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Performance_Management_Unit\2_Raw_Data\3_Public_Disclosure_Data\11_FY2021\Q1\"/>
    </mc:Choice>
  </mc:AlternateContent>
  <bookViews>
    <workbookView xWindow="0" yWindow="0" windowWidth="9840" windowHeight="5820"/>
  </bookViews>
  <sheets>
    <sheet name="H2A_FY2021_Q1" sheetId="1" r:id="rId1"/>
  </sheets>
  <definedNames>
    <definedName name="_xlnm._FilterDatabase" localSheetId="0" hidden="1">H2A_FY2021_Q1!$A$1:$EH$2721</definedName>
  </definedNames>
  <calcPr calcId="162913"/>
</workbook>
</file>

<file path=xl/calcChain.xml><?xml version="1.0" encoding="utf-8"?>
<calcChain xmlns="http://schemas.openxmlformats.org/spreadsheetml/2006/main">
  <c r="CF174" i="1" l="1"/>
  <c r="CG174" i="1"/>
  <c r="DQ174" i="1"/>
  <c r="CF270" i="1"/>
  <c r="CG270" i="1"/>
  <c r="DQ270" i="1"/>
  <c r="CF639" i="1"/>
  <c r="CG639" i="1"/>
  <c r="DQ639" i="1"/>
  <c r="CF677" i="1"/>
  <c r="CG677" i="1"/>
  <c r="DQ677" i="1"/>
  <c r="CF140" i="1"/>
  <c r="CG140" i="1"/>
  <c r="DQ140" i="1"/>
  <c r="CF193" i="1"/>
  <c r="CG193" i="1"/>
  <c r="DQ193" i="1"/>
  <c r="CF789" i="1"/>
  <c r="CG789" i="1"/>
  <c r="DQ789" i="1"/>
  <c r="CF718" i="1"/>
  <c r="CG718" i="1"/>
  <c r="DQ718" i="1"/>
  <c r="CF481" i="1"/>
  <c r="CG481" i="1"/>
  <c r="DQ481" i="1"/>
  <c r="CF1240" i="1"/>
  <c r="CG1240" i="1"/>
  <c r="DQ1240" i="1"/>
  <c r="CF822" i="1"/>
  <c r="CG822" i="1"/>
  <c r="DQ822" i="1"/>
  <c r="CF1417" i="1"/>
  <c r="CG1417" i="1"/>
  <c r="DQ1417" i="1"/>
  <c r="CF745" i="1"/>
  <c r="CG745" i="1"/>
  <c r="DQ745" i="1"/>
  <c r="CF666" i="1"/>
  <c r="CG666" i="1"/>
  <c r="DQ666" i="1"/>
  <c r="CF1501" i="1"/>
  <c r="CG1501" i="1"/>
  <c r="DQ1501" i="1"/>
  <c r="CF950" i="1"/>
  <c r="CG950" i="1"/>
  <c r="DQ950" i="1"/>
  <c r="DQ1529" i="1"/>
  <c r="CF1251" i="1"/>
  <c r="CG1251" i="1"/>
  <c r="DQ1251" i="1"/>
  <c r="CF1617" i="1"/>
  <c r="CG1617" i="1"/>
  <c r="DQ1617" i="1"/>
  <c r="DQ1582" i="1"/>
  <c r="CF1618" i="1"/>
  <c r="CG1618" i="1"/>
  <c r="DQ1618" i="1"/>
  <c r="CF2422" i="1"/>
  <c r="CG2422" i="1"/>
  <c r="DQ2422" i="1"/>
  <c r="CF1928" i="1"/>
  <c r="CG1928" i="1"/>
  <c r="DQ1928" i="1"/>
  <c r="CF1740" i="1"/>
  <c r="CG1740" i="1"/>
  <c r="DQ1740" i="1"/>
  <c r="CF2326" i="1"/>
  <c r="CG2326" i="1"/>
  <c r="DQ2326" i="1"/>
  <c r="CF2558" i="1"/>
  <c r="CG2558" i="1"/>
  <c r="DQ2558" i="1"/>
  <c r="CF1497" i="1"/>
  <c r="CG1497" i="1"/>
  <c r="DQ1497" i="1"/>
  <c r="CF2147" i="1"/>
  <c r="CG2147" i="1"/>
  <c r="DQ2147" i="1"/>
  <c r="CF2054" i="1"/>
  <c r="CG2054" i="1"/>
  <c r="DQ2054" i="1"/>
  <c r="CF1735" i="1"/>
  <c r="CG1735" i="1"/>
  <c r="DQ1735" i="1"/>
  <c r="CF1736" i="1"/>
  <c r="CG1736" i="1"/>
  <c r="DQ1736" i="1"/>
  <c r="CF2460" i="1"/>
  <c r="CG2460" i="1"/>
  <c r="DQ2460" i="1"/>
  <c r="CF1819" i="1"/>
  <c r="CG1819" i="1"/>
  <c r="DQ1819" i="1"/>
  <c r="CF1637" i="1"/>
  <c r="CG1637" i="1"/>
  <c r="DQ1637" i="1"/>
  <c r="CF2160" i="1"/>
  <c r="CG2160" i="1"/>
  <c r="DQ2160" i="1"/>
  <c r="CF2602" i="1"/>
  <c r="CG2602" i="1"/>
  <c r="DQ2602" i="1"/>
  <c r="DQ2309" i="1"/>
  <c r="DQ1270" i="1"/>
  <c r="CF149" i="1"/>
  <c r="CG149" i="1"/>
  <c r="DQ149" i="1"/>
  <c r="DQ2369" i="1"/>
  <c r="DQ50" i="1"/>
  <c r="DQ1884" i="1"/>
  <c r="CF69" i="1"/>
  <c r="CG69" i="1"/>
  <c r="DQ69" i="1"/>
  <c r="CF727" i="1"/>
  <c r="CG727" i="1"/>
  <c r="DQ727" i="1"/>
  <c r="CF443" i="1"/>
  <c r="CG443" i="1"/>
  <c r="DQ443" i="1"/>
  <c r="CF416" i="1"/>
  <c r="CG416" i="1"/>
  <c r="DQ416" i="1"/>
  <c r="CF103" i="1"/>
  <c r="CG103" i="1"/>
  <c r="DQ103" i="1"/>
  <c r="CF670" i="1"/>
  <c r="CG670" i="1"/>
  <c r="DQ670" i="1"/>
  <c r="CF319" i="1"/>
  <c r="CG319" i="1"/>
  <c r="DQ319" i="1"/>
  <c r="CF396" i="1"/>
  <c r="CG396" i="1"/>
  <c r="DQ396" i="1"/>
  <c r="CF61" i="1"/>
  <c r="CG61" i="1"/>
  <c r="DQ61" i="1"/>
  <c r="CF860" i="1"/>
  <c r="CG860" i="1"/>
  <c r="DQ860" i="1"/>
  <c r="CF869" i="1"/>
  <c r="CG869" i="1"/>
  <c r="DQ869" i="1"/>
  <c r="CF652" i="1"/>
  <c r="CG652" i="1"/>
  <c r="DQ652" i="1"/>
  <c r="CF706" i="1"/>
  <c r="CG706" i="1"/>
  <c r="DQ706" i="1"/>
  <c r="CF1056" i="1"/>
  <c r="CG1056" i="1"/>
  <c r="DQ1056" i="1"/>
  <c r="CF2392" i="1"/>
  <c r="CG2392" i="1"/>
  <c r="DQ2392" i="1"/>
  <c r="CF1036" i="1"/>
  <c r="CG1036" i="1"/>
  <c r="DQ1036" i="1"/>
  <c r="CF1098" i="1"/>
  <c r="CG1098" i="1"/>
  <c r="DQ1098" i="1"/>
  <c r="CF918" i="1"/>
  <c r="CG918" i="1"/>
  <c r="DQ918" i="1"/>
  <c r="CF1373" i="1"/>
  <c r="CG1373" i="1"/>
  <c r="DQ1373" i="1"/>
  <c r="CF1291" i="1"/>
  <c r="CG1291" i="1"/>
  <c r="DQ1291" i="1"/>
  <c r="CF1433" i="1"/>
  <c r="CG1433" i="1"/>
  <c r="DQ1433" i="1"/>
  <c r="CF2396" i="1"/>
  <c r="CG2396" i="1"/>
  <c r="DQ2396" i="1"/>
  <c r="CF990" i="1"/>
  <c r="CG990" i="1"/>
  <c r="DQ990" i="1"/>
  <c r="CF1008" i="1"/>
  <c r="CG1008" i="1"/>
  <c r="DQ1008" i="1"/>
  <c r="CF1346" i="1"/>
  <c r="CG1346" i="1"/>
  <c r="DQ1346" i="1"/>
  <c r="CF2575" i="1"/>
  <c r="CG2575" i="1"/>
  <c r="DQ2575" i="1"/>
  <c r="CF2026" i="1"/>
  <c r="CG2026" i="1"/>
  <c r="DQ2026" i="1"/>
  <c r="CF2109" i="1"/>
  <c r="CG2109" i="1"/>
  <c r="DQ2109" i="1"/>
  <c r="CF2332" i="1"/>
  <c r="CG2332" i="1"/>
  <c r="DQ2332" i="1"/>
  <c r="CF2419" i="1"/>
  <c r="CG2419" i="1"/>
  <c r="DQ2419" i="1"/>
  <c r="CF1913" i="1"/>
  <c r="CG1913" i="1"/>
  <c r="DQ1913" i="1"/>
  <c r="CF1493" i="1"/>
  <c r="CG1493" i="1"/>
  <c r="DQ1493" i="1"/>
  <c r="CF2487" i="1"/>
  <c r="CG2487" i="1"/>
  <c r="DQ2487" i="1"/>
  <c r="CF2262" i="1"/>
  <c r="CG2262" i="1"/>
  <c r="DQ2262" i="1"/>
  <c r="DQ1943" i="1"/>
  <c r="CF1886" i="1"/>
  <c r="CG1886" i="1"/>
  <c r="DQ1886" i="1"/>
  <c r="CF2595" i="1"/>
  <c r="CG2595" i="1"/>
  <c r="DQ2595" i="1"/>
  <c r="DQ1939" i="1"/>
  <c r="CF2675" i="1"/>
  <c r="CG2675" i="1"/>
  <c r="DQ2675" i="1"/>
  <c r="CF1598" i="1"/>
  <c r="CG1598" i="1"/>
  <c r="DQ1598" i="1"/>
  <c r="CF1927" i="1"/>
  <c r="CG1927" i="1"/>
  <c r="DQ1927" i="1"/>
  <c r="DQ696" i="1"/>
  <c r="DQ1759" i="1"/>
  <c r="CF660" i="1"/>
  <c r="CG660" i="1"/>
  <c r="DQ660" i="1"/>
  <c r="DQ198" i="1"/>
  <c r="DQ199" i="1"/>
  <c r="CF1356" i="1"/>
  <c r="CG1356" i="1"/>
  <c r="DQ1356" i="1"/>
  <c r="CF24" i="1"/>
  <c r="CG24" i="1"/>
  <c r="DQ24" i="1"/>
  <c r="CF261" i="1"/>
  <c r="CG261" i="1"/>
  <c r="DQ261" i="1"/>
  <c r="CF267" i="1"/>
  <c r="CG267" i="1"/>
  <c r="DQ267" i="1"/>
  <c r="CF368" i="1"/>
  <c r="CG368" i="1"/>
  <c r="DQ368" i="1"/>
  <c r="CF640" i="1"/>
  <c r="CG640" i="1"/>
  <c r="DQ640" i="1"/>
  <c r="DQ172" i="1"/>
  <c r="CF668" i="1"/>
  <c r="CG668" i="1"/>
  <c r="DQ668" i="1"/>
  <c r="CF329" i="1"/>
  <c r="CG329" i="1"/>
  <c r="DQ329" i="1"/>
  <c r="CF716" i="1"/>
  <c r="CG716" i="1"/>
  <c r="DQ716" i="1"/>
  <c r="CF579" i="1"/>
  <c r="CG579" i="1"/>
  <c r="DQ579" i="1"/>
  <c r="CF1372" i="1"/>
  <c r="CG1372" i="1"/>
  <c r="DQ1372" i="1"/>
  <c r="CF972" i="1"/>
  <c r="CG972" i="1"/>
  <c r="DQ972" i="1"/>
  <c r="CF1021" i="1"/>
  <c r="CG1021" i="1"/>
  <c r="DQ1021" i="1"/>
  <c r="CF773" i="1"/>
  <c r="CG773" i="1"/>
  <c r="DQ773" i="1"/>
  <c r="CF1455" i="1"/>
  <c r="CG1455" i="1"/>
  <c r="DQ1455" i="1"/>
  <c r="CF1113" i="1"/>
  <c r="CG1113" i="1"/>
  <c r="DQ1113" i="1"/>
  <c r="CF1851" i="1"/>
  <c r="CG1851" i="1"/>
  <c r="DQ1851" i="1"/>
  <c r="CF1118" i="1"/>
  <c r="CG1118" i="1"/>
  <c r="DQ1118" i="1"/>
  <c r="CF1773" i="1"/>
  <c r="CG1773" i="1"/>
  <c r="DQ1773" i="1"/>
  <c r="CF1077" i="1"/>
  <c r="CG1077" i="1"/>
  <c r="DQ1077" i="1"/>
  <c r="CF2513" i="1"/>
  <c r="CG2513" i="1"/>
  <c r="DQ2513" i="1"/>
  <c r="CF1614" i="1"/>
  <c r="CG1614" i="1"/>
  <c r="DQ1614" i="1"/>
  <c r="CF1865" i="1"/>
  <c r="CG1865" i="1"/>
  <c r="DQ1865" i="1"/>
  <c r="CF2449" i="1"/>
  <c r="CG2449" i="1"/>
  <c r="DQ2449" i="1"/>
  <c r="CF2640" i="1"/>
  <c r="CG2640" i="1"/>
  <c r="DQ2640" i="1"/>
  <c r="CF2539" i="1"/>
  <c r="CG2539" i="1"/>
  <c r="DQ2539" i="1"/>
  <c r="DQ1810" i="1"/>
  <c r="CF2384" i="1"/>
  <c r="CG2384" i="1"/>
  <c r="DQ2384" i="1"/>
  <c r="CF2600" i="1"/>
  <c r="CG2600" i="1"/>
  <c r="DQ2600" i="1"/>
  <c r="CF2503" i="1"/>
  <c r="CG2503" i="1"/>
  <c r="DQ2503" i="1"/>
  <c r="CF2626" i="1"/>
  <c r="CG2626" i="1"/>
  <c r="DQ2626" i="1"/>
  <c r="DQ264" i="1"/>
  <c r="DQ1349" i="1"/>
  <c r="DQ960" i="1"/>
  <c r="DQ2300" i="1"/>
  <c r="DQ578" i="1"/>
  <c r="DQ2095" i="1"/>
  <c r="DQ2198" i="1"/>
  <c r="CF95" i="1"/>
  <c r="CG95" i="1"/>
  <c r="DQ95" i="1"/>
  <c r="CF212" i="1"/>
  <c r="CG212" i="1"/>
  <c r="DQ212" i="1"/>
  <c r="CF285" i="1"/>
  <c r="CG285" i="1"/>
  <c r="DQ285" i="1"/>
  <c r="CF545" i="1"/>
  <c r="CG545" i="1"/>
  <c r="DQ545" i="1"/>
  <c r="CF637" i="1"/>
  <c r="CG637" i="1"/>
  <c r="DQ637" i="1"/>
  <c r="CF564" i="1"/>
  <c r="CG564" i="1"/>
  <c r="DQ564" i="1"/>
  <c r="CF967" i="1"/>
  <c r="CG967" i="1"/>
  <c r="DQ967" i="1"/>
  <c r="CF969" i="1"/>
  <c r="CG969" i="1"/>
  <c r="DQ969" i="1"/>
  <c r="CF2320" i="1"/>
  <c r="CG2320" i="1"/>
  <c r="DQ2320" i="1"/>
  <c r="CF1768" i="1"/>
  <c r="CG1768" i="1"/>
  <c r="DQ1768" i="1"/>
  <c r="CF898" i="1"/>
  <c r="CG898" i="1"/>
  <c r="DQ898" i="1"/>
  <c r="CF1557" i="1"/>
  <c r="CG1557" i="1"/>
  <c r="DQ1557" i="1"/>
  <c r="CF1419" i="1"/>
  <c r="CG1419" i="1"/>
  <c r="DQ1419" i="1"/>
  <c r="CF884" i="1"/>
  <c r="CG884" i="1"/>
  <c r="DQ884" i="1"/>
  <c r="CF926" i="1"/>
  <c r="CG926" i="1"/>
  <c r="DQ926" i="1"/>
  <c r="CF2629" i="1"/>
  <c r="CG2629" i="1"/>
  <c r="DQ2629" i="1"/>
  <c r="CF1830" i="1"/>
  <c r="CG1830" i="1"/>
  <c r="DQ1830" i="1"/>
  <c r="CF1427" i="1"/>
  <c r="CG1427" i="1"/>
  <c r="DQ1427" i="1"/>
  <c r="DQ992" i="1"/>
  <c r="CF2148" i="1"/>
  <c r="CG2148" i="1"/>
  <c r="DQ2148" i="1"/>
  <c r="CF1758" i="1"/>
  <c r="CG1758" i="1"/>
  <c r="DQ1758" i="1"/>
  <c r="CF2234" i="1"/>
  <c r="CG2234" i="1"/>
  <c r="DQ2234" i="1"/>
  <c r="CF1955" i="1"/>
  <c r="CG1955" i="1"/>
  <c r="DQ1955" i="1"/>
  <c r="CF1870" i="1"/>
  <c r="CG1870" i="1"/>
  <c r="DQ1870" i="1"/>
  <c r="CF2211" i="1"/>
  <c r="CG2211" i="1"/>
  <c r="DQ2211" i="1"/>
  <c r="CF2226" i="1"/>
  <c r="CG2226" i="1"/>
  <c r="DQ2226" i="1"/>
  <c r="CF2406" i="1"/>
  <c r="CG2406" i="1"/>
  <c r="DQ2406" i="1"/>
  <c r="CF2145" i="1"/>
  <c r="CG2145" i="1"/>
  <c r="DQ2145" i="1"/>
  <c r="CF2046" i="1"/>
  <c r="CG2046" i="1"/>
  <c r="DQ2046" i="1"/>
  <c r="CF2357" i="1"/>
  <c r="CG2357" i="1"/>
  <c r="DQ2357" i="1"/>
  <c r="DQ2704" i="1"/>
  <c r="CF2688" i="1"/>
  <c r="CG2688" i="1"/>
  <c r="DQ2688" i="1"/>
  <c r="CF2585" i="1"/>
  <c r="CG2585" i="1"/>
  <c r="DQ2585" i="1"/>
  <c r="CF1821" i="1"/>
  <c r="CG1821" i="1"/>
  <c r="DQ1821" i="1"/>
  <c r="CF2663" i="1"/>
  <c r="CG2663" i="1"/>
  <c r="DQ2663" i="1"/>
  <c r="DQ680" i="1"/>
  <c r="DQ457" i="1"/>
  <c r="CF338" i="1"/>
  <c r="CG338" i="1"/>
  <c r="DQ338" i="1"/>
  <c r="CF413" i="1"/>
  <c r="CG413" i="1"/>
  <c r="DQ413" i="1"/>
  <c r="CF345" i="1"/>
  <c r="CG345" i="1"/>
  <c r="DQ345" i="1"/>
  <c r="CF139" i="1"/>
  <c r="CG139" i="1"/>
  <c r="DQ139" i="1"/>
  <c r="CF739" i="1"/>
  <c r="CG739" i="1"/>
  <c r="DQ739" i="1"/>
  <c r="CF324" i="1"/>
  <c r="CG324" i="1"/>
  <c r="DQ324" i="1"/>
  <c r="DQ467" i="1"/>
  <c r="CF900" i="1"/>
  <c r="CG900" i="1"/>
  <c r="DQ900" i="1"/>
  <c r="CF1561" i="1"/>
  <c r="CG1561" i="1"/>
  <c r="DQ1561" i="1"/>
  <c r="CF1176" i="1"/>
  <c r="CG1176" i="1"/>
  <c r="DQ1176" i="1"/>
  <c r="CF1382" i="1"/>
  <c r="CG1382" i="1"/>
  <c r="DQ1382" i="1"/>
  <c r="CF840" i="1"/>
  <c r="CG840" i="1"/>
  <c r="DQ840" i="1"/>
  <c r="CF1097" i="1"/>
  <c r="CG1097" i="1"/>
  <c r="DQ1097" i="1"/>
  <c r="CF939" i="1"/>
  <c r="CG939" i="1"/>
  <c r="DQ939" i="1"/>
  <c r="CF1003" i="1"/>
  <c r="CG1003" i="1"/>
  <c r="DQ1003" i="1"/>
  <c r="CF1340" i="1"/>
  <c r="CG1340" i="1"/>
  <c r="DQ1340" i="1"/>
  <c r="CF1384" i="1"/>
  <c r="CG1384" i="1"/>
  <c r="DQ1384" i="1"/>
  <c r="CF1657" i="1"/>
  <c r="CG1657" i="1"/>
  <c r="DQ1657" i="1"/>
  <c r="CF1322" i="1"/>
  <c r="CG1322" i="1"/>
  <c r="DQ1322" i="1"/>
  <c r="CF1327" i="1"/>
  <c r="CG1327" i="1"/>
  <c r="DQ1327" i="1"/>
  <c r="CF1457" i="1"/>
  <c r="CG1457" i="1"/>
  <c r="DQ1457" i="1"/>
  <c r="CF1116" i="1"/>
  <c r="CG1116" i="1"/>
  <c r="DQ1116" i="1"/>
  <c r="CF886" i="1"/>
  <c r="CG886" i="1"/>
  <c r="DQ886" i="1"/>
  <c r="CF1896" i="1"/>
  <c r="CG1896" i="1"/>
  <c r="DQ1896" i="1"/>
  <c r="CF1722" i="1"/>
  <c r="CG1722" i="1"/>
  <c r="DQ1722" i="1"/>
  <c r="CF2671" i="1"/>
  <c r="CG2671" i="1"/>
  <c r="DQ2671" i="1"/>
  <c r="CF2275" i="1"/>
  <c r="CG2275" i="1"/>
  <c r="DQ2275" i="1"/>
  <c r="CF2136" i="1"/>
  <c r="CG2136" i="1"/>
  <c r="DQ2136" i="1"/>
  <c r="CF1860" i="1"/>
  <c r="CG1860" i="1"/>
  <c r="DQ1860" i="1"/>
  <c r="CF2551" i="1"/>
  <c r="CG2551" i="1"/>
  <c r="DQ2551" i="1"/>
  <c r="CF2333" i="1"/>
  <c r="CG2333" i="1"/>
  <c r="DQ2333" i="1"/>
  <c r="CF1867" i="1"/>
  <c r="CG1867" i="1"/>
  <c r="DQ1867" i="1"/>
  <c r="CF1209" i="1"/>
  <c r="CG1209" i="1"/>
  <c r="DQ1209" i="1"/>
  <c r="CF1684" i="1"/>
  <c r="CG1684" i="1"/>
  <c r="DQ1684" i="1"/>
  <c r="CF1369" i="1"/>
  <c r="CG1369" i="1"/>
  <c r="DQ1369" i="1"/>
  <c r="CF1743" i="1"/>
  <c r="CG1743" i="1"/>
  <c r="DQ1743" i="1"/>
  <c r="CF2062" i="1"/>
  <c r="CG2062" i="1"/>
  <c r="DQ2062" i="1"/>
  <c r="CF1355" i="1"/>
  <c r="CG1355" i="1"/>
  <c r="DQ1355" i="1"/>
  <c r="CF2289" i="1"/>
  <c r="CG2289" i="1"/>
  <c r="DQ2289" i="1"/>
  <c r="CF1762" i="1"/>
  <c r="CG1762" i="1"/>
  <c r="DQ1762" i="1"/>
  <c r="CF2259" i="1"/>
  <c r="CG2259" i="1"/>
  <c r="DQ2259" i="1"/>
  <c r="CF2179" i="1"/>
  <c r="CG2179" i="1"/>
  <c r="DQ2179" i="1"/>
  <c r="CF2721" i="1"/>
  <c r="CG2721" i="1"/>
  <c r="DQ2721" i="1"/>
  <c r="CF86" i="1"/>
  <c r="CG86" i="1"/>
  <c r="DQ86" i="1"/>
  <c r="DQ1122" i="1"/>
  <c r="CF814" i="1"/>
  <c r="CG814" i="1"/>
  <c r="DQ814" i="1"/>
  <c r="CF1953" i="1"/>
  <c r="CG1953" i="1"/>
  <c r="DQ1953" i="1"/>
  <c r="CF1600" i="1"/>
  <c r="CG1600" i="1"/>
  <c r="DQ1600" i="1"/>
  <c r="DQ2161" i="1"/>
  <c r="CF279" i="1"/>
  <c r="CG279" i="1"/>
  <c r="DQ279" i="1"/>
  <c r="CF8" i="1"/>
  <c r="CG8" i="1"/>
  <c r="DQ8" i="1"/>
  <c r="CF99" i="1"/>
  <c r="CG99" i="1"/>
  <c r="DQ99" i="1"/>
  <c r="CF16" i="1"/>
  <c r="CG16" i="1"/>
  <c r="DQ16" i="1"/>
  <c r="CF185" i="1"/>
  <c r="CG185" i="1"/>
  <c r="DQ185" i="1"/>
  <c r="CF163" i="1"/>
  <c r="CG163" i="1"/>
  <c r="DQ163" i="1"/>
  <c r="CF669" i="1"/>
  <c r="CG669" i="1"/>
  <c r="DQ669" i="1"/>
  <c r="CF234" i="1"/>
  <c r="CG234" i="1"/>
  <c r="DQ234" i="1"/>
  <c r="CF231" i="1"/>
  <c r="CG231" i="1"/>
  <c r="DQ231" i="1"/>
  <c r="CF456" i="1"/>
  <c r="CG456" i="1"/>
  <c r="DQ456" i="1"/>
  <c r="CF786" i="1"/>
  <c r="CG786" i="1"/>
  <c r="DQ786" i="1"/>
  <c r="CF978" i="1"/>
  <c r="CG978" i="1"/>
  <c r="DQ978" i="1"/>
  <c r="CF979" i="1"/>
  <c r="CG979" i="1"/>
  <c r="DQ979" i="1"/>
  <c r="CF1649" i="1"/>
  <c r="CG1649" i="1"/>
  <c r="DQ1649" i="1"/>
  <c r="CF1172" i="1"/>
  <c r="CG1172" i="1"/>
  <c r="DQ1172" i="1"/>
  <c r="CF1033" i="1"/>
  <c r="CG1033" i="1"/>
  <c r="DQ1033" i="1"/>
  <c r="CF958" i="1"/>
  <c r="CG958" i="1"/>
  <c r="DQ958" i="1"/>
  <c r="CF1892" i="1"/>
  <c r="CG1892" i="1"/>
  <c r="DQ1892" i="1"/>
  <c r="CF1468" i="1"/>
  <c r="CG1468" i="1"/>
  <c r="DQ1468" i="1"/>
  <c r="CF2097" i="1"/>
  <c r="CG2097" i="1"/>
  <c r="DQ2097" i="1"/>
  <c r="CF1485" i="1"/>
  <c r="CG1485" i="1"/>
  <c r="DQ1485" i="1"/>
  <c r="CF1950" i="1"/>
  <c r="CG1950" i="1"/>
  <c r="DQ1950" i="1"/>
  <c r="CF1931" i="1"/>
  <c r="CG1931" i="1"/>
  <c r="DQ1931" i="1"/>
  <c r="CF2224" i="1"/>
  <c r="CG2224" i="1"/>
  <c r="DQ2224" i="1"/>
  <c r="CF2258" i="1"/>
  <c r="CG2258" i="1"/>
  <c r="DQ2258" i="1"/>
  <c r="CF2578" i="1"/>
  <c r="CG2578" i="1"/>
  <c r="DQ2578" i="1"/>
  <c r="CF2443" i="1"/>
  <c r="CG2443" i="1"/>
  <c r="DQ2443" i="1"/>
  <c r="CF1717" i="1"/>
  <c r="CG1717" i="1"/>
  <c r="DQ1717" i="1"/>
  <c r="CF2642" i="1"/>
  <c r="CG2642" i="1"/>
  <c r="DQ2642" i="1"/>
  <c r="CF2632" i="1"/>
  <c r="CG2632" i="1"/>
  <c r="DQ2632" i="1"/>
  <c r="CF2499" i="1"/>
  <c r="CG2499" i="1"/>
  <c r="DQ2499" i="1"/>
  <c r="CF2371" i="1"/>
  <c r="CG2371" i="1"/>
  <c r="DQ2371" i="1"/>
  <c r="CF2677" i="1"/>
  <c r="CG2677" i="1"/>
  <c r="DQ2677" i="1"/>
  <c r="DQ2178" i="1"/>
  <c r="CF2510" i="1"/>
  <c r="CG2510" i="1"/>
  <c r="DQ2510" i="1"/>
  <c r="DQ721" i="1"/>
  <c r="DQ1869" i="1"/>
  <c r="DQ1269" i="1"/>
  <c r="DQ2093" i="1"/>
  <c r="DQ94" i="1"/>
  <c r="CF282" i="1"/>
  <c r="CG282" i="1"/>
  <c r="DQ282" i="1"/>
  <c r="CF177" i="1"/>
  <c r="CG177" i="1"/>
  <c r="DQ177" i="1"/>
  <c r="CF961" i="1"/>
  <c r="CG961" i="1"/>
  <c r="DQ961" i="1"/>
  <c r="CF636" i="1"/>
  <c r="CG636" i="1"/>
  <c r="DQ636" i="1"/>
  <c r="CF375" i="1"/>
  <c r="CG375" i="1"/>
  <c r="DQ375" i="1"/>
  <c r="CF308" i="1"/>
  <c r="CG308" i="1"/>
  <c r="DQ308" i="1"/>
  <c r="CF536" i="1"/>
  <c r="CG536" i="1"/>
  <c r="DQ536" i="1"/>
  <c r="CF197" i="1"/>
  <c r="CG197" i="1"/>
  <c r="DQ197" i="1"/>
  <c r="CF803" i="1"/>
  <c r="CG803" i="1"/>
  <c r="DQ803" i="1"/>
  <c r="CF269" i="1"/>
  <c r="CG269" i="1"/>
  <c r="DQ269" i="1"/>
  <c r="CF113" i="1"/>
  <c r="CG113" i="1"/>
  <c r="DQ113" i="1"/>
  <c r="DQ621" i="1"/>
  <c r="CF507" i="1"/>
  <c r="CG507" i="1"/>
  <c r="DQ507" i="1"/>
  <c r="CF788" i="1"/>
  <c r="CG788" i="1"/>
  <c r="DQ788" i="1"/>
  <c r="CF555" i="1"/>
  <c r="CG555" i="1"/>
  <c r="DQ555" i="1"/>
  <c r="CF664" i="1"/>
  <c r="CG664" i="1"/>
  <c r="DQ664" i="1"/>
  <c r="CF1191" i="1"/>
  <c r="CG1191" i="1"/>
  <c r="DQ1191" i="1"/>
  <c r="CF931" i="1"/>
  <c r="CG931" i="1"/>
  <c r="DQ931" i="1"/>
  <c r="CF1502" i="1"/>
  <c r="CG1502" i="1"/>
  <c r="DQ1502" i="1"/>
  <c r="CF1106" i="1"/>
  <c r="CG1106" i="1"/>
  <c r="DQ1106" i="1"/>
  <c r="CF933" i="1"/>
  <c r="CG933" i="1"/>
  <c r="DQ933" i="1"/>
  <c r="CF1304" i="1"/>
  <c r="CG1304" i="1"/>
  <c r="DQ1304" i="1"/>
  <c r="CF1025" i="1"/>
  <c r="CG1025" i="1"/>
  <c r="DQ1025" i="1"/>
  <c r="CF1192" i="1"/>
  <c r="CG1192" i="1"/>
  <c r="DQ1192" i="1"/>
  <c r="CF1286" i="1"/>
  <c r="CG1286" i="1"/>
  <c r="DQ1286" i="1"/>
  <c r="CF1000" i="1"/>
  <c r="CG1000" i="1"/>
  <c r="DQ1000" i="1"/>
  <c r="CF1055" i="1"/>
  <c r="CG1055" i="1"/>
  <c r="DQ1055" i="1"/>
  <c r="CF1100" i="1"/>
  <c r="CG1100" i="1"/>
  <c r="DQ1100" i="1"/>
  <c r="CF1461" i="1"/>
  <c r="CG1461" i="1"/>
  <c r="DQ1461" i="1"/>
  <c r="CF1526" i="1"/>
  <c r="CG1526" i="1"/>
  <c r="DQ1526" i="1"/>
  <c r="CF1628" i="1"/>
  <c r="CG1628" i="1"/>
  <c r="DQ1628" i="1"/>
  <c r="CF1567" i="1"/>
  <c r="CG1567" i="1"/>
  <c r="DQ1567" i="1"/>
  <c r="CF1847" i="1"/>
  <c r="CG1847" i="1"/>
  <c r="DQ1847" i="1"/>
  <c r="CF1308" i="1"/>
  <c r="CG1308" i="1"/>
  <c r="DQ1308" i="1"/>
  <c r="CF1511" i="1"/>
  <c r="CG1511" i="1"/>
  <c r="DQ1511" i="1"/>
  <c r="CF2028" i="1"/>
  <c r="CG2028" i="1"/>
  <c r="DQ2028" i="1"/>
  <c r="CF2048" i="1"/>
  <c r="CG2048" i="1"/>
  <c r="DQ2048" i="1"/>
  <c r="CF1921" i="1"/>
  <c r="CG1921" i="1"/>
  <c r="DQ1921" i="1"/>
  <c r="CF1971" i="1"/>
  <c r="CG1971" i="1"/>
  <c r="DQ1971" i="1"/>
  <c r="CF2566" i="1"/>
  <c r="CG2566" i="1"/>
  <c r="DQ2566" i="1"/>
  <c r="CF1634" i="1"/>
  <c r="CG1634" i="1"/>
  <c r="DQ1634" i="1"/>
  <c r="CF1961" i="1"/>
  <c r="CG1961" i="1"/>
  <c r="DQ1961" i="1"/>
  <c r="CF2651" i="1"/>
  <c r="CG2651" i="1"/>
  <c r="DQ2651" i="1"/>
  <c r="CF2221" i="1"/>
  <c r="CG2221" i="1"/>
  <c r="DQ2221" i="1"/>
  <c r="CF2606" i="1"/>
  <c r="CG2606" i="1"/>
  <c r="DQ2606" i="1"/>
  <c r="CF2162" i="1"/>
  <c r="CG2162" i="1"/>
  <c r="DQ2162" i="1"/>
  <c r="CF2174" i="1"/>
  <c r="CG2174" i="1"/>
  <c r="DQ2174" i="1"/>
  <c r="CF1476" i="1"/>
  <c r="CG1476" i="1"/>
  <c r="DQ1476" i="1"/>
  <c r="DQ239" i="1"/>
  <c r="CF525" i="1"/>
  <c r="CG525" i="1"/>
  <c r="DQ525" i="1"/>
  <c r="DQ550" i="1"/>
  <c r="DQ1817" i="1"/>
  <c r="CF1344" i="1"/>
  <c r="CG1344" i="1"/>
  <c r="DQ1344" i="1"/>
  <c r="CF250" i="1"/>
  <c r="CG250" i="1"/>
  <c r="DQ250" i="1"/>
  <c r="CF251" i="1"/>
  <c r="CG251" i="1"/>
  <c r="DQ251" i="1"/>
  <c r="CF527" i="1"/>
  <c r="CG527" i="1"/>
  <c r="DQ527" i="1"/>
  <c r="CF419" i="1"/>
  <c r="CG419" i="1"/>
  <c r="DQ419" i="1"/>
  <c r="CF102" i="1"/>
  <c r="CG102" i="1"/>
  <c r="DQ102" i="1"/>
  <c r="CF605" i="1"/>
  <c r="CG605" i="1"/>
  <c r="DQ605" i="1"/>
  <c r="CF513" i="1"/>
  <c r="CG513" i="1"/>
  <c r="DQ513" i="1"/>
  <c r="CF1214" i="1"/>
  <c r="CG1214" i="1"/>
  <c r="DQ1214" i="1"/>
  <c r="CF1221" i="1"/>
  <c r="CG1221" i="1"/>
  <c r="DQ1221" i="1"/>
  <c r="CF937" i="1"/>
  <c r="CG937" i="1"/>
  <c r="DQ937" i="1"/>
  <c r="CF2200" i="1"/>
  <c r="CG2200" i="1"/>
  <c r="DQ2200" i="1"/>
  <c r="CF915" i="1"/>
  <c r="CG915" i="1"/>
  <c r="DQ915" i="1"/>
  <c r="CF1205" i="1"/>
  <c r="CG1205" i="1"/>
  <c r="DQ1205" i="1"/>
  <c r="CF1660" i="1"/>
  <c r="CG1660" i="1"/>
  <c r="DQ1660" i="1"/>
  <c r="CF2102" i="1"/>
  <c r="CG2102" i="1"/>
  <c r="DQ2102" i="1"/>
  <c r="CF1517" i="1"/>
  <c r="CG1517" i="1"/>
  <c r="DQ1517" i="1"/>
  <c r="CF1206" i="1"/>
  <c r="CG1206" i="1"/>
  <c r="DQ1206" i="1"/>
  <c r="CF1305" i="1"/>
  <c r="CG1305" i="1"/>
  <c r="DQ1305" i="1"/>
  <c r="CF2205" i="1"/>
  <c r="CG2205" i="1"/>
  <c r="DQ2205" i="1"/>
  <c r="CF1827" i="1"/>
  <c r="CG1827" i="1"/>
  <c r="DQ1827" i="1"/>
  <c r="CF2434" i="1"/>
  <c r="CG2434" i="1"/>
  <c r="DQ2434" i="1"/>
  <c r="CF2668" i="1"/>
  <c r="CG2668" i="1"/>
  <c r="DQ2668" i="1"/>
  <c r="CF2647" i="1"/>
  <c r="CG2647" i="1"/>
  <c r="DQ2647" i="1"/>
  <c r="CF2213" i="1"/>
  <c r="CG2213" i="1"/>
  <c r="DQ2213" i="1"/>
  <c r="CF1137" i="1"/>
  <c r="CG1137" i="1"/>
  <c r="DQ1137" i="1"/>
  <c r="CF1681" i="1"/>
  <c r="CG1681" i="1"/>
  <c r="DQ1681" i="1"/>
  <c r="CF1926" i="1"/>
  <c r="CG1926" i="1"/>
  <c r="DQ1926" i="1"/>
  <c r="CF2583" i="1"/>
  <c r="CG2583" i="1"/>
  <c r="DQ2583" i="1"/>
  <c r="CF2325" i="1"/>
  <c r="CG2325" i="1"/>
  <c r="DQ2325" i="1"/>
  <c r="CF1806" i="1"/>
  <c r="CG1806" i="1"/>
  <c r="DQ1806" i="1"/>
  <c r="CF2698" i="1"/>
  <c r="CG2698" i="1"/>
  <c r="DQ2698" i="1"/>
  <c r="CF2284" i="1"/>
  <c r="CG2284" i="1"/>
  <c r="DQ2284" i="1"/>
  <c r="CF2617" i="1"/>
  <c r="CG2617" i="1"/>
  <c r="DQ2617" i="1"/>
  <c r="CF2352" i="1"/>
  <c r="CG2352" i="1"/>
  <c r="DQ2352" i="1"/>
  <c r="CF2512" i="1"/>
  <c r="CG2512" i="1"/>
  <c r="DQ2512" i="1"/>
  <c r="DQ1551" i="1"/>
  <c r="DQ2318" i="1"/>
  <c r="CF1030" i="1"/>
  <c r="CG1030" i="1"/>
  <c r="DQ1030" i="1"/>
  <c r="DQ2315" i="1"/>
  <c r="CF5" i="1"/>
  <c r="CG5" i="1"/>
  <c r="DQ5" i="1"/>
  <c r="CF528" i="1"/>
  <c r="CG528" i="1"/>
  <c r="DQ528" i="1"/>
  <c r="CF136" i="1"/>
  <c r="CG136" i="1"/>
  <c r="DQ136" i="1"/>
  <c r="CF48" i="1"/>
  <c r="CG48" i="1"/>
  <c r="DQ48" i="1"/>
  <c r="CF501" i="1"/>
  <c r="CG501" i="1"/>
  <c r="DQ501" i="1"/>
  <c r="CF298" i="1"/>
  <c r="CG298" i="1"/>
  <c r="DQ298" i="1"/>
  <c r="CF503" i="1"/>
  <c r="CG503" i="1"/>
  <c r="DQ503" i="1"/>
  <c r="CF82" i="1"/>
  <c r="CG82" i="1"/>
  <c r="DQ82" i="1"/>
  <c r="CF609" i="1"/>
  <c r="CG609" i="1"/>
  <c r="DQ609" i="1"/>
  <c r="CF834" i="1"/>
  <c r="CG834" i="1"/>
  <c r="DQ834" i="1"/>
  <c r="DQ330" i="1"/>
  <c r="CF546" i="1"/>
  <c r="CG546" i="1"/>
  <c r="DQ546" i="1"/>
  <c r="DQ584" i="1"/>
  <c r="CF1091" i="1"/>
  <c r="CG1091" i="1"/>
  <c r="DQ1091" i="1"/>
  <c r="CF1004" i="1"/>
  <c r="CG1004" i="1"/>
  <c r="DQ1004" i="1"/>
  <c r="CF975" i="1"/>
  <c r="CG975" i="1"/>
  <c r="DQ975" i="1"/>
  <c r="CF935" i="1"/>
  <c r="CG935" i="1"/>
  <c r="DQ935" i="1"/>
  <c r="CF850" i="1"/>
  <c r="CG850" i="1"/>
  <c r="DQ850" i="1"/>
  <c r="CF1786" i="1"/>
  <c r="CG1786" i="1"/>
  <c r="DQ1786" i="1"/>
  <c r="CF1165" i="1"/>
  <c r="CG1165" i="1"/>
  <c r="DQ1165" i="1"/>
  <c r="CF1321" i="1"/>
  <c r="CG1321" i="1"/>
  <c r="DQ1321" i="1"/>
  <c r="CF1833" i="1"/>
  <c r="CG1833" i="1"/>
  <c r="DQ1833" i="1"/>
  <c r="CF2012" i="1"/>
  <c r="CG2012" i="1"/>
  <c r="DQ2012" i="1"/>
  <c r="CF1472" i="1"/>
  <c r="CG1472" i="1"/>
  <c r="DQ1472" i="1"/>
  <c r="CF2138" i="1"/>
  <c r="CG2138" i="1"/>
  <c r="DQ2138" i="1"/>
  <c r="CF1635" i="1"/>
  <c r="CG1635" i="1"/>
  <c r="DQ1635" i="1"/>
  <c r="CF1496" i="1"/>
  <c r="CG1496" i="1"/>
  <c r="DQ1496" i="1"/>
  <c r="CF2537" i="1"/>
  <c r="CG2537" i="1"/>
  <c r="DQ2537" i="1"/>
  <c r="CF2118" i="1"/>
  <c r="CG2118" i="1"/>
  <c r="DQ2118" i="1"/>
  <c r="CF2636" i="1"/>
  <c r="CG2636" i="1"/>
  <c r="DQ2636" i="1"/>
  <c r="CF2701" i="1"/>
  <c r="CG2701" i="1"/>
  <c r="DQ2701" i="1"/>
  <c r="CF2175" i="1"/>
  <c r="CG2175" i="1"/>
  <c r="DQ2175" i="1"/>
  <c r="CF2164" i="1"/>
  <c r="CG2164" i="1"/>
  <c r="DQ2164" i="1"/>
  <c r="CF1604" i="1"/>
  <c r="CG1604" i="1"/>
  <c r="DQ1604" i="1"/>
  <c r="CF2608" i="1"/>
  <c r="CG2608" i="1"/>
  <c r="DQ2608" i="1"/>
  <c r="DQ1885" i="1"/>
  <c r="DQ1601" i="1"/>
  <c r="CF2070" i="1"/>
  <c r="CG2070" i="1"/>
  <c r="DQ2070" i="1"/>
  <c r="CF63" i="1"/>
  <c r="CG63" i="1"/>
  <c r="DQ63" i="1"/>
  <c r="CF2627" i="1"/>
  <c r="CG2627" i="1"/>
  <c r="DQ2627" i="1"/>
  <c r="DQ496" i="1"/>
  <c r="DQ2696" i="1"/>
  <c r="DQ2000" i="1"/>
  <c r="DQ1016" i="1"/>
  <c r="CF187" i="1"/>
  <c r="CG187" i="1"/>
  <c r="DQ187" i="1"/>
  <c r="CF154" i="1"/>
  <c r="CG154" i="1"/>
  <c r="DQ154" i="1"/>
  <c r="CF178" i="1"/>
  <c r="CG178" i="1"/>
  <c r="DQ178" i="1"/>
  <c r="CF51" i="1"/>
  <c r="CG51" i="1"/>
  <c r="DQ51" i="1"/>
  <c r="CF268" i="1"/>
  <c r="CG268" i="1"/>
  <c r="DQ268" i="1"/>
  <c r="CF430" i="1"/>
  <c r="CG430" i="1"/>
  <c r="DQ430" i="1"/>
  <c r="CF220" i="1"/>
  <c r="CG220" i="1"/>
  <c r="DQ220" i="1"/>
  <c r="CF532" i="1"/>
  <c r="CG532" i="1"/>
  <c r="DQ532" i="1"/>
  <c r="CF623" i="1"/>
  <c r="CG623" i="1"/>
  <c r="DQ623" i="1"/>
  <c r="DQ738" i="1"/>
  <c r="CF678" i="1"/>
  <c r="CG678" i="1"/>
  <c r="DQ678" i="1"/>
  <c r="CF792" i="1"/>
  <c r="CG792" i="1"/>
  <c r="DQ792" i="1"/>
  <c r="CF912" i="1"/>
  <c r="CG912" i="1"/>
  <c r="DQ912" i="1"/>
  <c r="CF843" i="1"/>
  <c r="CG843" i="1"/>
  <c r="DQ843" i="1"/>
  <c r="CF1379" i="1"/>
  <c r="CG1379" i="1"/>
  <c r="DQ1379" i="1"/>
  <c r="CF1318" i="1"/>
  <c r="CG1318" i="1"/>
  <c r="DQ1318" i="1"/>
  <c r="CF1307" i="1"/>
  <c r="CG1307" i="1"/>
  <c r="DQ1307" i="1"/>
  <c r="CF2016" i="1"/>
  <c r="CG2016" i="1"/>
  <c r="DQ2016" i="1"/>
  <c r="CF1480" i="1"/>
  <c r="CG1480" i="1"/>
  <c r="DQ1480" i="1"/>
  <c r="CF986" i="1"/>
  <c r="CG986" i="1"/>
  <c r="DQ986" i="1"/>
  <c r="CF1310" i="1"/>
  <c r="CG1310" i="1"/>
  <c r="DQ1310" i="1"/>
  <c r="CF1436" i="1"/>
  <c r="CG1436" i="1"/>
  <c r="DQ1436" i="1"/>
  <c r="CF1875" i="1"/>
  <c r="CG1875" i="1"/>
  <c r="DQ1875" i="1"/>
  <c r="CF1589" i="1"/>
  <c r="CG1589" i="1"/>
  <c r="DQ1589" i="1"/>
  <c r="CF2542" i="1"/>
  <c r="CG2542" i="1"/>
  <c r="DQ2542" i="1"/>
  <c r="CF2244" i="1"/>
  <c r="CG2244" i="1"/>
  <c r="DQ2244" i="1"/>
  <c r="CF1366" i="1"/>
  <c r="CG1366" i="1"/>
  <c r="DQ1366" i="1"/>
  <c r="CF2435" i="1"/>
  <c r="CG2435" i="1"/>
  <c r="DQ2435" i="1"/>
  <c r="CF1739" i="1"/>
  <c r="CG1739" i="1"/>
  <c r="DQ1739" i="1"/>
  <c r="CF2153" i="1"/>
  <c r="CG2153" i="1"/>
  <c r="DQ2153" i="1"/>
  <c r="CF1489" i="1"/>
  <c r="CG1489" i="1"/>
  <c r="DQ1489" i="1"/>
  <c r="CF1588" i="1"/>
  <c r="CG1588" i="1"/>
  <c r="DQ1588" i="1"/>
  <c r="CF1977" i="1"/>
  <c r="CG1977" i="1"/>
  <c r="DQ1977" i="1"/>
  <c r="CF2215" i="1"/>
  <c r="CG2215" i="1"/>
  <c r="DQ2215" i="1"/>
  <c r="CF2596" i="1"/>
  <c r="CG2596" i="1"/>
  <c r="DQ2596" i="1"/>
  <c r="CF1694" i="1"/>
  <c r="CG1694" i="1"/>
  <c r="DQ1694" i="1"/>
  <c r="CF1695" i="1"/>
  <c r="CG1695" i="1"/>
  <c r="DQ1695" i="1"/>
  <c r="CF2467" i="1"/>
  <c r="CG2467" i="1"/>
  <c r="DQ2467" i="1"/>
  <c r="CF2169" i="1"/>
  <c r="CG2169" i="1"/>
  <c r="DQ2169" i="1"/>
  <c r="CF2196" i="1"/>
  <c r="CG2196" i="1"/>
  <c r="DQ2196" i="1"/>
  <c r="DQ248" i="1"/>
  <c r="CF2239" i="1"/>
  <c r="CG2239" i="1"/>
  <c r="DQ2239" i="1"/>
  <c r="CF1444" i="1"/>
  <c r="CG1444" i="1"/>
  <c r="DQ1444" i="1"/>
  <c r="DQ110" i="1"/>
  <c r="CF1053" i="1"/>
  <c r="CG1053" i="1"/>
  <c r="DQ1053" i="1"/>
  <c r="CF1197" i="1"/>
  <c r="CG1197" i="1"/>
  <c r="DQ1197" i="1"/>
  <c r="CF2132" i="1"/>
  <c r="CG2132" i="1"/>
  <c r="DQ2132" i="1"/>
  <c r="CF207" i="1"/>
  <c r="CG207" i="1"/>
  <c r="DQ207" i="1"/>
  <c r="CF74" i="1"/>
  <c r="CG74" i="1"/>
  <c r="DQ74" i="1"/>
  <c r="CF208" i="1"/>
  <c r="CG208" i="1"/>
  <c r="DQ208" i="1"/>
  <c r="CF73" i="1"/>
  <c r="CG73" i="1"/>
  <c r="DQ73" i="1"/>
  <c r="CF144" i="1"/>
  <c r="CG144" i="1"/>
  <c r="DQ144" i="1"/>
  <c r="CF662" i="1"/>
  <c r="CG662" i="1"/>
  <c r="DQ662" i="1"/>
  <c r="CF808" i="1"/>
  <c r="CG808" i="1"/>
  <c r="DQ808" i="1"/>
  <c r="CF831" i="1"/>
  <c r="CG831" i="1"/>
  <c r="DQ831" i="1"/>
  <c r="CF381" i="1"/>
  <c r="CG381" i="1"/>
  <c r="DQ381" i="1"/>
  <c r="CF731" i="1"/>
  <c r="CG731" i="1"/>
  <c r="DQ731" i="1"/>
  <c r="CF725" i="1"/>
  <c r="CG725" i="1"/>
  <c r="DQ725" i="1"/>
  <c r="CF1572" i="1"/>
  <c r="CG1572" i="1"/>
  <c r="DQ1572" i="1"/>
  <c r="CF1474" i="1"/>
  <c r="CG1474" i="1"/>
  <c r="DQ1474" i="1"/>
  <c r="CF1667" i="1"/>
  <c r="CG1667" i="1"/>
  <c r="DQ1667" i="1"/>
  <c r="CF1579" i="1"/>
  <c r="CG1579" i="1"/>
  <c r="DQ1579" i="1"/>
  <c r="CF1040" i="1"/>
  <c r="CG1040" i="1"/>
  <c r="DQ1040" i="1"/>
  <c r="CF1785" i="1"/>
  <c r="CG1785" i="1"/>
  <c r="DQ1785" i="1"/>
  <c r="CF2106" i="1"/>
  <c r="CG2106" i="1"/>
  <c r="DQ2106" i="1"/>
  <c r="CF1755" i="1"/>
  <c r="CG1755" i="1"/>
  <c r="DQ1755" i="1"/>
  <c r="CF2605" i="1"/>
  <c r="CG2605" i="1"/>
  <c r="DQ2605" i="1"/>
  <c r="CF2264" i="1"/>
  <c r="CG2264" i="1"/>
  <c r="DQ2264" i="1"/>
  <c r="CF2346" i="1"/>
  <c r="CG2346" i="1"/>
  <c r="DQ2346" i="1"/>
  <c r="CF2511" i="1"/>
  <c r="CG2511" i="1"/>
  <c r="DQ2511" i="1"/>
  <c r="DQ91" i="1"/>
  <c r="DQ1887" i="1"/>
  <c r="DQ633" i="1"/>
  <c r="DQ711" i="1"/>
  <c r="DQ1124" i="1"/>
  <c r="DQ593" i="1"/>
  <c r="DQ2002" i="1"/>
  <c r="CF44" i="1"/>
  <c r="CG44" i="1"/>
  <c r="DQ44" i="1"/>
  <c r="CF127" i="1"/>
  <c r="CG127" i="1"/>
  <c r="DQ127" i="1"/>
  <c r="CF217" i="1"/>
  <c r="CG217" i="1"/>
  <c r="DQ217" i="1"/>
  <c r="CF215" i="1"/>
  <c r="CG215" i="1"/>
  <c r="DQ215" i="1"/>
  <c r="CF235" i="1"/>
  <c r="CG235" i="1"/>
  <c r="DQ235" i="1"/>
  <c r="CF699" i="1"/>
  <c r="CG699" i="1"/>
  <c r="DQ699" i="1"/>
  <c r="CF326" i="1"/>
  <c r="CG326" i="1"/>
  <c r="DQ326" i="1"/>
  <c r="CF612" i="1"/>
  <c r="CG612" i="1"/>
  <c r="DQ612" i="1"/>
  <c r="DQ201" i="1"/>
  <c r="CF619" i="1"/>
  <c r="CG619" i="1"/>
  <c r="DQ619" i="1"/>
  <c r="CF1018" i="1"/>
  <c r="CG1018" i="1"/>
  <c r="DQ1018" i="1"/>
  <c r="CF377" i="1"/>
  <c r="CG377" i="1"/>
  <c r="DQ377" i="1"/>
  <c r="CF658" i="1"/>
  <c r="CG658" i="1"/>
  <c r="DQ658" i="1"/>
  <c r="CF1647" i="1"/>
  <c r="CG1647" i="1"/>
  <c r="DQ1647" i="1"/>
  <c r="CF943" i="1"/>
  <c r="CG943" i="1"/>
  <c r="DQ943" i="1"/>
  <c r="CF968" i="1"/>
  <c r="CG968" i="1"/>
  <c r="DQ968" i="1"/>
  <c r="CF1034" i="1"/>
  <c r="CG1034" i="1"/>
  <c r="DQ1034" i="1"/>
  <c r="CF798" i="1"/>
  <c r="CG798" i="1"/>
  <c r="DQ798" i="1"/>
  <c r="CF469" i="1"/>
  <c r="CG469" i="1"/>
  <c r="DQ469" i="1"/>
  <c r="CF1721" i="1"/>
  <c r="CG1721" i="1"/>
  <c r="DQ1721" i="1"/>
  <c r="CF2052" i="1"/>
  <c r="CG2052" i="1"/>
  <c r="DQ2052" i="1"/>
  <c r="CF1754" i="1"/>
  <c r="CG1754" i="1"/>
  <c r="DQ1754" i="1"/>
  <c r="CF1866" i="1"/>
  <c r="CG1866" i="1"/>
  <c r="DQ1866" i="1"/>
  <c r="CF1864" i="1"/>
  <c r="CG1864" i="1"/>
  <c r="DQ1864" i="1"/>
  <c r="CF2433" i="1"/>
  <c r="CG2433" i="1"/>
  <c r="DQ2433" i="1"/>
  <c r="CF2409" i="1"/>
  <c r="CG2409" i="1"/>
  <c r="DQ2409" i="1"/>
  <c r="CF2064" i="1"/>
  <c r="CG2064" i="1"/>
  <c r="DQ2064" i="1"/>
  <c r="CF1494" i="1"/>
  <c r="CG1494" i="1"/>
  <c r="DQ1494" i="1"/>
  <c r="CF1922" i="1"/>
  <c r="CG1922" i="1"/>
  <c r="DQ1922" i="1"/>
  <c r="CF2053" i="1"/>
  <c r="CG2053" i="1"/>
  <c r="DQ2053" i="1"/>
  <c r="CF2420" i="1"/>
  <c r="CG2420" i="1"/>
  <c r="DQ2420" i="1"/>
  <c r="CF1168" i="1"/>
  <c r="CG1168" i="1"/>
  <c r="DQ1168" i="1"/>
  <c r="CF2592" i="1"/>
  <c r="CG2592" i="1"/>
  <c r="DQ2592" i="1"/>
  <c r="CF2080" i="1"/>
  <c r="CG2080" i="1"/>
  <c r="DQ2080" i="1"/>
  <c r="CF1761" i="1"/>
  <c r="CG1761" i="1"/>
  <c r="DQ1761" i="1"/>
  <c r="CF2446" i="1"/>
  <c r="CG2446" i="1"/>
  <c r="DQ2446" i="1"/>
  <c r="CF947" i="1"/>
  <c r="CG947" i="1"/>
  <c r="DQ947" i="1"/>
  <c r="DQ723" i="1"/>
  <c r="DQ1533" i="1"/>
  <c r="DQ1361" i="1"/>
  <c r="DQ2593" i="1"/>
  <c r="DQ484" i="1"/>
  <c r="CF2713" i="1"/>
  <c r="CG2713" i="1"/>
  <c r="DQ2713" i="1"/>
  <c r="CF597" i="1"/>
  <c r="CG597" i="1"/>
  <c r="DQ597" i="1"/>
  <c r="CF845" i="1"/>
  <c r="CG845" i="1"/>
  <c r="DQ845" i="1"/>
  <c r="DQ1266" i="1"/>
  <c r="CF67" i="1"/>
  <c r="CG67" i="1"/>
  <c r="DQ67" i="1"/>
  <c r="CF12" i="1"/>
  <c r="CG12" i="1"/>
  <c r="DQ12" i="1"/>
  <c r="CF101" i="1"/>
  <c r="CG101" i="1"/>
  <c r="DQ101" i="1"/>
  <c r="CF502" i="1"/>
  <c r="CG502" i="1"/>
  <c r="DQ502" i="1"/>
  <c r="CF115" i="1"/>
  <c r="CG115" i="1"/>
  <c r="DQ115" i="1"/>
  <c r="CF366" i="1"/>
  <c r="CG366" i="1"/>
  <c r="DQ366" i="1"/>
  <c r="CF506" i="1"/>
  <c r="CG506" i="1"/>
  <c r="DQ506" i="1"/>
  <c r="CF494" i="1"/>
  <c r="CG494" i="1"/>
  <c r="DQ494" i="1"/>
  <c r="CF427" i="1"/>
  <c r="CG427" i="1"/>
  <c r="DQ427" i="1"/>
  <c r="CF463" i="1"/>
  <c r="CG463" i="1"/>
  <c r="DQ463" i="1"/>
  <c r="CF575" i="1"/>
  <c r="CG575" i="1"/>
  <c r="DQ575" i="1"/>
  <c r="CF352" i="1"/>
  <c r="CG352" i="1"/>
  <c r="DQ352" i="1"/>
  <c r="CF679" i="1"/>
  <c r="CG679" i="1"/>
  <c r="DQ679" i="1"/>
  <c r="DQ559" i="1"/>
  <c r="CF890" i="1"/>
  <c r="CG890" i="1"/>
  <c r="DQ890" i="1"/>
  <c r="CF512" i="1"/>
  <c r="CG512" i="1"/>
  <c r="DQ512" i="1"/>
  <c r="CF772" i="1"/>
  <c r="CG772" i="1"/>
  <c r="DQ772" i="1"/>
  <c r="DQ681" i="1"/>
  <c r="CF560" i="1"/>
  <c r="CG560" i="1"/>
  <c r="DQ560" i="1"/>
  <c r="CF885" i="1"/>
  <c r="CG885" i="1"/>
  <c r="DQ885" i="1"/>
  <c r="CF1560" i="1"/>
  <c r="CG1560" i="1"/>
  <c r="DQ1560" i="1"/>
  <c r="CF1315" i="1"/>
  <c r="CG1315" i="1"/>
  <c r="DQ1315" i="1"/>
  <c r="CF1117" i="1"/>
  <c r="CG1117" i="1"/>
  <c r="DQ1117" i="1"/>
  <c r="CF1068" i="1"/>
  <c r="CG1068" i="1"/>
  <c r="DQ1068" i="1"/>
  <c r="CF1653" i="1"/>
  <c r="CG1653" i="1"/>
  <c r="DQ1653" i="1"/>
  <c r="CF987" i="1"/>
  <c r="CG987" i="1"/>
  <c r="DQ987" i="1"/>
  <c r="CF925" i="1"/>
  <c r="CG925" i="1"/>
  <c r="DQ925" i="1"/>
  <c r="CF2144" i="1"/>
  <c r="CG2144" i="1"/>
  <c r="DQ2144" i="1"/>
  <c r="CF1976" i="1"/>
  <c r="CG1976" i="1"/>
  <c r="DQ1976" i="1"/>
  <c r="CF2276" i="1"/>
  <c r="CG2276" i="1"/>
  <c r="DQ2276" i="1"/>
  <c r="CF1925" i="1"/>
  <c r="CG1925" i="1"/>
  <c r="DQ1925" i="1"/>
  <c r="CF2524" i="1"/>
  <c r="CG2524" i="1"/>
  <c r="DQ2524" i="1"/>
  <c r="DQ2410" i="1"/>
  <c r="CF1742" i="1"/>
  <c r="CG1742" i="1"/>
  <c r="DQ1742" i="1"/>
  <c r="CF1666" i="1"/>
  <c r="CG1666" i="1"/>
  <c r="DQ1666" i="1"/>
  <c r="CF2522" i="1"/>
  <c r="CG2522" i="1"/>
  <c r="DQ2522" i="1"/>
  <c r="CF1352" i="1"/>
  <c r="CG1352" i="1"/>
  <c r="DQ1352" i="1"/>
  <c r="CF2556" i="1"/>
  <c r="CG2556" i="1"/>
  <c r="DQ2556" i="1"/>
  <c r="CF1969" i="1"/>
  <c r="CG1969" i="1"/>
  <c r="DQ1969" i="1"/>
  <c r="CF2543" i="1"/>
  <c r="CG2543" i="1"/>
  <c r="DQ2543" i="1"/>
  <c r="CF1798" i="1"/>
  <c r="CG1798" i="1"/>
  <c r="DQ1798" i="1"/>
  <c r="CF2122" i="1"/>
  <c r="CG2122" i="1"/>
  <c r="DQ2122" i="1"/>
  <c r="CF2619" i="1"/>
  <c r="CG2619" i="1"/>
  <c r="DQ2619" i="1"/>
  <c r="CF2679" i="1"/>
  <c r="CG2679" i="1"/>
  <c r="DQ2679" i="1"/>
  <c r="CF2572" i="1"/>
  <c r="CG2572" i="1"/>
  <c r="DQ2572" i="1"/>
  <c r="DQ1196" i="1"/>
  <c r="CF1585" i="1"/>
  <c r="CG1585" i="1"/>
  <c r="DQ1585" i="1"/>
  <c r="DQ1169" i="1"/>
  <c r="DQ592" i="1"/>
  <c r="CF1064" i="1"/>
  <c r="CG1064" i="1"/>
  <c r="DQ1064" i="1"/>
  <c r="DQ131" i="1"/>
  <c r="DQ863" i="1"/>
  <c r="DQ1208" i="1"/>
  <c r="CF907" i="1"/>
  <c r="CG907" i="1"/>
  <c r="DQ907" i="1"/>
  <c r="CF70" i="1"/>
  <c r="CG70" i="1"/>
  <c r="DQ70" i="1"/>
  <c r="CF470" i="1"/>
  <c r="CG470" i="1"/>
  <c r="DQ470" i="1"/>
  <c r="CF152" i="1"/>
  <c r="CG152" i="1"/>
  <c r="DQ152" i="1"/>
  <c r="CF209" i="1"/>
  <c r="CG209" i="1"/>
  <c r="DQ209" i="1"/>
  <c r="CF505" i="1"/>
  <c r="CG505" i="1"/>
  <c r="DQ505" i="1"/>
  <c r="CF84" i="1"/>
  <c r="CG84" i="1"/>
  <c r="DQ84" i="1"/>
  <c r="CF143" i="1"/>
  <c r="CG143" i="1"/>
  <c r="DQ143" i="1"/>
  <c r="CF304" i="1"/>
  <c r="CG304" i="1"/>
  <c r="DQ304" i="1"/>
  <c r="CF755" i="1"/>
  <c r="CG755" i="1"/>
  <c r="DQ755" i="1"/>
  <c r="CF733" i="1"/>
  <c r="CG733" i="1"/>
  <c r="DQ733" i="1"/>
  <c r="CF511" i="1"/>
  <c r="CG511" i="1"/>
  <c r="DQ511" i="1"/>
  <c r="CF839" i="1"/>
  <c r="CG839" i="1"/>
  <c r="DQ839" i="1"/>
  <c r="CF767" i="1"/>
  <c r="CG767" i="1"/>
  <c r="DQ767" i="1"/>
  <c r="CF866" i="1"/>
  <c r="CG866" i="1"/>
  <c r="DQ866" i="1"/>
  <c r="CF818" i="1"/>
  <c r="CG818" i="1"/>
  <c r="DQ818" i="1"/>
  <c r="CF763" i="1"/>
  <c r="CG763" i="1"/>
  <c r="DQ763" i="1"/>
  <c r="CF1500" i="1"/>
  <c r="CG1500" i="1"/>
  <c r="DQ1500" i="1"/>
  <c r="CF1784" i="1"/>
  <c r="CG1784" i="1"/>
  <c r="DQ1784" i="1"/>
  <c r="CF1465" i="1"/>
  <c r="CG1465" i="1"/>
  <c r="DQ1465" i="1"/>
  <c r="CF1658" i="1"/>
  <c r="CG1658" i="1"/>
  <c r="DQ1658" i="1"/>
  <c r="CF1391" i="1"/>
  <c r="CG1391" i="1"/>
  <c r="DQ1391" i="1"/>
  <c r="CF1479" i="1"/>
  <c r="CG1479" i="1"/>
  <c r="DQ1479" i="1"/>
  <c r="CF1387" i="1"/>
  <c r="CG1387" i="1"/>
  <c r="DQ1387" i="1"/>
  <c r="CF1247" i="1"/>
  <c r="CG1247" i="1"/>
  <c r="DQ1247" i="1"/>
  <c r="CF1782" i="1"/>
  <c r="CG1782" i="1"/>
  <c r="DQ1782" i="1"/>
  <c r="DQ1486" i="1"/>
  <c r="CF1974" i="1"/>
  <c r="CG1974" i="1"/>
  <c r="DQ1974" i="1"/>
  <c r="CF2431" i="1"/>
  <c r="CG2431" i="1"/>
  <c r="DQ2431" i="1"/>
  <c r="CF2263" i="1"/>
  <c r="CG2263" i="1"/>
  <c r="DQ2263" i="1"/>
  <c r="CF2456" i="1"/>
  <c r="CG2456" i="1"/>
  <c r="DQ2456" i="1"/>
  <c r="CF2682" i="1"/>
  <c r="CG2682" i="1"/>
  <c r="DQ2682" i="1"/>
  <c r="CF1396" i="1"/>
  <c r="CG1396" i="1"/>
  <c r="DQ1396" i="1"/>
  <c r="CF2533" i="1"/>
  <c r="CG2533" i="1"/>
  <c r="DQ2533" i="1"/>
  <c r="CF2335" i="1"/>
  <c r="CG2335" i="1"/>
  <c r="DQ2335" i="1"/>
  <c r="CF2027" i="1"/>
  <c r="CG2027" i="1"/>
  <c r="DQ2027" i="1"/>
  <c r="CF1546" i="1"/>
  <c r="CG1546" i="1"/>
  <c r="DQ1546" i="1"/>
  <c r="CF2155" i="1"/>
  <c r="CG2155" i="1"/>
  <c r="DQ2155" i="1"/>
  <c r="CF2559" i="1"/>
  <c r="CG2559" i="1"/>
  <c r="DQ2559" i="1"/>
  <c r="CF2061" i="1"/>
  <c r="CG2061" i="1"/>
  <c r="DQ2061" i="1"/>
  <c r="CF1726" i="1"/>
  <c r="CG1726" i="1"/>
  <c r="DQ1726" i="1"/>
  <c r="CF1975" i="1"/>
  <c r="CG1975" i="1"/>
  <c r="DQ1975" i="1"/>
  <c r="CF2700" i="1"/>
  <c r="CG2700" i="1"/>
  <c r="DQ2700" i="1"/>
  <c r="CF2089" i="1"/>
  <c r="CG2089" i="1"/>
  <c r="DQ2089" i="1"/>
  <c r="CF2287" i="1"/>
  <c r="CG2287" i="1"/>
  <c r="DQ2287" i="1"/>
  <c r="DQ2305" i="1"/>
  <c r="DQ955" i="1"/>
  <c r="DQ471" i="1"/>
  <c r="CF917" i="1"/>
  <c r="CG917" i="1"/>
  <c r="DQ917" i="1"/>
  <c r="DQ1342" i="1"/>
  <c r="CF160" i="1"/>
  <c r="CG160" i="1"/>
  <c r="DQ160" i="1"/>
  <c r="CF425" i="1"/>
  <c r="CG425" i="1"/>
  <c r="DQ425" i="1"/>
  <c r="CF533" i="1"/>
  <c r="CG533" i="1"/>
  <c r="DQ533" i="1"/>
  <c r="CF449" i="1"/>
  <c r="CG449" i="1"/>
  <c r="DQ449" i="1"/>
  <c r="CF868" i="1"/>
  <c r="CG868" i="1"/>
  <c r="DQ868" i="1"/>
  <c r="CF521" i="1"/>
  <c r="CG521" i="1"/>
  <c r="DQ521" i="1"/>
  <c r="CF1051" i="1"/>
  <c r="CG1051" i="1"/>
  <c r="DQ1051" i="1"/>
  <c r="CF1084" i="1"/>
  <c r="CG1084" i="1"/>
  <c r="DQ1084" i="1"/>
  <c r="CF838" i="1"/>
  <c r="CG838" i="1"/>
  <c r="DQ838" i="1"/>
  <c r="CF775" i="1"/>
  <c r="CG775" i="1"/>
  <c r="DQ775" i="1"/>
  <c r="CF1227" i="1"/>
  <c r="CG1227" i="1"/>
  <c r="DQ1227" i="1"/>
  <c r="CF906" i="1"/>
  <c r="CG906" i="1"/>
  <c r="DQ906" i="1"/>
  <c r="CF1565" i="1"/>
  <c r="CG1565" i="1"/>
  <c r="DQ1565" i="1"/>
  <c r="CF1788" i="1"/>
  <c r="CG1788" i="1"/>
  <c r="DQ1788" i="1"/>
  <c r="CF1200" i="1"/>
  <c r="CG1200" i="1"/>
  <c r="DQ1200" i="1"/>
  <c r="CF1907" i="1"/>
  <c r="CG1907" i="1"/>
  <c r="DQ1907" i="1"/>
  <c r="CF1855" i="1"/>
  <c r="CG1855" i="1"/>
  <c r="DQ1855" i="1"/>
  <c r="CF2125" i="1"/>
  <c r="CG2125" i="1"/>
  <c r="DQ2125" i="1"/>
  <c r="CF1883" i="1"/>
  <c r="CG1883" i="1"/>
  <c r="DQ1883" i="1"/>
  <c r="CF2131" i="1"/>
  <c r="CG2131" i="1"/>
  <c r="DQ2131" i="1"/>
  <c r="CF2414" i="1"/>
  <c r="CG2414" i="1"/>
  <c r="DQ2414" i="1"/>
  <c r="CF2633" i="1"/>
  <c r="CG2633" i="1"/>
  <c r="DQ2633" i="1"/>
  <c r="CF1923" i="1"/>
  <c r="CG1923" i="1"/>
  <c r="DQ1923" i="1"/>
  <c r="CF2689" i="1"/>
  <c r="CG2689" i="1"/>
  <c r="DQ2689" i="1"/>
  <c r="CF2296" i="1"/>
  <c r="CG2296" i="1"/>
  <c r="DQ2296" i="1"/>
  <c r="CF2260" i="1"/>
  <c r="CG2260" i="1"/>
  <c r="DQ2260" i="1"/>
  <c r="DQ272" i="1"/>
  <c r="DQ1359" i="1"/>
  <c r="DQ1822" i="1"/>
  <c r="CF213" i="1"/>
  <c r="CG213" i="1"/>
  <c r="DQ213" i="1"/>
  <c r="CF394" i="1"/>
  <c r="CG394" i="1"/>
  <c r="DQ394" i="1"/>
  <c r="CF431" i="1"/>
  <c r="CG431" i="1"/>
  <c r="DQ431" i="1"/>
  <c r="CF730" i="1"/>
  <c r="CG730" i="1"/>
  <c r="DQ730" i="1"/>
  <c r="CF265" i="1"/>
  <c r="CG265" i="1"/>
  <c r="DQ265" i="1"/>
  <c r="CF785" i="1"/>
  <c r="CG785" i="1"/>
  <c r="DQ785" i="1"/>
  <c r="CF510" i="1"/>
  <c r="CG510" i="1"/>
  <c r="DQ510" i="1"/>
  <c r="DQ200" i="1"/>
  <c r="CF1890" i="1"/>
  <c r="CG1890" i="1"/>
  <c r="DQ1890" i="1"/>
  <c r="CF1610" i="1"/>
  <c r="CG1610" i="1"/>
  <c r="DQ1610" i="1"/>
  <c r="CF1411" i="1"/>
  <c r="CG1411" i="1"/>
  <c r="DQ1411" i="1"/>
  <c r="CF689" i="1"/>
  <c r="CG689" i="1"/>
  <c r="DQ689" i="1"/>
  <c r="CF1710" i="1"/>
  <c r="CG1710" i="1"/>
  <c r="DQ1710" i="1"/>
  <c r="CF1945" i="1"/>
  <c r="CG1945" i="1"/>
  <c r="DQ1945" i="1"/>
  <c r="CF1791" i="1"/>
  <c r="CG1791" i="1"/>
  <c r="DQ1791" i="1"/>
  <c r="CF1364" i="1"/>
  <c r="CG1364" i="1"/>
  <c r="DQ1364" i="1"/>
  <c r="CF2115" i="1"/>
  <c r="CG2115" i="1"/>
  <c r="DQ2115" i="1"/>
  <c r="CF2217" i="1"/>
  <c r="CG2217" i="1"/>
  <c r="DQ2217" i="1"/>
  <c r="CF2405" i="1"/>
  <c r="CG2405" i="1"/>
  <c r="DQ2405" i="1"/>
  <c r="DQ1889" i="1"/>
  <c r="CF2599" i="1"/>
  <c r="CG2599" i="1"/>
  <c r="DQ2599" i="1"/>
  <c r="DQ1338" i="1"/>
  <c r="DQ488" i="1"/>
  <c r="CF33" i="1"/>
  <c r="CG33" i="1"/>
  <c r="DQ33" i="1"/>
  <c r="DQ31" i="1"/>
  <c r="CF2654" i="1"/>
  <c r="CG2654" i="1"/>
  <c r="DQ2654" i="1"/>
  <c r="DQ1126" i="1"/>
  <c r="DQ1431" i="1"/>
  <c r="CF124" i="1"/>
  <c r="CG124" i="1"/>
  <c r="DQ124" i="1"/>
  <c r="CF46" i="1"/>
  <c r="CG46" i="1"/>
  <c r="DQ46" i="1"/>
  <c r="DQ60" i="1"/>
  <c r="CF117" i="1"/>
  <c r="CG117" i="1"/>
  <c r="DQ117" i="1"/>
  <c r="DQ509" i="1"/>
  <c r="CF320" i="1"/>
  <c r="CG320" i="1"/>
  <c r="DQ320" i="1"/>
  <c r="CF382" i="1"/>
  <c r="CG382" i="1"/>
  <c r="DQ382" i="1"/>
  <c r="CF734" i="1"/>
  <c r="CG734" i="1"/>
  <c r="DQ734" i="1"/>
  <c r="CF1299" i="1"/>
  <c r="CG1299" i="1"/>
  <c r="DQ1299" i="1"/>
  <c r="CF1609" i="1"/>
  <c r="CG1609" i="1"/>
  <c r="DQ1609" i="1"/>
  <c r="CF1462" i="1"/>
  <c r="CG1462" i="1"/>
  <c r="DQ1462" i="1"/>
  <c r="CF1179" i="1"/>
  <c r="CG1179" i="1"/>
  <c r="DQ1179" i="1"/>
  <c r="CF1425" i="1"/>
  <c r="CG1425" i="1"/>
  <c r="DQ1425" i="1"/>
  <c r="DQ1074" i="1"/>
  <c r="CF1152" i="1"/>
  <c r="CG1152" i="1"/>
  <c r="DQ1152" i="1"/>
  <c r="CF1714" i="1"/>
  <c r="CG1714" i="1"/>
  <c r="DQ1714" i="1"/>
  <c r="CF2266" i="1"/>
  <c r="CG2266" i="1"/>
  <c r="DQ2266" i="1"/>
  <c r="CF1686" i="1"/>
  <c r="CG1686" i="1"/>
  <c r="DQ1686" i="1"/>
  <c r="CF1877" i="1"/>
  <c r="CG1877" i="1"/>
  <c r="DQ1877" i="1"/>
  <c r="CF1957" i="1"/>
  <c r="CG1957" i="1"/>
  <c r="DQ1957" i="1"/>
  <c r="CF2154" i="1"/>
  <c r="CG2154" i="1"/>
  <c r="DQ2154" i="1"/>
  <c r="CF2454" i="1"/>
  <c r="CG2454" i="1"/>
  <c r="DQ2454" i="1"/>
  <c r="DQ1210" i="1"/>
  <c r="CF1491" i="1"/>
  <c r="CG1491" i="1"/>
  <c r="DQ1491" i="1"/>
  <c r="CF2691" i="1"/>
  <c r="CG2691" i="1"/>
  <c r="DQ2691" i="1"/>
  <c r="CF2685" i="1"/>
  <c r="CG2685" i="1"/>
  <c r="DQ2685" i="1"/>
  <c r="CF1997" i="1"/>
  <c r="CG1997" i="1"/>
  <c r="DQ1997" i="1"/>
  <c r="CF1763" i="1"/>
  <c r="CG1763" i="1"/>
  <c r="DQ1763" i="1"/>
  <c r="CF2720" i="1"/>
  <c r="CG2720" i="1"/>
  <c r="DQ2720" i="1"/>
  <c r="DQ952" i="1"/>
  <c r="DQ25" i="1"/>
  <c r="DQ29" i="1"/>
  <c r="DQ577" i="1"/>
  <c r="CF1022" i="1"/>
  <c r="CG1022" i="1"/>
  <c r="DQ1022" i="1"/>
  <c r="CF1027" i="1"/>
  <c r="CG1027" i="1"/>
  <c r="DQ1027" i="1"/>
  <c r="DQ335" i="1"/>
  <c r="DQ1794" i="1"/>
  <c r="DQ1080" i="1"/>
  <c r="CF7" i="1"/>
  <c r="CG7" i="1"/>
  <c r="DQ7" i="1"/>
  <c r="CF153" i="1"/>
  <c r="CG153" i="1"/>
  <c r="DQ153" i="1"/>
  <c r="CF11" i="1"/>
  <c r="CG11" i="1"/>
  <c r="DQ11" i="1"/>
  <c r="CF184" i="1"/>
  <c r="CG184" i="1"/>
  <c r="DQ184" i="1"/>
  <c r="CF20" i="1"/>
  <c r="CG20" i="1"/>
  <c r="DQ20" i="1"/>
  <c r="CF181" i="1"/>
  <c r="CG181" i="1"/>
  <c r="DQ181" i="1"/>
  <c r="CF361" i="1"/>
  <c r="CG361" i="1"/>
  <c r="DQ361" i="1"/>
  <c r="CF189" i="1"/>
  <c r="CG189" i="1"/>
  <c r="DQ189" i="1"/>
  <c r="CF27" i="1"/>
  <c r="CG27" i="1"/>
  <c r="DQ27" i="1"/>
  <c r="CF857" i="1"/>
  <c r="CG857" i="1"/>
  <c r="DQ857" i="1"/>
  <c r="CF148" i="1"/>
  <c r="CG148" i="1"/>
  <c r="DQ148" i="1"/>
  <c r="CF167" i="1"/>
  <c r="CG167" i="1"/>
  <c r="DQ167" i="1"/>
  <c r="CF515" i="1"/>
  <c r="CG515" i="1"/>
  <c r="DQ515" i="1"/>
  <c r="CF385" i="1"/>
  <c r="CG385" i="1"/>
  <c r="DQ385" i="1"/>
  <c r="CF332" i="1"/>
  <c r="CG332" i="1"/>
  <c r="DQ332" i="1"/>
  <c r="CF936" i="1"/>
  <c r="CG936" i="1"/>
  <c r="DQ936" i="1"/>
  <c r="CF877" i="1"/>
  <c r="CG877" i="1"/>
  <c r="DQ877" i="1"/>
  <c r="CF630" i="1"/>
  <c r="CG630" i="1"/>
  <c r="DQ630" i="1"/>
  <c r="CF932" i="1"/>
  <c r="CG932" i="1"/>
  <c r="DQ932" i="1"/>
  <c r="CF524" i="1"/>
  <c r="CG524" i="1"/>
  <c r="DQ524" i="1"/>
  <c r="CF1296" i="1"/>
  <c r="CG1296" i="1"/>
  <c r="DQ1296" i="1"/>
  <c r="CF1415" i="1"/>
  <c r="CG1415" i="1"/>
  <c r="DQ1415" i="1"/>
  <c r="CF1850" i="1"/>
  <c r="CG1850" i="1"/>
  <c r="DQ1850" i="1"/>
  <c r="CF1039" i="1"/>
  <c r="CG1039" i="1"/>
  <c r="DQ1039" i="1"/>
  <c r="CF1538" i="1"/>
  <c r="CG1538" i="1"/>
  <c r="DQ1538" i="1"/>
  <c r="CF2204" i="1"/>
  <c r="CG2204" i="1"/>
  <c r="DQ2204" i="1"/>
  <c r="CF2019" i="1"/>
  <c r="CG2019" i="1"/>
  <c r="DQ2019" i="1"/>
  <c r="CF2208" i="1"/>
  <c r="CG2208" i="1"/>
  <c r="DQ2208" i="1"/>
  <c r="CF1677" i="1"/>
  <c r="CG1677" i="1"/>
  <c r="DQ1677" i="1"/>
  <c r="CF1435" i="1"/>
  <c r="CG1435" i="1"/>
  <c r="DQ1435" i="1"/>
  <c r="CF2066" i="1"/>
  <c r="CG2066" i="1"/>
  <c r="DQ2066" i="1"/>
  <c r="CF2255" i="1"/>
  <c r="CG2255" i="1"/>
  <c r="DQ2255" i="1"/>
  <c r="CF1622" i="1"/>
  <c r="CG1622" i="1"/>
  <c r="DQ1622" i="1"/>
  <c r="CF2407" i="1"/>
  <c r="CG2407" i="1"/>
  <c r="DQ2407" i="1"/>
  <c r="CF1685" i="1"/>
  <c r="CG1685" i="1"/>
  <c r="DQ1685" i="1"/>
  <c r="CF2210" i="1"/>
  <c r="CG2210" i="1"/>
  <c r="DQ2210" i="1"/>
  <c r="CF2554" i="1"/>
  <c r="CG2554" i="1"/>
  <c r="DQ2554" i="1"/>
  <c r="DQ2310" i="1"/>
  <c r="CF2609" i="1"/>
  <c r="CG2609" i="1"/>
  <c r="DQ2609" i="1"/>
  <c r="CF2604" i="1"/>
  <c r="CG2604" i="1"/>
  <c r="DQ2604" i="1"/>
  <c r="DQ2182" i="1"/>
  <c r="CF2379" i="1"/>
  <c r="CG2379" i="1"/>
  <c r="DQ2379" i="1"/>
  <c r="CF1818" i="1"/>
  <c r="CG1818" i="1"/>
  <c r="DQ1818" i="1"/>
  <c r="DQ412" i="1"/>
  <c r="DQ227" i="1"/>
  <c r="DQ518" i="1"/>
  <c r="DQ2032" i="1"/>
  <c r="CF47" i="1"/>
  <c r="CG47" i="1"/>
  <c r="DQ47" i="1"/>
  <c r="CF151" i="1"/>
  <c r="CG151" i="1"/>
  <c r="DQ151" i="1"/>
  <c r="CF343" i="1"/>
  <c r="CG343" i="1"/>
  <c r="DQ343" i="1"/>
  <c r="CF22" i="1"/>
  <c r="CG22" i="1"/>
  <c r="DQ22" i="1"/>
  <c r="CF362" i="1"/>
  <c r="CG362" i="1"/>
  <c r="DQ362" i="1"/>
  <c r="CF253" i="1"/>
  <c r="CG253" i="1"/>
  <c r="DQ253" i="1"/>
  <c r="CF341" i="1"/>
  <c r="CG341" i="1"/>
  <c r="DQ341" i="1"/>
  <c r="CF500" i="1"/>
  <c r="CG500" i="1"/>
  <c r="DQ500" i="1"/>
  <c r="CF373" i="1"/>
  <c r="CG373" i="1"/>
  <c r="DQ373" i="1"/>
  <c r="CF291" i="1"/>
  <c r="CG291" i="1"/>
  <c r="DQ291" i="1"/>
  <c r="CF598" i="1"/>
  <c r="CG598" i="1"/>
  <c r="DQ598" i="1"/>
  <c r="CF519" i="1"/>
  <c r="CG519" i="1"/>
  <c r="DQ519" i="1"/>
  <c r="CF715" i="1"/>
  <c r="CG715" i="1"/>
  <c r="DQ715" i="1"/>
  <c r="CF645" i="1"/>
  <c r="CG645" i="1"/>
  <c r="DQ645" i="1"/>
  <c r="CF657" i="1"/>
  <c r="CG657" i="1"/>
  <c r="DQ657" i="1"/>
  <c r="CF940" i="1"/>
  <c r="CG940" i="1"/>
  <c r="DQ940" i="1"/>
  <c r="CF1584" i="1"/>
  <c r="CG1584" i="1"/>
  <c r="DQ1584" i="1"/>
  <c r="CF1627" i="1"/>
  <c r="CG1627" i="1"/>
  <c r="DQ1627" i="1"/>
  <c r="CF1330" i="1"/>
  <c r="CG1330" i="1"/>
  <c r="DQ1330" i="1"/>
  <c r="CF1857" i="1"/>
  <c r="CG1857" i="1"/>
  <c r="DQ1857" i="1"/>
  <c r="CF1458" i="1"/>
  <c r="CG1458" i="1"/>
  <c r="DQ1458" i="1"/>
  <c r="CF923" i="1"/>
  <c r="CG923" i="1"/>
  <c r="DQ923" i="1"/>
  <c r="CF1392" i="1"/>
  <c r="CG1392" i="1"/>
  <c r="DQ1392" i="1"/>
  <c r="CF1836" i="1"/>
  <c r="CG1836" i="1"/>
  <c r="DQ1836" i="1"/>
  <c r="CF1334" i="1"/>
  <c r="CG1334" i="1"/>
  <c r="DQ1334" i="1"/>
  <c r="CF2518" i="1"/>
  <c r="CG2518" i="1"/>
  <c r="DQ2518" i="1"/>
  <c r="CF1440" i="1"/>
  <c r="CG1440" i="1"/>
  <c r="DQ1440" i="1"/>
  <c r="CF2590" i="1"/>
  <c r="CG2590" i="1"/>
  <c r="DQ2590" i="1"/>
  <c r="CF1956" i="1"/>
  <c r="CG1956" i="1"/>
  <c r="DQ1956" i="1"/>
  <c r="CF2404" i="1"/>
  <c r="CG2404" i="1"/>
  <c r="DQ2404" i="1"/>
  <c r="CF1672" i="1"/>
  <c r="CG1672" i="1"/>
  <c r="DQ1672" i="1"/>
  <c r="CF2526" i="1"/>
  <c r="CG2526" i="1"/>
  <c r="DQ2526" i="1"/>
  <c r="CF2577" i="1"/>
  <c r="CG2577" i="1"/>
  <c r="DQ2577" i="1"/>
  <c r="CF1911" i="1"/>
  <c r="CG1911" i="1"/>
  <c r="DQ1911" i="1"/>
  <c r="CF1482" i="1"/>
  <c r="CG1482" i="1"/>
  <c r="DQ1482" i="1"/>
  <c r="CF2363" i="1"/>
  <c r="CG2363" i="1"/>
  <c r="DQ2363" i="1"/>
  <c r="CF2455" i="1"/>
  <c r="CG2455" i="1"/>
  <c r="DQ2455" i="1"/>
  <c r="CF2292" i="1"/>
  <c r="CG2292" i="1"/>
  <c r="DQ2292" i="1"/>
  <c r="CF1989" i="1"/>
  <c r="CG1989" i="1"/>
  <c r="DQ1989" i="1"/>
  <c r="CF2504" i="1"/>
  <c r="CG2504" i="1"/>
  <c r="DQ2504" i="1"/>
  <c r="CF1555" i="1"/>
  <c r="CG1555" i="1"/>
  <c r="DQ1555" i="1"/>
  <c r="DQ1631" i="1"/>
  <c r="DQ405" i="1"/>
  <c r="DQ1443" i="1"/>
  <c r="DQ196" i="1"/>
  <c r="CF2666" i="1"/>
  <c r="CG2666" i="1"/>
  <c r="DQ2666" i="1"/>
  <c r="CF948" i="1"/>
  <c r="CG948" i="1"/>
  <c r="DQ948" i="1"/>
  <c r="DQ2347" i="1"/>
  <c r="CF150" i="1"/>
  <c r="CG150" i="1"/>
  <c r="DQ150" i="1"/>
  <c r="CF121" i="1"/>
  <c r="CG121" i="1"/>
  <c r="DQ121" i="1"/>
  <c r="CF9" i="1"/>
  <c r="CG9" i="1"/>
  <c r="DQ9" i="1"/>
  <c r="CF141" i="1"/>
  <c r="CG141" i="1"/>
  <c r="DQ141" i="1"/>
  <c r="CF78" i="1"/>
  <c r="CG78" i="1"/>
  <c r="DQ78" i="1"/>
  <c r="DQ240" i="1"/>
  <c r="CF828" i="1"/>
  <c r="CG828" i="1"/>
  <c r="DQ828" i="1"/>
  <c r="CF694" i="1"/>
  <c r="CG694" i="1"/>
  <c r="DQ694" i="1"/>
  <c r="CF383" i="1"/>
  <c r="CG383" i="1"/>
  <c r="DQ383" i="1"/>
  <c r="CF683" i="1"/>
  <c r="CG683" i="1"/>
  <c r="DQ683" i="1"/>
  <c r="CF547" i="1"/>
  <c r="CG547" i="1"/>
  <c r="DQ547" i="1"/>
  <c r="CF965" i="1"/>
  <c r="CG965" i="1"/>
  <c r="DQ965" i="1"/>
  <c r="CF910" i="1"/>
  <c r="CG910" i="1"/>
  <c r="DQ910" i="1"/>
  <c r="CF1644" i="1"/>
  <c r="CG1644" i="1"/>
  <c r="DQ1644" i="1"/>
  <c r="CF1177" i="1"/>
  <c r="CG1177" i="1"/>
  <c r="DQ1177" i="1"/>
  <c r="CF1294" i="1"/>
  <c r="CG1294" i="1"/>
  <c r="DQ1294" i="1"/>
  <c r="CF1147" i="1"/>
  <c r="CG1147" i="1"/>
  <c r="DQ1147" i="1"/>
  <c r="CF1213" i="1"/>
  <c r="CG1213" i="1"/>
  <c r="DQ1213" i="1"/>
  <c r="CF720" i="1"/>
  <c r="CG720" i="1"/>
  <c r="DQ720" i="1"/>
  <c r="CF1709" i="1"/>
  <c r="CG1709" i="1"/>
  <c r="DQ1709" i="1"/>
  <c r="CF1010" i="1"/>
  <c r="CG1010" i="1"/>
  <c r="DQ1010" i="1"/>
  <c r="CF1329" i="1"/>
  <c r="CG1329" i="1"/>
  <c r="DQ1329" i="1"/>
  <c r="CF949" i="1"/>
  <c r="CG949" i="1"/>
  <c r="DQ949" i="1"/>
  <c r="CF1429" i="1"/>
  <c r="CG1429" i="1"/>
  <c r="DQ1429" i="1"/>
  <c r="CF1108" i="1"/>
  <c r="CG1108" i="1"/>
  <c r="DQ1108" i="1"/>
  <c r="CF1046" i="1"/>
  <c r="CG1046" i="1"/>
  <c r="DQ1046" i="1"/>
  <c r="CF1662" i="1"/>
  <c r="CG1662" i="1"/>
  <c r="DQ1662" i="1"/>
  <c r="CF1244" i="1"/>
  <c r="CG1244" i="1"/>
  <c r="DQ1244" i="1"/>
  <c r="CF1951" i="1"/>
  <c r="CG1951" i="1"/>
  <c r="DQ1951" i="1"/>
  <c r="CF1988" i="1"/>
  <c r="CG1988" i="1"/>
  <c r="DQ1988" i="1"/>
  <c r="CF1730" i="1"/>
  <c r="CG1730" i="1"/>
  <c r="DQ1730" i="1"/>
  <c r="CF2137" i="1"/>
  <c r="CG2137" i="1"/>
  <c r="DQ2137" i="1"/>
  <c r="CF1793" i="1"/>
  <c r="CG1793" i="1"/>
  <c r="DQ1793" i="1"/>
  <c r="CF1596" i="1"/>
  <c r="CG1596" i="1"/>
  <c r="DQ1596" i="1"/>
  <c r="CF2560" i="1"/>
  <c r="CG2560" i="1"/>
  <c r="DQ2560" i="1"/>
  <c r="CF1279" i="1"/>
  <c r="CG1279" i="1"/>
  <c r="DQ1279" i="1"/>
  <c r="CF1962" i="1"/>
  <c r="CG1962" i="1"/>
  <c r="DQ1962" i="1"/>
  <c r="CF1367" i="1"/>
  <c r="CG1367" i="1"/>
  <c r="DQ1367" i="1"/>
  <c r="CF1823" i="1"/>
  <c r="CG1823" i="1"/>
  <c r="DQ1823" i="1"/>
  <c r="DQ946" i="1"/>
  <c r="DQ325" i="1"/>
  <c r="CF526" i="1"/>
  <c r="CG526" i="1"/>
  <c r="DQ526" i="1"/>
  <c r="CF421" i="1"/>
  <c r="CG421" i="1"/>
  <c r="DQ421" i="1"/>
  <c r="DQ263" i="1"/>
  <c r="CF673" i="1"/>
  <c r="CG673" i="1"/>
  <c r="DQ673" i="1"/>
  <c r="CF602" i="1"/>
  <c r="CG602" i="1"/>
  <c r="DQ602" i="1"/>
  <c r="CF574" i="1"/>
  <c r="CG574" i="1"/>
  <c r="DQ574" i="1"/>
  <c r="CF697" i="1"/>
  <c r="CG697" i="1"/>
  <c r="DQ697" i="1"/>
  <c r="CF693" i="1"/>
  <c r="CG693" i="1"/>
  <c r="DQ693" i="1"/>
  <c r="CF1146" i="1"/>
  <c r="CG1146" i="1"/>
  <c r="DQ1146" i="1"/>
  <c r="CF875" i="1"/>
  <c r="CG875" i="1"/>
  <c r="DQ875" i="1"/>
  <c r="CF1229" i="1"/>
  <c r="CG1229" i="1"/>
  <c r="DQ1229" i="1"/>
  <c r="CF1193" i="1"/>
  <c r="CG1193" i="1"/>
  <c r="DQ1193" i="1"/>
  <c r="CF1237" i="1"/>
  <c r="CG1237" i="1"/>
  <c r="DQ1237" i="1"/>
  <c r="CF2201" i="1"/>
  <c r="CG2201" i="1"/>
  <c r="DQ2201" i="1"/>
  <c r="CF1038" i="1"/>
  <c r="CG1038" i="1"/>
  <c r="DQ1038" i="1"/>
  <c r="CF1946" i="1"/>
  <c r="CG1946" i="1"/>
  <c r="DQ1946" i="1"/>
  <c r="CF1852" i="1"/>
  <c r="CG1852" i="1"/>
  <c r="DQ1852" i="1"/>
  <c r="CF1524" i="1"/>
  <c r="CG1524" i="1"/>
  <c r="DQ1524" i="1"/>
  <c r="CF1669" i="1"/>
  <c r="CG1669" i="1"/>
  <c r="DQ1669" i="1"/>
  <c r="CF1625" i="1"/>
  <c r="CG1625" i="1"/>
  <c r="DQ1625" i="1"/>
  <c r="CF1940" i="1"/>
  <c r="CG1940" i="1"/>
  <c r="DQ1940" i="1"/>
  <c r="CF1811" i="1"/>
  <c r="CG1811" i="1"/>
  <c r="DQ1811" i="1"/>
  <c r="CF2424" i="1"/>
  <c r="CG2424" i="1"/>
  <c r="DQ2424" i="1"/>
  <c r="CF1919" i="1"/>
  <c r="CG1919" i="1"/>
  <c r="DQ1919" i="1"/>
  <c r="CF1544" i="1"/>
  <c r="CG1544" i="1"/>
  <c r="DQ1544" i="1"/>
  <c r="CF1347" i="1"/>
  <c r="CG1347" i="1"/>
  <c r="DQ1347" i="1"/>
  <c r="CF1807" i="1"/>
  <c r="CG1807" i="1"/>
  <c r="DQ1807" i="1"/>
  <c r="CF2251" i="1"/>
  <c r="CG2251" i="1"/>
  <c r="DQ2251" i="1"/>
  <c r="CF2377" i="1"/>
  <c r="CG2377" i="1"/>
  <c r="DQ2377" i="1"/>
  <c r="CF2473" i="1"/>
  <c r="CG2473" i="1"/>
  <c r="DQ2473" i="1"/>
  <c r="DQ2517" i="1"/>
  <c r="DQ522" i="1"/>
  <c r="DQ312" i="1"/>
  <c r="CF2207" i="1"/>
  <c r="CG2207" i="1"/>
  <c r="DQ2207" i="1"/>
  <c r="DQ302" i="1"/>
  <c r="DQ247" i="1"/>
  <c r="DQ1700" i="1"/>
  <c r="DQ2523" i="1"/>
  <c r="CF2447" i="1"/>
  <c r="CG2447" i="1"/>
  <c r="DQ2447" i="1"/>
  <c r="CF1144" i="1"/>
  <c r="CG1144" i="1"/>
  <c r="DQ1144" i="1"/>
  <c r="CF489" i="1"/>
  <c r="CG489" i="1"/>
  <c r="DQ489" i="1"/>
  <c r="CF96" i="1"/>
  <c r="CG96" i="1"/>
  <c r="DQ96" i="1"/>
  <c r="CF221" i="1"/>
  <c r="CG221" i="1"/>
  <c r="DQ221" i="1"/>
  <c r="CF118" i="1"/>
  <c r="CG118" i="1"/>
  <c r="DQ118" i="1"/>
  <c r="CF290" i="1"/>
  <c r="CG290" i="1"/>
  <c r="DQ290" i="1"/>
  <c r="CF166" i="1"/>
  <c r="CG166" i="1"/>
  <c r="DQ166" i="1"/>
  <c r="CF372" i="1"/>
  <c r="CG372" i="1"/>
  <c r="DQ372" i="1"/>
  <c r="CF563" i="1"/>
  <c r="CG563" i="1"/>
  <c r="DQ563" i="1"/>
  <c r="CF684" i="1"/>
  <c r="CG684" i="1"/>
  <c r="DQ684" i="1"/>
  <c r="CF583" i="1"/>
  <c r="CG583" i="1"/>
  <c r="DQ583" i="1"/>
  <c r="DQ735" i="1"/>
  <c r="CF1219" i="1"/>
  <c r="CG1219" i="1"/>
  <c r="DQ1219" i="1"/>
  <c r="CF909" i="1"/>
  <c r="CG909" i="1"/>
  <c r="DQ909" i="1"/>
  <c r="CF878" i="1"/>
  <c r="CG878" i="1"/>
  <c r="DQ878" i="1"/>
  <c r="CF1298" i="1"/>
  <c r="CG1298" i="1"/>
  <c r="DQ1298" i="1"/>
  <c r="CF1900" i="1"/>
  <c r="CG1900" i="1"/>
  <c r="DQ1900" i="1"/>
  <c r="CF1824" i="1"/>
  <c r="CG1824" i="1"/>
  <c r="DQ1824" i="1"/>
  <c r="CF1163" i="1"/>
  <c r="CG1163" i="1"/>
  <c r="DQ1163" i="1"/>
  <c r="CF1069" i="1"/>
  <c r="CG1069" i="1"/>
  <c r="DQ1069" i="1"/>
  <c r="CF1646" i="1"/>
  <c r="CG1646" i="1"/>
  <c r="DQ1646" i="1"/>
  <c r="CF1525" i="1"/>
  <c r="CG1525" i="1"/>
  <c r="DQ1525" i="1"/>
  <c r="CF1562" i="1"/>
  <c r="CG1562" i="1"/>
  <c r="DQ1562" i="1"/>
  <c r="CF1906" i="1"/>
  <c r="CG1906" i="1"/>
  <c r="DQ1906" i="1"/>
  <c r="CF1128" i="1"/>
  <c r="CG1128" i="1"/>
  <c r="DQ1128" i="1"/>
  <c r="CF2429" i="1"/>
  <c r="CG2429" i="1"/>
  <c r="DQ2429" i="1"/>
  <c r="CF2150" i="1"/>
  <c r="CG2150" i="1"/>
  <c r="DQ2150" i="1"/>
  <c r="CF2638" i="1"/>
  <c r="CG2638" i="1"/>
  <c r="DQ2638" i="1"/>
  <c r="CF2225" i="1"/>
  <c r="CG2225" i="1"/>
  <c r="DQ2225" i="1"/>
  <c r="CF1929" i="1"/>
  <c r="CG1929" i="1"/>
  <c r="DQ1929" i="1"/>
  <c r="CF2402" i="1"/>
  <c r="CG2402" i="1"/>
  <c r="DQ2402" i="1"/>
  <c r="CF2043" i="1"/>
  <c r="CG2043" i="1"/>
  <c r="DQ2043" i="1"/>
  <c r="CF1399" i="1"/>
  <c r="CG1399" i="1"/>
  <c r="DQ1399" i="1"/>
  <c r="CF2389" i="1"/>
  <c r="CG2389" i="1"/>
  <c r="DQ2389" i="1"/>
  <c r="CF2272" i="1"/>
  <c r="CG2272" i="1"/>
  <c r="DQ2272" i="1"/>
  <c r="CF2597" i="1"/>
  <c r="CG2597" i="1"/>
  <c r="DQ2597" i="1"/>
  <c r="CF2366" i="1"/>
  <c r="CG2366" i="1"/>
  <c r="DQ2366" i="1"/>
  <c r="DQ2008" i="1"/>
  <c r="CF230" i="1"/>
  <c r="CG230" i="1"/>
  <c r="DQ230" i="1"/>
  <c r="DQ1441" i="1"/>
  <c r="CF2549" i="1"/>
  <c r="CG2549" i="1"/>
  <c r="DQ2549" i="1"/>
  <c r="DQ1166" i="1"/>
  <c r="DQ2702" i="1"/>
  <c r="DQ393" i="1"/>
  <c r="CF827" i="1"/>
  <c r="CG827" i="1"/>
  <c r="DQ827" i="1"/>
  <c r="CF289" i="1"/>
  <c r="CG289" i="1"/>
  <c r="DQ289" i="1"/>
  <c r="CF111" i="1"/>
  <c r="CG111" i="1"/>
  <c r="DQ111" i="1"/>
  <c r="CF853" i="1"/>
  <c r="CG853" i="1"/>
  <c r="DQ853" i="1"/>
  <c r="CF495" i="1"/>
  <c r="CG495" i="1"/>
  <c r="DQ495" i="1"/>
  <c r="CF399" i="1"/>
  <c r="CG399" i="1"/>
  <c r="DQ399" i="1"/>
  <c r="CF644" i="1"/>
  <c r="CG644" i="1"/>
  <c r="DQ644" i="1"/>
  <c r="CF754" i="1"/>
  <c r="CG754" i="1"/>
  <c r="DQ754" i="1"/>
  <c r="CF384" i="1"/>
  <c r="CG384" i="1"/>
  <c r="DQ384" i="1"/>
  <c r="CF478" i="1"/>
  <c r="CG478" i="1"/>
  <c r="DQ478" i="1"/>
  <c r="CF386" i="1"/>
  <c r="CG386" i="1"/>
  <c r="DQ386" i="1"/>
  <c r="CF435" i="1"/>
  <c r="CG435" i="1"/>
  <c r="DQ435" i="1"/>
  <c r="CF334" i="1"/>
  <c r="CG334" i="1"/>
  <c r="DQ334" i="1"/>
  <c r="CF867" i="1"/>
  <c r="CG867" i="1"/>
  <c r="DQ867" i="1"/>
  <c r="CF1420" i="1"/>
  <c r="CG1420" i="1"/>
  <c r="DQ1420" i="1"/>
  <c r="CF847" i="1"/>
  <c r="CG847" i="1"/>
  <c r="DQ847" i="1"/>
  <c r="CF762" i="1"/>
  <c r="CG762" i="1"/>
  <c r="DQ762" i="1"/>
  <c r="CF1086" i="1"/>
  <c r="CG1086" i="1"/>
  <c r="DQ1086" i="1"/>
  <c r="CF1297" i="1"/>
  <c r="CG1297" i="1"/>
  <c r="DQ1297" i="1"/>
  <c r="CF934" i="1"/>
  <c r="CG934" i="1"/>
  <c r="DQ934" i="1"/>
  <c r="CF719" i="1"/>
  <c r="CG719" i="1"/>
  <c r="DQ719" i="1"/>
  <c r="CF1423" i="1"/>
  <c r="CG1423" i="1"/>
  <c r="DQ1423" i="1"/>
  <c r="CF595" i="1"/>
  <c r="CG595" i="1"/>
  <c r="DQ595" i="1"/>
  <c r="CF796" i="1"/>
  <c r="CG796" i="1"/>
  <c r="DQ796" i="1"/>
  <c r="CF1290" i="1"/>
  <c r="CG1290" i="1"/>
  <c r="DQ1290" i="1"/>
  <c r="CF887" i="1"/>
  <c r="CG887" i="1"/>
  <c r="DQ887" i="1"/>
  <c r="CF2100" i="1"/>
  <c r="CG2100" i="1"/>
  <c r="DQ2100" i="1"/>
  <c r="CF1067" i="1"/>
  <c r="CG1067" i="1"/>
  <c r="DQ1067" i="1"/>
  <c r="CF1254" i="1"/>
  <c r="CG1254" i="1"/>
  <c r="DQ1254" i="1"/>
  <c r="CF2107" i="1"/>
  <c r="CG2107" i="1"/>
  <c r="DQ2107" i="1"/>
  <c r="CF1368" i="1"/>
  <c r="CG1368" i="1"/>
  <c r="DQ1368" i="1"/>
  <c r="CF2023" i="1"/>
  <c r="CG2023" i="1"/>
  <c r="DQ2023" i="1"/>
  <c r="CF1744" i="1"/>
  <c r="CG1744" i="1"/>
  <c r="DQ1744" i="1"/>
  <c r="CF1447" i="1"/>
  <c r="CG1447" i="1"/>
  <c r="DQ1447" i="1"/>
  <c r="CF2594" i="1"/>
  <c r="CG2594" i="1"/>
  <c r="DQ2594" i="1"/>
  <c r="CF2294" i="1"/>
  <c r="CG2294" i="1"/>
  <c r="DQ2294" i="1"/>
  <c r="DQ2086" i="1"/>
  <c r="CF2265" i="1"/>
  <c r="CG2265" i="1"/>
  <c r="DQ2265" i="1"/>
  <c r="CF2502" i="1"/>
  <c r="CG2502" i="1"/>
  <c r="DQ2502" i="1"/>
  <c r="DQ388" i="1"/>
  <c r="DQ273" i="1"/>
  <c r="CF2576" i="1"/>
  <c r="CG2576" i="1"/>
  <c r="DQ2576" i="1"/>
  <c r="DQ2613" i="1"/>
  <c r="DQ2181" i="1"/>
  <c r="CF347" i="1"/>
  <c r="CG347" i="1"/>
  <c r="DQ347" i="1"/>
  <c r="CF336" i="1"/>
  <c r="CG336" i="1"/>
  <c r="DQ336" i="1"/>
  <c r="DQ2083" i="1"/>
  <c r="DQ2498" i="1"/>
  <c r="DQ631" i="1"/>
  <c r="CF490" i="1"/>
  <c r="CG490" i="1"/>
  <c r="DQ490" i="1"/>
  <c r="CF571" i="1"/>
  <c r="CG571" i="1"/>
  <c r="DQ571" i="1"/>
  <c r="CF400" i="1"/>
  <c r="CG400" i="1"/>
  <c r="DQ400" i="1"/>
  <c r="CF829" i="1"/>
  <c r="CG829" i="1"/>
  <c r="DQ829" i="1"/>
  <c r="CF477" i="1"/>
  <c r="CG477" i="1"/>
  <c r="DQ477" i="1"/>
  <c r="CF453" i="1"/>
  <c r="CG453" i="1"/>
  <c r="DQ453" i="1"/>
  <c r="CF888" i="1"/>
  <c r="CG888" i="1"/>
  <c r="DQ888" i="1"/>
  <c r="CF581" i="1"/>
  <c r="CG581" i="1"/>
  <c r="DQ581" i="1"/>
  <c r="CF1028" i="1"/>
  <c r="CG1028" i="1"/>
  <c r="DQ1028" i="1"/>
  <c r="CF1767" i="1"/>
  <c r="CG1767" i="1"/>
  <c r="DQ1767" i="1"/>
  <c r="CF1037" i="1"/>
  <c r="CG1037" i="1"/>
  <c r="DQ1037" i="1"/>
  <c r="CF1514" i="1"/>
  <c r="CG1514" i="1"/>
  <c r="DQ1514" i="1"/>
  <c r="CF1569" i="1"/>
  <c r="CG1569" i="1"/>
  <c r="DQ1569" i="1"/>
  <c r="CF1832" i="1"/>
  <c r="CG1832" i="1"/>
  <c r="DQ1832" i="1"/>
  <c r="CF1842" i="1"/>
  <c r="CG1842" i="1"/>
  <c r="DQ1842" i="1"/>
  <c r="CF1655" i="1"/>
  <c r="CG1655" i="1"/>
  <c r="DQ1655" i="1"/>
  <c r="CF1184" i="1"/>
  <c r="CG1184" i="1"/>
  <c r="DQ1184" i="1"/>
  <c r="CF1689" i="1"/>
  <c r="CG1689" i="1"/>
  <c r="DQ1689" i="1"/>
  <c r="CF1936" i="1"/>
  <c r="CG1936" i="1"/>
  <c r="DQ1936" i="1"/>
  <c r="CF2035" i="1"/>
  <c r="CG2035" i="1"/>
  <c r="DQ2035" i="1"/>
  <c r="DQ2120" i="1"/>
  <c r="CF1591" i="1"/>
  <c r="CG1591" i="1"/>
  <c r="DQ1591" i="1"/>
  <c r="CF2230" i="1"/>
  <c r="CG2230" i="1"/>
  <c r="DQ2230" i="1"/>
  <c r="CF1408" i="1"/>
  <c r="CG1408" i="1"/>
  <c r="DQ1408" i="1"/>
  <c r="CF2430" i="1"/>
  <c r="CG2430" i="1"/>
  <c r="DQ2430" i="1"/>
  <c r="CF2380" i="1"/>
  <c r="CG2380" i="1"/>
  <c r="DQ2380" i="1"/>
  <c r="CF2065" i="1"/>
  <c r="CG2065" i="1"/>
  <c r="DQ2065" i="1"/>
  <c r="DQ2711" i="1"/>
  <c r="CF2290" i="1"/>
  <c r="CG2290" i="1"/>
  <c r="DQ2290" i="1"/>
  <c r="CF2157" i="1"/>
  <c r="CG2157" i="1"/>
  <c r="DQ2157" i="1"/>
  <c r="CF2355" i="1"/>
  <c r="CG2355" i="1"/>
  <c r="DQ2355" i="1"/>
  <c r="CF2356" i="1"/>
  <c r="CG2356" i="1"/>
  <c r="DQ2356" i="1"/>
  <c r="CF1011" i="1"/>
  <c r="CG1011" i="1"/>
  <c r="DQ1011" i="1"/>
  <c r="CF1527" i="1"/>
  <c r="CG1527" i="1"/>
  <c r="DQ1527" i="1"/>
  <c r="DQ1402" i="1"/>
  <c r="DQ797" i="1"/>
  <c r="DQ2291" i="1"/>
  <c r="CF928" i="1"/>
  <c r="CG928" i="1"/>
  <c r="DQ928" i="1"/>
  <c r="CF286" i="1"/>
  <c r="CG286" i="1"/>
  <c r="DQ286" i="1"/>
  <c r="CF293" i="1"/>
  <c r="CG293" i="1"/>
  <c r="DQ293" i="1"/>
  <c r="CF317" i="1"/>
  <c r="CG317" i="1"/>
  <c r="DQ317" i="1"/>
  <c r="CF608" i="1"/>
  <c r="CG608" i="1"/>
  <c r="DQ608" i="1"/>
  <c r="CF169" i="1"/>
  <c r="CG169" i="1"/>
  <c r="DQ169" i="1"/>
  <c r="CF401" i="1"/>
  <c r="CG401" i="1"/>
  <c r="DQ401" i="1"/>
  <c r="DQ203" i="1"/>
  <c r="CF486" i="1"/>
  <c r="CG486" i="1"/>
  <c r="DQ486" i="1"/>
  <c r="CF582" i="1"/>
  <c r="CG582" i="1"/>
  <c r="DQ582" i="1"/>
  <c r="CF557" i="1"/>
  <c r="CG557" i="1"/>
  <c r="DQ557" i="1"/>
  <c r="CF896" i="1"/>
  <c r="CG896" i="1"/>
  <c r="DQ896" i="1"/>
  <c r="CF1140" i="1"/>
  <c r="CG1140" i="1"/>
  <c r="DQ1140" i="1"/>
  <c r="CF1216" i="1"/>
  <c r="CG1216" i="1"/>
  <c r="DQ1216" i="1"/>
  <c r="CF764" i="1"/>
  <c r="CG764" i="1"/>
  <c r="DQ764" i="1"/>
  <c r="CF904" i="1"/>
  <c r="CG904" i="1"/>
  <c r="DQ904" i="1"/>
  <c r="CF895" i="1"/>
  <c r="CG895" i="1"/>
  <c r="DQ895" i="1"/>
  <c r="CF1173" i="1"/>
  <c r="CG1173" i="1"/>
  <c r="DQ1173" i="1"/>
  <c r="CF1101" i="1"/>
  <c r="CG1101" i="1"/>
  <c r="DQ1101" i="1"/>
  <c r="CF1380" i="1"/>
  <c r="CG1380" i="1"/>
  <c r="DQ1380" i="1"/>
  <c r="CF2397" i="1"/>
  <c r="CG2397" i="1"/>
  <c r="DQ2397" i="1"/>
  <c r="CF1787" i="1"/>
  <c r="CG1787" i="1"/>
  <c r="DQ1787" i="1"/>
  <c r="CF1470" i="1"/>
  <c r="CG1470" i="1"/>
  <c r="DQ1470" i="1"/>
  <c r="CF1724" i="1"/>
  <c r="CG1724" i="1"/>
  <c r="DQ1724" i="1"/>
  <c r="CF1397" i="1"/>
  <c r="CG1397" i="1"/>
  <c r="DQ1397" i="1"/>
  <c r="CF1808" i="1"/>
  <c r="CG1808" i="1"/>
  <c r="DQ1808" i="1"/>
  <c r="CF1545" i="1"/>
  <c r="CG1545" i="1"/>
  <c r="DQ1545" i="1"/>
  <c r="CF2126" i="1"/>
  <c r="CG2126" i="1"/>
  <c r="DQ2126" i="1"/>
  <c r="CF1802" i="1"/>
  <c r="CG1802" i="1"/>
  <c r="DQ1802" i="1"/>
  <c r="CF2387" i="1"/>
  <c r="CG2387" i="1"/>
  <c r="DQ2387" i="1"/>
  <c r="CF2288" i="1"/>
  <c r="CG2288" i="1"/>
  <c r="DQ2288" i="1"/>
  <c r="CF2361" i="1"/>
  <c r="CG2361" i="1"/>
  <c r="DQ2361" i="1"/>
  <c r="DQ1993" i="1"/>
  <c r="CF446" i="1"/>
  <c r="CG446" i="1"/>
  <c r="DQ446" i="1"/>
  <c r="CF1751" i="1"/>
  <c r="CG1751" i="1"/>
  <c r="DQ1751" i="1"/>
  <c r="DQ2621" i="1"/>
  <c r="DQ299" i="1"/>
  <c r="CF365" i="1"/>
  <c r="CG365" i="1"/>
  <c r="DQ365" i="1"/>
  <c r="CF129" i="1"/>
  <c r="CG129" i="1"/>
  <c r="DQ129" i="1"/>
  <c r="CF676" i="1"/>
  <c r="CG676" i="1"/>
  <c r="DQ676" i="1"/>
  <c r="CF195" i="1"/>
  <c r="CG195" i="1"/>
  <c r="DQ195" i="1"/>
  <c r="CF142" i="1"/>
  <c r="CG142" i="1"/>
  <c r="DQ142" i="1"/>
  <c r="CF461" i="1"/>
  <c r="CG461" i="1"/>
  <c r="DQ461" i="1"/>
  <c r="CF672" i="1"/>
  <c r="CG672" i="1"/>
  <c r="DQ672" i="1"/>
  <c r="CF292" i="1"/>
  <c r="CG292" i="1"/>
  <c r="DQ292" i="1"/>
  <c r="CF271" i="1"/>
  <c r="CG271" i="1"/>
  <c r="DQ271" i="1"/>
  <c r="CF759" i="1"/>
  <c r="CG759" i="1"/>
  <c r="DQ759" i="1"/>
  <c r="CF686" i="1"/>
  <c r="CG686" i="1"/>
  <c r="DQ686" i="1"/>
  <c r="CF331" i="1"/>
  <c r="CG331" i="1"/>
  <c r="DQ331" i="1"/>
  <c r="CF809" i="1"/>
  <c r="CG809" i="1"/>
  <c r="DQ809" i="1"/>
  <c r="CF836" i="1"/>
  <c r="CG836" i="1"/>
  <c r="DQ836" i="1"/>
  <c r="CF982" i="1"/>
  <c r="CG982" i="1"/>
  <c r="DQ982" i="1"/>
  <c r="CF841" i="1"/>
  <c r="CG841" i="1"/>
  <c r="DQ841" i="1"/>
  <c r="CF1194" i="1"/>
  <c r="CG1194" i="1"/>
  <c r="DQ1194" i="1"/>
  <c r="CF1233" i="1"/>
  <c r="CG1233" i="1"/>
  <c r="DQ1233" i="1"/>
  <c r="CF1580" i="1"/>
  <c r="CG1580" i="1"/>
  <c r="DQ1580" i="1"/>
  <c r="CF1559" i="1"/>
  <c r="CG1559" i="1"/>
  <c r="DQ1559" i="1"/>
  <c r="CF1654" i="1"/>
  <c r="CG1654" i="1"/>
  <c r="DQ1654" i="1"/>
  <c r="CF1112" i="1"/>
  <c r="CG1112" i="1"/>
  <c r="DQ1112" i="1"/>
  <c r="CF1652" i="1"/>
  <c r="CG1652" i="1"/>
  <c r="DQ1652" i="1"/>
  <c r="CF1826" i="1"/>
  <c r="CG1826" i="1"/>
  <c r="DQ1826" i="1"/>
  <c r="CF2235" i="1"/>
  <c r="CG2235" i="1"/>
  <c r="DQ2235" i="1"/>
  <c r="CF2075" i="1"/>
  <c r="CG2075" i="1"/>
  <c r="DQ2075" i="1"/>
  <c r="CF2232" i="1"/>
  <c r="CG2232" i="1"/>
  <c r="DQ2232" i="1"/>
  <c r="CF2440" i="1"/>
  <c r="CG2440" i="1"/>
  <c r="DQ2440" i="1"/>
  <c r="CF2519" i="1"/>
  <c r="CG2519" i="1"/>
  <c r="DQ2519" i="1"/>
  <c r="CF1973" i="1"/>
  <c r="CG1973" i="1"/>
  <c r="DQ1973" i="1"/>
  <c r="CF1490" i="1"/>
  <c r="CG1490" i="1"/>
  <c r="DQ1490" i="1"/>
  <c r="CF2547" i="1"/>
  <c r="CG2547" i="1"/>
  <c r="DQ2547" i="1"/>
  <c r="CF1690" i="1"/>
  <c r="CG1690" i="1"/>
  <c r="DQ1690" i="1"/>
  <c r="CF2040" i="1"/>
  <c r="CG2040" i="1"/>
  <c r="DQ2040" i="1"/>
  <c r="CF2643" i="1"/>
  <c r="CG2643" i="1"/>
  <c r="DQ2643" i="1"/>
  <c r="CF2279" i="1"/>
  <c r="CG2279" i="1"/>
  <c r="DQ2279" i="1"/>
  <c r="CF2351" i="1"/>
  <c r="CG2351" i="1"/>
  <c r="DQ2351" i="1"/>
  <c r="CF2071" i="1"/>
  <c r="CG2071" i="1"/>
  <c r="DQ2071" i="1"/>
  <c r="CF2298" i="1"/>
  <c r="CG2298" i="1"/>
  <c r="DQ2298" i="1"/>
  <c r="DQ135" i="1"/>
  <c r="CF1995" i="1"/>
  <c r="CG1995" i="1"/>
  <c r="DQ1995" i="1"/>
  <c r="DQ327" i="1"/>
  <c r="DQ1273" i="1"/>
  <c r="DQ1133" i="1"/>
  <c r="DQ2390" i="1"/>
  <c r="DQ68" i="1"/>
  <c r="CF280" i="1"/>
  <c r="CG280" i="1"/>
  <c r="DQ280" i="1"/>
  <c r="CF164" i="1"/>
  <c r="CG164" i="1"/>
  <c r="DQ164" i="1"/>
  <c r="CF214" i="1"/>
  <c r="CG214" i="1"/>
  <c r="DQ214" i="1"/>
  <c r="CF138" i="1"/>
  <c r="CG138" i="1"/>
  <c r="DQ138" i="1"/>
  <c r="CF218" i="1"/>
  <c r="CG218" i="1"/>
  <c r="DQ218" i="1"/>
  <c r="DQ109" i="1"/>
  <c r="CF255" i="1"/>
  <c r="CG255" i="1"/>
  <c r="DQ255" i="1"/>
  <c r="CF537" i="1"/>
  <c r="CG537" i="1"/>
  <c r="DQ537" i="1"/>
  <c r="CF729" i="1"/>
  <c r="CG729" i="1"/>
  <c r="DQ729" i="1"/>
  <c r="CF353" i="1"/>
  <c r="CG353" i="1"/>
  <c r="DQ353" i="1"/>
  <c r="CF549" i="1"/>
  <c r="CG549" i="1"/>
  <c r="DQ549" i="1"/>
  <c r="CF1606" i="1"/>
  <c r="CG1606" i="1"/>
  <c r="DQ1606" i="1"/>
  <c r="CF1776" i="1"/>
  <c r="CG1776" i="1"/>
  <c r="DQ1776" i="1"/>
  <c r="CF1845" i="1"/>
  <c r="CG1845" i="1"/>
  <c r="DQ1845" i="1"/>
  <c r="CF768" i="1"/>
  <c r="CG768" i="1"/>
  <c r="DQ768" i="1"/>
  <c r="CF1778" i="1"/>
  <c r="CG1778" i="1"/>
  <c r="DQ1778" i="1"/>
  <c r="CF1428" i="1"/>
  <c r="CG1428" i="1"/>
  <c r="DQ1428" i="1"/>
  <c r="CF2116" i="1"/>
  <c r="CG2116" i="1"/>
  <c r="DQ2116" i="1"/>
  <c r="CF2252" i="1"/>
  <c r="CG2252" i="1"/>
  <c r="DQ2252" i="1"/>
  <c r="CF2438" i="1"/>
  <c r="CG2438" i="1"/>
  <c r="DQ2438" i="1"/>
  <c r="CF1914" i="1"/>
  <c r="CG1914" i="1"/>
  <c r="DQ1914" i="1"/>
  <c r="CF1800" i="1"/>
  <c r="CG1800" i="1"/>
  <c r="DQ1800" i="1"/>
  <c r="CF2227" i="1"/>
  <c r="CG2227" i="1"/>
  <c r="DQ2227" i="1"/>
  <c r="CF1405" i="1"/>
  <c r="CG1405" i="1"/>
  <c r="DQ1405" i="1"/>
  <c r="DQ2088" i="1"/>
  <c r="CF2481" i="1"/>
  <c r="CG2481" i="1"/>
  <c r="DQ2481" i="1"/>
  <c r="CF2707" i="1"/>
  <c r="CG2707" i="1"/>
  <c r="DQ2707" i="1"/>
  <c r="CF2485" i="1"/>
  <c r="CG2485" i="1"/>
  <c r="DQ2485" i="1"/>
  <c r="DQ2610" i="1"/>
  <c r="CF1992" i="1"/>
  <c r="CG1992" i="1"/>
  <c r="DQ1992" i="1"/>
  <c r="CF2269" i="1"/>
  <c r="CG2269" i="1"/>
  <c r="DQ2269" i="1"/>
  <c r="CF2508" i="1"/>
  <c r="CG2508" i="1"/>
  <c r="DQ2508" i="1"/>
  <c r="CF2505" i="1"/>
  <c r="CG2505" i="1"/>
  <c r="DQ2505" i="1"/>
  <c r="DQ54" i="1"/>
  <c r="CF1331" i="1"/>
  <c r="CG1331" i="1"/>
  <c r="DQ1331" i="1"/>
  <c r="DQ2625" i="1"/>
  <c r="DQ2307" i="1"/>
  <c r="DQ2192" i="1"/>
  <c r="DQ569" i="1"/>
  <c r="CF2216" i="1"/>
  <c r="CG2216" i="1"/>
  <c r="DQ2216" i="1"/>
  <c r="CF2085" i="1"/>
  <c r="CG2085" i="1"/>
  <c r="DQ2085" i="1"/>
  <c r="DQ2348" i="1"/>
  <c r="CF300" i="1"/>
  <c r="CG300" i="1"/>
  <c r="DQ300" i="1"/>
  <c r="CF114" i="1"/>
  <c r="CG114" i="1"/>
  <c r="DQ114" i="1"/>
  <c r="CF55" i="1"/>
  <c r="CG55" i="1"/>
  <c r="DQ55" i="1"/>
  <c r="CF104" i="1"/>
  <c r="CG104" i="1"/>
  <c r="DQ104" i="1"/>
  <c r="CF223" i="1"/>
  <c r="CG223" i="1"/>
  <c r="DQ223" i="1"/>
  <c r="CF133" i="1"/>
  <c r="CG133" i="1"/>
  <c r="DQ133" i="1"/>
  <c r="DQ53" i="1"/>
  <c r="CF804" i="1"/>
  <c r="CG804" i="1"/>
  <c r="DQ804" i="1"/>
  <c r="CF355" i="1"/>
  <c r="CG355" i="1"/>
  <c r="DQ355" i="1"/>
  <c r="CF379" i="1"/>
  <c r="CG379" i="1"/>
  <c r="DQ379" i="1"/>
  <c r="CF753" i="1"/>
  <c r="CG753" i="1"/>
  <c r="DQ753" i="1"/>
  <c r="CF861" i="1"/>
  <c r="CG861" i="1"/>
  <c r="DQ861" i="1"/>
  <c r="CF1284" i="1"/>
  <c r="CG1284" i="1"/>
  <c r="DQ1284" i="1"/>
  <c r="CF1138" i="1"/>
  <c r="CG1138" i="1"/>
  <c r="DQ1138" i="1"/>
  <c r="CF554" i="1"/>
  <c r="CG554" i="1"/>
  <c r="DQ554" i="1"/>
  <c r="CF629" i="1"/>
  <c r="CG629" i="1"/>
  <c r="DQ629" i="1"/>
  <c r="CF1651" i="1"/>
  <c r="CG1651" i="1"/>
  <c r="DQ1651" i="1"/>
  <c r="CF1059" i="1"/>
  <c r="CG1059" i="1"/>
  <c r="DQ1059" i="1"/>
  <c r="CF999" i="1"/>
  <c r="CG999" i="1"/>
  <c r="DQ999" i="1"/>
  <c r="CF1099" i="1"/>
  <c r="CG1099" i="1"/>
  <c r="DQ1099" i="1"/>
  <c r="CF1897" i="1"/>
  <c r="CG1897" i="1"/>
  <c r="DQ1897" i="1"/>
  <c r="CF1319" i="1"/>
  <c r="CG1319" i="1"/>
  <c r="DQ1319" i="1"/>
  <c r="CF954" i="1"/>
  <c r="CG954" i="1"/>
  <c r="DQ954" i="1"/>
  <c r="CF1607" i="1"/>
  <c r="CG1607" i="1"/>
  <c r="DQ1607" i="1"/>
  <c r="CF1671" i="1"/>
  <c r="CG1671" i="1"/>
  <c r="DQ1671" i="1"/>
  <c r="CF1158" i="1"/>
  <c r="CG1158" i="1"/>
  <c r="DQ1158" i="1"/>
  <c r="DQ1129" i="1"/>
  <c r="CF1442" i="1"/>
  <c r="CG1442" i="1"/>
  <c r="DQ1442" i="1"/>
  <c r="CF2241" i="1"/>
  <c r="CG2241" i="1"/>
  <c r="DQ2241" i="1"/>
  <c r="CF2140" i="1"/>
  <c r="CG2140" i="1"/>
  <c r="DQ2140" i="1"/>
  <c r="CF2238" i="1"/>
  <c r="CG2238" i="1"/>
  <c r="DQ2238" i="1"/>
  <c r="CF2427" i="1"/>
  <c r="CG2427" i="1"/>
  <c r="DQ2427" i="1"/>
  <c r="CF2133" i="1"/>
  <c r="CG2133" i="1"/>
  <c r="DQ2133" i="1"/>
  <c r="CF2231" i="1"/>
  <c r="CG2231" i="1"/>
  <c r="DQ2231" i="1"/>
  <c r="CF2525" i="1"/>
  <c r="CG2525" i="1"/>
  <c r="DQ2525" i="1"/>
  <c r="CF2142" i="1"/>
  <c r="CG2142" i="1"/>
  <c r="DQ2142" i="1"/>
  <c r="CF1716" i="1"/>
  <c r="CG1716" i="1"/>
  <c r="DQ1716" i="1"/>
  <c r="DQ2308" i="1"/>
  <c r="CF2418" i="1"/>
  <c r="CG2418" i="1"/>
  <c r="DQ2418" i="1"/>
  <c r="CF2587" i="1"/>
  <c r="CG2587" i="1"/>
  <c r="DQ2587" i="1"/>
  <c r="CF2458" i="1"/>
  <c r="CG2458" i="1"/>
  <c r="DQ2458" i="1"/>
  <c r="CF2603" i="1"/>
  <c r="CG2603" i="1"/>
  <c r="DQ2603" i="1"/>
  <c r="CF1814" i="1"/>
  <c r="CG1814" i="1"/>
  <c r="DQ1814" i="1"/>
  <c r="CF2306" i="1"/>
  <c r="CG2306" i="1"/>
  <c r="DQ2306" i="1"/>
  <c r="DQ132" i="1"/>
  <c r="CF1264" i="1"/>
  <c r="CG1264" i="1"/>
  <c r="DQ1264" i="1"/>
  <c r="CF1062" i="1"/>
  <c r="CG1062" i="1"/>
  <c r="DQ1062" i="1"/>
  <c r="CF1937" i="1"/>
  <c r="CG1937" i="1"/>
  <c r="DQ1937" i="1"/>
  <c r="DQ2699" i="1"/>
  <c r="DQ959" i="1"/>
  <c r="DQ52" i="1"/>
  <c r="DQ323" i="1"/>
  <c r="CF805" i="1"/>
  <c r="CG805" i="1"/>
  <c r="DQ805" i="1"/>
  <c r="CF540" i="1"/>
  <c r="CG540" i="1"/>
  <c r="DQ540" i="1"/>
  <c r="CF226" i="1"/>
  <c r="CG226" i="1"/>
  <c r="DQ226" i="1"/>
  <c r="CF376" i="1"/>
  <c r="CG376" i="1"/>
  <c r="DQ376" i="1"/>
  <c r="CF499" i="1"/>
  <c r="CG499" i="1"/>
  <c r="DQ499" i="1"/>
  <c r="CF705" i="1"/>
  <c r="CG705" i="1"/>
  <c r="DQ705" i="1"/>
  <c r="CF942" i="1"/>
  <c r="CG942" i="1"/>
  <c r="DQ942" i="1"/>
  <c r="CF1150" i="1"/>
  <c r="CG1150" i="1"/>
  <c r="DQ1150" i="1"/>
  <c r="CF568" i="1"/>
  <c r="CG568" i="1"/>
  <c r="DQ568" i="1"/>
  <c r="CF1381" i="1"/>
  <c r="CG1381" i="1"/>
  <c r="DQ1381" i="1"/>
  <c r="CF1159" i="1"/>
  <c r="CG1159" i="1"/>
  <c r="DQ1159" i="1"/>
  <c r="CF1521" i="1"/>
  <c r="CG1521" i="1"/>
  <c r="DQ1521" i="1"/>
  <c r="CF1895" i="1"/>
  <c r="CG1895" i="1"/>
  <c r="DQ1895" i="1"/>
  <c r="CF1105" i="1"/>
  <c r="CG1105" i="1"/>
  <c r="DQ1105" i="1"/>
  <c r="CF1065" i="1"/>
  <c r="CG1065" i="1"/>
  <c r="DQ1065" i="1"/>
  <c r="CF1712" i="1"/>
  <c r="CG1712" i="1"/>
  <c r="DQ1712" i="1"/>
  <c r="CF1522" i="1"/>
  <c r="CG1522" i="1"/>
  <c r="DQ1522" i="1"/>
  <c r="CF1104" i="1"/>
  <c r="CG1104" i="1"/>
  <c r="DQ1104" i="1"/>
  <c r="CF1253" i="1"/>
  <c r="CG1253" i="1"/>
  <c r="DQ1253" i="1"/>
  <c r="CF1720" i="1"/>
  <c r="CG1720" i="1"/>
  <c r="DQ1720" i="1"/>
  <c r="CF1181" i="1"/>
  <c r="CG1181" i="1"/>
  <c r="DQ1181" i="1"/>
  <c r="CF1648" i="1"/>
  <c r="CG1648" i="1"/>
  <c r="DQ1648" i="1"/>
  <c r="CF1471" i="1"/>
  <c r="CG1471" i="1"/>
  <c r="DQ1471" i="1"/>
  <c r="CF2561" i="1"/>
  <c r="CG2561" i="1"/>
  <c r="DQ2561" i="1"/>
  <c r="CF2329" i="1"/>
  <c r="CG2329" i="1"/>
  <c r="DQ2329" i="1"/>
  <c r="CF1757" i="1"/>
  <c r="CG1757" i="1"/>
  <c r="DQ1757" i="1"/>
  <c r="CF1862" i="1"/>
  <c r="CG1862" i="1"/>
  <c r="DQ1862" i="1"/>
  <c r="CF1729" i="1"/>
  <c r="CG1729" i="1"/>
  <c r="DQ1729" i="1"/>
  <c r="CF2655" i="1"/>
  <c r="CG2655" i="1"/>
  <c r="DQ2655" i="1"/>
  <c r="CF2114" i="1"/>
  <c r="CG2114" i="1"/>
  <c r="DQ2114" i="1"/>
  <c r="CF1691" i="1"/>
  <c r="CG1691" i="1"/>
  <c r="DQ1691" i="1"/>
  <c r="CF2562" i="1"/>
  <c r="CG2562" i="1"/>
  <c r="DQ2562" i="1"/>
  <c r="CF1403" i="1"/>
  <c r="CG1403" i="1"/>
  <c r="DQ1403" i="1"/>
  <c r="CF2223" i="1"/>
  <c r="CG2223" i="1"/>
  <c r="DQ2223" i="1"/>
  <c r="CF1539" i="1"/>
  <c r="CG1539" i="1"/>
  <c r="DQ1539" i="1"/>
  <c r="CF2344" i="1"/>
  <c r="CG2344" i="1"/>
  <c r="DQ2344" i="1"/>
  <c r="CF2694" i="1"/>
  <c r="CG2694" i="1"/>
  <c r="DQ2694" i="1"/>
  <c r="DQ2367" i="1"/>
  <c r="CF1603" i="1"/>
  <c r="CG1603" i="1"/>
  <c r="DQ1603" i="1"/>
  <c r="DQ2025" i="1"/>
  <c r="DQ567" i="1"/>
  <c r="CF2072" i="1"/>
  <c r="CG2072" i="1"/>
  <c r="DQ2072" i="1"/>
  <c r="DQ2374" i="1"/>
  <c r="CF390" i="1"/>
  <c r="CG390" i="1"/>
  <c r="DQ390" i="1"/>
  <c r="DQ1132" i="1"/>
  <c r="CF41" i="1"/>
  <c r="CG41" i="1"/>
  <c r="DQ41" i="1"/>
  <c r="CF726" i="1"/>
  <c r="CG726" i="1"/>
  <c r="DQ726" i="1"/>
  <c r="CF126" i="1"/>
  <c r="CG126" i="1"/>
  <c r="DQ126" i="1"/>
  <c r="CF392" i="1"/>
  <c r="CG392" i="1"/>
  <c r="DQ392" i="1"/>
  <c r="CF79" i="1"/>
  <c r="CG79" i="1"/>
  <c r="DQ79" i="1"/>
  <c r="CF414" i="1"/>
  <c r="CG414" i="1"/>
  <c r="DQ414" i="1"/>
  <c r="CF747" i="1"/>
  <c r="CG747" i="1"/>
  <c r="DQ747" i="1"/>
  <c r="CF769" i="1"/>
  <c r="CG769" i="1"/>
  <c r="DQ769" i="1"/>
  <c r="CF641" i="1"/>
  <c r="CG641" i="1"/>
  <c r="DQ641" i="1"/>
  <c r="CF544" i="1"/>
  <c r="CG544" i="1"/>
  <c r="DQ544" i="1"/>
  <c r="CF749" i="1"/>
  <c r="CG749" i="1"/>
  <c r="DQ749" i="1"/>
  <c r="CF520" i="1"/>
  <c r="CG520" i="1"/>
  <c r="DQ520" i="1"/>
  <c r="CF1224" i="1"/>
  <c r="CG1224" i="1"/>
  <c r="DQ1224" i="1"/>
  <c r="CF1090" i="1"/>
  <c r="CG1090" i="1"/>
  <c r="DQ1090" i="1"/>
  <c r="CF1141" i="1"/>
  <c r="CG1141" i="1"/>
  <c r="DQ1141" i="1"/>
  <c r="CF2322" i="1"/>
  <c r="CG2322" i="1"/>
  <c r="DQ2322" i="1"/>
  <c r="CF625" i="1"/>
  <c r="CG625" i="1"/>
  <c r="DQ625" i="1"/>
  <c r="CF812" i="1"/>
  <c r="CG812" i="1"/>
  <c r="DQ812" i="1"/>
  <c r="CF1499" i="1"/>
  <c r="CG1499" i="1"/>
  <c r="DQ1499" i="1"/>
  <c r="CF1453" i="1"/>
  <c r="CG1453" i="1"/>
  <c r="DQ1453" i="1"/>
  <c r="CF874" i="1"/>
  <c r="CG874" i="1"/>
  <c r="DQ874" i="1"/>
  <c r="CF1066" i="1"/>
  <c r="CG1066" i="1"/>
  <c r="DQ1066" i="1"/>
  <c r="CF2014" i="1"/>
  <c r="CG2014" i="1"/>
  <c r="DQ2014" i="1"/>
  <c r="CF1893" i="1"/>
  <c r="CG1893" i="1"/>
  <c r="DQ1893" i="1"/>
  <c r="CF1523" i="1"/>
  <c r="CG1523" i="1"/>
  <c r="DQ1523" i="1"/>
  <c r="CF1115" i="1"/>
  <c r="CG1115" i="1"/>
  <c r="DQ1115" i="1"/>
  <c r="CF1311" i="1"/>
  <c r="CG1311" i="1"/>
  <c r="DQ1311" i="1"/>
  <c r="CF1665" i="1"/>
  <c r="CG1665" i="1"/>
  <c r="DQ1665" i="1"/>
  <c r="CF2243" i="1"/>
  <c r="CG2243" i="1"/>
  <c r="DQ2243" i="1"/>
  <c r="CF1505" i="1"/>
  <c r="CG1505" i="1"/>
  <c r="DQ1505" i="1"/>
  <c r="CF1868" i="1"/>
  <c r="CG1868" i="1"/>
  <c r="DQ1868" i="1"/>
  <c r="CF1354" i="1"/>
  <c r="CG1354" i="1"/>
  <c r="DQ1354" i="1"/>
  <c r="CF2571" i="1"/>
  <c r="CG2571" i="1"/>
  <c r="DQ2571" i="1"/>
  <c r="CF2236" i="1"/>
  <c r="CG2236" i="1"/>
  <c r="DQ2236" i="1"/>
  <c r="CF2059" i="1"/>
  <c r="CG2059" i="1"/>
  <c r="DQ2059" i="1"/>
  <c r="CF1277" i="1"/>
  <c r="CG1277" i="1"/>
  <c r="DQ1277" i="1"/>
  <c r="CF2111" i="1"/>
  <c r="CG2111" i="1"/>
  <c r="DQ2111" i="1"/>
  <c r="CF2129" i="1"/>
  <c r="CG2129" i="1"/>
  <c r="DQ2129" i="1"/>
  <c r="CF1872" i="1"/>
  <c r="CG1872" i="1"/>
  <c r="DQ1872" i="1"/>
  <c r="DQ2496" i="1"/>
  <c r="CF2087" i="1"/>
  <c r="CG2087" i="1"/>
  <c r="DQ2087" i="1"/>
  <c r="CF2301" i="1"/>
  <c r="CG2301" i="1"/>
  <c r="DQ2301" i="1"/>
  <c r="CF2267" i="1"/>
  <c r="CG2267" i="1"/>
  <c r="DQ2267" i="1"/>
  <c r="DQ2303" i="1"/>
  <c r="CF1578" i="1"/>
  <c r="CG1578" i="1"/>
  <c r="DQ1578" i="1"/>
  <c r="CF793" i="1"/>
  <c r="CG793" i="1"/>
  <c r="DQ793" i="1"/>
  <c r="DQ1400" i="1"/>
  <c r="CF2302" i="1"/>
  <c r="CG2302" i="1"/>
  <c r="DQ2302" i="1"/>
  <c r="DQ590" i="1"/>
  <c r="DQ628" i="1"/>
  <c r="DQ2489" i="1"/>
  <c r="CF824" i="1"/>
  <c r="CG824" i="1"/>
  <c r="DQ824" i="1"/>
  <c r="CF2680" i="1"/>
  <c r="CG2680" i="1"/>
  <c r="DQ2680" i="1"/>
  <c r="CF2381" i="1"/>
  <c r="CG2381" i="1"/>
  <c r="DQ2381" i="1"/>
  <c r="CF439" i="1"/>
  <c r="CG439" i="1"/>
  <c r="DQ439" i="1"/>
  <c r="DQ37" i="1"/>
  <c r="CF17" i="1"/>
  <c r="CG17" i="1"/>
  <c r="DQ17" i="1"/>
  <c r="CF432" i="1"/>
  <c r="CG432" i="1"/>
  <c r="DQ432" i="1"/>
  <c r="DQ1188" i="1"/>
  <c r="CF318" i="1"/>
  <c r="CG318" i="1"/>
  <c r="DQ318" i="1"/>
  <c r="CF237" i="1"/>
  <c r="CG237" i="1"/>
  <c r="DQ237" i="1"/>
  <c r="CF1282" i="1"/>
  <c r="CG1282" i="1"/>
  <c r="DQ1282" i="1"/>
  <c r="CF591" i="1"/>
  <c r="CG591" i="1"/>
  <c r="DQ591" i="1"/>
  <c r="CF1017" i="1"/>
  <c r="CG1017" i="1"/>
  <c r="DQ1017" i="1"/>
  <c r="CF1376" i="1"/>
  <c r="CG1376" i="1"/>
  <c r="DQ1376" i="1"/>
  <c r="CF777" i="1"/>
  <c r="CG777" i="1"/>
  <c r="DQ777" i="1"/>
  <c r="CF1096" i="1"/>
  <c r="CG1096" i="1"/>
  <c r="DQ1096" i="1"/>
  <c r="CF1377" i="1"/>
  <c r="CG1377" i="1"/>
  <c r="DQ1377" i="1"/>
  <c r="CF1306" i="1"/>
  <c r="CG1306" i="1"/>
  <c r="DQ1306" i="1"/>
  <c r="CF1774" i="1"/>
  <c r="CG1774" i="1"/>
  <c r="DQ1774" i="1"/>
  <c r="CF1236" i="1"/>
  <c r="CG1236" i="1"/>
  <c r="DQ1236" i="1"/>
  <c r="CF1509" i="1"/>
  <c r="CG1509" i="1"/>
  <c r="DQ1509" i="1"/>
  <c r="CF916" i="1"/>
  <c r="CG916" i="1"/>
  <c r="DQ916" i="1"/>
  <c r="CF779" i="1"/>
  <c r="CG779" i="1"/>
  <c r="DQ779" i="1"/>
  <c r="CF1020" i="1"/>
  <c r="CG1020" i="1"/>
  <c r="DQ1020" i="1"/>
  <c r="CF1581" i="1"/>
  <c r="CG1581" i="1"/>
  <c r="DQ1581" i="1"/>
  <c r="CF1120" i="1"/>
  <c r="CG1120" i="1"/>
  <c r="DQ1120" i="1"/>
  <c r="CF1704" i="1"/>
  <c r="CG1704" i="1"/>
  <c r="DQ1704" i="1"/>
  <c r="CF938" i="1"/>
  <c r="CG938" i="1"/>
  <c r="DQ938" i="1"/>
  <c r="CF1713" i="1"/>
  <c r="CG1713" i="1"/>
  <c r="DQ1713" i="1"/>
  <c r="CF2113" i="1"/>
  <c r="CG2113" i="1"/>
  <c r="DQ2113" i="1"/>
  <c r="CF1941" i="1"/>
  <c r="CG1941" i="1"/>
  <c r="DQ1941" i="1"/>
  <c r="CF2652" i="1"/>
  <c r="CG2652" i="1"/>
  <c r="DQ2652" i="1"/>
  <c r="DQ1682" i="1"/>
  <c r="CF2530" i="1"/>
  <c r="CG2530" i="1"/>
  <c r="DQ2530" i="1"/>
  <c r="CF2403" i="1"/>
  <c r="CG2403" i="1"/>
  <c r="DQ2403" i="1"/>
  <c r="CF2050" i="1"/>
  <c r="CG2050" i="1"/>
  <c r="DQ2050" i="1"/>
  <c r="CF1963" i="1"/>
  <c r="CG1963" i="1"/>
  <c r="DQ1963" i="1"/>
  <c r="CF2331" i="1"/>
  <c r="CG2331" i="1"/>
  <c r="DQ2331" i="1"/>
  <c r="CF1548" i="1"/>
  <c r="CG1548" i="1"/>
  <c r="DQ1548" i="1"/>
  <c r="CF2573" i="1"/>
  <c r="CG2573" i="1"/>
  <c r="DQ2573" i="1"/>
  <c r="CF2168" i="1"/>
  <c r="CG2168" i="1"/>
  <c r="DQ2168" i="1"/>
  <c r="CF2271" i="1"/>
  <c r="CG2271" i="1"/>
  <c r="DQ2271" i="1"/>
  <c r="CF2674" i="1"/>
  <c r="CG2674" i="1"/>
  <c r="DQ2674" i="1"/>
  <c r="CF2285" i="1"/>
  <c r="CG2285" i="1"/>
  <c r="DQ2285" i="1"/>
  <c r="CF661" i="1"/>
  <c r="CG661" i="1"/>
  <c r="DQ661" i="1"/>
  <c r="DQ606" i="1"/>
  <c r="CF176" i="1"/>
  <c r="CG176" i="1"/>
  <c r="DQ176" i="1"/>
  <c r="CF288" i="1"/>
  <c r="CG288" i="1"/>
  <c r="DQ288" i="1"/>
  <c r="CF105" i="1"/>
  <c r="CG105" i="1"/>
  <c r="DQ105" i="1"/>
  <c r="CF349" i="1"/>
  <c r="CG349" i="1"/>
  <c r="DQ349" i="1"/>
  <c r="CF806" i="1"/>
  <c r="CG806" i="1"/>
  <c r="DQ806" i="1"/>
  <c r="CF611" i="1"/>
  <c r="CG611" i="1"/>
  <c r="DQ611" i="1"/>
  <c r="CF674" i="1"/>
  <c r="CG674" i="1"/>
  <c r="DQ674" i="1"/>
  <c r="CF460" i="1"/>
  <c r="CG460" i="1"/>
  <c r="DQ460" i="1"/>
  <c r="CF795" i="1"/>
  <c r="CG795" i="1"/>
  <c r="DQ795" i="1"/>
  <c r="CF1148" i="1"/>
  <c r="CG1148" i="1"/>
  <c r="DQ1148" i="1"/>
  <c r="CF1005" i="1"/>
  <c r="CG1005" i="1"/>
  <c r="DQ1005" i="1"/>
  <c r="CF873" i="1"/>
  <c r="CG873" i="1"/>
  <c r="DQ873" i="1"/>
  <c r="CF1111" i="1"/>
  <c r="CG1111" i="1"/>
  <c r="DQ1111" i="1"/>
  <c r="CF849" i="1"/>
  <c r="CG849" i="1"/>
  <c r="DQ849" i="1"/>
  <c r="CF1119" i="1"/>
  <c r="CG1119" i="1"/>
  <c r="DQ1119" i="1"/>
  <c r="DQ1537" i="1"/>
  <c r="CF1386" i="1"/>
  <c r="CG1386" i="1"/>
  <c r="DQ1386" i="1"/>
  <c r="CF1434" i="1"/>
  <c r="CG1434" i="1"/>
  <c r="DQ1434" i="1"/>
  <c r="CF1564" i="1"/>
  <c r="CG1564" i="1"/>
  <c r="DQ1564" i="1"/>
  <c r="CF1257" i="1"/>
  <c r="CG1257" i="1"/>
  <c r="DQ1257" i="1"/>
  <c r="CF1566" i="1"/>
  <c r="CG1566" i="1"/>
  <c r="DQ1566" i="1"/>
  <c r="CF2010" i="1"/>
  <c r="CG2010" i="1"/>
  <c r="DQ2010" i="1"/>
  <c r="CF1532" i="1"/>
  <c r="CG1532" i="1"/>
  <c r="DQ1532" i="1"/>
  <c r="CF2058" i="1"/>
  <c r="CG2058" i="1"/>
  <c r="DQ2058" i="1"/>
  <c r="CF1542" i="1"/>
  <c r="CG1542" i="1"/>
  <c r="DQ1542" i="1"/>
  <c r="CF1966" i="1"/>
  <c r="CG1966" i="1"/>
  <c r="DQ1966" i="1"/>
  <c r="CF2555" i="1"/>
  <c r="CG2555" i="1"/>
  <c r="DQ2555" i="1"/>
  <c r="CF1746" i="1"/>
  <c r="CG1746" i="1"/>
  <c r="DQ1746" i="1"/>
  <c r="CF2545" i="1"/>
  <c r="CG2545" i="1"/>
  <c r="DQ2545" i="1"/>
  <c r="CF1932" i="1"/>
  <c r="CG1932" i="1"/>
  <c r="DQ1932" i="1"/>
  <c r="CF1741" i="1"/>
  <c r="CG1741" i="1"/>
  <c r="DQ1741" i="1"/>
  <c r="DQ2324" i="1"/>
  <c r="CF1874" i="1"/>
  <c r="CG1874" i="1"/>
  <c r="DQ1874" i="1"/>
  <c r="CF1687" i="1"/>
  <c r="CG1687" i="1"/>
  <c r="DQ1687" i="1"/>
  <c r="CF1795" i="1"/>
  <c r="CG1795" i="1"/>
  <c r="DQ1795" i="1"/>
  <c r="DQ1912" i="1"/>
  <c r="CF2359" i="1"/>
  <c r="CG2359" i="1"/>
  <c r="DQ2359" i="1"/>
  <c r="CF2299" i="1"/>
  <c r="CG2299" i="1"/>
  <c r="DQ2299" i="1"/>
  <c r="CF2171" i="1"/>
  <c r="CG2171" i="1"/>
  <c r="DQ2171" i="1"/>
  <c r="DQ985" i="1"/>
  <c r="DQ514" i="1"/>
  <c r="DQ1602" i="1"/>
  <c r="DQ58" i="1"/>
  <c r="CF30" i="1"/>
  <c r="CG30" i="1"/>
  <c r="DQ30" i="1"/>
  <c r="CF604" i="1"/>
  <c r="CG604" i="1"/>
  <c r="DQ604" i="1"/>
  <c r="CF783" i="1"/>
  <c r="CG783" i="1"/>
  <c r="DQ783" i="1"/>
  <c r="CF454" i="1"/>
  <c r="CG454" i="1"/>
  <c r="DQ454" i="1"/>
  <c r="CF638" i="1"/>
  <c r="CG638" i="1"/>
  <c r="DQ638" i="1"/>
  <c r="CF531" i="1"/>
  <c r="CG531" i="1"/>
  <c r="DQ531" i="1"/>
  <c r="CF837" i="1"/>
  <c r="CG837" i="1"/>
  <c r="DQ837" i="1"/>
  <c r="CF410" i="1"/>
  <c r="CG410" i="1"/>
  <c r="DQ410" i="1"/>
  <c r="CF870" i="1"/>
  <c r="CG870" i="1"/>
  <c r="DQ870" i="1"/>
  <c r="CF1246" i="1"/>
  <c r="CG1246" i="1"/>
  <c r="DQ1246" i="1"/>
  <c r="CF746" i="1"/>
  <c r="CG746" i="1"/>
  <c r="DQ746" i="1"/>
  <c r="CF1699" i="1"/>
  <c r="CG1699" i="1"/>
  <c r="DQ1699" i="1"/>
  <c r="CF1189" i="1"/>
  <c r="CG1189" i="1"/>
  <c r="DQ1189" i="1"/>
  <c r="CF1769" i="1"/>
  <c r="CG1769" i="1"/>
  <c r="DQ1769" i="1"/>
  <c r="CF1414" i="1"/>
  <c r="CG1414" i="1"/>
  <c r="DQ1414" i="1"/>
  <c r="CF1780" i="1"/>
  <c r="CG1780" i="1"/>
  <c r="DQ1780" i="1"/>
  <c r="CF1383" i="1"/>
  <c r="CG1383" i="1"/>
  <c r="DQ1383" i="1"/>
  <c r="CF1385" i="1"/>
  <c r="CG1385" i="1"/>
  <c r="DQ1385" i="1"/>
  <c r="CF1673" i="1"/>
  <c r="CG1673" i="1"/>
  <c r="DQ1673" i="1"/>
  <c r="CF1262" i="1"/>
  <c r="CG1262" i="1"/>
  <c r="DQ1262" i="1"/>
  <c r="CF2323" i="1"/>
  <c r="CG2323" i="1"/>
  <c r="DQ2323" i="1"/>
  <c r="CF2463" i="1"/>
  <c r="CG2463" i="1"/>
  <c r="DQ2463" i="1"/>
  <c r="CF1449" i="1"/>
  <c r="CG1449" i="1"/>
  <c r="DQ1449" i="1"/>
  <c r="CF2121" i="1"/>
  <c r="CG2121" i="1"/>
  <c r="DQ2121" i="1"/>
  <c r="CF1406" i="1"/>
  <c r="CG1406" i="1"/>
  <c r="DQ1406" i="1"/>
  <c r="CF1733" i="1"/>
  <c r="CG1733" i="1"/>
  <c r="DQ1733" i="1"/>
  <c r="DQ1748" i="1"/>
  <c r="CF2149" i="1"/>
  <c r="CG2149" i="1"/>
  <c r="DQ2149" i="1"/>
  <c r="CF1592" i="1"/>
  <c r="CG1592" i="1"/>
  <c r="DQ1592" i="1"/>
  <c r="CF1998" i="1"/>
  <c r="CG1998" i="1"/>
  <c r="DQ1998" i="1"/>
  <c r="CF2170" i="1"/>
  <c r="CG2170" i="1"/>
  <c r="DQ2170" i="1"/>
  <c r="CF2293" i="1"/>
  <c r="CG2293" i="1"/>
  <c r="DQ2293" i="1"/>
  <c r="CF2280" i="1"/>
  <c r="CG2280" i="1"/>
  <c r="DQ2280" i="1"/>
  <c r="CF2719" i="1"/>
  <c r="CG2719" i="1"/>
  <c r="DQ2719" i="1"/>
  <c r="DQ2715" i="1"/>
  <c r="CF2283" i="1"/>
  <c r="CG2283" i="1"/>
  <c r="DQ2283" i="1"/>
  <c r="DQ15" i="1"/>
  <c r="CF1326" i="1"/>
  <c r="CG1326" i="1"/>
  <c r="DQ1326" i="1"/>
  <c r="CF322" i="1"/>
  <c r="CG322" i="1"/>
  <c r="DQ322" i="1"/>
  <c r="DQ622" i="1"/>
  <c r="DQ614" i="1"/>
  <c r="DQ1693" i="1"/>
  <c r="CF1954" i="1"/>
  <c r="CG1954" i="1"/>
  <c r="DQ1954" i="1"/>
  <c r="CF391" i="1"/>
  <c r="CG391" i="1"/>
  <c r="DQ391" i="1"/>
  <c r="CF364" i="1"/>
  <c r="CG364" i="1"/>
  <c r="DQ364" i="1"/>
  <c r="CF100" i="1"/>
  <c r="CG100" i="1"/>
  <c r="DQ100" i="1"/>
  <c r="CF228" i="1"/>
  <c r="CG228" i="1"/>
  <c r="DQ228" i="1"/>
  <c r="CF426" i="1"/>
  <c r="CG426" i="1"/>
  <c r="DQ426" i="1"/>
  <c r="CF445" i="1"/>
  <c r="CG445" i="1"/>
  <c r="DQ445" i="1"/>
  <c r="CF854" i="1"/>
  <c r="CG854" i="1"/>
  <c r="DQ854" i="1"/>
  <c r="CF119" i="1"/>
  <c r="CG119" i="1"/>
  <c r="DQ119" i="1"/>
  <c r="CF929" i="1"/>
  <c r="CG929" i="1"/>
  <c r="DQ929" i="1"/>
  <c r="CF833" i="1"/>
  <c r="CG833" i="1"/>
  <c r="DQ833" i="1"/>
  <c r="DQ434" i="1"/>
  <c r="CF815" i="1"/>
  <c r="CG815" i="1"/>
  <c r="DQ815" i="1"/>
  <c r="CF996" i="1"/>
  <c r="CG996" i="1"/>
  <c r="DQ996" i="1"/>
  <c r="CF659" i="1"/>
  <c r="CG659" i="1"/>
  <c r="DQ659" i="1"/>
  <c r="CF487" i="1"/>
  <c r="CG487" i="1"/>
  <c r="DQ487" i="1"/>
  <c r="CF1032" i="1"/>
  <c r="CG1032" i="1"/>
  <c r="DQ1032" i="1"/>
  <c r="CF778" i="1"/>
  <c r="CG778" i="1"/>
  <c r="DQ778" i="1"/>
  <c r="CF1052" i="1"/>
  <c r="CG1052" i="1"/>
  <c r="DQ1052" i="1"/>
  <c r="CF1668" i="1"/>
  <c r="CG1668" i="1"/>
  <c r="DQ1668" i="1"/>
  <c r="CF956" i="1"/>
  <c r="CG956" i="1"/>
  <c r="DQ956" i="1"/>
  <c r="CF1478" i="1"/>
  <c r="CG1478" i="1"/>
  <c r="DQ1478" i="1"/>
  <c r="CF988" i="1"/>
  <c r="CG988" i="1"/>
  <c r="DQ988" i="1"/>
  <c r="CF1705" i="1"/>
  <c r="CG1705" i="1"/>
  <c r="DQ1705" i="1"/>
  <c r="CF2401" i="1"/>
  <c r="CG2401" i="1"/>
  <c r="DQ2401" i="1"/>
  <c r="CF2218" i="1"/>
  <c r="CG2218" i="1"/>
  <c r="DQ2218" i="1"/>
  <c r="DQ2214" i="1"/>
  <c r="CF2172" i="1"/>
  <c r="CG2172" i="1"/>
  <c r="DQ2172" i="1"/>
  <c r="DQ2005" i="1"/>
  <c r="CF1935" i="1"/>
  <c r="CG1935" i="1"/>
  <c r="DQ1935" i="1"/>
  <c r="CF2664" i="1"/>
  <c r="CG2664" i="1"/>
  <c r="DQ2664" i="1"/>
  <c r="CF2459" i="1"/>
  <c r="CG2459" i="1"/>
  <c r="DQ2459" i="1"/>
  <c r="CF2176" i="1"/>
  <c r="CG2176" i="1"/>
  <c r="DQ2176" i="1"/>
  <c r="DQ2620" i="1"/>
  <c r="DQ1587" i="1"/>
  <c r="DQ962" i="1"/>
  <c r="DQ2006" i="1"/>
  <c r="DQ724" i="1"/>
  <c r="DQ1337" i="1"/>
  <c r="CF1697" i="1"/>
  <c r="CG1697" i="1"/>
  <c r="DQ1697" i="1"/>
  <c r="CF342" i="1"/>
  <c r="CG342" i="1"/>
  <c r="DQ342" i="1"/>
  <c r="CF782" i="1"/>
  <c r="CG782" i="1"/>
  <c r="DQ782" i="1"/>
  <c r="CF28" i="1"/>
  <c r="CG28" i="1"/>
  <c r="DQ28" i="1"/>
  <c r="CF340" i="1"/>
  <c r="CG340" i="1"/>
  <c r="DQ340" i="1"/>
  <c r="CF448" i="1"/>
  <c r="CG448" i="1"/>
  <c r="DQ448" i="1"/>
  <c r="CF275" i="1"/>
  <c r="CG275" i="1"/>
  <c r="DQ275" i="1"/>
  <c r="CF572" i="1"/>
  <c r="CG572" i="1"/>
  <c r="DQ572" i="1"/>
  <c r="CF310" i="1"/>
  <c r="CG310" i="1"/>
  <c r="DQ310" i="1"/>
  <c r="DQ709" i="1"/>
  <c r="DQ704" i="1"/>
  <c r="CF617" i="1"/>
  <c r="CG617" i="1"/>
  <c r="DQ617" i="1"/>
  <c r="CF757" i="1"/>
  <c r="CG757" i="1"/>
  <c r="DQ757" i="1"/>
  <c r="CF1190" i="1"/>
  <c r="CG1190" i="1"/>
  <c r="DQ1190" i="1"/>
  <c r="CF823" i="1"/>
  <c r="CG823" i="1"/>
  <c r="DQ823" i="1"/>
  <c r="CF1556" i="1"/>
  <c r="CG1556" i="1"/>
  <c r="DQ1556" i="1"/>
  <c r="CF1211" i="1"/>
  <c r="CG1211" i="1"/>
  <c r="DQ1211" i="1"/>
  <c r="CF1238" i="1"/>
  <c r="CG1238" i="1"/>
  <c r="DQ1238" i="1"/>
  <c r="CF1149" i="1"/>
  <c r="CG1149" i="1"/>
  <c r="DQ1149" i="1"/>
  <c r="CF1605" i="1"/>
  <c r="CG1605" i="1"/>
  <c r="DQ1605" i="1"/>
  <c r="CF953" i="1"/>
  <c r="CG953" i="1"/>
  <c r="DQ953" i="1"/>
  <c r="CF1707" i="1"/>
  <c r="CG1707" i="1"/>
  <c r="DQ1707" i="1"/>
  <c r="CF1389" i="1"/>
  <c r="CG1389" i="1"/>
  <c r="DQ1389" i="1"/>
  <c r="CF1252" i="1"/>
  <c r="CG1252" i="1"/>
  <c r="DQ1252" i="1"/>
  <c r="CF1789" i="1"/>
  <c r="CG1789" i="1"/>
  <c r="DQ1789" i="1"/>
  <c r="CF1805" i="1"/>
  <c r="CG1805" i="1"/>
  <c r="DQ1805" i="1"/>
  <c r="CF2567" i="1"/>
  <c r="CG2567" i="1"/>
  <c r="DQ2567" i="1"/>
  <c r="CF2245" i="1"/>
  <c r="CG2245" i="1"/>
  <c r="DQ2245" i="1"/>
  <c r="CF2544" i="1"/>
  <c r="CG2544" i="1"/>
  <c r="DQ2544" i="1"/>
  <c r="CF2415" i="1"/>
  <c r="CG2415" i="1"/>
  <c r="DQ2415" i="1"/>
  <c r="CF1597" i="1"/>
  <c r="CG1597" i="1"/>
  <c r="DQ1597" i="1"/>
  <c r="CF1878" i="1"/>
  <c r="CG1878" i="1"/>
  <c r="DQ1878" i="1"/>
  <c r="CF1630" i="1"/>
  <c r="CG1630" i="1"/>
  <c r="DQ1630" i="1"/>
  <c r="CF1680" i="1"/>
  <c r="CG1680" i="1"/>
  <c r="DQ1680" i="1"/>
  <c r="CF2123" i="1"/>
  <c r="CG2123" i="1"/>
  <c r="DQ2123" i="1"/>
  <c r="CF2607" i="1"/>
  <c r="CG2607" i="1"/>
  <c r="DQ2607" i="1"/>
  <c r="CF2493" i="1"/>
  <c r="CG2493" i="1"/>
  <c r="DQ2493" i="1"/>
  <c r="CF2717" i="1"/>
  <c r="CG2717" i="1"/>
  <c r="DQ2717" i="1"/>
  <c r="CF2718" i="1"/>
  <c r="CG2718" i="1"/>
  <c r="DQ2718" i="1"/>
  <c r="CF2687" i="1"/>
  <c r="CG2687" i="1"/>
  <c r="DQ2687" i="1"/>
  <c r="CF2483" i="1"/>
  <c r="CG2483" i="1"/>
  <c r="DQ2483" i="1"/>
  <c r="CF2268" i="1"/>
  <c r="CG2268" i="1"/>
  <c r="DQ2268" i="1"/>
  <c r="CF2319" i="1"/>
  <c r="CG2319" i="1"/>
  <c r="DQ2319" i="1"/>
  <c r="CF626" i="1"/>
  <c r="CG626" i="1"/>
  <c r="DQ626" i="1"/>
  <c r="DQ2187" i="1"/>
  <c r="CF548" i="1"/>
  <c r="CG548" i="1"/>
  <c r="DQ548" i="1"/>
  <c r="DQ2444" i="1"/>
  <c r="DQ2709" i="1"/>
  <c r="CF565" i="1"/>
  <c r="CG565" i="1"/>
  <c r="DQ565" i="1"/>
  <c r="DQ655" i="1"/>
  <c r="CF2108" i="1"/>
  <c r="CG2108" i="1"/>
  <c r="DQ2108" i="1"/>
  <c r="CF155" i="1"/>
  <c r="CG155" i="1"/>
  <c r="DQ155" i="1"/>
  <c r="CF36" i="1"/>
  <c r="CG36" i="1"/>
  <c r="DQ36" i="1"/>
  <c r="CF395" i="1"/>
  <c r="CG395" i="1"/>
  <c r="DQ395" i="1"/>
  <c r="CF466" i="1"/>
  <c r="CG466" i="1"/>
  <c r="DQ466" i="1"/>
  <c r="CF472" i="1"/>
  <c r="CG472" i="1"/>
  <c r="DQ472" i="1"/>
  <c r="CF370" i="1"/>
  <c r="CG370" i="1"/>
  <c r="DQ370" i="1"/>
  <c r="CF180" i="1"/>
  <c r="CG180" i="1"/>
  <c r="DQ180" i="1"/>
  <c r="CF80" i="1"/>
  <c r="CG80" i="1"/>
  <c r="DQ80" i="1"/>
  <c r="CF603" i="1"/>
  <c r="CG603" i="1"/>
  <c r="DQ603" i="1"/>
  <c r="CF34" i="1"/>
  <c r="CG34" i="1"/>
  <c r="DQ34" i="1"/>
  <c r="DQ277" i="1"/>
  <c r="CF615" i="1"/>
  <c r="CG615" i="1"/>
  <c r="DQ615" i="1"/>
  <c r="CF475" i="1"/>
  <c r="CG475" i="1"/>
  <c r="DQ475" i="1"/>
  <c r="CF1061" i="1"/>
  <c r="CG1061" i="1"/>
  <c r="DQ1061" i="1"/>
  <c r="CF1230" i="1"/>
  <c r="CG1230" i="1"/>
  <c r="DQ1230" i="1"/>
  <c r="CF1309" i="1"/>
  <c r="CG1309" i="1"/>
  <c r="DQ1309" i="1"/>
  <c r="CF871" i="1"/>
  <c r="CG871" i="1"/>
  <c r="DQ871" i="1"/>
  <c r="CF876" i="1"/>
  <c r="CG876" i="1"/>
  <c r="DQ876" i="1"/>
  <c r="CF1289" i="1"/>
  <c r="CG1289" i="1"/>
  <c r="DQ1289" i="1"/>
  <c r="CF1390" i="1"/>
  <c r="CG1390" i="1"/>
  <c r="DQ1390" i="1"/>
  <c r="CF1771" i="1"/>
  <c r="CG1771" i="1"/>
  <c r="DQ1771" i="1"/>
  <c r="CF1250" i="1"/>
  <c r="CG1250" i="1"/>
  <c r="DQ1250" i="1"/>
  <c r="CF1073" i="1"/>
  <c r="CG1073" i="1"/>
  <c r="DQ1073" i="1"/>
  <c r="CF1624" i="1"/>
  <c r="CG1624" i="1"/>
  <c r="DQ1624" i="1"/>
  <c r="CF1770" i="1"/>
  <c r="CG1770" i="1"/>
  <c r="DQ1770" i="1"/>
  <c r="CF1263" i="1"/>
  <c r="CG1263" i="1"/>
  <c r="DQ1263" i="1"/>
  <c r="CF2159" i="1"/>
  <c r="CG2159" i="1"/>
  <c r="DQ2159" i="1"/>
  <c r="CF1549" i="1"/>
  <c r="CG1549" i="1"/>
  <c r="DQ1549" i="1"/>
  <c r="CF2045" i="1"/>
  <c r="CG2045" i="1"/>
  <c r="DQ2045" i="1"/>
  <c r="CF2033" i="1"/>
  <c r="CG2033" i="1"/>
  <c r="DQ2033" i="1"/>
  <c r="CF2570" i="1"/>
  <c r="CG2570" i="1"/>
  <c r="DQ2570" i="1"/>
  <c r="CF2550" i="1"/>
  <c r="CG2550" i="1"/>
  <c r="DQ2550" i="1"/>
  <c r="CF2328" i="1"/>
  <c r="CG2328" i="1"/>
  <c r="DQ2328" i="1"/>
  <c r="CF1960" i="1"/>
  <c r="CG1960" i="1"/>
  <c r="DQ1960" i="1"/>
  <c r="CF2716" i="1"/>
  <c r="CG2716" i="1"/>
  <c r="DQ2716" i="1"/>
  <c r="CF1639" i="1"/>
  <c r="CG1639" i="1"/>
  <c r="DQ1639" i="1"/>
  <c r="CF2282" i="1"/>
  <c r="CG2282" i="1"/>
  <c r="DQ2282" i="1"/>
  <c r="DQ2003" i="1"/>
  <c r="DQ1109" i="1"/>
  <c r="CF665" i="1"/>
  <c r="CG665" i="1"/>
  <c r="DQ665" i="1"/>
  <c r="DQ313" i="1"/>
  <c r="DQ2386" i="1"/>
  <c r="CF130" i="1"/>
  <c r="CG130" i="1"/>
  <c r="DQ130" i="1"/>
  <c r="CF216" i="1"/>
  <c r="CG216" i="1"/>
  <c r="DQ216" i="1"/>
  <c r="CF159" i="1"/>
  <c r="CG159" i="1"/>
  <c r="DQ159" i="1"/>
  <c r="DQ26" i="1"/>
  <c r="CF156" i="1"/>
  <c r="CG156" i="1"/>
  <c r="DQ156" i="1"/>
  <c r="CF305" i="1"/>
  <c r="CG305" i="1"/>
  <c r="DQ305" i="1"/>
  <c r="CF480" i="1"/>
  <c r="CG480" i="1"/>
  <c r="DQ480" i="1"/>
  <c r="CF348" i="1"/>
  <c r="CG348" i="1"/>
  <c r="DQ348" i="1"/>
  <c r="CF146" i="1"/>
  <c r="CG146" i="1"/>
  <c r="DQ146" i="1"/>
  <c r="DQ245" i="1"/>
  <c r="CF423" i="1"/>
  <c r="CG423" i="1"/>
  <c r="DQ423" i="1"/>
  <c r="CF359" i="1"/>
  <c r="CG359" i="1"/>
  <c r="DQ359" i="1"/>
  <c r="CF411" i="1"/>
  <c r="CG411" i="1"/>
  <c r="DQ411" i="1"/>
  <c r="CF1217" i="1"/>
  <c r="CG1217" i="1"/>
  <c r="DQ1217" i="1"/>
  <c r="CF1242" i="1"/>
  <c r="CG1242" i="1"/>
  <c r="DQ1242" i="1"/>
  <c r="CF1574" i="1"/>
  <c r="CG1574" i="1"/>
  <c r="DQ1574" i="1"/>
  <c r="CF2203" i="1"/>
  <c r="CG2203" i="1"/>
  <c r="DQ2203" i="1"/>
  <c r="CF924" i="1"/>
  <c r="CG924" i="1"/>
  <c r="DQ924" i="1"/>
  <c r="CF1702" i="1"/>
  <c r="CG1702" i="1"/>
  <c r="DQ1702" i="1"/>
  <c r="CF1114" i="1"/>
  <c r="CG1114" i="1"/>
  <c r="DQ1114" i="1"/>
  <c r="CF1621" i="1"/>
  <c r="CG1621" i="1"/>
  <c r="DQ1621" i="1"/>
  <c r="CF1856" i="1"/>
  <c r="CG1856" i="1"/>
  <c r="DQ1856" i="1"/>
  <c r="CF1846" i="1"/>
  <c r="CG1846" i="1"/>
  <c r="DQ1846" i="1"/>
  <c r="CF2516" i="1"/>
  <c r="CG2516" i="1"/>
  <c r="DQ2516" i="1"/>
  <c r="DQ852" i="1"/>
  <c r="CF2256" i="1"/>
  <c r="CG2256" i="1"/>
  <c r="DQ2256" i="1"/>
  <c r="CF2152" i="1"/>
  <c r="CG2152" i="1"/>
  <c r="DQ2152" i="1"/>
  <c r="CF2139" i="1"/>
  <c r="CG2139" i="1"/>
  <c r="DQ2139" i="1"/>
  <c r="CF1816" i="1"/>
  <c r="CG1816" i="1"/>
  <c r="DQ1816" i="1"/>
  <c r="CF1853" i="1"/>
  <c r="CG1853" i="1"/>
  <c r="DQ1853" i="1"/>
  <c r="CF2634" i="1"/>
  <c r="CG2634" i="1"/>
  <c r="DQ2634" i="1"/>
  <c r="CF1964" i="1"/>
  <c r="CG1964" i="1"/>
  <c r="DQ1964" i="1"/>
  <c r="CF1492" i="1"/>
  <c r="CG1492" i="1"/>
  <c r="DQ1492" i="1"/>
  <c r="CF1725" i="1"/>
  <c r="CG1725" i="1"/>
  <c r="DQ1725" i="1"/>
  <c r="CF1363" i="1"/>
  <c r="CG1363" i="1"/>
  <c r="DQ1363" i="1"/>
  <c r="CF2037" i="1"/>
  <c r="CG2037" i="1"/>
  <c r="DQ2037" i="1"/>
  <c r="CF2417" i="1"/>
  <c r="CG2417" i="1"/>
  <c r="DQ2417" i="1"/>
  <c r="CF1959" i="1"/>
  <c r="CG1959" i="1"/>
  <c r="DQ1959" i="1"/>
  <c r="CF2362" i="1"/>
  <c r="CG2362" i="1"/>
  <c r="DQ2362" i="1"/>
  <c r="CF2681" i="1"/>
  <c r="CG2681" i="1"/>
  <c r="DQ2681" i="1"/>
  <c r="CF2507" i="1"/>
  <c r="CG2507" i="1"/>
  <c r="DQ2507" i="1"/>
  <c r="DQ1888" i="1"/>
  <c r="DQ2195" i="1"/>
  <c r="DQ508" i="1"/>
  <c r="CF284" i="1"/>
  <c r="CG284" i="1"/>
  <c r="DQ284" i="1"/>
  <c r="CF428" i="1"/>
  <c r="CG428" i="1"/>
  <c r="DQ428" i="1"/>
  <c r="CF1645" i="1"/>
  <c r="CG1645" i="1"/>
  <c r="DQ1645" i="1"/>
  <c r="CF692" i="1"/>
  <c r="CG692" i="1"/>
  <c r="DQ692" i="1"/>
  <c r="CF799" i="1"/>
  <c r="CG799" i="1"/>
  <c r="DQ799" i="1"/>
  <c r="CF1698" i="1"/>
  <c r="CG1698" i="1"/>
  <c r="DQ1698" i="1"/>
  <c r="CF742" i="1"/>
  <c r="CG742" i="1"/>
  <c r="DQ742" i="1"/>
  <c r="CF1642" i="1"/>
  <c r="CG1642" i="1"/>
  <c r="DQ1642" i="1"/>
  <c r="CF951" i="1"/>
  <c r="CG951" i="1"/>
  <c r="DQ951" i="1"/>
  <c r="CF894" i="1"/>
  <c r="CG894" i="1"/>
  <c r="DQ894" i="1"/>
  <c r="CF1834" i="1"/>
  <c r="CG1834" i="1"/>
  <c r="DQ1834" i="1"/>
  <c r="CF1393" i="1"/>
  <c r="CG1393" i="1"/>
  <c r="DQ1393" i="1"/>
  <c r="CF848" i="1"/>
  <c r="CG848" i="1"/>
  <c r="DQ848" i="1"/>
  <c r="CF1828" i="1"/>
  <c r="CG1828" i="1"/>
  <c r="DQ1828" i="1"/>
  <c r="CF989" i="1"/>
  <c r="CG989" i="1"/>
  <c r="DQ989" i="1"/>
  <c r="CF1475" i="1"/>
  <c r="CG1475" i="1"/>
  <c r="DQ1475" i="1"/>
  <c r="CF2020" i="1"/>
  <c r="CG2020" i="1"/>
  <c r="DQ2020" i="1"/>
  <c r="CF1615" i="1"/>
  <c r="CG1615" i="1"/>
  <c r="DQ1615" i="1"/>
  <c r="CF2237" i="1"/>
  <c r="CG2237" i="1"/>
  <c r="DQ2237" i="1"/>
  <c r="CF2425" i="1"/>
  <c r="CG2425" i="1"/>
  <c r="DQ2425" i="1"/>
  <c r="CF2649" i="1"/>
  <c r="CG2649" i="1"/>
  <c r="DQ2649" i="1"/>
  <c r="CF1683" i="1"/>
  <c r="CG1683" i="1"/>
  <c r="DQ1683" i="1"/>
  <c r="CF2659" i="1"/>
  <c r="CG2659" i="1"/>
  <c r="DQ2659" i="1"/>
  <c r="CF2439" i="1"/>
  <c r="CG2439" i="1"/>
  <c r="DQ2439" i="1"/>
  <c r="CF1917" i="1"/>
  <c r="CG1917" i="1"/>
  <c r="DQ1917" i="1"/>
  <c r="CF2534" i="1"/>
  <c r="CG2534" i="1"/>
  <c r="DQ2534" i="1"/>
  <c r="CF2185" i="1"/>
  <c r="CG2185" i="1"/>
  <c r="DQ2185" i="1"/>
  <c r="CF1999" i="1"/>
  <c r="CG1999" i="1"/>
  <c r="DQ1999" i="1"/>
  <c r="DQ2624" i="1"/>
  <c r="CF2360" i="1"/>
  <c r="CG2360" i="1"/>
  <c r="DQ2360" i="1"/>
  <c r="DQ957" i="1"/>
  <c r="DQ624" i="1"/>
  <c r="DQ1256" i="1"/>
  <c r="DQ1395" i="1"/>
  <c r="DQ2382" i="1"/>
  <c r="CF98" i="1"/>
  <c r="CG98" i="1"/>
  <c r="DQ98" i="1"/>
  <c r="CF257" i="1"/>
  <c r="CG257" i="1"/>
  <c r="DQ257" i="1"/>
  <c r="CF191" i="1"/>
  <c r="CG191" i="1"/>
  <c r="DQ191" i="1"/>
  <c r="CF650" i="1"/>
  <c r="CG650" i="1"/>
  <c r="DQ650" i="1"/>
  <c r="CF309" i="1"/>
  <c r="CG309" i="1"/>
  <c r="DQ309" i="1"/>
  <c r="CF865" i="1"/>
  <c r="CG865" i="1"/>
  <c r="DQ865" i="1"/>
  <c r="DQ244" i="1"/>
  <c r="CF1285" i="1"/>
  <c r="CG1285" i="1"/>
  <c r="DQ1285" i="1"/>
  <c r="CF774" i="1"/>
  <c r="CG774" i="1"/>
  <c r="DQ774" i="1"/>
  <c r="CF685" i="1"/>
  <c r="CG685" i="1"/>
  <c r="DQ685" i="1"/>
  <c r="CF842" i="1"/>
  <c r="CG842" i="1"/>
  <c r="DQ842" i="1"/>
  <c r="CF1174" i="1"/>
  <c r="CG1174" i="1"/>
  <c r="DQ1174" i="1"/>
  <c r="DQ1123" i="1"/>
  <c r="CF893" i="1"/>
  <c r="CG893" i="1"/>
  <c r="DQ893" i="1"/>
  <c r="CF1518" i="1"/>
  <c r="CG1518" i="1"/>
  <c r="DQ1518" i="1"/>
  <c r="CF1332" i="1"/>
  <c r="CG1332" i="1"/>
  <c r="DQ1332" i="1"/>
  <c r="CF1249" i="1"/>
  <c r="CG1249" i="1"/>
  <c r="DQ1249" i="1"/>
  <c r="CF1901" i="1"/>
  <c r="CG1901" i="1"/>
  <c r="DQ1901" i="1"/>
  <c r="CF1575" i="1"/>
  <c r="CG1575" i="1"/>
  <c r="DQ1575" i="1"/>
  <c r="CF1573" i="1"/>
  <c r="CG1573" i="1"/>
  <c r="DQ1573" i="1"/>
  <c r="CF1837" i="1"/>
  <c r="CG1837" i="1"/>
  <c r="DQ1837" i="1"/>
  <c r="CF1835" i="1"/>
  <c r="CG1835" i="1"/>
  <c r="DQ1835" i="1"/>
  <c r="CF2228" i="1"/>
  <c r="CG2228" i="1"/>
  <c r="DQ2228" i="1"/>
  <c r="CF2464" i="1"/>
  <c r="CG2464" i="1"/>
  <c r="DQ2464" i="1"/>
  <c r="CF1738" i="1"/>
  <c r="CG1738" i="1"/>
  <c r="DQ1738" i="1"/>
  <c r="CF2466" i="1"/>
  <c r="CG2466" i="1"/>
  <c r="DQ2466" i="1"/>
  <c r="CF2428" i="1"/>
  <c r="CG2428" i="1"/>
  <c r="DQ2428" i="1"/>
  <c r="CF1924" i="1"/>
  <c r="CG1924" i="1"/>
  <c r="DQ1924" i="1"/>
  <c r="CF1967" i="1"/>
  <c r="CG1967" i="1"/>
  <c r="DQ1967" i="1"/>
  <c r="CF1745" i="1"/>
  <c r="CG1745" i="1"/>
  <c r="DQ1745" i="1"/>
  <c r="CF2248" i="1"/>
  <c r="CG2248" i="1"/>
  <c r="DQ2248" i="1"/>
  <c r="CF2030" i="1"/>
  <c r="CG2030" i="1"/>
  <c r="DQ2030" i="1"/>
  <c r="CF2535" i="1"/>
  <c r="CG2535" i="1"/>
  <c r="DQ2535" i="1"/>
  <c r="CF2044" i="1"/>
  <c r="CG2044" i="1"/>
  <c r="DQ2044" i="1"/>
  <c r="CF2641" i="1"/>
  <c r="CG2641" i="1"/>
  <c r="DQ2641" i="1"/>
  <c r="CF2695" i="1"/>
  <c r="CG2695" i="1"/>
  <c r="DQ2695" i="1"/>
  <c r="CF2584" i="1"/>
  <c r="CG2584" i="1"/>
  <c r="DQ2584" i="1"/>
  <c r="CF2471" i="1"/>
  <c r="CG2471" i="1"/>
  <c r="DQ2471" i="1"/>
  <c r="CF1675" i="1"/>
  <c r="CG1675" i="1"/>
  <c r="DQ1675" i="1"/>
  <c r="CF374" i="1"/>
  <c r="CG374" i="1"/>
  <c r="DQ374" i="1"/>
  <c r="DQ776" i="1"/>
  <c r="DQ316" i="1"/>
  <c r="DQ442" i="1"/>
  <c r="CF66" i="1"/>
  <c r="CG66" i="1"/>
  <c r="DQ66" i="1"/>
  <c r="CF258" i="1"/>
  <c r="CG258" i="1"/>
  <c r="DQ258" i="1"/>
  <c r="CF188" i="1"/>
  <c r="CG188" i="1"/>
  <c r="DQ188" i="1"/>
  <c r="CF297" i="1"/>
  <c r="CG297" i="1"/>
  <c r="DQ297" i="1"/>
  <c r="CF429" i="1"/>
  <c r="CG429" i="1"/>
  <c r="DQ429" i="1"/>
  <c r="CF498" i="1"/>
  <c r="CG498" i="1"/>
  <c r="DQ498" i="1"/>
  <c r="CF233" i="1"/>
  <c r="CG233" i="1"/>
  <c r="DQ233" i="1"/>
  <c r="CF314" i="1"/>
  <c r="CG314" i="1"/>
  <c r="DQ314" i="1"/>
  <c r="CF204" i="1"/>
  <c r="CG204" i="1"/>
  <c r="DQ204" i="1"/>
  <c r="CF1083" i="1"/>
  <c r="CG1083" i="1"/>
  <c r="DQ1083" i="1"/>
  <c r="CF618" i="1"/>
  <c r="CG618" i="1"/>
  <c r="DQ618" i="1"/>
  <c r="CF1171" i="1"/>
  <c r="CG1171" i="1"/>
  <c r="DQ1171" i="1"/>
  <c r="CF646" i="1"/>
  <c r="CG646" i="1"/>
  <c r="DQ646" i="1"/>
  <c r="CF1643" i="1"/>
  <c r="CG1643" i="1"/>
  <c r="DQ1643" i="1"/>
  <c r="CF941" i="1"/>
  <c r="CG941" i="1"/>
  <c r="DQ941" i="1"/>
  <c r="CF2011" i="1"/>
  <c r="CG2011" i="1"/>
  <c r="DQ2011" i="1"/>
  <c r="CF1459" i="1"/>
  <c r="CG1459" i="1"/>
  <c r="DQ1459" i="1"/>
  <c r="CF1891" i="1"/>
  <c r="CG1891" i="1"/>
  <c r="DQ1891" i="1"/>
  <c r="CF1829" i="1"/>
  <c r="CG1829" i="1"/>
  <c r="DQ1829" i="1"/>
  <c r="CF1570" i="1"/>
  <c r="CG1570" i="1"/>
  <c r="DQ1570" i="1"/>
  <c r="CF2101" i="1"/>
  <c r="CG2101" i="1"/>
  <c r="DQ2101" i="1"/>
  <c r="DQ1348" i="1"/>
  <c r="CF1623" i="1"/>
  <c r="CG1623" i="1"/>
  <c r="DQ1623" i="1"/>
  <c r="CF2457" i="1"/>
  <c r="CG2457" i="1"/>
  <c r="DQ2457" i="1"/>
  <c r="CF2233" i="1"/>
  <c r="CG2233" i="1"/>
  <c r="DQ2233" i="1"/>
  <c r="CF2343" i="1"/>
  <c r="CG2343" i="1"/>
  <c r="DQ2343" i="1"/>
  <c r="CF1881" i="1"/>
  <c r="CG1881" i="1"/>
  <c r="DQ1881" i="1"/>
  <c r="CF2646" i="1"/>
  <c r="CG2646" i="1"/>
  <c r="DQ2646" i="1"/>
  <c r="CF1732" i="1"/>
  <c r="CG1732" i="1"/>
  <c r="DQ1732" i="1"/>
  <c r="CF1737" i="1"/>
  <c r="CG1737" i="1"/>
  <c r="DQ1737" i="1"/>
  <c r="CF2656" i="1"/>
  <c r="CG2656" i="1"/>
  <c r="DQ2656" i="1"/>
  <c r="CF2436" i="1"/>
  <c r="CG2436" i="1"/>
  <c r="DQ2436" i="1"/>
  <c r="CF1809" i="1"/>
  <c r="CG1809" i="1"/>
  <c r="DQ1809" i="1"/>
  <c r="CF2156" i="1"/>
  <c r="CG2156" i="1"/>
  <c r="DQ2156" i="1"/>
  <c r="CF2278" i="1"/>
  <c r="CG2278" i="1"/>
  <c r="DQ2278" i="1"/>
  <c r="CF2616" i="1"/>
  <c r="CG2616" i="1"/>
  <c r="DQ2616" i="1"/>
  <c r="CF2094" i="1"/>
  <c r="CG2094" i="1"/>
  <c r="DQ2094" i="1"/>
  <c r="CF2354" i="1"/>
  <c r="CG2354" i="1"/>
  <c r="DQ2354" i="1"/>
  <c r="CF826" i="1"/>
  <c r="CG826" i="1"/>
  <c r="DQ826" i="1"/>
  <c r="DQ1679" i="1"/>
  <c r="DQ108" i="1"/>
  <c r="DQ921" i="1"/>
  <c r="DQ620" i="1"/>
  <c r="CF4" i="1"/>
  <c r="CG4" i="1"/>
  <c r="DQ4" i="1"/>
  <c r="CF32" i="1"/>
  <c r="CG32" i="1"/>
  <c r="DQ32" i="1"/>
  <c r="CF179" i="1"/>
  <c r="CG179" i="1"/>
  <c r="DQ179" i="1"/>
  <c r="CF23" i="1"/>
  <c r="CG23" i="1"/>
  <c r="DQ23" i="1"/>
  <c r="CF406" i="1"/>
  <c r="CG406" i="1"/>
  <c r="DQ406" i="1"/>
  <c r="CF542" i="1"/>
  <c r="CG542" i="1"/>
  <c r="DQ542" i="1"/>
  <c r="CF371" i="1"/>
  <c r="CG371" i="1"/>
  <c r="DQ371" i="1"/>
  <c r="CF712" i="1"/>
  <c r="CG712" i="1"/>
  <c r="DQ712" i="1"/>
  <c r="CF710" i="1"/>
  <c r="CG710" i="1"/>
  <c r="DQ710" i="1"/>
  <c r="CF810" i="1"/>
  <c r="CG810" i="1"/>
  <c r="DQ810" i="1"/>
  <c r="CF791" i="1"/>
  <c r="CG791" i="1"/>
  <c r="DQ791" i="1"/>
  <c r="CF1374" i="1"/>
  <c r="CG1374" i="1"/>
  <c r="DQ1374" i="1"/>
  <c r="AE1507" i="1"/>
  <c r="CF1507" i="1"/>
  <c r="CG1507" i="1"/>
  <c r="DQ1507" i="1"/>
  <c r="CF1143" i="1"/>
  <c r="CG1143" i="1"/>
  <c r="DQ1143" i="1"/>
  <c r="CF1023" i="1"/>
  <c r="CG1023" i="1"/>
  <c r="DQ1023" i="1"/>
  <c r="CF1302" i="1"/>
  <c r="CG1302" i="1"/>
  <c r="DQ1302" i="1"/>
  <c r="CF627" i="1"/>
  <c r="CG627" i="1"/>
  <c r="DQ627" i="1"/>
  <c r="CF2015" i="1"/>
  <c r="CG2015" i="1"/>
  <c r="DQ2015" i="1"/>
  <c r="CF1107" i="1"/>
  <c r="CG1107" i="1"/>
  <c r="DQ1107" i="1"/>
  <c r="CF1849" i="1"/>
  <c r="CG1849" i="1"/>
  <c r="DQ1849" i="1"/>
  <c r="CF1715" i="1"/>
  <c r="CG1715" i="1"/>
  <c r="DQ1715" i="1"/>
  <c r="CF1477" i="1"/>
  <c r="CG1477" i="1"/>
  <c r="DQ1477" i="1"/>
  <c r="CF2076" i="1"/>
  <c r="CG2076" i="1"/>
  <c r="DQ2076" i="1"/>
  <c r="CF2158" i="1"/>
  <c r="CG2158" i="1"/>
  <c r="DQ2158" i="1"/>
  <c r="CF2400" i="1"/>
  <c r="CG2400" i="1"/>
  <c r="DQ2400" i="1"/>
  <c r="CF1535" i="1"/>
  <c r="CG1535" i="1"/>
  <c r="DQ1535" i="1"/>
  <c r="CF1678" i="1"/>
  <c r="CG1678" i="1"/>
  <c r="DQ1678" i="1"/>
  <c r="CF1636" i="1"/>
  <c r="CG1636" i="1"/>
  <c r="DQ1636" i="1"/>
  <c r="CF1749" i="1"/>
  <c r="CG1749" i="1"/>
  <c r="DQ1749" i="1"/>
  <c r="CF2341" i="1"/>
  <c r="CG2341" i="1"/>
  <c r="DQ2341" i="1"/>
  <c r="DQ2317" i="1"/>
  <c r="CF2304" i="1"/>
  <c r="CG2304" i="1"/>
  <c r="DQ2304" i="1"/>
  <c r="CF2501" i="1"/>
  <c r="CG2501" i="1"/>
  <c r="DQ2501" i="1"/>
  <c r="DQ2693" i="1"/>
  <c r="CF2295" i="1"/>
  <c r="CG2295" i="1"/>
  <c r="DQ2295" i="1"/>
  <c r="CF2476" i="1"/>
  <c r="CG2476" i="1"/>
  <c r="DQ2476" i="1"/>
  <c r="DQ2191" i="1"/>
  <c r="DQ1550" i="1"/>
  <c r="CF205" i="1"/>
  <c r="CG205" i="1"/>
  <c r="DQ205" i="1"/>
  <c r="DQ1553" i="1"/>
  <c r="DQ311" i="1"/>
  <c r="CF75" i="1"/>
  <c r="CG75" i="1"/>
  <c r="DQ75" i="1"/>
  <c r="CF417" i="1"/>
  <c r="CG417" i="1"/>
  <c r="DQ417" i="1"/>
  <c r="CF458" i="1"/>
  <c r="CG458" i="1"/>
  <c r="DQ458" i="1"/>
  <c r="DQ613" i="1"/>
  <c r="CF497" i="1"/>
  <c r="CG497" i="1"/>
  <c r="DQ497" i="1"/>
  <c r="CF530" i="1"/>
  <c r="CG530" i="1"/>
  <c r="DQ530" i="1"/>
  <c r="CF538" i="1"/>
  <c r="CG538" i="1"/>
  <c r="DQ538" i="1"/>
  <c r="CF607" i="1"/>
  <c r="CG607" i="1"/>
  <c r="DQ607" i="1"/>
  <c r="CF1212" i="1"/>
  <c r="CG1212" i="1"/>
  <c r="DQ1212" i="1"/>
  <c r="CF891" i="1"/>
  <c r="CG891" i="1"/>
  <c r="DQ891" i="1"/>
  <c r="CF963" i="1"/>
  <c r="CG963" i="1"/>
  <c r="DQ963" i="1"/>
  <c r="CF651" i="1"/>
  <c r="CG651" i="1"/>
  <c r="DQ651" i="1"/>
  <c r="CF1239" i="1"/>
  <c r="CG1239" i="1"/>
  <c r="DQ1239" i="1"/>
  <c r="CF820" i="1"/>
  <c r="CG820" i="1"/>
  <c r="DQ820" i="1"/>
  <c r="CF1288" i="1"/>
  <c r="CG1288" i="1"/>
  <c r="DQ1288" i="1"/>
  <c r="CF1469" i="1"/>
  <c r="CG1469" i="1"/>
  <c r="DQ1469" i="1"/>
  <c r="CF2339" i="1"/>
  <c r="CG2339" i="1"/>
  <c r="DQ2339" i="1"/>
  <c r="CF1552" i="1"/>
  <c r="CG1552" i="1"/>
  <c r="DQ1552" i="1"/>
  <c r="CF2253" i="1"/>
  <c r="CG2253" i="1"/>
  <c r="DQ2253" i="1"/>
  <c r="CF1446" i="1"/>
  <c r="CG1446" i="1"/>
  <c r="DQ1446" i="1"/>
  <c r="CF2548" i="1"/>
  <c r="CG2548" i="1"/>
  <c r="DQ2548" i="1"/>
  <c r="CF2453" i="1"/>
  <c r="CG2453" i="1"/>
  <c r="DQ2453" i="1"/>
  <c r="CF2029" i="1"/>
  <c r="CG2029" i="1"/>
  <c r="DQ2029" i="1"/>
  <c r="CF2615" i="1"/>
  <c r="CG2615" i="1"/>
  <c r="DQ2615" i="1"/>
  <c r="CF2281" i="1"/>
  <c r="CG2281" i="1"/>
  <c r="DQ2281" i="1"/>
  <c r="CF2079" i="1"/>
  <c r="CG2079" i="1"/>
  <c r="DQ2079" i="1"/>
  <c r="CF2469" i="1"/>
  <c r="CG2469" i="1"/>
  <c r="DQ2469" i="1"/>
  <c r="CF2589" i="1"/>
  <c r="CG2589" i="1"/>
  <c r="DQ2589" i="1"/>
  <c r="CF1863" i="1"/>
  <c r="CG1863" i="1"/>
  <c r="DQ1863" i="1"/>
  <c r="DQ243" i="1"/>
  <c r="DQ287" i="1"/>
  <c r="CF206" i="1"/>
  <c r="CG206" i="1"/>
  <c r="DQ206" i="1"/>
  <c r="CF337" i="1"/>
  <c r="CG337" i="1"/>
  <c r="DQ337" i="1"/>
  <c r="CF43" i="1"/>
  <c r="CG43" i="1"/>
  <c r="DQ43" i="1"/>
  <c r="CF252" i="1"/>
  <c r="CG252" i="1"/>
  <c r="DQ252" i="1"/>
  <c r="CF145" i="1"/>
  <c r="CG145" i="1"/>
  <c r="DQ145" i="1"/>
  <c r="CF858" i="1"/>
  <c r="CG858" i="1"/>
  <c r="DQ858" i="1"/>
  <c r="CF751" i="1"/>
  <c r="CG751" i="1"/>
  <c r="DQ751" i="1"/>
  <c r="CF576" i="1"/>
  <c r="CG576" i="1"/>
  <c r="DQ576" i="1"/>
  <c r="CF408" i="1"/>
  <c r="CG408" i="1"/>
  <c r="DQ408" i="1"/>
  <c r="CF452" i="1"/>
  <c r="CG452" i="1"/>
  <c r="DQ452" i="1"/>
  <c r="CF752" i="1"/>
  <c r="CG752" i="1"/>
  <c r="DQ752" i="1"/>
  <c r="CF756" i="1"/>
  <c r="CG756" i="1"/>
  <c r="DQ756" i="1"/>
  <c r="DQ556" i="1"/>
  <c r="CF688" i="1"/>
  <c r="CG688" i="1"/>
  <c r="DQ688" i="1"/>
  <c r="CF649" i="1"/>
  <c r="CG649" i="1"/>
  <c r="DQ649" i="1"/>
  <c r="CF1001" i="1"/>
  <c r="CG1001" i="1"/>
  <c r="DQ1001" i="1"/>
  <c r="CF1241" i="1"/>
  <c r="CG1241" i="1"/>
  <c r="DQ1241" i="1"/>
  <c r="CF1772" i="1"/>
  <c r="CG1772" i="1"/>
  <c r="DQ1772" i="1"/>
  <c r="CF1506" i="1"/>
  <c r="CG1506" i="1"/>
  <c r="DQ1506" i="1"/>
  <c r="CF1483" i="1"/>
  <c r="CG1483" i="1"/>
  <c r="DQ1483" i="1"/>
  <c r="CF1948" i="1"/>
  <c r="CG1948" i="1"/>
  <c r="DQ1948" i="1"/>
  <c r="DQ1078" i="1"/>
  <c r="CF1731" i="1"/>
  <c r="CG1731" i="1"/>
  <c r="DQ1731" i="1"/>
  <c r="CF2637" i="1"/>
  <c r="CG2637" i="1"/>
  <c r="DQ2637" i="1"/>
  <c r="CF2521" i="1"/>
  <c r="CG2521" i="1"/>
  <c r="DQ2521" i="1"/>
  <c r="CF2553" i="1"/>
  <c r="CG2553" i="1"/>
  <c r="DQ2553" i="1"/>
  <c r="CF1599" i="1"/>
  <c r="CG1599" i="1"/>
  <c r="DQ1599" i="1"/>
  <c r="CF2220" i="1"/>
  <c r="CG2220" i="1"/>
  <c r="DQ2220" i="1"/>
  <c r="CF1734" i="1"/>
  <c r="CG1734" i="1"/>
  <c r="DQ1734" i="1"/>
  <c r="CF1718" i="1"/>
  <c r="CG1718" i="1"/>
  <c r="DQ1718" i="1"/>
  <c r="CF2591" i="1"/>
  <c r="CG2591" i="1"/>
  <c r="DQ2591" i="1"/>
  <c r="CF2484" i="1"/>
  <c r="CG2484" i="1"/>
  <c r="DQ2484" i="1"/>
  <c r="CF927" i="1"/>
  <c r="CG927" i="1"/>
  <c r="DQ927" i="1"/>
  <c r="CF2024" i="1"/>
  <c r="CG2024" i="1"/>
  <c r="DQ2024" i="1"/>
  <c r="DQ2180" i="1"/>
  <c r="CF1207" i="1"/>
  <c r="CG1207" i="1"/>
  <c r="DQ1207" i="1"/>
  <c r="CF295" i="1"/>
  <c r="CG295" i="1"/>
  <c r="DQ295" i="1"/>
  <c r="CF599" i="1"/>
  <c r="CG599" i="1"/>
  <c r="DQ599" i="1"/>
  <c r="CF307" i="1"/>
  <c r="CG307" i="1"/>
  <c r="DQ307" i="1"/>
  <c r="CF702" i="1"/>
  <c r="CG702" i="1"/>
  <c r="DQ702" i="1"/>
  <c r="CF667" i="1"/>
  <c r="CG667" i="1"/>
  <c r="DQ667" i="1"/>
  <c r="CF600" i="1"/>
  <c r="CG600" i="1"/>
  <c r="DQ600" i="1"/>
  <c r="CF1825" i="1"/>
  <c r="CG1825" i="1"/>
  <c r="DQ1825" i="1"/>
  <c r="CF1092" i="1"/>
  <c r="CG1092" i="1"/>
  <c r="DQ1092" i="1"/>
  <c r="CF1503" i="1"/>
  <c r="CG1503" i="1"/>
  <c r="DQ1503" i="1"/>
  <c r="CF2631" i="1"/>
  <c r="CG2631" i="1"/>
  <c r="DQ2631" i="1"/>
  <c r="CF1325" i="1"/>
  <c r="CG1325" i="1"/>
  <c r="DQ1325" i="1"/>
  <c r="CF1439" i="1"/>
  <c r="CG1439" i="1"/>
  <c r="DQ1439" i="1"/>
  <c r="CF1777" i="1"/>
  <c r="CG1777" i="1"/>
  <c r="DQ1777" i="1"/>
  <c r="CF1394" i="1"/>
  <c r="CG1394" i="1"/>
  <c r="DQ1394" i="1"/>
  <c r="CF1437" i="1"/>
  <c r="CG1437" i="1"/>
  <c r="DQ1437" i="1"/>
  <c r="CF2669" i="1"/>
  <c r="CG2669" i="1"/>
  <c r="DQ2669" i="1"/>
  <c r="CF2564" i="1"/>
  <c r="CG2564" i="1"/>
  <c r="DQ2564" i="1"/>
  <c r="CF2060" i="1"/>
  <c r="CG2060" i="1"/>
  <c r="DQ2060" i="1"/>
  <c r="CF1401" i="1"/>
  <c r="CG1401" i="1"/>
  <c r="DQ1401" i="1"/>
  <c r="CF2254" i="1"/>
  <c r="CG2254" i="1"/>
  <c r="DQ2254" i="1"/>
  <c r="CF1353" i="1"/>
  <c r="CG1353" i="1"/>
  <c r="DQ1353" i="1"/>
  <c r="CF2036" i="1"/>
  <c r="CG2036" i="1"/>
  <c r="DQ2036" i="1"/>
  <c r="CF1934" i="1"/>
  <c r="CG1934" i="1"/>
  <c r="DQ1934" i="1"/>
  <c r="CF2257" i="1"/>
  <c r="CG2257" i="1"/>
  <c r="DQ2257" i="1"/>
  <c r="CF1801" i="1"/>
  <c r="CG1801" i="1"/>
  <c r="DQ1801" i="1"/>
  <c r="CF1632" i="1"/>
  <c r="CG1632" i="1"/>
  <c r="DQ1632" i="1"/>
  <c r="CF1747" i="1"/>
  <c r="CG1747" i="1"/>
  <c r="DQ1747" i="1"/>
  <c r="CF2470" i="1"/>
  <c r="CG2470" i="1"/>
  <c r="DQ2470" i="1"/>
  <c r="DQ2193" i="1"/>
  <c r="CF2509" i="1"/>
  <c r="CG2509" i="1"/>
  <c r="DQ2509" i="1"/>
  <c r="CF2705" i="1"/>
  <c r="CG2705" i="1"/>
  <c r="DQ2705" i="1"/>
  <c r="CF2686" i="1"/>
  <c r="CG2686" i="1"/>
  <c r="DQ2686" i="1"/>
  <c r="DQ2612" i="1"/>
  <c r="CF2676" i="1"/>
  <c r="CG2676" i="1"/>
  <c r="DQ2676" i="1"/>
  <c r="CF1880" i="1"/>
  <c r="CG1880" i="1"/>
  <c r="DQ1880" i="1"/>
  <c r="CF2372" i="1"/>
  <c r="CG2372" i="1"/>
  <c r="DQ2372" i="1"/>
  <c r="DQ2189" i="1"/>
  <c r="CF170" i="1"/>
  <c r="CG170" i="1"/>
  <c r="DQ170" i="1"/>
  <c r="CF35" i="1"/>
  <c r="CG35" i="1"/>
  <c r="DQ35" i="1"/>
  <c r="DQ88" i="1"/>
  <c r="DQ2490" i="1"/>
  <c r="DQ1626" i="1"/>
  <c r="CF2474" i="1"/>
  <c r="CG2474" i="1"/>
  <c r="DQ2474" i="1"/>
  <c r="DQ1012" i="1"/>
  <c r="DQ2321" i="1"/>
  <c r="DQ2486" i="1"/>
  <c r="CF737" i="1"/>
  <c r="CG737" i="1"/>
  <c r="DQ737" i="1"/>
  <c r="CF175" i="1"/>
  <c r="CG175" i="1"/>
  <c r="DQ175" i="1"/>
  <c r="CF222" i="1"/>
  <c r="CG222" i="1"/>
  <c r="DQ222" i="1"/>
  <c r="CF18" i="1"/>
  <c r="CG18" i="1"/>
  <c r="DQ18" i="1"/>
  <c r="CF601" i="1"/>
  <c r="CG601" i="1"/>
  <c r="DQ601" i="1"/>
  <c r="CF137" i="1"/>
  <c r="CG137" i="1"/>
  <c r="DQ137" i="1"/>
  <c r="CF356" i="1"/>
  <c r="CG356" i="1"/>
  <c r="DQ356" i="1"/>
  <c r="CF354" i="1"/>
  <c r="CG354" i="1"/>
  <c r="DQ354" i="1"/>
  <c r="CF450" i="1"/>
  <c r="CG450" i="1"/>
  <c r="DQ450" i="1"/>
  <c r="CF40" i="1"/>
  <c r="CG40" i="1"/>
  <c r="DQ40" i="1"/>
  <c r="CF266" i="1"/>
  <c r="CG266" i="1"/>
  <c r="DQ266" i="1"/>
  <c r="CF562" i="1"/>
  <c r="CG562" i="1"/>
  <c r="DQ562" i="1"/>
  <c r="CF882" i="1"/>
  <c r="CG882" i="1"/>
  <c r="DQ882" i="1"/>
  <c r="CF1563" i="1"/>
  <c r="CG1563" i="1"/>
  <c r="DQ1563" i="1"/>
  <c r="CF899" i="1"/>
  <c r="CG899" i="1"/>
  <c r="DQ899" i="1"/>
  <c r="CF1231" i="1"/>
  <c r="CG1231" i="1"/>
  <c r="DQ1231" i="1"/>
  <c r="CF1450" i="1"/>
  <c r="CG1450" i="1"/>
  <c r="DQ1450" i="1"/>
  <c r="CF920" i="1"/>
  <c r="CG920" i="1"/>
  <c r="DQ920" i="1"/>
  <c r="CF911" i="1"/>
  <c r="CG911" i="1"/>
  <c r="DQ911" i="1"/>
  <c r="CF977" i="1"/>
  <c r="CG977" i="1"/>
  <c r="DQ977" i="1"/>
  <c r="CF1452" i="1"/>
  <c r="CG1452" i="1"/>
  <c r="DQ1452" i="1"/>
  <c r="DQ1076" i="1"/>
  <c r="CF1838" i="1"/>
  <c r="CG1838" i="1"/>
  <c r="DQ1838" i="1"/>
  <c r="CF2018" i="1"/>
  <c r="CG2018" i="1"/>
  <c r="DQ2018" i="1"/>
  <c r="CF1466" i="1"/>
  <c r="CG1466" i="1"/>
  <c r="DQ1466" i="1"/>
  <c r="CF1663" i="1"/>
  <c r="CG1663" i="1"/>
  <c r="DQ1663" i="1"/>
  <c r="CF1045" i="1"/>
  <c r="CG1045" i="1"/>
  <c r="DQ1045" i="1"/>
  <c r="CF1324" i="1"/>
  <c r="CG1324" i="1"/>
  <c r="DQ1324" i="1"/>
  <c r="CF1323" i="1"/>
  <c r="CG1323" i="1"/>
  <c r="DQ1323" i="1"/>
  <c r="CF2240" i="1"/>
  <c r="CG2240" i="1"/>
  <c r="DQ2240" i="1"/>
  <c r="CF2350" i="1"/>
  <c r="CG2350" i="1"/>
  <c r="DQ2350" i="1"/>
  <c r="CF1972" i="1"/>
  <c r="CG1972" i="1"/>
  <c r="DQ1972" i="1"/>
  <c r="CF2038" i="1"/>
  <c r="CG2038" i="1"/>
  <c r="DQ2038" i="1"/>
  <c r="CF2541" i="1"/>
  <c r="CG2541" i="1"/>
  <c r="DQ2541" i="1"/>
  <c r="DQ2622" i="1"/>
  <c r="DQ2618" i="1"/>
  <c r="CF2478" i="1"/>
  <c r="CG2478" i="1"/>
  <c r="DQ2478" i="1"/>
  <c r="CF1991" i="1"/>
  <c r="CG1991" i="1"/>
  <c r="DQ1991" i="1"/>
  <c r="CF1498" i="1"/>
  <c r="CG1498" i="1"/>
  <c r="DQ1498" i="1"/>
  <c r="CF2" i="1"/>
  <c r="CG2" i="1"/>
  <c r="DQ2" i="1"/>
  <c r="DQ2500" i="1"/>
  <c r="DQ1048" i="1"/>
  <c r="DQ1362" i="1"/>
  <c r="DQ2004" i="1"/>
  <c r="CF1727" i="1"/>
  <c r="CG1727" i="1"/>
  <c r="DQ1727" i="1"/>
  <c r="CF523" i="1"/>
  <c r="CG523" i="1"/>
  <c r="DQ523" i="1"/>
  <c r="DQ1013" i="1"/>
  <c r="DQ2090" i="1"/>
  <c r="DQ1127" i="1"/>
  <c r="CF473" i="1"/>
  <c r="CG473" i="1"/>
  <c r="DQ473" i="1"/>
  <c r="DQ92" i="1"/>
  <c r="CF444" i="1"/>
  <c r="CG444" i="1"/>
  <c r="DQ444" i="1"/>
  <c r="DQ161" i="1"/>
  <c r="CF529" i="1"/>
  <c r="CG529" i="1"/>
  <c r="DQ529" i="1"/>
  <c r="CF397" i="1"/>
  <c r="CG397" i="1"/>
  <c r="DQ397" i="1"/>
  <c r="CF351" i="1"/>
  <c r="CG351" i="1"/>
  <c r="DQ351" i="1"/>
  <c r="CF433" i="1"/>
  <c r="CG433" i="1"/>
  <c r="DQ433" i="1"/>
  <c r="CF701" i="1"/>
  <c r="CG701" i="1"/>
  <c r="DQ701" i="1"/>
  <c r="CF232" i="1"/>
  <c r="CG232" i="1"/>
  <c r="DQ232" i="1"/>
  <c r="CF369" i="1"/>
  <c r="CG369" i="1"/>
  <c r="DQ369" i="1"/>
  <c r="CF616" i="1"/>
  <c r="CG616" i="1"/>
  <c r="DQ616" i="1"/>
  <c r="CF648" i="1"/>
  <c r="CG648" i="1"/>
  <c r="DQ648" i="1"/>
  <c r="CF974" i="1"/>
  <c r="CG974" i="1"/>
  <c r="DQ974" i="1"/>
  <c r="CF1554" i="1"/>
  <c r="CG1554" i="1"/>
  <c r="DQ1554" i="1"/>
  <c r="CF1164" i="1"/>
  <c r="CG1164" i="1"/>
  <c r="DQ1164" i="1"/>
  <c r="CF1245" i="1"/>
  <c r="CG1245" i="1"/>
  <c r="DQ1245" i="1"/>
  <c r="CF1102" i="1"/>
  <c r="CG1102" i="1"/>
  <c r="DQ1102" i="1"/>
  <c r="CF2105" i="1"/>
  <c r="CG2105" i="1"/>
  <c r="DQ2105" i="1"/>
  <c r="CF1328" i="1"/>
  <c r="CG1328" i="1"/>
  <c r="DQ1328" i="1"/>
  <c r="CF1520" i="1"/>
  <c r="CG1520" i="1"/>
  <c r="DQ1520" i="1"/>
  <c r="CF1510" i="1"/>
  <c r="CG1510" i="1"/>
  <c r="DQ1510" i="1"/>
  <c r="CF1454" i="1"/>
  <c r="CG1454" i="1"/>
  <c r="DQ1454" i="1"/>
  <c r="CF1350" i="1"/>
  <c r="CG1350" i="1"/>
  <c r="DQ1350" i="1"/>
  <c r="CF2648" i="1"/>
  <c r="CG2648" i="1"/>
  <c r="DQ2648" i="1"/>
  <c r="CF2069" i="1"/>
  <c r="CG2069" i="1"/>
  <c r="DQ2069" i="1"/>
  <c r="CF1980" i="1"/>
  <c r="CG1980" i="1"/>
  <c r="DQ1980" i="1"/>
  <c r="CF1804" i="1"/>
  <c r="CG1804" i="1"/>
  <c r="DQ1804" i="1"/>
  <c r="CF1676" i="1"/>
  <c r="CG1676" i="1"/>
  <c r="DQ1676" i="1"/>
  <c r="CF1813" i="1"/>
  <c r="CG1813" i="1"/>
  <c r="DQ1813" i="1"/>
  <c r="CF2527" i="1"/>
  <c r="CG2527" i="1"/>
  <c r="DQ2527" i="1"/>
  <c r="CF1445" i="1"/>
  <c r="CG1445" i="1"/>
  <c r="DQ1445" i="1"/>
  <c r="CF1278" i="1"/>
  <c r="CG1278" i="1"/>
  <c r="DQ1278" i="1"/>
  <c r="CF1276" i="1"/>
  <c r="CG1276" i="1"/>
  <c r="DQ1276" i="1"/>
  <c r="CF2660" i="1"/>
  <c r="CG2660" i="1"/>
  <c r="DQ2660" i="1"/>
  <c r="CF2286" i="1"/>
  <c r="CG2286" i="1"/>
  <c r="DQ2286" i="1"/>
  <c r="CF2177" i="1"/>
  <c r="CG2177" i="1"/>
  <c r="DQ2177" i="1"/>
  <c r="DQ2712" i="1"/>
  <c r="CF2492" i="1"/>
  <c r="CG2492" i="1"/>
  <c r="DQ2492" i="1"/>
  <c r="CF2197" i="1"/>
  <c r="CG2197" i="1"/>
  <c r="DQ2197" i="1"/>
  <c r="DQ2710" i="1"/>
  <c r="CF2678" i="1"/>
  <c r="CG2678" i="1"/>
  <c r="DQ2678" i="1"/>
  <c r="DQ1528" i="1"/>
  <c r="DQ1351" i="1"/>
  <c r="DQ1134" i="1"/>
  <c r="CF106" i="1"/>
  <c r="CG106" i="1"/>
  <c r="DQ106" i="1"/>
  <c r="CF49" i="1"/>
  <c r="CG49" i="1"/>
  <c r="DQ49" i="1"/>
  <c r="CF748" i="1"/>
  <c r="CG748" i="1"/>
  <c r="DQ748" i="1"/>
  <c r="CF643" i="1"/>
  <c r="CG643" i="1"/>
  <c r="DQ643" i="1"/>
  <c r="DQ238" i="1"/>
  <c r="CF85" i="1"/>
  <c r="CG85" i="1"/>
  <c r="DQ85" i="1"/>
  <c r="CF700" i="1"/>
  <c r="CG700" i="1"/>
  <c r="DQ700" i="1"/>
  <c r="CF403" i="1"/>
  <c r="CG403" i="1"/>
  <c r="DQ403" i="1"/>
  <c r="CF476" i="1"/>
  <c r="CG476" i="1"/>
  <c r="DQ476" i="1"/>
  <c r="CF424" i="1"/>
  <c r="CG424" i="1"/>
  <c r="DQ424" i="1"/>
  <c r="CF713" i="1"/>
  <c r="CG713" i="1"/>
  <c r="DQ713" i="1"/>
  <c r="CF691" i="1"/>
  <c r="CG691" i="1"/>
  <c r="DQ691" i="1"/>
  <c r="CF902" i="1"/>
  <c r="CG902" i="1"/>
  <c r="DQ902" i="1"/>
  <c r="CF1409" i="1"/>
  <c r="CG1409" i="1"/>
  <c r="DQ1409" i="1"/>
  <c r="CF1613" i="1"/>
  <c r="CG1613" i="1"/>
  <c r="DQ1613" i="1"/>
  <c r="CF1198" i="1"/>
  <c r="CG1198" i="1"/>
  <c r="DQ1198" i="1"/>
  <c r="CF856" i="1"/>
  <c r="CG856" i="1"/>
  <c r="DQ856" i="1"/>
  <c r="CF1416" i="1"/>
  <c r="CG1416" i="1"/>
  <c r="DQ1416" i="1"/>
  <c r="CF980" i="1"/>
  <c r="CG980" i="1"/>
  <c r="DQ980" i="1"/>
  <c r="CF1155" i="1"/>
  <c r="CG1155" i="1"/>
  <c r="DQ1155" i="1"/>
  <c r="CF1044" i="1"/>
  <c r="CG1044" i="1"/>
  <c r="DQ1044" i="1"/>
  <c r="CF1903" i="1"/>
  <c r="CG1903" i="1"/>
  <c r="DQ1903" i="1"/>
  <c r="CF1899" i="1"/>
  <c r="CG1899" i="1"/>
  <c r="DQ1899" i="1"/>
  <c r="CF1701" i="1"/>
  <c r="CG1701" i="1"/>
  <c r="DQ1701" i="1"/>
  <c r="CF1840" i="1"/>
  <c r="CG1840" i="1"/>
  <c r="DQ1840" i="1"/>
  <c r="CF2202" i="1"/>
  <c r="CG2202" i="1"/>
  <c r="DQ2202" i="1"/>
  <c r="DQ1079" i="1"/>
  <c r="CF1854" i="1"/>
  <c r="CG1854" i="1"/>
  <c r="DQ1854" i="1"/>
  <c r="CF2134" i="1"/>
  <c r="CG2134" i="1"/>
  <c r="DQ2134" i="1"/>
  <c r="CF1986" i="1"/>
  <c r="CG1986" i="1"/>
  <c r="DQ1986" i="1"/>
  <c r="CF2552" i="1"/>
  <c r="CG2552" i="1"/>
  <c r="DQ2552" i="1"/>
  <c r="CF2665" i="1"/>
  <c r="CG2665" i="1"/>
  <c r="DQ2665" i="1"/>
  <c r="CF2670" i="1"/>
  <c r="CG2670" i="1"/>
  <c r="DQ2670" i="1"/>
  <c r="CF1692" i="1"/>
  <c r="CG1692" i="1"/>
  <c r="DQ1692" i="1"/>
  <c r="CF2437" i="1"/>
  <c r="CG2437" i="1"/>
  <c r="DQ2437" i="1"/>
  <c r="CF2644" i="1"/>
  <c r="CG2644" i="1"/>
  <c r="DQ2644" i="1"/>
  <c r="CF1876" i="1"/>
  <c r="CG1876" i="1"/>
  <c r="DQ1876" i="1"/>
  <c r="CF2411" i="1"/>
  <c r="CG2411" i="1"/>
  <c r="DQ2411" i="1"/>
  <c r="CF2706" i="1"/>
  <c r="CG2706" i="1"/>
  <c r="DQ2706" i="1"/>
  <c r="CF2482" i="1"/>
  <c r="CG2482" i="1"/>
  <c r="DQ2482" i="1"/>
  <c r="CF2601" i="1"/>
  <c r="CG2601" i="1"/>
  <c r="DQ2601" i="1"/>
  <c r="CF2653" i="1"/>
  <c r="CG2653" i="1"/>
  <c r="DQ2653" i="1"/>
  <c r="CF14" i="1"/>
  <c r="CG14" i="1"/>
  <c r="DQ14" i="1"/>
  <c r="DQ1274" i="1"/>
  <c r="DQ1060" i="1"/>
  <c r="DQ2376" i="1"/>
  <c r="CF441" i="1"/>
  <c r="CG441" i="1"/>
  <c r="DQ441" i="1"/>
  <c r="CF859" i="1"/>
  <c r="CG859" i="1"/>
  <c r="DQ859" i="1"/>
  <c r="CF832" i="1"/>
  <c r="CG832" i="1"/>
  <c r="DQ832" i="1"/>
  <c r="CF819" i="1"/>
  <c r="CG819" i="1"/>
  <c r="DQ819" i="1"/>
  <c r="CF1235" i="1"/>
  <c r="CG1235" i="1"/>
  <c r="DQ1235" i="1"/>
  <c r="CF1608" i="1"/>
  <c r="CG1608" i="1"/>
  <c r="DQ1608" i="1"/>
  <c r="CF880" i="1"/>
  <c r="CG880" i="1"/>
  <c r="DQ880" i="1"/>
  <c r="CF1232" i="1"/>
  <c r="CG1232" i="1"/>
  <c r="DQ1232" i="1"/>
  <c r="CF1661" i="1"/>
  <c r="CG1661" i="1"/>
  <c r="DQ1661" i="1"/>
  <c r="CF1831" i="1"/>
  <c r="CG1831" i="1"/>
  <c r="DQ1831" i="1"/>
  <c r="CF1312" i="1"/>
  <c r="CG1312" i="1"/>
  <c r="DQ1312" i="1"/>
  <c r="DQ1272" i="1"/>
  <c r="CF2074" i="1"/>
  <c r="CG2074" i="1"/>
  <c r="DQ2074" i="1"/>
  <c r="CF2421" i="1"/>
  <c r="CG2421" i="1"/>
  <c r="DQ2421" i="1"/>
  <c r="CF2334" i="1"/>
  <c r="CG2334" i="1"/>
  <c r="DQ2334" i="1"/>
  <c r="CF2117" i="1"/>
  <c r="CG2117" i="1"/>
  <c r="DQ2117" i="1"/>
  <c r="CF1938" i="1"/>
  <c r="CG1938" i="1"/>
  <c r="DQ1938" i="1"/>
  <c r="CF1803" i="1"/>
  <c r="CG1803" i="1"/>
  <c r="DQ1803" i="1"/>
  <c r="CF2166" i="1"/>
  <c r="CG2166" i="1"/>
  <c r="DQ2166" i="1"/>
  <c r="CF2662" i="1"/>
  <c r="CG2662" i="1"/>
  <c r="DQ2662" i="1"/>
  <c r="CF2465" i="1"/>
  <c r="CG2465" i="1"/>
  <c r="DQ2465" i="1"/>
  <c r="CF2353" i="1"/>
  <c r="CG2353" i="1"/>
  <c r="DQ2353" i="1"/>
  <c r="CF1638" i="1"/>
  <c r="CG1638" i="1"/>
  <c r="DQ1638" i="1"/>
  <c r="DQ588" i="1"/>
  <c r="DQ2194" i="1"/>
  <c r="DQ1438" i="1"/>
  <c r="DQ994" i="1"/>
  <c r="CF695" i="1"/>
  <c r="CG695" i="1"/>
  <c r="DQ695" i="1"/>
  <c r="DQ1640" i="1"/>
  <c r="CF728" i="1"/>
  <c r="CG728" i="1"/>
  <c r="DQ728" i="1"/>
  <c r="CF256" i="1"/>
  <c r="CG256" i="1"/>
  <c r="DQ256" i="1"/>
  <c r="CF219" i="1"/>
  <c r="CG219" i="1"/>
  <c r="DQ219" i="1"/>
  <c r="CF83" i="1"/>
  <c r="CG83" i="1"/>
  <c r="DQ83" i="1"/>
  <c r="CF889" i="1"/>
  <c r="CG889" i="1"/>
  <c r="DQ889" i="1"/>
  <c r="CF168" i="1"/>
  <c r="CG168" i="1"/>
  <c r="DQ168" i="1"/>
  <c r="DQ87" i="1"/>
  <c r="CF758" i="1"/>
  <c r="CG758" i="1"/>
  <c r="DQ758" i="1"/>
  <c r="CF589" i="1"/>
  <c r="CG589" i="1"/>
  <c r="DQ589" i="1"/>
  <c r="DQ333" i="1"/>
  <c r="CF872" i="1"/>
  <c r="CG872" i="1"/>
  <c r="DQ872" i="1"/>
  <c r="CF1558" i="1"/>
  <c r="CG1558" i="1"/>
  <c r="DQ1558" i="1"/>
  <c r="CF1029" i="1"/>
  <c r="CG1029" i="1"/>
  <c r="DQ1029" i="1"/>
  <c r="CF1292" i="1"/>
  <c r="CG1292" i="1"/>
  <c r="DQ1292" i="1"/>
  <c r="CF1531" i="1"/>
  <c r="CG1531" i="1"/>
  <c r="DQ1531" i="1"/>
  <c r="CF1157" i="1"/>
  <c r="CG1157" i="1"/>
  <c r="DQ1157" i="1"/>
  <c r="CF1007" i="1"/>
  <c r="CG1007" i="1"/>
  <c r="DQ1007" i="1"/>
  <c r="CF1904" i="1"/>
  <c r="CG1904" i="1"/>
  <c r="DQ1904" i="1"/>
  <c r="CF1968" i="1"/>
  <c r="CG1968" i="1"/>
  <c r="DQ1968" i="1"/>
  <c r="CF1187" i="1"/>
  <c r="CG1187" i="1"/>
  <c r="DQ1187" i="1"/>
  <c r="CF2536" i="1"/>
  <c r="CG2536" i="1"/>
  <c r="DQ2536" i="1"/>
  <c r="CF1812" i="1"/>
  <c r="CG1812" i="1"/>
  <c r="DQ1812" i="1"/>
  <c r="CF1965" i="1"/>
  <c r="CG1965" i="1"/>
  <c r="DQ1965" i="1"/>
  <c r="CF2538" i="1"/>
  <c r="CG2538" i="1"/>
  <c r="DQ2538" i="1"/>
  <c r="CF2697" i="1"/>
  <c r="CG2697" i="1"/>
  <c r="DQ2697" i="1"/>
  <c r="CF2491" i="1"/>
  <c r="CG2491" i="1"/>
  <c r="DQ2491" i="1"/>
  <c r="CF2506" i="1"/>
  <c r="CG2506" i="1"/>
  <c r="DQ2506" i="1"/>
  <c r="CF2480" i="1"/>
  <c r="CG2480" i="1"/>
  <c r="DQ2480" i="1"/>
  <c r="DQ2082" i="1"/>
  <c r="DQ2468" i="1"/>
  <c r="CF2630" i="1"/>
  <c r="CG2630" i="1"/>
  <c r="DQ2630" i="1"/>
  <c r="CF278" i="1"/>
  <c r="CG278" i="1"/>
  <c r="DQ278" i="1"/>
  <c r="CF339" i="1"/>
  <c r="CG339" i="1"/>
  <c r="DQ339" i="1"/>
  <c r="CF72" i="1"/>
  <c r="CG72" i="1"/>
  <c r="DQ72" i="1"/>
  <c r="CF182" i="1"/>
  <c r="CG182" i="1"/>
  <c r="DQ182" i="1"/>
  <c r="CF422" i="1"/>
  <c r="CG422" i="1"/>
  <c r="DQ422" i="1"/>
  <c r="CF306" i="1"/>
  <c r="CG306" i="1"/>
  <c r="DQ306" i="1"/>
  <c r="CF436" i="1"/>
  <c r="CG436" i="1"/>
  <c r="DQ436" i="1"/>
  <c r="CF2393" i="1"/>
  <c r="CG2393" i="1"/>
  <c r="DQ2393" i="1"/>
  <c r="DQ594" i="1"/>
  <c r="CF387" i="1"/>
  <c r="CG387" i="1"/>
  <c r="DQ387" i="1"/>
  <c r="CF1303" i="1"/>
  <c r="CG1303" i="1"/>
  <c r="DQ1303" i="1"/>
  <c r="CF1142" i="1"/>
  <c r="CG1142" i="1"/>
  <c r="DQ1142" i="1"/>
  <c r="CF1456" i="1"/>
  <c r="CG1456" i="1"/>
  <c r="DQ1456" i="1"/>
  <c r="CF913" i="1"/>
  <c r="CG913" i="1"/>
  <c r="DQ913" i="1"/>
  <c r="CF1035" i="1"/>
  <c r="CG1035" i="1"/>
  <c r="DQ1035" i="1"/>
  <c r="CF905" i="1"/>
  <c r="CG905" i="1"/>
  <c r="DQ905" i="1"/>
  <c r="CF1072" i="1"/>
  <c r="CG1072" i="1"/>
  <c r="DQ1072" i="1"/>
  <c r="CF1234" i="1"/>
  <c r="CG1234" i="1"/>
  <c r="DQ1234" i="1"/>
  <c r="CF1656" i="1"/>
  <c r="CG1656" i="1"/>
  <c r="DQ1656" i="1"/>
  <c r="CF1042" i="1"/>
  <c r="CG1042" i="1"/>
  <c r="DQ1042" i="1"/>
  <c r="CF1775" i="1"/>
  <c r="CG1775" i="1"/>
  <c r="DQ1775" i="1"/>
  <c r="CF1629" i="1"/>
  <c r="CG1629" i="1"/>
  <c r="DQ1629" i="1"/>
  <c r="CF1451" i="1"/>
  <c r="CG1451" i="1"/>
  <c r="DQ1451" i="1"/>
  <c r="CF1314" i="1"/>
  <c r="CG1314" i="1"/>
  <c r="DQ1314" i="1"/>
  <c r="CF1519" i="1"/>
  <c r="CG1519" i="1"/>
  <c r="DQ1519" i="1"/>
  <c r="CF984" i="1"/>
  <c r="CG984" i="1"/>
  <c r="DQ984" i="1"/>
  <c r="CF1859" i="1"/>
  <c r="CG1859" i="1"/>
  <c r="DQ1859" i="1"/>
  <c r="CF2128" i="1"/>
  <c r="CG2128" i="1"/>
  <c r="DQ2128" i="1"/>
  <c r="CF2277" i="1"/>
  <c r="CG2277" i="1"/>
  <c r="DQ2277" i="1"/>
  <c r="CF2222" i="1"/>
  <c r="CG2222" i="1"/>
  <c r="DQ2222" i="1"/>
  <c r="CF1750" i="1"/>
  <c r="CG1750" i="1"/>
  <c r="DQ1750" i="1"/>
  <c r="CF2441" i="1"/>
  <c r="CG2441" i="1"/>
  <c r="DQ2441" i="1"/>
  <c r="CF2657" i="1"/>
  <c r="CG2657" i="1"/>
  <c r="DQ2657" i="1"/>
  <c r="CF1448" i="1"/>
  <c r="CG1448" i="1"/>
  <c r="DQ1448" i="1"/>
  <c r="CF2445" i="1"/>
  <c r="CG2445" i="1"/>
  <c r="DQ2445" i="1"/>
  <c r="CF2051" i="1"/>
  <c r="CG2051" i="1"/>
  <c r="DQ2051" i="1"/>
  <c r="CF2130" i="1"/>
  <c r="CG2130" i="1"/>
  <c r="DQ2130" i="1"/>
  <c r="CF2186" i="1"/>
  <c r="CG2186" i="1"/>
  <c r="DQ2186" i="1"/>
  <c r="CF2472" i="1"/>
  <c r="CG2472" i="1"/>
  <c r="DQ2472" i="1"/>
  <c r="CF2081" i="1"/>
  <c r="CG2081" i="1"/>
  <c r="DQ2081" i="1"/>
  <c r="DQ90" i="1"/>
  <c r="DQ493" i="1"/>
  <c r="CF1088" i="1"/>
  <c r="CG1088" i="1"/>
  <c r="DQ1088" i="1"/>
  <c r="DQ409" i="1"/>
  <c r="DQ2092" i="1"/>
  <c r="CF6" i="1"/>
  <c r="CG6" i="1"/>
  <c r="DQ6" i="1"/>
  <c r="DQ45" i="1"/>
  <c r="CF134" i="1"/>
  <c r="CG134" i="1"/>
  <c r="DQ134" i="1"/>
  <c r="CF162" i="1"/>
  <c r="CG162" i="1"/>
  <c r="DQ162" i="1"/>
  <c r="CF19" i="1"/>
  <c r="CG19" i="1"/>
  <c r="DQ19" i="1"/>
  <c r="DQ89" i="1"/>
  <c r="CF1283" i="1"/>
  <c r="CG1283" i="1"/>
  <c r="DQ1283" i="1"/>
  <c r="CF675" i="1"/>
  <c r="CG675" i="1"/>
  <c r="DQ675" i="1"/>
  <c r="CF378" i="1"/>
  <c r="CG378" i="1"/>
  <c r="DQ378" i="1"/>
  <c r="DQ276" i="1"/>
  <c r="CF862" i="1"/>
  <c r="CG862" i="1"/>
  <c r="DQ862" i="1"/>
  <c r="CF830" i="1"/>
  <c r="CG830" i="1"/>
  <c r="DQ830" i="1"/>
  <c r="DQ2628" i="1"/>
  <c r="CF801" i="1"/>
  <c r="CG801" i="1"/>
  <c r="DQ801" i="1"/>
  <c r="CF821" i="1"/>
  <c r="CG821" i="1"/>
  <c r="DQ821" i="1"/>
  <c r="CF780" i="1"/>
  <c r="CG780" i="1"/>
  <c r="DQ780" i="1"/>
  <c r="CF2098" i="1"/>
  <c r="CG2098" i="1"/>
  <c r="DQ2098" i="1"/>
  <c r="CF2099" i="1"/>
  <c r="CG2099" i="1"/>
  <c r="DQ2099" i="1"/>
  <c r="CF1664" i="1"/>
  <c r="CG1664" i="1"/>
  <c r="DQ1664" i="1"/>
  <c r="DQ1265" i="1"/>
  <c r="CF1650" i="1"/>
  <c r="CG1650" i="1"/>
  <c r="DQ1650" i="1"/>
  <c r="CF1204" i="1"/>
  <c r="CG1204" i="1"/>
  <c r="DQ1204" i="1"/>
  <c r="CF1571" i="1"/>
  <c r="CG1571" i="1"/>
  <c r="DQ1571" i="1"/>
  <c r="CF1151" i="1"/>
  <c r="CG1151" i="1"/>
  <c r="DQ1151" i="1"/>
  <c r="CF1316" i="1"/>
  <c r="CG1316" i="1"/>
  <c r="DQ1316" i="1"/>
  <c r="CF1009" i="1"/>
  <c r="CG1009" i="1"/>
  <c r="DQ1009" i="1"/>
  <c r="CF2451" i="1"/>
  <c r="CG2451" i="1"/>
  <c r="DQ2451" i="1"/>
  <c r="CF2568" i="1"/>
  <c r="CG2568" i="1"/>
  <c r="DQ2568" i="1"/>
  <c r="CF2274" i="1"/>
  <c r="CG2274" i="1"/>
  <c r="DQ2274" i="1"/>
  <c r="CF1815" i="1"/>
  <c r="CG1815" i="1"/>
  <c r="DQ1815" i="1"/>
  <c r="CF2658" i="1"/>
  <c r="CG2658" i="1"/>
  <c r="DQ2658" i="1"/>
  <c r="CF1728" i="1"/>
  <c r="CG1728" i="1"/>
  <c r="DQ1728" i="1"/>
  <c r="CF2528" i="1"/>
  <c r="CG2528" i="1"/>
  <c r="DQ2528" i="1"/>
  <c r="CF1547" i="1"/>
  <c r="CG1547" i="1"/>
  <c r="DQ1547" i="1"/>
  <c r="CF1873" i="1"/>
  <c r="CG1873" i="1"/>
  <c r="DQ1873" i="1"/>
  <c r="CF1970" i="1"/>
  <c r="CG1970" i="1"/>
  <c r="DQ1970" i="1"/>
  <c r="CF1952" i="1"/>
  <c r="CG1952" i="1"/>
  <c r="DQ1952" i="1"/>
  <c r="CF2475" i="1"/>
  <c r="CG2475" i="1"/>
  <c r="DQ2475" i="1"/>
  <c r="CF2488" i="1"/>
  <c r="CG2488" i="1"/>
  <c r="DQ2488" i="1"/>
  <c r="CF1820" i="1"/>
  <c r="CG1820" i="1"/>
  <c r="DQ1820" i="1"/>
  <c r="DQ2388" i="1"/>
  <c r="DQ632" i="1"/>
  <c r="CF817" i="1"/>
  <c r="CG817" i="1"/>
  <c r="DQ817" i="1"/>
  <c r="CF995" i="1"/>
  <c r="CG995" i="1"/>
  <c r="DQ995" i="1"/>
  <c r="CF1293" i="1"/>
  <c r="CG1293" i="1"/>
  <c r="DQ1293" i="1"/>
  <c r="CF224" i="1"/>
  <c r="CG224" i="1"/>
  <c r="DQ224" i="1"/>
  <c r="CF76" i="1"/>
  <c r="CG76" i="1"/>
  <c r="DQ76" i="1"/>
  <c r="CF260" i="1"/>
  <c r="CG260" i="1"/>
  <c r="DQ260" i="1"/>
  <c r="CF367" i="1"/>
  <c r="CG367" i="1"/>
  <c r="DQ367" i="1"/>
  <c r="CF647" i="1"/>
  <c r="CG647" i="1"/>
  <c r="DQ647" i="1"/>
  <c r="DQ474" i="1"/>
  <c r="CF165" i="1"/>
  <c r="CG165" i="1"/>
  <c r="DQ165" i="1"/>
  <c r="CF464" i="1"/>
  <c r="CG464" i="1"/>
  <c r="DQ464" i="1"/>
  <c r="CF482" i="1"/>
  <c r="CG482" i="1"/>
  <c r="DQ482" i="1"/>
  <c r="DQ246" i="1"/>
  <c r="CF558" i="1"/>
  <c r="CG558" i="1"/>
  <c r="DQ558" i="1"/>
  <c r="CF1218" i="1"/>
  <c r="CG1218" i="1"/>
  <c r="DQ1218" i="1"/>
  <c r="CF1178" i="1"/>
  <c r="CG1178" i="1"/>
  <c r="DQ1178" i="1"/>
  <c r="CF1413" i="1"/>
  <c r="CG1413" i="1"/>
  <c r="DQ1413" i="1"/>
  <c r="CF1222" i="1"/>
  <c r="CG1222" i="1"/>
  <c r="DQ1222" i="1"/>
  <c r="CF970" i="1"/>
  <c r="CG970" i="1"/>
  <c r="DQ970" i="1"/>
  <c r="CF722" i="1"/>
  <c r="CG722" i="1"/>
  <c r="DQ722" i="1"/>
  <c r="CF1944" i="1"/>
  <c r="CG1944" i="1"/>
  <c r="DQ1944" i="1"/>
  <c r="CF1335" i="1"/>
  <c r="CG1335" i="1"/>
  <c r="DQ1335" i="1"/>
  <c r="CF1261" i="1"/>
  <c r="CG1261" i="1"/>
  <c r="DQ1261" i="1"/>
  <c r="CF2565" i="1"/>
  <c r="CG2565" i="1"/>
  <c r="DQ2565" i="1"/>
  <c r="CF2531" i="1"/>
  <c r="CG2531" i="1"/>
  <c r="DQ2531" i="1"/>
  <c r="CF2039" i="1"/>
  <c r="CG2039" i="1"/>
  <c r="DQ2039" i="1"/>
  <c r="CF1543" i="1"/>
  <c r="CG1543" i="1"/>
  <c r="DQ1543" i="1"/>
  <c r="CF2673" i="1"/>
  <c r="CG2673" i="1"/>
  <c r="DQ2673" i="1"/>
  <c r="CF2229" i="1"/>
  <c r="CG2229" i="1"/>
  <c r="DQ2229" i="1"/>
  <c r="CF1404" i="1"/>
  <c r="CG1404" i="1"/>
  <c r="DQ1404" i="1"/>
  <c r="CF2690" i="1"/>
  <c r="CG2690" i="1"/>
  <c r="DQ2690" i="1"/>
  <c r="DQ1766" i="1"/>
  <c r="CF2270" i="1"/>
  <c r="CG2270" i="1"/>
  <c r="DQ2270" i="1"/>
  <c r="CF2635" i="1"/>
  <c r="CG2635" i="1"/>
  <c r="DQ2635" i="1"/>
  <c r="CF2563" i="1"/>
  <c r="CG2563" i="1"/>
  <c r="DQ2563" i="1"/>
  <c r="DQ2375" i="1"/>
  <c r="CF62" i="1"/>
  <c r="CG62" i="1"/>
  <c r="DQ62" i="1"/>
  <c r="DQ2316" i="1"/>
  <c r="CF881" i="1"/>
  <c r="CG881" i="1"/>
  <c r="DQ881" i="1"/>
  <c r="DQ566" i="1"/>
  <c r="CF122" i="1"/>
  <c r="CG122" i="1"/>
  <c r="DQ122" i="1"/>
  <c r="CF71" i="1"/>
  <c r="CG71" i="1"/>
  <c r="DQ71" i="1"/>
  <c r="CF128" i="1"/>
  <c r="CG128" i="1"/>
  <c r="DQ128" i="1"/>
  <c r="CF294" i="1"/>
  <c r="CG294" i="1"/>
  <c r="DQ294" i="1"/>
  <c r="CF346" i="1"/>
  <c r="CG346" i="1"/>
  <c r="DQ346" i="1"/>
  <c r="CF296" i="1"/>
  <c r="CG296" i="1"/>
  <c r="DQ296" i="1"/>
  <c r="CF402" i="1"/>
  <c r="CG402" i="1"/>
  <c r="DQ402" i="1"/>
  <c r="CF539" i="1"/>
  <c r="CG539" i="1"/>
  <c r="DQ539" i="1"/>
  <c r="CF787" i="1"/>
  <c r="CG787" i="1"/>
  <c r="DQ787" i="1"/>
  <c r="CF1089" i="1"/>
  <c r="CG1089" i="1"/>
  <c r="DQ1089" i="1"/>
  <c r="CF1317" i="1"/>
  <c r="CG1317" i="1"/>
  <c r="DQ1317" i="1"/>
  <c r="EE1317" i="1"/>
  <c r="CF1087" i="1"/>
  <c r="CG1087" i="1"/>
  <c r="DQ1087" i="1"/>
  <c r="CF1156" i="1"/>
  <c r="CG1156" i="1"/>
  <c r="DQ1156" i="1"/>
  <c r="CF1611" i="1"/>
  <c r="CG1611" i="1"/>
  <c r="DQ1611" i="1"/>
  <c r="DQ1583" i="1"/>
  <c r="CF1388" i="1"/>
  <c r="CG1388" i="1"/>
  <c r="DQ1388" i="1"/>
  <c r="CF1568" i="1"/>
  <c r="CG1568" i="1"/>
  <c r="DQ1568" i="1"/>
  <c r="CF1121" i="1"/>
  <c r="CG1121" i="1"/>
  <c r="DQ1121" i="1"/>
  <c r="CF1839" i="1"/>
  <c r="CG1839" i="1"/>
  <c r="DQ1839" i="1"/>
  <c r="CF1203" i="1"/>
  <c r="CG1203" i="1"/>
  <c r="DQ1203" i="1"/>
  <c r="CF851" i="1"/>
  <c r="CG851" i="1"/>
  <c r="DQ851" i="1"/>
  <c r="CF2206" i="1"/>
  <c r="CG2206" i="1"/>
  <c r="DQ2206" i="1"/>
  <c r="CF1612" i="1"/>
  <c r="CG1612" i="1"/>
  <c r="DQ1612" i="1"/>
  <c r="CF2395" i="1"/>
  <c r="CG2395" i="1"/>
  <c r="DQ2395" i="1"/>
  <c r="DQ1049" i="1"/>
  <c r="CF1339" i="1"/>
  <c r="CG1339" i="1"/>
  <c r="DQ1339" i="1"/>
  <c r="CF2151" i="1"/>
  <c r="CG2151" i="1"/>
  <c r="DQ2151" i="1"/>
  <c r="CF1799" i="1"/>
  <c r="CG1799" i="1"/>
  <c r="DQ1799" i="1"/>
  <c r="CF1536" i="1"/>
  <c r="CG1536" i="1"/>
  <c r="DQ1536" i="1"/>
  <c r="CF1365" i="1"/>
  <c r="CG1365" i="1"/>
  <c r="DQ1365" i="1"/>
  <c r="CF2442" i="1"/>
  <c r="CG2442" i="1"/>
  <c r="DQ2442" i="1"/>
  <c r="CF1280" i="1"/>
  <c r="CG1280" i="1"/>
  <c r="DQ1280" i="1"/>
  <c r="CF2110" i="1"/>
  <c r="CG2110" i="1"/>
  <c r="DQ2110" i="1"/>
  <c r="CF1979" i="1"/>
  <c r="CG1979" i="1"/>
  <c r="DQ1979" i="1"/>
  <c r="CF2340" i="1"/>
  <c r="CG2340" i="1"/>
  <c r="DQ2340" i="1"/>
  <c r="CF2426" i="1"/>
  <c r="CG2426" i="1"/>
  <c r="DQ2426" i="1"/>
  <c r="CF2368" i="1"/>
  <c r="CG2368" i="1"/>
  <c r="DQ2368" i="1"/>
  <c r="CF2581" i="1"/>
  <c r="CG2581" i="1"/>
  <c r="DQ2581" i="1"/>
  <c r="CF2337" i="1"/>
  <c r="CG2337" i="1"/>
  <c r="DQ2337" i="1"/>
  <c r="CF1081" i="1"/>
  <c r="CG1081" i="1"/>
  <c r="DQ1081" i="1"/>
  <c r="DQ93" i="1"/>
  <c r="DQ1674" i="1"/>
  <c r="CF846" i="1"/>
  <c r="CG846" i="1"/>
  <c r="DQ846" i="1"/>
  <c r="CF2667" i="1"/>
  <c r="CG2667" i="1"/>
  <c r="DQ2667" i="1"/>
  <c r="CF1082" i="1"/>
  <c r="CG1082" i="1"/>
  <c r="DQ1082" i="1"/>
  <c r="CF1136" i="1"/>
  <c r="CG1136" i="1"/>
  <c r="DQ1136" i="1"/>
  <c r="CF945" i="1"/>
  <c r="CG945" i="1"/>
  <c r="DQ945" i="1"/>
  <c r="CF794" i="1"/>
  <c r="CG794" i="1"/>
  <c r="DQ794" i="1"/>
  <c r="CF249" i="1"/>
  <c r="CG249" i="1"/>
  <c r="DQ249" i="1"/>
  <c r="CF3" i="1"/>
  <c r="CG3" i="1"/>
  <c r="DQ3" i="1"/>
  <c r="CF158" i="1"/>
  <c r="CG158" i="1"/>
  <c r="DQ158" i="1"/>
  <c r="CF440" i="1"/>
  <c r="CG440" i="1"/>
  <c r="DQ440" i="1"/>
  <c r="CF210" i="1"/>
  <c r="CG210" i="1"/>
  <c r="DQ210" i="1"/>
  <c r="CF344" i="1"/>
  <c r="CG344" i="1"/>
  <c r="DQ344" i="1"/>
  <c r="CF671" i="1"/>
  <c r="CG671" i="1"/>
  <c r="DQ671" i="1"/>
  <c r="DQ202" i="1"/>
  <c r="CF610" i="1"/>
  <c r="CG610" i="1"/>
  <c r="DQ610" i="1"/>
  <c r="CF194" i="1"/>
  <c r="CG194" i="1"/>
  <c r="DQ194" i="1"/>
  <c r="CF708" i="1"/>
  <c r="CG708" i="1"/>
  <c r="DQ708" i="1"/>
  <c r="CF771" i="1"/>
  <c r="CG771" i="1"/>
  <c r="DQ771" i="1"/>
  <c r="CF997" i="1"/>
  <c r="CG997" i="1"/>
  <c r="DQ997" i="1"/>
  <c r="CF1139" i="1"/>
  <c r="CG1139" i="1"/>
  <c r="DQ1139" i="1"/>
  <c r="CF1412" i="1"/>
  <c r="CG1412" i="1"/>
  <c r="DQ1412" i="1"/>
  <c r="CF802" i="1"/>
  <c r="CG802" i="1"/>
  <c r="DQ802" i="1"/>
  <c r="CF1515" i="1"/>
  <c r="CG1515" i="1"/>
  <c r="DQ1515" i="1"/>
  <c r="CF1006" i="1"/>
  <c r="CG1006" i="1"/>
  <c r="DQ1006" i="1"/>
  <c r="CF2096" i="1"/>
  <c r="CG2096" i="1"/>
  <c r="DQ2096" i="1"/>
  <c r="CF1513" i="1"/>
  <c r="CG1513" i="1"/>
  <c r="DQ1513" i="1"/>
  <c r="CF1063" i="1"/>
  <c r="CG1063" i="1"/>
  <c r="DQ1063" i="1"/>
  <c r="CF1894" i="1"/>
  <c r="CG1894" i="1"/>
  <c r="DQ1894" i="1"/>
  <c r="CF1708" i="1"/>
  <c r="CG1708" i="1"/>
  <c r="DQ1708" i="1"/>
  <c r="CF1199" i="1"/>
  <c r="CG1199" i="1"/>
  <c r="DQ1199" i="1"/>
  <c r="CF1243" i="1"/>
  <c r="CG1243" i="1"/>
  <c r="DQ1243" i="1"/>
  <c r="CF781" i="1"/>
  <c r="CG781" i="1"/>
  <c r="DQ781" i="1"/>
  <c r="CF1586" i="1"/>
  <c r="CG1586" i="1"/>
  <c r="DQ1586" i="1"/>
  <c r="CF1633" i="1"/>
  <c r="CG1633" i="1"/>
  <c r="DQ1633" i="1"/>
  <c r="CF2342" i="1"/>
  <c r="CG2342" i="1"/>
  <c r="DQ2342" i="1"/>
  <c r="CF2684" i="1"/>
  <c r="CG2684" i="1"/>
  <c r="DQ2684" i="1"/>
  <c r="CF2330" i="1"/>
  <c r="CG2330" i="1"/>
  <c r="DQ2330" i="1"/>
  <c r="CF1050" i="1"/>
  <c r="CG1050" i="1"/>
  <c r="DQ1050" i="1"/>
  <c r="CF2650" i="1"/>
  <c r="CG2650" i="1"/>
  <c r="DQ2650" i="1"/>
  <c r="CF2242" i="1"/>
  <c r="CG2242" i="1"/>
  <c r="DQ2242" i="1"/>
  <c r="DQ1933" i="1"/>
  <c r="CF2336" i="1"/>
  <c r="CG2336" i="1"/>
  <c r="DQ2336" i="1"/>
  <c r="CF1978" i="1"/>
  <c r="CG1978" i="1"/>
  <c r="DQ1978" i="1"/>
  <c r="CF2365" i="1"/>
  <c r="CG2365" i="1"/>
  <c r="DQ2365" i="1"/>
  <c r="DQ2314" i="1"/>
  <c r="CF2297" i="1"/>
  <c r="CG2297" i="1"/>
  <c r="DQ2297" i="1"/>
  <c r="CF2661" i="1"/>
  <c r="CG2661" i="1"/>
  <c r="DQ2661" i="1"/>
  <c r="DQ2190" i="1"/>
  <c r="DQ65" i="1"/>
  <c r="DQ1183" i="1"/>
  <c r="CF2569" i="1"/>
  <c r="CG2569" i="1"/>
  <c r="DQ2569" i="1"/>
  <c r="DQ2091" i="1"/>
  <c r="DQ173" i="1"/>
  <c r="CF741" i="1"/>
  <c r="CG741" i="1"/>
  <c r="DQ741" i="1"/>
  <c r="CF653" i="1"/>
  <c r="CG653" i="1"/>
  <c r="DQ653" i="1"/>
  <c r="CF682" i="1"/>
  <c r="CG682" i="1"/>
  <c r="DQ682" i="1"/>
  <c r="CF964" i="1"/>
  <c r="CG964" i="1"/>
  <c r="DQ964" i="1"/>
  <c r="CF328" i="1"/>
  <c r="CG328" i="1"/>
  <c r="DQ328" i="1"/>
  <c r="DQ736" i="1"/>
  <c r="CF2199" i="1"/>
  <c r="CG2199" i="1"/>
  <c r="DQ2199" i="1"/>
  <c r="CF1093" i="1"/>
  <c r="CG1093" i="1"/>
  <c r="DQ1093" i="1"/>
  <c r="CF1175" i="1"/>
  <c r="CG1175" i="1"/>
  <c r="DQ1175" i="1"/>
  <c r="CF654" i="1"/>
  <c r="CG654" i="1"/>
  <c r="DQ654" i="1"/>
  <c r="CF1031" i="1"/>
  <c r="CG1031" i="1"/>
  <c r="DQ1031" i="1"/>
  <c r="CF973" i="1"/>
  <c r="CG973" i="1"/>
  <c r="DQ973" i="1"/>
  <c r="CF1620" i="1"/>
  <c r="CG1620" i="1"/>
  <c r="DQ1620" i="1"/>
  <c r="CF1719" i="1"/>
  <c r="CG1719" i="1"/>
  <c r="DQ1719" i="1"/>
  <c r="CF2432" i="1"/>
  <c r="CG2432" i="1"/>
  <c r="DQ2432" i="1"/>
  <c r="CF2047" i="1"/>
  <c r="CG2047" i="1"/>
  <c r="DQ2047" i="1"/>
  <c r="CF2068" i="1"/>
  <c r="CG2068" i="1"/>
  <c r="DQ2068" i="1"/>
  <c r="CF2119" i="1"/>
  <c r="CG2119" i="1"/>
  <c r="DQ2119" i="1"/>
  <c r="CF1858" i="1"/>
  <c r="CG1858" i="1"/>
  <c r="DQ1858" i="1"/>
  <c r="CF2416" i="1"/>
  <c r="CG2416" i="1"/>
  <c r="DQ2416" i="1"/>
  <c r="CF1910" i="1"/>
  <c r="CG1910" i="1"/>
  <c r="DQ1910" i="1"/>
  <c r="CF1432" i="1"/>
  <c r="CG1432" i="1"/>
  <c r="DQ1432" i="1"/>
  <c r="CF1918" i="1"/>
  <c r="CG1918" i="1"/>
  <c r="DQ1918" i="1"/>
  <c r="CF2364" i="1"/>
  <c r="CG2364" i="1"/>
  <c r="DQ2364" i="1"/>
  <c r="CF2692" i="1"/>
  <c r="CG2692" i="1"/>
  <c r="DQ2692" i="1"/>
  <c r="CF2273" i="1"/>
  <c r="CG2273" i="1"/>
  <c r="DQ2273" i="1"/>
  <c r="CF2165" i="1"/>
  <c r="CG2165" i="1"/>
  <c r="DQ2165" i="1"/>
  <c r="DQ1996" i="1"/>
  <c r="CF1765" i="1"/>
  <c r="CG1765" i="1"/>
  <c r="DQ1765" i="1"/>
  <c r="DQ39" i="1"/>
  <c r="DQ1130" i="1"/>
  <c r="DQ993" i="1"/>
  <c r="DQ357" i="1"/>
  <c r="CF407" i="1"/>
  <c r="CG407" i="1"/>
  <c r="DQ407" i="1"/>
  <c r="DQ580" i="1"/>
  <c r="DQ147" i="1"/>
  <c r="DQ2497" i="1"/>
  <c r="DQ1357" i="1"/>
  <c r="DQ38" i="1"/>
  <c r="CF186" i="1"/>
  <c r="CG186" i="1"/>
  <c r="DQ186" i="1"/>
  <c r="CF415" i="1"/>
  <c r="CG415" i="1"/>
  <c r="DQ415" i="1"/>
  <c r="CF120" i="1"/>
  <c r="CG120" i="1"/>
  <c r="DQ120" i="1"/>
  <c r="DQ437" i="1"/>
  <c r="CF1085" i="1"/>
  <c r="CG1085" i="1"/>
  <c r="DQ1085" i="1"/>
  <c r="CF744" i="1"/>
  <c r="CG744" i="1"/>
  <c r="DQ744" i="1"/>
  <c r="CF897" i="1"/>
  <c r="CG897" i="1"/>
  <c r="DQ897" i="1"/>
  <c r="CF1024" i="1"/>
  <c r="CG1024" i="1"/>
  <c r="DQ1024" i="1"/>
  <c r="CF914" i="1"/>
  <c r="CG914" i="1"/>
  <c r="DQ914" i="1"/>
  <c r="CF1054" i="1"/>
  <c r="CG1054" i="1"/>
  <c r="DQ1054" i="1"/>
  <c r="CF813" i="1"/>
  <c r="CG813" i="1"/>
  <c r="DQ813" i="1"/>
  <c r="CF2103" i="1"/>
  <c r="CG2103" i="1"/>
  <c r="DQ2103" i="1"/>
  <c r="CF1783" i="1"/>
  <c r="CG1783" i="1"/>
  <c r="DQ1783" i="1"/>
  <c r="CF1619" i="1"/>
  <c r="CG1619" i="1"/>
  <c r="DQ1619" i="1"/>
  <c r="CF2104" i="1"/>
  <c r="CG2104" i="1"/>
  <c r="DQ2104" i="1"/>
  <c r="CF1898" i="1"/>
  <c r="CG1898" i="1"/>
  <c r="DQ1898" i="1"/>
  <c r="CF1576" i="1"/>
  <c r="CG1576" i="1"/>
  <c r="DQ1576" i="1"/>
  <c r="CF1426" i="1"/>
  <c r="CG1426" i="1"/>
  <c r="DQ1426" i="1"/>
  <c r="CF2013" i="1"/>
  <c r="CG2013" i="1"/>
  <c r="DQ2013" i="1"/>
  <c r="CF1125" i="1"/>
  <c r="CG1125" i="1"/>
  <c r="DQ1125" i="1"/>
  <c r="DQ1271" i="1"/>
  <c r="CF2398" i="1"/>
  <c r="CG2398" i="1"/>
  <c r="DQ2398" i="1"/>
  <c r="CF2261" i="1"/>
  <c r="CG2261" i="1"/>
  <c r="DQ2261" i="1"/>
  <c r="CF1752" i="1"/>
  <c r="CG1752" i="1"/>
  <c r="DQ1752" i="1"/>
  <c r="CF2067" i="1"/>
  <c r="CG2067" i="1"/>
  <c r="DQ2067" i="1"/>
  <c r="CF1753" i="1"/>
  <c r="CG1753" i="1"/>
  <c r="DQ1753" i="1"/>
  <c r="CF1594" i="1"/>
  <c r="CG1594" i="1"/>
  <c r="DQ1594" i="1"/>
  <c r="CF1915" i="1"/>
  <c r="CG1915" i="1"/>
  <c r="DQ1915" i="1"/>
  <c r="CF2042" i="1"/>
  <c r="CG2042" i="1"/>
  <c r="DQ2042" i="1"/>
  <c r="CF2247" i="1"/>
  <c r="CG2247" i="1"/>
  <c r="DQ2247" i="1"/>
  <c r="DQ2063" i="1"/>
  <c r="CF1590" i="1"/>
  <c r="CG1590" i="1"/>
  <c r="DQ1590" i="1"/>
  <c r="CF2391" i="1"/>
  <c r="CG2391" i="1"/>
  <c r="DQ2391" i="1"/>
  <c r="CF2477" i="1"/>
  <c r="CG2477" i="1"/>
  <c r="DQ2477" i="1"/>
  <c r="CF2163" i="1"/>
  <c r="CG2163" i="1"/>
  <c r="DQ2163" i="1"/>
  <c r="DQ2001" i="1"/>
  <c r="DQ1779" i="1"/>
  <c r="DQ1320" i="1"/>
  <c r="CF13" i="1"/>
  <c r="CG13" i="1"/>
  <c r="DQ13" i="1"/>
  <c r="CF42" i="1"/>
  <c r="CG42" i="1"/>
  <c r="DQ42" i="1"/>
  <c r="CF123" i="1"/>
  <c r="CG123" i="1"/>
  <c r="DQ123" i="1"/>
  <c r="CF21" i="1"/>
  <c r="CG21" i="1"/>
  <c r="DQ21" i="1"/>
  <c r="CF225" i="1"/>
  <c r="CG225" i="1"/>
  <c r="DQ225" i="1"/>
  <c r="CF459" i="1"/>
  <c r="CG459" i="1"/>
  <c r="DQ459" i="1"/>
  <c r="CF535" i="1"/>
  <c r="CG535" i="1"/>
  <c r="DQ535" i="1"/>
  <c r="DQ784" i="1"/>
  <c r="CF807" i="1"/>
  <c r="CG807" i="1"/>
  <c r="DQ807" i="1"/>
  <c r="CF1223" i="1"/>
  <c r="CG1223" i="1"/>
  <c r="DQ1223" i="1"/>
  <c r="CF816" i="1"/>
  <c r="CG816" i="1"/>
  <c r="DQ816" i="1"/>
  <c r="CF903" i="1"/>
  <c r="CG903" i="1"/>
  <c r="DQ903" i="1"/>
  <c r="CF944" i="1"/>
  <c r="CG944" i="1"/>
  <c r="DQ944" i="1"/>
  <c r="CF1162" i="1"/>
  <c r="CG1162" i="1"/>
  <c r="DQ1162" i="1"/>
  <c r="CF1371" i="1"/>
  <c r="CG1371" i="1"/>
  <c r="DQ1371" i="1"/>
  <c r="CF1160" i="1"/>
  <c r="CG1160" i="1"/>
  <c r="DQ1160" i="1"/>
  <c r="CF2515" i="1"/>
  <c r="CG2515" i="1"/>
  <c r="DQ2515" i="1"/>
  <c r="DQ1167" i="1"/>
  <c r="DQ1185" i="1"/>
  <c r="CF1153" i="1"/>
  <c r="CG1153" i="1"/>
  <c r="DQ1153" i="1"/>
  <c r="CF1792" i="1"/>
  <c r="CG1792" i="1"/>
  <c r="DQ1792" i="1"/>
  <c r="CF1711" i="1"/>
  <c r="CG1711" i="1"/>
  <c r="DQ1711" i="1"/>
  <c r="CF1258" i="1"/>
  <c r="CG1258" i="1"/>
  <c r="DQ1258" i="1"/>
  <c r="CF1983" i="1"/>
  <c r="CG1983" i="1"/>
  <c r="DQ1983" i="1"/>
  <c r="CF2250" i="1"/>
  <c r="CG2250" i="1"/>
  <c r="DQ2250" i="1"/>
  <c r="CF1987" i="1"/>
  <c r="CG1987" i="1"/>
  <c r="DQ1987" i="1"/>
  <c r="CF2683" i="1"/>
  <c r="CG2683" i="1"/>
  <c r="DQ2683" i="1"/>
  <c r="CF2557" i="1"/>
  <c r="CG2557" i="1"/>
  <c r="DQ2557" i="1"/>
  <c r="CF2146" i="1"/>
  <c r="CG2146" i="1"/>
  <c r="DQ2146" i="1"/>
  <c r="CF1688" i="1"/>
  <c r="CG1688" i="1"/>
  <c r="DQ1688" i="1"/>
  <c r="CF1488" i="1"/>
  <c r="CG1488" i="1"/>
  <c r="DQ1488" i="1"/>
  <c r="CF1984" i="1"/>
  <c r="CG1984" i="1"/>
  <c r="DQ1984" i="1"/>
  <c r="CF2399" i="1"/>
  <c r="CG2399" i="1"/>
  <c r="DQ2399" i="1"/>
  <c r="CF2373" i="1"/>
  <c r="CG2373" i="1"/>
  <c r="DQ2373" i="1"/>
  <c r="CF2645" i="1"/>
  <c r="CG2645" i="1"/>
  <c r="DQ2645" i="1"/>
  <c r="CF2714" i="1"/>
  <c r="CG2714" i="1"/>
  <c r="DQ2714" i="1"/>
  <c r="CF2461" i="1"/>
  <c r="CG2461" i="1"/>
  <c r="DQ2461" i="1"/>
  <c r="CF2495" i="1"/>
  <c r="CG2495" i="1"/>
  <c r="DQ2495" i="1"/>
  <c r="CF844" i="1"/>
  <c r="CG844" i="1"/>
  <c r="DQ844" i="1"/>
  <c r="DQ1287" i="1"/>
  <c r="DQ2313" i="1"/>
  <c r="CF1345" i="1"/>
  <c r="CG1345" i="1"/>
  <c r="DQ1345" i="1"/>
  <c r="DQ1170" i="1"/>
  <c r="DQ2311" i="1"/>
  <c r="DQ1541" i="1"/>
  <c r="DQ1186" i="1"/>
  <c r="CF211" i="1"/>
  <c r="CG211" i="1"/>
  <c r="DQ211" i="1"/>
  <c r="DQ56" i="1"/>
  <c r="CF492" i="1"/>
  <c r="CG492" i="1"/>
  <c r="DQ492" i="1"/>
  <c r="CF157" i="1"/>
  <c r="CG157" i="1"/>
  <c r="DQ157" i="1"/>
  <c r="CF107" i="1"/>
  <c r="CG107" i="1"/>
  <c r="DQ107" i="1"/>
  <c r="CF543" i="1"/>
  <c r="CG543" i="1"/>
  <c r="DQ543" i="1"/>
  <c r="CF171" i="1"/>
  <c r="CG171" i="1"/>
  <c r="DQ171" i="1"/>
  <c r="CF855" i="1"/>
  <c r="CG855" i="1"/>
  <c r="DQ855" i="1"/>
  <c r="CF790" i="1"/>
  <c r="CG790" i="1"/>
  <c r="DQ790" i="1"/>
  <c r="DQ242" i="1"/>
  <c r="CF707" i="1"/>
  <c r="CG707" i="1"/>
  <c r="DQ707" i="1"/>
  <c r="CF760" i="1"/>
  <c r="CG760" i="1"/>
  <c r="DQ760" i="1"/>
  <c r="CF479" i="1"/>
  <c r="CG479" i="1"/>
  <c r="DQ479" i="1"/>
  <c r="CF1228" i="1"/>
  <c r="CG1228" i="1"/>
  <c r="DQ1228" i="1"/>
  <c r="CF1094" i="1"/>
  <c r="CG1094" i="1"/>
  <c r="DQ1094" i="1"/>
  <c r="CF1226" i="1"/>
  <c r="CG1226" i="1"/>
  <c r="DQ1226" i="1"/>
  <c r="CF1103" i="1"/>
  <c r="CG1103" i="1"/>
  <c r="DQ1103" i="1"/>
  <c r="CF1220" i="1"/>
  <c r="CG1220" i="1"/>
  <c r="DQ1220" i="1"/>
  <c r="CF922" i="1"/>
  <c r="CG922" i="1"/>
  <c r="DQ922" i="1"/>
  <c r="CF998" i="1"/>
  <c r="CG998" i="1"/>
  <c r="DQ998" i="1"/>
  <c r="CF1057" i="1"/>
  <c r="CG1057" i="1"/>
  <c r="DQ1057" i="1"/>
  <c r="CF1421" i="1"/>
  <c r="CG1421" i="1"/>
  <c r="DQ1421" i="1"/>
  <c r="CF1313" i="1"/>
  <c r="CG1313" i="1"/>
  <c r="DQ1313" i="1"/>
  <c r="CF1481" i="1"/>
  <c r="CG1481" i="1"/>
  <c r="DQ1481" i="1"/>
  <c r="CF1180" i="1"/>
  <c r="CG1180" i="1"/>
  <c r="DQ1180" i="1"/>
  <c r="CF1259" i="1"/>
  <c r="CG1259" i="1"/>
  <c r="DQ1259" i="1"/>
  <c r="CF2520" i="1"/>
  <c r="CG2520" i="1"/>
  <c r="DQ2520" i="1"/>
  <c r="CF2672" i="1"/>
  <c r="CG2672" i="1"/>
  <c r="DQ2672" i="1"/>
  <c r="CF2077" i="1"/>
  <c r="CG2077" i="1"/>
  <c r="DQ2077" i="1"/>
  <c r="CF2246" i="1"/>
  <c r="CG2246" i="1"/>
  <c r="DQ2246" i="1"/>
  <c r="CF1882" i="1"/>
  <c r="CG1882" i="1"/>
  <c r="DQ1882" i="1"/>
  <c r="CF2580" i="1"/>
  <c r="CG2580" i="1"/>
  <c r="DQ2580" i="1"/>
  <c r="CF1871" i="1"/>
  <c r="CG1871" i="1"/>
  <c r="DQ1871" i="1"/>
  <c r="CF2212" i="1"/>
  <c r="CG2212" i="1"/>
  <c r="DQ2212" i="1"/>
  <c r="CF2529" i="1"/>
  <c r="CG2529" i="1"/>
  <c r="DQ2529" i="1"/>
  <c r="CF2055" i="1"/>
  <c r="CG2055" i="1"/>
  <c r="DQ2055" i="1"/>
  <c r="CF1540" i="1"/>
  <c r="CG1540" i="1"/>
  <c r="DQ1540" i="1"/>
  <c r="CF1908" i="1"/>
  <c r="CG1908" i="1"/>
  <c r="DQ1908" i="1"/>
  <c r="CF2462" i="1"/>
  <c r="CG2462" i="1"/>
  <c r="DQ2462" i="1"/>
  <c r="DQ2383" i="1"/>
  <c r="CF2450" i="1"/>
  <c r="CG2450" i="1"/>
  <c r="DQ2450" i="1"/>
  <c r="CF1508" i="1"/>
  <c r="CG1508" i="1"/>
  <c r="DQ1508" i="1"/>
  <c r="CF1879" i="1"/>
  <c r="CG1879" i="1"/>
  <c r="DQ1879" i="1"/>
  <c r="DQ1360" i="1"/>
  <c r="DQ1398" i="1"/>
  <c r="DQ553" i="1"/>
  <c r="CF1577" i="1"/>
  <c r="CG1577" i="1"/>
  <c r="DQ1577" i="1"/>
  <c r="DQ1333" i="1"/>
  <c r="CF77" i="1"/>
  <c r="CG77" i="1"/>
  <c r="DQ77" i="1"/>
  <c r="CF301" i="1"/>
  <c r="CG301" i="1"/>
  <c r="DQ301" i="1"/>
  <c r="CF190" i="1"/>
  <c r="CG190" i="1"/>
  <c r="DQ190" i="1"/>
  <c r="CF451" i="1"/>
  <c r="CG451" i="1"/>
  <c r="DQ451" i="1"/>
  <c r="CF465" i="1"/>
  <c r="CG465" i="1"/>
  <c r="DQ465" i="1"/>
  <c r="CF81" i="1"/>
  <c r="CG81" i="1"/>
  <c r="DQ81" i="1"/>
  <c r="CF262" i="1"/>
  <c r="CG262" i="1"/>
  <c r="DQ262" i="1"/>
  <c r="CF703" i="1"/>
  <c r="CG703" i="1"/>
  <c r="DQ703" i="1"/>
  <c r="CF541" i="1"/>
  <c r="CG541" i="1"/>
  <c r="DQ541" i="1"/>
  <c r="CF883" i="1"/>
  <c r="CG883" i="1"/>
  <c r="DQ883" i="1"/>
  <c r="CF761" i="1"/>
  <c r="CG761" i="1"/>
  <c r="DQ761" i="1"/>
  <c r="CF1002" i="1"/>
  <c r="CG1002" i="1"/>
  <c r="DQ1002" i="1"/>
  <c r="CF1410" i="1"/>
  <c r="CG1410" i="1"/>
  <c r="DQ1410" i="1"/>
  <c r="CF976" i="1"/>
  <c r="CG976" i="1"/>
  <c r="DQ976" i="1"/>
  <c r="CF1504" i="1"/>
  <c r="CG1504" i="1"/>
  <c r="DQ1504" i="1"/>
  <c r="CF1841" i="1"/>
  <c r="CG1841" i="1"/>
  <c r="DQ1841" i="1"/>
  <c r="CF1473" i="1"/>
  <c r="CG1473" i="1"/>
  <c r="DQ1473" i="1"/>
  <c r="CF1336" i="1"/>
  <c r="CG1336" i="1"/>
  <c r="DQ1336" i="1"/>
  <c r="CF1071" i="1"/>
  <c r="CG1071" i="1"/>
  <c r="DQ1071" i="1"/>
  <c r="CF1516" i="1"/>
  <c r="CG1516" i="1"/>
  <c r="DQ1516" i="1"/>
  <c r="CF1616" i="1"/>
  <c r="CG1616" i="1"/>
  <c r="DQ1616" i="1"/>
  <c r="CF1201" i="1"/>
  <c r="CG1201" i="1"/>
  <c r="DQ1201" i="1"/>
  <c r="CF1905" i="1"/>
  <c r="CG1905" i="1"/>
  <c r="DQ1905" i="1"/>
  <c r="DQ1275" i="1"/>
  <c r="CF2514" i="1"/>
  <c r="CG2514" i="1"/>
  <c r="DQ2514" i="1"/>
  <c r="CF1260" i="1"/>
  <c r="CG1260" i="1"/>
  <c r="DQ1260" i="1"/>
  <c r="CF2135" i="1"/>
  <c r="CG2135" i="1"/>
  <c r="DQ2135" i="1"/>
  <c r="CF2540" i="1"/>
  <c r="CG2540" i="1"/>
  <c r="DQ2540" i="1"/>
  <c r="CF2412" i="1"/>
  <c r="CG2412" i="1"/>
  <c r="DQ2412" i="1"/>
  <c r="CF2639" i="1"/>
  <c r="CG2639" i="1"/>
  <c r="DQ2639" i="1"/>
  <c r="CF2574" i="1"/>
  <c r="CG2574" i="1"/>
  <c r="DQ2574" i="1"/>
  <c r="CF1909" i="1"/>
  <c r="CG1909" i="1"/>
  <c r="DQ1909" i="1"/>
  <c r="CF2143" i="1"/>
  <c r="CG2143" i="1"/>
  <c r="DQ2143" i="1"/>
  <c r="CF2385" i="1"/>
  <c r="CG2385" i="1"/>
  <c r="DQ2385" i="1"/>
  <c r="CF2345" i="1"/>
  <c r="CG2345" i="1"/>
  <c r="DQ2345" i="1"/>
  <c r="CF2588" i="1"/>
  <c r="CG2588" i="1"/>
  <c r="DQ2588" i="1"/>
  <c r="DQ2614" i="1"/>
  <c r="DQ1703" i="1"/>
  <c r="DQ2183" i="1"/>
  <c r="CF1844" i="1"/>
  <c r="CG1844" i="1"/>
  <c r="DQ1844" i="1"/>
  <c r="CF687" i="1"/>
  <c r="CG687" i="1"/>
  <c r="DQ687" i="1"/>
  <c r="DQ59" i="1"/>
  <c r="CF438" i="1"/>
  <c r="CG438" i="1"/>
  <c r="DQ438" i="1"/>
  <c r="CF404" i="1"/>
  <c r="CG404" i="1"/>
  <c r="DQ404" i="1"/>
  <c r="CF236" i="1"/>
  <c r="CG236" i="1"/>
  <c r="DQ236" i="1"/>
  <c r="CF389" i="1"/>
  <c r="CG389" i="1"/>
  <c r="DQ389" i="1"/>
  <c r="DQ517" i="1"/>
  <c r="CF468" i="1"/>
  <c r="CG468" i="1"/>
  <c r="DQ468" i="1"/>
  <c r="DQ1131" i="1"/>
  <c r="CF930" i="1"/>
  <c r="CG930" i="1"/>
  <c r="DQ930" i="1"/>
  <c r="DQ1358" i="1"/>
  <c r="CF10" i="1"/>
  <c r="CG10" i="1"/>
  <c r="DQ10" i="1"/>
  <c r="CF254" i="1"/>
  <c r="CG254" i="1"/>
  <c r="DQ254" i="1"/>
  <c r="CF112" i="1"/>
  <c r="CG112" i="1"/>
  <c r="DQ112" i="1"/>
  <c r="CF281" i="1"/>
  <c r="CG281" i="1"/>
  <c r="DQ281" i="1"/>
  <c r="CF1281" i="1"/>
  <c r="CG1281" i="1"/>
  <c r="DQ1281" i="1"/>
  <c r="DQ241" i="1"/>
  <c r="CF835" i="1"/>
  <c r="CG835" i="1"/>
  <c r="DQ835" i="1"/>
  <c r="CF740" i="1"/>
  <c r="CG740" i="1"/>
  <c r="DQ740" i="1"/>
  <c r="DQ552" i="1"/>
  <c r="CF811" i="1"/>
  <c r="CG811" i="1"/>
  <c r="DQ811" i="1"/>
  <c r="CF1145" i="1"/>
  <c r="CG1145" i="1"/>
  <c r="DQ1145" i="1"/>
  <c r="CF971" i="1"/>
  <c r="CG971" i="1"/>
  <c r="DQ971" i="1"/>
  <c r="CF1295" i="1"/>
  <c r="CG1295" i="1"/>
  <c r="DQ1295" i="1"/>
  <c r="CF663" i="1"/>
  <c r="CG663" i="1"/>
  <c r="DQ663" i="1"/>
  <c r="CF1225" i="1"/>
  <c r="CG1225" i="1"/>
  <c r="DQ1225" i="1"/>
  <c r="CF1300" i="1"/>
  <c r="CG1300" i="1"/>
  <c r="DQ1300" i="1"/>
  <c r="DQ991" i="1"/>
  <c r="CF1706" i="1"/>
  <c r="CG1706" i="1"/>
  <c r="DQ1706" i="1"/>
  <c r="CF1949" i="1"/>
  <c r="CG1949" i="1"/>
  <c r="DQ1949" i="1"/>
  <c r="CF1110" i="1"/>
  <c r="CG1110" i="1"/>
  <c r="DQ1110" i="1"/>
  <c r="CF1930" i="1"/>
  <c r="CG1930" i="1"/>
  <c r="DQ1930" i="1"/>
  <c r="CF1990" i="1"/>
  <c r="CG1990" i="1"/>
  <c r="DQ1990" i="1"/>
  <c r="CF2141" i="1"/>
  <c r="CG2141" i="1"/>
  <c r="DQ2141" i="1"/>
  <c r="CF2112" i="1"/>
  <c r="CG2112" i="1"/>
  <c r="DQ2112" i="1"/>
  <c r="CF2413" i="1"/>
  <c r="CG2413" i="1"/>
  <c r="DQ2413" i="1"/>
  <c r="CF1495" i="1"/>
  <c r="CG1495" i="1"/>
  <c r="DQ1495" i="1"/>
  <c r="CF1796" i="1"/>
  <c r="CG1796" i="1"/>
  <c r="DQ1796" i="1"/>
  <c r="CF1942" i="1"/>
  <c r="CG1942" i="1"/>
  <c r="DQ1942" i="1"/>
  <c r="CF1378" i="1"/>
  <c r="CG1378" i="1"/>
  <c r="DQ1378" i="1"/>
  <c r="CF561" i="1"/>
  <c r="CG561" i="1"/>
  <c r="DQ561" i="1"/>
  <c r="DQ64" i="1"/>
  <c r="DQ596" i="1"/>
  <c r="DQ1723" i="1"/>
  <c r="CF1534" i="1"/>
  <c r="CG1534" i="1"/>
  <c r="DQ1534" i="1"/>
  <c r="DQ2031" i="1"/>
  <c r="DQ315" i="1"/>
  <c r="CF97" i="1"/>
  <c r="CG97" i="1"/>
  <c r="DQ97" i="1"/>
  <c r="CF570" i="1"/>
  <c r="CG570" i="1"/>
  <c r="DQ570" i="1"/>
  <c r="CF634" i="1"/>
  <c r="CG634" i="1"/>
  <c r="DQ634" i="1"/>
  <c r="CF363" i="1"/>
  <c r="CG363" i="1"/>
  <c r="DQ363" i="1"/>
  <c r="CF192" i="1"/>
  <c r="CG192" i="1"/>
  <c r="DQ192" i="1"/>
  <c r="CF504" i="1"/>
  <c r="CG504" i="1"/>
  <c r="DQ504" i="1"/>
  <c r="CF350" i="1"/>
  <c r="CG350" i="1"/>
  <c r="DQ350" i="1"/>
  <c r="CF534" i="1"/>
  <c r="CG534" i="1"/>
  <c r="DQ534" i="1"/>
  <c r="CF455" i="1"/>
  <c r="CG455" i="1"/>
  <c r="DQ455" i="1"/>
  <c r="CF642" i="1"/>
  <c r="CG642" i="1"/>
  <c r="DQ642" i="1"/>
  <c r="CF573" i="1"/>
  <c r="CG573" i="1"/>
  <c r="DQ573" i="1"/>
  <c r="CF358" i="1"/>
  <c r="CG358" i="1"/>
  <c r="DQ358" i="1"/>
  <c r="CF714" i="1"/>
  <c r="CG714" i="1"/>
  <c r="DQ714" i="1"/>
  <c r="CF1418" i="1"/>
  <c r="CG1418" i="1"/>
  <c r="DQ1418" i="1"/>
  <c r="CF1512" i="1"/>
  <c r="CG1512" i="1"/>
  <c r="DQ1512" i="1"/>
  <c r="CF825" i="1"/>
  <c r="CG825" i="1"/>
  <c r="DQ825" i="1"/>
  <c r="CF2394" i="1"/>
  <c r="CG2394" i="1"/>
  <c r="DQ2394" i="1"/>
  <c r="CF1154" i="1"/>
  <c r="CG1154" i="1"/>
  <c r="DQ1154" i="1"/>
  <c r="CF1463" i="1"/>
  <c r="CG1463" i="1"/>
  <c r="DQ1463" i="1"/>
  <c r="CF2209" i="1"/>
  <c r="CG2209" i="1"/>
  <c r="DQ2209" i="1"/>
  <c r="CF2021" i="1"/>
  <c r="CG2021" i="1"/>
  <c r="DQ2021" i="1"/>
  <c r="CF1041" i="1"/>
  <c r="CG1041" i="1"/>
  <c r="DQ1041" i="1"/>
  <c r="CF2017" i="1"/>
  <c r="CG2017" i="1"/>
  <c r="DQ2017" i="1"/>
  <c r="CF1920" i="1"/>
  <c r="CG1920" i="1"/>
  <c r="DQ1920" i="1"/>
  <c r="CF2124" i="1"/>
  <c r="CG2124" i="1"/>
  <c r="DQ2124" i="1"/>
  <c r="CF1670" i="1"/>
  <c r="CG1670" i="1"/>
  <c r="DQ1670" i="1"/>
  <c r="CF1593" i="1"/>
  <c r="CG1593" i="1"/>
  <c r="DQ1593" i="1"/>
  <c r="CF1487" i="1"/>
  <c r="CG1487" i="1"/>
  <c r="DQ1487" i="1"/>
  <c r="CF2598" i="1"/>
  <c r="CG2598" i="1"/>
  <c r="DQ2598" i="1"/>
  <c r="CF2611" i="1"/>
  <c r="CG2611" i="1"/>
  <c r="DQ2611" i="1"/>
  <c r="CF2358" i="1"/>
  <c r="CG2358" i="1"/>
  <c r="DQ2358" i="1"/>
  <c r="CF2479" i="1"/>
  <c r="CG2479" i="1"/>
  <c r="DQ2479" i="1"/>
  <c r="CF2579" i="1"/>
  <c r="CG2579" i="1"/>
  <c r="DQ2579" i="1"/>
  <c r="DQ2703" i="1"/>
  <c r="CF1982" i="1"/>
  <c r="CG1982" i="1"/>
  <c r="DQ1982" i="1"/>
  <c r="DQ2312" i="1"/>
  <c r="CF743" i="1"/>
  <c r="CG743" i="1"/>
  <c r="DQ743" i="1"/>
  <c r="CF981" i="1"/>
  <c r="CG981" i="1"/>
  <c r="DQ981" i="1"/>
  <c r="CF586" i="1"/>
  <c r="CG586" i="1"/>
  <c r="DQ586" i="1"/>
  <c r="DQ1075" i="1"/>
  <c r="DQ766" i="1"/>
  <c r="DQ1343" i="1"/>
  <c r="CF360" i="1"/>
  <c r="CG360" i="1"/>
  <c r="DQ360" i="1"/>
  <c r="CF283" i="1"/>
  <c r="CG283" i="1"/>
  <c r="DQ283" i="1"/>
  <c r="CF750" i="1"/>
  <c r="CG750" i="1"/>
  <c r="DQ750" i="1"/>
  <c r="CF183" i="1"/>
  <c r="CG183" i="1"/>
  <c r="DQ183" i="1"/>
  <c r="CF321" i="1"/>
  <c r="CG321" i="1"/>
  <c r="DQ321" i="1"/>
  <c r="CF447" i="1"/>
  <c r="CG447" i="1"/>
  <c r="DQ447" i="1"/>
  <c r="CF303" i="1"/>
  <c r="CG303" i="1"/>
  <c r="DQ303" i="1"/>
  <c r="CF551" i="1"/>
  <c r="CG551" i="1"/>
  <c r="DQ551" i="1"/>
  <c r="CF690" i="1"/>
  <c r="CG690" i="1"/>
  <c r="DQ690" i="1"/>
  <c r="CF380" i="1"/>
  <c r="CG380" i="1"/>
  <c r="DQ380" i="1"/>
  <c r="CF966" i="1"/>
  <c r="CG966" i="1"/>
  <c r="DQ966" i="1"/>
  <c r="CF483" i="1"/>
  <c r="CG483" i="1"/>
  <c r="DQ483" i="1"/>
  <c r="CF770" i="1"/>
  <c r="CG770" i="1"/>
  <c r="DQ770" i="1"/>
  <c r="CF717" i="1"/>
  <c r="CG717" i="1"/>
  <c r="DQ717" i="1"/>
  <c r="CF1195" i="1"/>
  <c r="CG1195" i="1"/>
  <c r="DQ1195" i="1"/>
  <c r="CF1019" i="1"/>
  <c r="CG1019" i="1"/>
  <c r="DQ1019" i="1"/>
  <c r="CF901" i="1"/>
  <c r="CG901" i="1"/>
  <c r="DQ901" i="1"/>
  <c r="CF919" i="1"/>
  <c r="CG919" i="1"/>
  <c r="DQ919" i="1"/>
  <c r="CF1095" i="1"/>
  <c r="CG1095" i="1"/>
  <c r="DQ1095" i="1"/>
  <c r="CF765" i="1"/>
  <c r="CG765" i="1"/>
  <c r="DQ765" i="1"/>
  <c r="CF1467" i="1"/>
  <c r="CG1467" i="1"/>
  <c r="DQ1467" i="1"/>
  <c r="CF1161" i="1"/>
  <c r="CG1161" i="1"/>
  <c r="DQ1161" i="1"/>
  <c r="CF879" i="1"/>
  <c r="CG879" i="1"/>
  <c r="DQ879" i="1"/>
  <c r="CF1070" i="1"/>
  <c r="CG1070" i="1"/>
  <c r="DQ1070" i="1"/>
  <c r="CF1790" i="1"/>
  <c r="CG1790" i="1"/>
  <c r="DQ1790" i="1"/>
  <c r="CF1659" i="1"/>
  <c r="CG1659" i="1"/>
  <c r="DQ1659" i="1"/>
  <c r="CF2448" i="1"/>
  <c r="CG2448" i="1"/>
  <c r="DQ2448" i="1"/>
  <c r="CF2546" i="1"/>
  <c r="CG2546" i="1"/>
  <c r="DQ2546" i="1"/>
  <c r="CF2041" i="1"/>
  <c r="CG2041" i="1"/>
  <c r="DQ2041" i="1"/>
  <c r="CF2338" i="1"/>
  <c r="CG2338" i="1"/>
  <c r="DQ2338" i="1"/>
  <c r="CF2408" i="1"/>
  <c r="CG2408" i="1"/>
  <c r="DQ2408" i="1"/>
  <c r="CF1981" i="1"/>
  <c r="CG1981" i="1"/>
  <c r="DQ1981" i="1"/>
  <c r="CF2532" i="1"/>
  <c r="CG2532" i="1"/>
  <c r="DQ2532" i="1"/>
  <c r="CF1014" i="1"/>
  <c r="CG1014" i="1"/>
  <c r="DQ1014" i="1"/>
  <c r="CF1484" i="1"/>
  <c r="CG1484" i="1"/>
  <c r="DQ1484" i="1"/>
  <c r="CF2378" i="1"/>
  <c r="CG2378" i="1"/>
  <c r="DQ2378" i="1"/>
  <c r="CF2084" i="1"/>
  <c r="CG2084" i="1"/>
  <c r="DQ2084" i="1"/>
  <c r="CF2586" i="1"/>
  <c r="CG2586" i="1"/>
  <c r="DQ2586" i="1"/>
  <c r="CF2173" i="1"/>
  <c r="CG2173" i="1"/>
  <c r="DQ2173" i="1"/>
  <c r="DQ2623" i="1"/>
  <c r="DQ2009" i="1"/>
  <c r="CF2057" i="1"/>
  <c r="CG2057" i="1"/>
  <c r="DQ2057" i="1"/>
  <c r="DQ1985" i="1"/>
  <c r="CF635" i="1"/>
  <c r="CG635" i="1"/>
  <c r="DQ635" i="1"/>
  <c r="CF1370" i="1"/>
  <c r="CG1370" i="1"/>
  <c r="DQ1370" i="1"/>
  <c r="CF229" i="1"/>
  <c r="CG229" i="1"/>
  <c r="DQ229" i="1"/>
  <c r="CF398" i="1"/>
  <c r="CG398" i="1"/>
  <c r="DQ398" i="1"/>
  <c r="CF116" i="1"/>
  <c r="CG116" i="1"/>
  <c r="DQ116" i="1"/>
  <c r="CF462" i="1"/>
  <c r="CG462" i="1"/>
  <c r="DQ462" i="1"/>
  <c r="CF892" i="1"/>
  <c r="CG892" i="1"/>
  <c r="DQ892" i="1"/>
  <c r="CF732" i="1"/>
  <c r="CG732" i="1"/>
  <c r="DQ732" i="1"/>
  <c r="CF864" i="1"/>
  <c r="CG864" i="1"/>
  <c r="DQ864" i="1"/>
  <c r="CF1215" i="1"/>
  <c r="CG1215" i="1"/>
  <c r="DQ1215" i="1"/>
  <c r="CF1460" i="1"/>
  <c r="CG1460" i="1"/>
  <c r="DQ1460" i="1"/>
  <c r="CF1422" i="1"/>
  <c r="CG1422" i="1"/>
  <c r="DQ1422" i="1"/>
  <c r="CF1848" i="1"/>
  <c r="CG1848" i="1"/>
  <c r="DQ1848" i="1"/>
  <c r="CF1043" i="1"/>
  <c r="CG1043" i="1"/>
  <c r="DQ1043" i="1"/>
  <c r="CF1781" i="1"/>
  <c r="CG1781" i="1"/>
  <c r="DQ1781" i="1"/>
  <c r="DQ1255" i="1"/>
  <c r="DQ1248" i="1"/>
  <c r="CF2022" i="1"/>
  <c r="CG2022" i="1"/>
  <c r="DQ2022" i="1"/>
  <c r="CF1430" i="1"/>
  <c r="CG1430" i="1"/>
  <c r="DQ1430" i="1"/>
  <c r="CF1843" i="1"/>
  <c r="CG1843" i="1"/>
  <c r="DQ1843" i="1"/>
  <c r="CF1530" i="1"/>
  <c r="CG1530" i="1"/>
  <c r="DQ1530" i="1"/>
  <c r="CF1797" i="1"/>
  <c r="CG1797" i="1"/>
  <c r="DQ1797" i="1"/>
  <c r="CF2423" i="1"/>
  <c r="CG2423" i="1"/>
  <c r="DQ2423" i="1"/>
  <c r="CF2327" i="1"/>
  <c r="CG2327" i="1"/>
  <c r="DQ2327" i="1"/>
  <c r="CF1595" i="1"/>
  <c r="CG1595" i="1"/>
  <c r="DQ1595" i="1"/>
  <c r="CF1756" i="1"/>
  <c r="CG1756" i="1"/>
  <c r="DQ1756" i="1"/>
  <c r="CF2056" i="1"/>
  <c r="CG2056" i="1"/>
  <c r="DQ2056" i="1"/>
  <c r="CF2249" i="1"/>
  <c r="CG2249" i="1"/>
  <c r="DQ2249" i="1"/>
  <c r="DQ2184" i="1"/>
  <c r="CF2349" i="1"/>
  <c r="CG2349" i="1"/>
  <c r="DQ2349" i="1"/>
  <c r="CF1764" i="1"/>
  <c r="CG1764" i="1"/>
  <c r="DQ1764" i="1"/>
  <c r="CF983" i="1"/>
  <c r="CG983" i="1"/>
  <c r="DQ983" i="1"/>
  <c r="DQ1341" i="1"/>
  <c r="CF2452" i="1"/>
  <c r="CG2452" i="1"/>
  <c r="DQ2452" i="1"/>
  <c r="DQ57" i="1"/>
  <c r="DQ2370" i="1"/>
  <c r="CF125" i="1"/>
  <c r="CG125" i="1"/>
  <c r="DQ125" i="1"/>
  <c r="CF418" i="1"/>
  <c r="CG418" i="1"/>
  <c r="DQ418" i="1"/>
  <c r="CF259" i="1"/>
  <c r="CG259" i="1"/>
  <c r="DQ259" i="1"/>
  <c r="CF420" i="1"/>
  <c r="CG420" i="1"/>
  <c r="DQ420" i="1"/>
  <c r="CF698" i="1"/>
  <c r="CG698" i="1"/>
  <c r="DQ698" i="1"/>
  <c r="CF1641" i="1"/>
  <c r="CG1641" i="1"/>
  <c r="DQ1641" i="1"/>
  <c r="CF491" i="1"/>
  <c r="CG491" i="1"/>
  <c r="DQ491" i="1"/>
  <c r="CF274" i="1"/>
  <c r="CG274" i="1"/>
  <c r="DQ274" i="1"/>
  <c r="CF585" i="1"/>
  <c r="CG585" i="1"/>
  <c r="DQ585" i="1"/>
  <c r="CF587" i="1"/>
  <c r="CG587" i="1"/>
  <c r="DQ587" i="1"/>
  <c r="CF656" i="1"/>
  <c r="CG656" i="1"/>
  <c r="DQ656" i="1"/>
  <c r="CF485" i="1"/>
  <c r="CG485" i="1"/>
  <c r="DQ485" i="1"/>
  <c r="CF1375" i="1"/>
  <c r="CG1375" i="1"/>
  <c r="DQ1375" i="1"/>
  <c r="CF1058" i="1"/>
  <c r="CG1058" i="1"/>
  <c r="DQ1058" i="1"/>
  <c r="CF1301" i="1"/>
  <c r="CG1301" i="1"/>
  <c r="DQ1301" i="1"/>
  <c r="CF1026" i="1"/>
  <c r="CG1026" i="1"/>
  <c r="DQ1026" i="1"/>
  <c r="CF1424" i="1"/>
  <c r="CG1424" i="1"/>
  <c r="DQ1424" i="1"/>
  <c r="CF908" i="1"/>
  <c r="CG908" i="1"/>
  <c r="DQ908" i="1"/>
  <c r="CF1202" i="1"/>
  <c r="CG1202" i="1"/>
  <c r="DQ1202" i="1"/>
  <c r="CF1464" i="1"/>
  <c r="CG1464" i="1"/>
  <c r="DQ1464" i="1"/>
  <c r="CF1902" i="1"/>
  <c r="CG1902" i="1"/>
  <c r="DQ1902" i="1"/>
  <c r="CF1947" i="1"/>
  <c r="CG1947" i="1"/>
  <c r="DQ1947" i="1"/>
  <c r="CF2073" i="1"/>
  <c r="CG2073" i="1"/>
  <c r="DQ2073" i="1"/>
  <c r="CF1958" i="1"/>
  <c r="CG1958" i="1"/>
  <c r="DQ1958" i="1"/>
  <c r="CF2127" i="1"/>
  <c r="CG2127" i="1"/>
  <c r="DQ2127" i="1"/>
  <c r="CF1407" i="1"/>
  <c r="CG1407" i="1"/>
  <c r="DQ1407" i="1"/>
  <c r="CF2034" i="1"/>
  <c r="CG2034" i="1"/>
  <c r="DQ2034" i="1"/>
  <c r="CF2219" i="1"/>
  <c r="CG2219" i="1"/>
  <c r="DQ2219" i="1"/>
  <c r="DQ1135" i="1"/>
  <c r="CF1861" i="1"/>
  <c r="CG1861" i="1"/>
  <c r="DQ1861" i="1"/>
  <c r="CF1916" i="1"/>
  <c r="CG1916" i="1"/>
  <c r="DQ1916" i="1"/>
  <c r="DQ2494" i="1"/>
  <c r="CF2188" i="1"/>
  <c r="CG2188" i="1"/>
  <c r="DQ2188" i="1"/>
  <c r="CF2582" i="1"/>
  <c r="CG2582" i="1"/>
  <c r="DQ2582" i="1"/>
  <c r="CF2078" i="1"/>
  <c r="CG2078" i="1"/>
  <c r="DQ2078" i="1"/>
  <c r="CF2049" i="1"/>
  <c r="CG2049" i="1"/>
  <c r="DQ2049" i="1"/>
  <c r="CF2167" i="1"/>
  <c r="CG2167" i="1"/>
  <c r="DQ2167" i="1"/>
  <c r="CF1696" i="1"/>
  <c r="CG1696" i="1"/>
  <c r="DQ1696" i="1"/>
  <c r="DQ800" i="1"/>
  <c r="DQ1268" i="1"/>
  <c r="DQ2708" i="1"/>
  <c r="DQ516" i="1"/>
  <c r="DQ2007" i="1"/>
  <c r="DQ1015" i="1"/>
  <c r="DQ1760" i="1"/>
  <c r="DQ1047" i="1"/>
  <c r="CF1994" i="1"/>
  <c r="CG1994" i="1"/>
  <c r="DQ1994" i="1"/>
  <c r="DQ1267" i="1"/>
  <c r="DQ1182" i="1"/>
</calcChain>
</file>

<file path=xl/sharedStrings.xml><?xml version="1.0" encoding="utf-8"?>
<sst xmlns="http://schemas.openxmlformats.org/spreadsheetml/2006/main" count="210344" uniqueCount="27730">
  <si>
    <t>CASE_NUMBER</t>
  </si>
  <si>
    <t>CASE_STATUS</t>
  </si>
  <si>
    <t>RECEIVED_DATE</t>
  </si>
  <si>
    <t>DECISION_DATE</t>
  </si>
  <si>
    <t>TYPE_OF_EMPLOYER_APPLICATION</t>
  </si>
  <si>
    <t>H2A_LABOR_CONTRACTOR</t>
  </si>
  <si>
    <t>NATURE_OF_TEMPORARY_NEED</t>
  </si>
  <si>
    <t>EMERGENCY_FILING</t>
  </si>
  <si>
    <t>EMPLOYER_NAME</t>
  </si>
  <si>
    <t>TRADE_NAME_DBA</t>
  </si>
  <si>
    <t>EMPLOYER_ADDRESS_1</t>
  </si>
  <si>
    <t>EMPLOYER_ADDRESS_2</t>
  </si>
  <si>
    <t>EMPLOYER_CITY</t>
  </si>
  <si>
    <t>EMPLOYER_STATE</t>
  </si>
  <si>
    <t>EMPLOYER_POSTAL_CODE</t>
  </si>
  <si>
    <t>EMPLOYER_COUNTRY</t>
  </si>
  <si>
    <t>EMPLOYER_PROVINCE</t>
  </si>
  <si>
    <t>EMPLOYER_PHONE</t>
  </si>
  <si>
    <t>EMPLOYER_PHONE_EXT</t>
  </si>
  <si>
    <t>NAICS_CODE</t>
  </si>
  <si>
    <t>EMPLOYER_POC_LAST_NAME</t>
  </si>
  <si>
    <t>EMPLOYER_POC_FIRST_NAME</t>
  </si>
  <si>
    <t>EMPLOYER_POC_MIDDLE_NAME</t>
  </si>
  <si>
    <t>EMPLOYER_POC_JOB_TITLE</t>
  </si>
  <si>
    <t>EMPLOYER_POC_ADDRESS1</t>
  </si>
  <si>
    <t>EMPLOYER_POC_ADDRESS2</t>
  </si>
  <si>
    <t>EMPLOYER_POC_CITY</t>
  </si>
  <si>
    <t>EMPLOYER_POC_STATE</t>
  </si>
  <si>
    <t>EMPLOYER_POC_POSTAL_CODE</t>
  </si>
  <si>
    <t>EMPLOYER_POC_COUNTRY</t>
  </si>
  <si>
    <t>EMPLOYER_POC_PROVINCE</t>
  </si>
  <si>
    <t>EMPLOYER_POC_PHONE</t>
  </si>
  <si>
    <t>EMPLOYER_POC_PHONE_EXT</t>
  </si>
  <si>
    <t>EMPLOYER_POC_EMAIL</t>
  </si>
  <si>
    <t>TYPE_OF_REPRESENTATION</t>
  </si>
  <si>
    <t>ATTORNEY_AGENT_LAST_NAME</t>
  </si>
  <si>
    <t>ATTORNEY_AGENT_FIRST_NAME</t>
  </si>
  <si>
    <t>ATTORNEY_AGENT_MIDDLE_NAME</t>
  </si>
  <si>
    <t>ATTORNEY_AGENT_ADDRESS_1</t>
  </si>
  <si>
    <t>ATTORNEY_AGENT_ADDRESS_2</t>
  </si>
  <si>
    <t>ATTORNEY_AGENT_CITY</t>
  </si>
  <si>
    <t>ATTORNEY_AGENT_STATE</t>
  </si>
  <si>
    <t>ATTORNEY_AGENT_POSTAL_CODE</t>
  </si>
  <si>
    <t>ATTORNEY_AGENT_COUNTRY</t>
  </si>
  <si>
    <t>ATTORNEY_AGENT_PROVINCE</t>
  </si>
  <si>
    <t>ATTORNEY_AGENT_PHONE</t>
  </si>
  <si>
    <t>ATTORNEY_AGENT_PHONE_EXT</t>
  </si>
  <si>
    <t>LAWFIRM_NAME_BUSINESS_NAME</t>
  </si>
  <si>
    <t>STATE_OF_HIGHEST_COURT</t>
  </si>
  <si>
    <t>NAME_OF_HIGHEST_STATE_COURT</t>
  </si>
  <si>
    <t>SOC_CODE</t>
  </si>
  <si>
    <t>SOC_TITLE</t>
  </si>
  <si>
    <t>790A_ADDENDUM_B_ATTACHED</t>
  </si>
  <si>
    <t>WORK_CONTRACTS_ATTACHED</t>
  </si>
  <si>
    <t>EMPLOYER_MSPA_ATTACHED</t>
  </si>
  <si>
    <t>SURETY_BOND_ATTACHED</t>
  </si>
  <si>
    <t>HOUSING_TRANSPORTATION</t>
  </si>
  <si>
    <t>APPENDIX_A_ATTACHED</t>
  </si>
  <si>
    <t>PREPARER_LAST_NAME</t>
  </si>
  <si>
    <t>PREPARER_FIRST_NAME</t>
  </si>
  <si>
    <t>PREPARER_MIDDLE_INITIAL</t>
  </si>
  <si>
    <t>PREPARER_BUSINESS_NAME</t>
  </si>
  <si>
    <t>PREPARER_EMAIL</t>
  </si>
  <si>
    <t>JOB_ORDER_NUMBER</t>
  </si>
  <si>
    <t>JOB_TITLE</t>
  </si>
  <si>
    <t>TOTAL_WORKERS_NEEDED</t>
  </si>
  <si>
    <t>TOTAL_WORKERS_H2A_REQUESTED</t>
  </si>
  <si>
    <t>TOTAL_WORKERS_H2A_CERTIFIED</t>
  </si>
  <si>
    <t>REQUESTED_BEGIN_DATE</t>
  </si>
  <si>
    <t>REQUESTED_END_DATE</t>
  </si>
  <si>
    <t>EMPLOYMENT_BEGIN_DATE</t>
  </si>
  <si>
    <t>EMPLOYMENT_END_DATE</t>
  </si>
  <si>
    <t>ON_CALL_REQUIREMENT</t>
  </si>
  <si>
    <t>ANTICIPATED_NUMBER_OF_HOURS</t>
  </si>
  <si>
    <t>SUNDAY_HOURS</t>
  </si>
  <si>
    <t>MONDAY_HOURS</t>
  </si>
  <si>
    <t>TUESDAY_HOURS</t>
  </si>
  <si>
    <t>WEDNESDAY_HOURS</t>
  </si>
  <si>
    <t>THURSDAY_HOURS</t>
  </si>
  <si>
    <t>FRIDAY_HOURS</t>
  </si>
  <si>
    <t>SATURDAY_HOURS</t>
  </si>
  <si>
    <t>HOURLY_SCHEDULE_BEGIN</t>
  </si>
  <si>
    <t>HOURLY_SCHEDULE_END</t>
  </si>
  <si>
    <t>WAGE_OFFER</t>
  </si>
  <si>
    <t>PER</t>
  </si>
  <si>
    <t>PIECE_RATE_OFFER</t>
  </si>
  <si>
    <t>PIECE_RATE_UNIT</t>
  </si>
  <si>
    <t>FREQUENCY_OF_PAY</t>
  </si>
  <si>
    <t>OTHER_FREQUENCY_OF_PAY</t>
  </si>
  <si>
    <t>DEDUCTIONS_FROM_PAY</t>
  </si>
  <si>
    <t>EDUCATION_LEVEL</t>
  </si>
  <si>
    <t>WORK_EXPERIENCE_MONTHS</t>
  </si>
  <si>
    <t>TRAINING_MONTHS</t>
  </si>
  <si>
    <t>CERTIFICATION_REQUIREMENTS</t>
  </si>
  <si>
    <t>DRIVER_REQUIREMENTS</t>
  </si>
  <si>
    <t>CRIMINAL_BACKGROUND_CHECK</t>
  </si>
  <si>
    <t>DRUG_SCREEN</t>
  </si>
  <si>
    <t>LIFTING_REQUIREMENTS</t>
  </si>
  <si>
    <t>LIFTING_AMOUNT</t>
  </si>
  <si>
    <t>EXPOSURE_TO_TEMPERATURES</t>
  </si>
  <si>
    <t>EXTENSIVE_PUSHING_PULLING</t>
  </si>
  <si>
    <t>EXTENSIVE_SITTING_WALKING</t>
  </si>
  <si>
    <t>FREQUENT_STOOPING_BENDING_OVER</t>
  </si>
  <si>
    <t>REPETITIVE_MOVEMENTS</t>
  </si>
  <si>
    <t>SUPERVISE_OTHER_EMP</t>
  </si>
  <si>
    <t>SUPERVISE_HOW_MANY</t>
  </si>
  <si>
    <t>WORKSITE_ADDRESS</t>
  </si>
  <si>
    <t>WORKSITE_CITY</t>
  </si>
  <si>
    <t>WORKSITE_STATE</t>
  </si>
  <si>
    <t>WORKSITE_POSTAL_CODE</t>
  </si>
  <si>
    <t>WORKSITE_COUNTY</t>
  </si>
  <si>
    <t>ADDENDUM_B_WORKSITE_ATTACHED</t>
  </si>
  <si>
    <t>HOUSING_ADDRESS_LOCATION</t>
  </si>
  <si>
    <t>HOUSING_CITY</t>
  </si>
  <si>
    <t>HOUSING_STATE</t>
  </si>
  <si>
    <t>HOUSING_POSTAL_CODE</t>
  </si>
  <si>
    <t>HOUSING_COUNTY</t>
  </si>
  <si>
    <t>TYPE_OF_HOUSING</t>
  </si>
  <si>
    <t>TOTAL_UNITS</t>
  </si>
  <si>
    <t>TOTAL_OCCUPANCY</t>
  </si>
  <si>
    <t>HOUSING_COMPLIANCE_LOCAL</t>
  </si>
  <si>
    <t>HOUSING_COMPLIANCE_STATE</t>
  </si>
  <si>
    <t>HOUSING_COMPLIANCE_FEDERAL</t>
  </si>
  <si>
    <t>ADDENDUM_B_HOUSING_ATTACHED</t>
  </si>
  <si>
    <t>TOTAL_HOUSING_RECORDS</t>
  </si>
  <si>
    <t>MEALS_PROVIDED</t>
  </si>
  <si>
    <t>MEAL_REIMBURSEMENT_MINIMUM</t>
  </si>
  <si>
    <t>MEAL_REIMBURSEMENT_MAXIMUM</t>
  </si>
  <si>
    <t>PHONE_TO_APPLY</t>
  </si>
  <si>
    <t>EMAIL_TO_APPLY</t>
  </si>
  <si>
    <t>WEBSITE_TO_APPLY</t>
  </si>
  <si>
    <t>TOTAL_ADDENDUM_A_RECORDS</t>
  </si>
  <si>
    <t>Determination Issued - Denied</t>
  </si>
  <si>
    <t>Individual Employer</t>
  </si>
  <si>
    <t>Y</t>
  </si>
  <si>
    <t>Seasonal</t>
  </si>
  <si>
    <t>N</t>
  </si>
  <si>
    <t>625 HALLMARK AVENUE</t>
  </si>
  <si>
    <t>LAKE PLACID</t>
  </si>
  <si>
    <t>FL</t>
  </si>
  <si>
    <t>UNITED STATES OF AMERICA</t>
  </si>
  <si>
    <t>BARAJAS</t>
  </si>
  <si>
    <t>JESUS</t>
  </si>
  <si>
    <t>PRESIDENT</t>
  </si>
  <si>
    <t>45-2092.01</t>
  </si>
  <si>
    <t>Nursery Workers</t>
  </si>
  <si>
    <t>Hour</t>
  </si>
  <si>
    <t>Weekly</t>
  </si>
  <si>
    <t>N/A</t>
  </si>
  <si>
    <t>None</t>
  </si>
  <si>
    <t>ZOLFO SPRINGS</t>
  </si>
  <si>
    <t>HARDEE</t>
  </si>
  <si>
    <t>Lake Placid</t>
  </si>
  <si>
    <t>HIGHLANDS</t>
  </si>
  <si>
    <t>MOBILE HOME</t>
  </si>
  <si>
    <t>n/a</t>
  </si>
  <si>
    <t>H-300-20211-742405</t>
  </si>
  <si>
    <t>Determination Issued - Certification</t>
  </si>
  <si>
    <t>Luis Alvarez</t>
  </si>
  <si>
    <t>316 BIRD DOG CIRCLE</t>
  </si>
  <si>
    <t>COBBTOWN</t>
  </si>
  <si>
    <t>GA</t>
  </si>
  <si>
    <t>Alvarez</t>
  </si>
  <si>
    <t>Luis</t>
  </si>
  <si>
    <t>Owner</t>
  </si>
  <si>
    <t>316 Bird Dog Circle</t>
  </si>
  <si>
    <t>Cobbtown</t>
  </si>
  <si>
    <t>h2aagservices@gmail.com</t>
  </si>
  <si>
    <t>Agent</t>
  </si>
  <si>
    <t>Gomez</t>
  </si>
  <si>
    <t>Graciela</t>
  </si>
  <si>
    <t>1320 S. MADISON AVE #305</t>
  </si>
  <si>
    <t>Douglas</t>
  </si>
  <si>
    <t>GEORGIA</t>
  </si>
  <si>
    <t>H2A AG SERVICES, LLC</t>
  </si>
  <si>
    <t>45-2092.02</t>
  </si>
  <si>
    <t>Farmworkers and Laborers, Crop</t>
  </si>
  <si>
    <t>H2A Ag Services, LLC</t>
  </si>
  <si>
    <t>JO-A-300-20211-742405</t>
  </si>
  <si>
    <t>Farm Workers and Laborers</t>
  </si>
  <si>
    <t>NONE</t>
  </si>
  <si>
    <t>' NONE</t>
  </si>
  <si>
    <t xml:space="preserve">52LB LIFTING
TRAINING WITH EMPLOYER
HEAVY BENDING AND STOOPING
REPETITIVE MOVEMENTS
2 DAY TRAINING WITH EMPLOYER. The training period for all crop activities is 2 days starting with the first day of employment to acclimate the worker to the physical demands of farm work and to familiarize workers with the job specifications and to demonstrate proper harvest methods and other crop specific issues.
</t>
  </si>
  <si>
    <t>9625 Cogdell Hwy</t>
  </si>
  <si>
    <t>Homerville</t>
  </si>
  <si>
    <t>CLINCH</t>
  </si>
  <si>
    <t>COGDELL BERRY FARM9625 COGDELL HWY</t>
  </si>
  <si>
    <t>HOMERVILLE</t>
  </si>
  <si>
    <t>BARRACKS</t>
  </si>
  <si>
    <t>lalvare83@gmail.com</t>
  </si>
  <si>
    <t>www.employga.com</t>
  </si>
  <si>
    <t>H-300-20265-836626</t>
  </si>
  <si>
    <t xml:space="preserve">P&amp;L Harvesting, LLC </t>
  </si>
  <si>
    <t>P&amp;L Harvesting,LLC</t>
  </si>
  <si>
    <t xml:space="preserve">23231 N River Rd </t>
  </si>
  <si>
    <t>Alva</t>
  </si>
  <si>
    <t>Prevatt</t>
  </si>
  <si>
    <t xml:space="preserve">Lenora </t>
  </si>
  <si>
    <t>Campbell</t>
  </si>
  <si>
    <t>President/ Owner</t>
  </si>
  <si>
    <t>23231 N River Rd</t>
  </si>
  <si>
    <t xml:space="preserve">Florida </t>
  </si>
  <si>
    <t>Plharvesting@gmail.com</t>
  </si>
  <si>
    <t>JO-A-300-20265-836626</t>
  </si>
  <si>
    <t>Citrus hand Harvester</t>
  </si>
  <si>
    <t xml:space="preserve">See piece rates </t>
  </si>
  <si>
    <t xml:space="preserve">' Social Security, Federal Tax, FICA tax, income tax, cash advances, overpayment of wages, and charges for any loss to the employer due to the workers damages or loss of equipment or housing items where it is shown that the worker is responsible, and any other deductions expressly authorized by the worker in writing. No state income tax will be deducted.   
</t>
  </si>
  <si>
    <t>the worker must be consistent and responsible on the job. respect the rules, the worker must be able to lift 0-100lbs continuously throughout the day and work in all kinds of weather from extreme heat and very cold 
El trabajador debe ser coherente y responsable en el trabajo. respete las reglas, el trabajador debe poder levantar de 0 a 100 libras de forma continua durante todo el da y trabajar en todo tipo de clima, desde calor extremo y mucho fro</t>
  </si>
  <si>
    <t xml:space="preserve">6155 Ft Denuad Rd </t>
  </si>
  <si>
    <t>LaBelle</t>
  </si>
  <si>
    <t>HENDRY</t>
  </si>
  <si>
    <t xml:space="preserve">980 CR 78 Labelle, Fl </t>
  </si>
  <si>
    <t>Labelle</t>
  </si>
  <si>
    <t xml:space="preserve">Mobile Homes </t>
  </si>
  <si>
    <t>863-983-6138</t>
  </si>
  <si>
    <t>WWW.employflorida.Com</t>
  </si>
  <si>
    <t>H-300-20261-830665</t>
  </si>
  <si>
    <t>MICHAEL SHIRLEY</t>
  </si>
  <si>
    <t>SHADY REST NURSERY</t>
  </si>
  <si>
    <t>8917 SMITHVILLE HWY</t>
  </si>
  <si>
    <t>MCMINNVILLE</t>
  </si>
  <si>
    <t>TN</t>
  </si>
  <si>
    <t>SHIRLEY</t>
  </si>
  <si>
    <t>MICHAEL</t>
  </si>
  <si>
    <t>OWNER</t>
  </si>
  <si>
    <t>shadyrestnursery@yahoo.com</t>
  </si>
  <si>
    <t>Attorney</t>
  </si>
  <si>
    <t>YOUNGBLOOD</t>
  </si>
  <si>
    <t>KARA</t>
  </si>
  <si>
    <t>L</t>
  </si>
  <si>
    <t>203 E MORFORD ST</t>
  </si>
  <si>
    <t>H2@YOUNGBLOODASSOCIATES.COM</t>
  </si>
  <si>
    <t>YOUNGBLOOD &amp; ASSOCIATES, PLLC</t>
  </si>
  <si>
    <t>SUPREME COURT OF TENNESSEE</t>
  </si>
  <si>
    <t>JO-A-300-20261-830665</t>
  </si>
  <si>
    <t>NURSERY WORKER</t>
  </si>
  <si>
    <t xml:space="preserve">per complete budded tree. Group rate of 2 people. </t>
  </si>
  <si>
    <t>' The employer will make all payroll deductions required by law and will not make any deductions, which are not required by law.</t>
  </si>
  <si>
    <t>Must be able to lift / carry 50lbs. Driver's license required. Post-hire drug testing will be provided at the employer's
expense.</t>
  </si>
  <si>
    <t>WARREN</t>
  </si>
  <si>
    <t>8911 SMITHVILLE HWY</t>
  </si>
  <si>
    <t>HOUSE</t>
  </si>
  <si>
    <t>H-300-20273-848889</t>
  </si>
  <si>
    <t>Alois H Cramer Farms</t>
  </si>
  <si>
    <t>10221 Schultz Road</t>
  </si>
  <si>
    <t>Branch</t>
  </si>
  <si>
    <t>LA</t>
  </si>
  <si>
    <t>Acadia parish</t>
  </si>
  <si>
    <t>Cramer</t>
  </si>
  <si>
    <t>Alois</t>
  </si>
  <si>
    <t>H</t>
  </si>
  <si>
    <t>Owner/Farmer</t>
  </si>
  <si>
    <t>Acadia</t>
  </si>
  <si>
    <t>amcramer1@yahoo.com</t>
  </si>
  <si>
    <t>Couch</t>
  </si>
  <si>
    <t>Mark</t>
  </si>
  <si>
    <t>Tyler</t>
  </si>
  <si>
    <t>231 Pecan Avenue</t>
  </si>
  <si>
    <t>New Roads</t>
  </si>
  <si>
    <t xml:space="preserve">Pointe Coupee parish </t>
  </si>
  <si>
    <t>office@couchapplication.com</t>
  </si>
  <si>
    <t>Couch Application Service Assistance, LLC.</t>
  </si>
  <si>
    <t>45-2099.00</t>
  </si>
  <si>
    <t>Agricultural Workers, All Other</t>
  </si>
  <si>
    <t>JO-A-300-20273-848889</t>
  </si>
  <si>
    <t>General farmworker</t>
  </si>
  <si>
    <t>' Please see attached continued for A.11.</t>
  </si>
  <si>
    <t>Please see attached continued for B.6.</t>
  </si>
  <si>
    <t>ACADIA</t>
  </si>
  <si>
    <t>5011 White Oak Highway</t>
  </si>
  <si>
    <t>Trailer - 3 Bed/1 Bath</t>
  </si>
  <si>
    <t>www.laworks.net</t>
  </si>
  <si>
    <t>H-300-20259-824459</t>
  </si>
  <si>
    <t>Determination Issued - Withdrawn</t>
  </si>
  <si>
    <t>Pistorius, Inc</t>
  </si>
  <si>
    <t>9044 Damery Rd</t>
  </si>
  <si>
    <t>Blue Mound</t>
  </si>
  <si>
    <t>IL</t>
  </si>
  <si>
    <t>Pistorius</t>
  </si>
  <si>
    <t>Peter</t>
  </si>
  <si>
    <t>Brown</t>
  </si>
  <si>
    <t>van Tonder</t>
  </si>
  <si>
    <t>Heleen</t>
  </si>
  <si>
    <t>635 Wall Street</t>
  </si>
  <si>
    <t>Suite 1</t>
  </si>
  <si>
    <t>Sevierville</t>
  </si>
  <si>
    <t>heleen@goldenopp.onmicrosoft.com</t>
  </si>
  <si>
    <t>Golden Opportunities Int. LLC</t>
  </si>
  <si>
    <t>45-2091.00</t>
  </si>
  <si>
    <t>Agricultural Equipment Operators</t>
  </si>
  <si>
    <t>JO-A-300-20259-824459</t>
  </si>
  <si>
    <t>Farmworker (45-2093)</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</si>
  <si>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</si>
  <si>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Must have a regular driver's license. Require three months experience.</t>
  </si>
  <si>
    <t>MACON</t>
  </si>
  <si>
    <t>109 S Sunnyside Drive</t>
  </si>
  <si>
    <t>House</t>
  </si>
  <si>
    <t>jill@pistoriusfarms.com</t>
  </si>
  <si>
    <t>https://illinoisjoblink.illinois.gov/ada/r/job_seeker</t>
  </si>
  <si>
    <t>H-300-20260-827298</t>
  </si>
  <si>
    <t>GOMELLO, LLC</t>
  </si>
  <si>
    <t>3049 South State Road 29</t>
  </si>
  <si>
    <t>PO  BOX 1588</t>
  </si>
  <si>
    <t>LABELLE</t>
  </si>
  <si>
    <t>GOMEZ</t>
  </si>
  <si>
    <t>VANESSA</t>
  </si>
  <si>
    <t xml:space="preserve">AUTHORIZED REPRESENTATIVE </t>
  </si>
  <si>
    <t xml:space="preserve">PO BOX 1588 </t>
  </si>
  <si>
    <t>vgomezllcs@GMAIL.COM</t>
  </si>
  <si>
    <t>JO-A-300-20260-827298</t>
  </si>
  <si>
    <t xml:space="preserve">Agriculture Harvester </t>
  </si>
  <si>
    <t>per bin divided by # of crew memebers</t>
  </si>
  <si>
    <t>Biweekly</t>
  </si>
  <si>
    <t xml:space="preserve">' The employer will make the following deducitons form the worker's wages: FICA, Medicare and income taxes as required by law; cash advances and repayment of loans; repayment of over-payment of wages to the worker. No deduction not required by law will be made that brings the worker's hourly earnings below the higher of the federal minimum wage and State minimum wage. </t>
  </si>
  <si>
    <t xml:space="preserve">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if worker can not maintain the level of production set forth by the farmer, the worker will have to be terminated for being unable to complete the work as deemed in this order.  </t>
  </si>
  <si>
    <t>42850 Crescent Loop, Field 72 &amp;141</t>
  </si>
  <si>
    <t>Punta Gorda</t>
  </si>
  <si>
    <t>CHARLOTTE</t>
  </si>
  <si>
    <t>1345 Choctaw Ave</t>
  </si>
  <si>
    <t>LABOR CAMP</t>
  </si>
  <si>
    <t>gomellollc@gmail.com</t>
  </si>
  <si>
    <t>H-300-20280-859635</t>
  </si>
  <si>
    <t>Grand Louis Four, Inc.</t>
  </si>
  <si>
    <t>2068 Bieber rd</t>
  </si>
  <si>
    <t>Mamou</t>
  </si>
  <si>
    <t>Bieber</t>
  </si>
  <si>
    <t>Bryan</t>
  </si>
  <si>
    <t>2068 Bieber Road</t>
  </si>
  <si>
    <t>mamoubieber@hotmail.com</t>
  </si>
  <si>
    <t>Shelly</t>
  </si>
  <si>
    <t xml:space="preserve">1628 Bieber Rd </t>
  </si>
  <si>
    <t>Louisiana</t>
  </si>
  <si>
    <t>shelly@bieberfarms.com</t>
  </si>
  <si>
    <t>Shelly Bieber LLC</t>
  </si>
  <si>
    <t>45-2093.00</t>
  </si>
  <si>
    <t>Farmworkers, Farm, Ranch, and Aquacultural Animals</t>
  </si>
  <si>
    <t>JO-A-300-20280-859635</t>
  </si>
  <si>
    <t>General Farmworkers</t>
  </si>
  <si>
    <t>' None</t>
  </si>
  <si>
    <t>EVANGELINE</t>
  </si>
  <si>
    <t>2107 Bieber Road</t>
  </si>
  <si>
    <t>trailer houses</t>
  </si>
  <si>
    <t>H-300-20283-874832</t>
  </si>
  <si>
    <t>John Leonards Farms</t>
  </si>
  <si>
    <t>1402 Stakes Road</t>
  </si>
  <si>
    <t>Crowley</t>
  </si>
  <si>
    <t xml:space="preserve">Leonards </t>
  </si>
  <si>
    <t>John</t>
  </si>
  <si>
    <t>Lawrence</t>
  </si>
  <si>
    <t>Owner/farmer</t>
  </si>
  <si>
    <t>sueleonards@bellsouth.net</t>
  </si>
  <si>
    <t>Pointe Coupee parish</t>
  </si>
  <si>
    <t>JO-A-300-20283-874832</t>
  </si>
  <si>
    <t>General farm workers</t>
  </si>
  <si>
    <t>Other</t>
  </si>
  <si>
    <t>15th &amp; last day</t>
  </si>
  <si>
    <t>' Please see attached continued for A.1.</t>
  </si>
  <si>
    <t>Please see attached continued for B.6</t>
  </si>
  <si>
    <t>1218 Stakes Road</t>
  </si>
  <si>
    <t>4 bedroom, 2 bath mobile home with 7 bed</t>
  </si>
  <si>
    <t>H-300-20275-852806</t>
  </si>
  <si>
    <t>Determination Issued - Certification (Expired)</t>
  </si>
  <si>
    <t xml:space="preserve">Alewelt Concrete Inc. </t>
  </si>
  <si>
    <t>18358 County Hwy D-20</t>
  </si>
  <si>
    <t>Alden</t>
  </si>
  <si>
    <t>IA</t>
  </si>
  <si>
    <t>Alewelt</t>
  </si>
  <si>
    <t>Blake</t>
  </si>
  <si>
    <t>Compliance Manager</t>
  </si>
  <si>
    <t>Blake@aleweltconcrete.com</t>
  </si>
  <si>
    <t>Farmer</t>
  </si>
  <si>
    <t>Kyle</t>
  </si>
  <si>
    <t>14949 FM 1826</t>
  </si>
  <si>
    <t>Austin</t>
  </si>
  <si>
    <t>TX</t>
  </si>
  <si>
    <t>info@farmerlawpc.com</t>
  </si>
  <si>
    <t>Farmer Law PC</t>
  </si>
  <si>
    <t>TEXAS SUPREME COURT</t>
  </si>
  <si>
    <t>47-2061.00</t>
  </si>
  <si>
    <t>Construction Laborers</t>
  </si>
  <si>
    <t>JO-A-300-20275-852806</t>
  </si>
  <si>
    <t>Farm Laborer</t>
  </si>
  <si>
    <t>' Social Security, Federal Tax, Meals, and any willful destruction of property will also be deducted as allowable by Federal and State Law.</t>
  </si>
  <si>
    <t xml:space="preserve">Must be able to lift and carry 75lbs/75yds. One month of aluminum wall-form setter experience required. Employer reserves the right after employment to ask any employee at the employer's expense to take a blood or urine test to determine whether he/she is under the influence of controlled substances, illegal drugs or alcohol. 
</t>
  </si>
  <si>
    <t>10th ave. &amp; 340th St</t>
  </si>
  <si>
    <t>Cylinder</t>
  </si>
  <si>
    <t>PALO ALTO</t>
  </si>
  <si>
    <t>3655 240th Ave - Lot 4</t>
  </si>
  <si>
    <t>Spencer</t>
  </si>
  <si>
    <t>CLAY</t>
  </si>
  <si>
    <t>Employer owned mobile home</t>
  </si>
  <si>
    <t>H-300-20301-888789</t>
  </si>
  <si>
    <t>Rancho Nuevo Harvesting, Inc.</t>
  </si>
  <si>
    <t>1225 La Brea Ave</t>
  </si>
  <si>
    <t>Santa Maria</t>
  </si>
  <si>
    <t>CA</t>
  </si>
  <si>
    <t>Esparza</t>
  </si>
  <si>
    <t>Jacqueline</t>
  </si>
  <si>
    <t>H-2A Coordinator</t>
  </si>
  <si>
    <t>1225 La Brea Ave.</t>
  </si>
  <si>
    <t>Jessica@RNHarvesting.com</t>
  </si>
  <si>
    <t>Malitz</t>
  </si>
  <si>
    <t>Jeanne</t>
  </si>
  <si>
    <t>Marie</t>
  </si>
  <si>
    <t>1295 Scott Street</t>
  </si>
  <si>
    <t xml:space="preserve">San Diego </t>
  </si>
  <si>
    <t>info@malitzlaw.com</t>
  </si>
  <si>
    <t>Malitzlaw, Inc.</t>
  </si>
  <si>
    <t>California Supreme Court</t>
  </si>
  <si>
    <t>JO-A-300-20301-888789</t>
  </si>
  <si>
    <t>Field Workers</t>
  </si>
  <si>
    <t xml:space="preserve">Conventional Celery: 1/2 Box Regular	$0.60	Piece Rate	Crew Incentive Rate, Unit of Measure: Carton18 in L x 10 in W x 14 in H, 14 in L x 10 in W x 8 in H, 23 in L x 15 in W x 14 in H </t>
  </si>
  <si>
    <t xml:space="preserve">'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See addendum C. </t>
  </si>
  <si>
    <t xml:space="preserve">1 month of experience in vegetable harvest in any of the commodities listed. Specific requirements include lifting up to 30-55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</si>
  <si>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 xml:space="preserve">Moxon- Avenue H &amp; County 15th St 
</t>
  </si>
  <si>
    <t>Yuma</t>
  </si>
  <si>
    <t>AZ</t>
  </si>
  <si>
    <t>YUMA</t>
  </si>
  <si>
    <t xml:space="preserve">Hacienda Motel 2150 S 4th Ave </t>
  </si>
  <si>
    <t xml:space="preserve"> Yuma</t>
  </si>
  <si>
    <t>Hotel</t>
  </si>
  <si>
    <t>H-300-20293-881627</t>
  </si>
  <si>
    <t>Out On A Limb Maple Farm LLC</t>
  </si>
  <si>
    <t>115 Long Pond Road</t>
  </si>
  <si>
    <t>PO Box 338</t>
  </si>
  <si>
    <t>Jackman</t>
  </si>
  <si>
    <t>ME</t>
  </si>
  <si>
    <t>Dunning</t>
  </si>
  <si>
    <t>Shawn</t>
  </si>
  <si>
    <t>President</t>
  </si>
  <si>
    <t xml:space="preserve">PO Box 338 </t>
  </si>
  <si>
    <t>dunning@lqmail.com</t>
  </si>
  <si>
    <t>Robinson</t>
  </si>
  <si>
    <t>Thomas</t>
  </si>
  <si>
    <t>P</t>
  </si>
  <si>
    <t>6801 Lake Worth Road</t>
  </si>
  <si>
    <t>SUITE 204</t>
  </si>
  <si>
    <t>Greenacres</t>
  </si>
  <si>
    <t>tom@laborquest.com</t>
  </si>
  <si>
    <t>CDC LaborQuest USA</t>
  </si>
  <si>
    <t>JO-A-300-20293-881627</t>
  </si>
  <si>
    <t>' See Addendums</t>
  </si>
  <si>
    <t xml:space="preserve">This is outdoor work preformed in part during harsh winter temperatures and conditions, and includes extensive walking and frequent stooping. </t>
  </si>
  <si>
    <t>830 Jones Pond Road</t>
  </si>
  <si>
    <t>Dennistown</t>
  </si>
  <si>
    <t>SOMERSET/BALD MOUNTAIN-UNORGANIZED TS</t>
  </si>
  <si>
    <t>280 Long Pond Road</t>
  </si>
  <si>
    <t>Ranch Style House. 5 bedroom. 1664 sq ft</t>
  </si>
  <si>
    <t>ooal1@outlook.com</t>
  </si>
  <si>
    <t>H-300-20296-885274</t>
  </si>
  <si>
    <t>Alexa's Apiary</t>
  </si>
  <si>
    <t>8510 Indianwood Lane</t>
  </si>
  <si>
    <t>Roseville</t>
  </si>
  <si>
    <t>Alexa</t>
  </si>
  <si>
    <t>Doru (Alex)</t>
  </si>
  <si>
    <t>Calin</t>
  </si>
  <si>
    <t>Martens</t>
  </si>
  <si>
    <t>Kamron</t>
  </si>
  <si>
    <t>102 E Broadway</t>
  </si>
  <si>
    <t>Fairview</t>
  </si>
  <si>
    <t>OK</t>
  </si>
  <si>
    <t>office@agri-placements.com</t>
  </si>
  <si>
    <t>AGRI PLACEMENTS INTERNATIONAL</t>
  </si>
  <si>
    <t>JO-A-300-20296-885274</t>
  </si>
  <si>
    <t>Beekeeping</t>
  </si>
  <si>
    <t>' See ADD C</t>
  </si>
  <si>
    <t>See ADD C</t>
  </si>
  <si>
    <t>5440 Julietta Lane</t>
  </si>
  <si>
    <t>Lincoln</t>
  </si>
  <si>
    <t>PLACER</t>
  </si>
  <si>
    <t>5404 Buena Park Ct</t>
  </si>
  <si>
    <t>Antelope</t>
  </si>
  <si>
    <t>SACRAMENTO</t>
  </si>
  <si>
    <t>alexasapiary@gmail.com</t>
  </si>
  <si>
    <t>H-300-20294-883247</t>
  </si>
  <si>
    <t>AA Huapilla Produce, LLC</t>
  </si>
  <si>
    <t>856 Pine Court</t>
  </si>
  <si>
    <t>Immokalee</t>
  </si>
  <si>
    <t>Huapilla</t>
  </si>
  <si>
    <t>Albino</t>
  </si>
  <si>
    <t>lizethhp@yahoo.com</t>
  </si>
  <si>
    <t>Rosin</t>
  </si>
  <si>
    <t>Stephanie</t>
  </si>
  <si>
    <t>Michaela</t>
  </si>
  <si>
    <t>1116 Billy Martin Road</t>
  </si>
  <si>
    <t>Avon Park</t>
  </si>
  <si>
    <t>FLORIDA</t>
  </si>
  <si>
    <t>stephanie@signaturestaffinginc.com</t>
  </si>
  <si>
    <t>Signature Staffing, Inc.</t>
  </si>
  <si>
    <t>Supreme Court of Florida</t>
  </si>
  <si>
    <t>JO-A-300-20294-883247</t>
  </si>
  <si>
    <t>Farmworkers and Laborers, Crops</t>
  </si>
  <si>
    <t>' The employer will make the following deductions from the worker's wages: FICA, Medicare and income taxes as required by law; cash advances and repayment of loans; repayment of overpayment of wages to the worker; long 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t>
  </si>
  <si>
    <t>TRAINING: The employer will allow one (1) week of work for worker to reach production standards.
ENTRENAMIENTO: El empleador permitir una (1) semana de trabajo para que el trabajador alcance los estndares de produccin.
PRODUCTION STANDARDS: After completion of training or break-in period, employer will expect worker to meet the following production standards  
Tomatoes, 60 lbs./hr.
Green Peppers, 8 buckets/hr.
Jalapeno, 3 buckets/hr.
Cucumber, 8 buckets/hr.
NORMAS DE PRODUCCIN: Despus de completar la capacitacin o el perodo de asentamiento, el empleador esperar que el trabajador cumpla con los siguientes estndares de produccin.
Tomates, 60 lbs./h.
Pimientos verdes, 8 cubos / h.
Jalapeo, 3 cubos / h.
Pepino, 8 cubos / h.</t>
  </si>
  <si>
    <t>14747 Oil Well Road</t>
  </si>
  <si>
    <t>COLLIER</t>
  </si>
  <si>
    <t>2917 Max Drive</t>
  </si>
  <si>
    <t>Mobile Home</t>
  </si>
  <si>
    <t>H-300-20295-884086</t>
  </si>
  <si>
    <t>Citrus Harvesting, Inc.</t>
  </si>
  <si>
    <t>2695 E. Main Street</t>
  </si>
  <si>
    <t>Wauchula</t>
  </si>
  <si>
    <t>Carlton</t>
  </si>
  <si>
    <t>Jake</t>
  </si>
  <si>
    <t>L.</t>
  </si>
  <si>
    <t>2695 East Main Street</t>
  </si>
  <si>
    <t>kim@jlcfarms.com</t>
  </si>
  <si>
    <t>Synan</t>
  </si>
  <si>
    <t>Christine</t>
  </si>
  <si>
    <t>A.</t>
  </si>
  <si>
    <t>800 Trafalgar Court</t>
  </si>
  <si>
    <t>Suite 200</t>
  </si>
  <si>
    <t>Maitland</t>
  </si>
  <si>
    <t>h2.labor@ffva.com</t>
  </si>
  <si>
    <t>Florida Fruit &amp; Vegetable Association</t>
  </si>
  <si>
    <t>JO-A-300-20295-884086</t>
  </si>
  <si>
    <t>Farmworkers and Laborers</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</si>
  <si>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t>
  </si>
  <si>
    <t>Drug/Alcohol Testing: Citrus Harvesting may conduct a drug/alcohol test post-employment at the employers expense.</t>
  </si>
  <si>
    <t>A &amp; A Bluberries, LLC
4354 NE CR 660</t>
  </si>
  <si>
    <t>Arcadia</t>
  </si>
  <si>
    <t>DESOTO</t>
  </si>
  <si>
    <t>2460 Pine Cone Park</t>
  </si>
  <si>
    <t>Migrant Labor Camp</t>
  </si>
  <si>
    <t>www.employflorida.com</t>
  </si>
  <si>
    <t>H-300-20293-882149</t>
  </si>
  <si>
    <t>Wagler Transport</t>
  </si>
  <si>
    <t>1726 Gatesville Rd</t>
  </si>
  <si>
    <t>Nashville</t>
  </si>
  <si>
    <t>IN</t>
  </si>
  <si>
    <t>Wagler</t>
  </si>
  <si>
    <t>Kenny</t>
  </si>
  <si>
    <t>sarah@nmpartnersllc.com</t>
  </si>
  <si>
    <t>Fick</t>
  </si>
  <si>
    <t>Manuel</t>
  </si>
  <si>
    <t>2020 Dellwood Road</t>
  </si>
  <si>
    <t>Waynesville</t>
  </si>
  <si>
    <t>NC</t>
  </si>
  <si>
    <t>usafarmlabor@gmail.com</t>
  </si>
  <si>
    <t>USAFARMLABOR</t>
  </si>
  <si>
    <t>49-3041.00</t>
  </si>
  <si>
    <t>Farm Equipment Mechanics and Service Technicians</t>
  </si>
  <si>
    <t>JO-A-300-20293-882149</t>
  </si>
  <si>
    <t>Farm Equipment Mechanic</t>
  </si>
  <si>
    <t>' State Taxes, Federal Taxes and Social Security Taxes.</t>
  </si>
  <si>
    <t xml:space="preserve">High School/GED </t>
  </si>
  <si>
    <t>Must be able to obtain a driver's license within 30 days of hire. Must have 1 year (12 months) of verifiable experience in agriculture equipment maintenance and repair and 1 year (12 months) of verifiable on the job training in agricultural equipment maintenance and repair. Must be able to lift 50 lbs. Repetitive movements. Extensive pushing, pulling, sitting and walking. Frequent stooping. High school/GED education requirement.</t>
  </si>
  <si>
    <t>7091 Homestead Rd</t>
  </si>
  <si>
    <t>Morgantown</t>
  </si>
  <si>
    <t>BROWN</t>
  </si>
  <si>
    <t>6007 Pine Tree Lane</t>
  </si>
  <si>
    <t>Trailer</t>
  </si>
  <si>
    <t>H-300-20303-891282</t>
  </si>
  <si>
    <t>Beerom Apiaries, Inc.</t>
  </si>
  <si>
    <t>5123 50th Ave. W.</t>
  </si>
  <si>
    <t>Bradenton</t>
  </si>
  <si>
    <t>Oslobanu</t>
  </si>
  <si>
    <t>Cristian</t>
  </si>
  <si>
    <t>Baker1135@maslabor.com</t>
  </si>
  <si>
    <t>Bortnyk</t>
  </si>
  <si>
    <t xml:space="preserve">P. </t>
  </si>
  <si>
    <t>400 Front Street</t>
  </si>
  <si>
    <t>P.O. Box 507</t>
  </si>
  <si>
    <t>Lovingston</t>
  </si>
  <si>
    <t>VA</t>
  </si>
  <si>
    <t>bbaker@maslabor.com</t>
  </si>
  <si>
    <t>MAS Labor H2A, LLC</t>
  </si>
  <si>
    <t>Baker</t>
  </si>
  <si>
    <t>Blanca</t>
  </si>
  <si>
    <t>JO-A-300-20303-891282</t>
  </si>
  <si>
    <t>Beekeeper</t>
  </si>
  <si>
    <t>' Employer will make all deductions required by law (e.g., FICA, federal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Workers may be subject to disciplinary action for failing to obtain employer's permission for a personal long-distance call or to repay the cost of such call within a reasonable time.</t>
  </si>
  <si>
    <t xml:space="preserve">This job requires a minimum of three months of verifiable prior experience working on a honeybee farm handling both manual and machine tasks associated with beekeeping.  Saturday work required. Must be able to lift/carry 60 lbs.  Workers must have no fear of bees and be non-allergic to bee stings, pollen, honey or other products of the hive. Clean driving record required.  Must have or be able to obtain drivers license within 30 days following hire. Employer-paid post-hire drug testing is required upon hire and upon reasonable suspicion of use.   </t>
  </si>
  <si>
    <t>Shop - 3350 C.R. 675</t>
  </si>
  <si>
    <t>MANATEE</t>
  </si>
  <si>
    <t>3350 C.R. 675</t>
  </si>
  <si>
    <t>Frame House</t>
  </si>
  <si>
    <t>referrals@maslabor.com</t>
  </si>
  <si>
    <t>H-300-20310-900620</t>
  </si>
  <si>
    <t>Association - Agent</t>
  </si>
  <si>
    <t>Three Y Livestock/Chournos Inc.</t>
  </si>
  <si>
    <t>1720 E. 600 N.</t>
  </si>
  <si>
    <t>1720 E. 600 N, Tremonton, UT</t>
  </si>
  <si>
    <t>Tremonton</t>
  </si>
  <si>
    <t>UT</t>
  </si>
  <si>
    <t>Chournos</t>
  </si>
  <si>
    <t>Dan or Steve</t>
  </si>
  <si>
    <t>chournosinc@gmail.com</t>
  </si>
  <si>
    <t>Enriquez</t>
  </si>
  <si>
    <t>Idel</t>
  </si>
  <si>
    <t>811 North Glenn Road</t>
  </si>
  <si>
    <t>Casper</t>
  </si>
  <si>
    <t>WY</t>
  </si>
  <si>
    <t>info@mpaswy.com</t>
  </si>
  <si>
    <t>Mountain Plains Ag Service</t>
  </si>
  <si>
    <t>JO-A-300-20310-900620</t>
  </si>
  <si>
    <t>Winter Range Sheepherder</t>
  </si>
  <si>
    <t>Month</t>
  </si>
  <si>
    <t>Plus Room and Board</t>
  </si>
  <si>
    <t>Twice Monthly</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</si>
  <si>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</si>
  <si>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t>
  </si>
  <si>
    <t>1720 E 600 N</t>
  </si>
  <si>
    <t>BOX ELDER</t>
  </si>
  <si>
    <t xml:space="preserve">1720 E 600 N  </t>
  </si>
  <si>
    <t>Mobile Unit</t>
  </si>
  <si>
    <t>H-300-20307-894712</t>
  </si>
  <si>
    <t>Other Temporary Need</t>
  </si>
  <si>
    <t>SBH Ag Services, Inc.</t>
  </si>
  <si>
    <t>36581 SD Hwy 44</t>
  </si>
  <si>
    <t>Platte</t>
  </si>
  <si>
    <t>SD</t>
  </si>
  <si>
    <t>Rabenberg</t>
  </si>
  <si>
    <t>Corey</t>
  </si>
  <si>
    <t>Chief Operating Officer</t>
  </si>
  <si>
    <t>Corey@buildsummit.net</t>
  </si>
  <si>
    <t>JO-A-300-20307-894712</t>
  </si>
  <si>
    <t>Farm Worker/Laborer</t>
  </si>
  <si>
    <t>' Social Security, Federal Taxes. If any advances are given to workers, it will be deducted from their checks. Any willful destruction of property will also be deducted.</t>
  </si>
  <si>
    <t>Post employment drug test is paid for by employer.</t>
  </si>
  <si>
    <t>19321 SD Hwy 45</t>
  </si>
  <si>
    <t>Miller</t>
  </si>
  <si>
    <t>HAND</t>
  </si>
  <si>
    <t xml:space="preserve">601 S Indiana Avenue
</t>
  </si>
  <si>
    <t>CHARLES MIX</t>
  </si>
  <si>
    <t>Employer Owned House</t>
  </si>
  <si>
    <t>nancy@buildsummit.net</t>
  </si>
  <si>
    <t>H-300-20307-894588</t>
  </si>
  <si>
    <t>Stayer's Quality Queen Bees Inc</t>
  </si>
  <si>
    <t>P O Box 565</t>
  </si>
  <si>
    <t>21910 Old 44 Drive</t>
  </si>
  <si>
    <t>Palo Cedro</t>
  </si>
  <si>
    <t>Stayer</t>
  </si>
  <si>
    <t>Sara</t>
  </si>
  <si>
    <t>Secretary</t>
  </si>
  <si>
    <t>JO-A-300-20307-894588</t>
  </si>
  <si>
    <t>21910 Old 44 Dr</t>
  </si>
  <si>
    <t>SHASTA</t>
  </si>
  <si>
    <t>1566 Pinon Avenue</t>
  </si>
  <si>
    <t>Anderson</t>
  </si>
  <si>
    <t>sara@stayersqualityqueens.com</t>
  </si>
  <si>
    <t>H-300-20309-899214</t>
  </si>
  <si>
    <t>YR Ranch &amp; Livestock Corp</t>
  </si>
  <si>
    <t>4233 N. Millrace Road</t>
  </si>
  <si>
    <t>PO Box 277, Oakley, UT, 84055</t>
  </si>
  <si>
    <t>Oakley</t>
  </si>
  <si>
    <t>Young</t>
  </si>
  <si>
    <t>Gerald or Rustin</t>
  </si>
  <si>
    <t>4233 N. Millrace RD.</t>
  </si>
  <si>
    <t xml:space="preserve">PO Box 277 </t>
  </si>
  <si>
    <t>rustiny@hotmail.com</t>
  </si>
  <si>
    <t>JO-A-300-20309-899214</t>
  </si>
  <si>
    <t>Range Livestock Herder</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</si>
  <si>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 meet personal hygiene requirements.</t>
  </si>
  <si>
    <t xml:space="preserve">4233 North Millrace Rd </t>
  </si>
  <si>
    <t xml:space="preserve"> Oakley</t>
  </si>
  <si>
    <t>SUMMIT</t>
  </si>
  <si>
    <t>4233 North Millrace Rd UT</t>
  </si>
  <si>
    <t xml:space="preserve">Oakley </t>
  </si>
  <si>
    <t>Mobile unit</t>
  </si>
  <si>
    <t>H-300-20307-894790</t>
  </si>
  <si>
    <t>Gerald Foret Wholesale Nursery, Inc.</t>
  </si>
  <si>
    <t>4214 Forrest LeBlanc Road</t>
  </si>
  <si>
    <t>New Iberia</t>
  </si>
  <si>
    <t>Foret</t>
  </si>
  <si>
    <t>Gerald</t>
  </si>
  <si>
    <t>gfwn@bellsouth.net</t>
  </si>
  <si>
    <t>Caillier</t>
  </si>
  <si>
    <t>Claire</t>
  </si>
  <si>
    <t>Elizabeth</t>
  </si>
  <si>
    <t>517 Broad Street</t>
  </si>
  <si>
    <t>Lake Charles</t>
  </si>
  <si>
    <t>ccaillier@afdees.com</t>
  </si>
  <si>
    <t xml:space="preserve">Ashley Foret Dees, LLC </t>
  </si>
  <si>
    <t xml:space="preserve">Louisiana Supreme Court </t>
  </si>
  <si>
    <t>JO-A-300-20307-894790</t>
  </si>
  <si>
    <t>Nursery Worker</t>
  </si>
  <si>
    <t>' Social Security, Federal Tax, State Tax.</t>
  </si>
  <si>
    <t>Employer will train; must be able to lift 50-70 pounds.
El empleador entrenar; debe poder levantar 50-70 libras.</t>
  </si>
  <si>
    <t>IBERIA</t>
  </si>
  <si>
    <t>Mobile Homes</t>
  </si>
  <si>
    <t>Johnson</t>
  </si>
  <si>
    <t>David</t>
  </si>
  <si>
    <t>R</t>
  </si>
  <si>
    <t xml:space="preserve">President </t>
  </si>
  <si>
    <t>Jackson</t>
  </si>
  <si>
    <t>Andrew</t>
  </si>
  <si>
    <t>M</t>
  </si>
  <si>
    <t>407 College Street</t>
  </si>
  <si>
    <t>PO Box 27</t>
  </si>
  <si>
    <t>Clinton</t>
  </si>
  <si>
    <t>andy@andrewjacksonlaw.com</t>
  </si>
  <si>
    <t>Andrew Jackson Law P.C.</t>
  </si>
  <si>
    <t>Supreme Court</t>
  </si>
  <si>
    <t>' The employer will make the following deductions from the worker’s wages:  FICA, Medicare and income taxes as required by law (unlike U.S. workers, foreign H-2A workers are not subject to payroll tax deductions for FICA, Medicare or federal withholding.); cash advances and repayment of loans; repayment of overpayment of wages to the worker; long-distance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t>
  </si>
  <si>
    <t>PENDER</t>
  </si>
  <si>
    <t>www.ncworks.gov</t>
  </si>
  <si>
    <t>H-300-20323-917456</t>
  </si>
  <si>
    <t>G &amp; C Farms LLC</t>
  </si>
  <si>
    <t>3464 Tate Cove Rd</t>
  </si>
  <si>
    <t>Ville Platte</t>
  </si>
  <si>
    <t>FONTENOT</t>
  </si>
  <si>
    <t>CHED</t>
  </si>
  <si>
    <t>3464 TATE COVE ROAD</t>
  </si>
  <si>
    <t>VILLE PLATTE</t>
  </si>
  <si>
    <t>fontenotcm@yahoo.com</t>
  </si>
  <si>
    <t>1628 Bieber rd</t>
  </si>
  <si>
    <t>JO-A-300-20323-917456</t>
  </si>
  <si>
    <t>GENERAL FARMWORKER</t>
  </si>
  <si>
    <t>262 SLAUGHTER HOUSE ROAD LOT 11</t>
  </si>
  <si>
    <t>BUNKIE</t>
  </si>
  <si>
    <t>AVOYELLES</t>
  </si>
  <si>
    <t>JACKSON</t>
  </si>
  <si>
    <t>LEE</t>
  </si>
  <si>
    <t>NURSERY WORKERS</t>
  </si>
  <si>
    <t>MADISON</t>
  </si>
  <si>
    <t>H-300-20323-918776</t>
  </si>
  <si>
    <t>Prewitt Farms</t>
  </si>
  <si>
    <t>2826 Hwy 446</t>
  </si>
  <si>
    <t>Boyle</t>
  </si>
  <si>
    <t>MS</t>
  </si>
  <si>
    <t>Prewitt</t>
  </si>
  <si>
    <t>Bern</t>
  </si>
  <si>
    <t>Partner</t>
  </si>
  <si>
    <t>bernprewittjr@cableone.net</t>
  </si>
  <si>
    <t>Harris</t>
  </si>
  <si>
    <t>Zachary</t>
  </si>
  <si>
    <t>Ryan</t>
  </si>
  <si>
    <t>700 Poplar St</t>
  </si>
  <si>
    <t>P.O. Box 9861</t>
  </si>
  <si>
    <t>Greenwood</t>
  </si>
  <si>
    <t>zach@coc-ps.com</t>
  </si>
  <si>
    <t>C.O.C. Placement Service</t>
  </si>
  <si>
    <t>JO-A-300-20323-918776</t>
  </si>
  <si>
    <t>Farm Worker</t>
  </si>
  <si>
    <t>' The deductions from pay are taxes (if applicable under Federal, State, and local law from U.S. workers), FICA taxes, Federal Income Tax withholding, and negligent or willful destruction of property.</t>
  </si>
  <si>
    <t>Job requires driving tractors and operating farm equipment to till soil, plant, cultivate, spray,irrigate &amp; apply fertilizer to crops as well as performing mechanical repair and maintenance. Job also requires driving semi-trucks to transport product to elevator or storage area. Applicant must have or be able to obtain a drivers license. 3 months experience required with basic literacy, reading and math skills.</t>
  </si>
  <si>
    <t>BOLIVAR</t>
  </si>
  <si>
    <t xml:space="preserve">627 M. Jones Hwy </t>
  </si>
  <si>
    <t>Employer owned home</t>
  </si>
  <si>
    <t>H-300-20323-917562</t>
  </si>
  <si>
    <t>Atlas Farm LLC</t>
  </si>
  <si>
    <t>3555 Keene Road</t>
  </si>
  <si>
    <t>Nicholasville</t>
  </si>
  <si>
    <t>KY</t>
  </si>
  <si>
    <t>Clarke</t>
  </si>
  <si>
    <t>Neal</t>
  </si>
  <si>
    <t>Member</t>
  </si>
  <si>
    <t>3555 Keene Rd</t>
  </si>
  <si>
    <t>Edington</t>
  </si>
  <si>
    <t>Marijean</t>
  </si>
  <si>
    <t>620 South Broadway</t>
  </si>
  <si>
    <t>Lexington</t>
  </si>
  <si>
    <t>h2a@awmalabor.com</t>
  </si>
  <si>
    <t>Agriculture Workforce Management Association</t>
  </si>
  <si>
    <t>JO-A-300-20323-917562</t>
  </si>
  <si>
    <t>Farm Ranch Animal Workers</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</si>
  <si>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t>
  </si>
  <si>
    <t>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</si>
  <si>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JESSAMINE</t>
  </si>
  <si>
    <t>113 Keene Troy Pike</t>
  </si>
  <si>
    <t>Versailles</t>
  </si>
  <si>
    <t>WOODFORD</t>
  </si>
  <si>
    <t>Frame</t>
  </si>
  <si>
    <t>https://focuscareer.ky.gov/careerexplorer/jobsearch/searchjobpostings</t>
  </si>
  <si>
    <t>Kinder</t>
  </si>
  <si>
    <t>Allen</t>
  </si>
  <si>
    <t>Danielle</t>
  </si>
  <si>
    <t>Toups</t>
  </si>
  <si>
    <t>251 North Second Street</t>
  </si>
  <si>
    <t>Suite A</t>
  </si>
  <si>
    <t>Eunice</t>
  </si>
  <si>
    <t>danielle@dtyounglaw.com</t>
  </si>
  <si>
    <t>Danielle Toups Young, Attorney at Law, LLC</t>
  </si>
  <si>
    <t>Louisiana Supreme Court</t>
  </si>
  <si>
    <t>General Farm Worker</t>
  </si>
  <si>
    <t>Employees may receive bonuses based on work experience and/or associated with performing the job duties.</t>
  </si>
  <si>
    <t>Working outside in inclement weather conditions; drug screen upon hire paid for by employer; Must have legal authority to work within the United States.</t>
  </si>
  <si>
    <t>Basile</t>
  </si>
  <si>
    <t>H-300-20318-912683</t>
  </si>
  <si>
    <t>Guldborg Brothers, Inc.</t>
  </si>
  <si>
    <t>272 Beauty Creek</t>
  </si>
  <si>
    <t>PO Box 85 (Mailing)</t>
  </si>
  <si>
    <t>Brockway</t>
  </si>
  <si>
    <t>MT</t>
  </si>
  <si>
    <t>Guldborg</t>
  </si>
  <si>
    <t>Kevin</t>
  </si>
  <si>
    <t>Vice President</t>
  </si>
  <si>
    <t>kevin@midrivers.com</t>
  </si>
  <si>
    <t>Thibeault</t>
  </si>
  <si>
    <t>Diane</t>
  </si>
  <si>
    <t>218 NE Broadway</t>
  </si>
  <si>
    <t>Lewistown</t>
  </si>
  <si>
    <t>montana</t>
  </si>
  <si>
    <t>naomi@peakseasonlabor.com</t>
  </si>
  <si>
    <t>Peak Season Labor, Inc.</t>
  </si>
  <si>
    <t>Leifson</t>
  </si>
  <si>
    <t>Naomi</t>
  </si>
  <si>
    <t>JO-A-300-20318-912683</t>
  </si>
  <si>
    <t>General Ranch Hand</t>
  </si>
  <si>
    <t>' See Addendum C</t>
  </si>
  <si>
    <t>Sunday - worker may be requested to work on Sunday but  not obligated to do so.
Worker will be required to work odd/long hours and split shifts during harvest and night shifts during calving
Normal hours (April, May, Nov):  Mon- Sat 7am to 6pm
Calving season (Jan- Mar):  Mon - Sat 6pm to 5am
Haying Season (July - Oct):  Mon - Sat 5am - 11 am and 6pm-midnight</t>
  </si>
  <si>
    <t xml:space="preserve"> 272 Beauty Creek</t>
  </si>
  <si>
    <t>MCCONE</t>
  </si>
  <si>
    <t>Fixed - Double wide trailer house</t>
  </si>
  <si>
    <t>H-300-20324-919344</t>
  </si>
  <si>
    <t>Rocky Creek Nurseries Inc.</t>
  </si>
  <si>
    <t>5165 Old Hwy 63 North</t>
  </si>
  <si>
    <t>Lucedale</t>
  </si>
  <si>
    <t xml:space="preserve">Howell </t>
  </si>
  <si>
    <t>Jeffry</t>
  </si>
  <si>
    <t>O</t>
  </si>
  <si>
    <t>229 Crenshaw Road</t>
  </si>
  <si>
    <t>rcnursery@bellsouth.net</t>
  </si>
  <si>
    <t>Hardigree</t>
  </si>
  <si>
    <t>Florene</t>
  </si>
  <si>
    <t>C</t>
  </si>
  <si>
    <t>609 Oak Grove Road</t>
  </si>
  <si>
    <t>Mendenhall</t>
  </si>
  <si>
    <t>FloreneHardigree@msn.com</t>
  </si>
  <si>
    <t>Florene C Hardigree</t>
  </si>
  <si>
    <t>45-2092.00</t>
  </si>
  <si>
    <t>Farmworkers and Laborers, Crop, Nursery, and Greenhouse</t>
  </si>
  <si>
    <t>JO-A-300-20324-919344</t>
  </si>
  <si>
    <t>Nursery Greenhouse workers</t>
  </si>
  <si>
    <t>' Federal Tax, Social Security and Medicare deductions-U. S. workers 
State Tax deductions*-U. S. workers who choose to have taxes withheld
Federal Tax deductions and State Tax deductions*- H-2A workers who choose to have deductions withheld
*(Agriculture wages in Mississippi are exempt from withholding taxes MS 35.III.11.03 Chapter 03)</t>
  </si>
  <si>
    <t>Able to drive tractor, forklift. Able to operate weed eaters, mowers, hedge trimmers, posthole diggers, power tools. Use shovels, hoes, pruning shears. Work inside and outside in various weather conditions (100-degree temp., light rain). Able to perform physically demanding job duties (standing/stooping, bending for long periods),   Must be available for the entire contract period and able to perform all job duties.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
The employer pays for the drug test and a drug test is conducted when the job offer is accepted, prior to beginning work.</t>
  </si>
  <si>
    <t xml:space="preserve">229 Crenshaw Road </t>
  </si>
  <si>
    <t>GEORGE</t>
  </si>
  <si>
    <t>1152 Henry Eubanks Road</t>
  </si>
  <si>
    <t>Wood Frame</t>
  </si>
  <si>
    <t xml:space="preserve">https://wings.mdes.ms.gov/wings/welcome.jsp </t>
  </si>
  <si>
    <t>H-300-20330-927866</t>
  </si>
  <si>
    <t>Determination Issued - Partial Certification</t>
  </si>
  <si>
    <t>Latham's Nursery, Inc.</t>
  </si>
  <si>
    <t>1059 Jordan Road</t>
  </si>
  <si>
    <t>Jefferson</t>
  </si>
  <si>
    <t>SC</t>
  </si>
  <si>
    <t xml:space="preserve">Latham </t>
  </si>
  <si>
    <t>Hunter</t>
  </si>
  <si>
    <t>H.</t>
  </si>
  <si>
    <t>N / A</t>
  </si>
  <si>
    <t>hunter@lathamsnursery.com</t>
  </si>
  <si>
    <t>Hall</t>
  </si>
  <si>
    <t>Patricia</t>
  </si>
  <si>
    <t>M.</t>
  </si>
  <si>
    <t>408 West Marian Ave.</t>
  </si>
  <si>
    <t>Lake Park</t>
  </si>
  <si>
    <t>groupchristine@agworksh2.com</t>
  </si>
  <si>
    <t>AgWorks H2, LLC</t>
  </si>
  <si>
    <t>Morris</t>
  </si>
  <si>
    <t>Amanda</t>
  </si>
  <si>
    <t>JO-A-300-20330-927866</t>
  </si>
  <si>
    <t>Nursery workers</t>
  </si>
  <si>
    <t>'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t>
  </si>
  <si>
    <t>Work outside in adverse weather conditions on a black surface in extremely hot (100+ degrees), cold (5 degrees) and/or wet weather for extensive  periods of time, walk and stand for up to 9 hours, bend and squat repeatedly, lift, push/pull, carry and load up to 90 lbs (two man lift), climb ladders up to 6 ft and reach over head for extended periods of time to trim, prune, thin and/or shape trees. Must be 18 or older.</t>
  </si>
  <si>
    <t>2117 Sikes Mill Road</t>
  </si>
  <si>
    <t>Monroe</t>
  </si>
  <si>
    <t>UNION</t>
  </si>
  <si>
    <t>1073 Jordan Road</t>
  </si>
  <si>
    <t>CHESTERFIELD</t>
  </si>
  <si>
    <t>Barracks</t>
  </si>
  <si>
    <t>jobs.scworks.org/vosnet/Default.aspx</t>
  </si>
  <si>
    <t>Hollandale</t>
  </si>
  <si>
    <t>Fontenot</t>
  </si>
  <si>
    <t>Stephen</t>
  </si>
  <si>
    <t>WASHINGTON</t>
  </si>
  <si>
    <t>Isola</t>
  </si>
  <si>
    <t xml:space="preserve">38755 US Hwy 75 NW </t>
  </si>
  <si>
    <t xml:space="preserve">Stephen </t>
  </si>
  <si>
    <t>MN</t>
  </si>
  <si>
    <t>Field</t>
  </si>
  <si>
    <t>Co-Owner</t>
  </si>
  <si>
    <t>38755 US Hwy 75 NW, NA</t>
  </si>
  <si>
    <t>johnjfield@yahoo.com</t>
  </si>
  <si>
    <t>Herman</t>
  </si>
  <si>
    <t>Maija</t>
  </si>
  <si>
    <t>LAS</t>
  </si>
  <si>
    <t>112 E Lincoln Ave</t>
  </si>
  <si>
    <t>Fergus Falls</t>
  </si>
  <si>
    <t>MINNESOTA</t>
  </si>
  <si>
    <t>h2a@globalworkforce.net</t>
  </si>
  <si>
    <t>WFDS, LLC</t>
  </si>
  <si>
    <t>Farm worker</t>
  </si>
  <si>
    <t>NA</t>
  </si>
  <si>
    <t>Minimum of (3) months experience required. Must be able to lift 60 lbs. To comply with Federal, State and County regulations  must be willing to obtain an appropriate drivers license within two months of employment. If applicant does have a license, applicant must furnish employer with current drivers abstract showing acceptable driving record.</t>
  </si>
  <si>
    <t>MARSHALL</t>
  </si>
  <si>
    <t>Employer Owned - 25 bedroom house</t>
  </si>
  <si>
    <t>https://www.minnesotaworks.net/</t>
  </si>
  <si>
    <t>H-300-20324-919475</t>
  </si>
  <si>
    <t>Meadowood Farms of Cazenovia, LLC</t>
  </si>
  <si>
    <t>5157 Ridge Rd.</t>
  </si>
  <si>
    <t>Cazenovia</t>
  </si>
  <si>
    <t>NY</t>
  </si>
  <si>
    <t>Tolman</t>
  </si>
  <si>
    <t>Bee</t>
  </si>
  <si>
    <t>Farm Manager</t>
  </si>
  <si>
    <t>ajturner2016@yahoo.com</t>
  </si>
  <si>
    <t>Todd</t>
  </si>
  <si>
    <t>Myrick</t>
  </si>
  <si>
    <t>25711 Coronado Ridge</t>
  </si>
  <si>
    <t>San Antonio</t>
  </si>
  <si>
    <t>info@headhonchossa.com</t>
  </si>
  <si>
    <t>Head Honchos LLC</t>
  </si>
  <si>
    <t>JO-A-300-20324-919475</t>
  </si>
  <si>
    <t>Farmworker</t>
  </si>
  <si>
    <t xml:space="preserve">' Domestic workers will have Social Security and Federal Taxes deducted as per the local, state and federal laws.  Foreign workers are exempt from these taxes and will not have them deducted. 
Deductions from Worker’s Pay: Article 6 of the NYS Labor Law, sections 193.1 and 193.2, prohibit an employer from deducting monies, either through payroll deduction or by separate transaction, any amount or charge which is not authorized by NYS labor law.  Therefore, the employer may NOT make any other deductions NOT required by law. </t>
  </si>
  <si>
    <t>Apartment</t>
  </si>
  <si>
    <t>tolmansheep@hotmail.com</t>
  </si>
  <si>
    <t>Belvidere</t>
  </si>
  <si>
    <t>E.</t>
  </si>
  <si>
    <t>Alexander</t>
  </si>
  <si>
    <t>Jamerson1157@maslabor.com</t>
  </si>
  <si>
    <t>Voors</t>
  </si>
  <si>
    <t>Nevin</t>
  </si>
  <si>
    <t>sjamerson@maslabor.com</t>
  </si>
  <si>
    <t>Jamerson</t>
  </si>
  <si>
    <t>Sonora</t>
  </si>
  <si>
    <t>FRANKLIN</t>
  </si>
  <si>
    <t>Single-Family House</t>
  </si>
  <si>
    <t>jobs4tn.gov</t>
  </si>
  <si>
    <t>H-300-20324-920481</t>
  </si>
  <si>
    <t>Vander Schaaf Farms, LLC</t>
  </si>
  <si>
    <t>3633 West Green Lane</t>
  </si>
  <si>
    <t>Kuna</t>
  </si>
  <si>
    <t>ID</t>
  </si>
  <si>
    <t>Vander Schaaf</t>
  </si>
  <si>
    <t>Ted or Leslie</t>
  </si>
  <si>
    <t>Owners/Managing Members</t>
  </si>
  <si>
    <t>vsfarmsap@gmail.com</t>
  </si>
  <si>
    <t>ANDERSON</t>
  </si>
  <si>
    <t>JOEL</t>
  </si>
  <si>
    <t>V.</t>
  </si>
  <si>
    <t>406 WEST  400 SOUTH</t>
  </si>
  <si>
    <t>HEYBURN</t>
  </si>
  <si>
    <t>INFO@SNAKERIVERFARMERS.ORG</t>
  </si>
  <si>
    <t>SNAKE RIVER FARMERS ASSOCIATION INC</t>
  </si>
  <si>
    <t>Hitt</t>
  </si>
  <si>
    <t>Jillian</t>
  </si>
  <si>
    <t>B.</t>
  </si>
  <si>
    <t>Snake River Farmers' Association, Inc.</t>
  </si>
  <si>
    <t>info@snakeriverfarmers.org</t>
  </si>
  <si>
    <t>JO-A-300-20324-920481</t>
  </si>
  <si>
    <t>Farm Eq. Mechanic and Service Technician</t>
  </si>
  <si>
    <t>The highest applicable wage will be paid at the time the work is performed, for every hour or portion thereof worked during a work contract period, including any higher or lower adjustments published by the Department of Labor.</t>
  </si>
  <si>
    <t>Twice monthly</t>
  </si>
  <si>
    <t>'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</si>
  <si>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Applicants must have 6 months experience with the applicable job duties. Applicants hired must be able to obtain a valid drivers license as driving on public roads may be required. To meet minimum acceptable performance standards when irrigating, the worker must, after a 10 day conditioning period, move an average of at least 48 40-foot sections of 3-inch pipe or 44 40-foot sections of 4-inch pipe per hour under normal working conditions.</t>
  </si>
  <si>
    <t>5595 South Robinson Rd. (including sites within a 25 mile radius)</t>
  </si>
  <si>
    <t>ADA</t>
  </si>
  <si>
    <t>4500 Junayo Lane</t>
  </si>
  <si>
    <t>2. City * Kuna</t>
  </si>
  <si>
    <t>Mobile home</t>
  </si>
  <si>
    <t>H-2AJobs@snakeriverfarmers.org</t>
  </si>
  <si>
    <t>https://idahoworks.gov/ada/r/job_seeker</t>
  </si>
  <si>
    <t>H-300-20323-917301</t>
  </si>
  <si>
    <t>Lakeview Services LLC</t>
  </si>
  <si>
    <t>17049 Bridgeforth Road</t>
  </si>
  <si>
    <t>P.O.Box 159, Tanner, Limestone County, AL 35671</t>
  </si>
  <si>
    <t>Tanner</t>
  </si>
  <si>
    <t>AL</t>
  </si>
  <si>
    <t>Bridgeforth</t>
  </si>
  <si>
    <t>Billy</t>
  </si>
  <si>
    <t>billbridge@aol.com</t>
  </si>
  <si>
    <t>JO-A-300-20323-917301</t>
  </si>
  <si>
    <t>Agricultural Equipment Operator</t>
  </si>
  <si>
    <t>' State Taxes, Federal Taxes, and Social Security Taxes.</t>
  </si>
  <si>
    <t>See Addendum C</t>
  </si>
  <si>
    <t>LIMESTONE</t>
  </si>
  <si>
    <t>16518 Lindsay Rd</t>
  </si>
  <si>
    <t>H-300-20323-917361</t>
  </si>
  <si>
    <t>Winbak Farm, LLC</t>
  </si>
  <si>
    <t>155 Yearling Row</t>
  </si>
  <si>
    <t>Chesapeake City</t>
  </si>
  <si>
    <t>MD</t>
  </si>
  <si>
    <t>Bailey</t>
  </si>
  <si>
    <t>Human Resource Manager</t>
  </si>
  <si>
    <t>shaver1148@maslabor.com</t>
  </si>
  <si>
    <t>P.</t>
  </si>
  <si>
    <t>kshaver@maslabor.com</t>
  </si>
  <si>
    <t>Mas Labor H2A, LLC</t>
  </si>
  <si>
    <t>Shaver</t>
  </si>
  <si>
    <t>Kendal</t>
  </si>
  <si>
    <t>JO-A-300-20323-917361</t>
  </si>
  <si>
    <t>Stable Attendant</t>
  </si>
  <si>
    <t>This job requires one year of prior verifiable experience as stable assistant in a standard bred horse breeding operation. Saturday work required.  Must be able to lift/carry 60 lbs.Employer-paid post-hire drug testing is required upon reasonable suspicion of use.</t>
  </si>
  <si>
    <t>CECIL</t>
  </si>
  <si>
    <t>191 Penowa Farm Ln.</t>
  </si>
  <si>
    <t>mwejobs.maryland.gov/vosnet/Default.aspx</t>
  </si>
  <si>
    <t>Lisa</t>
  </si>
  <si>
    <t>Office Manager</t>
  </si>
  <si>
    <t>YOLO</t>
  </si>
  <si>
    <t>farm worker</t>
  </si>
  <si>
    <t>PECOS</t>
  </si>
  <si>
    <t>Holly Grove</t>
  </si>
  <si>
    <t>AR</t>
  </si>
  <si>
    <t>' Social Security Taxes, Federal Taxes, and State Taxes.</t>
  </si>
  <si>
    <t>MONROE</t>
  </si>
  <si>
    <t>Employer Leased House</t>
  </si>
  <si>
    <t>New York</t>
  </si>
  <si>
    <t>GREENE</t>
  </si>
  <si>
    <t>H-300-20333-930007</t>
  </si>
  <si>
    <t>WARD FARMS LLC</t>
  </si>
  <si>
    <t>197 ALICE LANE</t>
  </si>
  <si>
    <t>OAK GROVE</t>
  </si>
  <si>
    <t>WARD</t>
  </si>
  <si>
    <t>JOSHUA</t>
  </si>
  <si>
    <t>F</t>
  </si>
  <si>
    <t>WARDFARMS2020@GMAIL.COM</t>
  </si>
  <si>
    <t>JO-A-300-20333-930007</t>
  </si>
  <si>
    <t>FARM LABOR</t>
  </si>
  <si>
    <t>' STATE 
FEDERAL
SOCIAL SECURITY</t>
  </si>
  <si>
    <t>3544 HIGHWAY 577</t>
  </si>
  <si>
    <t>EPPS</t>
  </si>
  <si>
    <t>WEST CARROLL</t>
  </si>
  <si>
    <t>491 RIDDLE LANE  
APT 170</t>
  </si>
  <si>
    <t>LAKE PROVIDENCE</t>
  </si>
  <si>
    <t>EAST CARROLL</t>
  </si>
  <si>
    <t>APARTMENT - RENTAL</t>
  </si>
  <si>
    <t>Charles</t>
  </si>
  <si>
    <t>2997 Luke Dr</t>
  </si>
  <si>
    <t>Farmersville</t>
  </si>
  <si>
    <t>dani@h2labor.com</t>
  </si>
  <si>
    <t>H2A Labor Assistance, Inc.</t>
  </si>
  <si>
    <t>Raises and/or bonuses may be offered based on work performance, skill or tenure.</t>
  </si>
  <si>
    <t xml:space="preserve">' Any advances that are made to workers will be deducted from their checks.  </t>
  </si>
  <si>
    <t>GRANT</t>
  </si>
  <si>
    <t>single family home</t>
  </si>
  <si>
    <t>https://www.louisianaworks.net/hire/vosnet/Default.aspx</t>
  </si>
  <si>
    <t>Wilder</t>
  </si>
  <si>
    <t>McKay</t>
  </si>
  <si>
    <t>Kelly</t>
  </si>
  <si>
    <t>Parkin</t>
  </si>
  <si>
    <t>Elizabeth (Betsy)</t>
  </si>
  <si>
    <t>Snake River Farmers' Association</t>
  </si>
  <si>
    <t>General Farm/Irrigation Worker</t>
  </si>
  <si>
    <t>CANYON</t>
  </si>
  <si>
    <t>Caldwell</t>
  </si>
  <si>
    <t>WILLIAMSON</t>
  </si>
  <si>
    <t>WAYNE</t>
  </si>
  <si>
    <t>Charleston</t>
  </si>
  <si>
    <t>MO</t>
  </si>
  <si>
    <t>Bart</t>
  </si>
  <si>
    <t>Ag Equipment Operator</t>
  </si>
  <si>
    <t>MISSISSIPPI</t>
  </si>
  <si>
    <t>H-300-20336-933213</t>
  </si>
  <si>
    <t>Ag Labor LLC</t>
  </si>
  <si>
    <t>2705 Aston Ave</t>
  </si>
  <si>
    <t>Plant City</t>
  </si>
  <si>
    <t>Cruz</t>
  </si>
  <si>
    <t>Julio</t>
  </si>
  <si>
    <t>Cesar</t>
  </si>
  <si>
    <t>Director</t>
  </si>
  <si>
    <t>aglaborh2a@gmail.com</t>
  </si>
  <si>
    <t>Ruiz</t>
  </si>
  <si>
    <t>Marisela</t>
  </si>
  <si>
    <t>562 Cody Caleb Dr</t>
  </si>
  <si>
    <t>Winter Haven</t>
  </si>
  <si>
    <t>coast2coastlaborconsulting@gmail.com</t>
  </si>
  <si>
    <t>Coast2Coast Labor Consulting, LLC</t>
  </si>
  <si>
    <t>45-1011.00</t>
  </si>
  <si>
    <t>First-Line Supervisors of Farming, Fishing, and Forestry Workers</t>
  </si>
  <si>
    <t>JO-A-300-20336-933213</t>
  </si>
  <si>
    <t>First-Line Supervisors</t>
  </si>
  <si>
    <t xml:space="preserve">' The employer will make the following deductions: FICA taxes, federal income tax, cash advances, overpayment of wages, charges for any loss to the employer due to the worker's damage or loss of equipment or housing items where it is shown that the worker is responsible, and any other deduction expressly authorized by the worker in writing. No state income tax will be deducted. </t>
  </si>
  <si>
    <t>Bus driver requirements:
CDL driver's license with passenger endorsement
1 year of combined experience driving a school bus and as a crew leader/field walker (verifiable)
FLC or FLCE registration card with driving authorization
Florida state crew leader license with driving authorization
Medical exam certificate
Microsoft Excel skills or knowledge
Ability to communicate with field harvesters in their spoken language
The Employer has a drug-free workplace program. Background check and random drug testing will be post hire at employers expense. Drug testing may be done post-accident and for cases with valid reasons for suspicion at the employer's expense.</t>
  </si>
  <si>
    <t>1702 W Sam Allen Rd</t>
  </si>
  <si>
    <t>HILLSBOROUGH</t>
  </si>
  <si>
    <t>38032 Marka Dr</t>
  </si>
  <si>
    <t>Dade City</t>
  </si>
  <si>
    <t>PASCO</t>
  </si>
  <si>
    <t>Mobile homes</t>
  </si>
  <si>
    <t>H-300-20332-929666</t>
  </si>
  <si>
    <t>CM Farms, LLC of Dry Creek</t>
  </si>
  <si>
    <t>252 CM Farms Rd</t>
  </si>
  <si>
    <t>Dry Creek</t>
  </si>
  <si>
    <t xml:space="preserve">Melsheimer </t>
  </si>
  <si>
    <t>Jackie</t>
  </si>
  <si>
    <t>co- owner</t>
  </si>
  <si>
    <t>jackie@cmfarmsllc.com</t>
  </si>
  <si>
    <t>Register</t>
  </si>
  <si>
    <t>JO-A-300-20332-929666</t>
  </si>
  <si>
    <t>Three months verifiable experience harvesting fruits and  vegetables. Work outside in inclement weather. Extensive walking, pushing, pulling, bending, stooping and sitting. Employer is a drug free work place. Drug testing is conducted post hire at the employer's expense and is not part of the interview process. Negative results are required before starting work.</t>
  </si>
  <si>
    <t>BEAUREGARD</t>
  </si>
  <si>
    <t>louisianaworks.net/hire/vosnet/Default.aspx</t>
  </si>
  <si>
    <t>H-300-20336-933323</t>
  </si>
  <si>
    <t>Pilster Ranch Corporation</t>
  </si>
  <si>
    <t>55 Pilster Drive</t>
  </si>
  <si>
    <t>Alzada</t>
  </si>
  <si>
    <t>Pilster</t>
  </si>
  <si>
    <t xml:space="preserve">Larry or Madge or Lane </t>
  </si>
  <si>
    <t>Owners</t>
  </si>
  <si>
    <t>mt.sheepherders@rangeweb.net</t>
  </si>
  <si>
    <t>JO-A-300-20336-933323</t>
  </si>
  <si>
    <t>Dryland Farm/Livestock Worker</t>
  </si>
  <si>
    <t>Plus Room</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</si>
  <si>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t>
  </si>
  <si>
    <t>55 Pilster Dr.</t>
  </si>
  <si>
    <t>CARTER</t>
  </si>
  <si>
    <t>Fixed Site</t>
  </si>
  <si>
    <t>H-300-20337-934757</t>
  </si>
  <si>
    <t>Rhea Brothers</t>
  </si>
  <si>
    <t>5935 McCall Lane</t>
  </si>
  <si>
    <t>Arlington</t>
  </si>
  <si>
    <t>NE</t>
  </si>
  <si>
    <t>Rhea</t>
  </si>
  <si>
    <t>Mill Manager</t>
  </si>
  <si>
    <t>heleen@mygoldenteam.com</t>
  </si>
  <si>
    <t>JO-A-300-20337-934757</t>
  </si>
  <si>
    <t>Must be able to lift 40 lbs.  Employer will conduct criminal background checks and post-hire and random drug testing at employer's expense.  Conduct drug testing to enforce a drug free workplace.  Failing a drug test will result in termination.  Will not hire anyone with a violent or theft criminal background.  May deduct for willful destruction of property. Require a regular drivers license and 3 months experience.</t>
  </si>
  <si>
    <t>20777 Hwy 30</t>
  </si>
  <si>
    <t>corey@rheabrothers.com</t>
  </si>
  <si>
    <t>https://neworks.nebraska.gov/vosnet/Default.aspx</t>
  </si>
  <si>
    <t>Pasco</t>
  </si>
  <si>
    <t>WA</t>
  </si>
  <si>
    <t xml:space="preserve">HR Manager </t>
  </si>
  <si>
    <t>n/a n/a</t>
  </si>
  <si>
    <t>smendoza@wafla.org</t>
  </si>
  <si>
    <t>Mendoza</t>
  </si>
  <si>
    <t>Samantha</t>
  </si>
  <si>
    <t>8830 Tallon Ln. NE</t>
  </si>
  <si>
    <t>Suite C</t>
  </si>
  <si>
    <t>Lacey</t>
  </si>
  <si>
    <t>wafla</t>
  </si>
  <si>
    <t>Farmworkers/laborers</t>
  </si>
  <si>
    <t>Mesa</t>
  </si>
  <si>
    <t>https://www.worksourcewa.com</t>
  </si>
  <si>
    <t xml:space="preserve">Adams </t>
  </si>
  <si>
    <t>ND</t>
  </si>
  <si>
    <t>Adams</t>
  </si>
  <si>
    <t>' Social Security
Federal
State</t>
  </si>
  <si>
    <t>WALSH</t>
  </si>
  <si>
    <t>www.jobsnd.com</t>
  </si>
  <si>
    <t>Wilmer</t>
  </si>
  <si>
    <t>tward.nac@gmail.com</t>
  </si>
  <si>
    <t>Ward</t>
  </si>
  <si>
    <t>Theresa</t>
  </si>
  <si>
    <t>105 N McNeil St</t>
  </si>
  <si>
    <t>P.O. Box 1599</t>
  </si>
  <si>
    <t>Carthage</t>
  </si>
  <si>
    <t>theresa@nach2a.com</t>
  </si>
  <si>
    <t>National Agricultural Consultants LLC</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</si>
  <si>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</si>
  <si>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 xml:space="preserve">Mobile </t>
  </si>
  <si>
    <t>MOBILE</t>
  </si>
  <si>
    <t>https://seasonaljobs.dol.gov/</t>
  </si>
  <si>
    <t>Paris</t>
  </si>
  <si>
    <t>Jason</t>
  </si>
  <si>
    <t>Paul</t>
  </si>
  <si>
    <t>Fayetteville</t>
  </si>
  <si>
    <t>HENRY</t>
  </si>
  <si>
    <t>Harvey</t>
  </si>
  <si>
    <t>Hodge</t>
  </si>
  <si>
    <t>Patty</t>
  </si>
  <si>
    <t>Cinderblock House</t>
  </si>
  <si>
    <t>Brandon</t>
  </si>
  <si>
    <t xml:space="preserve">James </t>
  </si>
  <si>
    <t xml:space="preserve">Owner </t>
  </si>
  <si>
    <t xml:space="preserve">Lake Charles </t>
  </si>
  <si>
    <t>Ashley Foret Dees, LLC</t>
  </si>
  <si>
    <t xml:space="preserve">Farmworker </t>
  </si>
  <si>
    <t>CALCASIEU</t>
  </si>
  <si>
    <t>MA</t>
  </si>
  <si>
    <t>Cook</t>
  </si>
  <si>
    <t>Glenn</t>
  </si>
  <si>
    <t xml:space="preserve">Phoenix </t>
  </si>
  <si>
    <t>Vega</t>
  </si>
  <si>
    <t>Chief Financial Officer</t>
  </si>
  <si>
    <t>Phoenix</t>
  </si>
  <si>
    <t>Thurgood</t>
  </si>
  <si>
    <t>Jaime</t>
  </si>
  <si>
    <t>1334 E Chandler Blvd Ste #5 A-33</t>
  </si>
  <si>
    <t>jaime@ceslaborsolutions.com</t>
  </si>
  <si>
    <t xml:space="preserve">Corporate &amp; Employee Services </t>
  </si>
  <si>
    <t xml:space="preserve">Nursery Worker </t>
  </si>
  <si>
    <t>' The employer will make all deductions from the worker’s paycheck required by law.</t>
  </si>
  <si>
    <t>MARICOPA</t>
  </si>
  <si>
    <t xml:space="preserve">Mobile Home </t>
  </si>
  <si>
    <t xml:space="preserve">Michael </t>
  </si>
  <si>
    <t>' The deductions from pay are taxes (if applicable under Federal, State and local law from U.S. workers), FICA taxes, Federal Income Taxes withholding, and negligent or willful destruction of property.</t>
  </si>
  <si>
    <t>HUMPHREYS</t>
  </si>
  <si>
    <t xml:space="preserve">Employer Owned </t>
  </si>
  <si>
    <t>Bowdle</t>
  </si>
  <si>
    <t>Custom Harvester</t>
  </si>
  <si>
    <t>EDMUNDS</t>
  </si>
  <si>
    <t>8530 E. Highway 24</t>
  </si>
  <si>
    <t>Manhattan</t>
  </si>
  <si>
    <t>KS</t>
  </si>
  <si>
    <t>Nelson</t>
  </si>
  <si>
    <t>Greg</t>
  </si>
  <si>
    <t>President/Managing Partner</t>
  </si>
  <si>
    <t>gbn@cox.net</t>
  </si>
  <si>
    <t>Ralph</t>
  </si>
  <si>
    <t>General Partner</t>
  </si>
  <si>
    <t>Zollinger</t>
  </si>
  <si>
    <t>J.</t>
  </si>
  <si>
    <t>Livestock/Ranch Worker</t>
  </si>
  <si>
    <t>1725 3 C Bar Road</t>
  </si>
  <si>
    <t>Browning</t>
  </si>
  <si>
    <t>GLACIER</t>
  </si>
  <si>
    <t>Stick built</t>
  </si>
  <si>
    <t>https://montanaworks.gov/</t>
  </si>
  <si>
    <t>Joint Employer</t>
  </si>
  <si>
    <t>PO Box 156</t>
  </si>
  <si>
    <t>Newdale</t>
  </si>
  <si>
    <t>Walters</t>
  </si>
  <si>
    <t>Trailer House</t>
  </si>
  <si>
    <t>Groom</t>
  </si>
  <si>
    <t>Ollinger</t>
  </si>
  <si>
    <t xml:space="preserve">Groom </t>
  </si>
  <si>
    <t>Hester</t>
  </si>
  <si>
    <t>Taylor</t>
  </si>
  <si>
    <t>6747 Foxbriar Dr</t>
  </si>
  <si>
    <t>Tulsa</t>
  </si>
  <si>
    <t>Oklahoma</t>
  </si>
  <si>
    <t>taylor@southernimpact.com</t>
  </si>
  <si>
    <t>Southern Impact</t>
  </si>
  <si>
    <t>Ag Equipment Operators</t>
  </si>
  <si>
    <t xml:space="preserve">' See Addendum </t>
  </si>
  <si>
    <t>CARSON</t>
  </si>
  <si>
    <t xml:space="preserve">Private home </t>
  </si>
  <si>
    <t>seasonaljobs.dol.gov</t>
  </si>
  <si>
    <t>Garden City</t>
  </si>
  <si>
    <t>Gully</t>
  </si>
  <si>
    <t>Rodney</t>
  </si>
  <si>
    <t>James</t>
  </si>
  <si>
    <t>Crispin</t>
  </si>
  <si>
    <t>Antonio</t>
  </si>
  <si>
    <t>149 Meridian Way</t>
  </si>
  <si>
    <t>Richmond</t>
  </si>
  <si>
    <t>acrispin@yahoo.com</t>
  </si>
  <si>
    <t>Crispin's Farm Service</t>
  </si>
  <si>
    <t>' The following deductions will be made: 
___x_ Taxes, ifapplicable under Federal, State, and local law from U.S. Workers; _____x __FICA Taxes  _____ FUTA Taxes  __x__ Federal. Income Tax Withholding 
_____ Advances; 
_____ Meals; 
_____ Willful destruction of property; 
___ X __ Other (Specify)  Deductions will be made for willful destruction of property</t>
  </si>
  <si>
    <t>Wood frame house</t>
  </si>
  <si>
    <t>P.O. Box 174</t>
  </si>
  <si>
    <t>Holly Bluff</t>
  </si>
  <si>
    <t>YAZOO</t>
  </si>
  <si>
    <t>Parshall</t>
  </si>
  <si>
    <t>Billadeau</t>
  </si>
  <si>
    <t>Preston</t>
  </si>
  <si>
    <t>Leon</t>
  </si>
  <si>
    <t>Bi-monthly</t>
  </si>
  <si>
    <t>MOUNTRAIL</t>
  </si>
  <si>
    <t>Trailer Home</t>
  </si>
  <si>
    <t>Springfield</t>
  </si>
  <si>
    <t>Timothy</t>
  </si>
  <si>
    <t xml:space="preserve">700 Poplar St </t>
  </si>
  <si>
    <t>TALLAHATCHIE</t>
  </si>
  <si>
    <t>Employer owned house</t>
  </si>
  <si>
    <t xml:space="preserve"> </t>
  </si>
  <si>
    <t>ORLEANS</t>
  </si>
  <si>
    <t>OR</t>
  </si>
  <si>
    <t>Kenneth</t>
  </si>
  <si>
    <t>LAKE</t>
  </si>
  <si>
    <t>87848  430th Ave</t>
  </si>
  <si>
    <t>Ainsworth</t>
  </si>
  <si>
    <t>Freeman</t>
  </si>
  <si>
    <t>Michael</t>
  </si>
  <si>
    <t>rsfy@threeriver.net</t>
  </si>
  <si>
    <t>White Hall</t>
  </si>
  <si>
    <t>Cox</t>
  </si>
  <si>
    <t>Maria</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</si>
  <si>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</si>
  <si>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JE Cooley Farms Inc.</t>
  </si>
  <si>
    <t>3097 Hwy 11, West</t>
  </si>
  <si>
    <t>Chesnee</t>
  </si>
  <si>
    <t>Cooley</t>
  </si>
  <si>
    <t>E</t>
  </si>
  <si>
    <t>Farmworker: Diversified</t>
  </si>
  <si>
    <t>per hour when working in NC</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</si>
  <si>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payment for articles which the Worker has voluntarily purchased from the Employer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</si>
  <si>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Must have three months experience hand harvesting a perishable crop. Applicants must be able to furnish affirmative job references from recent employers.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</si>
  <si>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Hwy 11 west</t>
  </si>
  <si>
    <t>SPARTANBURG</t>
  </si>
  <si>
    <t>580 Burnett Road</t>
  </si>
  <si>
    <t xml:space="preserve"> Chesnee</t>
  </si>
  <si>
    <t>CHEROKEE</t>
  </si>
  <si>
    <t>Siding/Wood Frame</t>
  </si>
  <si>
    <t>https://seasonaljobs.dol.gov</t>
  </si>
  <si>
    <t>Tallulah</t>
  </si>
  <si>
    <t>Hill</t>
  </si>
  <si>
    <t>Clark</t>
  </si>
  <si>
    <t>Houston</t>
  </si>
  <si>
    <t>H-300-20344-942520</t>
  </si>
  <si>
    <t>Goats R Us</t>
  </si>
  <si>
    <t>1215 Garcia Ranch Road</t>
  </si>
  <si>
    <t>PO Box 37, Orinda, CA, 94563 (Mailing Address)</t>
  </si>
  <si>
    <t>Briones</t>
  </si>
  <si>
    <t>Oyarzun</t>
  </si>
  <si>
    <t>Terri or Zephyr</t>
  </si>
  <si>
    <t>quizet@aol.com</t>
  </si>
  <si>
    <t>811 N Glenn</t>
  </si>
  <si>
    <t>Mountain Plains Ag. Service</t>
  </si>
  <si>
    <t>JO-A-300-20344-942520</t>
  </si>
  <si>
    <t>Range Herder - Lambing and Kidding Season</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</si>
  <si>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</si>
  <si>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CONTRA COSTA</t>
  </si>
  <si>
    <t>H-300-20317-910914</t>
  </si>
  <si>
    <t>Association - Joint Employer</t>
  </si>
  <si>
    <t>WESTERN RANGE ASSOCIATION</t>
  </si>
  <si>
    <t>161 FIFTH AVE SOUTH</t>
  </si>
  <si>
    <t>SUITE 100</t>
  </si>
  <si>
    <t>TWIN FALLS</t>
  </si>
  <si>
    <t>YOUREE</t>
  </si>
  <si>
    <t>MONICA</t>
  </si>
  <si>
    <t>EXECUTIVE DIRECTOR</t>
  </si>
  <si>
    <t>legal@westernrange.net</t>
  </si>
  <si>
    <t>JO-A-300-20317-910914</t>
  </si>
  <si>
    <t>RANGE WINTER SHEEPHERDER</t>
  </si>
  <si>
    <t>Employer shall provide housing and board in accordance with the rules and regulations of the federal government of the United States of America. Discretionary performance-based bonuses may be available Payroll advances may be available</t>
  </si>
  <si>
    <t>SEMI-MONTHLY</t>
  </si>
  <si>
    <t>' Social Security and Federal Income Tax withholding's may be deducted from wages.</t>
  </si>
  <si>
    <t>372 N MEADOW CREEK</t>
  </si>
  <si>
    <t>POMEROY</t>
  </si>
  <si>
    <t>GARFIELD</t>
  </si>
  <si>
    <t>MOBILE RANGE UNITS</t>
  </si>
  <si>
    <t>applicants@westernrange.net</t>
  </si>
  <si>
    <t>H-300-20273-850597</t>
  </si>
  <si>
    <t>Premium Packing, Inc.</t>
  </si>
  <si>
    <t>449 Harrison Road</t>
  </si>
  <si>
    <t>Salinas</t>
  </si>
  <si>
    <t>Alderete</t>
  </si>
  <si>
    <t>Ronnie</t>
  </si>
  <si>
    <t>General Manager</t>
  </si>
  <si>
    <t>ronnie@premiumpacking.com</t>
  </si>
  <si>
    <t>JO-A-300-20273-850597</t>
  </si>
  <si>
    <t>Field Worker</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</si>
  <si>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</si>
  <si>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 xml:space="preserve">3 months of agricultural experience in artichokes .  Written verification of experience is required.  Specific requirements include lifting up to 80-90 pounds frequently.  Must be able to carry an artichoke bag that weighs 80  90 pounds for up to 80% of the time; must be able to use hand tools, including cutting knives.  Must be able to work under conditions where skin and clothing become heavily soiled with mud, water, grease, etc.  Must be able to work outdoors in inclement weather conditions, including sun, rain, cold, high winds, etc.  Work involves frequent kneeling, turning, reaching, squatting, bending and working in bent or stooped positions.  Must be able to walk and stand up extensively.  Must be able to operate handheld devices.  No smoking, illegal drugs, alcohol, firearms in the field or residential housing. </t>
  </si>
  <si>
    <t>Vessy Ranch	Molera Road</t>
  </si>
  <si>
    <t>Castroville</t>
  </si>
  <si>
    <t>MONTEREY</t>
  </si>
  <si>
    <t xml:space="preserve">Country Inn, 126 John Street, </t>
  </si>
  <si>
    <t>H-300-20339-939072</t>
  </si>
  <si>
    <t>John Espil Sheep Co. Inc.</t>
  </si>
  <si>
    <t>61855 Smoke Creek Road</t>
  </si>
  <si>
    <t>PO BOX 150, Gerlach, NV. 89412</t>
  </si>
  <si>
    <t>Gerlach</t>
  </si>
  <si>
    <t>NV</t>
  </si>
  <si>
    <t>Espil</t>
  </si>
  <si>
    <t xml:space="preserve">Brent or John </t>
  </si>
  <si>
    <t>Owner/President</t>
  </si>
  <si>
    <t>bespil@gmail.com</t>
  </si>
  <si>
    <t>JO-A-300-20339-939072</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</si>
  <si>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t>
  </si>
  <si>
    <t>WASHOE</t>
  </si>
  <si>
    <t xml:space="preserve">61855 Smoke Creek Road </t>
  </si>
  <si>
    <t>H-300-20248-806415</t>
  </si>
  <si>
    <t>JO-A-300-20248-806415</t>
  </si>
  <si>
    <t>Employer shall provide housing and board in accordance with the rules and regulations of the federal government of the United States of America. Discretionary performance-based bonuses may be available.</t>
  </si>
  <si>
    <t>' Social Security, Federal and State Income Tax withholding’s may be deducted from wages.</t>
  </si>
  <si>
    <t>4558 MCDERMOTT RD</t>
  </si>
  <si>
    <t>MAXWELL</t>
  </si>
  <si>
    <t>COLUSA</t>
  </si>
  <si>
    <t>MOBILE UNITS</t>
  </si>
  <si>
    <t>S &amp; T Farms LLC</t>
  </si>
  <si>
    <t>41150 County Road G</t>
  </si>
  <si>
    <t>Del Norte</t>
  </si>
  <si>
    <t>CO</t>
  </si>
  <si>
    <t>or Katie Tucker</t>
  </si>
  <si>
    <t>shane@t-heartranch.com</t>
  </si>
  <si>
    <t xml:space="preserve">811 North Glenn Road </t>
  </si>
  <si>
    <t>Plus room and board</t>
  </si>
  <si>
    <t>SAGUACHE</t>
  </si>
  <si>
    <t>H-300-20336-933577</t>
  </si>
  <si>
    <t>Midkiff Double S Ranch, Ltd.</t>
  </si>
  <si>
    <t>3952 E. 42nd Street</t>
  </si>
  <si>
    <t>Suite H</t>
  </si>
  <si>
    <t>Odessa</t>
  </si>
  <si>
    <t>Shelton</t>
  </si>
  <si>
    <t>Liz</t>
  </si>
  <si>
    <t>lizshelton57@hotmail.com</t>
  </si>
  <si>
    <t>Caudillo</t>
  </si>
  <si>
    <t>Daniel</t>
  </si>
  <si>
    <t>5959 Gateway West</t>
  </si>
  <si>
    <t>Suite 440</t>
  </si>
  <si>
    <t>El Paso</t>
  </si>
  <si>
    <t>daniel@caudillolaw.com</t>
  </si>
  <si>
    <t>The Law Office of Daniel Caudillo</t>
  </si>
  <si>
    <t>Texas Supreme Court</t>
  </si>
  <si>
    <t>JO-A-300-20336-933577</t>
  </si>
  <si>
    <t>Ranch Manager/Ranch Hand</t>
  </si>
  <si>
    <t xml:space="preserve">' Employer will make all deductions from the worker's paycheck as required by law.  Employer will make no other deductions.  </t>
  </si>
  <si>
    <t>-Workers will be on call for up to 24 hours per day, 7 days per week and workers will spend the 
majority of the workdays during the contract period in the herding or production of livestock on the range. Duties shall include but not limited to:
-Attend t</t>
  </si>
  <si>
    <t>57001 FM 1379</t>
  </si>
  <si>
    <t>Midland</t>
  </si>
  <si>
    <t>MIDLAND</t>
  </si>
  <si>
    <t>Modular Range Housing</t>
  </si>
  <si>
    <t>H-300-20233-779418</t>
  </si>
  <si>
    <t>GNA Labor, LLC</t>
  </si>
  <si>
    <t>830 S. Cabbage Palm St.</t>
  </si>
  <si>
    <t>Clewiston</t>
  </si>
  <si>
    <t>Gonzales</t>
  </si>
  <si>
    <t>Angelica</t>
  </si>
  <si>
    <t>gnalabor@gmail.com</t>
  </si>
  <si>
    <t>N?A</t>
  </si>
  <si>
    <t>JO-A-300-20233-779418</t>
  </si>
  <si>
    <t xml:space="preserve">TRAINING: The employer will provide/allow one (1) week of work for worker to reach production standards.
FORMACIN: El empleador proveer una (1) semana de trabajo para los trabajadores para llegar a estndares de produccin.
PRODUCTION STANDARDS: After completion of training or break-in period, employer will expect worker to meet the following production standards  
Corn (Cut), 47 boxes/hr.
Corn (Pack), 76 boxes/hr.
NORMAS DE PRODUCCIN: Tras la finalizacin de la formacin o perodo break-in, empleador esperar trabajador para cumplir con las siguientes normas de produccin  
Maz (corte), 47 cajas / hr.
Maz (paquete), 76 cajas / hr. 
</t>
  </si>
  <si>
    <t>Old Conners Road</t>
  </si>
  <si>
    <t>Canal Point</t>
  </si>
  <si>
    <t>PALM BEACH</t>
  </si>
  <si>
    <t>1401 Joe Louis Avenue</t>
  </si>
  <si>
    <t>Pahokee</t>
  </si>
  <si>
    <t>Migrant Camp</t>
  </si>
  <si>
    <t>H-300-20251-808352</t>
  </si>
  <si>
    <t>EAM HARVESTING LLC</t>
  </si>
  <si>
    <t>2692 NE BURNHAM ROAD</t>
  </si>
  <si>
    <t>ARCADIA</t>
  </si>
  <si>
    <t>MEDINA</t>
  </si>
  <si>
    <t xml:space="preserve">SALVADOR </t>
  </si>
  <si>
    <t>2692 NE BURNHAM RD</t>
  </si>
  <si>
    <t>BRENDA_MEDINAHARVESTING@HOTMAIL.COM</t>
  </si>
  <si>
    <t>JO-A-300-20251-808352</t>
  </si>
  <si>
    <t>CITRUS HAND HARVESTERS</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</si>
  <si>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
</t>
  </si>
  <si>
    <t xml:space="preserve">Training will be given to workers for 5 days and workers will be permitted 14 days to reach the production standards.
The orange picker/farm laborer will be trained to inspect their ladder for defects. The employee is expected to perform the inspection at the start of each workday.
The orange picker/farm laborer will also be trained to be aware of moving vehicles in the field.  Machines that empty tubs are always present and travel through the citrus groves.
High voltage power lines may be present at or near some groves. Employees will be trained to avoid this hazard.
Each orange picker/farm laborer will be assigned one picking sack and one ladder. Only if the items become unsafe or unusable they will be replaced free of charge.
</t>
  </si>
  <si>
    <t>4801-5099 NE 4 Mile Grade</t>
  </si>
  <si>
    <t>4819 NE MCINTYRE STREET</t>
  </si>
  <si>
    <t>EMPLOYER-OWNED</t>
  </si>
  <si>
    <t>brenda_medinaharvesting@hotmail.com</t>
  </si>
  <si>
    <t>H-300-20258-820364</t>
  </si>
  <si>
    <t>Erwin Tupper</t>
  </si>
  <si>
    <t>89 Grove Road</t>
  </si>
  <si>
    <t>Morrison</t>
  </si>
  <si>
    <t>Tupper</t>
  </si>
  <si>
    <t>Erwin</t>
  </si>
  <si>
    <t>89 Grove Rd</t>
  </si>
  <si>
    <t>JO-A-300-20258-820364</t>
  </si>
  <si>
    <t>budding</t>
  </si>
  <si>
    <t xml:space="preserve">'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  </t>
  </si>
  <si>
    <t>875 Dyers Cr</t>
  </si>
  <si>
    <t>https://www.jobs4tn.gov/vosnet/Default.aspx</t>
  </si>
  <si>
    <t>H-300-20248-806978</t>
  </si>
  <si>
    <t>Jose M. Gracia Harvesting, Inc.</t>
  </si>
  <si>
    <t xml:space="preserve">48 Meadow Way </t>
  </si>
  <si>
    <t xml:space="preserve">Frostproof </t>
  </si>
  <si>
    <t>Gracia</t>
  </si>
  <si>
    <t>Jose</t>
  </si>
  <si>
    <t>48 Meadow Way</t>
  </si>
  <si>
    <t>Frostproof</t>
  </si>
  <si>
    <t>joseg@jgraciainc.com</t>
  </si>
  <si>
    <t xml:space="preserve">Supreme Court </t>
  </si>
  <si>
    <t>JO-A-300-20248-806978</t>
  </si>
  <si>
    <t>Farmworkers &amp; Laborers</t>
  </si>
  <si>
    <t>South-Early/Mid Oranges (fresh &amp; Process) - Per 90# field box equates to minimum production standard of 8.94-90# field boxes per hour. Employees working under the piece rate system will be required to average not less than $8.05 per hour at the end of the</t>
  </si>
  <si>
    <t xml:space="preserve">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required before starting work.  Must be able to lift and carry 100 lbs. repetitively throughout the workday.  Must be able to discern colors accurately in order to perform color-specific picking.  Must not hinder another workers productivity.  Use of personal cell phone or other personal electronic device during working hours strictly prohibited except for work-related calls or emergencies and violation may result in immediate termination.  Must commit to entire anticipated period of employment.
</t>
  </si>
  <si>
    <t xml:space="preserve">3 C's
27.712778, -81.490000: Godwin Rd </t>
  </si>
  <si>
    <t>POLK</t>
  </si>
  <si>
    <t>3950 US Hwy 98</t>
  </si>
  <si>
    <t>Dwelling</t>
  </si>
  <si>
    <t>jgraciafarms@yahoo.com</t>
  </si>
  <si>
    <t>employflorida.com</t>
  </si>
  <si>
    <t>H-300-20248-807039</t>
  </si>
  <si>
    <t xml:space="preserve">Central Fruit Harvesting, LLC </t>
  </si>
  <si>
    <t>22110 CR 561</t>
  </si>
  <si>
    <t>Astatula</t>
  </si>
  <si>
    <t xml:space="preserve">Carranza </t>
  </si>
  <si>
    <t xml:space="preserve">Damian </t>
  </si>
  <si>
    <t xml:space="preserve">22110 CR 561 </t>
  </si>
  <si>
    <t>damiancarranza55@yahoo.com</t>
  </si>
  <si>
    <t>Spaulding</t>
  </si>
  <si>
    <t xml:space="preserve">Margarita </t>
  </si>
  <si>
    <t xml:space="preserve">3216 Old Northeast Rd. </t>
  </si>
  <si>
    <t>Lake Waccamaw</t>
  </si>
  <si>
    <t>margarita@farmlaborservices.us</t>
  </si>
  <si>
    <t>Farm Labor Services, LLC</t>
  </si>
  <si>
    <t>JO-A-300-20248-807039</t>
  </si>
  <si>
    <t>Farmlabor Workers</t>
  </si>
  <si>
    <t>$1.15 a box</t>
  </si>
  <si>
    <t>' Most of the work in this job at this job is paid by the piece rate, however, the prevailing wage of $ 11.71 per hour or more, if applicable. A minimum of all hours worked during a pay period are guaranteed. If there is a total worker wage for the piece rate income payment period and the hourly wages divided by the total hours worked during those pay periods, an average hourly wage is obtained below the hourly rate. guaranteed, the worker will be provided with an accumulated wage at a guaranteed minimum hourly rate. Employees working under the piece rate system must average no less than the state and federal minimum wage at the end of the first work week. Records of earnings will be maintained in accordance with requirements 655-122 (J) through (M). The employer will provide each worker with a statement of earnings in each pay period or before they meet the requirement in 655.122 (K).</t>
  </si>
  <si>
    <t>NONE/NINGUNO</t>
  </si>
  <si>
    <t>5021 HWY 11</t>
  </si>
  <si>
    <t xml:space="preserve">Deleon Springs </t>
  </si>
  <si>
    <t>VOLUSIA</t>
  </si>
  <si>
    <t>Rodeway Inn 20329 US HWY 27 Clermont, FL 34715</t>
  </si>
  <si>
    <t>Clermont</t>
  </si>
  <si>
    <t>Hotel - Rodeway Inn</t>
  </si>
  <si>
    <t>h-2a.joborder@deo.myflorida.com</t>
  </si>
  <si>
    <t>https://www.employflorida.com</t>
  </si>
  <si>
    <t>H-300-20261-831421</t>
  </si>
  <si>
    <t>Shotkoski Hay Farms</t>
  </si>
  <si>
    <t>701 East Prospect Road</t>
  </si>
  <si>
    <t>PO Box 520 Lexington NE 68850</t>
  </si>
  <si>
    <t>Shotkoski</t>
  </si>
  <si>
    <t>Bill</t>
  </si>
  <si>
    <t>4shothay@gmail.com</t>
  </si>
  <si>
    <t>2020 DELLWOOD RD</t>
  </si>
  <si>
    <t>WAYNESVILLE</t>
  </si>
  <si>
    <t>JO-A-300-20261-831421</t>
  </si>
  <si>
    <t>Ranch Hand</t>
  </si>
  <si>
    <t>' Federal Tax, State Tax, and Social Security</t>
  </si>
  <si>
    <t>Must be reliable to work unsupervised and speak with proficient English to clearly communicate with employer about problems or tasks. Must be able to obtain a CDL and have an insurable driving record. Employer requires post hire drug screening at employers expense due to DOT Physical requirements for CDL. Failure to pass drug screen will result in termination of employment.  Applicant must be willing to provide references and have a minimum three (3) months experience. Must be able to lift a 75 pound calf.  Basic literacy and arithmetic requirement. Wage rate may increase with verifiable experience. Employer may reward exceptional work with monetary or other benefits in addition to those listed here in his sole discretion. Exposure to extreme tempeatures and extensive pushing or pulling.</t>
  </si>
  <si>
    <t>701 East Prospect Rd</t>
  </si>
  <si>
    <t>DAWSON</t>
  </si>
  <si>
    <t>H-300-20272-847775</t>
  </si>
  <si>
    <t>KLC Farm</t>
  </si>
  <si>
    <t>146 Road 140</t>
  </si>
  <si>
    <t>Satanta</t>
  </si>
  <si>
    <t>Clawson</t>
  </si>
  <si>
    <t>Kurtis</t>
  </si>
  <si>
    <t>JO-A-300-20272-847775</t>
  </si>
  <si>
    <t>Farmworkers, Farm and Ranch Animals</t>
  </si>
  <si>
    <t>CDL, clean MVR, employment reference</t>
  </si>
  <si>
    <t>263 Road 140</t>
  </si>
  <si>
    <t>HASKELL</t>
  </si>
  <si>
    <t>3527 S. Road X</t>
  </si>
  <si>
    <t xml:space="preserve">Private 1 story rental </t>
  </si>
  <si>
    <t>H-300-20256-819773</t>
  </si>
  <si>
    <t>Jordan Pelton</t>
  </si>
  <si>
    <t>48 92nd Ave SW</t>
  </si>
  <si>
    <t>Halliday</t>
  </si>
  <si>
    <t>Pelton</t>
  </si>
  <si>
    <t>Jordan</t>
  </si>
  <si>
    <t>Owener</t>
  </si>
  <si>
    <t>Chart@daktel.com</t>
  </si>
  <si>
    <t>Hart</t>
  </si>
  <si>
    <t>LeAnn</t>
  </si>
  <si>
    <t>B</t>
  </si>
  <si>
    <t>3439 Main Street</t>
  </si>
  <si>
    <t>Chaseley</t>
  </si>
  <si>
    <t>NORTH DAKOTA</t>
  </si>
  <si>
    <t>Kaylahart179@gmail.com</t>
  </si>
  <si>
    <t>Hart to Hart LLC</t>
  </si>
  <si>
    <t>JO-A-300-20256-819773</t>
  </si>
  <si>
    <t>' Social security, federal and state taxes</t>
  </si>
  <si>
    <t>Driver's License, tractor and cattle experience</t>
  </si>
  <si>
    <t>140 92nd Ave W</t>
  </si>
  <si>
    <t>DUNN</t>
  </si>
  <si>
    <t>50 92nd Ave SW</t>
  </si>
  <si>
    <t>Ranch style house</t>
  </si>
  <si>
    <t>H-300-20262-832882</t>
  </si>
  <si>
    <t>Brushvale Seed, Inc.</t>
  </si>
  <si>
    <t>1656 280th St</t>
  </si>
  <si>
    <t>Breckenridge</t>
  </si>
  <si>
    <t>Miller Mohs</t>
  </si>
  <si>
    <t>Tessa</t>
  </si>
  <si>
    <t>J</t>
  </si>
  <si>
    <t>JO-A-300-20262-832882</t>
  </si>
  <si>
    <t>Plant Operator</t>
  </si>
  <si>
    <t>WILKIN</t>
  </si>
  <si>
    <t>403 3rd St Apt 5 &amp; 8</t>
  </si>
  <si>
    <t>Wahpeton</t>
  </si>
  <si>
    <t>RICHLAND</t>
  </si>
  <si>
    <t>2 2 bedroom apts</t>
  </si>
  <si>
    <t>www.minnesotaworks.net</t>
  </si>
  <si>
    <t>H-300-20275-853739</t>
  </si>
  <si>
    <t>Cypress Brake Planting Co</t>
  </si>
  <si>
    <t>P O Box 1052</t>
  </si>
  <si>
    <t>1318 Edwards Ave</t>
  </si>
  <si>
    <t>Tunica</t>
  </si>
  <si>
    <t>Johnson Jr</t>
  </si>
  <si>
    <t>Patrick</t>
  </si>
  <si>
    <t>53-3032.00</t>
  </si>
  <si>
    <t>Heavy and Tractor-Trailer Truck Drivers</t>
  </si>
  <si>
    <t>JO-A-300-20275-853739</t>
  </si>
  <si>
    <t>Grain Hauler</t>
  </si>
  <si>
    <t>2117 Johnson Rd</t>
  </si>
  <si>
    <t>Dundee</t>
  </si>
  <si>
    <t>TUNICA</t>
  </si>
  <si>
    <t>1690 School St.</t>
  </si>
  <si>
    <t>pjtunica@mac.com</t>
  </si>
  <si>
    <t>H-300-20286-875815</t>
  </si>
  <si>
    <t>Bryan Leonards Farms</t>
  </si>
  <si>
    <t>4470 McCain Road</t>
  </si>
  <si>
    <t>Leonards</t>
  </si>
  <si>
    <t>Trujillo</t>
  </si>
  <si>
    <t>Elaine</t>
  </si>
  <si>
    <t>Hudson</t>
  </si>
  <si>
    <t>PO Box 3228</t>
  </si>
  <si>
    <t>2840 Oxford Road</t>
  </si>
  <si>
    <t>Henderson</t>
  </si>
  <si>
    <t>admin@laborservicesinternational.com</t>
  </si>
  <si>
    <t>Labor Services International, LLC</t>
  </si>
  <si>
    <t>JO-A-300-20286-875815</t>
  </si>
  <si>
    <t>General Farmworker</t>
  </si>
  <si>
    <t>' The employer will make the following deductions as applicable: FICA (X) Federal Taxes (X) State Taxes, court ordered child support, garnishments and liens according to individual circumstances, all as required by law, repayments of cash advances or loans, &amp; repayment of overpayment of wages to the worker. Reasonable repair costs of damage to housing other than that caused by normal wear and tear or loss of equipment/tools will be deducted from workers found to have been responsible for such damage to housing or loss of equipment/tools. Other deductions may be made if expressly authorized by the worker in writing.</t>
  </si>
  <si>
    <t>Must able to lift &amp; carry 70lbs. Workers may be required to take random, post accident, and/or upon suspicion drug test, and background check post hire at no cost to worker. Must have legal authority to work in the US. Must have three months positive verifiable prior experience in job offered.</t>
  </si>
  <si>
    <t>4502 McCain Road</t>
  </si>
  <si>
    <t>Frame Structure</t>
  </si>
  <si>
    <t>H-300-20275-853492</t>
  </si>
  <si>
    <t>Leslie T Brown Farms</t>
  </si>
  <si>
    <t>15337 Hwy 70</t>
  </si>
  <si>
    <t>Brinkley</t>
  </si>
  <si>
    <t>Leslie</t>
  </si>
  <si>
    <t>JO-A-300-20275-853492</t>
  </si>
  <si>
    <t>Farm Labor</t>
  </si>
  <si>
    <t>15189 Hwy 70</t>
  </si>
  <si>
    <t>303 N 8th Street</t>
  </si>
  <si>
    <t>Wheatley</t>
  </si>
  <si>
    <t>ST FRANCIS</t>
  </si>
  <si>
    <t>judy.brown@1stcommercialbk.com</t>
  </si>
  <si>
    <t>H-300-20275-853403</t>
  </si>
  <si>
    <t xml:space="preserve">Evergreen Honey Co., Inc.  </t>
  </si>
  <si>
    <t xml:space="preserve">3258 Koll Road </t>
  </si>
  <si>
    <t xml:space="preserve">Jennings </t>
  </si>
  <si>
    <t xml:space="preserve">Card </t>
  </si>
  <si>
    <t xml:space="preserve">Wesley </t>
  </si>
  <si>
    <t xml:space="preserve">Vice President </t>
  </si>
  <si>
    <t>3258 Koll Road</t>
  </si>
  <si>
    <t>rauch1118@maslabor.com</t>
  </si>
  <si>
    <t>srauch@maslabor.com</t>
  </si>
  <si>
    <t>Rauch</t>
  </si>
  <si>
    <t>Shelley</t>
  </si>
  <si>
    <t xml:space="preserve">C. </t>
  </si>
  <si>
    <t>JO-A-300-20275-853403</t>
  </si>
  <si>
    <t xml:space="preserve">Beekeeper </t>
  </si>
  <si>
    <t>'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Workers may be subject to disciplinary action for failing to obtain employer's permission for a personal long-distance call or to repay the cost of such call within a reasonable time.</t>
  </si>
  <si>
    <t xml:space="preserve">This job requires a minimum of three months of prior experience working on a honeybee farm handling both manual and machine tasks associated with beekeeping. Applicants must be able to furnish verbal or written statement establishing relevant prior work experience. Workers must be able to perform manual as well as mechanized activities with accuracy and efficiency.  Saturday work required. Must be able to lift/carry 90 lbs. Workers need to have no fear of bees and be non-allergic to bee stings, pollen, honey or other products of the hive.  Must be able to work in excessive humidity and heat up to 115 degrees Fahrenheit.  Workers with appropriate licenses and a valid doctor's certificate may be asked to drive other workers. Employer-paid post-hire drug testing is required upon reasonable suspicion of use and after a worker has an accident at work.   </t>
  </si>
  <si>
    <t>3258 Koll Rd.</t>
  </si>
  <si>
    <t>Jennings</t>
  </si>
  <si>
    <t>JEFFERSON DAVIS</t>
  </si>
  <si>
    <t>1103 CM Davis Rd.</t>
  </si>
  <si>
    <t xml:space="preserve">3 mobile homes </t>
  </si>
  <si>
    <t>louisianaworks.net</t>
  </si>
  <si>
    <t>H-300-20293-881775</t>
  </si>
  <si>
    <t>Coleman Angus</t>
  </si>
  <si>
    <t>40067 Morris Road</t>
  </si>
  <si>
    <t>Charlo</t>
  </si>
  <si>
    <t>Coleman</t>
  </si>
  <si>
    <t>Dee</t>
  </si>
  <si>
    <t>colemanangus@blackfoot.net; info@snakeriverfarmers.org</t>
  </si>
  <si>
    <t>JO-A-300-20293-881775</t>
  </si>
  <si>
    <t>Farm/Irrigation/Livestock Worker</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</si>
  <si>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</si>
  <si>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39752 Morris Road</t>
  </si>
  <si>
    <t>59751 Highway 212</t>
  </si>
  <si>
    <t>http://montanaworks.gov/</t>
  </si>
  <si>
    <t>H-300-20205-732800</t>
  </si>
  <si>
    <t>Quality Renewables Labor Contractors, LLC</t>
  </si>
  <si>
    <t>6115 Sunny Lane</t>
  </si>
  <si>
    <t>Las Cruces</t>
  </si>
  <si>
    <t>NM</t>
  </si>
  <si>
    <t>Lucero</t>
  </si>
  <si>
    <t>Caleb</t>
  </si>
  <si>
    <t>President/Crew Leader</t>
  </si>
  <si>
    <t>LAS CRUCES</t>
  </si>
  <si>
    <t>qfm@zianet.com</t>
  </si>
  <si>
    <t>Downs</t>
  </si>
  <si>
    <t xml:space="preserve">7331 S Olympia Ave #245 </t>
  </si>
  <si>
    <t>ldowns@southernimpact.com</t>
  </si>
  <si>
    <t>JO-A-300-20205-732800</t>
  </si>
  <si>
    <t>Orchard Maintenance Crew Member</t>
  </si>
  <si>
    <t xml:space="preserve">' Employer will make the following deductions, if applicable, and in accordance with Federal and State Laws:
o	FICA
o	State and Federal Taxes
o	Medicare
o	Willful destruction of property or damage to housing or furnishings
o	No deductions will be made which would bring the employee’s hourly wage below the Federal Minimum Wage. </t>
  </si>
  <si>
    <t>All employees applying for Orchard Cleanup contract will have a competency test during interview to determine ability to operate saw and equipment effectively and safely, test will be video recorded and documented. Test will require applicants to inspect and
startup same type of gas powered saw that would be used in orchard cleanup contract and maintain for 5 minute of runtime.</t>
  </si>
  <si>
    <t>DONA ANA</t>
  </si>
  <si>
    <t xml:space="preserve">6015 Las Alturas Dr. </t>
  </si>
  <si>
    <t>qfmnm.com</t>
  </si>
  <si>
    <t>H-300-20300-888504</t>
  </si>
  <si>
    <t>Coy's Honey Farm Inc</t>
  </si>
  <si>
    <t>970 Wire Rd East</t>
  </si>
  <si>
    <t>4595 County Road 745, Jonesboro, AR  72405</t>
  </si>
  <si>
    <t>Perkinston</t>
  </si>
  <si>
    <t>Coy</t>
  </si>
  <si>
    <t>Sarah</t>
  </si>
  <si>
    <t>JO-A-300-20300-888504</t>
  </si>
  <si>
    <t>STONE</t>
  </si>
  <si>
    <t>54 Jordan Rd</t>
  </si>
  <si>
    <t>coyshoneyfarm@gmail.com</t>
  </si>
  <si>
    <t>H-300-20297-886414</t>
  </si>
  <si>
    <t>William H. Perry Jr. dba Perry Apiaries</t>
  </si>
  <si>
    <t>dba Perry Apiaries</t>
  </si>
  <si>
    <t>2571 Graveyard Hill Road</t>
  </si>
  <si>
    <t>Harveys Lake</t>
  </si>
  <si>
    <t>PA</t>
  </si>
  <si>
    <t>Perry Jr.</t>
  </si>
  <si>
    <t>William</t>
  </si>
  <si>
    <t>JO-A-300-20297-886414</t>
  </si>
  <si>
    <t xml:space="preserve">This job requires a minimum of three months of verifiable prior experience working on a honeybee farm handling both manual and machine tasks associated with beekeeping. Workers must be able to perform manual as well as mechanized activities with accuracy and efficiency. Applicants must be able to furnish verifiable job reference(s) or comparable third party documentation from recent employer(s) establishing acceptable prior experience. Saturday work required. Must be able to lift/carry 75 lbs.  Workers must have no fear of bees and be non-allergic to bee stings, pollen, honey or other products of the hive.  Must be able to work in excessive humidity and heat up to 110 degrees Fahrenheit.  Clean driving record required to drive company vehicles. Workers with a clean driving record (no major violations such as but not limited to Driving While Intoxicated or Reckless Driving) and able to obtain an insurable driver's license may be required to drive company vehicles. </t>
  </si>
  <si>
    <t>3144 SE Lana Circle</t>
  </si>
  <si>
    <t>3347 SE Lana Circle</t>
  </si>
  <si>
    <t>H-300-20297-887385</t>
  </si>
  <si>
    <t>LLT Group</t>
  </si>
  <si>
    <t>Lord's Seed</t>
  </si>
  <si>
    <t>6825 N 375 E</t>
  </si>
  <si>
    <t>Howe</t>
  </si>
  <si>
    <t>Larimer</t>
  </si>
  <si>
    <t>Sherrie</t>
  </si>
  <si>
    <t>Manager</t>
  </si>
  <si>
    <t>JO-A-300-20297-887385</t>
  </si>
  <si>
    <t>9900 West Maple</t>
  </si>
  <si>
    <t>Orland</t>
  </si>
  <si>
    <t>STEUBEN</t>
  </si>
  <si>
    <t>7140 N 375 E</t>
  </si>
  <si>
    <t>LAGRANGE</t>
  </si>
  <si>
    <t>slarimer@lordsseed.com</t>
  </si>
  <si>
    <t>H-300-20289-879490</t>
  </si>
  <si>
    <t>JW Enterprise</t>
  </si>
  <si>
    <t>616 9th Ave. S.</t>
  </si>
  <si>
    <t>Faulkton</t>
  </si>
  <si>
    <t xml:space="preserve">Warren </t>
  </si>
  <si>
    <t>Jesse</t>
  </si>
  <si>
    <t>616  9th Ave. S</t>
  </si>
  <si>
    <t>Faulton</t>
  </si>
  <si>
    <t>JO-A-300-20289-879490</t>
  </si>
  <si>
    <t>Farm Machinery Mechanic</t>
  </si>
  <si>
    <t>' See Add C</t>
  </si>
  <si>
    <t>Other degree (JD, MD, etc.)</t>
  </si>
  <si>
    <t>Twelve (12) months recent and verifiable experience required for the job duties listed including hands on experience and a working knowledge of the functioning of machinery and internal combustion engines. Must have completed agricultural mechanic vocational schooling or apprenticeship. These experience requirements are necessary to ensure machinery is disassembled, repaired and reassembled properly. Mistakes due to lack of experience can result in human injury, crop destruction and machine failure. Must be able to obtain a drivers license within 30 days following hire and obtain clean driving record. Be able to lift up to 75 lbs of tools, parts, and equipment for repairs. Once hired, worker may be required to take a random drug test at no cost to the worker. Testing positive or failure to comply may result in immediate termination from employment.</t>
  </si>
  <si>
    <t xml:space="preserve">616 9th Ave S. </t>
  </si>
  <si>
    <t>FAULK</t>
  </si>
  <si>
    <t xml:space="preserve">605 Court St. </t>
  </si>
  <si>
    <t>jessewarren_18@yahoo.com</t>
  </si>
  <si>
    <t>H-300-20295-883989</t>
  </si>
  <si>
    <t xml:space="preserve">Olson's Greenhouses of Colorado, LLC  </t>
  </si>
  <si>
    <t xml:space="preserve">11610 WCR 14 1/2 </t>
  </si>
  <si>
    <t>Mailing: P.O. Box 208</t>
  </si>
  <si>
    <t>Fort Lupton</t>
  </si>
  <si>
    <t>Powell</t>
  </si>
  <si>
    <t>Kate</t>
  </si>
  <si>
    <t>11610 WCR 14 1/2</t>
  </si>
  <si>
    <t xml:space="preserve">Mailing:  P.O. Box 208 </t>
  </si>
  <si>
    <t xml:space="preserve">Fort Lupton </t>
  </si>
  <si>
    <t>400 Front Street, P.O. Box 507</t>
  </si>
  <si>
    <t>JO-A-300-20295-883989</t>
  </si>
  <si>
    <t xml:space="preserve">'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t>
  </si>
  <si>
    <t>This job requires a minimum of three months of prior experience working on a diversified crop farm or nursery handling manual and machine tasks associated with commodity production and harvest activities.  Saturday work required.  Must be able to lift/carry 60 lbs.  Post-hire employer-paid drug and alcohol testing required.</t>
  </si>
  <si>
    <t>Old Fort Lupton - 11610 WCR 14 1/2</t>
  </si>
  <si>
    <t>WELD</t>
  </si>
  <si>
    <t>Platteville 160 - 731 Grand Ave., Lot 160</t>
  </si>
  <si>
    <t xml:space="preserve">Platteville </t>
  </si>
  <si>
    <t xml:space="preserve">mobile home </t>
  </si>
  <si>
    <t>kpowell@ogg.com</t>
  </si>
  <si>
    <t>www.connectingcolorado.com</t>
  </si>
  <si>
    <t>H-300-20308-896799</t>
  </si>
  <si>
    <t>Charlie Johnson Farms</t>
  </si>
  <si>
    <t>410 Jarrett Street</t>
  </si>
  <si>
    <t>Welsh</t>
  </si>
  <si>
    <t>Jeff Davis Parish</t>
  </si>
  <si>
    <t>Charlie</t>
  </si>
  <si>
    <t>Jefferson Davis parish</t>
  </si>
  <si>
    <t>cjoh123@gmail.com</t>
  </si>
  <si>
    <t xml:space="preserve">Couch Application Service Assistance, LLC. </t>
  </si>
  <si>
    <t>JO-A-300-20308-896799</t>
  </si>
  <si>
    <t xml:space="preserve">15th  and last </t>
  </si>
  <si>
    <t>13155 Highway 14</t>
  </si>
  <si>
    <t>Lake Arthur</t>
  </si>
  <si>
    <t>12376 Niblett Road</t>
  </si>
  <si>
    <t xml:space="preserve">Mobile Home, two bedroom, one bath
</t>
  </si>
  <si>
    <t>H-300-20307-894806</t>
  </si>
  <si>
    <t>Aydani Wholesale Nursery LLC</t>
  </si>
  <si>
    <t>700 Columbia Rd 61</t>
  </si>
  <si>
    <t xml:space="preserve">Magnolia </t>
  </si>
  <si>
    <t>Aydani</t>
  </si>
  <si>
    <t>Dawood</t>
  </si>
  <si>
    <t>Magnolia</t>
  </si>
  <si>
    <t>JO-A-300-20307-894806</t>
  </si>
  <si>
    <t xml:space="preserve">Nursery Worker   </t>
  </si>
  <si>
    <t>All applicants must have at least 3 months experience working in a diverse tree and shrub nursery. Applicants must furnish affirmative job references from recent employers.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</si>
  <si>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COLUMBIA</t>
  </si>
  <si>
    <t>: 710 Columbia Rd 61</t>
  </si>
  <si>
    <t>Mobile</t>
  </si>
  <si>
    <t>farmjobs@nach2a.com</t>
  </si>
  <si>
    <t>H-300-20309-897912</t>
  </si>
  <si>
    <t>Gilbert Orchards, Inc.</t>
  </si>
  <si>
    <t>10804 Gilbert Road</t>
  </si>
  <si>
    <t xml:space="preserve">Mailing:  P.O. Box 9066 ,  Yakima,  WA 98909 </t>
  </si>
  <si>
    <t>Yakima</t>
  </si>
  <si>
    <t>Rasmussen</t>
  </si>
  <si>
    <t>Safety Manager</t>
  </si>
  <si>
    <t>Flevarakis1169@maslabor.com</t>
  </si>
  <si>
    <t>jflevarakis@maslabor.com</t>
  </si>
  <si>
    <t>Flevarakis</t>
  </si>
  <si>
    <t>Jessica</t>
  </si>
  <si>
    <t>JO-A-300-20309-897912</t>
  </si>
  <si>
    <t>See Addendum A for complete Piece Rate schedule.</t>
  </si>
  <si>
    <t xml:space="preserve">'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Employer may deduct the worker's portion of workers' compensation premiums and/or Paid Family and Medical Leave premiums, up to the maximum allowable amounts under Washington State law. Workers must obtain employer's permission to make personal long distance phone calls on employer's phone. Making a personal long distance phone call constitutes consent by the worker for employer to deduct the cost of such call from worker's pay. </t>
  </si>
  <si>
    <t>This job requires a minimum of 3 months of agricultural employment experience, handling both manual and mechanized tasks associated with commodity production and harvest activities. Applicants must be able to furnish verbal or written statement establishing relevant prior work experience. Workers must be able to perform manual and mechanized tasks with accuracy and efficiency. Saturday work required. Must be able to lift/carry 60  lbs.  Employer-paid post-hire random, upon suspicion, and post-accident drug and/or alcohol testing required, (if there is reason to believe the accident was caused by drugs and /or alcohol).</t>
  </si>
  <si>
    <t>Doc Stewart: 16493  Rd. 26 SW</t>
  </si>
  <si>
    <t>Mattawa</t>
  </si>
  <si>
    <t>16494  Rd. 26 SW</t>
  </si>
  <si>
    <t>H-300-20307-894365</t>
  </si>
  <si>
    <t>Northview Stallion Station, Inc.</t>
  </si>
  <si>
    <t>55 Northern Dancer Drive</t>
  </si>
  <si>
    <t>Mailing: P.O. Box 89, Chesapeake City, MD 21915</t>
  </si>
  <si>
    <t>Warwick</t>
  </si>
  <si>
    <t>Bench</t>
  </si>
  <si>
    <t>Linda</t>
  </si>
  <si>
    <t>Business Manager</t>
  </si>
  <si>
    <t>lbench@northviewstallions.com</t>
  </si>
  <si>
    <t>Cowan</t>
  </si>
  <si>
    <t>Brandi</t>
  </si>
  <si>
    <t>C.</t>
  </si>
  <si>
    <t>2901 Bucks Bayou Road</t>
  </si>
  <si>
    <t>Bay City</t>
  </si>
  <si>
    <t>bcowan@fewaglobal.org</t>
  </si>
  <si>
    <t>Federation of Employers and Workers of America</t>
  </si>
  <si>
    <t>JO-A-300-20307-894365</t>
  </si>
  <si>
    <t>Horseperson</t>
  </si>
  <si>
    <t>Semi-Monthly</t>
  </si>
  <si>
    <t>' Social Security, Federal &amp; State Tax.  Employer may make payroll deductions at employee's request.</t>
  </si>
  <si>
    <t>3 months experience working with horses. Mon-Sun, 6 day workweek, 48 hrs/wk, 1 1/2 hour lunch, schedule varies. Some holidays are required.</t>
  </si>
  <si>
    <t>100 Stallion Row</t>
  </si>
  <si>
    <t>Bunk House</t>
  </si>
  <si>
    <t>H-300-20314-904661</t>
  </si>
  <si>
    <t>Miske Farms, Inc.</t>
  </si>
  <si>
    <t>261 Red Top Road</t>
  </si>
  <si>
    <t>Wibaux</t>
  </si>
  <si>
    <t>Miske</t>
  </si>
  <si>
    <t>Richard</t>
  </si>
  <si>
    <t>miske@midrivers.com</t>
  </si>
  <si>
    <t>l</t>
  </si>
  <si>
    <t>JO-A-300-20314-904661</t>
  </si>
  <si>
    <t>' Housing  and Workers  Compensation insurance will be provided at no charge to the workers. Social security / Medicaid Taxes and Federal / State taxes  will  be  withheld  from  U.S.  Worker?s  paychecks.  Voluntary  withholdings  will be  deducted from foreign workers?  paychecks  at their  request.  Employer will make  the  following deductions  when applicable:  FICA, loans and advances, long-distance telephone  charges the reasonable  repair or  replacement  cost  of  willful  or  negligent  damage  to  housing,  tools  and  equipment caused by the worker (other than normal wear and tear).</t>
  </si>
  <si>
    <t>WIBAUX</t>
  </si>
  <si>
    <t xml:space="preserve">100 Quade Lane </t>
  </si>
  <si>
    <t>Fixed Housing</t>
  </si>
  <si>
    <t>H-300-20328-924523</t>
  </si>
  <si>
    <t>JBT Farms</t>
  </si>
  <si>
    <t>9641 57th Ave NE.</t>
  </si>
  <si>
    <t>Perth</t>
  </si>
  <si>
    <t>Mickelson</t>
  </si>
  <si>
    <t>Tim</t>
  </si>
  <si>
    <t>Owner/Operator</t>
  </si>
  <si>
    <t>tjm@utma.com</t>
  </si>
  <si>
    <t>JO-A-300-20328-924523</t>
  </si>
  <si>
    <t>' State
Federal
Social Security</t>
  </si>
  <si>
    <t>Minimum of (3) months experience required. To comply with Federal, State and County regulations  must be willing to obtain an appropriate driver's license (class D) within two months of employment. If applicant does have a license, applicant must furnish employer with current drivers abstract showing acceptable driving record. No high school diploma/GED required.</t>
  </si>
  <si>
    <t>TOWNER</t>
  </si>
  <si>
    <t>Employer Owned - 5 bedroom house</t>
  </si>
  <si>
    <t>https://www.jobsnd.com/</t>
  </si>
  <si>
    <t>Bobby</t>
  </si>
  <si>
    <t>Joe</t>
  </si>
  <si>
    <t>LINCOLN</t>
  </si>
  <si>
    <t>H-300-20315-905865</t>
  </si>
  <si>
    <t>Carson Springs Wildlife Conservation Foundation</t>
  </si>
  <si>
    <t>8528 E County Road 225</t>
  </si>
  <si>
    <t>Gainesville</t>
  </si>
  <si>
    <t>Janks</t>
  </si>
  <si>
    <t>carsonsprings@aol.com</t>
  </si>
  <si>
    <t>Velie</t>
  </si>
  <si>
    <t>Place</t>
  </si>
  <si>
    <t>225 N Peters Ave</t>
  </si>
  <si>
    <t>Norman</t>
  </si>
  <si>
    <t>contact@velie.us</t>
  </si>
  <si>
    <t>William Velie, Attorney at Law PLLC</t>
  </si>
  <si>
    <t>Oklahoma Supreme Court</t>
  </si>
  <si>
    <t>39-2021.00</t>
  </si>
  <si>
    <t>Nonfarm Animal Caretakers</t>
  </si>
  <si>
    <t>JO-A-300-20315-905865</t>
  </si>
  <si>
    <t>FARM WORKER</t>
  </si>
  <si>
    <t xml:space="preserve">' federal taxes. social security. willful destruction of property. </t>
  </si>
  <si>
    <t>none</t>
  </si>
  <si>
    <t>ALACHUA</t>
  </si>
  <si>
    <t>DOUBLE WIDE MOBILE HOME</t>
  </si>
  <si>
    <t>H-300-20312-903929</t>
  </si>
  <si>
    <t xml:space="preserve">Anoroc Vineyard Management LLC </t>
  </si>
  <si>
    <t>125 Maximilian Court</t>
  </si>
  <si>
    <t>Napa</t>
  </si>
  <si>
    <t>Corona Mora</t>
  </si>
  <si>
    <t>Gabriela</t>
  </si>
  <si>
    <t>anorocvineyard@gmail.com</t>
  </si>
  <si>
    <t>JO-A-300-20312-903929</t>
  </si>
  <si>
    <t xml:space="preserve">' The following deductions will be made from the worker's pay: FICA (if applicable); federal income tax withholding (if applicable), state and/or local tax withholding (if applicable). </t>
  </si>
  <si>
    <t xml:space="preserve">Drug testing will be post hire and at owners expense. All employees who have accidents or are injured on the job will be subject to a drug test.  </t>
  </si>
  <si>
    <t>3165 Silverado Trail</t>
  </si>
  <si>
    <t>NAPA</t>
  </si>
  <si>
    <t>1315 Empire Street</t>
  </si>
  <si>
    <t>Fairfield</t>
  </si>
  <si>
    <t>SOLANO</t>
  </si>
  <si>
    <t>House, 5 bedroom and 2 bathroom</t>
  </si>
  <si>
    <t>Brooksville</t>
  </si>
  <si>
    <t>Cody</t>
  </si>
  <si>
    <t>Borkowski</t>
  </si>
  <si>
    <t>Misty</t>
  </si>
  <si>
    <t>Wilson</t>
  </si>
  <si>
    <t>500 President Clinton Avenue, Suite 200</t>
  </si>
  <si>
    <t>Little Rock</t>
  </si>
  <si>
    <t>Arkansas</t>
  </si>
  <si>
    <t>mborkowski@cgwg.com</t>
  </si>
  <si>
    <t>Cross, Gunter, Witherspoon &amp; Galchus, P.C.</t>
  </si>
  <si>
    <t>Supreme Court of Arkansas</t>
  </si>
  <si>
    <t>A</t>
  </si>
  <si>
    <t>smorris@cgwg.com</t>
  </si>
  <si>
    <t>' Social Security, Federal Tax and State Tax deductions are to be made to U.S. workers.  Other deductions would include willful destruction beyond normal wear and tear.</t>
  </si>
  <si>
    <t>NOXUBEE</t>
  </si>
  <si>
    <t>H-300-20323-917446</t>
  </si>
  <si>
    <t xml:space="preserve">Duncan Family Farms LLC </t>
  </si>
  <si>
    <t>18969 W McDowell Rd</t>
  </si>
  <si>
    <t>Buckeye</t>
  </si>
  <si>
    <t>Guerrero</t>
  </si>
  <si>
    <t>Pete</t>
  </si>
  <si>
    <t>JO-A-300-20323-917446</t>
  </si>
  <si>
    <t xml:space="preserve">Farmworker: Diversified          </t>
  </si>
  <si>
    <t>per hour paid weekly with no overtime.</t>
  </si>
  <si>
    <t xml:space="preserve">' Employee will be required to pay for their laundry at a cost of $6.00 per week. Employer will pay workers $13.85 per hour when harvesting romaine. 
</t>
  </si>
  <si>
    <t>Must have three months experience harvesting crops on commercial farm. Must be at least 18 years old, and legally authorized to work in the US.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</si>
  <si>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39209 W. Bowlin Road</t>
  </si>
  <si>
    <t xml:space="preserve">Maricopa </t>
  </si>
  <si>
    <t>1564 N. Morrison Ave</t>
  </si>
  <si>
    <t>Casa Grande</t>
  </si>
  <si>
    <t>PINAL</t>
  </si>
  <si>
    <t xml:space="preserve">Apartment          </t>
  </si>
  <si>
    <t>resumes@duncanfamilyfarms.net</t>
  </si>
  <si>
    <t>H-300-20323-917281</t>
  </si>
  <si>
    <t>Stephens Farm Partnership</t>
  </si>
  <si>
    <t>3471 Highway 42</t>
  </si>
  <si>
    <t>Cherry Valley</t>
  </si>
  <si>
    <t>Stephens</t>
  </si>
  <si>
    <t>laurastephens62@yahoo.com</t>
  </si>
  <si>
    <t>JO-A-300-20323-917281</t>
  </si>
  <si>
    <t>Extensive walking. Exposure to extreme temperatures. Employer requires drug screen post hire at employer's expense due to the liability of driving heavy trucks and equipment on public roads. Employer requires criminal background check post hire at employer's expense due to the presence of children on the farm and expensive tools and equipment on the farm. Failure to pass drug screen and/or criminal background check will result in termination of employment.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 Irrigation experience is preferred.  Must be able to do physical labor in irrigated crop fields.</t>
  </si>
  <si>
    <t>2960 Highway 42</t>
  </si>
  <si>
    <t>CROSS</t>
  </si>
  <si>
    <t>H-300-20317-910371</t>
  </si>
  <si>
    <t>Coldwater Planting Company</t>
  </si>
  <si>
    <t xml:space="preserve">501 First Street </t>
  </si>
  <si>
    <t>Clarksdale</t>
  </si>
  <si>
    <t>Chapman</t>
  </si>
  <si>
    <t>Brennan</t>
  </si>
  <si>
    <t>brennanchapman@hotmail.com</t>
  </si>
  <si>
    <t>JO-A-300-20317-910371</t>
  </si>
  <si>
    <t xml:space="preserve">Position will be required to drive tractors and operate large GPS precision farm equipment to till soil, plant, irrigate, fertilize, and harvest crops as well as drive semi-trucks to transport product to  an elevator or storage area. Applicant will be required to perform mechanical repair and maintenance. 3 months experience and basic literacy, reading, and math skills are required. Applicant will operate farm vehicles on public roads. Applicant must have or be able to obtain drivers license within 30 days after hire. </t>
  </si>
  <si>
    <t>245 Highway 322</t>
  </si>
  <si>
    <t>COAHOMA</t>
  </si>
  <si>
    <t xml:space="preserve">685 Haynes Drive </t>
  </si>
  <si>
    <t>Lambert</t>
  </si>
  <si>
    <t>QUITMAN</t>
  </si>
  <si>
    <t>H-300-20323-917740</t>
  </si>
  <si>
    <t>Progressive Farms LLC</t>
  </si>
  <si>
    <t xml:space="preserve">7557 County Road 20 </t>
  </si>
  <si>
    <t xml:space="preserve">Tintah </t>
  </si>
  <si>
    <t>Davison</t>
  </si>
  <si>
    <t>Chad</t>
  </si>
  <si>
    <t>7557 County Road 20</t>
  </si>
  <si>
    <t>Tintah</t>
  </si>
  <si>
    <t>chaddavison@runestone.net</t>
  </si>
  <si>
    <t>JO-A-300-20323-917740</t>
  </si>
  <si>
    <t>Farm work</t>
  </si>
  <si>
    <t>' Federal 
State
Social Security</t>
  </si>
  <si>
    <t xml:space="preserve">Minimum of (3) months experience required. Must be able to lift 60 lbs. To comply with Federal, State and County regulations  must be willing to obtain an appropriate drivers license within two months of employment. If applicant does have a license, applicant must furnish employer with current drivers abstract showing acceptable driving record.
</t>
  </si>
  <si>
    <t>TRAVERSE</t>
  </si>
  <si>
    <t>11364 Morningside Drive</t>
  </si>
  <si>
    <t>Dalton</t>
  </si>
  <si>
    <t>OTTER TAIL</t>
  </si>
  <si>
    <t>Employer owned - 3 bedroom house</t>
  </si>
  <si>
    <t>https://mn.gov/deed/programs-services/mn-job-service/</t>
  </si>
  <si>
    <t>Harrisburg</t>
  </si>
  <si>
    <t>Ag. Equipment Operator</t>
  </si>
  <si>
    <t>POINSETT</t>
  </si>
  <si>
    <t>Wade</t>
  </si>
  <si>
    <t>Nicholas</t>
  </si>
  <si>
    <t>MCCUBBIN</t>
  </si>
  <si>
    <t>ROBERT</t>
  </si>
  <si>
    <t>GARRETT</t>
  </si>
  <si>
    <t>19365 FM 2252</t>
  </si>
  <si>
    <t>SUITE 9</t>
  </si>
  <si>
    <t>GARDEN RIDGE</t>
  </si>
  <si>
    <t>process@h2visaconsultants.com</t>
  </si>
  <si>
    <t>H2 VISA CONSULTANTS, LLC</t>
  </si>
  <si>
    <t>' The following deduction will be made: 
Taxes, if applicable under Federal, State, and local law from U.S. Workers, FICA Taxes, &amp; Federal Income Tax Withholding.  
Willful destruction of property. 
No deductions will be made which would bring the employee's hourly wage below the Federal Minimum Wage.</t>
  </si>
  <si>
    <t>Driver's license in 30 days.</t>
  </si>
  <si>
    <t>DEKALB</t>
  </si>
  <si>
    <t>Fully Furnished Employer-owned House</t>
  </si>
  <si>
    <t>Fort Stockton</t>
  </si>
  <si>
    <t>Jesus</t>
  </si>
  <si>
    <t>Salmon</t>
  </si>
  <si>
    <t>Genesis</t>
  </si>
  <si>
    <t>V</t>
  </si>
  <si>
    <t>San Angelo</t>
  </si>
  <si>
    <t>genesisvenegas@yahoo.com</t>
  </si>
  <si>
    <t>Genesis V. Salmon</t>
  </si>
  <si>
    <t>Brownfield</t>
  </si>
  <si>
    <t>TERRY</t>
  </si>
  <si>
    <t>Managing Member</t>
  </si>
  <si>
    <t>Deason</t>
  </si>
  <si>
    <t>Dax</t>
  </si>
  <si>
    <t>Brian</t>
  </si>
  <si>
    <t>4422 Navigation Blvd</t>
  </si>
  <si>
    <t>dl@deason-law.com</t>
  </si>
  <si>
    <t>Meier</t>
  </si>
  <si>
    <t>Francis</t>
  </si>
  <si>
    <t>Controller</t>
  </si>
  <si>
    <t>Syracuse</t>
  </si>
  <si>
    <t>ONONDAGA</t>
  </si>
  <si>
    <t>Liverpool</t>
  </si>
  <si>
    <t>Plaucheville</t>
  </si>
  <si>
    <t>Roy</t>
  </si>
  <si>
    <t>Wheat</t>
  </si>
  <si>
    <t>Kristie</t>
  </si>
  <si>
    <t>S</t>
  </si>
  <si>
    <t>29724 South Magnolia Street</t>
  </si>
  <si>
    <t>Suite#2</t>
  </si>
  <si>
    <t>Livingston</t>
  </si>
  <si>
    <t>cajunvisa@gmail.com</t>
  </si>
  <si>
    <t xml:space="preserve">Cajun Visa Company Inc </t>
  </si>
  <si>
    <t>Any workers employed through this job order may be compensated above the stated hourly wage.This decision to pay above the stated hourly rate will be made by the employer and may be in the form of a bonus/raise.It's the employer?s sole discretion</t>
  </si>
  <si>
    <t xml:space="preserve">' The following deductions will be made for US workers:  Social Security, Federal Tax, State Tax-if applicable.
Willful destruction of property.
Advances and/or loans, if any, from employer to workers may be considered as preauthorized payroll deductions
</t>
  </si>
  <si>
    <t>Experience must be in job offered.
Once hired worker may be required to submit to a random drug test at no cost to worker. Testing positive or failure to comply may result in immediate termination from employment</t>
  </si>
  <si>
    <t>888 Moncrief Plantation Lane</t>
  </si>
  <si>
    <t>www.louisianaworks.net</t>
  </si>
  <si>
    <t>H-300-20339-938766</t>
  </si>
  <si>
    <t>Shoreline Farms, LC</t>
  </si>
  <si>
    <t>7528 South 5600 West</t>
  </si>
  <si>
    <t>6199 South 2800 West, Spanish Fork, UT 84660</t>
  </si>
  <si>
    <t>Payson</t>
  </si>
  <si>
    <t>Fenn</t>
  </si>
  <si>
    <t>Terianne</t>
  </si>
  <si>
    <t>Owner/Secretary</t>
  </si>
  <si>
    <t>terianne@gmail.com</t>
  </si>
  <si>
    <t>Singleton</t>
  </si>
  <si>
    <t>Sonia</t>
  </si>
  <si>
    <t>Y.</t>
  </si>
  <si>
    <t>JO-A-300-20339-938766</t>
  </si>
  <si>
    <t>Livestock/Farm Worker</t>
  </si>
  <si>
    <t xml:space="preserve">'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  </t>
  </si>
  <si>
    <t>Applicants must have 3 months experience with mink/farm/irrigation work.  To meet minimum acceptable performance standards when irrigating, the worker must, after a 10-day conditioning period, move an average of at least 48 40-foot sections of 3-inch pipe or 44 40-foot sections of 4-inch pipe per hour under normal working conditions.</t>
  </si>
  <si>
    <t>6199 South 2800 West</t>
  </si>
  <si>
    <t>Spanish Fork</t>
  </si>
  <si>
    <t>UTAH</t>
  </si>
  <si>
    <t>Brick house</t>
  </si>
  <si>
    <t>https://jobs.utah.gov/</t>
  </si>
  <si>
    <t>T</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</si>
  <si>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</si>
  <si>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H-300-20329-926984</t>
  </si>
  <si>
    <t>CK Farms, LLC</t>
  </si>
  <si>
    <t>185491 US Hwy 271</t>
  </si>
  <si>
    <t>Finley</t>
  </si>
  <si>
    <t>Jean</t>
  </si>
  <si>
    <t>info@bobbyejean.com</t>
  </si>
  <si>
    <t>Watson</t>
  </si>
  <si>
    <t>Anique</t>
  </si>
  <si>
    <t>203 N Jackson Ave</t>
  </si>
  <si>
    <t>Wylie</t>
  </si>
  <si>
    <t>info@actionvisa.com</t>
  </si>
  <si>
    <t>Action International Inc.</t>
  </si>
  <si>
    <t>JO-A-300-20329-926984</t>
  </si>
  <si>
    <t>Cattle Ranch Hand</t>
  </si>
  <si>
    <t>PUSHMATAHA</t>
  </si>
  <si>
    <t>Bunk house</t>
  </si>
  <si>
    <t>H-300-20342-939991</t>
  </si>
  <si>
    <t>BRB Livestock Inc</t>
  </si>
  <si>
    <t>140 West 9000 South #12</t>
  </si>
  <si>
    <t>Sandy</t>
  </si>
  <si>
    <t>Bitner</t>
  </si>
  <si>
    <t>Brian or Carolyn</t>
  </si>
  <si>
    <t>briankbitner@gmail.com</t>
  </si>
  <si>
    <t>JO-A-300-20342-939991</t>
  </si>
  <si>
    <t>Range Sheepherder</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</si>
  <si>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</si>
  <si>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</si>
  <si>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318 Bitner Rd</t>
  </si>
  <si>
    <t>Park City</t>
  </si>
  <si>
    <t>H-300-20337-934560</t>
  </si>
  <si>
    <t>Walterscheid Trucking &amp; Farms, Inc.</t>
  </si>
  <si>
    <t>3226 S. Tidwell Rd</t>
  </si>
  <si>
    <t>Carlsbad</t>
  </si>
  <si>
    <t>Walterscheid</t>
  </si>
  <si>
    <t>Secretary/Treasurer</t>
  </si>
  <si>
    <t>JO-A-300-20337-934560</t>
  </si>
  <si>
    <t>3226 S Tidwell Rd</t>
  </si>
  <si>
    <t>EDDY</t>
  </si>
  <si>
    <t>3132 S Tidwell Rd</t>
  </si>
  <si>
    <t>sylvia@walterscheidfarms.com</t>
  </si>
  <si>
    <t>Nicolas</t>
  </si>
  <si>
    <t>Employer</t>
  </si>
  <si>
    <t>Dunn</t>
  </si>
  <si>
    <t>' The employer will make the following deductions from the worker?s wages:  FICA, Medicare and income taxes as required by law (unlike U.S. workers, foreign H-2A workers are not subject to payroll tax deductions for FICA, Medicare or federal withholding.); cash advances and repayment of loans; repayment of overpayment of wages to the worker; long-distance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t>
  </si>
  <si>
    <t>SAMPSON</t>
  </si>
  <si>
    <t>H-300-20337-934075</t>
  </si>
  <si>
    <t>Ameele Farms LLC</t>
  </si>
  <si>
    <t>4552 Hall Center Rd.</t>
  </si>
  <si>
    <t>Walworth</t>
  </si>
  <si>
    <t>Stanton Jr</t>
  </si>
  <si>
    <t>4452 Hall Ctr. Rd.</t>
  </si>
  <si>
    <t>tpstantonjr@gmail.com</t>
  </si>
  <si>
    <t>JO-A-300-20337-934075</t>
  </si>
  <si>
    <t>Fruit Farm Worker</t>
  </si>
  <si>
    <t>$.78/bushel for Pick Apples Process</t>
  </si>
  <si>
    <t>' All state and federal deductions required by law will be made.</t>
  </si>
  <si>
    <t>Please see A.8A. Employer will provide 1 day of training.</t>
  </si>
  <si>
    <t>4210 Pearsall Rd.</t>
  </si>
  <si>
    <t>Williamson</t>
  </si>
  <si>
    <t xml:space="preserve"> 2915 Goosen Rd. Marion</t>
  </si>
  <si>
    <t>Marion</t>
  </si>
  <si>
    <t>3 Mobile homes and 1 wood frame home</t>
  </si>
  <si>
    <t>H-300-20337-933791</t>
  </si>
  <si>
    <t>Green River Livestock</t>
  </si>
  <si>
    <t>106 Cedar Street</t>
  </si>
  <si>
    <t>Rock Springs</t>
  </si>
  <si>
    <t>William R. Taliaferro</t>
  </si>
  <si>
    <t>or Laura Pearson</t>
  </si>
  <si>
    <t>Secretary-Owner/ Vice President-Owner</t>
  </si>
  <si>
    <t>laura.grlivestock@gmail.com</t>
  </si>
  <si>
    <t>JO-A-300-20337-933791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</si>
  <si>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</si>
  <si>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 xml:space="preserve">229 Old Stauffer Rd. </t>
  </si>
  <si>
    <t>Green River</t>
  </si>
  <si>
    <t>SWEETWATER</t>
  </si>
  <si>
    <t>1560 Lincoln County Rd 310</t>
  </si>
  <si>
    <t>Kemmerer</t>
  </si>
  <si>
    <t>Chinook</t>
  </si>
  <si>
    <t>Vicki</t>
  </si>
  <si>
    <t>BLAINE</t>
  </si>
  <si>
    <t>H-300-20332-929806</t>
  </si>
  <si>
    <t>Michael Brown &amp; Sons</t>
  </si>
  <si>
    <t>3576 HWY 65 NORTH</t>
  </si>
  <si>
    <t>PAUL</t>
  </si>
  <si>
    <t>PARTNER</t>
  </si>
  <si>
    <t>MBSFARMS2020@GMAIL.COM</t>
  </si>
  <si>
    <t>JO-A-300-20332-929806</t>
  </si>
  <si>
    <t xml:space="preserve">' STATE 
FEDERAL 
</t>
  </si>
  <si>
    <t>3576 Hwy 65 North</t>
  </si>
  <si>
    <t>Lake Providence</t>
  </si>
  <si>
    <t>491 RIDDLE LANE
APARTMENT # 33</t>
  </si>
  <si>
    <t>PUBLIC HOUSING, APARTMENT 2 BEDROOMS</t>
  </si>
  <si>
    <t>Bee Keeper</t>
  </si>
  <si>
    <t>semi-monthly</t>
  </si>
  <si>
    <t>Bakersfield</t>
  </si>
  <si>
    <t>KERN</t>
  </si>
  <si>
    <t>https://edd.ca.gov/jobs.htm</t>
  </si>
  <si>
    <t>Palisade</t>
  </si>
  <si>
    <t>kanoland@aol.com</t>
  </si>
  <si>
    <t>Noland</t>
  </si>
  <si>
    <t>Kimberly</t>
  </si>
  <si>
    <t>3652 1/2 F Road</t>
  </si>
  <si>
    <t>Kimberly A. Noland, H-2A Agent</t>
  </si>
  <si>
    <t>MESA</t>
  </si>
  <si>
    <t>Walther Farms LLC - MI</t>
  </si>
  <si>
    <t>52944  U.S. Hwy 131</t>
  </si>
  <si>
    <t>Three Rivers</t>
  </si>
  <si>
    <t>MI</t>
  </si>
  <si>
    <t>Stevens</t>
  </si>
  <si>
    <t>Erica</t>
  </si>
  <si>
    <t>Adams1117@maslabor.com</t>
  </si>
  <si>
    <t>badams@maslabor.com</t>
  </si>
  <si>
    <t>Brenda</t>
  </si>
  <si>
    <t>www.mitalent.org</t>
  </si>
  <si>
    <t>Ben</t>
  </si>
  <si>
    <t>Laura</t>
  </si>
  <si>
    <t>Scott</t>
  </si>
  <si>
    <t xml:space="preserve">1510 Newtown Pike </t>
  </si>
  <si>
    <t>Suite 110</t>
  </si>
  <si>
    <t>Farm Workers and Laborers, Crop</t>
  </si>
  <si>
    <t>CHRISTIAN</t>
  </si>
  <si>
    <t>Shane</t>
  </si>
  <si>
    <t>Laborer</t>
  </si>
  <si>
    <t>Graham</t>
  </si>
  <si>
    <t>YOUNG</t>
  </si>
  <si>
    <t>www.workintexas.com</t>
  </si>
  <si>
    <t>Cleveland</t>
  </si>
  <si>
    <t>Neil</t>
  </si>
  <si>
    <t>Anne</t>
  </si>
  <si>
    <t>BRADLEY</t>
  </si>
  <si>
    <t>Matt</t>
  </si>
  <si>
    <t>Jim</t>
  </si>
  <si>
    <t>Farm Equipment Operator</t>
  </si>
  <si>
    <t>YORK</t>
  </si>
  <si>
    <t>DAN</t>
  </si>
  <si>
    <t>MACOMB</t>
  </si>
  <si>
    <t>Cheneyville</t>
  </si>
  <si>
    <t>Janice</t>
  </si>
  <si>
    <t>Ibarra</t>
  </si>
  <si>
    <t>Chelsea</t>
  </si>
  <si>
    <t>groupheather@agworksh2.com</t>
  </si>
  <si>
    <t>Parry</t>
  </si>
  <si>
    <t>Tara</t>
  </si>
  <si>
    <t>RAPIDES</t>
  </si>
  <si>
    <t>Wessington</t>
  </si>
  <si>
    <t>Bradley</t>
  </si>
  <si>
    <t>BEADLE</t>
  </si>
  <si>
    <t>Wolsey</t>
  </si>
  <si>
    <t>Jamestown</t>
  </si>
  <si>
    <t>Rose</t>
  </si>
  <si>
    <t>Julie</t>
  </si>
  <si>
    <t>julie@southernimpact.com</t>
  </si>
  <si>
    <t>' See Addendum</t>
  </si>
  <si>
    <t>Rupert</t>
  </si>
  <si>
    <t>R.</t>
  </si>
  <si>
    <t>Corr</t>
  </si>
  <si>
    <t>Nickol</t>
  </si>
  <si>
    <t xml:space="preserve">General Farm/Irrigation Worker </t>
  </si>
  <si>
    <t>'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</si>
  <si>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Applicants must have 20 days experience with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</si>
  <si>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MINIDOKA</t>
  </si>
  <si>
    <t>Lennard Ag</t>
  </si>
  <si>
    <t>450 W 750 N</t>
  </si>
  <si>
    <t>Heckber</t>
  </si>
  <si>
    <t>Lori</t>
  </si>
  <si>
    <t>Office Administrator</t>
  </si>
  <si>
    <t>402 Williams St</t>
  </si>
  <si>
    <t>Sturgis</t>
  </si>
  <si>
    <t>ST JOSEPH</t>
  </si>
  <si>
    <t>lori@lennardag.com</t>
  </si>
  <si>
    <t>H-300-20325-921831</t>
  </si>
  <si>
    <t>Nick Snodgrass Farms</t>
  </si>
  <si>
    <t>63619 Hwy 67</t>
  </si>
  <si>
    <t>Brock</t>
  </si>
  <si>
    <t>Snodgrass</t>
  </si>
  <si>
    <t>JO-A-300-20325-921831</t>
  </si>
  <si>
    <t>Valid driver's license, clean MVR</t>
  </si>
  <si>
    <t>NEMAHA</t>
  </si>
  <si>
    <t>1820 K STREET</t>
  </si>
  <si>
    <t>AUBURN</t>
  </si>
  <si>
    <t>Private house</t>
  </si>
  <si>
    <t>H-300-20323-918762</t>
  </si>
  <si>
    <t>Britton Bina</t>
  </si>
  <si>
    <t>12262 County Road 19</t>
  </si>
  <si>
    <t>Lankin</t>
  </si>
  <si>
    <t>Zikmund</t>
  </si>
  <si>
    <t>Employee</t>
  </si>
  <si>
    <t>13595 59th Street NE</t>
  </si>
  <si>
    <t>Pisek</t>
  </si>
  <si>
    <t>chart@daktel.com</t>
  </si>
  <si>
    <t>Beth</t>
  </si>
  <si>
    <t>Kaylahart179@outlook.com</t>
  </si>
  <si>
    <t>Hart to Hart</t>
  </si>
  <si>
    <t>JO-A-300-20323-918762</t>
  </si>
  <si>
    <t>General Farm worker</t>
  </si>
  <si>
    <t>' Federal, State and Social Security</t>
  </si>
  <si>
    <t xml:space="preserve">Must be able to speak and write English for daily record keeping. Three months experience of tractor driving and general farm machinery.  </t>
  </si>
  <si>
    <t>12262 Co. Road 19</t>
  </si>
  <si>
    <t xml:space="preserve">2 Story  wood framed farm house  </t>
  </si>
  <si>
    <t>infojsdk@nd.gov</t>
  </si>
  <si>
    <t>www. ndjobs.com</t>
  </si>
  <si>
    <t>H-300-20290-880320</t>
  </si>
  <si>
    <t>Regan R Smith</t>
  </si>
  <si>
    <t>603 Lane 7</t>
  </si>
  <si>
    <t>603 Lane 7, Powell WY 82435 (Mailing Address)</t>
  </si>
  <si>
    <t>Regan or Wendy</t>
  </si>
  <si>
    <t>Smith</t>
  </si>
  <si>
    <t xml:space="preserve">603 Lane 7 </t>
  </si>
  <si>
    <t>wsvsmith@yahoo.com</t>
  </si>
  <si>
    <t>JO-A-300-20290-880320</t>
  </si>
  <si>
    <t>Range Livestock Worker</t>
  </si>
  <si>
    <t>Plus room &amp; board</t>
  </si>
  <si>
    <t>' All deductions required by law will be made from the worker’s paycheck. Social Security, Federal and State (if applicable) taxes will only be deducted from foreign H-2A workers at their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</si>
  <si>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</si>
  <si>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PARK</t>
  </si>
  <si>
    <t>666 Road 7</t>
  </si>
  <si>
    <t>Fixed Unit</t>
  </si>
  <si>
    <t>H-300-20336-933195</t>
  </si>
  <si>
    <t>Legacy Ranching</t>
  </si>
  <si>
    <t>19100 Piper Ln.</t>
  </si>
  <si>
    <t>Penn Valley</t>
  </si>
  <si>
    <t>Thompson</t>
  </si>
  <si>
    <t>Robert</t>
  </si>
  <si>
    <t>legacyranching@gmail.com</t>
  </si>
  <si>
    <t>JO-A-300-20336-933195</t>
  </si>
  <si>
    <t>Open Range Livestock Herder</t>
  </si>
  <si>
    <t>twice per month</t>
  </si>
  <si>
    <t>' Employer  agrees  to  pay  the  highest  of  the  Adverse  Effect  Wage  Rate  (AEWR),  the  agreed-upon  collective bargaining wage, or the Federal or State minimum wage. The  workers  will  be  offered  a  wage  of  $2,311.24 /mo. in 2021 paid  on  twice a month.  Room  and  board  and Workers  Compensation insurance will be provided at no charge to the workers. Social security / Medicaid Taxes and Federal / State taxes  will  be  withheld  from  U.S.  Worker’s  paychecks.  Voluntary  withholdings  will be  deducted from foreign workers’  paychecks  at their  request.  Employer will make  the  following deductions  when applicable:  FICA, loans and advances, long-distance telephone  charges.  The employer will not make deduction from the employees wage unless it can be shown that the shortage, breakage, or loss is caused by a dishonest or willful act, or by the gross negligence of the employee.  The employer will abide by 8 Cal. Code Regs. 11140(8).</t>
  </si>
  <si>
    <t xml:space="preserve">None
</t>
  </si>
  <si>
    <t>19100 Piper Ln. Penn Valley</t>
  </si>
  <si>
    <t>NEVADA</t>
  </si>
  <si>
    <t>H-300-20281-866535</t>
  </si>
  <si>
    <t>Bi-State Feeders, LLC</t>
  </si>
  <si>
    <t>16054 S Dupont Highway</t>
  </si>
  <si>
    <t>330721 County Road E, Minatare, NE  69356</t>
  </si>
  <si>
    <t>Harrington</t>
  </si>
  <si>
    <t>DE</t>
  </si>
  <si>
    <t>Schiff</t>
  </si>
  <si>
    <t>rebecca@schifffarms.com</t>
  </si>
  <si>
    <t>JO-A-300-20281-866535</t>
  </si>
  <si>
    <t>Livestock Worker/Ranch Hand</t>
  </si>
  <si>
    <t>Must obtain a CDL within 30-90 days of hire. Minimum (3) three months experience. Must be able to lift sixty (60) pounds.  No minimum education required. Once hired, worker may be required to take random drug test at no cost to the worker since it is a liability on insurance. Failure to pass drug screen will result in termination of employment. Must speak English.  Wage rate may increase with verifiable experience. Employer may reward exceptional work with monetary or other benefits in addition to those listed here in his sole discretion.</t>
  </si>
  <si>
    <t>KENT</t>
  </si>
  <si>
    <t>14688 S Dupont Highway</t>
  </si>
  <si>
    <t>Big Timber</t>
  </si>
  <si>
    <t>Halverson</t>
  </si>
  <si>
    <t>Open Range Livestock Worker</t>
  </si>
  <si>
    <t>SWEET GRASS</t>
  </si>
  <si>
    <t>H-300-20269-845753</t>
  </si>
  <si>
    <t>Little Ranch Co., Inc.</t>
  </si>
  <si>
    <t>4533 U.S. Hwy 14 &amp; 16</t>
  </si>
  <si>
    <t>PO Box 163, Leiter WY 82837 (Mailing Address)</t>
  </si>
  <si>
    <t>Leiter</t>
  </si>
  <si>
    <t>Little</t>
  </si>
  <si>
    <t>Kellen or Sheridan</t>
  </si>
  <si>
    <t>4533 U.S. Hwy 14 -16</t>
  </si>
  <si>
    <t>kellenlittle@gmail.com</t>
  </si>
  <si>
    <t>JO-A-300-20269-845753</t>
  </si>
  <si>
    <t>Winter Range Livestock Herder</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</si>
  <si>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</si>
  <si>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4533 U.S. Hwy 14-16</t>
  </si>
  <si>
    <t>SHERIDAN</t>
  </si>
  <si>
    <t>Larranaga Farms</t>
  </si>
  <si>
    <t>Alturas</t>
  </si>
  <si>
    <t>Larranaga</t>
  </si>
  <si>
    <t>Rene</t>
  </si>
  <si>
    <t>1204 W 5th St</t>
  </si>
  <si>
    <t>basco01@frontiernet.net</t>
  </si>
  <si>
    <t>MODOC</t>
  </si>
  <si>
    <t>H-300-20273-849287</t>
  </si>
  <si>
    <t>JO-A-300-20273-849287</t>
  </si>
  <si>
    <t>RANGE LAMBER</t>
  </si>
  <si>
    <t>Employer shall provide housing and board in accordance with the rules and regulations of the federal government of the United States of America. Discretionary performance-based bonuses may be available. Payroll advances may be available.</t>
  </si>
  <si>
    <t xml:space="preserve">' Social Security, Federal and State Income Tax withholding's may be deducted from wages.
State Income Tax will be withheld for workers while they are working in the State of North Dakota. When the workers are working in the State of South Dakota there is no State Income Tax withheld.
Wages may range from $1682.33 to $1750.00 per month based on length of time with employer and job experience.
</t>
  </si>
  <si>
    <t>17461 454TH AVENUE</t>
  </si>
  <si>
    <t>WATERTOWN</t>
  </si>
  <si>
    <t>CODINGTON</t>
  </si>
  <si>
    <t>FIXED SITE UNITS</t>
  </si>
  <si>
    <t>H-300-20317-909543</t>
  </si>
  <si>
    <t>Wagner Greenhouses Inc</t>
  </si>
  <si>
    <t>6024 Penn Ave South</t>
  </si>
  <si>
    <t>Minneapolis</t>
  </si>
  <si>
    <t>Wagner</t>
  </si>
  <si>
    <t>Ronald</t>
  </si>
  <si>
    <t>Vice-President</t>
  </si>
  <si>
    <t>JO-A-300-20317-909543</t>
  </si>
  <si>
    <t xml:space="preserve">Greenhouse/ Nursery Worker </t>
  </si>
  <si>
    <t>All applicants must have at least 3 months experience working in a horticulture industry or related field.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</si>
  <si>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 xml:space="preserve">Minneapolis </t>
  </si>
  <si>
    <t>HENNEPIN</t>
  </si>
  <si>
    <t xml:space="preserve">Wood Frame              </t>
  </si>
  <si>
    <t>hr@wagnergreenhouses.com</t>
  </si>
  <si>
    <t>H-300-20248-806317</t>
  </si>
  <si>
    <t>Poplar Ridge Farms GP</t>
  </si>
  <si>
    <t>416 Huntcliff</t>
  </si>
  <si>
    <t>6223 CR 147 Rd, Bono, AR  72416</t>
  </si>
  <si>
    <t>Jonesboro</t>
  </si>
  <si>
    <t>Cullen</t>
  </si>
  <si>
    <t>JO-A-300-20248-806317</t>
  </si>
  <si>
    <t>1379 CR 142 Rd</t>
  </si>
  <si>
    <t>Bono</t>
  </si>
  <si>
    <t>CRAIGHEAD</t>
  </si>
  <si>
    <t>6223 CR 147 Rd.</t>
  </si>
  <si>
    <t xml:space="preserve">House </t>
  </si>
  <si>
    <t>cullen.todd@gmail.com</t>
  </si>
  <si>
    <t>H-300-20255-817555</t>
  </si>
  <si>
    <t>AO Harvesting, LLC.</t>
  </si>
  <si>
    <t>137 S Pasco Ave.</t>
  </si>
  <si>
    <t>P.O. Box 83 Nocatee, FL. 34268</t>
  </si>
  <si>
    <t>Olguin</t>
  </si>
  <si>
    <t>Alejandro</t>
  </si>
  <si>
    <t xml:space="preserve">137 S Pasco Ave. </t>
  </si>
  <si>
    <t>cucu_celaya@comcast.net</t>
  </si>
  <si>
    <t>CELAYA</t>
  </si>
  <si>
    <t>YOLANDA</t>
  </si>
  <si>
    <t>BEATRIZ</t>
  </si>
  <si>
    <t>409 Plaza Ave.</t>
  </si>
  <si>
    <t>CCH Bookkeeping, Inc.</t>
  </si>
  <si>
    <t>JO-A-300-20255-817555</t>
  </si>
  <si>
    <t>per 90lb field box</t>
  </si>
  <si>
    <t>' The employer will make the following deductions: Social Security tax and federal income tax withholding as required by Federal, State and local law, cash advances, over-payment of wages, and any other deductions expressly authorized by the worker in writing.</t>
  </si>
  <si>
    <t>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t>
  </si>
  <si>
    <t>12010 NE Hwy 70</t>
  </si>
  <si>
    <t>111 Osceola Ave</t>
  </si>
  <si>
    <t>aoharvesting19@gmail.com</t>
  </si>
  <si>
    <t>H-300-20262-832705</t>
  </si>
  <si>
    <t>Lionel Mounier Jr Farm</t>
  </si>
  <si>
    <t>546 St Margaret Road</t>
  </si>
  <si>
    <t>Church Point</t>
  </si>
  <si>
    <t>Mounier Jr</t>
  </si>
  <si>
    <t>Lionel</t>
  </si>
  <si>
    <t>halfmoun@yahoo.com</t>
  </si>
  <si>
    <t>JO-A-300-20262-832705</t>
  </si>
  <si>
    <t>Once hired worker may be required to submit to a random drug test at no cost to worker. Testing positive or failure to comply may result in immediate termination from employment</t>
  </si>
  <si>
    <t>225 St Margaret Road</t>
  </si>
  <si>
    <t>H-300-20261-829674</t>
  </si>
  <si>
    <t>C.R. Wilson Land &amp; Cattle, LLC</t>
  </si>
  <si>
    <t>HC1 Box 95</t>
  </si>
  <si>
    <t>PO Box 132</t>
  </si>
  <si>
    <t>Boise City</t>
  </si>
  <si>
    <t xml:space="preserve">Cecil </t>
  </si>
  <si>
    <t xml:space="preserve">Boise City </t>
  </si>
  <si>
    <t>JO-A-300-20261-829674</t>
  </si>
  <si>
    <t xml:space="preserve">Semi monthly </t>
  </si>
  <si>
    <t xml:space="preserve">Employment reference required </t>
  </si>
  <si>
    <t xml:space="preserve">HC1 Box 95
</t>
  </si>
  <si>
    <t>CIMARRON</t>
  </si>
  <si>
    <t>104 NE 5th Street</t>
  </si>
  <si>
    <t xml:space="preserve">Mobile home </t>
  </si>
  <si>
    <t>H-300-20261-830983</t>
  </si>
  <si>
    <t>Stephen Towe</t>
  </si>
  <si>
    <t>1885 Trammel Rd</t>
  </si>
  <si>
    <t>Scottsville</t>
  </si>
  <si>
    <t>Towe</t>
  </si>
  <si>
    <t>JO-A-300-20261-830983</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</si>
  <si>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</si>
  <si>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Require a CDL or equivalent or be able to obtain a CDL within 30 days to allow the driving of semi-trucks.  Must be able to lift 100lbs of tobacco. Require 3 months experience.</t>
  </si>
  <si>
    <t>528 Squire Lyles Rd</t>
  </si>
  <si>
    <t>ALLEN</t>
  </si>
  <si>
    <t>346 Squire Lyles Rd</t>
  </si>
  <si>
    <t>towefarms@yahoo.com</t>
  </si>
  <si>
    <t>https://kentucky.gov/employment/Pages/default.aspx</t>
  </si>
  <si>
    <t>H-300-20274-851505</t>
  </si>
  <si>
    <t>JO-A-300-20274-851505</t>
  </si>
  <si>
    <t>' Social Security, Federal and State Income Tax withholding's may be deducted from wages.</t>
  </si>
  <si>
    <t>14560 S JOHNSON RD</t>
  </si>
  <si>
    <t>LOS BANOS</t>
  </si>
  <si>
    <t>MERCED</t>
  </si>
  <si>
    <t>H-300-20261-831214</t>
  </si>
  <si>
    <t>Wheatland Farms</t>
  </si>
  <si>
    <t>15521 Almstead</t>
  </si>
  <si>
    <t xml:space="preserve">Simons </t>
  </si>
  <si>
    <t>Pat</t>
  </si>
  <si>
    <t>pjsimons5@gmail.com</t>
  </si>
  <si>
    <t>North Carolina</t>
  </si>
  <si>
    <t>JO-A-300-20261-831214</t>
  </si>
  <si>
    <t>' Social Security, Federal Tax, State Tax</t>
  </si>
  <si>
    <t>Must be able to obtain driver's license within 30 days of hire. Extensive pushing, pulling and walking. Exposure to extreme temperatures. Frequent stooping.  Repetitive movements. OT/Holiday is not mandatory. Wage rate may increase with verifiable experience. Minimum 1 months experience. Must be able to lift 30 pounds. Basic literacy and arithmetic requirement. No minimum education required.</t>
  </si>
  <si>
    <t xml:space="preserve">34753 E 120th Ave </t>
  </si>
  <si>
    <t>ADAMS</t>
  </si>
  <si>
    <t xml:space="preserve">1551 Almstead St </t>
  </si>
  <si>
    <t>H-300-20275-853887</t>
  </si>
  <si>
    <t>Berzas Bros. Farm Ptr.</t>
  </si>
  <si>
    <t>3408 Lanse Meg Rd</t>
  </si>
  <si>
    <t>Berzas</t>
  </si>
  <si>
    <t>berzasfam@gmail.com</t>
  </si>
  <si>
    <t>JO-A-300-20275-853887</t>
  </si>
  <si>
    <t>2723 Duralde Hwy</t>
  </si>
  <si>
    <t>1072 Wesley Rd</t>
  </si>
  <si>
    <t>H-300-20281-865044</t>
  </si>
  <si>
    <t>Bezner Partnership</t>
  </si>
  <si>
    <t>1183 Bezner Lane</t>
  </si>
  <si>
    <t>Taxline</t>
  </si>
  <si>
    <t>Bezner</t>
  </si>
  <si>
    <t>Mitchel</t>
  </si>
  <si>
    <t>mjbezner@gmail.com</t>
  </si>
  <si>
    <t>Usafarmlabor, Inc</t>
  </si>
  <si>
    <t>JO-A-300-20281-865044</t>
  </si>
  <si>
    <t>1st and 15th</t>
  </si>
  <si>
    <t>' Federal Tax, Social Security</t>
  </si>
  <si>
    <t>Must be able to obtain a driver's license within 30 days of hire. Must have good driving record. Minimum (1) months experience. Basic literacy and arithmetic requirement. Wage rate may increase with verifiable experience. Employer may reward exceptional work with monetary or other benefits in addition to those listed here in his sole discretion. Extensive walking and Frequent stooping required .</t>
  </si>
  <si>
    <t>Texline</t>
  </si>
  <si>
    <t>DALLAM</t>
  </si>
  <si>
    <t>930 McDonald Lane</t>
  </si>
  <si>
    <t>Dalhart</t>
  </si>
  <si>
    <t>H-300-20274-851684</t>
  </si>
  <si>
    <t>Tex-LA Crawfish, LLC</t>
  </si>
  <si>
    <t>3584 Bucklin Road</t>
  </si>
  <si>
    <t>Jefferson Davis</t>
  </si>
  <si>
    <t>Heinen</t>
  </si>
  <si>
    <t>Frederick</t>
  </si>
  <si>
    <t>heinencrawfish@yahoo.com</t>
  </si>
  <si>
    <t>Zaunbrecher</t>
  </si>
  <si>
    <t>Rachel</t>
  </si>
  <si>
    <t>103 N Avenue F</t>
  </si>
  <si>
    <t>rachel.zaunbrecher@broussardpoche.com</t>
  </si>
  <si>
    <t>Broussard Poche, LLP</t>
  </si>
  <si>
    <t>JO-A-300-20274-851684</t>
  </si>
  <si>
    <t>Farmworker - Crawfish &amp; Rice</t>
  </si>
  <si>
    <t xml:space="preserve">' Employer will make deductions from workers’ paycheck that are required by law. Advances and/or loans, if any, from employer to worker may be considered as pre-authorized payroll deductions. </t>
  </si>
  <si>
    <t xml:space="preserve">Perform extensive physical activities using repetitive body movement for long periods such as to climb, lift up to 50lbs, balance, walk, bend, stretch, twist, kneel, push, pull &amp; handle materials. Exposure to temperatures and weather conditions, which include extreme heat, cold and rain. </t>
  </si>
  <si>
    <t xml:space="preserve">3584 Bucklin Rd </t>
  </si>
  <si>
    <t>3584 Bucklin Rd</t>
  </si>
  <si>
    <t>Metal Shop &amp; Mobile Home</t>
  </si>
  <si>
    <t>H-300-20288-877805</t>
  </si>
  <si>
    <t>Charles E Britt</t>
  </si>
  <si>
    <t>7299 David Road</t>
  </si>
  <si>
    <t>Roanoke</t>
  </si>
  <si>
    <t>Britt</t>
  </si>
  <si>
    <t>info@laborservicesinternational.com</t>
  </si>
  <si>
    <t>JO-A-300-20288-877805</t>
  </si>
  <si>
    <t>Must able to lift &amp; carry 70lbs. Workers may be required to take random, post accident, and/or upon suspiciondrug test, and background check post hire at no cost to worker. Must have legal authority to work in the US.Must have three months positive verifiable prior experience in job offered.</t>
  </si>
  <si>
    <t>12845 Chris Road</t>
  </si>
  <si>
    <t>la.works.net</t>
  </si>
  <si>
    <t>H-300-20293-881638</t>
  </si>
  <si>
    <t>C &amp; K Link Partership</t>
  </si>
  <si>
    <t>3395 White Oak Highway</t>
  </si>
  <si>
    <t>Rayne</t>
  </si>
  <si>
    <t>Link</t>
  </si>
  <si>
    <t>Cy</t>
  </si>
  <si>
    <t>JO-A-300-20293-881638</t>
  </si>
  <si>
    <t>157 Paris Lane</t>
  </si>
  <si>
    <t>Frame structure</t>
  </si>
  <si>
    <t>H-300-20289-878859</t>
  </si>
  <si>
    <t>McNeill Labor Management Inc</t>
  </si>
  <si>
    <t>2461 N Main Street</t>
  </si>
  <si>
    <t>Belle Glade</t>
  </si>
  <si>
    <t>McNeill</t>
  </si>
  <si>
    <t>Shannon</t>
  </si>
  <si>
    <t>senior vice president</t>
  </si>
  <si>
    <t>JO-A-300-20289-878859</t>
  </si>
  <si>
    <t xml:space="preserve">Farmworker Diversified </t>
  </si>
  <si>
    <t>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t>
  </si>
  <si>
    <t>950 NW 8th St</t>
  </si>
  <si>
    <t>Homestead</t>
  </si>
  <si>
    <t>MIAMI-DADE</t>
  </si>
  <si>
    <t>100 SE 1 Ave</t>
  </si>
  <si>
    <t>Florida City</t>
  </si>
  <si>
    <t>H-300-20283-874868</t>
  </si>
  <si>
    <t>Triple T Farms, LLC</t>
  </si>
  <si>
    <t>47536 Hwy 22</t>
  </si>
  <si>
    <t>Ord</t>
  </si>
  <si>
    <t>G.</t>
  </si>
  <si>
    <t>jadaco123@yahoo.com</t>
  </si>
  <si>
    <t>Grattan</t>
  </si>
  <si>
    <t>1125 South 103rd Street</t>
  </si>
  <si>
    <t>Suite 800</t>
  </si>
  <si>
    <t>Omaha</t>
  </si>
  <si>
    <t>stephanie.grattan@koleyjessen.com</t>
  </si>
  <si>
    <t>Koley Jessen P.C., L.L.O.</t>
  </si>
  <si>
    <t>Nebraska Supreme Court</t>
  </si>
  <si>
    <t>JO-A-300-20283-874868</t>
  </si>
  <si>
    <t>' FICA Taxes, FUTA Taxes, Federal and State Income Taxes.</t>
  </si>
  <si>
    <t xml:space="preserve">47536 Hwy 22 </t>
  </si>
  <si>
    <t>VALLEY</t>
  </si>
  <si>
    <t>1107 P Street</t>
  </si>
  <si>
    <t xml:space="preserve">Single family house. </t>
  </si>
  <si>
    <t>H-300-20301-888808</t>
  </si>
  <si>
    <t>Hillside Gardens USA, Inc</t>
  </si>
  <si>
    <t>599 Dewitt Tatum Rd</t>
  </si>
  <si>
    <t>Reidsville</t>
  </si>
  <si>
    <t>Fajardo</t>
  </si>
  <si>
    <t>Production Manager</t>
  </si>
  <si>
    <t>julio@hillsidegardens.ca</t>
  </si>
  <si>
    <t>JO-A-300-20301-888808</t>
  </si>
  <si>
    <t>Farmworker, Laborers</t>
  </si>
  <si>
    <t>' The employer will make the following deductions from the worker's wages: FICA taxes and Federal Income Tax as required by law, cash advances and repayment of loans, repayment of over payment of wages to the worker,  long-distance telephone charges, recovery of any loss to the Employer due to the worker's damage (beyond normal wear and tear) or loss of equipment or housing items where it is shown that the Worker is responsible, and any other deductions expressly authorized by the worker in writing. No deduction not required by law will be made that brings the worker's hourly earnings below the Federal statutory minimum wage per hour.
All work will be paid the wage rate of $11.71 per hour. The employer will pay a wage that is the highest of the AWER, the prevailing hourly wage or piece rate, the agreed-upon collective bargaining wage, or the Federal or State minimum wage.</t>
  </si>
  <si>
    <t>Workers will manually harvest, grade, clean, and pack leafy greens, cruciferous and other root vegetables. Workers must exercise extreme care not to drop farm produce any time during handling. Able to work in hold, cold and/or humid weather bending or stooping to reach ground level crops, and able to stand on feet for long periods of time. Workers should report to work on their own suitable clothing.</t>
  </si>
  <si>
    <t>TATTNALL</t>
  </si>
  <si>
    <t>1163 Kemp Rd.</t>
  </si>
  <si>
    <t>H-300-20304-892658</t>
  </si>
  <si>
    <t>Starling Nursery, Inc.</t>
  </si>
  <si>
    <t>100 Raulerson Rd, #1</t>
  </si>
  <si>
    <t>Seville</t>
  </si>
  <si>
    <t>Braddock</t>
  </si>
  <si>
    <t>starlingnursery@hotmail.com</t>
  </si>
  <si>
    <t>Gibbs</t>
  </si>
  <si>
    <t>Heather</t>
  </si>
  <si>
    <t>JO-A-300-20304-892658</t>
  </si>
  <si>
    <t>Work outside in extremely hot, cool and/or rainy weather. Lift, carry and load up to 40 lbs. Use a three-step stool. Walk, bend, and stand for prolonged periods of time. Push and pull carts loaded with plants and/or materials.</t>
  </si>
  <si>
    <t>310 Raulerson Rd, #1</t>
  </si>
  <si>
    <t>H-300-20309-898986</t>
  </si>
  <si>
    <t>Seales Nursery</t>
  </si>
  <si>
    <t>13355 A Howells Ferry Rd</t>
  </si>
  <si>
    <t>Seales</t>
  </si>
  <si>
    <t>Walker</t>
  </si>
  <si>
    <t>13355A Howells Ferry Road</t>
  </si>
  <si>
    <t>JO-A-300-20309-898986</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</si>
  <si>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</si>
  <si>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All applicants must have at least 3 months experience operating 50+HP Farm Equipment.  Workers must possess a valid class D, or equivalent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</si>
  <si>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13355 A Howells Ferry Road</t>
  </si>
  <si>
    <t xml:space="preserve">Wilmer </t>
  </si>
  <si>
    <t>CHAMBERS</t>
  </si>
  <si>
    <t>H-300-20307-894773</t>
  </si>
  <si>
    <t>Kunafin LLC</t>
  </si>
  <si>
    <t>13955 N US Hwy 277</t>
  </si>
  <si>
    <t>Quemado</t>
  </si>
  <si>
    <t>Junfin</t>
  </si>
  <si>
    <t>Virgilia</t>
  </si>
  <si>
    <t>Wigington</t>
  </si>
  <si>
    <t>Michelle</t>
  </si>
  <si>
    <t>michelle@h2labor.com</t>
  </si>
  <si>
    <t>JO-A-300-20307-894773</t>
  </si>
  <si>
    <t>Ag Laborer</t>
  </si>
  <si>
    <t>13955 N. Hwy 277</t>
  </si>
  <si>
    <t>MAVERICK</t>
  </si>
  <si>
    <t>867 Bingham Rd</t>
  </si>
  <si>
    <t>individual rooms with bathroom</t>
  </si>
  <si>
    <t>H-300-20301-889702</t>
  </si>
  <si>
    <t>Patrick Zaunbrecher and Sons Farm</t>
  </si>
  <si>
    <t>4722 Duralde Highway</t>
  </si>
  <si>
    <t>4722 Duralde Hwy</t>
  </si>
  <si>
    <t>richlynortego@yahoo.com</t>
  </si>
  <si>
    <t>JO-A-300-20301-889702</t>
  </si>
  <si>
    <t>Farmworker - Aquaculture &amp; Rice Harvesting</t>
  </si>
  <si>
    <t xml:space="preserve">' Employer will make deductions from workers paycheck that are required by law. Advances and/or loans, if any, from employer to worker may be considered as preauthorized payroll deductions. </t>
  </si>
  <si>
    <t>1190 Archie Rd</t>
  </si>
  <si>
    <t>1176 Archie Rd</t>
  </si>
  <si>
    <t>Two Bedroom Home</t>
  </si>
  <si>
    <t>H-300-20310-901385</t>
  </si>
  <si>
    <t>Cotton Hope Orchards, Inc.</t>
  </si>
  <si>
    <t>218 Farm View Road</t>
  </si>
  <si>
    <t>Batesburg</t>
  </si>
  <si>
    <t>Dubose</t>
  </si>
  <si>
    <t>Tristan</t>
  </si>
  <si>
    <t>218 Farm View Rd</t>
  </si>
  <si>
    <t>mtlalich@lowcountrylabor.com</t>
  </si>
  <si>
    <t>Lalich</t>
  </si>
  <si>
    <t>171 Church Street Ste 352</t>
  </si>
  <si>
    <t>Low Country Labor Company</t>
  </si>
  <si>
    <t>JO-A-300-20310-901385</t>
  </si>
  <si>
    <t>Farmworker, Laborer</t>
  </si>
  <si>
    <t>per small tree (2-4 years) minimum of 36 small trees/hr</t>
  </si>
  <si>
    <t xml:space="preserve">' The Adverse Effect Wage Rate, the prevailing hourly wage rate, the piece rate, the agreed upon collective bargaining rate, or the federal or state minimum wage rate, whichever is greatest, will be the minimum rate of pay. The employer assures that if a change in the AEWR, prevailing hourly wage rate, or federal minimum wage rate requires an increase in the guaranteed minimum, such increase will be paid as of the effective date of the increase. </t>
  </si>
  <si>
    <t>AIKEN</t>
  </si>
  <si>
    <t>934 Padgett Pond Rd</t>
  </si>
  <si>
    <t>Monetta</t>
  </si>
  <si>
    <t>SALUDA</t>
  </si>
  <si>
    <t>Trailer/Wood</t>
  </si>
  <si>
    <t>Kaye@cottonhopefarms.com</t>
  </si>
  <si>
    <t>H-300-20307-894364</t>
  </si>
  <si>
    <t xml:space="preserve">Pazienza Enterprises, LLC </t>
  </si>
  <si>
    <t>The Bloomin' Haus</t>
  </si>
  <si>
    <t>816 Waverly Avenue</t>
  </si>
  <si>
    <t>Holtsville</t>
  </si>
  <si>
    <t>Pazienza</t>
  </si>
  <si>
    <t>JO-A-300-20307-894364</t>
  </si>
  <si>
    <t>' DEDUCTIONS. Employer will make all deductions required by law (e.g., FICA, federal/state tax withholdings, court-ordered child support, etc.). Employer may deduct the worker's portion of New York Paid Family Leave Act and Disability Benefits Law premiums, up to the maximum allowable amount under state law. Workers must pre-authorize voluntary deductions, which may include repayment of advances and/or loans, health insurance premiums, and/or retirement plan contributions. All deductions will comply with the Fair Labor Standards Act (FLSA) and applicable state law. Workers must obtain employer's permission to make personal long distance phone calls on employer's phone. In accordance with N.Y. Lab. Law. § 193, employer does not make deductions or require repayment for damage to housing. 
In accordance with 8 CFR § 214.2(h)(5)(xi)(A) and 20 CFR § 655.135(j)–(k), employer prohibits the solicitation and payment of recruitment fees by workers.</t>
  </si>
  <si>
    <t>This job requires a minimum of 3 months of verifiable prior experience working in a nursery handling both manual and machine tasks associated with commodity production and harvest activities. Knowledge of fertilization and watering of plants is necessary. Workers must be able to perform manual as well as mechanized activities with accuracy and efficiency. Saturday work required. Must be able to lift/carry 60 lbs.</t>
  </si>
  <si>
    <t>816 Waverly Ave.</t>
  </si>
  <si>
    <t>SUFFOLK</t>
  </si>
  <si>
    <t>218 Long Island Ave.</t>
  </si>
  <si>
    <t>https://labor.ny.gov/careerservices/CareerServicesIndex.shtm</t>
  </si>
  <si>
    <t>H-300-20304-892287</t>
  </si>
  <si>
    <t>Manzana LLC</t>
  </si>
  <si>
    <t xml:space="preserve">395 Gooding Street </t>
  </si>
  <si>
    <t>Conklin</t>
  </si>
  <si>
    <t>Williams</t>
  </si>
  <si>
    <t>395 Gooding Street</t>
  </si>
  <si>
    <t>manzanallc@yahoo.com</t>
  </si>
  <si>
    <t>Baginski</t>
  </si>
  <si>
    <t>Adam</t>
  </si>
  <si>
    <t>55 Campau Ave NW</t>
  </si>
  <si>
    <t>Suite 300</t>
  </si>
  <si>
    <t>Grand Rapids</t>
  </si>
  <si>
    <t>abaginski@rhoadesmckee.com</t>
  </si>
  <si>
    <t>Rhoades McKee PC</t>
  </si>
  <si>
    <t>Michigan</t>
  </si>
  <si>
    <t>JO-A-300-20304-892287</t>
  </si>
  <si>
    <t>' THE EMPLOYER WILL FURNISH TO EACH WORKER ON PAY DAY AN ITEMIZED ACCOUNTING OF EARNINGS AND OF ALL LEGALLY-REQUIRED AND WORKER-AUTHORIZED DEDUCTIONS. IF REQUIRED BY THE INDIVIDUAL CIRCUMSTANCES, THE EMPLOYER WILL MAKE DEDUCTIONS FROM WORKERS PAYCHECKS FOR FICA AND FEDERAL/STATE TAX WITHHOLDING, COURT-ORDERED CHILD SUPPORT, GARNISHMENTS AND LIENS, AND ANY OTHER SUCH LEGALLY REQUIRED DEDUCTIONS AS REQUIRED BY LAW. ALL DEDUCTIONS WILL BE MADE IN ACCORDANCE WITH FLSA REGULATIONS. WORKERS MAY REPAY ANY ADVANCES AND/OR LOANS MADE TO WORKERS BY PRE-AUTHORIZED PAYROLL DEDUCTIONS. THE EMPLOYER DOES NOT ENVISION ANY OTHER UNIFORM WORKFORCE-WIDE PAYROLL DEDUCTIONS. REASONABLE REPAIR COSTS OF DAMAGE TO HOUSING OTHER THAN THAT CAUSED BY NORMAL WEAR AND TEAR WILL BE CHARGED TO THE WORKERS FOUND TO HAVE BEEN RESPONSIBLE FOR SUCH DAMAGE TO HOUSING.</t>
  </si>
  <si>
    <t>WORKERS MUST HAVE 3 MONTHS EXPERIENCE IN NURSERY WORK. APPLICANTS MUST BE ABLE TO FURNISH JOB REFERENCES ESTABLISHING ACCEPTABLE PRIOR EXPERIENCE OR A NOTARIZED STATEMENT DESCRIBING SPECIFIC PRIOR EXPERIENCE. SUCCESSFUL APPLICANTS WILL BE SUBJECT TO A TRIAL PERIOD OF 3 TO 5 DAYS DURING WHICH THEIR PERFORMANCE OF REQUIRED TASKS WILL BE EVALUATED. IF THE PERFORMANCE DURING THE TRIAL PERIOD IS NOT ACCEPTABLE TO THE EMPLOYER, THE WORKERS EMPLOYMENT WILL BE TERMINATED.</t>
  </si>
  <si>
    <t>5838 88th Ave</t>
  </si>
  <si>
    <t>Zeeland</t>
  </si>
  <si>
    <t>OTTAWA</t>
  </si>
  <si>
    <t xml:space="preserve">20717 8th Ave </t>
  </si>
  <si>
    <t>NEWAYGO</t>
  </si>
  <si>
    <t>Barracks and House</t>
  </si>
  <si>
    <t>H-300-20315-907098</t>
  </si>
  <si>
    <t>Bonnie Plants, Inc.</t>
  </si>
  <si>
    <t>1727 Highway 223</t>
  </si>
  <si>
    <t>Union Springs</t>
  </si>
  <si>
    <t xml:space="preserve">Kelly </t>
  </si>
  <si>
    <t>Christopher</t>
  </si>
  <si>
    <t>Station Manager</t>
  </si>
  <si>
    <t>6155 Turnbull Rd</t>
  </si>
  <si>
    <t>fayettevillenc@bonnieplants.com</t>
  </si>
  <si>
    <t>JO-A-300-20315-907098</t>
  </si>
  <si>
    <t>Greenhouse Laborers</t>
  </si>
  <si>
    <t>Three months of agricultural work experience required. Push, pull, sit, walk, bend, and stoop for long periods of time. Use hands and fingers repetitively. Must be 18 years of age or older. Work in inclement weather. Lift, carry, and load up to 50 pounds. Employer is a drug-free workplace. Drug and alcohol testing may be conducted post-hire at the employer's expense and is not part of the interview process. Saturday is a required work day.</t>
  </si>
  <si>
    <t>CUMBERLAND</t>
  </si>
  <si>
    <t>6463 Sangi Lane</t>
  </si>
  <si>
    <t>ncworks.gov</t>
  </si>
  <si>
    <t>Rolling Fork</t>
  </si>
  <si>
    <t>Will</t>
  </si>
  <si>
    <t>SHARKEY</t>
  </si>
  <si>
    <t>H-300-20328-923586</t>
  </si>
  <si>
    <t>Royal C Farms, LLC</t>
  </si>
  <si>
    <t>273 Ashley 289</t>
  </si>
  <si>
    <t>Crosset</t>
  </si>
  <si>
    <t>royalcfarms@gmail.com</t>
  </si>
  <si>
    <t>JO-A-300-20328-923586</t>
  </si>
  <si>
    <t>Farm Workers</t>
  </si>
  <si>
    <t>One month of verifiable commercial farm vegetable harvesting experience required. Perform prolonged walking, bending, stooping, reaching, pushing, pulling, lifting and carrying of 50 lbs. Work on feet in stooped or crouched position for long periods of time. Work in extreme temperatures ranging from 40 to 105 degrees and have physical stamina. Employer is a drug free workplace. Drug testing is conducted post-hire at the employer's expense and is not part of the interview process.</t>
  </si>
  <si>
    <t>Farm # 2033 - Hancock Road</t>
  </si>
  <si>
    <t>Crossett</t>
  </si>
  <si>
    <t>ASHLEY</t>
  </si>
  <si>
    <t>277 Ashley 289, Units A &amp; B</t>
  </si>
  <si>
    <t>arjoblink.arkansas.gov</t>
  </si>
  <si>
    <t>Amy</t>
  </si>
  <si>
    <t>ST CLAIR</t>
  </si>
  <si>
    <t>www.ides.state.il.us/employer/foreign-labor.asp</t>
  </si>
  <si>
    <t>H-300-20323-917415</t>
  </si>
  <si>
    <t>Dan &amp; Jerry's Greenhouse, Inc. - MN</t>
  </si>
  <si>
    <t>2121 90th St., NE</t>
  </si>
  <si>
    <t>Monticello</t>
  </si>
  <si>
    <t>Connell</t>
  </si>
  <si>
    <t>Kathy</t>
  </si>
  <si>
    <t>H.R. Manager</t>
  </si>
  <si>
    <t>JO-A-300-20323-917415</t>
  </si>
  <si>
    <t>$14.40 in MN: $14.99 in SD</t>
  </si>
  <si>
    <t>This job requires a minimum of three months of prior experience working on a nursery handling both manual and machine tasks associated with commodity production and harvest activities. Saturday work required. Must be able lift/carry 60 lbs.</t>
  </si>
  <si>
    <t>WRIGHT</t>
  </si>
  <si>
    <t>2121 90th St., NE Unit 1</t>
  </si>
  <si>
    <t>minnesotaworks.net</t>
  </si>
  <si>
    <t>H-300-20323-917517</t>
  </si>
  <si>
    <t>Arbor Fields, Inc.</t>
  </si>
  <si>
    <t xml:space="preserve">5820 Lawyers Rd East </t>
  </si>
  <si>
    <t xml:space="preserve">Marshville </t>
  </si>
  <si>
    <t>Baucom</t>
  </si>
  <si>
    <t>Clancy</t>
  </si>
  <si>
    <t>5820 Lawyers Rd E</t>
  </si>
  <si>
    <t>sales@arborfields.com</t>
  </si>
  <si>
    <t>JO-A-300-20323-917517</t>
  </si>
  <si>
    <t>Tree Nursery Worker</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</si>
  <si>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and carry 75 lbs. repetitively throughout the workday.  Must not hinder another workers productivity.  Use of personal cell phone or other personal electronic device during working hours strictly prohibited except for work-related calls or emergencies and violation may result in immediate termination.</t>
  </si>
  <si>
    <t>1813 Hwy 205</t>
  </si>
  <si>
    <t>WF-Wooden Frame</t>
  </si>
  <si>
    <t>H-300-20325-921564</t>
  </si>
  <si>
    <t>Hulet Livestock Company</t>
  </si>
  <si>
    <t>237 E. Main</t>
  </si>
  <si>
    <t xml:space="preserve"> PO Box 15 </t>
  </si>
  <si>
    <t>Summit</t>
  </si>
  <si>
    <t>Hulet</t>
  </si>
  <si>
    <t>thehulets@scinternet.net</t>
  </si>
  <si>
    <t>JO-A-300-20325-921564</t>
  </si>
  <si>
    <t>Open Range PRODUCTION of Livestock/Lambing</t>
  </si>
  <si>
    <t>Driving on ranch only - license not required.</t>
  </si>
  <si>
    <t>IRON</t>
  </si>
  <si>
    <t>H-300-20344-946019</t>
  </si>
  <si>
    <t xml:space="preserve">Stropkey Nurseries, Inc. </t>
  </si>
  <si>
    <t xml:space="preserve">485 Bowhall Rd </t>
  </si>
  <si>
    <t xml:space="preserve">Painesville </t>
  </si>
  <si>
    <t>OH</t>
  </si>
  <si>
    <t>Stropkey</t>
  </si>
  <si>
    <t>485 Bowhall Rd</t>
  </si>
  <si>
    <t>Painesville</t>
  </si>
  <si>
    <t>stropkeynrsy@gmail.com</t>
  </si>
  <si>
    <t>JO-A-300-20344-946019</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</si>
  <si>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and carry 75 lbs. repetitively throughout the workday.  Must not hinder another workers productivity.  Use of personal cell phone or other personal electronic device during working hours strictly prohibited except for work-related calls or emergencies and violation may result in immediate termination. Must commit to entire anticipated period of employment.  The job offered is for a skilled nursery worker and requires 3 months verifiable nursery work experience (Horticultural Worker I).</t>
  </si>
  <si>
    <t>465 Bowhall Rd</t>
  </si>
  <si>
    <t>WF - Wooden Frame</t>
  </si>
  <si>
    <t>ohiomeansjobs.com</t>
  </si>
  <si>
    <t>Morse</t>
  </si>
  <si>
    <t>Private home</t>
  </si>
  <si>
    <t>Alliance</t>
  </si>
  <si>
    <t>BOX BUTTE</t>
  </si>
  <si>
    <t>Liberty</t>
  </si>
  <si>
    <t>Raasch</t>
  </si>
  <si>
    <t>Errie</t>
  </si>
  <si>
    <t>Walter</t>
  </si>
  <si>
    <t>https://jobs.mo.gov/career-centers</t>
  </si>
  <si>
    <t>Dewitt</t>
  </si>
  <si>
    <t>Morton</t>
  </si>
  <si>
    <t>Gillett</t>
  </si>
  <si>
    <t>ARKANSAS</t>
  </si>
  <si>
    <t>DeWitt</t>
  </si>
  <si>
    <t>Burwell</t>
  </si>
  <si>
    <t>Danner</t>
  </si>
  <si>
    <t>milesd99@hotmail.com</t>
  </si>
  <si>
    <t>Wage rate may increase with verifiable experience. Must be able to lift 60 lbs. Minimum of (3) months experience required. Must be able to obtain a driver's license within 30-90 days of hire. No minimum education required.</t>
  </si>
  <si>
    <t>The North Carolina Grower's Association, Inc.</t>
  </si>
  <si>
    <t>NC Growers Assoc.</t>
  </si>
  <si>
    <t xml:space="preserve">230 Cameron Avenue </t>
  </si>
  <si>
    <t>Po Box 399</t>
  </si>
  <si>
    <t>Vass</t>
  </si>
  <si>
    <t>Wicker Jr</t>
  </si>
  <si>
    <t>Harry</t>
  </si>
  <si>
    <t>Lee</t>
  </si>
  <si>
    <t>Deputy Director</t>
  </si>
  <si>
    <t>230 Cameron Avenue</t>
  </si>
  <si>
    <t>PO Box 399</t>
  </si>
  <si>
    <t>lwicker@ncgrowers.org</t>
  </si>
  <si>
    <t>Farmworkers and Laborers, Crop, Nursery and Greenhouse</t>
  </si>
  <si>
    <t>per 5/8 bushel bucket sweet potato harvest</t>
  </si>
  <si>
    <t xml:space="preserve">1 Month verifiable experience in general farm work is required.  </t>
  </si>
  <si>
    <t>MOORE</t>
  </si>
  <si>
    <t>Mobile Homes, Block, Wood Frames, Metal</t>
  </si>
  <si>
    <t>Steven</t>
  </si>
  <si>
    <t>Franco1120@maslabor.com</t>
  </si>
  <si>
    <t>afranco@maslabor.com</t>
  </si>
  <si>
    <t>Franco</t>
  </si>
  <si>
    <t>H-300-20337-934634</t>
  </si>
  <si>
    <t>Jerry E Jones III Farms</t>
  </si>
  <si>
    <t>1265 US Hwy 82 West</t>
  </si>
  <si>
    <t>Leesburg</t>
  </si>
  <si>
    <t>Jones III</t>
  </si>
  <si>
    <t>Jerry</t>
  </si>
  <si>
    <t>Ellyn</t>
  </si>
  <si>
    <t>JO-A-300-20337-934634</t>
  </si>
  <si>
    <t>General Farmworker / Equipment Operator</t>
  </si>
  <si>
    <t>Job requires extensive sitting, pushing, pulling, walking, repetitive movements, and frequent stooping.  Require a regular drivers license.   Require 3 months experience.</t>
  </si>
  <si>
    <t>14536 Hwy 41</t>
  </si>
  <si>
    <t>Webster</t>
  </si>
  <si>
    <t>STEWART</t>
  </si>
  <si>
    <t>dawn@jonesandcoaccting.com</t>
  </si>
  <si>
    <t>https://dol.georgia.gov/find-job</t>
  </si>
  <si>
    <t>ORANGE</t>
  </si>
  <si>
    <t>Parma</t>
  </si>
  <si>
    <t>Brad</t>
  </si>
  <si>
    <t>N/A N/A</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</si>
  <si>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t>
  </si>
  <si>
    <t>Texas</t>
  </si>
  <si>
    <t>Head Honchos</t>
  </si>
  <si>
    <t>SULLIVAN</t>
  </si>
  <si>
    <t>Joel</t>
  </si>
  <si>
    <t>Bernard</t>
  </si>
  <si>
    <t>Aaron</t>
  </si>
  <si>
    <t>226 S 3rd Street</t>
  </si>
  <si>
    <t>Ames</t>
  </si>
  <si>
    <t>Attorney@bernardfirm.com</t>
  </si>
  <si>
    <t>The Bernard Firm P.L.C.</t>
  </si>
  <si>
    <t>Applicants may be offered higher than the advertised wage rate due to experience and/or merit.</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</si>
  <si>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</si>
  <si>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Single family home</t>
  </si>
  <si>
    <t>Merritt</t>
  </si>
  <si>
    <t>Belk</t>
  </si>
  <si>
    <t>merritt@coc-ps.com</t>
  </si>
  <si>
    <t>Farm Worker Grain</t>
  </si>
  <si>
    <t>Employer owned travel trailer</t>
  </si>
  <si>
    <t>Dublin</t>
  </si>
  <si>
    <t>Jay</t>
  </si>
  <si>
    <t xml:space="preserve">N/A </t>
  </si>
  <si>
    <t>Jeffrey</t>
  </si>
  <si>
    <t>PULASKI</t>
  </si>
  <si>
    <t>Oxford</t>
  </si>
  <si>
    <t>Joseph</t>
  </si>
  <si>
    <t>CHESTER</t>
  </si>
  <si>
    <t>https://www.pacareerlink.pa.gov</t>
  </si>
  <si>
    <t>New Braunfels</t>
  </si>
  <si>
    <t>Jorge</t>
  </si>
  <si>
    <t>Lashus</t>
  </si>
  <si>
    <t>Ste. 307</t>
  </si>
  <si>
    <t>immigration@fisherbroyles.com</t>
  </si>
  <si>
    <t>FisherBroyles, LLP</t>
  </si>
  <si>
    <t>Duplex</t>
  </si>
  <si>
    <t>Kent</t>
  </si>
  <si>
    <t>pay on 1st/15th</t>
  </si>
  <si>
    <t>WALWORTH</t>
  </si>
  <si>
    <t>Gettysburg</t>
  </si>
  <si>
    <t>POTTER</t>
  </si>
  <si>
    <t>American Falls</t>
  </si>
  <si>
    <t>POWER</t>
  </si>
  <si>
    <t>Steve</t>
  </si>
  <si>
    <t>Reed</t>
  </si>
  <si>
    <t>Drew</t>
  </si>
  <si>
    <t xml:space="preserve">Franco </t>
  </si>
  <si>
    <t>SUNFLOWER</t>
  </si>
  <si>
    <t>mdes.ms.gov</t>
  </si>
  <si>
    <t>Shelby</t>
  </si>
  <si>
    <t>H-300-20351-963005</t>
  </si>
  <si>
    <t xml:space="preserve">Keeven Bros., Inc. </t>
  </si>
  <si>
    <t>Keeven Brothers Sod Farm</t>
  </si>
  <si>
    <t>602 Laura Hill Road</t>
  </si>
  <si>
    <t>Mailing: P.O. Box 247  O'Fallon, MO  63366</t>
  </si>
  <si>
    <t>O'Fallon</t>
  </si>
  <si>
    <t>Keeven</t>
  </si>
  <si>
    <t>Glennon</t>
  </si>
  <si>
    <t>JO-A-300-20351-963005</t>
  </si>
  <si>
    <t>Sod Farm Worker</t>
  </si>
  <si>
    <t>This job requires a minimum of 1 month of agricultural experience working on a sod farm handling both manual and mechanized tasks. Workers must be able to perform manual and mechanized tasks with accuracy and efficiency. Saturday work required. Must be able to lift/carry 75  lbs. Employer-paid post-hire drug testing required.</t>
  </si>
  <si>
    <t>602 Laura Hill Rd. (38.780961, -90.689007)</t>
  </si>
  <si>
    <t>ST CHARLES</t>
  </si>
  <si>
    <t>2421 Breezy Point</t>
  </si>
  <si>
    <t>jobs.mo.gov</t>
  </si>
  <si>
    <t>Northern Family Farms, LLP</t>
  </si>
  <si>
    <t>WI</t>
  </si>
  <si>
    <t>Ahl</t>
  </si>
  <si>
    <t>Ashley</t>
  </si>
  <si>
    <t>W10757 Jeffrey Road</t>
  </si>
  <si>
    <t>Merrillan</t>
  </si>
  <si>
    <t xml:space="preserve"> Rauch </t>
  </si>
  <si>
    <t xml:space="preserve">Shelley </t>
  </si>
  <si>
    <t>This job requires a minimum of three months of prior experience working in nursery and/or tree production handling both manual and machine tasks associated with commodity production and harvest activities. Workers must be able to perform manual as well as mechanized activities with accuracy and efficiency. Applicants must be able to furnish verbal or written statement establishing relevant prior work experience. Saturday work required.  Must be able lift/carry 70 lbs.  Employer-paid post-hire drug testing is required upon reasonable suspicion of use and after a worker has an accident at work.</t>
  </si>
  <si>
    <t>W10811 Jeffrey Road</t>
  </si>
  <si>
    <t>Apartment(s)</t>
  </si>
  <si>
    <t>sales@northernfamilyfarms.com</t>
  </si>
  <si>
    <t>www.jobcenterofwisconsin.com/</t>
  </si>
  <si>
    <t>H-300-20351-963080</t>
  </si>
  <si>
    <t>Wenas Hop Farm, LLC</t>
  </si>
  <si>
    <t>402 E Yakima Ave, Suite 760</t>
  </si>
  <si>
    <t>MAILING: P.O. Box 104  Yakima, WA  98907</t>
  </si>
  <si>
    <t>Steinmetz</t>
  </si>
  <si>
    <t>Cherie</t>
  </si>
  <si>
    <t>JO-A-300-20351-963080</t>
  </si>
  <si>
    <t>'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Employer may deduct the worker's portion of workers' compensation premiums and/or Paid Family and Medical Leave premiums, up to the maximum allowable amounts under Washington State law. Workers must obtain employer's permission to make personal long distance phone calls on employer's phone. Making a personal long distance phone call constitutes consent by the worker for employer to deduct the cost of such call from worker's pay.</t>
  </si>
  <si>
    <t>This job requires a minimum of 3 months of verifiable agricultural field work experience handling tasks including agricultural field work. Applicants must be able to furnish verifiable job reference(s) or comparable third party documentation from recent employer(s) establishing acceptable prior experience. Saturday work required.  Must be able to lift/carry 60 lbs.</t>
  </si>
  <si>
    <t>731 W. Huntzinger Road</t>
  </si>
  <si>
    <t>Selah</t>
  </si>
  <si>
    <t>YAKIMA</t>
  </si>
  <si>
    <t>1500 W. Mead Avenue (Units 95, 96, 101, 102)</t>
  </si>
  <si>
    <t>cherie@clsfarms.com</t>
  </si>
  <si>
    <t>Everglades Planting, LLC</t>
  </si>
  <si>
    <t>2430 Hookers Point Road</t>
  </si>
  <si>
    <t>Clewsiton</t>
  </si>
  <si>
    <t>Gonzalez</t>
  </si>
  <si>
    <t>Nereida</t>
  </si>
  <si>
    <t>evergladeshandh@icloud.com</t>
  </si>
  <si>
    <t>SUWANNEE</t>
  </si>
  <si>
    <t>Lake City</t>
  </si>
  <si>
    <t>Poole</t>
  </si>
  <si>
    <t>Tchula</t>
  </si>
  <si>
    <t>HOLMES</t>
  </si>
  <si>
    <t>Rental Home</t>
  </si>
  <si>
    <t>Spearman</t>
  </si>
  <si>
    <t>Carson</t>
  </si>
  <si>
    <t>Farmworker and Laborer, Crop</t>
  </si>
  <si>
    <t>bi-monthly</t>
  </si>
  <si>
    <t>HUTCHINSON</t>
  </si>
  <si>
    <t>Stinnett</t>
  </si>
  <si>
    <t>https://www.workintexas.com/vosnet/Default.aspx</t>
  </si>
  <si>
    <t>COLLIN</t>
  </si>
  <si>
    <t>Trailers</t>
  </si>
  <si>
    <t>Fresh Harvest, Inc.</t>
  </si>
  <si>
    <t>101 E. Main Street</t>
  </si>
  <si>
    <t>Heber</t>
  </si>
  <si>
    <t>Ridaura</t>
  </si>
  <si>
    <t>Leticia</t>
  </si>
  <si>
    <t>agdatahr@agdataglobal.com</t>
  </si>
  <si>
    <t>Lakeland</t>
  </si>
  <si>
    <t>Everglades Harvesting, Inc.</t>
  </si>
  <si>
    <t>1331 Commerce Drive</t>
  </si>
  <si>
    <t>Meador</t>
  </si>
  <si>
    <t>paul.meador@evergladesharvesting.com</t>
  </si>
  <si>
    <t>Matthews</t>
  </si>
  <si>
    <t>Tiffany</t>
  </si>
  <si>
    <t xml:space="preserve">Criminal background check and drug/alcohol testing: Everglades Harvesting may conduct criminal background checks and/or a drug/alcohol test at the employer's expense on all new applicants post-employment. Failure to pass a criminal background check or drug/alcohol screening is grounds for termination. </t>
  </si>
  <si>
    <t>Barron Collier Partnership
3900 SR 29 North</t>
  </si>
  <si>
    <t>Whispering Pines I 
1124 E Edward Street</t>
  </si>
  <si>
    <t>GLADES</t>
  </si>
  <si>
    <t>Driggs</t>
  </si>
  <si>
    <t>Parker</t>
  </si>
  <si>
    <t>Applicants must have 20 days experience with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</si>
  <si>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TETON</t>
  </si>
  <si>
    <t>Groton</t>
  </si>
  <si>
    <t>Spanier</t>
  </si>
  <si>
    <t>Roger</t>
  </si>
  <si>
    <t>Equipment Operators</t>
  </si>
  <si>
    <t>https://www.southdakotaworks.org/vosnet/Default.aspx</t>
  </si>
  <si>
    <t xml:space="preserve">Bowling Green </t>
  </si>
  <si>
    <t>Gutierrez</t>
  </si>
  <si>
    <t>j</t>
  </si>
  <si>
    <t>BOWLING GREEN</t>
  </si>
  <si>
    <t>CLINTON</t>
  </si>
  <si>
    <t>Julian</t>
  </si>
  <si>
    <t>W.</t>
  </si>
  <si>
    <t>Coke</t>
  </si>
  <si>
    <t>https://wings.mdes.ms.gov/wings/welcome.jsp</t>
  </si>
  <si>
    <t>Anthony</t>
  </si>
  <si>
    <t>JOHNSON</t>
  </si>
  <si>
    <t>Danbury</t>
  </si>
  <si>
    <t>Frank</t>
  </si>
  <si>
    <t>BRAZORIA</t>
  </si>
  <si>
    <t>Mohall</t>
  </si>
  <si>
    <t>Keith</t>
  </si>
  <si>
    <t>Jacob</t>
  </si>
  <si>
    <t>RENVILLE</t>
  </si>
  <si>
    <t>jobsnd.com</t>
  </si>
  <si>
    <t>ROLETTE</t>
  </si>
  <si>
    <t>Batesville</t>
  </si>
  <si>
    <t>Howard</t>
  </si>
  <si>
    <t>Webb</t>
  </si>
  <si>
    <t>3825 Macedonia Rd</t>
  </si>
  <si>
    <t>PANOLA</t>
  </si>
  <si>
    <t>Farm Workers, Aquaculture</t>
  </si>
  <si>
    <t>Fixed</t>
  </si>
  <si>
    <t>Miles City</t>
  </si>
  <si>
    <t>' See addendum C</t>
  </si>
  <si>
    <t>CUSTER</t>
  </si>
  <si>
    <t>Baton Rouge</t>
  </si>
  <si>
    <t>Grant</t>
  </si>
  <si>
    <t>' Social Security, State, Federal Tax.</t>
  </si>
  <si>
    <t>Iowa</t>
  </si>
  <si>
    <t>Kountze</t>
  </si>
  <si>
    <t>Jeremy</t>
  </si>
  <si>
    <t>HARDIN</t>
  </si>
  <si>
    <t>Chase</t>
  </si>
  <si>
    <t>FAYETTE</t>
  </si>
  <si>
    <t>Stanley</t>
  </si>
  <si>
    <t>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</si>
  <si>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Ross</t>
  </si>
  <si>
    <t>Pete and Rama Paris Family Trust</t>
  </si>
  <si>
    <t>Paris Livestock</t>
  </si>
  <si>
    <t>pr_paris@yahoo.com</t>
  </si>
  <si>
    <t>NV ST. RT 228 Woods Lane</t>
  </si>
  <si>
    <t>ELKO</t>
  </si>
  <si>
    <t>NV ST RT 288 Woods Lane</t>
  </si>
  <si>
    <t>H-300-20260-827727</t>
  </si>
  <si>
    <t>Paul Jacobs</t>
  </si>
  <si>
    <t>265 W 100 S</t>
  </si>
  <si>
    <t>PO BOX 6, Bicknell UT 84715 (Mailing Address)</t>
  </si>
  <si>
    <t>Bicknell</t>
  </si>
  <si>
    <t>Jacobs</t>
  </si>
  <si>
    <t>Paul or Elvon</t>
  </si>
  <si>
    <t>265 W 100 SD</t>
  </si>
  <si>
    <t>jacobsranch@scinternet.net</t>
  </si>
  <si>
    <t xml:space="preserve">Enriquez </t>
  </si>
  <si>
    <t>811 N Glenn Rd</t>
  </si>
  <si>
    <t>Wyoming</t>
  </si>
  <si>
    <t>JO-A-300-20260-827727</t>
  </si>
  <si>
    <t>Range Winter Livestock Herder</t>
  </si>
  <si>
    <t>287 W 100SD</t>
  </si>
  <si>
    <t>Fixed unit</t>
  </si>
  <si>
    <t>H-300-20315-906535</t>
  </si>
  <si>
    <t>JO-A-300-20315-906535</t>
  </si>
  <si>
    <t>Employer shall provide housing and board in accordance with the rules and regulations of the federal government of the United States of America. Discretionary performance based bonuses may be available Payroll advances may be available</t>
  </si>
  <si>
    <t>' Social Security and Federal  Income Tax withholding's may be deducted from wages.
Wages will be paid in accordance to the state in which the work is done. Nevada wages will be
$1682.33 and California wages will be $2133.52. State Income Tax will be withheld for workers while they are working in the State of California. When the workers are working in the State of Nevada there is no State Income Tax withheld. Workers are covered for unemployment insurance when working in the State of California.</t>
  </si>
  <si>
    <t xml:space="preserve">123175 STAR ROUTE 447 </t>
  </si>
  <si>
    <t>GERLACH</t>
  </si>
  <si>
    <t>123175 STAR ROUTE 447</t>
  </si>
  <si>
    <t>FIXED SITE UNITS, MOBILE RANGE UNITS</t>
  </si>
  <si>
    <t>H-300-20315-906753</t>
  </si>
  <si>
    <t>JO-A-300-20315-906753</t>
  </si>
  <si>
    <t>Employer shall provide housing and board in accordance with the rules and regulations of the federal government of the United States of America. Discretionary performance-based bonuses may be available  Payroll advances may be available</t>
  </si>
  <si>
    <t xml:space="preserve">' State Income Tax may be withheld while working in the State of Idaho, Arizona and California. No State income tax will be deducted while working in Nevada. Workers are covered for unemployment insurance when working in the State of California. The monthly AEWR for Idaho, Arizona and Nevada is $1682.33 and $2133.52 for the State of California plus room and board. Wages may range from $1682.33 to $3175.82 per month based on length of time with employer and job experience. </t>
  </si>
  <si>
    <t>Workers may be asked but not required to obtain a valid U.S. driver license and operate a motor vehicle. 
Workers will assist in the transportation of sheep from worksites in Idaho to worksites in Arizona thru Nevada and vice versa. The sheep are loaded onto licensed commercial livestock carriers. Workers are needed to monitor the well being of the sheep at various stops along the way. In the event of a mechanical issue or accident, workers are needed to assist in the unloading and loading or the transfer to a different carrier.
Please contact the employer at the headquarters address listed above for specific directions to the current worksite.</t>
  </si>
  <si>
    <t>1989 SOUTH 1875 EAST</t>
  </si>
  <si>
    <t>GOODING</t>
  </si>
  <si>
    <t>MOBILE RANGE UNITS, TENTS, FIXED UNITS</t>
  </si>
  <si>
    <t>Morganza</t>
  </si>
  <si>
    <t>LAFOURCHE</t>
  </si>
  <si>
    <t>Raceland</t>
  </si>
  <si>
    <t>WINNEMUCCA</t>
  </si>
  <si>
    <t>RANGE LIVESTOCK WORKER</t>
  </si>
  <si>
    <t>' Social Security and Federal Income Tax withholding’s may be deducted from wages.</t>
  </si>
  <si>
    <t>2 1/2 MLS ON BIG CREEK ROAD TURN OFF HWY 140 AT MILE MARKER 40</t>
  </si>
  <si>
    <t>HUMBOLDT</t>
  </si>
  <si>
    <t>FIXED SITE UNIT, MOBILE RANGE UNITS</t>
  </si>
  <si>
    <t>STEVENS</t>
  </si>
  <si>
    <t>SEWARD</t>
  </si>
  <si>
    <t>H-300-20339-939039</t>
  </si>
  <si>
    <t xml:space="preserve">Kellen or Sheridan </t>
  </si>
  <si>
    <t>JO-A-300-20339-939039</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</si>
  <si>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t>
  </si>
  <si>
    <t>H-300-20274-851666</t>
  </si>
  <si>
    <t>JO-A-300-20274-851666</t>
  </si>
  <si>
    <t>Employer shall provide housing and board in accordance with the rules and regulations of the federal government of the United States of America.</t>
  </si>
  <si>
    <t xml:space="preserve">65856 YELLOW JACKET RD.FROM 395 </t>
  </si>
  <si>
    <t>PILOT ROCK</t>
  </si>
  <si>
    <t>UMATILLA</t>
  </si>
  <si>
    <t>H-300-19346-194783</t>
  </si>
  <si>
    <t>Mountain Air Cattle Company, LLC</t>
  </si>
  <si>
    <t>26131 N 2070 W</t>
  </si>
  <si>
    <t xml:space="preserve">PO Box 447 </t>
  </si>
  <si>
    <t>Fountain Green</t>
  </si>
  <si>
    <t>Noll</t>
  </si>
  <si>
    <t>nollscott98@gmail.com</t>
  </si>
  <si>
    <t>diane@peakseasonlabor.com</t>
  </si>
  <si>
    <t>Peak Season Labor, Inc,</t>
  </si>
  <si>
    <t>JO-A-300-19346-194783</t>
  </si>
  <si>
    <t>Sheepherder</t>
  </si>
  <si>
    <t xml:space="preserve">Private property in Sanpete County in Utah. </t>
  </si>
  <si>
    <t>SANPETE</t>
  </si>
  <si>
    <t>H-300-20234-781716</t>
  </si>
  <si>
    <t>Gallops Farm</t>
  </si>
  <si>
    <t>4832 Rivers Bridge Road</t>
  </si>
  <si>
    <t>Ehrhardt</t>
  </si>
  <si>
    <t>Gallop</t>
  </si>
  <si>
    <t>LALICH</t>
  </si>
  <si>
    <t>TODD</t>
  </si>
  <si>
    <t>171 CHURCH STREET</t>
  </si>
  <si>
    <t>SUITE 352</t>
  </si>
  <si>
    <t>CHARLESTON</t>
  </si>
  <si>
    <t>CK@LOWCOUNTRYLABOR.COM</t>
  </si>
  <si>
    <t>LOW COUNTRY LABOR COMPANY</t>
  </si>
  <si>
    <t>JO-A-300-20234-781716</t>
  </si>
  <si>
    <t xml:space="preserve">' The Adverse Effect Wage Rate, the prevailing hourly wage rate, the piece rate, the agreed upon collective bargaining rate, or the federal or state minimum wage rate, whichever is greatest, will be the minimum rate of pay. The employer assures that if a change in the AEWR, prevailing hourly wage rate, or federal minimum wage rate requires an increase in the guaranteed minimum, such increase will be paid as of the effective date of the increase. 
</t>
  </si>
  <si>
    <t xml:space="preserve">4832 Rivers Bridge Rd </t>
  </si>
  <si>
    <t>BAMBERG</t>
  </si>
  <si>
    <t>Stick Built and Trailer</t>
  </si>
  <si>
    <t>jennt58790@gmail.com</t>
  </si>
  <si>
    <t>H-300-20246-801470</t>
  </si>
  <si>
    <t>Cooper Planting Company PTR</t>
  </si>
  <si>
    <t>2381 Holly Grove-Meeks Rd.</t>
  </si>
  <si>
    <t>Cruger</t>
  </si>
  <si>
    <t>Killebrew</t>
  </si>
  <si>
    <t>Pamela</t>
  </si>
  <si>
    <t>4151 Outside Horseshoe Rd</t>
  </si>
  <si>
    <t>killebrewcotton@hotmail.com</t>
  </si>
  <si>
    <t>JO-A-300-20246-801470</t>
  </si>
  <si>
    <t>' The deductions from pay are taxes (if applicable under Federal, State and local law from U.S. workers), FICA taxes, Federal Income Taxes withholding, and willful destruction of property.</t>
  </si>
  <si>
    <t>The applicant/employee must have, or be able to obtain, a driver's license. Increase or bonus may be possible based on experience and merit.</t>
  </si>
  <si>
    <t>Employer owned housing</t>
  </si>
  <si>
    <t>killbrewcotton@hotmail.com</t>
  </si>
  <si>
    <t>H-300-20245-799812</t>
  </si>
  <si>
    <t>Crosson Farms, Inc.</t>
  </si>
  <si>
    <t>1554 US Hwy 81</t>
  </si>
  <si>
    <t>Crosson</t>
  </si>
  <si>
    <t>Dane</t>
  </si>
  <si>
    <t>JO-A-300-20245-799812</t>
  </si>
  <si>
    <t xml:space="preserve">Must be able to lift 50 lbs.  Experienced in operating tractors, skit steer and other farm equipment, and must have a regular drivers' license. </t>
  </si>
  <si>
    <t>1523 Oxbow Rd</t>
  </si>
  <si>
    <t>house</t>
  </si>
  <si>
    <t>crosson_farms@hotmail.com</t>
  </si>
  <si>
    <t>https://www.kansasworks.com/ada/r/</t>
  </si>
  <si>
    <t>H-300-20273-849744</t>
  </si>
  <si>
    <t>G. F. &amp; P. Zaunbrecher Farms</t>
  </si>
  <si>
    <t>3232 Crowley Rayne Highway</t>
  </si>
  <si>
    <t xml:space="preserve">Zaunbrecher </t>
  </si>
  <si>
    <t xml:space="preserve">Francis </t>
  </si>
  <si>
    <t>Partner/Farmer</t>
  </si>
  <si>
    <t xml:space="preserve">3232 Crowley-Rayne Hwy </t>
  </si>
  <si>
    <t xml:space="preserve">Rayne </t>
  </si>
  <si>
    <t>paulzaun67@yahoo.com</t>
  </si>
  <si>
    <t>JO-A-300-20273-849744</t>
  </si>
  <si>
    <t xml:space="preserve">General Farm Worker </t>
  </si>
  <si>
    <t xml:space="preserve">Please see attached continued for B.6.
</t>
  </si>
  <si>
    <t xml:space="preserve">710 7th St </t>
  </si>
  <si>
    <t>H-300-20260-827072</t>
  </si>
  <si>
    <t>All Regions Services, Inc.</t>
  </si>
  <si>
    <t>1410 Sligo Rd</t>
  </si>
  <si>
    <t>Bossier City</t>
  </si>
  <si>
    <t>Tunek</t>
  </si>
  <si>
    <t>Lorenzo</t>
  </si>
  <si>
    <t>lorenzo@allregionsinc.com</t>
  </si>
  <si>
    <t>THODE</t>
  </si>
  <si>
    <t>1831 N. LAKEWOOD DR.</t>
  </si>
  <si>
    <t>SUITE B</t>
  </si>
  <si>
    <t>COEUR D' ALENE</t>
  </si>
  <si>
    <t>monica@laborci.com</t>
  </si>
  <si>
    <t>Labor Consultants International</t>
  </si>
  <si>
    <t>JO-A-300-20260-827072</t>
  </si>
  <si>
    <t>Farm Worker; Nursery</t>
  </si>
  <si>
    <t>' The following deductions will be made: taxes, if applicable under Federal, State, and local law from U.S workers. FICA taxes, advances, Federal Income Tax Withholding, reasonable repaid cost of intentional damage. No deductions will be made which would bring the employee's hourly wage below the Federal Minimum Wage.</t>
  </si>
  <si>
    <t xml:space="preserve">Must be 18 years of age.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20lbs. All applicants must be able, willing, qualified to perform work described and must be available for the entire period specified and work throughout all areas of intended employment.  </t>
  </si>
  <si>
    <t>Cypress Brake Farm: 1056 Hwy 852</t>
  </si>
  <si>
    <t>Rayville</t>
  </si>
  <si>
    <t>Holiday Capri Motel/ 610 E Bayou Dr.</t>
  </si>
  <si>
    <t>Motel</t>
  </si>
  <si>
    <t>H-300-20283-874729</t>
  </si>
  <si>
    <t>Farm Op Kuzzens H2A, LLC</t>
  </si>
  <si>
    <t>315 E. New Market Road</t>
  </si>
  <si>
    <t>Director of Farming</t>
  </si>
  <si>
    <t>h2a@lipmanfamilyfarms.com</t>
  </si>
  <si>
    <t>JO-A-300-20283-874729</t>
  </si>
  <si>
    <t xml:space="preserve">' The employer will make the following deductions: FICA taxes, income tax, cash advances, overpayment of wages; charges for daily meals catered; and charges for any loss to the employer due to the worker’s damage or loss of equipment or housing items where it is shown that the worker is responsible, any other deductions expressly authorized by the worker.  No state income tax will be deducted. </t>
  </si>
  <si>
    <t>The employer may conduct a drug and/or alcohol test post-employment at the employer's expense.</t>
  </si>
  <si>
    <t>Farm - Op Kuzzens H-2A, LLC
1068 Nine Mile Road</t>
  </si>
  <si>
    <t>1018 Spanish Trail</t>
  </si>
  <si>
    <t>H-300-20286-876062</t>
  </si>
  <si>
    <t>South Buck Farm &amp; Ranch</t>
  </si>
  <si>
    <t>P O Box 475</t>
  </si>
  <si>
    <t>2055 Wades Rd</t>
  </si>
  <si>
    <t>Nick</t>
  </si>
  <si>
    <t>P.O. Box 475</t>
  </si>
  <si>
    <t>2055 Wades Rd.</t>
  </si>
  <si>
    <t>nickleonards@gmail.com</t>
  </si>
  <si>
    <t>JO-A-300-20286-876062</t>
  </si>
  <si>
    <t>' none</t>
  </si>
  <si>
    <t>825 E 1st St</t>
  </si>
  <si>
    <t>Mobile Home/Apartment</t>
  </si>
  <si>
    <t>H-300-20288-877776</t>
  </si>
  <si>
    <t>Wendell Zaunbrecher</t>
  </si>
  <si>
    <t>3371 McCain Road</t>
  </si>
  <si>
    <t>Wendell</t>
  </si>
  <si>
    <t>JO-A-300-20288-877776</t>
  </si>
  <si>
    <t>1190 McCain Road</t>
  </si>
  <si>
    <t>Single wide mobile home</t>
  </si>
  <si>
    <t>H-300-20302-890444</t>
  </si>
  <si>
    <t>MARTHA'S GARDENS</t>
  </si>
  <si>
    <t>9747 S. Avenue 9 3/4 E.</t>
  </si>
  <si>
    <t>Rogers</t>
  </si>
  <si>
    <t>Nels</t>
  </si>
  <si>
    <t>9747 S Ave 9 3/4 E</t>
  </si>
  <si>
    <t>gardensmarthas@gmail.com</t>
  </si>
  <si>
    <t>Duron</t>
  </si>
  <si>
    <t>291 S. Main St Suite K</t>
  </si>
  <si>
    <t>jesse@h-2a.com</t>
  </si>
  <si>
    <t>CITA H-2A Services</t>
  </si>
  <si>
    <t>JO-A-300-20302-890444</t>
  </si>
  <si>
    <t>FARMWORKERS</t>
  </si>
  <si>
    <t xml:space="preserve">' Social Security
State Tax
Federal Tax </t>
  </si>
  <si>
    <t xml:space="preserve">Process in the palm trees per timing, we start December through January applying compost and fertilizer to every palm, as well irrigation, so people hired will be given that job from December through January, tools required for this process are shovels and simple plumbing tools. January through early march, is dethorning on the palm, so we use lettuce knifes, and machete #2, for starting new season, also collecting pollen during this season is done, same tools required, plus ability to be at high level from ground 20ft high in forklift. March through April, pollen is applied to trees around all the farm, for this process, ability to be at the same height in forklift is required also, tools are knifes, and pollen gun for dates, which experience is needed here in order to be able to pollinate well. (See Addendum C) </t>
  </si>
  <si>
    <t>9747 S AVE. 9 3/4 E</t>
  </si>
  <si>
    <t xml:space="preserve">4 BEDROOM, 3 BATHROOM </t>
  </si>
  <si>
    <t>H-300-20293-881793</t>
  </si>
  <si>
    <t>Temp.Labor, LLC</t>
  </si>
  <si>
    <t>TempLabor, LLC</t>
  </si>
  <si>
    <t>2504 Walden Woods Dr.</t>
  </si>
  <si>
    <t>Suite 3</t>
  </si>
  <si>
    <t>Hector</t>
  </si>
  <si>
    <t>templabor@templaborh2a.com</t>
  </si>
  <si>
    <t>JO-A-300-20293-881793</t>
  </si>
  <si>
    <t>Harvesters</t>
  </si>
  <si>
    <t>per (8) 1-lb. clamshell flat</t>
  </si>
  <si>
    <t>' The employer will make the following deductions: FICA taxes, federal income tax, cash advances, overpayment of wages, charges for any loss to the employer due to the worker's damage or loss of equipment or housing items where it is shown that the worker is responsible, and any other deduction expressly authorized by the worker in writing. No state income tax will be deducted.</t>
  </si>
  <si>
    <t>The employer has a drug-free workplace program. Background check and random drug testing will be post hire at employers expense. Drug testing may be done post-accident and for cases with valid reasons for suspicion at the employer's expense.</t>
  </si>
  <si>
    <t>35055 SR 62</t>
  </si>
  <si>
    <t>Parrish</t>
  </si>
  <si>
    <t>5302 Bonita Dr</t>
  </si>
  <si>
    <t>Wimauma</t>
  </si>
  <si>
    <t>H-300-20288-878310</t>
  </si>
  <si>
    <t>Triple J farms</t>
  </si>
  <si>
    <t>56  72nd St N</t>
  </si>
  <si>
    <t>Towner</t>
  </si>
  <si>
    <t>Jaeger</t>
  </si>
  <si>
    <t>Lonnie</t>
  </si>
  <si>
    <t>jaegerfarms@gmail.com</t>
  </si>
  <si>
    <t>JO-A-300-20288-878310</t>
  </si>
  <si>
    <t>Livestock Worker</t>
  </si>
  <si>
    <t>' State Taxes, Federal Taxes and Social Security Tax.</t>
  </si>
  <si>
    <t xml:space="preserve">Minimum three months experience. Must be able to lift a 75 pound calf. No minimum education required. Wage rate may increase with verifiable experience. </t>
  </si>
  <si>
    <t>56  72nd St. N</t>
  </si>
  <si>
    <t>MCHENRY</t>
  </si>
  <si>
    <t>77  71st St N</t>
  </si>
  <si>
    <t>H-300-20294-883035</t>
  </si>
  <si>
    <t>Cow Island Land &amp; Cattle LLC</t>
  </si>
  <si>
    <t>17210 Minos Road</t>
  </si>
  <si>
    <t>Abbeville</t>
  </si>
  <si>
    <t>Hebert</t>
  </si>
  <si>
    <t>cowislandllc@yahoo.com</t>
  </si>
  <si>
    <t>JO-A-300-20294-883035</t>
  </si>
  <si>
    <t>Anticipated Work Hours: Time may vary due to mechanical, availability of crop and weather conditions</t>
  </si>
  <si>
    <t xml:space="preserve">' The following deductions will be made for US workers:  Social Security, Federal Tax, State Tax-if applicable.
Willful destruction of property.
Advances and/or loans, if any, from employer to workers may be considered as preauthorized payroll deductions.
</t>
  </si>
  <si>
    <t>VERMILION</t>
  </si>
  <si>
    <t>15037 Patty Road</t>
  </si>
  <si>
    <t>H-300-20296-885624</t>
  </si>
  <si>
    <t>CKC of Basile LLC</t>
  </si>
  <si>
    <t>180 Wings Lane</t>
  </si>
  <si>
    <t>Caillouet</t>
  </si>
  <si>
    <t>Chris</t>
  </si>
  <si>
    <t>chriscaillouet@gmail.com</t>
  </si>
  <si>
    <t>JO-A-300-20296-885624</t>
  </si>
  <si>
    <t>4333 Hwy 190</t>
  </si>
  <si>
    <t>H-300-20294-883256</t>
  </si>
  <si>
    <t>Nicholas W. Hundley</t>
  </si>
  <si>
    <t>3461 Branch Hwy</t>
  </si>
  <si>
    <t>Hundley</t>
  </si>
  <si>
    <t>W</t>
  </si>
  <si>
    <t>csolutions123@aol.com</t>
  </si>
  <si>
    <t>JO-A-300-20294-883256</t>
  </si>
  <si>
    <t>3461 Branch Hwy, Lot 3</t>
  </si>
  <si>
    <t>3461 Lot 3, Branch Hwy</t>
  </si>
  <si>
    <t>H-300-20309-898774</t>
  </si>
  <si>
    <t>Nelson Angus Ranch, LLC</t>
  </si>
  <si>
    <t>74 Lemhi Road</t>
  </si>
  <si>
    <t>Herbst</t>
  </si>
  <si>
    <t>nelsonangusranch@yahoo.com</t>
  </si>
  <si>
    <t>Helzer</t>
  </si>
  <si>
    <t>Pauline</t>
  </si>
  <si>
    <t xml:space="preserve"> info@snakeriverfarmers.org</t>
  </si>
  <si>
    <t>JO-A-300-20309-898774</t>
  </si>
  <si>
    <t>Equipment Operator/Farm/Irrigation/Livestock Worker</t>
  </si>
  <si>
    <t>Applicants must have 20 days of experience with agricultural equipment operation, farm/irrigation work and livestock care. Applicants hired must be able to obtain a valid Drivers License as driving on public roads may be necessary. To meet minimum acceptable performance standards when irrigating, the worker must, after a 10-day conditioning period, move an average of at least 48 40-foot sections of 3-inch pipe or 44 40-foot sections of 4-inch pipe per hour under normal working conditions.</t>
  </si>
  <si>
    <t>74 Lemhi Road (including field(s) located within a 10 mile radius)</t>
  </si>
  <si>
    <t>LEMHI</t>
  </si>
  <si>
    <t>76 Lemhi Rd</t>
  </si>
  <si>
    <t>H-300-20304-893183</t>
  </si>
  <si>
    <t xml:space="preserve">Agri Crew, LLC. </t>
  </si>
  <si>
    <t xml:space="preserve">Farm Labor Contractor </t>
  </si>
  <si>
    <t xml:space="preserve">14313 Walden Sheffield Rd </t>
  </si>
  <si>
    <t>Dover</t>
  </si>
  <si>
    <t xml:space="preserve">Adam </t>
  </si>
  <si>
    <t>Matthew</t>
  </si>
  <si>
    <t xml:space="preserve">Managing Member </t>
  </si>
  <si>
    <t>agricrew@berryboss.com</t>
  </si>
  <si>
    <t>JO-A-300-20304-893183</t>
  </si>
  <si>
    <t>Strawberry harvest piece rate: $1.50-$4.00* per 8 by 1, 4 by 2, 2 by 4, 0r 12 by 1 clamshells. Processing/ juicing strawberries: $1.50 per tub (approx. 20lbs). *Piece rate will depend on fruit condition, fruit yield, and market value.</t>
  </si>
  <si>
    <t>' Taxes, if applicable, under Federal, State and local law from U.S. workers, FICA taxes, FUTA taxes, Federal income tax withholding, advances, willful destruction of property, Other (Cash advance repayment if applicable; worker will be assigned a pick card- if lost a fee of $10 will be charged for replacement cards; Agri Crew, LLC. may, through reasonable deductions that do not bring the worker's wages below the FLSA minimum wage, recoup the cost until obligated, by regulation, to fully reimburse the workers when 50 percent of the contract period has elapsed.)</t>
  </si>
  <si>
    <t>Must Have the ability to withstand extended hours in direct sunlight, moderate rain, and temperatures ranging from 28 degrees- 102 degrees Fahrenheit while performing job duties. Must be able to follow simple instructions. Must be able to repeatedly and continuously lift and carry 60 pounds for minimal distances.</t>
  </si>
  <si>
    <t xml:space="preserve">3829 S Forbes Rd </t>
  </si>
  <si>
    <t xml:space="preserve">3841 Bethlehem Rd </t>
  </si>
  <si>
    <t>Single family homes/ migrant labor camp.</t>
  </si>
  <si>
    <t>H-300-20304-893414</t>
  </si>
  <si>
    <t>Cantu Apiaries, Inc.</t>
  </si>
  <si>
    <t>784 Steve Roberts Special</t>
  </si>
  <si>
    <t>Zolfo Springs</t>
  </si>
  <si>
    <t>Cantu</t>
  </si>
  <si>
    <t>Lucas</t>
  </si>
  <si>
    <t xml:space="preserve">784 Steve Roberts Special </t>
  </si>
  <si>
    <t>JO-A-300-20304-893414</t>
  </si>
  <si>
    <t>Beekeepers</t>
  </si>
  <si>
    <t>hourly state rates  CA- $14.77, MA-$14.29, IN- $14.52</t>
  </si>
  <si>
    <t>Once hired worker may be required to submit to a random drug test at no cost to the worker, testing positive or failure to comply may result in immediate termination from employment.
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t>
  </si>
  <si>
    <t>Wood frame</t>
  </si>
  <si>
    <t>cantuapiaries@gmail.com</t>
  </si>
  <si>
    <t>H-300-20303-891665</t>
  </si>
  <si>
    <t xml:space="preserve">R &amp; R HARVESTING, INC </t>
  </si>
  <si>
    <t xml:space="preserve">2004 Crescent Ave </t>
  </si>
  <si>
    <t xml:space="preserve">MARTINEZ </t>
  </si>
  <si>
    <t xml:space="preserve">ROSALVA </t>
  </si>
  <si>
    <t xml:space="preserve">OFFICE MANGER </t>
  </si>
  <si>
    <t xml:space="preserve">2004 CRESCENT AVE </t>
  </si>
  <si>
    <t>harvestingrr@gmail.com</t>
  </si>
  <si>
    <t>JO-A-300-20303-891665</t>
  </si>
  <si>
    <t xml:space="preserve">General Farm Labor / Harvesting </t>
  </si>
  <si>
    <t xml:space="preserve">' Social Security
Federal Tax
State Tax
Other (specify)Advances/damages </t>
  </si>
  <si>
    <t xml:space="preserve">Addendum C background check see attached
</t>
  </si>
  <si>
    <t xml:space="preserve">7050 Kaumualii Hwy
</t>
  </si>
  <si>
    <t xml:space="preserve">Kekaha </t>
  </si>
  <si>
    <t>HI</t>
  </si>
  <si>
    <t>KAUAI</t>
  </si>
  <si>
    <t>8055 KEKAHA RD</t>
  </si>
  <si>
    <t>KEKAHA</t>
  </si>
  <si>
    <t xml:space="preserve">Apartments </t>
  </si>
  <si>
    <t>H-300-20317-910919</t>
  </si>
  <si>
    <t>JO-A-300-20317-910919</t>
  </si>
  <si>
    <t>Employer shall provide housing and board in accordance with the rules and regulations of the federal government of the United States of America. 	 Discretionary performance-based bonuses may be available. Payroll advances may be available.</t>
  </si>
  <si>
    <t>568 WEST 1650 SOUTH</t>
  </si>
  <si>
    <t>OAKLEY</t>
  </si>
  <si>
    <t>CASSIA</t>
  </si>
  <si>
    <t>H-300-20324-919605</t>
  </si>
  <si>
    <t>M&amp;S Fruge Farms LLC</t>
  </si>
  <si>
    <t>1697 Woodstone Rd</t>
  </si>
  <si>
    <t>Fruge</t>
  </si>
  <si>
    <t>frugefarms@gmail.com</t>
  </si>
  <si>
    <t>JO-A-300-20324-919605</t>
  </si>
  <si>
    <t>1533 St Mary Rd</t>
  </si>
  <si>
    <t>ST LANDRY</t>
  </si>
  <si>
    <t>262 Carl Loewer Rd</t>
  </si>
  <si>
    <t>Moon Valley Nursery, Inc.</t>
  </si>
  <si>
    <t>Moon Valley Nurseries</t>
  </si>
  <si>
    <t xml:space="preserve">19820 N 7th Street Ste 260 </t>
  </si>
  <si>
    <t>Dougherty</t>
  </si>
  <si>
    <t>VP Legal Affairs and Human Resources</t>
  </si>
  <si>
    <t xml:space="preserve">19820 N 7th Street </t>
  </si>
  <si>
    <t xml:space="preserve">Suite 260 </t>
  </si>
  <si>
    <t>jdougherty@mvncorp.com</t>
  </si>
  <si>
    <t xml:space="preserve">Jaime </t>
  </si>
  <si>
    <t>Overtime will be paid when applicable under law.</t>
  </si>
  <si>
    <t>LOS ANGELES</t>
  </si>
  <si>
    <t>Apartments</t>
  </si>
  <si>
    <t>(805) 310-8925</t>
  </si>
  <si>
    <t>H2A2021@mvncorp.com</t>
  </si>
  <si>
    <t>H-300-20330-928462</t>
  </si>
  <si>
    <t>McDougall Family Farming</t>
  </si>
  <si>
    <t xml:space="preserve">305 Olds Station Rd. </t>
  </si>
  <si>
    <t>Wenatchee</t>
  </si>
  <si>
    <t xml:space="preserve">McDougall </t>
  </si>
  <si>
    <t>305 Olds Station Rd.</t>
  </si>
  <si>
    <t>JO-A-300-20330-928462</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</si>
  <si>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the employee premium required under WA State RCW 50A.04, Paid Family and Medical Leave Program.</t>
  </si>
  <si>
    <t>This is an application for Apple, Pear and Cherry
X Employer Will Train
X Lifting requirement: 60 lbs
X OT/Holiday is not mandatory
X Drug Screen: Drug testing will only be conducted post-employment and at the expense of the employer. This is an application for apples, pears, and cherries.
After employer screens, the applicant and they have confirmed that there have been no changes to the job opportunity the employer will contact the applicant within three to five business days with a final hiring decision.
4e) Must be able to lift and/or load 60lbs.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t>
  </si>
  <si>
    <t>McDougall Family Farming: 305 Olds Station Rd</t>
  </si>
  <si>
    <t xml:space="preserve">Royal City </t>
  </si>
  <si>
    <t>10777 Dodson Road S</t>
  </si>
  <si>
    <t>Royal City</t>
  </si>
  <si>
    <t xml:space="preserve">Rambler Style </t>
  </si>
  <si>
    <t>achavez@mcdougallfruit.com</t>
  </si>
  <si>
    <t>Paragould</t>
  </si>
  <si>
    <t>Tommy</t>
  </si>
  <si>
    <t>Walnut Ridge</t>
  </si>
  <si>
    <t>LAWRENCE</t>
  </si>
  <si>
    <t>H-300-20323-917759</t>
  </si>
  <si>
    <t>Spoor Farms J.V.</t>
  </si>
  <si>
    <t>111 North Clay</t>
  </si>
  <si>
    <t>Angleton</t>
  </si>
  <si>
    <t>Spoor</t>
  </si>
  <si>
    <t>11 North Clay</t>
  </si>
  <si>
    <t>JO-A-300-20323-917759</t>
  </si>
  <si>
    <t>21501 CR 210</t>
  </si>
  <si>
    <t>Angelton</t>
  </si>
  <si>
    <t>spoorjs@att.net</t>
  </si>
  <si>
    <t>H-300-20317-909499</t>
  </si>
  <si>
    <t>Mark Zaunbrecher</t>
  </si>
  <si>
    <t>1243 Christ Road</t>
  </si>
  <si>
    <t>mmzaunbrecher@yahoo.com</t>
  </si>
  <si>
    <t>JO-A-300-20317-909499</t>
  </si>
  <si>
    <t>Farmworker Aquaculture</t>
  </si>
  <si>
    <t>1243 Christ Rd</t>
  </si>
  <si>
    <t>1147 Christ Road</t>
  </si>
  <si>
    <t>Shop House</t>
  </si>
  <si>
    <t>H-300-20321-914070</t>
  </si>
  <si>
    <t>Al Frey &amp; Sons</t>
  </si>
  <si>
    <t>302 Al Frey Lane</t>
  </si>
  <si>
    <t>Frey</t>
  </si>
  <si>
    <t>Damian</t>
  </si>
  <si>
    <t>Eric</t>
  </si>
  <si>
    <t>damianfrey2@gmail.com</t>
  </si>
  <si>
    <t>JO-A-300-20321-914070</t>
  </si>
  <si>
    <t>General farm worker</t>
  </si>
  <si>
    <t>412 Mowata Highway</t>
  </si>
  <si>
    <t>16 x 80 mobile home.</t>
  </si>
  <si>
    <t>H-300-20314-905040</t>
  </si>
  <si>
    <t>Jason Lee Young</t>
  </si>
  <si>
    <t>2554 Grey Fox Hwy</t>
  </si>
  <si>
    <t>Iota</t>
  </si>
  <si>
    <t>JO-A-300-20314-905040</t>
  </si>
  <si>
    <t>1205 Green Oaks Loop Road</t>
  </si>
  <si>
    <t>H-300-20323-917413</t>
  </si>
  <si>
    <t>Marlyn Seidler Farms</t>
  </si>
  <si>
    <t>464A 23rd Ave NW</t>
  </si>
  <si>
    <t xml:space="preserve">Underwood </t>
  </si>
  <si>
    <t>Seidler</t>
  </si>
  <si>
    <t>Underwood</t>
  </si>
  <si>
    <t>JO-A-300-20323-917413</t>
  </si>
  <si>
    <t xml:space="preserve">Employment reference, valid driver's license, clean MVR </t>
  </si>
  <si>
    <t>MCLEAN</t>
  </si>
  <si>
    <t>Lindsay</t>
  </si>
  <si>
    <t>MONICA@LABORCI.COM</t>
  </si>
  <si>
    <t>LABOR CONSULTANTS INTERNATIONAL</t>
  </si>
  <si>
    <t>Haviland</t>
  </si>
  <si>
    <t>KIOWA</t>
  </si>
  <si>
    <t>STAFFORD</t>
  </si>
  <si>
    <t>H-300-20318-911924</t>
  </si>
  <si>
    <t>Jeremy Craton</t>
  </si>
  <si>
    <t>1516 Pelican Loop</t>
  </si>
  <si>
    <t>Craton</t>
  </si>
  <si>
    <t>jjcraton@yahoo.com</t>
  </si>
  <si>
    <t>JO-A-300-20318-911924</t>
  </si>
  <si>
    <t>Any workers employed through this job order may be compensated above the stated hourly wage.This decision to pay above the stated hourly rate will be made by the employer and may be in the form of a bonus/raise.It's the employer?s sole discretion.</t>
  </si>
  <si>
    <t xml:space="preserve">Once hired worker may be required to submit to a random drug test at no cost to worker. Testing positive or failure to comply may result in immediate termination from employment. </t>
  </si>
  <si>
    <t>3478 Emery Road</t>
  </si>
  <si>
    <t>1339 Twozine Road</t>
  </si>
  <si>
    <t>H-300-20324-919231</t>
  </si>
  <si>
    <t xml:space="preserve">Premium Employment Services, Inc. </t>
  </si>
  <si>
    <t>jessea@premium-employment.com</t>
  </si>
  <si>
    <t>JO-A-300-20324-919231</t>
  </si>
  <si>
    <t>Wine Grape Tractor Drivers</t>
  </si>
  <si>
    <t xml:space="preserve">'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
</t>
  </si>
  <si>
    <t xml:space="preserve">3 months of tractor driving experience is required.  Written verification of experience is required. Specific requirements include lifting up to 40-50 pounds frequently. Must be able to work under conditions where skin and clothing become heavily soiled with mud, water, grease, etc.  Must be able to work outdoors in inclement weather conditions, including sun, rain, cold, high winds, etc.  Work involves standing and walking on uneven ground throughout work shift, sitting for long periods of time, and repetitive stooping and bending. No smoking, illegal drugs, alcohol, firearms in the field or residential housing. 
See Addendum C. </t>
  </si>
  <si>
    <t>Vino Farms: Grand Vin Land: 13126 Peltier Rd.</t>
  </si>
  <si>
    <t xml:space="preserve">Acampo </t>
  </si>
  <si>
    <t>SAN JOAQUIN</t>
  </si>
  <si>
    <t>51375 S. Netherland</t>
  </si>
  <si>
    <t>Clarksburg</t>
  </si>
  <si>
    <t>Labor Camp</t>
  </si>
  <si>
    <t>H-300-20323-918451</t>
  </si>
  <si>
    <t>Killebrew Cotton Company Partnership</t>
  </si>
  <si>
    <t>Keath</t>
  </si>
  <si>
    <t>JO-A-300-20323-918451</t>
  </si>
  <si>
    <t xml:space="preserve">Position requires driving tractors and operating farm equipment to plant, irrigate, fertilize, &amp; harvest crops as well as perform mechanical repair and maintenance.  3 months experience and basic literacy, reading, and math skills required. Applicant will operate farm vehicles on public roads and must have or be able to obtain drivers license within 30 days after hire.  </t>
  </si>
  <si>
    <t>2304 Outside Horseshoe Road</t>
  </si>
  <si>
    <t>Marianna</t>
  </si>
  <si>
    <t>Carter</t>
  </si>
  <si>
    <t>Okeechobee</t>
  </si>
  <si>
    <t>OKEECHOBEE</t>
  </si>
  <si>
    <t>Stuttgart</t>
  </si>
  <si>
    <t>Green</t>
  </si>
  <si>
    <t>Elise</t>
  </si>
  <si>
    <t>Guston</t>
  </si>
  <si>
    <t>MEADE</t>
  </si>
  <si>
    <t>cinderblock house</t>
  </si>
  <si>
    <t>Belzoni</t>
  </si>
  <si>
    <t>Roberts</t>
  </si>
  <si>
    <t>H-300-20337-935239</t>
  </si>
  <si>
    <t>Kenneth Ross Olivier Farms</t>
  </si>
  <si>
    <t>1771 Jules Lagrange Road</t>
  </si>
  <si>
    <t>Arnaudville</t>
  </si>
  <si>
    <t>St. Landry parish</t>
  </si>
  <si>
    <t xml:space="preserve">Olivier </t>
  </si>
  <si>
    <t xml:space="preserve">1771 Jules Lagrange Rd </t>
  </si>
  <si>
    <t xml:space="preserve">Arnaudville </t>
  </si>
  <si>
    <t xml:space="preserve">St. Landry parish </t>
  </si>
  <si>
    <t>kenolivier@bellsouth.net</t>
  </si>
  <si>
    <t>JO-A-300-20337-935239</t>
  </si>
  <si>
    <t xml:space="preserve">1771 Jules Lagrange Road </t>
  </si>
  <si>
    <t xml:space="preserve">2716 Seven Arpents </t>
  </si>
  <si>
    <t>Lakin</t>
  </si>
  <si>
    <t>KEARNY</t>
  </si>
  <si>
    <t>private home</t>
  </si>
  <si>
    <t>www.kansasworks.com</t>
  </si>
  <si>
    <t>H-300-20343-941635</t>
  </si>
  <si>
    <t>Siddoway Sheep Co.</t>
  </si>
  <si>
    <t>1764 East 1200 North</t>
  </si>
  <si>
    <t>Terreton</t>
  </si>
  <si>
    <t>Siddoway</t>
  </si>
  <si>
    <t>Cindy</t>
  </si>
  <si>
    <t>Secretary/Business Manager</t>
  </si>
  <si>
    <t>siddoway@dcdi.net</t>
  </si>
  <si>
    <t>JO-A-300-20343-941635</t>
  </si>
  <si>
    <t>Required to: to ride, handle  and tend horses  in a manner to assure the safety and health  of the worker, co-workers, horses and livestock, meet personal hygiene requirements, handle animals using low stress handling methods, demonstrate commonsense and awareness of safe equine handling procedures, i.e. no running in barns, shouting, abusing animals, leaving gates/stall doors/feed rooms open or smoking in and around barns, sheds or hay storage, maintain and manage remote housing locations in a safe and responsible manner, attend animals during all hours of the day as required for their safety and well-being, work outdoors in all types of weather and may experience occasional exposure to hazards such as poisonous snakes, biting insects and extreme temperature, spend the majority of work days on the range, perform tasks capably and efficiently without close supervision, live  and work singly or in small  groups  of workers in isolated  areas for extended periods of time.</t>
  </si>
  <si>
    <t>JEFFERSON</t>
  </si>
  <si>
    <t>1055 North 1700 East</t>
  </si>
  <si>
    <t>Begger</t>
  </si>
  <si>
    <t>valid driver's license, clean MVR, employment reference</t>
  </si>
  <si>
    <t>Horticultural Worker</t>
  </si>
  <si>
    <t>Perry</t>
  </si>
  <si>
    <t>H-300-20338-936807</t>
  </si>
  <si>
    <t>Ferm &amp; Farm, LLC</t>
  </si>
  <si>
    <t>7901 4th Street N.</t>
  </si>
  <si>
    <t>St. Petersburg</t>
  </si>
  <si>
    <t>Vazquez</t>
  </si>
  <si>
    <t>MArco</t>
  </si>
  <si>
    <t>mvaz847@gmail.com</t>
  </si>
  <si>
    <t>JO-A-300-20338-936807</t>
  </si>
  <si>
    <t>900 John Pierce Grade Road</t>
  </si>
  <si>
    <t>Venus</t>
  </si>
  <si>
    <t>1136 and 1236 Evanston Street</t>
  </si>
  <si>
    <t>Sebring</t>
  </si>
  <si>
    <t>H-300-20332-929885</t>
  </si>
  <si>
    <t>Kirk Broussard Farms</t>
  </si>
  <si>
    <t>18137 Aurelien Road</t>
  </si>
  <si>
    <t>Erath</t>
  </si>
  <si>
    <t>Broussard</t>
  </si>
  <si>
    <t>Kirk</t>
  </si>
  <si>
    <t>kbroussard15@outlook.com</t>
  </si>
  <si>
    <t>JO-A-300-20332-929885</t>
  </si>
  <si>
    <t>16704 Aurelien Road</t>
  </si>
  <si>
    <t>Camper</t>
  </si>
  <si>
    <t>H-300-20337-934701</t>
  </si>
  <si>
    <t xml:space="preserve">Pope and Son, Inc. </t>
  </si>
  <si>
    <t xml:space="preserve">1842 Mt Moriah Church Rd </t>
  </si>
  <si>
    <t xml:space="preserve">Clinton </t>
  </si>
  <si>
    <t xml:space="preserve">Pope </t>
  </si>
  <si>
    <t>1842 Mt. Moriah Church Rd</t>
  </si>
  <si>
    <t>popeandson@intrstar.net</t>
  </si>
  <si>
    <t>JO-A-300-20337-934701</t>
  </si>
  <si>
    <t>Farmworkers</t>
  </si>
  <si>
    <t>Bell Pepper, per 5/8 bu. bucket</t>
  </si>
  <si>
    <t>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Though not a hiring requirement, if a worker drives a company vehicle during the period of employment then at the time of operating the company vehicle the driver must possess a valid drivers license issued by a U.S. state o</t>
  </si>
  <si>
    <t>1842 Mt. Moriah Ch Rd</t>
  </si>
  <si>
    <t>S6380: 138 Crown Castle Ln</t>
  </si>
  <si>
    <t>MH - Mobile Home</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</si>
  <si>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cable/satellite and landline telephone that is requested by the workers at the employer provided housing; but no deduction will be made which would bring the employee’s hourly wage below the Federal Minimum Wage</t>
  </si>
  <si>
    <t>SHELBY</t>
  </si>
  <si>
    <t>226 South 3rd Street</t>
  </si>
  <si>
    <t>attorney@bernardfirm.com</t>
  </si>
  <si>
    <t>The Bernard Firm PLC</t>
  </si>
  <si>
    <t>Farm Workers/ Laborers</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</si>
  <si>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</si>
  <si>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WEBSTER</t>
  </si>
  <si>
    <t>Forrest</t>
  </si>
  <si>
    <t>Gregory</t>
  </si>
  <si>
    <t>Idaho Falls</t>
  </si>
  <si>
    <t>twice monthly</t>
  </si>
  <si>
    <t>Applicants must have 20 days experience with farm/irrigation work and livestock care.   To meet minimum acceptable performance standards when irrigating, the worker must, after a 10-day conditioning period, move an average of at least 48 40-foot sections of 3-inch pipe or 44 40-foot sections of 4-inch pipe per hour under normal working conditions.</t>
  </si>
  <si>
    <t>Dillon</t>
  </si>
  <si>
    <t>BEAVERHEAD</t>
  </si>
  <si>
    <t>Jackson Citrus, Inc.</t>
  </si>
  <si>
    <t>240 South Bridge Street</t>
  </si>
  <si>
    <t>Carl</t>
  </si>
  <si>
    <t>240 S. Bridge Street</t>
  </si>
  <si>
    <t>alton@jacksoncitrus.com</t>
  </si>
  <si>
    <t>COFFEE</t>
  </si>
  <si>
    <t>Nicholls</t>
  </si>
  <si>
    <t>http://employgeorgia.com/</t>
  </si>
  <si>
    <t>LAUDERDALE</t>
  </si>
  <si>
    <t>D</t>
  </si>
  <si>
    <t>Owner/Manager</t>
  </si>
  <si>
    <t>Pingree</t>
  </si>
  <si>
    <t>Miguel</t>
  </si>
  <si>
    <t>Human Resources Director</t>
  </si>
  <si>
    <t>Woodside</t>
  </si>
  <si>
    <t>h2a@sesolabor.com</t>
  </si>
  <si>
    <t xml:space="preserve">Seso Inc. </t>
  </si>
  <si>
    <t>VENTURA</t>
  </si>
  <si>
    <t>Brent</t>
  </si>
  <si>
    <t>3355 Bee Caves Rd.</t>
  </si>
  <si>
    <t>Shady Grove Plantation &amp; Nursery, Inc</t>
  </si>
  <si>
    <t>3030 Charleston Highway</t>
  </si>
  <si>
    <t xml:space="preserve">Orangeburg </t>
  </si>
  <si>
    <t>Brailsford III</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</si>
  <si>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</si>
  <si>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All applicants must have at least 3 months experience working in a commercial nursery.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</si>
  <si>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ORANGEBURG</t>
  </si>
  <si>
    <t xml:space="preserve">Mobile Home              </t>
  </si>
  <si>
    <t>Albers</t>
  </si>
  <si>
    <t>Driver's license in 30 days</t>
  </si>
  <si>
    <t>H-300-20328-924339</t>
  </si>
  <si>
    <t>Hargis Farms Partnership, LLC</t>
  </si>
  <si>
    <t>1663 Hwy 1196</t>
  </si>
  <si>
    <t>Vick</t>
  </si>
  <si>
    <t>Hargis</t>
  </si>
  <si>
    <t>JO-A-300-20328-924339</t>
  </si>
  <si>
    <t>1713 Hwy 1196</t>
  </si>
  <si>
    <t>4 bedroom 2 bath</t>
  </si>
  <si>
    <t>Pine Bluff</t>
  </si>
  <si>
    <t>Farmer/Grower</t>
  </si>
  <si>
    <t>Mullinax</t>
  </si>
  <si>
    <t>N.</t>
  </si>
  <si>
    <t>4622 Boring Pond Rd</t>
  </si>
  <si>
    <t>Valdosta</t>
  </si>
  <si>
    <t>h2visas@aol.com</t>
  </si>
  <si>
    <t>USA Works Inc</t>
  </si>
  <si>
    <t xml:space="preserve">Performance bonus may be paid. </t>
  </si>
  <si>
    <t>Farm house/Mobile home</t>
  </si>
  <si>
    <t>H-300-20274-852083</t>
  </si>
  <si>
    <t>JO-A-300-20274-852083</t>
  </si>
  <si>
    <t>' Social Security and Federal  Income Tax withholding's may be deducted from wages.
Wages may range from $1682.33 to $2850.00 per month based on length of time with employer and job experience.</t>
  </si>
  <si>
    <t>HC 32 BOX 240.FROM ELKO GO NORTH ON HWY 225. TAKE HWY 226 FOR 28 MLS TO SIGN, SPANISH RANCH</t>
  </si>
  <si>
    <t>TUSCARORA</t>
  </si>
  <si>
    <t>H-300-20267-841198</t>
  </si>
  <si>
    <t>G. David Dalling</t>
  </si>
  <si>
    <t>1708 North 2250 East</t>
  </si>
  <si>
    <t>1708 North 2250 East, Hamer ID 83425 (Mailing Address)</t>
  </si>
  <si>
    <t>Hamer</t>
  </si>
  <si>
    <t>Dalling</t>
  </si>
  <si>
    <t>G. David or Theressa</t>
  </si>
  <si>
    <t>1708 North 2250 East, Hamer, ID 83425</t>
  </si>
  <si>
    <t>dallingsheep@yahoo.com</t>
  </si>
  <si>
    <t>JO-A-300-20267-841198</t>
  </si>
  <si>
    <t>H-300-20245-798179</t>
  </si>
  <si>
    <t>Robert Wilkinson Jr</t>
  </si>
  <si>
    <t>947 Walnut Hill Road</t>
  </si>
  <si>
    <t>Wilkinson Jr</t>
  </si>
  <si>
    <t>947 Walnut Hill Rd</t>
  </si>
  <si>
    <t>JO-A-300-20245-798179</t>
  </si>
  <si>
    <t>355 Syler Lane</t>
  </si>
  <si>
    <t>H-300-20245-797592</t>
  </si>
  <si>
    <t>Crisp Citrus Harvesting, LLC.</t>
  </si>
  <si>
    <t>3501 NE Washington St</t>
  </si>
  <si>
    <t>arcadia</t>
  </si>
  <si>
    <t>Cisneros</t>
  </si>
  <si>
    <t xml:space="preserve">Lisandro </t>
  </si>
  <si>
    <t>President/Owner</t>
  </si>
  <si>
    <t>Lisandro.cisnerosbusiness@gmail.com</t>
  </si>
  <si>
    <t>Fernando</t>
  </si>
  <si>
    <t>LFCexpress@gmail.com</t>
  </si>
  <si>
    <t>Luis F. Cisneros</t>
  </si>
  <si>
    <t>JO-A-300-20245-797592</t>
  </si>
  <si>
    <t xml:space="preserve">' The employer will make the following deductions: Social Security tax and federal income tax withholding as required by Federal, State and local law, cash advances, over-payment of wages, and any other deductions expressly authorized by the worker in writing.
El empleador har¿ las siguientes deducciones: Retenci¿n del impuesto de la Seguridad Social y del impuesto federal sobre la renta seg¿n lo dispuesto por la ley federal, estatal y local, anticipos de efectivo, pago excesivo de salarios y cualquier otra deducci¿n expresamente autorizada por el trabajador por escrito.
</t>
  </si>
  <si>
    <t xml:space="preserve">12010 NE Hwy 70
</t>
  </si>
  <si>
    <t xml:space="preserve">1645 NE LEA AVE A
</t>
  </si>
  <si>
    <t>Farm Labor Camp</t>
  </si>
  <si>
    <t>H-300-20248-807511</t>
  </si>
  <si>
    <t>Elkhorn Packing Co. LLC</t>
  </si>
  <si>
    <t>60 W. Market Street</t>
  </si>
  <si>
    <t>Suite 150</t>
  </si>
  <si>
    <t>Arreola</t>
  </si>
  <si>
    <t>Selina</t>
  </si>
  <si>
    <t>60 W. Market St.</t>
  </si>
  <si>
    <t>selina@elkhornpacking.com</t>
  </si>
  <si>
    <t>JO-A-300-20248-807511</t>
  </si>
  <si>
    <t xml:space="preserve">'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t>
  </si>
  <si>
    <t xml:space="preserve">Minimum Job Qualifications:
1 month of experience in vegetable harvest or in any of the commodities listed.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t>
  </si>
  <si>
    <t>463 Cesar Chavez St</t>
  </si>
  <si>
    <t>San Luis</t>
  </si>
  <si>
    <t>9711 S Somerton Ave, Yuma</t>
  </si>
  <si>
    <t>H-300-20258-821582</t>
  </si>
  <si>
    <t>Ty Charles Gregor</t>
  </si>
  <si>
    <t>7409 146th Ave SE</t>
  </si>
  <si>
    <t>Milnor</t>
  </si>
  <si>
    <t>Gregor</t>
  </si>
  <si>
    <t>Ty</t>
  </si>
  <si>
    <t>gregor@drtel.net</t>
  </si>
  <si>
    <t>JO-A-300-20258-821582</t>
  </si>
  <si>
    <t>Worker will be required to have, or be able to obtain, a driver's license within 30 days after hire. Time for meals and breaks are included in the hourly work schedule.</t>
  </si>
  <si>
    <t>SARGENT</t>
  </si>
  <si>
    <t>7290 146th Ave SE</t>
  </si>
  <si>
    <t>Employer leased housing</t>
  </si>
  <si>
    <t>H-300-20280-859930</t>
  </si>
  <si>
    <t>Consolidated Citrus LP</t>
  </si>
  <si>
    <t>3602 Colonial Court</t>
  </si>
  <si>
    <t>Ft. Myers</t>
  </si>
  <si>
    <t>Delgado</t>
  </si>
  <si>
    <t>Ismeal</t>
  </si>
  <si>
    <t>H.R. Director</t>
  </si>
  <si>
    <t xml:space="preserve">3602 Colonial Court </t>
  </si>
  <si>
    <t>Fort Myers</t>
  </si>
  <si>
    <t>IDelgado@king-ranch.com</t>
  </si>
  <si>
    <t>JO-A-300-20280-859930</t>
  </si>
  <si>
    <t>Citrus Harvesters</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</si>
  <si>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t>
  </si>
  <si>
    <t xml:space="preserve">Termination: Employer may discipline and/or terminate the worker with notification to the Job Service local office if the worker: (a) refuses without justified cause to perform work for which the worker was recruited and hired or refuses to follow housing rules; (b) commits serious acts of misconduct; (c) malingers or otherwise refuses to work in accordance with directions or is otherwise obviously unqualified to perform the job; (d) is physically able but does not demonstrate the willingness to perform the work necessary; (e) fails to meet the established productivity standard indicated in the petition after the one-day training and 6 day acclimation period; (f) or other job-related reasons; (g) falsifies identification, personnel, medical or other work related records; (h) commits acts of insubordination; </t>
  </si>
  <si>
    <t>Consolidated Citrus, LP.
1268 E. Alpine Road</t>
  </si>
  <si>
    <t>8663 Gator Slough Lane</t>
  </si>
  <si>
    <t>Felda</t>
  </si>
  <si>
    <t>H-300-20275-853280</t>
  </si>
  <si>
    <t>Cynthia Bollich Farms</t>
  </si>
  <si>
    <t>244 Old Dairy Rd</t>
  </si>
  <si>
    <t>Opelousas</t>
  </si>
  <si>
    <t>Bollich</t>
  </si>
  <si>
    <t>Cynthia</t>
  </si>
  <si>
    <t>244 Old Dairy Road</t>
  </si>
  <si>
    <t>ccbollich@yahoo.com</t>
  </si>
  <si>
    <t>JO-A-300-20275-853280</t>
  </si>
  <si>
    <t>apartment</t>
  </si>
  <si>
    <t>H-300-20275-854391</t>
  </si>
  <si>
    <t>JO-A-300-20275-854391</t>
  </si>
  <si>
    <t>1750 SOUTH MAIN</t>
  </si>
  <si>
    <t>SPRING CITY</t>
  </si>
  <si>
    <t>MILLARD</t>
  </si>
  <si>
    <t>H-300-20290-879877</t>
  </si>
  <si>
    <t>JO-A-300-20290-879877</t>
  </si>
  <si>
    <t>Citrus Worker; Tree Pruning; Forklift Driver; Tractor Driver</t>
  </si>
  <si>
    <t>Bonus: A discretionary production bonus may apply.  Overtime and Benefits: The employer will abide by the required Federal or applicable State laws when paying overtime and benefits to employees performing the listed activities herein.</t>
  </si>
  <si>
    <t xml:space="preserve">' The following deductions will be made from the worker’s pay:  FICA (if applicable); federal income tax withholding (if applicable); state and/or local tax withholding (if applicable); re-issue check policy: after the first loss, mutilation or expiration of a worker’s check, the company will charge $25 dlls of processing fee for every check that is lost, mutilated or expired, regardless of the amount of the check, for any reason other than the company’s responsibility;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</si>
  <si>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1-month of experience working with citrus trees/plants required. Written verification of experience is required.  Workers must stand, sit, crouch, bend, reach, lift and carry items weighing up to 50-80 pounds in the course of performing required activities.  Workers must be able to listen, understand, and follow instructions of company supervisors and managers.</t>
  </si>
  <si>
    <t>Porterville Citrus, Inc. (Grower): Gibralte, Block ID: 1 and 2 - Sycamore Road and Veron St.</t>
  </si>
  <si>
    <t>Arvin</t>
  </si>
  <si>
    <t>Palm Tree Inn, 940 W. Morton Avenue</t>
  </si>
  <si>
    <t>Porterville</t>
  </si>
  <si>
    <t>TULARE</t>
  </si>
  <si>
    <t>H-300-20300-887894</t>
  </si>
  <si>
    <t>Boisvert Farms, L.L.C.</t>
  </si>
  <si>
    <t>2645 East Lakeshore Avenue</t>
  </si>
  <si>
    <t>East Baton Rouge parish</t>
  </si>
  <si>
    <t>Purdin</t>
  </si>
  <si>
    <t>Boisvert</t>
  </si>
  <si>
    <t xml:space="preserve">2645 E Lakeshore Avenue </t>
  </si>
  <si>
    <t>apurdin@me.com</t>
  </si>
  <si>
    <t>JO-A-300-20300-887894</t>
  </si>
  <si>
    <t>' Please see attached continued profile for A.11.</t>
  </si>
  <si>
    <t xml:space="preserve">Please see profile job requirements  for B.6 as attached.  </t>
  </si>
  <si>
    <t xml:space="preserve">14654 LA 416 </t>
  </si>
  <si>
    <t>Glynn</t>
  </si>
  <si>
    <t>POINTE COUPEE</t>
  </si>
  <si>
    <t>6218 Flynn Road</t>
  </si>
  <si>
    <t>Port Allen</t>
  </si>
  <si>
    <t>WEST BATON ROUGE</t>
  </si>
  <si>
    <t xml:space="preserve">White house with brown trim and carport
</t>
  </si>
  <si>
    <t>H-300-20293-881998</t>
  </si>
  <si>
    <t>Louisiana Crawfish Company</t>
  </si>
  <si>
    <t>140 Russell Cemetery Road</t>
  </si>
  <si>
    <t>Natchitoches</t>
  </si>
  <si>
    <t>Justin</t>
  </si>
  <si>
    <t>Owner/Manger</t>
  </si>
  <si>
    <t>justin@lacrawfish.com</t>
  </si>
  <si>
    <t>JO-A-300-20293-881998</t>
  </si>
  <si>
    <t>Farmworker Aquacultural</t>
  </si>
  <si>
    <t>NATCHITOCHES</t>
  </si>
  <si>
    <t>H-300-20298-887700</t>
  </si>
  <si>
    <t>Empire Farm Labor Contractor LLC</t>
  </si>
  <si>
    <t>17450 Avenue Los Altos</t>
  </si>
  <si>
    <t>17601 Vierra Canyon Rd. #201</t>
  </si>
  <si>
    <t>Barrera</t>
  </si>
  <si>
    <t xml:space="preserve">25711 Coronado Ridge </t>
  </si>
  <si>
    <t>JO-A-300-20298-887700</t>
  </si>
  <si>
    <t>' Domestic workers will have Social Security and Federal Taxes deducted as per the local, state and federal laws.  Foreign workers are exempt from these taxes and will not have them deducted.  All workers are subject to reasonable repair cost of damage, other than that caused by normal wear and tear, may be charged to worker found to have been responsible for damage to housing or furnishings.</t>
  </si>
  <si>
    <t xml:space="preserve">Employer will train for 2 days (14 working hours)
</t>
  </si>
  <si>
    <t>6277 W. County 12th St.</t>
  </si>
  <si>
    <t>Motel Super 8</t>
  </si>
  <si>
    <t>apply@empireflc.com</t>
  </si>
  <si>
    <t>H-300-20289-878937</t>
  </si>
  <si>
    <t>Venegas Shearing</t>
  </si>
  <si>
    <t xml:space="preserve">Venegas Shearing </t>
  </si>
  <si>
    <t>4327 N. Hwy 1053</t>
  </si>
  <si>
    <t>VENEGAS</t>
  </si>
  <si>
    <t>FERMIN</t>
  </si>
  <si>
    <t>4327 N.HWY 1053</t>
  </si>
  <si>
    <t>ferminvenegas61@yahoo.com</t>
  </si>
  <si>
    <t>1018 ASHFORD</t>
  </si>
  <si>
    <t>JO-A-300-20289-878937</t>
  </si>
  <si>
    <t>Farmworker, Sheep Shearer</t>
  </si>
  <si>
    <t>Ewes $2.00 , Feedlot $1.50 , Replacement $1.90, Buck/Ram $4.00</t>
  </si>
  <si>
    <t xml:space="preserve">' Damage of property if applicable </t>
  </si>
  <si>
    <t>Hwy 290  (12/14/20-2/16/21; 8/02/21-10/14/21)</t>
  </si>
  <si>
    <t>Sheffield</t>
  </si>
  <si>
    <t>24165 W. 53rd Lane Fort Stockton TX  79735</t>
  </si>
  <si>
    <t>fort stockton</t>
  </si>
  <si>
    <t xml:space="preserve">4 Single Wide bathroom bedroom 
</t>
  </si>
  <si>
    <t>H-300-20295-884858</t>
  </si>
  <si>
    <t>Webster Orchards, Inc</t>
  </si>
  <si>
    <t xml:space="preserve">2900 Van Horn Dr. </t>
  </si>
  <si>
    <t>Hood River</t>
  </si>
  <si>
    <t>Rivera</t>
  </si>
  <si>
    <t>Pepe</t>
  </si>
  <si>
    <t>H-2A Coordinator/Labor and Production Manager</t>
  </si>
  <si>
    <t>2900 Van Horn Drive</t>
  </si>
  <si>
    <t>lbannister@wafla.org</t>
  </si>
  <si>
    <t>Bannister</t>
  </si>
  <si>
    <t>Lisanne</t>
  </si>
  <si>
    <t>8830 Tallon Lane NE</t>
  </si>
  <si>
    <t>Wafla</t>
  </si>
  <si>
    <t>JO-A-300-20295-884858</t>
  </si>
  <si>
    <t>Farmworker/Laborer</t>
  </si>
  <si>
    <t>**See Addendum C, Piece Rate Units/ Special Pay Information</t>
  </si>
  <si>
    <t>' The Employer will make the following deductions from the worker’s wages: FICA taxes, Federal Income tax if required,  Oregon state transit tax under HB 2017, other deductions expressly authorized or required by state or federal law, cash advances and repayment of loans, repayment of overpayment of wages to the worker, payment for articles which the Worker has voluntarily purchased from the Employer, long-distance telephone charges, and any other deductions expressly authorized by the worker in writing.</t>
  </si>
  <si>
    <t xml:space="preserve">*SEE ADDENDUM C
4e) Must be able to lift and/or load 60lbs. Employer allow assistance when items weighing more than 50 pounds are lifted.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</si>
  <si>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 xml:space="preserve">1600 Mosier Creek Rd. </t>
  </si>
  <si>
    <t>Mosier</t>
  </si>
  <si>
    <t>WASCO</t>
  </si>
  <si>
    <t>1600 Mosier Creek Rd</t>
  </si>
  <si>
    <t>Stick Built</t>
  </si>
  <si>
    <t>pepe@thefruitcompany.com</t>
  </si>
  <si>
    <t>H-300-20294-883162</t>
  </si>
  <si>
    <t xml:space="preserve">Wright's Trucking LLC   </t>
  </si>
  <si>
    <t>8400 Road 105</t>
  </si>
  <si>
    <t>Bridgeport</t>
  </si>
  <si>
    <t>Wright</t>
  </si>
  <si>
    <t>kent@wrightsllc.com</t>
  </si>
  <si>
    <t>JO-A-300-20294-883162</t>
  </si>
  <si>
    <t xml:space="preserve">Position requires driving semi-trucks to transport grain to elevator, driving tractors to plant crops, operating farm equipment, spreading manure, and tending livestock. Position requires mechanical skills. Applicant must have or obtain a CDL within 30 days after hire. </t>
  </si>
  <si>
    <t>835 Greenwood Rd.</t>
  </si>
  <si>
    <t>Sidney</t>
  </si>
  <si>
    <t>MORRILL</t>
  </si>
  <si>
    <t>2658 Monterey Dr</t>
  </si>
  <si>
    <t>H-300-20293-882393</t>
  </si>
  <si>
    <t>Clifford Hoopes</t>
  </si>
  <si>
    <t>Hoopes Sheep Shearing</t>
  </si>
  <si>
    <t>55 Hayter Ave.</t>
  </si>
  <si>
    <t>PO Box 73, Mountain View WY 82939 (Mailing Address)</t>
  </si>
  <si>
    <t>Fort Bridger</t>
  </si>
  <si>
    <t>Hoopes</t>
  </si>
  <si>
    <t>Cliff or Dawna</t>
  </si>
  <si>
    <t>choopes@hotmail.com</t>
  </si>
  <si>
    <t>Griffith</t>
  </si>
  <si>
    <t>Kelli</t>
  </si>
  <si>
    <t>811 N. Glenn Rd</t>
  </si>
  <si>
    <t>kelli@mpaswy.com</t>
  </si>
  <si>
    <t>JO-A-300-20293-882393</t>
  </si>
  <si>
    <t>Sheep Shearer</t>
  </si>
  <si>
    <t>Per head. Ewes $ Lambs 118 head per day minimum</t>
  </si>
  <si>
    <t xml:space="preserve">May be offered more than the specified hours per day, but only required to work the hours specified. Work may be offered 7 days a week but only required 6 days a week. Work may be requested, not required, on Sabbath and/or Federal holidays. Per industry standard bucks/rams count double toward daily tally. </t>
  </si>
  <si>
    <t>UINTA</t>
  </si>
  <si>
    <t>55 Hayter Ave</t>
  </si>
  <si>
    <t>H-300-20311-901902</t>
  </si>
  <si>
    <t>Mark J. Heinen</t>
  </si>
  <si>
    <t>17161 Fenton Highway</t>
  </si>
  <si>
    <t>markjheinen@yahoo.com</t>
  </si>
  <si>
    <t>JO-A-300-20311-901902</t>
  </si>
  <si>
    <t xml:space="preserve">Woodframe bunkhouse </t>
  </si>
  <si>
    <t>H-300-20301-888802</t>
  </si>
  <si>
    <t>Stewards of Texas Lands LLC</t>
  </si>
  <si>
    <t>915 Boos Lane</t>
  </si>
  <si>
    <t>Mailing Address: PO Box 697, Llano, TX  78643</t>
  </si>
  <si>
    <t>Fredericksburg</t>
  </si>
  <si>
    <t>Desborough</t>
  </si>
  <si>
    <t>Doreen</t>
  </si>
  <si>
    <t>HR Visa Rep</t>
  </si>
  <si>
    <t>Mailing Address: PO Box 697, Llano, TX 78643</t>
  </si>
  <si>
    <t>Stxlvisa@gmail.com</t>
  </si>
  <si>
    <t>JO-A-300-20301-888802</t>
  </si>
  <si>
    <t>Ranch worker</t>
  </si>
  <si>
    <t>' Federal Tax, Social Security, damage to property beyond normal wear &amp; tear.</t>
  </si>
  <si>
    <t xml:space="preserve">6895 County Road 413
</t>
  </si>
  <si>
    <t>Llano</t>
  </si>
  <si>
    <t>LLANO</t>
  </si>
  <si>
    <t>2733 CR 405A</t>
  </si>
  <si>
    <t>1056 sq ft fully furnished house</t>
  </si>
  <si>
    <t>H-300-20307-894391</t>
  </si>
  <si>
    <t>Harwell Farms JV</t>
  </si>
  <si>
    <t>3035 CR 73</t>
  </si>
  <si>
    <t>Robstown</t>
  </si>
  <si>
    <t>Harwell</t>
  </si>
  <si>
    <t>Randy</t>
  </si>
  <si>
    <t>JO-A-300-20307-894391</t>
  </si>
  <si>
    <t>NUECES</t>
  </si>
  <si>
    <t>3763 FM 665</t>
  </si>
  <si>
    <t>harwellfarms820@gmail.com</t>
  </si>
  <si>
    <t>H-300-20307-894181</t>
  </si>
  <si>
    <t>Frank L Wedel</t>
  </si>
  <si>
    <t>1012 W CR K</t>
  </si>
  <si>
    <t>Leoti</t>
  </si>
  <si>
    <t>Wedel</t>
  </si>
  <si>
    <t>fswedel@wbsnet.org</t>
  </si>
  <si>
    <t>PO Box 9861</t>
  </si>
  <si>
    <t>JO-A-300-20307-894181</t>
  </si>
  <si>
    <t xml:space="preserve">Job requires the operation of tractors, large farm equipment and semi-trucks. The job also includes caring for, feeding, calving, weaning, tending to the feedlots of our livestock, and caring for cow and calf pairs. Must be able to perform mechanical repairs and maintenance and have 3 months experience. Increase or bonus may be possible depending on merit.    </t>
  </si>
  <si>
    <t>2355 RD 29</t>
  </si>
  <si>
    <t>Wallace</t>
  </si>
  <si>
    <t>WALLACE</t>
  </si>
  <si>
    <t>Rental home</t>
  </si>
  <si>
    <t>H-300-20307-894791</t>
  </si>
  <si>
    <t>Alan Brown</t>
  </si>
  <si>
    <t>911 Pioneer Drive</t>
  </si>
  <si>
    <t>Soda Springs</t>
  </si>
  <si>
    <t>Alan</t>
  </si>
  <si>
    <t>bug.brown@yahoo.com</t>
  </si>
  <si>
    <t>JO-A-300-20307-894791</t>
  </si>
  <si>
    <t>Must be able to provide references to verify experience.  Must be able to work for the entire itinerary and join the employer at any one of the locations that the employer has a crew located at that time.  No fear of/non-allergic to bees/pollen. Driver's License in 30 days. Able to lift 50 lbs. repetitively.</t>
  </si>
  <si>
    <t>15433 Beech Avenue</t>
  </si>
  <si>
    <t>Wasco</t>
  </si>
  <si>
    <t>The Vagabond Inn, 6100 Knudson Drive</t>
  </si>
  <si>
    <t>Fully Furnished Motel Accommodation</t>
  </si>
  <si>
    <t>H-300-20301-889093</t>
  </si>
  <si>
    <t>Peter Lafleur Farms</t>
  </si>
  <si>
    <t>106 Lafleur Rd</t>
  </si>
  <si>
    <t>Lafleur</t>
  </si>
  <si>
    <t>peterray31@yahoo.com</t>
  </si>
  <si>
    <t>JO-A-300-20301-889093</t>
  </si>
  <si>
    <t>589 Wayne Rd</t>
  </si>
  <si>
    <t>589 Wayne Rd.</t>
  </si>
  <si>
    <t>H-300-20304-893535</t>
  </si>
  <si>
    <t>Swenson Brothers, LLC</t>
  </si>
  <si>
    <t>39476 234th Street</t>
  </si>
  <si>
    <t>Woonsocket</t>
  </si>
  <si>
    <t>Swenson</t>
  </si>
  <si>
    <t xml:space="preserve">Daniel </t>
  </si>
  <si>
    <t>danswenson@santel.net</t>
  </si>
  <si>
    <t>JO-A-300-20304-893535</t>
  </si>
  <si>
    <t>Seasonal Ranch Hand</t>
  </si>
  <si>
    <t>Drivers license in 30 days. Clean driving record required.</t>
  </si>
  <si>
    <t>SANBORN</t>
  </si>
  <si>
    <t xml:space="preserve"> 606 2nd Ave </t>
  </si>
  <si>
    <t>H-300-20304-892797</t>
  </si>
  <si>
    <t xml:space="preserve">Darrel Dirks Farms </t>
  </si>
  <si>
    <t>109 County Rd 240</t>
  </si>
  <si>
    <t>Marienthal</t>
  </si>
  <si>
    <t>Dirks</t>
  </si>
  <si>
    <t xml:space="preserve">Darrel </t>
  </si>
  <si>
    <t xml:space="preserve">109 County Rd 240 </t>
  </si>
  <si>
    <t xml:space="preserve">Marienthal </t>
  </si>
  <si>
    <t>JO-A-300-20304-892797</t>
  </si>
  <si>
    <t xml:space="preserve">Farm Equipment Mechanic </t>
  </si>
  <si>
    <t>WICHITA</t>
  </si>
  <si>
    <t>1547 N County Rd 18</t>
  </si>
  <si>
    <t>Private 2 story</t>
  </si>
  <si>
    <t>H-300-20307-894915</t>
  </si>
  <si>
    <t>Morein Farms Partnership</t>
  </si>
  <si>
    <t>1372 Miller's Lake Road</t>
  </si>
  <si>
    <t xml:space="preserve">Morein </t>
  </si>
  <si>
    <t xml:space="preserve">Brian </t>
  </si>
  <si>
    <t xml:space="preserve">1372 Miller's Lake Road </t>
  </si>
  <si>
    <t>brianmorein10@gmail.com</t>
  </si>
  <si>
    <t>Dees</t>
  </si>
  <si>
    <t>ashley@afdees.com</t>
  </si>
  <si>
    <t>JO-A-300-20307-894915</t>
  </si>
  <si>
    <t xml:space="preserve">' Social Security, Federal and State Tax. </t>
  </si>
  <si>
    <t>1372 Miller's Lake Road 
*All worksites are owned, leased, or controlled by Employer.</t>
  </si>
  <si>
    <t>148 Woody Lane</t>
  </si>
  <si>
    <t>Maureen</t>
  </si>
  <si>
    <t>CARROLL</t>
  </si>
  <si>
    <t>H-300-20314-904790</t>
  </si>
  <si>
    <t>Fortunate Fruit LLC dba New Leaf Fruit</t>
  </si>
  <si>
    <t>New Leaf Fruit</t>
  </si>
  <si>
    <t xml:space="preserve">215 South 800 East </t>
  </si>
  <si>
    <t xml:space="preserve">Genola </t>
  </si>
  <si>
    <t>Culbertson</t>
  </si>
  <si>
    <t>Ewell</t>
  </si>
  <si>
    <t>1044 Dominguez Canyon Road</t>
  </si>
  <si>
    <t>P.O. Box 22, Delta, CO 81416</t>
  </si>
  <si>
    <t>Delta</t>
  </si>
  <si>
    <t>Delany1180@maslabor.com</t>
  </si>
  <si>
    <t>cdelany@maslabor.com</t>
  </si>
  <si>
    <t>Delany</t>
  </si>
  <si>
    <t>Charlotte</t>
  </si>
  <si>
    <t>JO-A-300-20314-904790</t>
  </si>
  <si>
    <t>This job requires a minimum of three months of prior experience working on a fruit or vegetable farm, handling both manual and machine tasks associated with commodity production and harvest activities.  Workers must be able to perform manual as well as mechanized activities with accuracy and efficiency. Saturday work required.   Must be able to lift/carry 60 lbs.</t>
  </si>
  <si>
    <t>1044 Dominguez Canyon Rd.</t>
  </si>
  <si>
    <t>DELTA</t>
  </si>
  <si>
    <t>H-300-20330-928991</t>
  </si>
  <si>
    <t>CRU Cattle, Inc.</t>
  </si>
  <si>
    <t>386 Nicholia Ranch Road, Note: no mail delivery</t>
  </si>
  <si>
    <t>PO Box 51780, Idaho Falls, ID 83405</t>
  </si>
  <si>
    <t>Leadore</t>
  </si>
  <si>
    <t>Phillips</t>
  </si>
  <si>
    <t>Colby</t>
  </si>
  <si>
    <t>HR Manager</t>
  </si>
  <si>
    <t>PO Box 51780, Idaho Falls, ID, 83405</t>
  </si>
  <si>
    <t>Colby@tandsons.com</t>
  </si>
  <si>
    <t>JO-A-300-20330-928991</t>
  </si>
  <si>
    <t>Applicants must have 20 days experience with farm/irrigation work and livestock care.  Applicants hired must be able to obtain a valid drivers license as driving on public roads may be required.</t>
  </si>
  <si>
    <t>386 Nicholia Ranch Road</t>
  </si>
  <si>
    <t>3886 Nicholia Ranch Road</t>
  </si>
  <si>
    <t>Geisler</t>
  </si>
  <si>
    <t>Dennis</t>
  </si>
  <si>
    <t>Experience as Farm Laborer</t>
  </si>
  <si>
    <t>https://www.arjoblink.arkansas.gov/ada/</t>
  </si>
  <si>
    <t>19820 N 7th St</t>
  </si>
  <si>
    <t>SAN BERNARDINO</t>
  </si>
  <si>
    <t>Rhoades Mckee PC</t>
  </si>
  <si>
    <t>' Workers may work in North Carolina or South Carolina. Work in NC will be paid at $12.67 per hour. Work in SC will be paid at $11.71 per hour. THE EMPLOYER WILL FURNISH TO EACH WORKER ON PAY DAY AN ITEMIZED ACCOUNTING OF EARNINGS AND OF ALL LEGALLY-REQUIRED AND WORKER-AUTHORIZED DEDUCTIONS. IF REQUIRED BY THE INDIVIDUAL CIRCUMSTANCES, THE EMPLOYER WILL MAKE DEDUCTIONS FROM WORKERS PAYCHECKS FOR FICA AND FEDERAL/STATE TAX WITHHOLDING, COURT-ORDERED CHILD SUPPORT, GARNISHMENTS AND LIENS, AND ANY OTHER SUCH LEGALLY REQUIRED DEDUCTIONS AS REQUIRED BY LAW. ALL DEDUCTIONS WILL BE MADE IN ACCORDANCE WITH FLSA REGULATIONS. WORKERS MAY REPAY ANY ADVANCES AND/OR LOANS MADE TO WORKERS BY PRE-AUTHORIZED PAYROLL DEDUCTIONS. THE EMPLOYER DOES NOT ENVISION ANY OTHER UNIFORM WORKFORCE-WIDE PAYROLL DEDUCTIONS. REASONABLE REPAIR COSTS OF DAMAGE TO HOUSING OTHER THAN THAT CAUSED BY NORMAL WEAR AND TEAR WILL BE CHARGED TO THE WORKERS FOUND TO HAVE BEEN RESPONSIBLE FOR SUCH DAMAGE TO HOUSING.</t>
  </si>
  <si>
    <t>WORKERS MUST HAVE 3 MONTHS EXPERIENCE IN NURSERY WORK . APPLICANTS MUST BE ABLE TO FURNISH JOB REFERENCES ESTABLISHING ACCEPTABLE PRIOR EXPERIENCE OR A NOTARIZED STATEMENT DESCRIBING SPECIFIC PRIOR EXPERIENCE. SUCCESSFUL APPLICANTS WILL BE SUBJECT TO A TRIAL PERIOD OF 3 TO 5 DAYS DURING WHICH THEIR PERFORMANCE OF REQUIRED TASKS WILL BE EVALUATED. IF THE PERFORMANCE DURING THE TRIAL PERIOD IS NOT ACCEPTABLE TO THE EMPLOYER, THE WORKERS EMPLOYMENT WILL BE TERMINATED.</t>
  </si>
  <si>
    <t>16701 Huntersville-Concord Rd.</t>
  </si>
  <si>
    <t>Huntersville</t>
  </si>
  <si>
    <t>MECKLENBURG</t>
  </si>
  <si>
    <t xml:space="preserve">710 Yorkmont Rd </t>
  </si>
  <si>
    <t xml:space="preserve">Charlotte </t>
  </si>
  <si>
    <t>H-300-20335-930426</t>
  </si>
  <si>
    <t>Pineae Greenhouses, Inc.</t>
  </si>
  <si>
    <t>1901 S 5100 W</t>
  </si>
  <si>
    <t>Ogden</t>
  </si>
  <si>
    <t>Gold</t>
  </si>
  <si>
    <t>President/CEO</t>
  </si>
  <si>
    <t>JO-A-300-20335-930426</t>
  </si>
  <si>
    <t>WEBER</t>
  </si>
  <si>
    <t>3 bedrooms</t>
  </si>
  <si>
    <t>http://jobs.utah.gov/employer/business/alien.html</t>
  </si>
  <si>
    <t>H-300-20323-917756</t>
  </si>
  <si>
    <t>Gibbs Farms, LLC</t>
  </si>
  <si>
    <t>601 Hwy. 34, Note: no mail delivery</t>
  </si>
  <si>
    <t>PO Box 241</t>
  </si>
  <si>
    <t>Grace</t>
  </si>
  <si>
    <t>Jenny</t>
  </si>
  <si>
    <t>gibbsjlw@gmail.com</t>
  </si>
  <si>
    <t>45-2041.00</t>
  </si>
  <si>
    <t>Graders and Sorters, Agricultural Products</t>
  </si>
  <si>
    <t>JO-A-300-20323-917756</t>
  </si>
  <si>
    <t>Grader/Sorter</t>
  </si>
  <si>
    <t>Applicants must have 20 days experience with cutting and sorting of seed potatoes.</t>
  </si>
  <si>
    <t>595 Hwy. 34 (fields within a 10 mile radius)</t>
  </si>
  <si>
    <t>CARIBOU</t>
  </si>
  <si>
    <t>609 Hwy. 34</t>
  </si>
  <si>
    <t>Cinder block house</t>
  </si>
  <si>
    <t>H-300-20314-904172</t>
  </si>
  <si>
    <t>Frey Farms Partnership</t>
  </si>
  <si>
    <t>2846 Frey Cove Road</t>
  </si>
  <si>
    <t>Kim</t>
  </si>
  <si>
    <t>frey.farms@yahoo.com</t>
  </si>
  <si>
    <t>JO-A-300-20314-904172</t>
  </si>
  <si>
    <t xml:space="preserve">' Please see attached continued for A.11.
 </t>
  </si>
  <si>
    <t>H-300-20323-918641</t>
  </si>
  <si>
    <t>Opossum Ridge Planting Co.</t>
  </si>
  <si>
    <t>134 Currey Rd</t>
  </si>
  <si>
    <t>Lutken</t>
  </si>
  <si>
    <t>Edwin</t>
  </si>
  <si>
    <t xml:space="preserve">Partner </t>
  </si>
  <si>
    <t>134 Currey Rd.</t>
  </si>
  <si>
    <t>po.lutken60@gmail.com</t>
  </si>
  <si>
    <t>JO-A-300-20323-918641</t>
  </si>
  <si>
    <t xml:space="preserve">Operate farm equipment (tractors, combine, sprayers) to till soil, plant, cultivate, irrigate, fertilize, &amp; harvest crops. Applicant needs to be able to perform mechanical repair and maintenance and drive semi-trucks to transport products to elevator or storage area.  Basic literacy reading and math skills required. Applicants must have 3 months experience and be able to obtain a drivers license. </t>
  </si>
  <si>
    <t>105 Treadway Circle</t>
  </si>
  <si>
    <t>Roberto</t>
  </si>
  <si>
    <t>H-300-20323-917592</t>
  </si>
  <si>
    <t>Tule Creek Ranch</t>
  </si>
  <si>
    <t>4512 Road 1074</t>
  </si>
  <si>
    <t>Wolf Point</t>
  </si>
  <si>
    <t>Toavs</t>
  </si>
  <si>
    <t>JO-A-300-20323-917592</t>
  </si>
  <si>
    <t>4513 Road 1074</t>
  </si>
  <si>
    <t>ROOSEVELT</t>
  </si>
  <si>
    <t>4510 Road 1074</t>
  </si>
  <si>
    <t>kmtoavs@gmail.com</t>
  </si>
  <si>
    <t>H-300-20316-907906</t>
  </si>
  <si>
    <t>Heath Petry</t>
  </si>
  <si>
    <t>418 2nd Street</t>
  </si>
  <si>
    <t>Petry</t>
  </si>
  <si>
    <t>Heath</t>
  </si>
  <si>
    <t>JO-A-300-20316-907906</t>
  </si>
  <si>
    <t>Must be able to lift &amp; carry 70lbs. Workers may be required to take random, post accident, and/or upon suspicion drug test, and background check post hire at no cost to worker. Must have legal authority to work in the US. Must have three months positive verifiable prior experience in job offered.</t>
  </si>
  <si>
    <t>18034 LeBouef Road</t>
  </si>
  <si>
    <t>Frame house</t>
  </si>
  <si>
    <t>H-300-20323-917450</t>
  </si>
  <si>
    <t>Richardson Holdings of KY LLC</t>
  </si>
  <si>
    <t>560 Homer Richardson Road</t>
  </si>
  <si>
    <t>Brandenburg</t>
  </si>
  <si>
    <t>Richardson</t>
  </si>
  <si>
    <t>Homer</t>
  </si>
  <si>
    <t>JO-A-300-20323-917450</t>
  </si>
  <si>
    <t>Farmworkers Crop Laborers</t>
  </si>
  <si>
    <t>560 Homer Richardson</t>
  </si>
  <si>
    <t>37 Gobblers Knob Rd</t>
  </si>
  <si>
    <t>H-300-20323-917300</t>
  </si>
  <si>
    <t>Goodman Planting Company LLC</t>
  </si>
  <si>
    <t>P.O. Box 2</t>
  </si>
  <si>
    <t>264 Railroad Ave</t>
  </si>
  <si>
    <t>Goodman, Jr.</t>
  </si>
  <si>
    <t>JO-A-300-20323-917300</t>
  </si>
  <si>
    <t>ronkgoodman21@gmail.com</t>
  </si>
  <si>
    <t>H-300-20328-923544</t>
  </si>
  <si>
    <t xml:space="preserve">Ludivina Martinez </t>
  </si>
  <si>
    <t>Ludivina Martinez Harvesting</t>
  </si>
  <si>
    <t>1604 W Sheffield Rd.</t>
  </si>
  <si>
    <t>Martinez</t>
  </si>
  <si>
    <t>Ludivina</t>
  </si>
  <si>
    <t>1604 W Sheffield RD</t>
  </si>
  <si>
    <t>JO-A-300-20328-923544</t>
  </si>
  <si>
    <t>28501 State Road 60 E</t>
  </si>
  <si>
    <t>Lake Wales</t>
  </si>
  <si>
    <t>BAY</t>
  </si>
  <si>
    <t>50 N Collier Avenue</t>
  </si>
  <si>
    <t>Cinder Block</t>
  </si>
  <si>
    <t>ludymartinez63@gmail.com</t>
  </si>
  <si>
    <t>H-300-20323-917734</t>
  </si>
  <si>
    <t>Tande Ranch Inc</t>
  </si>
  <si>
    <t>PO Box 1161</t>
  </si>
  <si>
    <t>Scobey</t>
  </si>
  <si>
    <t>Tande</t>
  </si>
  <si>
    <t>80 Tande Lane</t>
  </si>
  <si>
    <t>timtande@gmail.com</t>
  </si>
  <si>
    <t>Flann</t>
  </si>
  <si>
    <t>8400 Clark Road</t>
  </si>
  <si>
    <t>Shepherd</t>
  </si>
  <si>
    <t>flann@ilomt.com</t>
  </si>
  <si>
    <t>Immigration Law of Montana P.C.</t>
  </si>
  <si>
    <t>Montana Supreme Court</t>
  </si>
  <si>
    <t>JO-A-300-20323-917734</t>
  </si>
  <si>
    <t>' Employer will make deductions according to law.</t>
  </si>
  <si>
    <t xml:space="preserve">80 Tande Lane
</t>
  </si>
  <si>
    <t>DANIELS</t>
  </si>
  <si>
    <t>301 1st Ave West</t>
  </si>
  <si>
    <t>2 Level, 2 Bedroom house, 1 bath</t>
  </si>
  <si>
    <t>H-300-20326-923015</t>
  </si>
  <si>
    <t>Bailey Company</t>
  </si>
  <si>
    <t>6 Provence Boulevard</t>
  </si>
  <si>
    <t>Madison</t>
  </si>
  <si>
    <t>wmtpluto@gmail.com</t>
  </si>
  <si>
    <t>JO-A-300-20326-923015</t>
  </si>
  <si>
    <t>Farm Workers, Agriculture Equipment Operators</t>
  </si>
  <si>
    <t>Able to drive 250 hp tractor with 12-row farm implements, Work outside   Some heavy lifting (30 lbs.)    Must be available for the entire contract period and able to perform all job duties.  Hours of work may vary due to weather conditions and job duties. Workers will only drive on farm property and will not drive trucks off farm property such as on county roads, state or intrastate highways.  A drivers license is not required to drive farm trucks on farm access roads or to drive farm implements, tractors, etc.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t>
  </si>
  <si>
    <t xml:space="preserve">3522 Bee Lake Road MS 39169 </t>
  </si>
  <si>
    <t xml:space="preserve">3565 Bee Lake Road </t>
  </si>
  <si>
    <t>2001 Fleetwood mobile home</t>
  </si>
  <si>
    <t>H-300-20317-909236</t>
  </si>
  <si>
    <t>Sundquist Fruit, LLC</t>
  </si>
  <si>
    <t>101 Wagon Trail Drive</t>
  </si>
  <si>
    <t>Huibregtse</t>
  </si>
  <si>
    <t>Member Manager/CFO</t>
  </si>
  <si>
    <t>BANNISTER</t>
  </si>
  <si>
    <t>LISANNE</t>
  </si>
  <si>
    <t>JO-A-300-20317-909236</t>
  </si>
  <si>
    <t>Farmworker/laborer</t>
  </si>
  <si>
    <t>* See A.9. Additional Crop or Agricultural Activities and Wage Offer Information.</t>
  </si>
  <si>
    <t xml:space="preserve">' The Department of Labor has determined that the following prevailing rates apply to these commodities in Washington State. This decision is under appeal. The Employer agrees to pay the listed prevailing rates whenever they are applicable, unless or until they are superseded by DOL or overturned by court order.
If the prevailing wage or AEWR (hourly or piece rate) increases or decreases during the contract period, the employer will pay any adjusted rate after written notice is received from the Department of Labor. Notice can be in the form of a written letter or publication in the Federal Register. If such rates decrease, Employer may pay the lower rate as long as such rate remains the highest of the required rates at the time that the work is performed.
</t>
  </si>
  <si>
    <t xml:space="preserve">4b) May be required to drive farm machinery such as tractors, backhoes, etc.
4e) Must be able to lift and/or load 60lbs.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</si>
  <si>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 xml:space="preserve">261 Mullins Rd. </t>
  </si>
  <si>
    <t>Sunnyslope:  411 Ditchbank Rd</t>
  </si>
  <si>
    <t>Private - Manufactured</t>
  </si>
  <si>
    <t>Address to Apply *   rosa@sundquistfruit.com</t>
  </si>
  <si>
    <t>www.seasonaljobs.dol.gov</t>
  </si>
  <si>
    <t>Marvell</t>
  </si>
  <si>
    <t>PHILLIPS</t>
  </si>
  <si>
    <t>MCKAY</t>
  </si>
  <si>
    <t>STEVEN</t>
  </si>
  <si>
    <t>ALAN</t>
  </si>
  <si>
    <t>3007 COUNTY ROUTE 20</t>
  </si>
  <si>
    <t>HUDSON</t>
  </si>
  <si>
    <t>info@h2expressinc.com</t>
  </si>
  <si>
    <t>H2 Express, Inc</t>
  </si>
  <si>
    <t>' All State and Federal deductions required by law.</t>
  </si>
  <si>
    <t>Peacock</t>
  </si>
  <si>
    <t>WHITE</t>
  </si>
  <si>
    <t>PO Box 40</t>
  </si>
  <si>
    <t xml:space="preserve">Robert </t>
  </si>
  <si>
    <t>MARTIN</t>
  </si>
  <si>
    <t>Megan</t>
  </si>
  <si>
    <t>H-300-20337-934852</t>
  </si>
  <si>
    <t>David Habetz Farms</t>
  </si>
  <si>
    <t>16774 Hwy 171</t>
  </si>
  <si>
    <t>Ragley</t>
  </si>
  <si>
    <t>Beauregard parish</t>
  </si>
  <si>
    <t xml:space="preserve">Habetz </t>
  </si>
  <si>
    <t xml:space="preserve">David </t>
  </si>
  <si>
    <t>Wayne</t>
  </si>
  <si>
    <t>davidhabetz@gmail.com</t>
  </si>
  <si>
    <t>JO-A-300-20337-934852</t>
  </si>
  <si>
    <t>1171 Felice Cut Off Road</t>
  </si>
  <si>
    <t xml:space="preserve"> Home</t>
  </si>
  <si>
    <t>Lebanon</t>
  </si>
  <si>
    <t>CT</t>
  </si>
  <si>
    <t>Waynesboro</t>
  </si>
  <si>
    <t>AUGUSTA</t>
  </si>
  <si>
    <t>www.vawc.virginia.gov</t>
  </si>
  <si>
    <t>Morgan</t>
  </si>
  <si>
    <t>Nathan</t>
  </si>
  <si>
    <t>H-300-20337-934394</t>
  </si>
  <si>
    <t>Morris &amp; Morris Farms</t>
  </si>
  <si>
    <t>4740 Cross Keys Rd.</t>
  </si>
  <si>
    <t>Shorter</t>
  </si>
  <si>
    <t>Shepard</t>
  </si>
  <si>
    <t>JO-A-300-20337-934394</t>
  </si>
  <si>
    <t>4740 Cross Keys Rd</t>
  </si>
  <si>
    <t>shepherdair@gmail.com</t>
  </si>
  <si>
    <t xml:space="preserve">'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 </t>
  </si>
  <si>
    <t xml:space="preserve">TRAINING: The employer will allow two (2) weeks of work for worker to reach production standards.
ENTRENAMIENTO: El empleador permitir dos (2) semanas de trabajo para que el trabajador alcance los estndares de produccin.
</t>
  </si>
  <si>
    <t>HAMILTON</t>
  </si>
  <si>
    <t>LOWNDES</t>
  </si>
  <si>
    <t>Gooding</t>
  </si>
  <si>
    <t>Arkoosh</t>
  </si>
  <si>
    <t>H-300-20328-923894</t>
  </si>
  <si>
    <t>The Pine Straw Man LLC</t>
  </si>
  <si>
    <t>104 San Marco Drive</t>
  </si>
  <si>
    <t>Baxley</t>
  </si>
  <si>
    <t>Saucedo</t>
  </si>
  <si>
    <t>Francisco</t>
  </si>
  <si>
    <t>Grower</t>
  </si>
  <si>
    <t>myinfobox335@gmail.com</t>
  </si>
  <si>
    <t>Strickland</t>
  </si>
  <si>
    <t>Inez</t>
  </si>
  <si>
    <t>446 S. Main St</t>
  </si>
  <si>
    <t>Suite #4</t>
  </si>
  <si>
    <t>inezstrickland@outlook.com</t>
  </si>
  <si>
    <t>Agri-Pro Labor Consultants LLC</t>
  </si>
  <si>
    <t>JO-A-300-20328-923894</t>
  </si>
  <si>
    <t>Straw Baler</t>
  </si>
  <si>
    <t>per bale pine straw</t>
  </si>
  <si>
    <t xml:space="preserve">' Social Security - Non H2A
Federal Tax - Non H2A
State Tax - Non H2A
EARNINGS RECORDS WILL BE MAINTAINED IN ACCORDANCE WITH 655.12(J) THROUGH (M). ON OR BEFORE EACH PAYDAY, EACH WORKER WILL BE GIVEN AN HOURS AND EARNINGS STATEMENT SHOWING THE BEGINNING AND ENDING DATES OF PAY PERIOD, EMPLOYER NAME, ADDRESS, AND FEDERAL IDENTIFICATION NUMBER (FEIN), HOURS OFFERED, HOURS ACTUALLY WORKED, HOURLY RATE AND/OR PIECE RATE OF PAY, AND IF PIECE RATES ARE USED, THE UNITS PRODUCED DAILY. THE HOURS AND EARNINGS STATEMENT WILL ALSO INDICATE TOTAL EARNINGS FOR THE PAY PERIOD AND ALL DEDUCTIONS FROM WAGES.
Workers should expect occasional periods of little or no work because of weather crop or other condition to be beyond the employer’s control. These periods can occur anytime throughout the season.
Our request for leave of absence must be made to the employer in writing. All absences will be counted towards hours offered for the purpose of the ¾ guarantee. 
</t>
  </si>
  <si>
    <t>The employer will only conduct a drug test only if the worker (employee) is in a work-related accident. The drug testing will be at the employers expense. If the worker fails the drug test or refuses the drug testing, this will be probable cause for termination of employment.
El empleador solo llevar a cabo una prueba de drogas solo si el trabajador (empleado) est en un accidente laboral. La prueba de drogas ser a expensas de los empleadores. Si el trabajador no pasa la prueba de drogas o rechaza la prueba de drogas, esto ser causa probable para la terminacin del empleo.</t>
  </si>
  <si>
    <t>2731 John Dawson Road</t>
  </si>
  <si>
    <t>Axson</t>
  </si>
  <si>
    <t>ATKINSON</t>
  </si>
  <si>
    <t>4871 Satilla Church Road</t>
  </si>
  <si>
    <t>APPLING</t>
  </si>
  <si>
    <t>Manufactured Home</t>
  </si>
  <si>
    <t>mobley_zach@hotmail.com</t>
  </si>
  <si>
    <t>H-300-20342-940382</t>
  </si>
  <si>
    <t xml:space="preserve">Harris Family Farms </t>
  </si>
  <si>
    <t xml:space="preserve">4696 Ringwood Rd </t>
  </si>
  <si>
    <t>PO Box 478, Scotland Neck, NC 27874</t>
  </si>
  <si>
    <t xml:space="preserve">Enfield </t>
  </si>
  <si>
    <t>4696 Ringwood Rd</t>
  </si>
  <si>
    <t>Enfield</t>
  </si>
  <si>
    <t>harriscottoninc@gmail.com</t>
  </si>
  <si>
    <t>JO-A-300-20342-940382</t>
  </si>
  <si>
    <t>The use or possession or being under the influence of illegal drugs or alcohol during working time is prohibited.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Basic literacy and mathematical ability required.  Though not a hiring requirement, if a worker drives a company vehicle during the period of employment then at the time of operating the company vehicle the driver must possess a valid drivers license issued by a U.S. state or foreign equivalent and operate the company vehicle in accordance with the license restrictions and vehicle classifications applicable to that license.  Requires minimum 3 months verifia</t>
  </si>
  <si>
    <t>HALIFAX</t>
  </si>
  <si>
    <t>S31233: 920 Reeses Store Rd</t>
  </si>
  <si>
    <t xml:space="preserve">Halifax </t>
  </si>
  <si>
    <t>Brighton</t>
  </si>
  <si>
    <t>' Social Security and Federal Tax</t>
  </si>
  <si>
    <t>Westminster</t>
  </si>
  <si>
    <t>VT</t>
  </si>
  <si>
    <t>Stacey</t>
  </si>
  <si>
    <t>Mongeur</t>
  </si>
  <si>
    <t>Eugenie</t>
  </si>
  <si>
    <t>375 Mount Independence Road</t>
  </si>
  <si>
    <t>Orwell</t>
  </si>
  <si>
    <t>bookends@shoreham.net</t>
  </si>
  <si>
    <t>Reliable Labor Services, LLC DBA Book-Ends Associates</t>
  </si>
  <si>
    <t>WINDHAM</t>
  </si>
  <si>
    <t>CLANCY</t>
  </si>
  <si>
    <t>JON</t>
  </si>
  <si>
    <t>3900 RED HILL RD</t>
  </si>
  <si>
    <t>VANCLEAVE</t>
  </si>
  <si>
    <t>jon.clancy@hughes.net</t>
  </si>
  <si>
    <t>North American Labor Service Inc.</t>
  </si>
  <si>
    <t>' ALL DEDUCTIONS REQUIRED BY STATE AND FEDERAL LAW.</t>
  </si>
  <si>
    <t>KERR</t>
  </si>
  <si>
    <t>Vance</t>
  </si>
  <si>
    <t>Wilbourn</t>
  </si>
  <si>
    <t>H-300-20352-967311</t>
  </si>
  <si>
    <t>Halabura Farms</t>
  </si>
  <si>
    <t>1286 Chestnut Rd.</t>
  </si>
  <si>
    <t>Orwigsburg</t>
  </si>
  <si>
    <t>Halabura</t>
  </si>
  <si>
    <t>JO-A-300-20352-967311</t>
  </si>
  <si>
    <t>This job requires a minimum of 3  months of verifiable prior experience working in tree nursery, preferably including experience with balled and burlap (B&amp;B) tree production. Workers must be able to perform manual as well as mechanized activities with accuracy and efficiency. Saturday work required. Must be able lift/carry 75 lbs. Employer-paid post-hire drug testing is required upon reasonable suspicion of use.</t>
  </si>
  <si>
    <t>SCHUYLKILL</t>
  </si>
  <si>
    <t>728 Lake Front Dr.</t>
  </si>
  <si>
    <t>Modular Housing</t>
  </si>
  <si>
    <t xml:space="preserve">Tyler </t>
  </si>
  <si>
    <t>Brewster</t>
  </si>
  <si>
    <t>OKANOGAN</t>
  </si>
  <si>
    <t>https://www.WorkSourceWA.com</t>
  </si>
  <si>
    <t>Agrico Labor LLC</t>
  </si>
  <si>
    <t>Reyna</t>
  </si>
  <si>
    <t>395 Gooding</t>
  </si>
  <si>
    <t>jreyna@agricolabor.com</t>
  </si>
  <si>
    <t>Cabin</t>
  </si>
  <si>
    <t>H-300-20261-830882</t>
  </si>
  <si>
    <t>Juenemann Cattle</t>
  </si>
  <si>
    <t>12940 W Rd 130 N</t>
  </si>
  <si>
    <t>Selden</t>
  </si>
  <si>
    <t>Juenemann</t>
  </si>
  <si>
    <t>Dana</t>
  </si>
  <si>
    <t>JO-A-300-20261-830882</t>
  </si>
  <si>
    <t>Must have a CDL or equivalent or be able to obtain one within 30 days of hire to haul cattle. Must be able to lift 50 lb calves.  Job require exposure to extreme winter temperatures and repetitive movements.  Employer will conduct post-hire drug testing at no cost to the employee to enforce a drug free workplace, failing a drug test will result in termination.  Require 3 months experience.</t>
  </si>
  <si>
    <t>303 S Minnesota</t>
  </si>
  <si>
    <t>danajuenemann@icloud.com</t>
  </si>
  <si>
    <t>' Social Security, Federal Tax and State Tax.</t>
  </si>
  <si>
    <t>H-300-20309-898542</t>
  </si>
  <si>
    <t>W &amp; M Thoman Ranches LLC</t>
  </si>
  <si>
    <t>50 Miles N Green River - 3862</t>
  </si>
  <si>
    <t>P.O. Box 146</t>
  </si>
  <si>
    <t>Thoman</t>
  </si>
  <si>
    <t>Mary</t>
  </si>
  <si>
    <t>38622 State  Hwy 372</t>
  </si>
  <si>
    <t>P.O. Box 146 Green River, WY 82935 (mailing address)</t>
  </si>
  <si>
    <t>maryethoman@gmail.com</t>
  </si>
  <si>
    <t>JO-A-300-20309-898542</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</si>
  <si>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handle animals using low stress handling methods. meet personal hygiene requirements.</t>
  </si>
  <si>
    <t>38622 State Hwy 372</t>
  </si>
  <si>
    <t xml:space="preserve">38622 State Hwy 372 </t>
  </si>
  <si>
    <t xml:space="preserve"> Green River</t>
  </si>
  <si>
    <t>Fixed site unit</t>
  </si>
  <si>
    <t>H-300-20282-874202</t>
  </si>
  <si>
    <t>Thomas Halverson</t>
  </si>
  <si>
    <t>10323 Hwy 1804</t>
  </si>
  <si>
    <t>Tioga</t>
  </si>
  <si>
    <t>tjhalverson@gmail.com</t>
  </si>
  <si>
    <t>JO-A-300-20282-874202</t>
  </si>
  <si>
    <t>Must be able to obtain valid drivers license within 30 days. Exposure to extreme temperatures. Frequent stooping.  Must have 12 months experience and 12 months on the job training.  Must be able to lift 60 lbs. High school/GED education required. Wage rate my increase based on verifiable experience.</t>
  </si>
  <si>
    <t>WILLIAMS</t>
  </si>
  <si>
    <t>10120  52nd St NW</t>
  </si>
  <si>
    <t>Farm Labor Association for Growers, Inc.</t>
  </si>
  <si>
    <t>P.O. Box 104</t>
  </si>
  <si>
    <t>Scaroni</t>
  </si>
  <si>
    <t>flag@sfcos.com</t>
  </si>
  <si>
    <t>H-300-20315-906294</t>
  </si>
  <si>
    <t>Land Agribusiness Inc</t>
  </si>
  <si>
    <t>P.O. Box 246</t>
  </si>
  <si>
    <t>372 SE CR 490</t>
  </si>
  <si>
    <t xml:space="preserve">Branford </t>
  </si>
  <si>
    <t>Land</t>
  </si>
  <si>
    <t>Adrian</t>
  </si>
  <si>
    <t>I</t>
  </si>
  <si>
    <t>JO-A-300-20315-906294</t>
  </si>
  <si>
    <t>372 CR 490</t>
  </si>
  <si>
    <t>H-300-20329-926010</t>
  </si>
  <si>
    <t>Sassy Major Co</t>
  </si>
  <si>
    <t>P O Box 145</t>
  </si>
  <si>
    <t>661 Satartia Rd</t>
  </si>
  <si>
    <t>Hearst</t>
  </si>
  <si>
    <t>Shurley</t>
  </si>
  <si>
    <t>JO-A-300-20329-926010</t>
  </si>
  <si>
    <t>704 Hwy 16 West</t>
  </si>
  <si>
    <t>Yazoo City</t>
  </si>
  <si>
    <t>88 Johnson Guy Lane</t>
  </si>
  <si>
    <t>jss798@gmail.com</t>
  </si>
  <si>
    <t>H-300-20337-933783</t>
  </si>
  <si>
    <t>Tres Pavos Reales Livestock LLC</t>
  </si>
  <si>
    <t>338 E.40th Lane</t>
  </si>
  <si>
    <t>PO Box 187, Fork Stockton, TX, 79735</t>
  </si>
  <si>
    <t>Fork Stockton</t>
  </si>
  <si>
    <t>Guy or Becky</t>
  </si>
  <si>
    <t>peacocks@nwol.net</t>
  </si>
  <si>
    <t>JO-A-300-20337-933783</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</si>
  <si>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t>
  </si>
  <si>
    <t>24 Big Canyon Road</t>
  </si>
  <si>
    <t>Sanderson</t>
  </si>
  <si>
    <t>TERRELL</t>
  </si>
  <si>
    <t>California</t>
  </si>
  <si>
    <t xml:space="preserve">' FICA (if applicable); federal income tax withholding (if applicable); state and/or local tax withholding (if applicable); re-issue check policy: after the first loss, mutilation or expiration of a worker’s check, the company will charge $25 dlls of processing fee for every check that is lost, mutilated or expired, regardless of the amount of the check, for any reason other than the company’s responsibility; The employer will not deduct from the wage or require any reimbursement from an employee for any cash shortage, breakage, or loss of housing, furnishings, tools or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</si>
  <si>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King City</t>
  </si>
  <si>
    <t>H-300-20216-748721</t>
  </si>
  <si>
    <t>Nature's Way Compost LLC</t>
  </si>
  <si>
    <t>319 S Dumas Ave</t>
  </si>
  <si>
    <t>Dumas</t>
  </si>
  <si>
    <t>Strohmeier</t>
  </si>
  <si>
    <t>Katie</t>
  </si>
  <si>
    <t>kstrohmeier@gfnwc.com</t>
  </si>
  <si>
    <t>JO-A-300-20216-748721</t>
  </si>
  <si>
    <t>Compost Applicator</t>
  </si>
  <si>
    <t>Driver's License in 30 days</t>
  </si>
  <si>
    <t>5700 W Road I</t>
  </si>
  <si>
    <t>5946 W Road I</t>
  </si>
  <si>
    <t>Fully Furnished Rental House</t>
  </si>
  <si>
    <t>H-300-20232-777530</t>
  </si>
  <si>
    <t>O'Connor Ranch Lands, LLC</t>
  </si>
  <si>
    <t>1 O'Connor Road</t>
  </si>
  <si>
    <t>Broadus</t>
  </si>
  <si>
    <t>O'Connor</t>
  </si>
  <si>
    <t>Sarina</t>
  </si>
  <si>
    <t>occranches@gmail.com</t>
  </si>
  <si>
    <t>JO-A-300-20232-777530</t>
  </si>
  <si>
    <t>Feedlot Cattle Handler</t>
  </si>
  <si>
    <t>7 am to 4-5pm, 6 days/week /Mon. - Sat. (Sundays off)  Sunday - worker may be requested to work on Sunday but  not obligated to do so.</t>
  </si>
  <si>
    <t xml:space="preserve">203 Kim Curry Road </t>
  </si>
  <si>
    <t>Ekalaka</t>
  </si>
  <si>
    <t xml:space="preserve">1 O'Connor Road </t>
  </si>
  <si>
    <t>POWDER RIVER</t>
  </si>
  <si>
    <t>H-300-20246-801238</t>
  </si>
  <si>
    <t>Giem Ranches, Inc.</t>
  </si>
  <si>
    <t>1923 MT Highway 41 South</t>
  </si>
  <si>
    <t>Twin Bridges</t>
  </si>
  <si>
    <t>Seidensticker</t>
  </si>
  <si>
    <t>lgiem01@hotmail.com</t>
  </si>
  <si>
    <t>JO-A-300-20246-801238</t>
  </si>
  <si>
    <t>Applicants must have a minimum of three (3) months of experience with farm equipment maintenance.</t>
  </si>
  <si>
    <t xml:space="preserve">203 Silver Bow Lane </t>
  </si>
  <si>
    <t>196 E Bench Road</t>
  </si>
  <si>
    <t xml:space="preserve"> Loft</t>
  </si>
  <si>
    <t>H-300-20240-791807</t>
  </si>
  <si>
    <t>McLain Farms, Inc.</t>
  </si>
  <si>
    <t>534 McLain Cemetery Road</t>
  </si>
  <si>
    <t>Lyons</t>
  </si>
  <si>
    <t>McLain</t>
  </si>
  <si>
    <t>kim@mclainfarms.com</t>
  </si>
  <si>
    <t>JO-A-300-20240-791807</t>
  </si>
  <si>
    <t>Incentive - Vidalia Onion, puller, Per 30 bundle bag (100 plants/bundle)</t>
  </si>
  <si>
    <t>' The cost of elected health care benefits will be deducted from the workers’ paycheck when expressly authorized in writing by the worker. Reimbursement of approved cash advances will be payroll deducted when expressly authorized by the worker in writing. The employer will deduct from wages for lost or replacement tools, equipment or property.  The employer may deduct the cost of the workers inbound transportation and daily subsistence expenses to the place of employment that were borne directly by the employer.  If the employer receives a fine for acts committed by a worker on the road while driving an employer provided vehicle and he or she is at fault, the fine amount will be deducted from the employee’s wages when expressly authorized by the worker in writing.   Income taxes may be deducted from H-2A worker wages as agreed between the employer and employee.</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</si>
  <si>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Prolonged walking, bending, pushing, pulling, sitting, and reaching, as well as lifting, carrying, and loading up to 60 lbs. Work in cold and/or wet weather. Employer is a drug-free workplace. Drug testing is conducted post hire at the employers expense and is not part of the interview process. Negative results are required before starting work.</t>
  </si>
  <si>
    <t>534 McLain Cemetery Road (Shed)</t>
  </si>
  <si>
    <t>TOOMBS</t>
  </si>
  <si>
    <t>171, 175, 179 and 187 James McLain Road</t>
  </si>
  <si>
    <t>Barrack Style Units</t>
  </si>
  <si>
    <t>H-300-20248-807024</t>
  </si>
  <si>
    <t>Nature's Green, Inc.</t>
  </si>
  <si>
    <t>2305 Cypress Lane</t>
  </si>
  <si>
    <t>Fantin</t>
  </si>
  <si>
    <t>fdiaz@vegpro.com</t>
  </si>
  <si>
    <t>JO-A-300-20248-807024</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</si>
  <si>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t>
  </si>
  <si>
    <t>Twelve months (12) of Agricultural Equipment Operating Experience Required</t>
  </si>
  <si>
    <t>5480 Browns Farm Road</t>
  </si>
  <si>
    <t>133 Apio Circle</t>
  </si>
  <si>
    <t>South Bay</t>
  </si>
  <si>
    <t>H-300-20259-824750</t>
  </si>
  <si>
    <t>ACP Farms, LLC.</t>
  </si>
  <si>
    <t>38815 B LA Hwy 75</t>
  </si>
  <si>
    <t>Plaquemine</t>
  </si>
  <si>
    <t>Iberville parish</t>
  </si>
  <si>
    <t>Simoneaux</t>
  </si>
  <si>
    <t>Sole member</t>
  </si>
  <si>
    <t>scott@jwgrand.com</t>
  </si>
  <si>
    <t xml:space="preserve">Couch Application Service Assistance, LLC.  </t>
  </si>
  <si>
    <t>JO-A-300-20259-824750</t>
  </si>
  <si>
    <t>IBERVILLE</t>
  </si>
  <si>
    <t>38931 Hwy 75</t>
  </si>
  <si>
    <t>H-300-20261-831249</t>
  </si>
  <si>
    <t>Wivholm Farms</t>
  </si>
  <si>
    <t>33 Skyline Rd</t>
  </si>
  <si>
    <t>Medicine Lake</t>
  </si>
  <si>
    <t>Wivholm</t>
  </si>
  <si>
    <t>Dustin</t>
  </si>
  <si>
    <t>wivholmfarm@gmail.com</t>
  </si>
  <si>
    <t>JO-A-300-20261-831249</t>
  </si>
  <si>
    <t>Must be able to obtain a driver's license within 30-90 days of hire. Must be able to lift 60 lbs. Must have 12 months experience and 12 months on the job training. High school/GED education required. Wage rate may increase with verifiable experience. Employer may reward exceptional work with monetary or other benefits in addition to those listed here in his sole discretion.</t>
  </si>
  <si>
    <t xml:space="preserve">33 Skyline Rd </t>
  </si>
  <si>
    <t xml:space="preserve">300 Lodahl St </t>
  </si>
  <si>
    <t>Dagmar</t>
  </si>
  <si>
    <t>Cabins</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</si>
  <si>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</si>
  <si>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None.</t>
  </si>
  <si>
    <t>JASPER</t>
  </si>
  <si>
    <t>H-300-20265-835851</t>
  </si>
  <si>
    <t>CLW Harvesting LLC</t>
  </si>
  <si>
    <t>1284 Hatch Parkway N</t>
  </si>
  <si>
    <t>White</t>
  </si>
  <si>
    <t>JO-A-300-20265-835851</t>
  </si>
  <si>
    <t>Blueberry Farmworker</t>
  </si>
  <si>
    <t>.50 per pound blueberries</t>
  </si>
  <si>
    <t xml:space="preserve">' Social Security - Non H2A
Federal Tax - Non H2A
State Tax - Non H2A
EARNINGS RECORDS WILL BE MAINTAINED IN ACCORDANCE WITH 655.12(J) THROUGH (M). ON OR BEFORE EACH PAYDAY, EACH WORKER WILL BE GIVEN AN HOURS AND EARNINGS STATEMENT SHOWING THE BEGINNING AND ENDING DATES OF PAY PERIOD, EMPLOYER NAME, ADDRESS, AND FEDERAL IDENTIFICATION NUMBER (FEIN), HOURS OFFERED, HOURS ACTUALLY WORKED, HOURLY RATE AND/OR PIECE RATE OF PAY, AND IF PIECE RATES ARE USED, THE UNITS PRODUCED DAILY. THE HOURS AND EARNINGS STATEMENT WILL ALSO INDICATE TOTAL EARNINGS FOR THE PAY PERIOD AND ALL DEDUCTIONS FROM WAGES.
Workers should expect occasional periods of little or no work because of weather crop or other condition to be on the employer’s control. These periods can occur anytime throughout the season.
Our request for leave of absence must be made to the employer in writing. All absences will be counted towards hours offered for the purpose of the ¾ guarantee. 
</t>
  </si>
  <si>
    <t xml:space="preserve">The employer will only conduct a drug test only if the worker (employee) is in a work-related accident. The drug testing will be at the employers expense. If the worker fails the drug test or refuses the drug testing, this will be probable cause for termination of employment.
El empleador solo llevar a cabo una prueba de drogas solo si el trabajador (empleado) est en un accidente laboral. La prueba de drogas ser a expensas de los empleadores. Si el trabajador no pasa la prueba de drogas o rechaza la prueba de drogas, esto ser causa probable para la terminacin del empleo.
</t>
  </si>
  <si>
    <t>1545 Ben Carter Road</t>
  </si>
  <si>
    <t>5028 Hunter road</t>
  </si>
  <si>
    <t>Barrack Style</t>
  </si>
  <si>
    <t>coursons3@hotmail.com</t>
  </si>
  <si>
    <t>H-300-20262-832390</t>
  </si>
  <si>
    <t xml:space="preserve">Southern Gardens Groves Corp. </t>
  </si>
  <si>
    <t>1820 County Road 833</t>
  </si>
  <si>
    <t>Perez</t>
  </si>
  <si>
    <t>Isabel</t>
  </si>
  <si>
    <t>HR/Harvesting Labor Manager</t>
  </si>
  <si>
    <t xml:space="preserve">1820 County Road 833 </t>
  </si>
  <si>
    <t>iperez@southerngardens.com</t>
  </si>
  <si>
    <t>JO-A-300-20262-832390</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</si>
  <si>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 of state income tax. </t>
  </si>
  <si>
    <t xml:space="preserve">Criminal background check and drug testing: Southern Gardens Groves Corp. may conduct criminal background checks at the employer's expense on all new applicants post-employment.  Failure to pass criminal background check and/or drug screening is grounds for termination.
</t>
  </si>
  <si>
    <t>23869 Couty Road 835</t>
  </si>
  <si>
    <t>10000 CR 835</t>
  </si>
  <si>
    <t>H-300-20265-836061</t>
  </si>
  <si>
    <t xml:space="preserve">Fritel Trucking LLC </t>
  </si>
  <si>
    <t>10051 Main St</t>
  </si>
  <si>
    <t>Dunn Center</t>
  </si>
  <si>
    <t>Fritel</t>
  </si>
  <si>
    <t>jimmyfritel@gmail.com</t>
  </si>
  <si>
    <t>JO-A-300-20265-836061</t>
  </si>
  <si>
    <t>Crop/Grain Hauler and Loader</t>
  </si>
  <si>
    <t xml:space="preserve">Employees may undergo drug testing post-hire at the employer's expense. The consequences of failing a drug test will be immediate termination. Drug testing will be done to ensure the safety of the employees and public when operating large farm equipment, since farm equipment will be operated on public roads. Employees must be able to obtain a drivers license and CDL if they do not already have one and be able to lift 50 pounds. Moderate cell phone use is allowed at the worksite. Time for meals and breaks is included in the hours listed. </t>
  </si>
  <si>
    <t>83rd Ave SW</t>
  </si>
  <si>
    <t>67 2nd Ave NE</t>
  </si>
  <si>
    <t>Killdeer</t>
  </si>
  <si>
    <t>H-300-20275-853485</t>
  </si>
  <si>
    <t>James and Virginia Knapp</t>
  </si>
  <si>
    <t>81059 Highway 11</t>
  </si>
  <si>
    <t>Knapp</t>
  </si>
  <si>
    <t>vvknapp@gmail.com</t>
  </si>
  <si>
    <t>JO-A-300-20275-853485</t>
  </si>
  <si>
    <t>' Federal Tax, State Tax and Social Security</t>
  </si>
  <si>
    <t>Must be able to lift 60 lbs. Must be able to obtain driver's license within 30-90 days of employment. Minimum three (3) months experience. Basic literacy and arithmetic requirement. No minimum education required. Wage rate may increase with verifiable experience. Employer may reward exceptional work with monetary or other benefits in addition to those listed here in his sole discretion.</t>
  </si>
  <si>
    <t>619 South 9th Street</t>
  </si>
  <si>
    <t>H-300-20296-885117</t>
  </si>
  <si>
    <t>Olvera Trucking Corp.</t>
  </si>
  <si>
    <t>1117 Naples Ave. South</t>
  </si>
  <si>
    <t>Lehigh Acres</t>
  </si>
  <si>
    <t>Olvera</t>
  </si>
  <si>
    <t>1117 Naples Ave. S.</t>
  </si>
  <si>
    <t>daisy@olveratrucking.com</t>
  </si>
  <si>
    <t>JO-A-300-20296-885117</t>
  </si>
  <si>
    <t>Agriculture Equipment Operator</t>
  </si>
  <si>
    <t>per day</t>
  </si>
  <si>
    <t>See Addendum</t>
  </si>
  <si>
    <t>Power Line Road</t>
  </si>
  <si>
    <t>1800 Farm Worker Way</t>
  </si>
  <si>
    <t>H-300-20296-885121</t>
  </si>
  <si>
    <t>JO-A-300-20296-885121</t>
  </si>
  <si>
    <t>Powerline Road</t>
  </si>
  <si>
    <t>H-300-20302-890614</t>
  </si>
  <si>
    <t>Cottle Farms, Inc.</t>
  </si>
  <si>
    <t>2488 W NC Hwy 403</t>
  </si>
  <si>
    <t xml:space="preserve">Faison </t>
  </si>
  <si>
    <t>Cottle</t>
  </si>
  <si>
    <t>Ron</t>
  </si>
  <si>
    <t>2488 W NC 403 Hwy</t>
  </si>
  <si>
    <t>teresa@cottlefarms.com</t>
  </si>
  <si>
    <t>JO-A-300-20302-890614</t>
  </si>
  <si>
    <t>Hand-harvest blueberries, per pound</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</si>
  <si>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one month verifiable farmworker experience in the crop activities listed.</t>
  </si>
  <si>
    <t>Faison</t>
  </si>
  <si>
    <t>DUPLIN</t>
  </si>
  <si>
    <t>S5057:   205 S Faison Ave</t>
  </si>
  <si>
    <t>WF-Wood Frame</t>
  </si>
  <si>
    <t>H-300-20288-878138</t>
  </si>
  <si>
    <t>Beam</t>
  </si>
  <si>
    <t>365 County Road 107</t>
  </si>
  <si>
    <t>Whitesboro</t>
  </si>
  <si>
    <t>shawn.beam@bonnieplants.com</t>
  </si>
  <si>
    <t>JO-A-300-20288-878138</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</si>
  <si>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Walk, sit, stand on concrete or other surfaces, push and pull carts, bend, stoop, and crouch for long periods of time. Use repetitive hand and finger movements. Work outside and inside in inclement weather including hot, cold, wet and/or humid conditions. Lift, carry, and load up to 50 lbs. Must be 18 years of age or older. Employer is a drug-free workplace. Drug and alcohol testing may be conducted post-hire at the employer's expense and is not part of the interview process.</t>
  </si>
  <si>
    <t>365 CR 107</t>
  </si>
  <si>
    <t>COOKE</t>
  </si>
  <si>
    <t>1601 Paul Lane</t>
  </si>
  <si>
    <t>Conventional single family housing</t>
  </si>
  <si>
    <t>H-300-20300-887893</t>
  </si>
  <si>
    <t>T&amp;T Estates, LLC</t>
  </si>
  <si>
    <t>Not applicable.</t>
  </si>
  <si>
    <t>170 Red Hawk Road</t>
  </si>
  <si>
    <t>Mailing: PO Box 477, Estherwood, LA 70534</t>
  </si>
  <si>
    <t>Thibodeaux</t>
  </si>
  <si>
    <t>Karlon</t>
  </si>
  <si>
    <t>Not applicable</t>
  </si>
  <si>
    <t>karlonthib@gmail.com</t>
  </si>
  <si>
    <t>JO-A-300-20300-887893</t>
  </si>
  <si>
    <t>' Social Security, State, Federal tax.</t>
  </si>
  <si>
    <t>469 Catfish Road</t>
  </si>
  <si>
    <t>1886 LaFosse Road</t>
  </si>
  <si>
    <t>Karlonthib@gmail.com</t>
  </si>
  <si>
    <t>H-300-20315-906248</t>
  </si>
  <si>
    <t>MAURICE HEARD</t>
  </si>
  <si>
    <t>3767 GALLOWAY MILL RD</t>
  </si>
  <si>
    <t>ROCKFIELD</t>
  </si>
  <si>
    <t>HEARD</t>
  </si>
  <si>
    <t>MAURICE</t>
  </si>
  <si>
    <t>OWNER/EMPLOYER</t>
  </si>
  <si>
    <t>h2aapp20@gmail.com</t>
  </si>
  <si>
    <t>Troxell</t>
  </si>
  <si>
    <t>Stefanie</t>
  </si>
  <si>
    <t>3612 WEST FORK RD</t>
  </si>
  <si>
    <t>MURRAY</t>
  </si>
  <si>
    <t>kfainc3@gmail.com</t>
  </si>
  <si>
    <t>KY FARMERS AID INC</t>
  </si>
  <si>
    <t>JO-A-300-20315-906248</t>
  </si>
  <si>
    <t>FARM WORKER LABOPRER</t>
  </si>
  <si>
    <t>' The prevailing hourly wage or piece rate for State , agreed upon collective bargaining rate or federal / state min. wage Adverse Effect Wage Rate (AEWR) whichever is higher is guaranteed  as a minimum for all work contained in this order., at time work is performed.
The employer will make the following deductions:
taxes destruction of property ( ), other ( ) specify:          U.S. AND H-2A WORKERS ARE SUBJECT TO DEDUCTIONS ON COUNTY PAYROLL applicable under Federal, State, and Local laws, advances (  ), meals(  ), willful 
TAX, IF APPLICABLE.                                                                                    
The employer will furnish the worker, on or before each payday, written statements showing , at a minimum, the hours actually worked, total earnings, job performed, rate of pay, and all deductions for the pay period as well as any other information required by DOL, Wage &amp; Hour.  The statements will comply with 20 CFR 655.122 (K)
Workers will be paid once each week.</t>
  </si>
  <si>
    <t>WORKERS SHOULD BE ABLE TO STAND, WALK, BEND &amp; STOOP, ALSO LIFT 60-80 LBS UP TO 4 FT. FOR EXTENDED PERIODS.
WORKERS MAY BE SUBJECT TO RANDOM DRUG TESTS AT EMPLOYERS COST, POST EMPLOYMENT
WORKERS WILL BE TRAINED FOR 16 HOURS, AT WHICH TIME THEY WILL BE EXPECTED TO PERFORM ALL JOB DUTIES LISTED, IN A PRODUCTIVE TIME MANNER.   3 MONTHS ROW CROP EXPERINCE REQUIRED</t>
  </si>
  <si>
    <t xml:space="preserve">3767 GALLOWAY MILL RD &amp; 2340 GALLOWAY MILL RD. </t>
  </si>
  <si>
    <t>3917 &amp; 3900  ORANGE CEMETERY RD 
MORGANTOWN, KY 42261</t>
  </si>
  <si>
    <t>MORGANTOWN</t>
  </si>
  <si>
    <t>kcc.ky.gov</t>
  </si>
  <si>
    <t>H-300-20307-894300</t>
  </si>
  <si>
    <t>Bracy's Nursery, LLC</t>
  </si>
  <si>
    <t>64624 Dummy Line Rd.</t>
  </si>
  <si>
    <t>Amite</t>
  </si>
  <si>
    <t>Bracy</t>
  </si>
  <si>
    <t>Randall</t>
  </si>
  <si>
    <t>susie@bracys.com</t>
  </si>
  <si>
    <t>JO-A-300-20307-894300</t>
  </si>
  <si>
    <t>Horticultural Workers</t>
  </si>
  <si>
    <t>One month verifiable wholesale nursery experience required. Most job duties require work in extremely hot, cold and/or wet weather. Work requires climbing 8 ft. ladders when pruning tall trees and performing prolonged walking, bending, reaching, pushing, pulling, and lifting and carrying up to 50 lbs. Employer is a drug-free work place. Drug testing is conducted post hire at the employer's expense and is not part of the interview process. Negative results are required before beginning work.</t>
  </si>
  <si>
    <t>TANGIPAHOA</t>
  </si>
  <si>
    <t>64330 Bracy Ln. #1-#8</t>
  </si>
  <si>
    <t>H-300-20307-894484</t>
  </si>
  <si>
    <t>Mathes Horse &amp; Cattle Company LLC</t>
  </si>
  <si>
    <t>1455 Walnut Hill Rd</t>
  </si>
  <si>
    <t>Mathes</t>
  </si>
  <si>
    <t>Collier</t>
  </si>
  <si>
    <t>1455 Walnut Hill Road</t>
  </si>
  <si>
    <t>JO-A-300-20307-894484</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</si>
  <si>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cable/satellite, internet and landline telephone that is requested by the workers at the employer provided housing; but no deduction will be made which would bring the employee’s hourly wage below the Federal Minimum Wage</t>
  </si>
  <si>
    <t>3178 Beaver Creek Drive</t>
  </si>
  <si>
    <t>H-300-20307-894636</t>
  </si>
  <si>
    <t>David S. Joubert</t>
  </si>
  <si>
    <t>213 Chicot Dr</t>
  </si>
  <si>
    <t>Joubert</t>
  </si>
  <si>
    <t>213 Chicot Dr.</t>
  </si>
  <si>
    <t>brandyfontenot@yahoo.com</t>
  </si>
  <si>
    <t>JO-A-300-20307-894636</t>
  </si>
  <si>
    <t xml:space="preserve">General Farm workers </t>
  </si>
  <si>
    <t>1310 Wade St.</t>
  </si>
  <si>
    <t>1138 Chicot Park Rd.</t>
  </si>
  <si>
    <t>H-300-20315-906477</t>
  </si>
  <si>
    <t>Robin Delp</t>
  </si>
  <si>
    <t xml:space="preserve">724 Redwater Road </t>
  </si>
  <si>
    <t>Vida</t>
  </si>
  <si>
    <t>Delp</t>
  </si>
  <si>
    <t>Robin</t>
  </si>
  <si>
    <t>delp@midrivers.com</t>
  </si>
  <si>
    <t>JO-A-300-20315-906477</t>
  </si>
  <si>
    <t>724 Redwater Road</t>
  </si>
  <si>
    <t>FIXED Trailer House</t>
  </si>
  <si>
    <t>H-300-20307-894639</t>
  </si>
  <si>
    <t>Northwestern Orchards, LLC</t>
  </si>
  <si>
    <t>1291 Highway 7 North</t>
  </si>
  <si>
    <t>P.O. Box 1388  Tonasket, WA  98855</t>
  </si>
  <si>
    <t>Tonasket</t>
  </si>
  <si>
    <t>Del Rosario</t>
  </si>
  <si>
    <t>Ernesto</t>
  </si>
  <si>
    <t>P.O. Box 1388</t>
  </si>
  <si>
    <t>JO-A-300-20307-894639</t>
  </si>
  <si>
    <t>Orchard Worker</t>
  </si>
  <si>
    <t>Harvest Apples:  Fuji, per bin (47 x 47 x 24 1/2)</t>
  </si>
  <si>
    <t>Semi-monthly</t>
  </si>
  <si>
    <t>This job requires a minimum of three months of verifiable prior experience working in tree fruit orchards handling manual tasks associated with fruit production and harvest activities. Applicants must be able to furnish verifiable job reference(s) or comparable third party documentation from recent employer(s) establishing acceptable prior experience. Saturday work required.  Must be able to lift/carry 60 lbs.</t>
  </si>
  <si>
    <t>Home Orchard, 1291 Highway 7 North</t>
  </si>
  <si>
    <t>Lake Orchard, 334-B Eastlake Road</t>
  </si>
  <si>
    <t>Oroville</t>
  </si>
  <si>
    <t>Larry</t>
  </si>
  <si>
    <t>Taft</t>
  </si>
  <si>
    <t>Wood Frame House</t>
  </si>
  <si>
    <t>Healdsburg</t>
  </si>
  <si>
    <t>Castro</t>
  </si>
  <si>
    <t>Human Resources Manager</t>
  </si>
  <si>
    <t xml:space="preserve">Agricultural Field Worker (Wine Grapes) </t>
  </si>
  <si>
    <t>SONOMA</t>
  </si>
  <si>
    <t>Cazadero</t>
  </si>
  <si>
    <t>H-300-20324-919714</t>
  </si>
  <si>
    <t>Warner Farms I, LLC</t>
  </si>
  <si>
    <t>5407 Lake Killarney Dr</t>
  </si>
  <si>
    <t>Waco</t>
  </si>
  <si>
    <t>Warner</t>
  </si>
  <si>
    <t>Noble</t>
  </si>
  <si>
    <t>JO-A-300-20324-919714</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</si>
  <si>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</si>
  <si>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Require a regular driver's license.</t>
  </si>
  <si>
    <t>MCLENNAN</t>
  </si>
  <si>
    <t xml:space="preserve"> 882 Ourway Rd</t>
  </si>
  <si>
    <t>jwarner@aol.com</t>
  </si>
  <si>
    <t>Byron</t>
  </si>
  <si>
    <t>Ft. Stockton</t>
  </si>
  <si>
    <t>H-300-20323-917127</t>
  </si>
  <si>
    <t>Rolling Creek Partnership</t>
  </si>
  <si>
    <t>154 Bordeaux Road</t>
  </si>
  <si>
    <t>Oltmann</t>
  </si>
  <si>
    <t>michael.oltmann01@gmail.com</t>
  </si>
  <si>
    <t>500 President Clinton Avenue, Suite</t>
  </si>
  <si>
    <t>JO-A-300-20323-917127</t>
  </si>
  <si>
    <t>DREW</t>
  </si>
  <si>
    <t>402 Enon Deane Road</t>
  </si>
  <si>
    <t>Double-wide Trailer</t>
  </si>
  <si>
    <t>H-300-20328-923633</t>
  </si>
  <si>
    <t>H2A Workforce &amp; Consulting, LLC</t>
  </si>
  <si>
    <t>2504 Walden Woods Dr</t>
  </si>
  <si>
    <t>Cruz Martinez</t>
  </si>
  <si>
    <t>h2aworkforceconsulting@gmail.com</t>
  </si>
  <si>
    <t>45-1011.07</t>
  </si>
  <si>
    <t>First-Line Supervisors of Agricultural Crop and Horticultural Workers</t>
  </si>
  <si>
    <t>JO-A-300-20328-923633</t>
  </si>
  <si>
    <t>Driver/Supervisor</t>
  </si>
  <si>
    <t>12929 Hobson Simmons Rd</t>
  </si>
  <si>
    <t>Lithia</t>
  </si>
  <si>
    <t xml:space="preserve">301 S. Frontage Rd. </t>
  </si>
  <si>
    <t>H-300-20330-927682</t>
  </si>
  <si>
    <t xml:space="preserve"> Harry Simmons Fish Farm</t>
  </si>
  <si>
    <t>2628 Erickson Road</t>
  </si>
  <si>
    <t>Martin</t>
  </si>
  <si>
    <t xml:space="preserve">  2628 Erickson Road</t>
  </si>
  <si>
    <t>dmartin@simmonscatfish.com</t>
  </si>
  <si>
    <t>JO-A-300-20330-927682</t>
  </si>
  <si>
    <t xml:space="preserve"> Work is outside 99% of the time.  Work in hot and cold weather. Uses seines, dip nets, waders, gloves, mowers, hoes, shovels. Uses oxygen meter and/or chemical test kit   After training demonstration able to use oxygen meter and identify and correct chemical imbalance in pond water.  Available for the entire contract period and able to perform all job duties.    Hours of work vary due to weather conditions and job duties. Applicants meeting all qualifications required must possess documents to complete INS Form I-9 and be available at the time and place necessary to begin employment.</t>
  </si>
  <si>
    <t>197 Durango Lane</t>
  </si>
  <si>
    <t>H-300-20324-920831</t>
  </si>
  <si>
    <t>Maxwell Butte Ranch</t>
  </si>
  <si>
    <t>473 Road 561</t>
  </si>
  <si>
    <t>Powderville</t>
  </si>
  <si>
    <t>D'Agostino</t>
  </si>
  <si>
    <t>Administrative Assistant</t>
  </si>
  <si>
    <t>maxwellbutte@rangeweb.net</t>
  </si>
  <si>
    <t>JO-A-300-20324-920831</t>
  </si>
  <si>
    <t>Driver's License in 30 days., able to lift up to 60 lbs. repetitively</t>
  </si>
  <si>
    <t>24.09 Road 555</t>
  </si>
  <si>
    <t>Fully furnished employer owned house</t>
  </si>
  <si>
    <t>H-300-20311-903233</t>
  </si>
  <si>
    <t>Black Bear Orchards, LLC</t>
  </si>
  <si>
    <t>3824 Highline Canal Rd.</t>
  </si>
  <si>
    <t>Rebekah</t>
  </si>
  <si>
    <t>Joy</t>
  </si>
  <si>
    <t>Owner/Member</t>
  </si>
  <si>
    <t>rebekahjcox@gmail.com</t>
  </si>
  <si>
    <t>335 Bee Caves Rd</t>
  </si>
  <si>
    <t>JO-A-300-20311-903233</t>
  </si>
  <si>
    <t>$14.26-$20.00/hr. based on experience and performance. OT may be available at same rate of pay. Piece work incentives available during harvest and based on following formula: ([# of boxes of product] x [$1.50- $2.15 depending on orchards])/[# of workers].</t>
  </si>
  <si>
    <t>' All Deduction required by state law.</t>
  </si>
  <si>
    <t xml:space="preserve">1 month pruning and thinning experience required. </t>
  </si>
  <si>
    <t>See Addendum B</t>
  </si>
  <si>
    <t>H-300-20323-917507</t>
  </si>
  <si>
    <t>Fairview Farms Inc</t>
  </si>
  <si>
    <t>Fairview Farm Inc</t>
  </si>
  <si>
    <t>345 Long Plain Rd</t>
  </si>
  <si>
    <t>Whately</t>
  </si>
  <si>
    <t>whately</t>
  </si>
  <si>
    <t>agfarm813@gmail.com</t>
  </si>
  <si>
    <t>JOSEPH</t>
  </si>
  <si>
    <t>7 MAIN ST</t>
  </si>
  <si>
    <t>Goffstown</t>
  </si>
  <si>
    <t>NH</t>
  </si>
  <si>
    <t>joe-young@newenglandapplecouncil.com</t>
  </si>
  <si>
    <t>NEW ENGLAND APPLE COUNCIL</t>
  </si>
  <si>
    <t>JO-A-300-20323-917507</t>
  </si>
  <si>
    <t xml:space="preserve">farmworkers and laborers </t>
  </si>
  <si>
    <t>'  all applicable state and federal taxes required will be withheld  
The employer will not guarantee to pay the worker a bonus but reserves the right to offer a bonus or to pay an hourly wage rate in excess of highest applicable rate stated above based on longevity of tenure or job performance."</t>
  </si>
  <si>
    <t>exposure to extreme temp, lifting 50 lbs, repetitive movements, extensive pushing and pulling, extensive walking, frequent stooping.</t>
  </si>
  <si>
    <t>FRANKLIN CITY</t>
  </si>
  <si>
    <t>Barracks style</t>
  </si>
  <si>
    <t>fairviewfarm@comcast.net</t>
  </si>
  <si>
    <t>H-300-20315-907293</t>
  </si>
  <si>
    <t>Martinelli Vineyard Management, Inc.</t>
  </si>
  <si>
    <t xml:space="preserve">3358 River Road </t>
  </si>
  <si>
    <t xml:space="preserve">Windsor </t>
  </si>
  <si>
    <t>Roades</t>
  </si>
  <si>
    <t>Windsor</t>
  </si>
  <si>
    <t>shawn@martinelliwinery.com</t>
  </si>
  <si>
    <t>JO-A-300-20315-907293</t>
  </si>
  <si>
    <t xml:space="preserve">Field Worker (Wine Graes, Apples, and Hemp) </t>
  </si>
  <si>
    <t>apple harvest per .5 ton bin/piece rate</t>
  </si>
  <si>
    <t xml:space="preserve">' Deductions: The following deductions will be made from the worker’s pay:  FICA (if applicable); federal income tax withholding (if applicable); state and/or local tax withholding (if applicable); recovery of any loss to the Employer due to damage or loss of equipment/tools; housing or furnishings (beyond normal wear and tear) caused by the willful, dishonest, or grossly negligent conduct of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deductions expressly authorized by the worker in writing (if any); 
See Addendum C. </t>
  </si>
  <si>
    <t xml:space="preserve">Special requirements:  Must be able to lift up to 50 pounds frequently, able to stoop, bend, and work in cold, wet, and often hot weather conditions.  Able to use tools such as pruning shears, grape knives, hand saws, weed eaters, hedgers, shovels on wine grapes &amp; apple trees.  Workers may use chains saws.  Safety use and training provided by employer.  No smoking or drinking in the fields or in housing.  Must have 3 months work experience with apples and wine grapes in vineyards and orchards, pre and post-harvest.  (No wine grape harvest work experience is required.)  Work experience must include 3 months experience apple pruning.  Written verification of experience is required.  Workers must abide by Employer housing rules.  Proficiency in English or Spanish is required for training and safety purposes. (i.e. Workers must listen to, understand and follow instructions of Employer supervisors and managers.)  
See Addendum C. </t>
  </si>
  <si>
    <t>Martinelli Farms, Inc.-9693 Martinelli Road</t>
  </si>
  <si>
    <t xml:space="preserve"> Forestville</t>
  </si>
  <si>
    <t>3485 Frei Road-Housing B</t>
  </si>
  <si>
    <t>Sebastopol</t>
  </si>
  <si>
    <t>Dormitory</t>
  </si>
  <si>
    <t>norma@martinelliwinery.com</t>
  </si>
  <si>
    <t>Velez</t>
  </si>
  <si>
    <t>Madelene</t>
  </si>
  <si>
    <t>CROCKETT</t>
  </si>
  <si>
    <t>Gadsden</t>
  </si>
  <si>
    <t>'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$11.71. The Employer assures that if a change in the AEWR, prevailing hourly wage rate, or federal minimum wage rate requires an increase in the guaranteed minimum, such increase will be paid as of the effective date of the increase.</t>
  </si>
  <si>
    <t>H-300-20345-951155</t>
  </si>
  <si>
    <t>NORMAN KEIL NURSERIES INC</t>
  </si>
  <si>
    <t>38A FIFTY ACRE ROAD</t>
  </si>
  <si>
    <t>ST JAMES</t>
  </si>
  <si>
    <t>KEIL</t>
  </si>
  <si>
    <t>NORMAN</t>
  </si>
  <si>
    <t>norman@normankeilnurseries.com</t>
  </si>
  <si>
    <t>Gismondi</t>
  </si>
  <si>
    <t>888 Baldwin Drive</t>
  </si>
  <si>
    <t>Westbury</t>
  </si>
  <si>
    <t>USAMERICANS@AOL.COM</t>
  </si>
  <si>
    <t>U.S. AMERICANS INC</t>
  </si>
  <si>
    <t>JO-A-300-20345-951155</t>
  </si>
  <si>
    <t>FIELD WORKERS</t>
  </si>
  <si>
    <t>' STATE &amp; FEDERAL TAXES</t>
  </si>
  <si>
    <t>96 RIDGEAY DRIVE</t>
  </si>
  <si>
    <t>EAST SETAUKET</t>
  </si>
  <si>
    <t>449 MORICHES ROAD</t>
  </si>
  <si>
    <t>TWO STORY HOME OWNED AND OPERATED BY EMP</t>
  </si>
  <si>
    <t>P.O. Box 8</t>
  </si>
  <si>
    <t>Mims</t>
  </si>
  <si>
    <t>BREVARD</t>
  </si>
  <si>
    <t>Minimum of (3) months experience required. To comply with Federal, State and County regulations  must be willing to obtain an appropriate drivers license (class D) within two months of employment. If applicant does have a license, applicant must furnish employer with current drivers abstract showing acceptable driving record. No high school diploma/GED required. Ability to lift 60 lbs</t>
  </si>
  <si>
    <t>H-300-20341-939432</t>
  </si>
  <si>
    <t>Gary Hofer Farms</t>
  </si>
  <si>
    <t>468 West Park Avenue</t>
  </si>
  <si>
    <t>Huron</t>
  </si>
  <si>
    <t>Erasmus</t>
  </si>
  <si>
    <t>Nicole</t>
  </si>
  <si>
    <t>n.erasmus.ghfarms@hotmail.com</t>
  </si>
  <si>
    <t>JO-A-300-20341-939432</t>
  </si>
  <si>
    <t xml:space="preserve">468 West Park Avenue </t>
  </si>
  <si>
    <t>Fully Furnished Employer-Owned Apartment</t>
  </si>
  <si>
    <t xml:space="preserve">Jefferson Davis parish </t>
  </si>
  <si>
    <t>H-300-20335-930680</t>
  </si>
  <si>
    <t>Del Norte Harvesting, LLC</t>
  </si>
  <si>
    <t>1215 Nance Street</t>
  </si>
  <si>
    <t>Newberry</t>
  </si>
  <si>
    <t>Fonseca</t>
  </si>
  <si>
    <t>Brisia</t>
  </si>
  <si>
    <t>Berenice</t>
  </si>
  <si>
    <t>delnorteharvesting@gmail.com</t>
  </si>
  <si>
    <t>JO-A-300-20335-930680</t>
  </si>
  <si>
    <t>Criminal background check and drug screen pre-hire at the employer's expense.</t>
  </si>
  <si>
    <t>262 FM 2674 Rd.</t>
  </si>
  <si>
    <t>El Campo</t>
  </si>
  <si>
    <t>WHARTON</t>
  </si>
  <si>
    <t>482 Railroad St.</t>
  </si>
  <si>
    <t>Blessing</t>
  </si>
  <si>
    <t>MATAGORDA</t>
  </si>
  <si>
    <t>McGehee</t>
  </si>
  <si>
    <t>DESHA</t>
  </si>
  <si>
    <t>Jones</t>
  </si>
  <si>
    <t>K</t>
  </si>
  <si>
    <t>3007 County Route 20</t>
  </si>
  <si>
    <t>H-300-20342-940361</t>
  </si>
  <si>
    <t>Chew Livestock, Inc.</t>
  </si>
  <si>
    <t>13 Miles North Highway 149</t>
  </si>
  <si>
    <t>Jensen</t>
  </si>
  <si>
    <t>Chew</t>
  </si>
  <si>
    <t>Doak or Scott</t>
  </si>
  <si>
    <t>13 Miles North Highway 149 Jensen, UT 84035</t>
  </si>
  <si>
    <t>chewlivestock@gmail.com</t>
  </si>
  <si>
    <t>811 North Glenn Road 83</t>
  </si>
  <si>
    <t>JO-A-300-20342-940361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</si>
  <si>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</si>
  <si>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13 Miles North on Hwy 149</t>
  </si>
  <si>
    <t>UINTAH</t>
  </si>
  <si>
    <t>Juan</t>
  </si>
  <si>
    <t>Atkinson</t>
  </si>
  <si>
    <t>Ivanhoe</t>
  </si>
  <si>
    <t>Winona</t>
  </si>
  <si>
    <t>Tina</t>
  </si>
  <si>
    <t>LOGAN</t>
  </si>
  <si>
    <t>Lana</t>
  </si>
  <si>
    <t>Fred</t>
  </si>
  <si>
    <t>Applicants must have 20 days experience with farm/irrigation work and livestock care.   Applicants hired must be able to obtain a valid drivers license as driving on public roads may be required.</t>
  </si>
  <si>
    <t>H-300-20352-965572</t>
  </si>
  <si>
    <t>Strausburg Nursery</t>
  </si>
  <si>
    <t>817 Upper Bellbrook Rd.</t>
  </si>
  <si>
    <t>Xenia</t>
  </si>
  <si>
    <t>Apple</t>
  </si>
  <si>
    <t>JO-A-300-20352-965572</t>
  </si>
  <si>
    <t>Nursery/Greenhouse Worker</t>
  </si>
  <si>
    <t xml:space="preserve">' Domestic workers will have Social Security and Federal Taxes deducted as per the local, state and federal laws.  Foreign workers are exempt from these taxes and will not have them deducted.  All workers are subject to reasonable repair cost of damage, other than that caused by normal wear and tear, may be charged to worker found to have been responsible for damage to housing or furnishings.  </t>
  </si>
  <si>
    <t>817 Upper-Bellbrook Rd.</t>
  </si>
  <si>
    <t>1597 Seneca Dr.</t>
  </si>
  <si>
    <t>Brick House</t>
  </si>
  <si>
    <t>rapple14@woh.rr.com</t>
  </si>
  <si>
    <t>Gator Brake Farm Partnership</t>
  </si>
  <si>
    <t>145 Triple F Lane</t>
  </si>
  <si>
    <t>Miles</t>
  </si>
  <si>
    <t>Mar</t>
  </si>
  <si>
    <t>marmiles@ymail.com</t>
  </si>
  <si>
    <t>14 Henley Place</t>
  </si>
  <si>
    <t>Pickens</t>
  </si>
  <si>
    <t>3058 Hwy 35 East</t>
  </si>
  <si>
    <t>Weeks</t>
  </si>
  <si>
    <t>Owner/Partner</t>
  </si>
  <si>
    <t>Everett</t>
  </si>
  <si>
    <t xml:space="preserve">Stick </t>
  </si>
  <si>
    <t>Minot</t>
  </si>
  <si>
    <t>Dirk</t>
  </si>
  <si>
    <t>Roscoe</t>
  </si>
  <si>
    <t>Farm Hand</t>
  </si>
  <si>
    <t>Jena</t>
  </si>
  <si>
    <t>Ellis</t>
  </si>
  <si>
    <t>Jonesville</t>
  </si>
  <si>
    <t>CATAHOULA</t>
  </si>
  <si>
    <t>Lynn</t>
  </si>
  <si>
    <t>Bruce</t>
  </si>
  <si>
    <t>CADDO</t>
  </si>
  <si>
    <t>Kelley</t>
  </si>
  <si>
    <t>Single Wide Mobile Homes</t>
  </si>
  <si>
    <t>Dighton</t>
  </si>
  <si>
    <t>Jerald</t>
  </si>
  <si>
    <t>LANE</t>
  </si>
  <si>
    <t>H-300-20290-880244</t>
  </si>
  <si>
    <t xml:space="preserve">FORREST ARTHUR </t>
  </si>
  <si>
    <t>300 WEST 250 NORTH</t>
  </si>
  <si>
    <t>ARTHUR</t>
  </si>
  <si>
    <t>FORREST</t>
  </si>
  <si>
    <t>JO-A-300-20290-880244</t>
  </si>
  <si>
    <t>RANGE WINTER LIVESTOCK WORKER</t>
  </si>
  <si>
    <t>H-300-20317-909640</t>
  </si>
  <si>
    <t>Ralph K Miller</t>
  </si>
  <si>
    <t>2106 Hwy 360</t>
  </si>
  <si>
    <t>White Sulphur Springs</t>
  </si>
  <si>
    <t>Ralph or Candace</t>
  </si>
  <si>
    <t>candacemiller51@gmail.com</t>
  </si>
  <si>
    <t>JO-A-300-20317-909640</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</si>
  <si>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</si>
  <si>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 xml:space="preserve">May be 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t>
  </si>
  <si>
    <t>MEAGHER</t>
  </si>
  <si>
    <t>White Sulphur Springs,</t>
  </si>
  <si>
    <t>H-300-20317-910805</t>
  </si>
  <si>
    <t>TWIN  FALLS</t>
  </si>
  <si>
    <t>JO-A-300-20317-910805</t>
  </si>
  <si>
    <t>3828 N. 1000 E. 4 MLS WEST 2.5 MLS SOUTH OF SOUTHWEST CORNER OF BUHL</t>
  </si>
  <si>
    <t>BUHL</t>
  </si>
  <si>
    <t xml:space="preserve">3828 N. 1000 E. 4 MLS WEST 2.5 MLS SOUTH OF SOUTHWEST CORNER OF BUHL </t>
  </si>
  <si>
    <t>Clarendon</t>
  </si>
  <si>
    <t>H-300-20345-951047</t>
  </si>
  <si>
    <t>JO-A-300-20345-951047</t>
  </si>
  <si>
    <t>1671 COUNTY ROAD 103</t>
  </si>
  <si>
    <t>CRAIG</t>
  </si>
  <si>
    <t>MOFFAT</t>
  </si>
  <si>
    <t>H-300-20231-775638</t>
  </si>
  <si>
    <t>JO-A-300-20231-775638</t>
  </si>
  <si>
    <t>Employer shall provide housing and board in accordance with the rules and regulations of the federal government of the United States of America Discretionary performance-based bonuses may be available Payroll advances may be available</t>
  </si>
  <si>
    <t>7680 MONTEZUMA HILLS RD CORNER OF ANDERSON &amp; MONTEZUMA 3 MLS SE</t>
  </si>
  <si>
    <t>RIO VISTA,</t>
  </si>
  <si>
    <t>RIO VISTA</t>
  </si>
  <si>
    <t>FIXED SITE UNIT</t>
  </si>
  <si>
    <t>H-300-20245-798130</t>
  </si>
  <si>
    <t>Alan Varner</t>
  </si>
  <si>
    <t>664 Stanley Road</t>
  </si>
  <si>
    <t>McMinnville</t>
  </si>
  <si>
    <t>Varner</t>
  </si>
  <si>
    <t>JO-A-300-20245-798130</t>
  </si>
  <si>
    <t>664 Stanley Rd</t>
  </si>
  <si>
    <t>508 Stanley Road</t>
  </si>
  <si>
    <t>H-300-20231-774235</t>
  </si>
  <si>
    <t>Pacific Livestock Inc.</t>
  </si>
  <si>
    <t>36080 Russell Blvd.</t>
  </si>
  <si>
    <t>P.O. Box 74066, Davis CA 95617 (Mailing Address)</t>
  </si>
  <si>
    <t>Davis</t>
  </si>
  <si>
    <t>Garcia</t>
  </si>
  <si>
    <t>Book keeper</t>
  </si>
  <si>
    <t>sonia@pacificlivestock.com</t>
  </si>
  <si>
    <t>JO-A-300-20231-774235</t>
  </si>
  <si>
    <t>General Ranchhand</t>
  </si>
  <si>
    <t>Employee must be willing to perform tasks capably and efficiently without close supervision, and live and work singly or in
small groups of workers in isolated areas for extended periods of time. May be required to ride, handle and tend horses in a
manner to assure the safety and health of the worker, co-workers, horses and livestock. The job will entail working with and
around farm machinery such as tractors for haying and supplemental feeding purposes and ATVs for irrigating and the
movement of livestock, periodically. Successful applicants will be expected to operate machinery and equipment in a safe
and responsible manner, and further, will be expected to maintain equipment and machinery to a standard established by
the employer. Employee will work outdoors in all types of weather and may experience occasional exposure to hazards</t>
  </si>
  <si>
    <t>5518 Hay Road</t>
  </si>
  <si>
    <t>Vacaville</t>
  </si>
  <si>
    <t>H-300-20246-800813</t>
  </si>
  <si>
    <t>O'Bryan Composting LLC</t>
  </si>
  <si>
    <t>10124 Boone Street</t>
  </si>
  <si>
    <t>Owensboro</t>
  </si>
  <si>
    <t>O'Bryan</t>
  </si>
  <si>
    <t>45-2021.00</t>
  </si>
  <si>
    <t>Animal Breeders</t>
  </si>
  <si>
    <t>JO-A-300-20246-800813</t>
  </si>
  <si>
    <t>' FICA, state and federal taxes will not be deducted from those worker's wages that are working under a temporary, agricultural visa unless required by Internal Revenue Service or requested by the worker. Deductions will be made for willful destruction of property, monthly deduction for cable/satellite and personal use of company vehicles that is requested by the workers at the employer provided housing; but no deduction will be made which would bring the employee’s hourly wage below the Federal Minimum Wage. Deductions from wages which are expressly authorized in writing by the worker may also be made if voluntarily elected by the worker and permitted under applicable state or federal law</t>
  </si>
  <si>
    <t>DAVIESS</t>
  </si>
  <si>
    <t>8080 Curdsville Del Rd</t>
  </si>
  <si>
    <t>H-300-20259-824252</t>
  </si>
  <si>
    <t>SANDRA ARIZMENDI</t>
  </si>
  <si>
    <t>13 BRONCO RD</t>
  </si>
  <si>
    <t>REIDSVILLE</t>
  </si>
  <si>
    <t>ARIZMENDI</t>
  </si>
  <si>
    <t>SANDRA</t>
  </si>
  <si>
    <t>H2A LABOR CONTRACTOR</t>
  </si>
  <si>
    <t>sandraarizmendi72sa@gmail.com</t>
  </si>
  <si>
    <t>CERVANTES</t>
  </si>
  <si>
    <t>BERTHINA</t>
  </si>
  <si>
    <t>169 BURT RD</t>
  </si>
  <si>
    <t>SUITE A</t>
  </si>
  <si>
    <t>LEXINGTON</t>
  </si>
  <si>
    <t>als@abacusinc.net</t>
  </si>
  <si>
    <t>ALS, INC.</t>
  </si>
  <si>
    <t>JO-A-300-20259-824252</t>
  </si>
  <si>
    <t xml:space="preserve">' FOR LOCAL WORKERS: SOCIAL SECURITY, FEDERAL AND STATE TAXES
FOR ALL WORKERS : REPAYMENT FOR CASH ADVANCE AND FOR THE ONES
LIVING IN HOUSING PROVIDED BY EMPLOYER: WILLFUL DESTRUCTION OF PROPERTY.
</t>
  </si>
  <si>
    <t>4552 Paris Pike</t>
  </si>
  <si>
    <t>MT Sterling</t>
  </si>
  <si>
    <t>MONTGOMERY</t>
  </si>
  <si>
    <t xml:space="preserve">2393 MYERS RD
</t>
  </si>
  <si>
    <t>CARLISLE</t>
  </si>
  <si>
    <t>NICHOLAS</t>
  </si>
  <si>
    <t>2 STORY FRAME HOUSE  3,200 Sq. Ft.</t>
  </si>
  <si>
    <t>H-300-20265-835944</t>
  </si>
  <si>
    <t>Trew James</t>
  </si>
  <si>
    <t>3657 Minnie Mack Ln</t>
  </si>
  <si>
    <t>Trew</t>
  </si>
  <si>
    <t>JO-A-300-20265-835944</t>
  </si>
  <si>
    <t>Ranch Worker</t>
  </si>
  <si>
    <t>3655 Minnie Mack Ln</t>
  </si>
  <si>
    <t>3 bedroom house</t>
  </si>
  <si>
    <t>H-300-20262-832851</t>
  </si>
  <si>
    <t>William D Primrose</t>
  </si>
  <si>
    <t>2939 State Hwy 52 (physical)</t>
  </si>
  <si>
    <t>P.O. Box 201, Cedar Rapids, NE 68627</t>
  </si>
  <si>
    <t>Primrose</t>
  </si>
  <si>
    <t>JO-A-300-20262-832851</t>
  </si>
  <si>
    <t>Require 3 months experience and a regular driver's license.</t>
  </si>
  <si>
    <t>2939 State Hwy 52</t>
  </si>
  <si>
    <t>BOONE</t>
  </si>
  <si>
    <t>2929 State Hwy 52</t>
  </si>
  <si>
    <t>rbs@gpcom.net</t>
  </si>
  <si>
    <t>H-300-20264-834889</t>
  </si>
  <si>
    <t xml:space="preserve">Van Zyverden, Inc. </t>
  </si>
  <si>
    <t>8079 Van Zyverden Rd</t>
  </si>
  <si>
    <t xml:space="preserve">Meridian </t>
  </si>
  <si>
    <t xml:space="preserve">DeBardeleben </t>
  </si>
  <si>
    <t xml:space="preserve">Alex </t>
  </si>
  <si>
    <t xml:space="preserve">Chief Financial Officer </t>
  </si>
  <si>
    <t xml:space="preserve">8079 Van Zyverden Rd </t>
  </si>
  <si>
    <t>adebardeleben@vzusa.com</t>
  </si>
  <si>
    <t>JO-A-300-20264-834889</t>
  </si>
  <si>
    <t xml:space="preserve">Farmworker and Laborers Nursery </t>
  </si>
  <si>
    <t>' Federal taxes, state taxes, Social Security tax.
Overtime will be paid when applicable under law.</t>
  </si>
  <si>
    <t xml:space="preserve">2704 Valley Rd </t>
  </si>
  <si>
    <t>kgoodman@vzusa.com</t>
  </si>
  <si>
    <t>H-300-20268-844879</t>
  </si>
  <si>
    <t xml:space="preserve">60 W. Market St. </t>
  </si>
  <si>
    <t>JO-A-300-20268-844879</t>
  </si>
  <si>
    <t xml:space="preserve">'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No deductions except those required or permitted by law will be made which bring the worker’s earnings for any pay period below the applicable statutory federal or state minimum wage.
</t>
  </si>
  <si>
    <t xml:space="preserve">1 month of experience in vegetable harvest or in any of the commodities listed.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t>
  </si>
  <si>
    <t>Hotel: Microtel Inn &amp; Suites:  28784 Commerce Way</t>
  </si>
  <si>
    <t>Wellton</t>
  </si>
  <si>
    <t>H-300-20256-819797</t>
  </si>
  <si>
    <t>McCormick Erfle</t>
  </si>
  <si>
    <t>Erfle Farms</t>
  </si>
  <si>
    <t>393 45th Ave NE</t>
  </si>
  <si>
    <t>Heaton</t>
  </si>
  <si>
    <t>Erfle</t>
  </si>
  <si>
    <t>Operations manager</t>
  </si>
  <si>
    <t>407 45th Ave NE</t>
  </si>
  <si>
    <t>JO-A-300-20256-819797</t>
  </si>
  <si>
    <t xml:space="preserve">Drive and operate equipment to load and unload semi-trucks for delivery of contracted grains to local elevators with soybeans and wheat, supplies and equipment.  Workers will transport equipment, supplies or soybeans &amp; wheat to designated locations.  Routine maintenance will need to be done on all equipment, buildings and grounds as well as snow removal.  All job duties will be performed and transported grains will be owned by Erfle Farms. There will be NO commercial hauling.
Employees must have a valid drivers license with CDL endorsement, 6 months Semi-truck driving experience 
required. 
Cell phone usage is limited to business related calls only. NO TEXTING, No smoking or drinking of alcoholic beverages during working hours. No Educational level required.
</t>
  </si>
  <si>
    <t>WELLS</t>
  </si>
  <si>
    <t>4590 Hwy 200, Bowdon, ND  58418</t>
  </si>
  <si>
    <t>Bowdon</t>
  </si>
  <si>
    <t xml:space="preserve">Single story wooden: 2 total occupancy </t>
  </si>
  <si>
    <t>H-300-20262-833105</t>
  </si>
  <si>
    <t>Bailey Farms South, LLC</t>
  </si>
  <si>
    <t>13350 Bonita Beach Road S.E.</t>
  </si>
  <si>
    <t>Bonita Springs</t>
  </si>
  <si>
    <t>Black</t>
  </si>
  <si>
    <t>jjblack1005@gmail.com</t>
  </si>
  <si>
    <t>JO-A-300-20262-833105</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</si>
  <si>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 of state income tax. 
</t>
  </si>
  <si>
    <t>21750 Corkscrew Road</t>
  </si>
  <si>
    <t>Estero</t>
  </si>
  <si>
    <t>3002/3004 Curry Road</t>
  </si>
  <si>
    <t>H-300-20259-824537</t>
  </si>
  <si>
    <t xml:space="preserve">Pleasant Hill Grain Inc. </t>
  </si>
  <si>
    <t>#11 Cimarron Drive</t>
  </si>
  <si>
    <t>Intersection of FM 998 and CR 36 Hartley, TX 79022</t>
  </si>
  <si>
    <t xml:space="preserve">Dalhart </t>
  </si>
  <si>
    <t>Pierson</t>
  </si>
  <si>
    <t xml:space="preserve">Cory </t>
  </si>
  <si>
    <t>JO-A-300-20259-824537</t>
  </si>
  <si>
    <t>Intersection of FM 998 and CR 36</t>
  </si>
  <si>
    <t xml:space="preserve">Hartley </t>
  </si>
  <si>
    <t>HARTLEY</t>
  </si>
  <si>
    <t>1100 Hwy 54</t>
  </si>
  <si>
    <t>mhoward@xit.net</t>
  </si>
  <si>
    <t>H-300-20279-857770</t>
  </si>
  <si>
    <t>JO-A-300-20279-857770</t>
  </si>
  <si>
    <t>Employer shall provide housing and board in accordance with the rules and regulations of the federal government of the United States of America. Discretionary performance-based bonuses may be available  Payroll advances may be available.</t>
  </si>
  <si>
    <t>10265 SHELDON RD</t>
  </si>
  <si>
    <t>ELK GROVE</t>
  </si>
  <si>
    <t>H-300-20273-849949</t>
  </si>
  <si>
    <t>Hoffpauir Crawfish Company LLC</t>
  </si>
  <si>
    <t>3150 Monceaux Road</t>
  </si>
  <si>
    <t>Hoffpauir</t>
  </si>
  <si>
    <t>Edward</t>
  </si>
  <si>
    <t>Farmer/manager</t>
  </si>
  <si>
    <t>jehof59@gmail.com</t>
  </si>
  <si>
    <t>JO-A-300-20273-849949</t>
  </si>
  <si>
    <t>229 Trails South Road, Lot 55</t>
  </si>
  <si>
    <t>Three bedroom, two bath mobile home.</t>
  </si>
  <si>
    <t>H-300-20276-855248</t>
  </si>
  <si>
    <t>Triemy Management Services, Inc.</t>
  </si>
  <si>
    <t>456 McCoy Rd.</t>
  </si>
  <si>
    <t>P.O. Box 947 Lake Placid, FL. 33862</t>
  </si>
  <si>
    <t>Ramos</t>
  </si>
  <si>
    <t>456 McCoy Rd</t>
  </si>
  <si>
    <t>PO BOX 947</t>
  </si>
  <si>
    <t>Vidal</t>
  </si>
  <si>
    <t>Omar</t>
  </si>
  <si>
    <t>409 Plaza Ave</t>
  </si>
  <si>
    <t>Florida</t>
  </si>
  <si>
    <t>omar@cchbooks.com</t>
  </si>
  <si>
    <t>JO-A-300-20276-855248</t>
  </si>
  <si>
    <t>661 NW New Pine Rd</t>
  </si>
  <si>
    <t>100 Orange St</t>
  </si>
  <si>
    <t>gramoslupe36@gmail.com</t>
  </si>
  <si>
    <t>H-300-20275-854865</t>
  </si>
  <si>
    <t>Cache River Cattle Co. LLC</t>
  </si>
  <si>
    <t>19571 Hwy 33 S</t>
  </si>
  <si>
    <t>Galloway</t>
  </si>
  <si>
    <t>Augusta</t>
  </si>
  <si>
    <t>wpgjr@aol.com</t>
  </si>
  <si>
    <t>JO-A-300-20275-854865</t>
  </si>
  <si>
    <t xml:space="preserve">Employees will be lifting feed sacks and bending over frequently to feed cattle, experiencing low winter temperatures. Moderate cell phone use is allowed on the worksite. </t>
  </si>
  <si>
    <t>WOODRUFF</t>
  </si>
  <si>
    <t>321 Magnolia St</t>
  </si>
  <si>
    <t>H-300-20288-878179</t>
  </si>
  <si>
    <t>NC Growers Association</t>
  </si>
  <si>
    <t>NCGA Deputy Director</t>
  </si>
  <si>
    <t>230 Cameron Ave</t>
  </si>
  <si>
    <t>JO-A-300-20288-878179</t>
  </si>
  <si>
    <t xml:space="preserve">' SECTION A  ETA 790A/H-2A Clearance Order ? Addendum C ? Section A.11 ? Deductions From Pay ? Add?l Disclosure
The employer will make the following deductions from the Worker's wages: All deductions required by law, including, but not limited to, FICA taxes, Federal  &amp; State Income taxes, court &amp; administratively ordered garnishments &amp; other withholdings as well as for repayment of cash advances &amp; repayment of loans, repayment of overpayment of wages to the Worker,  long-distance telephone charges, recovery of any loss to the Employer due to the Worker's damage (beyond normal wear &amp; tear) or loss of equipment or housing items where it is shown that the Worker is responsible, &amp; any other reasonable deductions expressly authorized by the Worker in writing. </t>
  </si>
  <si>
    <t xml:space="preserve">SECTION B  ETA 790A/H-2A Clearance Order  Addendum C  Section B.2 Required Work Experience  Addl Disclosure
EXPERIENCE REQUIREMENT: Applicants are required to have a minimum one month verifiable experience working in field grown tree nursery or field &amp; container grown nursery stock - grading, sizing, &amp; pruning mostly trees with some limited bushes &amp; shrubs according to well established nursery standards. Workers should be able to hand dig small, medium &amp; large sized trees with dirt covered root ball &amp; then securely wrap the root ball with burlap &amp; secure it with large, job specific, employer provided pinning nails so that the tree can be moved &amp; transplanted successfully by the purchasing customer, providing the tree &amp; shrubs the very best chance of survival from harvest shock. Worker should be able successfully tie tops of trees using string &amp; be able to utilize metal wire baskets on larger tree sizes. Grading &amp; pruning trees is critical work. </t>
  </si>
  <si>
    <t>NC Growers Association
230 Cameron Avenue</t>
  </si>
  <si>
    <t xml:space="preserve">See Addendum B </t>
  </si>
  <si>
    <t>See Addendum B.</t>
  </si>
  <si>
    <t>H-300-20293-881836</t>
  </si>
  <si>
    <t>Louis Scatena Ranch</t>
  </si>
  <si>
    <t>1275 State Route 208</t>
  </si>
  <si>
    <t>Yerington</t>
  </si>
  <si>
    <t>Scatena</t>
  </si>
  <si>
    <t>Louis</t>
  </si>
  <si>
    <t>scatena1@msn.com; info@snakeriverfarmers.org</t>
  </si>
  <si>
    <t>JO-A-300-20293-881836</t>
  </si>
  <si>
    <t>Applicants must have 20 days experience with farm/irrigation work and livestock care. To meet minimum acceptable performance standards, the worker must, after a 10-day conditioning period, move an average of at least 48 40-foot sections of 3-inch pipe or 44 40-foot sections of 4-inch pipe per hour under normal working conditions.</t>
  </si>
  <si>
    <t>1275 State Route 208 (including fields within a 1 mile radius)</t>
  </si>
  <si>
    <t>LYON</t>
  </si>
  <si>
    <t xml:space="preserve"> 63 Missouri Flat Road</t>
  </si>
  <si>
    <t>https://www.employnv.gov/vosnet/Default.aspx</t>
  </si>
  <si>
    <t>H-300-20290-880422</t>
  </si>
  <si>
    <t>Spivey Farms</t>
  </si>
  <si>
    <t>6101 S. County Road 39</t>
  </si>
  <si>
    <t>Spivey</t>
  </si>
  <si>
    <t>spiveyfarms@gmail.com</t>
  </si>
  <si>
    <t>JO-A-300-20290-880422</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</si>
  <si>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 </t>
  </si>
  <si>
    <t>Criminal background checks and/or drug testing may be done post employment at employers expense.</t>
  </si>
  <si>
    <t>6101 S. County 39</t>
  </si>
  <si>
    <t>6203 S. County 39 Road</t>
  </si>
  <si>
    <t>H-300-20295-884460</t>
  </si>
  <si>
    <t>Dishman Crawfish Farm, LLC</t>
  </si>
  <si>
    <t>11287 Dishman Road</t>
  </si>
  <si>
    <t>Beaumont</t>
  </si>
  <si>
    <t>Dishman</t>
  </si>
  <si>
    <t>zdishman83@yahoo.com</t>
  </si>
  <si>
    <t>517 BROAD ST</t>
  </si>
  <si>
    <t>LAKE CHARLES</t>
  </si>
  <si>
    <t>JO-A-300-20295-884460</t>
  </si>
  <si>
    <t xml:space="preserve">' Social Security and Federal Taxes. </t>
  </si>
  <si>
    <t xml:space="preserve">11093 Dishman Road, including land within 20 mile radius. 
</t>
  </si>
  <si>
    <t>18630 Blair Road</t>
  </si>
  <si>
    <t>Nome</t>
  </si>
  <si>
    <t xml:space="preserve"> Mobile home</t>
  </si>
  <si>
    <t>H-300-20301-889410</t>
  </si>
  <si>
    <t>VG Farm Ventures</t>
  </si>
  <si>
    <t>2756 330th St.</t>
  </si>
  <si>
    <t>Rock Valley</t>
  </si>
  <si>
    <t>Van Grootheest</t>
  </si>
  <si>
    <t>Les</t>
  </si>
  <si>
    <t>tristate@premieronline.net</t>
  </si>
  <si>
    <t>JO-A-300-20301-889410</t>
  </si>
  <si>
    <t xml:space="preserve">Employees must be able to obtain a drivers license and have six months of experience. </t>
  </si>
  <si>
    <t>SIOUX</t>
  </si>
  <si>
    <t xml:space="preserve">1203 Park Dr.
</t>
  </si>
  <si>
    <t>Rock Rapids</t>
  </si>
  <si>
    <t xml:space="preserve">Employer owned </t>
  </si>
  <si>
    <t>H-300-20293-881688</t>
  </si>
  <si>
    <t>Walther Farms, LLC - NE</t>
  </si>
  <si>
    <t>52944 U.S. Hwy 131</t>
  </si>
  <si>
    <t>JO-A-300-20293-881688</t>
  </si>
  <si>
    <t>Seed Sizer/Agricultural Equipment Operator</t>
  </si>
  <si>
    <t xml:space="preserve">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Applicants must be able to furnish verifiable job reference(s) or comparable third party documentation from recent employer(s) establishing acceptable prior experience.  Saturday work required. Must be able to lift/carry 75 lbs.  Employer-paid post-hire drug testing is required upon reasonable suspicion of use and after a worker has an accident at work.  Must be willing to work 1st, 2nd or 3rd shift hours.   </t>
  </si>
  <si>
    <t>42.110473, -102.89707; 2361 HWY 2</t>
  </si>
  <si>
    <t>1726 S. Main</t>
  </si>
  <si>
    <t>Single family frame</t>
  </si>
  <si>
    <t>https://neworks.nebraska.gov</t>
  </si>
  <si>
    <t>H-300-20297-886850</t>
  </si>
  <si>
    <t>Sittig Crawfish LLC</t>
  </si>
  <si>
    <t>1441 Ruppert Lake Road</t>
  </si>
  <si>
    <t>Sittig</t>
  </si>
  <si>
    <t>jssittig@yahoo.com</t>
  </si>
  <si>
    <t>JO-A-300-20297-886850</t>
  </si>
  <si>
    <t>Farmworker Farm Ranch Aquacultural</t>
  </si>
  <si>
    <t>381 Praline Road Lot 4</t>
  </si>
  <si>
    <t>H-300-20293-881621</t>
  </si>
  <si>
    <t>P&amp;G Hay Service LLC</t>
  </si>
  <si>
    <t>3707 County Rd 22</t>
  </si>
  <si>
    <t>Hereford</t>
  </si>
  <si>
    <t>Reinert</t>
  </si>
  <si>
    <t>Andrea</t>
  </si>
  <si>
    <t>JO-A-300-20293-881621</t>
  </si>
  <si>
    <t>Valid driver's license, clean MVR, CDL</t>
  </si>
  <si>
    <t>DEAF SMITH</t>
  </si>
  <si>
    <t>700 W 7th  Ave</t>
  </si>
  <si>
    <t>Canyon</t>
  </si>
  <si>
    <t>RANDALL</t>
  </si>
  <si>
    <t>1 story house</t>
  </si>
  <si>
    <t>https://www.workintexas.com</t>
  </si>
  <si>
    <t>H-300-20293-882007</t>
  </si>
  <si>
    <t>Deshotels Crawfish Farms LLC</t>
  </si>
  <si>
    <t>5603 Hwy 107 S</t>
  </si>
  <si>
    <t>5536 Hwy 107 S Plaucheville LA 71362 (Mailing)</t>
  </si>
  <si>
    <t>Deshotels</t>
  </si>
  <si>
    <t>Benjamin</t>
  </si>
  <si>
    <t xml:space="preserve">5536 Hwy 107 S </t>
  </si>
  <si>
    <t>bwdeshotels@yahoo.com</t>
  </si>
  <si>
    <t>JO-A-300-20293-882007</t>
  </si>
  <si>
    <t>Farmworker, Aquaculture</t>
  </si>
  <si>
    <t xml:space="preserve">' The following deductions will be made for US workers:  Social Security, Federal Tax, State Tax.
Advances and/or loans, if any, from employer to workers may be considered as preauthorized payroll deductions.	 
Willful destruction of property
</t>
  </si>
  <si>
    <t xml:space="preserve">Must peel a minimum of 5 lbs of tail meat per hour.
Once hired worker may be required to submit to a random drug test at no cost to worker. Testing positive or failure to comply may result in immediate termination from employment. </t>
  </si>
  <si>
    <t>236 Noel Road</t>
  </si>
  <si>
    <t>H-300-20293-881704</t>
  </si>
  <si>
    <t>Volk Honey LLC</t>
  </si>
  <si>
    <t>1725 72nd Street SE</t>
  </si>
  <si>
    <t>Volk</t>
  </si>
  <si>
    <t>JO-A-300-20293-881704</t>
  </si>
  <si>
    <t>15327 Ave 23 1/2</t>
  </si>
  <si>
    <t>Chowchilla</t>
  </si>
  <si>
    <t>MADERA</t>
  </si>
  <si>
    <t>15327 23 1/2</t>
  </si>
  <si>
    <t>volkhoney@hotmail.com</t>
  </si>
  <si>
    <t>H-300-20293-881577</t>
  </si>
  <si>
    <t xml:space="preserve">Sunshine Honey Bees LLC  </t>
  </si>
  <si>
    <t>481 Highway 457</t>
  </si>
  <si>
    <t>Lecompte</t>
  </si>
  <si>
    <t>Sanroma</t>
  </si>
  <si>
    <t>JO-A-300-20293-881577</t>
  </si>
  <si>
    <t xml:space="preserve">This job requires a minimum of three months prior experience working on a honeybee farm handling both manual and machine tasks associated with beekeeping.  Saturday work required. Must be able to lift/carry 70 lbs.  Workers must have no fear of bees and be non-allergic to bee stings, pollen, honey or other products of the hive.  Must be able to work in excessive humidity and heat up to 110 degrees Fahrenheit.   </t>
  </si>
  <si>
    <t>481 Highway 457 &amp; various bee yard locations in Rapides cnty</t>
  </si>
  <si>
    <t>716 Claude Clark Rd.</t>
  </si>
  <si>
    <t>Evergreen</t>
  </si>
  <si>
    <t>Modular Home</t>
  </si>
  <si>
    <t>H-300-20293-881702</t>
  </si>
  <si>
    <t>Kiefat Honey Farms</t>
  </si>
  <si>
    <t>4152 CR 571</t>
  </si>
  <si>
    <t>West Columbia</t>
  </si>
  <si>
    <t>Kiefat</t>
  </si>
  <si>
    <t>Nancy</t>
  </si>
  <si>
    <t>JO-A-300-20293-881702</t>
  </si>
  <si>
    <t>4152 CR 51</t>
  </si>
  <si>
    <t>3807 CR 571</t>
  </si>
  <si>
    <t>kiefathoney@hotmail.com</t>
  </si>
  <si>
    <t>H-300-20297-887278</t>
  </si>
  <si>
    <t xml:space="preserve">Benson Harvesting </t>
  </si>
  <si>
    <t>3103 60th Ave NE</t>
  </si>
  <si>
    <t>Sheyenne</t>
  </si>
  <si>
    <t>Benson</t>
  </si>
  <si>
    <t>JO-A-300-20297-887278</t>
  </si>
  <si>
    <t>Valid driver's license, CDL, clean MVR</t>
  </si>
  <si>
    <t>305 2nd St S</t>
  </si>
  <si>
    <t>H-300-20302-890716</t>
  </si>
  <si>
    <t>J Link Aquafarms LLC</t>
  </si>
  <si>
    <t>4170 White Oak Hwy</t>
  </si>
  <si>
    <t>Jonathan</t>
  </si>
  <si>
    <t>jonathanbieber@yahoo.com</t>
  </si>
  <si>
    <t>JO-A-300-20302-890716</t>
  </si>
  <si>
    <t>4099 White Oak Hwy</t>
  </si>
  <si>
    <t>Mobile Home-2 bedroom/2 bath</t>
  </si>
  <si>
    <t>H-300-20308-896363</t>
  </si>
  <si>
    <t>George Jersey</t>
  </si>
  <si>
    <t>Wild Mountain Apiaries</t>
  </si>
  <si>
    <t>3371 State Hwy 8</t>
  </si>
  <si>
    <t>Cold Brook</t>
  </si>
  <si>
    <t>Jersey</t>
  </si>
  <si>
    <t>George</t>
  </si>
  <si>
    <t xml:space="preserve"> 3371 State Hwy 8</t>
  </si>
  <si>
    <t>wildmountainapiaries@yahoo.com</t>
  </si>
  <si>
    <t>H2 Express Inc</t>
  </si>
  <si>
    <t>JO-A-300-20308-896363</t>
  </si>
  <si>
    <t>Itinerant Apiculture Farm Worker</t>
  </si>
  <si>
    <t>' state and federal taxes as elected</t>
  </si>
  <si>
    <t xml:space="preserve">
1479 John Holladay Road</t>
  </si>
  <si>
    <t>Summerton</t>
  </si>
  <si>
    <t>CLARENDON</t>
  </si>
  <si>
    <t>1479 John Holladay Rd.</t>
  </si>
  <si>
    <t>Wooden, furnished with kitchen</t>
  </si>
  <si>
    <t>H-300-20309-898488</t>
  </si>
  <si>
    <t>Bradley Jagol</t>
  </si>
  <si>
    <t>Brad's Bees</t>
  </si>
  <si>
    <t>1050 East Williford Rd.</t>
  </si>
  <si>
    <t>Mailing:  17540 410th St SW, Fertile, MN  56540</t>
  </si>
  <si>
    <t>Bauer</t>
  </si>
  <si>
    <t>Rochelle</t>
  </si>
  <si>
    <t>Mailing:  17540 410th St SW, Fertile, MN 56540</t>
  </si>
  <si>
    <t>JO-A-300-20309-898488</t>
  </si>
  <si>
    <t xml:space="preserve">This job requires a minimum of 3 months of  agricultural experience working in a honeybee farm handling manual  tasks.  Saturday work required. Must be able to lift/carry 70  lbs. Workers with clean driving record and/or insurable driver's license may be required to drive company vehicles. </t>
  </si>
  <si>
    <t>http://www.workintexas.com</t>
  </si>
  <si>
    <t>H-300-20304-892724</t>
  </si>
  <si>
    <t>Wonderful Bees</t>
  </si>
  <si>
    <t>6801 E Lerdo Hwy</t>
  </si>
  <si>
    <t>Shafter</t>
  </si>
  <si>
    <t>Serna</t>
  </si>
  <si>
    <t>Alicia</t>
  </si>
  <si>
    <t>Labor Coordinator</t>
  </si>
  <si>
    <t>JO-A-300-20304-892724</t>
  </si>
  <si>
    <t>18963 Copeland Rd</t>
  </si>
  <si>
    <t>Winnie</t>
  </si>
  <si>
    <t>alicia.serna@wonderful.com</t>
  </si>
  <si>
    <t>H-300-20308-896892</t>
  </si>
  <si>
    <t>Paul Heinen Farms</t>
  </si>
  <si>
    <t>2002 Rosedown Drive</t>
  </si>
  <si>
    <t>Calcasieu parish</t>
  </si>
  <si>
    <t xml:space="preserve">Heinen </t>
  </si>
  <si>
    <t xml:space="preserve">Conrad </t>
  </si>
  <si>
    <t xml:space="preserve">2002 Rosedown Drive </t>
  </si>
  <si>
    <t xml:space="preserve">Calcasieu parish </t>
  </si>
  <si>
    <t>kelly@couchapplication.com</t>
  </si>
  <si>
    <t>JO-A-300-20308-896892</t>
  </si>
  <si>
    <t xml:space="preserve">5652 Hecker Rd </t>
  </si>
  <si>
    <t>22056 TV Tower Road</t>
  </si>
  <si>
    <t>Camp with 3 bedrooms, 1 bath</t>
  </si>
  <si>
    <t>H-300-20301-888995</t>
  </si>
  <si>
    <t>Thomas Honey Farm, Inc.</t>
  </si>
  <si>
    <t>1700 FM 1011 Road</t>
  </si>
  <si>
    <t>Candace</t>
  </si>
  <si>
    <t>JO-A-300-20301-888995</t>
  </si>
  <si>
    <t>LIBERTY</t>
  </si>
  <si>
    <t>candyry@yahoo.com</t>
  </si>
  <si>
    <t>H-300-20301-889798</t>
  </si>
  <si>
    <t xml:space="preserve">Meyer Orchards </t>
  </si>
  <si>
    <t xml:space="preserve">6626 Tarry Lane </t>
  </si>
  <si>
    <t>Talent</t>
  </si>
  <si>
    <t>Meyer</t>
  </si>
  <si>
    <t>Kirt</t>
  </si>
  <si>
    <t>kirtmeyer@yahoo.com</t>
  </si>
  <si>
    <t>JO-A-300-20301-889798</t>
  </si>
  <si>
    <t>' The following deductions will be made: taxes, if applicable under Federal, State, and local law from U.S workers. FICA taxes, advances, Federal Income Tax Withholding. No deductions will be made which would bring the employee's hourly wage below the Federal Minimum Wage.</t>
  </si>
  <si>
    <t xml:space="preserve">Must be 18 years of age.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Possible background check post hire at employer's expense. Must have 1 month Fruit Tree Pruning exp. </t>
  </si>
  <si>
    <t>6626 Tarry Ln</t>
  </si>
  <si>
    <t>6438 Tarry Lane</t>
  </si>
  <si>
    <t>House - Privately Owned on site</t>
  </si>
  <si>
    <t>H-300-20316-908981</t>
  </si>
  <si>
    <t>Natural Prairie Dairy - Indiana, LLC</t>
  </si>
  <si>
    <t>Natural Prairie Dairy - Indiana</t>
  </si>
  <si>
    <t>4500 W 400 N</t>
  </si>
  <si>
    <t xml:space="preserve">Lake Village </t>
  </si>
  <si>
    <t>Boettcher</t>
  </si>
  <si>
    <t xml:space="preserve">Ashley </t>
  </si>
  <si>
    <t>De Jong</t>
  </si>
  <si>
    <t xml:space="preserve">Director of Talent Management </t>
  </si>
  <si>
    <t>811 US-87</t>
  </si>
  <si>
    <t>Hartley</t>
  </si>
  <si>
    <t>boettchera@agrivisionfm.com</t>
  </si>
  <si>
    <t>JO-A-300-20316-908981</t>
  </si>
  <si>
    <t>Livestock workers</t>
  </si>
  <si>
    <t>' The reasonable repair cost of damage from deliberate destruction, other than that caused by normal wear and tear, will be deducted from the earnings of workers found to be responsible for damage to housing or furnishings. Employer guarantees first week of wages of $784.08</t>
  </si>
  <si>
    <t>The following is justification for the lifting requirements for our farming operation: Assisting with my farming operation includes lifting equipment as well as fencing supplies that weigh up to 75 pounds. The following is justification for the drug screening for our farming operation: Operating large farm tractors and equipment as well as operating a motor vehicle under the influence of drugs is dangerous. Operator manuals for the equipment have label warnings - Do Not Operate Under The Influence of Drugs. Work Comp Insurance, as well as vehicle insurance companies, require safety compliance. Poor judgement, Improper driving, ect. can result in serious and fatal accidents.</t>
  </si>
  <si>
    <t>NEWTON</t>
  </si>
  <si>
    <t>Lake Village</t>
  </si>
  <si>
    <t>H-300-20323-918528</t>
  </si>
  <si>
    <t>Melissa Feeders LLC</t>
  </si>
  <si>
    <t>5376 FM 545</t>
  </si>
  <si>
    <t>Melissa</t>
  </si>
  <si>
    <t>Quinn</t>
  </si>
  <si>
    <t>mark@melissafeeders.com</t>
  </si>
  <si>
    <t>JO-A-300-20323-918528</t>
  </si>
  <si>
    <t>Farming Laborer</t>
  </si>
  <si>
    <t>Starting wage rate $12.67 - $13.00</t>
  </si>
  <si>
    <t>single wide trailers</t>
  </si>
  <si>
    <t>H-300-20322-915034</t>
  </si>
  <si>
    <t>P. MARIN HARVESTING, INC.</t>
  </si>
  <si>
    <t>11 E. ORANGE ST.</t>
  </si>
  <si>
    <t>AVON PARK</t>
  </si>
  <si>
    <t>MARIN</t>
  </si>
  <si>
    <t>PRIMITIVO</t>
  </si>
  <si>
    <t>primo.harvest@outlook.com</t>
  </si>
  <si>
    <t>newcenturysolutions2000inc@outlook.com</t>
  </si>
  <si>
    <t>NEW CENTURY SOLUTIONS 2000, INC.</t>
  </si>
  <si>
    <t>JO-A-300-20322-915034</t>
  </si>
  <si>
    <t>Cucumber and Tomato Harvesting</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</si>
  <si>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and any other deductions expressly authorized by the worker in writing.  State income tax will be deducted.
</t>
  </si>
  <si>
    <t xml:space="preserve">The worker must be responsible and consistent on the job. The worker must be able to lift 0-27 lbs. continuously throughout the day and work in all kinds of weather.  </t>
  </si>
  <si>
    <t xml:space="preserve"> 659 LADSON RD.</t>
  </si>
  <si>
    <t>MILLS RIVER</t>
  </si>
  <si>
    <t>HENDERSON</t>
  </si>
  <si>
    <t>652 Ladson Rd.</t>
  </si>
  <si>
    <t>Mills River</t>
  </si>
  <si>
    <t>H-300-20323-917685</t>
  </si>
  <si>
    <t>Kyle Nygaard</t>
  </si>
  <si>
    <t xml:space="preserve">8173 107th St. NW </t>
  </si>
  <si>
    <t xml:space="preserve">Flaxton </t>
  </si>
  <si>
    <t>Nygaard</t>
  </si>
  <si>
    <t>8173 107th St NW</t>
  </si>
  <si>
    <t>Flaxton</t>
  </si>
  <si>
    <t>ksnygaard@gmail.com</t>
  </si>
  <si>
    <t>JO-A-300-20323-917685</t>
  </si>
  <si>
    <t>' Federal
State
Social Security</t>
  </si>
  <si>
    <t>Minimum of (3) months experience required. To comply with Federal, State and County regulations  must be willing to obtain an appropriate drivers license
within two months of employment. If applicant does have a license, applicant must furnish employer with current drivers abstract showing acceptable driving record. Ability to lift 60 lbs.</t>
  </si>
  <si>
    <t>8173 107th St. NW
Flaxton, ND 58737</t>
  </si>
  <si>
    <t>BURKE</t>
  </si>
  <si>
    <t>101 2nd St. East
Flaxton, ND 58737</t>
  </si>
  <si>
    <t>Employer Renting - 2 bedroom apartment</t>
  </si>
  <si>
    <t>H-300-20324-920040</t>
  </si>
  <si>
    <t>RCB Ventures</t>
  </si>
  <si>
    <t>Tri-Tex Grass</t>
  </si>
  <si>
    <t>5901 E Hwy 377</t>
  </si>
  <si>
    <t>Granbury</t>
  </si>
  <si>
    <t>May</t>
  </si>
  <si>
    <t>Cliff</t>
  </si>
  <si>
    <t xml:space="preserve">Secretary/Treasurer </t>
  </si>
  <si>
    <t>3355 Bee Caves Rd</t>
  </si>
  <si>
    <t>St 307</t>
  </si>
  <si>
    <t>FisherBroyles LLP</t>
  </si>
  <si>
    <t>JO-A-300-20324-920040</t>
  </si>
  <si>
    <t>' All deductions required by law</t>
  </si>
  <si>
    <t xml:space="preserve">5801 Sims Lane Cutoff </t>
  </si>
  <si>
    <t>BRAZOS</t>
  </si>
  <si>
    <t>5801 Sims Lane Cuttoff</t>
  </si>
  <si>
    <t xml:space="preserve">3 bedroom furnished home w/utilities </t>
  </si>
  <si>
    <t>cliff@tritexgrass.com</t>
  </si>
  <si>
    <t>H-300-20328-925066</t>
  </si>
  <si>
    <t>Ralph &amp; Beverly Fisher</t>
  </si>
  <si>
    <t>85 Hwy 13 South</t>
  </si>
  <si>
    <t>PO Box 779 (mailing address)</t>
  </si>
  <si>
    <t>Fisher</t>
  </si>
  <si>
    <t>Peak Season Laabor, Inc.</t>
  </si>
  <si>
    <t>JO-A-300-20328-925066</t>
  </si>
  <si>
    <t>General Farm Ranch</t>
  </si>
  <si>
    <t xml:space="preserve">85 Hwy 13 South </t>
  </si>
  <si>
    <t xml:space="preserve">106 A St </t>
  </si>
  <si>
    <t>H-300-20323-917228</t>
  </si>
  <si>
    <t>Select Trees Enterprises, Inc.</t>
  </si>
  <si>
    <t>225 William Pope Road</t>
  </si>
  <si>
    <t>Crawford</t>
  </si>
  <si>
    <t xml:space="preserve">Browning </t>
  </si>
  <si>
    <t>cbrowning@selecttrees.com</t>
  </si>
  <si>
    <t>JO-A-300-20323-917228</t>
  </si>
  <si>
    <t>Three months of verifiable wholesale nursery experience required. Work outside in inclement weather conditions including extremely hot, humid and/or wet weather for extensive periods of time; perform prolonged walking, reaching, stooping, bending, kneeling, pulling, lifting and carrying up to 50 lbs; climb 6 ft. ladders and reach over head for extended periods of time.Employer is a drug-free workplace. Drug testing and background checks are conducted post offer at the employers expense and are not part of the interview process. Negative drug test results are required before starting work. The employer does not employ persons convicted of sex related, violent, or drug related crimes except under extremely limited circumstances. Individual circumstances will be taken into consideration at the request of the applicant.</t>
  </si>
  <si>
    <t>1900 Cole Springs Road</t>
  </si>
  <si>
    <t>Bishop</t>
  </si>
  <si>
    <t>OCONEE</t>
  </si>
  <si>
    <t>OGLETHORPE</t>
  </si>
  <si>
    <t>Multi-Family House</t>
  </si>
  <si>
    <t>www.dol.ga.gov</t>
  </si>
  <si>
    <t>'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</si>
  <si>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 xml:space="preserve">3 months of wine grape or vineyard experience.  Written verification of experience is required. Specific requirements include lifting up to 40-50 pounds frequently. Must be able to work under conditions where skin and clothing become heavily soiled with mud, water, grease, etc.  Must be able to work outdoors in inclement weather conditions, including sun, rain, cold, high winds, etc.  Work involves standing and walking on uneven ground throughout work shift, sitting for long periods of time, and repetitive stooping and bending. No smoking, illegal drugs, alcohol, firearms in the field or residential housing. 
See Addendum C. </t>
  </si>
  <si>
    <t>Vino Farms-21300 Railroad Ave.</t>
  </si>
  <si>
    <t>Geyserville</t>
  </si>
  <si>
    <t>Prows</t>
  </si>
  <si>
    <t>Tex</t>
  </si>
  <si>
    <t>General Counsel and VP of Human Resources</t>
  </si>
  <si>
    <t>Loxahatchee</t>
  </si>
  <si>
    <t>CDL Team Driver</t>
  </si>
  <si>
    <t>This job requires a minimum of 3 months of prior experience driving/servicing semi tractor-trailer trucks. Workers must be able to perform all duties with accuracy and efficiency. Applicants must be able to furnish verbal or written statement establishing relevant prior work experience. Saturday work required.  Must be able to lift/carry 60 lbs.  Post-hire employer-paid motor vehicle records, background check, motor vehicle records check, road test and drug/alcohol testing required.   Valid drivers license, Class A CDL or equivalent, required.  Proficiency in English required to communicate, read and comprehend traffic signage, interact with roadway officials and complete paperwork/electronic log books.</t>
  </si>
  <si>
    <t>H-300-20324-919485</t>
  </si>
  <si>
    <t>Thomas Bros. Grass</t>
  </si>
  <si>
    <t>Prime Sod</t>
  </si>
  <si>
    <t>PO Box 2337</t>
  </si>
  <si>
    <t>JO-A-300-20324-919485</t>
  </si>
  <si>
    <t>1309 County Rd 1185</t>
  </si>
  <si>
    <t>Kopperl</t>
  </si>
  <si>
    <t>BOSQUE</t>
  </si>
  <si>
    <t>3141 Hwy 174</t>
  </si>
  <si>
    <t>thomasgroup.4080@gmail.com</t>
  </si>
  <si>
    <t>H-300-20321-913666</t>
  </si>
  <si>
    <t>Andre Miller Farms</t>
  </si>
  <si>
    <t>1451 W Gum</t>
  </si>
  <si>
    <t>Andre</t>
  </si>
  <si>
    <t>numamiller@yahoo.com</t>
  </si>
  <si>
    <t>JO-A-300-20321-913666</t>
  </si>
  <si>
    <t>Farmworker - Aquaculture, Rice &amp; Soybeans</t>
  </si>
  <si>
    <t>1355 Jacob Rd</t>
  </si>
  <si>
    <t>Poplar Grove</t>
  </si>
  <si>
    <t>Foothill Packing, Inc.</t>
  </si>
  <si>
    <t>1582 Moffett Street</t>
  </si>
  <si>
    <t>Ste. G</t>
  </si>
  <si>
    <t>Erickson</t>
  </si>
  <si>
    <t>VP/General Manager</t>
  </si>
  <si>
    <t>H2A_Admin@foothillpacking.com</t>
  </si>
  <si>
    <t>Field Workers: Beekeepers</t>
  </si>
  <si>
    <t xml:space="preserve">N32 42.848, W114 41.7191, PRIVATE, SHED
</t>
  </si>
  <si>
    <t>Dormitory-Style Housing</t>
  </si>
  <si>
    <t>evillegas@foothillpacking.com</t>
  </si>
  <si>
    <t>Pierce</t>
  </si>
  <si>
    <t>LEFLORE</t>
  </si>
  <si>
    <t>Crawfordsville</t>
  </si>
  <si>
    <t>CRITTENDEN</t>
  </si>
  <si>
    <t>Tillar</t>
  </si>
  <si>
    <t>FALLS</t>
  </si>
  <si>
    <t>Warren</t>
  </si>
  <si>
    <t>https://dlr.sd.gov/</t>
  </si>
  <si>
    <t>Cloverdale</t>
  </si>
  <si>
    <t>H-300-20338-936464</t>
  </si>
  <si>
    <t>Shane Olson</t>
  </si>
  <si>
    <t>11089 Hwy 200</t>
  </si>
  <si>
    <t>Olson</t>
  </si>
  <si>
    <t>olsonfarms@ndsupernet.com</t>
  </si>
  <si>
    <t>JO-A-300-20338-936464</t>
  </si>
  <si>
    <t>11089 Highway 200</t>
  </si>
  <si>
    <t>Fully Furnished Employee-Owned House</t>
  </si>
  <si>
    <t>Amarillo</t>
  </si>
  <si>
    <t>Mike</t>
  </si>
  <si>
    <t>Lonoke</t>
  </si>
  <si>
    <t>Barnhill</t>
  </si>
  <si>
    <t>Farm workers and Laborers</t>
  </si>
  <si>
    <t>LONOKE</t>
  </si>
  <si>
    <t>Macias</t>
  </si>
  <si>
    <t>Rob</t>
  </si>
  <si>
    <t>Director of Operations</t>
  </si>
  <si>
    <t>S.</t>
  </si>
  <si>
    <t>414 Aviation Blvd.</t>
  </si>
  <si>
    <t>Santa Rosa</t>
  </si>
  <si>
    <t>Kajiwara</t>
  </si>
  <si>
    <t>Shaun</t>
  </si>
  <si>
    <t xml:space="preserve">Member </t>
  </si>
  <si>
    <t>Hotel.</t>
  </si>
  <si>
    <t>Bennett</t>
  </si>
  <si>
    <t>MCDUFFIE</t>
  </si>
  <si>
    <t>924 Road 190</t>
  </si>
  <si>
    <t>P.O. Box 339</t>
  </si>
  <si>
    <t>Sublette</t>
  </si>
  <si>
    <t>Webber</t>
  </si>
  <si>
    <t>Earl</t>
  </si>
  <si>
    <t>grfarmz@gmail.com</t>
  </si>
  <si>
    <t>H-300-20337-934362</t>
  </si>
  <si>
    <t>Brynjulson Farms</t>
  </si>
  <si>
    <t>292 30th Ave SE</t>
  </si>
  <si>
    <t>Hurdsfield</t>
  </si>
  <si>
    <t>Brynjulson</t>
  </si>
  <si>
    <t>laurab@daktel.com</t>
  </si>
  <si>
    <t>JO-A-300-20337-934362</t>
  </si>
  <si>
    <t>Employer requires post-hire drug screening at employer's expense due to the liability of driving heavy trucks and equipment on public roads. Employer requires post-hire criminal background check at employer's expense due to  the presence of young children on the farm. Failure to pass post-hire drug screen and/or post-hire criminal background check will result in termination of employment. Extensive sitting and walking. Exposure to extreme temperatures. Extensive pushing and pulling. Frequent stooping. Repetitive movements. Must be able to lift sixty (60) lbs. Minimum of three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</si>
  <si>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292  30th Ave SE</t>
  </si>
  <si>
    <t>30 Main Street W</t>
  </si>
  <si>
    <t>Leased Apartments</t>
  </si>
  <si>
    <t>H-300-20338-936725</t>
  </si>
  <si>
    <t>SPH Farm</t>
  </si>
  <si>
    <t>840 E. Pine Street</t>
  </si>
  <si>
    <t>Downing</t>
  </si>
  <si>
    <t>michael@sphfarm.com</t>
  </si>
  <si>
    <t>JO-A-300-20338-936725</t>
  </si>
  <si>
    <t>Drive tractors to plant and harvest crops, operate farm equipment. Strong mechanical skills needed, drive trucks to transport product to storage elevators. 6 months experience required. Must have or be able to obtain drivers license within 30 days after hire.  Increase or bonus may be possible based on experience and merit.</t>
  </si>
  <si>
    <t>THOMAS</t>
  </si>
  <si>
    <t>1080 E. 8th Street</t>
  </si>
  <si>
    <t>Michael@sphfarm.com</t>
  </si>
  <si>
    <t>11-9013.00</t>
  </si>
  <si>
    <t>Farmers, Ranchers, and Other Agricultural Managers</t>
  </si>
  <si>
    <t xml:space="preserve">Martinez </t>
  </si>
  <si>
    <t>Filer</t>
  </si>
  <si>
    <t>Trailer house</t>
  </si>
  <si>
    <t>Paige</t>
  </si>
  <si>
    <t>apanko@wafla.org</t>
  </si>
  <si>
    <t>Panko</t>
  </si>
  <si>
    <t>Anita</t>
  </si>
  <si>
    <t>8830 Tallon Ln. N.E.</t>
  </si>
  <si>
    <t xml:space="preserve">' See Addendum C. </t>
  </si>
  <si>
    <t>floridaorangegoldllc@gmail.com</t>
  </si>
  <si>
    <t>not applicable</t>
  </si>
  <si>
    <t>Daphne</t>
  </si>
  <si>
    <t>BALDWIN</t>
  </si>
  <si>
    <t>Townhouse</t>
  </si>
  <si>
    <t>Jeff</t>
  </si>
  <si>
    <t>www.indianacareerconnect.com</t>
  </si>
  <si>
    <t>Bell</t>
  </si>
  <si>
    <t>Kansas City</t>
  </si>
  <si>
    <t>LINN</t>
  </si>
  <si>
    <t>2600 Overlook Drive</t>
  </si>
  <si>
    <t>Petersburg</t>
  </si>
  <si>
    <t xml:space="preserve">Wood Frame </t>
  </si>
  <si>
    <t>Indianola</t>
  </si>
  <si>
    <t>Shaw</t>
  </si>
  <si>
    <t>Sparta</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</si>
  <si>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t>
  </si>
  <si>
    <t>Garner</t>
  </si>
  <si>
    <t>Managing Partner</t>
  </si>
  <si>
    <t>HANCOCK</t>
  </si>
  <si>
    <t>Equipment Operator</t>
  </si>
  <si>
    <t>GRAND FORKS</t>
  </si>
  <si>
    <t>Tony</t>
  </si>
  <si>
    <t>Bastrop</t>
  </si>
  <si>
    <t>Darin</t>
  </si>
  <si>
    <t>MOREHOUSE</t>
  </si>
  <si>
    <t>Pacifica Personnel, inc.</t>
  </si>
  <si>
    <t>SANTA MARIA</t>
  </si>
  <si>
    <t xml:space="preserve">312 E. Mill St. </t>
  </si>
  <si>
    <t>Ste. 102</t>
  </si>
  <si>
    <t>h2a@pacificapersonnel.com</t>
  </si>
  <si>
    <t>Oceano</t>
  </si>
  <si>
    <t>SAN LUIS OBISPO</t>
  </si>
  <si>
    <t>Nipomo</t>
  </si>
  <si>
    <t>Menard</t>
  </si>
  <si>
    <t>Carmen</t>
  </si>
  <si>
    <t>H-300-20309-898224</t>
  </si>
  <si>
    <t>Cedar Valley Winery, Inc</t>
  </si>
  <si>
    <t>2034 Dewberry Avenue</t>
  </si>
  <si>
    <t>Batavia</t>
  </si>
  <si>
    <t>davemiller@millerlawia.com</t>
  </si>
  <si>
    <t>Kaplan</t>
  </si>
  <si>
    <t>7100 W Camino Real Suite 100</t>
  </si>
  <si>
    <t>Boca Raton</t>
  </si>
  <si>
    <t>grant@gkaplanlaw.com</t>
  </si>
  <si>
    <t>Law Offices of Grant Kaplan</t>
  </si>
  <si>
    <t>Washington Supreme Court</t>
  </si>
  <si>
    <t>51-9012.00</t>
  </si>
  <si>
    <t>Separating, Filtering, Clarifying, Precipitating, and Still Machine Setters, Operators, and Tenders</t>
  </si>
  <si>
    <t>JO-A-300-20309-898224</t>
  </si>
  <si>
    <t>Winery Worker</t>
  </si>
  <si>
    <t>' Social Security, Federal Tax, and/or State Tax will be withheld when required by the State or Federal Law</t>
  </si>
  <si>
    <t>www.cedarvalleywine.com</t>
  </si>
  <si>
    <t>H-300-20274-851647</t>
  </si>
  <si>
    <t>JO-A-300-20274-851647</t>
  </si>
  <si>
    <t>RANGE WINTERSHEEPHERDER</t>
  </si>
  <si>
    <t>11554 6450 ROAD</t>
  </si>
  <si>
    <t>MONTROSE</t>
  </si>
  <si>
    <t>H-300-20293-881738</t>
  </si>
  <si>
    <t>Walter P Rawl &amp; Sons Inc</t>
  </si>
  <si>
    <t>824 Fairview Rd</t>
  </si>
  <si>
    <t>Pelion</t>
  </si>
  <si>
    <t>Rabon</t>
  </si>
  <si>
    <t>Sr Dir of Corp Strategy &amp; HR/Immigration Compliance Officer</t>
  </si>
  <si>
    <t>JO-A-300-20293-881738</t>
  </si>
  <si>
    <t>Piece Rate</t>
  </si>
  <si>
    <t>All workers should have at least 3 months experience hand harvesting produce. Applicants must be able to furnish affirmative job references from recent employers.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</si>
  <si>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 xml:space="preserve">  824 Fairview Rd</t>
  </si>
  <si>
    <t>361 Harvey Berry Rd</t>
  </si>
  <si>
    <t xml:space="preserve">Pelion </t>
  </si>
  <si>
    <t>Brick</t>
  </si>
  <si>
    <t>www.rawl.net</t>
  </si>
  <si>
    <t>Ryan Cook</t>
  </si>
  <si>
    <t>50 East 300 South</t>
  </si>
  <si>
    <t>Ryan or Darcelle</t>
  </si>
  <si>
    <t>rdcook@cut.net</t>
  </si>
  <si>
    <t>1810 East 21900 North</t>
  </si>
  <si>
    <t>H-300-20275-853483</t>
  </si>
  <si>
    <t>JO-A-300-20275-853483</t>
  </si>
  <si>
    <t>1350 STONE CREEK ROAD. NORTH ON HWY 41 TR ON STONE CREEK 3/4 ML TURN RIGHT</t>
  </si>
  <si>
    <t>DILLON</t>
  </si>
  <si>
    <t>H-300-20335-931109</t>
  </si>
  <si>
    <t>Lowell Woodward Ranch</t>
  </si>
  <si>
    <t>40 miles SW of Fort Stockton</t>
  </si>
  <si>
    <t>PO Box 555, Fort Stockton, TX, 79735</t>
  </si>
  <si>
    <t>Woodward</t>
  </si>
  <si>
    <t>Lowell or Carol</t>
  </si>
  <si>
    <t>PO Box 555</t>
  </si>
  <si>
    <t>woodwardlc@hotmail.com</t>
  </si>
  <si>
    <t>JO-A-300-20335-931109</t>
  </si>
  <si>
    <t xml:space="preserve">Required to: perform tasks capably and efficiently without close supervision, spend the majority of work days on the range, live  and work singly or in small  groups  of workers in isolated  areas for extended periods of time, meet personal hygiene requirements, handle animals using low stress handling methods, demonstrate commonsense and awareness of safe equine handling procedures, i.e. no running in barns, shouting, abusing animals, leaving gates/stall doors/feed rooms open or smoking in and around barns, sheds or hay storage, work with and around farm machinery such as tractors for haying and supplemental feeding purposes and ATVs for irrigating and the movement of livestock, work with and around farm machinery such as tractors for supplemental feeding purposes and ATVs for movement of livestock, attend animals during all hours of the day as required for their safety and well-being, work outdoors in all types of weather and may experience occasional exposure to hazards such </t>
  </si>
  <si>
    <t>43200 FM 1703</t>
  </si>
  <si>
    <t>Alpine</t>
  </si>
  <si>
    <t xml:space="preserve"> 8 miles north of Iraan</t>
  </si>
  <si>
    <t>Iraan</t>
  </si>
  <si>
    <t>Trent</t>
  </si>
  <si>
    <t>H-300-20314-904517</t>
  </si>
  <si>
    <t>Baker Finnicum</t>
  </si>
  <si>
    <t>32611 County Road 143</t>
  </si>
  <si>
    <t>Finnicum</t>
  </si>
  <si>
    <t>baker.finnicum@gmail.com</t>
  </si>
  <si>
    <t>Immigration Law of Montana</t>
  </si>
  <si>
    <t>JO-A-300-20314-904517</t>
  </si>
  <si>
    <t xml:space="preserve">3 bedroom, 2 bath, modular home  </t>
  </si>
  <si>
    <t>RANGE SHEEPHERDER</t>
  </si>
  <si>
    <t>1320 Silver Creek Road</t>
  </si>
  <si>
    <t>AUSTIN</t>
  </si>
  <si>
    <t>LANDER</t>
  </si>
  <si>
    <t>JOHN</t>
  </si>
  <si>
    <t>"N/A"</t>
  </si>
  <si>
    <t>SENECA</t>
  </si>
  <si>
    <t>WOOD FRAME HOUSE</t>
  </si>
  <si>
    <t>H-300-20231-774627</t>
  </si>
  <si>
    <t>Loveland, Inc.</t>
  </si>
  <si>
    <t>75 Wilbourne Rd</t>
  </si>
  <si>
    <t>G</t>
  </si>
  <si>
    <t>jgwilbourn@gmail.com</t>
  </si>
  <si>
    <t>JO-A-300-20231-774627</t>
  </si>
  <si>
    <t>Grain Bin Worker</t>
  </si>
  <si>
    <t>Basic literacy and math skills along with 3 months of experience are required. Moderate cell phone use will be allowed. Applicant/employee must be able to lift 75 lbs. Applicant must have, or be able to obtain, a driver's license.</t>
  </si>
  <si>
    <t>13495 Charlie Pride Hwy 3</t>
  </si>
  <si>
    <t>H-300-20235-782897</t>
  </si>
  <si>
    <t>Fat Cat LLC</t>
  </si>
  <si>
    <t>1017 Greenfield Road</t>
  </si>
  <si>
    <t>Glen Allan</t>
  </si>
  <si>
    <t>katfsh@gmail.com</t>
  </si>
  <si>
    <t>JO-A-300-20235-782897</t>
  </si>
  <si>
    <t>Farm Workers, aquaculture, finfish</t>
  </si>
  <si>
    <t>' Federal Tax, Social Security, and Medicare deductions-U. S. workers 
State Tax deductions*-U. S. workers who choose to have taxes withheld
Federal Tax deductions and State Tax deductions*- H-2A workers who choose to have deductions withheld
*(Agriculture wages in Mississippi are exempt from withholding taxes MS 35.III.11.03 Chapter 03)</t>
  </si>
  <si>
    <t xml:space="preserve">Work is outside (both cold and hot), work in  water, able to swim-ponds are 4-6 deep. Some heavy lifting (30 lbs.)   Hours of work may vary due to weather conditions etc. Use various types of nets and/or seines to catch fish, uses mowers, hoes, shovels, Alternate work includes cleaning shed areas, removing debris from farm areas, repairing sheds, etc. Able to perform physically demanding job duties.  Must be available for entire contract period and able to perform all job duties.  Hours of work may vary due to job duties. Applicants meeting all qualifications required must possess documents to complete INS Form I-9 and be available at time and place necessary to begin employment. </t>
  </si>
  <si>
    <t>4371 Matthews Road</t>
  </si>
  <si>
    <t xml:space="preserve">4371 Mathews Road, </t>
  </si>
  <si>
    <t xml:space="preserve"> Rolling Fork</t>
  </si>
  <si>
    <t>H-300-20252-809547</t>
  </si>
  <si>
    <t>Riverdale Operations</t>
  </si>
  <si>
    <t xml:space="preserve">11363 94th St SE </t>
  </si>
  <si>
    <t xml:space="preserve">Oakes </t>
  </si>
  <si>
    <t>Roney</t>
  </si>
  <si>
    <t>11363 94th St SE</t>
  </si>
  <si>
    <t>Oakes</t>
  </si>
  <si>
    <t>roney_pat@yahoo.com</t>
  </si>
  <si>
    <t>JO-A-300-20252-809547</t>
  </si>
  <si>
    <t>Cattle Hand</t>
  </si>
  <si>
    <t xml:space="preserve">Minimum of (6) months experience required. To comply with Federal, State and County regulations  must be willing to obtain an appropriate drivers license within two months of employment. If applicant does have a license, applicant must furnish employer with current drivers abstract showing acceptable driving record.
</t>
  </si>
  <si>
    <t xml:space="preserve">11363 94th Avenue SE 
</t>
  </si>
  <si>
    <t>DICKEY</t>
  </si>
  <si>
    <t>9350 113th Avenue SE</t>
  </si>
  <si>
    <t>Fully furnished 3 bedroom trailer</t>
  </si>
  <si>
    <t>H-300-20254-815940</t>
  </si>
  <si>
    <t>BTB Ag LLC</t>
  </si>
  <si>
    <t>26350 127th Street</t>
  </si>
  <si>
    <t>Trail City</t>
  </si>
  <si>
    <t>btbieber4@gmail.com</t>
  </si>
  <si>
    <t>JO-A-300-20254-815940</t>
  </si>
  <si>
    <t>' All deductions from the worker?s paycheck will be made as required by law. Any advances will be deducted with the consent of the employee.</t>
  </si>
  <si>
    <t xml:space="preserve">Minimum of three (3) months experience required. Must be able to obtain a driver's license within 30-60 days of hire. </t>
  </si>
  <si>
    <t>CORSON</t>
  </si>
  <si>
    <t>26350 127th St</t>
  </si>
  <si>
    <t>Two separate farm houses.</t>
  </si>
  <si>
    <t>H-300-20246-802215</t>
  </si>
  <si>
    <t>Them Boyz Harvesting, LLC</t>
  </si>
  <si>
    <t>30 Sand Creek Rd</t>
  </si>
  <si>
    <t>Tifton</t>
  </si>
  <si>
    <t>Acosta</t>
  </si>
  <si>
    <t>joseac85@yahoo.com</t>
  </si>
  <si>
    <t>JO-A-300-20246-802215</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</si>
  <si>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Work in extremely hot, cold, and/or wet weather. Perform prolonged walking, sitting, stooping, bending, reaching, pushing, pulling, and lifting and carrying up to 55 lbs. Perform repetitive movements.</t>
  </si>
  <si>
    <t>298 Cotton Gin Lane</t>
  </si>
  <si>
    <t>Brooklet</t>
  </si>
  <si>
    <t>BULLOCH</t>
  </si>
  <si>
    <t>themboyzharvestingllc@gmail.com</t>
  </si>
  <si>
    <t>H-300-20266-838118</t>
  </si>
  <si>
    <t>154 Bordeaux</t>
  </si>
  <si>
    <t>SUPREME COURT OF ARKANSAS</t>
  </si>
  <si>
    <t>JO-A-300-20266-838118</t>
  </si>
  <si>
    <t xml:space="preserve">Three months experience required for the job duties listed. Must be able to obtain drivers license within 30 days following hire and obtain clean driving record. Must be able to service and repair agricultural equipment.  Must be able to lift up to 50 lbs.
</t>
  </si>
  <si>
    <t>2183 Hwy 138</t>
  </si>
  <si>
    <t>H-300-20276-856104</t>
  </si>
  <si>
    <t>Homestead Cattle Company</t>
  </si>
  <si>
    <t>74 Blatchford Road</t>
  </si>
  <si>
    <t>Terry</t>
  </si>
  <si>
    <t>Choat</t>
  </si>
  <si>
    <t>Travis</t>
  </si>
  <si>
    <t>tamarachoat@gmail.com</t>
  </si>
  <si>
    <t>JO-A-300-20276-856104</t>
  </si>
  <si>
    <t xml:space="preserve">Ranch Hand </t>
  </si>
  <si>
    <t>Must be able to obtain a driver's license within 30 days of hire. Exposure to extreme temperatures. Minimum one (1) months experience. Basic literacy and arithmetic requirement. No minimum education required. Wage rate may increase with verifiable experience. Employer may reward exceptional work with monetary or other benefits in addition to those listed here in his sole discretion.</t>
  </si>
  <si>
    <t xml:space="preserve">Terry </t>
  </si>
  <si>
    <t>PRAIRIE</t>
  </si>
  <si>
    <t>209 S. Mcdonald Ave Apt 1</t>
  </si>
  <si>
    <t>H-300-20286-876289</t>
  </si>
  <si>
    <t xml:space="preserve">Lila J. Evans </t>
  </si>
  <si>
    <t>B &amp; L Farms</t>
  </si>
  <si>
    <t xml:space="preserve">5 Boarding School Road </t>
  </si>
  <si>
    <t>Box 302</t>
  </si>
  <si>
    <t>Evans</t>
  </si>
  <si>
    <t>Jamie</t>
  </si>
  <si>
    <t>5 Boarding School Road</t>
  </si>
  <si>
    <t>jamie.alice@hotmail.com</t>
  </si>
  <si>
    <t>JO-A-300-20286-876289</t>
  </si>
  <si>
    <t>Applicants must have 6 months experience with the production of cattle.  Applicants hired must be able to obtain a valid drivers license as driving on public roads may be required.</t>
  </si>
  <si>
    <t>317 BIA Route 8</t>
  </si>
  <si>
    <t>H-300-20293-881795</t>
  </si>
  <si>
    <t>Seven Up Bar Ranch, Inc.</t>
  </si>
  <si>
    <t>598 Camp Creek Road Note: No Mail Delivery</t>
  </si>
  <si>
    <t>Melrose</t>
  </si>
  <si>
    <t>D.J.</t>
  </si>
  <si>
    <t>dj_marys@yahoo.com; info@snakeriverfarmers.org</t>
  </si>
  <si>
    <t>JO-A-300-20293-881795</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</si>
  <si>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</si>
  <si>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498 Camp Creek Road</t>
  </si>
  <si>
    <t>SILVER BOW</t>
  </si>
  <si>
    <t>500 Camp Creek Road</t>
  </si>
  <si>
    <t>H-300-20293-882177</t>
  </si>
  <si>
    <t>Moorer</t>
  </si>
  <si>
    <t>Location Manager</t>
  </si>
  <si>
    <t>1601 South Monroe Street</t>
  </si>
  <si>
    <t>Athens</t>
  </si>
  <si>
    <t>jay.moorer@bonnieplants.com</t>
  </si>
  <si>
    <t>JO-A-300-20293-882177</t>
  </si>
  <si>
    <t>Three months of agricultural work experience required. Workers will be required to bend and reach repetitively, walk, sit, stand on concrete or other surfaces, stoop and crouch for long periods of time, repetitively use hand and finger movement,  push and pull carts, lift and load up to 60 lb. bales of potting soil and work in extremely hot, cold and/or wet weather. Must be 18 years of age or older. Employer is a drug-free workplace. Drug and alcohol testing is conducted post-hire at the employer's expense and is not part of the interview process.</t>
  </si>
  <si>
    <t>1601 S. Monroe Street</t>
  </si>
  <si>
    <t>Monroe House-1601 S. Monroe Street</t>
  </si>
  <si>
    <t>https://alabamaworks.alabama.gov</t>
  </si>
  <si>
    <t>H-300-20300-888418</t>
  </si>
  <si>
    <t>SAXON BECNEL &amp; SONS OF TEXAS</t>
  </si>
  <si>
    <t>4995 Highway 105</t>
  </si>
  <si>
    <t xml:space="preserve">Orange </t>
  </si>
  <si>
    <t>Becnel</t>
  </si>
  <si>
    <t>S. R.</t>
  </si>
  <si>
    <t>Supervisor/Farmer</t>
  </si>
  <si>
    <t>Orange</t>
  </si>
  <si>
    <t>JO-A-300-20300-888418</t>
  </si>
  <si>
    <t>Performance bonus may be paid</t>
  </si>
  <si>
    <t xml:space="preserve">' All deductions as required by law. Advance wages, if any. </t>
  </si>
  <si>
    <t xml:space="preserve">3 months exp in cultivating budding of trees. Must recognize from previous experience approximately #30 species of trees from which to take the buds &amp; bud sticks and approximately # 4 species of rootstock, which buds and bud sticks to match to what specie of rootstock. 
Drug test paid for by employer, post hire. </t>
  </si>
  <si>
    <t>4995 Hwy 105</t>
  </si>
  <si>
    <t>Farm house and/or mobile home</t>
  </si>
  <si>
    <t>H-300-20295-884082</t>
  </si>
  <si>
    <t>Middleton Farms</t>
  </si>
  <si>
    <t>641 Grand Bay-Wilmer Rd. N</t>
  </si>
  <si>
    <t>Middleton</t>
  </si>
  <si>
    <t>JO-A-300-20295-884082</t>
  </si>
  <si>
    <t xml:space="preserve">Farmworker: General     </t>
  </si>
  <si>
    <t>Per hour while working in MS</t>
  </si>
  <si>
    <t>All applicants must have at least 3 months experience working on a commercial farm.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</si>
  <si>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641 Grand Bay Wilmer Rd</t>
  </si>
  <si>
    <t>508 Spring Hill Plaza Ct.</t>
  </si>
  <si>
    <t>H-300-20309-897891</t>
  </si>
  <si>
    <t>Viviana Farms, LLC</t>
  </si>
  <si>
    <t>4851 Tamiami Trail N.</t>
  </si>
  <si>
    <t>Naples</t>
  </si>
  <si>
    <t>Nolasco</t>
  </si>
  <si>
    <t>Mayra</t>
  </si>
  <si>
    <t>Executive Administrator</t>
  </si>
  <si>
    <t>HRdept@vivianafarms.com</t>
  </si>
  <si>
    <t>JO-A-300-20309-897891</t>
  </si>
  <si>
    <t>27.611597, -82.226626</t>
  </si>
  <si>
    <t>2370 US Hwy 17 N</t>
  </si>
  <si>
    <t>H-300-20307-894497</t>
  </si>
  <si>
    <t xml:space="preserve">Breckenridge Farms LLC </t>
  </si>
  <si>
    <t>181 Americana Drive</t>
  </si>
  <si>
    <t>Shubuta</t>
  </si>
  <si>
    <t>Elliott</t>
  </si>
  <si>
    <t>Ephillips8636@yahoo.com</t>
  </si>
  <si>
    <t>JO-A-300-20307-894497</t>
  </si>
  <si>
    <t xml:space="preserve">Must be 18 years old, proper work attire required. Employer may conduct a Criminal Background Check and/or Drug Screen (Owner's Expense) - Lifting requirement of 50 lbs. - Workers will work in 20 to 100 - temperatures - Due to nature of business and equipment used, repetitive movement such as pushing/ pulling, sitting/walking and stooping /bending, worker will have to be able and fit to perform the work duties, planting and harvesting. - OT/Holiday is not mandatory -Duties may vary from time to time. Work outside. Drive tractor.  Use farm machinery and equipment. Must be available for entire contract period and able to perform all job duties.  Hours of work may vary due to weather conditions and job duties.  Applicants meeting all qualifications required must possess documents to complete INS Form I-9 and be available at time and place necessary to begin employment. </t>
  </si>
  <si>
    <t xml:space="preserve">Shubuta </t>
  </si>
  <si>
    <t>CLARKE</t>
  </si>
  <si>
    <t>2152A CR 270</t>
  </si>
  <si>
    <t>Metal building</t>
  </si>
  <si>
    <t>breckenridgefarms@yahoo.com</t>
  </si>
  <si>
    <t>H-300-20307-895114</t>
  </si>
  <si>
    <t>American Crawfish LLC</t>
  </si>
  <si>
    <t>1469 Greta Lane</t>
  </si>
  <si>
    <t>Vidrine</t>
  </si>
  <si>
    <t>americancrawfish2021@gmail.com</t>
  </si>
  <si>
    <t>JO-A-300-20307-895114</t>
  </si>
  <si>
    <t>1551 Old Hwy 13</t>
  </si>
  <si>
    <t>H-300-20306-894129</t>
  </si>
  <si>
    <t xml:space="preserve">Juddmonte Management LLC </t>
  </si>
  <si>
    <t>Juddmonte Farms</t>
  </si>
  <si>
    <t>3082 Walnut Hill Road</t>
  </si>
  <si>
    <t>Financial Controller</t>
  </si>
  <si>
    <t>jsmith@juddmonte.com</t>
  </si>
  <si>
    <t>Butler</t>
  </si>
  <si>
    <t>920 Fifth Avenue</t>
  </si>
  <si>
    <t>Suite 3300</t>
  </si>
  <si>
    <t>Seattle</t>
  </si>
  <si>
    <t>dianebutler@dwt.com</t>
  </si>
  <si>
    <t>Davis Wright Tremaine LLP</t>
  </si>
  <si>
    <t>JO-A-300-20306-894129</t>
  </si>
  <si>
    <t>' Social Security, Federal Tax, and State Tax as required by law. 
The employer will pay the Adverse Effect Wage Rate (AEWR), the prevailing  hourly wage rate or piece rate, the agreed-upon collective bargaining wage rate, or the Federal or State minimum wage rate, whichever is highest, in effect at the time the work is performed. 
Bonuses are available to all employees, whether seasonal or full-time workers, once they have completed a total of five years of work for the employer. The employer may also provide discretionary bonuses to particular employees based on outstanding performance and high quality of work, per supervisory recommendation. These policies apply equally to U.S. and foreign workers. 
Per applicable laws, offered overtime will be paid at the standard hourly rate during the six normal workdays each week, and will be paid at a time-and-a-half hourly rate if an employee is offered overtime hours on the 7th day.</t>
  </si>
  <si>
    <t xml:space="preserve">Supervision.  Workers will perform all job duties according to the instruction and supervision of the farm manager, horse trainers, riders and other senior staff.  Extremely specific instructions may be given regarding care for particular horses, sometimes on a daily basis.  Stable Attendants will not supervise any other workers and will regularly report to their supervisors regarding work performance.
Worker Performance Standards.  All workers must have 3 months of prior experience performing duties of the job offered.  Workers must be physically able to work on their feet in bent positions for long periods of time, and must be able to lift 50 pounds and endure manual labor through extreme variant weather conditions, between temperatures of 20 and 100 Fahrenheit, high humidity, wind, rain, sleet, snow, etc.  Workers must appear promptly at or before the designated start time on each workday and competently perform a full day of work until the designated end time. </t>
  </si>
  <si>
    <t xml:space="preserve">3082 Walnut Hill Road
</t>
  </si>
  <si>
    <t>3077 Walnut Hill Rd. (House #18)</t>
  </si>
  <si>
    <t>3 sngle-family homes &amp; 1 dplx  (2 units)</t>
  </si>
  <si>
    <t>kmetcalf@juddmonte.com</t>
  </si>
  <si>
    <t>H-300-20314-904747</t>
  </si>
  <si>
    <t>JO-A-300-20314-904747</t>
  </si>
  <si>
    <t>599 Dewitt Tatum Rd.</t>
  </si>
  <si>
    <t>H-300-20297-887242</t>
  </si>
  <si>
    <t>H2A Complete II, Inc.</t>
  </si>
  <si>
    <t xml:space="preserve">1225 B Main Street </t>
  </si>
  <si>
    <t>Southaven</t>
  </si>
  <si>
    <t>Forrester</t>
  </si>
  <si>
    <t>Terri</t>
  </si>
  <si>
    <t>1225 B Main Street</t>
  </si>
  <si>
    <t>petitions@h2acomplete.com</t>
  </si>
  <si>
    <t>JO-A-300-20297-887242</t>
  </si>
  <si>
    <t>Greenhouse General Labor</t>
  </si>
  <si>
    <t xml:space="preserve">' - Social Security 
- Federal Tax
- State Tax (if required)
- Meals (if required)
- Inadvertent Overpayments (if required)
- Loan repayments (if required)
- Court &amp; government ordered garnishments (if required)
- Damage to tools or housing (other than normal wear and tear, if required)
</t>
  </si>
  <si>
    <t xml:space="preserve">Valid Drivers' License required to transport workers to fields and grocery store. Safety training for use of farm equipment and tractors will be provided. The ability of an employee to safely operate machinery will be left to the discretion of management. To ensure the safety of all employees, those interested in operating machinery must be able to communicate with and adequately follow instructions given by management. Management reserves the right to restrict employees' from operational duties who do not show proficiency to effectively communicate with management and may therefore place other employees' safety in risk. The employer may conduct criminal background checks on all new applicants for employment. Seasonal Employees seeking rehire will not be required to submit a new background check. For purposes of this policy, rehires shall be defined consistently with IRCAs employment eligibility re-verification requirements for former hires. As a general rule, absent compelling </t>
  </si>
  <si>
    <t xml:space="preserve">501 W. Cumberland Road
</t>
  </si>
  <si>
    <t>St. Elmo</t>
  </si>
  <si>
    <t>509 W. Cumberland Road</t>
  </si>
  <si>
    <t>jobs@h2acomplete.com</t>
  </si>
  <si>
    <t>www.ides.illinois.gov</t>
  </si>
  <si>
    <t>H-300-20307-895101</t>
  </si>
  <si>
    <t>Kyle Lejeune</t>
  </si>
  <si>
    <t>1433 Moon Road</t>
  </si>
  <si>
    <t>Lejeune</t>
  </si>
  <si>
    <t>candylejeune@gmail.com</t>
  </si>
  <si>
    <t>JO-A-300-20307-895101</t>
  </si>
  <si>
    <t>4883 Duralde Hwy</t>
  </si>
  <si>
    <t>2650 Oberlin Road</t>
  </si>
  <si>
    <t>H-300-20302-890312</t>
  </si>
  <si>
    <t>G &amp; K Farms</t>
  </si>
  <si>
    <t>1478 Phillips Road</t>
  </si>
  <si>
    <t>Leonards Jr.</t>
  </si>
  <si>
    <t>JO-A-300-20302-890312</t>
  </si>
  <si>
    <t>' The employer will make the following deductions as applicable: FICA (X) Federal Taxes (X) State Taxes, court ordered child support,
garnishments and liens according to individual circumstances, all as required by law, repayments of cash advances or loans, &amp; repayment of overpayment of wages to the worker. Reasonable repair costs of damage to housing other than that caused by normal wear and tear or loss of equipment/tools will be deducted from workers found to have been responsible for such damage to housing or loss of equipment/tools. Other deductions may be made if expressly authorized by the worker in writing.</t>
  </si>
  <si>
    <t>H-300-20324-918986</t>
  </si>
  <si>
    <t xml:space="preserve">Aurora Organic Farms, Inc. </t>
  </si>
  <si>
    <t>Aurora Organic Farms</t>
  </si>
  <si>
    <t>1919 14th Street</t>
  </si>
  <si>
    <t>Boulder</t>
  </si>
  <si>
    <t>TRETO</t>
  </si>
  <si>
    <t>Martha</t>
  </si>
  <si>
    <t>HUMAN RESOURCES MANAGER</t>
  </si>
  <si>
    <t>1919 14TH STREET</t>
  </si>
  <si>
    <t>SUITE 300</t>
  </si>
  <si>
    <t>BOULDER</t>
  </si>
  <si>
    <t>mtreto@aodmilk.com</t>
  </si>
  <si>
    <t>Polaski</t>
  </si>
  <si>
    <t>Koby</t>
  </si>
  <si>
    <t>1600 Stout Street</t>
  </si>
  <si>
    <t>Suite 700</t>
  </si>
  <si>
    <t>Denver</t>
  </si>
  <si>
    <t>koby.polaski@eahimmigration.com</t>
  </si>
  <si>
    <t>Elkind Alterman Harston PC</t>
  </si>
  <si>
    <t>Lovgren</t>
  </si>
  <si>
    <t>Lindsey</t>
  </si>
  <si>
    <t>Lindsey.Lovgren@eahimmigration.com</t>
  </si>
  <si>
    <t>JO-A-300-20324-918986</t>
  </si>
  <si>
    <t>GENERAL RANCH WORKER</t>
  </si>
  <si>
    <t>' Workers will be paid for all hours worked at the wage rate in effect at the time the work is performed, required at 20 CRF 655.122 (l)
and 655.120 (a). The required wage may be different than it is at the time of filing this job offer. Overtime available at same rate of pay.
The employer will make the following deductions: FICA (if applicable); loans to both U.S.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No federal income tax can be deducted from an H-2A worker's wages unless the worker and the employer agree to the withholding.</t>
  </si>
  <si>
    <t xml:space="preserve">-- A bale of hay can weigh up to 75Lbs. 
- Drug screen will occur post-hire and at the employer's expense. </t>
  </si>
  <si>
    <t>5490 County Road Y</t>
  </si>
  <si>
    <t>Stratford</t>
  </si>
  <si>
    <t>SHERMAN</t>
  </si>
  <si>
    <t>5600 County Road Y</t>
  </si>
  <si>
    <t>Private Home</t>
  </si>
  <si>
    <t>Mtreto@aodmilk.com</t>
  </si>
  <si>
    <t>https://www.auroraorganic.com</t>
  </si>
  <si>
    <t>H-300-20329-926874</t>
  </si>
  <si>
    <t>312 E. MILL ST STE 102</t>
  </si>
  <si>
    <t>JO-A-300-20329-926874</t>
  </si>
  <si>
    <t xml:space="preserve">Farm-workers and Laborers </t>
  </si>
  <si>
    <t xml:space="preserve">' Federal income , State disability </t>
  </si>
  <si>
    <t>1175 Bruce Rd.</t>
  </si>
  <si>
    <t>Poteet</t>
  </si>
  <si>
    <t>ATASCOSA</t>
  </si>
  <si>
    <t>1175 Bruce Road</t>
  </si>
  <si>
    <t>Modular Trailers</t>
  </si>
  <si>
    <t xml:space="preserve">Agricultural Equipment Operator </t>
  </si>
  <si>
    <t>H-300-20323-918113</t>
  </si>
  <si>
    <t>Ben Link Farms LLC</t>
  </si>
  <si>
    <t>3932 White Oak Hwy</t>
  </si>
  <si>
    <t>JO-A-300-20323-918113</t>
  </si>
  <si>
    <t>11170 Schultz Road</t>
  </si>
  <si>
    <t>11148 Schultz Road</t>
  </si>
  <si>
    <t>6416 Short Mountain Hwy</t>
  </si>
  <si>
    <t xml:space="preserve">Smithville </t>
  </si>
  <si>
    <t>H-300-20315-905746</t>
  </si>
  <si>
    <t>Christian Richard Farms, LLC.</t>
  </si>
  <si>
    <t>5632 LA Highway 700</t>
  </si>
  <si>
    <t>Vermilion parish</t>
  </si>
  <si>
    <t>Christian</t>
  </si>
  <si>
    <t>Jude</t>
  </si>
  <si>
    <t>juliebrichard3@gmail.com</t>
  </si>
  <si>
    <t>JO-A-300-20315-905746</t>
  </si>
  <si>
    <t>17714 &amp; 17716 LA Highway 699</t>
  </si>
  <si>
    <t>Mobile home &amp; house</t>
  </si>
  <si>
    <t>H-300-20323-918035</t>
  </si>
  <si>
    <t>Foxborough Nursery, Inc.</t>
  </si>
  <si>
    <t>3611 Miller Rd.</t>
  </si>
  <si>
    <t>Street</t>
  </si>
  <si>
    <t>Herbert</t>
  </si>
  <si>
    <t>MARYLAND</t>
  </si>
  <si>
    <t>cherbert@foxboroughnursery.com</t>
  </si>
  <si>
    <t>JO-A-300-20323-918035</t>
  </si>
  <si>
    <t>Nursery worker</t>
  </si>
  <si>
    <t>' Employer will make any deductions required by law.
Additional Pay Details:  Workers are paid on a bi-weekly basis every other Friday, with the pay period beginning on Sunday and ending on Saturday.  Employees will be paid overtime at a rate of 1.5 times the standard rate for all hours worked over 60 in a single work week as provided for in Maryland law.
During busy planting and harvest season, workers may be requested to start earlier and work more than the scheduled 40 hours per week.  When the weather is hot, the starting/quitting times may be shifted to earlier or later in the day.  This may vary depending on crop and weather conditions.  Workers may be offered work on the worker's Sabbath and on Federal holidays, however, will not be required to work on their Sabbath or Federal holidays.</t>
  </si>
  <si>
    <t xml:space="preserve">Alternate work will include fieldwork, general field labor, brush cutting and farm maintenance activities, including maintenance, repair or painting of barns and other structures, greenhouses and fences, and any other equipment and tools used on the farm.
</t>
  </si>
  <si>
    <t>HARFORD</t>
  </si>
  <si>
    <t>3658 Burkins Rd.</t>
  </si>
  <si>
    <t>Private two story house</t>
  </si>
  <si>
    <t>mwejobs@maryland.gov</t>
  </si>
  <si>
    <t>H-300-20321-914380</t>
  </si>
  <si>
    <t>Kutiks Nucs &amp; Queens</t>
  </si>
  <si>
    <t>48 S Canal St</t>
  </si>
  <si>
    <t>Henninge</t>
  </si>
  <si>
    <t>JO-A-300-20321-914380</t>
  </si>
  <si>
    <t>1574 Holladay Rd</t>
  </si>
  <si>
    <t>Manning</t>
  </si>
  <si>
    <t>jessica@kutiks.com</t>
  </si>
  <si>
    <t>owner</t>
  </si>
  <si>
    <t>dulce@usgrown.com</t>
  </si>
  <si>
    <t>' All state &amp; federal deductions required by law will be made</t>
  </si>
  <si>
    <t>3 months verifiable experience</t>
  </si>
  <si>
    <t>Wood Structure</t>
  </si>
  <si>
    <t>H-300-20323-918743</t>
  </si>
  <si>
    <t>Lochirco Fruit &amp; Produce, Inc.</t>
  </si>
  <si>
    <t>Happy Apple Company</t>
  </si>
  <si>
    <t>15972 State Highway 47</t>
  </si>
  <si>
    <t>Marthasville</t>
  </si>
  <si>
    <t>Reidy</t>
  </si>
  <si>
    <t>527 Commercial Drive</t>
  </si>
  <si>
    <t>Washington</t>
  </si>
  <si>
    <t>ed@happyapples.com</t>
  </si>
  <si>
    <t>JO-A-300-20323-918743</t>
  </si>
  <si>
    <t>Orchard Pruning &amp; Maintenance</t>
  </si>
  <si>
    <t>200 S. Three Street</t>
  </si>
  <si>
    <t>Two story private house</t>
  </si>
  <si>
    <t>jobs@happyapples.com</t>
  </si>
  <si>
    <t>H-300-20332-929860</t>
  </si>
  <si>
    <t>Selby Honey LLC</t>
  </si>
  <si>
    <t>77 Homestead Lane</t>
  </si>
  <si>
    <t>Poplarville</t>
  </si>
  <si>
    <t>Bermel</t>
  </si>
  <si>
    <t>JO-A-300-20332-929860</t>
  </si>
  <si>
    <t>77 Homestead Ln</t>
  </si>
  <si>
    <t>PEARL RIVER</t>
  </si>
  <si>
    <t>hhoney325270@gmail.com</t>
  </si>
  <si>
    <t>H-300-20317-910676</t>
  </si>
  <si>
    <t xml:space="preserve">Central Arizona Farming, Inc. </t>
  </si>
  <si>
    <t xml:space="preserve">7332 E Butherus Dr </t>
  </si>
  <si>
    <t xml:space="preserve">Scottsdale </t>
  </si>
  <si>
    <t xml:space="preserve">Martori </t>
  </si>
  <si>
    <t xml:space="preserve">Steve </t>
  </si>
  <si>
    <t>7332 E Butherus Dr.</t>
  </si>
  <si>
    <t>steve@martorifarms.com</t>
  </si>
  <si>
    <t>JO-A-300-20317-910676</t>
  </si>
  <si>
    <t xml:space="preserve">Farmworkers and Laborer Crops </t>
  </si>
  <si>
    <t xml:space="preserve">' Meals- $12.68 per day
</t>
  </si>
  <si>
    <t xml:space="preserve">All employees will be required to have post drug testing. Incident and random drug tests. The employer Central Arizona Farming will pay for the drug testing. 
Employees may be required to do a Covid test pre-employment. CAF will pay for the testing
</t>
  </si>
  <si>
    <t xml:space="preserve">51040 W Valley Rd </t>
  </si>
  <si>
    <t xml:space="preserve">Agulia </t>
  </si>
  <si>
    <t xml:space="preserve">51040 W. Valley Rd.
</t>
  </si>
  <si>
    <t>Double wide 
5 Floor Barack 
3 Singles</t>
  </si>
  <si>
    <t>kguenther@martorifarms.com</t>
  </si>
  <si>
    <t>H-300-20323-917676</t>
  </si>
  <si>
    <t>Ken Iversen Farms</t>
  </si>
  <si>
    <t xml:space="preserve">35188 County Road 128 </t>
  </si>
  <si>
    <t xml:space="preserve">Sidney </t>
  </si>
  <si>
    <t>Iversen</t>
  </si>
  <si>
    <t>Ken</t>
  </si>
  <si>
    <t>35188 County Road 128</t>
  </si>
  <si>
    <t>kiversen@midrivers.com</t>
  </si>
  <si>
    <t>WFDS, LLCA</t>
  </si>
  <si>
    <t>JO-A-300-20323-917676</t>
  </si>
  <si>
    <t>Minimum of (3) months experience required. Must be able to lift 60 lbs. To comply with Federal, State and County regulations  must be willing to obtain an appropriate drivers license within two months of employment. If applicant does have a license, applicant must furnish employer with current drivers abstract showing acceptable driving record. No high school diploma/GED required.</t>
  </si>
  <si>
    <t>35217 County Rd 129</t>
  </si>
  <si>
    <t>35188 County Road 128
Sidney, MT 59270</t>
  </si>
  <si>
    <t>Employer Owned - 3 bedroom trailer home</t>
  </si>
  <si>
    <t>https://montanaworks.gov/job-service-montana</t>
  </si>
  <si>
    <t>Lazy 3X Sheep Company, LLC</t>
  </si>
  <si>
    <t>561 S Road</t>
  </si>
  <si>
    <t>Mack</t>
  </si>
  <si>
    <t>Polly</t>
  </si>
  <si>
    <t>larissa@lazy3xranch.com</t>
  </si>
  <si>
    <t>Poon</t>
  </si>
  <si>
    <t>Johnny</t>
  </si>
  <si>
    <t>KM</t>
  </si>
  <si>
    <t>1930 N Sherman Street</t>
  </si>
  <si>
    <t>jpoon@lauandchoi.com</t>
  </si>
  <si>
    <t>LAU &amp; CHOI, P.C.</t>
  </si>
  <si>
    <t>Colorado Supreme Court</t>
  </si>
  <si>
    <t>General Ranch Worker</t>
  </si>
  <si>
    <t>' Social Security, Federal Tax, State Tax, and any deductions as required by law, as well as any loans and advances (if any), and long-distance telephone charges (if any).  The reasonable repair or replacement cost of willful or negligent damage to housing, tools and equipment caused by the worker (other than normal wear and tear).</t>
  </si>
  <si>
    <t>*The employer will provide worker's compensation coverage for injury and disease arising out of and in the course of the worker's
employment and no cost to the worker and will be in effect not later than the beginning date of this job order.</t>
  </si>
  <si>
    <t>Mobile Housing</t>
  </si>
  <si>
    <t>Outlaw</t>
  </si>
  <si>
    <t>Calvin</t>
  </si>
  <si>
    <t>Hermitage</t>
  </si>
  <si>
    <t>H-300-20342-939872</t>
  </si>
  <si>
    <t>GLS Planting Company LLC</t>
  </si>
  <si>
    <t>304 Edgewood Circle</t>
  </si>
  <si>
    <t>P.O. Box 1008, Tallulah, LA 71284, Madison Parish (Mailing)</t>
  </si>
  <si>
    <t>Grissom</t>
  </si>
  <si>
    <t>Cole</t>
  </si>
  <si>
    <t>denco110@yahoo.com</t>
  </si>
  <si>
    <t>JO-A-300-20342-939872</t>
  </si>
  <si>
    <t>Extensive sitting.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</si>
  <si>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100 Coker</t>
  </si>
  <si>
    <t>537 E Broadway</t>
  </si>
  <si>
    <t>H-300-20337-934405</t>
  </si>
  <si>
    <t>Vermilion Gator Farms Inc.</t>
  </si>
  <si>
    <t>12906 Community Road</t>
  </si>
  <si>
    <t>Vermilion Parish</t>
  </si>
  <si>
    <t>Vicknair</t>
  </si>
  <si>
    <t>Lester</t>
  </si>
  <si>
    <t xml:space="preserve">Vermilion </t>
  </si>
  <si>
    <t>lfvicknair@hotmail.com</t>
  </si>
  <si>
    <t>JO-A-300-20337-934405</t>
  </si>
  <si>
    <t>3 bedroom, 2 bath mobile home</t>
  </si>
  <si>
    <t>KOSSUTH</t>
  </si>
  <si>
    <t>Bancroft</t>
  </si>
  <si>
    <t>Employer Owned - 4 bedroom house</t>
  </si>
  <si>
    <t>Hoxie</t>
  </si>
  <si>
    <t>Marius</t>
  </si>
  <si>
    <t>H-300-20344-945312</t>
  </si>
  <si>
    <t>Above the Dirt, LLC</t>
  </si>
  <si>
    <t xml:space="preserve">11995 Rd Q NW </t>
  </si>
  <si>
    <t xml:space="preserve">Quincy </t>
  </si>
  <si>
    <t>Burris</t>
  </si>
  <si>
    <t>Sherri</t>
  </si>
  <si>
    <t xml:space="preserve">Office Admin. </t>
  </si>
  <si>
    <t>11995 RD Q NW</t>
  </si>
  <si>
    <t>Quincy</t>
  </si>
  <si>
    <t>dfernandez@wafla.org</t>
  </si>
  <si>
    <t>Fernandez</t>
  </si>
  <si>
    <t>Diana</t>
  </si>
  <si>
    <t>8830 Tallon Lane Northeast</t>
  </si>
  <si>
    <t>JO-A-300-20344-945312</t>
  </si>
  <si>
    <t>See A.8E. Additional Crop or Agricultural Activities and Wage Offer Information.</t>
  </si>
  <si>
    <t xml:space="preserve">4e) Must be able to lift and/or load 60lbs.
4g) Work may take place when temperatures are below freezing and above 100 degrees Fahrenheit.
4h) May require extensive pulling and/or pushing of tools, wheelbarrows,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</si>
  <si>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Farm Matters block 73 unit 307: 14194 NW Rd. 11</t>
  </si>
  <si>
    <t>Rockwood TownHouses 217 3d Ave. SW</t>
  </si>
  <si>
    <t xml:space="preserve">Apartment </t>
  </si>
  <si>
    <t>office@columbiafarmservices.com</t>
  </si>
  <si>
    <t>' Federal taxes, state taxes, Social Security tax. Overtime will be paid when applicable under law.</t>
  </si>
  <si>
    <t>YAVAPAI</t>
  </si>
  <si>
    <t>Cormier</t>
  </si>
  <si>
    <t>Curtis</t>
  </si>
  <si>
    <t>Any workers employed through this job order may be compensated above the stated hourly wage.This decision to pay above the stated hourly rate will be made by the employer and may be in the form of a bonus/raise.It's the employer’s sole discretion</t>
  </si>
  <si>
    <t>Ferguson</t>
  </si>
  <si>
    <t>Andy</t>
  </si>
  <si>
    <t>H-300-20337-934414</t>
  </si>
  <si>
    <t>Neufeld Farms Partnership</t>
  </si>
  <si>
    <t>3276 Nashua Rd. N</t>
  </si>
  <si>
    <t>Larslan</t>
  </si>
  <si>
    <t>Neufeld</t>
  </si>
  <si>
    <t>JO-A-300-20337-934414</t>
  </si>
  <si>
    <t>Twice per month</t>
  </si>
  <si>
    <t>3276 Nashua Rd N</t>
  </si>
  <si>
    <t>148 Larslan Rd</t>
  </si>
  <si>
    <t>2harvest@nemont.net</t>
  </si>
  <si>
    <t xml:space="preserve">Twice monthly </t>
  </si>
  <si>
    <t xml:space="preserve">' See addendum </t>
  </si>
  <si>
    <t xml:space="preserve">Valid driver's license, clean MVR, employment reference </t>
  </si>
  <si>
    <t>Lima</t>
  </si>
  <si>
    <t>Stick built house</t>
  </si>
  <si>
    <t>AgriLabor, Inc.</t>
  </si>
  <si>
    <t>505 North 1st Place</t>
  </si>
  <si>
    <t>Hermiston</t>
  </si>
  <si>
    <t>Oregon</t>
  </si>
  <si>
    <t>washington</t>
  </si>
  <si>
    <t>HOOD RIVER</t>
  </si>
  <si>
    <t>Parkdale</t>
  </si>
  <si>
    <t>info@agrilaborinc.com</t>
  </si>
  <si>
    <t>https://agrilaborinc.com/job-seekes/</t>
  </si>
  <si>
    <t>Helena</t>
  </si>
  <si>
    <t>morgan@kylestonerlaw.com</t>
  </si>
  <si>
    <t>Stoner</t>
  </si>
  <si>
    <t>511 Cherry St.</t>
  </si>
  <si>
    <t>kyle@kylestonerlaw.com</t>
  </si>
  <si>
    <t>Stoner Law PLLC</t>
  </si>
  <si>
    <t>Agri Equipment Operator</t>
  </si>
  <si>
    <t>Single Family House</t>
  </si>
  <si>
    <t>Arthur</t>
  </si>
  <si>
    <t>' Social Security. Federal Tax. Employer may make payroll deductions at employee's request.</t>
  </si>
  <si>
    <t>H-300-20356-972294</t>
  </si>
  <si>
    <t xml:space="preserve">Inman Holding Company </t>
  </si>
  <si>
    <t>Inman Sod</t>
  </si>
  <si>
    <t>PO Box 207</t>
  </si>
  <si>
    <t>300 Park Rd</t>
  </si>
  <si>
    <t>Inman</t>
  </si>
  <si>
    <t>Spears</t>
  </si>
  <si>
    <t>JO-A-300-20356-972294</t>
  </si>
  <si>
    <t>Farmworker; Diversified</t>
  </si>
  <si>
    <t>Must have three months experience on commercial farm.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</si>
  <si>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419 Harris Plant Circle</t>
  </si>
  <si>
    <t>Rutherfordton</t>
  </si>
  <si>
    <t>RUTHERFORD</t>
  </si>
  <si>
    <t>4506 New Cut Road</t>
  </si>
  <si>
    <t>Benoit</t>
  </si>
  <si>
    <t>Peterson Farms</t>
  </si>
  <si>
    <t>Peterson</t>
  </si>
  <si>
    <t>Karen</t>
  </si>
  <si>
    <t>MARION</t>
  </si>
  <si>
    <t>Cline</t>
  </si>
  <si>
    <t>POWELL</t>
  </si>
  <si>
    <t>PO Box 453</t>
  </si>
  <si>
    <t>11440 Schuman Rd</t>
  </si>
  <si>
    <t>Lanners</t>
  </si>
  <si>
    <t>Katlin</t>
  </si>
  <si>
    <t>Bookkeeper</t>
  </si>
  <si>
    <t>Fremont</t>
  </si>
  <si>
    <t>Alma</t>
  </si>
  <si>
    <t>H-300-20329-926979</t>
  </si>
  <si>
    <t>JO-A-300-20329-926979</t>
  </si>
  <si>
    <t>' Social Security, Federal and State Income Tax withholdings may be deducted from wages.</t>
  </si>
  <si>
    <t>325 NORTH 200 EAST</t>
  </si>
  <si>
    <t>RUPERT</t>
  </si>
  <si>
    <t>FIXED SITE AND MOBILE RANGE HOUSING</t>
  </si>
  <si>
    <t>H-300-20345-951130</t>
  </si>
  <si>
    <t>JO-A-300-20345-951130</t>
  </si>
  <si>
    <t>Cotton Plant</t>
  </si>
  <si>
    <t>Ray</t>
  </si>
  <si>
    <t>Nichols</t>
  </si>
  <si>
    <t>Leased House</t>
  </si>
  <si>
    <t>H-300-20296-885311</t>
  </si>
  <si>
    <t>Tim Eike</t>
  </si>
  <si>
    <t>Eike Farms</t>
  </si>
  <si>
    <t>10850 Old Rte 66</t>
  </si>
  <si>
    <t>Glenarm</t>
  </si>
  <si>
    <t>Eike</t>
  </si>
  <si>
    <t>JO-A-300-20296-885311</t>
  </si>
  <si>
    <t>Valid driver's license</t>
  </si>
  <si>
    <t xml:space="preserve">Glenarm </t>
  </si>
  <si>
    <t>SANGAMON</t>
  </si>
  <si>
    <t>700 Jefferson St</t>
  </si>
  <si>
    <t>Pawnee</t>
  </si>
  <si>
    <t xml:space="preserve">Triplex </t>
  </si>
  <si>
    <t>St. John</t>
  </si>
  <si>
    <t>Jennifer</t>
  </si>
  <si>
    <t>St John</t>
  </si>
  <si>
    <t>H-300-20345-948986</t>
  </si>
  <si>
    <t>JO-A-300-20345-948986</t>
  </si>
  <si>
    <t>66418 HWY 6</t>
  </si>
  <si>
    <t>GLENWOOD SPRINGS</t>
  </si>
  <si>
    <t>H-300-20231-774151</t>
  </si>
  <si>
    <t>Lodahl Farms</t>
  </si>
  <si>
    <t>4198 Road 2049</t>
  </si>
  <si>
    <t>Brockton</t>
  </si>
  <si>
    <t>Lodahl</t>
  </si>
  <si>
    <t>JO-A-300-20231-774151</t>
  </si>
  <si>
    <t>Twice Per Month</t>
  </si>
  <si>
    <t>See Add C</t>
  </si>
  <si>
    <t>3761 Road 1077</t>
  </si>
  <si>
    <t>Wolfpoint</t>
  </si>
  <si>
    <t>lodahl_kelsey@yahoo.com</t>
  </si>
  <si>
    <t>H-300-20253-812742</t>
  </si>
  <si>
    <t>Toby Bradfield Farms</t>
  </si>
  <si>
    <t>708 State Hwy T</t>
  </si>
  <si>
    <t>PO Box 72 Portageville, MO 63873</t>
  </si>
  <si>
    <t>Portageville</t>
  </si>
  <si>
    <t>Bradfield</t>
  </si>
  <si>
    <t>Toby</t>
  </si>
  <si>
    <t>tkbfarms@yahoo.com</t>
  </si>
  <si>
    <t>JO-A-300-20253-812742</t>
  </si>
  <si>
    <t>Minimum one (1) months experience. Basic literacy and arithmetic requirement. No minimum education required. Wage rate may increase with verifiable experience. Employer may reward exceptional work with monetary or other benefits in addition to those listed here in his sole discretion.</t>
  </si>
  <si>
    <t xml:space="preserve">708 State Hwy T </t>
  </si>
  <si>
    <t>PEMISCOT</t>
  </si>
  <si>
    <t>2901 County Rd 223</t>
  </si>
  <si>
    <t>Wardell</t>
  </si>
  <si>
    <t>House and Trailer</t>
  </si>
  <si>
    <t>H-300-20253-812968</t>
  </si>
  <si>
    <t>CTM, Inc.</t>
  </si>
  <si>
    <t>125 Ridge Rd</t>
  </si>
  <si>
    <t>Marley</t>
  </si>
  <si>
    <t>Tony Clay</t>
  </si>
  <si>
    <t>tonyclaymarley@gmail.com</t>
  </si>
  <si>
    <t>JO-A-300-20253-812968</t>
  </si>
  <si>
    <t>Basic literacy and math skills along with 3 months of experience are required. Applicant must have, or be able to obtain, a driver's license and be able to lift 50 lbs. Moderate cell phone use will be allowed while working. Increase or bonus may be possible based on experience and merit.</t>
  </si>
  <si>
    <t>112 Jenkins Rd</t>
  </si>
  <si>
    <t>Sumner</t>
  </si>
  <si>
    <t>424 Jennings St</t>
  </si>
  <si>
    <t>Employer rental housing</t>
  </si>
  <si>
    <t>H-300-20246-801277</t>
  </si>
  <si>
    <t>Al Meier</t>
  </si>
  <si>
    <t>22875 383rd Ave</t>
  </si>
  <si>
    <t>Wessington Springs</t>
  </si>
  <si>
    <t>Al</t>
  </si>
  <si>
    <t>almeier@venturecomm.net</t>
  </si>
  <si>
    <t>JO-A-300-20246-801277</t>
  </si>
  <si>
    <t>The employee is required to have, or be able to obtain, a driver's license and is also required to have the ability to lift 50 lbs.</t>
  </si>
  <si>
    <t>JERAULD</t>
  </si>
  <si>
    <t>402 2nd Ave</t>
  </si>
  <si>
    <t>Lane</t>
  </si>
  <si>
    <t>H-300-20262-833656</t>
  </si>
  <si>
    <t>Kenner Simmental Ranch</t>
  </si>
  <si>
    <t>5606 57th St NE</t>
  </si>
  <si>
    <t>440 6th Ave SE  Leeds ND 58346</t>
  </si>
  <si>
    <t>Leeds</t>
  </si>
  <si>
    <t>Kenner</t>
  </si>
  <si>
    <t>440 6th Ave SE Leeds ND  58346</t>
  </si>
  <si>
    <t>erika.kenner@gmail.com</t>
  </si>
  <si>
    <t>JO-A-300-20262-833656</t>
  </si>
  <si>
    <t>Exposure to extreme temperatures.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</si>
  <si>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BENSON</t>
  </si>
  <si>
    <t>4569 60th Ave NE</t>
  </si>
  <si>
    <t>Minnewauken</t>
  </si>
  <si>
    <t>H-300-20258-821510</t>
  </si>
  <si>
    <t>J. Guerra, LLC</t>
  </si>
  <si>
    <t>171 Tangerine Street</t>
  </si>
  <si>
    <t>Guerra</t>
  </si>
  <si>
    <t>jguerrallc@yahoo.com</t>
  </si>
  <si>
    <t>JO-A-300-20258-821510</t>
  </si>
  <si>
    <t xml:space="preserve">190 F Road </t>
  </si>
  <si>
    <t>H-300-20266-838687</t>
  </si>
  <si>
    <t>Dennis Michael Bergan</t>
  </si>
  <si>
    <t>16618 290th Street</t>
  </si>
  <si>
    <t>Elkader</t>
  </si>
  <si>
    <t>Bergan</t>
  </si>
  <si>
    <t>28727 Egret Road</t>
  </si>
  <si>
    <t>N/A--</t>
  </si>
  <si>
    <t>dbergan4455@gmail.com</t>
  </si>
  <si>
    <t>JO-A-300-20266-838687</t>
  </si>
  <si>
    <t>Winter Farmlaborer</t>
  </si>
  <si>
    <t>' Employees will receive all deductions from pay stated by law, including federal and Iowa state tax.Worker/s will be paid for all hours worked at the Wage Rate in effect at the time the work is performed, required at 20 CRF 655.122 (I) and 655.120 (a).  The required wage may be different than it is at the time of filing this job offer.  No bonus or incentives will be offered aside from the flat rate of pay. The employer guarantees a minimum of 35 hours of work per week and optional overtime if the employee chooses to partake.  Pay is arranged bi-weekly (twice per month).  Deductions to be made from workers’ wages include Social Security withholding, but do not include federal or state tax.  Meals will not be deducted as the employee will be provided adequate cooking facilities and storage. Non-monetary benefits provided by the employer are none, other than transportation, housing, and utilities all in accordance with
applicable laws and regulations.</t>
  </si>
  <si>
    <t>See Job Offer Information Section</t>
  </si>
  <si>
    <t>CLAYTON</t>
  </si>
  <si>
    <t>17015 290th Street</t>
  </si>
  <si>
    <t xml:space="preserve">Private mobile home with full basement
</t>
  </si>
  <si>
    <t>seasonal jobs.dol.gov</t>
  </si>
  <si>
    <t>H-300-20259-825264</t>
  </si>
  <si>
    <t>Eric Thomas LLC</t>
  </si>
  <si>
    <t>303 W Branche Street</t>
  </si>
  <si>
    <t>eric@crawfishhut.com</t>
  </si>
  <si>
    <t>JO-A-300-20259-825264</t>
  </si>
  <si>
    <t xml:space="preserve">' Employer will make deductions from workers’ paycheck that are required by law. Advances and/or loans, if any, from employer to worker may be considered as preauthorized payroll deductions. </t>
  </si>
  <si>
    <t xml:space="preserve">26002 Hwy 82
</t>
  </si>
  <si>
    <t xml:space="preserve">Three Bedroom with kitchen </t>
  </si>
  <si>
    <t>H-300-20272-848785</t>
  </si>
  <si>
    <t>Milbys Farms</t>
  </si>
  <si>
    <t xml:space="preserve">N / A  </t>
  </si>
  <si>
    <t>4387 Hodgenville Rd</t>
  </si>
  <si>
    <t>Greensville</t>
  </si>
  <si>
    <t>Milby</t>
  </si>
  <si>
    <t>Ricky</t>
  </si>
  <si>
    <t>Greensburg</t>
  </si>
  <si>
    <t>milbysmums@icloud.com</t>
  </si>
  <si>
    <t>Sowards</t>
  </si>
  <si>
    <t>1646 Duntreath Dr</t>
  </si>
  <si>
    <t>Fayette</t>
  </si>
  <si>
    <t>ktl4797@gmail.com</t>
  </si>
  <si>
    <t>KTL Company</t>
  </si>
  <si>
    <t>JO-A-300-20272-848785</t>
  </si>
  <si>
    <t>No use of cell phones while working
No smoking while working or on job site for any reason</t>
  </si>
  <si>
    <t>4193 Poplar Grove Rd</t>
  </si>
  <si>
    <t>Summersville</t>
  </si>
  <si>
    <t>GREEN</t>
  </si>
  <si>
    <t>137 Summersville Rd</t>
  </si>
  <si>
    <t>Single family house</t>
  </si>
  <si>
    <t>H-300-20281-865320</t>
  </si>
  <si>
    <t>C&amp;S Cattle Co</t>
  </si>
  <si>
    <t>2015 County Rd 35</t>
  </si>
  <si>
    <t>P.O. Box 186</t>
  </si>
  <si>
    <t>Ackerly</t>
  </si>
  <si>
    <t>Christy</t>
  </si>
  <si>
    <t>JO-A-300-20281-865320</t>
  </si>
  <si>
    <t>Must have a regular driver's license.  Job requires extensive sitting, exposure to extreme temperatures, repetitive movements, extensive walking, pushing, pulling and frequent stooping.  Must be able to lift 50 lbs.  Employer will conduct post-hire drug tests at employer's expense to enforce a drug free workplace policy.  Employer will conduct a post-hire criminal background check and will not employ any employee with a violent/theft criminal background history.  Require 3 months experience.</t>
  </si>
  <si>
    <t>2399 County Road 10</t>
  </si>
  <si>
    <t>O'Donnell</t>
  </si>
  <si>
    <t>smith4560@crcom.net</t>
  </si>
  <si>
    <t>H-300-20275-854041</t>
  </si>
  <si>
    <t>JO-A-300-20275-854041</t>
  </si>
  <si>
    <t>13 MILES FROM YAKIMA WA ON HWY 24 EAST</t>
  </si>
  <si>
    <t>MOXEE</t>
  </si>
  <si>
    <t>H-300-20273-849819</t>
  </si>
  <si>
    <t>David J. Woestehoff</t>
  </si>
  <si>
    <t>Minnesota Valley Livestock</t>
  </si>
  <si>
    <t>25586 Johnson Way</t>
  </si>
  <si>
    <t>Belle Plaine</t>
  </si>
  <si>
    <t>Meger</t>
  </si>
  <si>
    <t>Holly</t>
  </si>
  <si>
    <t>JO-A-300-20273-849819</t>
  </si>
  <si>
    <t>' Raises and/or bonuses may be offered based on work performance, skill or tenure.</t>
  </si>
  <si>
    <t>SCOTT</t>
  </si>
  <si>
    <t>3 bed 1 bath</t>
  </si>
  <si>
    <t>H-300-20275-854283</t>
  </si>
  <si>
    <t>JO-A-300-20275-854283</t>
  </si>
  <si>
    <t>5818 SIEVERS RD</t>
  </si>
  <si>
    <t>DIXON</t>
  </si>
  <si>
    <t>H-300-20293-881643</t>
  </si>
  <si>
    <t>Aguillard Crawfish LLC</t>
  </si>
  <si>
    <t>1462 Heritage Rd</t>
  </si>
  <si>
    <t>Aguillard</t>
  </si>
  <si>
    <t>Karlan</t>
  </si>
  <si>
    <t>1462 Heritage Road</t>
  </si>
  <si>
    <t>mrd_kent14@hotmail.com</t>
  </si>
  <si>
    <t>JO-A-300-20293-881643</t>
  </si>
  <si>
    <t>4038 Veterans Memorial Hwy</t>
  </si>
  <si>
    <t>2983 Tiger Lane</t>
  </si>
  <si>
    <t>H-300-20294-882948</t>
  </si>
  <si>
    <t>811 N. Glenn Rd.</t>
  </si>
  <si>
    <t>JO-A-300-20294-882948</t>
  </si>
  <si>
    <t>Shearing Crew Foreman</t>
  </si>
  <si>
    <t>' All deductions required by law will be made from the worker?s paycheck. Social Security, Federal and State (if applicable) taxes will only be deducted from foreign H-2A workers at their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</si>
  <si>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H-300-20294-883383</t>
  </si>
  <si>
    <t>Wilmer Farms Inc</t>
  </si>
  <si>
    <t>37869 State Hwy 313</t>
  </si>
  <si>
    <t>Warroad</t>
  </si>
  <si>
    <t>Stacy</t>
  </si>
  <si>
    <t>JO-A-300-20294-883383</t>
  </si>
  <si>
    <t>Embarcadero Ranch 901 Vereda Leyenda</t>
  </si>
  <si>
    <t>Goleta</t>
  </si>
  <si>
    <t>SANTA BARBARA</t>
  </si>
  <si>
    <t>7602 Hollister Ave #201</t>
  </si>
  <si>
    <t>Golta</t>
  </si>
  <si>
    <t>swilmer@mncable.net</t>
  </si>
  <si>
    <t>H-300-20293-881718</t>
  </si>
  <si>
    <t>Jody and Robin Thomas</t>
  </si>
  <si>
    <t>1650 CR 133</t>
  </si>
  <si>
    <t>Gatesville</t>
  </si>
  <si>
    <t>JO-A-300-20293-881718</t>
  </si>
  <si>
    <t>CORYELL</t>
  </si>
  <si>
    <t>1440 CR 133</t>
  </si>
  <si>
    <t>3 bed 1 bath home</t>
  </si>
  <si>
    <t>H-300-20309-897920</t>
  </si>
  <si>
    <t>mailing: P.O. Box 9066  Yakima, WA  98909</t>
  </si>
  <si>
    <t xml:space="preserve">Mailing:  P.O. Box 9066  Yakima, WA  98909 </t>
  </si>
  <si>
    <t>JO-A-300-20309-897920</t>
  </si>
  <si>
    <t>Crew Supervisor</t>
  </si>
  <si>
    <t>Apple – Harvesting  |  Ambrosia, Apple – Harvesting  |  Ambrosia - $19.00 per bin (47" x 47" x 24.5")</t>
  </si>
  <si>
    <t>This job requires a minimum of 12 months of verifiable agricultural employment experience working in an orchard overseeing crews handling both manual and mechanized tasks associated with commodity production and harvest activities. Crew supervisors are responsible for overseeing that farmworkers perform manual and mechanized tasks with accuracy and efficiency. Applicants must be able to furnish verifiable job reference(s) or comparable third party documentation from recent employer(s) establishing acceptable prior experience. Saturday work required. Must be able to lift/carry 60  lbs.  Employer-paid post-hire random, upon suspicion, and post-accident drug and/or alcohol testing required, (if there is reason to believe the accident was caused by drugs and /or alcohol).</t>
  </si>
  <si>
    <t>Chukar/RiverRidge - 168697 S Nine Canyon Rd.</t>
  </si>
  <si>
    <t>Kennewick</t>
  </si>
  <si>
    <t>BENTON</t>
  </si>
  <si>
    <t>16494 Rd. 26 SW</t>
  </si>
  <si>
    <t>H-300-20308-896867</t>
  </si>
  <si>
    <t>UBEES California, LLC</t>
  </si>
  <si>
    <t>275 7th Avenue</t>
  </si>
  <si>
    <t>Lacourt</t>
  </si>
  <si>
    <t>Arnaud</t>
  </si>
  <si>
    <t>JO-A-300-20308-896867</t>
  </si>
  <si>
    <t>This job requires a minimum of 3 months of  agricultural field work experience working in a honeybee farm. Saturday work required. Must be able to lift/carry 60  lbs.</t>
  </si>
  <si>
    <t>UBEES California, LLC - 1172 N. Humboldt Ave.</t>
  </si>
  <si>
    <t>Kerman</t>
  </si>
  <si>
    <t>FRESNO</t>
  </si>
  <si>
    <t>Paramount Properties-1346 N Cedar Unit #101</t>
  </si>
  <si>
    <t>Fresno</t>
  </si>
  <si>
    <t>H-300-20307-894760</t>
  </si>
  <si>
    <t>Hebert Farms</t>
  </si>
  <si>
    <t>15815 Hwy 330</t>
  </si>
  <si>
    <t>rehrice@bellsouth.net</t>
  </si>
  <si>
    <t>JO-A-300-20307-894760</t>
  </si>
  <si>
    <t>15801 Hwy 330</t>
  </si>
  <si>
    <t>H-300-20304-892675</t>
  </si>
  <si>
    <t>Matthews Sweet Potato Farm, LLC</t>
  </si>
  <si>
    <t>18 CR 377</t>
  </si>
  <si>
    <t>Wynne</t>
  </si>
  <si>
    <t>JO-A-300-20304-892675</t>
  </si>
  <si>
    <t xml:space="preserve">Farmworker: Diversified         </t>
  </si>
  <si>
    <t>All applicants must have at least 3-months experience working in sweet potatoes, soybeans, and rice. Applicants must be able to furnish affirmative job references from recent employers.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</si>
  <si>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Wynee</t>
  </si>
  <si>
    <t xml:space="preserve">2 Metal Building, 1 Farm House          </t>
  </si>
  <si>
    <t xml:space="preserve"> https://seasonaljobs.dol.gov/</t>
  </si>
  <si>
    <t>H-300-20307-894442</t>
  </si>
  <si>
    <t>Ryals</t>
  </si>
  <si>
    <t>Candi</t>
  </si>
  <si>
    <t>1894 North 1950 Street</t>
  </si>
  <si>
    <t>Candi.ryals@bonnieplants.com</t>
  </si>
  <si>
    <t>JO-A-300-20307-894442</t>
  </si>
  <si>
    <t>Incentive-Single stick per cell - Rosemary - Arp, Per 105 count tray. Rate only applies when worker correctly completes 110 - 119 trays in a single day. Min. prod standard of 80 trays/day within an assembly/prop line to prevent overflow of plant/product.</t>
  </si>
  <si>
    <t>Three months of agricultural work experience required. Walk, sit, stand on concrete or other surfaces, push and pull, stoop and crouch for long periods of time. Use of repetitive hand and finger movements.  Work in inclement weather including hot, cold, wet, and/or humid conditions for extensive periods of time. Lift, carry, and load up to 50 lbs. Must be 18 years of age or older. Drug and alcohol testing is conducted post-offer at the employers expense and is not part of the interview process. Production standards apply.</t>
  </si>
  <si>
    <t>1892 North 1950 Street</t>
  </si>
  <si>
    <t>H-300-20307-894516</t>
  </si>
  <si>
    <t>PFL Tree Farm, LLC</t>
  </si>
  <si>
    <t>5501 Fishtrap Rd.</t>
  </si>
  <si>
    <t>Ste. 331</t>
  </si>
  <si>
    <t>Denton</t>
  </si>
  <si>
    <t>Martino</t>
  </si>
  <si>
    <t>Chief Executive Officer</t>
  </si>
  <si>
    <t>5501 Fishtrap Rd., Ste. 331</t>
  </si>
  <si>
    <t>blake@perfectfinishlandscaping.com</t>
  </si>
  <si>
    <t>JO-A-300-20307-894516</t>
  </si>
  <si>
    <t>Pay of $12.67-$17.00 will be determined by experience and performance. Overtime may be available at same rate of pay.</t>
  </si>
  <si>
    <t>' All Deductions required by state law.</t>
  </si>
  <si>
    <t>5501 Fishtrap Rd. Ste. 331</t>
  </si>
  <si>
    <t>DENTON</t>
  </si>
  <si>
    <t xml:space="preserve">615B N. Main </t>
  </si>
  <si>
    <t>Aubrey</t>
  </si>
  <si>
    <t>H-300-20307-895383</t>
  </si>
  <si>
    <t xml:space="preserve">John B Graham </t>
  </si>
  <si>
    <t>Graham's Nursery</t>
  </si>
  <si>
    <t>2770 Wilmer Road</t>
  </si>
  <si>
    <t>JO-A-300-20307-895383</t>
  </si>
  <si>
    <t>H-300-20323-917898</t>
  </si>
  <si>
    <t>D &amp; B Farms Gen Ptr</t>
  </si>
  <si>
    <t>1504 South Avenue F</t>
  </si>
  <si>
    <t>Dore`</t>
  </si>
  <si>
    <t>adore4355@msn.com</t>
  </si>
  <si>
    <t>JO-A-300-20323-917898</t>
  </si>
  <si>
    <t>17101 Hwy 90</t>
  </si>
  <si>
    <t>Estherwood</t>
  </si>
  <si>
    <t>4198 Faulk Road</t>
  </si>
  <si>
    <t>H-300-20329-927159</t>
  </si>
  <si>
    <t>JO-A-300-20329-927159</t>
  </si>
  <si>
    <t xml:space="preserve">Moon Valley Nursery, LLC </t>
  </si>
  <si>
    <t xml:space="preserve">Riverside </t>
  </si>
  <si>
    <t>RIVERSIDE</t>
  </si>
  <si>
    <t>1700 Growest Ave</t>
  </si>
  <si>
    <t>H-300-20324-919855</t>
  </si>
  <si>
    <t>Fairchild Shearing LLC</t>
  </si>
  <si>
    <t>1402 East 4300 North</t>
  </si>
  <si>
    <t>Buhl</t>
  </si>
  <si>
    <t>Fairchild</t>
  </si>
  <si>
    <t>member Fairchild Shearing LLC</t>
  </si>
  <si>
    <t>4297 North 1400 East</t>
  </si>
  <si>
    <t>sheepshearing@msn.com</t>
  </si>
  <si>
    <t>JO-A-300-20324-919855</t>
  </si>
  <si>
    <t>wool grader</t>
  </si>
  <si>
    <t>AWER rates: $13.62/ID &amp; WY, $14.77/CA, $14.26/NV &amp; UT</t>
  </si>
  <si>
    <t xml:space="preserve">' Social Security, Federal and State
State tax will not be withheld for work done in Nevada and Wyoming, unless requested by the worker.
Draws/Advances, if any will be deducted from pay
Employer agrees to pay the higher of the Federal, State or AEWR rate
Federal - $7.25
State - $7.25 in Idaho and Utah, $12.00 in California, $9.00 in Nevada, $5.15 in Wyoming
</t>
  </si>
  <si>
    <t>various sheep ranches in Idaho,  California, Nevada, Utah and Wyoming</t>
  </si>
  <si>
    <t>mobile trailer units</t>
  </si>
  <si>
    <t>Stockton</t>
  </si>
  <si>
    <t>' Federal Taxes and Social Security Taxes</t>
  </si>
  <si>
    <t>Marksville</t>
  </si>
  <si>
    <t>H-300-20323-917344</t>
  </si>
  <si>
    <t>D-Bar Ranch</t>
  </si>
  <si>
    <t>P.O. Box 900</t>
  </si>
  <si>
    <t>4949 FM 2855</t>
  </si>
  <si>
    <t>Katy</t>
  </si>
  <si>
    <t>Dollins</t>
  </si>
  <si>
    <t>J. Raymond</t>
  </si>
  <si>
    <t>JO-A-300-20323-917344</t>
  </si>
  <si>
    <t>WALLER</t>
  </si>
  <si>
    <t>pbarker@consolidated.net</t>
  </si>
  <si>
    <t>H-300-20316-908696</t>
  </si>
  <si>
    <t>Marion Ymker</t>
  </si>
  <si>
    <t>Ymker Greenhouse</t>
  </si>
  <si>
    <t>27931  389th Ave</t>
  </si>
  <si>
    <t>Armour</t>
  </si>
  <si>
    <t>Ymker</t>
  </si>
  <si>
    <t>mtymker@gmail.com</t>
  </si>
  <si>
    <t>JO-A-300-20316-908696</t>
  </si>
  <si>
    <t>' Federal Taxes and Social Security Taxes.</t>
  </si>
  <si>
    <t>Extensive pushing and pulling. Extensive walking. Exposure to extreme temperatures. Frequent stooping. Repetitive movements. Must be able to lift seventy (70) pounds. Must have three (3) months experience. Must be able to obtain a driver's license within 30-90 days of hire.</t>
  </si>
  <si>
    <t>DOUGLAS</t>
  </si>
  <si>
    <t>1416 Main Street</t>
  </si>
  <si>
    <t>H-300-20323-917241</t>
  </si>
  <si>
    <t>Delta Farms Inc</t>
  </si>
  <si>
    <t>782 Hwy 135</t>
  </si>
  <si>
    <t>JO-A-300-20323-917241</t>
  </si>
  <si>
    <t>400 and 402 Prairie</t>
  </si>
  <si>
    <t>deltafarms@deltafarmsinc.com</t>
  </si>
  <si>
    <t>H-300-20343-941235</t>
  </si>
  <si>
    <t>Terry Bernhardt</t>
  </si>
  <si>
    <t>2875 94th Ave SW</t>
  </si>
  <si>
    <t>Bernhardt</t>
  </si>
  <si>
    <t>Madonna</t>
  </si>
  <si>
    <t xml:space="preserve">2875 94th Ave. SW </t>
  </si>
  <si>
    <t>JO-A-300-20343-941235</t>
  </si>
  <si>
    <t>' Social Security, State and Federal taxes.</t>
  </si>
  <si>
    <t>Tractor driving with towed implements, current driver's license and semi-truck driving experience.</t>
  </si>
  <si>
    <t>STARK</t>
  </si>
  <si>
    <t xml:space="preserve">2875 94th Ave SW </t>
  </si>
  <si>
    <t xml:space="preserve">Taylor </t>
  </si>
  <si>
    <t>House: 3 bdrm/ 2 bath w/ full kitchen</t>
  </si>
  <si>
    <t>FREDERICK</t>
  </si>
  <si>
    <t>Townhome</t>
  </si>
  <si>
    <t>Columbus</t>
  </si>
  <si>
    <t>Resnick</t>
  </si>
  <si>
    <t>Western Growers</t>
  </si>
  <si>
    <t>15525 Sand Canyon Ave.</t>
  </si>
  <si>
    <t>Irvine</t>
  </si>
  <si>
    <t>jresnick@wga.com</t>
  </si>
  <si>
    <t>Western Growers Association</t>
  </si>
  <si>
    <t>' Please see addendum C</t>
  </si>
  <si>
    <t>Please see addendum C</t>
  </si>
  <si>
    <t>Fowler</t>
  </si>
  <si>
    <t>Flores</t>
  </si>
  <si>
    <t>H-300-20338-937251</t>
  </si>
  <si>
    <t>Mondo Gardens</t>
  </si>
  <si>
    <t>Thomas Turfgrass</t>
  </si>
  <si>
    <t>5888 FM 109</t>
  </si>
  <si>
    <t>New Ulm</t>
  </si>
  <si>
    <t>Traci</t>
  </si>
  <si>
    <t>Claughton</t>
  </si>
  <si>
    <t>Special Projects</t>
  </si>
  <si>
    <t>JO-A-300-20338-937251</t>
  </si>
  <si>
    <t>Agricultural Workers</t>
  </si>
  <si>
    <t xml:space="preserve">' Domestic workers will have standard state, federal and local deductions as required by law, foreign workers are exempt from these deductions but all workers may be responsible for the following:   Reasonable repair cost of damage, other than that caused by normal wear and tear, may be charged to worker found to have been malicious or purposefully responsible for damage to housing or furnishings.  </t>
  </si>
  <si>
    <t>Drug screening held post-hire upon incidence or suspicion and will be paid for by the employer.</t>
  </si>
  <si>
    <t>799 Old Potato Rd</t>
  </si>
  <si>
    <t>BASTROP</t>
  </si>
  <si>
    <t>799 Old Potato Rd.</t>
  </si>
  <si>
    <t>Bunkhouse and Mobile Home</t>
  </si>
  <si>
    <t>traci@thomasturfgrass.com</t>
  </si>
  <si>
    <t>Sardis</t>
  </si>
  <si>
    <t>West</t>
  </si>
  <si>
    <t>3142 Curtis Rd</t>
  </si>
  <si>
    <t>F.</t>
  </si>
  <si>
    <t>Ethel</t>
  </si>
  <si>
    <t>Sagrera</t>
  </si>
  <si>
    <t>H-300-20337-934400</t>
  </si>
  <si>
    <t>Bitterroot Nursery</t>
  </si>
  <si>
    <t>617 Eastside Highway</t>
  </si>
  <si>
    <t>Hamilton</t>
  </si>
  <si>
    <t>Hessert</t>
  </si>
  <si>
    <t>Judy</t>
  </si>
  <si>
    <t>nursery@montana.com; info@snakeriverfarmers.org</t>
  </si>
  <si>
    <t>JO-A-300-20337-934400</t>
  </si>
  <si>
    <t>Nursery/Irrigation Worker</t>
  </si>
  <si>
    <t>Applicants must have 20 days experience as a nursery worker. To meet minimum acceptable performance standards when irrigating, the worker must, after a 10-day conditioning period, move an average of at least 48 40-foot sections of 3-inch pipe or 44 40-foot sections of 4-inch pipe per hour under normal working conditions.</t>
  </si>
  <si>
    <t>617 Eastside Hwy.</t>
  </si>
  <si>
    <t>RAVALLI</t>
  </si>
  <si>
    <t>568 Wilcox Lane</t>
  </si>
  <si>
    <t>Corvallis</t>
  </si>
  <si>
    <t>RANKIN</t>
  </si>
  <si>
    <t>CHICOT</t>
  </si>
  <si>
    <t>H-300-20337-935139</t>
  </si>
  <si>
    <t>JO-A-300-20337-935139</t>
  </si>
  <si>
    <t xml:space="preserve">' The employer will make the following deductions: FICA taxes, income tax, cash advances, overpayment of wages; charges for daily meals catered; and charges for any loss to the employer due to the worker?s damage or loss of equipment or housing items where it is shown that the worker is responsible, any other deductions expressly authorized by the worker.  No state income tax will be deducted. </t>
  </si>
  <si>
    <t>H-300-20338-937268</t>
  </si>
  <si>
    <t>Spear Farms Inc</t>
  </si>
  <si>
    <t xml:space="preserve">14 Eugley Hill Rd. </t>
  </si>
  <si>
    <t xml:space="preserve">Nobleboro </t>
  </si>
  <si>
    <t>Spear</t>
  </si>
  <si>
    <t>Treasurer</t>
  </si>
  <si>
    <t>14 Eugley Hill Rd.</t>
  </si>
  <si>
    <t>Nobleboro</t>
  </si>
  <si>
    <t>rwspear@roadrunner.com</t>
  </si>
  <si>
    <t>JO-A-300-20338-937268</t>
  </si>
  <si>
    <t xml:space="preserve">Minimum of (3) months experience required. Must have a valid driver's license or be able to obtain within the first two months of employment.  Applicants may be able to move 60 pounds with reasonable accommodation.  </t>
  </si>
  <si>
    <t>14 Eugley Hill Rd.
Nobleboro, ME 04555</t>
  </si>
  <si>
    <t>LINCOLN TOWN</t>
  </si>
  <si>
    <t>375 Upper East Pond Rd.
Nobleboro, ME 04555
23 Eugley Hill Rd.
Nobleboro, ME 04555</t>
  </si>
  <si>
    <t>Employer Owned - 2, 2 bedroom trailers</t>
  </si>
  <si>
    <t>https://www.maine.gov/labor/bes/index.shtml</t>
  </si>
  <si>
    <t>Hansen</t>
  </si>
  <si>
    <t>kansasworks.com</t>
  </si>
  <si>
    <t xml:space="preserve">' SECTION A  ETA 790A/H-2A Clearance Order ? Addendum C ? Section A.11 ? Deductions From Pay ? Add?l Disclosure
The employer will make the following deductions from the Worker's wages: All deductions required by law, including, but not limited to, FICA taxes, Federal  &amp; State Income taxes, court &amp; administratively ordered garnishments &amp; other withholdings as well as for repayment of cash advances &amp; repayment of loans, repayment of overpayment of wages to the Worker, long-distance telephone charges, recovery of any loss to the Employer due to the Worker's damage (beyond normal wear &amp; tear) or loss of equipment or housing items where it is shown that the Worker is responsible, &amp; any other reasonable deductions expressly authorized by the Worker in writing. Deductions from pay may be made for payment of the Worker?s portion for any Employer-sponsored health care benefit that may be offered to the Worker for the Worker &amp; the Worker?s dependents that the worker chooses to purchase. </t>
  </si>
  <si>
    <t>SECTION B  ETA 790A/H-2A Clearance Order  Addendum C  Section B.2 Required Work Experience  Addl Disclosure
EXPERIENCE REQUIREMENT: Applicants are required to have a minimum one month of verifiable experience working in Christmas tree shearing/pruning. Pruning &amp; shearing Christmas trees is critical work because if done incorrectly it can take years for the tree to grow out of the damage causing the grower significant economic damage. Some 7-8 foot trees &amp; 6-7 trees must be downsized this season due to bad market conditions related to the a glut of larger sized trees in the market. Therefore, many larger trees will have to be pruned/sheared down one to two sizes which will require at least one months experience in shearing trees in order to avoid damaging the trees. Applicants are required to have a minimum one month verifiable experience working in field grown tree nursery or field and container grown nursery stock-grading, sizing, and pruning mostly trees with some limited bushes.</t>
  </si>
  <si>
    <t>See Addendum B For Locations Of NCGA Joint Employers</t>
  </si>
  <si>
    <t>Wolfe</t>
  </si>
  <si>
    <t>Holden</t>
  </si>
  <si>
    <t>Gary</t>
  </si>
  <si>
    <t>Springville</t>
  </si>
  <si>
    <t>ERIE</t>
  </si>
  <si>
    <t>SOUTHAVEN</t>
  </si>
  <si>
    <t>tforrester@h2acomplete.com</t>
  </si>
  <si>
    <t>Farmworkers, Laborers</t>
  </si>
  <si>
    <t>CALHOUN</t>
  </si>
  <si>
    <t>Mailing: 3742 Blue Bird Canyon Road  Vista, CA  92084</t>
  </si>
  <si>
    <t>Oscar Gonzalez and Sons Harvesting, Inc.</t>
  </si>
  <si>
    <t>484 Lopez Place</t>
  </si>
  <si>
    <t>Oscar</t>
  </si>
  <si>
    <t>oscarglzharvest@icloud.com</t>
  </si>
  <si>
    <t>20825 SW Farms Road</t>
  </si>
  <si>
    <t>Indiantown</t>
  </si>
  <si>
    <t>4101 Hwy. 441 South</t>
  </si>
  <si>
    <t>https://www.iowaworks.gov/vosnet/Default.aspx</t>
  </si>
  <si>
    <t>Marvin</t>
  </si>
  <si>
    <t>Winner</t>
  </si>
  <si>
    <t>Burnham</t>
  </si>
  <si>
    <t>burnhambros@hotmail.com</t>
  </si>
  <si>
    <t>' Social Security, Federal Tax</t>
  </si>
  <si>
    <t>TRIPP</t>
  </si>
  <si>
    <t>31152 300th Street</t>
  </si>
  <si>
    <t>Monte</t>
  </si>
  <si>
    <t>SULLY</t>
  </si>
  <si>
    <t>Tutwiler</t>
  </si>
  <si>
    <t>Metal Building</t>
  </si>
  <si>
    <t>Bunkhouse</t>
  </si>
  <si>
    <t>Hanks</t>
  </si>
  <si>
    <t>Doddsville</t>
  </si>
  <si>
    <t>Walden</t>
  </si>
  <si>
    <t xml:space="preserve">Owner Operator </t>
  </si>
  <si>
    <t>Kropinak</t>
  </si>
  <si>
    <t>Kandance</t>
  </si>
  <si>
    <t>640 Barbara Lane</t>
  </si>
  <si>
    <t>Craig</t>
  </si>
  <si>
    <t>hcas@zirkel.us</t>
  </si>
  <si>
    <t>High Country Agricultural Services</t>
  </si>
  <si>
    <t xml:space="preserve">' Workers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 fourths guarantee as determined in paragraph (i) of this section, separate from any hours offered over &amp; above the guarantee);
</t>
  </si>
  <si>
    <t xml:space="preserve">Walden </t>
  </si>
  <si>
    <t>TALLULAH</t>
  </si>
  <si>
    <t>HOPKINS</t>
  </si>
  <si>
    <t>JONATHAN</t>
  </si>
  <si>
    <t>H-300-20337-933812</t>
  </si>
  <si>
    <t>Robert J Harlan</t>
  </si>
  <si>
    <t>806 Bamum Rd</t>
  </si>
  <si>
    <t>Kaycee</t>
  </si>
  <si>
    <t>Harlan</t>
  </si>
  <si>
    <t>806 Barnum Rd</t>
  </si>
  <si>
    <t>bob.harlan1@gmail.com</t>
  </si>
  <si>
    <t>JO-A-300-20337-933812</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</si>
  <si>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and around farm machinery such as tractors for haying and supplemental feeding purposes and ATVs for irrigating and the movement </t>
  </si>
  <si>
    <t>42100 Lone Bear Rd</t>
  </si>
  <si>
    <t>806 Barnum Rd.</t>
  </si>
  <si>
    <t>H-300-20337-933710</t>
  </si>
  <si>
    <t>Faulkner Land &amp; Livestock Company</t>
  </si>
  <si>
    <t>1989 S.1875 E.</t>
  </si>
  <si>
    <t>markoosh@magiclink.com</t>
  </si>
  <si>
    <t>JO-A-300-20337-933710</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</si>
  <si>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handle animals using low stress handling methods, meet personal hygiene requirements.</t>
  </si>
  <si>
    <t>1989 S 1875 E</t>
  </si>
  <si>
    <t>1989 South 1850 E</t>
  </si>
  <si>
    <t>East Gooding</t>
  </si>
  <si>
    <t>H-300-20332-929832</t>
  </si>
  <si>
    <t>Caprock Ag, LLC</t>
  </si>
  <si>
    <t>131 W Broadway</t>
  </si>
  <si>
    <t>Wilcox</t>
  </si>
  <si>
    <t>JO-A-300-20332-929832</t>
  </si>
  <si>
    <t>25262 Hwy 60</t>
  </si>
  <si>
    <t>MAJOR</t>
  </si>
  <si>
    <t>jsheffield44@hotmail.com</t>
  </si>
  <si>
    <t>H-300-20267-841592</t>
  </si>
  <si>
    <t>TMG Cattle</t>
  </si>
  <si>
    <t>PO Box 163</t>
  </si>
  <si>
    <t>142 Phillips 433 Rd, Wabash, AR  72389</t>
  </si>
  <si>
    <t>Byrd</t>
  </si>
  <si>
    <t>JO-A-300-20267-841592</t>
  </si>
  <si>
    <t>34.063975, -90.936047</t>
  </si>
  <si>
    <t>Snowflake</t>
  </si>
  <si>
    <t>SEARCY</t>
  </si>
  <si>
    <t>34.25683, -90.94279</t>
  </si>
  <si>
    <t>Mellwood</t>
  </si>
  <si>
    <t>griffincattleco@gmail.com</t>
  </si>
  <si>
    <t>Alex</t>
  </si>
  <si>
    <t>Natchez</t>
  </si>
  <si>
    <t>' Social Security, Federal Tax, and State Tax.</t>
  </si>
  <si>
    <t>CONCORDIA</t>
  </si>
  <si>
    <t>H-300-20366-985558</t>
  </si>
  <si>
    <t>Spartans Agricultural Builders, Inc.</t>
  </si>
  <si>
    <t xml:space="preserve">541 Indiana Ave </t>
  </si>
  <si>
    <t>Rockford</t>
  </si>
  <si>
    <t>Ramirez</t>
  </si>
  <si>
    <t>Lucia</t>
  </si>
  <si>
    <t>541 Indiana Ave</t>
  </si>
  <si>
    <t>spartansar@spartansagbuilders.com</t>
  </si>
  <si>
    <t>47-2031.00</t>
  </si>
  <si>
    <t>Carpenters</t>
  </si>
  <si>
    <t>JO-A-300-20366-985558</t>
  </si>
  <si>
    <t>Carpenter Helper</t>
  </si>
  <si>
    <t>Applicants will be offered higher than the advertised wage rate due to experience and/or merit.</t>
  </si>
  <si>
    <t>Must be able to lift and carry 80 lbs, 50 yds. Will be exposed to heights, temperature extremes, strenuous physical activity, and repetitive motions. Proper and accurate use of tape measure required.  Job requires working around livestock and the strong smell of manure.  Must be able to lift and carry 75lbs, 75yds.  3 months of experience required.</t>
  </si>
  <si>
    <t>31717 MN Hwy 22</t>
  </si>
  <si>
    <t>Litchfield</t>
  </si>
  <si>
    <t>MEEKER</t>
  </si>
  <si>
    <t>1319 24th St NW #206, #208</t>
  </si>
  <si>
    <t>Willmar</t>
  </si>
  <si>
    <t>KANDIYOHI</t>
  </si>
  <si>
    <t>spartanshr@spartansagbuilders.com</t>
  </si>
  <si>
    <t>H-300-20261-829292</t>
  </si>
  <si>
    <t>S Bar S Ranch, LLC</t>
  </si>
  <si>
    <t>4885 E Hwy 36</t>
  </si>
  <si>
    <t>4885 E Hwy 36, Malad City ID 83252 (Mailing Address)</t>
  </si>
  <si>
    <t>Malad City</t>
  </si>
  <si>
    <t>Simpson</t>
  </si>
  <si>
    <t>Jared or Tina</t>
  </si>
  <si>
    <t>simpson.sbars@gmail.com</t>
  </si>
  <si>
    <t>JO-A-300-20261-829292</t>
  </si>
  <si>
    <t>Range Winter Cattle Herder</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</si>
  <si>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</si>
  <si>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Malad</t>
  </si>
  <si>
    <t>ONEIDA</t>
  </si>
  <si>
    <t>2790 E Hwy 36</t>
  </si>
  <si>
    <t>H-300-20339-938831</t>
  </si>
  <si>
    <t xml:space="preserve">G. David or Theressa </t>
  </si>
  <si>
    <t>JO-A-300-20339-938831</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</si>
  <si>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t>
  </si>
  <si>
    <t>T &amp; K Dairy</t>
  </si>
  <si>
    <t>Snyder</t>
  </si>
  <si>
    <t>milkmancollier@yahoo.com</t>
  </si>
  <si>
    <t>3603 Collier Rd</t>
  </si>
  <si>
    <t>SCURRY</t>
  </si>
  <si>
    <t>1563 Cr 151</t>
  </si>
  <si>
    <t>H-300-20345-948849</t>
  </si>
  <si>
    <t xml:space="preserve">TWIN FALLS </t>
  </si>
  <si>
    <t>JO-A-300-20345-948849</t>
  </si>
  <si>
    <t>425 RIVERVIEW AVE</t>
  </si>
  <si>
    <t>H-300-19310-128739</t>
  </si>
  <si>
    <t>August George Nicolas</t>
  </si>
  <si>
    <t>556 6530 Road</t>
  </si>
  <si>
    <t>Montrose</t>
  </si>
  <si>
    <t xml:space="preserve">Nicolas </t>
  </si>
  <si>
    <t>August</t>
  </si>
  <si>
    <t>Owner Operator</t>
  </si>
  <si>
    <t>556  6530 Road</t>
  </si>
  <si>
    <t>nldessauer@gmail.com</t>
  </si>
  <si>
    <t xml:space="preserve">640 Barbara Lane </t>
  </si>
  <si>
    <t xml:space="preserve">High Country Agricultural Services </t>
  </si>
  <si>
    <t>See D</t>
  </si>
  <si>
    <t>JO-A-300-19310-128739</t>
  </si>
  <si>
    <t xml:space="preserve">' Workers will be paid 2X per month by check. The employer will make the following deductions: FICA (if applicable:); loans and advances (if any); long­ 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 (showing offers in accordance with the three-fourths guarantee as determined in paragraph (i) of this section, separate from any hours offered over &amp; above the guarantee);
4.  The hours actually worked by the worker;
</t>
  </si>
  <si>
    <t xml:space="preserve">CONDITIONS AND QUALIFICATIONS FOR EMPLOYMENT
	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workers an effective means of communicating, specifically cell phones and radios, with persons capable of responding to the workers need in case of an emergency.  These means are necessary to perform the work and can include, but are not limited to, satellite phones, cell phones, wireless devices, radio transmitters, or other types of electronic communication systems for </t>
  </si>
  <si>
    <t xml:space="preserve">64 Ida Road
</t>
  </si>
  <si>
    <t xml:space="preserve">Mobile Housing </t>
  </si>
  <si>
    <t>H-300-20254-814948</t>
  </si>
  <si>
    <t>Thornhill Ranch Partnership</t>
  </si>
  <si>
    <t>2210 Power Plant Ferry Road</t>
  </si>
  <si>
    <t>Zortman</t>
  </si>
  <si>
    <t>Schwenke</t>
  </si>
  <si>
    <t>thornhillranch@gmail.com</t>
  </si>
  <si>
    <t>Montana</t>
  </si>
  <si>
    <t>JO-A-300-20254-814948</t>
  </si>
  <si>
    <t>General Farm/Ranch Hand</t>
  </si>
  <si>
    <t xml:space="preserve">Average:  45  hours/week - 7.5 hours/day - 6 days a week - Mon. - Sat. - Typically hours are 7:30am - 4:00pm. Hours vary during night calving in March from 12 hours per day  - 72 hrs. / week - Typical hours run 6:00pm to 6:00am. </t>
  </si>
  <si>
    <t>1920 Power Plant Ferry Road</t>
  </si>
  <si>
    <t>H-300-20246-801719</t>
  </si>
  <si>
    <t>Latino Harvesting, LLC.</t>
  </si>
  <si>
    <t>2392 ST 64 West</t>
  </si>
  <si>
    <t>P.O. Box 1607</t>
  </si>
  <si>
    <t>Badillo</t>
  </si>
  <si>
    <t>Valentin</t>
  </si>
  <si>
    <t>2392 ST 64 W</t>
  </si>
  <si>
    <t>JO-A-300-20246-801719</t>
  </si>
  <si>
    <t>Farm workers and Laborers,Crop</t>
  </si>
  <si>
    <t>Field Box</t>
  </si>
  <si>
    <t>4 D Citrus &amp; Sod, 515 4D Partnership Rd</t>
  </si>
  <si>
    <t xml:space="preserve">Lake Placid </t>
  </si>
  <si>
    <t>109 E Jackson Street</t>
  </si>
  <si>
    <t>latinoharvesting@gmail.com</t>
  </si>
  <si>
    <t>H-300-20241-793852</t>
  </si>
  <si>
    <t>Kinzler Rocking K Farm</t>
  </si>
  <si>
    <t>8762 85th St SE</t>
  </si>
  <si>
    <t>Monango</t>
  </si>
  <si>
    <t>Kinzler</t>
  </si>
  <si>
    <t>JO-A-300-20241-793852</t>
  </si>
  <si>
    <t>' $20 deduction for internet per pay period. 
See Addendum</t>
  </si>
  <si>
    <t>Employment reference
Valid driver's license
Clean MVR-driving record
Speak/understand English
Post hire drug test (employer pd)</t>
  </si>
  <si>
    <t>207 2nd Ave</t>
  </si>
  <si>
    <t>H-300-20252-809969</t>
  </si>
  <si>
    <t xml:space="preserve">Stoddard Ranch </t>
  </si>
  <si>
    <t>Stoddard Ranch</t>
  </si>
  <si>
    <t xml:space="preserve">4565 Mesquite Pass </t>
  </si>
  <si>
    <t xml:space="preserve">Seguin </t>
  </si>
  <si>
    <t xml:space="preserve">Stoddard </t>
  </si>
  <si>
    <t xml:space="preserve">4665 Mesquite Pass </t>
  </si>
  <si>
    <t>3981 Hwy. 377 Carta Valley TX.78880</t>
  </si>
  <si>
    <t>gstoddard@syscontrols.com</t>
  </si>
  <si>
    <t xml:space="preserve">Salmon </t>
  </si>
  <si>
    <t xml:space="preserve">Genesis </t>
  </si>
  <si>
    <t>JO-A-300-20252-809969</t>
  </si>
  <si>
    <t>' Damage to the property if applicable</t>
  </si>
  <si>
    <t xml:space="preserve">3981 Hwy.377 Carta Valley TX. 78880 </t>
  </si>
  <si>
    <t>Carta Valley</t>
  </si>
  <si>
    <t>VAL VERDE</t>
  </si>
  <si>
    <t xml:space="preserve">Carta Valley </t>
  </si>
  <si>
    <t>Metal Frame House Fully Furnish, Kitchen</t>
  </si>
  <si>
    <t>H-300-20262-833064</t>
  </si>
  <si>
    <t>PGF Operating, LLC</t>
  </si>
  <si>
    <t>N. 201 Brookshier Rd</t>
  </si>
  <si>
    <t>Van Horn</t>
  </si>
  <si>
    <t>Hudgins</t>
  </si>
  <si>
    <t>Director of Finance</t>
  </si>
  <si>
    <t>JO-A-300-20262-833064</t>
  </si>
  <si>
    <t>N. 201 Brookshire Rd</t>
  </si>
  <si>
    <t>CULBERSON</t>
  </si>
  <si>
    <t>12890 Hwy 90</t>
  </si>
  <si>
    <t>H-300-20267-841236</t>
  </si>
  <si>
    <t>Clark &amp; Co.</t>
  </si>
  <si>
    <t>P.O. Box 26</t>
  </si>
  <si>
    <t>401 Second Street</t>
  </si>
  <si>
    <t>Neblett</t>
  </si>
  <si>
    <t>Rives</t>
  </si>
  <si>
    <t>JO-A-300-20267-841236</t>
  </si>
  <si>
    <t>Land Reclamation Laborer</t>
  </si>
  <si>
    <t>33.996389, -90.927222</t>
  </si>
  <si>
    <t>Dennis Landing</t>
  </si>
  <si>
    <t>172 &amp; 227 Allendale Road</t>
  </si>
  <si>
    <t>neblett@tecinfo.net</t>
  </si>
  <si>
    <t>H-300-20255-817429</t>
  </si>
  <si>
    <t>Alejandro Navarro</t>
  </si>
  <si>
    <t>7471 NW CR 152</t>
  </si>
  <si>
    <t>Navarro</t>
  </si>
  <si>
    <t>Carlos</t>
  </si>
  <si>
    <t>7471 NW County Road 152</t>
  </si>
  <si>
    <t>navaflowh2a@gmail.com</t>
  </si>
  <si>
    <t>201 4th Avenue NW</t>
  </si>
  <si>
    <t>Ruskin</t>
  </si>
  <si>
    <t>H2AAGENTS@GMAIL.COM</t>
  </si>
  <si>
    <t>H2A SOLUTIONS LLC</t>
  </si>
  <si>
    <t>JO-A-300-20255-817429</t>
  </si>
  <si>
    <t>Flat</t>
  </si>
  <si>
    <t>' Federal taxes, Social Security, and willful damage to tools</t>
  </si>
  <si>
    <t>5521 Highway 60</t>
  </si>
  <si>
    <t xml:space="preserve">Masters Inn Seffner;
6010 County Road </t>
  </si>
  <si>
    <t>Seffner</t>
  </si>
  <si>
    <t>H-300-20261-829484</t>
  </si>
  <si>
    <t>6 M Farms, LLC/Jamille R. Menard</t>
  </si>
  <si>
    <t>809 Leger Road</t>
  </si>
  <si>
    <t>Jamille</t>
  </si>
  <si>
    <t>Lafayette</t>
  </si>
  <si>
    <t>crawdaddylaborservices@yahoo.com</t>
  </si>
  <si>
    <t>Guidry</t>
  </si>
  <si>
    <t>Natalie</t>
  </si>
  <si>
    <t>491 Copperton Road</t>
  </si>
  <si>
    <t>Crawdaddy Labor Services, LLC</t>
  </si>
  <si>
    <t>JO-A-300-20261-829484</t>
  </si>
  <si>
    <t xml:space="preserve">' Deductions: Other -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2020-2021season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t>
  </si>
  <si>
    <t xml:space="preserve">Employer will provide supplies, tools and equipment at no cost for workers to perform the tasks required.  Workers who are found to be responsible will be charged for any willful damage to or loss of such.  Operational specifications can change during the season due to crop or market conditions.  Workers will be expected to conform to the specific instructions given for each days work.  General supervision and instructions will be provided by owner, manager, supervisor or employee designated by supervisor.  Daily crew assignments, work assignments and work locations will be determined by the employer or his designee as the needs of the crop dictate.  Workers may be assigned a variety of duties in any given day and may be given different tasks on different days.  Workers should be able to do the work required with or without any reasonable accommodations.
</t>
  </si>
  <si>
    <t>LAFAYETTE</t>
  </si>
  <si>
    <t>Single Wide Mobile Home</t>
  </si>
  <si>
    <t>jamillemenard@gmail.com</t>
  </si>
  <si>
    <t>H-300-20280-860319</t>
  </si>
  <si>
    <t>Whitt Ag Service</t>
  </si>
  <si>
    <t>2366 FM 935</t>
  </si>
  <si>
    <t>Chilton</t>
  </si>
  <si>
    <t>Whitt</t>
  </si>
  <si>
    <t>ryanwhittfarms@yahoo.com</t>
  </si>
  <si>
    <t>Sutton</t>
  </si>
  <si>
    <t>Kelcie</t>
  </si>
  <si>
    <t>1101 NW 57th Ter</t>
  </si>
  <si>
    <t>farmworkers20@gmail.com</t>
  </si>
  <si>
    <t>Farm Workers International LLC</t>
  </si>
  <si>
    <t>JO-A-300-20280-860319</t>
  </si>
  <si>
    <t>Farm Worker General</t>
  </si>
  <si>
    <t>' Will deduct all State and Federal Taxes</t>
  </si>
  <si>
    <t>H-300-20276-856438</t>
  </si>
  <si>
    <t>JO-A-300-20276-856438</t>
  </si>
  <si>
    <t>HWY 33 &amp; MCCABE RDS.</t>
  </si>
  <si>
    <t>SANTA NENA</t>
  </si>
  <si>
    <t>MOBILE RANGE HOUSING</t>
  </si>
  <si>
    <t>H-300-20274-851005</t>
  </si>
  <si>
    <t>JRS Farm</t>
  </si>
  <si>
    <t>1700 County Road 122</t>
  </si>
  <si>
    <t>Midkiff</t>
  </si>
  <si>
    <t>Barrett</t>
  </si>
  <si>
    <t>1700  County Road 122</t>
  </si>
  <si>
    <t>nathanbarrett07@yahoo.com</t>
  </si>
  <si>
    <t>JO-A-300-20274-851005</t>
  </si>
  <si>
    <t>' Federal Tax and Social Security</t>
  </si>
  <si>
    <t xml:space="preserve"> Must be able to drive to town to get parts for the equipment so valid drivers license is required or must be able to obtain within 30 days.  Extensive pushing and pulling. Extensive sitting. Must have 12 months experience or 12 months on the job training. High school/GED education required. Must be able to lift 60 lbs.  Wage rate my increase based on verifiable experience.</t>
  </si>
  <si>
    <t>UPTON</t>
  </si>
  <si>
    <t>11803 Farm Road 2401</t>
  </si>
  <si>
    <t>H-300-20287-876545</t>
  </si>
  <si>
    <t>Tamijo Bronson</t>
  </si>
  <si>
    <t>Organic Ag Solutions</t>
  </si>
  <si>
    <t>14862 450th Ave</t>
  </si>
  <si>
    <t>Ortley</t>
  </si>
  <si>
    <t>Bronson</t>
  </si>
  <si>
    <t xml:space="preserve">Tamijo </t>
  </si>
  <si>
    <t>14873 450th Ave</t>
  </si>
  <si>
    <t>JO-A-300-20287-876545</t>
  </si>
  <si>
    <t xml:space="preserve">'  Federal Taxes and Social Security will be withheld. </t>
  </si>
  <si>
    <t xml:space="preserve">Tractor driving with towed implements, computerized monitors and semi-truck driving experience. </t>
  </si>
  <si>
    <t xml:space="preserve">  14873 450th Ave </t>
  </si>
  <si>
    <t xml:space="preserve">
   Campers </t>
  </si>
  <si>
    <t>infojsdk@sd.gov</t>
  </si>
  <si>
    <t>www.jssd.com</t>
  </si>
  <si>
    <t>H-300-20293-881645</t>
  </si>
  <si>
    <t>Nick Talley Farms</t>
  </si>
  <si>
    <t>7130 Aroin road</t>
  </si>
  <si>
    <t>Persac</t>
  </si>
  <si>
    <t>Leigh Ann</t>
  </si>
  <si>
    <t>958 Pastureview Drive</t>
  </si>
  <si>
    <t>lahjordan@yahoo.com</t>
  </si>
  <si>
    <t>JO-A-300-20293-881645</t>
  </si>
  <si>
    <t>Laborer Aquatic Life</t>
  </si>
  <si>
    <t xml:space="preserve">' Deductions include loans that are given to the employees if the need money before their first paycheck. </t>
  </si>
  <si>
    <t>7130 Aroin Road</t>
  </si>
  <si>
    <t>12029 Pine Island Hwy.</t>
  </si>
  <si>
    <t>nicholasstalley@gmail.com</t>
  </si>
  <si>
    <t>H-300-20294-883061</t>
  </si>
  <si>
    <t>Dale Zoerb</t>
  </si>
  <si>
    <t>46290 Hwy 2</t>
  </si>
  <si>
    <t xml:space="preserve">Litchfield </t>
  </si>
  <si>
    <t>Zoerb</t>
  </si>
  <si>
    <t>Dale</t>
  </si>
  <si>
    <t>JO-A-300-20294-883061</t>
  </si>
  <si>
    <t xml:space="preserve">CDL, clean MVR, employment reference </t>
  </si>
  <si>
    <t xml:space="preserve">46290 Hwy 2 </t>
  </si>
  <si>
    <t xml:space="preserve">Bunk house </t>
  </si>
  <si>
    <t>H-300-20296-885171</t>
  </si>
  <si>
    <t>Bela Flor Nurseries, Inc.</t>
  </si>
  <si>
    <t>28615 SE Outer Rd.</t>
  </si>
  <si>
    <t>Harrisonville</t>
  </si>
  <si>
    <t>Aguiar</t>
  </si>
  <si>
    <t>C E O</t>
  </si>
  <si>
    <t>JO-A-300-20296-885171</t>
  </si>
  <si>
    <t>This job requires a minimum of one month of prior agricultural experience working in a nursery handling both manual and machine tasks associated with nursery production and harvest activities.  Applicants must be able to furnish verbal or written statement establishing relevant prior work experience. Work week is Monday through Saturday; Sunday work will be offered but not required. Must be able to lift/carry 60 lbs.  Employer-paid post-hire drug testing is required at random, upon reasonable suspicion of use and after a worker has an accident at work.</t>
  </si>
  <si>
    <t>CASS</t>
  </si>
  <si>
    <t>svandertuig@belaflornurseries.com</t>
  </si>
  <si>
    <t>H-300-20303-891258</t>
  </si>
  <si>
    <t>Coach's Cedar Creek Farm Inc.</t>
  </si>
  <si>
    <t>111 Doug Byrd Road</t>
  </si>
  <si>
    <t>C3farm@yahoo.com</t>
  </si>
  <si>
    <t>JO-A-300-20303-891258</t>
  </si>
  <si>
    <t>Farmworker, Nursery Greenhouse</t>
  </si>
  <si>
    <t>' Federal Tax, Social Security, and Medicare deductions-U. S. workers 
State Tax deductions*-U. S. workers who choose to have taxes withheld
Federal Tax deductions and State Tax deductions*- H-2A workers who choose to have deductions withheld
*(Agriculture wages in Mississippi are exempt from withholding taxes MS 35.III.11.03 Chapter 03)
Deductions for phone, satellite TV will be authorized at the employees' request and  signature.</t>
  </si>
  <si>
    <t xml:space="preserve">Able to drive tractor/farm truck,  operate farm equipment weed eaters, mowers, hedge trimmers, posthole diggers, power tools. Use hand tools shovels, hoes, pruning shears. Work inside and outside in various weather conditions (100-degree temp., light rain). Able to perform physically demanding job duties, work at all locations.  Available for the entire contract period and able to perform all job duties.     Applicants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
Drug screening at the expense of Coachs Cedar Creek Farm is conducted once a job offer is accepted and prior to beginning work. Background checks/drug tests are done to ensure the safety of employees and customers. </t>
  </si>
  <si>
    <t xml:space="preserve">   111 Doug Byrd Road</t>
  </si>
  <si>
    <t>9148-A Highway 613</t>
  </si>
  <si>
    <t>Two story wood frame</t>
  </si>
  <si>
    <t>Knoxville</t>
  </si>
  <si>
    <t>William Velie Attorneys at Law, PLLC</t>
  </si>
  <si>
    <t>KNOX</t>
  </si>
  <si>
    <t>H-300-20300-888346</t>
  </si>
  <si>
    <t>Marius L. Nastase</t>
  </si>
  <si>
    <t>Nastase Honey Farm</t>
  </si>
  <si>
    <t>1338 Sego Ln</t>
  </si>
  <si>
    <t>Nastase</t>
  </si>
  <si>
    <t>JO-A-300-20300-888346</t>
  </si>
  <si>
    <t>3255 Virginiatown Rd</t>
  </si>
  <si>
    <t>nastasehoneyfarm@gmail.com</t>
  </si>
  <si>
    <t>H-300-20307-894945</t>
  </si>
  <si>
    <t>2 Sisters' Crawfish Co LLC</t>
  </si>
  <si>
    <t>4867 Hwy 107 South</t>
  </si>
  <si>
    <t>Brooke</t>
  </si>
  <si>
    <t>Partner/Owner</t>
  </si>
  <si>
    <t>patdeshotels@hotmail.com</t>
  </si>
  <si>
    <t>JO-A-300-20307-894945</t>
  </si>
  <si>
    <t>1910 Hwy 105 South</t>
  </si>
  <si>
    <t>Simmesport</t>
  </si>
  <si>
    <t>Metal Building, Bunkhouse</t>
  </si>
  <si>
    <t>H-300-20310-901602</t>
  </si>
  <si>
    <t xml:space="preserve">Taylor Orchards Management, Inc. </t>
  </si>
  <si>
    <t>3748 State Hwy 97A</t>
  </si>
  <si>
    <t xml:space="preserve">Thomas </t>
  </si>
  <si>
    <t xml:space="preserve">Controller </t>
  </si>
  <si>
    <t>JO-A-300-20310-901602</t>
  </si>
  <si>
    <t>See A.8E. Additional Crop or Agricultural Activities and Wage offer Information</t>
  </si>
  <si>
    <t xml:space="preserve">4e) Must be able to lift and/or load 60lbs.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</si>
  <si>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 xml:space="preserve">5435 Entiat River Rd. </t>
  </si>
  <si>
    <t xml:space="preserve">Entiat </t>
  </si>
  <si>
    <t>CHELAN</t>
  </si>
  <si>
    <t xml:space="preserve">5739 Sunset Highway </t>
  </si>
  <si>
    <t>Cashmere</t>
  </si>
  <si>
    <t>Chelan</t>
  </si>
  <si>
    <t>H-300-20303-891485</t>
  </si>
  <si>
    <t>Sweetwater Creek Honey Farm, LLC</t>
  </si>
  <si>
    <t>13901 Veterans Memorial Hwy</t>
  </si>
  <si>
    <t>Winston</t>
  </si>
  <si>
    <t>Bradd</t>
  </si>
  <si>
    <t>13901  Veterans Memorial Hwy</t>
  </si>
  <si>
    <t>localhoney@sweetwatercreekhoneyfarm.com</t>
  </si>
  <si>
    <t>JO-A-300-20303-891485</t>
  </si>
  <si>
    <t xml:space="preserve">Must be able to provide references to verify experience.  No fear of/non-allergic to bees/pollen.  Able to lift up to 50 lbs. repetitively. </t>
  </si>
  <si>
    <t xml:space="preserve"> 13901 Veterans Memorial Hwy</t>
  </si>
  <si>
    <t>H-300-20301-889099</t>
  </si>
  <si>
    <t>Brent L Buller</t>
  </si>
  <si>
    <t>25655 Manuel Road</t>
  </si>
  <si>
    <t>Buller</t>
  </si>
  <si>
    <t>JO-A-300-20301-889099</t>
  </si>
  <si>
    <t>Must able to lift &amp; carry 70lbs. Workers may be required to take random, post accident, and/or upon suspicion drug test, and background check post hire at no cost to worker. Must have legal authority to work in the US.  Must have three months positive verifiable prior experience in job offered</t>
  </si>
  <si>
    <t>21147 Manuel Road</t>
  </si>
  <si>
    <t>Singlewide mobile</t>
  </si>
  <si>
    <t>H-300-20311-901878</t>
  </si>
  <si>
    <t>Hagyard-Davidson-McGee Associates PLLC</t>
  </si>
  <si>
    <t>Hagyard Equine Medical Institute</t>
  </si>
  <si>
    <t>4250 Iron Works Pike</t>
  </si>
  <si>
    <t>Savage</t>
  </si>
  <si>
    <t>Operations Manager</t>
  </si>
  <si>
    <t>lsavage@hagyard.com</t>
  </si>
  <si>
    <t>2000 S. Colorado Blvd.</t>
  </si>
  <si>
    <t>david.wagner@ogletree.com</t>
  </si>
  <si>
    <t>Ogletree, Deakins, Nash, Smoak &amp; Stewart, P.C.</t>
  </si>
  <si>
    <t>Illinois Supreme Court</t>
  </si>
  <si>
    <t>Solovyev</t>
  </si>
  <si>
    <t>Ekaterina</t>
  </si>
  <si>
    <t>ekaterina.solovyev@ogletree.com</t>
  </si>
  <si>
    <t>JO-A-300-20311-901878</t>
  </si>
  <si>
    <t>' Employer will make all deductions required by law. Workers will be charged for any destruction of property. No deduction will be made which would bring the employee's hourly wage below the federal minimum wage.</t>
  </si>
  <si>
    <t xml:space="preserve">Physically able to bend, stoop, and able to stand on feet for long periods of time. Physically able to meet and perform all job specifications. </t>
  </si>
  <si>
    <t>1024 Greendale Road</t>
  </si>
  <si>
    <t>Apartment.</t>
  </si>
  <si>
    <t>Lsavage@Hagyard.Com</t>
  </si>
  <si>
    <t>H-300-20324-920099</t>
  </si>
  <si>
    <t>Coastal Farm Labor Services, Inc.</t>
  </si>
  <si>
    <t>301-D Lambert Street</t>
  </si>
  <si>
    <t>Oxnard</t>
  </si>
  <si>
    <t>Romero</t>
  </si>
  <si>
    <t>Ricardo</t>
  </si>
  <si>
    <t>coastalfarmlabor@hotmail.com</t>
  </si>
  <si>
    <t>JO-A-300-20324-920099</t>
  </si>
  <si>
    <t>Vineyard Workers</t>
  </si>
  <si>
    <t>Wine Grape harvest work is paid at a piece rate of $116.28 per ton crew, but no less than the AEWR of $14.77 per hour (unless rescinded by court order or other action)</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</si>
  <si>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See addendum C.
The employer abides by 8 Cal. Code Regulations 3456(b-c)</t>
  </si>
  <si>
    <t xml:space="preserve">1 month of harvest experience.  Workers must be able to lift 65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
</t>
  </si>
  <si>
    <t xml:space="preserve">4029 Hagen Road, </t>
  </si>
  <si>
    <t xml:space="preserve">4121 Singletree Way </t>
  </si>
  <si>
    <t>Clay</t>
  </si>
  <si>
    <t>Farmworkers Laborers Crop</t>
  </si>
  <si>
    <t>H-300-20323-917357</t>
  </si>
  <si>
    <t xml:space="preserve">CSS Farms, LLC </t>
  </si>
  <si>
    <t>3605 W Watts Rd</t>
  </si>
  <si>
    <t>North Platte</t>
  </si>
  <si>
    <t>JO-A-300-20323-917357</t>
  </si>
  <si>
    <t>36047 S Gametrail Rd</t>
  </si>
  <si>
    <t>Dickens</t>
  </si>
  <si>
    <t>dee.driggs@cssfarms.com</t>
  </si>
  <si>
    <t>Farm workers</t>
  </si>
  <si>
    <t>H-300-20323-917626</t>
  </si>
  <si>
    <t>Aaron Nordwick</t>
  </si>
  <si>
    <t xml:space="preserve">4405 Highway 251 </t>
  </si>
  <si>
    <t xml:space="preserve">POPLAR </t>
  </si>
  <si>
    <t>Nordwick</t>
  </si>
  <si>
    <t>4405 Highway 251</t>
  </si>
  <si>
    <t>Poplar</t>
  </si>
  <si>
    <t>a_nordwick@yahoo.com</t>
  </si>
  <si>
    <t>JO-A-300-20323-917626</t>
  </si>
  <si>
    <t xml:space="preserve">' Social Security
Federal 
State
</t>
  </si>
  <si>
    <t>4405 Highway 251
Poplar, MT 59255</t>
  </si>
  <si>
    <t>4749 Road 2036
Poplar, MT 59255</t>
  </si>
  <si>
    <t>Employer Owned - trailer home</t>
  </si>
  <si>
    <t>H-300-20323-918274</t>
  </si>
  <si>
    <t>Carter Plantation LTD</t>
  </si>
  <si>
    <t>599 N First Street</t>
  </si>
  <si>
    <t xml:space="preserve">Rolling Fork </t>
  </si>
  <si>
    <t xml:space="preserve">599 N. First Street </t>
  </si>
  <si>
    <t>cartfarm@hotmail.com</t>
  </si>
  <si>
    <t>JO-A-300-20323-918274</t>
  </si>
  <si>
    <t xml:space="preserve">Applicant will drive tractors and operate large GPS precision farm equipment to till soil, plant, irrigate, fertilize, and harvest crops as well as drive truck to transport product to elevator or storage area and perform mechanical repair and maintenance. 3 months experience and basic literacy, reading, and math skills required. Operate farm vehicles on public roads. Must have or be able to obtain drivers license within 30 days after hire. </t>
  </si>
  <si>
    <t>599 N. First Street</t>
  </si>
  <si>
    <t>456 Pine Street</t>
  </si>
  <si>
    <t>H-300-20323-917526</t>
  </si>
  <si>
    <t>Sunrise Organic Dairy, LLC</t>
  </si>
  <si>
    <t>303 South 2800 East Note: No Mail Delivery</t>
  </si>
  <si>
    <t>329 South 417 East Jerome ID 83338</t>
  </si>
  <si>
    <t>Sklavos</t>
  </si>
  <si>
    <t>beth@agrakey.com</t>
  </si>
  <si>
    <t>Snake River Farmers Association Inc</t>
  </si>
  <si>
    <t>JO-A-300-20323-917526</t>
  </si>
  <si>
    <t>Applicants must have 6 months experience with the applicable job duties.</t>
  </si>
  <si>
    <t>303 South 2800 East</t>
  </si>
  <si>
    <t>JEROME</t>
  </si>
  <si>
    <t>364 South 2400 East</t>
  </si>
  <si>
    <t>Hazelton</t>
  </si>
  <si>
    <t>H-300-20324-919146</t>
  </si>
  <si>
    <t>La Alianza, LP</t>
  </si>
  <si>
    <t>440 W. Teft Street</t>
  </si>
  <si>
    <t>P.O. Box 1402</t>
  </si>
  <si>
    <t xml:space="preserve">Shallanberger </t>
  </si>
  <si>
    <t>Christina</t>
  </si>
  <si>
    <t>Director of H-2A</t>
  </si>
  <si>
    <t>P.O Box 1402</t>
  </si>
  <si>
    <t>Nipoma</t>
  </si>
  <si>
    <t>sarc.christina@gmail.com</t>
  </si>
  <si>
    <t>JO-A-300-20324-919146</t>
  </si>
  <si>
    <t xml:space="preserve"> ORANGES: $22.00 per bin strip pick 45" long x 48" wide x 30" high</t>
  </si>
  <si>
    <t>'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See addendum C.</t>
  </si>
  <si>
    <t>Requirements: 1 month of citrus harvest experience. Cannot be color blind due to the need to distinguish colors of crops for proper ripeness and maturity, able to use shears, clippers and other agricultural tools, no smoking, illegal drugs, alcohol, or weapons of any sort in the housing or work fields.  Proficiency in English or Spanish is required for training and safety purposes.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t>
  </si>
  <si>
    <t xml:space="preserve">Alexjos	12155 E. Belomont
</t>
  </si>
  <si>
    <t>Sanger</t>
  </si>
  <si>
    <t xml:space="preserve">4282 E. Conejo Ave.  </t>
  </si>
  <si>
    <t>Selma</t>
  </si>
  <si>
    <t>H-300-20323-917454</t>
  </si>
  <si>
    <t>Madison County Wines LLC</t>
  </si>
  <si>
    <t>Early Mountain Vineyard</t>
  </si>
  <si>
    <t>6109 Wolftown-Hood Road</t>
  </si>
  <si>
    <t>Vineyard Manager</t>
  </si>
  <si>
    <t>JO-A-300-20323-917454</t>
  </si>
  <si>
    <t>Vineyard farmworker</t>
  </si>
  <si>
    <t>This job requires a minimum of three months of verifiable prior experience working in a vineyard handling both manual and machine tasks associated with commodity production and harvest activities Saturday work required.  Must be able to lift/carry 60 lbs.  Employer-paid post-hire drug testing is required upon reasonable suspicion of use.  Employer-paid post-hire background check required.</t>
  </si>
  <si>
    <t>Early Mountain - 6109 Wolftown Hood Rd.</t>
  </si>
  <si>
    <t>11 Washington Circle</t>
  </si>
  <si>
    <t>H-300-20328-924138</t>
  </si>
  <si>
    <t>JO-A-300-20328-924138</t>
  </si>
  <si>
    <t>H-300-20323-917148</t>
  </si>
  <si>
    <t>Flowerwood Nursery, Inc.</t>
  </si>
  <si>
    <t>15315 Kelly Road</t>
  </si>
  <si>
    <t>Loxley</t>
  </si>
  <si>
    <t xml:space="preserve">Polczynski </t>
  </si>
  <si>
    <t>Joanne</t>
  </si>
  <si>
    <t>jpolczynski@flowerwood.com</t>
  </si>
  <si>
    <t>JO-A-300-20323-917148</t>
  </si>
  <si>
    <t>One month of verifiable nursery work experience required. Work outside in extremely hot, cool and/or rainy weather. Lift, carry and load up to 50 lbs. Use a three-step stool. Walk, bend, and stand for prolonged periods of time. Perform repetitive movements. Push and pull carts loaded with plants and/or materials. Must be 18 or older. Employer is a drug and alcohol free workplace. Drug testing is conducted post hire at the employer's expense and is not part of the interview process. Negative results are required before starting work.</t>
  </si>
  <si>
    <t>8001 N. Magnolia</t>
  </si>
  <si>
    <t>29390 County Road 49, Lots 1-6</t>
  </si>
  <si>
    <t>H-300-20323-917331</t>
  </si>
  <si>
    <t>Fuller Orchards, LLC.</t>
  </si>
  <si>
    <t>3525 E. Rd.</t>
  </si>
  <si>
    <t>Fuller</t>
  </si>
  <si>
    <t>3525 E Rd.</t>
  </si>
  <si>
    <t>fullerorchards3525@yahoo.com</t>
  </si>
  <si>
    <t>JO-A-300-20323-917331</t>
  </si>
  <si>
    <t xml:space="preserve">$14.26 per hour. Overtime may be available at same rate of pay. </t>
  </si>
  <si>
    <t xml:space="preserve">' All deductions required by law. </t>
  </si>
  <si>
    <t xml:space="preserve">1 mo. experience in pruning and thinning peaches or 1 mo. experience harvesting peaches. 
Must be able to climb down ladder with 35 lbs pack. Must pick 10 bushel bags (50 lbs) per hour for job retention. </t>
  </si>
  <si>
    <t xml:space="preserve">1 House
1 Mobile Home
2 Metal Buildings </t>
  </si>
  <si>
    <t>H-300-20323-918338</t>
  </si>
  <si>
    <t>Wolf One Farms, Inc.</t>
  </si>
  <si>
    <t>378 South 900 West Note: No Mail Delivery</t>
  </si>
  <si>
    <t>PO Box 433 Fairfield ID 83327</t>
  </si>
  <si>
    <t>Wolf</t>
  </si>
  <si>
    <t xml:space="preserve"> 378 South 900 West Note: No Mail Delivery</t>
  </si>
  <si>
    <t>wolfyore@wildblue.net</t>
  </si>
  <si>
    <t>JO-A-300-20323-918338</t>
  </si>
  <si>
    <t>Applicants must have 20 days experience with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</si>
  <si>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378 South 900 West (field(s) within a 20 mile radius)</t>
  </si>
  <si>
    <t>CAMAS</t>
  </si>
  <si>
    <t>227 Camas Avenue</t>
  </si>
  <si>
    <t>H-300-20318-911076</t>
  </si>
  <si>
    <t>L&amp;L Vineyards</t>
  </si>
  <si>
    <t>2305 Lytton Springs Road</t>
  </si>
  <si>
    <t>Mauritson</t>
  </si>
  <si>
    <t>Cameron</t>
  </si>
  <si>
    <t>cameron@mauritsonfarms.com</t>
  </si>
  <si>
    <t>JO-A-300-20318-911076</t>
  </si>
  <si>
    <t xml:space="preserve">Vineyard Worker (Wine Grapes) </t>
  </si>
  <si>
    <t xml:space="preserve">' The following deductions will be made from the worker’s pay:  FICA (if applicable); federal income tax withholding (if applicable); state and/or local tax withholding (if applicable); recovery of any loss to the Employer due to damage or loss of equipment/tools; housing or furnishings (beyond normal wear and tear) caused by the willful, dishonest, or grossly negligent conduct of the worker (if any) -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deductions expressly authorized by the worker in writing (if any); medical insurance payments, if applicable; and any repayment of cash advances made by employer to employee provided that such repayment will not result in a wage violation under this section in any given pay period. </t>
  </si>
  <si>
    <t>Must have 1-month work experience with wine grapes in vineyards including pre-harvest work as defined in this application.  Workers must be able to lift 30-40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t>
  </si>
  <si>
    <t>Nova - 6153 Staheli Drive</t>
  </si>
  <si>
    <t>Kelseyville</t>
  </si>
  <si>
    <t>Nova Labor House-6153 Staheli Drive</t>
  </si>
  <si>
    <t>Wood frame, dormitory style</t>
  </si>
  <si>
    <t>trina@maurtisonfarms.com</t>
  </si>
  <si>
    <t>none used</t>
  </si>
  <si>
    <t>Mitchell</t>
  </si>
  <si>
    <t>3939 Twelve Oaks Ave</t>
  </si>
  <si>
    <t>mitchell3939@cox.net</t>
  </si>
  <si>
    <t>Foreign Labor Solutions, LLC</t>
  </si>
  <si>
    <t xml:space="preserve">' Deductions will be made when required by law.
Pay Advances will be deducted as needed.
</t>
  </si>
  <si>
    <t>D.</t>
  </si>
  <si>
    <t>Human Resources</t>
  </si>
  <si>
    <t xml:space="preserve">Meeker </t>
  </si>
  <si>
    <t>Marti</t>
  </si>
  <si>
    <t>Meeker</t>
  </si>
  <si>
    <t>See D.1.</t>
  </si>
  <si>
    <t xml:space="preserve">' Workers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</si>
  <si>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	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Three months prior experience as a general ranch worker and one satisfactory reference is required.  The name and address or telephone number of the employer reference that can verify the workers experience</t>
  </si>
  <si>
    <t>RIO BLANCO</t>
  </si>
  <si>
    <t>Eichelberger Farms LLC</t>
  </si>
  <si>
    <t>Hydro</t>
  </si>
  <si>
    <t>Eichelberger</t>
  </si>
  <si>
    <t>Marla</t>
  </si>
  <si>
    <t>eich.farms@gmail.com</t>
  </si>
  <si>
    <t>Melville</t>
  </si>
  <si>
    <t xml:space="preserve">Experience must be in job offered
Once hired worker may be required to submit to a random drug test at no cost to worker. Testing positive or failure to comply may result in immediate termination from employment. </t>
  </si>
  <si>
    <t>ww.louisianaworks.net</t>
  </si>
  <si>
    <t>Mailing: P.O. Box 507</t>
  </si>
  <si>
    <t>New Salem</t>
  </si>
  <si>
    <t>' Social Security, State and Federal Taxes</t>
  </si>
  <si>
    <t>4850 27th Street</t>
  </si>
  <si>
    <t>MORTON</t>
  </si>
  <si>
    <t>Driver's license in 30 days. Clean driving record required.</t>
  </si>
  <si>
    <t>H-300-20337-934103</t>
  </si>
  <si>
    <t>Celley Farms</t>
  </si>
  <si>
    <t>31101 184th St. NE</t>
  </si>
  <si>
    <t>Regan</t>
  </si>
  <si>
    <t>Celley, Jr</t>
  </si>
  <si>
    <t>Roland</t>
  </si>
  <si>
    <t>JO-A-300-20337-934103</t>
  </si>
  <si>
    <t>31101 184th St NE</t>
  </si>
  <si>
    <t>BURLEIGH</t>
  </si>
  <si>
    <t>31151 210th St NE</t>
  </si>
  <si>
    <t>celleyfarm@gmail.com</t>
  </si>
  <si>
    <t>H-300-20337-934284</t>
  </si>
  <si>
    <t>Cooperative Producers, Inc.</t>
  </si>
  <si>
    <t>265 Showboat Blvd</t>
  </si>
  <si>
    <t>Hastings</t>
  </si>
  <si>
    <t>Brandt</t>
  </si>
  <si>
    <t>JO-A-300-20337-934284</t>
  </si>
  <si>
    <t>Farmworker and Laborer, Crop: Grain and Agronomy Attendant</t>
  </si>
  <si>
    <t>Must be able to read, write and speak English.  Must have a Class A CDL with or the ability to obtain within 30 days of hire.  Must be able to exert 50 to 100 lbs. of force occasionally and climb to heights of up to 200ft.   Employee may be exposed to extreme cold and hot outside conditions. Employer may conduct post-hire drug testing, criminal background checks, and physical capacity testing at the employer's expense.  Drug testing is done to enforce a drug free workplace.  Failing a drug test will result in termination.  No person with a violent or theft criminal background will be hired.  Physical capacity testing is completed to validate the lifting capacity. Require a high school diploma or GED and 3 months experience.</t>
  </si>
  <si>
    <t>245 S Brown</t>
  </si>
  <si>
    <t>Minden</t>
  </si>
  <si>
    <t>KEARNEY</t>
  </si>
  <si>
    <t>sayres@cpicoop.com</t>
  </si>
  <si>
    <t>https://neworks.nebraska.gov/down.asp</t>
  </si>
  <si>
    <t>H-300-20337-934837</t>
  </si>
  <si>
    <t>Monette Farms Arizona, LLC</t>
  </si>
  <si>
    <t>49911 N 503rd Ave</t>
  </si>
  <si>
    <t xml:space="preserve">Aguila </t>
  </si>
  <si>
    <t>Monette</t>
  </si>
  <si>
    <t>Darrel</t>
  </si>
  <si>
    <t xml:space="preserve">CEO/President </t>
  </si>
  <si>
    <t>JO-A-300-20337-934837</t>
  </si>
  <si>
    <t xml:space="preserve">Valid driver's license, employment reference </t>
  </si>
  <si>
    <t xml:space="preserve">49911 N 503rd Ave </t>
  </si>
  <si>
    <t>Aguila</t>
  </si>
  <si>
    <t>48010 N 491st Ave</t>
  </si>
  <si>
    <t xml:space="preserve">Single story house </t>
  </si>
  <si>
    <t>Watkins</t>
  </si>
  <si>
    <t>Jeff Davis parish</t>
  </si>
  <si>
    <t>H-300-20336-933327</t>
  </si>
  <si>
    <t>Bell Nursery USA, LLC - OH</t>
  </si>
  <si>
    <t>7111 Troy Hill Dr.</t>
  </si>
  <si>
    <t>Elkridge</t>
  </si>
  <si>
    <t>Mangum</t>
  </si>
  <si>
    <t>VP Operations</t>
  </si>
  <si>
    <t>JO-A-300-20336-933327</t>
  </si>
  <si>
    <t>Nursery Laborer</t>
  </si>
  <si>
    <t>This job requires a minimum of 3 months of  agricultural experience work in a greenhouse or wholesale nursery handling manual  tasks including field crop production and harvesting activities associated with production of bedding plants (annuals and perennials) and shrubs. Workers must be able to perform manual tasks with accuracy and efficiency. Saturday work required. Must be able to lift/carry 60  lbs.</t>
  </si>
  <si>
    <t>2625 Old Clifton Rd.</t>
  </si>
  <si>
    <t>CLARK</t>
  </si>
  <si>
    <t>145 W. Southern Ave.</t>
  </si>
  <si>
    <t>H-300-20337-935174</t>
  </si>
  <si>
    <t>Durst Farms Inc.</t>
  </si>
  <si>
    <t>587 Durst Rd</t>
  </si>
  <si>
    <t>Durst</t>
  </si>
  <si>
    <t>csdurst@gmail.com</t>
  </si>
  <si>
    <t>JO-A-300-20337-935174</t>
  </si>
  <si>
    <t>Operate heavy equipment including tractors, planting, spraying, cultivating, irrigating and harvesting of row crops. Land leveling, drainage pipe installation and track hoe/excavator operation. Maintenance of farm equipment, preventative maintenance and uptime performance of all equipment. Tractor trailer driving experience and mechanical work. Three months minimum experience and basic reading literacy and math skills. Must have or be able to obtain drivers' license.</t>
  </si>
  <si>
    <t>112 Delta City Rd</t>
  </si>
  <si>
    <t>csdurst@gmali.com</t>
  </si>
  <si>
    <t>H-300-20351-963076</t>
  </si>
  <si>
    <t>The Greenspace Group, LLC</t>
  </si>
  <si>
    <t>13928 Progress Pkwy</t>
  </si>
  <si>
    <t>Mailing: 3684 Forest Run Dr  Richfield, OH  44286</t>
  </si>
  <si>
    <t>North Royalton</t>
  </si>
  <si>
    <t>Morel</t>
  </si>
  <si>
    <t>Heidi</t>
  </si>
  <si>
    <t>JO-A-300-20351-963076</t>
  </si>
  <si>
    <t>This job requires a minimum of 3 months of prior work experience in a greenhouse, nursery, landscaping operation, and/or on an agricultural farm handling both manual and mechanized tasks. Applicants must be able to furnish verbal or written statement establishing relevant prior work experience. Saturday work required. Must be able to lift/carry 60  lbs.</t>
  </si>
  <si>
    <t>CUYAHOGA</t>
  </si>
  <si>
    <t>1654 Royalton Road</t>
  </si>
  <si>
    <t>Broadview Heights</t>
  </si>
  <si>
    <t>admin@morellandscaping.com</t>
  </si>
  <si>
    <t>Harrell</t>
  </si>
  <si>
    <t xml:space="preserve">Florida Orange Gold LLC </t>
  </si>
  <si>
    <t xml:space="preserve">4512 Mason Dixon Ave </t>
  </si>
  <si>
    <t>gutierrez</t>
  </si>
  <si>
    <t>Javier</t>
  </si>
  <si>
    <t>4512 MASON DIXON AVE</t>
  </si>
  <si>
    <t>H-300-20280-861024</t>
  </si>
  <si>
    <t>JO-A-300-20280-861024</t>
  </si>
  <si>
    <t>H-300-20323-918054</t>
  </si>
  <si>
    <t>Low Doh Farm Partnership</t>
  </si>
  <si>
    <t>1690 Hwy 44</t>
  </si>
  <si>
    <t>Tichnor</t>
  </si>
  <si>
    <t>JO-A-300-20323-918054</t>
  </si>
  <si>
    <t>10 Melissa Lane</t>
  </si>
  <si>
    <t>46 Sweetin Lane</t>
  </si>
  <si>
    <t>danielssmith46@gmail.com</t>
  </si>
  <si>
    <t>H-300-20318-912527</t>
  </si>
  <si>
    <t>M.A. Grain LLC</t>
  </si>
  <si>
    <t>500 North Street</t>
  </si>
  <si>
    <t>Elgin</t>
  </si>
  <si>
    <t>mattanderson-atc@hotmail.com</t>
  </si>
  <si>
    <t>JO-A-300-20318-912527</t>
  </si>
  <si>
    <t>Farm Workers/Laborers</t>
  </si>
  <si>
    <t>84155 514th Ave</t>
  </si>
  <si>
    <t>ANTELOPE</t>
  </si>
  <si>
    <t>Mobile home.</t>
  </si>
  <si>
    <t>H-300-20254-815116</t>
  </si>
  <si>
    <t>JO-A-300-20254-815116</t>
  </si>
  <si>
    <t>ROUTE 176 &amp; AVENUE 40</t>
  </si>
  <si>
    <t>EARLIMART</t>
  </si>
  <si>
    <t>H-300-20293-881536</t>
  </si>
  <si>
    <t>Q &amp; H Honey Farm, LLC</t>
  </si>
  <si>
    <t>22020 Stanford Cr.</t>
  </si>
  <si>
    <t>Elkhorn</t>
  </si>
  <si>
    <t>Hanna</t>
  </si>
  <si>
    <t>Dean</t>
  </si>
  <si>
    <t>JO-A-300-20293-881536</t>
  </si>
  <si>
    <t xml:space="preserve">'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t>
  </si>
  <si>
    <t xml:space="preserve">This job requires a minimum of three months of prior experience working on a honeybee farm handling both manual and machine tasks associated with beekeeping.  Saturday work required. Must be able to lift/carry 75 lbs. Workers need to have no fear of bees and be non-allergic to bee stings, pollen, honey or other products of the hive. Must be able to work in excessive humidity and heat up to 110 degrees Fahrenheit. Clean driving record required in order to drive company vehicles. Must have or be able to obtain U.S. drivers license within 30 days following hire. Employer-paid post-hire upon suspicion and post-accident drug testing required.   </t>
  </si>
  <si>
    <t>8730 Kernita Rd.</t>
  </si>
  <si>
    <t>Whispering Meadows Apartments - 615 W China Grade Loop</t>
  </si>
  <si>
    <t xml:space="preserve">Two-story block apartments </t>
  </si>
  <si>
    <t>https://www.edd.ca.gov/</t>
  </si>
  <si>
    <t>Twin Ag Farms</t>
  </si>
  <si>
    <t>1130 W Rd 110 S</t>
  </si>
  <si>
    <t>Grainfield</t>
  </si>
  <si>
    <t>Schippers</t>
  </si>
  <si>
    <t>mattschippers@hotmail.com</t>
  </si>
  <si>
    <t>H-300-20297-886500</t>
  </si>
  <si>
    <t>Big Creek Nursery</t>
  </si>
  <si>
    <t>12451 Moffett Rd</t>
  </si>
  <si>
    <t>Mathews</t>
  </si>
  <si>
    <t>Teresa</t>
  </si>
  <si>
    <t>12451 Moffett Rd.</t>
  </si>
  <si>
    <t>JO-A-300-20297-886500</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</si>
  <si>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</si>
  <si>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12451 Moffett Road</t>
  </si>
  <si>
    <t xml:space="preserve">Mobile Homes               </t>
  </si>
  <si>
    <t>H-300-20323-917544</t>
  </si>
  <si>
    <t>Dennis Farms Partnership</t>
  </si>
  <si>
    <t>996 Sondheimer Loop Road</t>
  </si>
  <si>
    <t xml:space="preserve">Sondheimer </t>
  </si>
  <si>
    <t>Sondheimer</t>
  </si>
  <si>
    <t>JO-A-300-20323-917544</t>
  </si>
  <si>
    <t>2586 Sondheimer Loop Road</t>
  </si>
  <si>
    <t>2478 Bull Run Road</t>
  </si>
  <si>
    <t>Transylvania</t>
  </si>
  <si>
    <t>lostballfarms@yahoo.com</t>
  </si>
  <si>
    <t>H-300-20212-743308</t>
  </si>
  <si>
    <t>Senior Vice President</t>
  </si>
  <si>
    <t>JO-A-300-20212-743308</t>
  </si>
  <si>
    <t xml:space="preserve">Agricultural Equipment Operator     </t>
  </si>
  <si>
    <t>25°25'13.5” N, 80°32'30.6” W</t>
  </si>
  <si>
    <t xml:space="preserve">Fairway Inn 100 SE 1st Ave </t>
  </si>
  <si>
    <t xml:space="preserve">Florida City </t>
  </si>
  <si>
    <t>motel</t>
  </si>
  <si>
    <t>H-300-20244-796470</t>
  </si>
  <si>
    <t>The Growers Company, Inc.</t>
  </si>
  <si>
    <t>15834 S. Avenue G</t>
  </si>
  <si>
    <t>PO Box 3170</t>
  </si>
  <si>
    <t>Somerton</t>
  </si>
  <si>
    <t>Rodriguez</t>
  </si>
  <si>
    <t>P.O. Box 3170</t>
  </si>
  <si>
    <t xml:space="preserve">15834 S. Ave. G </t>
  </si>
  <si>
    <t>sonny@thegrowerscompany.com</t>
  </si>
  <si>
    <t>JO-A-300-20244-796470</t>
  </si>
  <si>
    <t>Farmworker and Laborers, Crop</t>
  </si>
  <si>
    <t>' Please see Addendum C.</t>
  </si>
  <si>
    <t>Please see addendum C.</t>
  </si>
  <si>
    <t>Please see Addendum B</t>
  </si>
  <si>
    <t>UofArizona Housing Complex: 2186 W. County 15th St.</t>
  </si>
  <si>
    <t>Housing Complex</t>
  </si>
  <si>
    <t>H-300-20231-774743</t>
  </si>
  <si>
    <t>W&amp;J Trucking LLC</t>
  </si>
  <si>
    <t>100 Rushbrook Rd</t>
  </si>
  <si>
    <t>wijo16@yahoo.com</t>
  </si>
  <si>
    <t>JO-A-300-20231-774743</t>
  </si>
  <si>
    <t xml:space="preserve">Employees need to be able to lift 100 pounds. Moderate phone use allowed at the worksite. </t>
  </si>
  <si>
    <t>868 High Cotton Rd</t>
  </si>
  <si>
    <t>Employer Owned</t>
  </si>
  <si>
    <t>H-300-20244-795848</t>
  </si>
  <si>
    <t>Triple M Fruit Co., Inc.</t>
  </si>
  <si>
    <t>56 W. Central Ave.</t>
  </si>
  <si>
    <t>Emmett</t>
  </si>
  <si>
    <t>56 W. Central Avenue</t>
  </si>
  <si>
    <t>triplem2@frontier.com</t>
  </si>
  <si>
    <t>JO-A-300-20244-795848</t>
  </si>
  <si>
    <t>TRAINING: Employees will receive training on how to correctly harvest fruit for the first 14 days. If the employee is unable or unfit to perform the duties listed after the 14-day trial period, the employee will receive warnings. Hours may be reduced to the mnimum allowed, or employee may be terminated. 
After the initial trial period, employee will be expected to work efficiently with minimal supervision.
ENTRENAMIENTO: Los empleados recibirn formacin sobre cmo la fruta correctamente la cosecha durante los primeros 14 das. Si el empleado no puede o no est en condiciones de realizar las tareas enumeradas despus del perodo de prueba de 14 das, el empleado recibir advertencias. Las horas pueden reducirse al mnimo permitido, o el empleado puede ser despedido.
Despus del perodo de prueba inicial, se espera que el empleado trabaje de manera eficiente con una supervisin mnima.</t>
  </si>
  <si>
    <t>100-2599 Kelly Roberts Rd</t>
  </si>
  <si>
    <t>700 US Hwy 27 S</t>
  </si>
  <si>
    <t>H-300-20267-841154</t>
  </si>
  <si>
    <t>OCF Seeds, LLC</t>
  </si>
  <si>
    <t>1024 Cty Hwy 17</t>
  </si>
  <si>
    <t>Hendricks</t>
  </si>
  <si>
    <t>Olsen</t>
  </si>
  <si>
    <t>colsen@olsencustomfarms.com</t>
  </si>
  <si>
    <t>JO-A-300-20267-841154</t>
  </si>
  <si>
    <t>Seed Cleaner/Bagger/Hauler</t>
  </si>
  <si>
    <t>The applicant/worker will need to have a CDL and basic literacy and math skills. The applicant must also be capable of lifting 60 lbs.</t>
  </si>
  <si>
    <t>1271 300th St</t>
  </si>
  <si>
    <t>H-300-20283-875122</t>
  </si>
  <si>
    <t>BENWOOD FARMS</t>
  </si>
  <si>
    <t>6532 Hwy 42</t>
  </si>
  <si>
    <t>Earle</t>
  </si>
  <si>
    <t>Valentine</t>
  </si>
  <si>
    <t xml:space="preserve">Donald </t>
  </si>
  <si>
    <t xml:space="preserve">M. </t>
  </si>
  <si>
    <t xml:space="preserve">H2A Complete II, Inc. </t>
  </si>
  <si>
    <t>JO-A-300-20283-875122</t>
  </si>
  <si>
    <t xml:space="preserve">' - Social Security 
- Federal Tax
- State Tax
- Inadvertent Overpayments (if required)
- Loan repayments (if required)
- Court &amp; government ordered garnishments (if required)
- Damage to tools or housing ( other than normal wear and tear, if required)
</t>
  </si>
  <si>
    <t>See addendum C</t>
  </si>
  <si>
    <t xml:space="preserve">6532 Hwy 42
</t>
  </si>
  <si>
    <t>6521/6527/6547/6553/922/924 Hwy 42</t>
  </si>
  <si>
    <t>Houses</t>
  </si>
  <si>
    <t>matt.valentine@live.com</t>
  </si>
  <si>
    <t>https://www.arjoblink.arkansas.gov/ada/r/</t>
  </si>
  <si>
    <t>H-300-20276-855898</t>
  </si>
  <si>
    <t>Double J Harvesting, Inc.</t>
  </si>
  <si>
    <t>3047 NE Beechwood Cir</t>
  </si>
  <si>
    <t>Vargas, Jr.</t>
  </si>
  <si>
    <t>DOUBLEJHARVESTING@YAHOO.COM</t>
  </si>
  <si>
    <t>JO-A-300-20276-855898</t>
  </si>
  <si>
    <t>Farmworker, Crop</t>
  </si>
  <si>
    <t>Cutters: Per bus divided by the numbers of workers cutting</t>
  </si>
  <si>
    <t xml:space="preserve">'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
</t>
  </si>
  <si>
    <t>The majority of the workday is spent on ones feet and outdoors. Workers rarely stand in one place for any period of time. Workers must be able to stand, sit, stoop, squat, kneel, crouch, bend, (from the waist) push, pull, reach, lift and carry items weighing up to 60 pounds in the course of performing required activities. Work is performed in outdoor agricultural fields and involves exposure to sun, wind, rain, soil, mud, dust, heat, cold and other natural elements. Worker must be able to withstand working in the direct sunlight, and weather conditions ranging from hot and humid weather, moderate rain and cold while performing their required job duties. Workers should come prepared wearing appropriate clothing and footwear for the environmental and working conditions described. The work entails exposure to soil, plants, insects, and plant materials such as, but not limited to pesticides and and fertilizers. The employer will comply with all worker protection standards and restrictions</t>
  </si>
  <si>
    <t>6011 Bronson Rd</t>
  </si>
  <si>
    <t>Moore Haven</t>
  </si>
  <si>
    <t>1135 ALICE ST</t>
  </si>
  <si>
    <t xml:space="preserve">Leased Mobile Homes
</t>
  </si>
  <si>
    <t>H-300-20276-856136</t>
  </si>
  <si>
    <t>Catch-22 Trucking LLC</t>
  </si>
  <si>
    <t>208 Cassidy St</t>
  </si>
  <si>
    <t>Boggan</t>
  </si>
  <si>
    <t>willboggan@hotmail.com</t>
  </si>
  <si>
    <t>JO-A-300-20276-856136</t>
  </si>
  <si>
    <t xml:space="preserve">Moderate cell phone use is allowed at the worksite. </t>
  </si>
  <si>
    <t>1002 Friendship Rd</t>
  </si>
  <si>
    <t>217 Walnut St</t>
  </si>
  <si>
    <t>H-300-20274-852295</t>
  </si>
  <si>
    <t>JO-A-300-20274-852295</t>
  </si>
  <si>
    <t>179 179th St North #112</t>
  </si>
  <si>
    <t>East Moline</t>
  </si>
  <si>
    <t>ROCK ISLAND</t>
  </si>
  <si>
    <t>2770 East St</t>
  </si>
  <si>
    <t>Princeton</t>
  </si>
  <si>
    <t>BUREAU</t>
  </si>
  <si>
    <t>H-300-20274-851913</t>
  </si>
  <si>
    <t>Browning's Honey Co., Inc.</t>
  </si>
  <si>
    <t>3270 86th Ave SE</t>
  </si>
  <si>
    <t>Zac</t>
  </si>
  <si>
    <t>cyndy.browningshoney@gmail.com</t>
  </si>
  <si>
    <t>JO-A-300-20274-851913</t>
  </si>
  <si>
    <t xml:space="preserve">' The following deduction will be made: 
Taxes, if applicable under Federal, State, and local law from U.S. Workers, FICA Taxes, &amp; Federal Income Tax Withholding.  
Willful destruction of property. 
No deductions will be made which would bring the employee's hourly wage below the Federal Minimum Wage.
The employer will pay at least $13.62 per hour for work performed in Idaho, and at least $14.77 per hour for work performed in California. 
</t>
  </si>
  <si>
    <t xml:space="preserve">Must be able to provide references to verify experience.  Must be able to work for the entire itinerary and join the employer at any one of the locations that the employer has a crew located at that time.  No fear of/non-allergic to bees/pollen.  Able to lift up to 50 lbs. repetitively. </t>
  </si>
  <si>
    <t>9019 North 5th East</t>
  </si>
  <si>
    <t>BONNEVILLE</t>
  </si>
  <si>
    <t>665 Pancheri Drive</t>
  </si>
  <si>
    <t>Candelwood Suites- Fully Furnished Motel</t>
  </si>
  <si>
    <t>H-300-20295-884243</t>
  </si>
  <si>
    <t xml:space="preserve">Carlton </t>
  </si>
  <si>
    <t xml:space="preserve">2695 E. Main Street </t>
  </si>
  <si>
    <t>JO-A-300-20295-884243</t>
  </si>
  <si>
    <t>A &amp; A Blueberry, LLC 
4354 NE CR 660</t>
  </si>
  <si>
    <t>Darren</t>
  </si>
  <si>
    <t>RAMSEY</t>
  </si>
  <si>
    <t>H-300-20307-894608</t>
  </si>
  <si>
    <t>Winston Frey</t>
  </si>
  <si>
    <t>1462 Frey Cove Rd</t>
  </si>
  <si>
    <t xml:space="preserve">Eunice </t>
  </si>
  <si>
    <t>1462 Frey Cove Road</t>
  </si>
  <si>
    <t>freyoutfitters@charter.net</t>
  </si>
  <si>
    <t>JO-A-300-20307-894608</t>
  </si>
  <si>
    <t>1111 Frey Cove Road</t>
  </si>
  <si>
    <t>H-300-20309-898158</t>
  </si>
  <si>
    <t>ROWLEY'S SOUTHRIDGE FARMS</t>
  </si>
  <si>
    <t>300 W 900 S</t>
  </si>
  <si>
    <t>Santaquin</t>
  </si>
  <si>
    <t>ROWLEY</t>
  </si>
  <si>
    <t>SCOT</t>
  </si>
  <si>
    <t>MANAGER</t>
  </si>
  <si>
    <t>300W 900S</t>
  </si>
  <si>
    <t>SANTAQUIN</t>
  </si>
  <si>
    <t>scot@southridgefarms.com</t>
  </si>
  <si>
    <t>JO-A-300-20309-898158</t>
  </si>
  <si>
    <t>FARM WORKER/ORCHARD LABORER</t>
  </si>
  <si>
    <t xml:space="preserve">SANTAQUIN </t>
  </si>
  <si>
    <t>705 S 500W</t>
  </si>
  <si>
    <t>SINGLE FAMILY  CINDER BLOCK HOUSE</t>
  </si>
  <si>
    <t>H-300-20308-896354</t>
  </si>
  <si>
    <t>Green Country Honey LLC</t>
  </si>
  <si>
    <t>1489 W 460</t>
  </si>
  <si>
    <t xml:space="preserve">Mailing:  21540 E 430 Road, Claremore, OK 74017 </t>
  </si>
  <si>
    <t>Pryor</t>
  </si>
  <si>
    <t>Neuenschwander</t>
  </si>
  <si>
    <t xml:space="preserve">Sami </t>
  </si>
  <si>
    <t xml:space="preserve">Manager </t>
  </si>
  <si>
    <t xml:space="preserve">21540 E 430 Road ,  Claremore,  OK 74017 </t>
  </si>
  <si>
    <t xml:space="preserve">Pryor </t>
  </si>
  <si>
    <t>JO-A-300-20308-896354</t>
  </si>
  <si>
    <t>' DEDUCTIONS.Employer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benefit.All deductions will comply with the Fair Labor Standards Act (FLSA) and applicable state law.Workers must obtain employer's permission to make personal long distance phone calls on employer's phone.Making a personal long distance phone call constitutes consent by the worker for employer to deduct the cost of such call from worker's pay.Worker must promptly confirm such authorization in writing. Workers may be subject to disciplinary action for failing to obtain employer's permission for a personal long-distance call or to repay the cost of such call within a reasonable time.</t>
  </si>
  <si>
    <t xml:space="preserve">This job requires a minimum of three months of verifiable prior experience working on a honeybee farm handling both manual and machine tasks associated with beekeeping.  Saturday work required. Must be able to lift/carry 70 lbs.  Workers must have no fear of bees and be non-allergic to bee stings, pollen, honey or other products of the hive.   </t>
  </si>
  <si>
    <t>1489 W460</t>
  </si>
  <si>
    <t>MAYES</t>
  </si>
  <si>
    <t>Conventional single family frame house</t>
  </si>
  <si>
    <t>www.okjobmatch.com</t>
  </si>
  <si>
    <t>H-300-20307-895464</t>
  </si>
  <si>
    <t>3491 E Road, LLC</t>
  </si>
  <si>
    <t>3491 E Road</t>
  </si>
  <si>
    <t>Ruckman</t>
  </si>
  <si>
    <t>Teddy</t>
  </si>
  <si>
    <t>JO-A-300-20307-895464</t>
  </si>
  <si>
    <t>Bi-Monthly</t>
  </si>
  <si>
    <t>' 1. FICA
2. Medicare
3. State Taxes
4. Federal Taxes
5. Willful Destruction of Property or Housing Damage
--------------------------------------------------------------------------------------------------------------------------------------------------------------------------------------
El empleador hará las siguientes deducciones, si corresponde, y de conformidad con las leyes federales y estatales:
1. FICA
2. Medicare
3. Impuestos estatales
4. Impuestos federales
5. Destrucción intencional de propiedad o daños a la vivienda</t>
  </si>
  <si>
    <t>Must be able to climb up and down orchard ladder with pruning tools and 35 lb. picking tote. Must be able to pick 10 bushel bags of fruit per hour for job retention. One (1) month experience pruning and harvesting fruit trees is required. The employer will provide no training and allow zero days for the worker to reach the production standards.
--------------------------------------------------------------------------------------------------
Debe poder subir y bajar la escalera de la huerta con herramientas de poda y una bolsa de recoleccin de 35 lb. Debe ser capaz de recoger 10 bolsas de fruta por hora para la retencin del trabajo. Se requiere un (1) mes de experiencia de poda y cosecha de rboles frutales. El empleador no proporcionar capacitacin y no dar ningn da para que el trabajador alcance los estndares de produccin.</t>
  </si>
  <si>
    <t>3579 E 1/2 Road</t>
  </si>
  <si>
    <t>2 Modular Homes &amp; Bunkhouse (private)</t>
  </si>
  <si>
    <t>tedruckman@aol.com</t>
  </si>
  <si>
    <t>H-300-20303-891779</t>
  </si>
  <si>
    <t>Gerard Frey Farms</t>
  </si>
  <si>
    <t>6676 Harmon Rd</t>
  </si>
  <si>
    <t>danafrey@aol.com</t>
  </si>
  <si>
    <t>JO-A-300-20303-891779</t>
  </si>
  <si>
    <t>Crawfish Farm Worker</t>
  </si>
  <si>
    <t>2058 Schultz Rd</t>
  </si>
  <si>
    <t xml:space="preserve">2 trailers, 1 house, 2 dorms, private </t>
  </si>
  <si>
    <t>laworks.net</t>
  </si>
  <si>
    <t>H-300-20308-895688</t>
  </si>
  <si>
    <t>C&amp;R Farms, LLC</t>
  </si>
  <si>
    <t>3620 F Road</t>
  </si>
  <si>
    <t>(mailing address:  3708 F Road, Palisade, CO  81526)</t>
  </si>
  <si>
    <t>Talbott</t>
  </si>
  <si>
    <t>JO-A-300-20308-895688</t>
  </si>
  <si>
    <t>' Employer will make the following deductions, if applicable, and in accordance with Federal and State laws:
1. FICA
2. Medicare
3. State Taxes
4. Federal Taxes
5. Willful Destruction of Property or Housing Damage
--------------------------------------------------------------------------
El empleador hará las siguientes deducciones, si corresponde, y de conformidad con las leyes federales y estatales:
1. FICA
2. Medicare
3. Impuestos estatales
4. Impuestos federales
5. Destrucción intencional de propiedad o daños a la vivienda</t>
  </si>
  <si>
    <t>Three (3) months experience pruning, thinning and/or harvesting tree fruit. Must lift and carry 65 pounds.
---------------------------------------------------------------------------------------------------
Tres (3) meses de experiencia en poda, adelgazamiento y / o cosecha de rboles frutales. Debe levantar y cargar 65 libras.</t>
  </si>
  <si>
    <t>3708 F Road</t>
  </si>
  <si>
    <t>Frame House (private)</t>
  </si>
  <si>
    <t>liz@candrfarms.com</t>
  </si>
  <si>
    <t>Genola</t>
  </si>
  <si>
    <t>Tami</t>
  </si>
  <si>
    <t>www.jobs.utah.gov</t>
  </si>
  <si>
    <t>Carmichael</t>
  </si>
  <si>
    <t>H-300-20311-902652</t>
  </si>
  <si>
    <t>Montana Pollinations, Inc.</t>
  </si>
  <si>
    <t>410 Clear Creek Road Note: No Mail Delivery</t>
  </si>
  <si>
    <t>PO Box 748</t>
  </si>
  <si>
    <t>Marshall</t>
  </si>
  <si>
    <t>410 Clear Creek Road</t>
  </si>
  <si>
    <t>honeyman445@hotmail.com; info@snakeriverfarmers.org</t>
  </si>
  <si>
    <t>JO-A-300-20311-902652</t>
  </si>
  <si>
    <t>Applicants must have 20 days experience with beekeeping.</t>
  </si>
  <si>
    <t>7215 Road 35</t>
  </si>
  <si>
    <t>Madera</t>
  </si>
  <si>
    <t>2210 N Schnoor Avenue Apartment 221</t>
  </si>
  <si>
    <t>https://www.caljobs.ca.gov</t>
  </si>
  <si>
    <t>H-300-20329-927166</t>
  </si>
  <si>
    <t>ILS Farm Partnership</t>
  </si>
  <si>
    <t>551 SW 30 RD.</t>
  </si>
  <si>
    <t>Great Bend</t>
  </si>
  <si>
    <t>DeVorss</t>
  </si>
  <si>
    <t>Debbie</t>
  </si>
  <si>
    <t>Farm Comptroller</t>
  </si>
  <si>
    <t>debbiedevorss@ilsbeef.com</t>
  </si>
  <si>
    <t>700 Poplar St.</t>
  </si>
  <si>
    <t>JO-A-300-20329-927166</t>
  </si>
  <si>
    <t xml:space="preserve">Job requires driving tractors and operating large farm equipment to till soil, plant, harvest crops, apply fertilizer, &amp; operate sprayer as well as driving semi-trucks to transport product to storage elevators. Performing maintenance on irrigation equipment will also be required along with 6 months experience. Applicant must have or be able to obtain drivers license within 30 days after hire. </t>
  </si>
  <si>
    <t>551 SW 30 Rd</t>
  </si>
  <si>
    <t>BARTON</t>
  </si>
  <si>
    <t>582 60th Ave</t>
  </si>
  <si>
    <t>Larned</t>
  </si>
  <si>
    <t>PAWNEE</t>
  </si>
  <si>
    <t>Forest Hill</t>
  </si>
  <si>
    <t>Altheimer</t>
  </si>
  <si>
    <t>Page</t>
  </si>
  <si>
    <t xml:space="preserve">' All deductions as required by law. 
Advance wages, if any. </t>
  </si>
  <si>
    <t>H-300-20338-936383</t>
  </si>
  <si>
    <t>JO-A-300-20338-936383</t>
  </si>
  <si>
    <t>Dupont</t>
  </si>
  <si>
    <t>https://www.ndworkforceconnection.com/vosnet/Default.aspx</t>
  </si>
  <si>
    <t>H-300-20330-927893</t>
  </si>
  <si>
    <t>Delta Stallion Station</t>
  </si>
  <si>
    <t>2199 West Street</t>
  </si>
  <si>
    <t>Vinton</t>
  </si>
  <si>
    <t>Findley</t>
  </si>
  <si>
    <t>JO-A-300-20330-927893</t>
  </si>
  <si>
    <t>Livestock Farm Worker</t>
  </si>
  <si>
    <t>Safe handling concerns require that, to be qualified for this position, workers must have no less than three months prior experience as livestock handling assistant in a horse breeding operation. Saturday work required. Must be able to lift/carry 60 lbs. Employer-paid post-hire upon suspicion and post-accident drug testing required.</t>
  </si>
  <si>
    <t>2199 West St.</t>
  </si>
  <si>
    <t>1712 Perry St.</t>
  </si>
  <si>
    <t>H-300-20336-933187</t>
  </si>
  <si>
    <t>Pollock Land &amp; Cattle LLC</t>
  </si>
  <si>
    <t>P O Box 667</t>
  </si>
  <si>
    <t>401 W Maple</t>
  </si>
  <si>
    <t>Canton</t>
  </si>
  <si>
    <t>Pollock</t>
  </si>
  <si>
    <t>JO-A-300-20336-933187</t>
  </si>
  <si>
    <t>1-20N-17W</t>
  </si>
  <si>
    <t>Chester</t>
  </si>
  <si>
    <t>WOODWARD</t>
  </si>
  <si>
    <t>27-19N-14W</t>
  </si>
  <si>
    <t>wlpollock@pldi.net</t>
  </si>
  <si>
    <t>Brittany</t>
  </si>
  <si>
    <t>Franklin</t>
  </si>
  <si>
    <t>Lewis</t>
  </si>
  <si>
    <t xml:space="preserve">See Addendum A for complete Piece Rate schedule. </t>
  </si>
  <si>
    <t>Vaughn</t>
  </si>
  <si>
    <t>DAVIS</t>
  </si>
  <si>
    <t>https://www.labor.ny.gov/home/</t>
  </si>
  <si>
    <t xml:space="preserve">Santa Maria </t>
  </si>
  <si>
    <t>H2A Coordinator</t>
  </si>
  <si>
    <t>H-300-20352-967238</t>
  </si>
  <si>
    <t>Heartland Farms, Inc.</t>
  </si>
  <si>
    <t>1972 North Co Rd 42</t>
  </si>
  <si>
    <t>Gibsonburg</t>
  </si>
  <si>
    <t>Schuett</t>
  </si>
  <si>
    <t>1972 North Co. Rd. 42</t>
  </si>
  <si>
    <t>Sandusky</t>
  </si>
  <si>
    <t>JO-A-300-20352-967238</t>
  </si>
  <si>
    <t>1972 North Co Rd. 42</t>
  </si>
  <si>
    <t>SANDUSKY</t>
  </si>
  <si>
    <t>2596 N CR 42</t>
  </si>
  <si>
    <t>heartlandfarms74@gmail.com</t>
  </si>
  <si>
    <t>TRIGG</t>
  </si>
  <si>
    <t>McIntire</t>
  </si>
  <si>
    <t>Mathias</t>
  </si>
  <si>
    <t>danniellec@piniconfarm.com</t>
  </si>
  <si>
    <t>Alt</t>
  </si>
  <si>
    <t>Doug</t>
  </si>
  <si>
    <t xml:space="preserve">Farmworker: Diversified       </t>
  </si>
  <si>
    <t>H-300-20273-849875</t>
  </si>
  <si>
    <t>JO-A-300-20273-849875</t>
  </si>
  <si>
    <t>H-300-20339-938719</t>
  </si>
  <si>
    <t>Mountain Valley Livestock, Inc</t>
  </si>
  <si>
    <t>278 Hwy 59</t>
  </si>
  <si>
    <t>PO Box 600</t>
  </si>
  <si>
    <t>Tracy Dilts</t>
  </si>
  <si>
    <t>Judy or Tiffany Hageman</t>
  </si>
  <si>
    <t xml:space="preserve">or </t>
  </si>
  <si>
    <t>judyhageman@gmail.com</t>
  </si>
  <si>
    <t>JO-A-300-20339-938719</t>
  </si>
  <si>
    <t xml:space="preserve">Required to: perform tasks capably and efficiently without close supervision, spend the majority of work days on the range, live  and work singly or in small  groups  of workers in isolated  areas for extended periods of time, meet personal hygiene requirements, handle animals using low stress handling methods, demonstrate commonsense and awareness of safe equine handling procedures, i.e. no running in barns, shouting, abusing animals, leaving gates/stall doors/feed rooms open or smoking in and around barns, sheds or hay storage, work with and around farm machinery such as tractors for haying and supplemental feeding purposes and ATVs for irrigating and the movement of livestock, work with and around farm machinery such as tractors for supplemental feeding purposes and ATVs for movement of livestock, maintain and manage remote housing locations in a safe and responsible manner, attend animals during all hours of the day as required for their safety and well-being, work outdoors in all </t>
  </si>
  <si>
    <t>CONVERSE</t>
  </si>
  <si>
    <t>Blazzard Farms</t>
  </si>
  <si>
    <t>1196 N 2000 W</t>
  </si>
  <si>
    <t>Kamas</t>
  </si>
  <si>
    <t>Blazzard</t>
  </si>
  <si>
    <t xml:space="preserve">John </t>
  </si>
  <si>
    <t>jblazzard@allwest.net</t>
  </si>
  <si>
    <t>Weiner</t>
  </si>
  <si>
    <t>H-300-20301-889144</t>
  </si>
  <si>
    <t>JO-A-300-20301-889144</t>
  </si>
  <si>
    <t>9230 RECTOR LEADER ROAD. FROM BYERS EXIT TO I-70 GO 8 MLS EAST THEN 8 MLS NORTH ON RECTOR LD RD.</t>
  </si>
  <si>
    <t>BYERS</t>
  </si>
  <si>
    <t>H-300-20276-856034</t>
  </si>
  <si>
    <t>Bauer Land &amp; Livestock</t>
  </si>
  <si>
    <t>3053 HWY 14-16 East</t>
  </si>
  <si>
    <t>3053 Hwy 14-16 East, Clearmont WY 82835 (Mailing Address)</t>
  </si>
  <si>
    <t>Clearmont</t>
  </si>
  <si>
    <t>Barry or Shirley</t>
  </si>
  <si>
    <t>Owner Manager</t>
  </si>
  <si>
    <t>3053 Hwy 14-16 East Clearmont WY 82835</t>
  </si>
  <si>
    <t>babauer@rangeweb.net</t>
  </si>
  <si>
    <t>JO-A-300-20276-856034</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</si>
  <si>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t>
  </si>
  <si>
    <t xml:space="preserve">3053 Hwy 14-16 East </t>
  </si>
  <si>
    <t>3206 Hwy 14-16 East</t>
  </si>
  <si>
    <t>H-300-20310-900735</t>
  </si>
  <si>
    <t>R. Emigh Livestock</t>
  </si>
  <si>
    <t>30 South Second</t>
  </si>
  <si>
    <t>P.O Box 788, Rio Vista, CA, 64571 (Mailing Address)</t>
  </si>
  <si>
    <t>Rio Vista</t>
  </si>
  <si>
    <t>Ryan Mahoney</t>
  </si>
  <si>
    <t xml:space="preserve">or Jon Kidwell </t>
  </si>
  <si>
    <t>President/Vice Pres</t>
  </si>
  <si>
    <t>office@emighlivestock.com</t>
  </si>
  <si>
    <t>JO-A-300-20310-900735</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</si>
  <si>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t>
  </si>
  <si>
    <t>3828 Goose Haven Rd</t>
  </si>
  <si>
    <t>2838 Goose Haven Rd</t>
  </si>
  <si>
    <t>Suisun City</t>
  </si>
  <si>
    <t>H-300-20288-878441</t>
  </si>
  <si>
    <t>GAMIO LIVESTOCK</t>
  </si>
  <si>
    <t>705 AMESBURY DRIVE</t>
  </si>
  <si>
    <t>GAMIO</t>
  </si>
  <si>
    <t>MANUEL</t>
  </si>
  <si>
    <t>JO-A-300-20288-878441</t>
  </si>
  <si>
    <t>RANGE CALVER</t>
  </si>
  <si>
    <t>FIXED SITE UNIT, MOBILE RANGE UNIT</t>
  </si>
  <si>
    <t>H-300-20345-949121</t>
  </si>
  <si>
    <t>JO-A-300-20345-949121</t>
  </si>
  <si>
    <t>138 BRUST COUNTY ROAD. 25 MLS W OF WHITE BIRD ON DOUNUQ RD, JOSEPH PLAINS AREA</t>
  </si>
  <si>
    <t>WHITE BIRD</t>
  </si>
  <si>
    <t>IDAHO</t>
  </si>
  <si>
    <t>H-300-20232-777171</t>
  </si>
  <si>
    <t>Lady Moon Farms, Inc</t>
  </si>
  <si>
    <t>1795 Criders Church Rd.</t>
  </si>
  <si>
    <t>Chambersburg</t>
  </si>
  <si>
    <t>Beddard</t>
  </si>
  <si>
    <t>Anais</t>
  </si>
  <si>
    <t>JO-A-300-20232-777171</t>
  </si>
  <si>
    <t>Farmworker/ Laborer</t>
  </si>
  <si>
    <t xml:space="preserve">**The employer will provide workers with 2 days of training (16 working hours) only in the specific operations of the employers establishment, work areas and procedures.  Workers must possess 3 month prior experience with general farming and harvesting and/or packing vegetables.  </t>
  </si>
  <si>
    <t>47270 Bermon Rd.</t>
  </si>
  <si>
    <t xml:space="preserve">Punta Gorda </t>
  </si>
  <si>
    <t>Labelle Motel, 170 West Hickpochee Ave</t>
  </si>
  <si>
    <t>La Belle</t>
  </si>
  <si>
    <t>anais@ladymoonfarms.com</t>
  </si>
  <si>
    <t>H-300-20242-794952</t>
  </si>
  <si>
    <t xml:space="preserve">Tanimura &amp; Antle Fresh Foods, Inc. </t>
  </si>
  <si>
    <t>1 Harris Road</t>
  </si>
  <si>
    <t>Ponce</t>
  </si>
  <si>
    <t>Vice President &amp; General Counsel, Labor</t>
  </si>
  <si>
    <t>carmenp@taproduce.com</t>
  </si>
  <si>
    <t>JO-A-300-20242-794952</t>
  </si>
  <si>
    <t xml:space="preserve">Heavy Labor Harvesters </t>
  </si>
  <si>
    <t xml:space="preserve">'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a dishonest or willful act, or the gross negligence of the employee; and deductions expressly authorized by the employee in writing (if any) (e.g., premiums for health insurance; early pay advances). No deductions except those required or permitted by law shall be made which bring the worker’s earnings for any pay period below the applicable statutory federal or state minimum wage. </t>
  </si>
  <si>
    <t xml:space="preserve">General Specifications:  Employee must stand, sit, crouch, bend, reach, lift and carry items weighing up to 66 pounds in the course of performing required activities.  Employees must listen to, understand, and follow instructions of Company row bosses, forepersons, supervisors and managers.
Employees are expected to assist in maintaining work areas and Company property in a neat and clean condition by not littering or in any deliberate way defacing Company property.
Rest and meal periods must be taken in the assigned area(s) for food safety reasons unless an off-site rest or meal period is elected by the employee.
Work is performed in open fields and may involve exposure to mud, dust, wind, heat, cold, and other natural elements.  Temperatures can range from 30 degrees Fahrenheit to over 100 degrees Fahrenheit during the period of employment.  Employees should come prepared with appropriate clean clothing and footwear for the environmental and working conditions described.
</t>
  </si>
  <si>
    <t>3032 South Araby Road</t>
  </si>
  <si>
    <t>The Desert Grove Suites (CARE 4 H-2Housing LLC):  3500 S. 4th Avenue</t>
  </si>
  <si>
    <t>Carolinamejia@taproduce.com</t>
  </si>
  <si>
    <t>H-300-20251-808071</t>
  </si>
  <si>
    <t>JO-A-300-20251-808071</t>
  </si>
  <si>
    <t xml:space="preserve">Field Workers </t>
  </si>
  <si>
    <t>GROUP RATES; UNIT: CARTON COUNT: 24 CT NAKED</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</si>
  <si>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</si>
  <si>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 xml:space="preserve">Must have 1-month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</si>
  <si>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 xml:space="preserve">North Indio Farms : S. Ave. 42 &amp; W. Monroe St.
</t>
  </si>
  <si>
    <t>Indio</t>
  </si>
  <si>
    <t>Tropics Motor Hotel: 82297 Indio Blvd</t>
  </si>
  <si>
    <t>H-300-20247-804737</t>
  </si>
  <si>
    <t>JO-A-300-20247-804737</t>
  </si>
  <si>
    <t>5234 FM 2826</t>
  </si>
  <si>
    <t>H-300-20267-840790</t>
  </si>
  <si>
    <t>JO-A-300-20267-840790</t>
  </si>
  <si>
    <t>H-300-20267-841577</t>
  </si>
  <si>
    <t>Blue Point Produce LLC</t>
  </si>
  <si>
    <t>1740 110th St</t>
  </si>
  <si>
    <t>Richland</t>
  </si>
  <si>
    <t>Lena</t>
  </si>
  <si>
    <t>Organizer</t>
  </si>
  <si>
    <t>JO-A-300-20267-841577</t>
  </si>
  <si>
    <t>1111 Louden Dr.</t>
  </si>
  <si>
    <t>lenaadam@gmail.com</t>
  </si>
  <si>
    <t>H-300-20275-853418</t>
  </si>
  <si>
    <t>Paradise Island Inc.</t>
  </si>
  <si>
    <t>25201 S Louisiana Hwy 82</t>
  </si>
  <si>
    <t>Stelly</t>
  </si>
  <si>
    <t>25201 S. Louisiana Hwy. 82</t>
  </si>
  <si>
    <t>lisa@cajungators.com</t>
  </si>
  <si>
    <t>JO-A-300-20275-853418</t>
  </si>
  <si>
    <t>General Farm Workers</t>
  </si>
  <si>
    <t>25201 S. La. Hwy 82</t>
  </si>
  <si>
    <t>25201 S. La. Hwy. 82</t>
  </si>
  <si>
    <t>H-300-20273-850042</t>
  </si>
  <si>
    <t>David A. Hebert</t>
  </si>
  <si>
    <t>20404 Rostrom Road</t>
  </si>
  <si>
    <t>david.hebert0959@gmail.com</t>
  </si>
  <si>
    <t>JO-A-300-20273-850042</t>
  </si>
  <si>
    <t xml:space="preserve">General farm worker </t>
  </si>
  <si>
    <t>lease see attached continued for B.6.</t>
  </si>
  <si>
    <t>18438 Freeland Road</t>
  </si>
  <si>
    <t>Three bedroom, one bath, kitchen, living</t>
  </si>
  <si>
    <t>H-300-20275-853431</t>
  </si>
  <si>
    <t>JO-A-300-20275-853431</t>
  </si>
  <si>
    <t xml:space="preserve">Employer shall provide housing and board in accordance with the rules and regulations of the federal government of the United States of America. Discretionary performance-based bonuses and vacation pay may be available. Payroll advances may be available. </t>
  </si>
  <si>
    <t>' Social Security, Federal and State Income Tax withholding's may be deducted from wages.
State Income Tax may be withheld while working in the State of Idaho. While working in the State of Nevada there is no State Income Tax withheld. Wages may range from $1955.74 to $2200.00 per month based on length of time with employer and job experience.</t>
  </si>
  <si>
    <t>421 FLAT TOP ROAD</t>
  </si>
  <si>
    <t>CAREY</t>
  </si>
  <si>
    <t>H-300-20276-855543</t>
  </si>
  <si>
    <t>Burnham Bros</t>
  </si>
  <si>
    <t>526 W 12th Street</t>
  </si>
  <si>
    <t>31152 300th Street Winner, SD 57580</t>
  </si>
  <si>
    <t xml:space="preserve">Winner </t>
  </si>
  <si>
    <t>31152 300th Street, Winner, Tripp County, SD 57580</t>
  </si>
  <si>
    <t>JO-A-300-20276-855543</t>
  </si>
  <si>
    <t>Must be able to lift a 100 pound calf. Minimum one (1) months experience. Must be able to obtain a driver's license within 30 days of hire. Extensive sitting. Basic literacy and arithmetic requirement. No minimum education required. Wage rate may increase with verifiable experience.</t>
  </si>
  <si>
    <t xml:space="preserve">31166 300th St </t>
  </si>
  <si>
    <t>H-300-20276-856364</t>
  </si>
  <si>
    <t>Nelson Poultry Farms, Inc.</t>
  </si>
  <si>
    <t>JO-A-300-20276-856364</t>
  </si>
  <si>
    <t>Farm Laborer/Worker</t>
  </si>
  <si>
    <t>' Social Security, Federal Taxes, State Taxes. If any advances are given to workers, it will be deducted from their checks. Any willful destruction of property will also be deducted.</t>
  </si>
  <si>
    <t xml:space="preserve">Post employment drug test is paid for by employer. </t>
  </si>
  <si>
    <t>1845 Seventeenth Road</t>
  </si>
  <si>
    <t>Clay Center</t>
  </si>
  <si>
    <t>1676 Redwood</t>
  </si>
  <si>
    <t xml:space="preserve">Employer owned mobile home. </t>
  </si>
  <si>
    <t>H-300-20267-842028</t>
  </si>
  <si>
    <t>Pacific Tomato Growers, LTD</t>
  </si>
  <si>
    <t>503 10th Street W</t>
  </si>
  <si>
    <t>Palmetto</t>
  </si>
  <si>
    <t xml:space="preserve">Garcia </t>
  </si>
  <si>
    <t>Angel</t>
  </si>
  <si>
    <t>Assistant HR Director</t>
  </si>
  <si>
    <t>171 Church Street</t>
  </si>
  <si>
    <t>Suite 352</t>
  </si>
  <si>
    <t>ck@lowcountrylabor.com</t>
  </si>
  <si>
    <t xml:space="preserve">Low Country Labor Company </t>
  </si>
  <si>
    <t>JO-A-300-20267-842028</t>
  </si>
  <si>
    <t>Farm worker/laborer</t>
  </si>
  <si>
    <t>per 100 ft (manual hand planting)</t>
  </si>
  <si>
    <t xml:space="preserve">' The Adverse Effect Wage Rate, the prevailing hourly wage rate, the piece rate, the agreed upon collective bargaining rate, or the federal or state minimum wage rate, whichever is greatest, will be the minimum rate of pay. Pacific Tomato Growers assures that if a change in the AEWR, prevailing hourly wage rate, or federal minimum wage rate requires an increase in the guaranteed minimum, such increase will be paid as of the effective date of the increase. 
</t>
  </si>
  <si>
    <t xml:space="preserve"> Parrish Farm:18500 CR 675, Parrish, FL  34219</t>
  </si>
  <si>
    <t>PARRISH</t>
  </si>
  <si>
    <t xml:space="preserve">1000 1st Ave Court W </t>
  </si>
  <si>
    <t xml:space="preserve"> PALMETTO</t>
  </si>
  <si>
    <t>CONCRETE BARRACK STYLE</t>
  </si>
  <si>
    <t>agarcia@sunripecertified.com</t>
  </si>
  <si>
    <t>H-300-20279-857698</t>
  </si>
  <si>
    <t>Thomas J. Hall</t>
  </si>
  <si>
    <t>H &amp; S Fresh Pak</t>
  </si>
  <si>
    <t>13920 County Road 1</t>
  </si>
  <si>
    <t>Hoople</t>
  </si>
  <si>
    <t>Vincent</t>
  </si>
  <si>
    <t>Coleen</t>
  </si>
  <si>
    <t>operations manager</t>
  </si>
  <si>
    <t>PO Box 130</t>
  </si>
  <si>
    <t>JO-A-300-20279-857698</t>
  </si>
  <si>
    <t>' State and Federal taxes and Social Security</t>
  </si>
  <si>
    <t>Employees must have a valid drivers license or capable of obtaining one in 30 days.  Must be able to read and speak English for daily record keeping.</t>
  </si>
  <si>
    <t>13920 County Road 1
On County Road #1 from the town of Hoople, ND travel North 2 miles.</t>
  </si>
  <si>
    <t>12427 78th Street NE</t>
  </si>
  <si>
    <t>Edinburg</t>
  </si>
  <si>
    <t>PEMBINA</t>
  </si>
  <si>
    <t>Mobile Home : 3 bedroom,  2 bath</t>
  </si>
  <si>
    <t>www.ndjobs.com</t>
  </si>
  <si>
    <t>H-300-20301-889053</t>
  </si>
  <si>
    <t>JO-A-300-20301-889053</t>
  </si>
  <si>
    <t>27.011883, -80.463672</t>
  </si>
  <si>
    <t>BAKER</t>
  </si>
  <si>
    <t>114 SW 18th Avenue</t>
  </si>
  <si>
    <t>H-300-20296-885638</t>
  </si>
  <si>
    <t>Bro-Boyz, LLC</t>
  </si>
  <si>
    <t>8509 Reese Rd</t>
  </si>
  <si>
    <t>Gueydan</t>
  </si>
  <si>
    <t>Breaux</t>
  </si>
  <si>
    <t>Judd</t>
  </si>
  <si>
    <t>JO-A-300-20296-885638</t>
  </si>
  <si>
    <t>Experience as crawfish farm laborer</t>
  </si>
  <si>
    <t>31238 E Campbell Rd</t>
  </si>
  <si>
    <t>3 bedroom 2 bathroom home</t>
  </si>
  <si>
    <t>H-300-20287-877066</t>
  </si>
  <si>
    <t>Kelly M. Ramage</t>
  </si>
  <si>
    <t>2317 38th St. West</t>
  </si>
  <si>
    <t>Billings</t>
  </si>
  <si>
    <t>Ramage</t>
  </si>
  <si>
    <t>blramage@gmail.com</t>
  </si>
  <si>
    <t>JO-A-300-20287-877066</t>
  </si>
  <si>
    <t>Winter Grain Hauler</t>
  </si>
  <si>
    <t xml:space="preserve">' See Addendum C
</t>
  </si>
  <si>
    <t xml:space="preserve">Sunday - worker may be requested to work on Sunday but  not obligated to do so. </t>
  </si>
  <si>
    <t>244 Harms Rd</t>
  </si>
  <si>
    <t>Ryegate</t>
  </si>
  <si>
    <t>GOLDEN VALLEY</t>
  </si>
  <si>
    <t>H-300-20300-887903</t>
  </si>
  <si>
    <t>Kurt Smith Farms</t>
  </si>
  <si>
    <t>6336 Hwy 165</t>
  </si>
  <si>
    <t>Oberlin</t>
  </si>
  <si>
    <t>Allen parish</t>
  </si>
  <si>
    <t xml:space="preserve">Kurt </t>
  </si>
  <si>
    <t xml:space="preserve">Farmer </t>
  </si>
  <si>
    <t xml:space="preserve">6336 Hwy 165 </t>
  </si>
  <si>
    <t>kurtsmith165@gmail.com</t>
  </si>
  <si>
    <t>JO-A-300-20300-887903</t>
  </si>
  <si>
    <t>' Please see attached continued for A.11</t>
  </si>
  <si>
    <t xml:space="preserve">Oberlin </t>
  </si>
  <si>
    <t xml:space="preserve">2 bedroom 2 bath camp </t>
  </si>
  <si>
    <t>H-300-20294-883258</t>
  </si>
  <si>
    <t>Spring Hill Produce, LLC</t>
  </si>
  <si>
    <t>195 Ty Ty Omega Rd</t>
  </si>
  <si>
    <t>Quintana</t>
  </si>
  <si>
    <t>Katrina</t>
  </si>
  <si>
    <t>HR Assistant</t>
  </si>
  <si>
    <t>katrina@lewistaylorfarms.com</t>
  </si>
  <si>
    <t>JO-A-300-20294-883258</t>
  </si>
  <si>
    <t>Incentive-Harvest cantaloupe, melon</t>
  </si>
  <si>
    <t>Two months verifiable farm work experience harvesting cole crops required. Most job duties require workers to work in extremely hot, cold and/or wet weather and perform prolonged standing, walking, reaching, stooping, bending, pushing, pulling, and heavy lifting and carrying of up to 50 lbs. Employer is a drug-free workplace. Drug testing is conducted post-hire at the employer's expense and is not part of the interview process.</t>
  </si>
  <si>
    <t>Grass Field- WB Park Rd</t>
  </si>
  <si>
    <t>Omega</t>
  </si>
  <si>
    <t>TIFT</t>
  </si>
  <si>
    <t>154 Lewis Taylor Rd.</t>
  </si>
  <si>
    <t>employgeorgia.com</t>
  </si>
  <si>
    <t>H-300-20284-875332</t>
  </si>
  <si>
    <t xml:space="preserve">Roger Benson </t>
  </si>
  <si>
    <t>JO-A-300-20284-875332</t>
  </si>
  <si>
    <t>H-300-20314-904766</t>
  </si>
  <si>
    <t>Cobb Cattle Company</t>
  </si>
  <si>
    <t xml:space="preserve">PO BOX 68 </t>
  </si>
  <si>
    <t>42 County Road 561 South</t>
  </si>
  <si>
    <t xml:space="preserve">Savery </t>
  </si>
  <si>
    <t>Cobb</t>
  </si>
  <si>
    <t>Jack</t>
  </si>
  <si>
    <t>PO Box 68</t>
  </si>
  <si>
    <t>42 County Road 51 South</t>
  </si>
  <si>
    <t>Savery</t>
  </si>
  <si>
    <t>cobbcattle@wyoming.com</t>
  </si>
  <si>
    <t xml:space="preserve">Kropinak </t>
  </si>
  <si>
    <t xml:space="preserve">Kandance </t>
  </si>
  <si>
    <t xml:space="preserve">Craig </t>
  </si>
  <si>
    <t>JO-A-300-20314-904766</t>
  </si>
  <si>
    <t>Range Livestock worker (winter)</t>
  </si>
  <si>
    <t xml:space="preserve">' Workers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</si>
  <si>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42 County Road 561 South 
Cobb Ranch Road
Savery, Wyoming 82332</t>
  </si>
  <si>
    <t>CARBON</t>
  </si>
  <si>
    <t xml:space="preserve">42 County Road 561 South
Cobb Ranch Road
</t>
  </si>
  <si>
    <t>www.wyomingatwork.com</t>
  </si>
  <si>
    <t>' Social Security, Federal and State Tax.</t>
  </si>
  <si>
    <t>Macon</t>
  </si>
  <si>
    <t>Reynaga</t>
  </si>
  <si>
    <t>Beekeeper Helper</t>
  </si>
  <si>
    <t>H-300-20324-919687</t>
  </si>
  <si>
    <t>Towe Farms Trucking, LLC</t>
  </si>
  <si>
    <t>214 E Hoadley Rd</t>
  </si>
  <si>
    <t>JO-A-300-20324-919687</t>
  </si>
  <si>
    <t>Requires a CDL or equivalent or the ability to obtain one within 30 days to allow the driving of semi-trucks. Require 3 months experience.</t>
  </si>
  <si>
    <t>529 Grider Field Ladd Rd</t>
  </si>
  <si>
    <t xml:space="preserve"> 7707 Dollarway Rd</t>
  </si>
  <si>
    <t>towebrothersfarms@yahoo.com</t>
  </si>
  <si>
    <t>H-300-20329-926432</t>
  </si>
  <si>
    <t>Jesse D Smalis</t>
  </si>
  <si>
    <t>272 XIT Road</t>
  </si>
  <si>
    <t>Smalis</t>
  </si>
  <si>
    <t>barb.smalis@cropriskservices.com</t>
  </si>
  <si>
    <t>JO-A-300-20329-926432</t>
  </si>
  <si>
    <t xml:space="preserve">272 XIT Road </t>
  </si>
  <si>
    <t xml:space="preserve">273 XIT Road </t>
  </si>
  <si>
    <t>Mobile Home - Fixed Housing</t>
  </si>
  <si>
    <t>Alexandria</t>
  </si>
  <si>
    <t>Plant Nursery Laborer</t>
  </si>
  <si>
    <t>Glenmora</t>
  </si>
  <si>
    <t>Oakdale</t>
  </si>
  <si>
    <t>H-300-20316-907878</t>
  </si>
  <si>
    <t>PS&amp;J Crawfish</t>
  </si>
  <si>
    <t>23195 Crowley Eunice Hwy</t>
  </si>
  <si>
    <t>Schultz</t>
  </si>
  <si>
    <t>Onwer</t>
  </si>
  <si>
    <t>23195 Crowley Eunice Highway</t>
  </si>
  <si>
    <t>JO-A-300-20316-907878</t>
  </si>
  <si>
    <t>201 E 15th Street</t>
  </si>
  <si>
    <t>H-300-20315-906339</t>
  </si>
  <si>
    <t>JORDAN WAYNE CROCHET</t>
  </si>
  <si>
    <t>3360 CROCHET ROAD</t>
  </si>
  <si>
    <t>JENNINGS</t>
  </si>
  <si>
    <t>CROCHET</t>
  </si>
  <si>
    <t>JORDAN</t>
  </si>
  <si>
    <t>JORDANCROCHET75@ICLOUD.COM</t>
  </si>
  <si>
    <t>THIBODEAUX</t>
  </si>
  <si>
    <t>STACI</t>
  </si>
  <si>
    <t>REEVES</t>
  </si>
  <si>
    <t>2400 F E LANDRY ROAD</t>
  </si>
  <si>
    <t>STACI@SRTHIBODEAUX.COM</t>
  </si>
  <si>
    <t>STACI REEVES THIBODEAUX</t>
  </si>
  <si>
    <t>LOUISIANA STATE COURT</t>
  </si>
  <si>
    <t>JO-A-300-20315-906339</t>
  </si>
  <si>
    <t>FARMWORKERS &amp; LABOR, CROP</t>
  </si>
  <si>
    <t>' Deductions from pay will be made for all federal, state, and social security taxes owed by employee.</t>
  </si>
  <si>
    <t>OPERATION OF FARM EQUIPMENT SUCH AS CRAWFISH BOATS TO HARVEST CRAWFISH AND TRACTORS TO PREPARE FIELDS AND FIX LEVEES. Workers may be required to take random, post-accident, and/or upon suspicion drug test post hire at no cost to worker.  Testing positive or failure to comply may result in immediate termination from employment.</t>
  </si>
  <si>
    <t>22310 RAYMOND HIGHWAY</t>
  </si>
  <si>
    <t>3610 CROCHET ROAD</t>
  </si>
  <si>
    <t>TRAILER</t>
  </si>
  <si>
    <t>H-300-20323-918960</t>
  </si>
  <si>
    <t xml:space="preserve">Seward and Son Planting Company </t>
  </si>
  <si>
    <t>93 Anchor Dr.</t>
  </si>
  <si>
    <t>Seward</t>
  </si>
  <si>
    <t>seward_d@bellsouth.net</t>
  </si>
  <si>
    <t>JO-A-300-20323-918960</t>
  </si>
  <si>
    <t xml:space="preserve">Employees must be able to lift 50 pounds. Moderate phone use is allowed at the worksite. Employees will need to have, or be able to obtain, a CDL. Criminal background checks and drug screens may be done post-hire at the employer's expense to protect employees and equipment from potentially dangerous individuals and to keep employees and equipment safe when heavy machinery is being operated. </t>
  </si>
  <si>
    <t>701 Nixon Rd</t>
  </si>
  <si>
    <t>58 Elm St</t>
  </si>
  <si>
    <t>Louise</t>
  </si>
  <si>
    <t>seward_d@bellsouth.nett</t>
  </si>
  <si>
    <t>Susan</t>
  </si>
  <si>
    <t>H-300-20321-914110</t>
  </si>
  <si>
    <t>Hannan Deshotels Farms</t>
  </si>
  <si>
    <t>4473 L'Anse Blue Road</t>
  </si>
  <si>
    <t>Hannan</t>
  </si>
  <si>
    <t>4473 L'Anse Bleu Road</t>
  </si>
  <si>
    <t xml:space="preserve">Ville Platte </t>
  </si>
  <si>
    <t>cbdeshotels@outlook.com</t>
  </si>
  <si>
    <t>JO-A-300-20321-914110</t>
  </si>
  <si>
    <t>' Social Security, Federal and State tax.</t>
  </si>
  <si>
    <t>4473 L'Anse Bleu Road
*All worksites owned, operated, or controlled by employer*</t>
  </si>
  <si>
    <t>2,400 sq. ft. home</t>
  </si>
  <si>
    <t>H-300-20328-924315</t>
  </si>
  <si>
    <t>Countiss Farm</t>
  </si>
  <si>
    <t>9796 Sturdivant Rd</t>
  </si>
  <si>
    <t>Glendora</t>
  </si>
  <si>
    <t>Dyksterhouse</t>
  </si>
  <si>
    <t>gary@duewest1857.com</t>
  </si>
  <si>
    <t>JO-A-300-20328-924315</t>
  </si>
  <si>
    <t xml:space="preserve">Drug testing and criminal background check may be done post hire at the employers expense to ensure the safety of the workers. Workers will be required to drive equipment for significant hours, lift and carry heavy objects, and exert significant physical energy at times. MS an be very hot at times which is why the extreme temperature is checked. </t>
  </si>
  <si>
    <t>4459 River Rd</t>
  </si>
  <si>
    <t>H-300-20323-918281</t>
  </si>
  <si>
    <t>Oak Hill Tree Farm LLC</t>
  </si>
  <si>
    <t>P.O. Box 727</t>
  </si>
  <si>
    <t>7600 Grand Bay-Wilmer Rd</t>
  </si>
  <si>
    <t>Grand Bay</t>
  </si>
  <si>
    <t>Keller</t>
  </si>
  <si>
    <t>JO-A-300-20323-918281</t>
  </si>
  <si>
    <t>All applicants must have at least 3 months experience working in a commercial tree nursery or a commercial produce farm.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</si>
  <si>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7250 Grand Bay-Wilmer Road</t>
  </si>
  <si>
    <t>7220 Grand Bay- Wilmer Road</t>
  </si>
  <si>
    <t xml:space="preserve"> brian@oakhilltreefarm.com</t>
  </si>
  <si>
    <t>H-300-20323-917137</t>
  </si>
  <si>
    <t>Shoffner Farm Research, Inc.</t>
  </si>
  <si>
    <t>6355 Hwy 17 South</t>
  </si>
  <si>
    <t>Newport</t>
  </si>
  <si>
    <t>Shoffner</t>
  </si>
  <si>
    <t>Hallie</t>
  </si>
  <si>
    <t>Director of Administration</t>
  </si>
  <si>
    <t>hallie@sfrseed.com</t>
  </si>
  <si>
    <t>JO-A-300-20323-917137</t>
  </si>
  <si>
    <t xml:space="preserve">The employer does not anticipate that training will be necessary but will provide any amount of training.  The workers need to be able to perform the duties of the position. </t>
  </si>
  <si>
    <t>191 Jackson 136</t>
  </si>
  <si>
    <t>Greenhouse Worker</t>
  </si>
  <si>
    <t>H-300-20324-919726</t>
  </si>
  <si>
    <t>Hoover's Hatchery Company, Inc.</t>
  </si>
  <si>
    <t>205 Chickasaw Street</t>
  </si>
  <si>
    <t>P.O. Box 200</t>
  </si>
  <si>
    <t>Rudd</t>
  </si>
  <si>
    <t>Weiss</t>
  </si>
  <si>
    <t>Luke</t>
  </si>
  <si>
    <t>205 Chickasaw St</t>
  </si>
  <si>
    <t>JO-A-300-20324-919726</t>
  </si>
  <si>
    <t>Poultry Gender Identification Technician</t>
  </si>
  <si>
    <t>Must be able to lift and carry 75lbs for 75yds.  12 months chick sexer experience.</t>
  </si>
  <si>
    <t>FLOYD</t>
  </si>
  <si>
    <t>105 Depot St. Apt 9</t>
  </si>
  <si>
    <t>luke@hoovershatchery.com</t>
  </si>
  <si>
    <t>H-300-20323-917304</t>
  </si>
  <si>
    <t>A  Pirani Partnership</t>
  </si>
  <si>
    <t>335 Block Street</t>
  </si>
  <si>
    <t xml:space="preserve">P.O. Box 23, Marion, AR 72364, Crittenden County (Mailing) </t>
  </si>
  <si>
    <t>Pirani</t>
  </si>
  <si>
    <t>Sam</t>
  </si>
  <si>
    <t>sampirani1@gmail.com</t>
  </si>
  <si>
    <t>JO-A-300-20323-917304</t>
  </si>
  <si>
    <t xml:space="preserve"> Extensive pushing, pulling, sitting and walking. Exposure to extreme temperatures. Frequent stooping. Repetitive movements.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</si>
  <si>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1100 Roseboro Island Road</t>
  </si>
  <si>
    <t>1000 Roseboro Island Road</t>
  </si>
  <si>
    <t>H-300-20315-906801</t>
  </si>
  <si>
    <t>BC Rentz LLC</t>
  </si>
  <si>
    <t>215 Harmony Church Rd</t>
  </si>
  <si>
    <t xml:space="preserve">Baxley </t>
  </si>
  <si>
    <t>Rentz</t>
  </si>
  <si>
    <t>215 Harmony Church Road</t>
  </si>
  <si>
    <t>446 S Main St.</t>
  </si>
  <si>
    <t xml:space="preserve">Agri-Pro Labor Consultant LLC </t>
  </si>
  <si>
    <t>JO-A-300-20315-906801</t>
  </si>
  <si>
    <t>583-505 Harmony Church Road</t>
  </si>
  <si>
    <t>12198 Hwy 144</t>
  </si>
  <si>
    <t>Surrency</t>
  </si>
  <si>
    <t>bradfordrentz@hughes.net</t>
  </si>
  <si>
    <t>Reynolds</t>
  </si>
  <si>
    <t>Greenhouse Laborer</t>
  </si>
  <si>
    <t>WOOD</t>
  </si>
  <si>
    <t>H-300-20336-933044</t>
  </si>
  <si>
    <t>Waterfowl Farms Inc.</t>
  </si>
  <si>
    <t>257 Resort Rd.</t>
  </si>
  <si>
    <t>Nash</t>
  </si>
  <si>
    <t xml:space="preserve"> Carlos</t>
  </si>
  <si>
    <t>vickienash2013@yahoo.com</t>
  </si>
  <si>
    <t>JO-A-300-20336-933044</t>
  </si>
  <si>
    <t>Extensive pushing, pulling, sitting and walking. Exposure to extreme temperatures. Frequent stooping. OT/holiday is not mandatory. Repetitive movements.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</si>
  <si>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 xml:space="preserve">10386 Hwy 17 </t>
  </si>
  <si>
    <t xml:space="preserve">Holly Grove </t>
  </si>
  <si>
    <t>Minimum of (3) months experience required. To comply with Federal, State and County regulations  must be willing to obtain an appropriate drivers license (class D) within two months of employment. If applicant does have a license, applicant must furnish employer with current drivers abstract showing acceptable driving record. No high school diploma/GED required.</t>
  </si>
  <si>
    <t>CAVALIER</t>
  </si>
  <si>
    <t>applicants@weaternrange.net</t>
  </si>
  <si>
    <t>Rex</t>
  </si>
  <si>
    <t>H-300-20337-934435</t>
  </si>
  <si>
    <t>Cross Mountain Ranch Limited Partnership</t>
  </si>
  <si>
    <t>10700 RCR 29</t>
  </si>
  <si>
    <t>PO Box 897, Hayden, CO, 81626</t>
  </si>
  <si>
    <t>Hayden</t>
  </si>
  <si>
    <t>Cross Mountain Ranch Limited Partne</t>
  </si>
  <si>
    <t>Quick</t>
  </si>
  <si>
    <t>stacyq@crossmountainranch.com</t>
  </si>
  <si>
    <t>JO-A-300-20337-934435</t>
  </si>
  <si>
    <t>Hay Farm/Livestock Worker</t>
  </si>
  <si>
    <t>Plus room</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</si>
  <si>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</si>
  <si>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Required to: perform tasks capably and efficiently without close supervision,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for haying and supplemental feeding purposes and ATVs for irrigating and the movement of livestock, work with and around farm machinery such as tractors for supplemental feeding purposes and ATVs for movement of livestock.</t>
  </si>
  <si>
    <t>18527 CR 85</t>
  </si>
  <si>
    <t>Maybell</t>
  </si>
  <si>
    <t>Red Bluff</t>
  </si>
  <si>
    <t xml:space="preserve">Rick </t>
  </si>
  <si>
    <t>TEHAMA</t>
  </si>
  <si>
    <t>Fully Furnished Employer Owned Trailer</t>
  </si>
  <si>
    <t>H-300-20337-934087</t>
  </si>
  <si>
    <t>Green Valley Farms, Inc.</t>
  </si>
  <si>
    <t>12975 Highway 17</t>
  </si>
  <si>
    <t>Montevallo</t>
  </si>
  <si>
    <t>Fochtmann</t>
  </si>
  <si>
    <t>reneegvf@gmail.com</t>
  </si>
  <si>
    <t>Kiselica</t>
  </si>
  <si>
    <t>Casey Nicole</t>
  </si>
  <si>
    <t>JO-A-300-20337-934087</t>
  </si>
  <si>
    <t>Nursery Production Workers</t>
  </si>
  <si>
    <t>Bend, stoop, reach and sit for extensive periods of time.  Lift, carry and load up to 75 lbs. (two man lift). Climb ladders up to 12 ft. and work on lifts up to 50 ft. Reach over head for extended periods of time while pruning, thinning, triming and/or shaping trees. Work outside in extremely cold, hot, and/or wet weather conditions. Must be 18 years of age. Hazardous occupation. Drug testing is conducted post-hire at the employer's expense and is not part of the interview process. Negative results are required before starting work.</t>
  </si>
  <si>
    <t>12800 Highway 17</t>
  </si>
  <si>
    <t>' Social Security, Fed and State</t>
  </si>
  <si>
    <t>Nicholas P. Vondenstein</t>
  </si>
  <si>
    <t>139 Jerry Heinen Lane</t>
  </si>
  <si>
    <t>Vondenstein</t>
  </si>
  <si>
    <t>414 Green Garden Road</t>
  </si>
  <si>
    <t>infojsjm@nd.gov</t>
  </si>
  <si>
    <t>Boardman</t>
  </si>
  <si>
    <t>Mick</t>
  </si>
  <si>
    <t>MORROW</t>
  </si>
  <si>
    <t>GILLIAM</t>
  </si>
  <si>
    <t>Mason</t>
  </si>
  <si>
    <t>Como</t>
  </si>
  <si>
    <t>LBANNISTER@WAFLA.ORG</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</si>
  <si>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any other deductions expressly authorized by the worker in writing. The employer will withhold from the employee's wages the maximum amount for the portion of employee premium required under WA State RCW 50A.04, Paid Family and Medical Leave Program.</t>
  </si>
  <si>
    <t xml:space="preserve">*SEE ADDENDUM C
4e) Must be able to lift and/or load 60lbs.
4g) Work may take place when temperatures are below freezing and above 100 degrees Fahrenheit.
4h) May require extensive pulling and/or pushing of tools, wheelbarrows,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</si>
  <si>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Association - Sole Employer</t>
  </si>
  <si>
    <t>FULTON</t>
  </si>
  <si>
    <t xml:space="preserve">Miller </t>
  </si>
  <si>
    <t xml:space="preserve">Indianola </t>
  </si>
  <si>
    <t>Sunflower</t>
  </si>
  <si>
    <t>Donald</t>
  </si>
  <si>
    <t>Minnewaukan</t>
  </si>
  <si>
    <t>Williston</t>
  </si>
  <si>
    <t>Berthold</t>
  </si>
  <si>
    <t>Kenmare</t>
  </si>
  <si>
    <t>Cathy</t>
  </si>
  <si>
    <t>290 Vestal Rd</t>
  </si>
  <si>
    <t>cathy.ellis@bonnieplants.com</t>
  </si>
  <si>
    <t>290 Vestal Drive</t>
  </si>
  <si>
    <t>walter.ellis@bonnieplants.com</t>
  </si>
  <si>
    <t>NJ</t>
  </si>
  <si>
    <t>Kerry</t>
  </si>
  <si>
    <t>SALEM</t>
  </si>
  <si>
    <t>HERNANDO</t>
  </si>
  <si>
    <t>H-300-20325-922032</t>
  </si>
  <si>
    <t>JHC FARMS</t>
  </si>
  <si>
    <t xml:space="preserve">1 Shiloh Lane </t>
  </si>
  <si>
    <t>1 Shiloh Lane</t>
  </si>
  <si>
    <t>JO-A-300-20325-922032</t>
  </si>
  <si>
    <t>Performance bonus may be paid.</t>
  </si>
  <si>
    <t xml:space="preserve">Employer reserves the right to lower the wage rate set forth in Item 17, above if said wage is lowered by law or regulations. Employer will offer, advertise in its recruitment, and pay a wage that is the highest of the AEWR, the prevailing hourly wage or piece rate, the agreed-upon collective bargaining wage, or the Federal or State minimum wage, except where a special procedure is approved for an occupation or specific class of agricultural employers. Drug test performed post hire, at employer's expense. </t>
  </si>
  <si>
    <t>90 Airport Rd</t>
  </si>
  <si>
    <t>76 Ferguson Rd</t>
  </si>
  <si>
    <t>H-300-20302-890673</t>
  </si>
  <si>
    <t>South Georgia Pinestraw, Inc</t>
  </si>
  <si>
    <t>122 Pine Straw Trail</t>
  </si>
  <si>
    <t>Boatright</t>
  </si>
  <si>
    <t>crosstransport5@yahoo.com</t>
  </si>
  <si>
    <t>JO-A-300-20302-890673</t>
  </si>
  <si>
    <t xml:space="preserve">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t>
  </si>
  <si>
    <t>122 Pinestraw Trail (report to work)</t>
  </si>
  <si>
    <t>BACON</t>
  </si>
  <si>
    <t>786 Cartertown Rd</t>
  </si>
  <si>
    <t>kimberlyboatright@yahoo.com</t>
  </si>
  <si>
    <t>Mendoza Bros. Harvesting</t>
  </si>
  <si>
    <t>110 S Lincoln, Suite 101</t>
  </si>
  <si>
    <t>brendamendoza805@gmail.com</t>
  </si>
  <si>
    <t>H-300-20293-882088</t>
  </si>
  <si>
    <t>41150 County Road G, Center CO 81132 (Mailing Address)</t>
  </si>
  <si>
    <t>Beth or Shane Temple</t>
  </si>
  <si>
    <t>JO-A-300-20293-882088</t>
  </si>
  <si>
    <t>RIO GRANDE</t>
  </si>
  <si>
    <t>H-300-20314-904789</t>
  </si>
  <si>
    <t>Sam A Epperson</t>
  </si>
  <si>
    <t>1549B N US Hwy 377</t>
  </si>
  <si>
    <t>PO Box 264, Rocksprings, TX, 78880 (Mailing Address)</t>
  </si>
  <si>
    <t>Rocksprings</t>
  </si>
  <si>
    <t>Epperson</t>
  </si>
  <si>
    <t>samandpaula@swtexas.net</t>
  </si>
  <si>
    <t>JO-A-300-20314-904789</t>
  </si>
  <si>
    <t>Goat/Sheepherder</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</si>
  <si>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 handle animals using low </t>
  </si>
  <si>
    <t>1459 B N US HWY 377</t>
  </si>
  <si>
    <t>EDWARDS</t>
  </si>
  <si>
    <t>1549B N US HWY 377</t>
  </si>
  <si>
    <t>H-300-20318-912657</t>
  </si>
  <si>
    <t>King Creek Grazing Association</t>
  </si>
  <si>
    <t>2924 Kelly Toponce Road</t>
  </si>
  <si>
    <t>PO Box 670, Snowville, UT 84336</t>
  </si>
  <si>
    <t>Munns</t>
  </si>
  <si>
    <t>Sonny or Tim</t>
  </si>
  <si>
    <t>2924 Kelly Toponce Road, Bancroft, ID 83217</t>
  </si>
  <si>
    <t>sonnybomunns@yahoo.com</t>
  </si>
  <si>
    <t>JO-A-300-20318-912657</t>
  </si>
  <si>
    <t>Winter Range Cattle Herder</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</si>
  <si>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 </t>
  </si>
  <si>
    <t>2924 Kelly Toponce Rd</t>
  </si>
  <si>
    <t>H-300-20337-933767</t>
  </si>
  <si>
    <t xml:space="preserve">John E Lehfeldt dba Lehfeldt Land &amp; Livestock </t>
  </si>
  <si>
    <t>Lehfeldt Land &amp; Livestock</t>
  </si>
  <si>
    <t>#1 Lehfeldt Rd</t>
  </si>
  <si>
    <t>Lavina</t>
  </si>
  <si>
    <t>Lehfeldt</t>
  </si>
  <si>
    <t xml:space="preserve">John or Erik </t>
  </si>
  <si>
    <t>erik.w.lehfeldt@gmail.com</t>
  </si>
  <si>
    <t>JO-A-300-20337-933767</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</si>
  <si>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</si>
  <si>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#1 Lehfeldt Road</t>
  </si>
  <si>
    <t>H-300-20275-854361</t>
  </si>
  <si>
    <t>McMillan Services LLC</t>
  </si>
  <si>
    <t>3955 West Old Highway Road, Morgan UT 84050 (Mailing Address</t>
  </si>
  <si>
    <t>3955 West Old Highway Road</t>
  </si>
  <si>
    <t>McMillan</t>
  </si>
  <si>
    <t>Michael or Ann</t>
  </si>
  <si>
    <t>ann3248@msn.com</t>
  </si>
  <si>
    <t>JO-A-300-20275-854361</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</si>
  <si>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</si>
  <si>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3955 W Old Hwy Rd</t>
  </si>
  <si>
    <t>MORGAN</t>
  </si>
  <si>
    <t>H-300-20346-953159</t>
  </si>
  <si>
    <t>C R Koehl and Sons Inc.</t>
  </si>
  <si>
    <t>32686  460th Ave</t>
  </si>
  <si>
    <t>Hancock</t>
  </si>
  <si>
    <t>Koehl</t>
  </si>
  <si>
    <t>Mitch</t>
  </si>
  <si>
    <t>brady.koehl@crkoehl.com</t>
  </si>
  <si>
    <t>JO-A-300-20346-953159</t>
  </si>
  <si>
    <t>Employer requires drug screen post hire at employer's expense due to the liability of driving heavy trucks and equipment on public roads. Employer requires criminal background check post hire at employer's expense due to expensive tools and equipment and the presence of children on the farm. Failure to pass drug screen and/or criminal background check will result in termination of employment. Extensive pushing, pulling, sitting and walking. Exposure to extreme temperatures. Frequent stooping. OT/Holiday is not mandatory. Repetitive movements. Must be able to lift 60 lbs. Must be able to work long hours.  Minimum of (3) months experience required. Must be able to obtain a driver's license within 30-90 days of hire. No minimum education required. Employer may reward exceptional work with monetary or other benefits in addition to those listed here in his sole discretion.</t>
  </si>
  <si>
    <t>207 State Hwy 9 #1</t>
  </si>
  <si>
    <t>H-300-20252-809910</t>
  </si>
  <si>
    <t>Jim and Lisa Reinick</t>
  </si>
  <si>
    <t>31712 Haigler Rd</t>
  </si>
  <si>
    <t>Haigler</t>
  </si>
  <si>
    <t>Reinick</t>
  </si>
  <si>
    <t>JO-A-300-20252-809910</t>
  </si>
  <si>
    <t>DUNDY</t>
  </si>
  <si>
    <t>71404 Green Road</t>
  </si>
  <si>
    <t>jlreinick@bwtelcom.com</t>
  </si>
  <si>
    <t>H-300-20296-885422</t>
  </si>
  <si>
    <t>JKA  Cattle LLC</t>
  </si>
  <si>
    <t>73808 321 Ave</t>
  </si>
  <si>
    <t>Imperial</t>
  </si>
  <si>
    <t>Banks</t>
  </si>
  <si>
    <t>JO-A-300-20296-885422</t>
  </si>
  <si>
    <t>32194 742 Rd</t>
  </si>
  <si>
    <t>CHASE</t>
  </si>
  <si>
    <t>73842 321 Ave</t>
  </si>
  <si>
    <t>jkacattle@gmail.com</t>
  </si>
  <si>
    <t>H-300-20315-906588</t>
  </si>
  <si>
    <t>JO-A-300-20315-906588</t>
  </si>
  <si>
    <t>RANGE SHEEP HERDER</t>
  </si>
  <si>
    <t>24394 HWY 46/10 M;SW OF WASCO 2 MI W OF GUNCLUB RD RT OF HW</t>
  </si>
  <si>
    <t>24394 HWY 46/10 M;SW OF WASCO 2 MI W OF GUNCLUB RD RT  OF HW</t>
  </si>
  <si>
    <t>H-300-20224-763300</t>
  </si>
  <si>
    <t>JO-A-300-20224-763300</t>
  </si>
  <si>
    <t>Drivers</t>
  </si>
  <si>
    <t>Bus driver requirements:
CDL Class A driver's license with passenger endorsement
1 year of experience driving a school bus (verifiable)
FLC or FLCE registration card with driving authorization
Florida state crewleader license with driving authorization
Medical exam certificate
Microsoft Excel skills or knowledge
Ability to communicate with field harvesters in their spoken language
The Employer has a drug-free workplace program. Background check and random drug testing will be post hire at employers expense. Drug testing may be done post-accident and for cases with valid reasons for suspicion at the employer's expense.</t>
  </si>
  <si>
    <t>4207 Mud Lake Rd</t>
  </si>
  <si>
    <t>Block houses</t>
  </si>
  <si>
    <t>H-300-20237-783679</t>
  </si>
  <si>
    <t>Keller Farms, Inc</t>
  </si>
  <si>
    <t>435 South Bluff Rd</t>
  </si>
  <si>
    <t>Collinsville</t>
  </si>
  <si>
    <t>Janssen</t>
  </si>
  <si>
    <t>lindsey@kellerfarmsinc.com</t>
  </si>
  <si>
    <t>Wilcoxson</t>
  </si>
  <si>
    <t>Phyllis</t>
  </si>
  <si>
    <t>8276 Edmonton Rd</t>
  </si>
  <si>
    <t>raywagent@scrtc.com</t>
  </si>
  <si>
    <t>Ray Wilcoxson, Inc</t>
  </si>
  <si>
    <t>JO-A-300-20237-783679</t>
  </si>
  <si>
    <t>farm worker crop</t>
  </si>
  <si>
    <t>' The employer offers the current Adverse Effective Wage Rate for the state of Illinois at the time of work activities, which today the AEWR is $14.52, the employer will make NO deductions from the H2A foreign worker.  Worker referred thru the SWA office and any US workers will have all taxes, including but not limited to, FICA, County, State and Federal Taxes deducted from their pay checks.  The employer will offer, advertise in its recruitment, and pay a wage that is the highest of the AEWR, the prevailing hourly wage or piece rate, the agreed-upon collective bargaining wage, or the Federal or State minimum wage at the time the work is performed.  The employer will furnish the worker written statements showing 1.The worker's total earnings for the pay period; 2.The worker's hourly rate and/or piece rate of pay; 3.The hours of employment offered to the worker (showing offers in accordance with the Three-fourths guarantee as determined in this section, separate from any hours offered ove</t>
  </si>
  <si>
    <t>21 South Bluff Rd</t>
  </si>
  <si>
    <t>Frame housing approved by IL SWA</t>
  </si>
  <si>
    <t>H-300-20246-801886</t>
  </si>
  <si>
    <t>JO-A-300-20246-801886</t>
  </si>
  <si>
    <t>Farm workers and Laborers, crop, nursery, and Greenhouse</t>
  </si>
  <si>
    <t>$1.05 per 90 lb Box</t>
  </si>
  <si>
    <t xml:space="preserve">' - Social Security 
- Federal Tax
- Inadvertent Overpayments (if required)
- Loan repayments (if required)
- Court &amp; government ordered garnishments (if required)
- Damage to tools or housing ( other than normal wear and tear, if required)
</t>
  </si>
  <si>
    <t>4175-4577 Valroy Road</t>
  </si>
  <si>
    <t>143 Drake Avenue</t>
  </si>
  <si>
    <t>Camp Style</t>
  </si>
  <si>
    <t>https://www.employflorida.com/</t>
  </si>
  <si>
    <t>H-300-20265-836098</t>
  </si>
  <si>
    <t>Lorang Farms</t>
  </si>
  <si>
    <t>25408 398th Ave</t>
  </si>
  <si>
    <t xml:space="preserve">Mount Vernon </t>
  </si>
  <si>
    <t>Lorang</t>
  </si>
  <si>
    <t>jim_lorang@yahoo.com</t>
  </si>
  <si>
    <t>JO-A-300-20265-836098</t>
  </si>
  <si>
    <t xml:space="preserve">Employees may undergo post-hire drug screening at the employer's expense. Moderate cell phone use is allowed at the worksite. Employees must be able to lift 100 pounds. </t>
  </si>
  <si>
    <t>Mount Vernon</t>
  </si>
  <si>
    <t>DAVISON</t>
  </si>
  <si>
    <t>25399 389th Ave</t>
  </si>
  <si>
    <t>H-300-20261-828969</t>
  </si>
  <si>
    <t>Kevin John Reiners</t>
  </si>
  <si>
    <t>1646 Wabash Road</t>
  </si>
  <si>
    <t>Reiners</t>
  </si>
  <si>
    <t>kevinreinersfarms@yahoo.com</t>
  </si>
  <si>
    <t>JO-A-300-20261-828969</t>
  </si>
  <si>
    <t>Farm worker / Aquacultural</t>
  </si>
  <si>
    <t xml:space="preserve">' The following deductions will be made:
Social Security
Federal Tax
State Tax
Other deductions:
Willful destruction of property
No deductions will be made which would bring the employee’s hourly wage below the Federal Minimum Wage.
</t>
  </si>
  <si>
    <t>139 R and R Lane</t>
  </si>
  <si>
    <t>8380 White Oak Highway
Directions to housing are: 3 miles north of Highway 365 on Highway 367 on the right.</t>
  </si>
  <si>
    <t>single wide mobile home with addition</t>
  </si>
  <si>
    <t>H-300-20258-820535</t>
  </si>
  <si>
    <t xml:space="preserve">Pedersen Farms, Inc.  </t>
  </si>
  <si>
    <t>1798 County Road 4</t>
  </si>
  <si>
    <t>Mailing:  P.O. Box 176 ,  Seneca Castle,  NY 14547</t>
  </si>
  <si>
    <t xml:space="preserve">Seneca Castle </t>
  </si>
  <si>
    <t>Aguilera</t>
  </si>
  <si>
    <t>Ivan</t>
  </si>
  <si>
    <t xml:space="preserve">Mailing:  P.O. Box 176 ,  Seneca Castle,  NY 14547 </t>
  </si>
  <si>
    <t>JO-A-300-20258-820535</t>
  </si>
  <si>
    <t xml:space="preserve">' DEDUCTIONS.  Employer will make all deductions required by law (e.g., FICA, federal/state tax withholdings, court-ordered child support, etc.). Employer may deduct the worker's portion of New York Paid Family Leave Act and Disability Benefits Law premiums, up to the maximum allowable amount under state law. Workers must pre-authorize voluntary deductions, which may include repayment of advances and/or loans, health insurance premiums, and/or retirement plan contributions. All deductions will comply with the Fair Labor Standards Act (FLSA) and applicable state law. Workers must obtain employer's permission to make personal long distance phone calls on employer's phone. In accordance with N.Y. Lab. Law. § 193, employer does not make deductions or require repayment for damage to housing. </t>
  </si>
  <si>
    <t xml:space="preserve">This job requires a minimum of 3 months of agricultural employment experience, preferably on a vegetable farm, handling both manual and machine tasks associated with commodity production and harvest activities.  Saturday work required. Must be able to lift/carry 60 lbs. repeatedly throughout the day. Workers with clean driving record and/or insurable driver's license may be required to drive company vehicles.   </t>
  </si>
  <si>
    <t>1798 County Rd. 4</t>
  </si>
  <si>
    <t>Seneca Castle</t>
  </si>
  <si>
    <t>ONTARIO</t>
  </si>
  <si>
    <t>Single-family brick home</t>
  </si>
  <si>
    <t>H-300-20273-849654</t>
  </si>
  <si>
    <t>Harry L. Laws &amp; Company, Inc.</t>
  </si>
  <si>
    <t>5133 South Florence Avenue</t>
  </si>
  <si>
    <t>West Baton Rouge parish</t>
  </si>
  <si>
    <t>Maciasz</t>
  </si>
  <si>
    <t>Iberville</t>
  </si>
  <si>
    <t>drew@hllaws.com</t>
  </si>
  <si>
    <t>JO-A-300-20273-849654</t>
  </si>
  <si>
    <t>5133 South Florence</t>
  </si>
  <si>
    <t>5210 Sulphin Lane</t>
  </si>
  <si>
    <t>Green wooden siding home with white trim</t>
  </si>
  <si>
    <t>www.lawworks.net</t>
  </si>
  <si>
    <t>H-300-20260-827359</t>
  </si>
  <si>
    <t>Jose H. Martinez</t>
  </si>
  <si>
    <t>1935 Ross Bowen Road</t>
  </si>
  <si>
    <t>Humberto</t>
  </si>
  <si>
    <t>Farm Labor Contractor</t>
  </si>
  <si>
    <t>josehmtz75@gmail.com</t>
  </si>
  <si>
    <t>Bussey</t>
  </si>
  <si>
    <t>Brett</t>
  </si>
  <si>
    <t>Donovan</t>
  </si>
  <si>
    <t>1002 Smith Ave</t>
  </si>
  <si>
    <t>brett.bussey1201@outlook.com</t>
  </si>
  <si>
    <t>H-2Advisors, LLC</t>
  </si>
  <si>
    <t>JO-A-300-20260-827359</t>
  </si>
  <si>
    <t>Per 100-ft, 4-ply row for setting onions</t>
  </si>
  <si>
    <t>' There will be NO regular deductions from pay. The only reason(s) any worker's pay may be deducted is for incidentals, which may include but not be limited to any broken items that any particular worker broke that were provided by the employer that need replacing, lost or damaged items provided by the employer to the workers that need replacing, or any other incidental that the employer provided to the worker(s) that created some sort of incidental. Please note that if any deduction is taken from any worker(s)' paycheck due to any type of incidental, it will not cause the worker(s)' pay to become less than the AEWR minimum wage rate of $11.71 per hour.</t>
  </si>
  <si>
    <t>Workers must have good hand/eye coordination; workers must be able to stay bent over for long periods of time; workers must able to stand intense exposure to the sun for long periods of time.</t>
  </si>
  <si>
    <t>Beards Creek Church Road</t>
  </si>
  <si>
    <t>Midway</t>
  </si>
  <si>
    <t>142 Ocelot Road, Lot #'s 1-4</t>
  </si>
  <si>
    <t>Double/Wide mobile homes</t>
  </si>
  <si>
    <t>H-300-20262-833107</t>
  </si>
  <si>
    <t>JO-A-300-20262-833107</t>
  </si>
  <si>
    <t xml:space="preserve">Employer will train for 2 days (16 working hours)
</t>
  </si>
  <si>
    <t>S. Avenue 27E</t>
  </si>
  <si>
    <t>luis@empireflc.com</t>
  </si>
  <si>
    <t>H-300-20273-849368</t>
  </si>
  <si>
    <t>Reynolds Greenhouses LLC</t>
  </si>
  <si>
    <t>192 Crabtree Rd.</t>
  </si>
  <si>
    <t>Hot Springs</t>
  </si>
  <si>
    <t>JO-A-300-20273-849368</t>
  </si>
  <si>
    <t xml:space="preserve">Farmworker: Diversified               </t>
  </si>
  <si>
    <t>All applicants must have at least 3-months working in a commercial nursery. Applicants must be able to furnish affirmative job references from recent employers. Must be physically able to meet and perform all job specifications stated in job order. Must be able to work in the hot humid weather for extended periods of time. Workers are subject to random drug testing post hire at no cost to the employee. Failing or refusing a drug test will result in immediate termination.</t>
  </si>
  <si>
    <t>192 Crabtree Rd</t>
  </si>
  <si>
    <t>GARLAND</t>
  </si>
  <si>
    <t>H-300-20269-846028</t>
  </si>
  <si>
    <t xml:space="preserve">Oasis Harvesting, Inc. </t>
  </si>
  <si>
    <t>110 Foxstar Ave, NW</t>
  </si>
  <si>
    <t>PO Box3231</t>
  </si>
  <si>
    <t>Torres</t>
  </si>
  <si>
    <t>Ramiro</t>
  </si>
  <si>
    <t>110 Foxstar Ave NW</t>
  </si>
  <si>
    <t>PO Box 3231</t>
  </si>
  <si>
    <t>ramirotorres900@yahoo.com</t>
  </si>
  <si>
    <t>JO-A-300-20269-846028</t>
  </si>
  <si>
    <t>Citrus Hand Harvesters</t>
  </si>
  <si>
    <t>Central Valencia, juice-Per box 90# field box</t>
  </si>
  <si>
    <t>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required before starting work.  Must be able to lift and carry 100 lbs. repetitively throughout the workday.  Must be able to discern colors accurately in order to perform color-specific picking.  Must not hinder another workers productivity.  Use of personal cell phone or other personal electronic device during working hours strictly prohibited except for work-related calls or emergencies and violation may result in immediate termination.  Must commit to entire anticipated period of employment.</t>
  </si>
  <si>
    <t>Hickory Grove: 63 Barn Rd</t>
  </si>
  <si>
    <t xml:space="preserve">152 St Lucie Street </t>
  </si>
  <si>
    <t>H-300-20260-827357</t>
  </si>
  <si>
    <t>Bradley Labor Group, LLC</t>
  </si>
  <si>
    <t>2714 Hwy 8 South</t>
  </si>
  <si>
    <t>calvinoutlaw73@gmail.com</t>
  </si>
  <si>
    <t>JO-A-300-20260-827357</t>
  </si>
  <si>
    <t>Farm workers, Laborers, &amp; Crops</t>
  </si>
  <si>
    <t>7865 False River Road</t>
  </si>
  <si>
    <t>2982 Hwy 71 South</t>
  </si>
  <si>
    <t>H-300-20274-851207</t>
  </si>
  <si>
    <t>West Land &amp; Cattle LLC</t>
  </si>
  <si>
    <t>730 Walnut Rd</t>
  </si>
  <si>
    <t>hunterwest1991@gmail.com</t>
  </si>
  <si>
    <t>JO-A-300-20274-851207</t>
  </si>
  <si>
    <t xml:space="preserve">Employees must be able to lift 50 pounds. Moderate cell phone use is allowed at the worksite. </t>
  </si>
  <si>
    <t>2289 Holston Rd</t>
  </si>
  <si>
    <t>H-300-20280-861021</t>
  </si>
  <si>
    <t xml:space="preserve">Main Canyon Ranch </t>
  </si>
  <si>
    <t>1001 Dougherty Ct</t>
  </si>
  <si>
    <t>1001 Dougherty Ct, Grand Junction CO 81505 (Mailing Address)</t>
  </si>
  <si>
    <t>Grand Junction</t>
  </si>
  <si>
    <t>McKeachnie</t>
  </si>
  <si>
    <t>Clayton</t>
  </si>
  <si>
    <t>clay@bookcliffshunting.com</t>
  </si>
  <si>
    <t>JO-A-300-20280-861021</t>
  </si>
  <si>
    <t>6900 Main Canyon Ranch Rd</t>
  </si>
  <si>
    <t>Vernal</t>
  </si>
  <si>
    <t>H-300-20275-853506</t>
  </si>
  <si>
    <t>Harding Farms</t>
  </si>
  <si>
    <t>1313 Smith Rd</t>
  </si>
  <si>
    <t>Byers</t>
  </si>
  <si>
    <t>Harding</t>
  </si>
  <si>
    <t>JO-A-300-20275-853506</t>
  </si>
  <si>
    <t>employment reference, driver's license, clean MVR- driving record</t>
  </si>
  <si>
    <t>316 Wichita St</t>
  </si>
  <si>
    <t>H-300-20275-854157</t>
  </si>
  <si>
    <t>Jose Ramirez</t>
  </si>
  <si>
    <t>Ramirez Harvesting</t>
  </si>
  <si>
    <t>2798 NW Buck Creek Rd.</t>
  </si>
  <si>
    <t>P.O. Box 2903</t>
  </si>
  <si>
    <t>2798 NW Buck Creek Rd</t>
  </si>
  <si>
    <t>PO Box 2903</t>
  </si>
  <si>
    <t>JO-A-300-20275-854157</t>
  </si>
  <si>
    <t>Per 90 lb field box</t>
  </si>
  <si>
    <t>Pine Island Rd</t>
  </si>
  <si>
    <t>33 SW Martin Luther King St</t>
  </si>
  <si>
    <t>joseramirez9466@yahoo.com</t>
  </si>
  <si>
    <t>H-300-20281-866200</t>
  </si>
  <si>
    <t>Cornerstone Farms</t>
  </si>
  <si>
    <t>9805 Cornerstone Farm Road</t>
  </si>
  <si>
    <t>McGeorge</t>
  </si>
  <si>
    <t>Wesley</t>
  </si>
  <si>
    <t>Wes.mcgeorge@cf1920.com</t>
  </si>
  <si>
    <t>Danielle Toups Young, Attorney at Law, L.L.C.</t>
  </si>
  <si>
    <t>JO-A-300-20281-866200</t>
  </si>
  <si>
    <t>9801 S Hwy 88</t>
  </si>
  <si>
    <t>H-300-20275-853548</t>
  </si>
  <si>
    <t>JO-A-300-20275-853548</t>
  </si>
  <si>
    <t>Employer shall provide housing and board in accordance with the rules and regulations of the federal government of the United States of America. Discretionary performance-based bonuses may be available Payroll advances may be available.</t>
  </si>
  <si>
    <t xml:space="preserve">' Social Security, Federal and State Income Tax withholding's may be deducted from wages.
</t>
  </si>
  <si>
    <t>436 E 1150 S</t>
  </si>
  <si>
    <t>BLISS</t>
  </si>
  <si>
    <t>H-300-20281-862937</t>
  </si>
  <si>
    <t>Fresh Tulips USA LLC</t>
  </si>
  <si>
    <t xml:space="preserve">Bloomia </t>
  </si>
  <si>
    <t xml:space="preserve">2259 Kings Highway </t>
  </si>
  <si>
    <t xml:space="preserve">King George </t>
  </si>
  <si>
    <t>Jansen</t>
  </si>
  <si>
    <t>Werner</t>
  </si>
  <si>
    <t>2259 Kings Highway</t>
  </si>
  <si>
    <t>wjansen@bloomia.com</t>
  </si>
  <si>
    <t>JO-A-300-20281-862937</t>
  </si>
  <si>
    <t>Flower Nursery Worker</t>
  </si>
  <si>
    <t>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and carry 50 lbs.  Must not hinder another workers productivity.  Use of personal cell phone or other personal electronic device during working hours strictly prohibited except for work-related calls or emergencies and violation may result in immediate termination.  Though not a hiring requirement, if a worker drives a company vehicle during the period of employment then at the time of operating the company vehicle the driver must possess a valid drivers license issued by a U.S. state or foreign equivalent and operate the company vehicle in acc</t>
  </si>
  <si>
    <t>King George</t>
  </si>
  <si>
    <t>KING GEORGE</t>
  </si>
  <si>
    <t>5870 Leedstown Rd</t>
  </si>
  <si>
    <t>Colonial Beach</t>
  </si>
  <si>
    <t>WESTMORELAND</t>
  </si>
  <si>
    <t>vawc.virginia.gov</t>
  </si>
  <si>
    <t>H-300-20302-889963</t>
  </si>
  <si>
    <t>Arizona Apiaries LLC</t>
  </si>
  <si>
    <t>4610 N Perryville Rd.</t>
  </si>
  <si>
    <t>Litchfield Park</t>
  </si>
  <si>
    <t>Vicente</t>
  </si>
  <si>
    <t>azapiaries@gmail.com</t>
  </si>
  <si>
    <t>Juarez</t>
  </si>
  <si>
    <t xml:space="preserve">Iris </t>
  </si>
  <si>
    <t>Iris Deneb Juarez</t>
  </si>
  <si>
    <t>iriskt@yahoo.com</t>
  </si>
  <si>
    <t>JO-A-300-20302-889963</t>
  </si>
  <si>
    <t>' All deductions required by law such as Social Security, Federal and State Tax.</t>
  </si>
  <si>
    <t>3 months of experience required as beekeeper. Must bend, lift and sustain up to 50lbs, work under extremely hot weather conditions. Drug test will be post-hired and paid by employer. No travel required outside Maricopa County, no on-the-job training available.</t>
  </si>
  <si>
    <t>Studios</t>
  </si>
  <si>
    <t>H-300-20297-886983</t>
  </si>
  <si>
    <t>Dale Vidrine Farm</t>
  </si>
  <si>
    <t>11624 LA Highway 92</t>
  </si>
  <si>
    <t>Maurice</t>
  </si>
  <si>
    <t xml:space="preserve">Vidrine, Jr. </t>
  </si>
  <si>
    <t>Leland</t>
  </si>
  <si>
    <t>vidrinerice@yahoo.com</t>
  </si>
  <si>
    <t>JO-A-300-20297-886983</t>
  </si>
  <si>
    <t xml:space="preserve">None. Ninguno. </t>
  </si>
  <si>
    <t>23106 West Lonnie Road</t>
  </si>
  <si>
    <t xml:space="preserve">23100 West Lonnie Road </t>
  </si>
  <si>
    <t>Two Mobile Homes</t>
  </si>
  <si>
    <t>H-300-20302-890261</t>
  </si>
  <si>
    <t>Broken Windmill Ranch</t>
  </si>
  <si>
    <t>13311  1st St SE</t>
  </si>
  <si>
    <t>Hope</t>
  </si>
  <si>
    <t>Huschka</t>
  </si>
  <si>
    <t>laure@bektel.com</t>
  </si>
  <si>
    <t>JO-A-300-20302-890261</t>
  </si>
  <si>
    <t>1st &amp; 15th</t>
  </si>
  <si>
    <t>Exposure to extreme temperatures. Minimum one (1) months experience. Must be able to lift a 75 pound calf. Basic literacy and arithmetic requirement. No minimum education required. Wage rate may increase with verifiable experience.</t>
  </si>
  <si>
    <t>STEELE</t>
  </si>
  <si>
    <t>111 Washington Ave</t>
  </si>
  <si>
    <t>H-300-20306-894148</t>
  </si>
  <si>
    <t>Slash EV Ranch</t>
  </si>
  <si>
    <t>22593 County Road 5</t>
  </si>
  <si>
    <t>Rifle</t>
  </si>
  <si>
    <t xml:space="preserve">Schultz </t>
  </si>
  <si>
    <t>Sally</t>
  </si>
  <si>
    <t>Lou</t>
  </si>
  <si>
    <t xml:space="preserve">General Partner </t>
  </si>
  <si>
    <t>22593 Rio Blanco County Road 5</t>
  </si>
  <si>
    <t xml:space="preserve">Rifle </t>
  </si>
  <si>
    <t>sallyloulou13@aol.com</t>
  </si>
  <si>
    <t>JO-A-300-20306-894148</t>
  </si>
  <si>
    <t>' Workers will be paid 2X per month.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No federal income tax can be deducted from an H-2A worker's wages unless the worker and the employer agree to the withholding.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 showing offers in accordance with the 3/4 guarantee as determined in paragraph (i) of this section,</t>
  </si>
  <si>
    <t xml:space="preserve">	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Three months prior experience as a farmworker/laborer, crop and one satisfactory reference is required.  The name and address or telephone number of the </t>
  </si>
  <si>
    <t>Fixed housing/house</t>
  </si>
  <si>
    <t>H-300-20304-892610</t>
  </si>
  <si>
    <t>Hawk</t>
  </si>
  <si>
    <t>23427 Hwy 85</t>
  </si>
  <si>
    <t>Gay</t>
  </si>
  <si>
    <t>ben.hawk@bonnieplants.com</t>
  </si>
  <si>
    <t>JO-A-300-20304-892610</t>
  </si>
  <si>
    <t>Three months of agricultural work experience Walk, sit, stand on concrete or other surfaces, push and pull, stoop and crouch for long periods of time. Use of repetitive hand and finger movements.  Work outside in inclement weather including hot, cold, wet, and/or humid conditions for extensive periods of time. Lift, carry, and load up to 50 lbs. Must be 18 years of age or older. Employer is a drug-free workplace. Drug and alcohol testing is conducted post-hire at the employers expense and is not part of the interview process.</t>
  </si>
  <si>
    <t>MERIWETHER</t>
  </si>
  <si>
    <t>1000 Stevens Entry</t>
  </si>
  <si>
    <t>Peachree City</t>
  </si>
  <si>
    <t>H-300-20306-894132</t>
  </si>
  <si>
    <t>WinStar Farm LLC</t>
  </si>
  <si>
    <t>3001 Pisgah Pike</t>
  </si>
  <si>
    <t>Mullikin</t>
  </si>
  <si>
    <t>jack@winstarfarm.com</t>
  </si>
  <si>
    <t>JO-A-300-20306-894132</t>
  </si>
  <si>
    <t xml:space="preserve">' Social Security, Federal Tax, and State Tax deductions  as required by law.
The employer will pay the worker at least the Adverse Effect Wage Rate (AEWR). the prevailing hourly wage or piece rate, the agreed-upon collective bargaining wage rate, or the Federal or State minimum wage rate, whichever is highest, in effect at the time the work is performed.
Bonuses are available to all employees, whether seasonal or full-time workers, once they have completed a total of one year of work for the employer. The employer may also provide discretionary bonuses to particular employees based on outstanding performance and high quality of work, per supervisory recommendation. These policies apply equally to U.S. and foreign workers. 
Per applicable laws, offered overtime will be paid at the standard hourly rate during the 6 normal work days each week, and will be paid at a time-and-a-half hourly rate if an employee is offered overtime hours on the 7th day.
</t>
  </si>
  <si>
    <t xml:space="preserve">Supervision.  Workers will perform all job duties according to the instruction and supervision of the farm manager, horse trainers, riders and other senior staff.  Extremely specific instructions may be given regarding care for particular horses, sometimes on a daily basis.  Stable Attendants will not supervise any other workers and will regularly report to their supervisors regarding work performance.
Worker Performance Standards.  All workers must have 1 month of prior experience performing duties of the job offered.  Workers must be physically able to work on their feet in bent positions for long periods of time, be able to lift 50 pounds, and must be able to endure manual labor through extreme variant weather conditions, between temperatures of 20 and 100 Fahrenheit, high humidity, wind, rain, sleet, snow, etc. Workers must appear promptly at or before the designated start time on each workday and competently perform a full day of work until the designated end time.  </t>
  </si>
  <si>
    <t>3483 Paynes Mill Rd</t>
  </si>
  <si>
    <t>mpetrey@winstarfarm.com</t>
  </si>
  <si>
    <t>H-300-20304-892537</t>
  </si>
  <si>
    <t>Billy Mac Catfish Company</t>
  </si>
  <si>
    <t>401 Walnut Street</t>
  </si>
  <si>
    <t>P.O. Box 187</t>
  </si>
  <si>
    <t xml:space="preserve">Weissinger </t>
  </si>
  <si>
    <t>P. O. 187</t>
  </si>
  <si>
    <t>cweissinger@bellsouth.net</t>
  </si>
  <si>
    <t>JO-A-300-20304-892537</t>
  </si>
  <si>
    <t>Farm Workers, aquaculture</t>
  </si>
  <si>
    <t xml:space="preserve">Able to drive tractor, able to swim-ponds are 4-6 deep. Work outside   Some heavy lifting (60-80 lbs.)   Hours of work may vary due to weather conditions etc. Able to perform physically demanding job duties.  Must be available for entire contract period and able to perform all job duties.  Hours of work may vary due to weather conditions and job duties. Workers will only drive on farm property.  A drivers license is not required to drive farm trucks on farm  roads or to drive farm implements,tractors etc. Applicants meeting all qualifications required must possess documents to complete INS Form I-9 and be available at time and place necessary to begin employment. </t>
  </si>
  <si>
    <t>300 Owlhoot Road</t>
  </si>
  <si>
    <t>Cary</t>
  </si>
  <si>
    <t>360 Owlhoot Road</t>
  </si>
  <si>
    <t>brick veneer house</t>
  </si>
  <si>
    <t>H-300-20309-898640</t>
  </si>
  <si>
    <t>Harruff</t>
  </si>
  <si>
    <t>H2A Administrator</t>
  </si>
  <si>
    <t>kim.harruff@bonnieplants.com</t>
  </si>
  <si>
    <t>JO-A-300-20309-898640</t>
  </si>
  <si>
    <t>Three months of agricultural work experience required. Walk, sit, stand on concrete or other surfaces, push and pull, stoop and crouch for long periods of time. Use of repetitive hand and finger movements.  Work outside in inclement weather including hot, cold, wet, and/or humid conditions for extensive periods of time. Lift, carry, and load up to 50 lbs. Must be 18 years of age or older. Employer is a drug-free workplace. Drug and alcohol testing is conducted post-hire at the employers expense and is not part of the interview process.</t>
  </si>
  <si>
    <t>4-way - 508 County Road 31</t>
  </si>
  <si>
    <t>BULLOCK</t>
  </si>
  <si>
    <t>2997 County Road 22</t>
  </si>
  <si>
    <t>https://joblink.alabama.gov/ada/r/</t>
  </si>
  <si>
    <t>H-300-20324-919166</t>
  </si>
  <si>
    <t>Pillow's Fish Farm, Inc.</t>
  </si>
  <si>
    <t>2600 Bard Road</t>
  </si>
  <si>
    <t>Hardin</t>
  </si>
  <si>
    <t>cghardin@hotmail.com</t>
  </si>
  <si>
    <t>Catherine</t>
  </si>
  <si>
    <t>6313 County Road 7</t>
  </si>
  <si>
    <t>Fitzpatrick</t>
  </si>
  <si>
    <t>ellisfarmsh2a@gmail.com</t>
  </si>
  <si>
    <t>Catherine Ellis dba Ellis Farms</t>
  </si>
  <si>
    <t>JO-A-300-20324-919166</t>
  </si>
  <si>
    <t>' The employer will deduct for federal and state income taxes along with social security taxes as required by law.</t>
  </si>
  <si>
    <t>Drive Tractor. Drive Truck.</t>
  </si>
  <si>
    <t xml:space="preserve">2600 Bard Road </t>
  </si>
  <si>
    <t>1060 GR 824 Road
Paragould AR 72450</t>
  </si>
  <si>
    <t xml:space="preserve">Dorm building </t>
  </si>
  <si>
    <t>https://www.arjoblink.arkansas.gov</t>
  </si>
  <si>
    <t>Newton</t>
  </si>
  <si>
    <t>H-300-20323-918128</t>
  </si>
  <si>
    <t>Noel Quintino Encina</t>
  </si>
  <si>
    <t>614 Patterson Rd</t>
  </si>
  <si>
    <t>Encinia</t>
  </si>
  <si>
    <t>Noel</t>
  </si>
  <si>
    <t>Quintino</t>
  </si>
  <si>
    <t>614 PATTERSON RD</t>
  </si>
  <si>
    <t xml:space="preserve">BAXLEY </t>
  </si>
  <si>
    <t>roscardenas65@gmail.com</t>
  </si>
  <si>
    <t>18 Alan Dr</t>
  </si>
  <si>
    <t>aga.mendoza@outlook.com</t>
  </si>
  <si>
    <t>AGA MENDOZA RESOURCES, LLC</t>
  </si>
  <si>
    <t>JO-A-300-20323-918128</t>
  </si>
  <si>
    <t xml:space="preserve">per pound </t>
  </si>
  <si>
    <t xml:space="preserve">' Federal taxes, State taxes, Social Security </t>
  </si>
  <si>
    <t>113 Dorothy Burnam Road</t>
  </si>
  <si>
    <t>930 Old Surrency Road</t>
  </si>
  <si>
    <t>Barrack</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</si>
  <si>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</si>
  <si>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NELSON</t>
  </si>
  <si>
    <t>H-300-20335-930524</t>
  </si>
  <si>
    <t>Fladager Enterprises Inc.</t>
  </si>
  <si>
    <t>85 Fladager Road</t>
  </si>
  <si>
    <t>P.O.Box 556, Peerless, Daniels County, MT 59253</t>
  </si>
  <si>
    <t>Peerless</t>
  </si>
  <si>
    <t>Fladager</t>
  </si>
  <si>
    <t>ghost_30@yahoo.com</t>
  </si>
  <si>
    <t>JO-A-300-20335-930524</t>
  </si>
  <si>
    <t>Extensive pushing, pulling, sitting and walking. Exposure to extreme temperatures. Frequent stooping. Repetitive movements.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</si>
  <si>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140 Esval Road</t>
  </si>
  <si>
    <t>H-300-20323-918494</t>
  </si>
  <si>
    <t>Middleton Planting Company</t>
  </si>
  <si>
    <t>803 Westside Lake Washington</t>
  </si>
  <si>
    <t>kmmiddleton7@gmail.com</t>
  </si>
  <si>
    <t>JO-A-300-20323-918494</t>
  </si>
  <si>
    <t>Job requires the operation of large farm equipment to till soil, plant, irrigate, spray, and harvest crops. Must be able to perform mechanical repair and maintenance, obtain a drivers license within 30 days of hire, and have basic literacy, reading, and math skills. Three months of experience is required.</t>
  </si>
  <si>
    <t>Glen Allen</t>
  </si>
  <si>
    <t>552 Bear Pen Rd</t>
  </si>
  <si>
    <t>H-300-20321-913506</t>
  </si>
  <si>
    <t>Johndales Farm</t>
  </si>
  <si>
    <t>22061 Robertson Lane</t>
  </si>
  <si>
    <t>Ponchatoula</t>
  </si>
  <si>
    <t>Robertson</t>
  </si>
  <si>
    <t>johndalesfarm@charter.com</t>
  </si>
  <si>
    <t>JO-A-300-20321-913506</t>
  </si>
  <si>
    <t>johndalesfarm@charter.net</t>
  </si>
  <si>
    <t>H-300-20321-914624</t>
  </si>
  <si>
    <t>Southern Cross Ranches LLC</t>
  </si>
  <si>
    <t>PO Box 100, Dixon, WY 82323</t>
  </si>
  <si>
    <t>Physical:  11388 County Road 101, Slater, CO 81653</t>
  </si>
  <si>
    <t>Dixon</t>
  </si>
  <si>
    <t>Shiner  DVM</t>
  </si>
  <si>
    <t xml:space="preserve">Kirk </t>
  </si>
  <si>
    <t xml:space="preserve">Managing member </t>
  </si>
  <si>
    <t>Mail: PO 100, Dixon, Wyoming, 82323</t>
  </si>
  <si>
    <t xml:space="preserve">Slater </t>
  </si>
  <si>
    <t>shinerka@gmail.com</t>
  </si>
  <si>
    <t>See D.1</t>
  </si>
  <si>
    <t>JO-A-300-20321-914624</t>
  </si>
  <si>
    <t>Range Sheep herding, and production of livestock operations</t>
  </si>
  <si>
    <t xml:space="preserve">' Workers will be paid 2X per month by check. The employer will make the following deductions: FICA (if applicable); loans and advances (if any); long- 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CPR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</si>
  <si>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B4 sitting &amp; walking -- may be riding horses on open range for long periods of time or walking to move sheep to designated feed areas. </t>
  </si>
  <si>
    <t>Main headquarters:  11388 County Road 101</t>
  </si>
  <si>
    <t>Slater</t>
  </si>
  <si>
    <t xml:space="preserve"> 11388 County Road 101</t>
  </si>
  <si>
    <t xml:space="preserve">Mobile camps / Fixed Units </t>
  </si>
  <si>
    <t>H-300-20323-917658</t>
  </si>
  <si>
    <t>Handy Farms</t>
  </si>
  <si>
    <t>222 R Y Trail</t>
  </si>
  <si>
    <t xml:space="preserve">FLAXVILLE </t>
  </si>
  <si>
    <t>Handy</t>
  </si>
  <si>
    <t>Casey</t>
  </si>
  <si>
    <t>Flaxville</t>
  </si>
  <si>
    <t>2handy4u@nemont.net</t>
  </si>
  <si>
    <t>JO-A-300-20323-917658</t>
  </si>
  <si>
    <t>Minimum of (1) months experience required. Must be able to lift 50 lbs. To comply with Federal, State and County regulations  must be willing to obtain an appropriate drivers license within two months of employment. If applicant does have a license, applicant must furnish employer with current drivers abstract showing acceptable driving record.</t>
  </si>
  <si>
    <t>1722 Ruud Road
Flaxville, MT 59222</t>
  </si>
  <si>
    <t>301 Wilson St.
Flaxville, MT 59222</t>
  </si>
  <si>
    <t>Employer Owned - 2 bedroom house</t>
  </si>
  <si>
    <t>H-300-20307-895601</t>
  </si>
  <si>
    <t>New Generation Beekeeping, LLC</t>
  </si>
  <si>
    <t>2650 Eltopia West Road</t>
  </si>
  <si>
    <t>Eltopia</t>
  </si>
  <si>
    <t>Kulyukin</t>
  </si>
  <si>
    <t>Oleksandr</t>
  </si>
  <si>
    <t>sanya1228@hotmail.com</t>
  </si>
  <si>
    <t>JO-A-300-20307-895601</t>
  </si>
  <si>
    <t xml:space="preserve">Must be able to provide references to verify experience.  No fear of/non-allergic to bees/pollen.  Able to lift up to 50 lbs. repetitively.  </t>
  </si>
  <si>
    <t xml:space="preserve">Eltopia </t>
  </si>
  <si>
    <t>Furnished Employer-Leased Mobile Home</t>
  </si>
  <si>
    <t>adronfarms700@gmail.com</t>
  </si>
  <si>
    <t>220 Money Rd</t>
  </si>
  <si>
    <t>Phillip</t>
  </si>
  <si>
    <t>H-300-20318-911139</t>
  </si>
  <si>
    <t>MCF4 Solutions, LLC</t>
  </si>
  <si>
    <t>414 Aviation Bld.</t>
  </si>
  <si>
    <t>shaun@mcf4.com</t>
  </si>
  <si>
    <t>JO-A-300-20318-911139</t>
  </si>
  <si>
    <t>Crew Leaders (Wine Grapes)</t>
  </si>
  <si>
    <t>' The following deductions will be made from the worker’s pay:  FICA (if applicable); federal income tax withholding (if applicable); state and/or local tax withholding (if applicable); recovery of any loss to the Employer due to damage or loss of equipment; housing or furnishings (beyond normal wear and tear) caused by the willful, dishonest, or grossly negligent conduct of the worker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deductions expressly authorized by the worker in writing (if any); medical insurance payments, if applicable; and any repayment of cash advances made by employer to employee provided that such repayment will not result in a wage violation under this section in any given pay period.</t>
  </si>
  <si>
    <t xml:space="preserve">Job Requirements: Workers must be able to lift 50 lbs frequently.  No smoking, drinking alcohol, or illegal weapons or controlled substances in the fields or in housing.  Able to stoop, bend, and work in cold and wet conditions.  Able to use tools such as pruning shears, grape knives, hand saws, weed eaters, hedgers, shovels.  Safety use and training provided by employer.  Workers must abide by Employer housing rules.  Proficiency in English or Spanish is required for training and safety purposes. (i.e. Workers must listen to, understand and follow instructions of Employer crew leaders, supervisors and and managers.)  </t>
  </si>
  <si>
    <t>Alden Park Vineyard: 21912 River Rd.</t>
  </si>
  <si>
    <t>4400 Geysers Rd.</t>
  </si>
  <si>
    <t xml:space="preserve">Dormitory-style </t>
  </si>
  <si>
    <t>info@mcf4.com</t>
  </si>
  <si>
    <t>H-300-20316-907783</t>
  </si>
  <si>
    <t>McCorkle Nurseries, Inc.</t>
  </si>
  <si>
    <t>4904 Luckey's Bridge Rd. SE</t>
  </si>
  <si>
    <t>Dearing</t>
  </si>
  <si>
    <t xml:space="preserve">Kitchens </t>
  </si>
  <si>
    <t>Paula</t>
  </si>
  <si>
    <t>humanresources@mccorklenurseries.com</t>
  </si>
  <si>
    <t>JO-A-300-20316-907783</t>
  </si>
  <si>
    <t xml:space="preserve">Two months of fast-paced, labor intensive horticultural work experience required. Perform prolonged standing, walking, climbing and lifting up to 50 lbs. repeatedly. Requires the flexibility to bend at the waist and knees repeatedly. Workers must climb ladders up to 12 ft. Work is outside in adverse weather conditions. Physical stamina required. Must be 18 or older. Employer is a drug-free workplace. Drug testing is conducted post-hire at the employer's expense and is not part of the interview process. Negative results are required before starting work. </t>
  </si>
  <si>
    <t>5936 Mattie Harrison Rd.</t>
  </si>
  <si>
    <t>5832 Mattie Harrison Rd.</t>
  </si>
  <si>
    <t>H-300-20324-919120</t>
  </si>
  <si>
    <t>Wentz Enterprises LLC</t>
  </si>
  <si>
    <t xml:space="preserve">115 N. Decatur Ave. </t>
  </si>
  <si>
    <t>Norcatur</t>
  </si>
  <si>
    <t xml:space="preserve">Wentz </t>
  </si>
  <si>
    <t xml:space="preserve">Galen </t>
  </si>
  <si>
    <t>gjwentz@ruraltel.net</t>
  </si>
  <si>
    <t>JO-A-300-20324-919120</t>
  </si>
  <si>
    <t xml:space="preserve">Position will operate custom harvesting machines to harvest a variety of grain as well as change cutting heads as appropriate for crop &amp; service machinery. Job requires driving semi-trucks to transport equipment &amp; product to storage area. 6 months experience is required. Applicant must have or be able to obtain CDL. </t>
  </si>
  <si>
    <t>115 N. Decatur Ave.</t>
  </si>
  <si>
    <t>DECATUR</t>
  </si>
  <si>
    <t>Employer owned bunk houses</t>
  </si>
  <si>
    <t>H-300-20323-917541</t>
  </si>
  <si>
    <t>Samuel Ongstad</t>
  </si>
  <si>
    <t>4135 25th St. NE</t>
  </si>
  <si>
    <t>Ongstad</t>
  </si>
  <si>
    <t>Samuel</t>
  </si>
  <si>
    <t>JO-A-300-20323-917541</t>
  </si>
  <si>
    <t>4135 25th St NE</t>
  </si>
  <si>
    <t>sam.ongstad@gmail.com</t>
  </si>
  <si>
    <t>H-300-20323-917693</t>
  </si>
  <si>
    <t>MDH Ranch Inc</t>
  </si>
  <si>
    <t xml:space="preserve">468 Breezy Point Lane </t>
  </si>
  <si>
    <t xml:space="preserve">Malta </t>
  </si>
  <si>
    <t>Hammond</t>
  </si>
  <si>
    <t>4268 N Frenchman Rd</t>
  </si>
  <si>
    <t>Whitewater</t>
  </si>
  <si>
    <t>debhammond@hotmail.com</t>
  </si>
  <si>
    <t>JO-A-300-20323-917693</t>
  </si>
  <si>
    <t>4268 N Frenchman Rd
Whitewater, MT 59544</t>
  </si>
  <si>
    <t>1851 N Frenchman Rd
Whitewater, MT 59544</t>
  </si>
  <si>
    <t xml:space="preserve">Employer Owned - 4 bedroom house
</t>
  </si>
  <si>
    <t>H-300-20318-912136</t>
  </si>
  <si>
    <t>JO-A-300-20318-912136</t>
  </si>
  <si>
    <t>H-300-20321-913959</t>
  </si>
  <si>
    <t>JOHN OR CASSANDRA WEST</t>
  </si>
  <si>
    <t>467 Lanse Aux Pailles Rd</t>
  </si>
  <si>
    <t>WEST</t>
  </si>
  <si>
    <t>467 LANSE AUX PAILLES ROAD</t>
  </si>
  <si>
    <t xml:space="preserve">VILLE PLATTE </t>
  </si>
  <si>
    <t>jkwest07@centurytel.net</t>
  </si>
  <si>
    <t>JO-A-300-20321-913959</t>
  </si>
  <si>
    <t>GENERAL FARMWORKERS</t>
  </si>
  <si>
    <t>487 WESLEY ROAD</t>
  </si>
  <si>
    <t>Doyle</t>
  </si>
  <si>
    <t>O.</t>
  </si>
  <si>
    <t>H-300-20344-946260</t>
  </si>
  <si>
    <t>SALVADOR</t>
  </si>
  <si>
    <t>JO-A-300-20344-946260</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</si>
  <si>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t>
  </si>
  <si>
    <t>SEE ADDENDUM C</t>
  </si>
  <si>
    <t>6077 SE 2X4 RANCH ROAD</t>
  </si>
  <si>
    <t>1629 SE NOBLES AVENUE</t>
  </si>
  <si>
    <t>https://alabamaworks.alabama.gov/vosnet/Default.aspx</t>
  </si>
  <si>
    <t>Vickie</t>
  </si>
  <si>
    <t>H-300-20335-931579</t>
  </si>
  <si>
    <t>Belding Farms LLC</t>
  </si>
  <si>
    <t>705 S FM 2037</t>
  </si>
  <si>
    <t>Swick</t>
  </si>
  <si>
    <t>zswick@beldingfarms.com</t>
  </si>
  <si>
    <t>Larsen</t>
  </si>
  <si>
    <t>Kay</t>
  </si>
  <si>
    <t>301 Congress Avenue</t>
  </si>
  <si>
    <t xml:space="preserve">Suite 1150 </t>
  </si>
  <si>
    <t>james.larsen@ogletreedeakins.com</t>
  </si>
  <si>
    <t>Ogletree Deakins</t>
  </si>
  <si>
    <t>Iowa Supreme Court</t>
  </si>
  <si>
    <t>JO-A-300-20335-931579</t>
  </si>
  <si>
    <t>Farmworker - Irrigation</t>
  </si>
  <si>
    <t xml:space="preserve">' Any willful destruction or property (including using, tools, vehicles, and equipment) may be deducted from the pay of the responsible party. Reasonable wear and tear is expected and will not be deducted. </t>
  </si>
  <si>
    <t>40' Cabins</t>
  </si>
  <si>
    <t>H-300-20326-923083</t>
  </si>
  <si>
    <t>Parker Farms Partnership</t>
  </si>
  <si>
    <t>689 LENSING LANE</t>
  </si>
  <si>
    <t>THERESA</t>
  </si>
  <si>
    <t>LEVON</t>
  </si>
  <si>
    <t>OFFICE MANAGER</t>
  </si>
  <si>
    <t>689 Lensing Lane</t>
  </si>
  <si>
    <t>PARKERWEST2018@GMAIL.COM</t>
  </si>
  <si>
    <t>JO-A-300-20326-923083</t>
  </si>
  <si>
    <t xml:space="preserve">' FEDERAL, STATE AND SOCIAL SECURITY </t>
  </si>
  <si>
    <t>COUNTRY LANE APARTMENTS
491 RIDDLE LANE
LOT # 11
and 
Apartment # 5</t>
  </si>
  <si>
    <t xml:space="preserve">2  MOBILE HOMES 
</t>
  </si>
  <si>
    <t>Gene</t>
  </si>
  <si>
    <t>' Social Security, Federal Tax and State Tax</t>
  </si>
  <si>
    <t>Hoffman</t>
  </si>
  <si>
    <t>Rod</t>
  </si>
  <si>
    <t>CALDWELL</t>
  </si>
  <si>
    <t>Soledad</t>
  </si>
  <si>
    <t>Dexter</t>
  </si>
  <si>
    <t>CHAVES</t>
  </si>
  <si>
    <t>SEVIER</t>
  </si>
  <si>
    <t>H-300-20296-885922</t>
  </si>
  <si>
    <t>Gregory Livestock Co.</t>
  </si>
  <si>
    <t>2642 Mccourtney Road</t>
  </si>
  <si>
    <t>Mailing PO BOX 315, SHERIDAN, CA  95681</t>
  </si>
  <si>
    <t>gregorylivestock@yahoo.com</t>
  </si>
  <si>
    <t>JO-A-300-20296-885922</t>
  </si>
  <si>
    <t>Open Range Production of Livestock Parturition (Lambing/Kidd</t>
  </si>
  <si>
    <t xml:space="preserve">2642 McCourtney Road </t>
  </si>
  <si>
    <t>Jack Creek Land &amp; Cattle Company</t>
  </si>
  <si>
    <t>422 County Road 500</t>
  </si>
  <si>
    <t>PO Box 645, Saratoga, WY, 82331</t>
  </si>
  <si>
    <t>Saratoga</t>
  </si>
  <si>
    <t>ksanger@outlook.com</t>
  </si>
  <si>
    <t>H-300-20315-905864</t>
  </si>
  <si>
    <t>Arbor Glenn Nurseries Inc</t>
  </si>
  <si>
    <t>469 Gum Tree RD</t>
  </si>
  <si>
    <t>Cochranville</t>
  </si>
  <si>
    <t>Buzby</t>
  </si>
  <si>
    <t>469 Gum Tree Rd</t>
  </si>
  <si>
    <t xml:space="preserve">not applicable </t>
  </si>
  <si>
    <t>sales@arborglennnurseries.com</t>
  </si>
  <si>
    <t>JO-A-300-20315-905864</t>
  </si>
  <si>
    <t>Nursery field laborer</t>
  </si>
  <si>
    <t xml:space="preserve">' Only deductions to be made will be those requires by Pennsylvania State and Federal Labor laws
No other deduction will be made </t>
  </si>
  <si>
    <t>580 Upland Rd</t>
  </si>
  <si>
    <t>KENNETT SQUARE</t>
  </si>
  <si>
    <t>Two Story House</t>
  </si>
  <si>
    <t>H-300-20316-908646</t>
  </si>
  <si>
    <t>Secrest Sheep &amp; Cattle</t>
  </si>
  <si>
    <t>18126 Highway 30</t>
  </si>
  <si>
    <t>PO Box 194, Hagerman ID 83332</t>
  </si>
  <si>
    <t>Hagerman</t>
  </si>
  <si>
    <t>Secrest</t>
  </si>
  <si>
    <t>Mike or Judy</t>
  </si>
  <si>
    <t>PO Box 194</t>
  </si>
  <si>
    <t>udynan@yahoo.com</t>
  </si>
  <si>
    <t>JO-A-300-20316-908646</t>
  </si>
  <si>
    <t>18126 Hwy 30</t>
  </si>
  <si>
    <t>Various range locations in Binham, Blane</t>
  </si>
  <si>
    <t>P.O. Box 259</t>
  </si>
  <si>
    <t>Mer Rouge</t>
  </si>
  <si>
    <t>julia.cagle@kennedyrice.com</t>
  </si>
  <si>
    <t>H-300-20287-877163</t>
  </si>
  <si>
    <t>Diamond Peak Cattle Company</t>
  </si>
  <si>
    <t>351 School Street # 1</t>
  </si>
  <si>
    <t>Raftopoulos</t>
  </si>
  <si>
    <t>John or George</t>
  </si>
  <si>
    <t>georgerafto@me.com</t>
  </si>
  <si>
    <t>JO-A-300-20287-877163</t>
  </si>
  <si>
    <t>14759 Hwy 318</t>
  </si>
  <si>
    <t>Country Road 94 N of Irish Canon</t>
  </si>
  <si>
    <t>H-300-20301-889414</t>
  </si>
  <si>
    <t>JO-A-300-20301-889414</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</si>
  <si>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Cal Savers, retirement plan (if eligible).  See Addendum C.</t>
  </si>
  <si>
    <t>1 month of mix romaine and/or romaine hearts harvest experience.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t>
  </si>
  <si>
    <t xml:space="preserve">County Ave D &amp; County 16th Street
</t>
  </si>
  <si>
    <t>Hacienda Motel: 2150 S 4th Ave</t>
  </si>
  <si>
    <t>Dormitory-style housing</t>
  </si>
  <si>
    <t>FINNEY</t>
  </si>
  <si>
    <t xml:space="preserve">Garden City </t>
  </si>
  <si>
    <t>H-300-20248-806304</t>
  </si>
  <si>
    <t>JO-A-300-20248-806304</t>
  </si>
  <si>
    <t>La Jara</t>
  </si>
  <si>
    <t>CONEJOS</t>
  </si>
  <si>
    <t>H-300-20276-856385</t>
  </si>
  <si>
    <t>JO-A-300-20276-856385</t>
  </si>
  <si>
    <t>H-300-20317-910909</t>
  </si>
  <si>
    <t>JO-A-300-20317-910909</t>
  </si>
  <si>
    <t>Employer shall provide housing and board in accordance with the rules and regulations of the federal government of the United States of America. Discretionary performance-based bonuses may be available, Payroll advances may be available</t>
  </si>
  <si>
    <t>' Social Security, Federal and State Income Tax withholding’s may be deducted from wages.
Wages will be paid in accordance to the state in which the work is done. Nevada wages will be $1682.33 and California wages will be $2133.52. State Income Tax will be withheld for workers while they are working in the State of California. When the workers are working in the State of Nevada there is no State Income Tax withheld. Workers are covered for unemployment insurance when working in the State of California.</t>
  </si>
  <si>
    <t>10900 HWY 400 EAST FROM HWY 80 LOVELOCK TO MILL CITY R. TO UNIONVILLE10 MI. LFT</t>
  </si>
  <si>
    <t>IMLAYS</t>
  </si>
  <si>
    <t>PERSHING</t>
  </si>
  <si>
    <t>H-300-20293-881483</t>
  </si>
  <si>
    <t>CLINT FREYOU FARM</t>
  </si>
  <si>
    <t>4619 LITTLE VALLEY PLANTATION ROAD</t>
  </si>
  <si>
    <t>FIXED-SITE FARM IS OWNED AND OPERATED BY FARMER</t>
  </si>
  <si>
    <t>Jeanerette</t>
  </si>
  <si>
    <t>FREYOU</t>
  </si>
  <si>
    <t>CLINT</t>
  </si>
  <si>
    <t>JEANERETTE</t>
  </si>
  <si>
    <t>freyou_sugar@yahoo.com</t>
  </si>
  <si>
    <t>JO-A-300-20293-881483</t>
  </si>
  <si>
    <t>CRAWFISH FARMWORKER</t>
  </si>
  <si>
    <t xml:space="preserve">' FEDERAL, SOCIAL SECURITY, MEDICARE, STATE WITHHOLDING TAXES.
WORKERS WILL BE CHARGED FOR ANY WILLFUL DAMAGE OTHER THAN NORMAL WEAR AND TEAR TO HOUSING AND FURNISHINGS. 
WORKERS WILL BE CHARGED FOR ANY ADVANCES RECEIVED.
WORKERS WILL BE CHARGED FOR ANY WILLFUL DAMAGE TO EQUIPMENT PROVIDED. </t>
  </si>
  <si>
    <t>4619 LITTLE VALLEY PLANTATION RD</t>
  </si>
  <si>
    <t>3999 LA 182</t>
  </si>
  <si>
    <t>NEW YORK</t>
  </si>
  <si>
    <t>Logan</t>
  </si>
  <si>
    <t>ROUTT</t>
  </si>
  <si>
    <t>H-300-20234-781192</t>
  </si>
  <si>
    <t>Derringer Trucking &amp; Harvesting, LLC</t>
  </si>
  <si>
    <t>6710 SW Hwy 72</t>
  </si>
  <si>
    <t>Derringer</t>
  </si>
  <si>
    <t>6710 SW Highway 72</t>
  </si>
  <si>
    <t>derringertrucking50@gmail.com</t>
  </si>
  <si>
    <t>JO-A-300-20234-781192</t>
  </si>
  <si>
    <t>5552 County Line Road</t>
  </si>
  <si>
    <t>5681 and 5724 Residential Way</t>
  </si>
  <si>
    <t>derringer50@gmail.com</t>
  </si>
  <si>
    <t>H-300-20253-811515</t>
  </si>
  <si>
    <t>FAMILY FRESH HARVESTING LLC</t>
  </si>
  <si>
    <t>153 smith st</t>
  </si>
  <si>
    <t>berlin</t>
  </si>
  <si>
    <t>MEZA</t>
  </si>
  <si>
    <t>GUILLERMO</t>
  </si>
  <si>
    <t>MARGARITO</t>
  </si>
  <si>
    <t>153 SMITH ST</t>
  </si>
  <si>
    <t>BERLIN</t>
  </si>
  <si>
    <t>familyfreshharvesting@gmail.com</t>
  </si>
  <si>
    <t>JO-A-300-20253-811515</t>
  </si>
  <si>
    <t>FARM WORKERS AND LABORERS</t>
  </si>
  <si>
    <t>' Employer agrees to make all deductions from the worker’s paycheck required by law. This job offer discloses all deductions not required by law which the employer will make from the worker’s paycheck and all such deductions are reasonable, in accordance with 20 CFR 655.122(p) and 29 CFR part 531. The wage requirements of 20 CFR 655.120 will not be met where undisclosed or unauthorized deductions, rebates, or refunds reduce the wage payment made to the employee below the minimum amounts required under 20 CFR part 655, subpart B, or where the employee fails to receive such amounts free and clear because the employee kicks back directly or indirectly to the employer or to another person for the employer’s benefit the whole or part of the wage delivered to the employee. 20 CFR 655.122(p).</t>
  </si>
  <si>
    <t>52LB LIFTING
TRAINING WITH EMPLOYER
HEAVY BENDING AND STOOPING
REPETITIVE MOVEMENTS
2 DAY TRAINING WITH EMPLOYER. The training period for all crop activities is 2 days starting with the first day of employment to acclimate the worker to the physical demands of farm work and to familiarize workers with the job specifications and to demonstrate proper harvest methods and other crop specific issues.</t>
  </si>
  <si>
    <t xml:space="preserve">1015 Indian Trail Rd
</t>
  </si>
  <si>
    <t>CARLETON</t>
  </si>
  <si>
    <t>2840 N MONROE ST</t>
  </si>
  <si>
    <t>APARTMENT STYLE HOUSING</t>
  </si>
  <si>
    <t>FAMILYFRESHHARVESTING@GMAIL.COM</t>
  </si>
  <si>
    <t>H-300-20241-793230</t>
  </si>
  <si>
    <t>JO-A-300-20241-793230</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</si>
  <si>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payment for articles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</si>
  <si>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2461 N Main St</t>
  </si>
  <si>
    <t xml:space="preserve">Belle Glade </t>
  </si>
  <si>
    <t>H-300-20244-795913</t>
  </si>
  <si>
    <t>Ag-Mart Produce, Inc.</t>
  </si>
  <si>
    <t>Santa Sweets, Inc.</t>
  </si>
  <si>
    <t>4006 Airport Road</t>
  </si>
  <si>
    <t>Timmerman</t>
  </si>
  <si>
    <t>VP of Farming Operations</t>
  </si>
  <si>
    <t>ltimmerman@santasweets.com</t>
  </si>
  <si>
    <t>Stephanie@signaturestaffinginc.com</t>
  </si>
  <si>
    <t>JO-A-300-20244-795913</t>
  </si>
  <si>
    <t xml:space="preserve">TRAINING: The employer will allow two (2) weeks of work for worker to reach production standards.
ENTRENAMIENTO: El empleador permitir dos (2) semanas de trabajo para que el trabajador alcance los estndares de produccin.
</t>
  </si>
  <si>
    <t>25770 Immokalee Road</t>
  </si>
  <si>
    <t>3000/3002/3004 Alamo Drive</t>
  </si>
  <si>
    <t>vlasalle@santasweets.com</t>
  </si>
  <si>
    <t>H-300-20272-848781</t>
  </si>
  <si>
    <t xml:space="preserve">Superior Crawfish, L. L. C. </t>
  </si>
  <si>
    <t>1320 Oro Trail Road</t>
  </si>
  <si>
    <t>Godeaux</t>
  </si>
  <si>
    <t>1220 Oro Trail Road</t>
  </si>
  <si>
    <t>superiorcrawfish@rcsaccess.net</t>
  </si>
  <si>
    <t>JO-A-300-20272-848781</t>
  </si>
  <si>
    <t>18211 Estes Road</t>
  </si>
  <si>
    <t>#1 - 2B/1B
#2 - 3B/2B
Trailers</t>
  </si>
  <si>
    <t>H-300-20261-829479</t>
  </si>
  <si>
    <t>C &amp; J Crawfish Farm LLC</t>
  </si>
  <si>
    <t>5994 Hwy 182</t>
  </si>
  <si>
    <t>Beaugh</t>
  </si>
  <si>
    <t>j_beaugh@hotmail.com</t>
  </si>
  <si>
    <t>JO-A-300-20261-829479</t>
  </si>
  <si>
    <t>2771 Prairie Ronde Hwy</t>
  </si>
  <si>
    <t>5998 Highway 182</t>
  </si>
  <si>
    <t>Three bedroom house</t>
  </si>
  <si>
    <t>H-300-20261-829375</t>
  </si>
  <si>
    <t>Ray Kimble Berzas</t>
  </si>
  <si>
    <t>2611 Duralde Hwy</t>
  </si>
  <si>
    <t>Kimble</t>
  </si>
  <si>
    <t>kberzasconstruction@yahoo.com</t>
  </si>
  <si>
    <t>JO-A-300-20261-829375</t>
  </si>
  <si>
    <t>H-300-20261-829440</t>
  </si>
  <si>
    <t>MAMMOSER FARMS INC.</t>
  </si>
  <si>
    <t>3940 Hardt Road</t>
  </si>
  <si>
    <t>Eden</t>
  </si>
  <si>
    <t xml:space="preserve"> Partner/Manager</t>
  </si>
  <si>
    <t>mfarmsinc@yahoo.com</t>
  </si>
  <si>
    <t>D'Arrigo</t>
  </si>
  <si>
    <t>Leonard</t>
  </si>
  <si>
    <t>677 Broadway</t>
  </si>
  <si>
    <t>Suite 1101</t>
  </si>
  <si>
    <t>Albany</t>
  </si>
  <si>
    <t>H2@HarrisBeach.com</t>
  </si>
  <si>
    <t>Harris Beach PLLC</t>
  </si>
  <si>
    <t>New York Court of Appeals</t>
  </si>
  <si>
    <t>Gonzalez Acevedo</t>
  </si>
  <si>
    <t>Ercilia</t>
  </si>
  <si>
    <t>Harris Beach, PLLC</t>
  </si>
  <si>
    <t>JO-A-300-20261-829440</t>
  </si>
  <si>
    <t>Winter Grounds/Maintenance Worker</t>
  </si>
  <si>
    <t xml:space="preserve">' All required standard state and federal deductions/taxes will be taken.  H-2A workers are exempt from U.S. Social Security and Medicare withholding, however, all required taxes and withholdings will be made for U.S. workers. Raises and/or bonuses may be offered to any worker in the specified occupation, at the company's sole discretion, based on individual factors including work performance, skill, and tenure.
</t>
  </si>
  <si>
    <t>Ability to lift heavy snow (up to 40 lbs).   Workers referred against this order must have a minimum of 3 months experience in performing the tasks described in this order.  Work in all weather conditions.  Random drug testing may be required post-hire at employer expense to both domestic and H-2A workers for safety of workers.</t>
  </si>
  <si>
    <t>8115 East Eden Road</t>
  </si>
  <si>
    <t xml:space="preserve">2 Story, 4,320 sq. ft. home </t>
  </si>
  <si>
    <t>H-300-20274-851771</t>
  </si>
  <si>
    <t>Maaske LLC</t>
  </si>
  <si>
    <t>1105 Central Avenue</t>
  </si>
  <si>
    <t>Kearney</t>
  </si>
  <si>
    <t>Maaske</t>
  </si>
  <si>
    <t>highlandfinancialgroup@hotmail.com</t>
  </si>
  <si>
    <t>Sevcik</t>
  </si>
  <si>
    <t>ryan.sevcik@koleyjessen.com</t>
  </si>
  <si>
    <t>JO-A-300-20274-851771</t>
  </si>
  <si>
    <t>Manure Spreader</t>
  </si>
  <si>
    <t>' Optional cable, internet, and cleaning deduction.
See addendum.</t>
  </si>
  <si>
    <t>Employment reference
Speak/understand English
driver's license
Clean driving record
No felonies</t>
  </si>
  <si>
    <t>43335 RD 728</t>
  </si>
  <si>
    <t>Edison</t>
  </si>
  <si>
    <t>GOSPER</t>
  </si>
  <si>
    <t>72005 RD 435</t>
  </si>
  <si>
    <t>FURNAS</t>
  </si>
  <si>
    <t>Private Ranch Style Single Family Home</t>
  </si>
  <si>
    <t>https://dol.nebraska.gov</t>
  </si>
  <si>
    <t>H-300-20275-853970</t>
  </si>
  <si>
    <t>Barone Gardens LLC</t>
  </si>
  <si>
    <t>6200 South Bay Road</t>
  </si>
  <si>
    <t>Cicero</t>
  </si>
  <si>
    <t>Barone</t>
  </si>
  <si>
    <t>MerryBeth</t>
  </si>
  <si>
    <t>Mb@bgardens.com</t>
  </si>
  <si>
    <t>JO-A-300-20275-853970</t>
  </si>
  <si>
    <t>' Social Security, Federal and State taxes, disability, PFL</t>
  </si>
  <si>
    <t xml:space="preserve">a. Workers must be able to demonstrate that they are physically able to perform the work as described. 
b. The employer will provide 0 days of training.  
c. Employer may require worker to perform any available general farm work if the guarantee referenced in Section 17a Additional Assurance for Clearance Orders is invoked. 
d. Employer may terminate worker with timely notification to the NPC and DHS, if the worker: 1) Refuses, without cause, to perform work for which the worker was recruited and hired; 2) Commits serious acts of misconduct; 3) Fails to reach production standards; or 4) Abandons Job (Job Abandonment) is absent for five consecutive previously scheduled days without prior notification to employer.
</t>
  </si>
  <si>
    <t>6200 South  Bay Rd</t>
  </si>
  <si>
    <t>6214 South Bay Road</t>
  </si>
  <si>
    <t>One wood frame home and one mobile home</t>
  </si>
  <si>
    <t>H-300-20275-854013</t>
  </si>
  <si>
    <t>Quirk Ranch LTD</t>
  </si>
  <si>
    <t>34175 205th Street</t>
  </si>
  <si>
    <t>Highmore</t>
  </si>
  <si>
    <t>Bonnichson</t>
  </si>
  <si>
    <t>cathyblueskyfarm@gmail.com</t>
  </si>
  <si>
    <t>JO-A-300-20275-854013</t>
  </si>
  <si>
    <t xml:space="preserve"> Must be able to get driver's license within 30- 90 days. Minimum three (3) months experience. Basic literacy and arithmetic requirement. Wage rate may increase with verifiable experience. Employer may reward exceptional work with monetary or other benefits in addition to those listed here in his sole discretion.</t>
  </si>
  <si>
    <t>HYDE</t>
  </si>
  <si>
    <t>20210 322nd Avenue</t>
  </si>
  <si>
    <t>Harrold</t>
  </si>
  <si>
    <t>HUGHES</t>
  </si>
  <si>
    <t>office manager</t>
  </si>
  <si>
    <t>Driver's License,  3 months tractor and cattle experience</t>
  </si>
  <si>
    <t>H-300-20288-878512</t>
  </si>
  <si>
    <t>Phillip W. Hebert</t>
  </si>
  <si>
    <t>15514 Atterberry Road</t>
  </si>
  <si>
    <t>Spouse</t>
  </si>
  <si>
    <t>hebert1@hughes.net</t>
  </si>
  <si>
    <t>JO-A-300-20288-878512</t>
  </si>
  <si>
    <t>15525 Atterberry Road</t>
  </si>
  <si>
    <t>3 bedroom, 2 bath trailer</t>
  </si>
  <si>
    <t>H-300-20300-888102</t>
  </si>
  <si>
    <t>Continental Floral LLC</t>
  </si>
  <si>
    <t>2329 Lemon St</t>
  </si>
  <si>
    <t>Deland</t>
  </si>
  <si>
    <t>Suzie</t>
  </si>
  <si>
    <t>Branch Manager</t>
  </si>
  <si>
    <t>lsolis@wafla.org</t>
  </si>
  <si>
    <t>Solis</t>
  </si>
  <si>
    <t>Lulu</t>
  </si>
  <si>
    <t>8830 Tallon Ln Ne</t>
  </si>
  <si>
    <t>Lsolis@wafla.org</t>
  </si>
  <si>
    <t>JO-A-300-20300-888102</t>
  </si>
  <si>
    <t>**see addendum</t>
  </si>
  <si>
    <t xml:space="preserve">' The Employer will make the following deductions from the worker’s wages: FICA taxes, Federal Income tax if required, other deductions expressly authorized or required by state or federal law, cash advances and repayment of loans, repayment of overpayment of wages to the worker, long-distance telephone charges, recovery of any loss to the employer due to the worker’s damage (beyond normal wear and tear) in accordance with applicable state law and company policy, and any other deductions expressly authorized by the worker in writing. 
The employer will deduct a portion of worker’s compensation premium from worker pay as allowed in State law. Employer will deduct the applicable employee portion of health insurance premium.
</t>
  </si>
  <si>
    <t xml:space="preserve">
Three (3) months field laborer/ cutter. </t>
  </si>
  <si>
    <t>2329 Lemon ST</t>
  </si>
  <si>
    <t>snichols@cfgreens.com</t>
  </si>
  <si>
    <t>H-300-20281-865954</t>
  </si>
  <si>
    <t>Jessica Weldon</t>
  </si>
  <si>
    <t>6699 23rd St NW</t>
  </si>
  <si>
    <t>Raub</t>
  </si>
  <si>
    <t>Weldon</t>
  </si>
  <si>
    <t>JO-A-300-20281-865954</t>
  </si>
  <si>
    <t>Must have 3 Months experience in Cattle Herding and operating farm equipment.  Must be able to pass a post-hire drug test and a background check at employers expense.   Must be able to read, write, and speak English fluently. Experienced in operating tractors, skit steer and other farm equipment, and must have a regular drivers' license. Drug testing is done to enforce a drug free workplace policy, failing a drug test will result in termination of employment.  The employer will not hire anyone with a violent/theft criminal background.</t>
  </si>
  <si>
    <t>6967B 23rd St NW</t>
  </si>
  <si>
    <t>Trailer Homes</t>
  </si>
  <si>
    <t>jessicabilladeau@yahoo.com</t>
  </si>
  <si>
    <t>H-300-20289-879019</t>
  </si>
  <si>
    <t>JO-A-300-20289-879019</t>
  </si>
  <si>
    <t>sheep shearer</t>
  </si>
  <si>
    <t>AEWR rate guaranteed $13.62/ID &amp; WY, $14.77/CA, $14.26/NV &amp; UT, $15.83/OR &amp; WA</t>
  </si>
  <si>
    <t xml:space="preserve">' Social Security, Federal and State
State tax will not be withheld for work done in Nevada, Washington and Wyoming, unless requested by the worker
Draws/Advances, if any will be deducted from the worker's pay
Tools, if any purchased other than employer provided tools (motor and hanger) will be deducted from the worker's pay
Employer agrees to pay the higher of the Federal, State or AEWR rate
Federal - $7.25
State- $12.00/CA &amp; OR, $7.25/ID &amp; UT, $9.00/NV, $13.50/WA, $5.15/WY
AEWR - $14.77/CA, $13.63/ID &amp; WY, $14.26/NV &amp; UT, $15.83/OR &amp; WA  </t>
  </si>
  <si>
    <t>person seeking new employment must provide at least 1 reference from a recent employer
worker who is terminated or quit, where employer provides timely notification to the CNPC and DHS will relieve the employer of subsequent transportation and subsistence cost and 3/4 guarantee</t>
  </si>
  <si>
    <t>1402 East 4300 North; ranches in ID, CA, NV, OR, UT, WA, WY</t>
  </si>
  <si>
    <t xml:space="preserve">1402 East 4300 NorthD.5 should be Twin Falls County. </t>
  </si>
  <si>
    <t>mobile trailer units
D.5 Twin Falls Cty</t>
  </si>
  <si>
    <t>H-300-20293-882203</t>
  </si>
  <si>
    <t>Dismukes</t>
  </si>
  <si>
    <t>Sylvia</t>
  </si>
  <si>
    <t>122 Old Diz Rd.</t>
  </si>
  <si>
    <t>Troy</t>
  </si>
  <si>
    <t>sad@troycable.net</t>
  </si>
  <si>
    <t>JO-A-300-20293-882203</t>
  </si>
  <si>
    <t>Three months of agricultural work experience required. Walk, sit, stand on concrete or other surfaces, push and pull, stoop and crouch for long periods of time. Use of repetitive hand and finger movements. Work outside in inclement weather including hot, cold, wet, and/or humid conditions for extensive periods of time. Lift, carry, and load up to 50 lbs. Must be 18 years of age or older. Employer is a drug-free workplace. Drug and alcohol testing is conducted post-hire at the employer's expense and is not part of the interview process.</t>
  </si>
  <si>
    <t>122 Old Diz Road</t>
  </si>
  <si>
    <t>PIKE</t>
  </si>
  <si>
    <t>H-300-20293-882048</t>
  </si>
  <si>
    <t>Moore's Honey Farm</t>
  </si>
  <si>
    <t>9767 Bevil Blvd</t>
  </si>
  <si>
    <t>Moore</t>
  </si>
  <si>
    <t>JO-A-300-20293-882048</t>
  </si>
  <si>
    <t>moorehoneyfarm@gmail.com</t>
  </si>
  <si>
    <t>H-300-20307-895330</t>
  </si>
  <si>
    <t>John L Zaunbrecher</t>
  </si>
  <si>
    <t>610 Bradley Lane</t>
  </si>
  <si>
    <t>razaunbrecher@outlook.com</t>
  </si>
  <si>
    <t>JO-A-300-20307-895330</t>
  </si>
  <si>
    <t>4283 Ruppert Lake Rd</t>
  </si>
  <si>
    <t>H-300-20304-892592</t>
  </si>
  <si>
    <t>DeSoto Bee Company, LLC</t>
  </si>
  <si>
    <t>163 Brassette Lane</t>
  </si>
  <si>
    <t>Cottonport</t>
  </si>
  <si>
    <t>DeSoto</t>
  </si>
  <si>
    <t>Member/Owner</t>
  </si>
  <si>
    <t xml:space="preserve">Brenda </t>
  </si>
  <si>
    <t>JO-A-300-20304-892592</t>
  </si>
  <si>
    <t>This job requires a minimum of three months prior experience working on a honeybee farm handling both manual and machine tasks associated with beekeeping. Applicants must be able to furnish verbal or written statement establishing relevant prior work experience Saturday work required. Must be able to lift/carry 70 lbs.</t>
  </si>
  <si>
    <t>163 Brassette Ln</t>
  </si>
  <si>
    <t>155 College St</t>
  </si>
  <si>
    <t>H-300-20307-894441</t>
  </si>
  <si>
    <t>Jackie Park-Burris Queens, Inc</t>
  </si>
  <si>
    <t>8037 Deschutes Road</t>
  </si>
  <si>
    <t>Park-Burris</t>
  </si>
  <si>
    <t>JO-A-300-20307-894441</t>
  </si>
  <si>
    <t>8037 Deschutes Rd</t>
  </si>
  <si>
    <t>jackiesqueens@gmail.com</t>
  </si>
  <si>
    <t>H-300-20309-898145</t>
  </si>
  <si>
    <t>SOUTH SHORE FARMS LC.</t>
  </si>
  <si>
    <t>7102 W 5240 S</t>
  </si>
  <si>
    <t>MCMULLIN</t>
  </si>
  <si>
    <t>DAVID</t>
  </si>
  <si>
    <t>SPANISH FORK</t>
  </si>
  <si>
    <t>liv2frm@mindspring.com</t>
  </si>
  <si>
    <t>JO-A-300-20309-898145</t>
  </si>
  <si>
    <t>ORCHARD WORKER/LABORER</t>
  </si>
  <si>
    <t xml:space="preserve">' ALL DEDUCTIONS REQUIRED BY STATE AND FEDERAL LAW.
The employer will provide to the worker at no charge or deposit charge, all tools, supplies, equipment required to perform the duties assigned.
</t>
  </si>
  <si>
    <t xml:space="preserve">7102 W 5240 S
</t>
  </si>
  <si>
    <t>HOUSE, APARTMENTS, MOBILE HOME</t>
  </si>
  <si>
    <t>H-300-20310-900502</t>
  </si>
  <si>
    <t>Great Southern Farms, LLC</t>
  </si>
  <si>
    <t>1729 Hwy 15</t>
  </si>
  <si>
    <t>Richton</t>
  </si>
  <si>
    <t>Edwards</t>
  </si>
  <si>
    <t>JO-A-300-20310-900502</t>
  </si>
  <si>
    <t>Per pound</t>
  </si>
  <si>
    <t xml:space="preserve">' - Social Security 
- Federal Tax
- State Tax (if required)
- Inadvertent Overpayments (if required)
- Loan repayments (if required)
- Court &amp; government ordered garnishments (if required)
- Damage to tools or housing ( other than normal wear and tear, if required)
</t>
  </si>
  <si>
    <t>Earl Finley Road, Hwy 15</t>
  </si>
  <si>
    <t>PERRY</t>
  </si>
  <si>
    <t>4 Good Hope Church Road</t>
  </si>
  <si>
    <t>H-300-20305-894023</t>
  </si>
  <si>
    <t>Brandon L. Leger</t>
  </si>
  <si>
    <t>Brandon Leger Farms</t>
  </si>
  <si>
    <t>1020 Clement Road</t>
  </si>
  <si>
    <t>Egan</t>
  </si>
  <si>
    <t>Leger</t>
  </si>
  <si>
    <t>leger1221@yahoo.com</t>
  </si>
  <si>
    <t>JO-A-300-20305-894023</t>
  </si>
  <si>
    <t>' Social Security tax, Federal tax, and State tax.</t>
  </si>
  <si>
    <t>5303 Egan Highway</t>
  </si>
  <si>
    <t>H-300-20303-891593</t>
  </si>
  <si>
    <t>Lance Rhodes</t>
  </si>
  <si>
    <t>242989 E CR 44</t>
  </si>
  <si>
    <t>Rhodes</t>
  </si>
  <si>
    <t>Lance</t>
  </si>
  <si>
    <t>JO-A-300-20303-891593</t>
  </si>
  <si>
    <t>Trailers privately owned</t>
  </si>
  <si>
    <t>oklahomaworks.gov</t>
  </si>
  <si>
    <t>H-300-20307-895228</t>
  </si>
  <si>
    <t>Steve E Park Apiaries</t>
  </si>
  <si>
    <t>11226 Deschutes Road</t>
  </si>
  <si>
    <t>Park</t>
  </si>
  <si>
    <t>JO-A-300-20307-895228</t>
  </si>
  <si>
    <t>11226 Deschutes Rd</t>
  </si>
  <si>
    <t>112264 Deschutes Rd</t>
  </si>
  <si>
    <t>jlschumacher74@yahoo.com</t>
  </si>
  <si>
    <t>H-300-20317-910135</t>
  </si>
  <si>
    <t>JO-A-300-20317-910135</t>
  </si>
  <si>
    <t>RANGE WINTER  SHEEPHERDER</t>
  </si>
  <si>
    <t>219 CRESTVIEW</t>
  </si>
  <si>
    <t>EVANSTON</t>
  </si>
  <si>
    <t>YATES</t>
  </si>
  <si>
    <t>Geneva</t>
  </si>
  <si>
    <t>H-300-20323-917757</t>
  </si>
  <si>
    <t xml:space="preserve"> 4-B Planting Co Inc</t>
  </si>
  <si>
    <t>216 Benedette St</t>
  </si>
  <si>
    <t>fourbplanting@yahoo.com</t>
  </si>
  <si>
    <t>JO-A-300-20323-917757</t>
  </si>
  <si>
    <t xml:space="preserve">Drive tractors and operate farm equipment &amp; track hoe, sprayers to till soil, to plant, irrigate, fertilize &amp; harvest crops. Perform mechanical repair and maintenance. 3 months experience, basic literacy reading and math skills required. Operate farm vehicles on public roads. Must have or be able to obtain drivers license within 30 days after hire. </t>
  </si>
  <si>
    <t>595 Sumlin Ranch Rd</t>
  </si>
  <si>
    <t>H-300-20323-918295</t>
  </si>
  <si>
    <t>Harrod and Hensley Tomato LLC</t>
  </si>
  <si>
    <t>566 Bradley 5 North</t>
  </si>
  <si>
    <t>Hensley</t>
  </si>
  <si>
    <t>hensleymichaelh2a@gmail.com</t>
  </si>
  <si>
    <t>JO-A-300-20323-918295</t>
  </si>
  <si>
    <t>Farmworkers, Laborers, and Crops</t>
  </si>
  <si>
    <t>305 Bradley 66</t>
  </si>
  <si>
    <t>H-300-20330-927788</t>
  </si>
  <si>
    <t>Phillips Farms LLC</t>
  </si>
  <si>
    <t>91 Crabapple Hill Rd</t>
  </si>
  <si>
    <t>Mailing: 45 Phillips Rd, Milford, NJ 08848</t>
  </si>
  <si>
    <t>Milford</t>
  </si>
  <si>
    <t>MARC</t>
  </si>
  <si>
    <t>MANAGING MEMBER</t>
  </si>
  <si>
    <t>MILFORD</t>
  </si>
  <si>
    <t>marcphillips7@hotmail.com</t>
  </si>
  <si>
    <t>Svec</t>
  </si>
  <si>
    <t>2901 Bucks Bayou Rd</t>
  </si>
  <si>
    <t>rsvec@fewaglobal.org</t>
  </si>
  <si>
    <t>JO-A-300-20330-927788</t>
  </si>
  <si>
    <t>' SOCIAL SECURITY; FEDERAL TAX; STATE TAX</t>
  </si>
  <si>
    <t xml:space="preserve">1 MONTH EXPERIENCE IN PRUNING, TRAINING AND HARVESTING SMALL FRUIT, TREE FRUIT AND VEGETABLES. MONDAY-SUNDAY, WEEKEND WORK REQUIRED, START/END TIMES WILL VARY. DAYS OF WEEK WORKED WILL VARY BASED ON WORKLOAD. RANDOM DRUG TESTING POST HIRE AT EMPLOYER'S EXPENSE. </t>
  </si>
  <si>
    <t>HUNTERDON</t>
  </si>
  <si>
    <t>47 Filmore St.</t>
  </si>
  <si>
    <t>Phillipsburg</t>
  </si>
  <si>
    <t>farmer@phillipsfarms.com</t>
  </si>
  <si>
    <t>H-300-20329-925621</t>
  </si>
  <si>
    <t>Pleasant View Gardens, Inc</t>
  </si>
  <si>
    <t>7316 Pleasant St</t>
  </si>
  <si>
    <t>loudon</t>
  </si>
  <si>
    <t>7316 Pleasant Street</t>
  </si>
  <si>
    <t>Loudon</t>
  </si>
  <si>
    <t>Ronp@pwpvg.com</t>
  </si>
  <si>
    <t>JO-A-300-20329-925621</t>
  </si>
  <si>
    <t>farmworker laborer crop</t>
  </si>
  <si>
    <t>'  all applicable state and federal taxes required will be withheld  
The employer will not guarantee to pay the worker a bonus but reserves the right to offer a bonus or to pay an hourly wage rate in excess of highest applicable rate stated above based on longevity of tenure or exceptional job performance."</t>
  </si>
  <si>
    <t>MERRIMACK</t>
  </si>
  <si>
    <t>7307 Pleasant Street</t>
  </si>
  <si>
    <t>WORKER</t>
  </si>
  <si>
    <t>ronp@pwpvg.com</t>
  </si>
  <si>
    <t>H-300-20336-932809</t>
  </si>
  <si>
    <t>TERRAPIN PLANTING COMPANY</t>
  </si>
  <si>
    <t>1015 AVERY STREET</t>
  </si>
  <si>
    <t>CLEVELAND</t>
  </si>
  <si>
    <t>TERRAPINPLANTING2020@GMAIL.COM</t>
  </si>
  <si>
    <t>JO-A-300-20336-932809</t>
  </si>
  <si>
    <t>' FEDERAL 
STATE 
SOCIAL SECURITY</t>
  </si>
  <si>
    <t>481 DATTLE ROAD</t>
  </si>
  <si>
    <t>ROSEDALE</t>
  </si>
  <si>
    <t>1004B LAMAR STREET</t>
  </si>
  <si>
    <t>FRAME HOUSE - RENTAL</t>
  </si>
  <si>
    <t>GRADY</t>
  </si>
  <si>
    <t>H-300-20311-903714</t>
  </si>
  <si>
    <t>Goebel Farms, LLC</t>
  </si>
  <si>
    <t>29435 Bornsdall Road</t>
  </si>
  <si>
    <t>Elton</t>
  </si>
  <si>
    <t>Goebel</t>
  </si>
  <si>
    <t>Derrick</t>
  </si>
  <si>
    <t>29435 Bornsdall Rd.</t>
  </si>
  <si>
    <t>derrickgoebel@yahoo.com</t>
  </si>
  <si>
    <t>JO-A-300-20311-903714</t>
  </si>
  <si>
    <t>' Social Security, Federal and State Taxes.</t>
  </si>
  <si>
    <t>29435 Bornsdall Rd.
*All worksites owned, leased, or controlled by employer*</t>
  </si>
  <si>
    <t xml:space="preserve">Address: 5240 Doise Road
</t>
  </si>
  <si>
    <t>2 mobile homes</t>
  </si>
  <si>
    <t>H-300-20323-917290</t>
  </si>
  <si>
    <t>Gen 4 Farms</t>
  </si>
  <si>
    <t>6888 Sunflower School Rd</t>
  </si>
  <si>
    <t>Dulaney</t>
  </si>
  <si>
    <t>JO-A-300-20323-917290</t>
  </si>
  <si>
    <t>6888 Sunflower School Road</t>
  </si>
  <si>
    <t>6801 Sunflower School Rd</t>
  </si>
  <si>
    <t>waynedulaneyseed@gmail.com</t>
  </si>
  <si>
    <t>H-300-20323-917697</t>
  </si>
  <si>
    <t>Beaverhead Ranch, LLC</t>
  </si>
  <si>
    <t>848 East Bench Road Note: No Mail Delivery</t>
  </si>
  <si>
    <t>PO Box 5686 Ketchum, ID 83340</t>
  </si>
  <si>
    <t>MacMillan</t>
  </si>
  <si>
    <t>848 East Bench Road Note: No mail delivery</t>
  </si>
  <si>
    <t>dmacmillan1@msn.com; info@snakeriverfarmers.org</t>
  </si>
  <si>
    <t>JO-A-300-20323-917697</t>
  </si>
  <si>
    <t>Applicants must have 20 days experience with farm/irrigation work as well as operating and maintaining farm machinery. Applicants
hired must be able to obtain a valid Montana State Driver's License within the first 30 days of employment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</si>
  <si>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848 E. Bench Road</t>
  </si>
  <si>
    <t>Stick built 12 x 40</t>
  </si>
  <si>
    <t>H-300-20316-907900</t>
  </si>
  <si>
    <t>Dale B Chautin Farms</t>
  </si>
  <si>
    <t>1747 Jules LaGrange Road</t>
  </si>
  <si>
    <t>Araudville</t>
  </si>
  <si>
    <t>Chautin</t>
  </si>
  <si>
    <t>JO-A-300-20316-907900</t>
  </si>
  <si>
    <t>142 Lucien Road</t>
  </si>
  <si>
    <t>Single wide mobile</t>
  </si>
  <si>
    <t>Emerson</t>
  </si>
  <si>
    <t>H-300-20324-919483</t>
  </si>
  <si>
    <t>Hickory Orchard, LLC</t>
  </si>
  <si>
    <t>7442 County Road 25</t>
  </si>
  <si>
    <t>La Crescent</t>
  </si>
  <si>
    <t>Sandvik</t>
  </si>
  <si>
    <t>7442 County Rd 25</t>
  </si>
  <si>
    <t>JO-A-300-20324-919483</t>
  </si>
  <si>
    <t>HOUSTON</t>
  </si>
  <si>
    <t>7443 County Rd 25</t>
  </si>
  <si>
    <t>Double Wide Mobile Home</t>
  </si>
  <si>
    <t>fcsandvik@acegroup.cc</t>
  </si>
  <si>
    <t>H-300-20331-929144</t>
  </si>
  <si>
    <t>Barksdale Planting Company</t>
  </si>
  <si>
    <t>866 Viney Ridge Road</t>
  </si>
  <si>
    <t>Barksdale</t>
  </si>
  <si>
    <t>barksdalefarms09@gmail.com</t>
  </si>
  <si>
    <t>JO-A-300-20331-929144</t>
  </si>
  <si>
    <t>Job requires driving tractors and operating large GPS precision farm equipment to till soil, plant, irrigate,fertilize, and harvest crops as well as driving trucks to transport product to elevator or storage area. Farm vehicles will be driven on public roads. Job also requires performing mechanical repair and maintenance. 3 months experience and basic literacy, reading, and math skills required. Applicant must have or be able to obtain drivers license within 30 days after hire.</t>
  </si>
  <si>
    <t xml:space="preserve">2605 Hwy 316 </t>
  </si>
  <si>
    <t>Marks</t>
  </si>
  <si>
    <t>1401 Barksdale Rd</t>
  </si>
  <si>
    <t>H-300-20324-919472</t>
  </si>
  <si>
    <t>Sidney E. Crenwelge</t>
  </si>
  <si>
    <t>10518 U.S. Hwy 87 N</t>
  </si>
  <si>
    <t>Crenwelge</t>
  </si>
  <si>
    <t>10518 U.S. Hwy 87 N.</t>
  </si>
  <si>
    <t>JO-A-300-20324-919472</t>
  </si>
  <si>
    <t>GILLESPIE</t>
  </si>
  <si>
    <t>lisac@hrc1974.com</t>
  </si>
  <si>
    <t>H-300-20325-922364</t>
  </si>
  <si>
    <t>Colorful Gardens Wholesale LLC</t>
  </si>
  <si>
    <t>35 Mill Rd.</t>
  </si>
  <si>
    <t>Calverton</t>
  </si>
  <si>
    <t>Sullivan</t>
  </si>
  <si>
    <t>Bianca</t>
  </si>
  <si>
    <t>JO-A-300-20325-922364</t>
  </si>
  <si>
    <t>This job requires a minimum of 3  months of verifiable prior experience working in a nursery or in agricultural field work handling both manual and machine tasks associated with commodity production and harvest activities. Knowledge of fertilization and watering of plants is necessary. Saturday work required. Must be able to lift/carry 45 lbs.</t>
  </si>
  <si>
    <t>122 Montauk Hwy.</t>
  </si>
  <si>
    <t>Moriches</t>
  </si>
  <si>
    <t>H-300-20318-911387</t>
  </si>
  <si>
    <t>Bloomaker USA , Inc.</t>
  </si>
  <si>
    <t>566 Kindig Road</t>
  </si>
  <si>
    <t>Roman</t>
  </si>
  <si>
    <t>Neftali</t>
  </si>
  <si>
    <t>JO-A-300-20318-911387</t>
  </si>
  <si>
    <t>Jobs offered are working in a commercial flower farm handling both manual and mechanized tasks. Workers must be able to perform manual and mechanized tasks with accuracy and efficiency. Saturday work required. Must be able to lift/carry 50  lbs. Employer-paid post-hire drug testing is required upon reasonable suspicion of use. Criminal background check required.</t>
  </si>
  <si>
    <t>ALBEMARLE</t>
  </si>
  <si>
    <t>Comfort Inn, 15 Windigrove Dr.</t>
  </si>
  <si>
    <t>H-300-20323-917802</t>
  </si>
  <si>
    <t>AMO LLC</t>
  </si>
  <si>
    <t>146 Hwy 446</t>
  </si>
  <si>
    <t>Joshua</t>
  </si>
  <si>
    <t>jaooakes@gmail.com</t>
  </si>
  <si>
    <t>JO-A-300-20323-917802</t>
  </si>
  <si>
    <t>Drive tractors and operate farm equipment to till soil, to plant, irrigate, fertilize crops. Perform mechanical repair and maintenance &amp; weld. Three months experience, basic literacy reading and math skills required. Operate farm vehicles on public roads. Must have or be able to obtain drivers license within 30 days after hire.</t>
  </si>
  <si>
    <t>H-300-20343-941225</t>
  </si>
  <si>
    <t>Dennis Walen</t>
  </si>
  <si>
    <t>25 94th Ave SE</t>
  </si>
  <si>
    <t>Walen</t>
  </si>
  <si>
    <t>JO-A-300-20343-941225</t>
  </si>
  <si>
    <t>We require three months experience and a regular drivers license.</t>
  </si>
  <si>
    <t>GRIGGS</t>
  </si>
  <si>
    <t>walen31@daktel.com</t>
  </si>
  <si>
    <t>Koehn</t>
  </si>
  <si>
    <t>GRAY</t>
  </si>
  <si>
    <t>Salem</t>
  </si>
  <si>
    <t xml:space="preserve">Richard </t>
  </si>
  <si>
    <t>jobs.utah.gov</t>
  </si>
  <si>
    <t>HENEFER</t>
  </si>
  <si>
    <t>COMANCHE</t>
  </si>
  <si>
    <t>H-300-20344-942647</t>
  </si>
  <si>
    <t>Mailing: P.O. Box 9066  Yakima, WA  98909</t>
  </si>
  <si>
    <t>JO-A-300-20344-942647</t>
  </si>
  <si>
    <t>Apricot – Harvesting, Apricot – Harvesting  |  $2.00 per 20 lb. apricot lug</t>
  </si>
  <si>
    <t>H-300-20337-934654</t>
  </si>
  <si>
    <t>Southern Belle Farm, Inc.</t>
  </si>
  <si>
    <t>1658 Turner Church Rd.</t>
  </si>
  <si>
    <t>McDonough</t>
  </si>
  <si>
    <t xml:space="preserve">Carter III </t>
  </si>
  <si>
    <t>jake@southernbellefarm.com</t>
  </si>
  <si>
    <t>JO-A-300-20337-934654</t>
  </si>
  <si>
    <t>Three months of verifiable farmwork experience required. Bend, reach, stand; walk and work in a stooped or crouched position for prolonged periods of time; lift, carry and load up to 25 lbs. repetitively; work at a vigorous pace; work outside in extremely hot, humid, cold, and/or wet weather conditions for long periods of time; move, place, climb and work on 6ft. orchard ladder weighing up to 25 lbs. Pushing and pulling.  Employer is a drug free workplace. Drug testing is conducted post-hire at the employer's expense and is not part of the interview process. Must be 18 or older.</t>
  </si>
  <si>
    <t>1742 Turner Church Rd</t>
  </si>
  <si>
    <t>LAMOURE</t>
  </si>
  <si>
    <t xml:space="preserve">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
</t>
  </si>
  <si>
    <t>GRAVES</t>
  </si>
  <si>
    <t>Applicants must have 20 days experience with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</si>
  <si>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6860 Hwy 29</t>
  </si>
  <si>
    <t>Lacour</t>
  </si>
  <si>
    <t>johnlacour78@yahoo.com</t>
  </si>
  <si>
    <t>9234 Bayou Des Glaises Street</t>
  </si>
  <si>
    <t>Moreauville</t>
  </si>
  <si>
    <t>Ross C. Brunet</t>
  </si>
  <si>
    <t>734 Prudhomme Lane</t>
  </si>
  <si>
    <t>Brunet</t>
  </si>
  <si>
    <t>ross.brunet@yahoo.com</t>
  </si>
  <si>
    <t>Working outside in inclement weather conditions, must have legal authority to work within in the United States, Frequent stooping and bending over while crawfishing, in fields, and while performing other job duties.</t>
  </si>
  <si>
    <t>4093 Chataignier Road</t>
  </si>
  <si>
    <t>738 Theophile Road</t>
  </si>
  <si>
    <t>2 bedroom, 1 bathroon, fully-furnished</t>
  </si>
  <si>
    <t>Employer rental</t>
  </si>
  <si>
    <t>Eugene</t>
  </si>
  <si>
    <t>Smithville</t>
  </si>
  <si>
    <t>harrellfarms21@aol.com</t>
  </si>
  <si>
    <t>H-300-20343-941412</t>
  </si>
  <si>
    <t>Allred Land &amp; Livestock</t>
  </si>
  <si>
    <t xml:space="preserve">700 S 250 W </t>
  </si>
  <si>
    <t>Allred</t>
  </si>
  <si>
    <t xml:space="preserve">Preston or Phillip </t>
  </si>
  <si>
    <t>allredsheepco@gmail.com</t>
  </si>
  <si>
    <t>JO-A-300-20343-941412</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</si>
  <si>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 storage, handle animals using low stress handling methods, meet personal hygiene requirements.</t>
  </si>
  <si>
    <t>700 South 250 West</t>
  </si>
  <si>
    <t>Various range locations in Carbon, Juab, Millard, Sanpete, Emery, and Utah Counties UT</t>
  </si>
  <si>
    <t>8830 Tallon Ln NE</t>
  </si>
  <si>
    <t>www.worksourcewa.com</t>
  </si>
  <si>
    <t>Schneider</t>
  </si>
  <si>
    <t>Jarrod</t>
  </si>
  <si>
    <t>LAUREL</t>
  </si>
  <si>
    <t>Jerome</t>
  </si>
  <si>
    <t>Bingham</t>
  </si>
  <si>
    <t>T.</t>
  </si>
  <si>
    <t xml:space="preserve">https://idahoworks.gov/ada/r/job_seeker </t>
  </si>
  <si>
    <t>Jon</t>
  </si>
  <si>
    <t xml:space="preserve">' ALL DEDUCTIONS REQUIRED BY STATE AND FEDERAL LAW.
The employer will provide to the worker at no charge or deposit charge, all tools, supplies, equipment required to perform the duties assigned.
</t>
  </si>
  <si>
    <t xml:space="preserve">Single Family Dwelling </t>
  </si>
  <si>
    <t>Wildorado</t>
  </si>
  <si>
    <t>OLDHAM</t>
  </si>
  <si>
    <t>Coleharbor</t>
  </si>
  <si>
    <t>Hillsboro</t>
  </si>
  <si>
    <t>empportal.emp.state.or.us/imp_imscod_dad/!pkg_general.proc_navigate</t>
  </si>
  <si>
    <t>ELKHART</t>
  </si>
  <si>
    <t>Lodi</t>
  </si>
  <si>
    <t>Stanton</t>
  </si>
  <si>
    <t>LODI</t>
  </si>
  <si>
    <t>Vineyard Worker</t>
  </si>
  <si>
    <t>Kulm</t>
  </si>
  <si>
    <t>Lowell</t>
  </si>
  <si>
    <t>Hays</t>
  </si>
  <si>
    <t>Memphis</t>
  </si>
  <si>
    <t>Farm Workers International, LLC</t>
  </si>
  <si>
    <t>ELLIS</t>
  </si>
  <si>
    <t>Farm Laborers</t>
  </si>
  <si>
    <t>Albion</t>
  </si>
  <si>
    <t>Harmon</t>
  </si>
  <si>
    <t>H-300-20309-898500</t>
  </si>
  <si>
    <t>Thornock Ranch LLC</t>
  </si>
  <si>
    <t>1421 Poison Creek Rd</t>
  </si>
  <si>
    <t>P.O. Box 161, Cokeville WY 83114</t>
  </si>
  <si>
    <t>Cokeville</t>
  </si>
  <si>
    <t>Thornock</t>
  </si>
  <si>
    <t>Jason or Tracy</t>
  </si>
  <si>
    <t>jtnock@gmail.com</t>
  </si>
  <si>
    <t>JO-A-300-20309-898500</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</si>
  <si>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t>
  </si>
  <si>
    <t>1421 Posion Creek Rd.</t>
  </si>
  <si>
    <t>H-300-20261-829230</t>
  </si>
  <si>
    <t>PO Box 177, Fountain Green UT 84632 (Mailing Address)</t>
  </si>
  <si>
    <t>JO-A-300-20261-829230</t>
  </si>
  <si>
    <t>Gardnerville</t>
  </si>
  <si>
    <t>H-300-20295-884450</t>
  </si>
  <si>
    <t>Steve Boyum</t>
  </si>
  <si>
    <t>9144 County 30 Blvd</t>
  </si>
  <si>
    <t>Wanamingo</t>
  </si>
  <si>
    <t>Boyum</t>
  </si>
  <si>
    <t>Kari</t>
  </si>
  <si>
    <t>JO-A-300-20295-884450</t>
  </si>
  <si>
    <t>GOODHUE</t>
  </si>
  <si>
    <t>543 Red Wing Ave.</t>
  </si>
  <si>
    <t>Kenyon</t>
  </si>
  <si>
    <t>H-300-20311-902364</t>
  </si>
  <si>
    <t>JO-A-300-20311-902364</t>
  </si>
  <si>
    <t>HC 30 BOX 346</t>
  </si>
  <si>
    <t>SPRING CREEK</t>
  </si>
  <si>
    <t>H-300-20255-818538</t>
  </si>
  <si>
    <t xml:space="preserve">Altman Specialty Plants, LLC - CA </t>
  </si>
  <si>
    <t>15772 Lake Mathews Drive</t>
  </si>
  <si>
    <t xml:space="preserve">Mailing:  3742 Blue Bird Canyon Road, Vista, CA 92084 </t>
  </si>
  <si>
    <t>Perris</t>
  </si>
  <si>
    <t xml:space="preserve">Mailing:  3742 Blue Bird Canyon Road  Vista, CA 92084 </t>
  </si>
  <si>
    <t>JO-A-300-20255-818538</t>
  </si>
  <si>
    <t xml:space="preserve">CDL Team Driver </t>
  </si>
  <si>
    <t>Overtime rate of pay: $22.5 - $30/hr</t>
  </si>
  <si>
    <t>Perris Villa Apartments - 342 Wilkerson Avenue</t>
  </si>
  <si>
    <t>(760) 631-6150</t>
  </si>
  <si>
    <t>H-300-20262-832550</t>
  </si>
  <si>
    <t>Avoyelles Crawfish &amp; Seafood LLC</t>
  </si>
  <si>
    <t>216 Main Street</t>
  </si>
  <si>
    <t>P O Box 252 Moreauville LA 71355 (Mailing)</t>
  </si>
  <si>
    <t>Lemoine</t>
  </si>
  <si>
    <t>Jarod</t>
  </si>
  <si>
    <t>avoyelles216@gmail.com</t>
  </si>
  <si>
    <t>JO-A-300-20262-832550</t>
  </si>
  <si>
    <t>Must peel a minimum of 5 lbs tail meat per hour.
Once hired worker may be required to submit to a random drug test at no cost to worker. Testing positive or failure to comply may result in immediate termination from employment</t>
  </si>
  <si>
    <t>H-300-20261-830522</t>
  </si>
  <si>
    <t>Three G Trucking, Inc.</t>
  </si>
  <si>
    <t>185 US Highway 27 S</t>
  </si>
  <si>
    <t>PO Box 117</t>
  </si>
  <si>
    <t>Gumaro Jr.</t>
  </si>
  <si>
    <t>JO-A-300-20261-830522</t>
  </si>
  <si>
    <t>per box</t>
  </si>
  <si>
    <t xml:space="preserve">26°37'40.45”N 80°33'10.93W   </t>
  </si>
  <si>
    <t>2000 Duda Rd.</t>
  </si>
  <si>
    <t>threeg93@yahoo.com</t>
  </si>
  <si>
    <t>H-300-20261-829597</t>
  </si>
  <si>
    <t>T.A. Guidry Farm/Trent A. Guidry</t>
  </si>
  <si>
    <t>9626 Belle Place Circle</t>
  </si>
  <si>
    <t>JO-A-300-20261-829597</t>
  </si>
  <si>
    <t xml:space="preserve">' Deductions: Other -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2020-2021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In the event the US Department of Labor (DOL) promulgates a new AEWR during the recruitment or work contract period that is lower than the current AEWR, the employer may pay the newly establish
</t>
  </si>
  <si>
    <t>Employer will provide supplies, tools and equipment at no cost for workers to perform the tasks required.  Workers who are found to be responsible will be charged for any willful damage to or loss of such.  Operational specifications can change during the season due to crop or market conditions.  Workers will be expected to conform to the specific instructions given for each days work.  General supervision and instructions will be provided by owner, manager, supervisor or employee designated by supervisor.  Daily crew assignments, work assignments and work locations will be determined by the employer or his designee as the needs of the crop dictate.  Workers may be assigned a variety of duties in any given day and may be given different tasks on different days.  Workers should be able to do the work required with or without any reasonable accommodations.</t>
  </si>
  <si>
    <t>12808 Arabie Road</t>
  </si>
  <si>
    <t>21 ft. camper</t>
  </si>
  <si>
    <t>tguidry1@cox.net</t>
  </si>
  <si>
    <t>H-300-20284-875326</t>
  </si>
  <si>
    <t>JO-A-300-20284-875326</t>
  </si>
  <si>
    <t>'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No deductions except those required or permitted by law will be made which bring the worker’s earnings for any pay period below the applicable statutory federal or state minimum wage.</t>
  </si>
  <si>
    <t>H-300-20286-876321</t>
  </si>
  <si>
    <t>Advanced Agriculture, Inc.</t>
  </si>
  <si>
    <t>1244 Golden Grain Road</t>
  </si>
  <si>
    <t>(Mailing: PO Box 82205, Lafayette, LA 70598)</t>
  </si>
  <si>
    <t>Duson</t>
  </si>
  <si>
    <t>Karl</t>
  </si>
  <si>
    <t>(Mailing P.O. Box 82295, Lafayette, LA 70598)</t>
  </si>
  <si>
    <t>karlsugar@aol.com</t>
  </si>
  <si>
    <t>Buehler</t>
  </si>
  <si>
    <t>Ann</t>
  </si>
  <si>
    <t>stephanie@afdees.com</t>
  </si>
  <si>
    <t>JO-A-300-20286-876321</t>
  </si>
  <si>
    <t>' Social security, State tax, Federal tax.</t>
  </si>
  <si>
    <t>Job involves frequent stooping; exposure to extreme temps; must be able to lift 50 lbs.; random drug screening upon hire (paid for by Employer) .
El trabajo implica inclinarse frecuente; exposicin a temps extremo; debe ser capaz de levantar 50 libras.;
proyeccin de medicina arbitraria sobre alquiler (pagado para por empleador).</t>
  </si>
  <si>
    <t>214 Brussels Road</t>
  </si>
  <si>
    <t>Two 14 x 80 mobile homes.</t>
  </si>
  <si>
    <t>H-300-20281-866449</t>
  </si>
  <si>
    <t>Signet Builders, Inc.</t>
  </si>
  <si>
    <t xml:space="preserve">166 Hargraves Drive </t>
  </si>
  <si>
    <t>C400-125</t>
  </si>
  <si>
    <t>Counsel</t>
  </si>
  <si>
    <t xml:space="preserve"> 166 Hargraves Drive, St. C400-125</t>
  </si>
  <si>
    <t>labor@signetbuilders.com</t>
  </si>
  <si>
    <t>49-1011.00</t>
  </si>
  <si>
    <t>First-Line Supervisors of Mechanics, Installers, and Repairers</t>
  </si>
  <si>
    <t>JO-A-300-20281-866449</t>
  </si>
  <si>
    <t>3868 110th Street</t>
  </si>
  <si>
    <t>Malcom</t>
  </si>
  <si>
    <t>POWESHIEK</t>
  </si>
  <si>
    <t>410 Washington Ave, Lot #2</t>
  </si>
  <si>
    <t>Grinnell</t>
  </si>
  <si>
    <t>H-300-20286-875954</t>
  </si>
  <si>
    <t>JO-A-300-20286-875954</t>
  </si>
  <si>
    <t>825 E. 1st St.</t>
  </si>
  <si>
    <t>H-300-20288-877786</t>
  </si>
  <si>
    <t>Durand Ponds &amp; Farms, Inc.</t>
  </si>
  <si>
    <t>6934 Cemetary Highway</t>
  </si>
  <si>
    <t>St. Martinville</t>
  </si>
  <si>
    <t>Babin</t>
  </si>
  <si>
    <t>Margo</t>
  </si>
  <si>
    <t>6934 Cemetery Highway</t>
  </si>
  <si>
    <t>JO-A-300-20288-877786</t>
  </si>
  <si>
    <t>ST MARTIN</t>
  </si>
  <si>
    <t>1441 Coteau Road</t>
  </si>
  <si>
    <t>Single side mobile home</t>
  </si>
  <si>
    <t>H-300-20293-881541</t>
  </si>
  <si>
    <t xml:space="preserve">Couser Cattle Company </t>
  </si>
  <si>
    <t>20408 620th Ave</t>
  </si>
  <si>
    <t>Nevada</t>
  </si>
  <si>
    <t xml:space="preserve">Couser </t>
  </si>
  <si>
    <t xml:space="preserve">Bill </t>
  </si>
  <si>
    <t xml:space="preserve">20408 620th Ave </t>
  </si>
  <si>
    <t xml:space="preserve">Nevada </t>
  </si>
  <si>
    <t>cousercattle@gmail.com</t>
  </si>
  <si>
    <t>JO-A-300-20293-881541</t>
  </si>
  <si>
    <t xml:space="preserve">Farm Ranch Animal Workers </t>
  </si>
  <si>
    <t xml:space="preserve">Applicants may be offered higher than the advertised wage rate due to experience and/or merit. </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</si>
  <si>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</si>
  <si>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 xml:space="preserve">Must be able to lift 75lbs. Must be able to obtain a drivers license within 30-90 days of hire. 3 months of farm labor experience. </t>
  </si>
  <si>
    <t xml:space="preserve">19568 620th Ave </t>
  </si>
  <si>
    <t>STORY</t>
  </si>
  <si>
    <t xml:space="preserve">1238 S G Ave </t>
  </si>
  <si>
    <t>A two bedroom house with a kitchen</t>
  </si>
  <si>
    <t>H-300-20295-883758</t>
  </si>
  <si>
    <t>Gerald Porter Operating LLC</t>
  </si>
  <si>
    <t>5873  Porter Ranch</t>
  </si>
  <si>
    <t xml:space="preserve">Fort Stockton </t>
  </si>
  <si>
    <t>Porter</t>
  </si>
  <si>
    <t>P.O BOX 1356</t>
  </si>
  <si>
    <t>5866 Porter Ranch</t>
  </si>
  <si>
    <t>lane.porter@bigbend.net</t>
  </si>
  <si>
    <t>JO-A-300-20295-883758</t>
  </si>
  <si>
    <t>Farm worker, Farm Animal</t>
  </si>
  <si>
    <t xml:space="preserve">5873 Porter Ranch 
</t>
  </si>
  <si>
    <t xml:space="preserve">5866 Porter Ranch </t>
  </si>
  <si>
    <t>H-300-20292-881282</t>
  </si>
  <si>
    <t>Cramer Farms, LLC</t>
  </si>
  <si>
    <t>152 Burma Rd</t>
  </si>
  <si>
    <t>fjcramer@hotmail.com</t>
  </si>
  <si>
    <t>501 Copperton Rd</t>
  </si>
  <si>
    <t>broussardvisaservices@gmail.com</t>
  </si>
  <si>
    <t>Broussard Visa Services, LLC</t>
  </si>
  <si>
    <t>JO-A-300-20292-881282</t>
  </si>
  <si>
    <t xml:space="preserve">' These deductions include Social Security, Federal Tax, State Tax, and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</si>
  <si>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General workers needed for crawfish and rice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t>
  </si>
  <si>
    <t>1775 Tower Rd</t>
  </si>
  <si>
    <t>1190 Lot 1 Wabash Rd</t>
  </si>
  <si>
    <t>House which includes electric heat</t>
  </si>
  <si>
    <t>H-300-20302-889948</t>
  </si>
  <si>
    <t>4512 Mason Dixon ave</t>
  </si>
  <si>
    <t xml:space="preserve">jose </t>
  </si>
  <si>
    <t xml:space="preserve">Bowling green </t>
  </si>
  <si>
    <t>JO-A-300-20302-889948</t>
  </si>
  <si>
    <t>STRAWBERRY HARVESTERS</t>
  </si>
  <si>
    <t>$1.75 per 6 lbs strawberry flat.</t>
  </si>
  <si>
    <t xml:space="preserve">workers may be required to submit to a drug screen post hire. The drug screen is not part of the interview process and free of charge to all workers. </t>
  </si>
  <si>
    <t>107 Holloway rd</t>
  </si>
  <si>
    <t>Plant city</t>
  </si>
  <si>
    <t xml:space="preserve">1460 E Main st </t>
  </si>
  <si>
    <t xml:space="preserve">Bartow </t>
  </si>
  <si>
    <t xml:space="preserve">motel </t>
  </si>
  <si>
    <t>H-300-20309-898243</t>
  </si>
  <si>
    <t>Triple I Ranches</t>
  </si>
  <si>
    <t>804 East Main St.</t>
  </si>
  <si>
    <t>Itz</t>
  </si>
  <si>
    <t>Jared</t>
  </si>
  <si>
    <t>jareditz@austin.rr.com</t>
  </si>
  <si>
    <t>JO-A-300-20309-898243</t>
  </si>
  <si>
    <t>Cattle Herder</t>
  </si>
  <si>
    <t>$12.67/hr. Some overtime may be available at same rate of pay.</t>
  </si>
  <si>
    <t xml:space="preserve">' Social Security, Federal Tax, and Reasonable cost of repair for damage, other than that caused by normal wear and tear, may be charged to worker found to have been responsible for damage to housing or furnishings. </t>
  </si>
  <si>
    <t xml:space="preserve">3 months experience in cattle herding required. </t>
  </si>
  <si>
    <t>611 Middle Creek Rd</t>
  </si>
  <si>
    <t>Federicksburg</t>
  </si>
  <si>
    <t>611 Middle Creek Rd.</t>
  </si>
  <si>
    <t>itzelectric@austin.rr.com</t>
  </si>
  <si>
    <t>H-300-20307-894178</t>
  </si>
  <si>
    <t>Eric Kent Brown</t>
  </si>
  <si>
    <t>21300 Farm Supply Road</t>
  </si>
  <si>
    <t>eric-brown@hotmail.com</t>
  </si>
  <si>
    <t>JO-A-300-20307-894178</t>
  </si>
  <si>
    <t>6107 Brown Road</t>
  </si>
  <si>
    <t>Bottineau</t>
  </si>
  <si>
    <t>Fully Furnished Employer owned House</t>
  </si>
  <si>
    <t>H-300-20311-903422</t>
  </si>
  <si>
    <t>B's Apiary LLC</t>
  </si>
  <si>
    <t>10165 Division Rd SW</t>
  </si>
  <si>
    <t>Othello</t>
  </si>
  <si>
    <t>Wilhelm</t>
  </si>
  <si>
    <t>Bud</t>
  </si>
  <si>
    <t xml:space="preserve">Member/Owner </t>
  </si>
  <si>
    <t>JO-A-300-20311-903422</t>
  </si>
  <si>
    <t xml:space="preserve">'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Employer may deduct the worker's portion of workers' compensation premiums and/or Paid Family and Medical Leave premiums, up to the maximum allowable amounts under Washington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t>
  </si>
  <si>
    <t xml:space="preserve">This job requires a minimum of 3 months of  agricultural experience working in a honeybee farm handling both manual and mechanized tasks including beekeeping. Workers must be able to perform manual and mechanized tasks with accuracy and efficiency.  Saturday work required. Must be able to lift/carry 60  lbs. Employer-paid post-hire drug testing required. Workers with clean driving record and/or insurable driver's license may be required to drive company vehicles.   </t>
  </si>
  <si>
    <t>10162 Division Rd. SW</t>
  </si>
  <si>
    <t>Sandslope Acres H2A - 767 Rd. 10 SW</t>
  </si>
  <si>
    <t>H-300-20311-901916</t>
  </si>
  <si>
    <t>Francis Adrian Augustine</t>
  </si>
  <si>
    <t>20016 Carl Hoppe Road</t>
  </si>
  <si>
    <t>Augustine</t>
  </si>
  <si>
    <t>Farmer/Owner</t>
  </si>
  <si>
    <t>aacrawfish21@yahoo.com</t>
  </si>
  <si>
    <t>JO-A-300-20311-901916</t>
  </si>
  <si>
    <t>318 6th Street</t>
  </si>
  <si>
    <t>Fenton</t>
  </si>
  <si>
    <t>Three bedroom, two bath house.</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</si>
  <si>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See addendum C.</t>
  </si>
  <si>
    <t>H-300-20323-917002</t>
  </si>
  <si>
    <t>JO-A-300-20323-917002</t>
  </si>
  <si>
    <t xml:space="preserve">55526 Harrison St </t>
  </si>
  <si>
    <t xml:space="preserve">Thermal </t>
  </si>
  <si>
    <t>83379 San Asis Dr</t>
  </si>
  <si>
    <t xml:space="preserve">Coachella </t>
  </si>
  <si>
    <t>http://www.workintexas.com/</t>
  </si>
  <si>
    <t>H-300-20336-932768</t>
  </si>
  <si>
    <t>Pure Beauty Farms Inc</t>
  </si>
  <si>
    <t>16350 SW 200 St</t>
  </si>
  <si>
    <t>Miami</t>
  </si>
  <si>
    <t>Yanes</t>
  </si>
  <si>
    <t>V.P. Operations</t>
  </si>
  <si>
    <t>JO-A-300-20336-932768</t>
  </si>
  <si>
    <t>All applicants must have 3 months experience operating 50+ HP farm equipment. Applicants must have a valid drivers license or have the ability to get one within 30 days of hire. Workers must have a clean driving record.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</si>
  <si>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16350 SW 200 Street</t>
  </si>
  <si>
    <t xml:space="preserve">Mobile and Concrete homes          </t>
  </si>
  <si>
    <t>jeff@purebeautyfarms.com</t>
  </si>
  <si>
    <t>CASTRO</t>
  </si>
  <si>
    <t>H-300-20323-917535</t>
  </si>
  <si>
    <t>Dennis Edwards</t>
  </si>
  <si>
    <t>6347 49th St NW</t>
  </si>
  <si>
    <t>Plaza</t>
  </si>
  <si>
    <t>Becky</t>
  </si>
  <si>
    <t>pursino@srt.com</t>
  </si>
  <si>
    <t>JO-A-300-20323-917535</t>
  </si>
  <si>
    <t xml:space="preserve">High wage offer of $16.50 an hour. Based on experience. </t>
  </si>
  <si>
    <t>Must be 18 due to insurance. Must show proof of legal authorization to work in the United States. Drug/alcohol free work zone. Static strength; exert max muscle force to lift, push, pull, unload, carry objects up to 100lbs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Must have 3 months Combine, tractor operation &amp; safety exp.</t>
  </si>
  <si>
    <t>13 Tyler St., Lot #13.</t>
  </si>
  <si>
    <t>H-300-20323-917192</t>
  </si>
  <si>
    <t>Legacy Tree Farm, LLC</t>
  </si>
  <si>
    <t>Gerald's Tree Farm</t>
  </si>
  <si>
    <t>617 Garber Rd</t>
  </si>
  <si>
    <t>Mailing: 139 B James Comeaux Rd Ste 587,Lafayette, LA 70508</t>
  </si>
  <si>
    <t>Mailing: 139 B James Comeaux Rd, Ste 587,Lafayette, LA 70508</t>
  </si>
  <si>
    <t>JO-A-300-20323-917192</t>
  </si>
  <si>
    <t>This job requires a minimum of 3 months of verifiable agricultural experience working in a tree farm handling both manual and mechanized  tasks. Applicants must be able to furnish verifiable job reference(s) or comparable third party documentation from recent employer(s) establishing acceptable prior experience. Workers must be able to perform manual and mechanized tasks with accuracy and efficiency. Saturday work required. Must be able to lift/carry 60  lbs. Employer-paid pre-employment and post-hire drug testing required.</t>
  </si>
  <si>
    <t>H-300-20321-914327</t>
  </si>
  <si>
    <t>Gunter Honey Inc</t>
  </si>
  <si>
    <t>#6 Rodeo Road</t>
  </si>
  <si>
    <t>P.O. Box 330</t>
  </si>
  <si>
    <t>Gunter</t>
  </si>
  <si>
    <t>Dwight</t>
  </si>
  <si>
    <t>digunter1@hotmail.com</t>
  </si>
  <si>
    <t>JO-A-300-20321-914327</t>
  </si>
  <si>
    <t>MS=$11.83 TX=$12.67</t>
  </si>
  <si>
    <t>Must be able to provide references to verify experience.  Must be able to work for the entire itinerary and join the employer at any one of the locations that the employer has a crew located at that time.  No fear of/non-allergic to bees/pollen.  Able to lift up to 50 lbs. repetitively.  Drivers license in 30 days.</t>
  </si>
  <si>
    <t>1212 Gunter Road</t>
  </si>
  <si>
    <t xml:space="preserve">2 Fully Furnished Employee-Owned Mobile </t>
  </si>
  <si>
    <t>H-300-20323-917207</t>
  </si>
  <si>
    <t>Cavenaugh Planting Partnership</t>
  </si>
  <si>
    <t>403 Pocahontas Rd</t>
  </si>
  <si>
    <t>Cavenaugh</t>
  </si>
  <si>
    <t>JO-A-300-20323-917207</t>
  </si>
  <si>
    <t>4 Lawrence 718</t>
  </si>
  <si>
    <t>1801 Jay St</t>
  </si>
  <si>
    <t>kathycavenaugh1953@gmail.com</t>
  </si>
  <si>
    <t>Crownover Farms</t>
  </si>
  <si>
    <t>Lone Star Family Farms</t>
  </si>
  <si>
    <t>6973 FM 281</t>
  </si>
  <si>
    <t>P.O. Box 540</t>
  </si>
  <si>
    <t>Sunray</t>
  </si>
  <si>
    <t>Mena</t>
  </si>
  <si>
    <t>Lilia</t>
  </si>
  <si>
    <t>info@lonestarfamilyfarms.com</t>
  </si>
  <si>
    <t>Fully Furnished Employer-Owned House</t>
  </si>
  <si>
    <t>H-300-20338-937213</t>
  </si>
  <si>
    <t>Landry Poche Strawberry Farm Inc</t>
  </si>
  <si>
    <t>29955 Richardson Drive</t>
  </si>
  <si>
    <t>P O Box 807 Springfield LA 70462 (Mailing)</t>
  </si>
  <si>
    <t>Poche</t>
  </si>
  <si>
    <t>Rhonda</t>
  </si>
  <si>
    <t>strawberrylady@charter.net</t>
  </si>
  <si>
    <t>JO-A-300-20338-937213</t>
  </si>
  <si>
    <t>Farmworker Laborer</t>
  </si>
  <si>
    <t>LIVINGSTON</t>
  </si>
  <si>
    <t>Barrick Style Building</t>
  </si>
  <si>
    <t>2056 Hwy 31</t>
  </si>
  <si>
    <t>Corning</t>
  </si>
  <si>
    <t>Copperas Cove</t>
  </si>
  <si>
    <t>McMullin</t>
  </si>
  <si>
    <t>West Helena</t>
  </si>
  <si>
    <t>Bartow</t>
  </si>
  <si>
    <t>RUSKIN</t>
  </si>
  <si>
    <t>Pocahontas</t>
  </si>
  <si>
    <t>RANDOLPH</t>
  </si>
  <si>
    <t>San Luis Obispo</t>
  </si>
  <si>
    <t>Deason Law P.C.</t>
  </si>
  <si>
    <t>H-300-20338-937481</t>
  </si>
  <si>
    <t>Wagenmaker Farms Inc.</t>
  </si>
  <si>
    <t>11455 N Maple Island Rd.</t>
  </si>
  <si>
    <t>Wagenmaker</t>
  </si>
  <si>
    <t>etorres@michfb.com</t>
  </si>
  <si>
    <t>Torres Salinas</t>
  </si>
  <si>
    <t>Edgar</t>
  </si>
  <si>
    <t>7373 West Saginaw Hwy</t>
  </si>
  <si>
    <t>Lansing</t>
  </si>
  <si>
    <t>Great Lakes Ag Labor Services, LLC</t>
  </si>
  <si>
    <t>JO-A-300-20338-937481</t>
  </si>
  <si>
    <t xml:space="preserve">' FICA taxes if required, 
Federal, state and local income tax if required,
Other deductions expressly authorized or required by state or federal law, 
Other deductions worker authorizes in writing.
</t>
  </si>
  <si>
    <t xml:space="preserve">Job requires worker to complete tasks in annual bedding plants, celery, beets, onions, general farm labor.
Season Commitment:  Job offered requires worker be available for and worker agrees to work every day that work is available for entire employment period. 
Worker must be able to perform job description duties in safe manner consistent with established safety procedures.
Worker must possess requisite physical strength and endurance to repeat packing, sorting, cleaning and general farm labor process throughout workday. Worker must work at sustained pace and make good faith efforts to work efficiently as reasonable under working conditions.
Drug testing not utilized as pre-employment tool. See work rule #4 for more information regarding post-employment drug testing. 
</t>
  </si>
  <si>
    <t>7760 Holton Rd.</t>
  </si>
  <si>
    <t xml:space="preserve">Holton </t>
  </si>
  <si>
    <t>MUSKEGON</t>
  </si>
  <si>
    <t>4 bed, 2 bath, 2-story house,stick built</t>
  </si>
  <si>
    <t>wuglals@michfb.com</t>
  </si>
  <si>
    <t>H-300-20329-925285</t>
  </si>
  <si>
    <t>W &amp; B Smith Farms, LLC.</t>
  </si>
  <si>
    <t>408 3rd Street</t>
  </si>
  <si>
    <t>JO-A-300-20329-925285</t>
  </si>
  <si>
    <t>822 Meaux Road</t>
  </si>
  <si>
    <t>Wood frame house.</t>
  </si>
  <si>
    <t>Monument</t>
  </si>
  <si>
    <t>HERMITAGE</t>
  </si>
  <si>
    <t>Uranga</t>
  </si>
  <si>
    <t>3320 Highway 52</t>
  </si>
  <si>
    <t>Payette</t>
  </si>
  <si>
    <t>jennifer@gemagprofessionals.com</t>
  </si>
  <si>
    <t>Gem Ag Professionals, LLC</t>
  </si>
  <si>
    <t xml:space="preserve">'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Deductions may be made for the recovery of any loss to the employer due to damage beyond wear and tear in All deductions will comply with the Fair Labor Standards Act (FLSA) and applicable state law. 
</t>
  </si>
  <si>
    <t>GEM</t>
  </si>
  <si>
    <t>Rigby</t>
  </si>
  <si>
    <t>Collins</t>
  </si>
  <si>
    <t>McCarty Farms</t>
  </si>
  <si>
    <t>P.O. Box 15</t>
  </si>
  <si>
    <t>2721 County Rd 292, Littlefield, TX  79339</t>
  </si>
  <si>
    <t>Spade</t>
  </si>
  <si>
    <t>McCarty</t>
  </si>
  <si>
    <t>Molly</t>
  </si>
  <si>
    <t>HR Generalist</t>
  </si>
  <si>
    <t>Littlefield</t>
  </si>
  <si>
    <t>LAMB</t>
  </si>
  <si>
    <t>304 East 16th Street</t>
  </si>
  <si>
    <t>molly@mccartyfarmstx.com</t>
  </si>
  <si>
    <t>Chazy</t>
  </si>
  <si>
    <t>Giroux</t>
  </si>
  <si>
    <t>h2@harrisbeach.com</t>
  </si>
  <si>
    <t>Court of Appeals</t>
  </si>
  <si>
    <t>15 Minkler Rd.</t>
  </si>
  <si>
    <t>BEAVER</t>
  </si>
  <si>
    <t>Henry</t>
  </si>
  <si>
    <t>DUNKLIN</t>
  </si>
  <si>
    <t>H-300-20267-841416</t>
  </si>
  <si>
    <t>1764 East 1200 North, Terreton ID 83450 (Mailing Address)</t>
  </si>
  <si>
    <t>JO-A-300-20267-841416</t>
  </si>
  <si>
    <t>Fixed Sited</t>
  </si>
  <si>
    <t>H-300-20317-910953</t>
  </si>
  <si>
    <t>JO-A-300-20317-910953</t>
  </si>
  <si>
    <t>70 NORTH 100 WEST</t>
  </si>
  <si>
    <t>Trumann</t>
  </si>
  <si>
    <t>H-300-20339-938534</t>
  </si>
  <si>
    <t>Warren W. Roberts</t>
  </si>
  <si>
    <t>5174 County Road 237</t>
  </si>
  <si>
    <t>4450 County Road 245, Newcastle, CO, 81647</t>
  </si>
  <si>
    <t xml:space="preserve">Warren or Carla </t>
  </si>
  <si>
    <t xml:space="preserve">W. </t>
  </si>
  <si>
    <t>allcore@quixnet.net</t>
  </si>
  <si>
    <t>JO-A-300-20339-938534</t>
  </si>
  <si>
    <t>Required to: perform tasks capably and efficiently without close supervision, spend the majority of work days on the range, to ride, handle  and tend horses  in a manner to assure the safety and health  of the worker, co-workers, horses and livestock,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handle animals using low stress handling methods, meet personal hygiene requirements.</t>
  </si>
  <si>
    <t>5174 County Rd 237</t>
  </si>
  <si>
    <t>' Social Security
Federal Tax
State Tax</t>
  </si>
  <si>
    <t>SAN DIEGO</t>
  </si>
  <si>
    <t>H-300-20246-802751</t>
  </si>
  <si>
    <t xml:space="preserve">JR Custom Harvesting Co Inc. </t>
  </si>
  <si>
    <t>20300 Spence Rd</t>
  </si>
  <si>
    <t xml:space="preserve">Salinas </t>
  </si>
  <si>
    <t xml:space="preserve">Israel </t>
  </si>
  <si>
    <t xml:space="preserve">VP of Operations </t>
  </si>
  <si>
    <t xml:space="preserve">20300 Spence Road </t>
  </si>
  <si>
    <t>israelr@jrharvesting.com</t>
  </si>
  <si>
    <t>JO-A-300-20246-802751</t>
  </si>
  <si>
    <t>Harvesting of romaine and iceberg lettuce crops</t>
  </si>
  <si>
    <t xml:space="preserve">'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
See Addendum C. </t>
  </si>
  <si>
    <t xml:space="preserve">1 month of lettuce harvest experience.  Specific requirements include lifting up to 50-55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</si>
  <si>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Taylor Farms-2554 W 16th Street</t>
  </si>
  <si>
    <t>502 1st Ave</t>
  </si>
  <si>
    <t xml:space="preserve">Yuma </t>
  </si>
  <si>
    <t xml:space="preserve">Apartment style </t>
  </si>
  <si>
    <t>H-300-20253-812059</t>
  </si>
  <si>
    <t>Francisco Orozco</t>
  </si>
  <si>
    <t>Orozco Harvesting</t>
  </si>
  <si>
    <t xml:space="preserve">1022 Lake June Rd. </t>
  </si>
  <si>
    <t>Orozco</t>
  </si>
  <si>
    <t>1022 Lake June Rd.</t>
  </si>
  <si>
    <t>JO-A-300-20253-812059</t>
  </si>
  <si>
    <t>14-16 Lakeview St.</t>
  </si>
  <si>
    <t>orozcoharvesting@icloud.com</t>
  </si>
  <si>
    <t>H-300-20267-841261</t>
  </si>
  <si>
    <t>SG HARVESTING LLC</t>
  </si>
  <si>
    <t>Silvia</t>
  </si>
  <si>
    <t>2692 Burnham Rd</t>
  </si>
  <si>
    <t>sgharvestingllc@gmail.com</t>
  </si>
  <si>
    <t>JO-A-300-20267-841261</t>
  </si>
  <si>
    <t>CITRUS HAND HARVESTER</t>
  </si>
  <si>
    <t>12010 NE HWY 70</t>
  </si>
  <si>
    <t>1486 3RD AVE</t>
  </si>
  <si>
    <t>MOBILE HOME LEASED FROM SALVADOR MEDINA</t>
  </si>
  <si>
    <t>H-300-20267-842338</t>
  </si>
  <si>
    <t>Vann</t>
  </si>
  <si>
    <t>215 County Road 192</t>
  </si>
  <si>
    <t>houstontx@bonnieplants.com</t>
  </si>
  <si>
    <t>JO-A-300-20267-842338</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</si>
  <si>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Prolonged pushing, pulling, sitting, walking, bending, stooping, and lifting, carrying, and loading of up to 50 lbs. Work outside in extremely hot, cold and/or wet weather conditions. Employer is a drug-free workplace. Drug and alcohol testing may be conducted post-hire at the employer's expense and is not part of the interview process. Must be 18 years of age or older.</t>
  </si>
  <si>
    <t>Single-family Mobile Home</t>
  </si>
  <si>
    <t>H-300-20260-827771</t>
  </si>
  <si>
    <t xml:space="preserve">Green Circle Growers, Inc.  </t>
  </si>
  <si>
    <t xml:space="preserve">51051 US Highway 20 </t>
  </si>
  <si>
    <t xml:space="preserve">Lowrie  </t>
  </si>
  <si>
    <t xml:space="preserve">Amy </t>
  </si>
  <si>
    <t xml:space="preserve">Director of HR </t>
  </si>
  <si>
    <t>51051 US Highway 20</t>
  </si>
  <si>
    <t>PO Box 507</t>
  </si>
  <si>
    <t>JO-A-300-20260-827771</t>
  </si>
  <si>
    <t xml:space="preserve">This job requires a minimum of 3 months of  agricultural experience working in a greenhouse or nursery handling manual  tasks associated with production of flowers, nursery stock and vegetables.  Saturday worked required.  Must be able to lift/carry 100 lbs.  Employer-paid post-hire drug testing is required at random and upon reasonable suspicion of use, and after a worker has an accident at work. Criminal background check required.   </t>
  </si>
  <si>
    <t>15650 SR 511</t>
  </si>
  <si>
    <t>LORAIN</t>
  </si>
  <si>
    <t>Woodspring Suites - 20829 Emerald Parkway</t>
  </si>
  <si>
    <t>https://ohiomeansjobs.com/omj</t>
  </si>
  <si>
    <t>H-300-20274-851866</t>
  </si>
  <si>
    <t>BoMar Agra Estates, LLC</t>
  </si>
  <si>
    <t>1030 S. Milwaukee Ave.</t>
  </si>
  <si>
    <t>Wheeling</t>
  </si>
  <si>
    <t>Tsurkis</t>
  </si>
  <si>
    <t>john@bomaragra.com</t>
  </si>
  <si>
    <t>New</t>
  </si>
  <si>
    <t>12203 East Second Avenue</t>
  </si>
  <si>
    <t>Aurora</t>
  </si>
  <si>
    <t>zachary@immigrationissues.com</t>
  </si>
  <si>
    <t>Joseph &amp; Hall, P.C.</t>
  </si>
  <si>
    <t>lindsey@immigrationissues.com</t>
  </si>
  <si>
    <t>JO-A-300-20274-851866</t>
  </si>
  <si>
    <t>' No deductions will be taken except those required by law.</t>
  </si>
  <si>
    <t>The position of Farm Laborer requires a CDL with Airbrake or the ability to obtain one within 30 days; Drivers Abstract; Must pass full drug test and criminal background check. (The background check and drug screen will occur pre-hire.)</t>
  </si>
  <si>
    <t>29962 County Road 17</t>
  </si>
  <si>
    <t>COSTILLA</t>
  </si>
  <si>
    <t>Monte Vista</t>
  </si>
  <si>
    <t>H-300-20275-853773</t>
  </si>
  <si>
    <t>Lawrence Malpert</t>
  </si>
  <si>
    <t>40920 106th Street</t>
  </si>
  <si>
    <t>Hecla</t>
  </si>
  <si>
    <t>Malpert</t>
  </si>
  <si>
    <t>lmalpert@yahoo.com</t>
  </si>
  <si>
    <t>JO-A-300-20275-853773</t>
  </si>
  <si>
    <t xml:space="preserve">40920 106th Street
</t>
  </si>
  <si>
    <t>612 3rd Street</t>
  </si>
  <si>
    <t>Fully furnished rental house</t>
  </si>
  <si>
    <t>H-300-20274-851522</t>
  </si>
  <si>
    <t>JO-A-300-20274-851522</t>
  </si>
  <si>
    <t>H-300-20303-891222</t>
  </si>
  <si>
    <t>Pal's Apiaries, Inc.</t>
  </si>
  <si>
    <t>11850 County Road 507</t>
  </si>
  <si>
    <t>Mailing: P.O. Box 75, Fellsmere, FL 32948</t>
  </si>
  <si>
    <t>Fellsmere</t>
  </si>
  <si>
    <t>Pal</t>
  </si>
  <si>
    <t>Marcel</t>
  </si>
  <si>
    <t>JO-A-300-20303-891222</t>
  </si>
  <si>
    <t xml:space="preserve">'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t>
  </si>
  <si>
    <t xml:space="preserve">This job requires a minimum of three months of verifiable experience working on a honeybee farm handling both manual and machine tasks associated with beekeeping. Applicants must be able to furnish verifiable job reference(s) or comparable third party documentation from recent employer(s) establishing acceptable prior experience.  Saturday work required. Must be able to lift/carry 60 lbs.  Workers need to have no fear of bees and be non-allergic to bee stings, pollen, honey or other products of the hive.  Must be able to work in excessive humidity and heat up to 110 degrees Fahrenheit.  Clean driving record required in order to drive company vehicles. Employer-paid post-hire drug testing upon suspicion of use.   </t>
  </si>
  <si>
    <t>11850 County Rd 507</t>
  </si>
  <si>
    <t>INDIAN RIVER</t>
  </si>
  <si>
    <t>10575 County Rd. 507</t>
  </si>
  <si>
    <t xml:space="preserve">Single-family home </t>
  </si>
  <si>
    <t>H-300-20296-885495</t>
  </si>
  <si>
    <t>Gentry Apiaries Inc</t>
  </si>
  <si>
    <t>17769 66th Ct N</t>
  </si>
  <si>
    <t>Gentry</t>
  </si>
  <si>
    <t>JO-A-300-20296-885495</t>
  </si>
  <si>
    <t>2432 B Rd</t>
  </si>
  <si>
    <t>5515 Bishop Rd</t>
  </si>
  <si>
    <t>honeybeesness@aol.com</t>
  </si>
  <si>
    <t>H-300-20293-882228</t>
  </si>
  <si>
    <t>Lance M Hebert</t>
  </si>
  <si>
    <t>Lance M Hebert Farms</t>
  </si>
  <si>
    <t>5262 Hwy 31</t>
  </si>
  <si>
    <t>lancehebert1210@gmail.com</t>
  </si>
  <si>
    <t>JO-A-300-20293-882228</t>
  </si>
  <si>
    <t xml:space="preserve">Must have 3 months experience in job offered.
Once hired worker may be required to submit to a random drug test at no cost to worker. Testing positive or failure to comply may result in immediate termination from employment. </t>
  </si>
  <si>
    <t>5226 Hwy 31</t>
  </si>
  <si>
    <t>2732 HWY 347</t>
  </si>
  <si>
    <t>H-300-20282-874332</t>
  </si>
  <si>
    <t>National Food Corporation</t>
  </si>
  <si>
    <t>728 134th St SW  Suite 103</t>
  </si>
  <si>
    <t>Bookey</t>
  </si>
  <si>
    <t>JO-A-300-20282-874332</t>
  </si>
  <si>
    <t>25351 National Ave.</t>
  </si>
  <si>
    <t>Plankinton</t>
  </si>
  <si>
    <t>AURORA</t>
  </si>
  <si>
    <t>209 N. Sanborn St.</t>
  </si>
  <si>
    <t>bbookey@natlfood.com</t>
  </si>
  <si>
    <t>H-300-20309-898297</t>
  </si>
  <si>
    <t>CHERRY HILLS FARMS INC</t>
  </si>
  <si>
    <t>13957 Malt Rd</t>
  </si>
  <si>
    <t>PO Box 308 Santaquin UT 84655 Mailing</t>
  </si>
  <si>
    <t>CURTIS</t>
  </si>
  <si>
    <t xml:space="preserve">13957 Malt Rd </t>
  </si>
  <si>
    <t>P.O. BOX 308 SANTAQUIN UT 84655 MAIL ADDRESS</t>
  </si>
  <si>
    <t>curtrow20@gmail.com</t>
  </si>
  <si>
    <t>JO-A-300-20309-898297</t>
  </si>
  <si>
    <t>farm/orchard worker</t>
  </si>
  <si>
    <t>13033 Lowell Road</t>
  </si>
  <si>
    <t>CONCRETE BLOCK CONSTRUCTION</t>
  </si>
  <si>
    <t>H-300-20304-892641</t>
  </si>
  <si>
    <t>JO-A-300-20304-892641</t>
  </si>
  <si>
    <t>21707 Lerdo Hwy</t>
  </si>
  <si>
    <t>McKittrick</t>
  </si>
  <si>
    <t>17841 Lost Hills Rd</t>
  </si>
  <si>
    <t>H-300-20311-902601</t>
  </si>
  <si>
    <t>Hart's Greenhouse &amp; Florist LLC</t>
  </si>
  <si>
    <t>102 westminster Rd</t>
  </si>
  <si>
    <t>Canterbury</t>
  </si>
  <si>
    <t>102 Westminster rd</t>
  </si>
  <si>
    <t>JO-A-300-20311-902601</t>
  </si>
  <si>
    <t>farmworker laborer</t>
  </si>
  <si>
    <t>140 Bennett Pond Rd</t>
  </si>
  <si>
    <t>188 Bennett pond rd</t>
  </si>
  <si>
    <t>one story wood frame ranch</t>
  </si>
  <si>
    <t>hartsgreenhouse@gmail.com</t>
  </si>
  <si>
    <t>Sagemoor Group Management Services, Inc.</t>
  </si>
  <si>
    <t>31 Allan Rd.</t>
  </si>
  <si>
    <t>Naches</t>
  </si>
  <si>
    <t>Gaytan</t>
  </si>
  <si>
    <t>HR Director</t>
  </si>
  <si>
    <t>Fuji Harvesting - High Density, Per Hour</t>
  </si>
  <si>
    <t>Jo</t>
  </si>
  <si>
    <t>H-300-20323-917402</t>
  </si>
  <si>
    <t>Northwoods Apiaries LLC</t>
  </si>
  <si>
    <t>P.O. Box 190</t>
  </si>
  <si>
    <t>2770 Loop Rd.  Westfield, VT 05874</t>
  </si>
  <si>
    <t>Member/Manager LLC</t>
  </si>
  <si>
    <t>JO-A-300-20323-917402</t>
  </si>
  <si>
    <t>1135 Seagram Drive SW</t>
  </si>
  <si>
    <t>Townsend</t>
  </si>
  <si>
    <t>MCINTOSH</t>
  </si>
  <si>
    <t>accounting@northwoodsapiaries.com</t>
  </si>
  <si>
    <t>H-300-20316-908355</t>
  </si>
  <si>
    <t>Chris Lemione Jr Farms</t>
  </si>
  <si>
    <t>1669 Hwy 362</t>
  </si>
  <si>
    <t>P O Box 215 Cottonport LA 71327 (Mailing)</t>
  </si>
  <si>
    <t>Lemoine Jr</t>
  </si>
  <si>
    <t>clemoinejr@gmail.com</t>
  </si>
  <si>
    <t>JO-A-300-20316-908355</t>
  </si>
  <si>
    <t>Farmworker Farm Ranch</t>
  </si>
  <si>
    <t>1265 Crackville Road</t>
  </si>
  <si>
    <t>Trailers/Apartment</t>
  </si>
  <si>
    <t>H-300-20318-912627</t>
  </si>
  <si>
    <t>Deatons Crawfish and Catering, LLC.</t>
  </si>
  <si>
    <t>26180 Sconce Road</t>
  </si>
  <si>
    <t>Deaton</t>
  </si>
  <si>
    <t>Kalob</t>
  </si>
  <si>
    <t>Jeff Davis</t>
  </si>
  <si>
    <t>crawconkd@yahoo.com</t>
  </si>
  <si>
    <t>JO-A-300-20318-912627</t>
  </si>
  <si>
    <t xml:space="preserve">Camper with 3 slides - per SWA houses 4 </t>
  </si>
  <si>
    <t>H-300-20318-911146</t>
  </si>
  <si>
    <t>Westover Farms, Inc.</t>
  </si>
  <si>
    <t>8709 Old Jeanerette Road</t>
  </si>
  <si>
    <t>Landry</t>
  </si>
  <si>
    <t>westoverfarms@yahoo.com</t>
  </si>
  <si>
    <t>JO-A-300-20318-911146</t>
  </si>
  <si>
    <t>8709 Old Jeanerette Road + surrounding 950 acres
*Worksites are owned, controlled, or leased by Employer.</t>
  </si>
  <si>
    <t>4405 Old Jeanerette Road, #61</t>
  </si>
  <si>
    <t xml:space="preserve">William </t>
  </si>
  <si>
    <t>FREMONT</t>
  </si>
  <si>
    <t>H-300-20343-941434</t>
  </si>
  <si>
    <t>S. David Earl</t>
  </si>
  <si>
    <t>Upper Creek Ranch</t>
  </si>
  <si>
    <t>15910 N. Beaver Dam Road</t>
  </si>
  <si>
    <t>Beaver Dam</t>
  </si>
  <si>
    <t>S. David or Janet</t>
  </si>
  <si>
    <t>ucranch@icloud.com</t>
  </si>
  <si>
    <t>JO-A-300-20343-941434</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</si>
  <si>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</si>
  <si>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15910 North Beaver Dam Rd</t>
  </si>
  <si>
    <t>Sledge</t>
  </si>
  <si>
    <t>H-300-20337-934478</t>
  </si>
  <si>
    <t>Altman Specialty Plants, LLC - CA Vista</t>
  </si>
  <si>
    <t>2124 Edgehill Rd.</t>
  </si>
  <si>
    <t>Vista</t>
  </si>
  <si>
    <t>JO-A-300-20337-934478</t>
  </si>
  <si>
    <t>Dock Worker</t>
  </si>
  <si>
    <t>This job requires a minimum of 3 months of agricultural experience working in a nursery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60  lbs. Employer-paid post-hire drug/alcohol testing is required upon reasonable suspicion of use.</t>
  </si>
  <si>
    <t>2056 Edgehill Rd.</t>
  </si>
  <si>
    <t>Hicks</t>
  </si>
  <si>
    <t>Karla</t>
  </si>
  <si>
    <t>https://ohiomeansjobs.com/omj/</t>
  </si>
  <si>
    <t>Plus housing</t>
  </si>
  <si>
    <t>Fixed site</t>
  </si>
  <si>
    <t>Harrodsburg</t>
  </si>
  <si>
    <t>MERCER</t>
  </si>
  <si>
    <t>Daren</t>
  </si>
  <si>
    <t>Carr</t>
  </si>
  <si>
    <t>Ruleville</t>
  </si>
  <si>
    <t>General Counsel/V.P. of Human Resources</t>
  </si>
  <si>
    <t>Perron</t>
  </si>
  <si>
    <t>H-300-20310-900966</t>
  </si>
  <si>
    <t>Epperson Ranches</t>
  </si>
  <si>
    <t>95 Ranch Road 2630</t>
  </si>
  <si>
    <t>P.O Box 546</t>
  </si>
  <si>
    <t>William or Marcella</t>
  </si>
  <si>
    <t>epperson@swtexas.net</t>
  </si>
  <si>
    <t>JO-A-300-20310-900966</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</si>
  <si>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for supplemental feeding purposes and ATVs for movement of livestock. have or be able to obtain a valid drivers license and possess a driving record that meets companys insurance guidelines and policies. handle animals using low stress handling methods. meet personal hygiene requirements. here to strict standards established by the employer for handling</t>
  </si>
  <si>
    <t xml:space="preserve">95 Ranch Road 2630 </t>
  </si>
  <si>
    <t>H-300-20287-877345</t>
  </si>
  <si>
    <t>SCHENE ENTERPRISES</t>
  </si>
  <si>
    <t>5725 LIBERTY ISLE ROAD</t>
  </si>
  <si>
    <t>SCHENE</t>
  </si>
  <si>
    <t>JAMES</t>
  </si>
  <si>
    <t>noemail@westernrange.net</t>
  </si>
  <si>
    <t>JO-A-300-20287-877345</t>
  </si>
  <si>
    <t xml:space="preserve">' Social Security, Federal and State Income Tax withholding’s may be deducted from wages.
</t>
  </si>
  <si>
    <t>FIXED SITE UNITS, MOBILE UNIT</t>
  </si>
  <si>
    <t>H-300-20255-819064</t>
  </si>
  <si>
    <t>Plains Cotton Cooperative Association</t>
  </si>
  <si>
    <t>P.O. Box 918</t>
  </si>
  <si>
    <t>20284 E CR 165</t>
  </si>
  <si>
    <t>Altus</t>
  </si>
  <si>
    <t>Squires</t>
  </si>
  <si>
    <t>Warehouse Coordinator</t>
  </si>
  <si>
    <t>JO-A-300-20255-819064</t>
  </si>
  <si>
    <t>1800 N Main Street</t>
  </si>
  <si>
    <t>randy.squires@pcca.com</t>
  </si>
  <si>
    <t>H-300-20254-814980</t>
  </si>
  <si>
    <t xml:space="preserve">161 FIFTH AVE SOUTH </t>
  </si>
  <si>
    <t>JO-A-300-20254-814980</t>
  </si>
  <si>
    <t xml:space="preserve">HWY 95 WILLOW CREEK RANCH </t>
  </si>
  <si>
    <t>ORVADA</t>
  </si>
  <si>
    <t xml:space="preserve">HWY 95 WILLOW CREEK RANCH  </t>
  </si>
  <si>
    <t>H-300-20325-922002</t>
  </si>
  <si>
    <t>Noble Farms</t>
  </si>
  <si>
    <t xml:space="preserve">48 Rasco Lane </t>
  </si>
  <si>
    <t>48 Rasco Lane</t>
  </si>
  <si>
    <t>JO-A-300-20325-922002</t>
  </si>
  <si>
    <t>Farmerworker</t>
  </si>
  <si>
    <t>51 Boyd Rd</t>
  </si>
  <si>
    <t>85 Boyd Rd</t>
  </si>
  <si>
    <t>H-300-20311-902407</t>
  </si>
  <si>
    <t>JO-A-300-20311-902407</t>
  </si>
  <si>
    <t>Employer shall provide housing and board in accordance with the rules and regulations of the federal government of the United States of America.Discretionary performance-based bonuses may be available Payroll advances may be available</t>
  </si>
  <si>
    <t>41 FINDON LANE</t>
  </si>
  <si>
    <t>MARTINSDALE</t>
  </si>
  <si>
    <t>Fixed Site Unit and Mobile Units</t>
  </si>
  <si>
    <t>H-300-20307-894808</t>
  </si>
  <si>
    <t>Kaechele Ranch LP</t>
  </si>
  <si>
    <t>9654 K Ranch Rd</t>
  </si>
  <si>
    <t>Wallis</t>
  </si>
  <si>
    <t>Reznicek</t>
  </si>
  <si>
    <t>Bonnie</t>
  </si>
  <si>
    <t>JO-A-300-20307-894808</t>
  </si>
  <si>
    <t>Experience as Open range cattle worker</t>
  </si>
  <si>
    <t>1 room, 1 bath</t>
  </si>
  <si>
    <t>H-300-20237-783414</t>
  </si>
  <si>
    <t>1002 Smith Ave.</t>
  </si>
  <si>
    <t>JO-A-300-20237-783414</t>
  </si>
  <si>
    <t>Workers must have good hand/eye coordination; workers must be able to stand to for long periods of time; workers must able to stand intense exposure to the sun for long periods of time.</t>
  </si>
  <si>
    <t>Carson Sands Rd</t>
  </si>
  <si>
    <t>Mt. Pleasant</t>
  </si>
  <si>
    <t xml:space="preserve"> BUDGET INN 1503 E. 1st St, Vidalia, GA 30474</t>
  </si>
  <si>
    <t>Vidalia</t>
  </si>
  <si>
    <t>H-300-20238-786983</t>
  </si>
  <si>
    <t>McCabe Joint Venture</t>
  </si>
  <si>
    <t>663 Bergh Rd</t>
  </si>
  <si>
    <t>Redstone</t>
  </si>
  <si>
    <t>McCabe</t>
  </si>
  <si>
    <t>karoto24@yahoo.com, toddkaramc@gmail.com</t>
  </si>
  <si>
    <t>JO-A-300-20238-786983</t>
  </si>
  <si>
    <t xml:space="preserve">Minimum three (3) months experience. Wage rate may increase with verifiable experience. Employer may reward exceptional work with monetary or other benefits in addition to those listed here in his sole discretion. </t>
  </si>
  <si>
    <t xml:space="preserve">100 Risa Rd </t>
  </si>
  <si>
    <t>Reserve</t>
  </si>
  <si>
    <t>toddkaramc@gmail.com</t>
  </si>
  <si>
    <t>H-300-20260-827269</t>
  </si>
  <si>
    <t>Anderson Brothers Livestock</t>
  </si>
  <si>
    <t>215 South 300 East</t>
  </si>
  <si>
    <t>215 South 300 East, Fairview UT 84629 (Mailing Address)</t>
  </si>
  <si>
    <t>Corey or Rian</t>
  </si>
  <si>
    <t>coreyandloisa@yahoo.com</t>
  </si>
  <si>
    <t>JO-A-300-20260-827269</t>
  </si>
  <si>
    <t>H-300-20261-831218</t>
  </si>
  <si>
    <t>Michael Blain Zaunbrecher Farms</t>
  </si>
  <si>
    <t xml:space="preserve">5395 Bryan Road </t>
  </si>
  <si>
    <t>Blain</t>
  </si>
  <si>
    <t>5395 Bryan Road</t>
  </si>
  <si>
    <t>samantha.landreneau@supremerice.com</t>
  </si>
  <si>
    <t>JO-A-300-20261-831218</t>
  </si>
  <si>
    <t xml:space="preserve">' The employer will deduct all all deductions required by law from employee's paycheck. </t>
  </si>
  <si>
    <t>Working outside in inclement weather conditions; repetitive movements; must be able to lift 40 pounds; Must have legal authority to work within the United States.</t>
  </si>
  <si>
    <t>4388 West Dewey Road</t>
  </si>
  <si>
    <t>3-bedroom house</t>
  </si>
  <si>
    <t>H-300-20275-853321</t>
  </si>
  <si>
    <t>JO-A-300-20275-853321</t>
  </si>
  <si>
    <t xml:space="preserve">' Social Security, Federal and State Income Tax withholding's may be deducted from wages.
</t>
  </si>
  <si>
    <t xml:space="preserve">155 ROSAMOND BLVD. </t>
  </si>
  <si>
    <t>ROSAMOND,</t>
  </si>
  <si>
    <t>ROSAMOND</t>
  </si>
  <si>
    <t>H-300-20273-849624</t>
  </si>
  <si>
    <t>Chain Seed Company LLC</t>
  </si>
  <si>
    <t>65741 N 2370 Rd</t>
  </si>
  <si>
    <t>Chain</t>
  </si>
  <si>
    <t>JO-A-300-20273-849624</t>
  </si>
  <si>
    <t>237687 Hwy 51</t>
  </si>
  <si>
    <t>DEWEY</t>
  </si>
  <si>
    <t>68646 N 2390 Rd</t>
  </si>
  <si>
    <t>kellynchain@hotmail.com</t>
  </si>
  <si>
    <t>H-300-20275-852801</t>
  </si>
  <si>
    <t>JO-A-300-20275-852801</t>
  </si>
  <si>
    <t>3420 S Goss School Rd</t>
  </si>
  <si>
    <t>New Pekin</t>
  </si>
  <si>
    <t>1600 N Willis Dr #254</t>
  </si>
  <si>
    <t>Bloomington</t>
  </si>
  <si>
    <t>H-300-20276-855233</t>
  </si>
  <si>
    <t>Kirk Robinson</t>
  </si>
  <si>
    <t>14856 Ludlow Road</t>
  </si>
  <si>
    <t>kirkro@ndsupernet.com</t>
  </si>
  <si>
    <t>JO-A-300-20276-855233</t>
  </si>
  <si>
    <t>1st and 16th</t>
  </si>
  <si>
    <t>Must be able to obtain a driver's license within 30 days of hire. Must be able to lift 60 lbs. Minimum (3) three months experience required. High school diploma or equivalent required.</t>
  </si>
  <si>
    <t>HARDING</t>
  </si>
  <si>
    <t>14858 Ludlow Road</t>
  </si>
  <si>
    <t>H-300-20296-885356</t>
  </si>
  <si>
    <t>Fontenot &amp; Cart Farms</t>
  </si>
  <si>
    <t>6443 Chataignier Road</t>
  </si>
  <si>
    <t>P O Box 274 Chataignier LA 70524 (Mailing)</t>
  </si>
  <si>
    <t>Chataignier</t>
  </si>
  <si>
    <t>Mika</t>
  </si>
  <si>
    <t>mikafontenot1@hotmail.com</t>
  </si>
  <si>
    <t>JO-A-300-20296-885356</t>
  </si>
  <si>
    <t>Farmworker, Farm, Ranch &amp; Aquacultural</t>
  </si>
  <si>
    <t>283 Monarch Road</t>
  </si>
  <si>
    <t>H-300-20296-885324</t>
  </si>
  <si>
    <t>Stroope Honey Farms LLC</t>
  </si>
  <si>
    <t>1915 County Road 252</t>
  </si>
  <si>
    <t>Pearland</t>
  </si>
  <si>
    <t>Stroope</t>
  </si>
  <si>
    <t>Lauren</t>
  </si>
  <si>
    <t>lstroope@stroopefarms.com</t>
  </si>
  <si>
    <t>JO-A-300-20296-885324</t>
  </si>
  <si>
    <t>3 months experience in commercial beekeeping
Worker may be stung by bees.
Once hired worker may be required to submit to a random drug test at no cost to worker. Testing positive or failure to comply may result in immediate termination from employment</t>
  </si>
  <si>
    <t>Metal Building/Apartment Style</t>
  </si>
  <si>
    <t>twc.texas.gov</t>
  </si>
  <si>
    <t>H-300-20303-891698</t>
  </si>
  <si>
    <t>Honey Rock, LLC</t>
  </si>
  <si>
    <t>2444 Dominguez Canyon Road</t>
  </si>
  <si>
    <t>(mailing address:  PO Box 992, Montrose, CO  81402)</t>
  </si>
  <si>
    <t>JO-A-300-20303-891698</t>
  </si>
  <si>
    <t>' Employer will make the following deductions, if applicable, and in accordance with Federal and State laws:
1. FICA
2. Medicare
3. State Taxes
4. Federal Taxes
5. Willful Destruction of Property or Housing Damage
-----------------------------------------------------------------------------------------------------
El empleador hará las siguientes deducciones, si corresponde, y de conformidad con las leyes federales y estatales:
1. FICA
2. Medicare
3. Impuestos estatales
4. Impuestos federales
5. Destrucción intencional de propiedad o daños a la vivienda</t>
  </si>
  <si>
    <t>Must be able to operate and drive tractor for orchard cultivation. Must be able to climb up and down ladder with 35 lb. tote.  Must be able to pick 10 bushel bags of fruit per hour for job retention.  One (1) month experience as a fruit harvester is required.  The employer will provide no training and allow zero days for the worker to reach the production standards.
-----------------------------------------------------------------------------------------------------------------------------------
Debe ser capaz de operar y conducir un tractor para el cultivo de huertos. Debe poder subir y bajar la escalera con una bolsa de 35 lb. Debe ser capaz de recoger 10 bolsas de fruta por hora para la retencin del trabajo. Se requiere un (1) mes de experiencia como cosechadora de frutas. El empleador no proporcionar capacitacin y no dar ningn da para que el trabajador alcance los estndares de produccin.</t>
  </si>
  <si>
    <t>Modular Home (private)</t>
  </si>
  <si>
    <t>matt@barrettoffice.com</t>
  </si>
  <si>
    <t>H-300-20304-893381</t>
  </si>
  <si>
    <t>Terry &amp; Joe Baker Farms, LLC</t>
  </si>
  <si>
    <t>Baker Farms</t>
  </si>
  <si>
    <t>3667 Ellenton-Norman Park Rd.</t>
  </si>
  <si>
    <t>Norman Park</t>
  </si>
  <si>
    <t>Wetherington</t>
  </si>
  <si>
    <t>heath@bakerfamilyproduce.com</t>
  </si>
  <si>
    <t>JO-A-300-20304-893381</t>
  </si>
  <si>
    <t>Incentive - Cut / bundle / pack greens, 30 lb. box (6, 12, 24 ct. or loose)</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</si>
  <si>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Requires repetitive bending, stooping, reaching, pushing, pulling, walking and lifting and carrying of up to 60 lbs. Work in inclement weather conditions including extreme rain and/or cold.  Employer is a drug-free workplace. Drug testing is conducted post-hire at the employer's expense and is not part of the interview process. Negative results are required before starting work.</t>
  </si>
  <si>
    <t>Barstow Farm - 630 SR 207</t>
  </si>
  <si>
    <t>East Palatka</t>
  </si>
  <si>
    <t>PUTNAM</t>
  </si>
  <si>
    <t>1411 Masters Drive</t>
  </si>
  <si>
    <t>St. Augustine</t>
  </si>
  <si>
    <t>ST JOHNS</t>
  </si>
  <si>
    <t>Single-family home</t>
  </si>
  <si>
    <t>miranda@bakerfamilyproduce.com</t>
  </si>
  <si>
    <t>H-300-20301-889147</t>
  </si>
  <si>
    <t>Lance Habetz Farms, LLC</t>
  </si>
  <si>
    <t>1091 Phillips Road</t>
  </si>
  <si>
    <t>Habetz</t>
  </si>
  <si>
    <t>JO-A-300-20301-889147</t>
  </si>
  <si>
    <t>Must able to lift &amp; carry 70lbs. Workers may be required to take random, post accident, and/or upon suspicion drug test, and background check post hire at no cost to worker. Must have legal authority to work in the US.  Must have three months positive verifiable prior experience in job offered.</t>
  </si>
  <si>
    <t>131 Gertrude Cramer Lane</t>
  </si>
  <si>
    <t>Camper trailer</t>
  </si>
  <si>
    <t>H-300-20309-898443</t>
  </si>
  <si>
    <t>Bown Livestock</t>
  </si>
  <si>
    <t>191 East 200 South</t>
  </si>
  <si>
    <t>HC 13 Box 300514, Fayette, UT, 84630 (Mailing Address)</t>
  </si>
  <si>
    <t>Bown</t>
  </si>
  <si>
    <t>bownlivestock@yahoo.com</t>
  </si>
  <si>
    <t>JO-A-300-20309-898443</t>
  </si>
  <si>
    <t>May be 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</si>
  <si>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 xml:space="preserve">191 East 200 South </t>
  </si>
  <si>
    <t xml:space="preserve"> Fayette</t>
  </si>
  <si>
    <t>H-300-20301-889137</t>
  </si>
  <si>
    <t>A &amp; L Lawson Partnership</t>
  </si>
  <si>
    <t>243 Rue Chene</t>
  </si>
  <si>
    <t>Lawson</t>
  </si>
  <si>
    <t>JO-A-300-20301-889137</t>
  </si>
  <si>
    <t>23106 Crowley Eunice HIghway</t>
  </si>
  <si>
    <t>Single wide</t>
  </si>
  <si>
    <t>www.laworks.com</t>
  </si>
  <si>
    <t>H-300-20310-901604</t>
  </si>
  <si>
    <t>JO-A-300-20310-901604</t>
  </si>
  <si>
    <t>Workers: Wine Grapes</t>
  </si>
  <si>
    <t>10222 (B) Eastside Rd</t>
  </si>
  <si>
    <t>Labor camp</t>
  </si>
  <si>
    <t>Hernandez</t>
  </si>
  <si>
    <t>H-300-20332-929835</t>
  </si>
  <si>
    <t>Silver Spur Operating Company, LLC</t>
  </si>
  <si>
    <t>Silver Spur Ranches</t>
  </si>
  <si>
    <t>3224 Unit B Hwy 230</t>
  </si>
  <si>
    <t>Encampment</t>
  </si>
  <si>
    <t>Elder</t>
  </si>
  <si>
    <t>Benefits and Payroll Processor</t>
  </si>
  <si>
    <t>lelder@spurranches.com</t>
  </si>
  <si>
    <t>JO-A-300-20332-929835</t>
  </si>
  <si>
    <t>Semi Monthly</t>
  </si>
  <si>
    <t>' All deductions as required by law, as well as any loans and advances (if any), and long-distance telephone charges (if any).  The reasonable repair or replacement cost of willful or negligent damage to housing, tools and equipment caused by the worker (other than normal wear and tear).</t>
  </si>
  <si>
    <t>*The employer will provide worker's compensation coverage for injury and disease arising out of and in the course of the worker's
employment at no cost to the worker, and coverage will be in effect no later than the beginning date of this job order.</t>
  </si>
  <si>
    <t>148 CR 648</t>
  </si>
  <si>
    <t>H-300-20323-917378</t>
  </si>
  <si>
    <t>Moose Farms Inc.</t>
  </si>
  <si>
    <t>201 Grand Prairie Road</t>
  </si>
  <si>
    <t>Frazer</t>
  </si>
  <si>
    <t>Zerbe</t>
  </si>
  <si>
    <t>JO-A-300-20323-917378</t>
  </si>
  <si>
    <t>201 Grand Prairie Rd</t>
  </si>
  <si>
    <t>300 Grand Prairie Rd</t>
  </si>
  <si>
    <t>cjzerbe50@hotmail.com</t>
  </si>
  <si>
    <t>H-300-20324-920383</t>
  </si>
  <si>
    <t xml:space="preserve">DL&amp;B Enterprises, Inc. </t>
  </si>
  <si>
    <t xml:space="preserve">3164 Governor Moore Rd </t>
  </si>
  <si>
    <t xml:space="preserve">Douglas </t>
  </si>
  <si>
    <t>3164 Governors Moore Rd</t>
  </si>
  <si>
    <t>linda@mobilefarmware.com</t>
  </si>
  <si>
    <t>JO-A-300-20324-920383</t>
  </si>
  <si>
    <t>Long Green Cukes, per 5/8 bu. bucket</t>
  </si>
  <si>
    <t>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one month verifiable prior farmworker experience in the crop activities listed.</t>
  </si>
  <si>
    <t>3164 Governor Moore Rd</t>
  </si>
  <si>
    <t>S6669-Camp #3-466 Crepe Myrtle Ln</t>
  </si>
  <si>
    <t>H-300-20322-916546</t>
  </si>
  <si>
    <t>Brian Stoner Farms</t>
  </si>
  <si>
    <t>125 Sequoia Dr.</t>
  </si>
  <si>
    <t>brian_stoner@yahoo.com</t>
  </si>
  <si>
    <t>JO-A-300-20322-916546</t>
  </si>
  <si>
    <t>70 Phillips 359 Rd.</t>
  </si>
  <si>
    <t>Lexa</t>
  </si>
  <si>
    <t>5137 Hwy 85 S.</t>
  </si>
  <si>
    <t>Brick single family home</t>
  </si>
  <si>
    <t>Brian_stoner@yahoo.com</t>
  </si>
  <si>
    <t>H-300-20329-925299</t>
  </si>
  <si>
    <t>Spicer Ranches, LTD</t>
  </si>
  <si>
    <t>mailing: 6608 Sumac Place, Amarillo, TX 79124</t>
  </si>
  <si>
    <t>Ranch: 13241 Hwy 14</t>
  </si>
  <si>
    <t>Meyring</t>
  </si>
  <si>
    <t xml:space="preserve">Managing General Partner </t>
  </si>
  <si>
    <t>6608 Sumac Place</t>
  </si>
  <si>
    <t>coymeyring@hotmail.com</t>
  </si>
  <si>
    <t xml:space="preserve">See D.1. </t>
  </si>
  <si>
    <t>JO-A-300-20329-925299</t>
  </si>
  <si>
    <t>13241 Highway 14</t>
  </si>
  <si>
    <t>Fixed housing at ranch headquarters</t>
  </si>
  <si>
    <t>H-300-20328-925032</t>
  </si>
  <si>
    <t>Norwich Meadows Farm LLC</t>
  </si>
  <si>
    <t>105 Old Stone Road</t>
  </si>
  <si>
    <t>Norwich</t>
  </si>
  <si>
    <t>Kurdieh</t>
  </si>
  <si>
    <t>Zaid</t>
  </si>
  <si>
    <t>Ishaq</t>
  </si>
  <si>
    <t>Managing  Partner</t>
  </si>
  <si>
    <t xml:space="preserve">Norwich </t>
  </si>
  <si>
    <t>Nmfllc@gmail.com</t>
  </si>
  <si>
    <t>JO-A-300-20328-925032</t>
  </si>
  <si>
    <t>Farmworkers Laborers and Crop</t>
  </si>
  <si>
    <t xml:space="preserve">a. Workers must be able to demonstrate that they are physically able to perform the work as described. 
b. The employer will provide 0 days of training for worker to reach production standards 
c. Employer may require worker to perform any available general farm work if the guarantee referenced in Section 17a Additional Assurance for Clearance Orders is invoked. 
d. Employer may terminate worker with timely notification to the NPC and DHS, if the worker: 1) Refuses, without cause, to perform work for which the worker was recruited and hired; 2) Commits serious acts of misconduct; 3) Fails to reach production standards; or 4) Abandons Job (Job Abandonment) is absent for five consecutive previously scheduled days without prior notification to employer.
</t>
  </si>
  <si>
    <t>4450  NY Rt. 23, 1 mile west of Norwich, NY on Rt 23</t>
  </si>
  <si>
    <t>CHENANGO</t>
  </si>
  <si>
    <t xml:space="preserve">7 Grove Ave. , 3/4 miles east of NY Rt. 12
</t>
  </si>
  <si>
    <t xml:space="preserve">Norwich  </t>
  </si>
  <si>
    <t xml:space="preserve">Wood frame housing </t>
  </si>
  <si>
    <t>H-300-20323-918058</t>
  </si>
  <si>
    <t>Peterson Livestock, LLC</t>
  </si>
  <si>
    <t>22 Peterson Road Exit 238</t>
  </si>
  <si>
    <t>Walcott</t>
  </si>
  <si>
    <t xml:space="preserve">Peterson </t>
  </si>
  <si>
    <t xml:space="preserve">Diane </t>
  </si>
  <si>
    <t>Ranch Manager</t>
  </si>
  <si>
    <t xml:space="preserve">22 Peterson Road </t>
  </si>
  <si>
    <t>PO Box 10</t>
  </si>
  <si>
    <t>diane7h@hotmail.com</t>
  </si>
  <si>
    <t>JO-A-300-20323-918058</t>
  </si>
  <si>
    <t xml:space="preserve">Open Range cattlehand/calver </t>
  </si>
  <si>
    <t>Monthly</t>
  </si>
  <si>
    <t xml:space="preserve">Bi-montly </t>
  </si>
  <si>
    <t>' Federal and social security deductions will be made from workers paychecks to all whom it applies by law.  Peterson Livestock will only deduct social security and federal taxes at the workers request.  We will make deductions from workers paychecks required by law. Pay will be bi-montly, paying on the 15th and last day of each month.  We will keep accurate records of workers earnings.  Payroll records will be kept in a ledger and will be available to workers upon request. We guarantee workers 3/4 pay.</t>
  </si>
  <si>
    <t>6 months job requirement in the herding and calving of livestock.  Must present 2 work related references.  Must be on call 24 hrs/day 7 days/week.  Must be able to lift 50 lbs.</t>
  </si>
  <si>
    <t>22 Peterson Road exit 238</t>
  </si>
  <si>
    <t>Permanent painted green wood house</t>
  </si>
  <si>
    <t>H-300-20323-917525</t>
  </si>
  <si>
    <t>Slide Ridge LLC</t>
  </si>
  <si>
    <t>474 East 250 South</t>
  </si>
  <si>
    <t>P O Box 66 Mendon UT 84325-0066 (Mailing)</t>
  </si>
  <si>
    <t>Mendon</t>
  </si>
  <si>
    <t>karla@slideridge.com</t>
  </si>
  <si>
    <t>JO-A-300-20323-917525</t>
  </si>
  <si>
    <t>Beekeeping Worker</t>
  </si>
  <si>
    <t>Experience must be in commercial beekeeping.  Worker may be stung by bees
Once hired worker may be required to submit to a random drug test at no cost to worker. Testing positive or failure to comply may result in immediate termination from employment</t>
  </si>
  <si>
    <t>CACHE</t>
  </si>
  <si>
    <t>4751 W 5800 North  Street</t>
  </si>
  <si>
    <t>Bear River City</t>
  </si>
  <si>
    <t>H-300-20338-937857</t>
  </si>
  <si>
    <t>Confederate Air, Inc.</t>
  </si>
  <si>
    <t>182 Smith Loop Rd</t>
  </si>
  <si>
    <t>Rial</t>
  </si>
  <si>
    <t>hrrial@yahoo.com</t>
  </si>
  <si>
    <t>JO-A-300-20338-937857</t>
  </si>
  <si>
    <t xml:space="preserve">Job requires driving tractors and operating farm equipment, including fork trucks, to till soil, plant, cultivate, irrigate, fertilize and harvest crops. Job also requires loading chemicals into both aerial applicators and ground spraying equipment. Applicant must be able to perform mechanical repair and maintenance and lift 50 lbs. Basic literacy, reading and math skills along with 3 months experience are also required. Applicant must have or be able to obtain a drivers license within 30 days after hire. </t>
  </si>
  <si>
    <t>Kremmling</t>
  </si>
  <si>
    <t>GRAND</t>
  </si>
  <si>
    <t>Plummer</t>
  </si>
  <si>
    <t xml:space="preserve">Lyndonville </t>
  </si>
  <si>
    <t xml:space="preserve">Boardman </t>
  </si>
  <si>
    <t xml:space="preserve">Blackburn </t>
  </si>
  <si>
    <t xml:space="preserve">Varon </t>
  </si>
  <si>
    <t xml:space="preserve">Suite C </t>
  </si>
  <si>
    <t>vblackburn@rdoffutt.com</t>
  </si>
  <si>
    <t>H-300-20337-934994</t>
  </si>
  <si>
    <t>Lazy J Cattle Co</t>
  </si>
  <si>
    <t>28734 344th Ave</t>
  </si>
  <si>
    <t>Burke</t>
  </si>
  <si>
    <t>JO-A-300-20337-934994</t>
  </si>
  <si>
    <t>Must be able to work in extreme outdoor temperatures.  Job requires a regular drivers license and 3 months experience.</t>
  </si>
  <si>
    <t>GREGORY</t>
  </si>
  <si>
    <t>410 Jefferson Street</t>
  </si>
  <si>
    <t>jesse@goldenwest.net</t>
  </si>
  <si>
    <t>Single family dwelling</t>
  </si>
  <si>
    <t>H-300-20343-941624</t>
  </si>
  <si>
    <t>JO-A-300-20343-941624</t>
  </si>
  <si>
    <t>Sunday - worker may be requested to work on Sunday but  not obligated to do so.  Ag Equipment Operator: Long/odd hours with split shifts required during harvest.</t>
  </si>
  <si>
    <t>BURLINGTON</t>
  </si>
  <si>
    <t>H-300-20337-934464</t>
  </si>
  <si>
    <t>Schlessiger Farms LLC</t>
  </si>
  <si>
    <t>1272 NE 120 Road</t>
  </si>
  <si>
    <t>Claflin</t>
  </si>
  <si>
    <t>Schlessiger</t>
  </si>
  <si>
    <t>Tricia</t>
  </si>
  <si>
    <t>JO-A-300-20337-934464</t>
  </si>
  <si>
    <t>312 A Street</t>
  </si>
  <si>
    <t>tkaybritt@gmail.com</t>
  </si>
  <si>
    <t>Hettinger</t>
  </si>
  <si>
    <t>www.jsnd.com</t>
  </si>
  <si>
    <t>JRB, LLC</t>
  </si>
  <si>
    <t>376 E 400 S #309</t>
  </si>
  <si>
    <t>Salt Lake City</t>
  </si>
  <si>
    <t>or</t>
  </si>
  <si>
    <t>Manager/Administrators</t>
  </si>
  <si>
    <t>vance_broadbent@yahoo.com</t>
  </si>
  <si>
    <t xml:space="preserve">Twice Monthly </t>
  </si>
  <si>
    <t>3860 CR 173</t>
  </si>
  <si>
    <t>Evanston</t>
  </si>
  <si>
    <t>133 1st St.</t>
  </si>
  <si>
    <t>Granger</t>
  </si>
  <si>
    <t>H-300-20351-965435</t>
  </si>
  <si>
    <t>Silver Creek Seed, LLC</t>
  </si>
  <si>
    <t>231 Tendoy Street - Note: No Mail Delivery</t>
  </si>
  <si>
    <t>PO Box 646, Picabo, ID 83348</t>
  </si>
  <si>
    <t>Bellevue</t>
  </si>
  <si>
    <t>231 Tendoy Street Note: No Mail Delivery</t>
  </si>
  <si>
    <t>brittany@silvercreekseed.com</t>
  </si>
  <si>
    <t>JO-A-300-20351-965435</t>
  </si>
  <si>
    <t>Applicants must have 20 days experience with farm/irrigation work. Applicants hired must be able to obtain a valid drivers license as driving on public roads may be required.</t>
  </si>
  <si>
    <t>19051 Highway 20</t>
  </si>
  <si>
    <t>Picabo</t>
  </si>
  <si>
    <t>309 2nd Avenue</t>
  </si>
  <si>
    <t>Ganett</t>
  </si>
  <si>
    <t>John Ihry</t>
  </si>
  <si>
    <t>Ihry</t>
  </si>
  <si>
    <t>pjihry@yahoo.com</t>
  </si>
  <si>
    <t>H-300-20303-891905</t>
  </si>
  <si>
    <t>Matthew L Weber</t>
  </si>
  <si>
    <t>55 Mesa Rd</t>
  </si>
  <si>
    <t>PO Box 321, Baggs (Mailing Address)</t>
  </si>
  <si>
    <t>Baggs</t>
  </si>
  <si>
    <t>Weber</t>
  </si>
  <si>
    <t>Matthew or Sherry</t>
  </si>
  <si>
    <t xml:space="preserve">55 Mesa Rd </t>
  </si>
  <si>
    <t>amberjweber@gmail.com</t>
  </si>
  <si>
    <t>JO-A-300-20303-891905</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</si>
  <si>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work with and around farm machinery such as tractors for supplemental feeding purposes and ATVs for movement of livestock, handle animals using low stress handling methods. meet personal hygiene requirements.</t>
  </si>
  <si>
    <t xml:space="preserve">55 Mesa Road </t>
  </si>
  <si>
    <t>55 Mesa Road</t>
  </si>
  <si>
    <t>H-300-20248-806527</t>
  </si>
  <si>
    <t>JO-A-300-20248-806527</t>
  </si>
  <si>
    <t>H-300-20253-812429</t>
  </si>
  <si>
    <t>JO-A-300-20253-812429</t>
  </si>
  <si>
    <t>Employer shall provide housing and board in accordance with the rules and regulations of the federal government of the United States of America.   Discretionary performance-based bonuses may be available. Payroll advances may be available.</t>
  </si>
  <si>
    <t>264 ROAD 407</t>
  </si>
  <si>
    <t>ISMAY</t>
  </si>
  <si>
    <t>FIXED SITE, MOBILE UNIT</t>
  </si>
  <si>
    <t>H-300-20274-851575</t>
  </si>
  <si>
    <t>JO-A-300-20274-851575</t>
  </si>
  <si>
    <t xml:space="preserve">' Social Security and  Federal Income Tax withholding's may be deducted from wages. </t>
  </si>
  <si>
    <t>289 RIVER ROAD</t>
  </si>
  <si>
    <t>DAYTON</t>
  </si>
  <si>
    <t>H-300-20290-880251</t>
  </si>
  <si>
    <t>Blueskin Cattle LLC</t>
  </si>
  <si>
    <t>354 Guedon Rd</t>
  </si>
  <si>
    <t>Guedon II</t>
  </si>
  <si>
    <t>Emile</t>
  </si>
  <si>
    <t>Partner/Manager</t>
  </si>
  <si>
    <t>emile@guedonfarms.com</t>
  </si>
  <si>
    <t>JO-A-300-20290-880251</t>
  </si>
  <si>
    <t>Herdsman/Day laborer</t>
  </si>
  <si>
    <t>' No deductions.</t>
  </si>
  <si>
    <t>Experience is crucial.</t>
  </si>
  <si>
    <t>50 Annas Bottom Rd</t>
  </si>
  <si>
    <t>H-300-20293-882080</t>
  </si>
  <si>
    <t>TRIPLE E FARMS, LP</t>
  </si>
  <si>
    <t>3464 HWY 29 S</t>
  </si>
  <si>
    <t>EARLES</t>
  </si>
  <si>
    <t>TRIPLEEFARMS3464@YAHOO.COM</t>
  </si>
  <si>
    <t>JO-A-300-20293-882080</t>
  </si>
  <si>
    <t>CRAWFISH LABORER</t>
  </si>
  <si>
    <t xml:space="preserve">' SOCIAL SECURITY, FEDERAL AND STATE TAX
ADVANCES ON PAY EARNED
WORKER WILL BE CHARGED A REASONABLE COST FOR ANY WILLFUL DAMAGE TO HOUSING, FURNISHINGS OR TOOLS. </t>
  </si>
  <si>
    <t>270 COTTONPATCH ROAD</t>
  </si>
  <si>
    <t>1 BRICK HOUSE AND 1 WOOD FRAMED HOUSE</t>
  </si>
  <si>
    <t>Triplesfarms3464@yahoo.com</t>
  </si>
  <si>
    <t>H-300-20287-876832</t>
  </si>
  <si>
    <t>JO-A-300-20287-876832</t>
  </si>
  <si>
    <t>3890 LANE 50</t>
  </si>
  <si>
    <t>MANDERSON</t>
  </si>
  <si>
    <t>BIG HORN</t>
  </si>
  <si>
    <t>FIXED SITE UNIT MOBILE RANGE UNITS</t>
  </si>
  <si>
    <t>H-300-20317-909616</t>
  </si>
  <si>
    <t>JO-A-300-20317-909616</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</si>
  <si>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t>
  </si>
  <si>
    <t xml:space="preserve">' State Taxes, Federal Taxes, and Social Security </t>
  </si>
  <si>
    <t>H-300-20318-911724</t>
  </si>
  <si>
    <t>JO-A-300-20318-911724</t>
  </si>
  <si>
    <t>578 N 400 W</t>
  </si>
  <si>
    <t>BLACKFOOT</t>
  </si>
  <si>
    <t>BINGHAM</t>
  </si>
  <si>
    <t>PR</t>
  </si>
  <si>
    <t>Administrator</t>
  </si>
  <si>
    <t>H-300-20231-775063</t>
  </si>
  <si>
    <t>CUMBERLAND VALLEY NURSERIES INC</t>
  </si>
  <si>
    <t>394 SHAFFIE LANE</t>
  </si>
  <si>
    <t>PO BOX 471</t>
  </si>
  <si>
    <t>PELHAM</t>
  </si>
  <si>
    <t>VICE PRESIDENT</t>
  </si>
  <si>
    <t>fruitrus@blomand.net</t>
  </si>
  <si>
    <t>JO-A-300-20231-775063</t>
  </si>
  <si>
    <t>POST-HIRE DRUG SCREEN AT EMPLOYER'S EXPENSE.</t>
  </si>
  <si>
    <t>2875 Petigap Rd.</t>
  </si>
  <si>
    <t>4 BEDROOM HOUSE</t>
  </si>
  <si>
    <t>H-300-20245-799523</t>
  </si>
  <si>
    <t>TH Grain Bin Repair, LLC</t>
  </si>
  <si>
    <t>405 Juniper Ln</t>
  </si>
  <si>
    <t>Haney</t>
  </si>
  <si>
    <t>inctlh@gmail.com</t>
  </si>
  <si>
    <t>JO-A-300-20245-799523</t>
  </si>
  <si>
    <t xml:space="preserve">Employees may undergo post hire drug testing at the employer's expense. A background check may be conducted post-hire at the employers
expense to ensure the safety of the workers and public around the grain bins since the workers will be operating farm equipment that could potentially cause an injury if the
workers are under the influence of drugs.Moderate cell phone use is allowed at the worksite. Extensive pushing, and pulling, frequent stopping or bending over, repetitive movements, and exposure to extreme temperatures are all due to the work they employees are doing with the grain bins. </t>
  </si>
  <si>
    <t>23 Rattlesnake Rd</t>
  </si>
  <si>
    <t>1090 Hwy 8 E</t>
  </si>
  <si>
    <t>Employer owned</t>
  </si>
  <si>
    <t>H-300-20235-782945</t>
  </si>
  <si>
    <t>CY FARMS, LLC</t>
  </si>
  <si>
    <t>7365 HIGHWAY 90</t>
  </si>
  <si>
    <t>ROANOKE</t>
  </si>
  <si>
    <t>KRIELOW</t>
  </si>
  <si>
    <t>CHRIS</t>
  </si>
  <si>
    <t>KASCONTRACTOR@BELLSOUTH.NET</t>
  </si>
  <si>
    <t>LOUISIANA SUPREME COURT</t>
  </si>
  <si>
    <t>JO-A-300-20235-782945</t>
  </si>
  <si>
    <t>FARMWORKERS &amp; LABORERS, CROP</t>
  </si>
  <si>
    <t>' DEDUCTIONS FROM PAY WILL BE MADE FOR ALL FEDERAL, STATE, AND SOCIAL SECURITY TAXES OWED BY EMPLOYEE.</t>
  </si>
  <si>
    <t xml:space="preserve">Workers may be required to take random, post-accident, and/or upon suspicion drug tests POST HIRE AND AT THE EXPENSE OF THE EMPLOYER. Testing positive or failure to comply may result in immediate termination from employment.  It is important to CY FARMS, LLC that employees remain drug free while working and operating equipment as part of its farming operation. </t>
  </si>
  <si>
    <t>6128 GUIDRY ROAD</t>
  </si>
  <si>
    <t>7533 HIGHWAY 90</t>
  </si>
  <si>
    <t>H-300-20248-806927</t>
  </si>
  <si>
    <t>VPC Produce, LLC</t>
  </si>
  <si>
    <t>524 Plant Farm Road</t>
  </si>
  <si>
    <t>Adel</t>
  </si>
  <si>
    <t>labor specialist</t>
  </si>
  <si>
    <t>Georgia</t>
  </si>
  <si>
    <t>heatherterry212@gmail.com</t>
  </si>
  <si>
    <t>JO-A-300-20248-806927</t>
  </si>
  <si>
    <t>agricultural worker</t>
  </si>
  <si>
    <t>' Deductions will be made weekly if applicable-
Social Security=yes; Federal Tax=yes State Tax=yes Meal=no Other=No
Pay period ends at end of workday each Saturday with payday the following Saturday after work. Employer will abide by the regulations at 20 CFR 655.120 (a) for the offered wage rate guarantee. VPC Produce, LLC will offer, advertise in our recruitment, and pay a wage that is the highest of the AEWR, the prevailing hourly wage, the agreed-upon collective bargaining wage of the Federal or State minimum wage, except where a special procedure is approved for an occupation or specific class of agricultural employment.</t>
  </si>
  <si>
    <t>At least 1 month experience required preferably. Workers must be able to: walk behind field pack machine, bend to near ground level and cut broccoli/cabbage/greens with knife after determining the quality is acceptable.Broccoli/Cabbage is thrown up onto the field pack machine. Workers select heads, check quality, and are packed directly into cases. Workers stack boxes or pallets. Field Work: Workers will be planting, pulling or hoeing weeds in vegetable fields, carry and connect irrigation pipe, and perform any other duties that are associated with field work and vegetable production. Training: The employer will provide 1 day of training, 2 days of work for the worker to meet production standards. See Addendum C for more information.</t>
  </si>
  <si>
    <t>4362 Fellowship Road, Adel, GA 31620</t>
  </si>
  <si>
    <t>COOK</t>
  </si>
  <si>
    <t>1881 Highway 41 North</t>
  </si>
  <si>
    <t>Dormitory Style</t>
  </si>
  <si>
    <t>H-300-20245-799651</t>
  </si>
  <si>
    <t>B &amp; W Quality Growers, Inc.</t>
  </si>
  <si>
    <t>7798 County Road 512</t>
  </si>
  <si>
    <t>Radock</t>
  </si>
  <si>
    <t>Angie</t>
  </si>
  <si>
    <t>Director of Human Resources / H-2A Compliance</t>
  </si>
  <si>
    <t>angieradock@watercress.com</t>
  </si>
  <si>
    <t>Ste. 200</t>
  </si>
  <si>
    <t>JO-A-300-20245-799651</t>
  </si>
  <si>
    <t>Criminal background check and drug testing: B &amp; W Quality Growers may conduct criminal background checks at the employer's expense on all new applicants post-employment.  Failure to pass the criminal background check and/or drug screening is grounds for termination.</t>
  </si>
  <si>
    <t>B &amp; W Quality Growers, Inc.
17825 79th Street</t>
  </si>
  <si>
    <t>47 S. Elm Street</t>
  </si>
  <si>
    <t>H-300-20247-804920</t>
  </si>
  <si>
    <t>Statewide Harvesting &amp; Hauling, LLC</t>
  </si>
  <si>
    <t>201 Center Street</t>
  </si>
  <si>
    <t>Pate</t>
  </si>
  <si>
    <t>H2ALabor@statewideharvesting.com</t>
  </si>
  <si>
    <t>JO-A-300-20247-804920</t>
  </si>
  <si>
    <t>Farm-workers &amp; Laborers, Crop</t>
  </si>
  <si>
    <t>' The employer will make the following deductions: FICA taxes, income tax, cash advances, overpayment of wages, charges for any loss to the employer due to the worker's damage or loss of equipment or housing items where is shown that the worker is responsible and any other deductions expressly authorized by the worker in writing. No state income tax will be deducted.</t>
  </si>
  <si>
    <t>670 Center Street</t>
  </si>
  <si>
    <t>212 &amp; 216 Merrill Avenue</t>
  </si>
  <si>
    <t>Wood House</t>
  </si>
  <si>
    <t>H-300-20246-801845</t>
  </si>
  <si>
    <t xml:space="preserve">Amerigo Farms, Inc.  </t>
  </si>
  <si>
    <t xml:space="preserve">6770 Berg Drive </t>
  </si>
  <si>
    <t>Mount Dora</t>
  </si>
  <si>
    <t>President/General Manager</t>
  </si>
  <si>
    <t>6770 Berg Drive</t>
  </si>
  <si>
    <t>JO-A-300-20246-801845</t>
  </si>
  <si>
    <t xml:space="preserve">Greenhouse Nursery Worker </t>
  </si>
  <si>
    <t xml:space="preserve">This job requires a minimum of 3 months of agricultural work experience working on a farm, in a greenhouse, and/or in a nursery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60  lbs.   </t>
  </si>
  <si>
    <t>Amerigo Farms 6770 Berg Drive</t>
  </si>
  <si>
    <t>6758 Sadler Rd.</t>
  </si>
  <si>
    <t>barracks</t>
  </si>
  <si>
    <t>H-300-20255-817624</t>
  </si>
  <si>
    <t>JO-A-300-20255-817624</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</si>
  <si>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 </t>
  </si>
  <si>
    <t xml:space="preserve">Drug/Alcohol Testing: Citrus Harvesting may conduct a drug/alcohol test at the employer's expense on all new applicants post-employment. </t>
  </si>
  <si>
    <t>A &amp; A BLUEBERRIES, LLC
4354 NE CR 660</t>
  </si>
  <si>
    <t>7510 SW Hull Avenue</t>
  </si>
  <si>
    <t>Fort Ogden</t>
  </si>
  <si>
    <t>H-300-20248-807210</t>
  </si>
  <si>
    <t>FC of Arcadia, Inc</t>
  </si>
  <si>
    <t>5095 SE County Road 760</t>
  </si>
  <si>
    <t>Fidel</t>
  </si>
  <si>
    <t>fcofarcadia@yahoo.com</t>
  </si>
  <si>
    <t>JO-A-300-20248-807210</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</si>
  <si>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 </t>
  </si>
  <si>
    <t xml:space="preserve">None
</t>
  </si>
  <si>
    <t>TJ Chastain - 44511 Neal Road</t>
  </si>
  <si>
    <t>406 N. Thirteenth Avenue,</t>
  </si>
  <si>
    <t>H-300-20273-849511</t>
  </si>
  <si>
    <t>North Maine Maple, Inc.</t>
  </si>
  <si>
    <t>888 Bigelow Hill Road</t>
  </si>
  <si>
    <t>Skowhegan</t>
  </si>
  <si>
    <t>RODRIGUE</t>
  </si>
  <si>
    <t>BERNARD</t>
  </si>
  <si>
    <t>888 BIGELOW HILL ROAD</t>
  </si>
  <si>
    <t>SKOWHEGAN</t>
  </si>
  <si>
    <t>NORTHMAINEMAPLEINC@GMAIL.COM</t>
  </si>
  <si>
    <t>Hepner III</t>
  </si>
  <si>
    <t xml:space="preserve">George </t>
  </si>
  <si>
    <t>DONALD</t>
  </si>
  <si>
    <t>850 MAIN STREET, SUITE 3</t>
  </si>
  <si>
    <t>SUITE 3</t>
  </si>
  <si>
    <t>WESTBROOK</t>
  </si>
  <si>
    <t>MAINE</t>
  </si>
  <si>
    <t>GDH3@GEORGEHEPNER.COM</t>
  </si>
  <si>
    <t>Law office of George D hepner III</t>
  </si>
  <si>
    <t xml:space="preserve">Maine Supreme Judicial Court </t>
  </si>
  <si>
    <t>JO-A-300-20273-849511</t>
  </si>
  <si>
    <t xml:space="preserve">MAPLE TREE TAPPER, FARM LABORER </t>
  </si>
  <si>
    <t xml:space="preserve">' WORKERS WILL BE PAID FOR ALL HOURS WORKED AT THE WAGE RATE IN EFFECT AT THE TIME THE WORK IS PERFORMED, AS REQUIRED AT 20 CFR 655.122(l) AND PER SECTION H-2A OF THE INA. THE REQUIRED WAGE MAY BE DIFFERENT THAN IT IS AT THE TIME OF FILING THIS JOB OFFER. EMPLOYERS WILL USE A SINGLE WORKWEEK AS ITS STANDARD FOR COMPUTING WAGES DUE. WORKERS WILL BE PAID BI-WEEKLY. FEDERAL AND STATE TAXES WILL BE DEDUCTED, AS WELL AS MEALS, IF APPLICABLE. 
</t>
  </si>
  <si>
    <t>SPRUCE MEADOWS CABINS
852 MAIN STREET</t>
  </si>
  <si>
    <t>DENNISTOWN</t>
  </si>
  <si>
    <t xml:space="preserve">Private cottages. </t>
  </si>
  <si>
    <t>H-300-20272-848049</t>
  </si>
  <si>
    <t>Eat Rice, Inc.</t>
  </si>
  <si>
    <t>4581 Buckhorn Drive</t>
  </si>
  <si>
    <t>12189 N. Carlock Road</t>
  </si>
  <si>
    <t>Des Arc</t>
  </si>
  <si>
    <t>Reidhar</t>
  </si>
  <si>
    <t>JO-A-300-20272-848049</t>
  </si>
  <si>
    <t>3638 Reidheir Lane</t>
  </si>
  <si>
    <t>14113 Ingram Rd</t>
  </si>
  <si>
    <t>eatrice@centurytel.net</t>
  </si>
  <si>
    <t>H-300-20261-828973</t>
  </si>
  <si>
    <t>JO-A-300-20261-828973</t>
  </si>
  <si>
    <t xml:space="preserve">' Deductions: Social Security, Federal Tax and State Tax.
Other deductions: Willful destruction of property.
No deductions will be made which would bring the employee’s hourly wage below the Federal Minimum Wage.
</t>
  </si>
  <si>
    <t>8380 White Oak Highway
Directions: 3 miles north of Highway 365 on Highway 367 on the right.</t>
  </si>
  <si>
    <t>single wide mobile home with attachment</t>
  </si>
  <si>
    <t>H-300-20281-865582</t>
  </si>
  <si>
    <t xml:space="preserve">Southaven </t>
  </si>
  <si>
    <t>JO-A-300-20281-865582</t>
  </si>
  <si>
    <t>General Farm Labor</t>
  </si>
  <si>
    <t>Process Valencia - 90 lb. box</t>
  </si>
  <si>
    <t>Random drug testing may occur, pre-hire for any new client or post-hire for any reason deemed necessary, at the employers expense.
Valid Driver' License required to transport workers to fields and grocery store. Safety training for use of farm equipment and tractors will be provided. The ability of an employee to safely operate machinery will be left to the discretion of management. To ensure the safety of all employees, those interested in operating machinery must be able to communicate with and adequately follow instructions given by management. Management reserves the right to restrict employees from operational duties who do not show proficiency to effectively communicate with management and may therefore place other employees safety in risk. The employer may conduct criminal background checks on all new applicants for employment. Seasonal Employees seeking rehire will not be required to submit a new background check. For purposes of this policy, rehires shall be defined</t>
  </si>
  <si>
    <t>Highland Park Harvesting, LLC
{1500-1675} Lake Easy Rd.</t>
  </si>
  <si>
    <t>Babson Park</t>
  </si>
  <si>
    <t>(950, 952, 954, 956, 958, 960) Passion Play Road</t>
  </si>
  <si>
    <t>Duplexes</t>
  </si>
  <si>
    <t>H-300-20275-853627</t>
  </si>
  <si>
    <t>Sitz Angus Ranch and Livestock Operation</t>
  </si>
  <si>
    <t>9100 US Highway 91 North</t>
  </si>
  <si>
    <t>Sitz</t>
  </si>
  <si>
    <t>Tammi</t>
  </si>
  <si>
    <t>sitzangus@gmail.com; info@snakeriverfarmers.org</t>
  </si>
  <si>
    <t>JO-A-300-20275-853627</t>
  </si>
  <si>
    <t>Applicants must have 20 days experience with farm work and livestock care.  Applicants must be willing to occasionally work extended evening hours  due to crop and/or livestock demands. Applicants hired must be able to obtain a valid drivers license as driving on public roads may be required. Employees must be able to operate stick shift vehicles, feed truck, tractor, four-wheeler and ATV.</t>
  </si>
  <si>
    <t>9100 US Hwy. 91 North</t>
  </si>
  <si>
    <t>H-2Ajobs@snakeriverfarmers.org</t>
  </si>
  <si>
    <t>H-300-20276-855606</t>
  </si>
  <si>
    <t>Pittman Farms II, LLC</t>
  </si>
  <si>
    <t>4835 Cadaretta Rd</t>
  </si>
  <si>
    <t xml:space="preserve">Gore Springs </t>
  </si>
  <si>
    <t>Pittman</t>
  </si>
  <si>
    <t>Gore Springs</t>
  </si>
  <si>
    <t>1225 B Main St.</t>
  </si>
  <si>
    <t>JO-A-300-20276-855606</t>
  </si>
  <si>
    <t>Agricultural Equipment Operator/Cattle</t>
  </si>
  <si>
    <t xml:space="preserve">Must have a valid CDL License. Safety training for use of farm equipment and tractors will be provided. The ability of an employee to safely operate machinery will be left to the discretion of management. To ensure the safety of all employees, those interested in operating machinery must be able to communicate with and adequately follow instructions given by management. Management reserves the right to restrict employees from operational duties who do not show proficiency to effectively communicate with management and may therefore place other employees safety in risk. The employer may conduct criminal background checks on all new applicants for employment. Seasonal Employees seeking rehire will not be required to submit a new background check. For purposes of this policy, rehires shall be defined consistently with IRCAs employment eligibility re-verification requirements for former hires. As a general rule, absent compelling circumstances, qualified applicants with criminal records </t>
  </si>
  <si>
    <t>County Road 254</t>
  </si>
  <si>
    <t xml:space="preserve">Eupora </t>
  </si>
  <si>
    <t>6275 Cadaretta Road</t>
  </si>
  <si>
    <t>GRENADA</t>
  </si>
  <si>
    <t>craigpittman@gmail.com</t>
  </si>
  <si>
    <t>https://www.mdes.gov</t>
  </si>
  <si>
    <t>H-300-20293-881746</t>
  </si>
  <si>
    <t>43-5071.00</t>
  </si>
  <si>
    <t>Shipping, Receiving, and Traffic Clerks</t>
  </si>
  <si>
    <t>JO-A-300-20293-881746</t>
  </si>
  <si>
    <t>Seasonal Shipping Coordinator</t>
  </si>
  <si>
    <t xml:space="preserve">This job requires a minimum of 24 months of verifiable prior experience performing duties in an office environment. Must possess basic computer skills and be bi-lingual English/Spanish). Applicants must be able to furnish verifiable job reference(s) or comparable third party documentation from recent employer(s) establishing acceptable prior experience.  Saturday work required.    Must be able to lift/carry 25 lbs.  Employer-paid post-hire drug testing is required upon reasonable suspicion of use.  Must be willing to work 1st, 2nd or 3rd shift hours.   </t>
  </si>
  <si>
    <t xml:space="preserve">Bridgeport </t>
  </si>
  <si>
    <t>H-300-20291-881174</t>
  </si>
  <si>
    <t>Aqua Farms Crawfish, Inc.</t>
  </si>
  <si>
    <t>2364 Basile Eunice Highway</t>
  </si>
  <si>
    <t>LeJeune</t>
  </si>
  <si>
    <t>Brennon</t>
  </si>
  <si>
    <t>2364 Basile-Eunice Highway</t>
  </si>
  <si>
    <t>bplaquafarms@yahoo.com</t>
  </si>
  <si>
    <t>JO-A-300-20291-881174</t>
  </si>
  <si>
    <t xml:space="preserve">' Social Security, Federal Tax and State Taxes.
</t>
  </si>
  <si>
    <t>2370 Basile-Eunice Highway</t>
  </si>
  <si>
    <t>H-300-20295-884066</t>
  </si>
  <si>
    <t>Shamrock Farms</t>
  </si>
  <si>
    <t>4926 Woodbine Road</t>
  </si>
  <si>
    <t>Woodbine</t>
  </si>
  <si>
    <t>Steele</t>
  </si>
  <si>
    <t>JO-A-300-20295-884066</t>
  </si>
  <si>
    <t>This job requires 3 months of previous verifiable experience as a livestock handling assistant working with Thoroughbred horses. Saturday work required. Must be able to lift/carry 60 lbs.</t>
  </si>
  <si>
    <t>4671 Skidmore Rd.</t>
  </si>
  <si>
    <t>info@shamrockfarmmd.com</t>
  </si>
  <si>
    <t>H-300-20293-881527</t>
  </si>
  <si>
    <t>JO-A-300-20293-881527</t>
  </si>
  <si>
    <t xml:space="preserve">TRAINING: The employer will allow one (1) week of work for worker to reach production standards.
FORMACIN: El empleador permitira una (1) semana de trabajo para los trabajadores para llegar a estndares de produccin.
PRODUCTION STANDARDS: After completion of training or break-in period, employer will expect worker to meet the following production standards  
Corn, 50 boxes/hr.
Broccoli, 20 boxes/hr.
NORMAS DE PRODUCCIN: Tras la finalizacin de la formacin o perodo break-in, empleador esperar trabajador para cumplir con las siguientes normas de produccin  
Maz, 50 cajas/hora
brcoli, 20 cajas/hora
</t>
  </si>
  <si>
    <t>32769 CR 833</t>
  </si>
  <si>
    <t>1401 Joe Louis Avenue - Bldg. 3, Flr. 1</t>
  </si>
  <si>
    <t>H-300-20293-881639</t>
  </si>
  <si>
    <t>Joshua D. Prejean</t>
  </si>
  <si>
    <t>20055 Hwy. 26</t>
  </si>
  <si>
    <t>Leigh</t>
  </si>
  <si>
    <t>JO-A-300-20293-881639</t>
  </si>
  <si>
    <t>' Deductions include loans that are given to the employees if they need money before their first paycheck.</t>
  </si>
  <si>
    <t>7481 Broadmoor Road</t>
  </si>
  <si>
    <t>1300 sq ft. metal residence</t>
  </si>
  <si>
    <t>lacibritt1@yahoo.com</t>
  </si>
  <si>
    <t>H-300-20296-885308</t>
  </si>
  <si>
    <t xml:space="preserve">Kyle Fontenot Farm </t>
  </si>
  <si>
    <t>6393 Oakdale Hwy</t>
  </si>
  <si>
    <t>kanefontenot@ymail.com</t>
  </si>
  <si>
    <t>JO-A-300-20296-885308</t>
  </si>
  <si>
    <t>1909 Jeanard Rd</t>
  </si>
  <si>
    <t>H-300-20295-884486</t>
  </si>
  <si>
    <t>Pope's Plant Farm Inc</t>
  </si>
  <si>
    <t>6814 Hwy 411 S</t>
  </si>
  <si>
    <t>GreenBack</t>
  </si>
  <si>
    <t>Pope</t>
  </si>
  <si>
    <t>JO-A-300-20295-884486</t>
  </si>
  <si>
    <t xml:space="preserve">Horticultural Worker </t>
  </si>
  <si>
    <t xml:space="preserve"> All applicants must have at least 3 months experience working on a commercial greenhouse.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</si>
  <si>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 xml:space="preserve">Greenback </t>
  </si>
  <si>
    <t>LOUDON</t>
  </si>
  <si>
    <t>6870 Hwy 411 S</t>
  </si>
  <si>
    <t>Metal Barracks</t>
  </si>
  <si>
    <t>H-300-20309-898106</t>
  </si>
  <si>
    <t>JO-A-300-20309-898106</t>
  </si>
  <si>
    <t>6630 Short Mountain Hwy</t>
  </si>
  <si>
    <t>Mobile home double wide</t>
  </si>
  <si>
    <t>H-300-20302-890482</t>
  </si>
  <si>
    <t>Grohs Crop Care</t>
  </si>
  <si>
    <t>1007 Main St East</t>
  </si>
  <si>
    <t>Grohs</t>
  </si>
  <si>
    <t>cropcareth@gmail.com</t>
  </si>
  <si>
    <t>99 N Main St</t>
  </si>
  <si>
    <t>JO-A-300-20302-890482</t>
  </si>
  <si>
    <t xml:space="preserve">' All State, Local and Federal Taxes as applicable will be deducted. </t>
  </si>
  <si>
    <t xml:space="preserve">1007 Main St East </t>
  </si>
  <si>
    <t xml:space="preserve">510 College Ave N  </t>
  </si>
  <si>
    <t xml:space="preserve">Furnished apartment </t>
  </si>
  <si>
    <t>H-300-20315-905911</t>
  </si>
  <si>
    <t>Stonestreet Thoroughbred Holdings LLC</t>
  </si>
  <si>
    <t>3530 Old Frankfort Pike</t>
  </si>
  <si>
    <t>McIntosh</t>
  </si>
  <si>
    <t>JO-A-300-20315-905911</t>
  </si>
  <si>
    <t xml:space="preserve">'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The following deductions also apply to US employees, if applicable, and are not related to housing. If worker elects to join health insurance plan at eligibility date: 2 plan choices for employee only coverage - 1 with $0 deduction, 1 with $16.94 bi-weekly paycheck deduction (amount subject to change at renewal on July 1). If required provided uniforms not returned upon departure, there is a final paycheck deduction in accordance with cost schedule. </t>
  </si>
  <si>
    <t>1420 McCracken Pike</t>
  </si>
  <si>
    <t>H-300-20307-894851</t>
  </si>
  <si>
    <t>JT Cattle &amp; Apiaries</t>
  </si>
  <si>
    <t>1849 Hwy 1192</t>
  </si>
  <si>
    <t>Tassin</t>
  </si>
  <si>
    <t>jasontassin@icloud.com</t>
  </si>
  <si>
    <t>JO-A-300-20307-894851</t>
  </si>
  <si>
    <t xml:space="preserve">Experience must be in Commercial Beekeeping
Worker may be stung
Once hired worker may be required to submit to a random drug test at no cost to worker. Testing positive or failure to comply may result in immediate termination from employment. </t>
  </si>
  <si>
    <t>3948 Hwy 452</t>
  </si>
  <si>
    <t>H-300-20308-896683</t>
  </si>
  <si>
    <t>Paul Lejeune/Neil Lejeune</t>
  </si>
  <si>
    <t>Debra</t>
  </si>
  <si>
    <t xml:space="preserve">4883 Duralde Hwy </t>
  </si>
  <si>
    <t>debralejeune0572@gmail.com</t>
  </si>
  <si>
    <t>JO-A-300-20308-896683</t>
  </si>
  <si>
    <t>2636 McClelland Road</t>
  </si>
  <si>
    <t>H-300-20308-896580</t>
  </si>
  <si>
    <t>Lacour Crawfish LLC</t>
  </si>
  <si>
    <t>JO-A-300-20308-896580</t>
  </si>
  <si>
    <t>578 Joffrion Street</t>
  </si>
  <si>
    <t>Mobile Home with ADDITION BUILT ON</t>
  </si>
  <si>
    <t>H-300-20316-908910</t>
  </si>
  <si>
    <t>Mid Columbia Ag Services, LLC</t>
  </si>
  <si>
    <t>1111 River Road</t>
  </si>
  <si>
    <t>P.O. Box 1588  Yakima, WA  98907</t>
  </si>
  <si>
    <t>Frostad</t>
  </si>
  <si>
    <t>JO-A-300-20316-908910</t>
  </si>
  <si>
    <t>Tree Fruit Orchard Worker</t>
  </si>
  <si>
    <t>Pruning pear and cherry trees, $.10-$5.00 per pear and cherry trees depending upon size of tree:</t>
  </si>
  <si>
    <t>This job requires a minimum of one month of prior experience working in tree fruit orchards handling manual tasks associated with fruit production, pruning activities and showing proficiency with orchard ladder use. Saturday work required.  Must be able to lift/carry 50 lbs.  . Employer-paid post-hire random, upon suspicion, and post-accident drug testing required. This job requires a minimum of one month of prior experience working in tree fruit orchards handling manual tasks associated with fruit production, pruning activities and showing proficiency with orchard ladder use. Saturday work required.  Must be able to lift/carry 50 lbs.  Employer-paid post-hire random, upon suspicion, and post-accident drug testing required.</t>
  </si>
  <si>
    <t>Underwood Fruit/Warehouse, DBA Mount Adams Fruit - 503 Oak Ridge Road</t>
  </si>
  <si>
    <t>White Salmon</t>
  </si>
  <si>
    <t>KLICKITAT</t>
  </si>
  <si>
    <t>503 Oak Ridge Road, Camp B</t>
  </si>
  <si>
    <t>H-300-20309-899148</t>
  </si>
  <si>
    <t>Jake Cormier Farms Partnership</t>
  </si>
  <si>
    <t>585 Richard School Road</t>
  </si>
  <si>
    <t>jake@cestbonseafood.com</t>
  </si>
  <si>
    <t>JO-A-300-20309-899148</t>
  </si>
  <si>
    <t>70 Acres 583 Richard School Road</t>
  </si>
  <si>
    <t>1690 Charlene Hwy</t>
  </si>
  <si>
    <t>H-300-20329-926080</t>
  </si>
  <si>
    <t>JO-A-300-20329-926080</t>
  </si>
  <si>
    <t>This job requires a minimum of three months of prior experience working on a fruit and/or vegetable crop farm handling manual tasks associated with commodity production and harvest activities. Applicants must be able to furnish verbal or written statement establishing relevant prior work experience.   Workers must be able to perform all work activities with accuracy and efficiency.  Primary tasks will be thinning, planting, training and trellising trees, pruning, summer pruning and harvesting of apples,  cherries and wine grapes Work week is Monday through Saturday.  Sunday work may be offered but not required. Must be able to lift/carry 60 lbs. Employer paid post-hire drug testing may be required upon reasonable suspicion of use or after employee-caused accident where injury to self, others or damage to equipment occurred.  Must be willing to work 1st or 2nd shift hours.</t>
  </si>
  <si>
    <t>BnD Vineyards, LLC -4420 W Fir Road</t>
  </si>
  <si>
    <t>567 McLane Road</t>
  </si>
  <si>
    <t>H-300-20325-922424</t>
  </si>
  <si>
    <t>Peri &amp; Sons Farms of California, LLC</t>
  </si>
  <si>
    <t>102 McLeod St</t>
  </si>
  <si>
    <t>Corporate H2A Administrative Coordinator</t>
  </si>
  <si>
    <t>jamie@periandsons.com</t>
  </si>
  <si>
    <t>JO-A-300-20325-922424</t>
  </si>
  <si>
    <t>See Addendum A</t>
  </si>
  <si>
    <t>' The employer will make the following deductions from the Worker's wages:  FICA taxes and Federal Income tax as required by law, CA Personal Income tax (as agreed to by the employee)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or loss of equipment or housing items where it is shown that the Worker is responsible, and any other deductions expressly authorized by the Worker in writing. Employer shall not make any deduction or require any reimbursement from an employee for any cash shortage, breakage, or loss of equipment, unless it can be shown that the shortage, breakage, or loss is caused by a dishonest or willful act, or by the gross negligence of the employee. 
CA Tax ID #: 515-7675-9</t>
  </si>
  <si>
    <t>Must have 30 days verifiable experience in irrigation of row crops by sprinkler and drip delivery systems and some experience in
general agricultural labor practices including weeding, thinning, and harvesting vegetable crops. 
Employee may be requested only after they are hired to take a drug test at Peri &amp; Sons expense and at no cost to the employee.</t>
  </si>
  <si>
    <t>1535 Barbara Worth Rd</t>
  </si>
  <si>
    <t>Holtville</t>
  </si>
  <si>
    <t>IMPERIAL</t>
  </si>
  <si>
    <t>The Rodeway Inn
1093 Airport Rd</t>
  </si>
  <si>
    <t>Motel Rooms</t>
  </si>
  <si>
    <t>mmontes@periandsons.com</t>
  </si>
  <si>
    <t>H-300-20308-896271</t>
  </si>
  <si>
    <t>LEVIN SAVOY FARM/CAJUN CLASSIC CRAWFISH</t>
  </si>
  <si>
    <t>LEVIN SAVOY FARMS/CAJUN CLASSIC CRAWFISH</t>
  </si>
  <si>
    <t>299 Levin Savoy Lane</t>
  </si>
  <si>
    <t>CAJUN CLASSIC CRAWFISH (FEIN 26-1513531)</t>
  </si>
  <si>
    <t>SAVOY</t>
  </si>
  <si>
    <t>Levin</t>
  </si>
  <si>
    <t>Farm Owner</t>
  </si>
  <si>
    <t>299 LEVIN SAVOY LANE</t>
  </si>
  <si>
    <t>FEIN-CAJUN CLASSIC CRAWFISH(26-1513531)</t>
  </si>
  <si>
    <t>CHURCH POINT</t>
  </si>
  <si>
    <t>Stanford</t>
  </si>
  <si>
    <t>tessastanford07@gmail.com</t>
  </si>
  <si>
    <t>JO-A-300-20308-896271</t>
  </si>
  <si>
    <t>Not Applicable</t>
  </si>
  <si>
    <t>' Not Applicable</t>
  </si>
  <si>
    <t>Church Point, Louisiana area</t>
  </si>
  <si>
    <t>299 Levin Savoy Lane (3 homes ) 353 Noah Daigle (3 homes )</t>
  </si>
  <si>
    <t>2 homes on piers and 4 mobile homes.</t>
  </si>
  <si>
    <t>dvdsvy@yahoo.com</t>
  </si>
  <si>
    <t>H-300-20321-914105</t>
  </si>
  <si>
    <t>Forking Paths Vineyards, Inc.</t>
  </si>
  <si>
    <t>Ravines Wine Cellars</t>
  </si>
  <si>
    <t>400 Barracks Road</t>
  </si>
  <si>
    <t>9224 State Route 414</t>
  </si>
  <si>
    <t>brendac@lamoreauxwine.com</t>
  </si>
  <si>
    <t>JO-A-300-20321-914105</t>
  </si>
  <si>
    <t xml:space="preserve">' All applicable State and Federal Taxes, as well as any additional monies, will be withheld from the workers paycheck as required by law. Workers may request additional withholdings if desired.
In New York state, the only deductions that can be taken from worker pay are:
1. Those required by law, such as Social Security, income tax, and garnishment of wage; and
2. Those that benefit workers and are authorized in writing, such as disability insurance, life insurance , or a savings account
</t>
  </si>
  <si>
    <t xml:space="preserve">Employer Will Train
Exposure to Extreme Temp - Temperatures range from below zero (f) to above 90 (f) degrees
Lifting Requirement Must be able to lift 40 lbs and carry up to 300 feet
Extensive Pushing and Pulling
OT/Holiday is not mandatory
</t>
  </si>
  <si>
    <t>74 Seneca Street</t>
  </si>
  <si>
    <t>Dresden</t>
  </si>
  <si>
    <t>Multiple Occupancy</t>
  </si>
  <si>
    <t>Garrett</t>
  </si>
  <si>
    <t>H-300-20323-917324</t>
  </si>
  <si>
    <t xml:space="preserve">Olson's Greenhouse Gardens, Inc.  </t>
  </si>
  <si>
    <t xml:space="preserve">1876 N. 460 W. </t>
  </si>
  <si>
    <t>Mailing: P.O. Box 1247</t>
  </si>
  <si>
    <t>Wall</t>
  </si>
  <si>
    <t>Adrienne</t>
  </si>
  <si>
    <t>1876 N. 460 W.</t>
  </si>
  <si>
    <t xml:space="preserve">Mailing:  P.O. Box 1247 </t>
  </si>
  <si>
    <t>JO-A-300-20323-917324</t>
  </si>
  <si>
    <t>'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t>
  </si>
  <si>
    <t xml:space="preserve">This job requires a minimum of three months of prior experience working in a nursery, fruit or vegetable farm, handling both manual and machine tasks associated with commodity production and harvest activities.  Saturday work required.  Must be able to lift/carry 60 lbs.  </t>
  </si>
  <si>
    <t>475 West 500 South</t>
  </si>
  <si>
    <t>awall@ogg.com</t>
  </si>
  <si>
    <t>H-300-20314-904577</t>
  </si>
  <si>
    <t>Frank Issac Zaunbrecher</t>
  </si>
  <si>
    <t>2519 Johnson Hwy</t>
  </si>
  <si>
    <t>Frank Issac</t>
  </si>
  <si>
    <t>razaunbrecher726@outlook.com</t>
  </si>
  <si>
    <t>JO-A-300-20314-904577</t>
  </si>
  <si>
    <t>Farmworker - Aquaculture Harvesting</t>
  </si>
  <si>
    <t>43301 LA Hwy 717</t>
  </si>
  <si>
    <t>22011 Elton Drive</t>
  </si>
  <si>
    <t>2 bedroom home</t>
  </si>
  <si>
    <t>H-300-20323-918848</t>
  </si>
  <si>
    <t>RJR Four Farms PTN</t>
  </si>
  <si>
    <t>2039 Hwy 450</t>
  </si>
  <si>
    <t>Greenville</t>
  </si>
  <si>
    <t>Rance</t>
  </si>
  <si>
    <t>rancerichard1@hotmail.com</t>
  </si>
  <si>
    <t>JO-A-300-20323-918848</t>
  </si>
  <si>
    <t>Job requires operating large gps auto steer farm equipment, tractors, combines and sprayers to till soil, plant, fertilize, &amp; harvest, crops, performing maintenance and welding, and driving semi-trucks to transport product to elevator or storage area. Basic literacy, reading and math skills along with 3 months experience are also required. Must have or be able to obtain drivers license.</t>
  </si>
  <si>
    <t>1646 Duntreath Drive</t>
  </si>
  <si>
    <t>Administrative Manager</t>
  </si>
  <si>
    <t>ELMORE</t>
  </si>
  <si>
    <t>H-300-20344-944211</t>
  </si>
  <si>
    <t>Sampinos Livestock Company LLC</t>
  </si>
  <si>
    <t>897 North 100 East</t>
  </si>
  <si>
    <t>Price</t>
  </si>
  <si>
    <t>Sampinos</t>
  </si>
  <si>
    <t xml:space="preserve">Nick or Toni or John </t>
  </si>
  <si>
    <t>sampinos@emerytelcom.net</t>
  </si>
  <si>
    <t>JO-A-300-20344-944211</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</si>
  <si>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and around farm machinery such as tractors for haying and supplemental feeding purposes and ATVs for irrigating and the movement of livestock, demonstrate commonsense and awareness of safe </t>
  </si>
  <si>
    <t>755 East Ridge Rd</t>
  </si>
  <si>
    <t>555 East Ridge Rd</t>
  </si>
  <si>
    <t>H-300-20339-938415</t>
  </si>
  <si>
    <t>JFT Harvesting, Inc.</t>
  </si>
  <si>
    <t>705 Roosevelt Blvd.</t>
  </si>
  <si>
    <t>705 Roosevelt Blvd</t>
  </si>
  <si>
    <t>ajuan9901@gmail.com</t>
  </si>
  <si>
    <t>JO-A-300-20339-938415</t>
  </si>
  <si>
    <t>Vegetable workers</t>
  </si>
  <si>
    <t>Pepper Bucket-Per Pepper Hamper</t>
  </si>
  <si>
    <t xml:space="preserve">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required before starting work.  Must be able to lift and carry 75 lbs. repetitively throughout the workday.  Must not hinder another workers productivity.  Use of personal cell phone or other personal electronic device during working hours strictly prohibited except for work-related calls or emergencies and violation may result in immediate termination.  Requires three months verifiable prior work experience in the crop activities listed.  Must commit to entire anticipated period of employment.
</t>
  </si>
  <si>
    <t>10066 Lee Rd</t>
  </si>
  <si>
    <t>Boynton Beach</t>
  </si>
  <si>
    <t>35850 CR-880</t>
  </si>
  <si>
    <t>Vineyard Farmworker</t>
  </si>
  <si>
    <t xml:space="preserve">'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t>
  </si>
  <si>
    <t>H-300-20337-935340</t>
  </si>
  <si>
    <t>Mark Birdsall Farm</t>
  </si>
  <si>
    <t>32940  100th Ave NW</t>
  </si>
  <si>
    <t>P.O. Box 193, Berthold, ND 58718, Ward County</t>
  </si>
  <si>
    <t>Birdsall</t>
  </si>
  <si>
    <t>mcbirdsall@gmail.com</t>
  </si>
  <si>
    <t>JO-A-300-20337-935340</t>
  </si>
  <si>
    <t>Extensive pushing, pulling and walking. Exposure to extreme temperatures.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</si>
  <si>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10301  324th St. NW</t>
  </si>
  <si>
    <t>9801  296th St NW</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</si>
  <si>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</si>
  <si>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H-300-20343-941461</t>
  </si>
  <si>
    <t>Argyles Ranch, Inc.</t>
  </si>
  <si>
    <t>3400 N.S.R. 1600</t>
  </si>
  <si>
    <t>Argyle</t>
  </si>
  <si>
    <t xml:space="preserve">Bart or Patti </t>
  </si>
  <si>
    <t>Randolph</t>
  </si>
  <si>
    <t>bartnpattiargyle@gmail.com</t>
  </si>
  <si>
    <t>JO-A-300-20343-941461</t>
  </si>
  <si>
    <t>RICH</t>
  </si>
  <si>
    <t>H-300-20343-941606</t>
  </si>
  <si>
    <t>Walnut Grove Team Services, Inc.</t>
  </si>
  <si>
    <t>343 Sulphur Springs Rd</t>
  </si>
  <si>
    <t>Adairville</t>
  </si>
  <si>
    <t>Halcomb</t>
  </si>
  <si>
    <t>JO-A-300-20343-941606</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</si>
  <si>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and permitted under applicable state or federal law. Deductions will be made for willful destruction of property; for local Logan County Tax. No deduction will be made which would bring the employee’s hourly wage below the Federal Minimum Wage.</t>
  </si>
  <si>
    <t>282 Sulphur Springs Rd</t>
  </si>
  <si>
    <t>H-300-20336-932728</t>
  </si>
  <si>
    <t>Barton Hill Farms, LLC</t>
  </si>
  <si>
    <t>1115 FM 969</t>
  </si>
  <si>
    <t>Swanson</t>
  </si>
  <si>
    <t xml:space="preserve">Bastrop </t>
  </si>
  <si>
    <t>craig@bartonhillfarms.com</t>
  </si>
  <si>
    <t>JO-A-300-20336-932728</t>
  </si>
  <si>
    <t>Minimum 3 months experience with strawberries,  minimum 3 months experience in small scale vegetable farming/market gardening.</t>
  </si>
  <si>
    <t>Housing with onsite kitchen</t>
  </si>
  <si>
    <t>Craig@BartonHillFarms.com</t>
  </si>
  <si>
    <t>GLOUCESTER</t>
  </si>
  <si>
    <t>CHILTON</t>
  </si>
  <si>
    <t>Tuckerman</t>
  </si>
  <si>
    <t>Sue</t>
  </si>
  <si>
    <t>Boyd</t>
  </si>
  <si>
    <t>Secor</t>
  </si>
  <si>
    <t>Dan</t>
  </si>
  <si>
    <t>REPUBLIC</t>
  </si>
  <si>
    <t>Sorg</t>
  </si>
  <si>
    <t>Valid driver's license, clean MVR, employment reference</t>
  </si>
  <si>
    <t>DAKOTA</t>
  </si>
  <si>
    <t>Vargas</t>
  </si>
  <si>
    <t>TRAILL</t>
  </si>
  <si>
    <t>H-300-20288-878385</t>
  </si>
  <si>
    <t>JO-A-300-20288-878385</t>
  </si>
  <si>
    <t>22277 CR 20</t>
  </si>
  <si>
    <t>LEWIS</t>
  </si>
  <si>
    <t>MONTEZUMA</t>
  </si>
  <si>
    <t>MOBILE RANGE UNIT</t>
  </si>
  <si>
    <t>single family house</t>
  </si>
  <si>
    <t>H-300-20258-821792</t>
  </si>
  <si>
    <t>10775 RCR 29</t>
  </si>
  <si>
    <t>PO Box 897, Craig CO 81626 (Mailing Address)</t>
  </si>
  <si>
    <t>JO-A-300-20258-821792</t>
  </si>
  <si>
    <t>H-300-20282-874355</t>
  </si>
  <si>
    <t>Vermillion Ranch Limited Partnership</t>
  </si>
  <si>
    <t>609 5th Avenue West</t>
  </si>
  <si>
    <t>Dickinson</t>
  </si>
  <si>
    <t>jdickinson@vermillionranchlp.com</t>
  </si>
  <si>
    <t>JO-A-300-20282-874355</t>
  </si>
  <si>
    <t xml:space="preserve"> Open Range Winter Cattle Herder</t>
  </si>
  <si>
    <t>Twice-monthly</t>
  </si>
  <si>
    <t>' The employer will make the following deductions:  employer will comply with any applicable Federal, State, and local laws regarding deductions for taxes and FICA; the employer can withhold federal income tax only if both the H-2A agricultural employee and the employer agree to the withholding in writing; loans and advances to employee (if any); employee’s long-distance telephone charges (if any) to the extent such charges are unreasonable and not work-related; costs of personal preference items desired by the employees such as coats, clothing, boots, hats etc.; and the reasonable repair or replacement cost (other than normal wear and tear) of housing/furnishings, and employer-provided sleeping bag, tools, and equipment due to employee’s willful or grossly negligent damage (including loss).</t>
  </si>
  <si>
    <t>Must be able to ride and handle horses and equipment utilized and necessary in the range production of livestock in a manner to assure safety of the employee, co-workers, horses, dogs, and range livestock.  Must be able to find and maintain bearings to assigned work areas on the open range.  Employee must be physically able to perform the duties described in Attachment 16 and must be able to perform the duties reliably. Employee will be directed and controlled by the employer and/or employer-designated representative.  See addendum C.</t>
  </si>
  <si>
    <t>609 5th Avenue West Highway 430</t>
  </si>
  <si>
    <t>Various places on the range</t>
  </si>
  <si>
    <t>Permanent Structures &amp; Mobile Range</t>
  </si>
  <si>
    <t>Hempstead</t>
  </si>
  <si>
    <t>HARRIS</t>
  </si>
  <si>
    <t>Panhandle</t>
  </si>
  <si>
    <t>Sides</t>
  </si>
  <si>
    <t>toni@sidesfarms.com</t>
  </si>
  <si>
    <t>Fm 293 County Road C</t>
  </si>
  <si>
    <t>H-300-20319-912767</t>
  </si>
  <si>
    <t>Frank K Marcum Farms Inc</t>
  </si>
  <si>
    <t>27417 County Road 290</t>
  </si>
  <si>
    <t>Caleb or Michelle or Jesse</t>
  </si>
  <si>
    <t>calebchapman99@gmail.com</t>
  </si>
  <si>
    <t>JO-A-300-20319-912767</t>
  </si>
  <si>
    <t>Range Goat/Sheepherder</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</si>
  <si>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</si>
  <si>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WOODS</t>
  </si>
  <si>
    <t>H-300-20239-788715</t>
  </si>
  <si>
    <t>Reyna Harvesting, Inc.</t>
  </si>
  <si>
    <t>701 S. Florida Avenue</t>
  </si>
  <si>
    <t>701 S. Florida Ave.</t>
  </si>
  <si>
    <t>reynaharvesting@gmail.com</t>
  </si>
  <si>
    <t>JO-A-300-20239-788715</t>
  </si>
  <si>
    <t>622 S. 6th Ave.</t>
  </si>
  <si>
    <t>4201 Middle Drive</t>
  </si>
  <si>
    <t>Bowling Green</t>
  </si>
  <si>
    <t>H-300-20239-788196</t>
  </si>
  <si>
    <t>ROBERT RATLIFF</t>
  </si>
  <si>
    <t>5107 ZION CHURCH ROAD</t>
  </si>
  <si>
    <t>MARSHVILLE</t>
  </si>
  <si>
    <t>RATLIFF</t>
  </si>
  <si>
    <t>robertratliff01@windstream.net</t>
  </si>
  <si>
    <t>ANDREW</t>
  </si>
  <si>
    <t>TINA</t>
  </si>
  <si>
    <t>355 3RD STREET</t>
  </si>
  <si>
    <t>ENCINITAS</t>
  </si>
  <si>
    <t>michel@workabroadnetwork.com</t>
  </si>
  <si>
    <t>WORK ABROAD NETWORK</t>
  </si>
  <si>
    <t>JO-A-300-20239-788196</t>
  </si>
  <si>
    <t>RANCH HAND</t>
  </si>
  <si>
    <t>' ALL STATE AND FEDERAL TAXES WILL BE PAYROLL DEDUCTED AS PER STATE AND FEDERAL LAW.</t>
  </si>
  <si>
    <t xml:space="preserve">ABILITY TO OBTAIN DRIVERS LICENSE WITHIN 30 DAYS OF HIRE. </t>
  </si>
  <si>
    <t>3415 WHITE STORE ROAD</t>
  </si>
  <si>
    <t>PAGELAND</t>
  </si>
  <si>
    <t>2 BEDROOM, 1 BATHROOM TRAILER HOME.</t>
  </si>
  <si>
    <t>H-300-20248-805551</t>
  </si>
  <si>
    <t>JO-A-300-20248-805551</t>
  </si>
  <si>
    <t>Bonus: A discretionary production bonus may apply.</t>
  </si>
  <si>
    <t xml:space="preserve">' The following deductions will be made from the worker’s pay:  FICA (if applicable); federal income tax withholding (if applicable); state and/or local tax withholding (if applicable); re-issue check policy: after the first loss, mutilation or expiration of a worker’s check, the company will charge $25 dlls of processing fee for every check that is lost, mutilated or expired, regardless of the amount of the check, for any reason other than the company’s responsibility;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</si>
  <si>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H-300-20246-801467</t>
  </si>
  <si>
    <t>Robbie DeVillier Farms and Services LLC</t>
  </si>
  <si>
    <t xml:space="preserve">5027 Hwy 182 </t>
  </si>
  <si>
    <t>5015 Hwy 182 Opelousas LA 70570 (Mailing)</t>
  </si>
  <si>
    <t>DeVillier</t>
  </si>
  <si>
    <t>Robbie</t>
  </si>
  <si>
    <t>5027 Hwy 182</t>
  </si>
  <si>
    <t>5015 Hwy 182 Opleousas LA 70570 (Mailing)</t>
  </si>
  <si>
    <t>Opleousas</t>
  </si>
  <si>
    <t>mlaurie80@yahoo.com</t>
  </si>
  <si>
    <t>JO-A-300-20246-801467</t>
  </si>
  <si>
    <t>2056 Hwy 357</t>
  </si>
  <si>
    <t>4941 #B Hwy 182</t>
  </si>
  <si>
    <t>Steel Erected Building</t>
  </si>
  <si>
    <t>H-300-20247-802895</t>
  </si>
  <si>
    <t>CA addr: 101 E. Main Street, Heber, CA 92249</t>
  </si>
  <si>
    <t>AZ addr: 17815 South Highway 95</t>
  </si>
  <si>
    <t>JO-A-300-20247-802895</t>
  </si>
  <si>
    <t>Vegetable Harvest Workers and Health/Wellness Monitor</t>
  </si>
  <si>
    <t>See Addendum A for piece rates. A discretionary production bonus may apply.</t>
  </si>
  <si>
    <t>2-months of experience is required cutting lettuce to avoid crop damage and personal injury. Written verification of experience is required. Workers must stand, sit, crouch, bend, reach, lift and carry items weighing up to 50-80 pounds in the course of performing required activities.  Workers must be able to listen, understand, and follow instructions of company supervisors and managers.</t>
  </si>
  <si>
    <t>Mission Ranches Barkley 35: County 14th St &amp; Ave E</t>
  </si>
  <si>
    <t>Rio Santa Fe Apartments, 1600 W. 12th Street</t>
  </si>
  <si>
    <t>Apartments w/full kitchens</t>
  </si>
  <si>
    <t>H-300-20244-796465</t>
  </si>
  <si>
    <t>Cisneros Harvesting, Inc.</t>
  </si>
  <si>
    <t>Accountant</t>
  </si>
  <si>
    <t>fcisneros@cisnerosharvesting.com</t>
  </si>
  <si>
    <t>JO-A-300-20244-796465</t>
  </si>
  <si>
    <t xml:space="preserve">' Employees’ payroll deductions include: 1.) Social Security Tax, 2.) Medicare Tax, 3.) Federal Income Tax Withholding, 4.)  additional deductions required by federal, state and local law such (example: alimony), 4.) cash advances, 5.) over-payment of wages, and 6.) any other deductions expressly authorized by the worker in writing.
Las deducciones de nómina de los empleados incluyen: 1.) Impuesto al Seguro Social, 2.) Impuesto de Medicare, 3.) Retención del Impuesto Federal sobre la Renta, 4.) deducciones adicionales requeridas por la ley federal, estatal y local tales como (ejemplo: pensión alimenticia), 4.) anticipos en efectivo, 5.) sobre pago de salarios, y 6.) cualquier otra deducción expresamente autorizada por el trabajador por escrito.
</t>
  </si>
  <si>
    <t xml:space="preserve">2173 NE GOOLSBY ST.
</t>
  </si>
  <si>
    <t xml:space="preserve">MIGRANT HOUSING CAMP-H2A
</t>
  </si>
  <si>
    <t>H-300-20246-800840</t>
  </si>
  <si>
    <t>Terry Vaughn</t>
  </si>
  <si>
    <t>262 Peach Tree Lane</t>
  </si>
  <si>
    <t>JO-A-300-20246-800840</t>
  </si>
  <si>
    <t xml:space="preserve">'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  </t>
  </si>
  <si>
    <t>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
3 Months Experience Verifiable working in Nursery</t>
  </si>
  <si>
    <t>10431 West Green Hill Rd</t>
  </si>
  <si>
    <t>1397 Webb Lane</t>
  </si>
  <si>
    <t>Rock Island</t>
  </si>
  <si>
    <t>H-300-20262-833338</t>
  </si>
  <si>
    <t>Hollywood Feeders LLC</t>
  </si>
  <si>
    <t xml:space="preserve">1355 300th St </t>
  </si>
  <si>
    <t xml:space="preserve"> 1355 300th St </t>
  </si>
  <si>
    <t>St. Hendricks</t>
  </si>
  <si>
    <t>JO-A-300-20262-833338</t>
  </si>
  <si>
    <t>Employees must have 3 months of experience and be able to obtain a CDL and drivers license within 30 days after hire.</t>
  </si>
  <si>
    <t xml:space="preserve">19218 473rd Ave </t>
  </si>
  <si>
    <t>Toronto</t>
  </si>
  <si>
    <t>DEUEL</t>
  </si>
  <si>
    <t>115 N Main St</t>
  </si>
  <si>
    <t>H-300-20261-831359</t>
  </si>
  <si>
    <t>Hickman's Family Farms</t>
  </si>
  <si>
    <t>6515 S Jackrabbit Trail</t>
  </si>
  <si>
    <t>Esther</t>
  </si>
  <si>
    <t xml:space="preserve">Human Relations </t>
  </si>
  <si>
    <t>enavarro@hickmanseggs.com</t>
  </si>
  <si>
    <t>Woodruff</t>
  </si>
  <si>
    <t>Colton</t>
  </si>
  <si>
    <t>2 N Central Ave</t>
  </si>
  <si>
    <t>Floor #26</t>
  </si>
  <si>
    <t>cwoodruff@alcocklaw.com</t>
  </si>
  <si>
    <t>Alcock &amp; Associates, P.C.</t>
  </si>
  <si>
    <t>Arizona Supreme Court</t>
  </si>
  <si>
    <t>JO-A-300-20261-831359</t>
  </si>
  <si>
    <t xml:space="preserve">Barn Housekeeping and Maintenance </t>
  </si>
  <si>
    <t xml:space="preserve">' Workers will have the FICA, State, and Federal taxes deducted from their pay at their request. Workers will be charged for any charges expressly authorized by the Worker in writing. No deduction not required by law will be made that brings the worker's hourly earnings below the statutory federal or state minimum wage. At the end of the anticipated period of employment, if a Worker has damaged their respective housing or furnishings, an amount that is reasonably necessary to repair the damaged housing or to replace the damaged furnishings will be deducted from the Worker's final paycheck. </t>
  </si>
  <si>
    <t xml:space="preserve">Strong communication skills and a minimum of 18 years of age are required. May occasionally lift and/or move up to 50 pounds. Work envirnment invloves exposure to dust. Workers will complete an 8 hour orientation the first day of work. Workers may be subject to random drug testing post hire at no cost the the employee. Failing or refusing a drug test may result in immediate termination. </t>
  </si>
  <si>
    <t>32425 W Salome Hwy</t>
  </si>
  <si>
    <t xml:space="preserve">7909 S. 331st Ave </t>
  </si>
  <si>
    <t>Tonopah</t>
  </si>
  <si>
    <t>Furnished dormitory style apartments</t>
  </si>
  <si>
    <t>ecarlisle@hickmanseggs.com</t>
  </si>
  <si>
    <t>https://www.hickmanseggs.com/careers</t>
  </si>
  <si>
    <t>H-300-20254-814971</t>
  </si>
  <si>
    <t>Benjamin M Ramirez Harvesting, Inc.</t>
  </si>
  <si>
    <t>4567 E Hwy 70</t>
  </si>
  <si>
    <t>P.O. Box 1917</t>
  </si>
  <si>
    <t>4567 East Hwy 70</t>
  </si>
  <si>
    <t>JO-A-300-20254-814971</t>
  </si>
  <si>
    <t xml:space="preserve">1096 Hansel Ave.
</t>
  </si>
  <si>
    <t>H-300-20260-826972</t>
  </si>
  <si>
    <t>S Barragan Harvest, Inc.</t>
  </si>
  <si>
    <t>102 Minorca St. NE</t>
  </si>
  <si>
    <t>PO Box 2994</t>
  </si>
  <si>
    <t>Barragan</t>
  </si>
  <si>
    <t>Salvador</t>
  </si>
  <si>
    <t>102 Minorca St.</t>
  </si>
  <si>
    <t>JO-A-300-20260-826972</t>
  </si>
  <si>
    <t xml:space="preserve">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
</t>
  </si>
  <si>
    <t xml:space="preserve">950-1823 US Hwy 27 N.  </t>
  </si>
  <si>
    <t>202 &amp; 208 Washingtonia</t>
  </si>
  <si>
    <t>sal.barragan@gmail.com</t>
  </si>
  <si>
    <t>H-300-20283-874988</t>
  </si>
  <si>
    <t>4M Feeders LLC</t>
  </si>
  <si>
    <t>2955 County Road 30</t>
  </si>
  <si>
    <t>Stratton</t>
  </si>
  <si>
    <t>Tom</t>
  </si>
  <si>
    <t>amartel@4mfeeders.com</t>
  </si>
  <si>
    <t>JO-A-300-20283-874988</t>
  </si>
  <si>
    <t>Must be able to obtain a driver's license within 30 days of hire. Wage rate may increase with verifiable experience. Extensive pushing, pulling, sitting and walking. Exposure to extreme temperatures. Frequent stooping. Repetitive movements.  Must be able to lift sixty-five (65) pounds. Minimum one (1) months experience. Basic literacy and arithmetic requirement. No minimum education required.</t>
  </si>
  <si>
    <t>KIT CARSON</t>
  </si>
  <si>
    <t>710 5th Street</t>
  </si>
  <si>
    <t>H-300-20281-862382</t>
  </si>
  <si>
    <t>JG Labor Harvesting, LLC</t>
  </si>
  <si>
    <t>330 W Sugarland Hwy</t>
  </si>
  <si>
    <t>Suite 5</t>
  </si>
  <si>
    <t>Gregorio</t>
  </si>
  <si>
    <t>jgharvestingllc@gmail.com</t>
  </si>
  <si>
    <t>JO-A-300-20281-862382</t>
  </si>
  <si>
    <t xml:space="preserve">TRAINING: The employer will provide/allow one (1) week of work for worker to reach production standards.
FORMACIN: El empleador proveer una (1) semana de trabajo para los trabajadores para llegar a estndares de produccin.
PRODUCTION STANDARDS: After completion of training or break-in period, employer will expect worker to meet the following production standards  
Corn (Cut), 47 boxes/hr.
Corn (Pack), 76 boxes/hr.
NORMAS DE PRODUCCIN: Tras la finalizacin de la formacin o perodo break-in, empleador esperar trabajador para cumplir con las siguientes normas de produccin  
Maz (corte), 47 cajas / hr.
Maz (paquete), 76 cajas / hr. 
</t>
  </si>
  <si>
    <t>5058 E. Sugarland Highway</t>
  </si>
  <si>
    <t>1401 Joe Louis Ave., Bldg. 3 - Flr. 2</t>
  </si>
  <si>
    <t>H-300-20268-843442</t>
  </si>
  <si>
    <t>Z and Z Feeders LLP</t>
  </si>
  <si>
    <t>319 N Elm St</t>
  </si>
  <si>
    <t>Hebron</t>
  </si>
  <si>
    <t>Schmalenberger</t>
  </si>
  <si>
    <t>zandzfeeders@icloud.com</t>
  </si>
  <si>
    <t>JO-A-300-20268-843442</t>
  </si>
  <si>
    <t xml:space="preserve">Employees must be able to lift 50 pound bags, tend to livestock in sub zero temperatures, and remove snow from feed banks. Moderate cell phone use is allowed at the worksite. </t>
  </si>
  <si>
    <t>7960 31st St</t>
  </si>
  <si>
    <t xml:space="preserve">1001 Summit Ave </t>
  </si>
  <si>
    <t>rental home</t>
  </si>
  <si>
    <t>H-300-20276-856360</t>
  </si>
  <si>
    <t>Marian G Sorum</t>
  </si>
  <si>
    <t>7945 104th St NW</t>
  </si>
  <si>
    <t>Sorum</t>
  </si>
  <si>
    <t>Marian</t>
  </si>
  <si>
    <t>farmerkristian@hotmail.com</t>
  </si>
  <si>
    <t>JO-A-300-20276-856360</t>
  </si>
  <si>
    <t>Cattle Worker</t>
  </si>
  <si>
    <t>Lifting at least 60 lbs. Minimum of (3) months experience required. To comply with Federal, State and County regulations  must be willing to obtain an appropriate drivers license within two months of employment. If applicant does have a license, applicant must furnish employer with current drivers abstract showing acceptable driving record.</t>
  </si>
  <si>
    <t>9515 198th St SW</t>
  </si>
  <si>
    <t>Des Lacs</t>
  </si>
  <si>
    <t>Employer owned apartments</t>
  </si>
  <si>
    <t>H-300-20294-883585</t>
  </si>
  <si>
    <t>Nz Ranch</t>
  </si>
  <si>
    <t>3807 3rd Street SW</t>
  </si>
  <si>
    <t>Guenthner</t>
  </si>
  <si>
    <t>mikeg@westriv.com</t>
  </si>
  <si>
    <t>JO-A-300-20294-883585</t>
  </si>
  <si>
    <t>Wage rate may increase with verifiable experience. Must be able to obtain a valid driver's license within 30- 90 days of hire. Minimum three (3) months experience. Basic literacy and arithmetic requirement.</t>
  </si>
  <si>
    <t>501 3rd Street</t>
  </si>
  <si>
    <t>H-300-20311-902724</t>
  </si>
  <si>
    <t>Spendthrift Farm</t>
  </si>
  <si>
    <t>884 Iron Works Pike</t>
  </si>
  <si>
    <t>Conner</t>
  </si>
  <si>
    <t>Christi</t>
  </si>
  <si>
    <t>cconner@spendthriftfarm.com</t>
  </si>
  <si>
    <t>Vogel</t>
  </si>
  <si>
    <t>920 Fifth Ave.</t>
  </si>
  <si>
    <t>Ste 3300</t>
  </si>
  <si>
    <t>meganvogel@dwt.com</t>
  </si>
  <si>
    <t>JO-A-300-20311-902724</t>
  </si>
  <si>
    <t xml:space="preserve">' Social Security, Federal Tax, and State Tax as required by law. 
The employer will pay the worker at least the Adverse Effect Wage Rate (AEWR), the prevailing hourly wage or piece rate, the agreed-upon collective bargaining wage rate, of the Federal or State minimum wage rate, whichever is highest, in effect at the time the work is performed. 
Bonuses are available to all employees, whether seasonal or full-time workers, once they have completed a total of one year of work for the employer. The employer may also provide discretionary bonuses to particular employees based on outstanding performance and high quality of work, per supervisory recommendation. These policies apply equally to U.S. and foreign workers. 
</t>
  </si>
  <si>
    <t>Supervision:  Workers will perform all job duties according to the instruction and supervision of the farm manager, horse trainers, riders and other senior staff.  Extremely specific instructions may be given regarding care for particular horses, sometimes on a daily basis.  Stable Attendants will not supervise any other workers and will regularly report to their supervisors regarding work performance.  Worker Performance Standards:  All workers must have one  month of prior experience performing duties of the job offered.  Workers must be physically able to work on their feet in bent positions for long periods of time, be able to lift 50 pounds, and must be able to endure manual labor through extreme variant weather conditions, between temperatures of 20 and 100 Fahrenheit, high humidity, wind, rain, sleet, snow, etc.  Workers must appear promptly at or before the designated start time on each workday and competently perform a full day of work until the designated end time.</t>
  </si>
  <si>
    <t xml:space="preserve">416 Hollow Creek Road, Apartment 5
</t>
  </si>
  <si>
    <t>H-300-20309-898474</t>
  </si>
  <si>
    <t>Martinez &amp; Son's Trucking, LLC</t>
  </si>
  <si>
    <t>695 NW Ave L</t>
  </si>
  <si>
    <t>PO Box 189</t>
  </si>
  <si>
    <t>Gumaro</t>
  </si>
  <si>
    <t>JO-A-300-20309-898474</t>
  </si>
  <si>
    <t>26°40'50.72”N 80°40'11.44"W</t>
  </si>
  <si>
    <t>1075 S Main Street</t>
  </si>
  <si>
    <t>martinezsons@yahoo.com</t>
  </si>
  <si>
    <t>H-300-20308-896367</t>
  </si>
  <si>
    <t>GEL Willow Corp</t>
  </si>
  <si>
    <t>Bodhi Tree Farm</t>
  </si>
  <si>
    <t>18 Springfield Rd</t>
  </si>
  <si>
    <t>P. O. Box 144</t>
  </si>
  <si>
    <t>New Lisbon</t>
  </si>
  <si>
    <t>No</t>
  </si>
  <si>
    <t>Nevia</t>
  </si>
  <si>
    <t>nevia_no@yahoo.com</t>
  </si>
  <si>
    <t>JO-A-300-20308-896367</t>
  </si>
  <si>
    <t>Farmworkers &amp; Laborers Crop</t>
  </si>
  <si>
    <t>15 Springfield Rd.</t>
  </si>
  <si>
    <t>18 Springfield Rd.</t>
  </si>
  <si>
    <t>wooden house fully furnished</t>
  </si>
  <si>
    <t>H-300-20311-903046</t>
  </si>
  <si>
    <t>Carolina Farms and Harvesting, Inc.</t>
  </si>
  <si>
    <t>37 Yonce Pond Road</t>
  </si>
  <si>
    <t>Johnston</t>
  </si>
  <si>
    <t>Yonce</t>
  </si>
  <si>
    <t>JO-A-300-20311-903046</t>
  </si>
  <si>
    <t>per 5/8 bushel or $.013 per pound</t>
  </si>
  <si>
    <t>37 Yonce Pond Rd</t>
  </si>
  <si>
    <t>EDGEFIELD</t>
  </si>
  <si>
    <t>CAMP 606: 736 Oakdale Drive</t>
  </si>
  <si>
    <t xml:space="preserve">Block, Mobile Home, and wood </t>
  </si>
  <si>
    <t>ridgepeaches2003@yahoo.com</t>
  </si>
  <si>
    <t>H-300-20301-889240</t>
  </si>
  <si>
    <t>Henderson Farms</t>
  </si>
  <si>
    <t>810 Ginger Road</t>
  </si>
  <si>
    <t>Henderson Jr</t>
  </si>
  <si>
    <t>jody.henderson@me.com</t>
  </si>
  <si>
    <t>JO-A-300-20301-889240</t>
  </si>
  <si>
    <t>850 Ginger Road</t>
  </si>
  <si>
    <t>1497 Fabacher Road</t>
  </si>
  <si>
    <t>H-300-20307-894307</t>
  </si>
  <si>
    <t>Young's Plant Farm, Inc.</t>
  </si>
  <si>
    <t>863 Airport Rd.</t>
  </si>
  <si>
    <t>Auburn</t>
  </si>
  <si>
    <t>Accounting Manager</t>
  </si>
  <si>
    <t>robin@youngsplantfarm.com</t>
  </si>
  <si>
    <t>JO-A-300-20307-894307</t>
  </si>
  <si>
    <t>One month of verifiable commercial nursery experience required. Work is outdoors and requires prolonged walking, reaching, bending, lifting and carrying up to 50 lbs and pushing/pulling carts weighing up to 450 lbs. No smoking or tobacco products allowed on nursery property at any time.</t>
  </si>
  <si>
    <t>1194 Lee Rd. 9</t>
  </si>
  <si>
    <t>H-300-20309-898267</t>
  </si>
  <si>
    <t>13014 S 6737 W</t>
  </si>
  <si>
    <t>PO BOX 308 mailing address</t>
  </si>
  <si>
    <t>PO BOX 308 MAIL ADDRESS</t>
  </si>
  <si>
    <t>JO-A-300-20309-898267</t>
  </si>
  <si>
    <t>' ALL DEDUCTIONS REQUIRED BY STATE AND FEDERAL LAW. The employer will provide to the worker at no charge or deposit charge, all tools, supplies, equipment required to perform the duties assigned.</t>
  </si>
  <si>
    <t>1. 400 E MAIN ST SANTAQUIN UT
2. 2058 N 400 W GENOLA UT
3. 2025 NORTH LAKE RD GENOLA UT</t>
  </si>
  <si>
    <t xml:space="preserve">CEMENT CONCRETE BLOCK WOOD </t>
  </si>
  <si>
    <t>H-300-20307-894509</t>
  </si>
  <si>
    <t>A &amp; T Farms</t>
  </si>
  <si>
    <t>P O Box 196</t>
  </si>
  <si>
    <t>1103 Bond Rd</t>
  </si>
  <si>
    <t>Reddell</t>
  </si>
  <si>
    <t>P.O. Box 196 - Mail</t>
  </si>
  <si>
    <t>1103 Bond Rd.</t>
  </si>
  <si>
    <t>travisvidrine@hotmail.com</t>
  </si>
  <si>
    <t>JO-A-300-20307-894509</t>
  </si>
  <si>
    <t>2277 Karrick Rd.</t>
  </si>
  <si>
    <t xml:space="preserve">1662 Fuselier Lane </t>
  </si>
  <si>
    <t>H-300-20309-899300</t>
  </si>
  <si>
    <t>Boarzhead Farm Management</t>
  </si>
  <si>
    <t>2070 CR 150 N</t>
  </si>
  <si>
    <t>Washburn</t>
  </si>
  <si>
    <t>Schieber</t>
  </si>
  <si>
    <t>Harold</t>
  </si>
  <si>
    <t>JO-A-300-20309-899300</t>
  </si>
  <si>
    <t>Hog Farm Specialist</t>
  </si>
  <si>
    <t>Exposure to extreme temps.  Lifting requirement of 50 lbs; repetitive movements. Require 3 months experience.</t>
  </si>
  <si>
    <t>2015 CR 1150 N</t>
  </si>
  <si>
    <t>boarzheadfarmmanagement@gmail.com</t>
  </si>
  <si>
    <t>H-300-20310-901536</t>
  </si>
  <si>
    <t>Jordan Andrus Farms LLC</t>
  </si>
  <si>
    <t>104 Gateway Drive</t>
  </si>
  <si>
    <t>Andrus</t>
  </si>
  <si>
    <t>cja51479@gmail.com</t>
  </si>
  <si>
    <t>JO-A-300-20310-901536</t>
  </si>
  <si>
    <t>Farmworker - Aquaculture</t>
  </si>
  <si>
    <t>5212 Standard Mill Road</t>
  </si>
  <si>
    <t>3 Bedroom House</t>
  </si>
  <si>
    <t>H-300-20314-905407</t>
  </si>
  <si>
    <t>Talley Land Management</t>
  </si>
  <si>
    <t>489 MS. Hwy 3</t>
  </si>
  <si>
    <t>Talley</t>
  </si>
  <si>
    <t>489 MS Hwy 3</t>
  </si>
  <si>
    <t>christalley@att.net</t>
  </si>
  <si>
    <t>JO-A-300-20314-905407</t>
  </si>
  <si>
    <t xml:space="preserve">Position requires driving tractors and operating farm equipment to till soil, plant, cultivate, irrigate, spray, and harvest crops. Position will also require weeding, thinning, pruning, and harvesting pecan orchards crops. Applicant must have mechanical skills to perform maintenance. Applicant will operate farm vehicles on public roads. 3 months experience and basic literacy, reading, and math skills are required. Must have or be able to obtain drivers license within 30 days after hire. </t>
  </si>
  <si>
    <t>473 Hwy 3</t>
  </si>
  <si>
    <t>Tutwiller</t>
  </si>
  <si>
    <t>H-300-20335-931513</t>
  </si>
  <si>
    <t>Black Ankle Vineyards</t>
  </si>
  <si>
    <t>14463 Black Ankle Road</t>
  </si>
  <si>
    <t>Mount Airy</t>
  </si>
  <si>
    <t>Schulte</t>
  </si>
  <si>
    <t>melissa@blackankle.com</t>
  </si>
  <si>
    <t>JO-A-300-20335-931513</t>
  </si>
  <si>
    <t>' Deductions from pay will include only Federal and State of Maryland income tax deductions, and will occur only if each work agrees to have income taxes deducted from their paychecks.  There will be no other deductions.</t>
  </si>
  <si>
    <t>MOUNT AIRY</t>
  </si>
  <si>
    <t>Two Story houses privately owned</t>
  </si>
  <si>
    <t>Melissa@blackankle.com</t>
  </si>
  <si>
    <t>www.mwejobs.maryland.gov</t>
  </si>
  <si>
    <t>Mickey</t>
  </si>
  <si>
    <t>H-300-20318-912698</t>
  </si>
  <si>
    <t>Century Ag, Inc.</t>
  </si>
  <si>
    <t>400 West Ririe Highway, Note: no mail delivery</t>
  </si>
  <si>
    <t>Ririe</t>
  </si>
  <si>
    <t>Melonie</t>
  </si>
  <si>
    <t>melonie@fosterlac.com</t>
  </si>
  <si>
    <t>JO-A-300-20318-912698</t>
  </si>
  <si>
    <t xml:space="preserve">' Employer will make any required deductions as discussed in Section I / Items 3 &amp; 15, as well as deductions for loans (if any); long distance telephone charges (if any); required lunch breaks (30 minutes) each day when worker is unable to clock out;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t>
  </si>
  <si>
    <t>1346 West 1000 North (fields within a 20 mile radius)</t>
  </si>
  <si>
    <t>Blackfoot</t>
  </si>
  <si>
    <t>687 First East</t>
  </si>
  <si>
    <t>H-300-20315-906748</t>
  </si>
  <si>
    <t>Z Farms, LLC</t>
  </si>
  <si>
    <t>JO-A-300-20315-906748</t>
  </si>
  <si>
    <t xml:space="preserve">20036 Highway 99 </t>
  </si>
  <si>
    <t>House and mobile home</t>
  </si>
  <si>
    <t>H-300-20314-904323</t>
  </si>
  <si>
    <t>JO-A-300-20314-904323</t>
  </si>
  <si>
    <t>Potato Farm Worker</t>
  </si>
  <si>
    <t>This job requires a minimum of three months of prior experience working on a vegetable crop farm handling both manual and machine tasks associated with commodity production and harvest activities. Applicants must be able to furnish verbal or written statement establishing relevant prior work experience. Saturday work required.    Must be able to lift/carry 75 lbs.  Employer-paid post-hire drug testing is required upon reasonable suspicion of use and after a worker has an accident at work.  Must be willing to work 1st, 2nd or 3rd shift hours.</t>
  </si>
  <si>
    <t>7108 N. County Road 403: 46.333674, -85.488243</t>
  </si>
  <si>
    <t>LUCE</t>
  </si>
  <si>
    <t>11153 M-123</t>
  </si>
  <si>
    <t>Suite 101</t>
  </si>
  <si>
    <t>Goodyear</t>
  </si>
  <si>
    <t>Salome</t>
  </si>
  <si>
    <t>LA PAZ</t>
  </si>
  <si>
    <t>H-300-20323-917136</t>
  </si>
  <si>
    <t>Thomas Cattle Farms, LLC</t>
  </si>
  <si>
    <t>204 Express Lane</t>
  </si>
  <si>
    <t>limousin@thomascattlefarms.com</t>
  </si>
  <si>
    <t>JO-A-300-20323-917136</t>
  </si>
  <si>
    <t>Experience with cattle and operating farm equipment required.   Once hired worker may be required to submit to a random drug test at no cost to worker.  Testing positive or failure to comply may result in immediate termination from employment.</t>
  </si>
  <si>
    <t>5628 Archey Rd</t>
  </si>
  <si>
    <t>H-300-20329-926801</t>
  </si>
  <si>
    <t xml:space="preserve">T &amp; D Dayton Nurseries, Inc. </t>
  </si>
  <si>
    <t>3459 Cleve-Mass Rd</t>
  </si>
  <si>
    <t xml:space="preserve">Norton </t>
  </si>
  <si>
    <t>Dayton</t>
  </si>
  <si>
    <t>Norton</t>
  </si>
  <si>
    <t>kh@daytonnursery.com</t>
  </si>
  <si>
    <t>JO-A-300-20329-926801</t>
  </si>
  <si>
    <t>3459 Cleve-Mass</t>
  </si>
  <si>
    <t>H-300-20314-904914</t>
  </si>
  <si>
    <t>Thibodeaux Ag. Group</t>
  </si>
  <si>
    <t>151 Blackbird</t>
  </si>
  <si>
    <t>dalethib57@gmail.com</t>
  </si>
  <si>
    <t>JO-A-300-20314-904914</t>
  </si>
  <si>
    <t>Local travel between worksites.</t>
  </si>
  <si>
    <t>151 Blackbird 
*All worksites owned, leased, controlled by Employer.</t>
  </si>
  <si>
    <t xml:space="preserve">Midland </t>
  </si>
  <si>
    <t xml:space="preserve">1886 LaFosse Road </t>
  </si>
  <si>
    <t xml:space="preserve">Morse </t>
  </si>
  <si>
    <t>H-300-20314-904532</t>
  </si>
  <si>
    <t>Cassedy Farms Trucking LLC</t>
  </si>
  <si>
    <t>1039 Roy Leblanc Road</t>
  </si>
  <si>
    <t>Cassedy</t>
  </si>
  <si>
    <t>Rustin</t>
  </si>
  <si>
    <t>lauren@ericthomascompanies.com</t>
  </si>
  <si>
    <t>JO-A-300-20314-904532</t>
  </si>
  <si>
    <t>Any workers employed through this job order may be compensated above the stated hourly wage.This decision to pay above the stated hourly rate will be made by the employer and may be in the form of a bonus/raise.It's the employer’s sole discretion.</t>
  </si>
  <si>
    <t>4090 Dan Buller Road</t>
  </si>
  <si>
    <t>CULPEPER</t>
  </si>
  <si>
    <t>H-300-20338-937010</t>
  </si>
  <si>
    <t>Aaron Olivier</t>
  </si>
  <si>
    <t>Olivier</t>
  </si>
  <si>
    <t>St. Landry</t>
  </si>
  <si>
    <t>ajo1222@gmail.com</t>
  </si>
  <si>
    <t>JO-A-300-20338-937010</t>
  </si>
  <si>
    <t xml:space="preserve">' Please see attached continued for A.1.
</t>
  </si>
  <si>
    <t>CURRY</t>
  </si>
  <si>
    <t>Carlson</t>
  </si>
  <si>
    <t xml:space="preserve">' Social Security, Federal Tax, and State Tax. </t>
  </si>
  <si>
    <t>H-300-20329-925294</t>
  </si>
  <si>
    <t>JO-A-300-20329-925294</t>
  </si>
  <si>
    <t>Bulanek</t>
  </si>
  <si>
    <t>Day</t>
  </si>
  <si>
    <t>Winchester</t>
  </si>
  <si>
    <t>H-300-20338-935909</t>
  </si>
  <si>
    <t>GS Farms, Inc.</t>
  </si>
  <si>
    <t>19283 CR 532</t>
  </si>
  <si>
    <t>blueg8@icloud.com</t>
  </si>
  <si>
    <t>JO-A-300-20338-935909</t>
  </si>
  <si>
    <t>Job requires the agricultural duties such as the operation of large farm equipment to till soil, plant, fertilize and harvest crops. Employees must be able to perform mechanical repair and maintenance. Must be able to drive a semi-truck to transport grain and have 3 months of experience.</t>
  </si>
  <si>
    <t>H-300-20335-930268</t>
  </si>
  <si>
    <t>TyBrit Inc</t>
  </si>
  <si>
    <t>1869 Midway Rd S</t>
  </si>
  <si>
    <t>Engelbart</t>
  </si>
  <si>
    <t>Thad</t>
  </si>
  <si>
    <t>JO-A-300-20335-930268</t>
  </si>
  <si>
    <t>Farmworker: Sod</t>
  </si>
  <si>
    <t>All applicants must have at least 3 months experience operating 55+HP farm equipment. Applicants must possess a valid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t>
  </si>
  <si>
    <t>1260 Midway Rd. S</t>
  </si>
  <si>
    <t>VICTORIA</t>
  </si>
  <si>
    <t>1685 Midway Rd. S</t>
  </si>
  <si>
    <t>Sterling</t>
  </si>
  <si>
    <t xml:space="preserve">Auburn </t>
  </si>
  <si>
    <t>Nikki</t>
  </si>
  <si>
    <t>Carlisle</t>
  </si>
  <si>
    <t>Harper</t>
  </si>
  <si>
    <t>H-300-20351-963049</t>
  </si>
  <si>
    <t>Altman Specialty Plants, LLC - CO</t>
  </si>
  <si>
    <t>14095 Peyton Hwy.</t>
  </si>
  <si>
    <t>Mailing: 3742 Blue Bird Canyon Rd.  Vista, CA  92084</t>
  </si>
  <si>
    <t>Peyton</t>
  </si>
  <si>
    <t>JO-A-300-20351-963049</t>
  </si>
  <si>
    <t>14095 N. Peyton Highway</t>
  </si>
  <si>
    <t>EL PASO</t>
  </si>
  <si>
    <t xml:space="preserve">The Village at Lionstone, 255 E. Lionstone Dr. </t>
  </si>
  <si>
    <t>Colorado Springs</t>
  </si>
  <si>
    <t>abowen@altmanplants.com</t>
  </si>
  <si>
    <t>Woodworth</t>
  </si>
  <si>
    <t>Farmworker: Fruit</t>
  </si>
  <si>
    <t>Block</t>
  </si>
  <si>
    <t>Sole Member</t>
  </si>
  <si>
    <t>Bismarck</t>
  </si>
  <si>
    <t>Hazen</t>
  </si>
  <si>
    <t>Lakota</t>
  </si>
  <si>
    <t>H-300-20281-866948</t>
  </si>
  <si>
    <t>Frische Cattle LLC</t>
  </si>
  <si>
    <t>JO-A-300-20281-866948</t>
  </si>
  <si>
    <t>Farmworker, Livestock</t>
  </si>
  <si>
    <t xml:space="preserve">' See Addendum
</t>
  </si>
  <si>
    <t>Valid driver's license
Employment reference
speak/understand English</t>
  </si>
  <si>
    <t xml:space="preserve">13216 FM 119 
</t>
  </si>
  <si>
    <t>8085 E CR K</t>
  </si>
  <si>
    <t>2 bedroom trailer house</t>
  </si>
  <si>
    <t>H-300-20317-910926</t>
  </si>
  <si>
    <t>JO-A-300-20317-910926</t>
  </si>
  <si>
    <t>92 EAST WALKER ROAD</t>
  </si>
  <si>
    <t>YERINGTON</t>
  </si>
  <si>
    <t>EUREKA</t>
  </si>
  <si>
    <t>H-300-20269-845783</t>
  </si>
  <si>
    <t>Robert Harlan</t>
  </si>
  <si>
    <t>806 Barnum Rd, Kaycee WY 82639 (Mailing Address)</t>
  </si>
  <si>
    <t>JO-A-300-20269-845783</t>
  </si>
  <si>
    <t xml:space="preserve"> 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t>
  </si>
  <si>
    <t>H-300-20318-911713</t>
  </si>
  <si>
    <t>JO-A-300-20318-911713</t>
  </si>
  <si>
    <t>1961 TORRINGTON ROAD</t>
  </si>
  <si>
    <t>CHEYENNE</t>
  </si>
  <si>
    <t>LARAMIE</t>
  </si>
  <si>
    <t>Ione</t>
  </si>
  <si>
    <t xml:space="preserve">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t>
  </si>
  <si>
    <t>H-300-20267-842169</t>
  </si>
  <si>
    <t>JO-A-300-20267-842169</t>
  </si>
  <si>
    <t>4392 EAST ROAD 4 NORTH</t>
  </si>
  <si>
    <t>MONTE VISTA</t>
  </si>
  <si>
    <t>H-300-20329-926708</t>
  </si>
  <si>
    <t>5 B Farms</t>
  </si>
  <si>
    <t>11265 FM 444 S</t>
  </si>
  <si>
    <t>FIXED SIT FARM IS OWNED AND OPERATED BY FARMER</t>
  </si>
  <si>
    <t>INEZ</t>
  </si>
  <si>
    <t>Bowers</t>
  </si>
  <si>
    <t>Darrell</t>
  </si>
  <si>
    <t>dbowersfrms5@gmail.com</t>
  </si>
  <si>
    <t>Farmerworkers, Farm Ranch and Aquacultural Animals</t>
  </si>
  <si>
    <t>JO-A-300-20329-926708</t>
  </si>
  <si>
    <t>FISH FARM LABORER</t>
  </si>
  <si>
    <t xml:space="preserve">' Federal Withholding
Social Security and Medicare Withholding.
Advance on pay earned. 
Workers will be charged a reasonable cost for any willful damage to housing, furnishings or tools. </t>
  </si>
  <si>
    <t>H-300-20302-890965</t>
  </si>
  <si>
    <t>Melissa Ag Inc.</t>
  </si>
  <si>
    <t>85 Drew-Merigold Rd</t>
  </si>
  <si>
    <t>Mergiold</t>
  </si>
  <si>
    <t>Griffin</t>
  </si>
  <si>
    <t>CFO..</t>
  </si>
  <si>
    <t>Merigold</t>
  </si>
  <si>
    <t>JO-A-300-20302-890965</t>
  </si>
  <si>
    <t>34.191861, -91.919722</t>
  </si>
  <si>
    <t>lisaw_griffin@yahoo.com</t>
  </si>
  <si>
    <t>H-300-20337-933691</t>
  </si>
  <si>
    <t>D &amp; R Livestock</t>
  </si>
  <si>
    <t>1245 Hillview Drive</t>
  </si>
  <si>
    <t>1245 Hillview Drive, Dixon, CA, 95620</t>
  </si>
  <si>
    <t>De Tar</t>
  </si>
  <si>
    <t xml:space="preserve">Clifford or Luke </t>
  </si>
  <si>
    <t>cliffdetar@sbcglobal.net</t>
  </si>
  <si>
    <t>JO-A-300-20337-933691</t>
  </si>
  <si>
    <t>Required to: perform tasks capably and efficiently without close supervision.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</si>
  <si>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1245 Hillview Dr</t>
  </si>
  <si>
    <t>7422 Hastings Rd</t>
  </si>
  <si>
    <t>Crum Farming, Inc.</t>
  </si>
  <si>
    <t>P.O. Box 67</t>
  </si>
  <si>
    <t>65380 Fourk Rd</t>
  </si>
  <si>
    <t>Padberg</t>
  </si>
  <si>
    <t>Camie</t>
  </si>
  <si>
    <t>22702 Baseline Rd</t>
  </si>
  <si>
    <t>camie.cfi@gmail.com</t>
  </si>
  <si>
    <t>H-300-20223-759727</t>
  </si>
  <si>
    <t>Kalir Enterprises Inc</t>
  </si>
  <si>
    <t>166 Gary Dr</t>
  </si>
  <si>
    <t>Brockport</t>
  </si>
  <si>
    <t>Kalir</t>
  </si>
  <si>
    <t>Oded</t>
  </si>
  <si>
    <t>JO-A-300-20223-759727</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</si>
  <si>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payment for articles which the Worker has voluntarily purchased from the Employer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 is discovered it is required or if the worker request withholding.</t>
  </si>
  <si>
    <t>All workers should have at least 3 months experience pruning high density fresh fruit apple trees.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post hire. Failing or refusing a drug test will result in immediate termination.</t>
  </si>
  <si>
    <t>1164 Platten Rd</t>
  </si>
  <si>
    <t>H-300-20214-747150</t>
  </si>
  <si>
    <t xml:space="preserve">AGRINATURAL GROWER SUPPLY </t>
  </si>
  <si>
    <t xml:space="preserve">AG LABOR SUPPLY </t>
  </si>
  <si>
    <t>301 East Main St. Suite 1</t>
  </si>
  <si>
    <t>Rockton</t>
  </si>
  <si>
    <t xml:space="preserve">Wicks </t>
  </si>
  <si>
    <t xml:space="preserve">301 East Main Street Suite 1 </t>
  </si>
  <si>
    <t xml:space="preserve">Rockton </t>
  </si>
  <si>
    <t>workforce@agrinaturalsupply.com</t>
  </si>
  <si>
    <t>WICKS</t>
  </si>
  <si>
    <t>PAULA</t>
  </si>
  <si>
    <t>c</t>
  </si>
  <si>
    <t>JO-A-300-20214-747150</t>
  </si>
  <si>
    <t xml:space="preserve">farm equipment operators, CDL drivers </t>
  </si>
  <si>
    <t>n.a</t>
  </si>
  <si>
    <t xml:space="preserve">' No  deductions </t>
  </si>
  <si>
    <t xml:space="preserve">proficient in English and Spanish language, </t>
  </si>
  <si>
    <t xml:space="preserve">our office is located at 301 East main St suite 1, however the workers will be located in 2more areas </t>
  </si>
  <si>
    <t>WINNEBAGO</t>
  </si>
  <si>
    <t>1521 Ravi</t>
  </si>
  <si>
    <t>Janesville,wi</t>
  </si>
  <si>
    <t>ROCK</t>
  </si>
  <si>
    <t>two story house- rental 3 bed 1.5 bath</t>
  </si>
  <si>
    <t>https://www.agrinaturalsupply.com/</t>
  </si>
  <si>
    <t>H-300-20233-780540</t>
  </si>
  <si>
    <t>JO-A-300-20233-780540</t>
  </si>
  <si>
    <t>Vegetable/Harvest Workers, Haulers/Truck Drivers</t>
  </si>
  <si>
    <t>Bonus: A discretionary production bonus may apply.  Overtime for Truck Drivers only: Overtime is paid in California after 10 hours per day or 60 hours per week for truck drivers only.</t>
  </si>
  <si>
    <t xml:space="preserve">' The following deductions will be made from the worker’s pay:  FICA (if applicable); federal income tax withholding (if applicable); state and/or local tax withholding (if applicable); re-issue check policy: after the first loss, mutilation or expiration of a worker’s check, the employer will charge $25 dlls of processing fee for every check that is lost, mutilated or expired, regardless of the amount of the check, for any reason other than the employer’s responsibility;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</si>
  <si>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2-months experience harvesting crops to avoid crop damage and personal injury.  Written verification of experience is required.  Workers must stand, sit, crouch, bend, reach, lift and carry items weighing up to 50 pounds in the course of performing required activities.  Workers must be able to listen, understand, and follow instructions of company supervisors and managers.</t>
  </si>
  <si>
    <t>Fresh Express, Inc. Madera Ave &amp; Chandler Ave.</t>
  </si>
  <si>
    <t>Lodge House Inn: 801 E San Joaquin Street</t>
  </si>
  <si>
    <t>Avenal</t>
  </si>
  <si>
    <t>KINGS</t>
  </si>
  <si>
    <t>H-300-20260-827159</t>
  </si>
  <si>
    <t xml:space="preserve">The Smith Group LLC  </t>
  </si>
  <si>
    <t>9150 CR 13 S</t>
  </si>
  <si>
    <t xml:space="preserve">Mailing:  PO Box 359, Hastings,  FL 32145 </t>
  </si>
  <si>
    <t>Emily</t>
  </si>
  <si>
    <t>Mailing:  PO Box 359, Hastings,  FL 32145</t>
  </si>
  <si>
    <t>JO-A-300-20260-827159</t>
  </si>
  <si>
    <t>Broccoli: Carton of crowns - $1.05 per carton  Piece rates are to be divided equally between each crew member, not including the foreman.</t>
  </si>
  <si>
    <t xml:space="preserve">This job requires a minimum of 3 months of prior verifiable experience working in a field harvest/field packing crew on a vegetable farm. Workers must be able to perform all duties with accuracy, efficiency and an eye to quality standards to ensure the production of a premium quality product.  Saturday work required.  Must be able to lift/carry 60 lbs.   </t>
  </si>
  <si>
    <t>9201 CR 13 S</t>
  </si>
  <si>
    <t>7755 SR 207</t>
  </si>
  <si>
    <t>Elkton</t>
  </si>
  <si>
    <t>emily@smithsfarm.com</t>
  </si>
  <si>
    <t>H-300-20248-807638</t>
  </si>
  <si>
    <t>Servicios Agricolas Mex, Inc.</t>
  </si>
  <si>
    <t>SAMEX</t>
  </si>
  <si>
    <t>15368 W. Westview Drive</t>
  </si>
  <si>
    <t>De Leon</t>
  </si>
  <si>
    <t>15368 W. Westview Dr</t>
  </si>
  <si>
    <t xml:space="preserve">Goodyear </t>
  </si>
  <si>
    <t>samexinc@aol.com</t>
  </si>
  <si>
    <t>JO-A-300-20248-807638</t>
  </si>
  <si>
    <t>' Please see addendum C. $13.85 per hour for romaine crops in AZ</t>
  </si>
  <si>
    <t>Office Address:15156 W. OLIVE AVE</t>
  </si>
  <si>
    <t>Waddell</t>
  </si>
  <si>
    <t>Cactus Lane Farming : 1801 Cholla St.</t>
  </si>
  <si>
    <t>H-300-20275-853519</t>
  </si>
  <si>
    <t>JO-A-300-20275-853519</t>
  </si>
  <si>
    <t xml:space="preserve">14384 AVENUE 272 </t>
  </si>
  <si>
    <t>VISALIA,</t>
  </si>
  <si>
    <t>14384 AVENUE 272</t>
  </si>
  <si>
    <t>VISALIA</t>
  </si>
  <si>
    <t>H-300-20262-832265</t>
  </si>
  <si>
    <t>JO-A-300-20262-832265</t>
  </si>
  <si>
    <t>25 School House Road</t>
  </si>
  <si>
    <t>1897 Upward Road</t>
  </si>
  <si>
    <t>Flat Rock</t>
  </si>
  <si>
    <t>H-300-20287-877199</t>
  </si>
  <si>
    <t>Condrey Farms</t>
  </si>
  <si>
    <t>201 Riverside Drive</t>
  </si>
  <si>
    <t>Condrey</t>
  </si>
  <si>
    <t>condreyfarms71254@gmail.com</t>
  </si>
  <si>
    <t>JO-A-300-20287-877199</t>
  </si>
  <si>
    <t>Extensive pushing, pulling and walking. Exposure to extreme temperatures. Frequent stooping. OT/Holiday is not mandatory. Repetitive movements. Must be able to obtain a driver's license within 30 days of hire. Minimum of one (1) month of experience required. Must be able to lift fifty (50) pounds.</t>
  </si>
  <si>
    <t>10971 Hwy 65 S</t>
  </si>
  <si>
    <t>491 Riddle Lane Apt. 35</t>
  </si>
  <si>
    <t>H-300-20275-852804</t>
  </si>
  <si>
    <t>JO-A-300-20275-852804</t>
  </si>
  <si>
    <t>2200 N 1220 E Rd</t>
  </si>
  <si>
    <t>Ridge Farm</t>
  </si>
  <si>
    <t>530 Reynolds Drive Lot #13</t>
  </si>
  <si>
    <t>COLES</t>
  </si>
  <si>
    <t>H-300-20276-856164</t>
  </si>
  <si>
    <t>Jared Benton Farms</t>
  </si>
  <si>
    <t>6200 Highway 585</t>
  </si>
  <si>
    <t>Oak Grove</t>
  </si>
  <si>
    <t>Benton</t>
  </si>
  <si>
    <t>jebentonbca5@yahoo.com</t>
  </si>
  <si>
    <t>JO-A-300-20276-856164</t>
  </si>
  <si>
    <t xml:space="preserve">Must be able to lift 50 pounds. moderate cell phone use is allowed at the worksite. </t>
  </si>
  <si>
    <t>255 Highway 2</t>
  </si>
  <si>
    <t>Employer rented housing</t>
  </si>
  <si>
    <t>H-300-20274-850993</t>
  </si>
  <si>
    <t>Moser Farms</t>
  </si>
  <si>
    <t>17191 State Hwy 65</t>
  </si>
  <si>
    <t>McGrath</t>
  </si>
  <si>
    <t>Moser</t>
  </si>
  <si>
    <t>chrisjmoser@yahoo.com</t>
  </si>
  <si>
    <t>JO-A-300-20274-850993</t>
  </si>
  <si>
    <t>AITKIN</t>
  </si>
  <si>
    <t>20405 180th St</t>
  </si>
  <si>
    <t>H-300-20281-866392</t>
  </si>
  <si>
    <t>JO-A-300-20281-866392</t>
  </si>
  <si>
    <t>H-300-20293-881606</t>
  </si>
  <si>
    <t>David Myers</t>
  </si>
  <si>
    <t>4254 Hwy 190</t>
  </si>
  <si>
    <t>Myers</t>
  </si>
  <si>
    <t>4254 Hwy. 190</t>
  </si>
  <si>
    <t>davidmyers06@yahoo.com</t>
  </si>
  <si>
    <t>JO-A-300-20293-881606</t>
  </si>
  <si>
    <t xml:space="preserve">4254 Hwy. 190
</t>
  </si>
  <si>
    <t xml:space="preserve">100 Ricky Myers Lane </t>
  </si>
  <si>
    <t>H-300-20295-883955</t>
  </si>
  <si>
    <t>Keystone Forestry Services</t>
  </si>
  <si>
    <t>618 Peter Brown Ln</t>
  </si>
  <si>
    <t>P.O. Box 304</t>
  </si>
  <si>
    <t>Cooksey</t>
  </si>
  <si>
    <t>Stewart</t>
  </si>
  <si>
    <t>JO-A-300-20295-883955</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</si>
  <si>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FUTA Taxes, Federal Income tax withholding, Advances; Meals (if applicable), Willful destruction of property.</t>
  </si>
  <si>
    <t>Require a regular driver's license to haul trees.  Job requires repetitive movements and employee must be able to lift 50 lbs.  Require 3 months experience.</t>
  </si>
  <si>
    <t>11907 Waukeenah Hwy</t>
  </si>
  <si>
    <t>stewartcooks@gmail.com</t>
  </si>
  <si>
    <t>https://www.employflorida.com/vosnet/Default.aspx</t>
  </si>
  <si>
    <t>H-300-20296-885130</t>
  </si>
  <si>
    <t xml:space="preserve">Grand Rapids </t>
  </si>
  <si>
    <t>JO-A-300-20296-885130</t>
  </si>
  <si>
    <t>2525 N 30th</t>
  </si>
  <si>
    <t>Kalamazoo</t>
  </si>
  <si>
    <t>KALAMAZOO</t>
  </si>
  <si>
    <t>705 Roosevelt</t>
  </si>
  <si>
    <t>H-300-20296-885254</t>
  </si>
  <si>
    <t>James S. Mayeaux</t>
  </si>
  <si>
    <t>1456 Mayeauxville Rd</t>
  </si>
  <si>
    <t>Mayeaux</t>
  </si>
  <si>
    <t>steve055@centurytel.net</t>
  </si>
  <si>
    <t>JO-A-300-20296-885254</t>
  </si>
  <si>
    <t>1335 Cottage Ln</t>
  </si>
  <si>
    <t>H-300-20293-882211</t>
  </si>
  <si>
    <t>JO-A-300-20293-882211</t>
  </si>
  <si>
    <t>H-300-20286-875895</t>
  </si>
  <si>
    <t>3300 Cr 461</t>
  </si>
  <si>
    <t>JO-A-300-20286-875895</t>
  </si>
  <si>
    <t>' Federal Taxes, and Social Security Taxes.</t>
  </si>
  <si>
    <t>Must be able to get driver's license within 30 days of hire.  Must be able to lift a 75 pound calf. Minimum 1 month experience. Exposure to extreme temperatures. Basic literacy and arithmetic requirement. Wage rate may increase with verifiable experience. Employer may reward exceptional work with monetary or other benefits in addition to those listed here in his sole discretion.</t>
  </si>
  <si>
    <t>H-300-20289-879745</t>
  </si>
  <si>
    <t>JO-A-300-20289-879745</t>
  </si>
  <si>
    <t>13514 Glen Harwell Road</t>
  </si>
  <si>
    <t>706 Race Road</t>
  </si>
  <si>
    <t>H-300-20309-897959</t>
  </si>
  <si>
    <t>Taylor Made Sales Agency Inc.</t>
  </si>
  <si>
    <t>2765 Union Mill Road</t>
  </si>
  <si>
    <t xml:space="preserve">Campbell </t>
  </si>
  <si>
    <t>Kellie</t>
  </si>
  <si>
    <t>2765 Union Mill Rd</t>
  </si>
  <si>
    <t>JO-A-300-20309-897959</t>
  </si>
  <si>
    <t>2147 Macky Road</t>
  </si>
  <si>
    <t>H-300-20307-895658</t>
  </si>
  <si>
    <t>JO-A-300-20307-895658</t>
  </si>
  <si>
    <t>Please see Addendum A - Additional Crops and/or Agricultural Activities</t>
  </si>
  <si>
    <t xml:space="preserve">'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any other deductions expressly authorized by the worker in writing. The employer will withhold from the employee's wages the maximum amount for the portion of employee premium required under WA State RCW 50A.04, Paid Family and Medical Leave Program.
</t>
  </si>
  <si>
    <t xml:space="preserve">This job requires working in an orchard or nursery.   
This Job requires 3 Months Tree Fruit Experience
There are general conditions of employment, general job specifications and individual requirements that are specific to each job duty.
Please see Addendum C - Material Terms and Conditions of the Job Offer. </t>
  </si>
  <si>
    <t>Empey Orchard 4665 Sheffield Rd.</t>
  </si>
  <si>
    <t>712 N. 25th Ct. Pasco WA</t>
  </si>
  <si>
    <t xml:space="preserve">Pasco </t>
  </si>
  <si>
    <t>Stick Built  License No. WA-0734-TWH</t>
  </si>
  <si>
    <t>H-300-20307-895411</t>
  </si>
  <si>
    <t>John Guidry Farms, LLC</t>
  </si>
  <si>
    <t>499 Copperton Rd</t>
  </si>
  <si>
    <t>Guidry, Jr</t>
  </si>
  <si>
    <t>501 H. Copperton Rd</t>
  </si>
  <si>
    <t>jhg41957@yahoo.com</t>
  </si>
  <si>
    <t>JO-A-300-20307-895411</t>
  </si>
  <si>
    <t>' These deductions include Social Security, Federal Tax, State Tax, and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t>
  </si>
  <si>
    <t xml:space="preserve">General workers needed for crawfish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  </t>
  </si>
  <si>
    <t>501 D &amp; 501 E Copperton Rd</t>
  </si>
  <si>
    <t>Single &amp; Double wide mobile homes</t>
  </si>
  <si>
    <t>jhg419587@yahoo.com</t>
  </si>
  <si>
    <t>H-300-20303-891227</t>
  </si>
  <si>
    <t>Plant Odyssey Inc</t>
  </si>
  <si>
    <t>7101 Niederwald Strasse</t>
  </si>
  <si>
    <t>Collum</t>
  </si>
  <si>
    <t>plantodyssey@att.net</t>
  </si>
  <si>
    <t>JO-A-300-20303-891227</t>
  </si>
  <si>
    <t xml:space="preserve">' Social Security;
Federal Tax
</t>
  </si>
  <si>
    <t xml:space="preserve">Monday-Friday. Some weekends required, end time may vary.  No experience required, employer will train. </t>
  </si>
  <si>
    <t>HAYS</t>
  </si>
  <si>
    <t>6601 Niederwald Strasse</t>
  </si>
  <si>
    <t>Double wide trailer</t>
  </si>
  <si>
    <t>H-300-20307-894458</t>
  </si>
  <si>
    <t>Giambrocco Greenhouses Inc</t>
  </si>
  <si>
    <t>7670 Alkire St</t>
  </si>
  <si>
    <t>Arvada</t>
  </si>
  <si>
    <t>Giambrocco</t>
  </si>
  <si>
    <t>k.giambrocco@comcast.net</t>
  </si>
  <si>
    <t>Rita</t>
  </si>
  <si>
    <t>rromero@fewaglobal.org</t>
  </si>
  <si>
    <t>JO-A-300-20307-894458</t>
  </si>
  <si>
    <t>' Social security, federal tax,  state tax, employer may make payroll deductions at employees request.</t>
  </si>
  <si>
    <t>Mon - Fri, start/end times vary, schedule varies during planting season, some weekends/holidays required, no exp req'd; will train.</t>
  </si>
  <si>
    <t>Duplex House</t>
  </si>
  <si>
    <t>H-300-20301-889553</t>
  </si>
  <si>
    <t>Coignard Brothers, LLC</t>
  </si>
  <si>
    <t>1289 Iota Hwy</t>
  </si>
  <si>
    <t>Coignard</t>
  </si>
  <si>
    <t>PO Box 29</t>
  </si>
  <si>
    <t>bmel5682@yahoo.com</t>
  </si>
  <si>
    <t>JO-A-300-20301-889553</t>
  </si>
  <si>
    <t>Farmworker - Aquaculture and Rice Harvest</t>
  </si>
  <si>
    <t xml:space="preserve">' Employer will make deductions from workers? paycheck that are required by law. Advances and/or loans, if any, from employer to worker may be considered as preauthorized payroll deductions. </t>
  </si>
  <si>
    <t>1237 Thevis Road</t>
  </si>
  <si>
    <t>145 Mark Faul Drive</t>
  </si>
  <si>
    <t>H-300-20309-897617</t>
  </si>
  <si>
    <t>Jubilee Farms, Inc</t>
  </si>
  <si>
    <t>1301 Bayou Dr.</t>
  </si>
  <si>
    <t>Holland</t>
  </si>
  <si>
    <t>32 Popcorn Road</t>
  </si>
  <si>
    <t>lhjubileefarmsinc@live.com</t>
  </si>
  <si>
    <t>JO-A-300-20309-897617</t>
  </si>
  <si>
    <t>Fish Farm Worker</t>
  </si>
  <si>
    <t>' The law requires certain deductions from gross earnings, such as state and federal income tax and Social Security deductions. The law also requires us to withhold certain after-tax amounts from an employee's pay if we receive a garnishment or levy, such as a garnishment for child support or a debt owed to a creditor. The employer also will withhold from the employee's pay the reasonable costs associated with repairing or replacing property destroyed or damaged by the employee to the fullest extent allowable by law.
SEE ADDENDUM C</t>
  </si>
  <si>
    <t>In its sole discretion, the employer may conduct a general background check of employees to be paid for by employer
Knowledge Requirements:
Ability to regularly use knowledge of basic arithmetic, reading, writing, and data collection to perform routine or repetitive tasks
May be required to use knowledge of the basic principles and protocols of fish biology to make readings, measurements, and observations, execute tests, collect samples, etc.
In its sole discretion, the employer may conduct a general background check of employees post hire to be paid for by the employer. This may be done to protect the employer, other employees, and their equipment against being in the hands of someone who has been involved with drugs, theft, or worse as this equipment could be operated on public roads for short distances
SEE ADDENDUM C</t>
  </si>
  <si>
    <t>32 Popcorn Rd.</t>
  </si>
  <si>
    <t>59 Idlewood Rd</t>
  </si>
  <si>
    <t>H-300-20307-894669</t>
  </si>
  <si>
    <t>Moonlite Services, LLC</t>
  </si>
  <si>
    <t>6085 BumpGate Rd.</t>
  </si>
  <si>
    <t>Pipe Creek</t>
  </si>
  <si>
    <t>De Luna</t>
  </si>
  <si>
    <t xml:space="preserve">Supervisor </t>
  </si>
  <si>
    <t xml:space="preserve">Pipe Creek </t>
  </si>
  <si>
    <t>deluna@ranchoelpachito.com</t>
  </si>
  <si>
    <t>JO-A-300-20307-894669</t>
  </si>
  <si>
    <t xml:space="preserve">$12.67 per hour. Some overtime may be available at same rate of pay. </t>
  </si>
  <si>
    <t>' All deductions by state law.</t>
  </si>
  <si>
    <t>Employer will provide training</t>
  </si>
  <si>
    <t xml:space="preserve">6085 BumpGate Rd. 
</t>
  </si>
  <si>
    <t>BANDERA</t>
  </si>
  <si>
    <t>H-300-20303-891091</t>
  </si>
  <si>
    <t>John Carbalan Farms</t>
  </si>
  <si>
    <t>29194 Raymond Highway</t>
  </si>
  <si>
    <t>Carbalan</t>
  </si>
  <si>
    <t>29194  Raymond Highway</t>
  </si>
  <si>
    <t>johncarbalan@gmail.com</t>
  </si>
  <si>
    <t>JO-A-300-20303-891091</t>
  </si>
  <si>
    <t>“Bonuses may be paid to workers at the completion of the contract, depending</t>
  </si>
  <si>
    <t>29194 Raymond Hwy Worksite is owned leased by Employer</t>
  </si>
  <si>
    <t>29174 Raymond Highway</t>
  </si>
  <si>
    <t>H-300-20308-896265</t>
  </si>
  <si>
    <t>El Arroz Farms, LLC</t>
  </si>
  <si>
    <t>7347 Highway 90</t>
  </si>
  <si>
    <t>Krielow</t>
  </si>
  <si>
    <t>JO-A-300-20308-896265</t>
  </si>
  <si>
    <t>10205 Highway 1126</t>
  </si>
  <si>
    <t>H-300-20335-930224</t>
  </si>
  <si>
    <t>Ryan Kadrmas</t>
  </si>
  <si>
    <t>823 19th St East</t>
  </si>
  <si>
    <t>Kadrmas</t>
  </si>
  <si>
    <t>JO-A-300-20335-930224</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</si>
  <si>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t>
  </si>
  <si>
    <t>Must have a regular driver's license and be able to obtain a North Dakota license within 30 days of hire.  Must have experience and ability to operate computerized monitors and displays used for GPS steering, application monitoring, control and use a combine yield monitor.  Must have recent grain farming experience within the past 2 years.  Must be able to lift 50 lbs.  Require 3 months experience.</t>
  </si>
  <si>
    <t>2480 115th Ave SW</t>
  </si>
  <si>
    <t>supercub1955@gmail.com</t>
  </si>
  <si>
    <t>H-300-20318-912753</t>
  </si>
  <si>
    <t>Hirsch Vineyards, LLC</t>
  </si>
  <si>
    <t>45075 Bohan Dillon Road</t>
  </si>
  <si>
    <t>Sonoma</t>
  </si>
  <si>
    <t>Hirsch</t>
  </si>
  <si>
    <t>david@hirschvineyards.com</t>
  </si>
  <si>
    <t>JO-A-300-20318-912753</t>
  </si>
  <si>
    <t>Field Worker: Wine Grapes</t>
  </si>
  <si>
    <t xml:space="preserve">per ton/group incentive rate </t>
  </si>
  <si>
    <t xml:space="preserve">' Authorized Deductions: The following deductions will be made from the worker’s pay:  FICA (if applicable); federal income tax withholding (if applicable); state and/or local tax withholding (if applicable); recovery of any loss to the Employer due to damage or loss of equipment/tools; housing or furnishings (beyond normal wear and tear) caused by the willful, dishonest, or grossly negligent conduct of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deductions expressly authorized by the worker in writing (if any); medical insurance payments, if applicable; 
See Addendum C. </t>
  </si>
  <si>
    <t xml:space="preserve">
Workers must be able to lift 50 lbs frequently.  No smoking, drinking, or illegal weapons or controlled substances in the fields or in housing.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 </t>
  </si>
  <si>
    <t>Hirsch Vineyards: 45075 Bohan Dillon Rd.</t>
  </si>
  <si>
    <t>usmc1775devildogs@gmail.com</t>
  </si>
  <si>
    <t>Oropeza</t>
  </si>
  <si>
    <t>Lexi</t>
  </si>
  <si>
    <t>Manager of Labor and Food Safety</t>
  </si>
  <si>
    <t>lexi@obendorfhop.com</t>
  </si>
  <si>
    <t>H-300-20323-917780</t>
  </si>
  <si>
    <t>Lone Star Growers, LLC</t>
  </si>
  <si>
    <t>7960 Cagnon Road</t>
  </si>
  <si>
    <t>Mailing: 3742 Bluebird Canyon Rd.  Vista, CA  92084</t>
  </si>
  <si>
    <t>JO-A-300-20323-917780</t>
  </si>
  <si>
    <t>BEXAR</t>
  </si>
  <si>
    <t>15096 Kinney Rd.</t>
  </si>
  <si>
    <t>Atascosa</t>
  </si>
  <si>
    <t>H-300-20315-906858</t>
  </si>
  <si>
    <t>BSF Honey Farm LLC</t>
  </si>
  <si>
    <t>P.O. Box 562</t>
  </si>
  <si>
    <t>1005 Irene</t>
  </si>
  <si>
    <t>Fischer</t>
  </si>
  <si>
    <t>Brodie</t>
  </si>
  <si>
    <t>JO-A-300-20315-906858</t>
  </si>
  <si>
    <t>323 Broadway</t>
  </si>
  <si>
    <t>320 E Oak Street</t>
  </si>
  <si>
    <t>brodiefischer@gmail.com</t>
  </si>
  <si>
    <t>Palestine</t>
  </si>
  <si>
    <t>H-300-20324-919470</t>
  </si>
  <si>
    <t>Southwind Orchards</t>
  </si>
  <si>
    <t>4301 West 66th St.</t>
  </si>
  <si>
    <t>Edina</t>
  </si>
  <si>
    <t>Hechter</t>
  </si>
  <si>
    <t>JO-A-300-20324-919470</t>
  </si>
  <si>
    <t>Employer will train workers for 2 days (16 working hours)</t>
  </si>
  <si>
    <t>45440 County Rd. 12</t>
  </si>
  <si>
    <t>Dakota</t>
  </si>
  <si>
    <t>WINONA</t>
  </si>
  <si>
    <t>southwindorchards@gmail.com</t>
  </si>
  <si>
    <t>H-300-20324-919473</t>
  </si>
  <si>
    <t>Rollin "J" Farms</t>
  </si>
  <si>
    <t>2620 FM 2200</t>
  </si>
  <si>
    <t>Devine</t>
  </si>
  <si>
    <t>Naegelin</t>
  </si>
  <si>
    <t>JO-A-300-20324-919473</t>
  </si>
  <si>
    <t>3750 CR 4520</t>
  </si>
  <si>
    <t>Divot</t>
  </si>
  <si>
    <t>FRIO</t>
  </si>
  <si>
    <t>Farm House/Mobile Home/Brick House</t>
  </si>
  <si>
    <t>rollinjfarms@sbcglobal.net</t>
  </si>
  <si>
    <t>H-300-20324-920521</t>
  </si>
  <si>
    <t>North Texas Farms , Inc</t>
  </si>
  <si>
    <t xml:space="preserve">1101 Liberal </t>
  </si>
  <si>
    <t>Rempel</t>
  </si>
  <si>
    <t>Johan</t>
  </si>
  <si>
    <t>northtexasfarms@hotmail.com</t>
  </si>
  <si>
    <t>Vasquez</t>
  </si>
  <si>
    <t>Zelda</t>
  </si>
  <si>
    <t>1010 S Harrison St</t>
  </si>
  <si>
    <t>zvasquez@whittenburglaw.com</t>
  </si>
  <si>
    <t xml:space="preserve">Whittenburg Law Firm </t>
  </si>
  <si>
    <t>JO-A-300-20324-920521</t>
  </si>
  <si>
    <t>' Social Security, federal tax, willful destruction of property</t>
  </si>
  <si>
    <t>L 230 E SEC 35 T 22 R 36</t>
  </si>
  <si>
    <t>805 Lamberger Lane</t>
  </si>
  <si>
    <t xml:space="preserve">Texline </t>
  </si>
  <si>
    <t>H-300-20323-917268</t>
  </si>
  <si>
    <t>Florenden Farms</t>
  </si>
  <si>
    <t>P.O. Box 119</t>
  </si>
  <si>
    <t>912 E. St. Hwy 148, Luxora, AR  72358</t>
  </si>
  <si>
    <t>Burdette</t>
  </si>
  <si>
    <t>P.O. Box 119 and</t>
  </si>
  <si>
    <t>JO-A-300-20323-917268</t>
  </si>
  <si>
    <t>3422 S County Road 275</t>
  </si>
  <si>
    <t>520 &amp; 526 E St Hwy 148</t>
  </si>
  <si>
    <t>office@sullivanfamilyag.com</t>
  </si>
  <si>
    <t>H-300-20323-918520</t>
  </si>
  <si>
    <t>Ken J. Wixom</t>
  </si>
  <si>
    <t>260 West 300 North</t>
  </si>
  <si>
    <t>Wixom</t>
  </si>
  <si>
    <t>wixomlivestock@msn.com</t>
  </si>
  <si>
    <t>JO-A-300-20323-918520</t>
  </si>
  <si>
    <t>574 North 400 West</t>
  </si>
  <si>
    <t>YANKTON</t>
  </si>
  <si>
    <t>FIXED</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</si>
  <si>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cable/satellite, that is requested by the workers at the employer provided housing; but no deduction will be made which would bring the employee’s hourly wage below the Federal Minimum Wage</t>
  </si>
  <si>
    <t>Wells</t>
  </si>
  <si>
    <t>Kramer</t>
  </si>
  <si>
    <t>H-300-20342-939526</t>
  </si>
  <si>
    <t>Geissler Tree Farms, Inc.</t>
  </si>
  <si>
    <t xml:space="preserve">1051 Cross Keys Road </t>
  </si>
  <si>
    <t xml:space="preserve">Mailing: PO Box 756  Leesport, PA  19533  </t>
  </si>
  <si>
    <t>Leesport</t>
  </si>
  <si>
    <t>Geissler</t>
  </si>
  <si>
    <t>Rickey</t>
  </si>
  <si>
    <t xml:space="preserve">Mailing: PO Box 756  Leesport, PA  19533 </t>
  </si>
  <si>
    <t xml:space="preserve">Leesport </t>
  </si>
  <si>
    <t>JO-A-300-20342-939526</t>
  </si>
  <si>
    <t xml:space="preserve">This job requires a minimum of three months of verifiable prior experience working in tree nursery, including experience with balled and burlap (B&amp;B) tree production.  Work will encompass any combination of outdoor manual tasks such as planting, harvesting, cultivation, hoeing, transplanting, fertilizing, propagation, pruning, preparing soil, weeding, spraying and watering, mowing, loading/unloading trucks.  Workers must be able to perform manual as well as mechanized activities with accuracy and efficiency. Saturday Work Required. Must be able to lift/carry 75 lbs.  Employer-paid post-hire drug testing required.  </t>
  </si>
  <si>
    <t>1051 Cross Keys Rd</t>
  </si>
  <si>
    <t>BERKS</t>
  </si>
  <si>
    <t>320 &amp; 322 Main Street</t>
  </si>
  <si>
    <t>Connelly</t>
  </si>
  <si>
    <t>Leavitt</t>
  </si>
  <si>
    <t>RED RIVER</t>
  </si>
  <si>
    <t>Fort Mill</t>
  </si>
  <si>
    <t xml:space="preserve">Ag. Equipment Operator </t>
  </si>
  <si>
    <t>https://illinoisjoblink.illinois.gov</t>
  </si>
  <si>
    <t>Dietrich</t>
  </si>
  <si>
    <t>Private 1 story</t>
  </si>
  <si>
    <t>Eubanks Produce, Inc.</t>
  </si>
  <si>
    <t>331 Produce Road</t>
  </si>
  <si>
    <t>janice@eubanksproduce.com</t>
  </si>
  <si>
    <t>Incentive - Harvest, Beans, Bushel Box</t>
  </si>
  <si>
    <t>4208 Dickerson Sawmill Road</t>
  </si>
  <si>
    <t>557 Produce Road (Labor Camp 1, Building B)</t>
  </si>
  <si>
    <t>Victor</t>
  </si>
  <si>
    <t>Lau</t>
  </si>
  <si>
    <t>177 Bovet Road</t>
  </si>
  <si>
    <t>Suite 600</t>
  </si>
  <si>
    <t>San Mateo</t>
  </si>
  <si>
    <t>neivns@gmail.com</t>
  </si>
  <si>
    <t>Natural Econometric Incorporated</t>
  </si>
  <si>
    <t>' Federal Income Tax
State Income Tax</t>
  </si>
  <si>
    <t>mobile home</t>
  </si>
  <si>
    <t>Bixby</t>
  </si>
  <si>
    <t>TULSA</t>
  </si>
  <si>
    <t>jboston@wafla.org</t>
  </si>
  <si>
    <t>Boston</t>
  </si>
  <si>
    <t>Ste C</t>
  </si>
  <si>
    <t>Estill</t>
  </si>
  <si>
    <t xml:space="preserve">Required to: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 storage, comply with employers maintenance, operating, cleaning and sanitation protocols, perform tasks capably and efficiently without close supervision, work outdoors in all types of weather and may experience occasional exposure to hazards such as poisonous snakes, biting insects and extreme </t>
  </si>
  <si>
    <t>H-300-20302-890598</t>
  </si>
  <si>
    <t>JO-A-300-20302-890598</t>
  </si>
  <si>
    <t>Employer shall provide housing and board in accordance with the rules and regulations of the federal government of the United States of America. Discretionary performance based bonuses may be available. Payroll advances may be available</t>
  </si>
  <si>
    <t>9940 N. HIGHWAY 38</t>
  </si>
  <si>
    <t>DEWEYVILLE</t>
  </si>
  <si>
    <t xml:space="preserve">R. </t>
  </si>
  <si>
    <t>' Employer will make any required deductions as discussed in Section I / Items 3 &amp; 15, as well as deductions for loans (if any); long distance telephone charges (if any);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</si>
  <si>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YAMHILL</t>
  </si>
  <si>
    <t>https://www.oregon.gov/employ/pages/default.aspx</t>
  </si>
  <si>
    <t>H-300-20275-853384</t>
  </si>
  <si>
    <t>JO-A-300-20275-853384</t>
  </si>
  <si>
    <t xml:space="preserve">' Wages will be paid in accordance to the state in which the work is done. Nevada wages will be $1682.33 and California wages will be $2133.52. State Income Tax will be withheld for workers while they are working in the State of California. When the workers are working in the State of Nevada there is no State Income Tax withheld.  Workers are covered for unemployment insurance when working in the State of California. </t>
  </si>
  <si>
    <t>F. I. M. CORP.        
25 SARONI RD.ON HWY 395 S TO HWY 208 TO WELLINGTON RT ON HWY 338 2 MLS SOUTH</t>
  </si>
  <si>
    <t>SMITH</t>
  </si>
  <si>
    <t>25 SARONI RD</t>
  </si>
  <si>
    <t>H-300-20238-787426</t>
  </si>
  <si>
    <t>Alpha Agricultural Builders, Inc.</t>
  </si>
  <si>
    <t>111 5th Ave</t>
  </si>
  <si>
    <t xml:space="preserve">Rochelle </t>
  </si>
  <si>
    <t>alpha@alphaagbuilders.com</t>
  </si>
  <si>
    <t>JO-A-300-20238-787426</t>
  </si>
  <si>
    <t>Applicants may be offered a higher wage rate due to experience and/or merit.</t>
  </si>
  <si>
    <t xml:space="preserve">15248 Hwy P </t>
  </si>
  <si>
    <t>Ionia</t>
  </si>
  <si>
    <t xml:space="preserve">710 Deerbrook Circle </t>
  </si>
  <si>
    <t xml:space="preserve">Knob Noster </t>
  </si>
  <si>
    <t>H-300-20259-823222</t>
  </si>
  <si>
    <t>EB Harvesting, LLC</t>
  </si>
  <si>
    <t>2509 SW West Farm Rd</t>
  </si>
  <si>
    <t>Barajas</t>
  </si>
  <si>
    <t>2509 SW West Farm Road</t>
  </si>
  <si>
    <t>ebharvestingllc@yahoo.com</t>
  </si>
  <si>
    <t>JO-A-300-20259-823222</t>
  </si>
  <si>
    <t>Citrus Harvesting</t>
  </si>
  <si>
    <t>Drug/Alcohol Testing: EB Harvesting, LLC. may conduct criminal background checks at the employer's expense on all new applicants post-employment.</t>
  </si>
  <si>
    <t>Bermont Properties, LLC.
2760 Graham Road</t>
  </si>
  <si>
    <t>1624/1644 BE Floridian Circle</t>
  </si>
  <si>
    <t>H-300-20258-821989</t>
  </si>
  <si>
    <t>Kirt H Richins</t>
  </si>
  <si>
    <t>425 West Memorial Park Road</t>
  </si>
  <si>
    <t>PO Box 149, Henefer UT 84033 (Mailing Address)</t>
  </si>
  <si>
    <t>Henefer</t>
  </si>
  <si>
    <t>Richins</t>
  </si>
  <si>
    <t>krichins@ncua.gov</t>
  </si>
  <si>
    <t>JO-A-300-20258-821989</t>
  </si>
  <si>
    <t>mobile unit</t>
  </si>
  <si>
    <t>H-300-20267-841746</t>
  </si>
  <si>
    <t>JO-A-300-20267-841746</t>
  </si>
  <si>
    <t xml:space="preserve">' The employer will make the following deductions from the Worker's wages:  FICA taxes and Federal Income tax as required by law, CA Personal Income tax (as agreed to by the employee)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or loss of equipment or housing items where it is shown that the Worker is responsible, and any other deductions expressly authorized by the Worker in writing. Employer shall not make any deduction or require any reimbursement from an employee for any cash shortage, breakage, or loss of equipment, unless it can be shown that the shortage, breakage, or loss is caused by a dishonest or willful act, or by the gross negligence of the employee. </t>
  </si>
  <si>
    <t>H-300-20262-832765</t>
  </si>
  <si>
    <t>Native Forest Nursery, LLC</t>
  </si>
  <si>
    <t xml:space="preserve">11306 Hwy 411 South </t>
  </si>
  <si>
    <t>Chatsworth</t>
  </si>
  <si>
    <t>Casselman</t>
  </si>
  <si>
    <t>Chad@nativeforestnursery.com</t>
  </si>
  <si>
    <t>JO-A-300-20262-832765</t>
  </si>
  <si>
    <t xml:space="preserve">Must be 18 due to hazardous materials.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t>
  </si>
  <si>
    <t>11306 Hwy 411 S (report to work)</t>
  </si>
  <si>
    <t>4100 Old Federal Road #10</t>
  </si>
  <si>
    <t>chad@nativeforestry.com</t>
  </si>
  <si>
    <t>H-300-20265-835694</t>
  </si>
  <si>
    <t>Johnson Harvesting, Inc.</t>
  </si>
  <si>
    <t>652 Airport Road</t>
  </si>
  <si>
    <t>sjohnson@johnsonharvest.com</t>
  </si>
  <si>
    <t>JO-A-300-20265-835694</t>
  </si>
  <si>
    <t>Criminal background check and drug testing: Jounson Harvesting may conduct criminal background checks at the employer's expense on all new applicants post-employment. Failure to pass criminal background check and/or drug screening is grounds for termination</t>
  </si>
  <si>
    <t>Parker Citrus and Cattle
6518 CR 760</t>
  </si>
  <si>
    <t xml:space="preserve">Migrant Labor Camp
</t>
  </si>
  <si>
    <t>H-300-20261-829515</t>
  </si>
  <si>
    <t xml:space="preserve">Vulgamore Land &amp; Cattle Co, Inc. </t>
  </si>
  <si>
    <t>1550 W Road 70</t>
  </si>
  <si>
    <t>Scott City</t>
  </si>
  <si>
    <t>Rumford</t>
  </si>
  <si>
    <t xml:space="preserve">Karen </t>
  </si>
  <si>
    <t>JO-A-300-20261-829515</t>
  </si>
  <si>
    <t xml:space="preserve">Ag Equipment Operator </t>
  </si>
  <si>
    <t xml:space="preserve">CDL may be required, MVR passing insurance underwriter requirements, employment reference required, 3 months experience preferred, speak/understand English </t>
  </si>
  <si>
    <t>3044 County Road 36850</t>
  </si>
  <si>
    <t>Arthur City</t>
  </si>
  <si>
    <t>LAMAR</t>
  </si>
  <si>
    <t>H-300-20287-876827</t>
  </si>
  <si>
    <t>Triple S Farms</t>
  </si>
  <si>
    <t>246060 E. 960 Rd</t>
  </si>
  <si>
    <t>Cilliers</t>
  </si>
  <si>
    <t>Blair</t>
  </si>
  <si>
    <t>246060 E 960 Rd</t>
  </si>
  <si>
    <t>JO-A-300-20287-876827</t>
  </si>
  <si>
    <t>246060 E 960</t>
  </si>
  <si>
    <t>95494 N 2465 Rd</t>
  </si>
  <si>
    <t>tsfarmsoffice@yahoo.com</t>
  </si>
  <si>
    <t>H-300-20293-882015</t>
  </si>
  <si>
    <t>BJP Farms LLC</t>
  </si>
  <si>
    <t>223 Ginger Road</t>
  </si>
  <si>
    <t>Pousson</t>
  </si>
  <si>
    <t>bjpfarmsllc@yahoo.com</t>
  </si>
  <si>
    <t>JO-A-300-20293-882015</t>
  </si>
  <si>
    <t>Farmworker Farm Ranch and Aquacultural</t>
  </si>
  <si>
    <t>1858 Fabacher Road</t>
  </si>
  <si>
    <t>2378 Nickel Road</t>
  </si>
  <si>
    <t>H-300-20289-879366</t>
  </si>
  <si>
    <t xml:space="preserve">Rachel Bina </t>
  </si>
  <si>
    <t>R &amp; S Bina Farms</t>
  </si>
  <si>
    <t>6588 Hwy 32</t>
  </si>
  <si>
    <t>Park River</t>
  </si>
  <si>
    <t>Bina</t>
  </si>
  <si>
    <t xml:space="preserve">6588 Hwy 32 </t>
  </si>
  <si>
    <t>JO-A-300-20289-879366</t>
  </si>
  <si>
    <t>' State and Federal Taxes and Social Security</t>
  </si>
  <si>
    <t>Must be able to lift 40 pounds,  operate two ton trucks and have a current Driver's License or capable of obtaining one in 30 days. 3 months of operating basic farm machinery.</t>
  </si>
  <si>
    <t xml:space="preserve">   6588 Hwy 32
</t>
  </si>
  <si>
    <t>405 Forest Street</t>
  </si>
  <si>
    <t>single dwelling  2 bdr  1 bath</t>
  </si>
  <si>
    <t>infojsgf@nd.gov</t>
  </si>
  <si>
    <t>H-300-20295-884577</t>
  </si>
  <si>
    <t>Denison Farms, LLC</t>
  </si>
  <si>
    <t>7338 Sidney Leger Road</t>
  </si>
  <si>
    <t>Denison</t>
  </si>
  <si>
    <t>jdenison@sweetlake.com</t>
  </si>
  <si>
    <t>JO-A-300-20295-884577</t>
  </si>
  <si>
    <t xml:space="preserve">' Social Security, Federal and State Tax </t>
  </si>
  <si>
    <t>SAN PATRICIO</t>
  </si>
  <si>
    <t>H-300-20295-884112</t>
  </si>
  <si>
    <t>FCA Harvesting, Inc.</t>
  </si>
  <si>
    <t>1756 31st Ave.</t>
  </si>
  <si>
    <t>Vero Beach</t>
  </si>
  <si>
    <t>JO-A-300-20295-884112</t>
  </si>
  <si>
    <t>' The employer will make the following deductions: Social Security tax and federal income tax withholding's as required by Federal, State and local law, cash advances, over-payment of wages, and any other deductions expressly authorized by the worker in writing.</t>
  </si>
  <si>
    <t>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t>
  </si>
  <si>
    <t>7050 Kaumualii Highway</t>
  </si>
  <si>
    <t>Kekaha</t>
  </si>
  <si>
    <t>9890 Kahakai Rd. (East Unit)</t>
  </si>
  <si>
    <t>Waimea</t>
  </si>
  <si>
    <t>HAWAII</t>
  </si>
  <si>
    <t>aguilerafidel2007@gmail.com</t>
  </si>
  <si>
    <t>H-300-20297-887103</t>
  </si>
  <si>
    <t>17540 410th St. SW</t>
  </si>
  <si>
    <t xml:space="preserve">Mailing:  43243 120th Ave SW, Fertile, MN 56540 </t>
  </si>
  <si>
    <t>Fertile</t>
  </si>
  <si>
    <t>JO-A-300-20297-887103</t>
  </si>
  <si>
    <t xml:space="preserve">This job requires a minimum of 3 months of  agricultural experience working in a honeybee farm handling manual  tasks.  Saturday work required. Must be able to lift/carry 70  lbs. Workers with clean driving record and/or insurable driver's license may be required to drive company vehicles.   </t>
  </si>
  <si>
    <t xml:space="preserve">Britz Chain Fence - 36.416236 - 120.396131 </t>
  </si>
  <si>
    <t>Golden Plains Unified</t>
  </si>
  <si>
    <t>25278 West Dorris Ave.</t>
  </si>
  <si>
    <t>Coalinga</t>
  </si>
  <si>
    <t>H-300-20303-891935</t>
  </si>
  <si>
    <t>Reneau Farms, LLC</t>
  </si>
  <si>
    <t>5756 Burrell Loop Road</t>
  </si>
  <si>
    <t>Reneau</t>
  </si>
  <si>
    <t>reneaufarms@gmail.com</t>
  </si>
  <si>
    <t>JO-A-300-20303-891935</t>
  </si>
  <si>
    <t>' Social Security, Federal Taxes.</t>
  </si>
  <si>
    <t>5756 Burrell Loop Road
*All worksites owned, leased, controlled by Employer.</t>
  </si>
  <si>
    <t>15567 Heckaman Loop</t>
  </si>
  <si>
    <t>Hamshire</t>
  </si>
  <si>
    <t>H-300-20301-889710</t>
  </si>
  <si>
    <t>Rolling Stone Feedyard LLC</t>
  </si>
  <si>
    <t>P.O. Box 265, Ainsworth, NE 69210, Brown County</t>
  </si>
  <si>
    <t>JO-A-300-20301-889710</t>
  </si>
  <si>
    <t>Minimum three (3) months experience. Must be able to lift 40 pounds. Exposure to extreme temperatures. Basic literacy and arithmetic requirement. No minimum education required. Wage rate may increase with verifiable experience. Employer may reward exceptional work with monetary or other benefits in addition to those listed here in his sole discretion.</t>
  </si>
  <si>
    <t>406 E 6th St</t>
  </si>
  <si>
    <t>H-300-20304-893521</t>
  </si>
  <si>
    <t>King Bee Apiarys</t>
  </si>
  <si>
    <t>2570 Commercial Ave</t>
  </si>
  <si>
    <t>Lake Isabella</t>
  </si>
  <si>
    <t>Kiosef</t>
  </si>
  <si>
    <t>2570 Commercial Ave.</t>
  </si>
  <si>
    <t>kingbee63@rocketmail.com</t>
  </si>
  <si>
    <t>JO-A-300-20304-893521</t>
  </si>
  <si>
    <t>Able to lift up to 50 lbs. repetitively. Driver's license in 30 days.</t>
  </si>
  <si>
    <t>2505 Commercial Ave.</t>
  </si>
  <si>
    <t>House and motorhome</t>
  </si>
  <si>
    <t>H-300-20309-899294</t>
  </si>
  <si>
    <t>JO-A-300-20309-899294</t>
  </si>
  <si>
    <t>AEWR rate guaranteed $13.62/ID &amp; WY,  $14.26/NV &amp; UT, $15.83/OR &amp; WA</t>
  </si>
  <si>
    <t xml:space="preserve">' Social Security, Federal and State
State tax will not be withheld for work done in Nevada, Washington and Wyoming, unless requested by the worker
Draws/Advances, if any will be deducted from the worker's pay
Tools, if any purchased other than employer provided tools (motor and hanger) will be deducted from the worker's pay
Employer agrees to pay the higher of the Federal, State or AEWR rate
Federal - $7.25
State- $12.00/ OR, $7.25/ID &amp; UT, $9.00/NV, $13.50/WA, $5.15/WY
AEWR - $13.62/ID &amp; WY, $14.26/NV &amp; UT, $15.83/OR &amp; WA  </t>
  </si>
  <si>
    <t>1402 East 4300 North var. ranches in ID, NV, OR, UT, WA, WY</t>
  </si>
  <si>
    <t xml:space="preserve">mobile trailer units
</t>
  </si>
  <si>
    <t>H-300-20308-896143</t>
  </si>
  <si>
    <t>North Plains Honey Co LLC</t>
  </si>
  <si>
    <t>P O Box 775</t>
  </si>
  <si>
    <t>1045 Gardena Creek Rd, Touchet, WA  99360</t>
  </si>
  <si>
    <t>Walla Walla</t>
  </si>
  <si>
    <t>Doely</t>
  </si>
  <si>
    <t>1045 Gardena Creed Rd, Touchet, WA  99360</t>
  </si>
  <si>
    <t>JO-A-300-20308-896143</t>
  </si>
  <si>
    <t>902 2nd St</t>
  </si>
  <si>
    <t>Harlowton</t>
  </si>
  <si>
    <t>WHEATLAND</t>
  </si>
  <si>
    <t>504 N Central Ave</t>
  </si>
  <si>
    <t>office@noplainshoney.com</t>
  </si>
  <si>
    <t>H-300-20311-902883</t>
  </si>
  <si>
    <t xml:space="preserve">Reynaga Apiaries Honey &amp; Pollination </t>
  </si>
  <si>
    <t xml:space="preserve"> Reynaga Pollination</t>
  </si>
  <si>
    <t>18431 Peter Avenue</t>
  </si>
  <si>
    <t>Reedley</t>
  </si>
  <si>
    <t>Rafael</t>
  </si>
  <si>
    <t>1110 Millwood Drive</t>
  </si>
  <si>
    <t>reynagapollination0791@gmail.com</t>
  </si>
  <si>
    <t>JO-A-300-20311-902883</t>
  </si>
  <si>
    <t>Must be able to provide references to verify experience.  No fear of/non-allergic to bees/pollen.  Able to lift up to 50 lbs. repetitively</t>
  </si>
  <si>
    <t xml:space="preserve">42682 Road 72
</t>
  </si>
  <si>
    <t>Dinuba</t>
  </si>
  <si>
    <t>41990 Road 64</t>
  </si>
  <si>
    <t>H-300-20309-898013</t>
  </si>
  <si>
    <t>V. Valencia Harvesting, Inc.</t>
  </si>
  <si>
    <t>8131 150th St.</t>
  </si>
  <si>
    <t>Live Oak</t>
  </si>
  <si>
    <t>Valencia</t>
  </si>
  <si>
    <t>8131 150th Street</t>
  </si>
  <si>
    <t>brendavalencia1986@hotmail.com</t>
  </si>
  <si>
    <t>JO-A-300-20309-898013</t>
  </si>
  <si>
    <t>707 Brannon Road</t>
  </si>
  <si>
    <t>Horse Shoe</t>
  </si>
  <si>
    <t>9 Wedgefield Drive</t>
  </si>
  <si>
    <t>Asheville</t>
  </si>
  <si>
    <t>BUNCOMBE</t>
  </si>
  <si>
    <t>H-300-20337-934043</t>
  </si>
  <si>
    <t>Glenn Brothers Farms LLC</t>
  </si>
  <si>
    <t>9531 Fenwick Road</t>
  </si>
  <si>
    <t>9531 Fenwick Rd</t>
  </si>
  <si>
    <t>JO-A-300-20337-934043</t>
  </si>
  <si>
    <t>10576 Hwy 258</t>
  </si>
  <si>
    <t>NEW MADRID</t>
  </si>
  <si>
    <t>H-300-20325-921877</t>
  </si>
  <si>
    <t>SMD Logistics, Inc.</t>
  </si>
  <si>
    <t>JO-A-300-20325-921877</t>
  </si>
  <si>
    <t>Field Workers: Harvesters (Romaine/Romaine Hearts &amp; Iceberg</t>
  </si>
  <si>
    <t>2-month experience in harvesting to avoid crop damage and personal injury. Written verification of experience is required.  Workers must stand, sit, crouch, bend, reach, lift and carry items weighing up to 50 pounds in the course of performing required activities.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t>
  </si>
  <si>
    <t>851 Pitzer Rd.</t>
  </si>
  <si>
    <t xml:space="preserve">1070 Mary Rd. </t>
  </si>
  <si>
    <t>Residential house w/full kitchen</t>
  </si>
  <si>
    <t>H-300-20323-917638</t>
  </si>
  <si>
    <t>McCauley Farms</t>
  </si>
  <si>
    <t>168 Sonnier Road</t>
  </si>
  <si>
    <t>Bunkie</t>
  </si>
  <si>
    <t>McCauley</t>
  </si>
  <si>
    <t>almarose12@yahoo.com</t>
  </si>
  <si>
    <t>JO-A-300-20323-917638</t>
  </si>
  <si>
    <t xml:space="preserve">Bunkie </t>
  </si>
  <si>
    <t>18314 Hwy 182</t>
  </si>
  <si>
    <t>Wooden House</t>
  </si>
  <si>
    <t>H-300-20321-913968</t>
  </si>
  <si>
    <t>D&amp;C Warren Farms</t>
  </si>
  <si>
    <t>P.O. Box 79</t>
  </si>
  <si>
    <t>31453 HWY 20</t>
  </si>
  <si>
    <t>Lambrook</t>
  </si>
  <si>
    <t>Connie</t>
  </si>
  <si>
    <t>31453 Hwy 20</t>
  </si>
  <si>
    <t>JO-A-300-20321-913968</t>
  </si>
  <si>
    <t>46 Phillips 555 Rd</t>
  </si>
  <si>
    <t>Crumrod</t>
  </si>
  <si>
    <t>217 &amp; 237 Phillips 622 Rd</t>
  </si>
  <si>
    <t>donandconniewarren@gmail.com</t>
  </si>
  <si>
    <t>H-300-20323-918179</t>
  </si>
  <si>
    <t>Kevin Huffman Farms, LLC</t>
  </si>
  <si>
    <t>5675 Mother Neff Parkway</t>
  </si>
  <si>
    <t>McGregor</t>
  </si>
  <si>
    <t>Huffman</t>
  </si>
  <si>
    <t>Russ</t>
  </si>
  <si>
    <t>JO-A-300-20323-918179</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</si>
  <si>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</si>
  <si>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Require three months experience. Requires a CDL or equivalent or the ability to obtain one within 30 days of hire.</t>
  </si>
  <si>
    <t xml:space="preserve">5605 Mother Neff Parkway </t>
  </si>
  <si>
    <t>15190 FM 107, Unit B</t>
  </si>
  <si>
    <t>sheryl@khfarms5.com</t>
  </si>
  <si>
    <t>Sheridan</t>
  </si>
  <si>
    <t>H-300-20315-905737</t>
  </si>
  <si>
    <t>Roeder Honey Farms, Inc.</t>
  </si>
  <si>
    <t>205 2nd Street</t>
  </si>
  <si>
    <t>P.O. Box 94</t>
  </si>
  <si>
    <t>Sherman</t>
  </si>
  <si>
    <t>Colleen</t>
  </si>
  <si>
    <t>roederhoneyfarmsinc@hotmail.com</t>
  </si>
  <si>
    <t>JO-A-300-20315-905737</t>
  </si>
  <si>
    <t xml:space="preserve">Must be able to provide references to verify experience.  No fear of/non-allergic to bees/pollen.  Able to lift up to 50 lbs. repetitively.  Drivers license in 30 days. </t>
  </si>
  <si>
    <t xml:space="preserve">1109 CR 117
</t>
  </si>
  <si>
    <t>San Augustine</t>
  </si>
  <si>
    <t>SAN AUGUSTINE</t>
  </si>
  <si>
    <t xml:space="preserve">San Augustine </t>
  </si>
  <si>
    <t>fully furnished employer owned house</t>
  </si>
  <si>
    <t>H-300-20324-919014</t>
  </si>
  <si>
    <t>Park Range Ranch, LLC</t>
  </si>
  <si>
    <t>18222 County Road 12 W</t>
  </si>
  <si>
    <t>Schmidt</t>
  </si>
  <si>
    <t>18222 County Road 12W</t>
  </si>
  <si>
    <t>hondo42dtd@gmail.com</t>
  </si>
  <si>
    <t>See D1</t>
  </si>
  <si>
    <t>JO-A-300-20324-919014</t>
  </si>
  <si>
    <t>18222 County Road 12w</t>
  </si>
  <si>
    <t xml:space="preserve">Fixed housing </t>
  </si>
  <si>
    <t>H-300-20324-920045</t>
  </si>
  <si>
    <t>RCB Ventures LLC</t>
  </si>
  <si>
    <t>Tri Tex Grass</t>
  </si>
  <si>
    <t xml:space="preserve">Lashus </t>
  </si>
  <si>
    <t xml:space="preserve">3355 Bee Caves Rd </t>
  </si>
  <si>
    <t>JO-A-300-20324-920045</t>
  </si>
  <si>
    <t>134 Gardner Dr</t>
  </si>
  <si>
    <t xml:space="preserve">Tioga </t>
  </si>
  <si>
    <t>GRAYSON</t>
  </si>
  <si>
    <t>230 Ray Roberts  Pkwy</t>
  </si>
  <si>
    <t xml:space="preserve">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 </t>
  </si>
  <si>
    <t>H-300-20342-940867</t>
  </si>
  <si>
    <t>Richards and Judisch Farms</t>
  </si>
  <si>
    <t>13185 6th Street South East</t>
  </si>
  <si>
    <t>Richards</t>
  </si>
  <si>
    <t>13185 6th Street SE</t>
  </si>
  <si>
    <t xml:space="preserve">Hope </t>
  </si>
  <si>
    <t>tonricha@yahoo.com</t>
  </si>
  <si>
    <t>JO-A-300-20342-940867</t>
  </si>
  <si>
    <t>Employer requires post hire criminal background check at employer's expense due to expensive tools and equipment on the farm. Failure to pass criminal background check will result in termination of employment. Extensive pushing, pulling and sitting. Exposure to extreme temperatures. Repetitive movements.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</si>
  <si>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13185 6th St SE</t>
  </si>
  <si>
    <t xml:space="preserve">306 Steele Ave </t>
  </si>
  <si>
    <t>Cooperstown</t>
  </si>
  <si>
    <t>H-300-20337-934629</t>
  </si>
  <si>
    <t>Virginia Agricultural Growers Association, Inc.</t>
  </si>
  <si>
    <t>97B Main Street</t>
  </si>
  <si>
    <t>South Boston</t>
  </si>
  <si>
    <t>Executive Secretary</t>
  </si>
  <si>
    <t>Post Office Box 857</t>
  </si>
  <si>
    <t>South boston</t>
  </si>
  <si>
    <t>vaga5037@gmail.com</t>
  </si>
  <si>
    <t>Farmworkers and Laborers, Crop.</t>
  </si>
  <si>
    <t>JO-A-300-20337-934629</t>
  </si>
  <si>
    <t xml:space="preserve">' The assigned grower member may make the following deductions from the Employee's wages:  income tax withholding deductions as required by law, F.I.C.A. taxes as required by law, repayment of cash advances to the employee, repayment of overpayment of wages to the employee, recovery of any loss to the assigned grower member because of the Employee's damage or loss of equipment or housing items where it is shown that the employee is responsible for such damage or loss, voluntary deductions requested by employee.
</t>
  </si>
  <si>
    <t xml:space="preserve">Workers will be expected to conform to the specific instructions given for each days work. Assignments will be made by employer or a designated employee. Workers may be assigned a variety of duties in any given day and different tasks on the same day.
Packaged produce may weigh from 50 to 75 pounds. Workers are exposed to wet weather early in the morning and through the heat of the day, working in fields.  Temperatures may range from 30F to 110F.  Workers may be required to work during occasional showers not severe enough to stop field operations.  Employers will provide workers, without cost to them, with appropriate rain gear.
Considerable bending is required. Workers should be able to work on their feet in bent, stooped or crouched positions for long periods of time and should be able to work in barns at heights of 10 to 30 feet if necessary.  Allergies to grass, weeds, goldenrod, insect spray, related chemicals, etc., may affect worker(s) ability to perform the job. 
</t>
  </si>
  <si>
    <t>VAGA &amp; grower members -See Addendum B</t>
  </si>
  <si>
    <t>VAGA &amp; Grower members -See addendum B</t>
  </si>
  <si>
    <t>Single and two story multi room homes</t>
  </si>
  <si>
    <t>Burton</t>
  </si>
  <si>
    <t>Keystone</t>
  </si>
  <si>
    <t>Holmes</t>
  </si>
  <si>
    <t>JAY</t>
  </si>
  <si>
    <t>ALLEGAN</t>
  </si>
  <si>
    <t>House - Privately Owned</t>
  </si>
  <si>
    <t>https://www.nj.gov/labor/</t>
  </si>
  <si>
    <t>Mader</t>
  </si>
  <si>
    <t>Oklahoma City</t>
  </si>
  <si>
    <t>OKLAHOMA</t>
  </si>
  <si>
    <t>Edmond</t>
  </si>
  <si>
    <t>Burlington</t>
  </si>
  <si>
    <t>Ag Valley Cooperative</t>
  </si>
  <si>
    <t>72133 N Hwy 136</t>
  </si>
  <si>
    <t>P.O. Box 68</t>
  </si>
  <si>
    <t>Marquez</t>
  </si>
  <si>
    <t>Grain &amp; Agronomy Worker</t>
  </si>
  <si>
    <t>1205 Nelson Street</t>
  </si>
  <si>
    <t>Cambridge</t>
  </si>
  <si>
    <t>Apartments - C18, C20-21, D10-14, D16-17</t>
  </si>
  <si>
    <t>nmarquez@agvalley.com</t>
  </si>
  <si>
    <t>Haddad</t>
  </si>
  <si>
    <t>1501 West Avenue</t>
  </si>
  <si>
    <t>office@legalnets.com</t>
  </si>
  <si>
    <t>Sam Haddad, Attorney at Law</t>
  </si>
  <si>
    <t>Supreme Court of Texas</t>
  </si>
  <si>
    <t>HILL</t>
  </si>
  <si>
    <t>H-300-20310-900933</t>
  </si>
  <si>
    <t>Jefferson Heights LLC</t>
  </si>
  <si>
    <t>M &amp; T Enterprises LLC</t>
  </si>
  <si>
    <t>2030 Walsh Drive</t>
  </si>
  <si>
    <t>2030 Walsh Drive, Casper WY 82601(Mailing Address)</t>
  </si>
  <si>
    <t>Trussell</t>
  </si>
  <si>
    <t>Norita or Ron</t>
  </si>
  <si>
    <t>norclocks@hotmail.com</t>
  </si>
  <si>
    <t>JO-A-300-20310-900933</t>
  </si>
  <si>
    <t xml:space="preserve">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handle animals using low stress handling methods. </t>
  </si>
  <si>
    <t>210 Brown Rd</t>
  </si>
  <si>
    <t>Whitney</t>
  </si>
  <si>
    <t>DAWES</t>
  </si>
  <si>
    <t xml:space="preserve">210 Brown Rd  </t>
  </si>
  <si>
    <t>H-300-20287-877218</t>
  </si>
  <si>
    <t>Sam Robinson</t>
  </si>
  <si>
    <t>8712 County Rd. 5</t>
  </si>
  <si>
    <t>8712 County Rd. 5, Rifle CO 81650 (Mailing Address)</t>
  </si>
  <si>
    <t>Cheri or Sam</t>
  </si>
  <si>
    <t>8712 RBC Road # 5</t>
  </si>
  <si>
    <t>barvslashbar@hotmail.com</t>
  </si>
  <si>
    <t>JO-A-300-20287-877218</t>
  </si>
  <si>
    <t>Room and board</t>
  </si>
  <si>
    <t xml:space="preserve">' All deductions required by law will be made from the worker’s paycheck. Social Security, Federal and State (if applicable) taxes will only be deducted from foreign H-2A workers at their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 </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</si>
  <si>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</si>
  <si>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8712 RBC Road 5</t>
  </si>
  <si>
    <t>H-300-20267-841295</t>
  </si>
  <si>
    <t>Ronald J Moss</t>
  </si>
  <si>
    <t>2424 East 2200 North</t>
  </si>
  <si>
    <t>2424 East 2200 North, Hamer ID 83425 (Mailing Address)</t>
  </si>
  <si>
    <t>Moss</t>
  </si>
  <si>
    <t>Ronald or Elizabeth</t>
  </si>
  <si>
    <t>sheeponly@yahoo.com</t>
  </si>
  <si>
    <t>JO-A-300-20267-841295</t>
  </si>
  <si>
    <t xml:space="preserve"> Winter Range Sheepherder</t>
  </si>
  <si>
    <t>2424 E 2200 N</t>
  </si>
  <si>
    <t>954 E 2800 N</t>
  </si>
  <si>
    <t>Montview</t>
  </si>
  <si>
    <t>H-300-20307-895274</t>
  </si>
  <si>
    <t>Jeffery G Leger &amp; James T Leger Farm Partnership</t>
  </si>
  <si>
    <t>4343 Rupert Lake Road</t>
  </si>
  <si>
    <t>bedo52065@hotmail.com</t>
  </si>
  <si>
    <t>JO-A-300-20307-895274</t>
  </si>
  <si>
    <t>H-300-20260-828092</t>
  </si>
  <si>
    <t>Darnall Ranch</t>
  </si>
  <si>
    <t>3071 Road 67</t>
  </si>
  <si>
    <t>3071 Road 67, Harrisburg NE 69345 (Mailing Address)</t>
  </si>
  <si>
    <t>Lane Darnall or Gary Darnall</t>
  </si>
  <si>
    <t>or Shalone Bright or Ruth Ammon</t>
  </si>
  <si>
    <t>General Manager/CEO/A.M/Office controler</t>
  </si>
  <si>
    <t>lane@darnallfeedlot.com</t>
  </si>
  <si>
    <t>JO-A-300-20260-828092</t>
  </si>
  <si>
    <t>BANNER</t>
  </si>
  <si>
    <t xml:space="preserve">3071 Road 67. </t>
  </si>
  <si>
    <t xml:space="preserve">Harrisburg </t>
  </si>
  <si>
    <t>H-300-20276-856415</t>
  </si>
  <si>
    <t>JO-A-300-20276-856415</t>
  </si>
  <si>
    <t>H-300-20302-890628</t>
  </si>
  <si>
    <t xml:space="preserve">JOHN UHALDE AND CO. </t>
  </si>
  <si>
    <t>130 Ely Ave</t>
  </si>
  <si>
    <t>PO Box 152002</t>
  </si>
  <si>
    <t>Ely</t>
  </si>
  <si>
    <t>Uhalde</t>
  </si>
  <si>
    <t>Gracian</t>
  </si>
  <si>
    <t>jackiekopp@sbcglobal.net</t>
  </si>
  <si>
    <t>JO-A-300-20302-890628</t>
  </si>
  <si>
    <t>Production of Livestock Worker</t>
  </si>
  <si>
    <t>Driving on ranch only</t>
  </si>
  <si>
    <t>BLM Leases</t>
  </si>
  <si>
    <t>WHITE PINE</t>
  </si>
  <si>
    <t>Range Housing</t>
  </si>
  <si>
    <t>H-300-20318-911464</t>
  </si>
  <si>
    <t>REBISH &amp; KONEN LIVESTOCK</t>
  </si>
  <si>
    <t>3 MI NO. OF DILLON ON HWY 41</t>
  </si>
  <si>
    <t>KONEN</t>
  </si>
  <si>
    <t>3 MI NO.OF DILLON ON HWY 41</t>
  </si>
  <si>
    <t xml:space="preserve"> DILLON</t>
  </si>
  <si>
    <t>JO-A-300-20318-911464</t>
  </si>
  <si>
    <t xml:space="preserve">
3 MI NO.OF DILLON ON HWY 41</t>
  </si>
  <si>
    <t>Wellington</t>
  </si>
  <si>
    <t>H-300-20325-922183</t>
  </si>
  <si>
    <t>Zach Bullock Farms fka Bullock Farms</t>
  </si>
  <si>
    <t>4595 Hwy 165 S</t>
  </si>
  <si>
    <t>Bullock</t>
  </si>
  <si>
    <t>Danny</t>
  </si>
  <si>
    <t>JO-A-300-20325-922183</t>
  </si>
  <si>
    <t>153 B Robert Bullock Road</t>
  </si>
  <si>
    <t>119 Pat's Lane</t>
  </si>
  <si>
    <t>H-300-20292-881300</t>
  </si>
  <si>
    <t>SSS FARMS LLC</t>
  </si>
  <si>
    <t>PO BOX 539</t>
  </si>
  <si>
    <t>Duplantis</t>
  </si>
  <si>
    <t>PO BOX 538</t>
  </si>
  <si>
    <t>Baldwin</t>
  </si>
  <si>
    <t>sdsssfarms@gmail.com</t>
  </si>
  <si>
    <t>JO-A-300-20292-881300</t>
  </si>
  <si>
    <t xml:space="preserve">' FEDERAL AND STATE WITHHOLDING
SOCIAL SECURITY AND MEDICARE
ALL PAYROLL ADVANCES
A REASONABLE CHARGE WILL BE DEDUCTED FOR ANY WILLFUL DESTRUCTION OR DAMAGE TO ANY EQUIPMENT, TOOLS, HOUSING OR FURNISHINGS. </t>
  </si>
  <si>
    <t>105 SMITH LANE
FIXED-SITE FARM OWNED AND OPERATED BY FARMER</t>
  </si>
  <si>
    <t>ST MARY</t>
  </si>
  <si>
    <t>105 SMITH LANE
HOUSING IS OWNED AND/OR CONTROLLED BY FARMER</t>
  </si>
  <si>
    <t>H-300-19295-101527</t>
  </si>
  <si>
    <t>Claiborne Miller</t>
  </si>
  <si>
    <t>1267 Clay Rd</t>
  </si>
  <si>
    <t>Clairborne</t>
  </si>
  <si>
    <t>clay.miller54@gmail.com</t>
  </si>
  <si>
    <t>JO-A-300-19295-101527</t>
  </si>
  <si>
    <t>491 Oberlin Rd.</t>
  </si>
  <si>
    <t>1534 - A &amp; B Terry Rd
501 Oberlin Rd.</t>
  </si>
  <si>
    <t>mperron_82@yahoo.com</t>
  </si>
  <si>
    <t>H-300-20237-783822</t>
  </si>
  <si>
    <t>Yield-Pro Crop Consulting Inc</t>
  </si>
  <si>
    <t>8 Canyon View Drive</t>
  </si>
  <si>
    <t>Meeks</t>
  </si>
  <si>
    <t>JO-A-300-20237-783822</t>
  </si>
  <si>
    <t>4575 U.S. Hwy 87</t>
  </si>
  <si>
    <t>11530 FM 759</t>
  </si>
  <si>
    <t>OCHILTREE</t>
  </si>
  <si>
    <t>james.meeks01@gmail.com</t>
  </si>
  <si>
    <t>H-300-20255-817807</t>
  </si>
  <si>
    <t>JO-A-300-20255-817807</t>
  </si>
  <si>
    <t>Farm workers &amp; Laborers</t>
  </si>
  <si>
    <t>Box</t>
  </si>
  <si>
    <t xml:space="preserve">' The employer will make the following deductions: Social Security tax and federal income tax withholding as required by Federal, State and local law, cash advances, over-payment of wages, and any other deductions expressly authorized by the worker in writing.
</t>
  </si>
  <si>
    <t>6000 Duda Rd</t>
  </si>
  <si>
    <t>H-300-20262-833268</t>
  </si>
  <si>
    <t>Juan Carlos Ramos</t>
  </si>
  <si>
    <t>410 Grissom Rd. NW</t>
  </si>
  <si>
    <t>410 Grissom Rd NW</t>
  </si>
  <si>
    <t>JO-A-300-20262-833268</t>
  </si>
  <si>
    <t xml:space="preserve">950-1823 US Hwy 27 N </t>
  </si>
  <si>
    <t>120 Sarasota St</t>
  </si>
  <si>
    <t>jcarlosramos90@gmail.com</t>
  </si>
  <si>
    <t>H-300-20251-808073</t>
  </si>
  <si>
    <t>JO-A-300-20251-808073</t>
  </si>
  <si>
    <t xml:space="preserve">Field Workers (Green Leaf, Romaine For Process) </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</si>
  <si>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and deductions expressly authorized by the worker in writing (if any).  
See Addendum C.</t>
  </si>
  <si>
    <t>Must have 1-month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t>
  </si>
  <si>
    <t xml:space="preserve">Ranch 10 Carter : Co. 19th St and Ave G
</t>
  </si>
  <si>
    <t>Patterson Apartments 2: 280 S 15th Avenue</t>
  </si>
  <si>
    <t>Dormitory-style Housing</t>
  </si>
  <si>
    <t>H-300-20260-827343</t>
  </si>
  <si>
    <t>JO-A-300-20260-827343</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</si>
  <si>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 of state income tax.</t>
  </si>
  <si>
    <t xml:space="preserve">Criminal background check and drug testing: Everglades Harvesting may conduct criminal background checks at the employer's expense on all new applicants post-employment. Failure to pass criminal background check and/or drug screening is grounds for termination. Everglades Harvesting is a drug-free workplace. All employees will be subject to the companys hiring standards for seasonal agricultural workers, including reasonable background checks and drug/alcohol testing. The drug/alcohol testing and criminal background checks will be done post-employment at the employers expense
</t>
  </si>
  <si>
    <t>Barron Collier Partnership - 
3900 SR 29 North</t>
  </si>
  <si>
    <t>Whispering Pines I
1124 E Edward Street</t>
  </si>
  <si>
    <t>H-300-20261-831077</t>
  </si>
  <si>
    <t>Williams Farms LLC</t>
  </si>
  <si>
    <t>970 Hwy 207</t>
  </si>
  <si>
    <t>594 FM 293</t>
  </si>
  <si>
    <t>JO-A-300-20261-831077</t>
  </si>
  <si>
    <t>Cotton Hauler</t>
  </si>
  <si>
    <t>1048 CR 11</t>
  </si>
  <si>
    <t>danielle@williamsfarmsllc.com</t>
  </si>
  <si>
    <t>H-300-20282-874304</t>
  </si>
  <si>
    <t>JO-A-300-20282-874304</t>
  </si>
  <si>
    <t>Per 85 lb. box</t>
  </si>
  <si>
    <t>' Social Security
Federal Tax
Meals (if required)
Inadvertent Over-payments (if required)
Loan Repayments (if required)
Court and Government Ordered Garnishments (if required)
Damage to tools/housing (other than normal wear and tear, if required)</t>
  </si>
  <si>
    <t>The majority of the workday is spent on ones feet and outdoors. Must be 18 years or older. Employer may conduct a criminal
background check on all new applicants for employment at the owners expense. Workers may stand in one place for any period of
time. Workers must be able to climb, stand, sit, stoop, squat, kneel, crouch, bend (from the waist), push, pull, reach and lift 80-100lbs.
Work is performed in outdoor agricultural fields and involves exposure to sun, wind, rain, soil, mud, dust, heat, cold and other natural
elements. Workers must be able to withstand working in the direct sunlight and weather conditions ranging from hot and humid
weather, moderate rain and cold while performing their required job duties. Workers should expect periods of little/no work during
harvesting time due to uncontrollable weather conditions. Hours and days of work may vary due to these conditions. No cell phone
usage during working hours. Cell phone can only be used during breaks and emergencies.</t>
  </si>
  <si>
    <t>IMG Citrus, Inc.
Ashland Grove
25700 Orange Avenue</t>
  </si>
  <si>
    <t>Fort Pierce</t>
  </si>
  <si>
    <t>ST LUCIE</t>
  </si>
  <si>
    <t>882 NE 42nd TER, 210 NW 11th Avenue2302 SW 3 ST, Ok</t>
  </si>
  <si>
    <t>Mobile Homes and Houses</t>
  </si>
  <si>
    <t>H-300-20276-856570</t>
  </si>
  <si>
    <t>JO-A-300-20276-856570</t>
  </si>
  <si>
    <t>Strawberry Machine &amp; Ground Harvest</t>
  </si>
  <si>
    <t>Workers must stand, sit, crouch, bend, reach, lift and carry items weighing up to 20 pounds in the course of performing required activities.  Workers must be able to listen, understand, and follow instructions of company supervisors and managers.</t>
  </si>
  <si>
    <t>Blazer Wilkinson, LP (grower): Smith Ryals Ranch: 3750 Smith Ryals</t>
  </si>
  <si>
    <t xml:space="preserve">Quality Inn Lakeland: 3260 US Hwy. 98 N. </t>
  </si>
  <si>
    <t>H-300-20275-853629</t>
  </si>
  <si>
    <t>MB Crawfish LLC</t>
  </si>
  <si>
    <t>1217 Wright Avenue</t>
  </si>
  <si>
    <t>mbcrawfish@gmail.com</t>
  </si>
  <si>
    <t>JO-A-300-20275-853629</t>
  </si>
  <si>
    <t>2531 Hwy 35</t>
  </si>
  <si>
    <t>3274 Etienne Road</t>
  </si>
  <si>
    <t>H-300-20276-855427</t>
  </si>
  <si>
    <t>JO-A-300-20276-855427</t>
  </si>
  <si>
    <t>1325 WEST 535 NORTH</t>
  </si>
  <si>
    <t>H-300-20293-881619</t>
  </si>
  <si>
    <t>10540 Placide Rd</t>
  </si>
  <si>
    <t>lauraxpaige@yahoo.com</t>
  </si>
  <si>
    <t>JO-A-300-20293-881619</t>
  </si>
  <si>
    <t>H-300-20293-881574</t>
  </si>
  <si>
    <t>Premier Farm &amp; Ranch Supply</t>
  </si>
  <si>
    <t>11307 La Hwy 35</t>
  </si>
  <si>
    <t>Esthay</t>
  </si>
  <si>
    <t>11307 La. Hwy. 35</t>
  </si>
  <si>
    <t>e2ccattle@yahoo.com</t>
  </si>
  <si>
    <t>Shelly@bieberfarms.com</t>
  </si>
  <si>
    <t>JO-A-300-20293-881574</t>
  </si>
  <si>
    <t>5738 Hwy. 13</t>
  </si>
  <si>
    <t xml:space="preserve">23414 W. Lonnie Rd. </t>
  </si>
  <si>
    <t>H-300-20293-881521</t>
  </si>
  <si>
    <t>James Enge</t>
  </si>
  <si>
    <t>7885  56 St NW</t>
  </si>
  <si>
    <t>Enge</t>
  </si>
  <si>
    <t>JIMENGE@YAHOO.COM</t>
  </si>
  <si>
    <t>JO-A-300-20293-881521</t>
  </si>
  <si>
    <t xml:space="preserve">Must be able to lift a 75 pound calf. Minimum of 1 month experience required. Must be able to obtain a driver's license within 30 days of hire. Wage rate may increase with verifiable experience. Basic literacy and arithmetic requirement. No minimum education required. </t>
  </si>
  <si>
    <t>8 8th Street</t>
  </si>
  <si>
    <t>jimenge@yahoo.com</t>
  </si>
  <si>
    <t>H-300-20296-885348</t>
  </si>
  <si>
    <t>Michael J Brignac</t>
  </si>
  <si>
    <t>207 Wolf Point Lane</t>
  </si>
  <si>
    <t>Brignac</t>
  </si>
  <si>
    <t>brignacfarms@gmail.com</t>
  </si>
  <si>
    <t>JO-A-300-20296-885348</t>
  </si>
  <si>
    <t>Farmworker Aqucultural</t>
  </si>
  <si>
    <t>664 Bourbon Drive</t>
  </si>
  <si>
    <t>H-300-20309-898117</t>
  </si>
  <si>
    <t>S &amp; S Farms</t>
  </si>
  <si>
    <t>19650 320th Avenue</t>
  </si>
  <si>
    <t>605 870 3333</t>
  </si>
  <si>
    <t>tashismith72@gmail.com</t>
  </si>
  <si>
    <t>JO-A-300-20309-898117</t>
  </si>
  <si>
    <t>Must be able to drive to town to get parts for the equipment so valid drivers license is required or must be able to obtain within 30 days of hire.  Must have 12 months experience and 12 months on the job training.  Must be able to lift 60 lbs. Extensive pushing and pulling. Exposure to extreme temperatures. Frequent stooping. High school/GED education required. Wage rate may increase based on verifiable experience.</t>
  </si>
  <si>
    <t>19650  320th Avenue</t>
  </si>
  <si>
    <t>31510 196th Street</t>
  </si>
  <si>
    <t>Blunt</t>
  </si>
  <si>
    <t>H-300-20288-878402</t>
  </si>
  <si>
    <t>G.T Services Inc</t>
  </si>
  <si>
    <t>Green Touch Services</t>
  </si>
  <si>
    <t xml:space="preserve">6314 W Broadway </t>
  </si>
  <si>
    <t>McCordsville</t>
  </si>
  <si>
    <t>6314 W Broadway</t>
  </si>
  <si>
    <t>33355 Bee Caves Rd</t>
  </si>
  <si>
    <t>JO-A-300-20288-878402</t>
  </si>
  <si>
    <t xml:space="preserve">' All deductions required by law </t>
  </si>
  <si>
    <t xml:space="preserve">7776 Depot St , McCordsville, In 46055
</t>
  </si>
  <si>
    <t xml:space="preserve">3 bedroom/1 bath  (2 houses)
</t>
  </si>
  <si>
    <t>eric@greentouchservices.com</t>
  </si>
  <si>
    <t>H-300-20306-894174</t>
  </si>
  <si>
    <t>Landry Crawfish Farm, L.L.C.</t>
  </si>
  <si>
    <t>314 Kollitz Street</t>
  </si>
  <si>
    <t xml:space="preserve">Landry </t>
  </si>
  <si>
    <t>Kristopher</t>
  </si>
  <si>
    <t xml:space="preserve">Owner/Farmer </t>
  </si>
  <si>
    <t>2107 West Whitney</t>
  </si>
  <si>
    <t>kylielandry28@yahoo.com</t>
  </si>
  <si>
    <t>JO-A-300-20306-894174</t>
  </si>
  <si>
    <t>Please see attached  continued for B.6</t>
  </si>
  <si>
    <t xml:space="preserve">2107 West Whitney </t>
  </si>
  <si>
    <t xml:space="preserve">108 Miller Ave </t>
  </si>
  <si>
    <t xml:space="preserve">Estherwood </t>
  </si>
  <si>
    <t xml:space="preserve">Trailer </t>
  </si>
  <si>
    <t>H-300-20305-894016</t>
  </si>
  <si>
    <t>Kyle R. Fontenot</t>
  </si>
  <si>
    <t>6100 Tupper Road</t>
  </si>
  <si>
    <t>krfontenot1@gmail.com</t>
  </si>
  <si>
    <t>JO-A-300-20305-894016</t>
  </si>
  <si>
    <t>25522 Highway 26</t>
  </si>
  <si>
    <t>H-300-20301-888990</t>
  </si>
  <si>
    <t>Clayview Dairy LLP</t>
  </si>
  <si>
    <t>35694 215th Ave</t>
  </si>
  <si>
    <t>Goodhue</t>
  </si>
  <si>
    <t>Huseth</t>
  </si>
  <si>
    <t>JO-A-300-20301-888990</t>
  </si>
  <si>
    <t>jonh@cviewdairy.com</t>
  </si>
  <si>
    <t>H-300-20308-896279</t>
  </si>
  <si>
    <t>Neal Landry Farms</t>
  </si>
  <si>
    <t>9114 Highway 13</t>
  </si>
  <si>
    <t>JO-A-300-20308-896279</t>
  </si>
  <si>
    <t>18617 Gladu Road</t>
  </si>
  <si>
    <t xml:space="preserve"> single wide mobile home</t>
  </si>
  <si>
    <t>H-300-20300-888045</t>
  </si>
  <si>
    <t xml:space="preserve">Honl's Bees, Inc.  </t>
  </si>
  <si>
    <t>100 S. Main St.</t>
  </si>
  <si>
    <t xml:space="preserve">Mailing:  33881 State Hwy 22 ,Gaylord,  MN 55334 </t>
  </si>
  <si>
    <t>Winthrop</t>
  </si>
  <si>
    <t>Honl</t>
  </si>
  <si>
    <t xml:space="preserve">Co-owner </t>
  </si>
  <si>
    <t>Mailing:  33881 State Hwy 22 ,Gaylord,  MN 55334</t>
  </si>
  <si>
    <t>JO-A-300-20300-888045</t>
  </si>
  <si>
    <t>TX: $12.67 MN: $14.40</t>
  </si>
  <si>
    <t>This job requires a minimum of three months of prior experience working on a honeybee farm handling both manual and machine tasks associated with beekeeping.  Saturday work required. Must be able to lift/carry 75 lbs. Workers need to have no fear of bees and be non-allergic to bee stings, pollen, honey or other products of the hive.   Must be able to work in excessive humidity and heat up to 110 degrees Fahrenheit.  Workers with a clean driving record (no major moving violations such as but not limited to Driving While Intoxicated or Reckless Driving) and able to obtain an insurable driver's license may be required to drive company vehicles. Workers with appropriate licenses and a valid doctor's certificate may be asked to drive other workers.</t>
  </si>
  <si>
    <t>118 PR 7045 and various bee yards within Houston County</t>
  </si>
  <si>
    <t>Lovelady</t>
  </si>
  <si>
    <t>105 PR 7045</t>
  </si>
  <si>
    <t>H-300-20311-902577</t>
  </si>
  <si>
    <t>Hart's Greenhouse &amp; Florist llc</t>
  </si>
  <si>
    <t>102 Westminster Rd</t>
  </si>
  <si>
    <t>JO-A-300-20311-902577</t>
  </si>
  <si>
    <t>Overlook Harvesting Company, LLC</t>
  </si>
  <si>
    <t>2600 OVERLOOK DRIVE</t>
  </si>
  <si>
    <t>WINTER HAVEN</t>
  </si>
  <si>
    <t>Lora</t>
  </si>
  <si>
    <t>Noradilia</t>
  </si>
  <si>
    <t>H-2A Program Director</t>
  </si>
  <si>
    <t>nlora@overlookharvesting.com</t>
  </si>
  <si>
    <t>FIRST LINE SUPERVISORS</t>
  </si>
  <si>
    <t>Per 90 lb field box in early/mid orange for juice process</t>
  </si>
  <si>
    <t>' The employer will make the following deductions:  FICA taxes, income tax, cash advances, over payment of wages; and charges for any loss to the employer due to the worker?s damage or loss of equipment or housing items where it is shown that the worker is responsible, any other deductions expressly authorized by the worker in writing.  No state income tax will be deducted.</t>
  </si>
  <si>
    <t xml:space="preserve">See Addendum C
</t>
  </si>
  <si>
    <t>135 NORTH SUMMIT AVENUE</t>
  </si>
  <si>
    <t xml:space="preserve">Apartment. </t>
  </si>
  <si>
    <t>H-300-20314-904642</t>
  </si>
  <si>
    <t>Amos Enterprises</t>
  </si>
  <si>
    <t xml:space="preserve">15636 Amos Trail </t>
  </si>
  <si>
    <t>Havre</t>
  </si>
  <si>
    <t>amosent@mtintouch.net</t>
  </si>
  <si>
    <t>JO-A-300-20314-904642</t>
  </si>
  <si>
    <t xml:space="preserve">40010 Road 130 North </t>
  </si>
  <si>
    <t>H-300-20323-918154</t>
  </si>
  <si>
    <t>Ingalls Honey, Inc.</t>
  </si>
  <si>
    <t>286 N4450</t>
  </si>
  <si>
    <t>P.O.Box 286</t>
  </si>
  <si>
    <t>Valliant</t>
  </si>
  <si>
    <t>Ingalls</t>
  </si>
  <si>
    <t>P.O. Box 286</t>
  </si>
  <si>
    <t>JO-A-300-20323-918154</t>
  </si>
  <si>
    <t>The employee needs to have no fear of bees, not be allergic to pollen and bee stings and be able to lift 75lbs repeatedly.  The employee also needs to have a valid drivers license to transport hives.  Employees may be required to conduct a drug/alcohol test at no cost to the employee.  Testing will be conducted after employment and not during the interview process.  Will be working in hot and cold weather.  Require 3 months experience as a Bee Keeper.</t>
  </si>
  <si>
    <t>MCCURTAIN</t>
  </si>
  <si>
    <t>100 W Wilson St</t>
  </si>
  <si>
    <t>Motel (Kings Inn Motel)</t>
  </si>
  <si>
    <t>sheilaingalls@hotmail.com</t>
  </si>
  <si>
    <t>https://oklahomaworks.gov/find-a-job/</t>
  </si>
  <si>
    <t>H-300-20325-921086</t>
  </si>
  <si>
    <t>JM Malone and Son Inc</t>
  </si>
  <si>
    <t>1156 Malone Lake Rd</t>
  </si>
  <si>
    <t>Malone</t>
  </si>
  <si>
    <t>JO-A-300-20325-921086</t>
  </si>
  <si>
    <t>Experience as Tractor driving</t>
  </si>
  <si>
    <t>12812 Bob Long Rd</t>
  </si>
  <si>
    <t>4 bedroom house</t>
  </si>
  <si>
    <t>H-300-20323-917282</t>
  </si>
  <si>
    <t>Hermansdale Farm Gp</t>
  </si>
  <si>
    <t>5475 Hwy 281</t>
  </si>
  <si>
    <t>Brinsmade</t>
  </si>
  <si>
    <t>Reginal</t>
  </si>
  <si>
    <t>reh@gondtc.com</t>
  </si>
  <si>
    <t>JO-A-300-20323-917282</t>
  </si>
  <si>
    <t>6696 Hwy 19</t>
  </si>
  <si>
    <t>H-300-20323-917229</t>
  </si>
  <si>
    <t>Murphy Family Ventures LLC</t>
  </si>
  <si>
    <t>5752 Hwy 117 S</t>
  </si>
  <si>
    <t>Hulbert</t>
  </si>
  <si>
    <t>dhulbert@murfam.com</t>
  </si>
  <si>
    <t>JO-A-300-20323-917229</t>
  </si>
  <si>
    <t>'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t>
  </si>
  <si>
    <t>Must be able to lift and carry 75 lbs/75 yrds. One month of farm equipment installation/repair.</t>
  </si>
  <si>
    <t>26634 S 2600 Rd</t>
  </si>
  <si>
    <t>Sheldon</t>
  </si>
  <si>
    <t>VERNON</t>
  </si>
  <si>
    <t>22693 E B Hwy</t>
  </si>
  <si>
    <t>A three bedroom house</t>
  </si>
  <si>
    <t>H-300-20323-918894</t>
  </si>
  <si>
    <t>Rodney H. Walker Farms Partnership</t>
  </si>
  <si>
    <t>74 Cockerham Road</t>
  </si>
  <si>
    <t>walkerfarmsptr@gmail.com</t>
  </si>
  <si>
    <t>JO-A-300-20323-918894</t>
  </si>
  <si>
    <t xml:space="preserve">Drive tractors and operate farm equipment to plant, irrigate, fertilize &amp; harvest crops. Perform mechanical repair and maintenance. Must have or be able to obtain CDL drivers license 3 mo. min. experience required with basic literacy reading and math skills. Drug testing will be done post hire and testing will be at the employers expense.  </t>
  </si>
  <si>
    <t>172 Lowry Road</t>
  </si>
  <si>
    <t>790 Sandpit Road</t>
  </si>
  <si>
    <t>Bertrand</t>
  </si>
  <si>
    <t>H-300-20315-906392</t>
  </si>
  <si>
    <t>Natural Prairie Dairy Farms, LLC</t>
  </si>
  <si>
    <t xml:space="preserve">Natural Prairie Dairy Farms </t>
  </si>
  <si>
    <t>811 US HWY 87</t>
  </si>
  <si>
    <t>Dairy</t>
  </si>
  <si>
    <t>JO-A-300-20315-906392</t>
  </si>
  <si>
    <t>Farmworker, Ranch Animals</t>
  </si>
  <si>
    <t>' The reasonable repair cost of damage from deliberate destruction, other than that caused by normal wear and tear, will be deducted from the earnings of workers found to be responsible for damage to housing or furnishings. Employer guarantees first week of wages of $684.18.</t>
  </si>
  <si>
    <t xml:space="preserve">The following is justification for the lifting requirements for our farming operation: Assisting with my farming operation includes lifting equipment as well as fencing supplies that weigh up to 75 pounds. The following is justification for the drug screening for our farming operation: Operating large farm tractors and equipment as well as operating a motor vehicle under the influence of drugs is dangerous. Operator manuals for the equipment have label warnings - Do Not Operate Under The Influence of Drugs. Work Comp Insurance, as well as vehicle insurance companies, require safety compliance. Poor judgement , Improper driving, ect. can result in serious and fatal accidents. </t>
  </si>
  <si>
    <t xml:space="preserve">Natural Prairie Dairy Farms LLC, 10250 US Hwy 385 </t>
  </si>
  <si>
    <t xml:space="preserve">Channing </t>
  </si>
  <si>
    <t>Natural Prairie Dairy Farms, LLC 10250 US Hwy 385</t>
  </si>
  <si>
    <t>Channing</t>
  </si>
  <si>
    <t>H-300-20323-918024</t>
  </si>
  <si>
    <t>Daren Fowler Farms</t>
  </si>
  <si>
    <t>143 Lawson Road</t>
  </si>
  <si>
    <t xml:space="preserve">Wheatley </t>
  </si>
  <si>
    <t>JO-A-300-20323-918024</t>
  </si>
  <si>
    <t>SFC 123</t>
  </si>
  <si>
    <t>4136 SFC 123</t>
  </si>
  <si>
    <t>H-300-20316-908209</t>
  </si>
  <si>
    <t>Deep Fork Tree Farm, LLC</t>
  </si>
  <si>
    <t>100 S. Westminster Rd.</t>
  </si>
  <si>
    <t>Casio</t>
  </si>
  <si>
    <t>Office  Manager</t>
  </si>
  <si>
    <t>JO-A-300-20316-908209</t>
  </si>
  <si>
    <t>This job requires a minimum of three months of  previous experience working in a nursery handling both manual and machine tasks associated with balled and burlap tree production and harvest activities. Saturday work required. Must be able lift/carry 60 lbs. Post-hire employer-paid drug testing required.This job requires a minimum of three months of  previous experience working in a nursery handling both manual and machine tasks associated with balled and burlap tree production and harvest activities. Saturday work required. Must be able lift/carry 60 lbs. Post-hire employer-paid drug testing required.</t>
  </si>
  <si>
    <t>518 E. 5th St.</t>
  </si>
  <si>
    <t>amanda.casio@dftrees.com</t>
  </si>
  <si>
    <t>High Valley Orchards, LLC</t>
  </si>
  <si>
    <t>3083 Konnowac Pass</t>
  </si>
  <si>
    <t>Wapato</t>
  </si>
  <si>
    <t>Valicoff</t>
  </si>
  <si>
    <t xml:space="preserve">This is a job for: pruning, thinning, training and harvesting apples, apricots, cherries, nectarines, peaches and pears by the worker.  
There are general conditions of employment, general job specifications and individual requirements that are specific to each job duty: 
GENERAL CONDITIONS:  Field work begins at assigned time shortly after daylight. Work may be performed during light rain and in high humidity and in freezing or high heat temperatures. The worker may be required to work in the orchard when trees are wet with dew/rain and should have suitable clothing for variable weather conditions.  Workers may lift or load up to 60lbs.
</t>
  </si>
  <si>
    <t>3083 Konnowac Pass Rd</t>
  </si>
  <si>
    <t>4461 Yakima Valley Hwy</t>
  </si>
  <si>
    <t>Inverness</t>
  </si>
  <si>
    <t>Voss</t>
  </si>
  <si>
    <t>Employer owned - 2 bedroom house</t>
  </si>
  <si>
    <t>H-300-20346-954490</t>
  </si>
  <si>
    <t>Kearsley Trees, Inc.</t>
  </si>
  <si>
    <t>7879 South 2750 West</t>
  </si>
  <si>
    <t>Bagley</t>
  </si>
  <si>
    <t>Genna</t>
  </si>
  <si>
    <t>7879 Sout 2750 West</t>
  </si>
  <si>
    <t>genna@kearsleytreesinc.com</t>
  </si>
  <si>
    <t>JO-A-300-20346-954490</t>
  </si>
  <si>
    <t>Applicants must have 20 days experience with nursery/farm/irrigation work and livestock care.   To meet minimum acceptable performance standards when irrigating, the worker must, after a 10-day conditioning period, move an average of at least 48 40-foot sections of 3-inch pipe or 44 40-foot sections of 4-inch pipe per hour under normal working conditions.</t>
  </si>
  <si>
    <t>7879 South 2750 West (fields within a 60-mile radius)</t>
  </si>
  <si>
    <t>Bunk Houses</t>
  </si>
  <si>
    <t>2 Story House</t>
  </si>
  <si>
    <t>H-300-20333-930001</t>
  </si>
  <si>
    <t>KERMIT KUETHE</t>
  </si>
  <si>
    <t>17885 JONES CUTOFF ROAD</t>
  </si>
  <si>
    <t>BONITA</t>
  </si>
  <si>
    <t>KUETHE</t>
  </si>
  <si>
    <t>KERMIT</t>
  </si>
  <si>
    <t>KERMITFARMS2018@GMAIL.COM</t>
  </si>
  <si>
    <t>JO-A-300-20333-930001</t>
  </si>
  <si>
    <t>' SOCIAL SECURITY
FEDERAL
STATE</t>
  </si>
  <si>
    <t>145 ASHLEY COUNTY ROAD 370</t>
  </si>
  <si>
    <t>WILMOT</t>
  </si>
  <si>
    <t>PRIVATE - HOUSE</t>
  </si>
  <si>
    <t>Larson</t>
  </si>
  <si>
    <t>H-300-20337-934119</t>
  </si>
  <si>
    <t>Amazing Grains Farm</t>
  </si>
  <si>
    <t>327 R Road</t>
  </si>
  <si>
    <t>Palmer</t>
  </si>
  <si>
    <t>Thede</t>
  </si>
  <si>
    <t>michael@amazinggrainsfamilyfarms.com</t>
  </si>
  <si>
    <t>JO-A-300-20337-934119</t>
  </si>
  <si>
    <t>MERRICK</t>
  </si>
  <si>
    <t>905 Indian Street</t>
  </si>
  <si>
    <t>St. Paul</t>
  </si>
  <si>
    <t>HOWARD</t>
  </si>
  <si>
    <t>2-bedroom duplex</t>
  </si>
  <si>
    <t>Plains</t>
  </si>
  <si>
    <t>Penny</t>
  </si>
  <si>
    <t>Andover</t>
  </si>
  <si>
    <t>DAY</t>
  </si>
  <si>
    <t>H-300-20339-938127</t>
  </si>
  <si>
    <t>FERNANDO MEZA HARVESTING, INC.</t>
  </si>
  <si>
    <t>15 Sand Mountain Rd.</t>
  </si>
  <si>
    <t>Fort Meade</t>
  </si>
  <si>
    <t>FERNANDO</t>
  </si>
  <si>
    <t>15 SAND MOUNTAIN RD.</t>
  </si>
  <si>
    <t>FORT MEADE</t>
  </si>
  <si>
    <t>fernandomezaharvesting@outlook.com</t>
  </si>
  <si>
    <t>JO-A-300-20339-938127</t>
  </si>
  <si>
    <t>Per 95 lb. Box</t>
  </si>
  <si>
    <t xml:space="preserve">' The employer will make the following deductions:  FICA taxes, Medicare and Income taxes as required by law, cash advances and repayments of loans, overpayment of wages, and charges for any loss to the employer due to the workers damage or loss of equipment or housing items where it is shown that the worker is responsible, and any other deductions expressly authorized by the worker in writing.  No state income tax will be deducted.  </t>
  </si>
  <si>
    <t>The worker must be responsible and consistent on the job. The worker will be required to keep up with the pace of all other workers.</t>
  </si>
  <si>
    <t>6449 Camp Mack Rd.</t>
  </si>
  <si>
    <t xml:space="preserve">409 S. MAGNOLIA AVE. 
Apts. A &amp; B
</t>
  </si>
  <si>
    <t>FROSTPROOF</t>
  </si>
  <si>
    <t>Mills</t>
  </si>
  <si>
    <t xml:space="preserve">' - Social Security 
- Federal Tax
- State Tax 
- Inadvertent Overpayments (if required)
- Loan repayments (if required)
- Court &amp; government ordered garnishments (if required)
- Damage to tools or housing ( other than normal wear and tear, if required)
</t>
  </si>
  <si>
    <t>Three months verifiable experience hand harvesting a perishable crop. Work outside in extremely hot, cold and/or wet weather. Walk, bend, stoop and reach for prolonged periods of time. Lift and carry up to 50 lbs. Must be 18 or older. Employer is a drug-free workplace. Drug testing is conducted post-hire at the employer's expense and is not part of the interview process.</t>
  </si>
  <si>
    <t>' Federal Tax, State Tax, Social Security</t>
  </si>
  <si>
    <t>Cavalier</t>
  </si>
  <si>
    <t>B.T. Loftus Ranches, Inc.</t>
  </si>
  <si>
    <t>1209 Morrier Lane</t>
  </si>
  <si>
    <t>Munoz</t>
  </si>
  <si>
    <t>Alejandra</t>
  </si>
  <si>
    <t xml:space="preserve">This job requires thinning, training, pruning, harvesting of apples; hops; peppers; barley; hemp and pears by the worker.  
There are general conditions of employment, general job specifications and individual requirements that are specific to each job duty: 
GENERAL CONDITIONS:  Field work begins at assigned time shortly after daylight. Work may be performed during light rain and in high humidity and in freezing or high heat temperatures. The worker may be required to work in the orchard when trees are wet with dew/rain and should have suitable clothing for variable weather conditions. Worker may be required to lift or load up to 60 lbs continually. 
</t>
  </si>
  <si>
    <t>jobs@loftusranches.com</t>
  </si>
  <si>
    <t>Pablo</t>
  </si>
  <si>
    <t>HIDALGO</t>
  </si>
  <si>
    <t>H-300-20345-951546</t>
  </si>
  <si>
    <t>JO-A-300-20345-951546</t>
  </si>
  <si>
    <t>H-300-20260-827489</t>
  </si>
  <si>
    <t>Hire Us Inc.</t>
  </si>
  <si>
    <t>17717 Hunting Bow Circle</t>
  </si>
  <si>
    <t>Suite 102</t>
  </si>
  <si>
    <t>Lutz</t>
  </si>
  <si>
    <t>Orly</t>
  </si>
  <si>
    <t>orly@hireusgroup.com</t>
  </si>
  <si>
    <t>JO-A-300-20260-827489</t>
  </si>
  <si>
    <t>If employee picks 1 flat or more/hr during the work day, the employee will earn a per flat rate bonus of  $0.10 pr flat. Any piece rate made will be added as a bonus to the minimum AEWR wage.</t>
  </si>
  <si>
    <t>Must show proof of legal authorization to work in the United States. Drug/alcohol/tobacco free work zone. Must be 18 due to insurance.  Static strength; exert max muscle force to lift, push, pull, unload, carry objects up to 50lbs; may climb, walk, stand, reach, balance, sit, stoop, bend, squat, wash, clean: equip, grounds, area.  Must have 6 months Farm Worker; Crop exp</t>
  </si>
  <si>
    <t>3626 Pippin Rd</t>
  </si>
  <si>
    <t>2640 Pine Cone Park</t>
  </si>
  <si>
    <t>Mobile Home Park</t>
  </si>
  <si>
    <t>orly@h2ags.com</t>
  </si>
  <si>
    <t>Carpenter</t>
  </si>
  <si>
    <t>Devils Lake</t>
  </si>
  <si>
    <t>H-300-20315-906416</t>
  </si>
  <si>
    <t>JO-A-300-20315-906416</t>
  </si>
  <si>
    <t xml:space="preserve">35956 Cunningham Rd FROM 395 </t>
  </si>
  <si>
    <t>Echo</t>
  </si>
  <si>
    <t>H-300-20323-918306</t>
  </si>
  <si>
    <t>B&amp;B Farms</t>
  </si>
  <si>
    <t>302 Phillips 321</t>
  </si>
  <si>
    <t>25035 Hwy 20W, Elaine, AR 72333</t>
  </si>
  <si>
    <t>Barnes</t>
  </si>
  <si>
    <t>JO-A-300-20323-918306</t>
  </si>
  <si>
    <t>25035 Hwy 20 W</t>
  </si>
  <si>
    <t>29097 Hwy 20 West</t>
  </si>
  <si>
    <t>leenbarnes@gmail.com</t>
  </si>
  <si>
    <t>H-300-20309-899090</t>
  </si>
  <si>
    <t>HE Sheep Company</t>
  </si>
  <si>
    <t>6860 Rose Creek Rd</t>
  </si>
  <si>
    <t>6860 Rose Creek Rd, Winnemucca NV 89446</t>
  </si>
  <si>
    <t>Winnemucca</t>
  </si>
  <si>
    <t>estill33@icloud.com</t>
  </si>
  <si>
    <t>JO-A-300-20309-899090</t>
  </si>
  <si>
    <t>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</si>
  <si>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 xml:space="preserve">6860 Rose Creek Rd, </t>
  </si>
  <si>
    <t>H-300-20343-941481</t>
  </si>
  <si>
    <t>Harral Livestock Co. LLC</t>
  </si>
  <si>
    <t>811 S FM 2023</t>
  </si>
  <si>
    <t>PO Box 869, Ft. Stockton, TX, 79735</t>
  </si>
  <si>
    <t>Harral</t>
  </si>
  <si>
    <t>Dillard</t>
  </si>
  <si>
    <t>daharral@yahoo.com</t>
  </si>
  <si>
    <t>JO-A-300-20343-941481</t>
  </si>
  <si>
    <t>Required to: spend the majority of work days on the range, live  and work singly or in small  groups  of workers in isolated  areas for extended periods of time, to ride, handle  and tend horses  in a manner to assure the safety and health  of the worker, co-workers, horses and livestock,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 storage, comply with employers maintenance, operating, cleaning and sanitation protocols, work with and around farm machinery such as tractors for supplemental feeding purposes and ATVs for movement of livestock, work with and around farm machinery such as tractors for haying and supplemental feeding purposes and ATVs for irrigating and the movement of livestock, work outdoors in all types of weather and</t>
  </si>
  <si>
    <t>811 FM 2023</t>
  </si>
  <si>
    <t>1467 Puckett Rd</t>
  </si>
  <si>
    <t>H-300-20248-806672</t>
  </si>
  <si>
    <t>JO-A-300-20248-806672</t>
  </si>
  <si>
    <t>15910 NO. BEAVER DAM ROAD</t>
  </si>
  <si>
    <t>BEAVER DAM</t>
  </si>
  <si>
    <t>H-300-20239-787841</t>
  </si>
  <si>
    <t>LORA</t>
  </si>
  <si>
    <t>NORADILIA</t>
  </si>
  <si>
    <t>OVERLOOK HARVESTING COMPANY, LLC</t>
  </si>
  <si>
    <t>JO-A-300-20239-787841</t>
  </si>
  <si>
    <t>Fruit Harvester</t>
  </si>
  <si>
    <t>' The employer will make the following deductions:  FICA taxes, income tax, cash advances, over payment of wages; and charges for any loss to the employer due to the workers damage or loss of equipment or housing items where it is shown that the worker is responsible, any other deductions expressly authorized by the worker in writing.  No state income tax will be deducted.</t>
  </si>
  <si>
    <t>11425 WALTER HUNTER ROAD</t>
  </si>
  <si>
    <t>LITHIA</t>
  </si>
  <si>
    <t>Apartment. HILLSBOROUGH COUNTY</t>
  </si>
  <si>
    <t>H-300-20247-804647</t>
  </si>
  <si>
    <t>JO-A-300-20247-804647</t>
  </si>
  <si>
    <t xml:space="preserve">Must have 30 days verifiable experience in irrigation of onions by sprinkler and drip delivery systems and some experience in general agricultural labor practices including weeding, thinning, and harvesting onion crops.
Employee may be requested only after they are hired to take a drug test at Peri &amp; Sons expense and at no cost to the employee. </t>
  </si>
  <si>
    <t>48845 W. Nees Ave.</t>
  </si>
  <si>
    <t>Firebaugh</t>
  </si>
  <si>
    <t>Maldonado Plaza
1779 Thomas Conboy Ave</t>
  </si>
  <si>
    <t>H-300-20254-815760</t>
  </si>
  <si>
    <t>Double B Farms &amp; Gin, LLC</t>
  </si>
  <si>
    <t>9874 Hwy 9 S</t>
  </si>
  <si>
    <t>P.O. Box 515 (Mailing)</t>
  </si>
  <si>
    <t>Bowen</t>
  </si>
  <si>
    <t>JO-A-300-20254-815760</t>
  </si>
  <si>
    <t>' Social Security
Federal Tax
State Tax
If Required:
Meals
Inadvertent Over-Payments
Loan Repayments
Court Ordered Garnishments
Government Ordered Garnishments
Damages to Tools/Housing (Other than normal wear &amp; tear)</t>
  </si>
  <si>
    <t xml:space="preserve">* Safety training for use of farm equipment and tractors will be provided. To ensure the safety of all employees, those interested in operating machinery must be able to communicate with and adequately follow instructions given by management. Management reserves the right to restrict employees from operational duties who do not show proficiency to effectively communicate with management and may therefore place other employees safety in risk. ** ** The ability of an employee to safely operate machinery will be left to the discretion of management. Workers must have 3 months experience in operating tractor and driving a forklift with bale clamps. (All tools, supplies, and equipment will be provided at no cost to workers) Work in extreme weather conditions.  Must be able to work with minimum supervision. Workers must have a valid drivers license. Much of the workday is spent on ones feet and outdoors. Workers may stand in one place for any period.  Proper work attire is required. </t>
  </si>
  <si>
    <t>3925 Boyscout Road</t>
  </si>
  <si>
    <t>PONTOTOC</t>
  </si>
  <si>
    <t xml:space="preserve">50 Oak Forrest Road
</t>
  </si>
  <si>
    <t>http://mdes.ms.gov/</t>
  </si>
  <si>
    <t>H-300-20262-832382</t>
  </si>
  <si>
    <t>Linda Mackrill</t>
  </si>
  <si>
    <t>Beckville Bee</t>
  </si>
  <si>
    <t>5694 FM Road 124</t>
  </si>
  <si>
    <t>Beckville</t>
  </si>
  <si>
    <t>Mackrill</t>
  </si>
  <si>
    <t>JO-A-300-20262-832382</t>
  </si>
  <si>
    <t>Workers must be capable of lifting and carrying 50 pounds and no allergic reaction to bee stings.  Cell phones are limited to business calls only.  No texting.  No smoking or drinking of alcoholic beverages during working hours.  Require a regular drivers license.</t>
  </si>
  <si>
    <t>5694 FM 124</t>
  </si>
  <si>
    <t>makrillhoney@hotmail.com</t>
  </si>
  <si>
    <t>H-300-20261-829109</t>
  </si>
  <si>
    <t>Jimmy W. Durbin Farms</t>
  </si>
  <si>
    <t>3233 County Road 30</t>
  </si>
  <si>
    <t>Clanton</t>
  </si>
  <si>
    <t>Minor</t>
  </si>
  <si>
    <t>jimdurbinfarms@gmail.com</t>
  </si>
  <si>
    <t>JO-A-300-20261-829109</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</si>
  <si>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Work outside in inclement weather conditions including rain and/or extreme temperatures. Walk, stoop, bend, reach and lift and carry 50 lbs. for prolonged periods of time. Use a 6 ft. ladder while pruning fruit trees above head. Employer is a Drug-Free Workplace. Drug testing is conducted post-hire at the employer's expense and is not part of the interview process.</t>
  </si>
  <si>
    <t>H-300-20261-829237</t>
  </si>
  <si>
    <t>Valley Produce Harvesting &amp; Hauling Co</t>
  </si>
  <si>
    <t>PO Box 2435</t>
  </si>
  <si>
    <t>1800 E Canal St.</t>
  </si>
  <si>
    <t>JO-A-300-20261-829237</t>
  </si>
  <si>
    <t xml:space="preserve">Farmworker: Diversified  </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</si>
  <si>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 is discovered it is required or if the worker request withholding.</t>
  </si>
  <si>
    <t>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</si>
  <si>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2000 Duda Rd</t>
  </si>
  <si>
    <t>H-300-20267-841470</t>
  </si>
  <si>
    <t>S. Derringer Harvesting, Inc.</t>
  </si>
  <si>
    <t>1240 Old Bradenton Road</t>
  </si>
  <si>
    <t>derringer123@gmail.com</t>
  </si>
  <si>
    <t>JO-A-300-20267-841470</t>
  </si>
  <si>
    <t>1068 Nine Mile Road</t>
  </si>
  <si>
    <t>11900 Six L's Farm Road</t>
  </si>
  <si>
    <t>H-300-20272-847446</t>
  </si>
  <si>
    <t>Commercial Nursery Company Inc</t>
  </si>
  <si>
    <t xml:space="preserve"> 3654 Knights Church Rd</t>
  </si>
  <si>
    <t>Decherd</t>
  </si>
  <si>
    <t>Hiscock</t>
  </si>
  <si>
    <t>Iain</t>
  </si>
  <si>
    <t>3654 Knights Church Rd</t>
  </si>
  <si>
    <t>JO-A-300-20272-847446</t>
  </si>
  <si>
    <t>' Section A.11 Deductions from Pay
FICA, state and federal taxes will not be deducted from those worker's wages that are working under a
temporary, agricultural visa unless required by Internal Revenue Service or requested by the worker.
Deductions will be made for willful destruction of property, monthly deduction for cable/satellite and
landline telephone that is requested by the workers at the employer provided housing; but no deduction
will be made which would bring the employee’s hourly wage below the Federal Minimum Wage.
Deductions from wages which are expressly authorized in writing by the worker may also be made if
voluntarily elected by the worker and permitted under applicable state or federal law.</t>
  </si>
  <si>
    <t>H-300-20275-853443</t>
  </si>
  <si>
    <t>Denny Nickelson Farms</t>
  </si>
  <si>
    <t>570 La Hacienda Drive</t>
  </si>
  <si>
    <t>Denny</t>
  </si>
  <si>
    <t>Sheryl</t>
  </si>
  <si>
    <t>570 La Hacienda Dr</t>
  </si>
  <si>
    <t>sdenny6@gmail.com</t>
  </si>
  <si>
    <t>JO-A-300-20275-853443</t>
  </si>
  <si>
    <t>Wage rate may increase with verifiable experience.  Exposure to extreme temperatures. Must be able to obtain a valid driver's license within 30 days of hire. Minimum three (3) months experience. Basic literacy and arithmetic requirement. No minimum education required. Needs to be able to lift 60 lbs.</t>
  </si>
  <si>
    <t>25944 Rd 15</t>
  </si>
  <si>
    <t>RAWLINS</t>
  </si>
  <si>
    <t>H-300-20272-848735</t>
  </si>
  <si>
    <t>Paul's Nursery</t>
  </si>
  <si>
    <t>201 King Ln</t>
  </si>
  <si>
    <t>Leander</t>
  </si>
  <si>
    <t>nurseryfinance512@gmail.com</t>
  </si>
  <si>
    <t>FisherBroyles, LLP.</t>
  </si>
  <si>
    <t>JO-A-300-20272-848735</t>
  </si>
  <si>
    <t>$12.67/hr. Some overtime may be available as same rate of pay.</t>
  </si>
  <si>
    <t>' All deductions required by state law.</t>
  </si>
  <si>
    <t>Employer will provide training as needed.</t>
  </si>
  <si>
    <t>201 King Ln.</t>
  </si>
  <si>
    <t>100 Christopher Ln</t>
  </si>
  <si>
    <t>H-300-20276-855643</t>
  </si>
  <si>
    <t>Sun Berry Orchard Inc.</t>
  </si>
  <si>
    <t>2318 Greenwood Rd</t>
  </si>
  <si>
    <t xml:space="preserve">1222 Eric Ln, Lake Zurich, IL 60047, Lake County </t>
  </si>
  <si>
    <t>Bull Valley</t>
  </si>
  <si>
    <t>Bazylyuk</t>
  </si>
  <si>
    <t>Sergiy</t>
  </si>
  <si>
    <t>cardinal2004@gmail.com</t>
  </si>
  <si>
    <t>JO-A-300-20276-855643</t>
  </si>
  <si>
    <t>A valid drivers license is required or must be able to obtain within 30 days.  Must have 12 months experience and 12 months on the job training.  Extensive pushing, pulling and walking. Exposure to extreme temperatures. Frequent stooping. Repetitive movements. Employer requires drug screen post hire at employer's expense due to the liability of driving trucks on public roads. Employer requires criminal background check due to expensive tools and equipment on the farm and the presence of children on the farm. Failure to pass drug screen and/or criminal background check will result in termination of employment. Must be able to lift 60 lbs. High school/GED education required. Wage rate my increase based on verifiable experience.</t>
  </si>
  <si>
    <t>2318 Greenwood Rd.</t>
  </si>
  <si>
    <t>H-300-20276-855253</t>
  </si>
  <si>
    <t>Byron P. Zaunbrecher</t>
  </si>
  <si>
    <t>JO-A-300-20276-855253</t>
  </si>
  <si>
    <t>2606 Grand Coulee Road</t>
  </si>
  <si>
    <t>H-300-20280-859191</t>
  </si>
  <si>
    <t xml:space="preserve">Miguel Leroy Lozano </t>
  </si>
  <si>
    <t>Lozar Apiaries</t>
  </si>
  <si>
    <t>1215 Poblano Ln</t>
  </si>
  <si>
    <t>Lozano</t>
  </si>
  <si>
    <t>Leroy</t>
  </si>
  <si>
    <t>miguelleroylozano@lozarapiary.com</t>
  </si>
  <si>
    <t>JO-A-300-20280-859191</t>
  </si>
  <si>
    <t xml:space="preserve">'  No Deductions from wages
</t>
  </si>
  <si>
    <t>Be Willing, able, and available to perform work for the entire period.</t>
  </si>
  <si>
    <t>10611 N. Bentsen Rd</t>
  </si>
  <si>
    <t>Mcallen</t>
  </si>
  <si>
    <t xml:space="preserve">10611 N. Bentsen Rd
</t>
  </si>
  <si>
    <t>McAllen</t>
  </si>
  <si>
    <t>Mobile housing/RV</t>
  </si>
  <si>
    <t>H-300-20282-874274</t>
  </si>
  <si>
    <t>Carlson Harvesting Inc.</t>
  </si>
  <si>
    <t>17596 270th Ave NE</t>
  </si>
  <si>
    <t>Good Ridge</t>
  </si>
  <si>
    <t>JO-A-300-20282-874274</t>
  </si>
  <si>
    <t>Hay Hauler</t>
  </si>
  <si>
    <t>21725 400th Ave SE</t>
  </si>
  <si>
    <t>11244 390th Ave NE</t>
  </si>
  <si>
    <t>Goodridge</t>
  </si>
  <si>
    <t>PENNINGTON</t>
  </si>
  <si>
    <t>carlsonharvesting@gmail.com</t>
  </si>
  <si>
    <t>H-300-20297-886982</t>
  </si>
  <si>
    <t>JO-A-300-20297-886982</t>
  </si>
  <si>
    <t>23100 West Lonnie Road</t>
  </si>
  <si>
    <t>H-300-20301-889615</t>
  </si>
  <si>
    <t>Martin's Nursery, Inc.</t>
  </si>
  <si>
    <t>2700 Snow Road North</t>
  </si>
  <si>
    <t>Semmes</t>
  </si>
  <si>
    <t>Turk</t>
  </si>
  <si>
    <t>bill@martinsnursery.com</t>
  </si>
  <si>
    <t>JO-A-300-20301-889615</t>
  </si>
  <si>
    <t>One month of verifiable nursery work experience required. Lift, carry and load up to 50 lb. bags of fertilizer or potted plants. Walk, stand and sit for extended periods of time. Bend and reach repeatedly. Work in extremely hot, cold and/or rainy weather. Climb ladders 6 ft. tall when covering greenhouses. Employer is a drug and alcohol-free workplace.  Drug testing is conducted post-hire at the employer's expense and is not part of the interview process.</t>
  </si>
  <si>
    <t>Horace Tenant House- 2850 Snow Road North</t>
  </si>
  <si>
    <t>H-300-20288-878141</t>
  </si>
  <si>
    <t>Corporate: 1727 Highway 223</t>
  </si>
  <si>
    <t>10639 Plowden Mill Rd.</t>
  </si>
  <si>
    <t>Alcolu</t>
  </si>
  <si>
    <t>manningsc@bonnieplants.com</t>
  </si>
  <si>
    <t>JO-A-300-20288-878141</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</si>
  <si>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Walk, sit, stand on concrete or other surfaces, push and pull, bend, stoop and crouch for long periods of time. Use of repetitive hand and finger movements. Work outside in inclement weather. Lift, carry, and load up to 50 lbs. Must be 18 years of age or older. Drug and alcohol testing may be conducted post-offer at the employers expense and is not part of the interview process.</t>
  </si>
  <si>
    <t>10631 Plowden Mill Rd.</t>
  </si>
  <si>
    <t>Single Family</t>
  </si>
  <si>
    <t>H-300-20288-877912</t>
  </si>
  <si>
    <t>S/R Farms, Inc.</t>
  </si>
  <si>
    <t>12625 Chicken Creek Road</t>
  </si>
  <si>
    <t>Harveyville</t>
  </si>
  <si>
    <t>JO-A-300-20288-877912</t>
  </si>
  <si>
    <t>WABAUNSEE</t>
  </si>
  <si>
    <t>debwillms49@gmail.com</t>
  </si>
  <si>
    <t>H-300-20296-885318</t>
  </si>
  <si>
    <t>Matthew Perron</t>
  </si>
  <si>
    <t>894 Oberlin Rd</t>
  </si>
  <si>
    <t>894 Oberlin rd</t>
  </si>
  <si>
    <t>JO-A-300-20296-885318</t>
  </si>
  <si>
    <t>894 Oberlin Rd.</t>
  </si>
  <si>
    <t>1534 - A &amp; B Terry Rd.</t>
  </si>
  <si>
    <t>H-300-20293-881712</t>
  </si>
  <si>
    <t>JO-A-300-20293-881712</t>
  </si>
  <si>
    <t>H-300-20289-879678</t>
  </si>
  <si>
    <t>Lory Fruit Farms, Inc</t>
  </si>
  <si>
    <t>110 Bonners Hill Road</t>
  </si>
  <si>
    <t>York Springs</t>
  </si>
  <si>
    <t>Lory</t>
  </si>
  <si>
    <t>Staff Development</t>
  </si>
  <si>
    <t>clintonlory@yahoo.com</t>
  </si>
  <si>
    <t>JO-A-300-20289-879678</t>
  </si>
  <si>
    <t>' 0</t>
  </si>
  <si>
    <t xml:space="preserve">operating/maintenance on farm equipment
experience in distinguishing between apple varieties and being able to spot pick trees for acceptable color fruit
3 months experience
Our company policy in regards to drug testing is, Drug testing is at the expense of the employer and is administered only if suspicion arises.
</t>
  </si>
  <si>
    <t xml:space="preserve">110 Bonners Hill Road
</t>
  </si>
  <si>
    <t>645 Trolley Road</t>
  </si>
  <si>
    <t>Coventional framehouse 
Frame Barricks</t>
  </si>
  <si>
    <t>www.pacareerlink.pa.gov</t>
  </si>
  <si>
    <t>H-300-20300-888319</t>
  </si>
  <si>
    <t>Bordelon Apiaries, LLC</t>
  </si>
  <si>
    <t>283 Palmer Ridge Rd</t>
  </si>
  <si>
    <t>Bordelon IV</t>
  </si>
  <si>
    <t>Emeric</t>
  </si>
  <si>
    <t>JO-A-300-20300-888319</t>
  </si>
  <si>
    <t>This job requires a minimum of 3 months of  agricultural experience working in a honeybee farm handling both manual and mechanized  tasks associated with production of bees and honey.  Applicants must be able to furnish verbal or written statement establishing relevant prior work experience. Saturday work required. Must be able to lift/carry 80  lbs. Employer-paid post-hire drug testing required.</t>
  </si>
  <si>
    <t>383 Palmer Ridge Rd</t>
  </si>
  <si>
    <t>117 James Clark Rd</t>
  </si>
  <si>
    <t>H-300-20293-881758</t>
  </si>
  <si>
    <t>Huntsman Ranch Co.</t>
  </si>
  <si>
    <t>4180 Sage Creek Road Note: No Mail Delivery</t>
  </si>
  <si>
    <t>PO Box 240086</t>
  </si>
  <si>
    <t>Dell</t>
  </si>
  <si>
    <t>Huntsman</t>
  </si>
  <si>
    <t>dell@3rivers.net; info@snakeriverfarmers.org</t>
  </si>
  <si>
    <t>JO-A-300-20293-881758</t>
  </si>
  <si>
    <t>Applicants must have 20 days experience with farm/irrigation work and livestock care.   Applicants hired must be able to obtain a valid Drivers License as driving on public roads may be required.</t>
  </si>
  <si>
    <t>1153 Sage Creek Road</t>
  </si>
  <si>
    <t>H-300-20294-882537</t>
  </si>
  <si>
    <t>LA Theriot Farms, LLC</t>
  </si>
  <si>
    <t>5261 Highway 14</t>
  </si>
  <si>
    <t>Theriot</t>
  </si>
  <si>
    <t>Gerrad</t>
  </si>
  <si>
    <t>5261 Hwy 14</t>
  </si>
  <si>
    <t>admin@laborservicesinternationa.com</t>
  </si>
  <si>
    <t>JO-A-300-20294-882537</t>
  </si>
  <si>
    <t>5311 Hwy 14</t>
  </si>
  <si>
    <t>H-300-20295-883950</t>
  </si>
  <si>
    <t>South Six Signs, LLC</t>
  </si>
  <si>
    <t>The Bee Place</t>
  </si>
  <si>
    <t>23355 Alanwood Drive</t>
  </si>
  <si>
    <t>Rankin</t>
  </si>
  <si>
    <t>JO-A-300-20295-883950</t>
  </si>
  <si>
    <t xml:space="preserve">This job requires a minimum of 3 months of verifiable agricultural experience working in a honeybee farm handling both manual and mechanized tasks.  Saturday work required. Must be able to lift/carry 60  lbs. Employer-paid post-hire drug testing required. Clean driving record required. Must have or be able to obtain driver's license within 30 days of hire.   </t>
  </si>
  <si>
    <t>340 Heickman Rd</t>
  </si>
  <si>
    <t>Somerset</t>
  </si>
  <si>
    <t>96 Mahan Rd</t>
  </si>
  <si>
    <t>Single-family frame home</t>
  </si>
  <si>
    <t>H-300-20307-894426</t>
  </si>
  <si>
    <t>Goshen Gap Farm LC</t>
  </si>
  <si>
    <t>1129 East 400 North</t>
  </si>
  <si>
    <t>Orchard Manager</t>
  </si>
  <si>
    <t>JO-A-300-20307-894426</t>
  </si>
  <si>
    <t>This job requires a minimum of three months of prior experience working in a tree fruit orchard, handling both manual and machine tasks associated with commodity production and harvest activities. Saturday work required.  Must be able to lift/carry 60 lbs. Employer-paid post-hire drug testing is required after a worker has an accident at work.</t>
  </si>
  <si>
    <t>999 East 800 North</t>
  </si>
  <si>
    <t>H-300-20307-895039</t>
  </si>
  <si>
    <t>Louisiana Tree Farm Inc</t>
  </si>
  <si>
    <t>148 Tanglewood Drive</t>
  </si>
  <si>
    <t>latreefarm@bellsouth.net</t>
  </si>
  <si>
    <t>JO-A-300-20307-895039</t>
  </si>
  <si>
    <t>316 N Knoll Street</t>
  </si>
  <si>
    <t>H-300-20303-891335</t>
  </si>
  <si>
    <t>Jumonville Ponds, LLC.</t>
  </si>
  <si>
    <t>27090 Highway 405</t>
  </si>
  <si>
    <t>Jumonville</t>
  </si>
  <si>
    <t>Favrot</t>
  </si>
  <si>
    <t>Owner/farmers</t>
  </si>
  <si>
    <t>annejumonville@yahoo.com</t>
  </si>
  <si>
    <t>JO-A-300-20303-891335</t>
  </si>
  <si>
    <t>31099 Highway 1 North</t>
  </si>
  <si>
    <t>Donaldsonville</t>
  </si>
  <si>
    <t>ASCENSION</t>
  </si>
  <si>
    <t>H-300-20308-897261</t>
  </si>
  <si>
    <t>Thomas B. Compton</t>
  </si>
  <si>
    <t>7240 Pine Island Highway</t>
  </si>
  <si>
    <t>Compton</t>
  </si>
  <si>
    <t>Co-owner/spouse</t>
  </si>
  <si>
    <t>sallycompton57@yahoo.com</t>
  </si>
  <si>
    <t>JO-A-300-20308-897261</t>
  </si>
  <si>
    <t xml:space="preserve">Please see attached continued for B.6.  </t>
  </si>
  <si>
    <t>18495 Compton Road</t>
  </si>
  <si>
    <t xml:space="preserve">Two bedroom, two bath,  mobile home.
</t>
  </si>
  <si>
    <t>H-300-20311-903168</t>
  </si>
  <si>
    <t>Stantil Poultry, LLC</t>
  </si>
  <si>
    <t>849 Branch Road</t>
  </si>
  <si>
    <t>Copeland</t>
  </si>
  <si>
    <t xml:space="preserve">849 Branch Rd. </t>
  </si>
  <si>
    <t>JO-A-300-20311-903168</t>
  </si>
  <si>
    <t>' Deductions are as follow: 
-Social Security                                                      
-Federal Tax                                                                
-State Tax (if required)                                             
Only deducted if required:
-Court &amp; government ordered garnishments
-Advance/Loan repayments
-Inadvertent overpayments
-Meals
-Damage to tools, equipment, or housing other than normal wear and tear
-Postage/wire fees for checks sent to workers home or bank account
-Medical Expenses not related to WC</t>
  </si>
  <si>
    <t xml:space="preserve">Workers will perform assigned duties as instructed by their supervisor. Applicants must be 18 years or older. The employer may conduct a criminal background check on all new applicants for employment.  The job requires 3 months of experience in harvesting, grading, sorting, loading strawberries, and the use of mechanical harvesting, cultivating, and planting equipment. No minimum education is required. The majority of the workday is spent on one's feet and outdoors. Workers may stand in one place for any period of time. Workers must be able to climb, stand, sit, stoop, squat, kneel, crouch, bend (from the waist), push, pull, reach and lift up to 80lbs. Work is performed in outdoor agricultural fields and involves exposure to sun, wind, rain, soil, mud, dust, heat, cold and other natural elements.  Workers must be able to withstand working in the direct sunlight and weather conditions ranging from hot and humid weather, moderate rain and cold while performing their required job duties. </t>
  </si>
  <si>
    <t xml:space="preserve">2906 Copeland Rd. </t>
  </si>
  <si>
    <t>WILCOX</t>
  </si>
  <si>
    <t>762 McCall Rd.</t>
  </si>
  <si>
    <t>http://employgeorgia.com</t>
  </si>
  <si>
    <t>Clarkton</t>
  </si>
  <si>
    <t>Margarita</t>
  </si>
  <si>
    <t xml:space="preserve">Plant City </t>
  </si>
  <si>
    <t>H-300-20324-919145</t>
  </si>
  <si>
    <t>Santa Rosa Produce LLC</t>
  </si>
  <si>
    <t>9254 N. Ralston Rd.</t>
  </si>
  <si>
    <t>Maricopa</t>
  </si>
  <si>
    <t>Pearson</t>
  </si>
  <si>
    <t>Cindi</t>
  </si>
  <si>
    <t>9254 N. Ralston Rd</t>
  </si>
  <si>
    <t>cindi@santarosaproduce.com</t>
  </si>
  <si>
    <t>JO-A-300-20324-919145</t>
  </si>
  <si>
    <t>' Please see addendum C.</t>
  </si>
  <si>
    <t>1044 E. Pima St.</t>
  </si>
  <si>
    <t>Gila Bend</t>
  </si>
  <si>
    <t>Hotel-Lodge</t>
  </si>
  <si>
    <t>H-300-20314-904810</t>
  </si>
  <si>
    <t>3H Rice &amp; Cattle</t>
  </si>
  <si>
    <t>711 1st Street</t>
  </si>
  <si>
    <t>711 1 st</t>
  </si>
  <si>
    <t>3hriceandcattle@gmail.com</t>
  </si>
  <si>
    <t>JO-A-300-20314-904810</t>
  </si>
  <si>
    <t>711 1st st</t>
  </si>
  <si>
    <t>100 N 3rd</t>
  </si>
  <si>
    <t>Gueyden</t>
  </si>
  <si>
    <t>H-300-20323-917758</t>
  </si>
  <si>
    <t>Tailfeather Ranch LLP</t>
  </si>
  <si>
    <t xml:space="preserve">1168 12th St. NE </t>
  </si>
  <si>
    <t xml:space="preserve">Grand Forks </t>
  </si>
  <si>
    <t>nickb@browncorp.com</t>
  </si>
  <si>
    <t>JO-A-300-20323-917758</t>
  </si>
  <si>
    <t>7135 74th St SW
New Leipzig, ND 58562</t>
  </si>
  <si>
    <t>New Leipzig</t>
  </si>
  <si>
    <t>Employer Owned - 3 bedroom house</t>
  </si>
  <si>
    <t>H-300-20323-917700</t>
  </si>
  <si>
    <t>Nelson Farms</t>
  </si>
  <si>
    <t xml:space="preserve">4414 109th Ave NE </t>
  </si>
  <si>
    <t xml:space="preserve">Lakota </t>
  </si>
  <si>
    <t>4414 109th Ave NE</t>
  </si>
  <si>
    <t>scott@polarcomm.com</t>
  </si>
  <si>
    <t>JO-A-300-20323-917700</t>
  </si>
  <si>
    <t>4414 109th Ave NE
Lakota, ND 58344</t>
  </si>
  <si>
    <t>WILSON</t>
  </si>
  <si>
    <t>H-300-20337-934045</t>
  </si>
  <si>
    <t>Caston Blueberries</t>
  </si>
  <si>
    <t>P. O. Box 10</t>
  </si>
  <si>
    <t>Onia</t>
  </si>
  <si>
    <t>Caston</t>
  </si>
  <si>
    <t>P.O. Box 10</t>
  </si>
  <si>
    <t>Timbo</t>
  </si>
  <si>
    <t>castonstone@yelcot.net</t>
  </si>
  <si>
    <t>JO-A-300-20337-934045</t>
  </si>
  <si>
    <t>2422 Fairview Road</t>
  </si>
  <si>
    <t xml:space="preserve">2058 Fairview Road </t>
  </si>
  <si>
    <t>(13) 2 bedroom, 1 bath units</t>
  </si>
  <si>
    <t>Jill</t>
  </si>
  <si>
    <t>JOHNSTON</t>
  </si>
  <si>
    <t>Grantsville</t>
  </si>
  <si>
    <t>Titmus</t>
  </si>
  <si>
    <t>sunnietitmus@gmail.com</t>
  </si>
  <si>
    <t>TOOELE</t>
  </si>
  <si>
    <t>Farwell</t>
  </si>
  <si>
    <t>Landon</t>
  </si>
  <si>
    <t>Jeffery</t>
  </si>
  <si>
    <t>Yu An Farms Co.</t>
  </si>
  <si>
    <t>6430 Bright Bay Court</t>
  </si>
  <si>
    <t>mailing: P. O. Box 217, Elkton, FL 32033</t>
  </si>
  <si>
    <t>Apollo Beach</t>
  </si>
  <si>
    <t>Yoo</t>
  </si>
  <si>
    <t>youngyoo@live.com</t>
  </si>
  <si>
    <t>farm laborer</t>
  </si>
  <si>
    <t>3234 Tribbett Rd</t>
  </si>
  <si>
    <t>Smythe</t>
  </si>
  <si>
    <t>wfrsmythe@gmail.com</t>
  </si>
  <si>
    <t>H-300-20338-936804</t>
  </si>
  <si>
    <t>Marco</t>
  </si>
  <si>
    <t>JO-A-300-20338-936804</t>
  </si>
  <si>
    <t>1136 and 1236 Evans Street</t>
  </si>
  <si>
    <t>H-300-20343-941499</t>
  </si>
  <si>
    <t>Nelson Bros Land &amp; Livestock LLC</t>
  </si>
  <si>
    <t>3736 North Minersville Hwy</t>
  </si>
  <si>
    <t>Cedar City</t>
  </si>
  <si>
    <t>nelson@interspan.com</t>
  </si>
  <si>
    <t>JO-A-300-20343-941499</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</si>
  <si>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</si>
  <si>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 xml:space="preserve">3736 North Minersvill Rd </t>
  </si>
  <si>
    <t xml:space="preserve"> Cedar City</t>
  </si>
  <si>
    <t>3451 North Old Hwy 91</t>
  </si>
  <si>
    <t>H-300-20330-928933</t>
  </si>
  <si>
    <t>JO-A-300-20330-928933</t>
  </si>
  <si>
    <t>Farmwork</t>
  </si>
  <si>
    <t xml:space="preserve">' Federal income, State income, Sate Disability and meals </t>
  </si>
  <si>
    <t>Black Rd &amp; CA-1</t>
  </si>
  <si>
    <t>2256 Easy Street</t>
  </si>
  <si>
    <t>Large  5 bedroom house, with 3 full bath</t>
  </si>
  <si>
    <t>H-300-20349-957303</t>
  </si>
  <si>
    <t>Maples Shorthorns</t>
  </si>
  <si>
    <t>5810 Harmon Rd</t>
  </si>
  <si>
    <t>Maples</t>
  </si>
  <si>
    <t>maplessh@earthlink.net</t>
  </si>
  <si>
    <t>JO-A-300-20349-957303</t>
  </si>
  <si>
    <t>Farm/Ranch Worker</t>
  </si>
  <si>
    <t>Josh</t>
  </si>
  <si>
    <t>PIERCE</t>
  </si>
  <si>
    <t>Riceland Properties LLC</t>
  </si>
  <si>
    <t>1646 Springtime Rd, Rapalje, MT  59067</t>
  </si>
  <si>
    <t>1646 Springtime Rd, Rapelje, MT  59067</t>
  </si>
  <si>
    <t>1646 Springtime Rd</t>
  </si>
  <si>
    <t>Rapalje</t>
  </si>
  <si>
    <t>STILLWATER</t>
  </si>
  <si>
    <t>The employer may conduct a drug/alcohol test post-employment at the employers expense.</t>
  </si>
  <si>
    <t>Farm-Op Kuzzens H-2A, LLC
53 Storyteller Rd</t>
  </si>
  <si>
    <t>St. Helena</t>
  </si>
  <si>
    <t>BEAUFORT</t>
  </si>
  <si>
    <t>Orange Camp -
53 Storyteller Rd</t>
  </si>
  <si>
    <t>https://jobs.scworks.org/vosnet/Default.aspx</t>
  </si>
  <si>
    <t>H-300-20280-860959</t>
  </si>
  <si>
    <t>Mark Joyce Ranch</t>
  </si>
  <si>
    <t>2925 Beulah Road</t>
  </si>
  <si>
    <t>2925 Beulah Road, Juntura OR 97911 (Mailing Address)</t>
  </si>
  <si>
    <t>Juntura</t>
  </si>
  <si>
    <t>Joyce</t>
  </si>
  <si>
    <t>Mark or Wendy</t>
  </si>
  <si>
    <t>vyjoyceranch@gmail.com</t>
  </si>
  <si>
    <t>JO-A-300-20280-860959</t>
  </si>
  <si>
    <t>' All deductions required by law will be made from the worker’s paycheck. Social Security, Federal and State (if applicable) taxes will only be deducted from foreign H-2A workers at their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worker (other than normal wear and tear) is willful or a result of negligence, the reasonable repair or replacement cost may be billed to employee.  Workers who quit or are terminated for cause prior to completing 50% of the contract will be required to reimburse the employer for the full amounts of advanced and/or reimbursed transportation and subsistence.</t>
  </si>
  <si>
    <t>2925 Beulah Rd</t>
  </si>
  <si>
    <t>MALHEUR</t>
  </si>
  <si>
    <t>H-300-20267-841613</t>
  </si>
  <si>
    <t>Alex T Dufurrena</t>
  </si>
  <si>
    <t>Dufurrena Sheep Co.</t>
  </si>
  <si>
    <t>44115 Big Creek Rd</t>
  </si>
  <si>
    <t>44115 Big Creek Rd, Winnemucca NV 89445 (Mailing Address)</t>
  </si>
  <si>
    <t>Dufurrena</t>
  </si>
  <si>
    <t>Hank or Linda</t>
  </si>
  <si>
    <t>344115 Big Creek Rd</t>
  </si>
  <si>
    <t>lindadufurrena@yahoo.com</t>
  </si>
  <si>
    <t>JO-A-300-20267-841613</t>
  </si>
  <si>
    <t>Plus room and b</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</si>
  <si>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t>
  </si>
  <si>
    <t>44115 Dig Creek Road</t>
  </si>
  <si>
    <t>44115 Big Creek Road</t>
  </si>
  <si>
    <t>Bryan Krinke</t>
  </si>
  <si>
    <t>Scranton</t>
  </si>
  <si>
    <t>Krinke</t>
  </si>
  <si>
    <t>bakrinke@ndsupernet.com</t>
  </si>
  <si>
    <t>BOWMAN</t>
  </si>
  <si>
    <t>10033 Scranton Road</t>
  </si>
  <si>
    <t>H-300-20329-926203</t>
  </si>
  <si>
    <t>ALLEN &amp; TENNA GRIFFIN FARMS PTN</t>
  </si>
  <si>
    <t>6745 HWY 49 S</t>
  </si>
  <si>
    <t>PARAGOULD</t>
  </si>
  <si>
    <t>GRIFFIN</t>
  </si>
  <si>
    <t xml:space="preserve">TENNA </t>
  </si>
  <si>
    <t>griffinfrms2@gmail.com</t>
  </si>
  <si>
    <t>JO-A-300-20329-926203</t>
  </si>
  <si>
    <t>TRACTOR DRIVER</t>
  </si>
  <si>
    <t xml:space="preserve">' FEDERAL, STATE, SOCIAL SECURITY AND MEDICARE WITHHOLDING
ADVANCES ON PAY EARNED.
A REASONABLE AMOUNT FOR ANY WILLFUL DAMAGE TO TOOLS, EQUIPMENT, HOUSING OR FURNISHINGS WILL BE CHARGED TO THE RESPONSIBLE PARTIES. </t>
  </si>
  <si>
    <t>1430 GREENE 834 ROAD</t>
  </si>
  <si>
    <t>1430 GREENE 834 RD</t>
  </si>
  <si>
    <t>BRICK HOUSE</t>
  </si>
  <si>
    <t>H-300-20342-940683</t>
  </si>
  <si>
    <t>Hotchkiss Ranches, Inc.</t>
  </si>
  <si>
    <t>619 Shepherds Lane</t>
  </si>
  <si>
    <t>PO Box 479</t>
  </si>
  <si>
    <t>Hotchkiss</t>
  </si>
  <si>
    <t>John Hotchkiss or Brian Farmer</t>
  </si>
  <si>
    <t xml:space="preserve">John Hotchkiss or Brian Farmer </t>
  </si>
  <si>
    <t>bkipfarmer@tds.net</t>
  </si>
  <si>
    <t>JO-A-300-20342-940683</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</si>
  <si>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and around farm machinery such as tractors for haying and supplemental feeding</t>
  </si>
  <si>
    <t>11577 Shamrock Road</t>
  </si>
  <si>
    <t>1157 Samrock Road</t>
  </si>
  <si>
    <t>H-300-20342-940611</t>
  </si>
  <si>
    <t>JO-A-300-20342-940611</t>
  </si>
  <si>
    <t>H-300-20253-813558</t>
  </si>
  <si>
    <t xml:space="preserve">Alpha Agricultural Builders Inc. </t>
  </si>
  <si>
    <t xml:space="preserve">111 5th Ave </t>
  </si>
  <si>
    <t xml:space="preserve">Luis </t>
  </si>
  <si>
    <t>ILLINOIS</t>
  </si>
  <si>
    <t>JO-A-300-20253-813558</t>
  </si>
  <si>
    <t>Farm Worker/Laborers</t>
  </si>
  <si>
    <t>Must be able to lift and carry 75 lbs for 75 yards. 3 months of livestock equipment and installation and repair experience.</t>
  </si>
  <si>
    <t>Highway 22 and 320th St</t>
  </si>
  <si>
    <t>1319 24th St NW, Unit 206</t>
  </si>
  <si>
    <t>3 Bedroom, 1 bath apartment.</t>
  </si>
  <si>
    <t>alphahr@alphaagbuilders.com</t>
  </si>
  <si>
    <t>Gabriel</t>
  </si>
  <si>
    <t>' The employer will make the following deductions: FICA taxes, income tax, cash advances, overpayment of wages, charges for any loss to the employer due to the worker's damage or loss of equipment or housing items where it is shown that the worker is responsible, and any other deduction expressly authorized by the worker in writing. No state income tax will be deducted.</t>
  </si>
  <si>
    <t>H-300-20239-788485</t>
  </si>
  <si>
    <t>JO-A-300-20239-788485</t>
  </si>
  <si>
    <t xml:space="preserve">Farmworker: Diversified   </t>
  </si>
  <si>
    <t>$12.91 per hour paid weekly with no overtime.</t>
  </si>
  <si>
    <t>All workers should have at least 3 months experience harvesting crops on a commercial farm.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post hire at no cost to the employee post hire. Failing or refusing a drug test will result in immediate termination.</t>
  </si>
  <si>
    <t>Section 27</t>
  </si>
  <si>
    <t>620 N. Litchfield Road    (unit 307 and 302)</t>
  </si>
  <si>
    <t xml:space="preserve">Good Year </t>
  </si>
  <si>
    <t>H-300-20342-940030</t>
  </si>
  <si>
    <t>David Rogers</t>
  </si>
  <si>
    <t>381 North 200 West</t>
  </si>
  <si>
    <t>David or Ronda</t>
  </si>
  <si>
    <t>rrrogers56@gmail.com</t>
  </si>
  <si>
    <t>JO-A-300-20342-940030</t>
  </si>
  <si>
    <t>381 N. 200 W</t>
  </si>
  <si>
    <t>H-300-20345-949512</t>
  </si>
  <si>
    <t>Chacon Sheep Company, LLC</t>
  </si>
  <si>
    <t>1775 12 Road</t>
  </si>
  <si>
    <t>1775 12 Road, Loma, CO, 81524</t>
  </si>
  <si>
    <t>Loma</t>
  </si>
  <si>
    <t>Studt</t>
  </si>
  <si>
    <t>Jennifer or Ward</t>
  </si>
  <si>
    <t>jennifer.pumpkinpatch@gmail.com</t>
  </si>
  <si>
    <t>JO-A-300-20345-949512</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</si>
  <si>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</si>
  <si>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t>
  </si>
  <si>
    <t>H-300-20296-885968</t>
  </si>
  <si>
    <t>GUERRY INCORPORATED</t>
  </si>
  <si>
    <t>3745 NORTH 600 EAST</t>
  </si>
  <si>
    <t>GUERRY</t>
  </si>
  <si>
    <t xml:space="preserve"> 3745 NORTH 600 EAST</t>
  </si>
  <si>
    <t>legal@westernnrange.net</t>
  </si>
  <si>
    <t>JO-A-300-20296-885968</t>
  </si>
  <si>
    <t>' Social Security, Federal and State Income Tax withholding's may be deducted from wages.
State Income Tax will be withheld for workers while they are working in the State of Idaho. When the workers are working in the State of Nevada there is no State Income Tax withheld.</t>
  </si>
  <si>
    <t>H-300-20170-663477</t>
  </si>
  <si>
    <t xml:space="preserve">Wenck By-Product Management LLC </t>
  </si>
  <si>
    <t>1800 Pioneer Creek Center</t>
  </si>
  <si>
    <t>Maple Plain</t>
  </si>
  <si>
    <t xml:space="preserve">Vander Top </t>
  </si>
  <si>
    <t xml:space="preserve">Vincent </t>
  </si>
  <si>
    <t xml:space="preserve">Todd </t>
  </si>
  <si>
    <t xml:space="preserve">Maple Plain </t>
  </si>
  <si>
    <t>bmattson@wenck.com</t>
  </si>
  <si>
    <t>JO-A-300-20170-663477</t>
  </si>
  <si>
    <t xml:space="preserve">Farm Worker/Laborer </t>
  </si>
  <si>
    <t>Applicants may be offered higher than the advertised wage rate due to experience or merit.  Hours worked in excess of 48 hours in a work week will be paid at time and a half. Hours worked in excess of 40 hrs in a work week will be paid at time and a half.</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</si>
  <si>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</si>
  <si>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Must have a Class A CDL. Must be able to lift and carry 75lbs, 100 yds.   6 months of ag equipment operation experience required.</t>
  </si>
  <si>
    <t>240th St/880th Ave</t>
  </si>
  <si>
    <t>Crooks</t>
  </si>
  <si>
    <t>419 Bryant Ave #11</t>
  </si>
  <si>
    <t xml:space="preserve">Renville </t>
  </si>
  <si>
    <t>An apartment with 2 bedrooms.</t>
  </si>
  <si>
    <t>H-300-20261-830849</t>
  </si>
  <si>
    <t>Troy Jangula</t>
  </si>
  <si>
    <t>112 N Lakeview Drive</t>
  </si>
  <si>
    <t>Napoleon</t>
  </si>
  <si>
    <t>Jangula</t>
  </si>
  <si>
    <t>jangula@live.com</t>
  </si>
  <si>
    <t>JO-A-300-20261-830849</t>
  </si>
  <si>
    <t>Farm Ranch Animal Worker</t>
  </si>
  <si>
    <t xml:space="preserve">Must be able to obtain a driver's license within 30-90 days of hire. Minimum three (3) months experience. No minimum education required. </t>
  </si>
  <si>
    <t xml:space="preserve">3110 Hwy 34 </t>
  </si>
  <si>
    <t>320 Ave E West</t>
  </si>
  <si>
    <t>H-300-20261-829370</t>
  </si>
  <si>
    <t>Rustin Wettstein Farms</t>
  </si>
  <si>
    <t>3793 Road 9</t>
  </si>
  <si>
    <t xml:space="preserve">Liberal </t>
  </si>
  <si>
    <t>Wettstein</t>
  </si>
  <si>
    <t>JO-A-300-20261-829370</t>
  </si>
  <si>
    <t>Valid driver's license, clean MVR, employment reference req'd</t>
  </si>
  <si>
    <t>1573 Pine Street</t>
  </si>
  <si>
    <t>private 1 story</t>
  </si>
  <si>
    <t>H-300-20262-832268</t>
  </si>
  <si>
    <t>JO-A-300-20262-832268</t>
  </si>
  <si>
    <t>Employees must have a minimum Perdue pegboard dexterity test score of 85 as a requirement for hire. A grafting rate of 132 plants/hour will be the production standard implemented after 3 weeks (15 days) employment.</t>
  </si>
  <si>
    <t>H-300-20272-848517</t>
  </si>
  <si>
    <t>R &amp; Z Farms Partnership</t>
  </si>
  <si>
    <t>4245 Henry Bieber Road</t>
  </si>
  <si>
    <t>Rockett</t>
  </si>
  <si>
    <t>Dewayne</t>
  </si>
  <si>
    <t>dkrockett@aol.com</t>
  </si>
  <si>
    <t>JO-A-300-20272-848517</t>
  </si>
  <si>
    <t>4168 Henry Bieber Road</t>
  </si>
  <si>
    <t>Four bedroom, two bath house</t>
  </si>
  <si>
    <t>H-300-20262-832675</t>
  </si>
  <si>
    <t>Triple S Rice and Crawfish</t>
  </si>
  <si>
    <t>1698 Prudence Hwy</t>
  </si>
  <si>
    <t>kandcfarms03@gmail.com</t>
  </si>
  <si>
    <t>JO-A-300-20262-832675</t>
  </si>
  <si>
    <t>Farmworker, Aquacultural</t>
  </si>
  <si>
    <t>1370 Lanse But Baz</t>
  </si>
  <si>
    <t>H-300-20261-829539</t>
  </si>
  <si>
    <t>ATP AGRI-SERVICES INC</t>
  </si>
  <si>
    <t>1894 FL 64</t>
  </si>
  <si>
    <t>WAUCHULA</t>
  </si>
  <si>
    <t>EASTMAN</t>
  </si>
  <si>
    <t>CONTROLLER</t>
  </si>
  <si>
    <t>ACCOUNTING@ATPLOGISTICS.COM</t>
  </si>
  <si>
    <t>JO-A-300-20261-829539</t>
  </si>
  <si>
    <t>HARVESTER</t>
  </si>
  <si>
    <t>5.5, 85 &amp; 90 LB CONTAINER</t>
  </si>
  <si>
    <t xml:space="preserve">' The employer will make the following deductions:  FICA taxes, income tax, cash advances, over payment of wages; and charges for any loss to the employer due to the worker’s damage or loss of equipment or housing items where it is shown that the worker is responsible, any other deductions expressly authorized by the worker.  No state income tax will be deducted.
</t>
  </si>
  <si>
    <t xml:space="preserve">Sanitation Requirements:  For food and general safety purposes, all workers will be required and expected to follow common sanitary practices at all times.  This is particularly critical when working in agricultural crops for human consumption.  Employees are required to cleanse their hands by washing them thoroughly with soap and water after using the bathroom and before entering the fields.  All workers must report all injuries and illnesses to their employer.  As well any communicable diseases such as but not limited to diarrhea, or any other infectious disease or illness.  Workers shall report immediately any cuts or abrasions that cause open bleeding.  No tobacco, food, gum, candy, drink (other than water) or medication is allowed while working in the field.  No jewelry, watches or fingernails longer than 1/8" are allowed.  No open toe shoes or sandals are permitted.  Glass bottles, drinking glasses, or any item made from glass are prohibited in the field.  </t>
  </si>
  <si>
    <t>1894 FL-64</t>
  </si>
  <si>
    <t>1764 Merle Langford Road</t>
  </si>
  <si>
    <t>info@atplogistics.com</t>
  </si>
  <si>
    <t>H-300-20275-852637</t>
  </si>
  <si>
    <t>JO-A-300-20275-852637</t>
  </si>
  <si>
    <t>Field Worker (Spinach, Cilantro &amp; CalVan Drivers)</t>
  </si>
  <si>
    <t>'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No deductions except those required or permitted by law will be made which bring the worker’s earnings for any pay period below the applicable statutory federal or state minimum wage.</t>
  </si>
  <si>
    <t xml:space="preserve">
Minimum Job Qualifications:
1 month of experience in vegetable harvest or in any of the commodities listed.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t>
  </si>
  <si>
    <t>463 Cesar Chavez Street</t>
  </si>
  <si>
    <t>Hotel: Budgetel Inn &amp; Suites:  1640 S Arizona Ave</t>
  </si>
  <si>
    <t>H-300-20293-882279</t>
  </si>
  <si>
    <t>Vie Sauvage</t>
  </si>
  <si>
    <t>700 Jefferson Street</t>
  </si>
  <si>
    <t>office@pdhospital.com</t>
  </si>
  <si>
    <t>JO-A-300-20293-882279</t>
  </si>
  <si>
    <t xml:space="preserve">Experience required on job offered.
Once hired worker may be required to submit to a random drug test at no cost to worker. Testing positive or failure to comply may result in immediate termination from employment. </t>
  </si>
  <si>
    <t>700-702 Bayou Natchitoches Road</t>
  </si>
  <si>
    <t>5306 Hwy 451</t>
  </si>
  <si>
    <t>Woodframe House</t>
  </si>
  <si>
    <t>H-300-20289-879623</t>
  </si>
  <si>
    <t>Klingman Trucking CO, Inc.</t>
  </si>
  <si>
    <t>1287 Country Road 167</t>
  </si>
  <si>
    <t>Chappel</t>
  </si>
  <si>
    <t>Klingman</t>
  </si>
  <si>
    <t>klingmantrucking@gmail.com</t>
  </si>
  <si>
    <t>10050 Regency Circle</t>
  </si>
  <si>
    <t>Ste. 400</t>
  </si>
  <si>
    <t>elizabeth.evans@jacksonlewis.com</t>
  </si>
  <si>
    <t>Jackson Lewis, P.C.</t>
  </si>
  <si>
    <t>Supreme Court of Illinois</t>
  </si>
  <si>
    <t>Jackson Lewis PC</t>
  </si>
  <si>
    <t>JO-A-300-20289-879623</t>
  </si>
  <si>
    <t>Farm Operations Assistant</t>
  </si>
  <si>
    <t>'  Employer agrees to make all deductions from the worker’s paycheck required by law.</t>
  </si>
  <si>
    <t xml:space="preserve">Must be able to operate John Dear/Case/Trimble.  AMS Ag guidance.  Requires 12 months of experience as a Supervisor or Crew Leader. </t>
  </si>
  <si>
    <t xml:space="preserve">15924, Road 8, Chappell, NE, 69129 
</t>
  </si>
  <si>
    <t>Chappell</t>
  </si>
  <si>
    <t>15924, Road 8</t>
  </si>
  <si>
    <t xml:space="preserve">Full furnished wooden house. </t>
  </si>
  <si>
    <t>H-300-20301-889372</t>
  </si>
  <si>
    <t>JO-A-300-20301-889372</t>
  </si>
  <si>
    <t>H-300-20302-890853</t>
  </si>
  <si>
    <t>Fischer and Weiser Specialty Foods, Inc.</t>
  </si>
  <si>
    <t>411 S. Lincoln St.</t>
  </si>
  <si>
    <t>Wieser</t>
  </si>
  <si>
    <t>JO-A-300-20302-890853</t>
  </si>
  <si>
    <t>Orchard Workers</t>
  </si>
  <si>
    <t>1000 Highway 87 South</t>
  </si>
  <si>
    <t>189 Eckhardt Lane</t>
  </si>
  <si>
    <t>jenny.wieser@jelly.com</t>
  </si>
  <si>
    <t>http://jelly.com</t>
  </si>
  <si>
    <t>H-300-20304-892980</t>
  </si>
  <si>
    <t>BK&amp;M Farms, LLC</t>
  </si>
  <si>
    <t>1398 Tepetate Road</t>
  </si>
  <si>
    <t>Klumpp</t>
  </si>
  <si>
    <t>Angela</t>
  </si>
  <si>
    <t>tgcmarshall@gmail.com</t>
  </si>
  <si>
    <t>JO-A-300-20304-892980</t>
  </si>
  <si>
    <t>863 Gator Road</t>
  </si>
  <si>
    <t>H-300-20306-894164</t>
  </si>
  <si>
    <t>Lewis Energy Group L.P.</t>
  </si>
  <si>
    <t>Glacier Cap Management LLC</t>
  </si>
  <si>
    <t>1015 W. Hwy 44</t>
  </si>
  <si>
    <t>Encinal</t>
  </si>
  <si>
    <t>Albritton</t>
  </si>
  <si>
    <t>Erin</t>
  </si>
  <si>
    <t>JO-A-300-20306-894164</t>
  </si>
  <si>
    <t>Twice a Month</t>
  </si>
  <si>
    <t>Employer requires that all employees must take a pre employment physical, alcohol, drug screen and background check before a job offer can be extended. These screenings are at the employers expense and are for the safety of all employees and livestock   A post hire drug screen will be implemented upon incident or accident.
PLEASE REFER TO ADDENDUM C FOR ADDITIONAL INFORMATION.</t>
  </si>
  <si>
    <t>18568 Hwy 187</t>
  </si>
  <si>
    <t>Utopia</t>
  </si>
  <si>
    <t>UVALDE</t>
  </si>
  <si>
    <t>ealbritton@glaciercap.com</t>
  </si>
  <si>
    <t xml:space="preserve">Mike </t>
  </si>
  <si>
    <t>H-300-20307-895003</t>
  </si>
  <si>
    <t>C &amp; J Smith Farms, LLC</t>
  </si>
  <si>
    <t>151 Hwy 104</t>
  </si>
  <si>
    <t xml:space="preserve">Smith </t>
  </si>
  <si>
    <t>Elmo</t>
  </si>
  <si>
    <t>Chuck</t>
  </si>
  <si>
    <t>moniqueangelle@yahoo.com</t>
  </si>
  <si>
    <t>JO-A-300-20307-895003</t>
  </si>
  <si>
    <t>232 Hwy. 104</t>
  </si>
  <si>
    <t>H-300-20307-894361</t>
  </si>
  <si>
    <t>Tennessee Valley Nursery, Inc.</t>
  </si>
  <si>
    <t>145 Tennessee Valley Drive</t>
  </si>
  <si>
    <t>JO-A-300-20307-894361</t>
  </si>
  <si>
    <t>This job requires a minimum of 3 months of prior agricultural experience working in a commercial wholesale nursery handling manual and mechanized  tasks including field crop production associated with production of shrubs and trees.  Must be able to lift/carry up to 60 lbs. Employer-paid post-hire random drug testing required.</t>
  </si>
  <si>
    <t>Office Farm: 145 Tennessee Valley Drive</t>
  </si>
  <si>
    <t>H-300-20316-908480</t>
  </si>
  <si>
    <t>Kyle Mathison Orchards, Inc</t>
  </si>
  <si>
    <t xml:space="preserve">Kyle Mathison Orchards </t>
  </si>
  <si>
    <t>4597 Stemilt Hill Rd</t>
  </si>
  <si>
    <t>Zepeda</t>
  </si>
  <si>
    <t>Albert</t>
  </si>
  <si>
    <t>Director of Human Resources &amp; Payroll</t>
  </si>
  <si>
    <t>albert.zepeda@stemilt.com</t>
  </si>
  <si>
    <t>JO-A-300-20316-908480</t>
  </si>
  <si>
    <t>Piece rate bonus may be offered in units of tree, piece, acre, vine, bin or space</t>
  </si>
  <si>
    <t>' Deductions from payroll include all applicable state and federal deductions required by law, including FICA taxes, federal income taxes, worker's comp, Medicare, court-ordered wage garnishments, and Paid Family and Medical Leave (PFML). Additional deductions may include cash advances and repayment of loans, personal purchases of goods or services such as equipment and long-distance telephone charges, medical benefits (as applicable), and other deductions expressly authorized by the worker in writing and permitted by law.  
Domestic workers are generally covered by unemployment insurance.  Foreign workers are generally not eligible for unemployment insurance benefits.  Whether such employment constitutes covered employment for benefit eligibility purposes will be determined by unemployment insurance regulations in effect at the time a claim is filed.</t>
  </si>
  <si>
    <t>B.4 Basic Job Requirements includes:
-Lifting Requirements, 60 pounds
-Exposure to extreme temperatures
-Extensive pushing or pulling
-Extensive sitting or walking
-Frequent stooping or bending over
-Repetitive movements
These items are listed here a second time because the online form does not appear to retain the selection for "extensive pushing or pulling"</t>
  </si>
  <si>
    <t>4597 Stemilt Hill Rd.</t>
  </si>
  <si>
    <t>World Famous Cherry Camp: 169 Cherry Camp Rd.</t>
  </si>
  <si>
    <t>Cabin-WA-0425-TWH</t>
  </si>
  <si>
    <t>hrkmo@stemilt.com</t>
  </si>
  <si>
    <t>H-300-20323-918264</t>
  </si>
  <si>
    <t>Strohauer Farms Inc.</t>
  </si>
  <si>
    <t>43 Heeler Road</t>
  </si>
  <si>
    <t>19595 County Road 50, La Salle, CO 80645, Weld County</t>
  </si>
  <si>
    <t>Strohauer</t>
  </si>
  <si>
    <t>katie@strohauerfarms.com</t>
  </si>
  <si>
    <t>JO-A-300-20323-918264</t>
  </si>
  <si>
    <t>612 South 6th Street</t>
  </si>
  <si>
    <t>H-300-20328-924277</t>
  </si>
  <si>
    <t>JO-A-300-20328-924277</t>
  </si>
  <si>
    <t>Cutrale Farms, Inc.
4120 CR-721</t>
  </si>
  <si>
    <t>SUMTER</t>
  </si>
  <si>
    <t>397 Culbreath Road</t>
  </si>
  <si>
    <t>H-300-20322-915646</t>
  </si>
  <si>
    <t>Micheal</t>
  </si>
  <si>
    <t>JO-A-300-20322-915646</t>
  </si>
  <si>
    <t xml:space="preserve">PTG Overpass Campus
1000 1st Ave Court W </t>
  </si>
  <si>
    <t>H-300-20318-912640</t>
  </si>
  <si>
    <t>Jon C. Wilde Ranch</t>
  </si>
  <si>
    <t>770 West JR Ranch Road</t>
  </si>
  <si>
    <t xml:space="preserve">Manila </t>
  </si>
  <si>
    <t>Rosenberg</t>
  </si>
  <si>
    <t>1230 E. 900 S.</t>
  </si>
  <si>
    <t>wilde0451@gmail.com</t>
  </si>
  <si>
    <t>Leifso</t>
  </si>
  <si>
    <t>JO-A-300-20318-912640</t>
  </si>
  <si>
    <t>Manila</t>
  </si>
  <si>
    <t>DAGGETT</t>
  </si>
  <si>
    <t>Mobile and fixed</t>
  </si>
  <si>
    <t>Donnie</t>
  </si>
  <si>
    <t>H-300-20323-917505</t>
  </si>
  <si>
    <t>Nimmer Turf &amp; Tree Farm, Inc.</t>
  </si>
  <si>
    <t>524 Nimmer Turf Rd.</t>
  </si>
  <si>
    <t>Ridgeland</t>
  </si>
  <si>
    <t>Nimmer</t>
  </si>
  <si>
    <t>Wingfield</t>
  </si>
  <si>
    <t>8340 Meadow Rd.</t>
  </si>
  <si>
    <t>Suite 132</t>
  </si>
  <si>
    <t>Dallas</t>
  </si>
  <si>
    <t>norma@amigos-inc.com</t>
  </si>
  <si>
    <t>Amigos AG Solutions, Inc.</t>
  </si>
  <si>
    <t>Healer</t>
  </si>
  <si>
    <t>Norma</t>
  </si>
  <si>
    <t>JO-A-300-20323-917505</t>
  </si>
  <si>
    <t xml:space="preserve">' Social Security
Federal Taxes
State Taxes
Reasonable repair costs of damage, other than that, which is caused by normal wear and tear, may be deducted from the wages of workers found to be responsible to housing and furnishing.
</t>
  </si>
  <si>
    <t xml:space="preserve">        Must be able to pass a drug test (pre-employment and post-employment) paid by the employer.</t>
  </si>
  <si>
    <t xml:space="preserve">527 Nimmer Turf Rd.
</t>
  </si>
  <si>
    <t>Wide mobile homes</t>
  </si>
  <si>
    <t>www.jobs.scworks.org</t>
  </si>
  <si>
    <t>H-300-20323-917691</t>
  </si>
  <si>
    <t>LB Pork, Inc.</t>
  </si>
  <si>
    <t xml:space="preserve">109 North Bridgeman St. </t>
  </si>
  <si>
    <t>Fairmont</t>
  </si>
  <si>
    <t>Bettin</t>
  </si>
  <si>
    <t>Dianne</t>
  </si>
  <si>
    <t>Human Resources &amp; Office Manager</t>
  </si>
  <si>
    <t>109 N Bridgeman St.</t>
  </si>
  <si>
    <t>dianne@lbpork.com</t>
  </si>
  <si>
    <t>JO-A-300-20323-917691</t>
  </si>
  <si>
    <t>Minimum of (6) months experience required. To comply with Federal, State and County regulations  must be willing to obtain an appropriate driver's license (class D) within two months of employment. If applicant does have a license, applicant must furnish employer with current drivers abstract showing acceptable driving record. No high school diploma/GED required. Drug screen conducted at employers expense after hire.</t>
  </si>
  <si>
    <t>2108 175th St
Fairmont, MN 56031</t>
  </si>
  <si>
    <t>416 Judson St South
Northrop, MN 56075</t>
  </si>
  <si>
    <t>Northrop</t>
  </si>
  <si>
    <t>Employer Owned - 3 bedroom ranch home</t>
  </si>
  <si>
    <t>H-300-20324-919771</t>
  </si>
  <si>
    <t>JO-A-300-20324-919771</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</si>
  <si>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</si>
  <si>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Must be able to climb to heights of up to 200ft.  Must be able to lift at least 50 lbs.  Must have a CDL or appropriate drivers license or be able to obtain one within 30 days of hire.  Employer will conduct post-hire and random drug testing at employer's expense.  Must be proficient in English.  Employer may deduct for willful destruction of property. Must have  3 months experience.</t>
  </si>
  <si>
    <t>H-300-20323-918284</t>
  </si>
  <si>
    <t>Taddiken Land and Cattle</t>
  </si>
  <si>
    <t>315 Mill Road</t>
  </si>
  <si>
    <t>PO Box 137 Morganville KS 67468</t>
  </si>
  <si>
    <t>Morganville</t>
  </si>
  <si>
    <t>Taddiken</t>
  </si>
  <si>
    <t>PO Box 137  Morganville KS 67468</t>
  </si>
  <si>
    <t>taddiken@twinvalley.net</t>
  </si>
  <si>
    <t>JO-A-300-20323-918284</t>
  </si>
  <si>
    <t>Extensive pushing ,pulling, sitting and walking. Exposure to extreme temperatures. Frequent stooping. Repetitive movements. Must be able to lift sixty (60) pounds. Minimum of one (1) month experience required. Must be able to obtain a CDL within 30-90 days of hire. No minimum education required. Wage rate may increase with verifiable experience. Employer may reward exceptional work with monetary or other benefits in addition to those listed here in his sole discretion.</t>
  </si>
  <si>
    <t>Must be able to provide references to verify experience.  No fear of/non-allergic to bees/pollen.  Able to lift up to 50 lbs. repetitively.</t>
  </si>
  <si>
    <t>PAULDING</t>
  </si>
  <si>
    <t>H-300-20343-941680</t>
  </si>
  <si>
    <t>Jorge Torres (J Torres Farms)</t>
  </si>
  <si>
    <t>1558 East 4300 North</t>
  </si>
  <si>
    <t>georgegonzalez131245@gmail.com</t>
  </si>
  <si>
    <t>JO-A-300-20343-941680</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</si>
  <si>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 day conditioning period, move an average of at least 48 40-foot sections of 3-inch pipe or 44 40-foot sections of 4-inch pipe per hour under normal working conditions.</t>
  </si>
  <si>
    <t>1558 East 4300 North (including sites within a 1 mile radius)</t>
  </si>
  <si>
    <t>3997 North 1300 East</t>
  </si>
  <si>
    <t>H-300-20328-924877</t>
  </si>
  <si>
    <t>J AND J APIARIES FARM LLC</t>
  </si>
  <si>
    <t>174 Scott Dr</t>
  </si>
  <si>
    <t>Diaz</t>
  </si>
  <si>
    <t>elprieto63@gmail.com</t>
  </si>
  <si>
    <t>Wendel</t>
  </si>
  <si>
    <t>1150 18th Sreet NW</t>
  </si>
  <si>
    <t>Suite 1030</t>
  </si>
  <si>
    <t>Washington DC</t>
  </si>
  <si>
    <t>DC</t>
  </si>
  <si>
    <t>wendel@halllawoffice.net</t>
  </si>
  <si>
    <t>Hall Law Office,  PLLC</t>
  </si>
  <si>
    <t>DC Court of Appeals</t>
  </si>
  <si>
    <t>Hall Law Office, PLLC</t>
  </si>
  <si>
    <t>JO-A-300-20328-924877</t>
  </si>
  <si>
    <t xml:space="preserve">' The employer will make deductions from the worker's paycheck as required or allowed by law.
Deducciones
El empleador hara deducciones del cheque de pago del trabajador segun lo exija o permita la ley.
</t>
  </si>
  <si>
    <t>Workers must have no fear of bees and be non-allergic to bee stings, pollen, honey or other products of the hive.
Los trabajadores no deben temer a las abejas y no deben ser alrgicos a las picaduras de abejas, polen, miel u otros productos de la colmena.</t>
  </si>
  <si>
    <t>3754 Buck Head Rd</t>
  </si>
  <si>
    <t>BAXLEY</t>
  </si>
  <si>
    <t>127 Pine Street</t>
  </si>
  <si>
    <t>Furnished employer-owned house.</t>
  </si>
  <si>
    <t>22918 393rd Ave</t>
  </si>
  <si>
    <t>H-300-20345-950973</t>
  </si>
  <si>
    <t>JO-A-300-20345-950973</t>
  </si>
  <si>
    <t>H-300-20337-935551</t>
  </si>
  <si>
    <t>6676 Harmon Rd.</t>
  </si>
  <si>
    <t>JO-A-300-20337-935551</t>
  </si>
  <si>
    <t>FORT BEND</t>
  </si>
  <si>
    <t>H-300-20332-929880</t>
  </si>
  <si>
    <t>Carltons Crawfish Enterprises LLC</t>
  </si>
  <si>
    <t>10373 Gurney Road</t>
  </si>
  <si>
    <t>LeGrange</t>
  </si>
  <si>
    <t>blegrange3@att.net</t>
  </si>
  <si>
    <t>JO-A-300-20332-929880</t>
  </si>
  <si>
    <t>888 Moncreif  Plantation Road</t>
  </si>
  <si>
    <t>4671 Levee Road</t>
  </si>
  <si>
    <t>H-300-20337-934978</t>
  </si>
  <si>
    <t>Triple R Farms, LLC</t>
  </si>
  <si>
    <t>10841 West Highway 33</t>
  </si>
  <si>
    <t>Ricks</t>
  </si>
  <si>
    <t>nickrricks@gmail.com</t>
  </si>
  <si>
    <t>JO-A-300-20337-934978</t>
  </si>
  <si>
    <t>Applicants must have 20 days experience with farm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</si>
  <si>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10375 Barley Road (fields within a 10-mile radius)</t>
  </si>
  <si>
    <t>Tetonia</t>
  </si>
  <si>
    <t>10375 West Barley Road</t>
  </si>
  <si>
    <t>Deason Law, P.C.</t>
  </si>
  <si>
    <t>H-300-20337-935117</t>
  </si>
  <si>
    <t>Alliance Farms General Partnership</t>
  </si>
  <si>
    <t>3112 Highway 34</t>
  </si>
  <si>
    <t>P.O. Box 37, Napoleon, ND 58428, Logan County</t>
  </si>
  <si>
    <t>P.O. Box 37, Napoleon, ND 58561, Logan County</t>
  </si>
  <si>
    <t>JO-A-300-20337-935117</t>
  </si>
  <si>
    <t>Extensive pushing, pulling, sitting and walking. Frequent stooping. OT/Holiday is not mandatory. Repetitive movements.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</si>
  <si>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3112 Hwy 34</t>
  </si>
  <si>
    <t>Wood</t>
  </si>
  <si>
    <t>Peri &amp; Sons Farms, Inc.</t>
  </si>
  <si>
    <t>Farm Workers &amp; Labrorers, Crops</t>
  </si>
  <si>
    <t>Crop 1 - See Addendum A - Additional Crops</t>
  </si>
  <si>
    <t>' FICA taxes and Federal Income tax as required by law, cash advances and repayment of loans, repayment of over payment of wages to the worker, meals if appropriate, payment for articles which the Worker has voluntarily purchased from the Employer, long-distance telephone charges, recovery of any loss to the Employer due to the Worker's damage (beyond normal wear and tear) or loss of equipment or housing items where it is shown that the Worker is responsible, and any other deductions expressly authorized by the Worker in writing. No deduction not required by law will be made that brings the workers hourly earnings below the Federal statutory minimum wage.</t>
  </si>
  <si>
    <t xml:space="preserve">Must have 30 days verifiable experience in irrigation of row crops by sprinkler and drip delivery systems and some experience in general agricultural labor practices including weeding, thinning, and harvesting vegetable crops.
Employees may be requested only after they are hired to take drug or alcohol tests at Peri &amp; Sons expense and at no cost to the worker in the event of an accident or incident that would warrant testing as recommended by our workers compensation insurance carrier. Failure to comply with the request or testing positive may result in immediate termination. </t>
  </si>
  <si>
    <t>8 E Pursel Ln</t>
  </si>
  <si>
    <t>Apartments, dorms &amp; membrane structures</t>
  </si>
  <si>
    <t>PICKAWAY</t>
  </si>
  <si>
    <t>Simmons</t>
  </si>
  <si>
    <t>P.O. Box 93</t>
  </si>
  <si>
    <t>Snell</t>
  </si>
  <si>
    <t>LEWIS AND CLARK</t>
  </si>
  <si>
    <t>Clean driving record - MVR
Valid driver's license
may be required to obtain CDL within 30 days
Employment reference</t>
  </si>
  <si>
    <t>H-300-20308-897068</t>
  </si>
  <si>
    <t>MJP Farms, LLC</t>
  </si>
  <si>
    <t>292 Manor</t>
  </si>
  <si>
    <t>Jobin</t>
  </si>
  <si>
    <t xml:space="preserve">292 Manor </t>
  </si>
  <si>
    <t>JO-A-300-20308-897068</t>
  </si>
  <si>
    <t xml:space="preserve">' - Social Security 
- Federal Tax
- State Tax 
- Meals (if required)
- Inadvertent Overpayments (if required)
- Loan repayments (if required)
- Court &amp; government ordered garnishments (if required)
- Damage to tools or housing ( other than normal wear and tear, if required)
</t>
  </si>
  <si>
    <t>94 Danner Road</t>
  </si>
  <si>
    <t>Clarkedale</t>
  </si>
  <si>
    <t>629 Rembert Road</t>
  </si>
  <si>
    <t>Proctor</t>
  </si>
  <si>
    <t>mattpirani82@gmail.com</t>
  </si>
  <si>
    <t>H-300-20309-898860</t>
  </si>
  <si>
    <t>Vinyard Ag Partnership</t>
  </si>
  <si>
    <t>20566 East County Road 160</t>
  </si>
  <si>
    <t>Vinyard</t>
  </si>
  <si>
    <t>Supervisor</t>
  </si>
  <si>
    <t>JO-A-300-20309-898860</t>
  </si>
  <si>
    <t>1401 N Blain St</t>
  </si>
  <si>
    <t>sam@vinyardfarms.com</t>
  </si>
  <si>
    <t>H-300-20321-913987</t>
  </si>
  <si>
    <t>JO-A-300-20321-913987</t>
  </si>
  <si>
    <t>Employer shall provide housing and board in accordance with the rules and regulations of the federal government of the United States of America. Discretionary performance-based bonuses may be available. Payroll advances may be available</t>
  </si>
  <si>
    <t>' Social Security, Federal and State Income Tax withholding’s may be deducted from wages.
Wages will be paid in accordance to the state in which the work is done. Washington, Idaho and Montana wages will be $1682.33 and Oregon wages will be $1906.67. State Income Tax will be withheld for workers while they are working in the State of Idaho, Montana and Oregon. When the workers are working in the State of Washington there is no State Income Tax withheld</t>
  </si>
  <si>
    <t>738 RYDER LN</t>
  </si>
  <si>
    <t>Park Livestock Company</t>
  </si>
  <si>
    <t>4050 Topaz Park Road</t>
  </si>
  <si>
    <t>1300 Buckeye Road Suite B Minden, NV 89423</t>
  </si>
  <si>
    <t>sarah@parkranch.com</t>
  </si>
  <si>
    <t>3850 Topaz Park Road</t>
  </si>
  <si>
    <t>SALT LAKE</t>
  </si>
  <si>
    <t>H-300-20294-883012</t>
  </si>
  <si>
    <t xml:space="preserve">WESTERN RANGE ASSOCIATION </t>
  </si>
  <si>
    <t>JO-A-300-20294-883012</t>
  </si>
  <si>
    <t>DIANA ROAD On HWY 152 exit on Center, left on Pioneer, right Diana, Bar on right</t>
  </si>
  <si>
    <t>DIANA ROAD On hwy 152 exit on Center, left on Pioneer, right Diana, Bar on right</t>
  </si>
  <si>
    <t>H-300-20337-935721</t>
  </si>
  <si>
    <t>Ratzburg Livestock &amp; Grain, LLC</t>
  </si>
  <si>
    <t>265 Bobcat Angus Loop</t>
  </si>
  <si>
    <t>Galata</t>
  </si>
  <si>
    <t>Ratzburg</t>
  </si>
  <si>
    <t xml:space="preserve">Bryan </t>
  </si>
  <si>
    <t>bobcatangus@northerntel.net</t>
  </si>
  <si>
    <t>JO-A-300-20337-935721</t>
  </si>
  <si>
    <t>Production Livestock Worker</t>
  </si>
  <si>
    <t>24 Cattle Drive</t>
  </si>
  <si>
    <t>TOOLE</t>
  </si>
  <si>
    <t>1160 Flat Coulee Rd. Chester, MT 59522</t>
  </si>
  <si>
    <t>Mobile Camper</t>
  </si>
  <si>
    <t>Gairhan</t>
  </si>
  <si>
    <t>H-300-20246-801861</t>
  </si>
  <si>
    <t>Koopman Dairies, Inc.</t>
  </si>
  <si>
    <t>204 Loyd Road</t>
  </si>
  <si>
    <t>Statesville</t>
  </si>
  <si>
    <t>Koopman</t>
  </si>
  <si>
    <t>Monique</t>
  </si>
  <si>
    <t>204 Loyd Rd</t>
  </si>
  <si>
    <t>amkoopman@hotmail.com</t>
  </si>
  <si>
    <t>USA Farm Labor, Inc</t>
  </si>
  <si>
    <t>JO-A-300-20246-801861</t>
  </si>
  <si>
    <t xml:space="preserve">Must have 12 months experience and 12 months on the job training. Must be able to lift 50 lbs. No minimum education required. Wage rate may increase with verifiable experience. Employer may reward exceptional work with monetary or other benefits in addition to those listed here in his sole discretion. </t>
  </si>
  <si>
    <t>IREDELL</t>
  </si>
  <si>
    <t>4134 Meredell Farm Rd</t>
  </si>
  <si>
    <t>H-300-20246-800931</t>
  </si>
  <si>
    <t>M &amp; B Land and Cattle</t>
  </si>
  <si>
    <t>Route 2 Box 224D</t>
  </si>
  <si>
    <t>Mountain Grove</t>
  </si>
  <si>
    <t>mickandbrenda@yahoo.com</t>
  </si>
  <si>
    <t>JO-A-300-20246-800931</t>
  </si>
  <si>
    <t>Must be able to lift 60 lbs. Minimum of (3) months experience required. Must be able to obtain a driver's license within 30-90 days of hire. No minimum education required. Wage rate may increase with verifiable experience with our company. Employer may reward exceptional work with monetary or other benefits in addition to those listed here in his sole discretion.</t>
  </si>
  <si>
    <t>Route 2 Box 223B</t>
  </si>
  <si>
    <t>H-300-20254-816387</t>
  </si>
  <si>
    <t>JO-A-300-20254-816387</t>
  </si>
  <si>
    <t>Field Workers (Multiple Crops)</t>
  </si>
  <si>
    <t>6 CT Group Incentive Rate</t>
  </si>
  <si>
    <t xml:space="preserve">Must have 1-month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</si>
  <si>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 xml:space="preserve">Arnold Ranch : Ave H &amp; Co. 19th St
</t>
  </si>
  <si>
    <t>Patterson Apartments, 280 S. 15th Avenue</t>
  </si>
  <si>
    <t xml:space="preserve">Dormitory-style housing </t>
  </si>
  <si>
    <t>H-300-20269-845960</t>
  </si>
  <si>
    <t xml:space="preserve">Carrier Sugarbush, LLC </t>
  </si>
  <si>
    <t xml:space="preserve">189, Road 400 </t>
  </si>
  <si>
    <t>Somerset County</t>
  </si>
  <si>
    <t>Carrier</t>
  </si>
  <si>
    <t>Simon</t>
  </si>
  <si>
    <t>Francois</t>
  </si>
  <si>
    <t>PO Box 568</t>
  </si>
  <si>
    <t xml:space="preserve">Jackman </t>
  </si>
  <si>
    <t>CANADA</t>
  </si>
  <si>
    <t>Quebec</t>
  </si>
  <si>
    <t>carriersugarbushllc@gmail.com</t>
  </si>
  <si>
    <t>HEPNER III</t>
  </si>
  <si>
    <t>850 MAIN STREET</t>
  </si>
  <si>
    <t>gdh3@georgehepner.com</t>
  </si>
  <si>
    <t>Law Office of George D. Hepner, III</t>
  </si>
  <si>
    <t>JO-A-300-20269-845960</t>
  </si>
  <si>
    <t>' WORKERS WILL BE PAID FOR ALL HOURS WORKED AT THE WAGE RATE IN EFFECT AT THE TIME THE WORK IS PERFORMED, AS REQUIRED AT 20 CFR 655.122(l) AND PER SECTION H-2A OF THE INA. THE REQUIRED WAGE MAY BE DIFFERENT THAN IT IS AT THE TIME OF FILING THIS JOB OFFER. EMPLOYERS WILL USE A SINGLE WORKWEEK AS ITS STANDARD FOR COMPUTING WAGES DUE. WORKERS WILL BE PAID BI-WEEKLY. FEDERAL AND STATE TAXES WILL BE DEDUCTED, AS WELL AS MEALS, IF APPLICABLE.</t>
  </si>
  <si>
    <t xml:space="preserve">189 Road 400 </t>
  </si>
  <si>
    <t xml:space="preserve">Somerset County </t>
  </si>
  <si>
    <t xml:space="preserve">189 Road 400  
</t>
  </si>
  <si>
    <t xml:space="preserve">On Site </t>
  </si>
  <si>
    <t>CARRIERSUGARBUSHLLC@GMAIL.COM</t>
  </si>
  <si>
    <t>H-300-20272-848043</t>
  </si>
  <si>
    <t>Debra Shehadi</t>
  </si>
  <si>
    <t>890 Hicks Pike</t>
  </si>
  <si>
    <t>Cynthiana</t>
  </si>
  <si>
    <t>Shehadi</t>
  </si>
  <si>
    <t>JO-A-300-20272-848043</t>
  </si>
  <si>
    <t>Farm Worker Animal</t>
  </si>
  <si>
    <t>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</si>
  <si>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HARRISON</t>
  </si>
  <si>
    <t>H-300-20261-830848</t>
  </si>
  <si>
    <t>Bio Application LLC</t>
  </si>
  <si>
    <t>P.O. Box 96</t>
  </si>
  <si>
    <t>3258 440th St, Riceville, IA 50466</t>
  </si>
  <si>
    <t>Koenigs</t>
  </si>
  <si>
    <t>JO-A-300-20261-830848</t>
  </si>
  <si>
    <t>Require a regular drivers license and 3 months experience.</t>
  </si>
  <si>
    <t>3258 440th St</t>
  </si>
  <si>
    <t>Riceville</t>
  </si>
  <si>
    <t>3272 440th St</t>
  </si>
  <si>
    <t>H-300-20262-833929</t>
  </si>
  <si>
    <t>Montague</t>
  </si>
  <si>
    <t>7531 HWY 405</t>
  </si>
  <si>
    <t>josh.montague@bonnieplants.com</t>
  </si>
  <si>
    <t>JO-A-300-20262-833929</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</si>
  <si>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Bend and reach, walk, sit, stand on concrete or other surfaces, push, pull, stoop and crouch for long periods of time. Use of repetitive hand and finger movements.  Work outside in inclement weather including hot, cold, wet, and/or humid conditions for extensive periods of time. Lift, carry, and load up to 50 lbs. Employer is a drug-free workplace. Drug and alcohol testing may be conducted post-hire at the employer's expense and is not part of the interview process. Must be 18 years of age or older.</t>
  </si>
  <si>
    <t>7531 Hwy 405</t>
  </si>
  <si>
    <t>H-300-20276-855677</t>
  </si>
  <si>
    <t>JO-A-300-20276-855677</t>
  </si>
  <si>
    <t>18289 HWY 30</t>
  </si>
  <si>
    <t>HAGERMAN</t>
  </si>
  <si>
    <t>1000 E 2875 S</t>
  </si>
  <si>
    <t>FIXED SITE UNITS, MOBILE UNITS, TENTS</t>
  </si>
  <si>
    <t>H-300-20280-860434</t>
  </si>
  <si>
    <t>Clay County Cattle Company, LLC</t>
  </si>
  <si>
    <t xml:space="preserve">743 Cr 444 </t>
  </si>
  <si>
    <t>Piggott</t>
  </si>
  <si>
    <t>Boling</t>
  </si>
  <si>
    <t>Derek</t>
  </si>
  <si>
    <t>743 Cr 444</t>
  </si>
  <si>
    <t>3171 Greene 905 Road, Paragould, Grene County,  AR 72450 (Ma</t>
  </si>
  <si>
    <t>rrmccormack@yahoo.com</t>
  </si>
  <si>
    <t>JO-A-300-20280-860434</t>
  </si>
  <si>
    <t>Must be able to get driver's license within 30- 90 days. Must be able to lift 60 lbs. Minimum three (3) months experience. No minimum education required. Wage rate may increase with verifiable experience. Employer may reward exceptional work with monetary or other benefits in addition to those listed here in his sole discretion.</t>
  </si>
  <si>
    <t>510 N. 11th St.</t>
  </si>
  <si>
    <t>H-300-20275-853616</t>
  </si>
  <si>
    <t>JO-A-300-20275-853616</t>
  </si>
  <si>
    <t>Farmworker - Aquaculture &amp; Rice</t>
  </si>
  <si>
    <t>2531 Hwy 95</t>
  </si>
  <si>
    <t>H-300-20277-856705</t>
  </si>
  <si>
    <t>JO-A-300-20277-856705</t>
  </si>
  <si>
    <t>ORANGES: $22.00 per bin strip pick 45" long x 48" wide x 30" high</t>
  </si>
  <si>
    <t>'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See addendum C</t>
  </si>
  <si>
    <t>Requirements: 1 month of citrus harvest experience. Cannot be color blind due to the need to distinguish colors of crops for proper ripeness and maturity, able to use shears, clippers and other agricultural tools, no smoking, illegal drugs, alcohol, or weapons of any sort in the housing or work fields.  Proficiency in English or Spanish is required for training and safety purposes.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 See addendum C</t>
  </si>
  <si>
    <t>E. Side Rd. 180 &amp; 1/2 Mile N. Ave. 352</t>
  </si>
  <si>
    <t>Kings Inn located at 38406 Highway 99</t>
  </si>
  <si>
    <t>Kingsburg</t>
  </si>
  <si>
    <t>H-300-20288-877824</t>
  </si>
  <si>
    <t>Chad LeJeune Farms</t>
  </si>
  <si>
    <t>1480 Richard School Road</t>
  </si>
  <si>
    <t>JO-A-300-20288-877824</t>
  </si>
  <si>
    <t>599 Blacksmith Road</t>
  </si>
  <si>
    <t>Wood Frame structure</t>
  </si>
  <si>
    <t>H-300-20288-877909</t>
  </si>
  <si>
    <t>EBP, LLC</t>
  </si>
  <si>
    <t>P.O. Box 411</t>
  </si>
  <si>
    <t>57 140th St. Bejou, MN  56516</t>
  </si>
  <si>
    <t>Mahnomen</t>
  </si>
  <si>
    <t>Pederson</t>
  </si>
  <si>
    <t>Erik</t>
  </si>
  <si>
    <t>1257 140th St, Bejou, MN  56516</t>
  </si>
  <si>
    <t>JO-A-300-20288-877909</t>
  </si>
  <si>
    <t>56201 149th Ave</t>
  </si>
  <si>
    <t>Gonvick</t>
  </si>
  <si>
    <t>CLEARWATER</t>
  </si>
  <si>
    <t>1341 160th Street</t>
  </si>
  <si>
    <t>Bejou</t>
  </si>
  <si>
    <t>npeders@gvtel.com</t>
  </si>
  <si>
    <t>H-300-20292-881287</t>
  </si>
  <si>
    <t>Vondenstein Farms</t>
  </si>
  <si>
    <t>150 Leroy Breaux Rd</t>
  </si>
  <si>
    <t>vondy5k@gmail.com</t>
  </si>
  <si>
    <t>JO-A-300-20292-881287</t>
  </si>
  <si>
    <t>' These deductions include Social Security, Federal Tax, State Tax, and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t>
  </si>
  <si>
    <t xml:space="preserve">General workers needed for rice &amp; crawfish farm.  Work includes tractor driving, field preparation, water maintenance, fertilizing, plant,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  </t>
  </si>
  <si>
    <t>530 Hanks Rd</t>
  </si>
  <si>
    <t>326 Toby Mouton Rd</t>
  </si>
  <si>
    <t xml:space="preserve">Single Mobile Home </t>
  </si>
  <si>
    <t>H-300-20294-883429</t>
  </si>
  <si>
    <t>Hoyt Altman Blueberry Farm LLC</t>
  </si>
  <si>
    <t>2188 Nail Rd</t>
  </si>
  <si>
    <t>Altman</t>
  </si>
  <si>
    <t>Hoyt</t>
  </si>
  <si>
    <t>2188 Nail Road</t>
  </si>
  <si>
    <t>446 S. Main St.</t>
  </si>
  <si>
    <t xml:space="preserve">Suite #4 </t>
  </si>
  <si>
    <t>Agri-Pro Labor Consultant LLC</t>
  </si>
  <si>
    <t>JO-A-300-20294-883429</t>
  </si>
  <si>
    <t>$0.50 per pound blueberries</t>
  </si>
  <si>
    <t>2392 Nail Road
Barrack #1</t>
  </si>
  <si>
    <t>habf@bellsouth.net</t>
  </si>
  <si>
    <t>H-300-20290-880799</t>
  </si>
  <si>
    <t>Adam R Alt</t>
  </si>
  <si>
    <t>Alt Custom Farms</t>
  </si>
  <si>
    <t>23128 408th Ave</t>
  </si>
  <si>
    <t>Forestburg</t>
  </si>
  <si>
    <t>JO-A-300-20290-880799</t>
  </si>
  <si>
    <t>Farm Structure Construction</t>
  </si>
  <si>
    <t>altcustomfarms@yahoo.com</t>
  </si>
  <si>
    <t>H-300-20288-877768</t>
  </si>
  <si>
    <t>Feland Brothers Farms</t>
  </si>
  <si>
    <t>10021 Hwy 256</t>
  </si>
  <si>
    <t>Antler</t>
  </si>
  <si>
    <t>Feland</t>
  </si>
  <si>
    <t>felbrosfarms@gmail.com</t>
  </si>
  <si>
    <t>JO-A-300-20288-877768</t>
  </si>
  <si>
    <t>Must be able to obtain a driver's license within 30 days of hire. Extensive walking. Exposure to extreme temperatures. Must be able to lift 60 pounds. Minimum of 1 month experience required.  Employer requires drug screen post hire at employer's expense due to the liability of driving trucks on public roads. Failure to pass drug screen will result in termination of employment. No minimum education required. Wage rate may increase with verifiable experience. Employer may reward exceptional work with monetary or other benefits in addition to those listed here in his sole discretion.</t>
  </si>
  <si>
    <t>10439  30th Ave NW</t>
  </si>
  <si>
    <t>BOTTINEAU</t>
  </si>
  <si>
    <t>361 Main St</t>
  </si>
  <si>
    <t>H-300-20289-878801</t>
  </si>
  <si>
    <t>Desert Valley Honey LLC</t>
  </si>
  <si>
    <t>2618 W Darrel Rd</t>
  </si>
  <si>
    <t>Balzhyk</t>
  </si>
  <si>
    <t>balzhyk94@gmail.com</t>
  </si>
  <si>
    <t>JO-A-300-20289-878801</t>
  </si>
  <si>
    <t xml:space="preserve">' If there is any house willful destruction, it will be deducted. The first-week wage
guarantee is $619.68 to $768 and if hired three-fourths of the contract is
guaranteed. Wage payment will be the highest according to the federal and State work site and up to $16 per hour depending on experience.
</t>
  </si>
  <si>
    <t>Post-hire drug test required at no cost to the worker, paid by the employer.</t>
  </si>
  <si>
    <t>4344 W Monterey St</t>
  </si>
  <si>
    <t>Laveen</t>
  </si>
  <si>
    <t>Wood frame manufactured home</t>
  </si>
  <si>
    <t>H-300-20300-888137</t>
  </si>
  <si>
    <t>Pope Brothers Dairy LLC</t>
  </si>
  <si>
    <t xml:space="preserve">26045 Buford Creel Road </t>
  </si>
  <si>
    <t>Franklinton</t>
  </si>
  <si>
    <t>Pope Jr</t>
  </si>
  <si>
    <t>47522 Hwy 436</t>
  </si>
  <si>
    <t>26045 Buford Creel Road Franklinton LA 70438 (Mailing)</t>
  </si>
  <si>
    <t>popedairy@yahoo.com</t>
  </si>
  <si>
    <t>JO-A-300-20300-888137</t>
  </si>
  <si>
    <t>H-300-20296-885412</t>
  </si>
  <si>
    <t>Texas Best Honey, Inc.</t>
  </si>
  <si>
    <t>3055 Hwy 66 E</t>
  </si>
  <si>
    <t>Caddo Mills</t>
  </si>
  <si>
    <t>stroope.rhea@gmail.com</t>
  </si>
  <si>
    <t>JO-A-300-20296-885412</t>
  </si>
  <si>
    <t>Beekeeper, Helper</t>
  </si>
  <si>
    <t xml:space="preserve">High wage offer of $15 an hour. Based on experience. </t>
  </si>
  <si>
    <t xml:space="preserve">Must be 18 years of age.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Must have 1 months Tie/untie net 18-wheeler loads of bees exp. </t>
  </si>
  <si>
    <t xml:space="preserve">3055 Hwy 66 E
</t>
  </si>
  <si>
    <t>HUNT</t>
  </si>
  <si>
    <t>H-300-20308-896965</t>
  </si>
  <si>
    <t xml:space="preserve">Smith Packing, Inc. </t>
  </si>
  <si>
    <t>312 E. Mill Suite 202</t>
  </si>
  <si>
    <t>Emanuel</t>
  </si>
  <si>
    <t>312 E Mill Suite 202</t>
  </si>
  <si>
    <t>emanuel@suncoastfarms.com</t>
  </si>
  <si>
    <t>+1 713 975 7301</t>
  </si>
  <si>
    <t xml:space="preserve">Texas Supreme Court </t>
  </si>
  <si>
    <t>JO-A-300-20308-896965</t>
  </si>
  <si>
    <t xml:space="preserve">Per Pound </t>
  </si>
  <si>
    <t>' Federal Taxes
State Taxes
Social Security 
***** The employer will pay $13.85 per hour for romaine lettuce, and iceberg lettuce, harvesting in Yuma, Arizona.</t>
  </si>
  <si>
    <t>The employer will provide training for workers for the job opportunity.</t>
  </si>
  <si>
    <t>Avenue 37E and County 4th Street, Yuma, AZ 85365</t>
  </si>
  <si>
    <t>Knights Inn and Suites2730 S 4th Ave, Yuma, AZ-85364</t>
  </si>
  <si>
    <t>H-300-20308-897548</t>
  </si>
  <si>
    <t>Eve N Garbarino, Jr.</t>
  </si>
  <si>
    <t>693 Elbert Robinson Road</t>
  </si>
  <si>
    <t>Garbarino, Jr</t>
  </si>
  <si>
    <t>Eve</t>
  </si>
  <si>
    <t xml:space="preserve">693 Elbert Robinson Road </t>
  </si>
  <si>
    <t xml:space="preserve">Roanoke </t>
  </si>
  <si>
    <t>tammy@veronbice.com</t>
  </si>
  <si>
    <t>JO-A-300-20308-897548</t>
  </si>
  <si>
    <t xml:space="preserve">693 Elbert Robinson Rd </t>
  </si>
  <si>
    <t xml:space="preserve">670 Elbert Robinson Road </t>
  </si>
  <si>
    <t xml:space="preserve">One bedroom, one bath house </t>
  </si>
  <si>
    <t>H-300-20307-894940</t>
  </si>
  <si>
    <t>The Plant Factory</t>
  </si>
  <si>
    <t>6121 McDonald Rd</t>
  </si>
  <si>
    <t>Theodore</t>
  </si>
  <si>
    <t>JO-A-300-20307-894940</t>
  </si>
  <si>
    <t>Tree Farm Worker</t>
  </si>
  <si>
    <t>Per Hour while working in MS</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</si>
  <si>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</si>
  <si>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All applicants must have at least 3 months experience working in a diverse tree and shrub nursery. Workers must possess a valid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</si>
  <si>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Jose Daniel Rojas</t>
  </si>
  <si>
    <t>Rojas Harvesting</t>
  </si>
  <si>
    <t>4417 US Hwy 17 N</t>
  </si>
  <si>
    <t>Rojas</t>
  </si>
  <si>
    <t>14417 US Hwy 17 N</t>
  </si>
  <si>
    <t>Rojasharvesting2000@gmail.com</t>
  </si>
  <si>
    <t>27.0276, -81.762627</t>
  </si>
  <si>
    <t>Waucula</t>
  </si>
  <si>
    <t>H-300-20317-909627</t>
  </si>
  <si>
    <t>Walther Farms LLC - TX</t>
  </si>
  <si>
    <t>JO-A-300-20317-909627</t>
  </si>
  <si>
    <t>Ag Eq Op/Truck Driver</t>
  </si>
  <si>
    <t>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pivots and 12 months of verifiable prior experience driving/servicing box trucks. Applicants must be able to furnish verifiable job reference(s) or comparable third party documentation from recent employer(s) establishing acceptable prior experience. Saturday work required. Must be able to lift/carry 60 lbs. Employer-paid pre-employment/post-hire, random, upon suspicion and post-accident drug testing required. Clean driving record required. Must have and maintain a valid drivers license or equivalent. Must be willing to work 1st, 2nd or 3rd shift hours.</t>
  </si>
  <si>
    <t>798 Flaco Lane</t>
  </si>
  <si>
    <t>Pearsall</t>
  </si>
  <si>
    <t>229 Interstate 35 South</t>
  </si>
  <si>
    <t>H-300-20314-904749</t>
  </si>
  <si>
    <t>Bo-Mar Enterprises Inc.</t>
  </si>
  <si>
    <t>7250 W Main</t>
  </si>
  <si>
    <t>Gorham</t>
  </si>
  <si>
    <t>Trainer</t>
  </si>
  <si>
    <t>rgorham269@yahoo.com</t>
  </si>
  <si>
    <t>JO-A-300-20314-904749</t>
  </si>
  <si>
    <t>' state and federal taxes, social security and willful destruction of property.</t>
  </si>
  <si>
    <t>7250 W Main St.</t>
  </si>
  <si>
    <t>Housing is a ranch house with 3 bedrooms</t>
  </si>
  <si>
    <t>H-300-20324-919435</t>
  </si>
  <si>
    <t>Alvarado</t>
  </si>
  <si>
    <t>20 E. Clements Road</t>
  </si>
  <si>
    <t>mark.alvarado@bonnieplants.com</t>
  </si>
  <si>
    <t>JO-A-300-20324-919435</t>
  </si>
  <si>
    <t>Three months agricultural work experience required. Perform prolonged bending, reaching, walking, standing, lifting up to 40 lbs. overhead, and pushing and pulling 50 lb. carts for extended periods of time. Work may be performed in extremely hot, cold and/or wet weather.  Must be 18 years of age or older. Employer is a drug-free workplace. Drug and alcohol testing is conducted post-hire at the employer's expense and is not part of the interview process.</t>
  </si>
  <si>
    <t>20 East Clements Road</t>
  </si>
  <si>
    <t>TORRANCE</t>
  </si>
  <si>
    <t>https://www.jobs.state.nm.us</t>
  </si>
  <si>
    <t>H-300-20324-919347</t>
  </si>
  <si>
    <t>Lakeland Yard &amp; Garden Center Inc.</t>
  </si>
  <si>
    <t xml:space="preserve">4210 Lakeland Drive  </t>
  </si>
  <si>
    <t>Flowood</t>
  </si>
  <si>
    <t>Zischke</t>
  </si>
  <si>
    <t xml:space="preserve">4210 Lakeland Drive </t>
  </si>
  <si>
    <t>stevezischke@hotmail.com</t>
  </si>
  <si>
    <t>JO-A-300-20324-919347</t>
  </si>
  <si>
    <t>Able to drive a tractor, operate a forklift. Able to operate all equipmentweed eaters, mowers, hedge trimmers, posthole diggers, power tools. Use hand toolsshovels, hoes, pruning shears. Able to perform physically demanding job duties.  Must be available for the entire contract period and able to perform all job duties.  Hours of work may vary due to weather conditions and job duties.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
The employer pays and drug test is conducted when the job offer is accepted, prior to beginning work.</t>
  </si>
  <si>
    <t>4210 Lakeland Drive</t>
  </si>
  <si>
    <t>2009 Small Drive</t>
  </si>
  <si>
    <t>Pearl</t>
  </si>
  <si>
    <t>H-300-20323-917251</t>
  </si>
  <si>
    <t>C. Scott, Inc</t>
  </si>
  <si>
    <t>Rancho Encino</t>
  </si>
  <si>
    <t>993 CR 207</t>
  </si>
  <si>
    <t>Rainey</t>
  </si>
  <si>
    <t>mrainey@ranchoencino.com</t>
  </si>
  <si>
    <t>JO-A-300-20323-917251</t>
  </si>
  <si>
    <t>Nursery Helper/Laborers</t>
  </si>
  <si>
    <t>' Social security, federal tax, employer may make payroll deductions at employees request.</t>
  </si>
  <si>
    <t>Drug testing during employment for cause paid by employer. Mon-Fri, schedule varies, some weekends/holidays required, no exp reqd; will train.</t>
  </si>
  <si>
    <t>926 CR 207</t>
  </si>
  <si>
    <t>H-300-20323-917194</t>
  </si>
  <si>
    <t>Bieri &amp; Son</t>
  </si>
  <si>
    <t>P.O. Box 441</t>
  </si>
  <si>
    <t>808 Enchanted Oaks Dr.</t>
  </si>
  <si>
    <t>Bieri</t>
  </si>
  <si>
    <t xml:space="preserve">P.O. Box 441 </t>
  </si>
  <si>
    <t>JO-A-300-20323-917194</t>
  </si>
  <si>
    <t>130 Bieri Farm CR 210</t>
  </si>
  <si>
    <t>19306 CR 210</t>
  </si>
  <si>
    <t>foreignlabor@twc.state.tx.us</t>
  </si>
  <si>
    <t>H-300-20345-949425</t>
  </si>
  <si>
    <t>United States Sugar Corporation</t>
  </si>
  <si>
    <t>211 Ponce de Leon Avenue</t>
  </si>
  <si>
    <t>iperez@ussugar.com</t>
  </si>
  <si>
    <t>JO-A-300-20345-949425</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</si>
  <si>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   </t>
  </si>
  <si>
    <t xml:space="preserve">United States Sugar Corp. is a drug-free workplace.  All employees will be subject to the company's hiring standards for seasonal agricultural workers, including drug/alcohol testing, or criminal background check due to communal living.  The employer may conduct a criminal background check or drug/alcohol test post-employment at the employers expense and is a part of the hiring process. 
 Job Duty Insurance Requirements:
- Must have CDL License for 3 Months (Experience) 
Must have a CDL (Class A) License (USA), which is equivalent to CDL (Class B (License (Mexico) 
- License must be clean - No DUI, no reckless driving violations, and no more than 4 points on license. 
-  License must be valid from February 10, 2021, through June 15, 2021
-  Medical Certificate (DOT Physical) must be valid from February 10, 2021, through June 15, 2021. </t>
  </si>
  <si>
    <t>26°47'19.04"N;  81° 4'54.98"W</t>
  </si>
  <si>
    <t>2610 Hookers Point Road</t>
  </si>
  <si>
    <t>Searcy</t>
  </si>
  <si>
    <t>Crawfish Farmers</t>
  </si>
  <si>
    <t>H-300-20337-934685</t>
  </si>
  <si>
    <t>MLH Farms, LLC</t>
  </si>
  <si>
    <t>62 Paul Cemetery Rd.</t>
  </si>
  <si>
    <t xml:space="preserve">Townsend </t>
  </si>
  <si>
    <t>Renee</t>
  </si>
  <si>
    <t>mlhemplser@hotmail.com</t>
  </si>
  <si>
    <t>JO-A-300-20337-934685</t>
  </si>
  <si>
    <t>Incentive: Transplant plants, per 1 quart container</t>
  </si>
  <si>
    <t>Three months of nursery work experience required.  Lift and carry up to 50 lbs; repetitively walk, stoop, bend, reach, push/pull, and kneel for long periods of time and work in extremely hot, cold, and/or wet weather. Must be 18 or older. Employer is a drug and alcohol-free workplace. Drug testing is conducted post-hire at the employer's expense and is not part of the interview process. Negative results are required before starting work.</t>
  </si>
  <si>
    <t>3334 Highway 112</t>
  </si>
  <si>
    <t>Victoria</t>
  </si>
  <si>
    <t>220 Airport Road</t>
  </si>
  <si>
    <t>H-300-20337-935749</t>
  </si>
  <si>
    <t>O'Connor Land &amp; Livestock, LLC</t>
  </si>
  <si>
    <t>746 Pinecreek Rd</t>
  </si>
  <si>
    <t>Plevna</t>
  </si>
  <si>
    <t>dro@midrivers.com</t>
  </si>
  <si>
    <t>JO-A-300-20337-935749</t>
  </si>
  <si>
    <t>ANTICIPATED RANGE OF HOURS
Seasonal Hours: Average 10 hours per day - 60 hours per week
Feb 1  May 1  estimated hrs. are 7am to 6pm (Mon.-Sat.) 
May 1  Oct. 31  estimated hrs. range from 6am to 7pm, or split shifts from 6am to noon and 4pm to 10pm (Mon.-Sat.) during harvest
Oct. 31  Dec. 1  estimated hrs. are 7am to 6pm (Mon.-Sat.)</t>
  </si>
  <si>
    <t>FALLON</t>
  </si>
  <si>
    <t>529 Hay Creek Rd</t>
  </si>
  <si>
    <t>Henning</t>
  </si>
  <si>
    <t>Ball Brothers Sheep Inc.</t>
  </si>
  <si>
    <t>508 N 3470 East</t>
  </si>
  <si>
    <t>Lewisville</t>
  </si>
  <si>
    <t>Ball</t>
  </si>
  <si>
    <t>robertballsheep@yahoo.com</t>
  </si>
  <si>
    <t>2675 East 2100 North</t>
  </si>
  <si>
    <t>2583 East 2100 North</t>
  </si>
  <si>
    <t>https://www.connectingcolorado.com/</t>
  </si>
  <si>
    <t>Russell</t>
  </si>
  <si>
    <t>Glen</t>
  </si>
  <si>
    <t>Fullerton</t>
  </si>
  <si>
    <t>H-300-20339-938995</t>
  </si>
  <si>
    <t>Warren Bailey</t>
  </si>
  <si>
    <t>184 West 400 South</t>
  </si>
  <si>
    <t>PO Box 291, Fountain Green, UT, 84632</t>
  </si>
  <si>
    <t>rainywebb@gmail.com</t>
  </si>
  <si>
    <t>JO-A-300-20339-938995</t>
  </si>
  <si>
    <t>H-300-20259-824406</t>
  </si>
  <si>
    <t>Farmers Organics</t>
  </si>
  <si>
    <t>440 S RR Ave</t>
  </si>
  <si>
    <t>Grace City</t>
  </si>
  <si>
    <t>Topp</t>
  </si>
  <si>
    <t>JO-A-300-20259-824406</t>
  </si>
  <si>
    <t xml:space="preserve">Farmworkers, Farm, Ranch and Aquacultural Animals </t>
  </si>
  <si>
    <t xml:space="preserve"> Must be proficient in English.  Require three month's experience and a regular drivers license.</t>
  </si>
  <si>
    <t>FOSTER</t>
  </si>
  <si>
    <t>8154 14th St NE</t>
  </si>
  <si>
    <t>topplandandcattle@gmail.com</t>
  </si>
  <si>
    <t>H-300-20324-920218</t>
  </si>
  <si>
    <t>Chain Farms LLC</t>
  </si>
  <si>
    <t>JO-A-300-20324-920218</t>
  </si>
  <si>
    <t>237427 Hwy 51</t>
  </si>
  <si>
    <t>H-300-20345-950737</t>
  </si>
  <si>
    <t>JO-A-300-20345-950737</t>
  </si>
  <si>
    <t>9474 SOUTH RIVER ROAD</t>
  </si>
  <si>
    <t>OLATHE</t>
  </si>
  <si>
    <t>H-300-20258-821716</t>
  </si>
  <si>
    <t>DC Land &amp; Livestock, LLC</t>
  </si>
  <si>
    <t>940 Rusty Circle</t>
  </si>
  <si>
    <t>P O. Box 1192, Kamas UT 84036 (Mailing Address)</t>
  </si>
  <si>
    <t>Cummings</t>
  </si>
  <si>
    <t>David or Jennifer</t>
  </si>
  <si>
    <t>davidbcummings0403@yahoo.com</t>
  </si>
  <si>
    <t>JO-A-300-20258-821716</t>
  </si>
  <si>
    <t>940 Rusty Cir.</t>
  </si>
  <si>
    <t>H-300-20253-813182</t>
  </si>
  <si>
    <t>Ricky Inc.</t>
  </si>
  <si>
    <t xml:space="preserve">1333 Third St </t>
  </si>
  <si>
    <t>Philipp</t>
  </si>
  <si>
    <t>JO-A-300-20253-813182</t>
  </si>
  <si>
    <t>Gain Bin Worker</t>
  </si>
  <si>
    <t>Drug testing will be done post hire and testing will be at the employers expense. The applicant must have or be able to obtain a driver's license within 30 of hire.</t>
  </si>
  <si>
    <t>H-300-20244-795830</t>
  </si>
  <si>
    <t>Altman Specialty Plants, LLC - TX</t>
  </si>
  <si>
    <t>1180 Private Road 2906</t>
  </si>
  <si>
    <t xml:space="preserve">Mailing:  3742 Blue Bird Canyon Rd. Vista, CA 92084 </t>
  </si>
  <si>
    <t>Giddings</t>
  </si>
  <si>
    <t>JO-A-300-20244-795830</t>
  </si>
  <si>
    <t xml:space="preserve">This job requires a minimum of three months prior experience working in a wholesale nursery handling both manual and machine tasks associated with nursery production and harvest activities. Applicants must be able to furnish verbal or written statement establishing relevant prior work experience. Workers must be able to perform manual and mechanized tasks with accuracy and efficiency.  Saturday work required. Must be able to lift/carry 60 lbs.  Employer-paid post-hire drug and alcohol testing is required upon reasonable suspicion of use.   </t>
  </si>
  <si>
    <t>1105 Westwood Lane</t>
  </si>
  <si>
    <t xml:space="preserve">http://www.workintexas.com/  </t>
  </si>
  <si>
    <t>H-300-20269-846352</t>
  </si>
  <si>
    <t>Canton Mart Farms Ptr</t>
  </si>
  <si>
    <t>210 Zumbro Rd</t>
  </si>
  <si>
    <t>Sikes</t>
  </si>
  <si>
    <t>sikesandassociates@yahoo.com</t>
  </si>
  <si>
    <t>JO-A-300-20269-846352</t>
  </si>
  <si>
    <t xml:space="preserve">Employees must be able to lift 50 lbs. Moderate cell phone use is allowed at the worksite. </t>
  </si>
  <si>
    <t>200 Odom Rd</t>
  </si>
  <si>
    <t>H-300-20267-840716</t>
  </si>
  <si>
    <t>Cabbage Harvesting, LLC.</t>
  </si>
  <si>
    <t>2693 NW 32nd Ave.</t>
  </si>
  <si>
    <t>Castillo</t>
  </si>
  <si>
    <t>2693 NW 32nd Ave</t>
  </si>
  <si>
    <t>JO-A-300-20267-840716</t>
  </si>
  <si>
    <t>Per 800lb Box</t>
  </si>
  <si>
    <t>24011 NW 160 Dr</t>
  </si>
  <si>
    <t>1313 NW 44th Ave</t>
  </si>
  <si>
    <t>acokeechobee@gmail.com</t>
  </si>
  <si>
    <t>H-300-20261-829274</t>
  </si>
  <si>
    <t>John P Berzas</t>
  </si>
  <si>
    <t>2643 Duralde Hwy</t>
  </si>
  <si>
    <t>jpberzas@gmail.com</t>
  </si>
  <si>
    <t>JO-A-300-20261-829274</t>
  </si>
  <si>
    <t>H-300-20272-847832</t>
  </si>
  <si>
    <t>JO-A-300-20272-847832</t>
  </si>
  <si>
    <t>H-300-20265-836391</t>
  </si>
  <si>
    <t>E.J.Y Corporation</t>
  </si>
  <si>
    <t>19 Richard Dr.</t>
  </si>
  <si>
    <t>P.O. Box 2997</t>
  </si>
  <si>
    <t>Enrique</t>
  </si>
  <si>
    <t>19 Richard Dr</t>
  </si>
  <si>
    <t>PO Box 2997</t>
  </si>
  <si>
    <t>JO-A-300-20265-836391</t>
  </si>
  <si>
    <t>Per box</t>
  </si>
  <si>
    <t>15342 CO Road 721 S</t>
  </si>
  <si>
    <t>24 &amp; 28 Mirwood Dr</t>
  </si>
  <si>
    <t>jmbarajas03@gmail.com</t>
  </si>
  <si>
    <t>H-300-20254-815798</t>
  </si>
  <si>
    <t>JO-A-300-20254-815798</t>
  </si>
  <si>
    <t>1135 Alice Street</t>
  </si>
  <si>
    <t>H-300-20266-840067</t>
  </si>
  <si>
    <t>Stacey Roberts</t>
  </si>
  <si>
    <t>2184 68th Ave NW</t>
  </si>
  <si>
    <t>sdrobertsangus@gmail.com</t>
  </si>
  <si>
    <t>JO-A-300-20266-840067</t>
  </si>
  <si>
    <t>Must be able to lift calves of 125 lbs. Extensive pushing and pulling. Must have or be able to obtain a valid driver's license within 30 days of hire. Minimum three (3) months experience. Wage rate may increase with verifiable experience. Employer may reward exceptional work with monetary or other benefits in addition to those listed here in his sole discretion.</t>
  </si>
  <si>
    <t xml:space="preserve">2148 68th Ave NW </t>
  </si>
  <si>
    <t>H-300-20287-876732</t>
  </si>
  <si>
    <t xml:space="preserve">Farrell Livestock </t>
  </si>
  <si>
    <t>855 County Road 37</t>
  </si>
  <si>
    <t>Farrell</t>
  </si>
  <si>
    <t xml:space="preserve">Shawn </t>
  </si>
  <si>
    <t>farrellexcavating@gmail.com</t>
  </si>
  <si>
    <t>JO-A-300-20287-876732</t>
  </si>
  <si>
    <t>Range Cattle Hand (winter)</t>
  </si>
  <si>
    <t>855 CO Road 37</t>
  </si>
  <si>
    <t>2587 Grand Cnty Rd 333 (see addendum A)</t>
  </si>
  <si>
    <t xml:space="preserve">Fixed Housing    Grand County correct </t>
  </si>
  <si>
    <t>H-300-20280-860349</t>
  </si>
  <si>
    <t>Welstad Livestock Partnership</t>
  </si>
  <si>
    <t>7933 19th Avenue N</t>
  </si>
  <si>
    <t>Newburg</t>
  </si>
  <si>
    <t>Welstad</t>
  </si>
  <si>
    <t>Blaine</t>
  </si>
  <si>
    <t>welstadfarms@hotmail.com</t>
  </si>
  <si>
    <t>JO-A-300-20280-860349</t>
  </si>
  <si>
    <t>Must be able to get driver's license within 30- 90 days. Minimum three (3) months experience. No minimum education required. Must be able to lift 50 pounds. Wage rate may increase with verifiable experience.  Employer may reward exceptional work with monetary or other benefits in addition to those listed here in his sole discretion.</t>
  </si>
  <si>
    <t>7391 19th Avenue N</t>
  </si>
  <si>
    <t>H-300-20276-855221</t>
  </si>
  <si>
    <t>JO-A-300-20276-855221</t>
  </si>
  <si>
    <t xml:space="preserve">26 37'40.45"N 80 33'10.93"W   </t>
  </si>
  <si>
    <t xml:space="preserve">3229 E County Road 720  
</t>
  </si>
  <si>
    <t>H-300-20278-857184</t>
  </si>
  <si>
    <t>J&amp;M Farms inc</t>
  </si>
  <si>
    <t>4232 Maltby rd</t>
  </si>
  <si>
    <t>po box 366</t>
  </si>
  <si>
    <t>Elba</t>
  </si>
  <si>
    <t>Director of Human Resources</t>
  </si>
  <si>
    <t>4132 Maltby Rd</t>
  </si>
  <si>
    <t>jmfarms2012@gmail.com</t>
  </si>
  <si>
    <t>258 Mast Rd</t>
  </si>
  <si>
    <t>h2ah2bhelp@gmail.com</t>
  </si>
  <si>
    <t>H.E.L.P.</t>
  </si>
  <si>
    <t>JO-A-300-20278-857184</t>
  </si>
  <si>
    <t>'  all applicable state and federal taxes required will be withheld  
After January 1 2020, overtime will be paid at one and half times the regular rate for any hours worked in excess
of 60 hours, and for any hours voluntarily worked on the designated day of rest. After l/1/20 Disability Insurance at .60 cents per week and Paid Family Leave after 120 days at 0.270% of an employee's weekly wage and is capped at an annual maximum of $196. 72.</t>
  </si>
  <si>
    <t>exposure to extreme temp, lifting 60 lbs, repetitive movements, extensive pushing and pulling, extensive walking, frequent stooping.</t>
  </si>
  <si>
    <t>4232 Maltby Rd</t>
  </si>
  <si>
    <t>GENESEE</t>
  </si>
  <si>
    <t>4235 Maltby  rd</t>
  </si>
  <si>
    <t>worker</t>
  </si>
  <si>
    <t>H-300-20286-875734</t>
  </si>
  <si>
    <t>Chris Palmer</t>
  </si>
  <si>
    <t>Palmer Cattle Company</t>
  </si>
  <si>
    <t>2090 County Road 25</t>
  </si>
  <si>
    <t>Zap</t>
  </si>
  <si>
    <t>Krumuride</t>
  </si>
  <si>
    <t>Faye</t>
  </si>
  <si>
    <t>JO-A-300-20286-875734</t>
  </si>
  <si>
    <t>' Federal, State and Social Security taxes.</t>
  </si>
  <si>
    <t>Be able to obtain a US driver's license and operate all farm machinery and vehicles. 3 months tractor driving and cattle experience.</t>
  </si>
  <si>
    <t>2090 C. R. 25</t>
  </si>
  <si>
    <t xml:space="preserve"> 414 2nd Ave NW</t>
  </si>
  <si>
    <t>Ranch style, wood frame house</t>
  </si>
  <si>
    <t>H-300-20302-890363</t>
  </si>
  <si>
    <t>JO-A-300-20302-890363</t>
  </si>
  <si>
    <t>H-300-20290-880339</t>
  </si>
  <si>
    <t>LTF III</t>
  </si>
  <si>
    <t>3918 Yellowdog Rd</t>
  </si>
  <si>
    <t>Senatobia</t>
  </si>
  <si>
    <t>Clifton</t>
  </si>
  <si>
    <t>JO-A-300-20290-880339</t>
  </si>
  <si>
    <t>34.776284, -90.245073</t>
  </si>
  <si>
    <t>Lost Lake</t>
  </si>
  <si>
    <t>11129 Green River Rd</t>
  </si>
  <si>
    <t>Lake Cormorant</t>
  </si>
  <si>
    <t>cliftonfarm@hotmail.com</t>
  </si>
  <si>
    <t>H-300-20296-885246</t>
  </si>
  <si>
    <t>JO-A-300-20296-885246</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</si>
  <si>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t>
  </si>
  <si>
    <t>H-300-20296-885368</t>
  </si>
  <si>
    <t>JO-A-300-20296-885368</t>
  </si>
  <si>
    <t>H-300-20308-897526</t>
  </si>
  <si>
    <t xml:space="preserve">Allen Roche </t>
  </si>
  <si>
    <t>7467 Roche Road</t>
  </si>
  <si>
    <t>JO-A-300-20308-897526</t>
  </si>
  <si>
    <t>' Other deductions include loans that are given to the employees if the need money before their paycheck.</t>
  </si>
  <si>
    <t>1300 sq ft metal residence</t>
  </si>
  <si>
    <t>allroc@hotmail.com</t>
  </si>
  <si>
    <t>H-300-20295-884349</t>
  </si>
  <si>
    <t>XCEL Farms LLC</t>
  </si>
  <si>
    <t>41071 Hwy 59</t>
  </si>
  <si>
    <t>Asher</t>
  </si>
  <si>
    <t>Morehead</t>
  </si>
  <si>
    <t>cmorehead@xcelgrp.com</t>
  </si>
  <si>
    <t>JO-A-300-20295-884349</t>
  </si>
  <si>
    <t xml:space="preserve">' STATE AND FEDERAL TAXES, SOCIAL SECURITY AND WILLFUL DESTRUCTION OF PROPERTY. </t>
  </si>
  <si>
    <t xml:space="preserve">14151 96 st Lexington Ok, 73051. </t>
  </si>
  <si>
    <t>14151 96 St Lexington Ok, 73051</t>
  </si>
  <si>
    <t>3 12x24 houses</t>
  </si>
  <si>
    <t>H-300-20307-894322</t>
  </si>
  <si>
    <t>Greenway Plants, Inc.</t>
  </si>
  <si>
    <t>8170 AL Highway 9</t>
  </si>
  <si>
    <t>Anniston</t>
  </si>
  <si>
    <t>Hegeman</t>
  </si>
  <si>
    <t>greenwayplants@gmail.com</t>
  </si>
  <si>
    <t>JO-A-300-20307-894322</t>
  </si>
  <si>
    <t>Walk and stand for up to 7+ hours, bend and squat repeatedly, lift, carry and load up to 20 lbs, push/pull loaded carts weighing up to 200 lbs, climb ladders up to 8 ft to hang baskets and work outside on a black surface in extremely hot (90+ degrees), cold and/or wet weather conditions. Employer is a drug-free workplace. Drug testing is conducted post-hire at the employer's expense and is not part of the interview process.</t>
  </si>
  <si>
    <t>3990 County Road 63</t>
  </si>
  <si>
    <t>Centre</t>
  </si>
  <si>
    <t>Greenway Plants, Inc.-3990 County Road 63</t>
  </si>
  <si>
    <t>H-300-20303-891981</t>
  </si>
  <si>
    <t>Roughrice Farms LLC</t>
  </si>
  <si>
    <t>2140 Rader Creek Rd</t>
  </si>
  <si>
    <t>Woods</t>
  </si>
  <si>
    <t>JO-A-300-20303-891981</t>
  </si>
  <si>
    <t>840 Six Mile Lake Rd</t>
  </si>
  <si>
    <t>1425 Plantation Rd</t>
  </si>
  <si>
    <t>roughricefarms@gmail.com</t>
  </si>
  <si>
    <t>H-300-20304-892627</t>
  </si>
  <si>
    <t>JO-A-300-20304-892627</t>
  </si>
  <si>
    <t>17845 Lost Hills Rd</t>
  </si>
  <si>
    <t>Jacobsen</t>
  </si>
  <si>
    <t>H-300-20301-889260</t>
  </si>
  <si>
    <t>Alfred L Threeton Jr</t>
  </si>
  <si>
    <t>Threeton Farms</t>
  </si>
  <si>
    <t>32000 Bill Threeton Lane</t>
  </si>
  <si>
    <t>28153 Cattle Drive Springfield LA 70462 (Mailing)</t>
  </si>
  <si>
    <t>Threeton Jr</t>
  </si>
  <si>
    <t>Alfred</t>
  </si>
  <si>
    <t>threetonfarms@eatel.net</t>
  </si>
  <si>
    <t>JO-A-300-20301-889260</t>
  </si>
  <si>
    <t>Farmworker, Laborer, Crop</t>
  </si>
  <si>
    <t>$2.00 per flat.</t>
  </si>
  <si>
    <t>' The following deductions will be made for US workers:  Social Security, Federal Tax, State Tax-if applicable.
Willful destruction of property.
Advances and/or loans, if any, from employer to workers may be considered as preauthorized payroll deductions.</t>
  </si>
  <si>
    <t>Once hired worker may be required to submit to a random drug test at no cost to worker. Testing positive or failure to comply may result in immediate termination from employment.
Any workers employed through this job order may be compensated above the stated hourly wage.This decision to pay above the stated hourly rate will be made by the employer and may be in the form of a bonus/raise.It's the employers sole discretion.</t>
  </si>
  <si>
    <t>32118 Bill Threeton Lane</t>
  </si>
  <si>
    <t>Blythe</t>
  </si>
  <si>
    <t>1628 Bieber Rd.</t>
  </si>
  <si>
    <t>Shelly Bieber, LLC</t>
  </si>
  <si>
    <t>H-300-20323-917796</t>
  </si>
  <si>
    <t>Dennis Hensgens Farms</t>
  </si>
  <si>
    <t>11 West Bayou Drive</t>
  </si>
  <si>
    <t>Hensgens Sr</t>
  </si>
  <si>
    <t>hensgensd@bellsouth.net</t>
  </si>
  <si>
    <t>JO-A-300-20323-917796</t>
  </si>
  <si>
    <t>356 Ray Milner Road</t>
  </si>
  <si>
    <t>michael@hensgensinvestments.com</t>
  </si>
  <si>
    <t>H-300-20336-931800</t>
  </si>
  <si>
    <t>Oglesby Farms Partnership</t>
  </si>
  <si>
    <t>1230 Lake Jackson Rd</t>
  </si>
  <si>
    <t>Oglesby</t>
  </si>
  <si>
    <t>sccrswpr@aol.com</t>
  </si>
  <si>
    <t>JO-A-300-20336-931800</t>
  </si>
  <si>
    <t>Workers must be capable of loading, lifting, and moving supplies. Working in and around the grain bin areas during the summer may subject the workers to extreme heat since they will have to be in and around the bins during 100 degree days. Operating machinery for multiple hours per day will require long periods of sitting. Maintenance on equipment may involve repetitive movements and stooping or bending over. Moderate cell phone use will be allowed while working.</t>
  </si>
  <si>
    <t>1210 Lake Jackson Rd</t>
  </si>
  <si>
    <t>Employer Owned Housing</t>
  </si>
  <si>
    <t>Pelham</t>
  </si>
  <si>
    <t>H-300-20323-917749</t>
  </si>
  <si>
    <t>rauch118@maslabor.com</t>
  </si>
  <si>
    <t>JO-A-300-20323-917749</t>
  </si>
  <si>
    <t>Camp #588 - Mexacili - W10811 Jeffrey Road</t>
  </si>
  <si>
    <t>H-300-20324-919876</t>
  </si>
  <si>
    <t>JO-A-300-20324-919876</t>
  </si>
  <si>
    <t>WORKERS MUST HAVE 3 MONTHS EXPERIENCE IN APPLE HARVESTING. APPLICANTS MUST BE ABLE TO FURNISH JOB REFERENCES ESTABLISHING ACCEPTABLE PRIOR EXPERIENCE OR A NOTARIZED STATEMENT DESCRIBING SPECIFIC PRIOR EXPERIENCE. SUCCESSFUL APPLICANTS WILL BE SUBJECT TO A TRIAL PERIOD OF 3 TO 5 DAYS DURING WHICH THEIR PERFORMANCE OF REQUIRED TASKS WILL BE EVALUATED. IF THE PERFORMANCE DURING THE TRIAL PERIOD IS NOT ACCEPTABLE TO THE EMPLOYER, THE WORKERS EMPLOYMENT WILL BE TERMINATED.</t>
  </si>
  <si>
    <t>1138 146th Ave</t>
  </si>
  <si>
    <t>Wayland</t>
  </si>
  <si>
    <t>11732 W  Station Rd</t>
  </si>
  <si>
    <t>MONTCALM</t>
  </si>
  <si>
    <t>H-300-20311-902794</t>
  </si>
  <si>
    <t>Grizzly Creek Management Company</t>
  </si>
  <si>
    <t>Brant AgPollen, LLC</t>
  </si>
  <si>
    <t>2779 Napa Valley Corporate Drive</t>
  </si>
  <si>
    <t xml:space="preserve">Project Manager </t>
  </si>
  <si>
    <t>nchase@agpollen.com</t>
  </si>
  <si>
    <t>JO-A-300-20311-902794</t>
  </si>
  <si>
    <t>Must be able to provide references to verify experience. Must be able to work for the entire itinerary and join the employer at any one of the locations that the employer has a crew located at that time. No fear of/non-allergic to bees/pollen. Able to lift up to 75 lbs. repetitively. Drivers license in 30 days. Clean driving record required. Due to bee health concerns, tobacco is strictly prohibited from all employer-owned premises. Any violation of company tobacco policies will lead to immediate termination. Drug free work environment. Employer-paid post-hire drug testing may be required at random.</t>
  </si>
  <si>
    <t>14540 Claribel Road</t>
  </si>
  <si>
    <t>Waterford</t>
  </si>
  <si>
    <t>STANISLAUS</t>
  </si>
  <si>
    <t>Furnished Employer-owned Travel Trailers</t>
  </si>
  <si>
    <t>H-300-20323-917742</t>
  </si>
  <si>
    <t>Rafferty Farm</t>
  </si>
  <si>
    <t>11076 67th St SW</t>
  </si>
  <si>
    <t xml:space="preserve">New England </t>
  </si>
  <si>
    <t>Rafferty</t>
  </si>
  <si>
    <t>New England</t>
  </si>
  <si>
    <t>skr@ndsupernet.com</t>
  </si>
  <si>
    <t>JO-A-300-20323-917742</t>
  </si>
  <si>
    <t>3 months experience required. To comply with Federal, State and County regulations  must be willing to obtain an appropriate drivers license within two months of employment. If applicant does have a license, applicant must furnish employer with current drivers abstract showing acceptable driving record.</t>
  </si>
  <si>
    <t xml:space="preserve">11076 67th St SW
New England, ND 58647
</t>
  </si>
  <si>
    <t>HETTINGER</t>
  </si>
  <si>
    <t>6294 110th Ave SW
New England, ND 58647</t>
  </si>
  <si>
    <t>H-300-20323-917376</t>
  </si>
  <si>
    <t>Pennington</t>
  </si>
  <si>
    <t>1138 Old Lincoln Hwy</t>
  </si>
  <si>
    <t>grantsvilleutah67@bonnieplants.com</t>
  </si>
  <si>
    <t>JO-A-300-20323-917376</t>
  </si>
  <si>
    <t>Three months of agricultural work experience required. Stand on concrete or other surfaces for prolonged periods of time. Push and pull, bend, stoop and crouch for long periods of time. Repetitive hand and finger movement. Work in inclement weather. Lift, carry and load up to 60 lbs. Must be 18 years of age or older. Employer is a drug-free workplace. Drug and alcohol testing is conducted post-hire at the employer's expense and is not part of the interview process.</t>
  </si>
  <si>
    <t>366 E Main Street Apt. 102</t>
  </si>
  <si>
    <t>grantsvilleutah67@bonnieplants.inc</t>
  </si>
  <si>
    <t>H-300-20323-918076</t>
  </si>
  <si>
    <t>Bradley Hart</t>
  </si>
  <si>
    <t>Hart Angus Farms</t>
  </si>
  <si>
    <t>38735 108th St</t>
  </si>
  <si>
    <t>JO-A-300-20323-918076</t>
  </si>
  <si>
    <t>Must have a regular driver's license.  Job requires extensive sitting, pushing, pulling, walking and frequent stooping.  Exposure to extreme outside temps.  Must be able to lift 50 lbs.   Require a high school diploma or GED and 3 months experience.</t>
  </si>
  <si>
    <t>303 3rd Ave</t>
  </si>
  <si>
    <t>bhart@nvc.net</t>
  </si>
  <si>
    <t>H-300-20323-918526</t>
  </si>
  <si>
    <t>JO-A-300-20323-918526</t>
  </si>
  <si>
    <t>H-300-20323-917489</t>
  </si>
  <si>
    <t>Taylor Ranch</t>
  </si>
  <si>
    <t>720 East College (no mail receptacle)</t>
  </si>
  <si>
    <t>PO Box 344</t>
  </si>
  <si>
    <t>Roswell</t>
  </si>
  <si>
    <t>ron@ranchline.com</t>
  </si>
  <si>
    <t>JO-A-300-20323-917489</t>
  </si>
  <si>
    <t>Farm/Irrigation Worker</t>
  </si>
  <si>
    <t>Applicants must have 20 days experience with farm &amp; irrigation work.</t>
  </si>
  <si>
    <t>271 Capitan Road (Township 9 S, Range 24 E, Sections 1, 2, 11 &amp; 12)</t>
  </si>
  <si>
    <t>Highway 285 North</t>
  </si>
  <si>
    <t>https://www.jobs.state.nm.us/vosnet/Default.aspx</t>
  </si>
  <si>
    <t>H-300-20323-917533</t>
  </si>
  <si>
    <t>Ross E. Fisher</t>
  </si>
  <si>
    <t>302 East Lamoreux Ave</t>
  </si>
  <si>
    <t>JO-A-300-20323-917533</t>
  </si>
  <si>
    <t>642 East Fourth Ave</t>
  </si>
  <si>
    <t>202 West 2nd</t>
  </si>
  <si>
    <t>ross.e.fisher@gmail.com</t>
  </si>
  <si>
    <t xml:space="preserve">'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Workers may be subject to disciplinary action for failing to obtain employer's permission for a personal long-distance call or to repay the cost of such call within a reasonable time. </t>
  </si>
  <si>
    <t>PO BOX 399</t>
  </si>
  <si>
    <t xml:space="preserve">' The employer will make the following deductions from the Worker's wages: All deductions required by law, including, but not limited to, FICA taxes, Federal  &amp; State Income taxes, court &amp; administratively ordered garnishments &amp; other withholdings as well as for repayment of cash advances &amp; repayment of loans, repayment of overpayment of wages to the Workers, long-distance telephone charges, recovery of any loss to the Employer due to the Worker's damage (beyond normal wear &amp; tear) or loss of equipment or housing items where it is shown that the Worker is responsible, &amp; any other reasonable deductions expressly authorized by the Worker in writing. Deductions from pay may be made for payment of the Worker?s portion for any Employer-sponsored health care benefit that may be offered to the Worker for the Worker &amp; the Worker?s dependents that the worker chooses to purchase. </t>
  </si>
  <si>
    <t>NCGA-grower members filing jointly-See add B 230 Cameron Ave</t>
  </si>
  <si>
    <t>H-300-20336-932260</t>
  </si>
  <si>
    <t>Brady Chautin Farms</t>
  </si>
  <si>
    <t>2540 Highway 31</t>
  </si>
  <si>
    <t>Brady</t>
  </si>
  <si>
    <t>JO-A-300-20336-932260</t>
  </si>
  <si>
    <t>ROBERTSON</t>
  </si>
  <si>
    <t xml:space="preserve">Office Manager </t>
  </si>
  <si>
    <t xml:space="preserve">' Worker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</si>
  <si>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H-300-20337-934244</t>
  </si>
  <si>
    <t>Mailing: 489 N. 427 Road  Pryor, OK  74361</t>
  </si>
  <si>
    <t>Sami</t>
  </si>
  <si>
    <t>Mailing: 489 N. 427 Road Pryor, OK 74361</t>
  </si>
  <si>
    <t>JO-A-300-20337-934244</t>
  </si>
  <si>
    <t>Bee keeper</t>
  </si>
  <si>
    <t>This job requires a minimum of three months of verifiable prior experience working on a honeybee farm handling both manual and machine tasks associated with beekeeping. Applicants must be able to furnish verifiable job reference(s) or comparable third party documentation from recent employer(s) establishing acceptable prior experience.  Workers must be able to perform manual as well as mechanized activities with accuracy and efficiency. Saturday work required. Must be able to lift/carry 70 lbs.  Workers must have no fear of bees and be non-allergic to bee stings, pollen, honey or other products of the hive.  Must be able to work in excessive humidity and heat up to 110 degrees Fahrenheit.</t>
  </si>
  <si>
    <t>H-300-20335-930348</t>
  </si>
  <si>
    <t>George Mattson Farms, Inc.</t>
  </si>
  <si>
    <t>1350 2100 Rd S</t>
  </si>
  <si>
    <t>P.O. Box 382</t>
  </si>
  <si>
    <t>Mattson</t>
  </si>
  <si>
    <t>Vince</t>
  </si>
  <si>
    <t>1350  2100 Rd S</t>
  </si>
  <si>
    <t>vince@mattsonfarms.com</t>
  </si>
  <si>
    <t>JO-A-300-20335-930348</t>
  </si>
  <si>
    <t>1985 2100 Rd S</t>
  </si>
  <si>
    <t>H-300-20339-938298</t>
  </si>
  <si>
    <t>JO-A-300-20339-938298</t>
  </si>
  <si>
    <t>This job requires a minimum of 3 months of verifiable prior experience working  in a nursery or in agricultural field work handling both manual and machine tasks associated with commodity production and harvest activities. Knowledge of fertilization and watering of plants is necessary Saturday work required. Must be able to lift/carry 45  lbs.</t>
  </si>
  <si>
    <t>Turner</t>
  </si>
  <si>
    <t>ALBANY</t>
  </si>
  <si>
    <t>Owner/Vice President</t>
  </si>
  <si>
    <t>Experience must be in job offered
Once hired worker may be required to submit to a random drug test at no cost to worker. Testing positive or failure to comply may result in immediate termination from employment</t>
  </si>
  <si>
    <t>ALMA</t>
  </si>
  <si>
    <t>PATRICIO</t>
  </si>
  <si>
    <t>MARIA</t>
  </si>
  <si>
    <t>1931 GA HWY 32 EAST</t>
  </si>
  <si>
    <t>ma.patricio260@gmail.com</t>
  </si>
  <si>
    <t>MARIA PATRICIO</t>
  </si>
  <si>
    <t>PER POUND</t>
  </si>
  <si>
    <t>Conrad</t>
  </si>
  <si>
    <t>Bliss</t>
  </si>
  <si>
    <t>Supreme Court of Missouri</t>
  </si>
  <si>
    <t>PONDERA</t>
  </si>
  <si>
    <t xml:space="preserve">Greenville </t>
  </si>
  <si>
    <t>CAMPBELL</t>
  </si>
  <si>
    <t>Max</t>
  </si>
  <si>
    <t>farm worker laborer</t>
  </si>
  <si>
    <t>Rochester</t>
  </si>
  <si>
    <t>Lehfeldt Rambouillets</t>
  </si>
  <si>
    <t>1910 Railway Avenue E</t>
  </si>
  <si>
    <t>PO BOX 175</t>
  </si>
  <si>
    <t xml:space="preserve">1910 Railway Avenue E </t>
  </si>
  <si>
    <t>levi@midrivers.com</t>
  </si>
  <si>
    <t xml:space="preserve">Open Range Winter Livestock  Herder </t>
  </si>
  <si>
    <t>1918 Railway Avenue E</t>
  </si>
  <si>
    <t>Mobile and Fixed</t>
  </si>
  <si>
    <t>WASATCH</t>
  </si>
  <si>
    <t>H-300-20253-812625</t>
  </si>
  <si>
    <t>JO-A-300-20253-812625</t>
  </si>
  <si>
    <t>Employer shall provide housing and board in accordance with the  rules and regulations of the federal government of the United States of America. Discretionary performance-based bonuses may be available Payroll advances may be available</t>
  </si>
  <si>
    <t>' Social Security, Federal and State Income Tax withholding's may be deducted from wages.
Wages will be paid based upon the county in which the work will be performed. Non- urban counties will be $1993.33 per month plus room and board. Standard counties will be $2080.00 per month plus room and board</t>
  </si>
  <si>
    <t>HWY 395 S USFS ROAD 2480</t>
  </si>
  <si>
    <t>SENECA,</t>
  </si>
  <si>
    <t>Eudora</t>
  </si>
  <si>
    <t>Rick</t>
  </si>
  <si>
    <t>H-300-20342-940208</t>
  </si>
  <si>
    <t>Van Ruiten Dairy Partners</t>
  </si>
  <si>
    <t>3813 CR 396</t>
  </si>
  <si>
    <t>Van Ruiten</t>
  </si>
  <si>
    <t>JO-A-300-20342-940208</t>
  </si>
  <si>
    <t>1572 CR 202</t>
  </si>
  <si>
    <t>Iredell</t>
  </si>
  <si>
    <t>3975 FM 847</t>
  </si>
  <si>
    <t>Stephenville</t>
  </si>
  <si>
    <t>ERATH</t>
  </si>
  <si>
    <t>vanruitendairy@gmail.com</t>
  </si>
  <si>
    <t>H-300-20275-853462</t>
  </si>
  <si>
    <t>JO-A-300-20275-853462</t>
  </si>
  <si>
    <t xml:space="preserve">70 SINGLETREE ROAD. </t>
  </si>
  <si>
    <t>H-300-20318-911554</t>
  </si>
  <si>
    <t>JO-A-300-20318-911554</t>
  </si>
  <si>
    <t>H-300-20318-911560</t>
  </si>
  <si>
    <t>603 Lane 7 Powell, WY 82435</t>
  </si>
  <si>
    <t>JO-A-300-20318-911560</t>
  </si>
  <si>
    <t>H-300-20347-955627</t>
  </si>
  <si>
    <t>Smith Rancho Land &amp; Livestock LLC</t>
  </si>
  <si>
    <t>578 Barclay Street</t>
  </si>
  <si>
    <t>Bradford</t>
  </si>
  <si>
    <t>srancho@msn.com</t>
  </si>
  <si>
    <t>JO-A-300-20347-955627</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</si>
  <si>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ride, handle  and tend horses  in a manner to assure the safety and health  of the worker, co-workers, horses and livestock, work outdoors in all types of weather and may experience occasional exposure to hazards such as poisonous snakes, biting insects and extreme temperature, to maintain equipment  and machinery to a standard established by the employer,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</si>
  <si>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578 Barclay St</t>
  </si>
  <si>
    <t>12611 CR 4</t>
  </si>
  <si>
    <t>H-300-20231-774522</t>
  </si>
  <si>
    <t>Weaver Ranch, Inc</t>
  </si>
  <si>
    <t>3000 West County Road 70</t>
  </si>
  <si>
    <t>3000 West County Road 70, Fort Collins CO 80524 (Mailing Add</t>
  </si>
  <si>
    <t>Fort Collins</t>
  </si>
  <si>
    <t xml:space="preserve"> Weaver</t>
  </si>
  <si>
    <t>weaverrch@aol.com</t>
  </si>
  <si>
    <t>JO-A-300-20231-774522</t>
  </si>
  <si>
    <t xml:space="preserve">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May experience occasional exposure to herding hazards such as poisonous snakes and predators. </t>
  </si>
  <si>
    <t>3000 West County Rd 70</t>
  </si>
  <si>
    <t>LARIMER</t>
  </si>
  <si>
    <t xml:space="preserve">3000 West County Rd 70 </t>
  </si>
  <si>
    <t xml:space="preserve">Fort Collins </t>
  </si>
  <si>
    <t>H-300-20231-775325</t>
  </si>
  <si>
    <t>JO-A-300-20231-775325</t>
  </si>
  <si>
    <t>H-300-20259-824879</t>
  </si>
  <si>
    <t>B&amp;G Agri</t>
  </si>
  <si>
    <t>101 Village Creek Drive</t>
  </si>
  <si>
    <t>McKinney</t>
  </si>
  <si>
    <t>JO-A-300-20259-824879</t>
  </si>
  <si>
    <t>Grain Handler</t>
  </si>
  <si>
    <t>1954-1934 Jackson Rd 249</t>
  </si>
  <si>
    <t>1812 Weldon Ave.</t>
  </si>
  <si>
    <t>pmckinney1117@gmail.com</t>
  </si>
  <si>
    <t>H-300-20247-804443</t>
  </si>
  <si>
    <t>JO-A-300-20247-804443</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</si>
  <si>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No deductions except those required or permitted by law will be made which bring the worker’s earnings for any pay period below the applicable st</t>
  </si>
  <si>
    <t xml:space="preserve">1 month of experience in vegetable harvest or in any of the commodities listed.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t>
  </si>
  <si>
    <t>9711 S Somerton Ave</t>
  </si>
  <si>
    <t xml:space="preserve">House. </t>
  </si>
  <si>
    <t>H-300-20254-815176</t>
  </si>
  <si>
    <t>G. Cisneros Harvesting, Inc.</t>
  </si>
  <si>
    <t>1604 E Maple St.</t>
  </si>
  <si>
    <t>Gustavo</t>
  </si>
  <si>
    <t>1604 E Maple St</t>
  </si>
  <si>
    <t>JO-A-300-20254-815176</t>
  </si>
  <si>
    <t>606 MIlls Ave</t>
  </si>
  <si>
    <t>gustavocisneros44@outlook.com</t>
  </si>
  <si>
    <t>H-300-20254-814494</t>
  </si>
  <si>
    <t>Dunson Harvesting, Inc.</t>
  </si>
  <si>
    <t>400 Eagle Lake Loop Rd.</t>
  </si>
  <si>
    <t>Dunson lll</t>
  </si>
  <si>
    <t>400 Eagle Lake Loop Road</t>
  </si>
  <si>
    <t>NRodriguez@Dunsonharvesting.com</t>
  </si>
  <si>
    <t>JO-A-300-20254-814494</t>
  </si>
  <si>
    <t xml:space="preserve">Farmworkers/ Hand Harvesters, Crop </t>
  </si>
  <si>
    <t xml:space="preserve">' SEE ADDENDUM C
All of the jobs associated with this employment are paid by the piece rate, however, $11.71 per hour (or a higher or lower AEWR in effect at the time the work is performed). Or a higher prevailing wage rate, if applicable, is guaranteed as a minimum for all hours worked during a pay period. If the workers total pay for the pay period from piece-rate earnings and hourly wages divided by his total hours worked during that pay period results in average hourly earnings of less than the guaranteed hourly rate, the worker will be provided build-up pay to the guaranteed minimum hourly rate. The workers employed under the piece rate system, after the first 6 working days, will be expected to average not less than the production standards identified in this application. 
</t>
  </si>
  <si>
    <t xml:space="preserve">SEE ADDENDUM C
a.  Termination: Employer may discipline and/or terminate the worker with notification to the Job Service local office if the worker: (a) refuses without justified cause to perform work for which the worker was recruited and hired or refuses to follow housing rules; (b) commits serious acts of misconduct; (c) malingers or otherwise refuses to work in accordance with directions or is otherwise obviously unqualified to perform the job; (d) is physically able but does not demonstrate the willingness to perform the work necessary; (e) or other job-related reasons; (f) falsifies identification, personnel, medical or other work-related records; (g) commits acts of insubordination; (h) employer is made aware of a criminal conviction record or status as a registered sex offender that the employer reasonably believes, consistent with current law will impair the safety and living conditions of other workers.
</t>
  </si>
  <si>
    <t xml:space="preserve">Grower: Ferris Farms
Address: 7364 S Ferris Grove Drive </t>
  </si>
  <si>
    <t>Floral City</t>
  </si>
  <si>
    <t>CITRUS</t>
  </si>
  <si>
    <t>7364 S Ferris Groves Dr.</t>
  </si>
  <si>
    <t>H-300-20253-812711</t>
  </si>
  <si>
    <t>JO-A-300-20253-812711</t>
  </si>
  <si>
    <t>7601 WEST BLACK CANYON HWY. 10 MILES WEST OF EMMETT</t>
  </si>
  <si>
    <t>EMMETT</t>
  </si>
  <si>
    <t>FIXED UNIT, MOBILE RANGE UNITS , TENTS</t>
  </si>
  <si>
    <t>H-300-20246-802119</t>
  </si>
  <si>
    <t>Rigoberto Barajas</t>
  </si>
  <si>
    <t>223 Bokeelia Way</t>
  </si>
  <si>
    <t>Rigoberto</t>
  </si>
  <si>
    <t>JO-A-300-20246-802119</t>
  </si>
  <si>
    <t>47 Glades Dr.</t>
  </si>
  <si>
    <t>srezbarajas@gmail.com</t>
  </si>
  <si>
    <t>H-300-20265-835580</t>
  </si>
  <si>
    <t>Y &amp; R Harvesting Inc</t>
  </si>
  <si>
    <t>P.O. Box 1326</t>
  </si>
  <si>
    <t>1803 Warfield Place</t>
  </si>
  <si>
    <t>Sanchez</t>
  </si>
  <si>
    <t>JO-A-300-20265-835580</t>
  </si>
  <si>
    <t>Must be physically able to meet and perform all job specifications stated in job order. Must be able to work in the hot humid weather for extended periods of time. Workers will perform various tasks in hand harvesting citrus crops according to supervisors instructions. Workers will be required to work on a 18-20-foot ladders. Must be able to climb latter with 80lb sack. Workers are subject to random drug testing at no cost to the employee. All drug testing will occur after the worker begins his or her employment and is not a part of the interview process. Failing or refusing a drug test will result in immediate termination.</t>
  </si>
  <si>
    <t>70 Mammoth Grove Rd</t>
  </si>
  <si>
    <t xml:space="preserve">Lake Wales </t>
  </si>
  <si>
    <t>100 N Summit Ave (apartments 101/103/105/107/109/111)</t>
  </si>
  <si>
    <t xml:space="preserve">Avon Park </t>
  </si>
  <si>
    <t>7 N Magnolia Ave</t>
  </si>
  <si>
    <t>Member / Manager</t>
  </si>
  <si>
    <t>harvestcollc@gmail.com</t>
  </si>
  <si>
    <t>' The employer will make the following deductions from the worker's wages: FICA, Medicare and income taxes as required by law; cash advances and repayment of loans; repayment of overpayment of wages to the worker;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t>
  </si>
  <si>
    <t>Single Family Residence - Wood Frame</t>
  </si>
  <si>
    <t>H-300-20260-827777</t>
  </si>
  <si>
    <t>FLORIDA GROWERS ASSOCIATION, INC.</t>
  </si>
  <si>
    <t>1331 COMMERCE DR.</t>
  </si>
  <si>
    <t>MEADOR, JR.</t>
  </si>
  <si>
    <t>paul.meador@floridagrowers.org</t>
  </si>
  <si>
    <t>BRANDON</t>
  </si>
  <si>
    <t>ERIC</t>
  </si>
  <si>
    <t xml:space="preserve">365 CANAL ST. </t>
  </si>
  <si>
    <t>STE. 2000</t>
  </si>
  <si>
    <t>NEW ORLEANS</t>
  </si>
  <si>
    <t>ORLEANS PARISH</t>
  </si>
  <si>
    <t>BRANDON.DAVIS@PHELPS.COM</t>
  </si>
  <si>
    <t>PHELPS DUNBAR LLP</t>
  </si>
  <si>
    <t>SUPREME COURT</t>
  </si>
  <si>
    <t>Phelps Dunbar, LLP</t>
  </si>
  <si>
    <t>shelby.guidry@phelps.com</t>
  </si>
  <si>
    <t>JO-A-300-20260-827777</t>
  </si>
  <si>
    <t>HEAVY &amp; TRACTOR-TRAILER TRUCK DRIVERS</t>
  </si>
  <si>
    <t>' Social Security and Federal Taxes</t>
  </si>
  <si>
    <t xml:space="preserve">A performance bonus or incentive associated with performing the job duties or services may be awarded at the end of the season in an amount not greater than an additional $1.00 per hour worked.
</t>
  </si>
  <si>
    <t>Gulf Citrus Partners (Citrus)
3710 Camp Keais Road</t>
  </si>
  <si>
    <t>Whispering Pines II (1124 E. Edward Street)</t>
  </si>
  <si>
    <t>Multi-unit</t>
  </si>
  <si>
    <t>H-300-20261-829085</t>
  </si>
  <si>
    <t>RP7 Enterprise, LLC</t>
  </si>
  <si>
    <t>6980 SE CR 763</t>
  </si>
  <si>
    <t>Palafox</t>
  </si>
  <si>
    <t>rp7enterprisellc@gmail.com</t>
  </si>
  <si>
    <t>JO-A-300-20261-829085</t>
  </si>
  <si>
    <t>' The employer will make the following deductions from the worker's wages: FICA, Medicare and income taxes as required by law; cash advances and repayment of loans; repayment of overpayment of wages to the worker;  long 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t>
  </si>
  <si>
    <t>12955 CR 39</t>
  </si>
  <si>
    <t>Duette</t>
  </si>
  <si>
    <t>917 25th Street E.</t>
  </si>
  <si>
    <t>H-300-20274-851252</t>
  </si>
  <si>
    <t>James Kokes</t>
  </si>
  <si>
    <t>Kokes Farms</t>
  </si>
  <si>
    <t>42273 SD Hwy 50</t>
  </si>
  <si>
    <t>Tabor</t>
  </si>
  <si>
    <t>Kokes</t>
  </si>
  <si>
    <t xml:space="preserve">Tabor </t>
  </si>
  <si>
    <t>JO-A-300-20274-851252</t>
  </si>
  <si>
    <t xml:space="preserve">' Federal and Social security taxes. </t>
  </si>
  <si>
    <t>Three months of tractor driving with computerized scale feeder wagons and cattle experience.  Must obtain driver's license within 30 days.</t>
  </si>
  <si>
    <t>BON HOMME</t>
  </si>
  <si>
    <t>42038 305th St</t>
  </si>
  <si>
    <t>2-story brick house, rented</t>
  </si>
  <si>
    <t>H-300-20293-881709</t>
  </si>
  <si>
    <t>Bieber Farms Management</t>
  </si>
  <si>
    <t>Kody</t>
  </si>
  <si>
    <t>becky@bieberfarms.com</t>
  </si>
  <si>
    <t>JO-A-300-20293-881709</t>
  </si>
  <si>
    <t>1628 Bieber Rd</t>
  </si>
  <si>
    <t>1531 Bieber Rd</t>
  </si>
  <si>
    <t>H-300-20302-890520</t>
  </si>
  <si>
    <t>Asociacion Campesina De Desarrollo De Las Comunidades de Guatemala, LLC</t>
  </si>
  <si>
    <t>204 Circle Dr</t>
  </si>
  <si>
    <t>Carrillo Najarro</t>
  </si>
  <si>
    <t>Nery</t>
  </si>
  <si>
    <t xml:space="preserve">204 Circle Dr </t>
  </si>
  <si>
    <t>nrene.carrillo@gmail.com</t>
  </si>
  <si>
    <t>Patricio</t>
  </si>
  <si>
    <t>1931 GA Highway 32 E</t>
  </si>
  <si>
    <t>Maria Patricio</t>
  </si>
  <si>
    <t>JO-A-300-20302-890520</t>
  </si>
  <si>
    <t>' FEDERAL TAXES, STATE TAXES, SOCIAL SECURITY</t>
  </si>
  <si>
    <t xml:space="preserve">156 OHOOPEE RIVER RD </t>
  </si>
  <si>
    <t>WRIGHTSVILLE</t>
  </si>
  <si>
    <t>2938 CALVERY CHURCH RD</t>
  </si>
  <si>
    <t>ONE BARRACK</t>
  </si>
  <si>
    <t>H-300-20307-895546</t>
  </si>
  <si>
    <t>Olivarez Honey Bees, Inc.</t>
  </si>
  <si>
    <t>6398 County Road 20</t>
  </si>
  <si>
    <t>P.O. Box 847</t>
  </si>
  <si>
    <t xml:space="preserve">Curiel </t>
  </si>
  <si>
    <t xml:space="preserve">Ali </t>
  </si>
  <si>
    <t>Operations Coordinator</t>
  </si>
  <si>
    <t>Ali@ohbees.com</t>
  </si>
  <si>
    <t>JO-A-300-20307-895546</t>
  </si>
  <si>
    <t xml:space="preserve">Must be able to work for the entire itinerary and join the employer at any one of the locations that the employer has a crew located at that time.  No fear of/non-allergic to bees/pollen.  Able to lift up to 50 lbs. repetitively. </t>
  </si>
  <si>
    <t xml:space="preserve">6398 County Road 20, Orland, California 95963
</t>
  </si>
  <si>
    <t xml:space="preserve">Orland </t>
  </si>
  <si>
    <t>GLENN</t>
  </si>
  <si>
    <t>H-300-20304-893732</t>
  </si>
  <si>
    <t>Palisade Peach Shack, Inc.</t>
  </si>
  <si>
    <t>3664 G 7/10 Road</t>
  </si>
  <si>
    <t>Sanders</t>
  </si>
  <si>
    <t>3716 G 7/10 Road</t>
  </si>
  <si>
    <t>breebell.palisadepeachshack@gmail.com</t>
  </si>
  <si>
    <t>JO-A-300-20304-893732</t>
  </si>
  <si>
    <t>' Employer will make the following deductions, if applicable, and in accordance with Federal and State laws:
1. FICA
2. Medicare
3. State Taxes
4. Federal Taxes 
5. Willful Destruction of Property or housing Damage</t>
  </si>
  <si>
    <t xml:space="preserve">Must be able to climb up and down ladder with 30 pound pack on back. Must be able to pick 10 bushel bags of fruit per hour for job retention. One (1) month pruning and fruit harvesting experience is required. The employer will provide no training and allow zero days for worker to reach the production standards. </t>
  </si>
  <si>
    <t xml:space="preserve">3664 G 7/10 Road </t>
  </si>
  <si>
    <t>House (private)</t>
  </si>
  <si>
    <t>jamescurtissanders@hotmail.com</t>
  </si>
  <si>
    <t>H-300-20303-891421</t>
  </si>
  <si>
    <t>JO-A-300-20303-891421</t>
  </si>
  <si>
    <t>H-300-20307-894187</t>
  </si>
  <si>
    <t>Line One Properties, LLC.</t>
  </si>
  <si>
    <t>435 Fairfield Avenue</t>
  </si>
  <si>
    <t>Wartelle</t>
  </si>
  <si>
    <t>Remi</t>
  </si>
  <si>
    <t>remiwartelle@gmail.com</t>
  </si>
  <si>
    <t>JO-A-300-20307-894187</t>
  </si>
  <si>
    <t>3646 Callicot Road</t>
  </si>
  <si>
    <t>Livonia</t>
  </si>
  <si>
    <t>3643 Callicot Road</t>
  </si>
  <si>
    <t>H-300-20316-908433</t>
  </si>
  <si>
    <t>JO-A-300-20316-908433</t>
  </si>
  <si>
    <t>3502 Milan Rd</t>
  </si>
  <si>
    <t>RJ Harvesting, Inc</t>
  </si>
  <si>
    <t>201 Fillmore Ave</t>
  </si>
  <si>
    <t>rjharvesting74@gmail.com</t>
  </si>
  <si>
    <t>H-300-20324-920583</t>
  </si>
  <si>
    <t>GIBKO NURSERY AND SIGNS, INC.</t>
  </si>
  <si>
    <t>110 EVERGREEN STREET</t>
  </si>
  <si>
    <t>LOUISIANA</t>
  </si>
  <si>
    <t>KOJIS</t>
  </si>
  <si>
    <t>BENJAMIN</t>
  </si>
  <si>
    <t>aimee@gibko.com</t>
  </si>
  <si>
    <t>JO-A-300-20324-920583</t>
  </si>
  <si>
    <t>Plant Nursery Workers</t>
  </si>
  <si>
    <t>' Federal, State, Social Security, and any other applicable taxes</t>
  </si>
  <si>
    <t>110 Evergreen Street</t>
  </si>
  <si>
    <t>1461 Hwy. 29 E</t>
  </si>
  <si>
    <t>H-300-20324-919504</t>
  </si>
  <si>
    <t>Scott &amp; Company Farm, L.L.C.</t>
  </si>
  <si>
    <t>6310 Highway 182 E</t>
  </si>
  <si>
    <t>Morgan City</t>
  </si>
  <si>
    <t>Duane</t>
  </si>
  <si>
    <t>MORGAN CITY</t>
  </si>
  <si>
    <t>duanescott32@gmail.com</t>
  </si>
  <si>
    <t>JO-A-300-20324-919504</t>
  </si>
  <si>
    <t>Horse Farm Laborer</t>
  </si>
  <si>
    <t>Employee may make above hourly wage and/or receive bonuses based on work experience and/or work performance.</t>
  </si>
  <si>
    <t xml:space="preserve">' The employer will make all necessary and applicable deductions required by the law. </t>
  </si>
  <si>
    <t>Must be able to work in inclement weather conditions; random drug screen upon hire paid for by employer.</t>
  </si>
  <si>
    <t>6215 Lee Station Road</t>
  </si>
  <si>
    <t>6103 Lee Station Road</t>
  </si>
  <si>
    <t>1 bedroom, 1 bathroom house</t>
  </si>
  <si>
    <t>H-300-20317-910662</t>
  </si>
  <si>
    <t>NUNEZ PINE STRAW, INC.</t>
  </si>
  <si>
    <t>324 Howard Brannen Road</t>
  </si>
  <si>
    <t>Cortes</t>
  </si>
  <si>
    <t>324 Howard Brannen Rd.</t>
  </si>
  <si>
    <t>office@nunezpinestraw.com</t>
  </si>
  <si>
    <t>JO-A-300-20317-910662</t>
  </si>
  <si>
    <t>bale</t>
  </si>
  <si>
    <t>' Cash Advances will be offered to workers and will be payroll deducted at a rate of $25.00 per week until the advance is paid back.  The hourly rate of $11.71 will be guaranteed with payroll deductions.</t>
  </si>
  <si>
    <t xml:space="preserve">Outdoors, exposed to weather, occasionally in extreme heat or cold; requires physical stamina, must lift/carry 40 lbs.  Extensive bending/stooping/walking/and heavy lifting.  Must be authorized to work in the U.S.  Drug testing will be conducted upon accident at employer's expense.  In the event that the employee refuses or fails testing, immediate termination of employment will follow.  </t>
  </si>
  <si>
    <t>Barrack type housing</t>
  </si>
  <si>
    <t>H-300-20321-914462</t>
  </si>
  <si>
    <t>SARC, Inc</t>
  </si>
  <si>
    <t>440 W Tefft Street</t>
  </si>
  <si>
    <t>Shallanberger</t>
  </si>
  <si>
    <t>440 W Tefft St</t>
  </si>
  <si>
    <t>JO-A-300-20321-914462</t>
  </si>
  <si>
    <t>per pound of grapes during harvest only</t>
  </si>
  <si>
    <t>' $12.68 per day for meals;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</si>
  <si>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Cannot be color blind due to the need to distinguish colors of crops for proper ripeness and maturity, able to use shears, clippers and other agricultural tools, no smoking, illegal drugs, alcohol, or weapons of any sort in the housing or work fields.  Proficiency in English or Spanish is required for training and safety purposes.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
This work may entail exposure to plant pollens, insects and noxious plants, and to fields and plant materials which have been treated with insect and/or disease control sprays.  The employer will comply with all worker protection standards and re-entry restrictions applicable to pesticides and</t>
  </si>
  <si>
    <t>3237 Branch Rd</t>
  </si>
  <si>
    <t>Paso Robles</t>
  </si>
  <si>
    <t>1099 K Street</t>
  </si>
  <si>
    <t>San Miguel</t>
  </si>
  <si>
    <t xml:space="preserve">motel. </t>
  </si>
  <si>
    <t>H-300-20323-917488</t>
  </si>
  <si>
    <t xml:space="preserve">Riverview, LLP </t>
  </si>
  <si>
    <t>26406 470th Ave</t>
  </si>
  <si>
    <t>Konz</t>
  </si>
  <si>
    <t>Human Resource</t>
  </si>
  <si>
    <t>JO-A-300-20323-917488</t>
  </si>
  <si>
    <t xml:space="preserve">' See ADD C </t>
  </si>
  <si>
    <t>9252 S Kansas Settlement Rd</t>
  </si>
  <si>
    <t>Willcox</t>
  </si>
  <si>
    <t>COCHISE</t>
  </si>
  <si>
    <t>4145 E Shelton Rd</t>
  </si>
  <si>
    <t>matt.konz@riverviewllp.com</t>
  </si>
  <si>
    <t>H-300-20323-917467</t>
  </si>
  <si>
    <t>JO-A-300-20323-917467</t>
  </si>
  <si>
    <t>12 North Roosevelt Rd A</t>
  </si>
  <si>
    <t>Texico</t>
  </si>
  <si>
    <t>12 North Roosevelt Rd A Trailer 002B</t>
  </si>
  <si>
    <t xml:space="preserve">NORADILIA </t>
  </si>
  <si>
    <t>H-2A PROGRAM DIRECTOR</t>
  </si>
  <si>
    <t>NLORA@OVERLOOKHARVESTING.COM</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</si>
  <si>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No state income tax will be deducted.</t>
  </si>
  <si>
    <t xml:space="preserve">Employer will train workers. Training will include but is not limited to safety training and worker protection training videos. Training includes general discussion of job duties and policies. Training will take place at Orientation prior to working. Employees will be explained and have read to them the Job Order. The employer will answer any questions the workers may have. </t>
  </si>
  <si>
    <t>4715 SOUTH HAMMOCK ROAD</t>
  </si>
  <si>
    <t>kimg@bergensgreenhouses.com</t>
  </si>
  <si>
    <t>MANAGING PARTNER</t>
  </si>
  <si>
    <t>H-300-20344-942529</t>
  </si>
  <si>
    <t>Kory A Stephensen</t>
  </si>
  <si>
    <t>Stephensen Sheep Co</t>
  </si>
  <si>
    <t>14465 North 3660 East</t>
  </si>
  <si>
    <t>PO Box 194, Fountain Green, UT, 84632</t>
  </si>
  <si>
    <t>Stephensen</t>
  </si>
  <si>
    <t>Kory or Tina</t>
  </si>
  <si>
    <t>lambchop3@hotmail.com</t>
  </si>
  <si>
    <t>JO-A-300-20344-942529</t>
  </si>
  <si>
    <t>H-300-20338-936897</t>
  </si>
  <si>
    <t>Charles A Fontenot Farms</t>
  </si>
  <si>
    <t>2359 Hwy 360</t>
  </si>
  <si>
    <t>charliefontenot.farms@gmail.com</t>
  </si>
  <si>
    <t>JO-A-300-20338-936897</t>
  </si>
  <si>
    <t>Y Cross, Inc.</t>
  </si>
  <si>
    <t>Morris Farms</t>
  </si>
  <si>
    <t>P.O. Box 23</t>
  </si>
  <si>
    <t>101 North 5th St.</t>
  </si>
  <si>
    <t>Morris III</t>
  </si>
  <si>
    <t>roger@billandroger.com</t>
  </si>
  <si>
    <t>H-300-20344-946960</t>
  </si>
  <si>
    <t>Sather Management Inc.</t>
  </si>
  <si>
    <t>700 Swartout Rd</t>
  </si>
  <si>
    <t>Manson</t>
  </si>
  <si>
    <t>McPherson</t>
  </si>
  <si>
    <t>JO-A-300-20344-946960</t>
  </si>
  <si>
    <t xml:space="preserve">*SEE ADDENDUM C
4e) Must be able to lift and/or load 60lbs.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</si>
  <si>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 xml:space="preserve">Manson </t>
  </si>
  <si>
    <t>Apple Eye Orchards: 114 Chelan PI</t>
  </si>
  <si>
    <t>alfavictor4@yahoo.com</t>
  </si>
  <si>
    <t>www.WorkSoureWA.com</t>
  </si>
  <si>
    <t>H-300-20339-938599</t>
  </si>
  <si>
    <t>North Texas Farms, Inc.</t>
  </si>
  <si>
    <t>1101 Liberal</t>
  </si>
  <si>
    <t>Whittenburg Law Firm</t>
  </si>
  <si>
    <t>JO-A-300-20339-938599</t>
  </si>
  <si>
    <t>Melanie</t>
  </si>
  <si>
    <t>josephtoups35@yahoo.com</t>
  </si>
  <si>
    <t>H-300-20339-938559</t>
  </si>
  <si>
    <t>742 N 1200 W</t>
  </si>
  <si>
    <t>carson@blacksheepllc.com</t>
  </si>
  <si>
    <t>JO-A-300-20339-938559</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</si>
  <si>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work with and around farm machinery such as tractors for haying and supplemental feeding purposes and ATVs for irrigating and the movement of livestock, demonstrate commonsense and awareness of safe </t>
  </si>
  <si>
    <t>904 N 1200 W</t>
  </si>
  <si>
    <t>742 N1200 W</t>
  </si>
  <si>
    <t>H-300-20338-937507</t>
  </si>
  <si>
    <t>JO-A-300-20338-937507</t>
  </si>
  <si>
    <t xml:space="preserve">' The employer will make the following deductions:  FICA taxes, income tax, cash advances, over payment of wages; and charges for any loss to the employer due to the worker?s damage or loss of equipment or housing items where it is shown that the worker is responsible, any other deductions expressly authorized by the worker.  No state income tax will be deducted.
</t>
  </si>
  <si>
    <t>5799, 5801, 5807, 5809 SE RESIDENTIAL WAY</t>
  </si>
  <si>
    <t>H-300-20332-929888</t>
  </si>
  <si>
    <t>Lejeune Aerial Applications LLC</t>
  </si>
  <si>
    <t>4273 Manuel Lake Road</t>
  </si>
  <si>
    <t>lejeuneaerialapplication1@gmail.com</t>
  </si>
  <si>
    <t>JO-A-300-20332-929888</t>
  </si>
  <si>
    <t>Sandoval</t>
  </si>
  <si>
    <t>H-300-20351-963979</t>
  </si>
  <si>
    <t>David W. Stolworthy</t>
  </si>
  <si>
    <t>1260 North 400 East</t>
  </si>
  <si>
    <t>Stolworthy</t>
  </si>
  <si>
    <t>idahotaterfarmer@aol.com</t>
  </si>
  <si>
    <t>JO-A-300-20351-963979</t>
  </si>
  <si>
    <t>1322 North 375 East</t>
  </si>
  <si>
    <t>1298 North 400 East</t>
  </si>
  <si>
    <t>H-300-20351-963164</t>
  </si>
  <si>
    <t>Bekker Farms</t>
  </si>
  <si>
    <t>204 4th Ave. W.</t>
  </si>
  <si>
    <t>PO Box 792</t>
  </si>
  <si>
    <t>Bekker</t>
  </si>
  <si>
    <t>204 4th Ave. West</t>
  </si>
  <si>
    <t>JO-A-300-20351-963164</t>
  </si>
  <si>
    <t>Clean MVR - driving record
Employment reference
Valid driver's license</t>
  </si>
  <si>
    <t>761 Highway 13 South</t>
  </si>
  <si>
    <t>204 B Street
Apartment 2B</t>
  </si>
  <si>
    <t>http://wsd.dli.mt.gov</t>
  </si>
  <si>
    <t>TREASURE</t>
  </si>
  <si>
    <t>wood frame</t>
  </si>
  <si>
    <t>Waverly</t>
  </si>
  <si>
    <t>FARMWORKER</t>
  </si>
  <si>
    <t>CROSSETT</t>
  </si>
  <si>
    <t>H-300-20254-814903</t>
  </si>
  <si>
    <t>JO-A-300-20254-814903</t>
  </si>
  <si>
    <t>H-300-20308-896655</t>
  </si>
  <si>
    <t>Hill Creek Farm, LLC</t>
  </si>
  <si>
    <t>2056 E. Home Ave.</t>
  </si>
  <si>
    <t>Hartsville</t>
  </si>
  <si>
    <t>2056 W. Home Ave.</t>
  </si>
  <si>
    <t>JO-A-300-20308-896655</t>
  </si>
  <si>
    <t>employment reference</t>
  </si>
  <si>
    <t>DARLINGTON</t>
  </si>
  <si>
    <t>2048 E. Home Ave.</t>
  </si>
  <si>
    <t>H-300-20347-955628</t>
  </si>
  <si>
    <t>Louis J Schmidt</t>
  </si>
  <si>
    <t xml:space="preserve">4517 E. CR 10 So. </t>
  </si>
  <si>
    <t>4517 E. CR 10 So.</t>
  </si>
  <si>
    <t>schmidtwool@aol.com</t>
  </si>
  <si>
    <t>JO-A-300-20347-955628</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</si>
  <si>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to ride, handle  and tend horses  in a manner to assure the safety and health  of the worker, co-workers, horses and livestock,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t>
  </si>
  <si>
    <t>4778 E CR 9 South</t>
  </si>
  <si>
    <t>4778 East CR 9 South</t>
  </si>
  <si>
    <t>H-300-20343-941655</t>
  </si>
  <si>
    <t>LR Smith Investments LLC</t>
  </si>
  <si>
    <t>2949 Pinon Circle</t>
  </si>
  <si>
    <t>L.R.(John) or Sally</t>
  </si>
  <si>
    <t>sheepahoy1@gmail.com</t>
  </si>
  <si>
    <t>JO-A-300-20343-941655</t>
  </si>
  <si>
    <t>County Rd 3 and 106</t>
  </si>
  <si>
    <t>Big Gulch</t>
  </si>
  <si>
    <t>61220 County Road 80 # A</t>
  </si>
  <si>
    <t>Biggers</t>
  </si>
  <si>
    <t>Lamb</t>
  </si>
  <si>
    <t>H-300-20345-949692</t>
  </si>
  <si>
    <t>JO-A-300-20345-949692</t>
  </si>
  <si>
    <t xml:space="preserve">Employer shall provide housing and board in accordance with the rules and regulations of the federal government of the United States of America. Discretionary performance-based bonuses may be available </t>
  </si>
  <si>
    <t>19069 County Rd 20</t>
  </si>
  <si>
    <t>Sanford</t>
  </si>
  <si>
    <t>H-300-20295-884633</t>
  </si>
  <si>
    <t>JO-A-300-20295-884633</t>
  </si>
  <si>
    <t>Arch Frink LLC</t>
  </si>
  <si>
    <t>Frink</t>
  </si>
  <si>
    <t>Arch</t>
  </si>
  <si>
    <t>afrink14@hotmail.com</t>
  </si>
  <si>
    <t>211 N. Birch Street</t>
  </si>
  <si>
    <t>Cimarron</t>
  </si>
  <si>
    <t>H-300-20318-911805</t>
  </si>
  <si>
    <t>Carrillo Apiaries Inc</t>
  </si>
  <si>
    <t>1450 E Lerdo Hwy</t>
  </si>
  <si>
    <t>Carrillo</t>
  </si>
  <si>
    <t>Maurilio</t>
  </si>
  <si>
    <t>JO-A-300-20318-911805</t>
  </si>
  <si>
    <t>17647 Wasco Ave</t>
  </si>
  <si>
    <t>1988 Gaston St</t>
  </si>
  <si>
    <t>mauriliocarrillo79@yahoo.com</t>
  </si>
  <si>
    <t>H-300-20343-941076</t>
  </si>
  <si>
    <t>JO-A-300-20343-941076</t>
  </si>
  <si>
    <t xml:space="preserve">Field Worker </t>
  </si>
  <si>
    <t xml:space="preserve">Minimum Job Qualifications:
1 month of experience in vegetable harvest or in any of the commodities listed.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t>
  </si>
  <si>
    <t>Sheffler’s Motel, 66730 US Highway 60</t>
  </si>
  <si>
    <t>H-300-20337-933825</t>
  </si>
  <si>
    <t>Airo Livestock LLC</t>
  </si>
  <si>
    <t>13657 Wright Sheep Road</t>
  </si>
  <si>
    <t>111 Broadway Street St900, Salt Lake City, UT, 84111</t>
  </si>
  <si>
    <t>Peoa</t>
  </si>
  <si>
    <t>Kacee Skrypek</t>
  </si>
  <si>
    <t>Matthew Hirschi  or</t>
  </si>
  <si>
    <t>Managers</t>
  </si>
  <si>
    <t>matth@kengarff.com</t>
  </si>
  <si>
    <t>JO-A-300-20337-933825</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</si>
  <si>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handle animals using low stress handling methods, meet personal hygiene requirements.</t>
  </si>
  <si>
    <t>111 Broadway street Ste 900</t>
  </si>
  <si>
    <t>H-300-20259-823655</t>
  </si>
  <si>
    <t>HD Planting Company</t>
  </si>
  <si>
    <t>509 Walnut St</t>
  </si>
  <si>
    <t>huntertalley56@gmail.com</t>
  </si>
  <si>
    <t>JO-A-300-20259-823655</t>
  </si>
  <si>
    <t>' The deductions from pay are taxes (if applicable under Federal, State and local law from U.S. workers), FICA taxes, possibly Federal Income Taxes withholding, and willful destruction of property.</t>
  </si>
  <si>
    <t>The employee must have a driver's license. Post hire drug testing may be done at the employer's expense.</t>
  </si>
  <si>
    <t>165 Rabbit Ridge Rd</t>
  </si>
  <si>
    <t>H-300-20260-826321</t>
  </si>
  <si>
    <t>Guzman &amp; Barrera Harvesting, Inc.</t>
  </si>
  <si>
    <t>629 Twilight Dr.</t>
  </si>
  <si>
    <t>P.O. Box 2134</t>
  </si>
  <si>
    <t>Guzman</t>
  </si>
  <si>
    <t>629 Twilight Dr</t>
  </si>
  <si>
    <t>PO Box 2134</t>
  </si>
  <si>
    <t>Rosa</t>
  </si>
  <si>
    <t>rosa@cchbooks.com</t>
  </si>
  <si>
    <t>JO-A-300-20260-826321</t>
  </si>
  <si>
    <t>Farmworkers and Laborers,Crop</t>
  </si>
  <si>
    <t>Per 90lb field box</t>
  </si>
  <si>
    <t>5019 NE Four Mile Grade</t>
  </si>
  <si>
    <t>8 Parkdale Dr</t>
  </si>
  <si>
    <t>guzmanandbarrera@gmail.com</t>
  </si>
  <si>
    <t>H-300-20254-815133</t>
  </si>
  <si>
    <t xml:space="preserve">Wright Equipment, LLC </t>
  </si>
  <si>
    <t>2229 Hwy. 149</t>
  </si>
  <si>
    <t>710 North River Bend Cove, Marion, AR 72364(Mailing Address)</t>
  </si>
  <si>
    <t xml:space="preserve">Heth </t>
  </si>
  <si>
    <t xml:space="preserve">Wright </t>
  </si>
  <si>
    <t>710 North River Bend Cove,Marion, AR 72364 (Mailing Address)</t>
  </si>
  <si>
    <t xml:space="preserve">Forrester </t>
  </si>
  <si>
    <t>1225B Main Street</t>
  </si>
  <si>
    <t>JO-A-300-20254-815133</t>
  </si>
  <si>
    <t>Agriculture Equipment Operators</t>
  </si>
  <si>
    <t xml:space="preserve">' Deductions are as follow: 
-Social Security                                                      
-Federal Tax                                                                
-State Tax (if required)                                             
Only deducted if required:
-Inadvertent over payments
-Loan repayments
-Court &amp; government ordered garnishments
-Damage to tools or housing other than normal wear and tear
</t>
  </si>
  <si>
    <t xml:space="preserve"> Workers must be 18 years or older. Three months experience required in operating farm equipment and storing grain crops.  Employer may conduct a criminal background check on all new applicants for employment at the employers expense. All tools, supplies, and equipment will be provided at no cost to the workers.  No cell phones usage during working hours except during breaks and emergencies. Lifting requirement 75-100 lbs. Work in extreme conditions in outdoor agricultural fields (sun, wind, rain, soil, mud, dust, heat, cold, humid) while performing their job duties. Workers must be able to climb, stand, sit, stoop, squat, kneel, crouch, bend (from the waist), push, pull, reach, and lift.</t>
  </si>
  <si>
    <t>1113 Highway 75</t>
  </si>
  <si>
    <t xml:space="preserve">Parkin </t>
  </si>
  <si>
    <t>2282 Hwy. 149</t>
  </si>
  <si>
    <t>Heth</t>
  </si>
  <si>
    <t>cypressloughfarm@gmail.com</t>
  </si>
  <si>
    <t>H-300-20249-807813</t>
  </si>
  <si>
    <t>AG G.R.O. LLC</t>
  </si>
  <si>
    <t>19 Lupe Lane</t>
  </si>
  <si>
    <t>Wray</t>
  </si>
  <si>
    <t>Pedro</t>
  </si>
  <si>
    <t>JO-A-300-20249-807813</t>
  </si>
  <si>
    <t>Cotton Gin Machine Operator</t>
  </si>
  <si>
    <t xml:space="preserve">' Social Security - Non H2A
Federal Tax - Non H2A
State Tax - Non H2A
EARNINGS RECORDS WILL BE MAINTAINED IN ACCORDANCE WITH 655.12(J) THROUGH (M). ON OR BEFORE EACH PAYDAY, EACH WORKER WILL BE GIVEN AN HOURS AND EARNINGS STATEMENT SHOWING THE BEGINNING AND ENDING DATES OF PAY PERIOD, EMPLOYER NAME, ADDRESS, AND FEDERAL IDENTIFICATION NUMBER (FEIN), HOURS OFFERED, HOURS ACTUALLY WORKED, HOURLY RATE AND/OR PIECE RATE OF PAY, AND IF PIECE RATES ARE USED, THE UNITS PRODUCED DAILY. THE HOURS AND EARNINGS STATEMENT WILL ALSO INDICATE TOTAL EARNINGS FOR THE PAY PERIOD AND ALL DEDUCTIONS FROM WAGES.
</t>
  </si>
  <si>
    <t>500 Cotton Gin Road</t>
  </si>
  <si>
    <t>283 Leary Circle</t>
  </si>
  <si>
    <t>Ambrose</t>
  </si>
  <si>
    <t>ag.gro.llc@gmail.com</t>
  </si>
  <si>
    <t>H-300-20258-819987</t>
  </si>
  <si>
    <t>CHARLES ISHMAEL</t>
  </si>
  <si>
    <t>1542 ISHMAEL RD</t>
  </si>
  <si>
    <t>ISHMAEL</t>
  </si>
  <si>
    <t>CHARLES</t>
  </si>
  <si>
    <t>FARMER-OWNER</t>
  </si>
  <si>
    <t>jorgeluissoto71@gmail.com</t>
  </si>
  <si>
    <t>JO-A-300-20258-819987</t>
  </si>
  <si>
    <t>537 HANSON ST AND 608 THOMAS AV.</t>
  </si>
  <si>
    <t>PARIS</t>
  </si>
  <si>
    <t>BOURBON</t>
  </si>
  <si>
    <t>FRAME HOUSES</t>
  </si>
  <si>
    <t>H-300-20253-812516</t>
  </si>
  <si>
    <t>Ebifanio Alvarez</t>
  </si>
  <si>
    <t>6067 NE Roan Rd.</t>
  </si>
  <si>
    <t>Ebifanio</t>
  </si>
  <si>
    <t>6067 NE Roan Rd</t>
  </si>
  <si>
    <t>JO-A-300-20253-812516</t>
  </si>
  <si>
    <t>Per field Box</t>
  </si>
  <si>
    <t>12010 NE Hwy  70</t>
  </si>
  <si>
    <t xml:space="preserve">626 E Magnolia </t>
  </si>
  <si>
    <t>epifanioalvarez76@gmail.com</t>
  </si>
  <si>
    <t>H-300-20254-814864</t>
  </si>
  <si>
    <t>JO-A-300-20254-814864</t>
  </si>
  <si>
    <t>280 WEST 100 NORTH</t>
  </si>
  <si>
    <t>H-300-20261-829765</t>
  </si>
  <si>
    <t>Frank Howey Family Farms</t>
  </si>
  <si>
    <t>912 Fletcher Broome Road</t>
  </si>
  <si>
    <t>Howey</t>
  </si>
  <si>
    <t>JO-A-300-20261-829765</t>
  </si>
  <si>
    <t>3110 Corinth Church Road</t>
  </si>
  <si>
    <t>franklinhowey@aol.com</t>
  </si>
  <si>
    <t>H-300-20262-833416</t>
  </si>
  <si>
    <t>Delta Dirt Farms</t>
  </si>
  <si>
    <t xml:space="preserve">331 MS-8 </t>
  </si>
  <si>
    <t>threecountyfarms@aol.com</t>
  </si>
  <si>
    <t>JO-A-300-20262-833416</t>
  </si>
  <si>
    <t>Applicant must have, or be able to obtain, a driver's license. Moderate cell phone use will be allowed while working. Increase or bonus may be possible based on experience and merit. Worker must be able to lift 50 lbs.</t>
  </si>
  <si>
    <t>1270 Lombardy Rd</t>
  </si>
  <si>
    <t>1266 Lombardy Rd</t>
  </si>
  <si>
    <t>H-300-20274-851469</t>
  </si>
  <si>
    <t>Borderline Farms, JV</t>
  </si>
  <si>
    <t>1688 Hwy 1S</t>
  </si>
  <si>
    <t>Denise</t>
  </si>
  <si>
    <t>JO-A-300-20274-851469</t>
  </si>
  <si>
    <t>34.720602, -90.766551</t>
  </si>
  <si>
    <t>194 Lee 314</t>
  </si>
  <si>
    <t>Mariannna</t>
  </si>
  <si>
    <t>borderlinefarms@hotmail.com</t>
  </si>
  <si>
    <t>H-300-20262-831549</t>
  </si>
  <si>
    <t>JO-A-300-20262-831549</t>
  </si>
  <si>
    <t>Field Workers (Broccoli, Row Boss, Tractor/Machine</t>
  </si>
  <si>
    <t>Stem lb</t>
  </si>
  <si>
    <t xml:space="preserve">Pine-4-4A : Hartshorn Road Rd &amp; Highline Road
</t>
  </si>
  <si>
    <t xml:space="preserve">Holtville </t>
  </si>
  <si>
    <t>Village Apartments, 3151 S. Fortuna Ave.</t>
  </si>
  <si>
    <t>dormitory-style housing</t>
  </si>
  <si>
    <t>H-300-20275-853975</t>
  </si>
  <si>
    <t>Troy Fruge Farms</t>
  </si>
  <si>
    <t>7314 Evangeline Highway</t>
  </si>
  <si>
    <t>7314 Evangline Highway</t>
  </si>
  <si>
    <t>tfruge007@centurylink.net</t>
  </si>
  <si>
    <t>JO-A-300-20275-853975</t>
  </si>
  <si>
    <t>8515 Evangeline Highway</t>
  </si>
  <si>
    <t>1,900 square foot home on piers.</t>
  </si>
  <si>
    <t>H-300-20276-855950</t>
  </si>
  <si>
    <t>Miller Buffalo Ranch</t>
  </si>
  <si>
    <t>8410 42nd Ave NW</t>
  </si>
  <si>
    <t xml:space="preserve"> Lansford</t>
  </si>
  <si>
    <t>Curt</t>
  </si>
  <si>
    <t>8410 42nd Ave. NW</t>
  </si>
  <si>
    <t>Lansford</t>
  </si>
  <si>
    <t xml:space="preserve"> mbrgnd@aol.com</t>
  </si>
  <si>
    <t>JO-A-300-20276-855950</t>
  </si>
  <si>
    <t>Must be able to lift 60 lbs. Position requires at least 1 year of experience in Farm Equipment Maintenance and 1 year on the job training.  High school/GED education required. Must be able to obtain a driver's license within 30 days of hire. Wage rate may increase with verifiable experience. Employer may reward exceptional work with monetary or other benefits in addition to those listed here in his sole discretion.</t>
  </si>
  <si>
    <t>306 2nd Ave SE, Apt. #3</t>
  </si>
  <si>
    <t>Employer Leased Apartment</t>
  </si>
  <si>
    <t>mbrgnd@aol.com</t>
  </si>
  <si>
    <t>H-300-20274-851941</t>
  </si>
  <si>
    <t>Sester Farms, Inc</t>
  </si>
  <si>
    <t xml:space="preserve">33205 SE Oxbow Dr. </t>
  </si>
  <si>
    <t>Gresham</t>
  </si>
  <si>
    <t>Sester</t>
  </si>
  <si>
    <t>Ted</t>
  </si>
  <si>
    <t>Owner/CEO</t>
  </si>
  <si>
    <t>33205 SE Oxbow Dr.</t>
  </si>
  <si>
    <t>JO-A-300-20274-851941</t>
  </si>
  <si>
    <t>' The Employer will make the following deductions from the worker’s wages: FICA taxes, Federal Income tax if required, Oregon state transit tax under HB 2017, other deductions expressly authorized or required by state or federal law, cash advances and repayment of loans, repayment of overpayment of wages to the worker, payment for articles which the Worker has voluntarily purchased from the Employer, long-distance telephone charges, and any other deductions expressly authorized by the worker in writing.</t>
  </si>
  <si>
    <t>4e) Must be able to lift and/or load 75lbs. Weights above 50lbs :  assistance may be used.
4g) Work may take place when temperatures are below freezing and above 100 degrees Fahrenheit.
4h) May require extensive pulling and/or pushing of tools, wheel barrows, etc.
4i) May require worker to sit and/or walk for extensive periods of time while sorting, clipping,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See Addendum C</t>
  </si>
  <si>
    <t>33205 SE Oxbow Dr</t>
  </si>
  <si>
    <t>MULTNOMAH</t>
  </si>
  <si>
    <t xml:space="preserve">34519 Lusted Rd.  </t>
  </si>
  <si>
    <t>Private Duplex</t>
  </si>
  <si>
    <t>ted@sesterfarms.com</t>
  </si>
  <si>
    <t>H-300-20275-854322</t>
  </si>
  <si>
    <t>Lewis and Tracey Krutzfeldt</t>
  </si>
  <si>
    <t>285 Road 561</t>
  </si>
  <si>
    <t>Krutzfeldt</t>
  </si>
  <si>
    <t>Tracey</t>
  </si>
  <si>
    <t xml:space="preserve">285 Road 561 </t>
  </si>
  <si>
    <t>krutzfeldt@midrivers.com</t>
  </si>
  <si>
    <t>JO-A-300-20275-854322</t>
  </si>
  <si>
    <t>Drivers license in 30 days. Clean driving record required</t>
  </si>
  <si>
    <t xml:space="preserve">285 Road 561
</t>
  </si>
  <si>
    <t>H-300-20293-882234</t>
  </si>
  <si>
    <t xml:space="preserve">Beef &amp; Bacon Drive Inc. </t>
  </si>
  <si>
    <t xml:space="preserve">2297 Coolidge Ave </t>
  </si>
  <si>
    <t>Inwood</t>
  </si>
  <si>
    <t xml:space="preserve">Vande Vegte </t>
  </si>
  <si>
    <t>glennvv@alliancecom.net</t>
  </si>
  <si>
    <t>JO-A-300-20293-882234</t>
  </si>
  <si>
    <t>Moderate cell phone use is allowed at the worksite.</t>
  </si>
  <si>
    <t>2277 Coolidge Ave</t>
  </si>
  <si>
    <t>1971 220th St</t>
  </si>
  <si>
    <t>Employer Owned Home</t>
  </si>
  <si>
    <t>H-300-20304-892548</t>
  </si>
  <si>
    <t>4714 N. Blackstock Rd.</t>
  </si>
  <si>
    <t>Spartanburg</t>
  </si>
  <si>
    <t>spartanburgsc@bonnieplants.com</t>
  </si>
  <si>
    <t>JO-A-300-20304-892548</t>
  </si>
  <si>
    <t>Three months of agricultural work experience required. Walk, bend, stoop, crouch, push, pull and stand on concrete or other surfaces for prolonged periods of time. Repetitive use of hand and finger movement. Work in inclement weather and lift, carry and load up to 50 lbs. Employer is a drug free workplace. Drug and alcohol testing may be conducted post-hire at the employer's expense and is not part of the interview process. Must be 18 years of age or older.</t>
  </si>
  <si>
    <t>110 Mount Zion Rd.</t>
  </si>
  <si>
    <t>H-300-20295-884096</t>
  </si>
  <si>
    <t>Larchmont Farms Inc</t>
  </si>
  <si>
    <t>P.O. Box 885</t>
  </si>
  <si>
    <t>201 Rt 77</t>
  </si>
  <si>
    <t>Elmer</t>
  </si>
  <si>
    <t>Haines</t>
  </si>
  <si>
    <t>JO-A-300-20295-884096</t>
  </si>
  <si>
    <t>All applicants must have at least 3 months verifiable experience pruning commercial fruit bearing trees.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</si>
  <si>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195 Rt 77</t>
  </si>
  <si>
    <t xml:space="preserve">Elmer </t>
  </si>
  <si>
    <t>Block/Wood</t>
  </si>
  <si>
    <t>H-300-20290-880886</t>
  </si>
  <si>
    <t>Jandy Ojeda</t>
  </si>
  <si>
    <t>Ojeda Honey Bee</t>
  </si>
  <si>
    <t>6027 Carpenters Cove Lane</t>
  </si>
  <si>
    <t>texas</t>
  </si>
  <si>
    <t>Ojeda</t>
  </si>
  <si>
    <t>Jandy</t>
  </si>
  <si>
    <t>JO-A-300-20290-880886</t>
  </si>
  <si>
    <t>6345 FM 834 E</t>
  </si>
  <si>
    <t>Hull</t>
  </si>
  <si>
    <t>ojedahoneybee1@gmail.com</t>
  </si>
  <si>
    <t>H-300-20297-887208</t>
  </si>
  <si>
    <t>Lounsberry Farms, LLC</t>
  </si>
  <si>
    <t>7121 Lounsberry Road</t>
  </si>
  <si>
    <t>Lounsberry</t>
  </si>
  <si>
    <t>jkbh4_berry@yahoo.com</t>
  </si>
  <si>
    <t>JO-A-300-20297-887208</t>
  </si>
  <si>
    <t>Must be able to lift 70lbs.; job involves frequent stooping, lifting, exposure to extreme temperatures; must have 3 months experience in similar farm occupation.</t>
  </si>
  <si>
    <t>7121 Lounsberry Road
 (homeplace and worksite)</t>
  </si>
  <si>
    <t>7133 Lounsberry Road</t>
  </si>
  <si>
    <t xml:space="preserve">Home </t>
  </si>
  <si>
    <t>H-300-20307-895074</t>
  </si>
  <si>
    <t>Murray's Nursery</t>
  </si>
  <si>
    <t>7809 Murrays Nursery Rd</t>
  </si>
  <si>
    <t>Moss Point</t>
  </si>
  <si>
    <t>Goff</t>
  </si>
  <si>
    <t>Wilburn</t>
  </si>
  <si>
    <t>JO-A-300-20307-895074</t>
  </si>
  <si>
    <t>All applicants must have at least 3 months experience working in a diverse tree and shrub nursery. Workers must possess a valid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t>
  </si>
  <si>
    <t>7809 Murray’s Nursery Rd</t>
  </si>
  <si>
    <t>H-300-20303-891305</t>
  </si>
  <si>
    <t>Marvin Monceaux</t>
  </si>
  <si>
    <t>773 Monceaux Road</t>
  </si>
  <si>
    <t xml:space="preserve">Monceaux </t>
  </si>
  <si>
    <t>cobeth2@yahoo.com</t>
  </si>
  <si>
    <t>JO-A-300-20303-891305</t>
  </si>
  <si>
    <t xml:space="preserve">773 Monceaux Road </t>
  </si>
  <si>
    <t xml:space="preserve">1331 Garcille Road </t>
  </si>
  <si>
    <t>3 bed 2 bath house</t>
  </si>
  <si>
    <t>H-300-20308-896841</t>
  </si>
  <si>
    <t>Hansen Livestock Company</t>
  </si>
  <si>
    <t>4100 Medicine Lodge Rd.</t>
  </si>
  <si>
    <t>jhjonhansen@gmail.com; info@snakeriverfarmers.org</t>
  </si>
  <si>
    <t>JO-A-300-20308-896841</t>
  </si>
  <si>
    <t>6165 Hwy. 91 North</t>
  </si>
  <si>
    <t>6165 Highway 91 North</t>
  </si>
  <si>
    <t>H-300-20294-883184</t>
  </si>
  <si>
    <t xml:space="preserve">FLORIDA ORANGE GOLD LLC </t>
  </si>
  <si>
    <t>jose</t>
  </si>
  <si>
    <t>JO-A-300-20294-883184</t>
  </si>
  <si>
    <t xml:space="preserve">3210 porter rd </t>
  </si>
  <si>
    <t xml:space="preserve">Lithia </t>
  </si>
  <si>
    <t>6349 Durant Rd</t>
  </si>
  <si>
    <t xml:space="preserve">mobile home trailers . 
</t>
  </si>
  <si>
    <t>H-300-20314-904266</t>
  </si>
  <si>
    <t>GreenForest Nursery, Inc.</t>
  </si>
  <si>
    <t>1451 Old Hwy 26</t>
  </si>
  <si>
    <t>sarah@greenforestnursery.com</t>
  </si>
  <si>
    <t>JO-A-300-20314-904266</t>
  </si>
  <si>
    <t>One month of verifiable nursery work experience required. Perform prolonged walking, bending, reaching, heavy lifting, carrying and loading up to 50 lbs., pushing and pulling nursery carts weighing up to 200 lbs. and climbing 6 ft. ladders. Most job duties require workers to work in extremely cold, wet and/or hot weather. Must be 18 or older. Employer is a Drug Free Workplace. Drug testing is conducted post hire at the employer's expense and is not part of the interview process. Negative results are required before starting work.</t>
  </si>
  <si>
    <t>1478 Old Hwy 26, Unit A</t>
  </si>
  <si>
    <t>joseph@greenforestnursery.com</t>
  </si>
  <si>
    <t>H-300-20303-891522</t>
  </si>
  <si>
    <t>Loewer Brothers (Micah, Clinton, James &amp; Paul Loewer, JR .partners)</t>
  </si>
  <si>
    <t>4129 Henry Bieber road</t>
  </si>
  <si>
    <t xml:space="preserve">Loewer </t>
  </si>
  <si>
    <t xml:space="preserve">Howard </t>
  </si>
  <si>
    <t>1284 Prairie Hayes Road</t>
  </si>
  <si>
    <t>loewerfarmer@gmail.com</t>
  </si>
  <si>
    <t>JO-A-300-20303-891522</t>
  </si>
  <si>
    <t xml:space="preserve">4129 Henry Bieber Rd </t>
  </si>
  <si>
    <t xml:space="preserve">4168 Henry Bieber Road </t>
  </si>
  <si>
    <t>a  4 bed 1 ba house
b  2 bed, 2 bath trl</t>
  </si>
  <si>
    <t>H-300-20314-905337</t>
  </si>
  <si>
    <t>Wixom Livestock</t>
  </si>
  <si>
    <t>260 W. 300 N.</t>
  </si>
  <si>
    <t>260 W 300 N</t>
  </si>
  <si>
    <t>JO-A-300-20314-905337</t>
  </si>
  <si>
    <t>Herder</t>
  </si>
  <si>
    <t>524 N 400 W</t>
  </si>
  <si>
    <t>7 mobile units, 2 Houses</t>
  </si>
  <si>
    <t>H-300-20316-908527</t>
  </si>
  <si>
    <t>Walther Farms LLC - SC</t>
  </si>
  <si>
    <t>JO-A-300-20316-908527</t>
  </si>
  <si>
    <t>This job requires a minimum of 24 months of verifiable prior experience performing duties associated with operating and performing routine maintenance on GPS equipped potato farming equipment and/or 24  months of verifiable experience repairing and maintaining electrical systems and hardware of pivots, and/or 24 months of verifiable prior welding and fabricating experience using welding equipment, including but not limited to MIG welders, stick welders, plasma cutters, oxygen/acetylene torches, angle grinders, drill press, &amp; pneumatic air tools.  Applicants must be able to furnish verifiable job reference(s) or comparable third party documentation from recent employer(s) establishing acceptable prior experience. Saturday work required.    Must be able to lift/carry 60 lbs.  Employer-paid post-hire drug testing is required upon reasonable suspicion of use and after a worker has an accident at work.  Must be willing to work 1st, 2nd or 3rd shift hours.</t>
  </si>
  <si>
    <t>Oak Ridge Club Rd. &amp; Veterans Rd.</t>
  </si>
  <si>
    <t>BARNWELL</t>
  </si>
  <si>
    <t>1045 Oak Ridge Club Road</t>
  </si>
  <si>
    <t>H-300-20323-918097</t>
  </si>
  <si>
    <t>Kitterlin Creek Nursery LLC</t>
  </si>
  <si>
    <t>234 Kitterlin Bay Road</t>
  </si>
  <si>
    <t>Gahn Jr</t>
  </si>
  <si>
    <t>kitterlin_creek@hughes.net</t>
  </si>
  <si>
    <t>JO-A-300-20323-918097</t>
  </si>
  <si>
    <t xml:space="preserve"> 4 inch (18 Cups) Flats grass divided and planted: $1.00 Liner planted into 1 Gal.: $.08  4 inch planted into 1 Gal.: $.09  Dividing &amp; planting grass into 1 Gal.: $.10  Putting ONLY dirt in a 1 Gal: $.O5  Planting 5 inch or less into 3 Gal: $.15 </t>
  </si>
  <si>
    <t>LA SALLE</t>
  </si>
  <si>
    <t>155 Lehman Lake Road</t>
  </si>
  <si>
    <t>H-300-20323-918374</t>
  </si>
  <si>
    <t>AUGUSTINA GARCIA</t>
  </si>
  <si>
    <t>6300 HWY 178</t>
  </si>
  <si>
    <t>LYONS</t>
  </si>
  <si>
    <t>GARCIA</t>
  </si>
  <si>
    <t>AUGUSTINA</t>
  </si>
  <si>
    <t>Garciatina449@yahoo.com</t>
  </si>
  <si>
    <t>HARRELL</t>
  </si>
  <si>
    <t>3001 U.S. HWY 280</t>
  </si>
  <si>
    <t>AILEY</t>
  </si>
  <si>
    <t>dharrell7273@gmail.com</t>
  </si>
  <si>
    <t>DAVID HARRELL</t>
  </si>
  <si>
    <t>JO-A-300-20323-918374</t>
  </si>
  <si>
    <t>LABORERS</t>
  </si>
  <si>
    <t>PER BALE</t>
  </si>
  <si>
    <t xml:space="preserve">' ALL STATE AND FEDERAL APPLICABLE BY LAW WILL BE WITHHELD. </t>
  </si>
  <si>
    <t>Workers will be raking, bailing and loading Pine Straw. These task will be done in extreme weather conditions. Bending, stooping, and lifting will be involved on a daily basis. The introductory period for all crop activities is 2 days, starting with the first day of employment to acclimate the workers to the physical demands of farm work and to familiarize workers with job specifications and to demonstrate proper harvest methods. Workers will be required to lift up to 50 pounds.</t>
  </si>
  <si>
    <t>6385 GA HWY 178</t>
  </si>
  <si>
    <t xml:space="preserve">407 DONALD ANDERSON RD
</t>
  </si>
  <si>
    <t xml:space="preserve">1 HOUSE AND 2 MOBILE HOMES
</t>
  </si>
  <si>
    <t>H-300-20323-917940</t>
  </si>
  <si>
    <t>West, Tyler DBA Tyler West Farms</t>
  </si>
  <si>
    <t xml:space="preserve">2299 Lanse Meg Rd </t>
  </si>
  <si>
    <t>2299 Lanse Meg Rd.</t>
  </si>
  <si>
    <t>t_westfarms@yahoo.com</t>
  </si>
  <si>
    <t xml:space="preserve">Shelly Bieber, LLC </t>
  </si>
  <si>
    <t>JO-A-300-20323-917940</t>
  </si>
  <si>
    <t>12128 Old School House Rd.</t>
  </si>
  <si>
    <t>H-300-20323-918005</t>
  </si>
  <si>
    <t>McCullar Peach Orchard</t>
  </si>
  <si>
    <t>500 Franklin Rd</t>
  </si>
  <si>
    <t>McCullar</t>
  </si>
  <si>
    <t>JO-A-300-20323-918005</t>
  </si>
  <si>
    <t>All applicants must have at least 3-months experience pruning manure fruit bearing trees.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</si>
  <si>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H-300-20323-917619</t>
  </si>
  <si>
    <t>Wallace Farms A Partnership</t>
  </si>
  <si>
    <t>601 N. Reeves St</t>
  </si>
  <si>
    <t>951 CR 541</t>
  </si>
  <si>
    <t>JO-A-300-20323-917619</t>
  </si>
  <si>
    <t>601 North Reeves</t>
  </si>
  <si>
    <t>410 N Edmonds Apt A</t>
  </si>
  <si>
    <t>wallacefarms83@gmail.com</t>
  </si>
  <si>
    <t>H-300-20323-917744</t>
  </si>
  <si>
    <t>George Stoltz (Stoltz Land &amp; Cattle Co.)</t>
  </si>
  <si>
    <t>4100 Buffalo Ridge Road</t>
  </si>
  <si>
    <t>Valier</t>
  </si>
  <si>
    <t>Stoltz</t>
  </si>
  <si>
    <t>Foreman</t>
  </si>
  <si>
    <t>stoltz@3riversdbs.net; info@snakeriverfarmers.org</t>
  </si>
  <si>
    <t>JO-A-300-20323-917744</t>
  </si>
  <si>
    <t>Applicants must have 20 days experience with farm/irrigation work and livestock care.   Applicants hired must be able to obtain a valid drivers license. To meet minimum acceptable performance standards when irrigating, the worker must, after a 10-day conditioning period, move an average of at least 48 40-foot sections of 3-inch pipe or 44 40-foot sections of 4-inch pipe per hour under normal working conditions.</t>
  </si>
  <si>
    <t>14129 Valier Cutbank Hwy.</t>
  </si>
  <si>
    <t>12124 Valier Cutbank Highway</t>
  </si>
  <si>
    <t>H-300-20321-914124</t>
  </si>
  <si>
    <t>JO-A-300-20321-914124</t>
  </si>
  <si>
    <t>4473 L'Anse Bleu Road
*All worksites owned, leased, or controlled by employer*</t>
  </si>
  <si>
    <t>4473 L'Anse Bleu Rd.</t>
  </si>
  <si>
    <t>H-300-20323-918400</t>
  </si>
  <si>
    <t>Delta Farms Partnership</t>
  </si>
  <si>
    <t>P.O. Box 859</t>
  </si>
  <si>
    <t>26 South Point Drive</t>
  </si>
  <si>
    <t>JO-A-300-20323-918400</t>
  </si>
  <si>
    <t>311 Rexburg Rd</t>
  </si>
  <si>
    <t>111 Redbud Street</t>
  </si>
  <si>
    <t>harperrossfarms@gmail.com</t>
  </si>
  <si>
    <t>H-300-20311-902819</t>
  </si>
  <si>
    <t>Paul Taylor</t>
  </si>
  <si>
    <t>211 E. 4th Street</t>
  </si>
  <si>
    <t>P.O. Box 212</t>
  </si>
  <si>
    <t>Faith</t>
  </si>
  <si>
    <t>ptaylorenator@gmail.com</t>
  </si>
  <si>
    <t>JO-A-300-20311-902819</t>
  </si>
  <si>
    <t>300 1st Street</t>
  </si>
  <si>
    <t xml:space="preserve">311 3rd Avenue East
</t>
  </si>
  <si>
    <t xml:space="preserve">Fully Furnished Employer owned Trailer </t>
  </si>
  <si>
    <t>Georgetown</t>
  </si>
  <si>
    <t>' Social Security, State Tax, Federal Tax.</t>
  </si>
  <si>
    <t>Mt. Vernon</t>
  </si>
  <si>
    <t>Employer owned apartment</t>
  </si>
  <si>
    <t>H-300-20344-942492</t>
  </si>
  <si>
    <t>Jensen Livestock LLC</t>
  </si>
  <si>
    <t>7015 North 6800 West</t>
  </si>
  <si>
    <t>JENSEN</t>
  </si>
  <si>
    <t>WILFORD</t>
  </si>
  <si>
    <t>7015 N 6800 W</t>
  </si>
  <si>
    <t>TREMONTON</t>
  </si>
  <si>
    <t>sheepman@frontier.com</t>
  </si>
  <si>
    <t>JO-A-300-20344-942492</t>
  </si>
  <si>
    <t xml:space="preserve">' Deductions from pay for State and Federal(FICA) taxes will be made where applicable.
If an employee is granted a payroll advance,  the amount of the advance will be deducted from future earnings.
</t>
  </si>
  <si>
    <t xml:space="preserve">Worker must be a qualified range herder. The worker must be able to saddle and ride a horse or mule in a safe and effective manner such as to avoid injury to self, coworkers, bystanders, or the animal itself. The worker may be required to shoe horses for his use. Workers must be able to work alone for extended periods of time and complete tasks as instructed by the employer in a safe and timely manner without direct supervision. 
Jensen Livestock LLC facilitates practices of good animal husbandry. Employees that are found abusing, neglecting or abandoning livestock entrusted to their care may be terminated for cause. If the negligent/abusive actions of an employee results in the loss/death of livestock/animals, or cause harm to another person. The employee may be held accountable for these actions. 
</t>
  </si>
  <si>
    <t xml:space="preserve">Ranch Headquarters:  7015 North 6800 West </t>
  </si>
  <si>
    <t xml:space="preserve">Housing is mobile and located at various work sites </t>
  </si>
  <si>
    <t>Mobile Sheepcamps</t>
  </si>
  <si>
    <t>H-300-20323-917279</t>
  </si>
  <si>
    <t>Lindskov-Thiel Charolais Ranch</t>
  </si>
  <si>
    <t>13390 SD Hwy 65</t>
  </si>
  <si>
    <t>P.O. Box 37, Isabel, SD 57633, Dewey County</t>
  </si>
  <si>
    <t xml:space="preserve">Thiel </t>
  </si>
  <si>
    <t xml:space="preserve">Brent </t>
  </si>
  <si>
    <t xml:space="preserve">Isabel </t>
  </si>
  <si>
    <t>ltranch@lakotanetwork.com</t>
  </si>
  <si>
    <t>JO-A-300-20323-917279</t>
  </si>
  <si>
    <t>' Social Security Taxes and Federal Taxes</t>
  </si>
  <si>
    <t xml:space="preserve">Workers must be able to crouch and bend repeatedly (frequent stooping)  as well as lift and carry items weighing up to seventy-five (75)  pounds. Repetitive movements. Exposure to extreme temperatures. Minimum of three (3) months of experience is required. Must be able to obtain a driver's license within 30 days of hire. Wage rate may increase with verifiable experience. Employer may reward exceptional work with monetary or other benefits in addition to those listed here in his sole discretion. </t>
  </si>
  <si>
    <t>12352  238th Ave</t>
  </si>
  <si>
    <t xml:space="preserve">302 Utah St. </t>
  </si>
  <si>
    <t>Employer Owned Trailer</t>
  </si>
  <si>
    <t>Chatham</t>
  </si>
  <si>
    <t>Vanderham Dairy #2</t>
  </si>
  <si>
    <t>Box 282</t>
  </si>
  <si>
    <t>2300 CR 628</t>
  </si>
  <si>
    <t>Vanderham</t>
  </si>
  <si>
    <t>vandairy_2@yahoo.com</t>
  </si>
  <si>
    <t>Peggy</t>
  </si>
  <si>
    <t>Shore Acres Plant Farm, Inc.</t>
  </si>
  <si>
    <t>11545 Bellingrath Rd.</t>
  </si>
  <si>
    <t>Washington IV</t>
  </si>
  <si>
    <t>Oliver</t>
  </si>
  <si>
    <t>oliveriv@saplantfarm.com</t>
  </si>
  <si>
    <t>Laurie</t>
  </si>
  <si>
    <t>H-300-20332-929919</t>
  </si>
  <si>
    <t>CLARK FARMS</t>
  </si>
  <si>
    <t>202 EAST DAVENPORT</t>
  </si>
  <si>
    <t>MER ROUGE</t>
  </si>
  <si>
    <t>CLARKFARMS2018@GMAIL.COM</t>
  </si>
  <si>
    <t>JO-A-300-20332-929919</t>
  </si>
  <si>
    <t xml:space="preserve">' SOCIAL SECURITY
FEDERAL
STATE
</t>
  </si>
  <si>
    <t>9280 NIP ECKLES ROAD</t>
  </si>
  <si>
    <t>10413 HANDY HILL ROAD</t>
  </si>
  <si>
    <t>HOUSE 
RENTAL</t>
  </si>
  <si>
    <t>H-300-20330-928832</t>
  </si>
  <si>
    <t>1334 E Chandler Blvd #5 A-33</t>
  </si>
  <si>
    <t>JO-A-300-20330-928832</t>
  </si>
  <si>
    <t>285 San Fidel Ave</t>
  </si>
  <si>
    <t>Bassett</t>
  </si>
  <si>
    <t xml:space="preserve">2100 Greenwood Ave </t>
  </si>
  <si>
    <t xml:space="preserve">Monterey Park </t>
  </si>
  <si>
    <t>805-310-8925</t>
  </si>
  <si>
    <t>H-300-20337-934944</t>
  </si>
  <si>
    <t>Farmers Cooperative</t>
  </si>
  <si>
    <t>208 W Depot St</t>
  </si>
  <si>
    <t>P.O. Box 263</t>
  </si>
  <si>
    <t>Dorchester</t>
  </si>
  <si>
    <t>JO-A-300-20337-934944</t>
  </si>
  <si>
    <t>Farmworker and Laborer, Crop: Operations Specialist</t>
  </si>
  <si>
    <t xml:space="preserve"> Must be able to climb to heights of up to 200ft. Physically, this position requires you to stand, stoop, bend, kneel, and crawl on a regular basis.  This position requires you to climb ladders and ride the man-lift. Must be able to lift 50 lbs and occasionally 100 pounds. Must have a class B CDL or appropriate drivers license or be able to obtain one within 30 days of hire. Employer will conduct post-hire and random drug testing at employer's expense. Failing a drug test will result in termination.  Must be proficient in English with excellent written and oral communication, basic computer skills.  exposed to grain dust, chemicals, fertilizers and extreme outdoor temperatures.  Require a flexible schedule with more hours during harvest and planting seasons. Require a high school diploma or GED and a minimum of 3 months experience.</t>
  </si>
  <si>
    <t>SALINE</t>
  </si>
  <si>
    <t>1522 Hoyt St</t>
  </si>
  <si>
    <t>Beatrice</t>
  </si>
  <si>
    <t>GAGE</t>
  </si>
  <si>
    <t>tcollins@farmersco-operative.com</t>
  </si>
  <si>
    <t>H-300-20330-928972</t>
  </si>
  <si>
    <t>1300 Buckeye Road Suite B, Minden, NV  89423</t>
  </si>
  <si>
    <t>JO-A-300-20330-928972</t>
  </si>
  <si>
    <t>' Employer will make any required deductions as discussed in Section I / Items 3 &amp; 15 (such as FICA taxes and Federal Income tax as required by law) ,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</si>
  <si>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Applicants must have 20 days experience with farm/harvest/irrigation work.   To meet minimum acceptable performance standards when irrigating, the worker must, after a 10-day conditioning period, move an average of at least 48 40-foot sections of 3-inch pipe or 44 40-foot sections of 4-inch pipe per hour under normal working conditions.</t>
  </si>
  <si>
    <t>4050 Topaz Park Road (including fields in Nevada and California within a 3 mile radius)</t>
  </si>
  <si>
    <t>Stick built houses</t>
  </si>
  <si>
    <t>H-300-20343-941634</t>
  </si>
  <si>
    <t>Schagunn Farms, Inc.</t>
  </si>
  <si>
    <t>4937 Road 17-2033 (physical)</t>
  </si>
  <si>
    <t>PO Box 2024 (mailing)</t>
  </si>
  <si>
    <t>Schagunn</t>
  </si>
  <si>
    <t xml:space="preserve"> PO Box 2024 (mailing)</t>
  </si>
  <si>
    <t>schagunn79@gmail.com</t>
  </si>
  <si>
    <t>JO-A-300-20343-941634</t>
  </si>
  <si>
    <t xml:space="preserve">8 - 14 hrs/day, Mon.- Sat. Avg. 66 hrs/wk. 11 hrs/day (48 to 84 hrs/wk). Can work Sunday if worker desires, but is not required. Split shifts/long odd hrs required during planting and harvesting; hours range from 5:00am to 10:00pm. </t>
  </si>
  <si>
    <t xml:space="preserve">4937 Road 17-2033 </t>
  </si>
  <si>
    <t>4938 Road 17-2033</t>
  </si>
  <si>
    <t xml:space="preserve"> Poplar</t>
  </si>
  <si>
    <t>Joey</t>
  </si>
  <si>
    <t>HARNEY</t>
  </si>
  <si>
    <t>Greensboro</t>
  </si>
  <si>
    <t xml:space="preserve">Managing Partner </t>
  </si>
  <si>
    <t>HALE</t>
  </si>
  <si>
    <t>TNT Livestock</t>
  </si>
  <si>
    <t>9098 N HWY 125</t>
  </si>
  <si>
    <t>Leamington</t>
  </si>
  <si>
    <t>Messersmith</t>
  </si>
  <si>
    <t>terry@tntgc.biz</t>
  </si>
  <si>
    <t>H-300-20248-806946</t>
  </si>
  <si>
    <t>JO-A-300-20248-806946</t>
  </si>
  <si>
    <t>4850 ALKALI ROAD</t>
  </si>
  <si>
    <t>HYATTVILLE</t>
  </si>
  <si>
    <t>H-300-20314-904886</t>
  </si>
  <si>
    <t>O. K. Farms Inc</t>
  </si>
  <si>
    <t>P O Box 205</t>
  </si>
  <si>
    <t>1859 Hwy 16 W</t>
  </si>
  <si>
    <t>Goodwin</t>
  </si>
  <si>
    <t>Malisa</t>
  </si>
  <si>
    <t>JO-A-300-20314-904886</t>
  </si>
  <si>
    <t>2278 Hwy 16 W</t>
  </si>
  <si>
    <t>125 Railroad Avenue</t>
  </si>
  <si>
    <t>alison_corban@yahoo.com</t>
  </si>
  <si>
    <t>Titmus Family Farms</t>
  </si>
  <si>
    <t>440 North Lamb Lane</t>
  </si>
  <si>
    <t>Sunnie or Janae</t>
  </si>
  <si>
    <t>Required to: perform tasks capably and efficiently without close supervision, live  and work singly or in small  groups  of workers in isolated  areas for extended periods of time, spend the majority of work days on the range,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</si>
  <si>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H-300-20296-886002</t>
  </si>
  <si>
    <t>Lazy 3X Cattle, LLC</t>
  </si>
  <si>
    <t>1930 N. Sherman Street</t>
  </si>
  <si>
    <t>JO-A-300-20296-886002</t>
  </si>
  <si>
    <t>H-300-20329-926221</t>
  </si>
  <si>
    <t>TOWNLEY TOMATO FARM</t>
  </si>
  <si>
    <t>412 BRADLEY RD 56</t>
  </si>
  <si>
    <t>FERRELL</t>
  </si>
  <si>
    <t>RENEE</t>
  </si>
  <si>
    <t>CLERK</t>
  </si>
  <si>
    <t>412 BRADLEY 56</t>
  </si>
  <si>
    <t>luanntnly@yahoo.com</t>
  </si>
  <si>
    <t>JO-A-300-20329-926221</t>
  </si>
  <si>
    <t>TOMATO LABORER</t>
  </si>
  <si>
    <t xml:space="preserve">' FEDERAL AND STATE WITHHOLDING TAXES
SOCIAL SECURITY AND MEDICARE TAXES
PAYROLL ADVANCES
A REASONABLE CHARGE FOR ANY DAMAGE TO TOOLS, HOUSING OR FURNISHINGS THAT ARE FOUND TO BE DAMAGED ABOVE THE NORMAL WEAR AND TEAR. </t>
  </si>
  <si>
    <t xml:space="preserve">298 ASHELY RD 13
</t>
  </si>
  <si>
    <t>298 ASHLEY ROAD 13</t>
  </si>
  <si>
    <t>BUNK STYLE</t>
  </si>
  <si>
    <t>H-300-20342-940141</t>
  </si>
  <si>
    <t>Emil Kiehne &amp; Sons Inc.</t>
  </si>
  <si>
    <t>Kiehne Centerfire Cattle CO</t>
  </si>
  <si>
    <t>21403 HWY 62-180</t>
  </si>
  <si>
    <t>Kiehne</t>
  </si>
  <si>
    <t>James or Bonnie</t>
  </si>
  <si>
    <t>jbkiehne@dellcity.com</t>
  </si>
  <si>
    <t>JO-A-300-20342-940141</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</si>
  <si>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in barns, shouting, abusing animals, leaving </t>
  </si>
  <si>
    <t>21403 Hwy 62-180</t>
  </si>
  <si>
    <t>H-300-20315-906720</t>
  </si>
  <si>
    <t>JO-A-300-20315-906720</t>
  </si>
  <si>
    <t>Greenbush</t>
  </si>
  <si>
    <t>H-300-20253-812123</t>
  </si>
  <si>
    <t>JO-A-300-20253-812123</t>
  </si>
  <si>
    <t>5880 BUENA VISTA DR</t>
  </si>
  <si>
    <t>PASO ROBLES</t>
  </si>
  <si>
    <t>H-300-20274-852106</t>
  </si>
  <si>
    <t>JO-A-300-20274-852106</t>
  </si>
  <si>
    <t>24351 HWY 46. ON HWY 46 1 1/2 MLS WEST OF WASCO APPRX 13 MLS W OF WASCO</t>
  </si>
  <si>
    <t>LOST HILLS</t>
  </si>
  <si>
    <t>H-300-20272-848699</t>
  </si>
  <si>
    <t>Sheb W. Callahan</t>
  </si>
  <si>
    <t>None used</t>
  </si>
  <si>
    <t>P. O. Box 182</t>
  </si>
  <si>
    <t>Callahan</t>
  </si>
  <si>
    <t>Sheb</t>
  </si>
  <si>
    <t>P. . Box 182</t>
  </si>
  <si>
    <t>lbc08@kaplantel.net</t>
  </si>
  <si>
    <t>JO-A-300-20272-848699</t>
  </si>
  <si>
    <t>Crawfish Farmer</t>
  </si>
  <si>
    <t>16505 Lionel Rd.</t>
  </si>
  <si>
    <t>7928 Ellis Stansel Rd.</t>
  </si>
  <si>
    <t>H-300-20268-843551</t>
  </si>
  <si>
    <t>PO Box 947</t>
  </si>
  <si>
    <t>JO-A-300-20268-843551</t>
  </si>
  <si>
    <t>Per 90lb Field Box</t>
  </si>
  <si>
    <t>SR 66</t>
  </si>
  <si>
    <t>401 Ohio Street</t>
  </si>
  <si>
    <t>H-300-20258-821258</t>
  </si>
  <si>
    <t>JO-A-300-20258-821258</t>
  </si>
  <si>
    <t>' See addendum</t>
  </si>
  <si>
    <t>H-300-20267-841132</t>
  </si>
  <si>
    <t>JO-A-300-20267-841132</t>
  </si>
  <si>
    <t>Field Supervisor</t>
  </si>
  <si>
    <t>Two (2) verifiable months of supervisory or quality control experience in commercial agriculture in fruit or vegetable fields. 
Drug/Alcohol Testing: Citrus Harvesting may conduct a drug/alcohol test post employment at the employers expense.</t>
  </si>
  <si>
    <t>H-300-20262-831925</t>
  </si>
  <si>
    <t>Valley Pride, Inc.</t>
  </si>
  <si>
    <t>365 Victor Street</t>
  </si>
  <si>
    <t>Suite P</t>
  </si>
  <si>
    <t>Valdez</t>
  </si>
  <si>
    <t>Sandra</t>
  </si>
  <si>
    <t>vmunoz@valleypride.com</t>
  </si>
  <si>
    <t>JO-A-300-20262-831925</t>
  </si>
  <si>
    <t>ANISE/FENNEL HARVESTINGREG / TRIMMED / IFCO / GP (18'S-24'S)/26 LBS/GROUP INCENTIVE RATE</t>
  </si>
  <si>
    <t xml:space="preserve">' 
See Addendum C. </t>
  </si>
  <si>
    <t xml:space="preserve">Specific requirements include lifting up to 75 pounds frequently and ability to use hand tools, including cutting knives. Must be able to work under conditions where skin and clothing become heavily soiled with mud, water, grease, etc. Must be able to work outdoors in inclement weather conditions, including rain, ice, cold, high winds, etc. Candidates must have a minimum of three (3) months of vegetable harvesting experience to be considered for this work. This highly physical work involves frequent and repetitive pushing and pulling horizontally, lifting and lowering, working in bent, kneeling or in stooped positions. Must be able to walk, stand up, and climb ladders and stairs extensively. Smoking (includes electronic cigarettes), alcohol, or firearms in field and/or employer-provided housing is not permitted. 
See Addendum C. </t>
  </si>
  <si>
    <t>Ocean Mist Farms-North Indio Farms: S. Ave 42 &amp; W. Monroe St</t>
  </si>
  <si>
    <t>Deluxe Inn, 82455 Indio Blvd</t>
  </si>
  <si>
    <t xml:space="preserve">Indio </t>
  </si>
  <si>
    <t>Inn style</t>
  </si>
  <si>
    <t>H-300-20275-853347</t>
  </si>
  <si>
    <t>Tessier Farms</t>
  </si>
  <si>
    <t>12736 Rue Francois</t>
  </si>
  <si>
    <t>Tessier</t>
  </si>
  <si>
    <t>stephen_tes@msn.com</t>
  </si>
  <si>
    <t>JO-A-300-20275-853347</t>
  </si>
  <si>
    <t>H-300-20295-884688</t>
  </si>
  <si>
    <t>Brooks</t>
  </si>
  <si>
    <t>374 County Road 141</t>
  </si>
  <si>
    <t>kent.brooks@bonnieplants.com</t>
  </si>
  <si>
    <t>JO-A-300-20295-884688</t>
  </si>
  <si>
    <t>H-300-20301-889079</t>
  </si>
  <si>
    <t>Eric P Link</t>
  </si>
  <si>
    <t>1408 Boone Road</t>
  </si>
  <si>
    <t>JO-A-300-20301-889079</t>
  </si>
  <si>
    <t>Must able to lift &amp; carry 70lbs. Workers may be required to take random, post accident, and/or upon suspicion
drug test, and background check post hire at no cost to worker. Must have legal authority to work in the US.
Must have three months positive verifiable prior experience in job offered.</t>
  </si>
  <si>
    <t>1655 Boone Road</t>
  </si>
  <si>
    <t>singlewide trailer</t>
  </si>
  <si>
    <t>H-300-20293-881767</t>
  </si>
  <si>
    <t>JO-A-300-20293-881767</t>
  </si>
  <si>
    <t>H-300-20297-887128</t>
  </si>
  <si>
    <t>Ritz Crawfish Company, LLC</t>
  </si>
  <si>
    <t>14813 Abell Road</t>
  </si>
  <si>
    <t>Ritz</t>
  </si>
  <si>
    <t>wnickle@ritzcrawfishco.com</t>
  </si>
  <si>
    <t>JO-A-300-20297-887128</t>
  </si>
  <si>
    <t>Frequent stooping, lifting, and work outside in all conditions; exposure to extreme temps; must be able to lift/carry 70 lbs.</t>
  </si>
  <si>
    <t>1635 S Thibodeaux Road</t>
  </si>
  <si>
    <t>Yellow Bunkhouse</t>
  </si>
  <si>
    <t>H-300-20304-893256</t>
  </si>
  <si>
    <t>Hartland Farms</t>
  </si>
  <si>
    <t>P.O. Box 27</t>
  </si>
  <si>
    <t>1194 Rd Y</t>
  </si>
  <si>
    <t>Vyn</t>
  </si>
  <si>
    <t>P.O. Box 1027</t>
  </si>
  <si>
    <t>JO-A-300-20304-893256</t>
  </si>
  <si>
    <t>1194 RD Y</t>
  </si>
  <si>
    <t>1243 Rd V</t>
  </si>
  <si>
    <t>justinvyn@yahoo.com</t>
  </si>
  <si>
    <t>H-300-20307-894521</t>
  </si>
  <si>
    <t>G &amp; G Farms #2</t>
  </si>
  <si>
    <t>918 Hwy 442</t>
  </si>
  <si>
    <t>jgentry118@gmail.com</t>
  </si>
  <si>
    <t>JO-A-300-20307-894521</t>
  </si>
  <si>
    <t xml:space="preserve">Job requires operating large GPS farm equipment, tractors, combine, sprayers, to till soil, plant, cultivate, irrigate, fertilize, &amp; harvest crops and performing mechanical repair and maintenance.  Basic literacy, reading and math skills along with 3 months of experience are also required. Applicant must have or be able to obtain drivers license. </t>
  </si>
  <si>
    <t>1349 Hwy 442 W</t>
  </si>
  <si>
    <t xml:space="preserve">Employer rental </t>
  </si>
  <si>
    <t>H-300-20307-894867</t>
  </si>
  <si>
    <t>Sun Plus Inc</t>
  </si>
  <si>
    <t>1600 Sun Plus Pkwy</t>
  </si>
  <si>
    <t>P O Box 914 Port Allen LA 70767 (Mailing)</t>
  </si>
  <si>
    <t>Phillips III</t>
  </si>
  <si>
    <t>Rawlston</t>
  </si>
  <si>
    <t>P O Box 917 Port Allen LA 70767 (Mailing)</t>
  </si>
  <si>
    <t>rawlston@sunplusinc.com</t>
  </si>
  <si>
    <t>JO-A-300-20307-894867</t>
  </si>
  <si>
    <t>2400 Sun Plus Pkwy</t>
  </si>
  <si>
    <t>3282 Sun Plus Pkwy</t>
  </si>
  <si>
    <t>H-300-20301-889113</t>
  </si>
  <si>
    <t>IKD Cajun Crawfish, LLC</t>
  </si>
  <si>
    <t>5157 West Whitney Street</t>
  </si>
  <si>
    <t>I.</t>
  </si>
  <si>
    <t>JO-A-300-20301-889113</t>
  </si>
  <si>
    <t>5422 West Whitney Street</t>
  </si>
  <si>
    <t>5355 West Whitney Street</t>
  </si>
  <si>
    <t>Metal Frame Building</t>
  </si>
  <si>
    <t>H-300-20302-890748</t>
  </si>
  <si>
    <t xml:space="preserve">Moon's Tree Farm, Inc.  </t>
  </si>
  <si>
    <t xml:space="preserve">175 Happy Hollow Road </t>
  </si>
  <si>
    <t xml:space="preserve">Washington </t>
  </si>
  <si>
    <t>Moon</t>
  </si>
  <si>
    <t xml:space="preserve">Dwayne </t>
  </si>
  <si>
    <t>175 Happy Hollow Road</t>
  </si>
  <si>
    <t>JO-A-300-20302-890748</t>
  </si>
  <si>
    <t xml:space="preserve">This job requires a minimum of 3 months of agricultural experience, preferably on a tree farm handling both manual and mechanized tasks associated with commodity production and harvest activities. Workers must be able to perform manual and mechanized tasks with accuracy and efficiency.  Saturday work required. Must be able to lift/carry 60  lbs.   </t>
  </si>
  <si>
    <t>WILKES</t>
  </si>
  <si>
    <t>567 Happy Hollow Road</t>
  </si>
  <si>
    <t>H-300-20309-899227</t>
  </si>
  <si>
    <t>Justin Folvag</t>
  </si>
  <si>
    <t>13398 60th St NW</t>
  </si>
  <si>
    <t>Folvag</t>
  </si>
  <si>
    <t>JO-A-300-20309-899227</t>
  </si>
  <si>
    <t>13398 60th St NW, Unit B</t>
  </si>
  <si>
    <t>Trailer house and outbuilding</t>
  </si>
  <si>
    <t>jfolvag@me.com</t>
  </si>
  <si>
    <t>http://www.jobsnd.com</t>
  </si>
  <si>
    <t>H-300-20307-894602</t>
  </si>
  <si>
    <t>Watkins Family Partnership</t>
  </si>
  <si>
    <t>141 Hall Rd</t>
  </si>
  <si>
    <t>Marcus</t>
  </si>
  <si>
    <t>JO-A-300-20307-894602</t>
  </si>
  <si>
    <t>60 Airport Rd</t>
  </si>
  <si>
    <t>50 Jones Lake Rd</t>
  </si>
  <si>
    <t>markwatkins8@icloud.com</t>
  </si>
  <si>
    <t>H-300-20301-889092</t>
  </si>
  <si>
    <t>JO-A-300-20301-889092</t>
  </si>
  <si>
    <t>H-300-20308-896815</t>
  </si>
  <si>
    <t>Samantha D Craun</t>
  </si>
  <si>
    <t>Davis Brothers Dairy #2</t>
  </si>
  <si>
    <t xml:space="preserve">2303 Davis Brothers Dairy </t>
  </si>
  <si>
    <t>Philadelphia</t>
  </si>
  <si>
    <t>Craun</t>
  </si>
  <si>
    <t>2303 Davis Brothers Dairy</t>
  </si>
  <si>
    <t>scraun05@gmail.com</t>
  </si>
  <si>
    <t>Occupation Title of Farm Equipment Mechanics and Service Technicians</t>
  </si>
  <si>
    <t>JO-A-300-20308-896815</t>
  </si>
  <si>
    <t>' (b) The following deductions will be made: 
___x_ Taxes, ifapplicable under Federal, State, and local law from U.S. Workers; _____x __FICA Taxes  _____ FUTA Taxes  __x__ Federal. Income Tax Withholding 
_____ Advances; 
_____ Meals; 
_____ Willful destruction of property; 
___ X __ Other (Specify)  Deductions will be made for willful destruction of property</t>
  </si>
  <si>
    <t>2303 Davis Brothers Dairy
Philadelphia, TN 37846</t>
  </si>
  <si>
    <t>1122 Davis Dairy Road
Philadelphia, TN  37846</t>
  </si>
  <si>
    <t>Modular Home 3 bdrms</t>
  </si>
  <si>
    <t>H-300-20314-904625</t>
  </si>
  <si>
    <t>Sugar Shack Farms, LLC</t>
  </si>
  <si>
    <t>582 Barnhill Blueberry Lane</t>
  </si>
  <si>
    <t>Horrell Jr.</t>
  </si>
  <si>
    <t>Colin</t>
  </si>
  <si>
    <t>sugarshackhill@gmail.com</t>
  </si>
  <si>
    <t>JO-A-300-20314-904625</t>
  </si>
  <si>
    <t>Berry Workers</t>
  </si>
  <si>
    <t>Hand-harvest blackberries, $3.50 per flat consisting of 12-6 oz clamshells or $4 per flat consisting of 8-12 oz clamshells  / minimum production standard of 4 flats per hour applies to all</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</si>
  <si>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and carry 75 lbs. repetitively throughout the workday.  Must not hinder another workers productivity.  Use of personal cell phone or other personal electronic device during working hours strictly prohibited except for work-related calls or emergencies and violation may result in immediate termination.  Requires three months verifiable experience pruning/shearing field-grown blueberry plants.</t>
  </si>
  <si>
    <t>BLADEN</t>
  </si>
  <si>
    <t>99 A &amp; B Becky's Lane</t>
  </si>
  <si>
    <t>H-300-20308-897303</t>
  </si>
  <si>
    <t>Raasch Brothers, LLC</t>
  </si>
  <si>
    <t>1995 S LaFrenz Rd</t>
  </si>
  <si>
    <t>JO-A-300-20308-897303</t>
  </si>
  <si>
    <t>Must have a CDL or equivalent or be able to obtain within 30 days of hire.  Job requires extensive sitting.  Must be able to lift 50 lbs.  Require 3 months experience operating equipment.</t>
  </si>
  <si>
    <t>8744 Bruns Rd</t>
  </si>
  <si>
    <t>RAY</t>
  </si>
  <si>
    <t>raaschbrothers@gmail.com</t>
  </si>
  <si>
    <t>H-300-20302-890409</t>
  </si>
  <si>
    <t>Gerloff Land &amp; Cattle, LLC</t>
  </si>
  <si>
    <t>26425 State Hwy 50</t>
  </si>
  <si>
    <t>Freedom</t>
  </si>
  <si>
    <t>Gerloff</t>
  </si>
  <si>
    <t>Chance</t>
  </si>
  <si>
    <t>JO-A-300-20302-890409</t>
  </si>
  <si>
    <t>gerlofflandandcattle@gmail.com</t>
  </si>
  <si>
    <t>H-300-20307-895180</t>
  </si>
  <si>
    <t>Dairyland Nursery</t>
  </si>
  <si>
    <t>150 N. Grand Bay Willmer Rd</t>
  </si>
  <si>
    <t>JO-A-300-20307-895180</t>
  </si>
  <si>
    <t>All applicants must have at least 3 months experience operating 70+HP Farm Equipment.  Workers must possess a valid class D, or equivalent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</si>
  <si>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150 N. Grandbay Wilmer Rd</t>
  </si>
  <si>
    <t>13930 A Frank Williams rd</t>
  </si>
  <si>
    <t xml:space="preserve">Wood Frame with siding               </t>
  </si>
  <si>
    <t>H-300-20324-919542</t>
  </si>
  <si>
    <t>Raymond Fruge</t>
  </si>
  <si>
    <t>1529 Soileau Rd</t>
  </si>
  <si>
    <t>Raymond</t>
  </si>
  <si>
    <t>1529 Soileau Rd.</t>
  </si>
  <si>
    <t>tfruge6934@aol.com</t>
  </si>
  <si>
    <t>JO-A-300-20324-919542</t>
  </si>
  <si>
    <t>General Farm workers</t>
  </si>
  <si>
    <t>Willis</t>
  </si>
  <si>
    <t>Pollard</t>
  </si>
  <si>
    <t>H-300-20323-916997</t>
  </si>
  <si>
    <t>JO-A-300-20323-916997</t>
  </si>
  <si>
    <t xml:space="preserve">21251 Bushard St </t>
  </si>
  <si>
    <t xml:space="preserve">Huntington Beach </t>
  </si>
  <si>
    <t>H-300-20330-928270</t>
  </si>
  <si>
    <t>OCC-OCONNOR CROPS &amp; CATTLE</t>
  </si>
  <si>
    <t>Tyree</t>
  </si>
  <si>
    <t>oconnorranch@yahoo.com</t>
  </si>
  <si>
    <t>JO-A-300-20330-928270</t>
  </si>
  <si>
    <t>Seasonal Hours: Average 10 hours per day - 60 hours per week
Feb 1  May 1  estimated hrs. are 7am to 6pm (Mon.-Sat.) 
May 1  Oct. 31  estimated hrs. range from 6am to 7pm, or split shifts from 6am to noon and 4pm to 10pm (Mon.-Sat.) during harvest
  Oct. 31  Dec. 1  estimated hrs. are 7am to 6pm (Mon.-Sat.)</t>
  </si>
  <si>
    <t>203 Kim Curry Road</t>
  </si>
  <si>
    <t>400 Kim Curry Road</t>
  </si>
  <si>
    <t>H-300-20314-904264</t>
  </si>
  <si>
    <t>Windmill Nursery of Louisiana, LLC</t>
  </si>
  <si>
    <t>12398 Highway 25</t>
  </si>
  <si>
    <t>Heard</t>
  </si>
  <si>
    <t>ashley@windmillnurseryllc.com</t>
  </si>
  <si>
    <t>JO-A-300-20314-904264</t>
  </si>
  <si>
    <t>Three months of verifiable horticultural experience required. Work in extremely hot, cold and/or wet weather and repeatedly lift and carry up to 50 lbs. Walk, stoop, push and pull for extended periods of time. Drug testing is conducted post hire at the employer's expense and is not part of the interview process. Negative results are required before beginning work. Must be 18 years or older.</t>
  </si>
  <si>
    <t>12398 Highway 25 (A1, B1, B2, C1-5 and E1-3)</t>
  </si>
  <si>
    <t>H-300-20318-912550</t>
  </si>
  <si>
    <t>Tanner Lemon</t>
  </si>
  <si>
    <t>605 Custer Avenue</t>
  </si>
  <si>
    <t>Lemon</t>
  </si>
  <si>
    <t>Tannerlemon@gmail.com</t>
  </si>
  <si>
    <t>JO-A-300-20318-912550</t>
  </si>
  <si>
    <t>FRONTIER</t>
  </si>
  <si>
    <t>H-300-20325-922308</t>
  </si>
  <si>
    <t>N.W. Kaltz &amp; Sons Farms</t>
  </si>
  <si>
    <t>2571 Kronner Rd</t>
  </si>
  <si>
    <t>Kaltz</t>
  </si>
  <si>
    <t>2571 Kronner Rd.</t>
  </si>
  <si>
    <t>JO-A-300-20325-922308</t>
  </si>
  <si>
    <t>Nursery, Farmworker, Laborer</t>
  </si>
  <si>
    <t>Workers will work with the following crops at $14.40 per hour: cucumber, beets, carrots, broccoli, cauliflower, cabbage, kale, swiss chard, collards, gourds, pumpkins, leeks, celery, fennel, herbs (indoor and outdoor crops) winter squash, tomato, pepper, eggplant.</t>
  </si>
  <si>
    <t>69068 Beebe St. Unit 92A</t>
  </si>
  <si>
    <t>markkaltz.mk@gmail.com</t>
  </si>
  <si>
    <t>H-300-20316-908341</t>
  </si>
  <si>
    <t>JO-A-300-20316-908341</t>
  </si>
  <si>
    <t>H-300-20323-918646</t>
  </si>
  <si>
    <t>Bloms Land and Cattle LLC</t>
  </si>
  <si>
    <t>7470  42nd Ave NW</t>
  </si>
  <si>
    <t xml:space="preserve"> Carpio</t>
  </si>
  <si>
    <t>Bloms</t>
  </si>
  <si>
    <t>7470 42nd Ave NW</t>
  </si>
  <si>
    <t>Carpio</t>
  </si>
  <si>
    <t>blomsy@icloud.com</t>
  </si>
  <si>
    <t>JO-A-300-20323-918646</t>
  </si>
  <si>
    <t>Must be able to lift 60 lbs. Minimum of (1) months experience required. Must be able to obtain a driver's license within 30-90 days of hire. Wage rate may increase with verifiable experience. Employer may reward exceptional work with monetary or other benefits in addition to those listed here in his sole discretion.</t>
  </si>
  <si>
    <t>7480  42nd Ave NW</t>
  </si>
  <si>
    <t>H-300-20324-919858</t>
  </si>
  <si>
    <t>3747 S 21000 W</t>
  </si>
  <si>
    <t>Holbrook</t>
  </si>
  <si>
    <t>Seamons</t>
  </si>
  <si>
    <t>JO-A-300-20324-919858</t>
  </si>
  <si>
    <t>carsey.eliason@cssfarms.com</t>
  </si>
  <si>
    <t>H-300-20321-914226</t>
  </si>
  <si>
    <t>JO-A-300-20321-914226</t>
  </si>
  <si>
    <t>H-300-20321-914286</t>
  </si>
  <si>
    <t>Amos Zittel &amp; Sons Inc.</t>
  </si>
  <si>
    <t>3275 Webster Rd</t>
  </si>
  <si>
    <t>Zittel</t>
  </si>
  <si>
    <t>JO-A-300-20321-914286</t>
  </si>
  <si>
    <t xml:space="preserve">' All state &amp; federal deductions required by law will be made
</t>
  </si>
  <si>
    <t xml:space="preserve">3124 Bley Rd </t>
  </si>
  <si>
    <t>Wooden Structure</t>
  </si>
  <si>
    <t>H-300-20315-906527</t>
  </si>
  <si>
    <t>JO-A-300-20315-906527</t>
  </si>
  <si>
    <t>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Applicants must be able to furnish verifiable job reference(s) or comparable third party documentation from recent employer(s) establishing acceptable prior experience. Saturday work required.  Must be able to lift/carry 60 lbs.  Employer-paid post-hire drug testing is required upon reasonable suspicion of use and after a worker has an accident at work.  Must be willing to work 1st, 2nd or 3rd shift hours.</t>
  </si>
  <si>
    <t>LANCASTER</t>
  </si>
  <si>
    <t>Cadiz</t>
  </si>
  <si>
    <t>501 SW Long Drive</t>
  </si>
  <si>
    <t>Palm City</t>
  </si>
  <si>
    <t>H-300-20335-930687</t>
  </si>
  <si>
    <t>Corneliu Prelipceanu</t>
  </si>
  <si>
    <t>Elsi Bees</t>
  </si>
  <si>
    <t>14714 Midland Rd</t>
  </si>
  <si>
    <t>San Leandro</t>
  </si>
  <si>
    <t>Prelipceanu</t>
  </si>
  <si>
    <t>Corneliu</t>
  </si>
  <si>
    <t>Samoil</t>
  </si>
  <si>
    <t>JO-A-300-20335-930687</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</si>
  <si>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</si>
  <si>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Must have an Apiary certification or be able to obtain one in 30 days. Will be working in hot and cold weather.  Require 3 months experience as a Bee Keeper.</t>
  </si>
  <si>
    <t>10331 Crow Canyon Rd</t>
  </si>
  <si>
    <t>Castro Valley</t>
  </si>
  <si>
    <t>ALAMEDA</t>
  </si>
  <si>
    <t>elsibees@gmail.com</t>
  </si>
  <si>
    <t>http://jobs.ca.gov/</t>
  </si>
  <si>
    <t>H-300-20339-938641</t>
  </si>
  <si>
    <t>Brett Family Farms LLC</t>
  </si>
  <si>
    <t>241 Frank Hutcheson Rd</t>
  </si>
  <si>
    <t>brettfamilyfarms@gmail.com</t>
  </si>
  <si>
    <t>JO-A-300-20339-938641</t>
  </si>
  <si>
    <t>Farmworkers &amp; Laborers, Crop</t>
  </si>
  <si>
    <t>per box hand-harvested and field-packed broccoli crowns</t>
  </si>
  <si>
    <t xml:space="preserve">Prolonged walking, standing, bending, stooping and reaching. Job is outdoors and continues in all types of weather.  The use or possession or being under the influence of illegal drugs or alcohol during working time is prohibited. Workers may be requested to submit to random drug or alcohol tests at no cost to the worker. Failure to comply with the request or testing positive may result in immediate termination. All testing will occur post-hire and is not a part of the interview process.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three months verifiable work experience hand-harvesting broccoli.  Must commit to work entire contract period.
</t>
  </si>
  <si>
    <t>on Frank Wimberly Rd
32.5168, -82.4728</t>
  </si>
  <si>
    <t>Swainsboro</t>
  </si>
  <si>
    <t>EMANUEL</t>
  </si>
  <si>
    <t>190 Buckhorn Rd</t>
  </si>
  <si>
    <t>H-300-20339-938647</t>
  </si>
  <si>
    <t>Royce Larsen</t>
  </si>
  <si>
    <t>53675 W. 17600 N.</t>
  </si>
  <si>
    <t>P.O Box 836, Park Valley, UT, 84329</t>
  </si>
  <si>
    <t>Park Valley</t>
  </si>
  <si>
    <t xml:space="preserve">Royce or Calvin </t>
  </si>
  <si>
    <t>slarsen1950@yahoo.com</t>
  </si>
  <si>
    <t>JO-A-300-20339-938647</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</si>
  <si>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work with and around farm machinery such as tractors for haying and supplemental feeding purposes and ATVs for irrigating and the movement of livestock, demonstrate commonsense and awareness of safe equine handling procedures, i.e. no running in barns, shouting, abusing animals, </t>
  </si>
  <si>
    <t xml:space="preserve">'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$11.71. The Employer assures that if a change in the AEWR, prevailing hourly wage rate, or federal minimum wage rate requires an increase in the guaranteed minimum, such increase will be paid as of the effective date of the increase.
</t>
  </si>
  <si>
    <t>Ridge Spring</t>
  </si>
  <si>
    <t>Bell City</t>
  </si>
  <si>
    <t>H-300-20337-934451</t>
  </si>
  <si>
    <t>Dionisio Produce and Farms, LLC</t>
  </si>
  <si>
    <t>38546 East US Hwy 50</t>
  </si>
  <si>
    <t>Pueblo</t>
  </si>
  <si>
    <t>Dionisio</t>
  </si>
  <si>
    <t>rdionisio@dionisioproduce.com</t>
  </si>
  <si>
    <t>JO-A-300-20337-934451</t>
  </si>
  <si>
    <t>Once hired worker may be required to submit to a random drug test at no cost to worker.  Testing positive or failure to comply may result in immediate termination from employment.</t>
  </si>
  <si>
    <t>PUEBLO</t>
  </si>
  <si>
    <t>1207 39th Lane</t>
  </si>
  <si>
    <t>Framed House</t>
  </si>
  <si>
    <t>Norman Keil Nurseries Inc.</t>
  </si>
  <si>
    <t>Saint James</t>
  </si>
  <si>
    <t>Keil</t>
  </si>
  <si>
    <t>453 North Country Road</t>
  </si>
  <si>
    <t>joletta@normankeilnurseries.com</t>
  </si>
  <si>
    <t>Cope</t>
  </si>
  <si>
    <t>Mount Joy</t>
  </si>
  <si>
    <t>Winnsboro</t>
  </si>
  <si>
    <t>H-300-20314-905384</t>
  </si>
  <si>
    <t>Allen Ranch/Worth Allen</t>
  </si>
  <si>
    <t>111 A Cedar Drive</t>
  </si>
  <si>
    <t xml:space="preserve">Ozona </t>
  </si>
  <si>
    <t>Worth</t>
  </si>
  <si>
    <t>Ozona</t>
  </si>
  <si>
    <t>111 A Cedar Drive TX</t>
  </si>
  <si>
    <t>wsttxcowboy@gmail.com</t>
  </si>
  <si>
    <t>JO-A-300-20314-905384</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</si>
  <si>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t>
  </si>
  <si>
    <t>2 miles E. Iraan on Hwy 190 4 miles S, on CR 310</t>
  </si>
  <si>
    <t>Hwy 190, exit CR 310 to Allen Ranch and 15471 A Hwy 163</t>
  </si>
  <si>
    <t>Fixed  Site</t>
  </si>
  <si>
    <t>H-300-20288-878494</t>
  </si>
  <si>
    <t>Valera Brothers Custom Harvesting</t>
  </si>
  <si>
    <t>11200 Los Amigos Rd.</t>
  </si>
  <si>
    <t>Valera</t>
  </si>
  <si>
    <t>joe.s.valera@gmail.com</t>
  </si>
  <si>
    <t>JO-A-300-20288-878494</t>
  </si>
  <si>
    <t>' All deductions required by law will be made from the worker’s paycheck. Social Security, Federal and State (if applicable) taxes will only be deducted from foreign H-2A workers at their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</si>
  <si>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4052 &amp; 4058 Barnes Road, 2480 San Miguel Avenue, 2082 &amp; 3625 Fulton Road</t>
  </si>
  <si>
    <t>11198 Los amigos Rd.</t>
  </si>
  <si>
    <t>Headsburg</t>
  </si>
  <si>
    <t>H-300-20335-930560</t>
  </si>
  <si>
    <t>Brenda Huesers</t>
  </si>
  <si>
    <t>13566 Pheasant Run Road</t>
  </si>
  <si>
    <t xml:space="preserve"> Garrison</t>
  </si>
  <si>
    <t>Huesers</t>
  </si>
  <si>
    <t>Garrison</t>
  </si>
  <si>
    <t>bhues@restel.net</t>
  </si>
  <si>
    <t>JO-A-300-20335-930560</t>
  </si>
  <si>
    <t>Extensive pushing, pulling, and sitting. Exposure to extreme temperatures. OT/Holiday is not mandatory. Repetitive movements.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</si>
  <si>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1558  67th Ave NW</t>
  </si>
  <si>
    <t>SCHLEICHER</t>
  </si>
  <si>
    <t>H-300-20342-940098</t>
  </si>
  <si>
    <t>Jennings Farms Inc.</t>
  </si>
  <si>
    <t>39 Jennings Road</t>
  </si>
  <si>
    <t>Riverton</t>
  </si>
  <si>
    <t xml:space="preserve">Colleen or James William </t>
  </si>
  <si>
    <t>cjenning@wyoming.com</t>
  </si>
  <si>
    <t>JO-A-300-20342-940098</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</si>
  <si>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t>
  </si>
  <si>
    <t>39 Jennings Rd</t>
  </si>
  <si>
    <t>H-300-20219-753914</t>
  </si>
  <si>
    <t>701 Harvesting, LLC</t>
  </si>
  <si>
    <t>525 Pennsylvania Ave.</t>
  </si>
  <si>
    <t>Wauchila</t>
  </si>
  <si>
    <t>Oceguera</t>
  </si>
  <si>
    <t>Susanna</t>
  </si>
  <si>
    <t>701harvesting@gmail.com</t>
  </si>
  <si>
    <t>JO-A-300-20219-753914</t>
  </si>
  <si>
    <t>42850 Crescent Loop</t>
  </si>
  <si>
    <t>Babcock Ranch</t>
  </si>
  <si>
    <t>170 Hichpochee Av</t>
  </si>
  <si>
    <t>block housing, fully furnished, kitchens</t>
  </si>
  <si>
    <t>701harvestingllc@gmail.com</t>
  </si>
  <si>
    <t>H-300-20316-908498</t>
  </si>
  <si>
    <t xml:space="preserve">Kathryn </t>
  </si>
  <si>
    <t>422 Jack Creek Road</t>
  </si>
  <si>
    <t>PO Box 645</t>
  </si>
  <si>
    <t>JO-A-300-20316-908498</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</si>
  <si>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The job may entail working with and around farm machinery such as tractors for supplemental feeding purposes and ATVs for movement of livestock, periodically.  Employee may experience occasional exposure to herding hazards such as extreme cold, poisonous snakes and predators</t>
  </si>
  <si>
    <t>422 Jack Creek Rd 7 miles W of Saratoga, CR 500</t>
  </si>
  <si>
    <t>422 Jack Creek Rd 7 miles W of Saratoga,off of CR 500</t>
  </si>
  <si>
    <t>H-300-20198-717939</t>
  </si>
  <si>
    <t>Southern Flavor Farms LP</t>
  </si>
  <si>
    <t>9465 Miami Valley Rd</t>
  </si>
  <si>
    <t>Fort Valley</t>
  </si>
  <si>
    <t>Selena</t>
  </si>
  <si>
    <t>Office Administrator/H2A Coordiator</t>
  </si>
  <si>
    <t>selena@pure-flavor.com</t>
  </si>
  <si>
    <t>JO-A-300-20198-717939</t>
  </si>
  <si>
    <t>Greenhouse Workers</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</si>
  <si>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Production standards apply. Work in high humidity in temperature that averages 90 degrees Fahrenheit but increases to approximately 100 degrees Fahrenheit in the summer. Be able to tolerate high decibel background noise. Prolonged standing and walking. Possess both excellent visual skills (must be able to distinguish between colours) and audio sensory skills. Possess good manual hand dexterity skills. Lift, push and pull, bend, twist and carry up to 50 lbs. Must be comfortable working at elevated heights (up to 15 feet) utilizing scissor carts. Must be 18 years of age or older.</t>
  </si>
  <si>
    <t>PEACH</t>
  </si>
  <si>
    <t>Barracks type unit</t>
  </si>
  <si>
    <t>vickie@pure-flavor.com</t>
  </si>
  <si>
    <t>H-300-20196-713848</t>
  </si>
  <si>
    <t>NJ Gomeza Farms</t>
  </si>
  <si>
    <t>1005 Emison Ave</t>
  </si>
  <si>
    <t>Nyssa</t>
  </si>
  <si>
    <t>Gomeza</t>
  </si>
  <si>
    <t>Berenise</t>
  </si>
  <si>
    <t>berenise@riverfrontproduce.com</t>
  </si>
  <si>
    <t>JACKIE</t>
  </si>
  <si>
    <t>1831 N. LAKEWOOD DRIVE</t>
  </si>
  <si>
    <t>COEUR D'ALENE</t>
  </si>
  <si>
    <t>JACKIE@LABORCI.COM</t>
  </si>
  <si>
    <t>JO-A-300-20196-713848</t>
  </si>
  <si>
    <t>Worker has 3 days from date of hire to show legal authorization to work in the United States. Drug/alcohol/tobacco free work zone. Must be 18 due to insurance. (Special Requirements box)</t>
  </si>
  <si>
    <t>3636 Clark Blvd</t>
  </si>
  <si>
    <t>Ontario</t>
  </si>
  <si>
    <t xml:space="preserve">906 Elm Ave. #67 </t>
  </si>
  <si>
    <t>House - Rental</t>
  </si>
  <si>
    <t>H-300-20241-793210</t>
  </si>
  <si>
    <t>Bayou Farms Bin Services &amp; Repair, LLC</t>
  </si>
  <si>
    <t>1106 Hwy 442</t>
  </si>
  <si>
    <t>christiwalker65@gmail.com</t>
  </si>
  <si>
    <t>JO-A-300-20241-793210</t>
  </si>
  <si>
    <t>Moderate cell phone use is allowed on the worksite.</t>
  </si>
  <si>
    <t>H-300-20240-791192</t>
  </si>
  <si>
    <t>Agro-Cargo LLC</t>
  </si>
  <si>
    <t>17614 S. Avenue 1 1/2 E</t>
  </si>
  <si>
    <t>Gomez Bueno</t>
  </si>
  <si>
    <t>AgroCargoLLC@gmail.com</t>
  </si>
  <si>
    <t>10166 E 35th Place</t>
  </si>
  <si>
    <t>CITA Centro Independiente de Trabajadores Agricolas</t>
  </si>
  <si>
    <t>Cazares</t>
  </si>
  <si>
    <t>Nayelly</t>
  </si>
  <si>
    <t>CITA - Centro Independiente de Trabajadores Agricolas</t>
  </si>
  <si>
    <t>nayelly@h-2a.com</t>
  </si>
  <si>
    <t>JO-A-300-20240-791192</t>
  </si>
  <si>
    <t>' Social Security
Federal Taxes
State Taxes</t>
  </si>
  <si>
    <t>Avenue 28 E &amp; County 9th Street</t>
  </si>
  <si>
    <t>Sierra Pacific 
5201 Highway 95 space 240</t>
  </si>
  <si>
    <t>MMurillo.AgroCargo@Gmail.com</t>
  </si>
  <si>
    <t>H-300-20253-812805</t>
  </si>
  <si>
    <t xml:space="preserve">3 D Farms </t>
  </si>
  <si>
    <t xml:space="preserve">800 E 18th </t>
  </si>
  <si>
    <t>Monahans</t>
  </si>
  <si>
    <t>800 East 18th Monahans, TX. 79756</t>
  </si>
  <si>
    <t>5295 State Hwy. 18th South Monahans TX.79756</t>
  </si>
  <si>
    <t>craig@bluskyinc.com</t>
  </si>
  <si>
    <t>1018 Ashford</t>
  </si>
  <si>
    <t>JO-A-300-20253-812805</t>
  </si>
  <si>
    <t>' Damage of the property if applicable</t>
  </si>
  <si>
    <t xml:space="preserve">Metal Frame apartment </t>
  </si>
  <si>
    <t>H-300-20245-798132</t>
  </si>
  <si>
    <t>M &amp; A Produce, LLC</t>
  </si>
  <si>
    <t>170 Jr Suber Rd.</t>
  </si>
  <si>
    <t>McGee III</t>
  </si>
  <si>
    <t>Member/Partner</t>
  </si>
  <si>
    <t>d_town_atl@yahoo.com</t>
  </si>
  <si>
    <t>JO-A-300-20245-798132</t>
  </si>
  <si>
    <t>Incentive-Picking cabbage, per 1000 lb bin. (group rate)</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</si>
  <si>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Requires repetitive bending, stooping, reaching, pushing, pulling, sitting, walking and lifting and carrying up to 50 lbs. Work is in inclement weather conditions including extreme heat, rain and cold.</t>
  </si>
  <si>
    <t>171-699 Quillie Jones Road</t>
  </si>
  <si>
    <t>2534 Ellenton-Norman Park Road</t>
  </si>
  <si>
    <t>COLQUITT</t>
  </si>
  <si>
    <t>H-300-20241-794468</t>
  </si>
  <si>
    <t>D CANELA RESOURCES, LLC</t>
  </si>
  <si>
    <t>773 Pine Level Church Rd</t>
  </si>
  <si>
    <t>CANELA</t>
  </si>
  <si>
    <t>GUMARA</t>
  </si>
  <si>
    <t>773 PINE LEVEL CHURCH ROAD</t>
  </si>
  <si>
    <t>dcanelaresourcesllc@gmail.com</t>
  </si>
  <si>
    <t>1931 GA Hwy 32 East</t>
  </si>
  <si>
    <t>María L. Patricio</t>
  </si>
  <si>
    <t>JO-A-300-20241-794468</t>
  </si>
  <si>
    <t>PER PIECE (PLANT)</t>
  </si>
  <si>
    <t>' federal, state, local taxes as well as social security will be deducted</t>
  </si>
  <si>
    <t xml:space="preserve">3 MONTHS VERIFIABLE WORK EXPERIENCE IN PLANTING BLUEBERRIES AND PERFORMING FIELD MAINTENANCE IN BLUEBERRY FIELDS IS REQUIRED. </t>
  </si>
  <si>
    <t>2837 HORSESHOE ROAD</t>
  </si>
  <si>
    <t>MERSHON</t>
  </si>
  <si>
    <t>220 CARRIBEANB ROAD</t>
  </si>
  <si>
    <t xml:space="preserve">Barrick building </t>
  </si>
  <si>
    <t>H-300-20265-837233</t>
  </si>
  <si>
    <t>Jace Schilling</t>
  </si>
  <si>
    <t>3459 91st Street SE</t>
  </si>
  <si>
    <t>Venturia</t>
  </si>
  <si>
    <t>Schilling</t>
  </si>
  <si>
    <t>Cheryl</t>
  </si>
  <si>
    <t>JO-A-300-20265-837233</t>
  </si>
  <si>
    <t xml:space="preserve">' Federal, State and Social Security taxes. </t>
  </si>
  <si>
    <t xml:space="preserve">Must obtain Driver's license within 30 days. 3 months tractor driving and cattle experience. </t>
  </si>
  <si>
    <t xml:space="preserve">3459 91st St SE </t>
  </si>
  <si>
    <t xml:space="preserve">124 S. Centennial St. </t>
  </si>
  <si>
    <t>Wishek</t>
  </si>
  <si>
    <t>4 bed/ 2 bath house; rented</t>
  </si>
  <si>
    <t>H-300-20261-831438</t>
  </si>
  <si>
    <t>John J Hatzenbuhler</t>
  </si>
  <si>
    <t>3430 36th Street</t>
  </si>
  <si>
    <t>Mandan</t>
  </si>
  <si>
    <t>Hatzenbuhler</t>
  </si>
  <si>
    <t>diamondjangusnd@gmail.com</t>
  </si>
  <si>
    <t>JO-A-300-20261-831438</t>
  </si>
  <si>
    <t>Must be able to pass random post-hire drug screening at employer expense. Failure to pass the drug screening will result in termination of employment. This is due to the fact that a clear and concise mind is a must when dealing with the cattle and driving. Liability is a huge factor. Must not have a queasy stomach! Must be able to get driver's license within 30- 90 days. Extensive pushing, pulling and walking required. Repetitive movements and frequent stooping required. Exposure to extreme temperatures. Must be able to lift 60 lbs. Minimum three months experience. No minimum education required. Wage rate may increase with verifiable experience. Employer may reward exceptional work with monetary or other benefits in addition to those listed here in his sole discretion.</t>
  </si>
  <si>
    <t>3430 36th St</t>
  </si>
  <si>
    <t>Camper/Apartment</t>
  </si>
  <si>
    <t>H-300-20272-848800</t>
  </si>
  <si>
    <t>Nancy B Hanks</t>
  </si>
  <si>
    <t>2706 South Fieldspan</t>
  </si>
  <si>
    <t>Lafayette parish</t>
  </si>
  <si>
    <t>nhanks@cox.net</t>
  </si>
  <si>
    <t>JO-A-300-20272-848800</t>
  </si>
  <si>
    <t>2 bedroom, 1 bath trailer</t>
  </si>
  <si>
    <t>H-300-20259-823763</t>
  </si>
  <si>
    <t>Natural Fertilizer</t>
  </si>
  <si>
    <t>P O Box 61</t>
  </si>
  <si>
    <t>300 I-40 East</t>
  </si>
  <si>
    <t>Brody</t>
  </si>
  <si>
    <t>JO-A-300-20259-823763</t>
  </si>
  <si>
    <t>706 N Main Street</t>
  </si>
  <si>
    <t>leavittsix@gmail.com</t>
  </si>
  <si>
    <t>H-300-20286-876089</t>
  </si>
  <si>
    <t>Florida Pacific Farms, LLC</t>
  </si>
  <si>
    <t>3932 Moores Lake Road</t>
  </si>
  <si>
    <t>Stickles</t>
  </si>
  <si>
    <t>kstickles@berry.net</t>
  </si>
  <si>
    <t>JO-A-300-20286-876089</t>
  </si>
  <si>
    <t xml:space="preserve">' The employer will make the following deductions: FICA taxes, income tax, cash advances, overpayment of wages; charges for daily meals catered; and charges for any loss to the employer due to the worker's damage or loss of equipment or housing items where it is shown that the worker is responsible, any other deductions expressly authorized by the worker. No state income tax will be deducted. </t>
  </si>
  <si>
    <t xml:space="preserve">The employer may conduct a criminal background check, and/or a
drug/alcohol test post-employment at the employer's expense.
</t>
  </si>
  <si>
    <t xml:space="preserve">Dover </t>
  </si>
  <si>
    <t>15102 Ruby George Court</t>
  </si>
  <si>
    <t>H-300-20293-882218</t>
  </si>
  <si>
    <t>William Romero</t>
  </si>
  <si>
    <t>23322 Hwy 335</t>
  </si>
  <si>
    <t xml:space="preserve">Kaplan </t>
  </si>
  <si>
    <t>romerocllc@yahoo.com</t>
  </si>
  <si>
    <t>JO-A-300-20293-882218</t>
  </si>
  <si>
    <t>23322 hwy 335</t>
  </si>
  <si>
    <t>H-300-20293-881561</t>
  </si>
  <si>
    <t>Shaine Mcgee</t>
  </si>
  <si>
    <t>1195 Duralde Hwy</t>
  </si>
  <si>
    <t>McGee</t>
  </si>
  <si>
    <t>Shaine</t>
  </si>
  <si>
    <t>1195 Duralde Hwy.</t>
  </si>
  <si>
    <t>amandamcgee4@yahoo.com</t>
  </si>
  <si>
    <t>JO-A-300-20293-881561</t>
  </si>
  <si>
    <t>3920 Valentine Rd</t>
  </si>
  <si>
    <t>H-300-20290-880746</t>
  </si>
  <si>
    <t>L&amp;M Farms of North Florida, LLC</t>
  </si>
  <si>
    <t>Corporate: 2925 Huntleigh Drive</t>
  </si>
  <si>
    <t>Suite 204</t>
  </si>
  <si>
    <t>Raleigh</t>
  </si>
  <si>
    <t>Warehouse Controller</t>
  </si>
  <si>
    <t>patricia.hart@lmwarehouse.com</t>
  </si>
  <si>
    <t>JO-A-300-20290-880746</t>
  </si>
  <si>
    <t>Incentive - Hand harvest broccoli crowns, 20 lb. container</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</si>
  <si>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Work involves repetitive walking, bending, stooping, reaching, pushing, pulling, twisting, lifting, carrying and loading up to 60 lbs. repeatedly. Physical stamina required. Work is outside and may be in extremely hot, cold, humid and/or wet conditions for extended periods of time.</t>
  </si>
  <si>
    <t>7185 CR 214</t>
  </si>
  <si>
    <t>105 Stewart Rd.</t>
  </si>
  <si>
    <t>sarah.lee@lmcompanies.com</t>
  </si>
  <si>
    <t>H-300-20296-885851</t>
  </si>
  <si>
    <t>Bart Meged</t>
  </si>
  <si>
    <t>696 Tongue River Rd</t>
  </si>
  <si>
    <t>Meged</t>
  </si>
  <si>
    <t>mistymeged@icloud.com</t>
  </si>
  <si>
    <t>JO-A-300-20296-885851</t>
  </si>
  <si>
    <t>General Farm Ranch Hand</t>
  </si>
  <si>
    <t xml:space="preserve">Additional hours required during certain times of the season, especially during calving and haying.
</t>
  </si>
  <si>
    <t>Trailer House 2 bedroom, 1 bath</t>
  </si>
  <si>
    <t>H-300-20281-862932</t>
  </si>
  <si>
    <t>JO-A-300-20281-862932</t>
  </si>
  <si>
    <t>H-300-20282-874032</t>
  </si>
  <si>
    <t>1723 Hwy 223</t>
  </si>
  <si>
    <t>Railey</t>
  </si>
  <si>
    <t>Brant</t>
  </si>
  <si>
    <t>2801 Industrial Blvd</t>
  </si>
  <si>
    <t>Beeville</t>
  </si>
  <si>
    <t>beevilletx@bonnieplants.com</t>
  </si>
  <si>
    <t>office@agworksh2.com</t>
  </si>
  <si>
    <t>JO-A-300-20282-874032</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</si>
  <si>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Work involves prolonged pushing, pulling, sitting, walking, bending, stooping, repetitive movements, and lifting, carrying, and loading of up to 50 lbs. Work is outside in extremely hot, cold and/or wet weather conditions. Employer is a drug-free workplace. Drug and alcohol testing may be conducted post-hire at the employer's expense and is not part of the interview process. Must be 18 years of age or older.</t>
  </si>
  <si>
    <t>2801 Industrial Blvd.</t>
  </si>
  <si>
    <t>BEE</t>
  </si>
  <si>
    <t>505 Regan Rd. Apartment C</t>
  </si>
  <si>
    <t>H-300-20293-881693</t>
  </si>
  <si>
    <t>Sierra Cascade Nursery, Inc.</t>
  </si>
  <si>
    <t>472-715 Johnson Road</t>
  </si>
  <si>
    <t>Susanville</t>
  </si>
  <si>
    <t>Fortin</t>
  </si>
  <si>
    <t>President/COO</t>
  </si>
  <si>
    <t>h2a@sierracascadenursery.com</t>
  </si>
  <si>
    <t>JO-A-300-20293-881693</t>
  </si>
  <si>
    <t>Strawberry Plant Dispensers</t>
  </si>
  <si>
    <t xml:space="preserve">'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willful, dishonest, or grossly negligent conduct of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t>
  </si>
  <si>
    <t xml:space="preserve">General Specifications:
Workers must stand, sit, crouch, bend, reach, lift and carry items weighing up to 50 pounds in the course of performing required activities.  Workers must listen to, understand and follow instructions of company supervisors and managers.  
Workers are expected to assist in maintaining work areas and company property in a neat and clean condition by not littering.  Meals must be eaten in the assigned area(s) away from the employees work station.  
Trim Shed Work is performed in partially open unheated buildings, and may involve exposure to mud, dust, heat, cold and other natural elements.  Temperatures can range from below 30 degrees Fahrenheit to over 90 degrees Fahrenheit during the period of employment.  Workers should come prepared with appropriate clothing and footwear for the environmental and working conditions described.
</t>
  </si>
  <si>
    <t>10230 Santa Fe Drive</t>
  </si>
  <si>
    <t>Ballico</t>
  </si>
  <si>
    <t>Haggland House, 10250 Santa Fe Drive</t>
  </si>
  <si>
    <t>H2A@sierracascadenursery.com</t>
  </si>
  <si>
    <t>H-300-20300-888374</t>
  </si>
  <si>
    <t>Noyes Apiaries, Inc.</t>
  </si>
  <si>
    <t>1195 17th Ave NW</t>
  </si>
  <si>
    <t>Turtle Lake</t>
  </si>
  <si>
    <t>JO-A-300-20300-888374</t>
  </si>
  <si>
    <t>1066 Ranch Rd Hwy 187</t>
  </si>
  <si>
    <t>Sabinal</t>
  </si>
  <si>
    <t>299 CR 318</t>
  </si>
  <si>
    <t>melanienoyesapiaries@yahoo.com</t>
  </si>
  <si>
    <t>H-300-20288-878260</t>
  </si>
  <si>
    <t>JO-A-300-20288-878260</t>
  </si>
  <si>
    <t>Pecan Farm Laborer</t>
  </si>
  <si>
    <t>Experience as Pecan Farm laborer</t>
  </si>
  <si>
    <t>individual rooms w/bathrooms</t>
  </si>
  <si>
    <t>H-300-20302-890757</t>
  </si>
  <si>
    <t>Country Life Farm LLP</t>
  </si>
  <si>
    <t>319 Old Joppa Rd.</t>
  </si>
  <si>
    <t>P.O. Box 107  Belair, MD  21014</t>
  </si>
  <si>
    <t>Fallston</t>
  </si>
  <si>
    <t xml:space="preserve">B. </t>
  </si>
  <si>
    <t>JO-A-300-20302-890757</t>
  </si>
  <si>
    <t>This job requires 12 months of previous verifiable experience as a livestock handling assistant in a horse breeding operation. Saturday work required. Must be able to lift/carry 60 lbs.</t>
  </si>
  <si>
    <t>319 Old Joppa Road</t>
  </si>
  <si>
    <t>H-300-20307-894713</t>
  </si>
  <si>
    <t>CN Bertrand Planting LLC</t>
  </si>
  <si>
    <t>586 Saint Andrew Rd</t>
  </si>
  <si>
    <t>cbertrand83@yahoo.com</t>
  </si>
  <si>
    <t>JO-A-300-20307-894713</t>
  </si>
  <si>
    <t>760 Saint Andrew Rd</t>
  </si>
  <si>
    <t>H-300-20307-894360</t>
  </si>
  <si>
    <t>Bernard F Mokry</t>
  </si>
  <si>
    <t>P O Box 270745</t>
  </si>
  <si>
    <t>2787 FM 763, Corpus Christi, TX  78415</t>
  </si>
  <si>
    <t>Corpus Christi</t>
  </si>
  <si>
    <t>Mokry</t>
  </si>
  <si>
    <t>JO-A-300-20307-894360</t>
  </si>
  <si>
    <t>2787 FM 763</t>
  </si>
  <si>
    <t>coastal.bend@pcca.com</t>
  </si>
  <si>
    <t>H-300-20307-894956</t>
  </si>
  <si>
    <t>Rose Honey Company</t>
  </si>
  <si>
    <t>21597 Elmwood Rd.</t>
  </si>
  <si>
    <t>Gutierrez de Munguia</t>
  </si>
  <si>
    <t>Yerania</t>
  </si>
  <si>
    <t>Maderea</t>
  </si>
  <si>
    <t>yeraniamunguia@gmail.com</t>
  </si>
  <si>
    <t>Iris</t>
  </si>
  <si>
    <t>JO-A-300-20307-894956</t>
  </si>
  <si>
    <t>Beekeepere</t>
  </si>
  <si>
    <t>' All deduction required by law such as Social Security, Federal and State Tax.</t>
  </si>
  <si>
    <t>3 months of experience required as beekeeper. Must bend, lift and sustain up to 50lbs, work under extremely hot weather conditions. Drug test will be post-hired and paid by employer. No travel required outside Merced, Madera, Fresno and Mariposa Counties, no on-the-job training available.</t>
  </si>
  <si>
    <t>16594 Road 30 1/2</t>
  </si>
  <si>
    <t>H-300-20304-893239</t>
  </si>
  <si>
    <t>Timothy Scott Catt II</t>
  </si>
  <si>
    <t>3570 Highway 135</t>
  </si>
  <si>
    <t>Catt</t>
  </si>
  <si>
    <t>cattscotty@hotmail.com</t>
  </si>
  <si>
    <t>JO-A-300-20304-893239</t>
  </si>
  <si>
    <t>Extensive pushing and pulling. Extensive walking. Exposure to extreme temperatures. Wage rate may increase with verifiable experience. Must be able to obtain a valid driver's license within 30 days of hire. Must be able to lift fifty (50) pounds. Minimum three (3) months experience. Basic literacy and arithmetic requirement. No minimum education required.</t>
  </si>
  <si>
    <t>415 Tram Road</t>
  </si>
  <si>
    <t>Employer leased; 4 bedroom; 4 beds; acco</t>
  </si>
  <si>
    <t>H-300-20301-889145</t>
  </si>
  <si>
    <t>Johnson Crawfish</t>
  </si>
  <si>
    <t>9411 Bourque Road</t>
  </si>
  <si>
    <t>JO-A-300-20301-889145</t>
  </si>
  <si>
    <t>General Farmworkder</t>
  </si>
  <si>
    <t>93 Theriot Street</t>
  </si>
  <si>
    <t>Singlewide mobile home</t>
  </si>
  <si>
    <t>H-300-20307-895576</t>
  </si>
  <si>
    <t>St. Joe Valley Apiaries</t>
  </si>
  <si>
    <t>16248 M-216</t>
  </si>
  <si>
    <t>barnesseven@juno.com</t>
  </si>
  <si>
    <t>JO-A-300-20307-895576</t>
  </si>
  <si>
    <t>The wage rate for Michigan is $14.40. The wage rate for Florida is $11.71</t>
  </si>
  <si>
    <t>Must be able to provide references to verify experience.  Must be able to work for the entire itinerary and join the employer at any one of the locations that the employer has a crew located at that time.  No fear of/non-allergic to bees/pollen.   Able to lift up to 50 lbs. repetitively. Driver's license in 30 days.</t>
  </si>
  <si>
    <t>Fully Furnished Employer Owner Trailer</t>
  </si>
  <si>
    <t xml:space="preserve">Welsh </t>
  </si>
  <si>
    <t>H-300-20323-918204</t>
  </si>
  <si>
    <t>Kyle Siebert Farms</t>
  </si>
  <si>
    <t>3120 Johnson Hwy</t>
  </si>
  <si>
    <t>Siebert</t>
  </si>
  <si>
    <t>kyles12782@yahoo.com</t>
  </si>
  <si>
    <t>JO-A-300-20323-918204</t>
  </si>
  <si>
    <t xml:space="preserve">3 months experience in job offered required.
Once hired worker may be required to submit to a random drug test at no cost to worker. Testing positive or failure to comply may result in immediate termination from employment. </t>
  </si>
  <si>
    <t>181 Basket Drive</t>
  </si>
  <si>
    <t>House on Piers with Porch</t>
  </si>
  <si>
    <t>https://www.worksourcewa.com/</t>
  </si>
  <si>
    <t>H-300-20297-886762</t>
  </si>
  <si>
    <t>Midwest Ag Electric Inc.</t>
  </si>
  <si>
    <t>721 W Clark St.</t>
  </si>
  <si>
    <t>Albert Lea</t>
  </si>
  <si>
    <t>Root</t>
  </si>
  <si>
    <t xml:space="preserve">721 W Clark St </t>
  </si>
  <si>
    <t xml:space="preserve">Albert Lea </t>
  </si>
  <si>
    <t>alicia@midwestagelectric.com</t>
  </si>
  <si>
    <t>JO-A-300-20297-886762</t>
  </si>
  <si>
    <t xml:space="preserve">Must be able to lift and carry 75lbs/75yds. One month of aluminum wall-form setter experience required.  Drug testing may be completed and will be done at the employer's expense.
</t>
  </si>
  <si>
    <t>2871 300th Ave</t>
  </si>
  <si>
    <t>2555 55th St South</t>
  </si>
  <si>
    <t>Fargo</t>
  </si>
  <si>
    <t>H-300-20316-907967</t>
  </si>
  <si>
    <t>Fred Habetz</t>
  </si>
  <si>
    <t>1069 Big Woods Vinton Road</t>
  </si>
  <si>
    <t>JO-A-300-20316-907967</t>
  </si>
  <si>
    <t>2682 Johnny Breaux Road</t>
  </si>
  <si>
    <t>H-300-20316-908146</t>
  </si>
  <si>
    <t>Acadian Family Farm</t>
  </si>
  <si>
    <t>23149 County St. 2560</t>
  </si>
  <si>
    <t>Fort Cobb</t>
  </si>
  <si>
    <t>Ardoin</t>
  </si>
  <si>
    <t>JO-A-300-20316-908146</t>
  </si>
  <si>
    <t xml:space="preserve">Workers who have a clean driving record and insurable driver's license may be required to drive company vehicles </t>
  </si>
  <si>
    <t>Mobile home with kitchen/bath facilities</t>
  </si>
  <si>
    <t>H-300-20326-923019</t>
  </si>
  <si>
    <t>Delta Hybrid Farms Inc.</t>
  </si>
  <si>
    <t xml:space="preserve">102 Main Street </t>
  </si>
  <si>
    <t>Itta Bena</t>
  </si>
  <si>
    <t>Stainback</t>
  </si>
  <si>
    <t>deltahybrid@bellsouth.net</t>
  </si>
  <si>
    <t>JO-A-300-20326-923019</t>
  </si>
  <si>
    <t xml:space="preserve">Able to drive a tractor. Able to operate weed eaters, mowers. Use hand tools, shovels, hoes. Able to swim-ponds are 4-6 deep. Work inside and outside in various weather conditions (100-degree temp., light rain). Able to perform physically demanding job duties.   Must be available for the entire contract period and able to perform all job duties.    Hours of work may vary due to weather conditions and job duties.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 Drug screening at Delta Hybrid Farms expense is conducted once the job offer is accepted and prior to beginning work on the Delta Hybrid Farms job site. </t>
  </si>
  <si>
    <t>22550 CR 507</t>
  </si>
  <si>
    <t>21300 County Road 507</t>
  </si>
  <si>
    <t xml:space="preserve"> Apartment Numbers 29</t>
  </si>
  <si>
    <t>H-300-20323-917811</t>
  </si>
  <si>
    <t>Holbrook Seed Potatoes, Inc.</t>
  </si>
  <si>
    <t>403 North Madison Street - - no mail receptacle</t>
  </si>
  <si>
    <t>PO Box 474</t>
  </si>
  <si>
    <t>Laci</t>
  </si>
  <si>
    <t>Secretary/Owner</t>
  </si>
  <si>
    <t>403 North Madison Street - no mail receptacle</t>
  </si>
  <si>
    <t>laci.holbrook@gmail.com</t>
  </si>
  <si>
    <t>JO-A-300-20323-917811</t>
  </si>
  <si>
    <t>Applicants must have 20 days experience with farm/irrigation work.  Applicants hired must be able to obtain a valid drivers license as driving on public roads may be required. To meet minimum acceptable performance standards when irrigating, the worker must, after a 10 day conditioning period, move an average of at least 48 40-foot sections of 3-inch pipe or 44 40-foot sections of 4-inch pipe per hour under normal working conditions.</t>
  </si>
  <si>
    <t>422 East Bench Road</t>
  </si>
  <si>
    <t>521 East Bench Road</t>
  </si>
  <si>
    <t>H-300-20325-921386</t>
  </si>
  <si>
    <t>Hartwell Farm Inc.</t>
  </si>
  <si>
    <t>1700 South Elkhorn Road</t>
  </si>
  <si>
    <t>JO-A-300-20325-921386</t>
  </si>
  <si>
    <t>1700 South Elkhorn Rd</t>
  </si>
  <si>
    <t>Leased Apartment</t>
  </si>
  <si>
    <t>Cooper</t>
  </si>
  <si>
    <t>H-300-20324-919831</t>
  </si>
  <si>
    <t>Scott Klepper</t>
  </si>
  <si>
    <t>520 West 4th Street</t>
  </si>
  <si>
    <t>1248 NE 40 Road</t>
  </si>
  <si>
    <t>Ellinwood</t>
  </si>
  <si>
    <t>Klepper</t>
  </si>
  <si>
    <t>JO-A-300-20324-919831</t>
  </si>
  <si>
    <t>jak5434@yahoo.com</t>
  </si>
  <si>
    <t>H-300-20314-904679</t>
  </si>
  <si>
    <t>Eric Bollich Farm</t>
  </si>
  <si>
    <t>139 Al Bollich Lane</t>
  </si>
  <si>
    <t>bollichkathy@yahoo.com</t>
  </si>
  <si>
    <t>JO-A-300-20314-904679</t>
  </si>
  <si>
    <t>902 Hwy 190 Lot C</t>
  </si>
  <si>
    <t>Freeland</t>
  </si>
  <si>
    <t>Barton</t>
  </si>
  <si>
    <t>H-300-20323-917382</t>
  </si>
  <si>
    <t>JO-A-300-20323-917382</t>
  </si>
  <si>
    <t>H-300-20323-917430</t>
  </si>
  <si>
    <t>L&amp;M Farms</t>
  </si>
  <si>
    <t>5260 Ridge Rd</t>
  </si>
  <si>
    <t>JO-A-300-20323-917430</t>
  </si>
  <si>
    <t>Agricultural Supervisor</t>
  </si>
  <si>
    <t>6 months verifiable experience</t>
  </si>
  <si>
    <t>5429 DeFisher Rd</t>
  </si>
  <si>
    <t>Sodus</t>
  </si>
  <si>
    <t>Chet</t>
  </si>
  <si>
    <t>Employer owned trailer home</t>
  </si>
  <si>
    <t>H-300-20344-943865</t>
  </si>
  <si>
    <t>Alfred Kearl &amp; Sons Inc</t>
  </si>
  <si>
    <t>Kearl Ranch</t>
  </si>
  <si>
    <t>795 S West Roundvalley Dr.</t>
  </si>
  <si>
    <t>PO Box 67, Laketown, UT, 84038</t>
  </si>
  <si>
    <t>Laketown</t>
  </si>
  <si>
    <t>Wamsley</t>
  </si>
  <si>
    <t xml:space="preserve">Stuart or Diane </t>
  </si>
  <si>
    <t>swamsley2@yahoo.com</t>
  </si>
  <si>
    <t>JO-A-300-20344-943865</t>
  </si>
  <si>
    <t>795 S West Roundvalley Drive</t>
  </si>
  <si>
    <t>H-300-20343-942095</t>
  </si>
  <si>
    <t>Colby Willoughby Farms</t>
  </si>
  <si>
    <t>695 Willoughby Road</t>
  </si>
  <si>
    <t>Gordon</t>
  </si>
  <si>
    <t xml:space="preserve">Willoughby </t>
  </si>
  <si>
    <t>ckwillob@gmail.com</t>
  </si>
  <si>
    <t>JO-A-300-20343-942095</t>
  </si>
  <si>
    <t>' Social Security taxes, Federal taxes, and State taxes.</t>
  </si>
  <si>
    <t xml:space="preserve">Extensive pushing, pulling, and sitting. Exposure to extreme temperatures. Frequent stooping. Repetitive movements. Random drug screening required post-hire at employer's expense due to strict zero tolerance policy and the liability of driving heavy trucks and equipment on public roads. Criminal background check required post-hire at employer's expense due to the farm being a family operation that has spouses and children present. Failure to pass a drug screening and/or criminal background check will result in termination of employment with the farm. Must be very mechanically skilled. Must be able to weld. Heavy lifting is rare but must be able to lift 60 lbs. Minimum of (3) months experience required. Employer will provide training on all equipment and closely monitored for 3 days. Must be able to obtain a driver's license within 30-90 days of hire. No minimum education required. Wage rate may increase with verifiable experience. </t>
  </si>
  <si>
    <t>688 Willoughby Road</t>
  </si>
  <si>
    <t>Employer Owned Apartment</t>
  </si>
  <si>
    <t>H-300-20342-939662</t>
  </si>
  <si>
    <t>Ernst Conservation Seeds, Inc.</t>
  </si>
  <si>
    <t>8884 Mercer Pike</t>
  </si>
  <si>
    <t>Meadville</t>
  </si>
  <si>
    <t>Cheri</t>
  </si>
  <si>
    <t>JO-A-300-20342-939662</t>
  </si>
  <si>
    <t>This job requires a minimum of three months of verifiable prior experience working in a tree, dormant bioengineering material or wetland plant nursery, handling both manual and machine tasks associated with commodity production and harvest activities. Saturday work required.   Post-hire employer-paid drug testing required.  Must be able to lift/carry 60 lbs.</t>
  </si>
  <si>
    <t>CRAWFORD</t>
  </si>
  <si>
    <t>20138 Cochranton Rd.</t>
  </si>
  <si>
    <t>H-300-20332-929868</t>
  </si>
  <si>
    <t>Coria Farms</t>
  </si>
  <si>
    <t>3018 Pocket Avenue</t>
  </si>
  <si>
    <t>Riverbank</t>
  </si>
  <si>
    <t>Lopez</t>
  </si>
  <si>
    <t>coriahoneyfarms@yahoo.com</t>
  </si>
  <si>
    <t>JO-A-300-20332-929868</t>
  </si>
  <si>
    <t>Must be able to provide references to verify experience. No fear of/non-allergic to bees/pollen. Able to lift up to 50 lbs. repetitively. No educational requirements.</t>
  </si>
  <si>
    <t>1003 Lombard Street</t>
  </si>
  <si>
    <t>San Francisco</t>
  </si>
  <si>
    <t xml:space="preserve">per ton crew </t>
  </si>
  <si>
    <t xml:space="preserve">'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</si>
  <si>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Murphy</t>
  </si>
  <si>
    <t>BROOKINGS</t>
  </si>
  <si>
    <t>GISMONDI</t>
  </si>
  <si>
    <t>' FEDERAL &amp; STATE TAXES</t>
  </si>
  <si>
    <t>H-300-20342-940593</t>
  </si>
  <si>
    <t>Allen Ranches LLC</t>
  </si>
  <si>
    <t>29662 Highway 92</t>
  </si>
  <si>
    <t xml:space="preserve">Ross or Elizabeth </t>
  </si>
  <si>
    <t>rallen@allentool.com</t>
  </si>
  <si>
    <t>JO-A-300-20342-940593</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</si>
  <si>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handle animals using low stress handling methods, meet personal hygiene requirements.</t>
  </si>
  <si>
    <t>29662 Hwy 92</t>
  </si>
  <si>
    <t>H-300-20307-895431</t>
  </si>
  <si>
    <t>GARRY R SAHA JR</t>
  </si>
  <si>
    <t>GARRY &amp; LAFY SAHA FARMS</t>
  </si>
  <si>
    <t>800 CR 446</t>
  </si>
  <si>
    <t>BAY CITY</t>
  </si>
  <si>
    <t>SAHA</t>
  </si>
  <si>
    <t>GARRY</t>
  </si>
  <si>
    <t>garry_saha@yahoo.com</t>
  </si>
  <si>
    <t>JO-A-300-20307-895431</t>
  </si>
  <si>
    <t>TRACTOR DRIVER/GENERAL FARM LABORER</t>
  </si>
  <si>
    <t xml:space="preserve">' FEDERAL
SOCIAL SECURITY
MEDICARE
A REASONABLE CHARGE FOR ANY INTENTIONAL DAMAGE DONE TO TOOLS, EQUIPMENT, FURNISHINGS OR HOUSING WILL BE CHARGED TO THE WORKER FOUND RESPONSIBLE. </t>
  </si>
  <si>
    <t>212 CR 412
FIXED-SITE FARM IS OWNED AND OPERATED BY FARMER.</t>
  </si>
  <si>
    <t>424 CR 626
HOUSING IS OWNED OR CONTROLLED BY FARMER.</t>
  </si>
  <si>
    <t>WOOD FRAMED HOUSE</t>
  </si>
  <si>
    <t>H-300-20287-876656</t>
  </si>
  <si>
    <t>Rafael Barajas</t>
  </si>
  <si>
    <t>2598 SW Dalpina Rd.</t>
  </si>
  <si>
    <t>Port St. Lucie</t>
  </si>
  <si>
    <t>JO-A-300-20287-876656</t>
  </si>
  <si>
    <t>2598 SW Dalpina Rd</t>
  </si>
  <si>
    <t>1080 S Main St</t>
  </si>
  <si>
    <t>H-300-20317-910084</t>
  </si>
  <si>
    <t>JO-A-300-20317-910084</t>
  </si>
  <si>
    <t>RANGE  SHEEPHERDER</t>
  </si>
  <si>
    <t>30475 CR 104</t>
  </si>
  <si>
    <t>H-300-20342-940231</t>
  </si>
  <si>
    <t>OL Farms</t>
  </si>
  <si>
    <t>3521 CR 505</t>
  </si>
  <si>
    <t>Owens</t>
  </si>
  <si>
    <t>JO-A-300-20342-940231</t>
  </si>
  <si>
    <t>1967 CR 508</t>
  </si>
  <si>
    <t>107 SW Main</t>
  </si>
  <si>
    <t>leslie.lyerly@hotmail.com</t>
  </si>
  <si>
    <t>H-300-20287-877077</t>
  </si>
  <si>
    <t>Hasselstrom Farm</t>
  </si>
  <si>
    <t>504 Roberts Rd</t>
  </si>
  <si>
    <t>PO Box 277, Winchester ID 83555 (Mailing Address)</t>
  </si>
  <si>
    <t>Hasselstrom</t>
  </si>
  <si>
    <t>Sheila and Eric</t>
  </si>
  <si>
    <t>eshasselstrom@gmail.com</t>
  </si>
  <si>
    <t>JO-A-300-20287-877077</t>
  </si>
  <si>
    <t>plus room and board</t>
  </si>
  <si>
    <t>' All deductions required by law will be made from the worker’s paycheck. Social Security, Federal and State (if applicable) taxes will only be deducted from foreign H-2A workers at their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</si>
  <si>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 xml:space="preserve"> 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</si>
  <si>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504 Roberts Rd.</t>
  </si>
  <si>
    <t>H-300-20287-877015</t>
  </si>
  <si>
    <t xml:space="preserve">Chasen Goat Grazing </t>
  </si>
  <si>
    <t>1041 Vallejo St</t>
  </si>
  <si>
    <t>1041 Vallejo St, Santa Rosa CA 95404 (Mailing Address)</t>
  </si>
  <si>
    <t xml:space="preserve"> Cianfichi </t>
  </si>
  <si>
    <t>Chase or Carrie or Denni</t>
  </si>
  <si>
    <t xml:space="preserve"> 1041 Vallejo St</t>
  </si>
  <si>
    <t xml:space="preserve"> Santa Rosa</t>
  </si>
  <si>
    <t>chasingoatgrazing@gmail.com</t>
  </si>
  <si>
    <t>JO-A-300-20287-877015</t>
  </si>
  <si>
    <t xml:space="preserve">1041 Vallejo St </t>
  </si>
  <si>
    <t>1041 Vallejo St.</t>
  </si>
  <si>
    <t>H-300-20342-940167</t>
  </si>
  <si>
    <t>R. Larson Sheep Co.</t>
  </si>
  <si>
    <t xml:space="preserve">179 West 100 South </t>
  </si>
  <si>
    <t>PO Box 336, Ephraim, UT, 84627</t>
  </si>
  <si>
    <t>Ephraim</t>
  </si>
  <si>
    <t>Randy or Julie</t>
  </si>
  <si>
    <t>rjlarson38@ymail.com</t>
  </si>
  <si>
    <t>JO-A-300-20342-940167</t>
  </si>
  <si>
    <t xml:space="preserve">Required to: demonstrate commonsense and awareness of safe equine handling procedures, i.e. no running in barns, shouting, abusing animals, leaving gates/stall doors/feed rooms open or smoking in and around barns, sheds or hay storage, spend the majority of work days on the range,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t>
  </si>
  <si>
    <t>179 West 100 South</t>
  </si>
  <si>
    <t>H-300-20297-887232</t>
  </si>
  <si>
    <t>Big Bay Farms Inc</t>
  </si>
  <si>
    <t>620 Hwy 463 N</t>
  </si>
  <si>
    <t>JO-A-300-20297-887232</t>
  </si>
  <si>
    <t>#1414 CR 635</t>
  </si>
  <si>
    <t>Bay</t>
  </si>
  <si>
    <t>17079 Stacy Lane</t>
  </si>
  <si>
    <t>scottgairhan@hotmail.com</t>
  </si>
  <si>
    <t>H-300-20336-931706</t>
  </si>
  <si>
    <t>Waikele Farms Inc.</t>
  </si>
  <si>
    <t>94-877 Kunia Road</t>
  </si>
  <si>
    <t>Kunia</t>
  </si>
  <si>
    <t>Malasig</t>
  </si>
  <si>
    <t>Arlene</t>
  </si>
  <si>
    <t>arlene-thefarms@hawaiiantel.net</t>
  </si>
  <si>
    <t>4422 Navigation Blvd.</t>
  </si>
  <si>
    <t>JO-A-300-20336-931706</t>
  </si>
  <si>
    <t xml:space="preserve">' FICA (if applicable); federal income tax (if applicable); state and/or local tax (if applicable); travel expenses that were reimbursed by the employer at the beginning of the season if the worker does not complete 50% of the work contract; worker loans; and deductions expressly authorized by the worker in writing. No deductions except those required or permitted by law will be made which bring the worker's earnings for any pay period below the applicable minimum wage. </t>
  </si>
  <si>
    <t>Qualified applicants must possess at least three (3) months (480 hours) of recent agricultural crop harvesting experience. All qualified applicants must have the authorization to work in the United States, be willing to perform the agricultural duties as described in this job order and be able to meet the physical demands of the position and the employer's work schedule with or without reasonable accommodation.</t>
  </si>
  <si>
    <t>92-1860 Kunia Road</t>
  </si>
  <si>
    <t>HONOLULU</t>
  </si>
  <si>
    <t>Dormitory-Style Agricultural Housing.</t>
  </si>
  <si>
    <t>thefarms@aloha.net</t>
  </si>
  <si>
    <t>FARM LABORER</t>
  </si>
  <si>
    <t>H-300-20343-941771</t>
  </si>
  <si>
    <t>Wabash Valley Growers LLC</t>
  </si>
  <si>
    <t>2820 Main St Rd</t>
  </si>
  <si>
    <t>Vincennes</t>
  </si>
  <si>
    <t>Kamman</t>
  </si>
  <si>
    <t>JO-A-300-20343-941771</t>
  </si>
  <si>
    <t>Must have three months experience hand harvesting a perishable crop. Applicants must be able to furnish affirmative job references from recent employers.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</si>
  <si>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W Decker Chapel Rd</t>
  </si>
  <si>
    <t>Decker</t>
  </si>
  <si>
    <t>3609 South Hart Street Rd</t>
  </si>
  <si>
    <t>H-300-20239-789532</t>
  </si>
  <si>
    <t>Clarence Archibald</t>
  </si>
  <si>
    <t>10400 SD Hwy 75</t>
  </si>
  <si>
    <t>17077 104th St Hettinger, ND 58639</t>
  </si>
  <si>
    <t>Lodgepole</t>
  </si>
  <si>
    <t>Archibald</t>
  </si>
  <si>
    <t>Clarence</t>
  </si>
  <si>
    <t>thomasdwilliamscpa@hotmail.com</t>
  </si>
  <si>
    <t>JO-A-300-20239-789532</t>
  </si>
  <si>
    <t>Extensive walking, repetitive movements, and exposure to extreme temperature. Must be able to get driver's license within 30-90 days. Must be able to lift 50 lbs. Minimum three (3) months experience. Basic literacy and arithmetic requirement. Wage rate may increase with verifiable experience. Employer may reward exceptional work with monetary or other benefits in addition to those listed here in his sole discretion.</t>
  </si>
  <si>
    <t>PERKINS</t>
  </si>
  <si>
    <t>407 N 10th Ave Hettinger</t>
  </si>
  <si>
    <t>H-300-20258-821564</t>
  </si>
  <si>
    <t>Rose Land &amp; Cattle</t>
  </si>
  <si>
    <t>53515 W. 17600 N.</t>
  </si>
  <si>
    <t>PO Box 807, Park Valley UT 84329 (Mailing Address)</t>
  </si>
  <si>
    <t>Brent or William (Bill)</t>
  </si>
  <si>
    <t>bill.rose1@yahoo.com</t>
  </si>
  <si>
    <t>JO-A-300-20258-821564</t>
  </si>
  <si>
    <t>53515 W 17600 N</t>
  </si>
  <si>
    <t>807 Main</t>
  </si>
  <si>
    <t>H-300-20240-791975</t>
  </si>
  <si>
    <t>Ryan Herrmann</t>
  </si>
  <si>
    <t xml:space="preserve">26422 399th Ave </t>
  </si>
  <si>
    <t>Herrmann</t>
  </si>
  <si>
    <t>26422 399th Ave</t>
  </si>
  <si>
    <t>ryan_herrmann@hotmail.com</t>
  </si>
  <si>
    <t>JO-A-300-20240-791975</t>
  </si>
  <si>
    <t xml:space="preserve">Extensive pushing, pulling, sitting, and walking. Exposure to extreme temperatures. Frequent stooping. OT/Holiday is not mandatory. Repetitive movements. Must be able to lift 60 lbs. Minimum of (3) months experience required. Must be able to obtain a CDL within 30-90 days of hire. No minimum education required. Wage rate may increase with verifiable experience. Employer may reward exceptional work with monetary or other benefits in addition to those listed here in his sole discretion. </t>
  </si>
  <si>
    <t>H-300-20268-843494</t>
  </si>
  <si>
    <t>EAM Harvesting, LLC</t>
  </si>
  <si>
    <t>2692 NE Burnham Road</t>
  </si>
  <si>
    <t>Medina</t>
  </si>
  <si>
    <t>JO-A-300-20268-843494</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</si>
  <si>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No state income tax will be deducted </t>
  </si>
  <si>
    <t>One (1) verifiable year of supervisory or quality control experience in commercial agriculture in fruit or vegetable fields.</t>
  </si>
  <si>
    <t>Alico, Inc.
12010 NE Hwy 70</t>
  </si>
  <si>
    <t>1809 Second Ave</t>
  </si>
  <si>
    <t>www.employflroida.com</t>
  </si>
  <si>
    <t>H-300-20260-827080</t>
  </si>
  <si>
    <t>Copper Spring Ranch, LLC</t>
  </si>
  <si>
    <t>654 Riata Rd</t>
  </si>
  <si>
    <t>654 Riata Rd, Tularosa NM 88352 (Mailing Address)</t>
  </si>
  <si>
    <t>Tularosa</t>
  </si>
  <si>
    <t>Brian or Lisa</t>
  </si>
  <si>
    <t>lisaA@copperspringranch.com</t>
  </si>
  <si>
    <t>JO-A-300-20260-827080</t>
  </si>
  <si>
    <t>Horse/Cattle Worker</t>
  </si>
  <si>
    <t xml:space="preserve">Employee must be willing to perform tasks capably and efficiently without close supervision, and live and work singly or in small groups of workers in isolated areas for extended periods of time. Employee must demonstrate commonsense and awareness of safe equine handling procedures, i.e. no running in barns, shouting, abusing animals, leaving gates/stall doors/feed rooms open or smoking in and around barns, sheds or hay storage. Will be required to ride, handle and tend horses in a manner to assure the safety and health of the worker, co-workers, horses and livestock. The job will entail working with and around farm machinery such as tractors for haying and supplemental feeding purposes and ATVs for irrigating and the movement of livestock, periodically.
Successful applicants will be expected to operate machinery and equipment in a safe and responsible manner, and further, will be expected to maintain equipment and machinery to a standard established by the employer. </t>
  </si>
  <si>
    <t>646 Riata Rd</t>
  </si>
  <si>
    <t>OTERO</t>
  </si>
  <si>
    <t>H-300-20272-847728</t>
  </si>
  <si>
    <t>ALTA Citrus, LLC</t>
  </si>
  <si>
    <t>1110 W. Bell Street</t>
  </si>
  <si>
    <t>Gamez</t>
  </si>
  <si>
    <t>michelle@cggamez.com</t>
  </si>
  <si>
    <t>JO-A-300-20272-847728</t>
  </si>
  <si>
    <t xml:space="preserve">Drug/Alcohol Testing: All employees will be subject to the company's hiring standards for seasonal agricultural workers, including drug/alcohol testing. The drug/alcohol testing may be done post-accident and post-employment at the employer's expense. </t>
  </si>
  <si>
    <t xml:space="preserve">Ben Hill Griffin Inc
11010 Avon Park Cut off Road
</t>
  </si>
  <si>
    <t>909 W Frostproof Rd</t>
  </si>
  <si>
    <t>H-300-20267-841906</t>
  </si>
  <si>
    <t>164 MARKET ST</t>
  </si>
  <si>
    <t>SUITE 194</t>
  </si>
  <si>
    <t>JO-A-300-20267-841906</t>
  </si>
  <si>
    <t>18650 CR 675</t>
  </si>
  <si>
    <t>HORIZON VILLAGE: 415 ROSA AVE</t>
  </si>
  <si>
    <t>IMMOKALEE</t>
  </si>
  <si>
    <t>H-300-20267-842347</t>
  </si>
  <si>
    <t>JO-A-300-20267-842347</t>
  </si>
  <si>
    <t>clamshell flat</t>
  </si>
  <si>
    <t>Ability to lift up to 32 pounds. The employer has a drug-free workplace program. Drug screening will be conducted
post-hire.</t>
  </si>
  <si>
    <t>4415 Platt Rd</t>
  </si>
  <si>
    <t>4411 Platt Rd</t>
  </si>
  <si>
    <t>H-300-20287-877132</t>
  </si>
  <si>
    <t>Duplantis Ag, LLC</t>
  </si>
  <si>
    <t>37121 Veterans Memorial Drive</t>
  </si>
  <si>
    <t>JO-A-300-20287-877132</t>
  </si>
  <si>
    <t>' Other deductions include loans that are given to the employees if they need money before their paycheck.</t>
  </si>
  <si>
    <t xml:space="preserve">6727 LA 382
</t>
  </si>
  <si>
    <t>7481 Broadmore Rd.</t>
  </si>
  <si>
    <t>4 bedroom; 1600 sq. foot house</t>
  </si>
  <si>
    <t>H-300-20275-853154</t>
  </si>
  <si>
    <t xml:space="preserve">Plomero Hunting and Operations, LLC  </t>
  </si>
  <si>
    <t>5042 W. Ammann Rd.</t>
  </si>
  <si>
    <t>Bulverde</t>
  </si>
  <si>
    <t>Gauntt</t>
  </si>
  <si>
    <t>JO-A-300-20275-853154</t>
  </si>
  <si>
    <t xml:space="preserve">This job requires a minimum of 6 months of verifiable agricultural experience operating heavy duty agricultural equipment. Applicants must be able to furnish verifiable job reference(s) or comparable third party documentation from recent employer(s) establishing acceptable prior experience. Workers must be able to perform manual as well as mechanized activities with accuracy and efficiency.  Saturday work required. Must be able to lift/carry 60  lbs. Employer-paid pre-employment and post-hire drug testing required. Clean driving record required. Must have or be able to obtain driver's license within 30 days of hire.   </t>
  </si>
  <si>
    <t>1600 SH 99</t>
  </si>
  <si>
    <t>Whitsett</t>
  </si>
  <si>
    <t>LIVE OAK</t>
  </si>
  <si>
    <t>Single Family Wood  Frame House</t>
  </si>
  <si>
    <t>H-300-20294-883055</t>
  </si>
  <si>
    <t>C&amp;B Farms, Inc.</t>
  </si>
  <si>
    <t>27320 County Road 835</t>
  </si>
  <si>
    <t>Veronica</t>
  </si>
  <si>
    <t>JO-A-300-20294-883055</t>
  </si>
  <si>
    <t>Farm workers, laborers</t>
  </si>
  <si>
    <t>per 15 ct of basil b cut 15ct</t>
  </si>
  <si>
    <t xml:space="preserve">'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$11.71/hour. C &amp; B Farms, Inc. assures that if a change in the AEWR, prevailing hourly wage rate, or federal minimum wage rate requires an increase in the guaranteed minimum, such increase will be paid as of the effective date of the increase.
</t>
  </si>
  <si>
    <t xml:space="preserve">NONE  </t>
  </si>
  <si>
    <t xml:space="preserve">27320 County Rd 835 </t>
  </si>
  <si>
    <t>27320 County Rd 835 UNIT 14</t>
  </si>
  <si>
    <t>veronica@cbfarms.net</t>
  </si>
  <si>
    <t>H-300-20295-884862</t>
  </si>
  <si>
    <t>Hickory Hill Greenhouses Inc</t>
  </si>
  <si>
    <t>104 McIntoch Road</t>
  </si>
  <si>
    <t>Olmstead</t>
  </si>
  <si>
    <t>104 McIntosh Rd</t>
  </si>
  <si>
    <t>JO-A-300-20295-884862</t>
  </si>
  <si>
    <t>H-300-20295-884580</t>
  </si>
  <si>
    <t>Dkh, Inc.</t>
  </si>
  <si>
    <t>4689 280th Street</t>
  </si>
  <si>
    <t>Graettinger</t>
  </si>
  <si>
    <t>dkhoffman@rvtc.net</t>
  </si>
  <si>
    <t>JO-A-300-20295-884580</t>
  </si>
  <si>
    <t>' State Taxes, Social Security, Federal Taxes</t>
  </si>
  <si>
    <t>Must be able to lift 60 lbs. Minimum of (12) months experience required. High school/GED education required. Wage rate may increase with verifiable experience. Employer may reward exceptional work with monetary or other benefits in addition to those listed here in his sole discretion</t>
  </si>
  <si>
    <t>206 3rd Street</t>
  </si>
  <si>
    <t>H-300-20295-884415</t>
  </si>
  <si>
    <t>J. D. Layman Farms Inc.</t>
  </si>
  <si>
    <t>7850 Lake Rd</t>
  </si>
  <si>
    <t>Berrien Center</t>
  </si>
  <si>
    <t>Layman</t>
  </si>
  <si>
    <t>joel.laymanfarms@gmail.com</t>
  </si>
  <si>
    <t>USAFARMLABOR, INC</t>
  </si>
  <si>
    <t>JO-A-300-20295-884415</t>
  </si>
  <si>
    <t>Tree Trimmer and Pruner</t>
  </si>
  <si>
    <t xml:space="preserve"> Exposure to extreme temperatures. Repetitive movements. Extensive walking. Frequent stooping. Minimum of (1) one month experience required. No minimum education required. Wage rate may increase with verifiable experience. Employer may reward exceptional work with monetary or other benefits in addition to those listed here in his sole discretion.</t>
  </si>
  <si>
    <t>8249 Deans Hill Rd</t>
  </si>
  <si>
    <t>BERRIEN</t>
  </si>
  <si>
    <t>7764 Lake Rd</t>
  </si>
  <si>
    <t>H-300-20300-887923</t>
  </si>
  <si>
    <t>R &amp; J Cormier Farms</t>
  </si>
  <si>
    <t>2817 Powers Street</t>
  </si>
  <si>
    <t xml:space="preserve">Cormier </t>
  </si>
  <si>
    <t>NMI</t>
  </si>
  <si>
    <t xml:space="preserve">2817 Powers Street </t>
  </si>
  <si>
    <t xml:space="preserve">Opelousas </t>
  </si>
  <si>
    <t>cormier862133@bellsouth.net</t>
  </si>
  <si>
    <t>JO-A-300-20300-887923</t>
  </si>
  <si>
    <t>1358 Hwy 104</t>
  </si>
  <si>
    <t xml:space="preserve">521 Frank Road </t>
  </si>
  <si>
    <t xml:space="preserve">2 bed 2 bath trailer </t>
  </si>
  <si>
    <t>H-300-20302-890273</t>
  </si>
  <si>
    <t>Bradford Farms Nursery LLC</t>
  </si>
  <si>
    <t>6080 Shellsford Rd</t>
  </si>
  <si>
    <t>Hitchcock</t>
  </si>
  <si>
    <t>JO-A-300-20302-890273</t>
  </si>
  <si>
    <t>275 Maude Etter Rd</t>
  </si>
  <si>
    <t>324 Smith Hollow Rd</t>
  </si>
  <si>
    <t>H-300-20297-886540</t>
  </si>
  <si>
    <t>JO-A-300-20297-886540</t>
  </si>
  <si>
    <t>1380 Coolidge St</t>
  </si>
  <si>
    <t>H-300-20301-889022</t>
  </si>
  <si>
    <t>JO-A-300-20301-889022</t>
  </si>
  <si>
    <t>H-300-20295-884423</t>
  </si>
  <si>
    <t>Kerry Callahan Farms LLC</t>
  </si>
  <si>
    <t>602 SW Third</t>
  </si>
  <si>
    <t>Anglin</t>
  </si>
  <si>
    <t>JO-A-300-20295-884423</t>
  </si>
  <si>
    <t>1713 Jackson 82</t>
  </si>
  <si>
    <t>129 Law 705</t>
  </si>
  <si>
    <t>Walnut Ridgw</t>
  </si>
  <si>
    <t>tykefarmsllc@outlook.com</t>
  </si>
  <si>
    <t>H-300-20301-889125</t>
  </si>
  <si>
    <t>David or Janine Foley</t>
  </si>
  <si>
    <t>Foley Shearing Company</t>
  </si>
  <si>
    <t>26117 Old US Highway 87</t>
  </si>
  <si>
    <t>KAYCEE</t>
  </si>
  <si>
    <t>Foley</t>
  </si>
  <si>
    <t>Janine</t>
  </si>
  <si>
    <t>26117 OLD US HIGHWAY 87</t>
  </si>
  <si>
    <t>foley_shearing@hotmail.com</t>
  </si>
  <si>
    <t>JO-A-300-20301-889125</t>
  </si>
  <si>
    <t>Wool-Fleece Sorter</t>
  </si>
  <si>
    <t>The wage rate of $.17 per fleece will be paid to wool-fleece sorters in Wyoming and in Colorado.</t>
  </si>
  <si>
    <t>' The employer will make the following deductions: loans and advances (if any); long distance telephone charges (if any); the reasonable repair or replacement cost of willful or negligent damage to employer provided housing, tools and equipment caused by the worker (other than normal wear and tear).  See Item 14 regarding deductions, if any, for meals.  Federal and State withholdings will not be deducted from the pay of H-2A foreign workers.  Federal, FICA and State withholdings will be deducted from U.S. workers as regulations require.  Colorado wages will have State withholdings as regulations require.  Wyoming will not have State withholdings.</t>
  </si>
  <si>
    <t>This position is an integral and necessary part of shearing activities of the organization and is, therefore, an occupation within the sheep shearing industry.  The wool sorter works directly with sheep shearers and is required to pick up the fleece when a sheep shearer finishes shearing a sheep. The fleece must be immediately retrieved after shearing and it is mandatory that the sorter conduct his activities at the same time that the fleece is shorn so that the quality of the fleece is maintained.  In addition, the wool sorter sweeps the shearing area after the shearer finishes shearing.  Applicants should have the ability to inspect fleeces for dungy locks, and segregate fleeces in separate piles, according to cleanliness of wool.  Places clean fleece in the baler, turns baler on and pulls bag from baler when it is full.  May help move sheep in and out of the shearing area.  Performs all job-related duties according to employer requirements.  Will work in dust, cold, snow, etc.</t>
  </si>
  <si>
    <t>26117 Old Hwy 87</t>
  </si>
  <si>
    <t>Employer leases employees trailers.</t>
  </si>
  <si>
    <t>H-300-20288-878053</t>
  </si>
  <si>
    <t>Michael Dwain Buller</t>
  </si>
  <si>
    <t>118 WPA Rd.</t>
  </si>
  <si>
    <t>Dwain</t>
  </si>
  <si>
    <t>danielle@bullerinsurance.com</t>
  </si>
  <si>
    <t>JO-A-300-20288-878053</t>
  </si>
  <si>
    <t>176 Willow St.</t>
  </si>
  <si>
    <t>Port Barre</t>
  </si>
  <si>
    <t>19917 Hwy. 182</t>
  </si>
  <si>
    <t>H-300-20309-899182</t>
  </si>
  <si>
    <t>Brett DeBruycker</t>
  </si>
  <si>
    <t>1692 6th Lane NE</t>
  </si>
  <si>
    <t>Dutton</t>
  </si>
  <si>
    <t>DeBruycker</t>
  </si>
  <si>
    <t>JO-A-300-20309-899182</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</si>
  <si>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FUTA Taxes, Federal Income tax withholding, Advances; Meals (if applicable), Willful destruction of property.</t>
  </si>
  <si>
    <t>Require a high school diploma or GED, regular driver's license and 3 months experience.</t>
  </si>
  <si>
    <t>406 Pishkun Road</t>
  </si>
  <si>
    <t>Choteau</t>
  </si>
  <si>
    <t>brettdebruycker@gmail.com</t>
  </si>
  <si>
    <t>H-300-20307-895424</t>
  </si>
  <si>
    <t>AB&amp;T Zaunbrecher Farms</t>
  </si>
  <si>
    <t>2119 American Legion</t>
  </si>
  <si>
    <t>a2zfamily@cox.net</t>
  </si>
  <si>
    <t>JO-A-300-20307-895424</t>
  </si>
  <si>
    <t>General workers needed for crawfish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t>
  </si>
  <si>
    <t>Leroy Breaux Rd</t>
  </si>
  <si>
    <t>285 Zaunbrecher Rd</t>
  </si>
  <si>
    <t>3 bedroom/2 1/2 bathroom house</t>
  </si>
  <si>
    <t>H-300-20307-894346</t>
  </si>
  <si>
    <t xml:space="preserve">G &amp; H Nursery of Mississippi, Inc.  </t>
  </si>
  <si>
    <t xml:space="preserve">7707 Community House Road </t>
  </si>
  <si>
    <t>Mailing: P.O. Box 121, Hurley, MS 39555</t>
  </si>
  <si>
    <t xml:space="preserve">Moss Point </t>
  </si>
  <si>
    <t xml:space="preserve">Buckley </t>
  </si>
  <si>
    <t>7707 Community House Road</t>
  </si>
  <si>
    <t>P.O. Box 121, Hurley, MS 39555</t>
  </si>
  <si>
    <t>JO-A-300-20307-894346</t>
  </si>
  <si>
    <t xml:space="preserve">This job requires a minimum of three months of prior experience working in a commercial tree and shrub nursery handling both manual and machine tasks associated with commodity production and harvest activities.  Saturday work required.  Must be able to lift/carry 75 lbs.  Employer-paid post-hire drug testing is required upon reasonable suspicion of use. A clean driving record (no major moving violations such as but not limited to Driving While Intoxicated or Reckless Driving) required to drive company vehicles.  Must have or be able to obtain drivers license within 30 days following hire.   Must have or be able to obtain pesticide handler's license within 30 days following hire.   </t>
  </si>
  <si>
    <t>Main - 7707 Community House Rd.</t>
  </si>
  <si>
    <t>7820 Community House Rd.</t>
  </si>
  <si>
    <t xml:space="preserve">Single-family block house </t>
  </si>
  <si>
    <t>H-300-20293-882237</t>
  </si>
  <si>
    <t>Andy Miksa Honey Farm LLC</t>
  </si>
  <si>
    <t>5805 Green Pond Rd</t>
  </si>
  <si>
    <t>Polk City</t>
  </si>
  <si>
    <t>Miksa</t>
  </si>
  <si>
    <t>JO-A-300-20293-882237</t>
  </si>
  <si>
    <t>miksabees@gmail.com</t>
  </si>
  <si>
    <t>Fredericksburg Peach Company</t>
  </si>
  <si>
    <t>675 PR A94</t>
  </si>
  <si>
    <t>Pleasanton</t>
  </si>
  <si>
    <t>Campos</t>
  </si>
  <si>
    <t>Director of Food Safety</t>
  </si>
  <si>
    <t>shelby.campos@texasfarmpatch.com</t>
  </si>
  <si>
    <t>Agricultural Harvesters and Laborers</t>
  </si>
  <si>
    <t>H-300-20309-899501</t>
  </si>
  <si>
    <t>WASHINGTON FRUIT ADMINISTRATIVE SERVICES II, LLC</t>
  </si>
  <si>
    <t>WASHINGTON FRUIT AND PRODUCE</t>
  </si>
  <si>
    <t>1111 RIVER ROAD</t>
  </si>
  <si>
    <t>DIANA</t>
  </si>
  <si>
    <t>PICAZO</t>
  </si>
  <si>
    <t>H-2A Contracts</t>
  </si>
  <si>
    <t>12096 ROAD A SE</t>
  </si>
  <si>
    <t>OTHELLO</t>
  </si>
  <si>
    <t>DPICAZO@WASHFRUIT.COM</t>
  </si>
  <si>
    <t>JO-A-300-20309-899501</t>
  </si>
  <si>
    <t>FARMWORKERS/LABORERS</t>
  </si>
  <si>
    <t>No ladder use apple harvesting piece rate: All Cultivation: Braeburn, Golden, Gala, Granny, Fuji, Honey Crisp, Red Delicious, Pink Lady Apple Harvest. Wood bin dimension (45 3/4 inch X 46 3/4 inch X 24 inch)</t>
  </si>
  <si>
    <t xml:space="preserve">' The following deductions will be made from the worker's pay: FICA (if applicable); federal income tax withholding(if applicable); state and/or local tax withholding (if applicable); re-issue check policy: after the first loss, mutilation or expiration of a worker's check, the company will charge $25 dollars of processing fee for every check that is lost, mutilated or expired, regardless of the amount of the check, for any reason other than the company's responsibility; recovery of any loss to the Company due to damage or loss of equipment; housing or furnishings (beyond normal wear and tear) caused by the worker (if any); medical insurance payments, if applicable; and deductions expressly authorized by the worker in writing (if any). No deductions except those required or permitted by law will be made which bring the worker's earnings for any pay period below the applicable statutory federal or state minimum wage. 
</t>
  </si>
  <si>
    <t xml:space="preserve">Job Requirements: 3 months of experience working with tree fruit crops. Cannot be color blind due to the need to distinguish colors of the product, able to use shears, clippers and other agricultural tools, no smoking, illegal drugs, alcohol, or weapons of any sort in the housing or work fields. Proficiency in English or Spanish is required for training and safety purposes.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
This work may entail exposure to plant pollens, insects and noxious plants, and to fields and plant materials which have been treated with insect and/or disease control sprays. 
</t>
  </si>
  <si>
    <t xml:space="preserve">Badger Ranch/ 12223 Road C SE </t>
  </si>
  <si>
    <t>Hound Camp / 1450 Road 10 SE</t>
  </si>
  <si>
    <t>Private Worker Housing Campsites</t>
  </si>
  <si>
    <t>applications@washfruit.com</t>
  </si>
  <si>
    <t>https://www.washfruit.com/careers/</t>
  </si>
  <si>
    <t>H-300-20314-904742</t>
  </si>
  <si>
    <t>Miske Ranch, Inc</t>
  </si>
  <si>
    <t>516 2nd Ave SW</t>
  </si>
  <si>
    <t>PO Box 59 (mailing)</t>
  </si>
  <si>
    <t>mrangus@midrivers.com</t>
  </si>
  <si>
    <t>JO-A-300-20314-904742</t>
  </si>
  <si>
    <t>' See Addenddum C</t>
  </si>
  <si>
    <t>131 Miske Lane</t>
  </si>
  <si>
    <t xml:space="preserve"> 133 Miske Lane</t>
  </si>
  <si>
    <t>H-300-20337-934221</t>
  </si>
  <si>
    <t>Candelario Sepulveda Juarez</t>
  </si>
  <si>
    <t>Sepulveda Brothers Nursery</t>
  </si>
  <si>
    <t>590 Minnie Kirby Road</t>
  </si>
  <si>
    <t>Sepulveda Juarez</t>
  </si>
  <si>
    <t>Candelario</t>
  </si>
  <si>
    <t>JO-A-300-20337-934221</t>
  </si>
  <si>
    <t>This job requires a minimum of three months of verifiable agricultural field work employment experience, preferably on a tree nursery. Saturday work required.  Must be able to lift/carry 60 lbs.</t>
  </si>
  <si>
    <t>272 Williams Rd</t>
  </si>
  <si>
    <t>H-300-20324-920354</t>
  </si>
  <si>
    <t xml:space="preserve">North Georgia Turf, Inc. </t>
  </si>
  <si>
    <t xml:space="preserve">1487 Black Dirt Rd </t>
  </si>
  <si>
    <t xml:space="preserve">Whitesburg </t>
  </si>
  <si>
    <t xml:space="preserve">Vice-President </t>
  </si>
  <si>
    <t>1487 Black Dirt Rd</t>
  </si>
  <si>
    <t>Whitesburg</t>
  </si>
  <si>
    <t>jutt@ngturf.com</t>
  </si>
  <si>
    <t>JO-A-300-20324-920354</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</si>
  <si>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Workers may assist in loading of trucks by lifting 75 pounds to a height of 5 feet or more repetitively.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Though not a hiring requirement, if a worker drives a company vehicle</t>
  </si>
  <si>
    <t>1511 Black Dirt Rd</t>
  </si>
  <si>
    <t>H-300-20322-916026</t>
  </si>
  <si>
    <t>Jay Ray Sageser Farms</t>
  </si>
  <si>
    <t>557 FM 37</t>
  </si>
  <si>
    <t>Hale Center</t>
  </si>
  <si>
    <t>Sageser</t>
  </si>
  <si>
    <t>JO-A-300-20322-916026</t>
  </si>
  <si>
    <t>valid driver's license, CDL</t>
  </si>
  <si>
    <t xml:space="preserve">Hale Center </t>
  </si>
  <si>
    <t>2804 FM 179</t>
  </si>
  <si>
    <t>H-300-20323-917211</t>
  </si>
  <si>
    <t>JO-A-300-20323-917211</t>
  </si>
  <si>
    <t>172, 174, &amp; 227 Allendale Road</t>
  </si>
  <si>
    <t>neblett@tecinfo.com</t>
  </si>
  <si>
    <t>H-300-20315-906404</t>
  </si>
  <si>
    <t>JO-A-300-20315-906404</t>
  </si>
  <si>
    <t>5395 Bryan Road 
*All worksites are owned, leased, controlled by Employer.</t>
  </si>
  <si>
    <t>20036 Highway 99</t>
  </si>
  <si>
    <t>H-300-20324-919155</t>
  </si>
  <si>
    <t>Coldstream Fisheries, Inc.</t>
  </si>
  <si>
    <t>2800 East Kings Highway</t>
  </si>
  <si>
    <t>Owen</t>
  </si>
  <si>
    <t>jillcoldst@grnco.net</t>
  </si>
  <si>
    <t>JO-A-300-20324-919155</t>
  </si>
  <si>
    <t xml:space="preserve">' The employer will deduct for federal and state income taxes along with social security taxes as required by law. An optional uniform service is available for employees. Employees who opt for the uniform service will be charged a $50 deposit at the beginning of the rental service.  Employees and employer will split all  additional charges 50/50 for uniform service.  Employees are responsible for returning all uniforms or pay for missing articles upon termination. When all items are returned, the deposit will be refunded to the employee.  Required clothing (boots and waders) provided should be returned to Coldstream office upon termination or the cost of said items will be deducted from the employee's final paycheck.  </t>
  </si>
  <si>
    <t>107 South 32nd Avenue
111 South 32nd Avenue</t>
  </si>
  <si>
    <t>2 wood frame houses</t>
  </si>
  <si>
    <t>H-300-20323-917285</t>
  </si>
  <si>
    <t>Matthews Ridgeview Farms</t>
  </si>
  <si>
    <t>2350 Bartlett Road</t>
  </si>
  <si>
    <t>P.O.Box 67, Wynne, Cross County, AR 72396</t>
  </si>
  <si>
    <t>sarah@arsweetpotatoes.com</t>
  </si>
  <si>
    <t>JO-A-300-20323-917285</t>
  </si>
  <si>
    <t>Involves frequent stooping, repetitive movements. Extensive pushing, pulling and walking. Exposure to extreme temperatures. OT/Holiday is not mandatory. Must be able to lift 60 lbs. Minimum of (3) months experience required. Must be able to obtain a driver's license within 30-90 days of hire. No minimum education required. Employer requires a post hire drug screen at employer's expense due to liability of driving on pubic roads. Failure to pass drug screen will result in termination of employment. Wage rate may increase with verifiable experience. Employer may reward exceptional work with monetary or other benefits in addition to those listed here in his sole discretion.</t>
  </si>
  <si>
    <t>1710 Hwy 64 Spur</t>
  </si>
  <si>
    <t>2400 Bartlett</t>
  </si>
  <si>
    <t>H-300-20323-917310</t>
  </si>
  <si>
    <t>Honey Land Farms II, LLC</t>
  </si>
  <si>
    <t>N3139 Highview Road</t>
  </si>
  <si>
    <t>Cascade</t>
  </si>
  <si>
    <t>De La Rosa</t>
  </si>
  <si>
    <t>JO-A-300-20323-917310</t>
  </si>
  <si>
    <t>22146 OBrien Rd</t>
  </si>
  <si>
    <t>Howey in the Hills</t>
  </si>
  <si>
    <t>martinhavlovic@yahoo.com</t>
  </si>
  <si>
    <t>H-300-20324-919763</t>
  </si>
  <si>
    <t>Bananera Fabre Incorporado</t>
  </si>
  <si>
    <t>Carretera 117 Km 12.2, Barrio Rayo Plata</t>
  </si>
  <si>
    <t>Sabana Grande</t>
  </si>
  <si>
    <t>Fabre Santiago</t>
  </si>
  <si>
    <t>PO Box 801</t>
  </si>
  <si>
    <t>bananerafabre@yahoo.com</t>
  </si>
  <si>
    <t>Ocasio Vazquez</t>
  </si>
  <si>
    <t>PO Box 4139</t>
  </si>
  <si>
    <t>Bayamon</t>
  </si>
  <si>
    <t>karenocasiolaw@mail.com</t>
  </si>
  <si>
    <t>Karen M. Ocasio, Law Office</t>
  </si>
  <si>
    <t>JO-A-300-20324-919763</t>
  </si>
  <si>
    <t>' Social Security
Income Tax
Amounts not known at the moment</t>
  </si>
  <si>
    <t>SABANA GRANDE</t>
  </si>
  <si>
    <t>Calle Rodriguez Cerra #4</t>
  </si>
  <si>
    <t>Two story House 4B 2B</t>
  </si>
  <si>
    <t>H-300-20328-923564</t>
  </si>
  <si>
    <t xml:space="preserve">Powell </t>
  </si>
  <si>
    <t>1728 Old Whitfield Road</t>
  </si>
  <si>
    <t>jeremy.powell@bonnieplants.com</t>
  </si>
  <si>
    <t>JO-A-300-20328-923564</t>
  </si>
  <si>
    <t>Three months of agricultural work experience required. Perform prolonged walking, sitting, bending, stooping, crouching and standing on concrete or other surfaces. Push and pull carts. Repetitively use hand and finger movements. Work outside in inclement weather conditions. Lift, carry and load up to 60 lbs. Must  be 18 years of age or older.  Employer is a Drug Free Workplace. Drug and alcohol testing may be conducted post-hire at the employer's expense and is not part of the interview process.</t>
  </si>
  <si>
    <t>2067 Ramona Drive</t>
  </si>
  <si>
    <t>Hooker</t>
  </si>
  <si>
    <t>TEXAS</t>
  </si>
  <si>
    <t>Felix</t>
  </si>
  <si>
    <t>H-300-20337-935040</t>
  </si>
  <si>
    <t>Paul Henry Broyles</t>
  </si>
  <si>
    <t>Broyles Ranch</t>
  </si>
  <si>
    <t>1005 CR 423 E</t>
  </si>
  <si>
    <t>Cherokee</t>
  </si>
  <si>
    <t>Broyles</t>
  </si>
  <si>
    <t>PO BOX 299</t>
  </si>
  <si>
    <t>sbroyles@centex.net</t>
  </si>
  <si>
    <t>JO-A-300-20337-935040</t>
  </si>
  <si>
    <t>Will assist with initial settling expenses, truck provided for work and personal use</t>
  </si>
  <si>
    <t>SAN SABA</t>
  </si>
  <si>
    <t>310 CR 433 W</t>
  </si>
  <si>
    <t>trailer</t>
  </si>
  <si>
    <t>Don</t>
  </si>
  <si>
    <t>H-300-20333-929996</t>
  </si>
  <si>
    <t>STUTTS BROS FARMS PARTNERSHIP</t>
  </si>
  <si>
    <t>15457 STUTTS ROAD</t>
  </si>
  <si>
    <t>P O BOX 338</t>
  </si>
  <si>
    <t>STUTTS</t>
  </si>
  <si>
    <t>JUSTIN</t>
  </si>
  <si>
    <t>STUTTSBROS2018@GMAIL.COM</t>
  </si>
  <si>
    <t>JO-A-300-20333-929996</t>
  </si>
  <si>
    <t>16272 CLAUDE MANN ROAD</t>
  </si>
  <si>
    <t xml:space="preserve">RENTAL - HOUSE
</t>
  </si>
  <si>
    <t>E CROSS CATTLE COMPANY INC</t>
  </si>
  <si>
    <t>2425 CR 222</t>
  </si>
  <si>
    <t>CORNELIUS</t>
  </si>
  <si>
    <t>HERFF</t>
  </si>
  <si>
    <t>GENERAL FARM LABORER</t>
  </si>
  <si>
    <t>3766 CR 222</t>
  </si>
  <si>
    <t>940 Oak Ave</t>
  </si>
  <si>
    <t>H-300-20332-929708</t>
  </si>
  <si>
    <t>Ling Farms LLC</t>
  </si>
  <si>
    <t>787  State Hwy V</t>
  </si>
  <si>
    <t>1177 CO Hwy 707 New Madrid, MO 63869</t>
  </si>
  <si>
    <t>New Madrid</t>
  </si>
  <si>
    <t>Ling</t>
  </si>
  <si>
    <t>787 State Hwy V</t>
  </si>
  <si>
    <t>justin@lingfarms.com</t>
  </si>
  <si>
    <t>JO-A-300-20332-929708</t>
  </si>
  <si>
    <t>Employer requires drug screen post hire at employer's expense due to the liability of driving heavy trucks and equipment on public roads.  Employer requires criminal background check post hire at employer's expense due to expensive tools and equipment on the farm.  Failure to pass drug screen and/or criminal background check will result in termination of employment.   Must be able to lift 60 lbs.  Minimum of 3 months experience required.  Must be able to obtain a CDL driver's license within 30-90 days of hire.  No minimum education required.  Employer may reward exceptional work with monetary or other benefits in addition to those listed here in his sole discretion.</t>
  </si>
  <si>
    <t>505 State Hwy V</t>
  </si>
  <si>
    <t>H-300-20337-934515</t>
  </si>
  <si>
    <t>GDM Seeds, Inc</t>
  </si>
  <si>
    <t>454 E 300 N Road</t>
  </si>
  <si>
    <t>Gibson City</t>
  </si>
  <si>
    <t>Bartolome</t>
  </si>
  <si>
    <t>Ignacio</t>
  </si>
  <si>
    <t>North America Business Director</t>
  </si>
  <si>
    <t>mchabot@gdmseeds.com</t>
  </si>
  <si>
    <t>JO-A-300-20337-934515</t>
  </si>
  <si>
    <t>' Social Security, Federal Tax and State Tax are to be made to U.S. workers.  Other deductions would include willful destruction beyond normal wear and tear.</t>
  </si>
  <si>
    <t xml:space="preserve">Must be able to obtain Driver's License.  Must be able to operate tractors, combines and MudMaster self-propelled sprayer and/or backpack sprayer with proper safety equipment. </t>
  </si>
  <si>
    <t>1158 MN Hwy 7, Suite B</t>
  </si>
  <si>
    <t>Hutchinson</t>
  </si>
  <si>
    <t>MCLEOD</t>
  </si>
  <si>
    <t>1035 Texas Ave NW #A11</t>
  </si>
  <si>
    <t>H-300-20282-873992</t>
  </si>
  <si>
    <t>BIDART LIVESTOCK INC</t>
  </si>
  <si>
    <t>4813 CALLOWAY DRIVE</t>
  </si>
  <si>
    <t>BAKERSFIELD</t>
  </si>
  <si>
    <t>BIDART</t>
  </si>
  <si>
    <t>LEONARD</t>
  </si>
  <si>
    <t>JO-A-300-20282-873992</t>
  </si>
  <si>
    <t>CATTLE HERDER</t>
  </si>
  <si>
    <t>Employer shall provide housing in accordance with the rules and regulations of the federal government of the United States of America.</t>
  </si>
  <si>
    <t>23998 ARBURUA ROAD</t>
  </si>
  <si>
    <t>Sharon</t>
  </si>
  <si>
    <t>H-300-20268-844648</t>
  </si>
  <si>
    <t>Box L Ranch</t>
  </si>
  <si>
    <t>1808 E 20280 N</t>
  </si>
  <si>
    <t>PO Box 815, Moroni UT 84646 (Mailing Address)</t>
  </si>
  <si>
    <t>Moroni</t>
  </si>
  <si>
    <t>Eliason</t>
  </si>
  <si>
    <t>Wade or Tina</t>
  </si>
  <si>
    <t>eli@cut.net</t>
  </si>
  <si>
    <t>JO-A-300-20268-844648</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</si>
  <si>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</si>
  <si>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H-300-20231-774116</t>
  </si>
  <si>
    <t>JO-A-300-20231-774116</t>
  </si>
  <si>
    <t>6726 N. Sarival Ave</t>
  </si>
  <si>
    <t>620 N. Litchfield Road (Apartment Number 620A, 131, 231,307)</t>
  </si>
  <si>
    <t>H-300-20247-804451</t>
  </si>
  <si>
    <t>bob@foothillpacking.com</t>
  </si>
  <si>
    <t>JO-A-300-20247-804451</t>
  </si>
  <si>
    <t>Head; 12 CT; per carton Group Rate</t>
  </si>
  <si>
    <t xml:space="preserve">Cuming Ranch, State Lease : Ave I at Co 21st street
</t>
  </si>
  <si>
    <t>Village Apartments located at 3151 S. Fortuna Avenue,</t>
  </si>
  <si>
    <t xml:space="preserve">Dormitory-style Housing </t>
  </si>
  <si>
    <t>H-300-20252-809141</t>
  </si>
  <si>
    <t>S&amp;S Jerseyland Dairy, LLC</t>
  </si>
  <si>
    <t>7900 Old Elm Rd</t>
  </si>
  <si>
    <t>Sturgeon Bay</t>
  </si>
  <si>
    <t>JO-A-300-20252-809141</t>
  </si>
  <si>
    <t>Must have a valid driver's license.  Must be able to lift 100lb calves.  Require 3 months experience.</t>
  </si>
  <si>
    <t>7983 County H</t>
  </si>
  <si>
    <t>DOOR</t>
  </si>
  <si>
    <t>149 N Grand Ave.</t>
  </si>
  <si>
    <t>Forestville</t>
  </si>
  <si>
    <t>dena@jerseylandllc.com</t>
  </si>
  <si>
    <t>https://jobcenterofwisconsin.com/Presentation/JobSeekers/JobSearch.asp</t>
  </si>
  <si>
    <t>H-300-20255-818548</t>
  </si>
  <si>
    <t>Badillo Brothers, Inc.</t>
  </si>
  <si>
    <t>15 NE 4th St.</t>
  </si>
  <si>
    <t>P.O. Box 393</t>
  </si>
  <si>
    <t>Remigio</t>
  </si>
  <si>
    <t>15 NE 4th St</t>
  </si>
  <si>
    <t>PO Box 393</t>
  </si>
  <si>
    <t>JO-A-300-20255-818548</t>
  </si>
  <si>
    <t>1750 Breeze Point Rd</t>
  </si>
  <si>
    <t>202, 204 &amp;206 3rd St NW</t>
  </si>
  <si>
    <t>Cinder Bloack</t>
  </si>
  <si>
    <t>remigiobadillo@gmail.com</t>
  </si>
  <si>
    <t>H-300-20274-850730</t>
  </si>
  <si>
    <t>JO-A-300-20274-850730</t>
  </si>
  <si>
    <t>LABORER, CROP</t>
  </si>
  <si>
    <t xml:space="preserve">585 &amp; 595 West Carpenter </t>
  </si>
  <si>
    <t>DUPLEX</t>
  </si>
  <si>
    <t>H-300-20273-849979</t>
  </si>
  <si>
    <t>Ben Scheresky Farm</t>
  </si>
  <si>
    <t>P O Box 42</t>
  </si>
  <si>
    <t xml:space="preserve">608 Carvell Street </t>
  </si>
  <si>
    <t>Scheresky</t>
  </si>
  <si>
    <t>608 Carvell Street</t>
  </si>
  <si>
    <t>JO-A-300-20273-849979</t>
  </si>
  <si>
    <t>47.820683, -101.155169</t>
  </si>
  <si>
    <t>McElwain Trailer Park Lot 73</t>
  </si>
  <si>
    <t>benscheresky@gmail.com</t>
  </si>
  <si>
    <t>H-300-20267-842546</t>
  </si>
  <si>
    <t>Mainjoy Unlimited LLC 2</t>
  </si>
  <si>
    <t>1010 West Main Street</t>
  </si>
  <si>
    <t>kING</t>
  </si>
  <si>
    <t>Korina</t>
  </si>
  <si>
    <t>korinak@melhornsst.com</t>
  </si>
  <si>
    <t>JO-A-300-20267-842546</t>
  </si>
  <si>
    <t xml:space="preserve">' state and federal taxes, social security and willful destruction of property. </t>
  </si>
  <si>
    <t>1010 West Main Street.</t>
  </si>
  <si>
    <t>5 South Market Ave</t>
  </si>
  <si>
    <t>2 Floor Housing</t>
  </si>
  <si>
    <t>H-300-20269-846219</t>
  </si>
  <si>
    <t>711 1st St</t>
  </si>
  <si>
    <t>3hfarms4@gmail.com</t>
  </si>
  <si>
    <t>JO-A-300-20269-846219</t>
  </si>
  <si>
    <t>10639 Hwy 91</t>
  </si>
  <si>
    <t>100 N 3rd street</t>
  </si>
  <si>
    <t>H-300-20288-877771</t>
  </si>
  <si>
    <t>JO-A-300-20288-877771</t>
  </si>
  <si>
    <t>H-300-20300-887899</t>
  </si>
  <si>
    <t>Luke E. Boone</t>
  </si>
  <si>
    <t>267 Elenor Road</t>
  </si>
  <si>
    <t>Boone</t>
  </si>
  <si>
    <t xml:space="preserve">Acadia parish </t>
  </si>
  <si>
    <t>lukeeboone@yahoo.com</t>
  </si>
  <si>
    <t>JO-A-300-20300-887899</t>
  </si>
  <si>
    <t xml:space="preserve">B.6   Please see attached continued for B.6.  </t>
  </si>
  <si>
    <t>212 Elenor Road</t>
  </si>
  <si>
    <t>H-300-20297-886223</t>
  </si>
  <si>
    <t>Jon Brown</t>
  </si>
  <si>
    <t>4179 East Lake Road</t>
  </si>
  <si>
    <t xml:space="preserve">4179 East Lake Road </t>
  </si>
  <si>
    <t>JO-A-300-20297-886223</t>
  </si>
  <si>
    <t>1309 Kemp Ave</t>
  </si>
  <si>
    <t xml:space="preserve">18 x 80 Mobile Home w/ add. 3 Bdr, 1 B. </t>
  </si>
  <si>
    <t>H-300-20288-877982</t>
  </si>
  <si>
    <t>Giroux Orchard LLC</t>
  </si>
  <si>
    <t>Chazy Orchards</t>
  </si>
  <si>
    <t>9486 Route 9</t>
  </si>
  <si>
    <t>PO Box 147</t>
  </si>
  <si>
    <t>Wilfred</t>
  </si>
  <si>
    <t>customerservice@chazyorchards.com</t>
  </si>
  <si>
    <t>JO-A-300-20288-877982</t>
  </si>
  <si>
    <t>'   Social Security
  Federal Taxes
  State Taxes
  Medicare
Any other state or federal deduction required by law.
Paid Family Leave
Disability Leave</t>
  </si>
  <si>
    <t>9486 Route 9
PO Box 147</t>
  </si>
  <si>
    <t>Barracks type housing units</t>
  </si>
  <si>
    <t>H-300-20302-890784</t>
  </si>
  <si>
    <t>466 Highway 55 Bypass</t>
  </si>
  <si>
    <t>springfieldky@bonnieplants.com</t>
  </si>
  <si>
    <t>JO-A-300-20302-890784</t>
  </si>
  <si>
    <t>Three months of agricultural work experience required. Perform prolonged standing, walking, bending, stooping and twisting. Lift up to 60 lbs. and work in extremely hot and/or cold weather. Must be 18 years of age or older. Employer is a drug-free workplace. Drug and alcohol testing is conducted post-hire at the employer's expense and is not part of the interview process.</t>
  </si>
  <si>
    <t>http://kcc.ky.gov/employer/Pages/Job-Posting.aspx</t>
  </si>
  <si>
    <t>H-300-20308-896844</t>
  </si>
  <si>
    <t>JO-A-300-20308-896844</t>
  </si>
  <si>
    <t>H-300-20307-894990</t>
  </si>
  <si>
    <t>JO-A-300-20307-894990</t>
  </si>
  <si>
    <t>Two wood-frame houses</t>
  </si>
  <si>
    <t>H-300-20314-905065</t>
  </si>
  <si>
    <t>2424 East 2200 North, Hamer ID 83425</t>
  </si>
  <si>
    <t xml:space="preserve">Hamer </t>
  </si>
  <si>
    <t>JO-A-300-20314-905065</t>
  </si>
  <si>
    <t>H-300-20301-889175</t>
  </si>
  <si>
    <t>Shoffiett Farms, LLC</t>
  </si>
  <si>
    <t>133 Lake Cove Road</t>
  </si>
  <si>
    <t>Shoffiett</t>
  </si>
  <si>
    <t>133  Lake Cove Road</t>
  </si>
  <si>
    <t>JO-A-300-20301-889175</t>
  </si>
  <si>
    <t>14302 Arceneaux Road</t>
  </si>
  <si>
    <t>H-300-20308-896917</t>
  </si>
  <si>
    <t>Hensgens Farms Partnership LLC</t>
  </si>
  <si>
    <t>629 W 17th Street</t>
  </si>
  <si>
    <t>11 West Bayou Drive Crowley LA 70526 (Mailing)</t>
  </si>
  <si>
    <t>Hensgens Jr</t>
  </si>
  <si>
    <t>Manager/Partner</t>
  </si>
  <si>
    <t>hensgensd@gmail.com</t>
  </si>
  <si>
    <t>JO-A-300-20308-896917</t>
  </si>
  <si>
    <t>1460 Crowley Rayne Hwy</t>
  </si>
  <si>
    <t>H-300-20301-889172</t>
  </si>
  <si>
    <t>C &amp; C Fontenot Farm</t>
  </si>
  <si>
    <t>3202 Mamou Prairie Road</t>
  </si>
  <si>
    <t>3164 Mamou Prairie Road Basile LA 70515 (Mailing)</t>
  </si>
  <si>
    <t>Cornell</t>
  </si>
  <si>
    <t>3164 Mamou Prairie Road</t>
  </si>
  <si>
    <t xml:space="preserve">Basile </t>
  </si>
  <si>
    <t>cfont6363@yahoo.com</t>
  </si>
  <si>
    <t>JO-A-300-20301-889172</t>
  </si>
  <si>
    <t>Farmworker, Farm, Ranch, Aquacultural</t>
  </si>
  <si>
    <t>3202 Maou Prairie Road</t>
  </si>
  <si>
    <t>H-300-20310-901042</t>
  </si>
  <si>
    <t>Dixie Belle, Inc.</t>
  </si>
  <si>
    <t>500 E Main Street</t>
  </si>
  <si>
    <t>222 Peachtree Street</t>
  </si>
  <si>
    <t>JO-A-300-20310-901042</t>
  </si>
  <si>
    <t>FARMWORKER/LABORER</t>
  </si>
  <si>
    <t>46qt hamper (peppers)</t>
  </si>
  <si>
    <t>500 E. Main Street</t>
  </si>
  <si>
    <t>GENE CAMP: 128 Driftwood Lane</t>
  </si>
  <si>
    <t>block/wood type structure</t>
  </si>
  <si>
    <t>mforrest@dixiebellepeaches.com</t>
  </si>
  <si>
    <t>H-300-20304-892679</t>
  </si>
  <si>
    <t>JO-A-300-20304-892679</t>
  </si>
  <si>
    <t>30718 Merced Avenue</t>
  </si>
  <si>
    <t>H-300-20304-892538</t>
  </si>
  <si>
    <t>Will Nobile Farms, Inc.</t>
  </si>
  <si>
    <t>58 Jerry Nobile Road</t>
  </si>
  <si>
    <t>Moorhead</t>
  </si>
  <si>
    <t>Nobile</t>
  </si>
  <si>
    <t>willnobile@hotmail.com</t>
  </si>
  <si>
    <t>JO-A-300-20304-892538</t>
  </si>
  <si>
    <t>Farm Workers, General</t>
  </si>
  <si>
    <t>Able to drive 250 hp tractor with 12-row farm implements, work outside,  able to swim-ponds are 4-6 deep  Some heavy lifting (60 -80 lbs.)    Must be available for the entire contract period and able to perform all job duties.  Hours of work may vary due to weather conditions and job duties. Workers will only drive on farm property and will not drive trucks off farm property such as on county roads, state or intrastate highways.  A drivers license is not required to drive farm trucks on farm access roads or to drive farm implements, tractors etc.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t>
  </si>
  <si>
    <t xml:space="preserve">58 Jerry Nobile Road </t>
  </si>
  <si>
    <t>H-300-20314-904545</t>
  </si>
  <si>
    <t>Park Ranch, LLC</t>
  </si>
  <si>
    <t>1300 Buckeye Road, Suite A</t>
  </si>
  <si>
    <t>sarah@parkranch.com; info@snakeriverfarmers.org</t>
  </si>
  <si>
    <t>JO-A-300-20314-904545</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</si>
  <si>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move, after a 10-day conditioning period, an average of at least 48 40-foot sections of 3-inch pipe or 44 40-foot sections of 4-inch pipe per hour under normal working conditions.</t>
  </si>
  <si>
    <t>795 Klauber Way</t>
  </si>
  <si>
    <t>795 Tamarack Drive</t>
  </si>
  <si>
    <t>Red brick bunkhouse</t>
  </si>
  <si>
    <t>H-300-20325-921326</t>
  </si>
  <si>
    <t>Ashton Farms Partnership</t>
  </si>
  <si>
    <t>409 Temblor Ridge Road</t>
  </si>
  <si>
    <t>Reddmann</t>
  </si>
  <si>
    <t>greg@reddmann.com</t>
  </si>
  <si>
    <t>JO-A-300-20325-921326</t>
  </si>
  <si>
    <t>A drug screening will be required post hire at the employer's expense due to liability of heavy equipment and trucks on public highways. A criminal background check will be required post hire at employer's expense due to small children who are at the farm. Failure to pass drug and back ground check will result in immediate termination. Extensive pushing and pulling. Extensive walking and sitting. Exposure to extreme temperatures. Frequent stooping. Repetitive movements.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</si>
  <si>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11875 Rayburn Road</t>
  </si>
  <si>
    <t>10000 Hwy 1</t>
  </si>
  <si>
    <t>North Harrisburg</t>
  </si>
  <si>
    <t>H-300-20321-913722</t>
  </si>
  <si>
    <t>Eighteen Acres Farms</t>
  </si>
  <si>
    <t>1135 E 33rd Pl</t>
  </si>
  <si>
    <t>Coretz</t>
  </si>
  <si>
    <t>Mindy</t>
  </si>
  <si>
    <t>mindyrebecca@gmail.com</t>
  </si>
  <si>
    <t>JO-A-300-20321-913722</t>
  </si>
  <si>
    <t>' Federal and State taxes, willful destruction of property.</t>
  </si>
  <si>
    <t>14644 S Lewis Ave</t>
  </si>
  <si>
    <t>bixby</t>
  </si>
  <si>
    <t>3 bedroom home</t>
  </si>
  <si>
    <t>mindyrebeccca@gmail.com</t>
  </si>
  <si>
    <t>H-300-20323-917325</t>
  </si>
  <si>
    <t>Davis Pork LLC</t>
  </si>
  <si>
    <t>1977 Wilkins Rd</t>
  </si>
  <si>
    <t xml:space="preserve">Farmworkers, Farm, Ranch, and Aquacultural Animals </t>
  </si>
  <si>
    <t>JO-A-300-20323-917325</t>
  </si>
  <si>
    <t>1587 Wilkins Rd</t>
  </si>
  <si>
    <t>H-300-20324-918982</t>
  </si>
  <si>
    <t>Silent Shade Planting Company</t>
  </si>
  <si>
    <t>422 Old Silver City Road</t>
  </si>
  <si>
    <t>422 Old Silver City Rd.</t>
  </si>
  <si>
    <t>elizabeth@silent-shade.com</t>
  </si>
  <si>
    <t>JO-A-300-20324-918982</t>
  </si>
  <si>
    <t xml:space="preserve">Drive tractors and operate farm equipment to plant, irrigate, fertilizer &amp; harvest crops. Perform mechanical repair and maintenance.  3 months experience, basic literacy reading and math skills required. Operate farm vehicles on public roads. Must have or be able to obtain drivers license within 30 days after hire. </t>
  </si>
  <si>
    <t>1599 Tom Reed Rd.</t>
  </si>
  <si>
    <t>H-300-20323-918093</t>
  </si>
  <si>
    <t>T&amp;L Nursery, Inc</t>
  </si>
  <si>
    <t xml:space="preserve">13245 Woodinville- Redmond Rd NE </t>
  </si>
  <si>
    <t>Redmond</t>
  </si>
  <si>
    <t>Lillard</t>
  </si>
  <si>
    <t xml:space="preserve">Joanne </t>
  </si>
  <si>
    <t xml:space="preserve">Accountant </t>
  </si>
  <si>
    <t>13245 Woodinville- Redmond Rd NE</t>
  </si>
  <si>
    <t>joanne@tandlnursery.com</t>
  </si>
  <si>
    <t>JO-A-300-20323-918093</t>
  </si>
  <si>
    <t>Farm Worker/ Laborer</t>
  </si>
  <si>
    <t xml:space="preserve">The employer may offer overtime pay for more than 40 hours worked per week. Regular hourly pay $15.83. Overtime is offered at $23.75 per hour. Overtime hours are not guaranteed as it depends on various factors such as workload, deadlines, among others. </t>
  </si>
  <si>
    <t xml:space="preserve">' The Employer will make the following deductions from the worker’s wages: FICA taxes, Federal Income tax if required, other deductions expressly authorized or required by state or federal law, health insurance,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the employee premium required under WA State RCW 50A.04, Paid Family and Medical Leave Program.  The employer may choose to grant bonuses to workers based on performance. </t>
  </si>
  <si>
    <t>This is an application for heathers, vines, ground covers, perennials, ornamental grasses. Work duties include preparing soil and growth media, cultivating and otherwise participating in horticultural activities on acreage, in a nursery or in environmentally controlled structures such as a greenhouse or shed. 
4e) Must be able to lift and/or load 70lbs.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t>
  </si>
  <si>
    <t>13245 Woodinville-Redmond Rd NE</t>
  </si>
  <si>
    <t>KING</t>
  </si>
  <si>
    <t xml:space="preserve">2 mobiles houses
1 Two Story House </t>
  </si>
  <si>
    <t>H-300-20323-917784</t>
  </si>
  <si>
    <t>Richard Gramlow</t>
  </si>
  <si>
    <t>9439 88th St SE</t>
  </si>
  <si>
    <t>Gramlow</t>
  </si>
  <si>
    <t>JO-A-300-20323-917784</t>
  </si>
  <si>
    <t>Clean MVR
Employment reference
Valid driver's license
Speak/understand English</t>
  </si>
  <si>
    <t xml:space="preserve">303 N Monroe St </t>
  </si>
  <si>
    <t>H-300-20324-919895</t>
  </si>
  <si>
    <t>Home Cypress Farms</t>
  </si>
  <si>
    <t>3825 Old Hwy 49</t>
  </si>
  <si>
    <t>Flowers</t>
  </si>
  <si>
    <t>marleybennett@gmail.com</t>
  </si>
  <si>
    <t>JO-A-300-20324-919895</t>
  </si>
  <si>
    <t>Job requires operating farm equipment, tractors, combines, and sprayers to till soil, plant, fertilize, &amp; harvest crops as well as performing mechanical repair and maintenance. Job also requires driving semi-trucks to transport product to elevator or storage area. Basic literacy, reading, and math skills along with 3 months experience are required. Applicant must have or be able to obtain drivers license.</t>
  </si>
  <si>
    <t>2950 Reinhart Rd.</t>
  </si>
  <si>
    <t>H-300-20323-917652</t>
  </si>
  <si>
    <t>Brown &amp; Brown of MT, Inc.</t>
  </si>
  <si>
    <t xml:space="preserve">420 Diamond Bar Ranch Lane </t>
  </si>
  <si>
    <t>2595 Lucky John Drive Park City, UT 84060</t>
  </si>
  <si>
    <t>Florance</t>
  </si>
  <si>
    <t>Allison</t>
  </si>
  <si>
    <t>420 Diamond Bar Ranch Lane</t>
  </si>
  <si>
    <t>abflorance@gmail.com; info@snakeriverfarmers.org</t>
  </si>
  <si>
    <t>JO-A-300-20323-917652</t>
  </si>
  <si>
    <t>Applicants must have 3 months experience with farm/irrigation work, livestock care, calving independently and horseback riding/roping.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 Must be able to: deliver live calves independently; be comfortable with performing duties in steep mountainous terrain, including dealing with predators and poisonous snakes; ride and handle horses in a manner to assure the safety of the worker, co-workers and livestock; to carry heavy backpack in rough, steep terrain to spray weeds.</t>
  </si>
  <si>
    <t>420 Diamond Bar Ranch Ln.</t>
  </si>
  <si>
    <t>H-300-20317-909938</t>
  </si>
  <si>
    <t>VanWinkle Ranch, LLC</t>
  </si>
  <si>
    <t xml:space="preserve">2043 N Road </t>
  </si>
  <si>
    <t>Fruita</t>
  </si>
  <si>
    <t>VanWinkle</t>
  </si>
  <si>
    <t>2043 N Road</t>
  </si>
  <si>
    <t>vanwinkleranch@gmail.com</t>
  </si>
  <si>
    <t>JO-A-300-20317-909938</t>
  </si>
  <si>
    <t xml:space="preserve">Fruita </t>
  </si>
  <si>
    <t xml:space="preserve">mobile trailer </t>
  </si>
  <si>
    <t>H-300-20324-919942</t>
  </si>
  <si>
    <t>RIOS S ORCHARD</t>
  </si>
  <si>
    <t>23 Mitchel Rd</t>
  </si>
  <si>
    <t xml:space="preserve">Brewster </t>
  </si>
  <si>
    <t xml:space="preserve">Rios </t>
  </si>
  <si>
    <t>na/ na</t>
  </si>
  <si>
    <t>JO-A-300-20324-919942</t>
  </si>
  <si>
    <t>This is an application for Apples.
X Employer Will Train
X Lifting requirement: 60 lbs.
X OT/Holiday is not mandatory
XDrug Screen: Drug testing will only be conducted post-employment and at the expense of the employer. 
After employer screens, the applicant and they have confirmed that there have been no changes to the job opportunity the employer will contact the applicant within three to five business days with a final hiring decision.
*SEE ADDENDUM C
4e) Must be able to lift and/or load 60lbs.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t>
  </si>
  <si>
    <t>Riverview Meadows 2454 Elmway</t>
  </si>
  <si>
    <t>Okanogan</t>
  </si>
  <si>
    <t xml:space="preserve">Labor Camp </t>
  </si>
  <si>
    <t>gonz119@gmail.com</t>
  </si>
  <si>
    <t>www.WorkSourceWA.com</t>
  </si>
  <si>
    <t>H-300-20323-917610</t>
  </si>
  <si>
    <t>Two S farms, Inc</t>
  </si>
  <si>
    <t>Box 190</t>
  </si>
  <si>
    <t>1081 CR 260</t>
  </si>
  <si>
    <t>Swan</t>
  </si>
  <si>
    <t>JO-A-300-20323-917610</t>
  </si>
  <si>
    <t>YOAKUM</t>
  </si>
  <si>
    <t>1150 CR 260</t>
  </si>
  <si>
    <t>rrswann49@gmail.com</t>
  </si>
  <si>
    <t>H-300-20317-909670</t>
  </si>
  <si>
    <t>G.G. K &amp; J. Farms Inc</t>
  </si>
  <si>
    <t>570 Fontenot Road</t>
  </si>
  <si>
    <t>Anna</t>
  </si>
  <si>
    <t>Vice-President/Director</t>
  </si>
  <si>
    <t>a.fontenot25@yahoo.com</t>
  </si>
  <si>
    <t>JO-A-300-20317-909670</t>
  </si>
  <si>
    <t>Any workers who are employed may be compensated above the stated hourly wage. This decision to pay above the stated hourly rate will be made by the employer and may be in the form of a bonus or raise. It is the employer?s sole discretion.</t>
  </si>
  <si>
    <t>1578 Prairie Ronde Hwy</t>
  </si>
  <si>
    <t>796 Fontenot Road</t>
  </si>
  <si>
    <t>H-300-20316-908674</t>
  </si>
  <si>
    <t>Red Pine Ranches</t>
  </si>
  <si>
    <t>5657 N Oak Ridge Lane</t>
  </si>
  <si>
    <t>PO, BOX 687,</t>
  </si>
  <si>
    <t>Osguthorpe</t>
  </si>
  <si>
    <t>Michael or Camille</t>
  </si>
  <si>
    <t>osguthorpemike@yahoo.com</t>
  </si>
  <si>
    <t>JO-A-300-20316-908674</t>
  </si>
  <si>
    <t>Field Laborer</t>
  </si>
  <si>
    <t>H-300-20337-935281</t>
  </si>
  <si>
    <t>Benjamin Seidler</t>
  </si>
  <si>
    <t>1945 6th St SW</t>
  </si>
  <si>
    <t>JO-A-300-20337-935281</t>
  </si>
  <si>
    <t xml:space="preserve">Valid driver's license, Post hire drug test (employer pd), speak/understand English, may be required to submit to a post hire drug test, paid by the employer. 
</t>
  </si>
  <si>
    <t>#5 Garden Drive</t>
  </si>
  <si>
    <t>Rented 3 bedroom trailer</t>
  </si>
  <si>
    <t>ST. JAMES</t>
  </si>
  <si>
    <t>NORMAN@NORMANKEILNURSERIES.COM</t>
  </si>
  <si>
    <t>GREENHOUSE WORKER</t>
  </si>
  <si>
    <t>' Federal &amp; New York State taxes</t>
  </si>
  <si>
    <t>All applicants must have at least 3 months experience working with commercial nursery. Workers must possess an ability to recognize species and varieties of nursery stock, able to read and understand signs and labels, and to understand written and oral work orders.  Applicants must be able to furnish affirmative job references from recent employers operating comparable operations establishing acceptable previous experience. Applicants must have a valid drivers license or have the ability to get one within 30 days of hire. Workers must have a clean driving record.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</si>
  <si>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H-300-20339-938729</t>
  </si>
  <si>
    <t>JO-A-300-20339-938729</t>
  </si>
  <si>
    <t>Must have a valid driver's license and experience driving semi tractors and trailers with heavy crop loads. Must speak English at work and on the work radios.  Require 3 months experience.</t>
  </si>
  <si>
    <t xml:space="preserve"> 1570 Mill Rd</t>
  </si>
  <si>
    <t>H-300-20337-935403</t>
  </si>
  <si>
    <t xml:space="preserve">Holder </t>
  </si>
  <si>
    <t>1261 Storrs Lake Road</t>
  </si>
  <si>
    <t>Milton</t>
  </si>
  <si>
    <t>miltonwi@bonnieplants.com</t>
  </si>
  <si>
    <t>JO-A-300-20337-935403</t>
  </si>
  <si>
    <t>Three months of agricultural work experience required. Perform prolonged walking, standing, bending, stooping, twisting, pushing and pulling. Work in extremely hot, cold and/or wet weather. Repetitively use hand and finger movements. Lift, carry and load up to 60 lbs. Must be 18 years of age or older. Employer is a drug-free workplace. Drug and alcohol testing may be conducted post-hire at the employer's expense and is not part of the interview process. Production standards apply.</t>
  </si>
  <si>
    <t>3121 Village Court</t>
  </si>
  <si>
    <t>Janesville</t>
  </si>
  <si>
    <t>Burns</t>
  </si>
  <si>
    <t>Villard</t>
  </si>
  <si>
    <t>H-300-20303-891377</t>
  </si>
  <si>
    <t>Veronica R Gallegos</t>
  </si>
  <si>
    <t>21729 State Hwy 285</t>
  </si>
  <si>
    <t>21729 State Hwy 285, La Jara CO 81140 (Mailing Address)</t>
  </si>
  <si>
    <t>Gallegos</t>
  </si>
  <si>
    <t>Jude or Veronica</t>
  </si>
  <si>
    <t>jlgallegos@gojade.org</t>
  </si>
  <si>
    <t>JO-A-300-20303-891377</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</si>
  <si>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</si>
  <si>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21729 US Hwy 285</t>
  </si>
  <si>
    <t xml:space="preserve">21729 US Hwy 285 </t>
  </si>
  <si>
    <t>pbmurphy1102@gmail.com</t>
  </si>
  <si>
    <t>Widener</t>
  </si>
  <si>
    <t>dlr.sd.gov</t>
  </si>
  <si>
    <t>H-300-20280-860775</t>
  </si>
  <si>
    <t>PO Box 58627, Salt Lake City UT 84158 (Mailing Address)</t>
  </si>
  <si>
    <t>Vance Broadbent</t>
  </si>
  <si>
    <t>or Mary Cook or David Darley</t>
  </si>
  <si>
    <t>JO-A-300-20280-860775</t>
  </si>
  <si>
    <t>H-300-20337-933718</t>
  </si>
  <si>
    <t xml:space="preserve">3053 Hwy 14-16 East  </t>
  </si>
  <si>
    <t xml:space="preserve">Barry or Shirley </t>
  </si>
  <si>
    <t>clearmont</t>
  </si>
  <si>
    <t>JO-A-300-20337-933718</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</si>
  <si>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t>
  </si>
  <si>
    <t>3053 Hwy 14-16 East</t>
  </si>
  <si>
    <t>H-300-20258-821436</t>
  </si>
  <si>
    <t>Craig &amp; Scott Jones Livestock</t>
  </si>
  <si>
    <t>128 South 100 West</t>
  </si>
  <si>
    <t>128 South 100 West, Cedar City UT 84720 (Mailing Address)</t>
  </si>
  <si>
    <t>W.Craig &amp; Scott</t>
  </si>
  <si>
    <t>wcraigjones1@gmail.com</t>
  </si>
  <si>
    <t>JO-A-300-20258-821436</t>
  </si>
  <si>
    <t>3109 North Lund Highway</t>
  </si>
  <si>
    <t>3109 North Lund Hwy</t>
  </si>
  <si>
    <t>H-300-20253-812672</t>
  </si>
  <si>
    <t xml:space="preserve">Freeman Harvesting </t>
  </si>
  <si>
    <t>640 E. Plant Street</t>
  </si>
  <si>
    <t>Winter Garden</t>
  </si>
  <si>
    <t>phfree@att.net</t>
  </si>
  <si>
    <t>JO-A-300-20253-812672</t>
  </si>
  <si>
    <t>Freeman Harvesting is a drug-free workplace.  All employees will be subject to the companys hiring standards for seasonal agricultural workers, including drug/alcohol testing.  The drug/alcohol testing may be done post-employment and/or post-accident at the employers expense.</t>
  </si>
  <si>
    <t>Beck Agricultural Holdings, LLP
4008 Smith Road</t>
  </si>
  <si>
    <t xml:space="preserve">Groveland </t>
  </si>
  <si>
    <t>416 Blett Street</t>
  </si>
  <si>
    <t>Mascotte</t>
  </si>
  <si>
    <t>H-300-20265-837015</t>
  </si>
  <si>
    <t>Mark &amp; Charlynn Liuzza Farms, LLC</t>
  </si>
  <si>
    <t>181 Ragusa Road</t>
  </si>
  <si>
    <t>Independence</t>
  </si>
  <si>
    <t>Liuzza</t>
  </si>
  <si>
    <t>Charlynn</t>
  </si>
  <si>
    <t>liuzzam@bellsouth.net</t>
  </si>
  <si>
    <t>JO-A-300-20265-837015</t>
  </si>
  <si>
    <t>Incentive-Harvest bell pepper and place in bins, 1 1/9 bushel</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</si>
  <si>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Perform prolonged walking, bending, stooping, reaching, pushing, pulling and heavy lifting and carrying up to 50 lbs. Repetitive movements. Work in inclement weather including extreme heat, cold and/or rain.</t>
  </si>
  <si>
    <t>12207 Jack Liuzza Lane</t>
  </si>
  <si>
    <t>56434 Old Hwy 51</t>
  </si>
  <si>
    <t>H-300-20267-842317</t>
  </si>
  <si>
    <t>Spence</t>
  </si>
  <si>
    <t>1670 E Perkinsville Rd</t>
  </si>
  <si>
    <t>Chino Valley</t>
  </si>
  <si>
    <t>don.spence@bonnieplants.com</t>
  </si>
  <si>
    <t>JO-A-300-20267-842317</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</si>
  <si>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Prolonged pushing, pulling, sitting, walking, bending, stooping, and lifting and carrying of up to 50 lbs. Work outside in extremely hot, cold and/or wet weather conditions. Employer is a drug-free workplace. Drug and alcohol testing may be conducted post-hire at the employer's expense and is not part of the interview process. Must be 18 years of age or older.</t>
  </si>
  <si>
    <t>1098 E Road 2 N</t>
  </si>
  <si>
    <t>1307 Prescott Dr.</t>
  </si>
  <si>
    <t>H-300-20262-833716</t>
  </si>
  <si>
    <t>Sheldon Ackerson</t>
  </si>
  <si>
    <t>5210 County Road 2</t>
  </si>
  <si>
    <t>10435 54th Ave NW Sherwood ND 58782</t>
  </si>
  <si>
    <t>Sherwood</t>
  </si>
  <si>
    <t>Ackerson</t>
  </si>
  <si>
    <t>nodack@srt.com</t>
  </si>
  <si>
    <t>JO-A-300-20262-833716</t>
  </si>
  <si>
    <t>Must be able to obtain a driver's license with 30-90 days of hire. Must have at least 1 year experience (12 months) in farm equipment maintenance or 1 year (12 months) on the job training. Must be able to lift 60 lbs. High school/GED education required. Wage rate may increase with verifiable experience. Employer may reward exceptional work with monetary or other benefits in addition to those listed here in his sole discretion.</t>
  </si>
  <si>
    <t>H-300-20261-829406</t>
  </si>
  <si>
    <t>Top Notch Pork, LLC</t>
  </si>
  <si>
    <t>5586 E. 900 S</t>
  </si>
  <si>
    <t>Darrick</t>
  </si>
  <si>
    <t>JO-A-300-20261-829406</t>
  </si>
  <si>
    <t>5351 E. 1000 S</t>
  </si>
  <si>
    <t>6996 N. SR1</t>
  </si>
  <si>
    <t>Bryant</t>
  </si>
  <si>
    <t>topnotchpork@gmail.com</t>
  </si>
  <si>
    <t>H-300-20261-829206</t>
  </si>
  <si>
    <t>VCH Management, Inc.</t>
  </si>
  <si>
    <t>5389 NW Lily Avenue</t>
  </si>
  <si>
    <t xml:space="preserve">Hoopingarner </t>
  </si>
  <si>
    <t>Mary Lou</t>
  </si>
  <si>
    <t>louhoop@hotmail.com</t>
  </si>
  <si>
    <t>JO-A-300-20261-829206</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</si>
  <si>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
</t>
  </si>
  <si>
    <t>5389 Lilly Avenue</t>
  </si>
  <si>
    <t>7001 Clayton Road</t>
  </si>
  <si>
    <t>Ona</t>
  </si>
  <si>
    <t>Employer owned housing.</t>
  </si>
  <si>
    <t>H-300-20288-877779</t>
  </si>
  <si>
    <t>Dupre Farms</t>
  </si>
  <si>
    <t>Zan Dupre</t>
  </si>
  <si>
    <t>4177 Eunice Iota Highway</t>
  </si>
  <si>
    <t>Dupre</t>
  </si>
  <si>
    <t>Zan</t>
  </si>
  <si>
    <t>JO-A-300-20288-877779</t>
  </si>
  <si>
    <t>4212 Eunice Iota Highway</t>
  </si>
  <si>
    <t>H-300-20276-855314</t>
  </si>
  <si>
    <t xml:space="preserve">TC Farms Partnership </t>
  </si>
  <si>
    <t>2907 Woodthrush Circle</t>
  </si>
  <si>
    <t>Elmore</t>
  </si>
  <si>
    <t>cindyelmore12@yahoo.com</t>
  </si>
  <si>
    <t>JO-A-300-20276-855314</t>
  </si>
  <si>
    <t xml:space="preserve">Must be able to lift 60 lbs. Extensive pushing and pulling. Minimum of one (1) year of experience in Farm Equipment Maintenance and one (1) year on the job training. High school/GED education required. Wage rate may increase with verifiable experience. Employer may reward exceptional work with monetary or other benefits in addition to those listed here in his sole discretion. </t>
  </si>
  <si>
    <t>2253 HWY 158</t>
  </si>
  <si>
    <t>2222 HWY 158 South</t>
  </si>
  <si>
    <t>cindyelmore13@yahoo.com</t>
  </si>
  <si>
    <t>H-300-20286-875955</t>
  </si>
  <si>
    <t>Elmore Truck Repair</t>
  </si>
  <si>
    <t>Elmore Farms</t>
  </si>
  <si>
    <t>605 Hwy 169 South</t>
  </si>
  <si>
    <t>Benschoter</t>
  </si>
  <si>
    <t>305 Hwy 169 South</t>
  </si>
  <si>
    <t>sue.benschoter@adahltrucking.com</t>
  </si>
  <si>
    <t>Bedell</t>
  </si>
  <si>
    <t>2818 Magnolia Ave</t>
  </si>
  <si>
    <t>Select a state</t>
  </si>
  <si>
    <t>john@hvisasolutions.com</t>
  </si>
  <si>
    <t>H Visa Solutions, Inc</t>
  </si>
  <si>
    <t>JO-A-300-20286-875955</t>
  </si>
  <si>
    <t xml:space="preserve">' All federal, state and local taxes will be deducted from the workers check. 
</t>
  </si>
  <si>
    <t xml:space="preserve">Workers must be able to push, pull, lift and carry at least 50 lbs
Workers are required to have a CDL license </t>
  </si>
  <si>
    <t>2535 50th Street</t>
  </si>
  <si>
    <t xml:space="preserve">Granada </t>
  </si>
  <si>
    <t>508 E Iowa Street</t>
  </si>
  <si>
    <t xml:space="preserve">Elmore </t>
  </si>
  <si>
    <t>FARIBAULT</t>
  </si>
  <si>
    <t>Single family housing</t>
  </si>
  <si>
    <t>H-300-20303-891363</t>
  </si>
  <si>
    <t>DeBerard Cattle Company LLC.</t>
  </si>
  <si>
    <t>152 Ryff Rd</t>
  </si>
  <si>
    <t>PO Box 1906</t>
  </si>
  <si>
    <t>Laramie</t>
  </si>
  <si>
    <t>DeBerard</t>
  </si>
  <si>
    <t>Kimberly or Jason</t>
  </si>
  <si>
    <t>deberardcattlecompany@gmail.com</t>
  </si>
  <si>
    <t>JO-A-300-20303-891363</t>
  </si>
  <si>
    <t>Ag Equipment Operator/Livestock Worker</t>
  </si>
  <si>
    <t xml:space="preserve">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t>
  </si>
  <si>
    <t>142 Ryff Rd</t>
  </si>
  <si>
    <t>H-300-20294-883266</t>
  </si>
  <si>
    <t>Heritage Berry LLC</t>
  </si>
  <si>
    <t>446 S. Main Street</t>
  </si>
  <si>
    <t>JO-A-300-20294-883266</t>
  </si>
  <si>
    <t>jeremyaltman98@bellsouth.net</t>
  </si>
  <si>
    <t>H-300-20302-890595</t>
  </si>
  <si>
    <t xml:space="preserve">Sweet Berry Farms, LLC </t>
  </si>
  <si>
    <t>1824 Moores Swamp Rd</t>
  </si>
  <si>
    <t>PO Box 67</t>
  </si>
  <si>
    <t xml:space="preserve">Ivanhoe </t>
  </si>
  <si>
    <t>Kiah</t>
  </si>
  <si>
    <t>swtberry@intrstar.net</t>
  </si>
  <si>
    <t>JO-A-300-20302-890595</t>
  </si>
  <si>
    <t>Blueberry Worker</t>
  </si>
  <si>
    <t>Hand-harvest blueberries, per pound or equivalent</t>
  </si>
  <si>
    <t>1853-A&amp;B Moores Swamp Rd</t>
  </si>
  <si>
    <t>H-300-20281-866341</t>
  </si>
  <si>
    <t>O'Loughlin Farms, LLC</t>
  </si>
  <si>
    <t>2988 Valleyview Rd.</t>
  </si>
  <si>
    <t>Shakopee</t>
  </si>
  <si>
    <t>O'Loughlin</t>
  </si>
  <si>
    <t>olfarms1@aol.com</t>
  </si>
  <si>
    <t>JO-A-300-20281-866341</t>
  </si>
  <si>
    <t xml:space="preserve">Must be able to get driver's license within 30- 90 days. Must be able to lift 50 lbs. Minimum three months experience. No minimum education required. Wage rate may increase with verifiable experience. Employer may reward exceptional work with monetary or other benefits in addition to those listed here in his sole discretion. </t>
  </si>
  <si>
    <t>2988 Valleyview</t>
  </si>
  <si>
    <t>13950 Marystown Rd</t>
  </si>
  <si>
    <t>H-300-20296-885976</t>
  </si>
  <si>
    <t>Brothers Transportation LLC</t>
  </si>
  <si>
    <t>P.O. Box 1582</t>
  </si>
  <si>
    <t>1200 Hwy 11</t>
  </si>
  <si>
    <t>German</t>
  </si>
  <si>
    <t>JO-A-300-20296-885976</t>
  </si>
  <si>
    <t>2027 E State Hwy 114</t>
  </si>
  <si>
    <t>WISE</t>
  </si>
  <si>
    <t>408 W Navarro St</t>
  </si>
  <si>
    <t>brotherstransportation1@gmail.com</t>
  </si>
  <si>
    <t>H-300-20295-884022</t>
  </si>
  <si>
    <t>Dustin J Lebeouf</t>
  </si>
  <si>
    <t>23501 W Lonnie rd</t>
  </si>
  <si>
    <t>Lebeouf</t>
  </si>
  <si>
    <t>23501 W. Lonnie Rd</t>
  </si>
  <si>
    <t>dlebeouf23@yahoo.com</t>
  </si>
  <si>
    <t>JO-A-300-20295-884022</t>
  </si>
  <si>
    <t>23501 W.  Lonnie Rd</t>
  </si>
  <si>
    <t>23417 W. Lonnie Rd</t>
  </si>
  <si>
    <t xml:space="preserve">trailer house </t>
  </si>
  <si>
    <t>H-300-20304-892606</t>
  </si>
  <si>
    <t>JO-A-300-20304-892606</t>
  </si>
  <si>
    <t>12151 State Rd 31</t>
  </si>
  <si>
    <t>18090 Interlochen Lane</t>
  </si>
  <si>
    <t>H-300-20300-888003</t>
  </si>
  <si>
    <t>Hiatt  Honey CA, LP</t>
  </si>
  <si>
    <t>36268 Ardath Ave</t>
  </si>
  <si>
    <t>Hiatt</t>
  </si>
  <si>
    <t>JO-A-300-20300-888003</t>
  </si>
  <si>
    <t>12880 Road 39 1/2</t>
  </si>
  <si>
    <t>17420 Mark Rd</t>
  </si>
  <si>
    <t>hiattch@sbcglobal.net</t>
  </si>
  <si>
    <t>H-300-20301-888983</t>
  </si>
  <si>
    <t>Clearbrook Honey Farms, Inc.</t>
  </si>
  <si>
    <t>14321 470th St.</t>
  </si>
  <si>
    <t>Mailing: 6985 5th St. NE, Carrington, ND 58421</t>
  </si>
  <si>
    <t>Clearbrook</t>
  </si>
  <si>
    <t>Ethan</t>
  </si>
  <si>
    <t>P.O. Box 507]</t>
  </si>
  <si>
    <t>JO-A-300-20301-888983</t>
  </si>
  <si>
    <t>This job requires a minimum of three months of prior experience working on a honeybee farm handling both manual and machine tasks associated with beekeeping.  Saturday work required. Must be able to lift/carry 70 lbs.  Workers must have no fear of bees and be non-allergic to bee stings, pollen, honey or other products of the hive. Must be able to work in excessive humidity and heat up to 110 degrees Fahrenheit. A clean driving record required to drive company vehicles.  Applicants must be able to furnish verbal or written statement establishing relevant prior work experience.</t>
  </si>
  <si>
    <t>115 CR 4500</t>
  </si>
  <si>
    <t>Hillister</t>
  </si>
  <si>
    <t>TYLER</t>
  </si>
  <si>
    <t>175 CR 4500</t>
  </si>
  <si>
    <t>H-300-20314-905128</t>
  </si>
  <si>
    <t>642 Shoemaker Avenue</t>
  </si>
  <si>
    <t>West Wyoming</t>
  </si>
  <si>
    <t>logan.howard@bonnieplants.com</t>
  </si>
  <si>
    <t>JO-A-300-20314-905128</t>
  </si>
  <si>
    <t>Three months of agricultural work experience required. Push, pull, sit, walk, bend, and stoop for long periods of time. Use hands and fingers repetitively. Must be 18 years of age or older. Work in inclement weather. Lift, carry, and load 50 pounds. Employer is a Drug Free Workplace.  Drug and alcohol testing may be conducted post-hire at the employer's expense and is not part of the interview process.</t>
  </si>
  <si>
    <t>LUZERNE</t>
  </si>
  <si>
    <t>339 Normans Ave.</t>
  </si>
  <si>
    <t>Pittson</t>
  </si>
  <si>
    <t>H-300-20314-904485</t>
  </si>
  <si>
    <t>Dooley Agri LLC</t>
  </si>
  <si>
    <t>P.O. Box 206</t>
  </si>
  <si>
    <t>468 SFC 241</t>
  </si>
  <si>
    <t>Colt</t>
  </si>
  <si>
    <t>Dooley</t>
  </si>
  <si>
    <t>Maurica</t>
  </si>
  <si>
    <t>JO-A-300-20314-904485</t>
  </si>
  <si>
    <t xml:space="preserve">Farmworker: Diversified             </t>
  </si>
  <si>
    <t>All applicants must have at least 3 months experience working in sweet potatoes, soybeans, com, and milo.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</si>
  <si>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County Road 239</t>
  </si>
  <si>
    <t>17539 Hwy 64</t>
  </si>
  <si>
    <t>H-300-20311-902648</t>
  </si>
  <si>
    <t>312 E. Mill ST 102</t>
  </si>
  <si>
    <t>JO-A-300-20311-902648</t>
  </si>
  <si>
    <t>Grape and Citrus</t>
  </si>
  <si>
    <t>5878 Edna Road.</t>
  </si>
  <si>
    <t>6261 Orcutt Rd.</t>
  </si>
  <si>
    <t>Large  5 bedroom house, with 2.5 baths</t>
  </si>
  <si>
    <t>Herndon</t>
  </si>
  <si>
    <t>H-300-20335-930826</t>
  </si>
  <si>
    <t>Shurtz Livestock, LLC</t>
  </si>
  <si>
    <t>88 East 400 North</t>
  </si>
  <si>
    <t>Shurtz</t>
  </si>
  <si>
    <t>Rhen</t>
  </si>
  <si>
    <t xml:space="preserve">A. </t>
  </si>
  <si>
    <t>rashurtz@hotmail.com</t>
  </si>
  <si>
    <t>JO-A-300-20335-930826</t>
  </si>
  <si>
    <t>565 North 500 East (including sites within a 6 mile radius)</t>
  </si>
  <si>
    <t>565 North 500 East</t>
  </si>
  <si>
    <t>H-300-20325-921390</t>
  </si>
  <si>
    <t>Pearson Farm</t>
  </si>
  <si>
    <t>5575 Zenith Mill Rd</t>
  </si>
  <si>
    <t xml:space="preserve">Hollingsworth </t>
  </si>
  <si>
    <t>vicki@pearsonfarm.com</t>
  </si>
  <si>
    <t>JO-A-300-20325-921390</t>
  </si>
  <si>
    <t>Incentive: Hand harvest peaches, 5/8 bushel</t>
  </si>
  <si>
    <t>Two months of verifiable fruit orchard experience required. Work is outside in inclement weather, especially extreme heat or cold, for extensive periods of time, prolonged bending, standing, walking, use of repetitive hand movements while grading or spreading fertilizer, use a stool or 2 ft. ladder to reach tree limbs, reach over head for extended periods of time while pruning trees, lift, carry, and load up to 50 lbs., hoist up to 30 lbs. over head, support 35 lbs. over the shoulder while walking for prolonged periods of time. Must be 18 or older. Employer is a drug free workplace. Drug testing is conducted post hire at the employers expense and is not part of the interview process.  Negative results are required before starting work.</t>
  </si>
  <si>
    <t>Malatchie/Mastin Farm- Highway 127 (32°26'22.54"N   83°51'15.29"W)</t>
  </si>
  <si>
    <t>Marshallville</t>
  </si>
  <si>
    <t>322 Lee Pope Road</t>
  </si>
  <si>
    <t>H-300-20321-913593</t>
  </si>
  <si>
    <t>David K. Sittig</t>
  </si>
  <si>
    <t>5226 Hwy 190</t>
  </si>
  <si>
    <t>5226 Hwy. 190</t>
  </si>
  <si>
    <t>dksittig@charter.net</t>
  </si>
  <si>
    <t>JO-A-300-20321-913593</t>
  </si>
  <si>
    <t>1071 Rozas Rd</t>
  </si>
  <si>
    <t>1309 Perchville Rd.</t>
  </si>
  <si>
    <t>H-300-20323-918403</t>
  </si>
  <si>
    <t>Larry R. Jolley</t>
  </si>
  <si>
    <t>1050 West 300 North</t>
  </si>
  <si>
    <t>Jolly</t>
  </si>
  <si>
    <t>lrickjolley@gmail.com</t>
  </si>
  <si>
    <t>Snake River Farmers Association Inc.</t>
  </si>
  <si>
    <t>JO-A-300-20323-918403</t>
  </si>
  <si>
    <t>1050 West 300 North (including field(s) surrounding this physical address)</t>
  </si>
  <si>
    <t>H-300-20323-917277</t>
  </si>
  <si>
    <t>JO-A-300-20323-917277</t>
  </si>
  <si>
    <t>H-300-20324-918983</t>
  </si>
  <si>
    <t>Broken Arrow Ranch Inc</t>
  </si>
  <si>
    <t>990 County Road 12A</t>
  </si>
  <si>
    <t xml:space="preserve">Ridgeway </t>
  </si>
  <si>
    <t>Marr</t>
  </si>
  <si>
    <t xml:space="preserve">Ranch Manager </t>
  </si>
  <si>
    <t>Ridgeway</t>
  </si>
  <si>
    <t>rgm2j@yahoo.com</t>
  </si>
  <si>
    <t>see D.1</t>
  </si>
  <si>
    <t>JO-A-300-20324-918983</t>
  </si>
  <si>
    <t xml:space="preserve">	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Six months prior experience as a general ranch worker and one satisfactory reference is required.  The name and address or telephone number of the employer reference that can verify the workers experience</t>
  </si>
  <si>
    <t xml:space="preserve">990 County Road 12A </t>
  </si>
  <si>
    <t>OURAY</t>
  </si>
  <si>
    <t>Mobile Camps  51%
Fixed housing   49%</t>
  </si>
  <si>
    <t>H-300-20324-919986</t>
  </si>
  <si>
    <t>Altman Specialty Plants, LLC - NJ</t>
  </si>
  <si>
    <t>123 County Road 539</t>
  </si>
  <si>
    <t>Allentown</t>
  </si>
  <si>
    <t>JO-A-300-20324-919986</t>
  </si>
  <si>
    <t>123 County Rd. 539</t>
  </si>
  <si>
    <t>MONMOUTH</t>
  </si>
  <si>
    <t>596 Province Line Rd., Unit PH</t>
  </si>
  <si>
    <t>609-610-6210</t>
  </si>
  <si>
    <t>tlach@altmanplants.com</t>
  </si>
  <si>
    <t>H-300-20323-917640</t>
  </si>
  <si>
    <t>Darrin Martin</t>
  </si>
  <si>
    <t xml:space="preserve">69619 CR 11 </t>
  </si>
  <si>
    <t xml:space="preserve">Nappanee </t>
  </si>
  <si>
    <t>Darrin</t>
  </si>
  <si>
    <t>69619 CR 11</t>
  </si>
  <si>
    <t>Nappanee</t>
  </si>
  <si>
    <t>darrin@wakarusaag.com</t>
  </si>
  <si>
    <t>JO-A-300-20323-917640</t>
  </si>
  <si>
    <t>69619 CR 11 
Nappanee, IN 46550</t>
  </si>
  <si>
    <t>69097 CR 11 Nappanee, IN 46550</t>
  </si>
  <si>
    <t>Employer Owned - 2 bedroom trailer house</t>
  </si>
  <si>
    <t>https://www.in.gov/dwd/</t>
  </si>
  <si>
    <t>H-300-20343-941645</t>
  </si>
  <si>
    <t>3 B Farms</t>
  </si>
  <si>
    <t>974 Lane 4</t>
  </si>
  <si>
    <t>Brence</t>
  </si>
  <si>
    <t>jkbrencefarms@gmail.com</t>
  </si>
  <si>
    <t>JO-A-300-20343-941645</t>
  </si>
  <si>
    <t>Additional hours during calving, irrigation, haying and harvest seasons.</t>
  </si>
  <si>
    <t>970 Lane 4</t>
  </si>
  <si>
    <t>Moro</t>
  </si>
  <si>
    <t>' None.</t>
  </si>
  <si>
    <t>H-300-20337-935319</t>
  </si>
  <si>
    <t>Garcia's Pine Straw LLC</t>
  </si>
  <si>
    <t>123 Lupe Lane</t>
  </si>
  <si>
    <t>Guadalupe</t>
  </si>
  <si>
    <t>446 South Main Street</t>
  </si>
  <si>
    <t>JO-A-300-20337-935319</t>
  </si>
  <si>
    <t>$0.85 per bale pine straw</t>
  </si>
  <si>
    <t>Eliza Metts Road
31.400403, -82.900123</t>
  </si>
  <si>
    <t>3363 Lazy Nine Road</t>
  </si>
  <si>
    <t>garciaspinestraw@gmail.com</t>
  </si>
  <si>
    <t>H-300-20338-936317</t>
  </si>
  <si>
    <t>JO-A-300-20338-936317</t>
  </si>
  <si>
    <t>H-300-20336-932865</t>
  </si>
  <si>
    <t>Tim Dewey Trucking Co.</t>
  </si>
  <si>
    <t>15705 State Road</t>
  </si>
  <si>
    <t>P.O. Box 269, Cimarron, KS 67835, Gray County (Mailing)</t>
  </si>
  <si>
    <t>Dewey</t>
  </si>
  <si>
    <t xml:space="preserve">15705 State Road </t>
  </si>
  <si>
    <t>timfarm@ucom.net</t>
  </si>
  <si>
    <t>JO-A-300-20336-932865</t>
  </si>
  <si>
    <t xml:space="preserve">' Social Security Taxes, Federal Taxes, and State Taxes. </t>
  </si>
  <si>
    <t>Employer requires post hire drug screen at employer's expense due to driving heavy trucks and equipment on public roads. Failure to pass drug screen will result in termination of employment. Extensive pushing, pulling and sitting. Must be able to lift 60 lbs. Minimum of (3) month experience required. Must be able to obtain a CDL within 30-90 days of hire. No minimum education required. Wage rate may increase with verifiable experience. Employer may reward exceptional work with monetary or other benefits in addition to those listed here in his sole discretion.</t>
  </si>
  <si>
    <t>5005 S Road 22</t>
  </si>
  <si>
    <t>Pierceville</t>
  </si>
  <si>
    <t xml:space="preserve">13420 N. Community Road, </t>
  </si>
  <si>
    <t>H-300-20351-964097</t>
  </si>
  <si>
    <t>Andy Povey</t>
  </si>
  <si>
    <t>Andy Povey Farms</t>
  </si>
  <si>
    <t>2412 Povey Road</t>
  </si>
  <si>
    <t>Povey</t>
  </si>
  <si>
    <t>apov92@aol.com</t>
  </si>
  <si>
    <t>JO-A-300-20351-964097</t>
  </si>
  <si>
    <t>Applicants must have 20 days experience with farm &amp; irrigation work. Applicants hired must be able to obtain a valid drivers license as driving on public roads may be required.</t>
  </si>
  <si>
    <t>2412 Povey Road (including sites within a 15-mile radius)</t>
  </si>
  <si>
    <t>2410 Seefried Road</t>
  </si>
  <si>
    <t>Stick-built</t>
  </si>
  <si>
    <t>Greenfield</t>
  </si>
  <si>
    <t>Apartment style</t>
  </si>
  <si>
    <t>jschnitzler12@gmail.com; info@snakeriverfarmers.org</t>
  </si>
  <si>
    <t>Rebecca</t>
  </si>
  <si>
    <t>Tumwater</t>
  </si>
  <si>
    <t>THURSTON</t>
  </si>
  <si>
    <t>Andersen</t>
  </si>
  <si>
    <t>Algona</t>
  </si>
  <si>
    <t>H-300-20347-955630</t>
  </si>
  <si>
    <t>Moon Land and Livestock Partnership</t>
  </si>
  <si>
    <t>537 East 50 North</t>
  </si>
  <si>
    <t>Duchesne</t>
  </si>
  <si>
    <t xml:space="preserve">Carolyn or Kenneth </t>
  </si>
  <si>
    <t>carolyn.moon@yahoo.com</t>
  </si>
  <si>
    <t>JO-A-300-20347-955630</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</si>
  <si>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t>
  </si>
  <si>
    <t>537 E Main 50 N</t>
  </si>
  <si>
    <t>DUCHESNE</t>
  </si>
  <si>
    <t>H-300-20337-934320</t>
  </si>
  <si>
    <t>Kelly Sod Farm LLC.</t>
  </si>
  <si>
    <t>4762 Peanut Trail</t>
  </si>
  <si>
    <t>Hendrix</t>
  </si>
  <si>
    <t>4762  Peanut Trail</t>
  </si>
  <si>
    <t xml:space="preserve">Hendrix </t>
  </si>
  <si>
    <t>JO-A-300-20337-934320</t>
  </si>
  <si>
    <t>BRYAN</t>
  </si>
  <si>
    <t>david@kellysodfarm.com</t>
  </si>
  <si>
    <t>H-300-20240-791791</t>
  </si>
  <si>
    <t>Webb Ranch LLC</t>
  </si>
  <si>
    <t>13245 230th Ave.</t>
  </si>
  <si>
    <t>PO Box 356, Isabel SD 57633 (Mailing Address)</t>
  </si>
  <si>
    <t>Butch or Stephanie</t>
  </si>
  <si>
    <t xml:space="preserve"> Isabel</t>
  </si>
  <si>
    <t>webbranch75@yahoo.com</t>
  </si>
  <si>
    <t>JO-A-300-20240-791791</t>
  </si>
  <si>
    <t>13245 230 Ave.</t>
  </si>
  <si>
    <t>13263 231 st Ave</t>
  </si>
  <si>
    <t>H-300-20307-894526</t>
  </si>
  <si>
    <t>Norman J. Habiger</t>
  </si>
  <si>
    <t>445 Avenue East</t>
  </si>
  <si>
    <t>Bushton</t>
  </si>
  <si>
    <t>Habiger</t>
  </si>
  <si>
    <t xml:space="preserve">Bushton </t>
  </si>
  <si>
    <t>njhabiger@hbcomm.net</t>
  </si>
  <si>
    <t>JO-A-300-20307-894526</t>
  </si>
  <si>
    <t>RICE</t>
  </si>
  <si>
    <t>408 South 2nd Street</t>
  </si>
  <si>
    <t xml:space="preserve">' Social Security and Federal taxes may be deducted from wages. 
When the workers are working in the State of Nevada there is no State Income Tax withheld. State Income Tax will be withheld for workers while they are working in the State of California.
Wages will be paid in accordance to the state in which the work is done. Nevada wages will be $1682.33 and California wages will be $2133.52. </t>
  </si>
  <si>
    <t xml:space="preserve">400 MEADOW ROAD. ON SMOKE CREEK ROAD </t>
  </si>
  <si>
    <t>LOVELOCK</t>
  </si>
  <si>
    <t>FIXED SITE UNITS AND MOBILE RANGE UNITS</t>
  </si>
  <si>
    <t>H-300-20274-851937</t>
  </si>
  <si>
    <t>Kelley Plant Farms</t>
  </si>
  <si>
    <t>2089 County Road 1470</t>
  </si>
  <si>
    <t>Bogata</t>
  </si>
  <si>
    <t>nancygonzalez215@gmail.com</t>
  </si>
  <si>
    <t>JO-A-300-20274-851937</t>
  </si>
  <si>
    <t>2089 CR 1470</t>
  </si>
  <si>
    <t>2176 County Road 1436</t>
  </si>
  <si>
    <t>Wood, fully furnished with kitchen</t>
  </si>
  <si>
    <t>H-300-20280-859783</t>
  </si>
  <si>
    <t>Debby Chick</t>
  </si>
  <si>
    <t>10280 Lark Trail</t>
  </si>
  <si>
    <t>Salado</t>
  </si>
  <si>
    <t>Chick</t>
  </si>
  <si>
    <t>JO-A-300-20280-859783</t>
  </si>
  <si>
    <t xml:space="preserve">10280 Lark Trail </t>
  </si>
  <si>
    <t>BELL</t>
  </si>
  <si>
    <t>9710 Lark Trail</t>
  </si>
  <si>
    <t>3 2 Bed 1 bath apartments</t>
  </si>
  <si>
    <t>H-300-20274-851620</t>
  </si>
  <si>
    <t>JO-A-300-20274-851620</t>
  </si>
  <si>
    <t>' Social Security, Federal and State Income Tax withholding's may be deducted from wages.
Wages will be paid based upon the county in which the work will be performed. Non- urban counties will be $1933.33 per month plus room and board. Standard counties will be $2080.00 per month plus room and board</t>
  </si>
  <si>
    <t>1219 S.E. HAY CREEK RD</t>
  </si>
  <si>
    <t>MADRAS</t>
  </si>
  <si>
    <t>H-300-20337-933806</t>
  </si>
  <si>
    <t>PO Box 356, Isabel, SD, 57633</t>
  </si>
  <si>
    <t>JO-A-300-20337-933806</t>
  </si>
  <si>
    <t>H-300-20316-908464</t>
  </si>
  <si>
    <t>Charlie's Hill Top</t>
  </si>
  <si>
    <t>Diamond T Land and Cattle</t>
  </si>
  <si>
    <t>429157 State Hwy 3</t>
  </si>
  <si>
    <t>Rattan</t>
  </si>
  <si>
    <t>Teague</t>
  </si>
  <si>
    <t>Philip</t>
  </si>
  <si>
    <t>pteague@diamondttrailer.com</t>
  </si>
  <si>
    <t>JO-A-300-20316-908464</t>
  </si>
  <si>
    <t>Farm and Ranch Hands</t>
  </si>
  <si>
    <t>Sat and Sun work may be required depending on animals.</t>
  </si>
  <si>
    <t>H-300-20232-777987</t>
  </si>
  <si>
    <t xml:space="preserve">PGM Packing, Inc. </t>
  </si>
  <si>
    <t>1450 S. Atlantic Avenue</t>
  </si>
  <si>
    <t>Garcia Jr.</t>
  </si>
  <si>
    <t xml:space="preserve">Jose </t>
  </si>
  <si>
    <t>1450 Atlantic Ave.</t>
  </si>
  <si>
    <t>pgmpackinginc@gmail.com</t>
  </si>
  <si>
    <t>10166 E. 35th Place</t>
  </si>
  <si>
    <t>Yuma County</t>
  </si>
  <si>
    <t>Jesse@H-2A.com</t>
  </si>
  <si>
    <t>CITA-Centro lndependiente de Trabajadores Agricolas</t>
  </si>
  <si>
    <t>JO-A-300-20232-777987</t>
  </si>
  <si>
    <t>Per Carton</t>
  </si>
  <si>
    <t>Amigo FarmsCounty 13th Street and Avenue B/Highway 95</t>
  </si>
  <si>
    <t>Knights Inn Hotel
2730 S. 4th Avenue 
Yuma, AZ 85364</t>
  </si>
  <si>
    <t xml:space="preserve">Hotel </t>
  </si>
  <si>
    <t>H-300-20252-809126</t>
  </si>
  <si>
    <t xml:space="preserve">KCK Farms, LLC  </t>
  </si>
  <si>
    <t>11483 SE Amity Dayton Hwy</t>
  </si>
  <si>
    <t>JO-A-300-20252-809126</t>
  </si>
  <si>
    <t xml:space="preserve">Farm Laborer </t>
  </si>
  <si>
    <t xml:space="preserve">This job requires a minimum 3 months  of verifiable agricultural experience working in a nursery or tree and shrub farm handling both manual and mechanized tasks associated with production of trees. Workers must be able to perform manual and mechanized tasks with accuracy and efficiency.  Other Special Skills: Saturday work required. Must be able to lift/carry 60  lbs. Employer-paid post-hire drug testing is required after a worker has an accident at work.   </t>
  </si>
  <si>
    <t>6705 Webfoot Rd.</t>
  </si>
  <si>
    <t>Frame House/Manufactured Home</t>
  </si>
  <si>
    <t>ramona@kckfarms.com</t>
  </si>
  <si>
    <t>H-300-20246-801866</t>
  </si>
  <si>
    <t>Glenn Eckelberg</t>
  </si>
  <si>
    <t>366 2nd Ave SW</t>
  </si>
  <si>
    <t xml:space="preserve">PO Box 275 </t>
  </si>
  <si>
    <t xml:space="preserve"> Eckelberg</t>
  </si>
  <si>
    <t>Hart to hart</t>
  </si>
  <si>
    <t>JO-A-300-20246-801866</t>
  </si>
  <si>
    <t xml:space="preserve">' Federal and State Taxes </t>
  </si>
  <si>
    <t>operate tractors with towed implements and computerized monitors, driver's license or capable of obtaining one in 30 days.</t>
  </si>
  <si>
    <t>9350 1st Street NW</t>
  </si>
  <si>
    <t xml:space="preserve">9319 1st Street NW </t>
  </si>
  <si>
    <t>Apartment located in the shop</t>
  </si>
  <si>
    <t>geck@ndsupernet.com</t>
  </si>
  <si>
    <t>H-300-20259-823542</t>
  </si>
  <si>
    <t>WJ Cattle, LLC</t>
  </si>
  <si>
    <t>796 Hwy 82</t>
  </si>
  <si>
    <t>higrade.farmsupply1@gmail.com</t>
  </si>
  <si>
    <t>JO-A-300-20259-823542</t>
  </si>
  <si>
    <t>Farm Worker - Livestock</t>
  </si>
  <si>
    <t>Basic literacy and math skills along with 3 months of experience will be required. Applicant must have a valid driver's license. Job will require workers to lift 50 lbs. Repetitive movements in the form of lifting feed, hay, fencing supplies, and seed will be required. No cell phone use will be allowed while working.</t>
  </si>
  <si>
    <t>Minerva Rd</t>
  </si>
  <si>
    <t>Kilmichael</t>
  </si>
  <si>
    <t>1793 Alva Stage Rd</t>
  </si>
  <si>
    <t>H-300-20262-832884</t>
  </si>
  <si>
    <t>1635 S. Thibodeaux Road</t>
  </si>
  <si>
    <t xml:space="preserve">517 Broad St. </t>
  </si>
  <si>
    <t>Ashley Foret Dees LLC</t>
  </si>
  <si>
    <t>JO-A-300-20262-832884</t>
  </si>
  <si>
    <t>H-300-20259-823948</t>
  </si>
  <si>
    <t>Dean Knell</t>
  </si>
  <si>
    <t>301 County 29</t>
  </si>
  <si>
    <t>Knell</t>
  </si>
  <si>
    <t>dean.knell.1@hotmail.com</t>
  </si>
  <si>
    <t>JO-A-300-20259-823948</t>
  </si>
  <si>
    <t xml:space="preserve">Time for meals and break are included in the hours listed on this application. </t>
  </si>
  <si>
    <t>H-300-20262-833224</t>
  </si>
  <si>
    <t>L.S. Barajas, Inc.</t>
  </si>
  <si>
    <t>117 Lake June Dr.</t>
  </si>
  <si>
    <t>117 Lake June Dr</t>
  </si>
  <si>
    <t>JO-A-300-20262-833224</t>
  </si>
  <si>
    <t>20 Melrose Lane</t>
  </si>
  <si>
    <t>lionelbarajas@gmail.com</t>
  </si>
  <si>
    <t>H-300-20262-833612</t>
  </si>
  <si>
    <t>Jaime Lopez</t>
  </si>
  <si>
    <t>4682 SE Wheat Ave.</t>
  </si>
  <si>
    <t>4682 SE Wheat Ave</t>
  </si>
  <si>
    <t>JO-A-300-20262-833612</t>
  </si>
  <si>
    <t>1071 SW Hibiscus Dr</t>
  </si>
  <si>
    <t>jaimel1415@gmail.com</t>
  </si>
  <si>
    <t>H-300-20258-821199</t>
  </si>
  <si>
    <t>Lucky Ag, Inc.</t>
  </si>
  <si>
    <t>Lucky Ag, Inc</t>
  </si>
  <si>
    <t>1140 Abbot Street, Suite A</t>
  </si>
  <si>
    <t>Chavez</t>
  </si>
  <si>
    <t>10166 E. 35th Pl</t>
  </si>
  <si>
    <t>CITA- Centro Independiente de Trabajdores Agricolas</t>
  </si>
  <si>
    <t>JO-A-300-20258-821199</t>
  </si>
  <si>
    <t>per Pack</t>
  </si>
  <si>
    <t>' n/a</t>
  </si>
  <si>
    <t>Oscar HomeDome Valley</t>
  </si>
  <si>
    <t>Tropicana Motel 
 2115 S 4th Ave 
Yuma,  AZ 85364</t>
  </si>
  <si>
    <t>jesse@h2a.com</t>
  </si>
  <si>
    <t>H-300-20280-859767</t>
  </si>
  <si>
    <t>George Lewis Thompson Jr</t>
  </si>
  <si>
    <t>Thompson Ranches</t>
  </si>
  <si>
    <t>401 Culpepper Rd</t>
  </si>
  <si>
    <t>Thompson Jr</t>
  </si>
  <si>
    <t>DANI@H2LABOR.COM</t>
  </si>
  <si>
    <t>JO-A-300-20280-859767</t>
  </si>
  <si>
    <t>450 CR 348</t>
  </si>
  <si>
    <t>3 bed 2 bathroom</t>
  </si>
  <si>
    <t>H-300-20275-853679</t>
  </si>
  <si>
    <t>JO-A-300-20275-853679</t>
  </si>
  <si>
    <t>171 NORTH HWY 77</t>
  </si>
  <si>
    <t>DECLO</t>
  </si>
  <si>
    <t>H-300-20283-874681</t>
  </si>
  <si>
    <t>96278 N 2470 Rd</t>
  </si>
  <si>
    <t>JO-A-300-20283-874681</t>
  </si>
  <si>
    <t>Exposure to extreme temperatures. Extensive pushing and pulling. Must be able to obtain a driver's license within 30 days of hire. Must be able to lift a 75 pound calf. Minimum of 1 month experience required. Wage rate may increase with verifiable experience. Basic literacy and arithmetic requirement. No minimum education required.</t>
  </si>
  <si>
    <t>96278 N 2470 Rd.</t>
  </si>
  <si>
    <t>30845 State Hwy 58</t>
  </si>
  <si>
    <t>mobile home and travel trailers</t>
  </si>
  <si>
    <t>H-300-20280-860299</t>
  </si>
  <si>
    <t>Alex Hollman</t>
  </si>
  <si>
    <t>H/2 Honey Company</t>
  </si>
  <si>
    <t>403 Haines Street</t>
  </si>
  <si>
    <t>Dante</t>
  </si>
  <si>
    <t>Hollman</t>
  </si>
  <si>
    <t>Brandy</t>
  </si>
  <si>
    <t>JO-A-300-20280-860299</t>
  </si>
  <si>
    <t>' Federal Taxes and Social Security</t>
  </si>
  <si>
    <t>Three months bee keeping experience and minor mechanical experience required, lifting 50 lbs  and no allergies to bee stings.</t>
  </si>
  <si>
    <t>401 Haines Street</t>
  </si>
  <si>
    <t>404 Haines Street</t>
  </si>
  <si>
    <t>Modular home wood framed, 4 bdr.  2 bath</t>
  </si>
  <si>
    <t>H-300-20279-857760</t>
  </si>
  <si>
    <t>JO-A-300-20279-857760</t>
  </si>
  <si>
    <t>6376 Co Rd 40</t>
  </si>
  <si>
    <t>201 N 14th</t>
  </si>
  <si>
    <t>H-300-20281-866876</t>
  </si>
  <si>
    <t>Caelan Lewis</t>
  </si>
  <si>
    <t>919 GA Hwy 33 S</t>
  </si>
  <si>
    <t>Cordele</t>
  </si>
  <si>
    <t>Caelan</t>
  </si>
  <si>
    <t>919 GA Hwy 33 S.</t>
  </si>
  <si>
    <t xml:space="preserve">Inez </t>
  </si>
  <si>
    <t>446 S Main St</t>
  </si>
  <si>
    <t>Suite 4</t>
  </si>
  <si>
    <t>JO-A-300-20281-866876</t>
  </si>
  <si>
    <t>Workers must have a driver license or be able to obtain a driver license within the first 30 days of employment. 
The employer will only conduct a drug test only if the worker (employee) is in a work-related accident. The drug testing will be at the employers expense. If the worker fails the drug test or refuses the drug testing, this will be probable cause for termination of employment.
Los trabajadores deben tener una licencia de conducir o poder obtener una licencia de conducir dentro de los primeros 30 das de empleo.
El empleador solo llevar a cabo una prueba de drogas solo si el trabajador (empleado) est en un accidente laboral. La prueba de drogas ser a expensas de los empleadores. Si el trabajador no pasa la prueba de drogas o rechaza la prueba de drogas, esto ser causa probable para la terminacin del empleo.</t>
  </si>
  <si>
    <t>31.855218, -83.777857</t>
  </si>
  <si>
    <t>Arabi</t>
  </si>
  <si>
    <t>CRISP</t>
  </si>
  <si>
    <t>508 Hickory Street N.</t>
  </si>
  <si>
    <t>cdlewis99@yahoo.com</t>
  </si>
  <si>
    <t>H-300-20296-885744</t>
  </si>
  <si>
    <t>D&amp;L Farms</t>
  </si>
  <si>
    <t>1409 Elizabeth St</t>
  </si>
  <si>
    <t>JO-A-300-20296-885744</t>
  </si>
  <si>
    <t xml:space="preserve">' Optional deduction for internet and maid service.
</t>
  </si>
  <si>
    <t>driver's license
Clean MVR
Employment reference</t>
  </si>
  <si>
    <t>1303 E Co Rd M</t>
  </si>
  <si>
    <t>206 E Grand</t>
  </si>
  <si>
    <t>Private one story house</t>
  </si>
  <si>
    <t>https://www.kansasworks.com/</t>
  </si>
  <si>
    <t>H-300-20296-885219</t>
  </si>
  <si>
    <t>Saucedo Pine Straw LLC</t>
  </si>
  <si>
    <t>5064 Walkerville Road</t>
  </si>
  <si>
    <t>Patterson</t>
  </si>
  <si>
    <t>JO-A-300-20296-885219</t>
  </si>
  <si>
    <t xml:space="preserve">The employer will only conduct a drug test only if the worker (employee) is in a work-related accident. The drug testing will be at the employers expense. If the worker fails the drug test or refuses the drug testing, this will be probable cause for termination of employment.
El empleador solo llevar a cabo una prueba de drogas solo si el trabajador (empleado) est en un accidente laboral. La prueba de drogas ser a expensas de los empleadores. Si el trabajador no pasa la prueba de drogas o rechaza la prueba de drogas, esto ser causa probable para la terminacin del empleo.
</t>
  </si>
  <si>
    <t>3154 East Horshoe Road</t>
  </si>
  <si>
    <t>Mershon</t>
  </si>
  <si>
    <t>5038 Walkerville Road</t>
  </si>
  <si>
    <t>anna_saucedo@hotmail.com</t>
  </si>
  <si>
    <t>H-300-20286-876218</t>
  </si>
  <si>
    <t>Thomas Shephard</t>
  </si>
  <si>
    <t>Shephard Potato Farms</t>
  </si>
  <si>
    <t>8411 134th Ave SE</t>
  </si>
  <si>
    <t xml:space="preserve">Crystal </t>
  </si>
  <si>
    <t>Shephard</t>
  </si>
  <si>
    <t>secretary</t>
  </si>
  <si>
    <t>8411 134th Ave NE</t>
  </si>
  <si>
    <t>Crystal</t>
  </si>
  <si>
    <t>JO-A-300-20286-876218</t>
  </si>
  <si>
    <t>' State and Federal Taxes and SocialSecurity</t>
  </si>
  <si>
    <t xml:space="preserve">
  Must be able to read and speak English for daily record keeping and
  have three months of tractor driving experience with towed implements, skid steers and operate 
  computerized monitors.
</t>
  </si>
  <si>
    <t>8411 13th Ave NE
Co-owned by Thomas Shephard</t>
  </si>
  <si>
    <t xml:space="preserve">Address: 13325 85th Street NE 
 </t>
  </si>
  <si>
    <t>Farm House with 4 bedrooms 2 baths</t>
  </si>
  <si>
    <t>H-300-20309-899254</t>
  </si>
  <si>
    <t>Del Gates Farms, Inc.</t>
  </si>
  <si>
    <t>205 Lawndale St.</t>
  </si>
  <si>
    <t>Gates</t>
  </si>
  <si>
    <t>Delwin</t>
  </si>
  <si>
    <t>gatesfarm@srt.com</t>
  </si>
  <si>
    <t>JO-A-300-20309-899254</t>
  </si>
  <si>
    <t>3750 County Rd 4</t>
  </si>
  <si>
    <t>H-300-20309-898687</t>
  </si>
  <si>
    <t>JO-A-300-20309-898687</t>
  </si>
  <si>
    <t>Three months of agricultural work experience required. Perform prolonged walking, sitting, bending, stooping, crouching and standing on concrete or other surfaces. Push and pull carts. Repetitively use hand and finger movements. Work outside in inclement weather conditions. Lift, carry and load up to 60 lbs. Must be 18 years of age or older. Employer is a drug-free workplace. Drug and alcohol testing may be conducted post-hire at the employer's expense and is not part of the interview process.</t>
  </si>
  <si>
    <t>H-300-20310-900269</t>
  </si>
  <si>
    <t xml:space="preserve">Lyons Lawn Care &amp; Landscape LLC </t>
  </si>
  <si>
    <t>Daynabrook Greenhouse</t>
  </si>
  <si>
    <t>107 Station Drive</t>
  </si>
  <si>
    <t>Salvisa</t>
  </si>
  <si>
    <t>JO-A-300-20310-900269</t>
  </si>
  <si>
    <t>Farm Workers, Laborers Crop</t>
  </si>
  <si>
    <t xml:space="preserve">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
</t>
  </si>
  <si>
    <t>1035 Hopewell Rd</t>
  </si>
  <si>
    <t>H-300-20307-894308</t>
  </si>
  <si>
    <t>Baker Environmental Nursery, Inc.</t>
  </si>
  <si>
    <t>949 Marshall Clark Road</t>
  </si>
  <si>
    <t>Hoschton</t>
  </si>
  <si>
    <t>sales@bakerenvironmentalnursery.com</t>
  </si>
  <si>
    <t>JO-A-300-20307-894308</t>
  </si>
  <si>
    <t>Three months nursery experience required. Work in extremely hot, cold and/or wet weather, perform prolonged walking, bending, reaching, pushing, pulling, and lifting and carrying up to 50 lbs.</t>
  </si>
  <si>
    <t>H-300-20307-894520</t>
  </si>
  <si>
    <t>Ryan Burris</t>
  </si>
  <si>
    <t>Park Legacy Queens</t>
  </si>
  <si>
    <t>8041 Deschutes Rd</t>
  </si>
  <si>
    <t>JO-A-300-20307-894520</t>
  </si>
  <si>
    <t>850 Terrace Dr</t>
  </si>
  <si>
    <t>ryan@plqueens.com</t>
  </si>
  <si>
    <t>H-300-20315-905871</t>
  </si>
  <si>
    <t xml:space="preserve">Ariana Farms </t>
  </si>
  <si>
    <t>10731 FM 967</t>
  </si>
  <si>
    <t>Buda</t>
  </si>
  <si>
    <t>Kellye</t>
  </si>
  <si>
    <t>arianafarms16@gmail.com</t>
  </si>
  <si>
    <t>JO-A-300-20315-905871</t>
  </si>
  <si>
    <t xml:space="preserve">' Federal Taxes, Social Security and Willful Destruction of property. </t>
  </si>
  <si>
    <t>BUDA</t>
  </si>
  <si>
    <t>11100 FM 2244</t>
  </si>
  <si>
    <t xml:space="preserve">Apartment / Duplex 800 SqFt each. </t>
  </si>
  <si>
    <t>H-300-20321-913236</t>
  </si>
  <si>
    <t>Bee Natural LLC</t>
  </si>
  <si>
    <t>30748 W Portland St</t>
  </si>
  <si>
    <t>Onofrey</t>
  </si>
  <si>
    <t>Timofey</t>
  </si>
  <si>
    <t>tim.onofrey@gmail.com</t>
  </si>
  <si>
    <t>JO-A-300-20321-913236</t>
  </si>
  <si>
    <t xml:space="preserve">' If there is any house willful destruction, it will be deducted. The first-week wage guarantee is $619.68 and if hired three-fourths of the contract is guaranteed. Wage payment will be the highest according to the federal and State work site.
</t>
  </si>
  <si>
    <t>Post-hire drug tests required at no cost to the worker, paid by the employer.</t>
  </si>
  <si>
    <t>5919 S 183rd Ave</t>
  </si>
  <si>
    <t>H-300-20316-909051</t>
  </si>
  <si>
    <t>Kunzler Sheep &amp; Cattle Co.</t>
  </si>
  <si>
    <t>57840 W  17913 N</t>
  </si>
  <si>
    <t>Kunzler</t>
  </si>
  <si>
    <t>Burt or Kerry</t>
  </si>
  <si>
    <t>57840 W 17913 N Park Valley, UT 84329</t>
  </si>
  <si>
    <t>shellykunzler@hotmail.com</t>
  </si>
  <si>
    <t>JO-A-300-20316-909051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</si>
  <si>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t>
  </si>
  <si>
    <t>57840 W 17913 N. Loghouse Lane</t>
  </si>
  <si>
    <t>H-300-20338-935941</t>
  </si>
  <si>
    <t>1879 Robinson Farm LLC</t>
  </si>
  <si>
    <t>10401 County Road 58</t>
  </si>
  <si>
    <t>Celina</t>
  </si>
  <si>
    <t>Member/Manager</t>
  </si>
  <si>
    <t>JO-A-300-20338-935941</t>
  </si>
  <si>
    <t>Farm Worker, Cattle</t>
  </si>
  <si>
    <t>Raises and/or bonuses may be offered based on work performance, skill or tenure.V</t>
  </si>
  <si>
    <t xml:space="preserve">3393 N. Louisiana Dr </t>
  </si>
  <si>
    <t>frame house 2 bedrooms 1 bath</t>
  </si>
  <si>
    <t>Pace</t>
  </si>
  <si>
    <t>Hannah</t>
  </si>
  <si>
    <t>H-300-20345-950695</t>
  </si>
  <si>
    <t>JO-A-300-20345-950695</t>
  </si>
  <si>
    <t>409 QUARTZ STREET</t>
  </si>
  <si>
    <t>KEMMERER</t>
  </si>
  <si>
    <t>General Farm</t>
  </si>
  <si>
    <t>H-300-20325-922035</t>
  </si>
  <si>
    <t>102 MCLEOD ST</t>
  </si>
  <si>
    <t>Giannotta</t>
  </si>
  <si>
    <t>Accounting</t>
  </si>
  <si>
    <t>lori@periandsons.com</t>
  </si>
  <si>
    <t>JO-A-300-20325-922035</t>
  </si>
  <si>
    <t>Overtime rate of pay: Not applicable in this application.Nevada State law exempts agricultural workers from overtime pay.</t>
  </si>
  <si>
    <t>Must have 30 days verifiable experience in operating farm equipment in preparing agricultural ground and seed beds for row crop vegetable production and planting, growing, cultivating, fertilizing, spraying, and harvesting crops.</t>
  </si>
  <si>
    <t>102 McLeod St.</t>
  </si>
  <si>
    <t>8 E Pursel Ln.</t>
  </si>
  <si>
    <t>H-300-20329-925315</t>
  </si>
  <si>
    <t xml:space="preserve">Christopher Klumpp </t>
  </si>
  <si>
    <t>205 Scenic Drive</t>
  </si>
  <si>
    <t>klumppchris@yahoo.com</t>
  </si>
  <si>
    <t>JO-A-300-20329-925315</t>
  </si>
  <si>
    <t>2101 Sydney Richard Road</t>
  </si>
  <si>
    <t>Three bedroom/one bath house.</t>
  </si>
  <si>
    <t>H-300-20332-929892</t>
  </si>
  <si>
    <t>Bernard's Apiaries Inc</t>
  </si>
  <si>
    <t>1025 Bernard Street</t>
  </si>
  <si>
    <t>Breaux Bridge</t>
  </si>
  <si>
    <t>sbernhoney@aol.com</t>
  </si>
  <si>
    <t>JO-A-300-20332-929892</t>
  </si>
  <si>
    <t>Experience must be in commercial beekeeping.
Worker may be stung, must not be allergic to bees or insect stings
Once hired worker may be required to submit to a random drug test at no cost to worker. Testing positive or failure to comply may result in immediate termination from employment</t>
  </si>
  <si>
    <t>1031 Bernard Street</t>
  </si>
  <si>
    <t>Mobile Home with Addition</t>
  </si>
  <si>
    <t>H-300-20342-939908</t>
  </si>
  <si>
    <t>Valley View Charolais Ranch, Inc.</t>
  </si>
  <si>
    <t>44601 Valley View Road</t>
  </si>
  <si>
    <t>Polson</t>
  </si>
  <si>
    <t>Westphal</t>
  </si>
  <si>
    <t>scottwestphal@centurytel.net</t>
  </si>
  <si>
    <t>JO-A-300-20342-939908</t>
  </si>
  <si>
    <t>MON-SAT 8 - 10 Average Hrs/Day: 7:00am - 5:00pm (although night shifts and split shifts are frequently required)  Sunday - worker may be requested to work on Sunday but  not obligated to do so.
MON-SAT.: 8 - 10 Average Hrs/Day: 7:00am - 5:00pm (although night shifts and split shifts are frequently required):
Feb 14 - May 15: M-S:  Night shifts may be required during calving - 10:00pm to 8:00am 
May 15-  Sept. 15: M-S - Spit shifts may be required during irrigation and harvest - 7:00am - 12:00pm and 7:00pm - 12:00am
Sept. 15 - Nov. 10: M-S - 7:00am - 5:00pm</t>
  </si>
  <si>
    <t>44607 Valley View Road</t>
  </si>
  <si>
    <t>Employer Owned - 3 bedroom mobile home</t>
  </si>
  <si>
    <t>Require a regular driver's license and 3 months experience.</t>
  </si>
  <si>
    <t>Bridgeton</t>
  </si>
  <si>
    <t xml:space="preserve">Brown </t>
  </si>
  <si>
    <t>Molitor</t>
  </si>
  <si>
    <t>LACKAWANNA</t>
  </si>
  <si>
    <t>Virginia</t>
  </si>
  <si>
    <t>Strehlow Bees, Inc</t>
  </si>
  <si>
    <t>P.O.Box 1203</t>
  </si>
  <si>
    <t>6398 Hwy 287 W</t>
  </si>
  <si>
    <t>Groveton</t>
  </si>
  <si>
    <t>Strehlow</t>
  </si>
  <si>
    <t>Frances</t>
  </si>
  <si>
    <t>P.O. Box 1203</t>
  </si>
  <si>
    <t>6398 Hwy 287</t>
  </si>
  <si>
    <t>babybee4105@gmail.com</t>
  </si>
  <si>
    <t>CHAUTAUQUA</t>
  </si>
  <si>
    <t>jennifer@mwagconsulting.com</t>
  </si>
  <si>
    <t>H-300-20345-950012</t>
  </si>
  <si>
    <t>JO-A-300-20345-950012</t>
  </si>
  <si>
    <t xml:space="preserve">8327 MONTEZUMA HILLS RD. TAKE 2ND STREET RIGHT ON MONTEZUMA 1ST PLACE ON RIGHT UP THE HILL. </t>
  </si>
  <si>
    <t>8327 MONTEZUMA HILLS RD. TAKE 2ND STREET RIGHT ON MONTEZUMA 1ST PLACE ON RIGHT UP THE HILL.</t>
  </si>
  <si>
    <t xml:space="preserve"> RIO VISTA</t>
  </si>
  <si>
    <t>H-300-20317-910489</t>
  </si>
  <si>
    <t>JO-A-300-20317-910489</t>
  </si>
  <si>
    <t>73654 HWY 74. ON HWY 74 EXIT 147 MILE POST 7.</t>
  </si>
  <si>
    <t>IONE</t>
  </si>
  <si>
    <t>FIXED SITE, MOBILE RANGE</t>
  </si>
  <si>
    <t>H-300-20275-853787</t>
  </si>
  <si>
    <t>JO-A-300-20275-853787</t>
  </si>
  <si>
    <t>H-300-20345-951374</t>
  </si>
  <si>
    <t>JO-A-300-20345-951374</t>
  </si>
  <si>
    <t>' Social Security, Federal and State Income Tax withholding's may be deducted from wages.
Idaho wage rate no less than 1682.33 per month plus room and board.  Oregon wage will be based upon the county in which the work is performed. Malhuer, county is classified by the Oregon BOLI as a non-urban county with a wage rate of no less than $1,993.33 per month, plus room and board.</t>
  </si>
  <si>
    <t>29511 REDTOP ROAD</t>
  </si>
  <si>
    <t>WILDER</t>
  </si>
  <si>
    <t>H-300-20294-883562</t>
  </si>
  <si>
    <t>PO Box 67, Laketown UT 84038 (Mailing Address)</t>
  </si>
  <si>
    <t>Stuart or Diane</t>
  </si>
  <si>
    <t>JO-A-300-20294-883562</t>
  </si>
  <si>
    <t>H-300-20310-900433</t>
  </si>
  <si>
    <t>JO-A-300-20310-900433</t>
  </si>
  <si>
    <t>' Social Security, Federal and State Income Tax withholding's may be deducted from wages.
Wages will be paid based upon the county in which the work will be performed. Non- urban counties will be $1993.33 per month plus room and board. Standard counties will be $2080.00 per month plus room and board.</t>
  </si>
  <si>
    <t>36866 HWY 228. I-15 EXIT 216 GO 7.1 MLS EAST.</t>
  </si>
  <si>
    <t>BROWNSVILLE</t>
  </si>
  <si>
    <t>H-300-20342-940241</t>
  </si>
  <si>
    <t>JO-A-300-20342-940241</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</si>
  <si>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</si>
  <si>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H-300-20246-801591</t>
  </si>
  <si>
    <t>Specialty Crop Farm Labor Contractors, LLC</t>
  </si>
  <si>
    <t xml:space="preserve">510 Clinton Square, PMB 5010 </t>
  </si>
  <si>
    <t xml:space="preserve">Rochester </t>
  </si>
  <si>
    <t>TeCroney</t>
  </si>
  <si>
    <t>C.O.O.</t>
  </si>
  <si>
    <t>510 Clinton Square, PMB 5010</t>
  </si>
  <si>
    <t>JO-A-300-20246-801591</t>
  </si>
  <si>
    <t>All workers should have at least 3 months experience hand harvesting fruit on a commercial farm. Applicants must be able to furnish affirmative job references from recent employers. Must be physically able to meet and perform all job specifications stated in job order. Workers are subject to random drug testing at no cost to the employee. All drug testing will occur after the worker begins his or her employment and is not a part of the interview process. Failing or refusing a drug test will result in immediate termination.</t>
  </si>
  <si>
    <t xml:space="preserve">510 Clinton Square PMB 5010 </t>
  </si>
  <si>
    <t>2330 Mott Rd</t>
  </si>
  <si>
    <t xml:space="preserve">Stanley </t>
  </si>
  <si>
    <t>H-300-20231-775074</t>
  </si>
  <si>
    <t>Alonzo Farms, Inc.</t>
  </si>
  <si>
    <t>116 Chesterfield Drive</t>
  </si>
  <si>
    <t>Elizabeth City</t>
  </si>
  <si>
    <t>alonsofarms16@gmail.com</t>
  </si>
  <si>
    <t>JO-A-300-20231-775074</t>
  </si>
  <si>
    <t>4897-5025 County Rd 13S</t>
  </si>
  <si>
    <t>100 Moseley Ave</t>
  </si>
  <si>
    <t>Palatka</t>
  </si>
  <si>
    <t>Budget Inn</t>
  </si>
  <si>
    <t>H-300-20252-810670</t>
  </si>
  <si>
    <t>KB Farms, LLC</t>
  </si>
  <si>
    <t>Konnor</t>
  </si>
  <si>
    <t>501 Copperton Road</t>
  </si>
  <si>
    <t>kkbroussard3@gmail.com</t>
  </si>
  <si>
    <t>JO-A-300-20252-810670</t>
  </si>
  <si>
    <t xml:space="preserve">' These deductions include Social Security, Federal Tax, State Tax, and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2020-2021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</si>
  <si>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General workers needed for crawfish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t>
  </si>
  <si>
    <t>501 D. Copperton Rd</t>
  </si>
  <si>
    <t>H-300-20245-800004</t>
  </si>
  <si>
    <t>1930 N. Sherman St</t>
  </si>
  <si>
    <t>Lau &amp; Choi, P.C.</t>
  </si>
  <si>
    <t>Colorado</t>
  </si>
  <si>
    <t>JO-A-300-20245-800004</t>
  </si>
  <si>
    <t>*The employer will provide worker's compensation coverage for injury and disease arising out of and in the course of the worker's
employment and no cost to the worker and will be in effect not later than the beginning date of this job order.
*Worker will be directed and controlled by the ranch operator and/or designated foreman. However, workers are often required to work alone for long periods without supervision and to perform the required work reliably and properly. Three months of prior experience as general ranch worker is required. The names and address or phone number of the employer reference that can verify the worker's experience and performance will be required at the time of application.</t>
  </si>
  <si>
    <t>H-300-20261-829253</t>
  </si>
  <si>
    <t>JO-A-300-20261-829253</t>
  </si>
  <si>
    <t>H-300-20272-847698</t>
  </si>
  <si>
    <t>Lucas Burke West</t>
  </si>
  <si>
    <t>5460 Highway 95</t>
  </si>
  <si>
    <t>twestfarm@gmail.com</t>
  </si>
  <si>
    <t>JO-A-300-20272-847698</t>
  </si>
  <si>
    <t xml:space="preserve">5460 Highway 95
</t>
  </si>
  <si>
    <t xml:space="preserve"> 3751 Hwy. 95
</t>
  </si>
  <si>
    <t>Metal Bunk House</t>
  </si>
  <si>
    <t>H-300-20261-831458</t>
  </si>
  <si>
    <t>Harstad Trucking</t>
  </si>
  <si>
    <t>5690 67th Ave NW</t>
  </si>
  <si>
    <t>Harstad</t>
  </si>
  <si>
    <t>jharstad@srt.com</t>
  </si>
  <si>
    <t>JO-A-300-20261-831458</t>
  </si>
  <si>
    <t>Exposure to extreme temperatures. Must be able to lift a 75 pound calf. Minimum of (1)  one month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</si>
  <si>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6690 42nd St NW</t>
  </si>
  <si>
    <t>H-300-20267-840304</t>
  </si>
  <si>
    <t>Louisiana Ag Group, GP</t>
  </si>
  <si>
    <t>806 Highway 90 West</t>
  </si>
  <si>
    <t>Nobles</t>
  </si>
  <si>
    <t>1806 Highway 90 West</t>
  </si>
  <si>
    <t>laag@laaggroup.com</t>
  </si>
  <si>
    <t>JO-A-300-20267-840304</t>
  </si>
  <si>
    <t>14580 West Niblett Road (Donald House)</t>
  </si>
  <si>
    <t>1,500 sq ft house.</t>
  </si>
  <si>
    <t>H-300-20276-855367</t>
  </si>
  <si>
    <t>JO-A-300-20276-855367</t>
  </si>
  <si>
    <t>400 S. 800 W.</t>
  </si>
  <si>
    <t>FOUNTAIN GREEN,</t>
  </si>
  <si>
    <t>FOUNTAIN GREEN</t>
  </si>
  <si>
    <t>H-300-20275-853343</t>
  </si>
  <si>
    <t>JO-A-300-20275-853343</t>
  </si>
  <si>
    <t>H-300-20276-855281</t>
  </si>
  <si>
    <t>Dsa Farms GP</t>
  </si>
  <si>
    <t>22701 County Rd 320</t>
  </si>
  <si>
    <t>darrensmithfarms@att.net</t>
  </si>
  <si>
    <t>JO-A-300-20276-855281</t>
  </si>
  <si>
    <t>Minimum one (1) months experience. Must be able to lift a 75 pound calf. Must be able to obtain a driver's license within 30 days of hire. Basic literacy and arithmetic requirement. No minimum education required.</t>
  </si>
  <si>
    <t xml:space="preserve">22701 County Road 320 </t>
  </si>
  <si>
    <t>412 Union St</t>
  </si>
  <si>
    <t>H-300-20283-874702</t>
  </si>
  <si>
    <t>Olson Custom Haying LLC</t>
  </si>
  <si>
    <t>5127 Madison Creek Dr.</t>
  </si>
  <si>
    <t>40643 Holloway Rd  Lyman, NE 59352</t>
  </si>
  <si>
    <t>Ft. Collins</t>
  </si>
  <si>
    <t>40643 Holloway Rd  Lyman, NE 69352</t>
  </si>
  <si>
    <t>JO-A-300-20283-874702</t>
  </si>
  <si>
    <t>40643 Holloway Rd</t>
  </si>
  <si>
    <t>Lyman</t>
  </si>
  <si>
    <t>SCOTTS BLUFF</t>
  </si>
  <si>
    <t>20502 CR F</t>
  </si>
  <si>
    <t>olsonangus@comcast.net</t>
  </si>
  <si>
    <t>H-300-20293-881571</t>
  </si>
  <si>
    <t>Clear Creek Stud, LLC</t>
  </si>
  <si>
    <t>11591 Highway 1078</t>
  </si>
  <si>
    <t>Folsom</t>
  </si>
  <si>
    <t>Murrell</t>
  </si>
  <si>
    <t>Val</t>
  </si>
  <si>
    <t>Farm Manager/Owner</t>
  </si>
  <si>
    <t>shell626@charter.net</t>
  </si>
  <si>
    <t>Mary Ellen</t>
  </si>
  <si>
    <t>201 St Charles Avenue</t>
  </si>
  <si>
    <t>Suite 5100</t>
  </si>
  <si>
    <t>New Orleans</t>
  </si>
  <si>
    <t>mjordan@joneswalker.com</t>
  </si>
  <si>
    <t>Jones Walker LLP</t>
  </si>
  <si>
    <t>JO-A-300-20293-881571</t>
  </si>
  <si>
    <t>Handler</t>
  </si>
  <si>
    <t>' Social Security; Federal Tax; State Tax.</t>
  </si>
  <si>
    <t>ST TAMMANY</t>
  </si>
  <si>
    <t>info@clearcreekstud.com</t>
  </si>
  <si>
    <t>H-300-20293-882002</t>
  </si>
  <si>
    <t>Darrell Saul Farms Inc</t>
  </si>
  <si>
    <t>5311 Bell Rd</t>
  </si>
  <si>
    <t xml:space="preserve">Des Arc </t>
  </si>
  <si>
    <t>Saul</t>
  </si>
  <si>
    <t>JO-A-300-20293-882002</t>
  </si>
  <si>
    <t xml:space="preserve"> All applicants must have at least 3 months experience working in a fish hatchery.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</si>
  <si>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Hwy 86 &amp; Bell Rd</t>
  </si>
  <si>
    <t>H-300-20290-880150</t>
  </si>
  <si>
    <t xml:space="preserve">Goebel Farms, LLC </t>
  </si>
  <si>
    <t>Mailing: PO Box 996, Elton, LA 70532</t>
  </si>
  <si>
    <t>P.O. Box 996 Elton, LA 70532</t>
  </si>
  <si>
    <t>JO-A-300-20290-880150</t>
  </si>
  <si>
    <t>29435 Bornsdall Rd</t>
  </si>
  <si>
    <t>313 Pine Street</t>
  </si>
  <si>
    <t>H-300-20278-857186</t>
  </si>
  <si>
    <t xml:space="preserve">JESUS </t>
  </si>
  <si>
    <t>JO-A-300-20278-857186</t>
  </si>
  <si>
    <t>CITRUS HARVESTING</t>
  </si>
  <si>
    <t>SEE PIECE RATES</t>
  </si>
  <si>
    <t xml:space="preserve">' The employer will make the following deductions: FICA taxes, Medicare and Income taxes as required by law, cash advances and repayments of loans, overpayment of wages, and charges for any loss to the employer due to the workers damage or loss of equipment or housing items where it is shown that the worker is responsible, and any other deductions expressly authorized by the worker in writing. No state income tax will be deducted.
</t>
  </si>
  <si>
    <t>The worker must be responsible and consistent on the job.  The worker must be able to lift 0-100 lbs. continuously throughout the day and work in all kinds of weather conditions.</t>
  </si>
  <si>
    <t>1. 485 PARRISH RD.</t>
  </si>
  <si>
    <t>133 Flippen Avenue</t>
  </si>
  <si>
    <t xml:space="preserve">HOUSE </t>
  </si>
  <si>
    <t>H-300-20297-887183</t>
  </si>
  <si>
    <t>jordan@sesolabor.com</t>
  </si>
  <si>
    <t>SESO Inc.</t>
  </si>
  <si>
    <t>JO-A-300-20297-887183</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</si>
  <si>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CA Tax ID# 368-1137-3</t>
  </si>
  <si>
    <t xml:space="preserve">Workers must be able to lift 65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t>
  </si>
  <si>
    <t xml:space="preserve">Crane Avenue and Grayson Avenue </t>
  </si>
  <si>
    <t xml:space="preserve">St. Helena </t>
  </si>
  <si>
    <t>4121 Singletree Way</t>
  </si>
  <si>
    <t>Single Family Home</t>
  </si>
  <si>
    <t>H-300-20300-887906</t>
  </si>
  <si>
    <t>JO-A-300-20300-887906</t>
  </si>
  <si>
    <t>H-300-20289-879663</t>
  </si>
  <si>
    <t>Troy Kuck Silage Harvesting LLC</t>
  </si>
  <si>
    <t>73388 Road 437</t>
  </si>
  <si>
    <t>Kuck</t>
  </si>
  <si>
    <t>tkuck_66@hotmail.com</t>
  </si>
  <si>
    <t>Jackson Lewis, PC</t>
  </si>
  <si>
    <t>JO-A-300-20289-879663</t>
  </si>
  <si>
    <t>Truck Driver</t>
  </si>
  <si>
    <t xml:space="preserve">' Employer agrees to make all deductions from worker's paycheck as required by law; other deductions for advances.  Will pay the full wage guarantee pursuant to 20 CFR Sec. 655.120(a). </t>
  </si>
  <si>
    <t xml:space="preserve">May work occasional weekends. Must be able to lift 45 pounds. </t>
  </si>
  <si>
    <t>710 Marshfield, Bertrand, NE 68927
73361 Rd. 437, Bertrand, NE 68927
910 Knight St., Bertrand, NE 68927</t>
  </si>
  <si>
    <t>Multi bedroom Townhouses</t>
  </si>
  <si>
    <t>H-300-20307-894348</t>
  </si>
  <si>
    <t>JO-A-300-20307-894348</t>
  </si>
  <si>
    <t>13000 Highway 11</t>
  </si>
  <si>
    <t>Bunnell</t>
  </si>
  <si>
    <t>5131 E. Silver Springs Blvd.</t>
  </si>
  <si>
    <t>Silver Springs</t>
  </si>
  <si>
    <t>H-300-20307-894779</t>
  </si>
  <si>
    <t>Hawaii Island Honey Co LLC</t>
  </si>
  <si>
    <t>15-1856 16th Avenue</t>
  </si>
  <si>
    <t>P O Box 706 Hilo HI 96721 (Mailing)</t>
  </si>
  <si>
    <t>Kea'au</t>
  </si>
  <si>
    <t>davidhoneybee@earthlink.net</t>
  </si>
  <si>
    <t>JO-A-300-20307-894779</t>
  </si>
  <si>
    <t xml:space="preserve">Farmworker Farm Ranch </t>
  </si>
  <si>
    <t xml:space="preserve">Experience must be in Commercial Beekeeping
Worker may be stung.
Once hired worker may be required to submit to a random drug test at no cost to worker. Testing positive or failure to comply may result in immediate termination from employment. </t>
  </si>
  <si>
    <t>15-1408 Railroad Avenue</t>
  </si>
  <si>
    <t>www.hirenethawaii.net</t>
  </si>
  <si>
    <t>H-300-20307-894559</t>
  </si>
  <si>
    <t>Marula Park Stud LLC</t>
  </si>
  <si>
    <t>6721 Russell Cave Road</t>
  </si>
  <si>
    <t>JO-A-300-20307-894559</t>
  </si>
  <si>
    <t xml:space="preserve">'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
50% exemption  approved </t>
  </si>
  <si>
    <t>Experience:
3 months of verifiable experience required working with foals, yearling preparation and vaccinations.
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</si>
  <si>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6721 Russell Cave Rd</t>
  </si>
  <si>
    <t>1369 Alexandria Drive #B3</t>
  </si>
  <si>
    <t>H-300-20307-895567</t>
  </si>
  <si>
    <t>Dore Crawfish Farms, LLC</t>
  </si>
  <si>
    <t>1191 Iota Highway</t>
  </si>
  <si>
    <t>Dore</t>
  </si>
  <si>
    <t xml:space="preserve">Egan </t>
  </si>
  <si>
    <t>gretchen.dore@me.com</t>
  </si>
  <si>
    <t>JO-A-300-20307-895567</t>
  </si>
  <si>
    <t>185 Orchid Road</t>
  </si>
  <si>
    <t>H-300-20311-901908</t>
  </si>
  <si>
    <t>JO-A-300-20311-901908</t>
  </si>
  <si>
    <t>H-300-20323-917650</t>
  </si>
  <si>
    <t>Darrin Hout Farms</t>
  </si>
  <si>
    <t>53 Natchez Trace</t>
  </si>
  <si>
    <t>Flora</t>
  </si>
  <si>
    <t>Hout</t>
  </si>
  <si>
    <t>JO-A-300-20323-917650</t>
  </si>
  <si>
    <t>driver's license, CDL</t>
  </si>
  <si>
    <t>202 S. Main</t>
  </si>
  <si>
    <t>322 B South Main St.</t>
  </si>
  <si>
    <t>Private 1 story home</t>
  </si>
  <si>
    <t>H-300-20325-921068</t>
  </si>
  <si>
    <t>Plant's &amp; Trees of Texas</t>
  </si>
  <si>
    <t>7835 Private Road 2572</t>
  </si>
  <si>
    <t>Quinlan</t>
  </si>
  <si>
    <t>Anderton</t>
  </si>
  <si>
    <t>Jimmie</t>
  </si>
  <si>
    <t>JO-A-300-20325-921068</t>
  </si>
  <si>
    <t>7835 PR 2572</t>
  </si>
  <si>
    <t>QUINLAN</t>
  </si>
  <si>
    <t>3621 CR 2546</t>
  </si>
  <si>
    <t>4 bed 3 bath modular home</t>
  </si>
  <si>
    <t>H-300-20323-918350</t>
  </si>
  <si>
    <t xml:space="preserve">S&amp;W Brown Farms LLC </t>
  </si>
  <si>
    <t>117 Celeste Road</t>
  </si>
  <si>
    <t xml:space="preserve">Member/Manager </t>
  </si>
  <si>
    <t xml:space="preserve">117 Celeste Road </t>
  </si>
  <si>
    <t>will.swbrownfarms@gmail.com</t>
  </si>
  <si>
    <t>JO-A-300-20323-918350</t>
  </si>
  <si>
    <t>117 Celeste Road (700+ acres)
*All worksites owned, leased, controlled by employer.</t>
  </si>
  <si>
    <t>402 Celeste Road</t>
  </si>
  <si>
    <t>H-300-20323-917752</t>
  </si>
  <si>
    <t>Sorum Farms</t>
  </si>
  <si>
    <t xml:space="preserve">7945 104th st NW </t>
  </si>
  <si>
    <t>Kristian</t>
  </si>
  <si>
    <t>JO-A-300-20323-917752</t>
  </si>
  <si>
    <t>7945 104th St NW
Flaxton, ND 58737</t>
  </si>
  <si>
    <t>Employer Owned - 2 - 1 bedroom apartment</t>
  </si>
  <si>
    <t>H-300-20323-917196</t>
  </si>
  <si>
    <t>Billy Hinkle Farms Partnership</t>
  </si>
  <si>
    <t>P.O. Box 73</t>
  </si>
  <si>
    <t>501 Lee 115</t>
  </si>
  <si>
    <t>Hinkle</t>
  </si>
  <si>
    <t>JO-A-300-20323-917196</t>
  </si>
  <si>
    <t>213 Church St</t>
  </si>
  <si>
    <t>1265 Hwy 78 W</t>
  </si>
  <si>
    <t>hinklebd@ipa.net</t>
  </si>
  <si>
    <t>H-300-20324-919865</t>
  </si>
  <si>
    <t>Anton COOP Association</t>
  </si>
  <si>
    <t>25745 US-36</t>
  </si>
  <si>
    <t>Anton</t>
  </si>
  <si>
    <t>Kenney</t>
  </si>
  <si>
    <t>JO-A-300-20324-919865</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</si>
  <si>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</si>
  <si>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Must be able to lift 50 lbs.  Mechanical abilities, use of hand and power tools and machinery operation are required for this job. Must have or acquire CDL or appropriate driver license within 30 days of hire. Employer will conduct post hire and random drug testing at employers expense to enforce a drug free workplace. Failing a drug test will result in termination. Must be proficient in English. Employer may deduct for willful destruction of property. Must have school diploma or GED and 3 months experience.</t>
  </si>
  <si>
    <t>25745 US-30</t>
  </si>
  <si>
    <t>12047 Highway 63</t>
  </si>
  <si>
    <t>ckenney@antoncoop.com</t>
  </si>
  <si>
    <t>H-300-20325-922483</t>
  </si>
  <si>
    <t>Sandoval Wholesale, Inc.</t>
  </si>
  <si>
    <t>424 E. New Market Road</t>
  </si>
  <si>
    <t>Unit 5</t>
  </si>
  <si>
    <t>Alfredo</t>
  </si>
  <si>
    <t>pepestomatoes@yahoo.com</t>
  </si>
  <si>
    <t>JO-A-300-20325-922483</t>
  </si>
  <si>
    <t>TRAINING: The employer will allow one (1) week of work for worker to reach production standards.
FORMACIN: El empleador permitira una (1) semana de trabajo para los trabajadores para llegar a estndares de produccin.
PRODUCTION STANDARDS: After completion of training or break-in period, employer will expect worker to meet the following production standards  
Tomatoes, 60 lbs./hr.
Green Peppers, 8 buckets/hr.
Jalapeno, 3 buckets/hr.
Cucumber, 8 buckets/hr.
NORMAS DE PRODUCCIN:  Despus de completar la capacitacin o el perodo de asentamiento, el empleador esperar que el trabajador cumpla con los siguientes estndares de produccin
Tomates, 60 lbs./h.
Pimientos verdes, 8 cubos / h.
Jalapeo, 3 cubos / h.
Pepino, 8 cubos / h.</t>
  </si>
  <si>
    <t>615 Poinsettia Street</t>
  </si>
  <si>
    <t>H-300-20317-909301</t>
  </si>
  <si>
    <t>SUNSTATE HARVESTERS, INC.</t>
  </si>
  <si>
    <t>12 MICHIGAN RD.</t>
  </si>
  <si>
    <t>LEHIGH ACRES</t>
  </si>
  <si>
    <t>RIOS, JR.</t>
  </si>
  <si>
    <t>sunstateharvesters@outlook.com</t>
  </si>
  <si>
    <t>JO-A-300-20317-909301</t>
  </si>
  <si>
    <t>Watermelon Field Work, Planting, and Harvesting</t>
  </si>
  <si>
    <t>Per 3/4 filled Bus, Paid to Group</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</si>
  <si>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and any other deductions expressly authorized by the
worker in writing. State income tax will not be deducted.
</t>
  </si>
  <si>
    <t>The worker must be responsible and consistent on the job. The worker must be able to lift 0-75 lbs., do repetitive
movements, extensive pushing and pulling, walking, frequent stooping continuously throughout the day, and work in
all kinds of weather conditions.</t>
  </si>
  <si>
    <t>18200 State Rd. 31</t>
  </si>
  <si>
    <t>1333 Shawnee Ave.</t>
  </si>
  <si>
    <t>H-300-20321-914241</t>
  </si>
  <si>
    <t>David Larry Leavitt</t>
  </si>
  <si>
    <t>10910 128th St NW</t>
  </si>
  <si>
    <t>JO-A-300-20321-914241</t>
  </si>
  <si>
    <t xml:space="preserve">Farm Labor </t>
  </si>
  <si>
    <t>4165 86th St NW</t>
  </si>
  <si>
    <t>leavittfarms@gmail.com</t>
  </si>
  <si>
    <t>H-300-20321-914096</t>
  </si>
  <si>
    <t>JO-A-300-20321-914096</t>
  </si>
  <si>
    <t>Vegetable Farm Team Leader</t>
  </si>
  <si>
    <t xml:space="preserve">Greenhouse Operations - Trains workers in techniques related to planting, plant maintenance and shipping of finished product.  Continually inspects and evaluates quality of crops, reviews employee's work to evaluate quantity/quality, initiating corrective actions as necessary.  
Farm Operations - Trains workers in techniques such as planting, harvesting, maintenance, grading, packing, and all other related tasks.  Inspects and evaluates quality of crops. Reviews employee's work to evaluate quality/quantity, initiating corrective actions if necessary.  
General - Assist in preparation of payroll reports, piece rate tracking, and other information required.  Conducts performance evaluations and disciplinary actions.  Maintains inventory of tools, equipment, packaging supplies ect.  Ensures compliance with Food &amp; Safety Standards and other relevant regulations. 
</t>
  </si>
  <si>
    <t>3124 Bley Rd Lot #12</t>
  </si>
  <si>
    <t>H-300-20338-937085</t>
  </si>
  <si>
    <t>4L Farms</t>
  </si>
  <si>
    <t>301 S Weir Ave</t>
  </si>
  <si>
    <t>ljl012@hotmail.com</t>
  </si>
  <si>
    <t>JO-A-300-20338-937085</t>
  </si>
  <si>
    <t>312 Cheneyvill Echo Road</t>
  </si>
  <si>
    <t>1014 A Hwy 71 S</t>
  </si>
  <si>
    <t>H-300-20343-941850</t>
  </si>
  <si>
    <t>Bunch Agco, Inc.</t>
  </si>
  <si>
    <t>547 Shaw Rd.</t>
  </si>
  <si>
    <t>P.O. Box 69</t>
  </si>
  <si>
    <t>Bunch</t>
  </si>
  <si>
    <t>547 Shaw Road</t>
  </si>
  <si>
    <t>JO-A-300-20343-941850</t>
  </si>
  <si>
    <t xml:space="preserve">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
</t>
  </si>
  <si>
    <t xml:space="preserve">23869 County Rd. 835 </t>
  </si>
  <si>
    <t>1216 Shawnee Ave</t>
  </si>
  <si>
    <t>Mobile  Home</t>
  </si>
  <si>
    <t>bunchagco@gmail.com</t>
  </si>
  <si>
    <t>H-300-20351-963307</t>
  </si>
  <si>
    <t>James L Schneller</t>
  </si>
  <si>
    <t>1448 Little Knob Road</t>
  </si>
  <si>
    <t>Oakland</t>
  </si>
  <si>
    <t>Schneller</t>
  </si>
  <si>
    <t>JO-A-300-20351-963307</t>
  </si>
  <si>
    <t>922 Little Knob Road</t>
  </si>
  <si>
    <t>Smiths Grove</t>
  </si>
  <si>
    <t>jims4463@aol.com</t>
  </si>
  <si>
    <t>H-300-20351-963399</t>
  </si>
  <si>
    <t>Stephen G Myers</t>
  </si>
  <si>
    <t>5850 W Jeff Davis Hwy</t>
  </si>
  <si>
    <t>JO-A-300-20351-963399</t>
  </si>
  <si>
    <t xml:space="preserve">Must have a regular driver's license and with verifiable semi-truck driving experience or CDL.  Previous experience operating GPS equipment.  Must be able to lift 75 lb bales.  Employer will conduct post-hire drug test to enforce a drug free workplace policy at employer's expense. </t>
  </si>
  <si>
    <t>4269 New Hwy 68 W</t>
  </si>
  <si>
    <t>vjpm76@gmail.com</t>
  </si>
  <si>
    <t>H-300-20337-935700</t>
  </si>
  <si>
    <t>Torgerson Farms Partnership</t>
  </si>
  <si>
    <t>660 31st St. N</t>
  </si>
  <si>
    <t>PO Box 40 mailing</t>
  </si>
  <si>
    <t>Torgerson</t>
  </si>
  <si>
    <t>Lin</t>
  </si>
  <si>
    <t>jenn.torgerson@torgerson.biz</t>
  </si>
  <si>
    <t>JO-A-300-20337-935700</t>
  </si>
  <si>
    <t xml:space="preserve">Additional hours required during Harvest Season. A third party company is used for drug testing and is required of all employees of Torgerson Farms Partnership.
Drug testing will be conducted after hire and at the employers expense and that all employees of Torgerson Farms Partnership are required to undergo the same testing.  </t>
  </si>
  <si>
    <t xml:space="preserve">32524 Rd 10 N. </t>
  </si>
  <si>
    <t>Kremlin</t>
  </si>
  <si>
    <t>32524 Rd 10 N.</t>
  </si>
  <si>
    <t>H-300-20338-937253</t>
  </si>
  <si>
    <t>Hamel Farm</t>
  </si>
  <si>
    <t>4550 109th Ave. NE</t>
  </si>
  <si>
    <t>Hamel</t>
  </si>
  <si>
    <t>4550 109th Ave NE</t>
  </si>
  <si>
    <t>rickyhamel22@gmail.com</t>
  </si>
  <si>
    <t>JO-A-300-20338-937253</t>
  </si>
  <si>
    <t>4550 109th Ave NE
Lakota, ND 58344</t>
  </si>
  <si>
    <t>King</t>
  </si>
  <si>
    <t>H-300-20332-929883</t>
  </si>
  <si>
    <t>Edward J Vincent Farms</t>
  </si>
  <si>
    <t>19712 Kristin Road</t>
  </si>
  <si>
    <t>apv@kaplantel.net</t>
  </si>
  <si>
    <t>JO-A-300-20332-929883</t>
  </si>
  <si>
    <t>19708 Kristin Road</t>
  </si>
  <si>
    <t>H-300-20351-965074</t>
  </si>
  <si>
    <t>Frank Ag Inc</t>
  </si>
  <si>
    <t>18489 CR 15</t>
  </si>
  <si>
    <t>Johnstown</t>
  </si>
  <si>
    <t>JO-A-300-20351-965074</t>
  </si>
  <si>
    <t>9836 WCR 46</t>
  </si>
  <si>
    <t>Milliken</t>
  </si>
  <si>
    <t>frankag2011@gmail.com</t>
  </si>
  <si>
    <t>Marietta</t>
  </si>
  <si>
    <t>TOM GREEN</t>
  </si>
  <si>
    <t>Avon</t>
  </si>
  <si>
    <t>H-300-20281-865401</t>
  </si>
  <si>
    <t>JO-A-300-20281-865401</t>
  </si>
  <si>
    <t>5797 Brough Rd</t>
  </si>
  <si>
    <t xml:space="preserve">   5797 Brough Rd, </t>
  </si>
  <si>
    <t>Prefab fully furnished</t>
  </si>
  <si>
    <t>Cotulla</t>
  </si>
  <si>
    <t>Phil</t>
  </si>
  <si>
    <t>H-300-20344-945147</t>
  </si>
  <si>
    <t xml:space="preserve">Jared or Tina </t>
  </si>
  <si>
    <t>JO-A-300-20344-945147</t>
  </si>
  <si>
    <t>H-300-20274-851094</t>
  </si>
  <si>
    <t>FC of Arcadia, Inc.</t>
  </si>
  <si>
    <t>5095 SE CR 760</t>
  </si>
  <si>
    <t>JO-A-300-20274-851094</t>
  </si>
  <si>
    <t>2648 Center Hill Rd</t>
  </si>
  <si>
    <t>126 N Monroe</t>
  </si>
  <si>
    <t>H-300-20325-921130</t>
  </si>
  <si>
    <t>3C Cattle Company</t>
  </si>
  <si>
    <t>Rancho Corazon Hwy 59</t>
  </si>
  <si>
    <t>Laredo</t>
  </si>
  <si>
    <t>Cadena</t>
  </si>
  <si>
    <t>JO-A-300-20325-921130</t>
  </si>
  <si>
    <t>Experience as Cowboy/Cowgirl</t>
  </si>
  <si>
    <t>WEBB</t>
  </si>
  <si>
    <t>8730 Mines Rd Lot TMP</t>
  </si>
  <si>
    <t>furnished house with cooking facilities</t>
  </si>
  <si>
    <t>H-300-20345-949255</t>
  </si>
  <si>
    <t>JO-A-300-20345-949255</t>
  </si>
  <si>
    <t>RANGELAMBER</t>
  </si>
  <si>
    <t>19760 W EXCELSIOR AVE</t>
  </si>
  <si>
    <t>RIVERDALE</t>
  </si>
  <si>
    <t>H-300-20286-876261</t>
  </si>
  <si>
    <t>Optimum Agriculture FL LLC</t>
  </si>
  <si>
    <t>333 SE 2nd Avenue, Suite 2810</t>
  </si>
  <si>
    <t>Marquevich</t>
  </si>
  <si>
    <t>Gaston</t>
  </si>
  <si>
    <t>rkeeth1145@maslabor.com</t>
  </si>
  <si>
    <t>rkeeth@maslabor.com</t>
  </si>
  <si>
    <t xml:space="preserve">Keeth </t>
  </si>
  <si>
    <t>JO-A-300-20286-876261</t>
  </si>
  <si>
    <t xml:space="preserve">This job requires a minimum of 3 months of agricultural experience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60 lbs. Employer-paid post-hire drug testing required. Criminal background check required. Workers with clean driving record and/or insurable driver's license may be required to drive company vehicles.   </t>
  </si>
  <si>
    <t>1100 State Rd 60</t>
  </si>
  <si>
    <t>6480 Miami Dr</t>
  </si>
  <si>
    <t xml:space="preserve">Indian Lake Estate </t>
  </si>
  <si>
    <t>H-300-20276-855394</t>
  </si>
  <si>
    <t>JO-A-300-20276-855394</t>
  </si>
  <si>
    <t>range winter sheepherder</t>
  </si>
  <si>
    <t>6605 W. BLACK CANYON HWY. 6 MLS WEST ON EMMETT</t>
  </si>
  <si>
    <t>EMMETT,</t>
  </si>
  <si>
    <t>H-300-20311-903674</t>
  </si>
  <si>
    <t>Chad Holbrook</t>
  </si>
  <si>
    <t>Honey Brook Bee Farm</t>
  </si>
  <si>
    <t>16581 FM 79</t>
  </si>
  <si>
    <t>JO-A-300-20311-903674</t>
  </si>
  <si>
    <t>5486 FM 2352</t>
  </si>
  <si>
    <t>chadholbrook98@yahoo.com</t>
  </si>
  <si>
    <t>Renner</t>
  </si>
  <si>
    <t>H-300-20247-802867</t>
  </si>
  <si>
    <t>CA addr: 101 E. Main St., P.O. Box 104, heber, CA 92249</t>
  </si>
  <si>
    <t>CA addr: 101 E. Main Street, P.O. Box 104, Heber, CA 92249</t>
  </si>
  <si>
    <t>JO-A-300-20247-802867</t>
  </si>
  <si>
    <t>See Adeendum A for piece rates. Bonus: A discretionary production bonus may apply. Overtime for Truck Drivers only: Overtime is paid in CA &amp; AZ after 10 hours per day or 60 hours per week for truck drivers only.</t>
  </si>
  <si>
    <t xml:space="preserve">2-months experience harvesting crops to avoid crop damage and personal injury.  Written verification of experience is required. Workers must stand, sit, crouch, bend, reach, lift and carry items weighing up to 50-80 pounds in the course of performing required activities.  Workers must be able to listen, understand, and follow instructions of company supervisors and managers.
</t>
  </si>
  <si>
    <t>Mission Ranches : Barkley 35: County 14th St &amp; Ave E</t>
  </si>
  <si>
    <t>BCI House: 6120 W. Bruce Church Loop</t>
  </si>
  <si>
    <t>Apartment unit w/full kitchen</t>
  </si>
  <si>
    <t>H-300-20258-821509</t>
  </si>
  <si>
    <t xml:space="preserve">ELW Farms, Inc. </t>
  </si>
  <si>
    <t>1149 N CR 22</t>
  </si>
  <si>
    <t>gwenhpec@hotmail.com</t>
  </si>
  <si>
    <t>JO-A-300-20258-821509</t>
  </si>
  <si>
    <t xml:space="preserve">Employees must be able to lift 50 pounds and moderate cell phone use is allowed at the worksite. </t>
  </si>
  <si>
    <t>1139 N CR 22</t>
  </si>
  <si>
    <t>H-300-20255-818334</t>
  </si>
  <si>
    <t>Heaton Pecans Inc</t>
  </si>
  <si>
    <t>500 Killebrew St</t>
  </si>
  <si>
    <t>Box 158 Lyon, MS 38645</t>
  </si>
  <si>
    <t>Lyon</t>
  </si>
  <si>
    <t>cliffheaton@bellsouth.net</t>
  </si>
  <si>
    <t>JO-A-300-20255-818334</t>
  </si>
  <si>
    <t>Minimum one (1) month experience required. Must be able to lift fifty (50) pounds. must be able to obtain driver's license within 30 days of hire. Extensive pushing and pulling. Extensive walking. Frequent stooping. Repetitive movements.</t>
  </si>
  <si>
    <t>500 Old Road</t>
  </si>
  <si>
    <t>15331 US Hwy 61</t>
  </si>
  <si>
    <t>H-300-20275-853243</t>
  </si>
  <si>
    <t>Stuart</t>
  </si>
  <si>
    <t>Bstuart84@icloud.com</t>
  </si>
  <si>
    <t>JO-A-300-20275-853243</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</si>
  <si>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Walk, sit, stand on concrete or other surfaces, push and pull, stoop and crouch for long periods of time. Work requires repetitive hand and finger movements. Work in inclement weather including hot, cold, wet, and/or humid conditions for extensive periods of time. Lift, carry, and load up to 50 lbs. Requires physical stamina. Must be 18 years of age or older. Drug and alcohol testing may be conducted post-hire at the employer's expense and is not part of the interview process.</t>
  </si>
  <si>
    <t>4-way-508 County Road 31</t>
  </si>
  <si>
    <t>508 County Road 31</t>
  </si>
  <si>
    <t>H-300-20261-829653</t>
  </si>
  <si>
    <t>Triangle H</t>
  </si>
  <si>
    <t>1955 E Plymell Rd</t>
  </si>
  <si>
    <t>JO-A-300-20261-829653</t>
  </si>
  <si>
    <t>Valid driver's license, clean MVR, post hire physical (employer paid), speak/understand English</t>
  </si>
  <si>
    <t>1955 W Plymell Rd</t>
  </si>
  <si>
    <t>2451 Road 160</t>
  </si>
  <si>
    <t>Holcomb</t>
  </si>
  <si>
    <t>H-300-20261-830202</t>
  </si>
  <si>
    <t>Lil E-Z Farm, Inc.</t>
  </si>
  <si>
    <t>1005 Golden Grain Rd</t>
  </si>
  <si>
    <t>Guy</t>
  </si>
  <si>
    <t>coleguy0911@yahoo.com</t>
  </si>
  <si>
    <t>JO-A-300-20261-830202</t>
  </si>
  <si>
    <t xml:space="preserve">' These deductions include Social Security, Federal Tax, State Tax, and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t>
  </si>
  <si>
    <t xml:space="preserve">General workers needed for crawfish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
</t>
  </si>
  <si>
    <t>H-300-20246-801622</t>
  </si>
  <si>
    <t>Martin Granados</t>
  </si>
  <si>
    <t>Granados Harvesting</t>
  </si>
  <si>
    <t>2999 Old Collins Cobbtown Road</t>
  </si>
  <si>
    <t>Granados</t>
  </si>
  <si>
    <t>sikesfarmsh2a@sikes-farms.com</t>
  </si>
  <si>
    <t>JO-A-300-20246-801622</t>
  </si>
  <si>
    <t>Incentive-Vidalia Onion, Pullers, bundle bag (95-100 plants/bundle)</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</si>
  <si>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Perform prolonged walking, sitting, bending, stooping, reaching, pushing, pulling, lifting and carrying up to 55 lbs. Most job duties require workers to work on their feet all day in extremely hot, cold and/or wet weather. Employer is a drug-free workplace. Drug testing may be conducted post-hire at the employer's expense and is not part of the interview process.</t>
  </si>
  <si>
    <t>31217 Hwy 23 N</t>
  </si>
  <si>
    <t>30140, 30142, 30144 and 30146 GA Highway 23</t>
  </si>
  <si>
    <t>H-300-20258-821039</t>
  </si>
  <si>
    <t>Chad &amp; Jennifer Olson</t>
  </si>
  <si>
    <t>2914 9th St NW</t>
  </si>
  <si>
    <t>PO Box 52</t>
  </si>
  <si>
    <t>JO-A-300-20258-821039</t>
  </si>
  <si>
    <t>Valid driver's license, clean MVR, employment reference req'd,</t>
  </si>
  <si>
    <t>110 Carbon St</t>
  </si>
  <si>
    <t>Private rental house</t>
  </si>
  <si>
    <t>H-300-20262-833484</t>
  </si>
  <si>
    <t>12663 10th Street SE</t>
  </si>
  <si>
    <t>JO-A-300-20262-833484</t>
  </si>
  <si>
    <t>Must be able to obtain a driver's license within 30 days of hire. Extensive pushing, pulling, sitting and walking. Exposure to extreme temperatures. Frequent stooping. Repetitive movements. Wage rate may increase with verifiable experience. Minimum (1) months experience. Must be able to lift 50 lbs.  Basic literacy and arithmetic requirement. No minimum education required.</t>
  </si>
  <si>
    <t>645 132nd Avenue SE</t>
  </si>
  <si>
    <t>H-300-20255-819090</t>
  </si>
  <si>
    <t>P O Box 918</t>
  </si>
  <si>
    <t>303 E CR 142, Sweetwater, TX  79556</t>
  </si>
  <si>
    <t>JO-A-300-20255-819090</t>
  </si>
  <si>
    <t>Cotton Ginning</t>
  </si>
  <si>
    <t>303 E CR 142</t>
  </si>
  <si>
    <t>Sweetwater</t>
  </si>
  <si>
    <t>NOLAN</t>
  </si>
  <si>
    <t>H-300-20276-855811</t>
  </si>
  <si>
    <t>JO-A-300-20276-855811</t>
  </si>
  <si>
    <t>H-300-20274-852572</t>
  </si>
  <si>
    <t>Jack Weaver Farms LLC</t>
  </si>
  <si>
    <t>1830 Shiloh Chuurch rd</t>
  </si>
  <si>
    <t>Weaver</t>
  </si>
  <si>
    <t>member</t>
  </si>
  <si>
    <t>PO. BOX 233</t>
  </si>
  <si>
    <t>jackweaverfarms@gmail.com</t>
  </si>
  <si>
    <t>JO-A-300-20274-852572</t>
  </si>
  <si>
    <t xml:space="preserve">' willful destruction of property
The current Adverse Affect Wage Rate (AEWR) of $11.33 hourly or the AEWR in effect at the time work is performed, the prevailing hourly rate, the agreed upon collective bargaining wage, or the legal Federal or State minimum Wage Rate, whichever is highest, is guaranteed to all workers. 
As this work qualifies as exempt under 29 USC 213 (b) (6), overtime rates do not apply.
In the event the US Department of Labor (DOl) promulgates a new AEWR during the recruitment or work contract period that is lower than the current AEWR, the employer will pay the highest of the adjusted AEWR, prevailing hourly wage or piece rate, the agreed upon collective barging wage or the Federal or State minimum wage. 
The employer guarantees to offer employment for a minimum of three-quarters (3/4) of the work hours of the total specific period during which the work order and all extensions there of are in effect beginning with the first work day after workers arrival at the </t>
  </si>
  <si>
    <t>3 months experience in similar position</t>
  </si>
  <si>
    <t>1830 Shiloh Church Rd
Newton, MS 39345</t>
  </si>
  <si>
    <t>2625 Boyd Rd 
Newton, Ms 39345</t>
  </si>
  <si>
    <t>H-300-20269-845377</t>
  </si>
  <si>
    <t>Finney Cattle</t>
  </si>
  <si>
    <t>3F Cattle Company</t>
  </si>
  <si>
    <t>2526 US Hwy 183</t>
  </si>
  <si>
    <t>Cuero</t>
  </si>
  <si>
    <t>JO-A-300-20269-845377</t>
  </si>
  <si>
    <t>DEWITT</t>
  </si>
  <si>
    <t>1 bedroom 1 bathroom barn apartment</t>
  </si>
  <si>
    <t>H-300-20296-885344</t>
  </si>
  <si>
    <t>David Wacker</t>
  </si>
  <si>
    <t>2138 N 30th Rd</t>
  </si>
  <si>
    <t>Wacker</t>
  </si>
  <si>
    <t>JO-A-300-20296-885344</t>
  </si>
  <si>
    <t>Regular Driver's License and 3 months of farm experience and working with cattle.  Must be able to lift 50 lbs. Job requires extensive sitting, walking, pushing, pulling, frequent stooping and exposure to extreme temperatures.</t>
  </si>
  <si>
    <t>402 Thompson St</t>
  </si>
  <si>
    <t>wacker@wtciweb.com</t>
  </si>
  <si>
    <t>H-300-20296-885244</t>
  </si>
  <si>
    <t>Tiqua Manuel Farm</t>
  </si>
  <si>
    <t>2882 Lanse Meg Rd</t>
  </si>
  <si>
    <t>Tiqua</t>
  </si>
  <si>
    <t>2882 Lanse meg rd</t>
  </si>
  <si>
    <t>tiquamanuel@gmail.com</t>
  </si>
  <si>
    <t>JO-A-300-20296-885244</t>
  </si>
  <si>
    <t>H-300-20301-889048</t>
  </si>
  <si>
    <t>Daniel Marcantel Farms, Inc</t>
  </si>
  <si>
    <t>3169 Tiger Lane</t>
  </si>
  <si>
    <t xml:space="preserve">Marcantel </t>
  </si>
  <si>
    <t>marylafleur6794@gmail.com</t>
  </si>
  <si>
    <t>JO-A-300-20301-889048</t>
  </si>
  <si>
    <t>3189 Tiger Lane</t>
  </si>
  <si>
    <t>H-300-20288-877815</t>
  </si>
  <si>
    <t>Donald A. Leonards</t>
  </si>
  <si>
    <t>123 LeJeune Cove Road</t>
  </si>
  <si>
    <t>JO-A-300-20288-877815</t>
  </si>
  <si>
    <t>123 Lejeune cove Road</t>
  </si>
  <si>
    <t>551 Gator Road</t>
  </si>
  <si>
    <t>H-300-20289-879740</t>
  </si>
  <si>
    <t>JO-A-300-20289-879740</t>
  </si>
  <si>
    <t>GROUP RATES; UNIT: CARTON COUNT: 12 CT</t>
  </si>
  <si>
    <t>'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and deductions expressly authorized by the worker in writing (if any).  
See Addendum C.</t>
  </si>
  <si>
    <t>Must have 1-month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t>
  </si>
  <si>
    <t xml:space="preserve">Beech: Ave. F &amp; County 10th Street
</t>
  </si>
  <si>
    <t>Spanish Villa Apartments: 711 E. Country Club Drive</t>
  </si>
  <si>
    <t>H-300-20294-883009</t>
  </si>
  <si>
    <t>Robicheaux Ranch Inc</t>
  </si>
  <si>
    <t>1064 Grand Bois Rd</t>
  </si>
  <si>
    <t>Robicheaux</t>
  </si>
  <si>
    <t>robicheauxranchinc@yahoo.com</t>
  </si>
  <si>
    <t>JO-A-300-20294-883009</t>
  </si>
  <si>
    <t>H-300-20308-896643</t>
  </si>
  <si>
    <t>Nnima Bee Co LLC</t>
  </si>
  <si>
    <t>7623 N Perryville Rd</t>
  </si>
  <si>
    <t>etglez@gmail.com</t>
  </si>
  <si>
    <t>JO-A-300-20308-896643</t>
  </si>
  <si>
    <t xml:space="preserve">Employer guarantees to offer employment for a minimum of the workdays of the total specified period during which the work contract and all extensions thereof are in effect, beginning the first day after the worker arrives at the place of employment and ending on the expiration date specified in the work contract or extensions thereof, In Act of God termination, the guaranteed period ends on the day of termination.
The drug test will be performed as a post-hired procedure. The employer will be charged for the post-hire drug test at no cost to the worker. 
  </t>
  </si>
  <si>
    <t>9801 N Litchfield Rd</t>
  </si>
  <si>
    <t>El Mirage</t>
  </si>
  <si>
    <t>Maravilla Complex apartments. 
13621 W Glendale Ave, Apt 425</t>
  </si>
  <si>
    <t>Glendale</t>
  </si>
  <si>
    <t>Complex apartment</t>
  </si>
  <si>
    <t>H-300-20301-889169</t>
  </si>
  <si>
    <t>Todd Champagne Farms, LLC</t>
  </si>
  <si>
    <t>621 Resweber Street</t>
  </si>
  <si>
    <t>Champagne</t>
  </si>
  <si>
    <t>JO-A-300-20301-889169</t>
  </si>
  <si>
    <t>414 Rousseau Street</t>
  </si>
  <si>
    <t>H-300-20307-894404</t>
  </si>
  <si>
    <t>Pecan Tree Crawfish, LLC</t>
  </si>
  <si>
    <t>4535 Dan Buller Road</t>
  </si>
  <si>
    <t>Bruchhaus</t>
  </si>
  <si>
    <t>bruchhausfarms@gmail.com</t>
  </si>
  <si>
    <t>JO-A-300-20307-894404</t>
  </si>
  <si>
    <t>3470 Bruchhaus Lane</t>
  </si>
  <si>
    <t>702 Buller Road</t>
  </si>
  <si>
    <t>H-300-20307-895364</t>
  </si>
  <si>
    <t>Dominguez Canyon Fruit Company</t>
  </si>
  <si>
    <t>2138 Dominguez Canyon Road</t>
  </si>
  <si>
    <t>Broughton</t>
  </si>
  <si>
    <t>JO-A-300-20307-895364</t>
  </si>
  <si>
    <t>' Employer will make the following deductions, if applicable, and in accordance with Federal and State laws:
1. FICA
2. Medicare
3. State Taxes
4. Federal Taxes
5. Willful Destruction of Property or Housing Damage
---------------------------------------------
1. FICA
2. Medicare
3. Impuestos estatales
4. Impuestos federales
5. Destrucción intencional de propiedad o daños a la vivienda</t>
  </si>
  <si>
    <t>Must be able to climb up and down ladder with 35 lb. pack.  Must be able to pick 10 bushel bags of fruit per hour for job retention. Will also perform orchard cleanup. One (1) month experience as a fruit harvester is required.  The employer will provide no training and allow zero days for the worker to reach the production standards.
----------------------------------------------------------------------------------------------------
Debe ser capaz de subir y bajar escalera con paquete de 35 lb. Debe ser capaz de recoger 10 bolsas de fruta por hora para la retencin del trabajo. Tambin realizar la limpieza del huerto. Se requiere una experiencia de un mes como cosechadora de fruta. El empleador no proveer entrenamiento y le dar cero das para que el trabajador alcance los estndares de produccin.</t>
  </si>
  <si>
    <t>2142 Dominguez Canyon Road</t>
  </si>
  <si>
    <t>drewbrghtn@gmail.com</t>
  </si>
  <si>
    <t>H-300-20309-897630</t>
  </si>
  <si>
    <t>JO-A-300-20309-897630</t>
  </si>
  <si>
    <t>operating/ maintenance on farm equipment
experience in distinguishing apple varieties and being able to spot pick trees for acceptable color
3 months prior experience
drug testing is at the expense of employer and is administered only if suspicion arises</t>
  </si>
  <si>
    <t>110 Bonner Hill Road</t>
  </si>
  <si>
    <t xml:space="preserve">645 Trolley Road
</t>
  </si>
  <si>
    <t>Conventional framehouse
Frame Barricks</t>
  </si>
  <si>
    <t>H-300-20300-888513</t>
  </si>
  <si>
    <t>Baucom's Nursery Company</t>
  </si>
  <si>
    <t>10020 John Russell Rd.</t>
  </si>
  <si>
    <t>Vice President/Operations</t>
  </si>
  <si>
    <t>cole.baucom@baucomsnursery.com</t>
  </si>
  <si>
    <t>JO-A-300-20300-888513</t>
  </si>
  <si>
    <t>Work in inclement weather conditions including hot, cold, and/or wet weather; lift, carry and load up to 20 lbs. of potted plants. Walk and stand for extended periods of time. Reach and stoop repetitively. Must be 18 years or older. Employer is a drug and alcohol free workplace.</t>
  </si>
  <si>
    <t>3200 Flowes Store Rd E</t>
  </si>
  <si>
    <t>CABARRUS</t>
  </si>
  <si>
    <t>6350 Montego Drive</t>
  </si>
  <si>
    <t>704-596-3220</t>
  </si>
  <si>
    <t>H-300-20314-904755</t>
  </si>
  <si>
    <t xml:space="preserve">PO Box 68 </t>
  </si>
  <si>
    <t>42 County Road 561 SO</t>
  </si>
  <si>
    <t>JO-A-300-20314-904755</t>
  </si>
  <si>
    <t xml:space="preserve">' Worker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
4.	The hours actually worked by the worker;
</t>
  </si>
  <si>
    <t xml:space="preserve">Fixed House </t>
  </si>
  <si>
    <t>www.wyoming work.com</t>
  </si>
  <si>
    <t>H-300-20335-930465</t>
  </si>
  <si>
    <t>L&amp;E Farms</t>
  </si>
  <si>
    <t>805 West N St</t>
  </si>
  <si>
    <t>JO-A-300-20335-930465</t>
  </si>
  <si>
    <t>' Optional deduction for internet and maid service.
See Addendum</t>
  </si>
  <si>
    <t>H-300-20324-919872</t>
  </si>
  <si>
    <t>Greenstock Nurseries, Inc.</t>
  </si>
  <si>
    <t>16301 North Rockwell Avenue</t>
  </si>
  <si>
    <t>Hartwig</t>
  </si>
  <si>
    <t>ryan.hartwig@greenstocknurseries.com</t>
  </si>
  <si>
    <t>JO-A-300-20324-919872</t>
  </si>
  <si>
    <t>' Social Security, Federal Tax, State Tax; other deductions for advances, willful destruction of property.</t>
  </si>
  <si>
    <t xml:space="preserve">6606 Edenborough Drive
Apartment #214 and Apartment #220
</t>
  </si>
  <si>
    <t>patrick.mcconnell@totalinc.com</t>
  </si>
  <si>
    <t>H-300-20323-918351</t>
  </si>
  <si>
    <t>JO-A-300-20323-918351</t>
  </si>
  <si>
    <t>H-300-20321-913717</t>
  </si>
  <si>
    <t>E &amp; E Distributions Inc.</t>
  </si>
  <si>
    <t>Etheridge Produce</t>
  </si>
  <si>
    <t>4880 McArthur Rd</t>
  </si>
  <si>
    <t>Broadway</t>
  </si>
  <si>
    <t>Etheridge</t>
  </si>
  <si>
    <t>davidetheridge1980@gmail.com</t>
  </si>
  <si>
    <t>JO-A-300-20321-913717</t>
  </si>
  <si>
    <t xml:space="preserve">Graders &amp; Sorters </t>
  </si>
  <si>
    <t xml:space="preserve">Prolonged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Must not hinder another workers productivity.  Use of personal cell phone or other personal electronic device during working hours strictly prohibited except for work-related calls or emergencies and violation may result in immediate termination.  Requires one month verifiable prior experience packing produce.  </t>
  </si>
  <si>
    <t>HARNETT</t>
  </si>
  <si>
    <t>S24962--4880 McArthur Rd</t>
  </si>
  <si>
    <t xml:space="preserve">Broadway </t>
  </si>
  <si>
    <t>Double-wide mobile home</t>
  </si>
  <si>
    <t>H-300-20325-921440</t>
  </si>
  <si>
    <t>4B Farms</t>
  </si>
  <si>
    <t>3171 W Hwy 96</t>
  </si>
  <si>
    <t>Berning</t>
  </si>
  <si>
    <t>JO-A-300-20325-921440</t>
  </si>
  <si>
    <t>driver's license, CDL, employment reference</t>
  </si>
  <si>
    <t xml:space="preserve">3171 W. Hwy 96
</t>
  </si>
  <si>
    <t>4800 W. Hwy 96</t>
  </si>
  <si>
    <t>Trailer house with attached garage.</t>
  </si>
  <si>
    <t>H-300-20323-918596</t>
  </si>
  <si>
    <t>Dennis Haugen Farms</t>
  </si>
  <si>
    <t>760  111th Ave SE</t>
  </si>
  <si>
    <t>930  115th Ave SE, Hannaford, ND 58448, Griggs County (Mail)</t>
  </si>
  <si>
    <t>Hannaford</t>
  </si>
  <si>
    <t xml:space="preserve">Haugen </t>
  </si>
  <si>
    <t xml:space="preserve">Dennis </t>
  </si>
  <si>
    <t>maria@generalgrain.com</t>
  </si>
  <si>
    <t>JO-A-300-20323-918596</t>
  </si>
  <si>
    <t>930  115th Ave SE</t>
  </si>
  <si>
    <t>805 Hobart Ave</t>
  </si>
  <si>
    <t>H-300-20322-916533</t>
  </si>
  <si>
    <t>JO-A-300-20322-916533</t>
  </si>
  <si>
    <t>). During harvest season workers harvesting grapes will be paid at $18.00.</t>
  </si>
  <si>
    <t>'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See addendum C.</t>
  </si>
  <si>
    <t xml:space="preserve">Minimum Job Qualifications: Require 3 months of pre-harvest experience,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</si>
  <si>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Covey Ranch,
7211 Covey Ranch</t>
  </si>
  <si>
    <t>Dennison Ranch 9800 Rd, 150B, Bonneville, CA, 94515</t>
  </si>
  <si>
    <t>Bonneville</t>
  </si>
  <si>
    <t>MENDOCINO</t>
  </si>
  <si>
    <t>Deshotel</t>
  </si>
  <si>
    <t>H-300-20323-917152</t>
  </si>
  <si>
    <t>H and H Farms Canton LLC</t>
  </si>
  <si>
    <t>7228 Canton Road</t>
  </si>
  <si>
    <t>Hale</t>
  </si>
  <si>
    <t>7228 Canton Rd</t>
  </si>
  <si>
    <t>JO-A-300-20323-917152</t>
  </si>
  <si>
    <t>7052 Canton Road</t>
  </si>
  <si>
    <t>SMITHVILLE</t>
  </si>
  <si>
    <t>JASON</t>
  </si>
  <si>
    <t>Must be able to provide references to verify experience.  No fear of/non-allergic to bees/pollen.  Able to lift up to 50 lbs. repetitively.  No educational requirements.</t>
  </si>
  <si>
    <t>Short</t>
  </si>
  <si>
    <t>H-300-20351-962450</t>
  </si>
  <si>
    <t>MIKE WALSH &amp; SONS GREENHOUSE INC</t>
  </si>
  <si>
    <t>328 PATCHOGUE YAPHANK ROAD</t>
  </si>
  <si>
    <t>EAST PATCHOGUE</t>
  </si>
  <si>
    <t>MWALSHGREENHOUSES@YAHOO.COM</t>
  </si>
  <si>
    <t>U.S. Americans Inc</t>
  </si>
  <si>
    <t>JO-A-300-20351-962450</t>
  </si>
  <si>
    <t>MST LIFT 50LBS ON A REGULAR BASIS.</t>
  </si>
  <si>
    <t>975 LOCUST AVENUE</t>
  </si>
  <si>
    <t>BOHEMIA</t>
  </si>
  <si>
    <t>TWO STORY HOUSE</t>
  </si>
  <si>
    <t xml:space="preserve">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Must commit to entire anticipated period of employment.  Requires one month verifiable prior farmworker experience in the crop activities listed.  </t>
  </si>
  <si>
    <t>H-300-20337-934384</t>
  </si>
  <si>
    <t>Buyan Ranch, Inc.</t>
  </si>
  <si>
    <t>242 Bivens Creek Road</t>
  </si>
  <si>
    <t>Buyan</t>
  </si>
  <si>
    <t>bpbuyan@gmail.com; info@snakeriverfarmers.org</t>
  </si>
  <si>
    <t>JO-A-300-20337-934384</t>
  </si>
  <si>
    <t>Applicants must have 20 days experience with farm/irrigation work and  livestock care.   Applicants hired must  be able to obtain a valid drivers license. To meet minimum acceptable performance standards when irrigating, the worker must, after a 10-day conditioning period, move an average of at least 48 40-foot sections of 3-inch pipe or 44 40-foot sections of 4-inch pipe per hour under normal working conditions.</t>
  </si>
  <si>
    <t>49 Ramshorn Creek Road</t>
  </si>
  <si>
    <t>H-300-20337-934231</t>
  </si>
  <si>
    <t>JO-A-300-20337-934231</t>
  </si>
  <si>
    <t>3805 MAIN ROAD, LAUREL NY 11948</t>
  </si>
  <si>
    <t>Aberdeen</t>
  </si>
  <si>
    <t>Groveland</t>
  </si>
  <si>
    <t>Hysham</t>
  </si>
  <si>
    <t>Goodrich</t>
  </si>
  <si>
    <t>Wing</t>
  </si>
  <si>
    <t>Marysville</t>
  </si>
  <si>
    <t>H-300-20345-949732</t>
  </si>
  <si>
    <t>JO-A-300-20345-949732</t>
  </si>
  <si>
    <t>H-300-20302-890551</t>
  </si>
  <si>
    <t>NM Ranch</t>
  </si>
  <si>
    <t>565 Clipper Gap Rd</t>
  </si>
  <si>
    <t>Medlar</t>
  </si>
  <si>
    <t>Nathaniel</t>
  </si>
  <si>
    <t>nmranch@live.com</t>
  </si>
  <si>
    <t>JO-A-300-20302-890551</t>
  </si>
  <si>
    <t>Open Range PRODUCTION OF LIVESTOCK PARTURITION(lamb/kidd)</t>
  </si>
  <si>
    <t>' Room  and  board  and Workers  Compensation insurance will be provided at no charge to the workers. Social security / Medicaid Taxes and Federal / State taxes  will  be  withheld  from  U.S.  Worker’s  paychecks.  Voluntary  withholdings  will be  deducted from foreign workers’  paychecks  at their  request.  Employer will make  the  following deductions  when applicable:  FICA, loans and advances, long-distance telephone  charges.  he employer will not make deduction from the employees wage unless it can be shown that the shortage, breakage, or loss is caused by a dishonest or willful act, or by the gross negligence of the employee.  The employer will abide by 8 Cal. Code Code Regs. 11140(8).</t>
  </si>
  <si>
    <t xml:space="preserve">565 Clipper Gap Rd </t>
  </si>
  <si>
    <t xml:space="preserve">2740 Humphrey Road </t>
  </si>
  <si>
    <t>Loomis</t>
  </si>
  <si>
    <t>2012 Bumper Pull mobile trailer</t>
  </si>
  <si>
    <t>H-300-20288-878502</t>
  </si>
  <si>
    <t>JO-A-300-20288-878502</t>
  </si>
  <si>
    <t>300 Hwy 665</t>
  </si>
  <si>
    <t>Montegut</t>
  </si>
  <si>
    <t>TERREBONNE</t>
  </si>
  <si>
    <t>Motel 90: 2383 Highway 182</t>
  </si>
  <si>
    <t>H-300-20267-841658</t>
  </si>
  <si>
    <t>PO Box 150, Gerlach NV 89412 (Mailing Address)</t>
  </si>
  <si>
    <t>Brent or John</t>
  </si>
  <si>
    <t>JO-A-300-20267-841658</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</si>
  <si>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t>
  </si>
  <si>
    <t>400 Meadow Road</t>
  </si>
  <si>
    <t>Lovelock</t>
  </si>
  <si>
    <t xml:space="preserve">Fixed Site </t>
  </si>
  <si>
    <t>H-300-20345-949196</t>
  </si>
  <si>
    <t xml:space="preserve">Matthew or Sherry </t>
  </si>
  <si>
    <t xml:space="preserve">L </t>
  </si>
  <si>
    <t>JO-A-300-20345-949196</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</si>
  <si>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t>
  </si>
  <si>
    <t>CC Rd 702 #22</t>
  </si>
  <si>
    <t>Littleton</t>
  </si>
  <si>
    <t>LITTLETON</t>
  </si>
  <si>
    <t>AGFARM813@GMAIL.COM</t>
  </si>
  <si>
    <t>7 Main St</t>
  </si>
  <si>
    <t>H-300-20244-796582</t>
  </si>
  <si>
    <t>K &amp; M Farming LTD</t>
  </si>
  <si>
    <t>1950 North US Hwy 281</t>
  </si>
  <si>
    <t>Karston</t>
  </si>
  <si>
    <t>melitiawilliamson@yahoo.com</t>
  </si>
  <si>
    <t>JO-A-300-20244-796582</t>
  </si>
  <si>
    <t xml:space="preserve">Drug testing may be done post-hire at the employer's expense. Moderate cell phone use is allowed at the worksite. Employees must be able to lift 100 pounds. </t>
  </si>
  <si>
    <t>407 West 3rd St</t>
  </si>
  <si>
    <t xml:space="preserve">St John </t>
  </si>
  <si>
    <t>H-300-20248-805501</t>
  </si>
  <si>
    <t>JO-A-300-20248-805501</t>
  </si>
  <si>
    <t>H-300-20252-809228</t>
  </si>
  <si>
    <t>Brant M Brown</t>
  </si>
  <si>
    <t>6430 E Rd 15 S</t>
  </si>
  <si>
    <t>JO-A-300-20252-809228</t>
  </si>
  <si>
    <t>Must be able to lift 100lb bales. Must have a CDL or equivalent to haul cattle or be able to obtain within 30 days. Require 3 months farm experience.</t>
  </si>
  <si>
    <t>jbscotch63@hotmail.com</t>
  </si>
  <si>
    <t>H-300-20248-806974</t>
  </si>
  <si>
    <t>JO-A-300-20248-806974</t>
  </si>
  <si>
    <t>1478 Weinert Road</t>
  </si>
  <si>
    <t>H-300-20247-804662</t>
  </si>
  <si>
    <t>Franco Medina Harvesting</t>
  </si>
  <si>
    <t>3813 12th Street W</t>
  </si>
  <si>
    <t>P.O. Box 51223 Fort Myers, FL. 33994</t>
  </si>
  <si>
    <t xml:space="preserve">3813 12 Street W </t>
  </si>
  <si>
    <t>PO Box 51223</t>
  </si>
  <si>
    <t>JO-A-300-20247-804662</t>
  </si>
  <si>
    <t xml:space="preserve">5500 Flaghole Rd. </t>
  </si>
  <si>
    <t xml:space="preserve">8015,8017,8021,8025 Hart Dr. </t>
  </si>
  <si>
    <t>North Fort Myers</t>
  </si>
  <si>
    <t>francomedina@icloud.com</t>
  </si>
  <si>
    <t>H-300-20261-830445</t>
  </si>
  <si>
    <t>1628 Bieber Road</t>
  </si>
  <si>
    <t>JO-A-300-20261-830445</t>
  </si>
  <si>
    <t>general farmworker</t>
  </si>
  <si>
    <t>1527 Bieber Rd</t>
  </si>
  <si>
    <t>H-300-20273-849854</t>
  </si>
  <si>
    <t>F &amp; W Farms</t>
  </si>
  <si>
    <t>5330 Benton Road</t>
  </si>
  <si>
    <t>Faulk</t>
  </si>
  <si>
    <t>Walton</t>
  </si>
  <si>
    <t>mikeflo3@aol.com</t>
  </si>
  <si>
    <t>JO-A-300-20273-849854</t>
  </si>
  <si>
    <t>2271 East Whitney</t>
  </si>
  <si>
    <t>Two bedroom, one bath, living/kitchen</t>
  </si>
  <si>
    <t>H-300-20255-817645</t>
  </si>
  <si>
    <t>Red Harvesting Inc</t>
  </si>
  <si>
    <t>149 Lake Pearl Dr</t>
  </si>
  <si>
    <t>PO Box 2422</t>
  </si>
  <si>
    <t>JO-A-300-20255-817645</t>
  </si>
  <si>
    <t>90lb field box</t>
  </si>
  <si>
    <t>18995 Ten Mile Grade NE</t>
  </si>
  <si>
    <t>421 Sundown Court</t>
  </si>
  <si>
    <t>redharvesting@gmail.com</t>
  </si>
  <si>
    <t>H-300-20268-844864</t>
  </si>
  <si>
    <t>JO-A-300-20268-844864</t>
  </si>
  <si>
    <t>1270 W Rd 110 S</t>
  </si>
  <si>
    <t xml:space="preserve">1270 W Rd 110 S </t>
  </si>
  <si>
    <t>H-300-20276-855700</t>
  </si>
  <si>
    <t>JO-A-300-20276-855700</t>
  </si>
  <si>
    <t>17250 EAST KETTLEMAN</t>
  </si>
  <si>
    <t>H-300-20260-827299</t>
  </si>
  <si>
    <t>Melin Brothers Farm</t>
  </si>
  <si>
    <t>47901 506th Ave NW</t>
  </si>
  <si>
    <t>Melin</t>
  </si>
  <si>
    <t>Trevor</t>
  </si>
  <si>
    <t>melintrevor@hotmail.com</t>
  </si>
  <si>
    <t>JO-A-300-20260-827299</t>
  </si>
  <si>
    <t>' All state, federal and local taxes.</t>
  </si>
  <si>
    <t xml:space="preserve">500 3rd Ave NE, </t>
  </si>
  <si>
    <t xml:space="preserve">Kenmare </t>
  </si>
  <si>
    <t>furnished farm house</t>
  </si>
  <si>
    <t>melin.trevor@hotmail.com</t>
  </si>
  <si>
    <t>H-300-20275-853741</t>
  </si>
  <si>
    <t>JO-A-300-20275-853741</t>
  </si>
  <si>
    <t>1903 Wilba Vizinat Loop</t>
  </si>
  <si>
    <t>H-300-20276-856178</t>
  </si>
  <si>
    <t>Doug Kizzire</t>
  </si>
  <si>
    <t>10490 Road 79</t>
  </si>
  <si>
    <t>Bayard</t>
  </si>
  <si>
    <t>Kizzire</t>
  </si>
  <si>
    <t>kizzirelivestock@gmail.com</t>
  </si>
  <si>
    <t>JO-A-300-20276-856178</t>
  </si>
  <si>
    <t>' Federal tax, State tax, Social Security</t>
  </si>
  <si>
    <t>Must be able to obtain a driver license within 30 days of hire. Must be able to lift a 75 pound calf. Minimum of one (1) month experience required. Exposure to extreme temperatures. No minimum education required. Wage rate may increase with verifiable experience. Employer may reward exceptional work with monetary or other benefits in addition to those listed here in his sole discretion.</t>
  </si>
  <si>
    <t>10476 Road 85</t>
  </si>
  <si>
    <t xml:space="preserve">Bayard </t>
  </si>
  <si>
    <t>H-300-20292-881290</t>
  </si>
  <si>
    <t>Hanks Warehouse</t>
  </si>
  <si>
    <t>1110 East Texas Avenue</t>
  </si>
  <si>
    <t>1110 East Texas Ave</t>
  </si>
  <si>
    <t>hankswarehouse2017@gmail.com</t>
  </si>
  <si>
    <t>JO-A-300-20292-881290</t>
  </si>
  <si>
    <t xml:space="preserve">' These deductions include Social Security, Federal Tax, State Tax, and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</si>
  <si>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3010 Golden Grain Rd</t>
  </si>
  <si>
    <t>3535 Golden Grain Rd</t>
  </si>
  <si>
    <t>Single home</t>
  </si>
  <si>
    <t>H-300-20301-889616</t>
  </si>
  <si>
    <t>Skinner Ranch Seedstock, LLC</t>
  </si>
  <si>
    <t xml:space="preserve">162 Farm to Market Rd. W </t>
  </si>
  <si>
    <t>Skinner</t>
  </si>
  <si>
    <t>skinnerranch@blackfoot.net</t>
  </si>
  <si>
    <t>JO-A-300-20301-889616</t>
  </si>
  <si>
    <t>' Housing and Workers  Compensation insurance will be provided at no charge to the workers. Social security / Medicaid Taxes and Federal / State taxes  will  be  withheld  from  U.S.  Worker?s  paychecks.  Voluntary  withholdings  will be  deducted from foreign workers?  paychecks  at their  request.  Employer will make  the  following deductions  when applicable:  FICA, loans and advances, long-distance telephone  charges the reasonable  repair or  replacement  cost  of  willful  or  negligent  damage  to  housing,  tools  and  equipment caused by the worker (other than normal wear and tear).</t>
  </si>
  <si>
    <t>Certification requirements - Will be required to obtain a drivers license.</t>
  </si>
  <si>
    <t xml:space="preserve">162 Farm to Market Rd. West   </t>
  </si>
  <si>
    <t>GRANITE</t>
  </si>
  <si>
    <t>125 W Main Street</t>
  </si>
  <si>
    <t xml:space="preserve">FIXED - 3 bedroom - 2 bathroom house </t>
  </si>
  <si>
    <t>Coalmont</t>
  </si>
  <si>
    <t>Wiggins</t>
  </si>
  <si>
    <t>H-300-20307-894752</t>
  </si>
  <si>
    <t>Waters Nursery LLC</t>
  </si>
  <si>
    <t>19823 Donnie Waters Rd</t>
  </si>
  <si>
    <t>Robertsdale</t>
  </si>
  <si>
    <t>Waters</t>
  </si>
  <si>
    <t>JO-A-300-20307-894752</t>
  </si>
  <si>
    <t>19823 Donnie Waters Road</t>
  </si>
  <si>
    <t>H-300-20307-894755</t>
  </si>
  <si>
    <t>Devan Miller</t>
  </si>
  <si>
    <t>1872 Greta Lane</t>
  </si>
  <si>
    <t>Devan</t>
  </si>
  <si>
    <t>devanmiller26@yahoo.com</t>
  </si>
  <si>
    <t>JO-A-300-20307-894755</t>
  </si>
  <si>
    <t>H-300-20307-895016</t>
  </si>
  <si>
    <t>JO-A-300-20307-895016</t>
  </si>
  <si>
    <t>H-300-20304-892599</t>
  </si>
  <si>
    <t>Suite 103</t>
  </si>
  <si>
    <t>matthew.mcmillan@bonnieplants.com</t>
  </si>
  <si>
    <t>JO-A-300-20304-892599</t>
  </si>
  <si>
    <t>Three months of agricultural work experience required. Walk, sit, stand on concrete or other surfaces, push and pull carts, bend, stoop, and crouch for long periods of time. Use of repetitive hand and finger movements. Work in inclement weather including hot, cold, wet, and/or humid conditions for extensive periods of time. Lift, carry, and load up to 40 lbs. Must be 18 years of age or older. Employer is a drug free workplace. Drug and alcohol testing may be conducted post-hire at the employer's expense and is not part of the interview process.</t>
  </si>
  <si>
    <t>2259 Kings Highway, Suite 103</t>
  </si>
  <si>
    <t>7417 Taft Court</t>
  </si>
  <si>
    <t>H-300-20304-893218</t>
  </si>
  <si>
    <t>REM of Shaw, Inc.</t>
  </si>
  <si>
    <t>2612 Highway 448</t>
  </si>
  <si>
    <t>Morgan, Jr.</t>
  </si>
  <si>
    <t>Duke</t>
  </si>
  <si>
    <t>JO-A-300-20304-893218</t>
  </si>
  <si>
    <t>2612 Highway 48</t>
  </si>
  <si>
    <t>15 Shaw-Skene Road</t>
  </si>
  <si>
    <t>morganplantinco@bellsouth.net</t>
  </si>
  <si>
    <t>H-300-20307-895457</t>
  </si>
  <si>
    <t>TRI STAR NURSERY, LLC</t>
  </si>
  <si>
    <t>133 CRAWFORD LANE</t>
  </si>
  <si>
    <t>FALL BRANCH</t>
  </si>
  <si>
    <t>SHAWN</t>
  </si>
  <si>
    <t>133 CRAWFORD LN</t>
  </si>
  <si>
    <t>tristarnursery@gmail.com</t>
  </si>
  <si>
    <t>JO-A-300-20307-895457</t>
  </si>
  <si>
    <t xml:space="preserve">133 CRAWFORD LANE
</t>
  </si>
  <si>
    <t>619 A &amp; B HWY 93</t>
  </si>
  <si>
    <t>johnsonslandscaping@yahoo.com</t>
  </si>
  <si>
    <t>H-300-20311-902800</t>
  </si>
  <si>
    <t>Begger's Diamond V Ranch, Inc.</t>
  </si>
  <si>
    <t>242 Last Chance Trail</t>
  </si>
  <si>
    <t>alicia.begger@gmail.com</t>
  </si>
  <si>
    <t>JO-A-300-20311-902800</t>
  </si>
  <si>
    <t>482 Custer Trail</t>
  </si>
  <si>
    <t>103 Red Top West Road</t>
  </si>
  <si>
    <t>Furnished Employer-owned trailer house</t>
  </si>
  <si>
    <t>H-300-20307-895674</t>
  </si>
  <si>
    <t>JO-A-300-20307-895674</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</si>
  <si>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See addendum C</t>
  </si>
  <si>
    <t>1 month of harvest experience.  Workers must be able to lift 65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t>
  </si>
  <si>
    <t>Amber Knolls:  8059 S. Highway 29,</t>
  </si>
  <si>
    <t xml:space="preserve"> Kelseyville</t>
  </si>
  <si>
    <t xml:space="preserve">Housing #1 is located at 13874 Anderson Road </t>
  </si>
  <si>
    <t>Lower Lake</t>
  </si>
  <si>
    <t>H-300-20309-898021</t>
  </si>
  <si>
    <t>Freyou Farms</t>
  </si>
  <si>
    <t>none use</t>
  </si>
  <si>
    <t>2513 Freyou Rd.</t>
  </si>
  <si>
    <t>Freyou</t>
  </si>
  <si>
    <t>freyoufarms@gmail.com</t>
  </si>
  <si>
    <t>3939 TWELVE OAKS AVE</t>
  </si>
  <si>
    <t>BATON ROUGE</t>
  </si>
  <si>
    <t>Foriegn Labor Solutions, LLC</t>
  </si>
  <si>
    <t>JO-A-300-20309-898021</t>
  </si>
  <si>
    <t xml:space="preserve">' Deductions will be made when required by law.
Pay Advances will be deducted as needed
</t>
  </si>
  <si>
    <t>2 trailers 
1 house</t>
  </si>
  <si>
    <t>H-300-20310-900435</t>
  </si>
  <si>
    <t>Chastain-Bishop Cattle LLC</t>
  </si>
  <si>
    <t>1300 S.R. 31</t>
  </si>
  <si>
    <t>Kyler</t>
  </si>
  <si>
    <t>JO-A-300-20310-900435</t>
  </si>
  <si>
    <t xml:space="preserve">' Social Security - Non H2A
Federal Tax - Non H2A
EARNINGS RECORDS WILL BE MAINTAINED IN ACCORDANCE WITH 655.12(J) THROUGH (M). ON OR BEFORE EACH PAYDAY, EACH WORKER WILL BE GIVEN AN HOURS AND EARNINGS STATEMENT SHOWING THE BEGINNING AND ENDING DATES OF PAY PERIOD, EMPLOYER NAME, ADDRESS, AND FEDERAL IDENTIFICATION NUMBER (FEIN), HOURS OFFERED, HOURS ACTUALLY WORKED, HOURLY RATE AND/OR PIECE RATE OF PAY, AND IF PIECE RATES ARE USED, THE UNITS PRODUCED DAILY. THE HOURS AND EARNINGS STATEMENT WILL ALSO INDICATE TOTAL EARNINGS FOR THE PAY PERIOD AND ALL DEDUCTIONS FROM WAGES.
Workers should expect occasional periods of little or no work because of weather crop or other condition to be beyond the employer’s control. These periods can occur anytime throughout the season.
Our request for leave of absence must be made to the employer in writing. All absences will be counted towards hours offered for the purpose of the ¾ guarantee. 
</t>
  </si>
  <si>
    <t>Employer Owned Mobile Home</t>
  </si>
  <si>
    <t>kyler.bishop@melon1.com</t>
  </si>
  <si>
    <t>H-300-20325-922530</t>
  </si>
  <si>
    <t xml:space="preserve">Nelson-King Farms </t>
  </si>
  <si>
    <t xml:space="preserve">974 Lake Washington Road W Glen  </t>
  </si>
  <si>
    <t xml:space="preserve">Glen Allan </t>
  </si>
  <si>
    <t xml:space="preserve">974 Lake Washington Road W </t>
  </si>
  <si>
    <t>gwk2@icloud.com</t>
  </si>
  <si>
    <t>JO-A-300-20325-922530</t>
  </si>
  <si>
    <t xml:space="preserve">1197 Lake Washington Road W </t>
  </si>
  <si>
    <t xml:space="preserve">2156 Lake Washington Road E </t>
  </si>
  <si>
    <t>gwk22@icloud.com</t>
  </si>
  <si>
    <t>H-300-20328-923649</t>
  </si>
  <si>
    <t>Floratech, Inc</t>
  </si>
  <si>
    <t>831 Eugene Lane</t>
  </si>
  <si>
    <t>Agee</t>
  </si>
  <si>
    <t>floratechinc@gmail.com</t>
  </si>
  <si>
    <t>JO-A-300-20328-923649</t>
  </si>
  <si>
    <t>919 Eugene Lane</t>
  </si>
  <si>
    <t>H-300-20323-918215</t>
  </si>
  <si>
    <t>Corey M Guillory</t>
  </si>
  <si>
    <t>6966 Oakdale Rd</t>
  </si>
  <si>
    <t>Guillory</t>
  </si>
  <si>
    <t>6966 Oakdale rd</t>
  </si>
  <si>
    <t>corey.guillory@hotmail.com</t>
  </si>
  <si>
    <t>JO-A-300-20323-918215</t>
  </si>
  <si>
    <t>H-300-20335-930594</t>
  </si>
  <si>
    <t>Daniels Produce, LLC</t>
  </si>
  <si>
    <t>37831 205th. Street</t>
  </si>
  <si>
    <t>Obrist</t>
  </si>
  <si>
    <t>Leah</t>
  </si>
  <si>
    <t>37831 205th st</t>
  </si>
  <si>
    <t>leah@danielsproduce.com</t>
  </si>
  <si>
    <t>JO-A-300-20335-930594</t>
  </si>
  <si>
    <t>' Social Security, Federal Tax, State Tax, Other.
 Advances and/or loans made to workers, if any, may be repaid by pre-authorized payroll deductions. The employer does not envision other uniform workforce-wide payroll deductions. Reasonable repair costs of damage to housing other than that caused by normal wear and tear will be charged to workers found to have been responsible for such damage to housing.</t>
  </si>
  <si>
    <t>Persons seeking employment as experienced equipment operator/mechanic must be available for the entire period requested by the employer. Applicants must be able to furnish job reference(s) from recent employer(s) establishing acceptable prior experience. Workers hired pursuant to this job order will be subject to a trial period of up to 5 business days during which their performance of required tasks will be evaluated. If the performance during the trial period is not acceptable to the employer the worker's employment will be terminated.
Employer-paid post-hire, upon suspicion and post-accident drug testing and random alcohol testing required.</t>
  </si>
  <si>
    <t>37831 205th Street</t>
  </si>
  <si>
    <t>PLATTE</t>
  </si>
  <si>
    <t>37363 197TH Street, Suite V</t>
  </si>
  <si>
    <t>COLUMBUS</t>
  </si>
  <si>
    <t>Single family</t>
  </si>
  <si>
    <t>www.danielsproduce.com</t>
  </si>
  <si>
    <t>H-300-20310-900937</t>
  </si>
  <si>
    <t>Whitewater Irrigation, Inc.</t>
  </si>
  <si>
    <t>1078 North Hwy 191</t>
  </si>
  <si>
    <t>Cochise</t>
  </si>
  <si>
    <t>Sweatt</t>
  </si>
  <si>
    <t>Jayne</t>
  </si>
  <si>
    <t>JO-A-300-20310-900937</t>
  </si>
  <si>
    <t>Agricultural Irrigation Service Technician</t>
  </si>
  <si>
    <t xml:space="preserve">This job requires a minimum of 12 months of verifiable work experience handling mechanized  tasks associated with the installation, repair and servicing of agricultural irrigation equipment . Applicants must be able to furnish verifiable job reference(s) or comparable third party documentation from recent employer(s) establishing acceptable prior experience. Saturday work required. Must be able to lift/carry 60  lbs. Employer-paid post-hire drug testing required.  Clean driving record required. Must have or be able to obtain driver's license within 30 days of hire. </t>
  </si>
  <si>
    <t>2 Circle Farm, East Baker Rd. and Bonita Area</t>
  </si>
  <si>
    <t>202 N. Ford Street</t>
  </si>
  <si>
    <t>Pearce</t>
  </si>
  <si>
    <t>https://des.az.gov/services/employment/job-seekers/employment-service</t>
  </si>
  <si>
    <t>H-300-20323-917184</t>
  </si>
  <si>
    <t>Considine Farm Inc.</t>
  </si>
  <si>
    <t>1619 By Pass Rd #275</t>
  </si>
  <si>
    <t>Considine</t>
  </si>
  <si>
    <t xml:space="preserve">1619 By Pass Rd #275 </t>
  </si>
  <si>
    <t>JO-A-300-20323-917184</t>
  </si>
  <si>
    <t>2586 Winchester Rd</t>
  </si>
  <si>
    <t>1275 Austerlitz Rd</t>
  </si>
  <si>
    <t>Lamar</t>
  </si>
  <si>
    <t>H-300-20323-917293</t>
  </si>
  <si>
    <t>Stacy Artz</t>
  </si>
  <si>
    <t>55 4th St. E</t>
  </si>
  <si>
    <t>Westhope</t>
  </si>
  <si>
    <t>Artz</t>
  </si>
  <si>
    <t>stacyartz@yahoo.com</t>
  </si>
  <si>
    <t>JO-A-300-20323-917293</t>
  </si>
  <si>
    <t>Drug screening may be required post-hire at employer's expense due to liability of large trucks and equipment on public highways. Criminal background check may be required post-hire at employer's expense due to the presence of children on the farm. Failure to pass a drug screening and/or a criminal background check will result in termination of employment with the employer. Must be able to lift 60 lbs. Minimum of (3) months experience required. Must have a valid driver's license. No minimum education required. Wage rate may increase with verifiable experience. Employer may reward exceptional work with monetary or other benefits in addition to those listed here in his sole discretion.</t>
  </si>
  <si>
    <t>2740 104th St. NW</t>
  </si>
  <si>
    <t>10440 Hwy 256</t>
  </si>
  <si>
    <t>H-300-20323-917724</t>
  </si>
  <si>
    <t>Santana Ranch (Robert Dixon)</t>
  </si>
  <si>
    <t>501 Lima Dam Road Note: No Mail Delivery</t>
  </si>
  <si>
    <t>PO Box 121</t>
  </si>
  <si>
    <t>rdixon.santana@gmail.com; info@snakeriverfarmers.org</t>
  </si>
  <si>
    <t>JO-A-300-20323-917724</t>
  </si>
  <si>
    <t xml:space="preserve">501 Lima Dam Road </t>
  </si>
  <si>
    <t>503 Lima Dam Road</t>
  </si>
  <si>
    <t>H-300-20318-911363</t>
  </si>
  <si>
    <t>JO-A-300-20318-911363</t>
  </si>
  <si>
    <t>H-300-20323-916858</t>
  </si>
  <si>
    <t>Chile River Inc.</t>
  </si>
  <si>
    <t>4220 N Hwy 187</t>
  </si>
  <si>
    <t>P. O. Box 70</t>
  </si>
  <si>
    <t>Franzoy</t>
  </si>
  <si>
    <t>chileriver@zianet.com</t>
  </si>
  <si>
    <t>JO-A-300-20323-916858</t>
  </si>
  <si>
    <t xml:space="preserve">' Employer will make the following deductions, if applicable, and in accordance with Federal and State Laws:
FICA
State and Federal Taxes
Medicare
Willful destruction of property or damage to housing or furnishings
No deductions will be made which would bring the employee's hourly wage below the Federal Minimum Wage.
Pay through dates: Wednesday to Tuesday.
</t>
  </si>
  <si>
    <t>Worker may be required to take a drug test at no cost to the worker. A drug test will be conducted after hire at employers expense in case of accident or unsafe behavior while on the job.
6 months VERIFIABLE experience</t>
  </si>
  <si>
    <t>8275 NM 3778285 Country Club Road, SE</t>
  </si>
  <si>
    <t>Deming</t>
  </si>
  <si>
    <t>LUNA</t>
  </si>
  <si>
    <t>5890 Hwy 549 SE</t>
  </si>
  <si>
    <t>1 Brick house - Leased</t>
  </si>
  <si>
    <t>H-300-20323-917179</t>
  </si>
  <si>
    <t>Concord Stud Farm, LLC</t>
  </si>
  <si>
    <t>20 Harvey Road</t>
  </si>
  <si>
    <t>Cream Ridge</t>
  </si>
  <si>
    <t>Meirs</t>
  </si>
  <si>
    <t>JO-A-300-20323-917179</t>
  </si>
  <si>
    <t>Safe handling concerns require that, to be qualified for this position, workers must have no less than three months of prior experience as stable assistant in a horse breeding operation. Saturday work required.  Must be able to lift/carry 60 lbs.  Employer-paid post-hire drug testing is required upon reasonable suspicion of use and after a worker has an accident at work.</t>
  </si>
  <si>
    <t>372 Littlestown Rd</t>
  </si>
  <si>
    <t>Littlestown</t>
  </si>
  <si>
    <t>H-300-20323-917275</t>
  </si>
  <si>
    <t>Lake Potatoes, LLP</t>
  </si>
  <si>
    <t>7141  11th St SE</t>
  </si>
  <si>
    <t>VanRay</t>
  </si>
  <si>
    <t>vanrayb@daktel.com</t>
  </si>
  <si>
    <t>JO-A-300-20323-917275</t>
  </si>
  <si>
    <t>Must be able to lift sixty (60) lbs. Minimum of three (3) months experience required. Must be able to obtain a driver's license within 30-90 days of hire. No minimum education required. Wage rate may increase with verifiable experience with our company. Employer may reward exceptional work with monetary or other benefits in addition to those listed here in his sole discretion.</t>
  </si>
  <si>
    <t>243  40th Ave. NW</t>
  </si>
  <si>
    <t xml:space="preserve">243  40th Ave </t>
  </si>
  <si>
    <t>McLean</t>
  </si>
  <si>
    <t>H-300-20323-917132</t>
  </si>
  <si>
    <t>Georgetown, Corp.</t>
  </si>
  <si>
    <t>P. O. Box 826</t>
  </si>
  <si>
    <t>jodi@paulmichaelhome.com</t>
  </si>
  <si>
    <t>JO-A-300-20323-917132</t>
  </si>
  <si>
    <t xml:space="preserve">Three months of farm work experience required.  Work outside in adverse weather conditions including hot, cold and/or wet weather; lift and carry up to 50 lbs including 3 inch diameter limbs; walk, bend, reach and run limb saws for extended periods of time.  Drug testing is conducted post-hire at the employer's expense and is not part of the interview process.  </t>
  </si>
  <si>
    <t>#1 Hunting Club Road</t>
  </si>
  <si>
    <t>218 Bayou Drive</t>
  </si>
  <si>
    <t>Uvalde</t>
  </si>
  <si>
    <t>ZAVALA</t>
  </si>
  <si>
    <t>Arnold</t>
  </si>
  <si>
    <t>www.jobgateway.pa.gov/jponline/Admin/Common/Portal.aspx</t>
  </si>
  <si>
    <t xml:space="preserve">Vineyard farmworker </t>
  </si>
  <si>
    <t>H-300-20338-936481</t>
  </si>
  <si>
    <t>Andersen Farm</t>
  </si>
  <si>
    <t>10566 88th Street</t>
  </si>
  <si>
    <t xml:space="preserve">Jeff </t>
  </si>
  <si>
    <t>10566 88th Street Southeast</t>
  </si>
  <si>
    <t>jeffandersen@drtel.net</t>
  </si>
  <si>
    <t>JO-A-300-20338-936481</t>
  </si>
  <si>
    <t xml:space="preserve">Drivers license in 30 days.
</t>
  </si>
  <si>
    <t xml:space="preserve">10566 88th Street Southeast
</t>
  </si>
  <si>
    <t xml:space="preserve">318 5th Street South
</t>
  </si>
  <si>
    <t>H-300-20336-932155</t>
  </si>
  <si>
    <t>JO-A-300-20336-932155</t>
  </si>
  <si>
    <t>5041 S Padre Island Dr</t>
  </si>
  <si>
    <t>5757 Staples St #1414</t>
  </si>
  <si>
    <t xml:space="preserve">Corpus Christi </t>
  </si>
  <si>
    <t>Farmworker &amp; Laborer</t>
  </si>
  <si>
    <t>21 Main St</t>
  </si>
  <si>
    <t>Opheim</t>
  </si>
  <si>
    <t>taryn_hauk@yahoo.com</t>
  </si>
  <si>
    <t>http://lmi.mt.gov/career</t>
  </si>
  <si>
    <t>TAPP LLC</t>
  </si>
  <si>
    <t>441 Penland</t>
  </si>
  <si>
    <t>Grieve</t>
  </si>
  <si>
    <t>acoffice@dteworld.com</t>
  </si>
  <si>
    <t>MM 5 County Road 4</t>
  </si>
  <si>
    <t>H-300-20351-963577</t>
  </si>
  <si>
    <t>Rogers Ranch L.L.C.</t>
  </si>
  <si>
    <t>7810 Highway 287</t>
  </si>
  <si>
    <t>2910 Colter Avenue Bozeman, MT 59715</t>
  </si>
  <si>
    <t>P. Brian</t>
  </si>
  <si>
    <t>brianrogersrdc@gmail.com; info@snakeriverfarmers.org</t>
  </si>
  <si>
    <t>JO-A-300-20351-963577</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</si>
  <si>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</si>
  <si>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 xml:space="preserve">7810 Highway 287 </t>
  </si>
  <si>
    <t>BROADWATER</t>
  </si>
  <si>
    <t>Stick built apartment</t>
  </si>
  <si>
    <t>H-300-20339-939124</t>
  </si>
  <si>
    <t>LRH Inc.</t>
  </si>
  <si>
    <t>13199 County Road 17</t>
  </si>
  <si>
    <t>531 4th Avenue West, Craig, CO, 81625</t>
  </si>
  <si>
    <t>rlearle@hotmail.com</t>
  </si>
  <si>
    <t>JO-A-300-20339-939124</t>
  </si>
  <si>
    <t>3199 CR 17</t>
  </si>
  <si>
    <t>13199 CR 17</t>
  </si>
  <si>
    <t>H-300-20345-951514</t>
  </si>
  <si>
    <t>JO-A-300-20345-951514</t>
  </si>
  <si>
    <t>' Social Security, Federal and State Income Tax withholding's may be deducted from wages.
State Income Tax will be withheld for workers while they are working in the State of Colorado. When the workers are working in the State of Wyoming there is no State Income Tax withheld.</t>
  </si>
  <si>
    <t>46009 COLORADO HWY 318</t>
  </si>
  <si>
    <t>MAYBELL</t>
  </si>
  <si>
    <t>H-300-20274-851764</t>
  </si>
  <si>
    <t>JO-A-300-20274-851764</t>
  </si>
  <si>
    <t>SERMI-MONTHLY</t>
  </si>
  <si>
    <t>' Social Security, and Federal Income Tax withholding’s may be deducted from wages.</t>
  </si>
  <si>
    <t>WINNEMUCCA,</t>
  </si>
  <si>
    <t>H-300-20245-798571</t>
  </si>
  <si>
    <t xml:space="preserve">Blue Ridge Mountain Dairy LLC  </t>
  </si>
  <si>
    <t xml:space="preserve">6797 Leesville Rd. </t>
  </si>
  <si>
    <t>Lynch Station</t>
  </si>
  <si>
    <t xml:space="preserve">O'Connell </t>
  </si>
  <si>
    <t>6797 Leesville Rd.</t>
  </si>
  <si>
    <t>JO-A-300-20245-798571</t>
  </si>
  <si>
    <t>This job requires a minimum of  3 months of  agricultural experience, preferably on a hay and cattle farm, handling both manual and mechanized tasks associated with commodity production and oparating agricultural equipment. Applicants must be able to furnish verbal or written statement establishing relevant prior work experience. Workers must be able to perform manual and mechanized tasks with accuracy and efficiency.  Saturday work required. Must be able to lift/carry 60  lbs. Employer-paid post-hire drug testing required. Criminal background check required. Workers with clean driving record and/or insurable driver's license may be required to drive company vehicles.   
50% exemption granted...</t>
  </si>
  <si>
    <t>5700 Tardy Mountain Rd.</t>
  </si>
  <si>
    <t>H-300-20263-834757</t>
  </si>
  <si>
    <t>BEE IMPORTERS LLC</t>
  </si>
  <si>
    <t>5884 fm 232</t>
  </si>
  <si>
    <t xml:space="preserve">SEVILLA </t>
  </si>
  <si>
    <t>JUDITH</t>
  </si>
  <si>
    <t>OPERATION MANAGER</t>
  </si>
  <si>
    <t>5884 FM 232</t>
  </si>
  <si>
    <t>beeimportersllc@gmail.com</t>
  </si>
  <si>
    <t>JO-A-300-20263-834757</t>
  </si>
  <si>
    <t>beekeeper</t>
  </si>
  <si>
    <t>' Social Security
Federal Taxes</t>
  </si>
  <si>
    <t>OT/Holiday is not mandatory</t>
  </si>
  <si>
    <t>2547 CR 1060</t>
  </si>
  <si>
    <t xml:space="preserve"> HOME</t>
  </si>
  <si>
    <t>H-300-20297-887171</t>
  </si>
  <si>
    <t>Premium Feeders, Inc.</t>
  </si>
  <si>
    <t>705 Highway 36</t>
  </si>
  <si>
    <t>P.O. Box 230</t>
  </si>
  <si>
    <t>Scandia</t>
  </si>
  <si>
    <t>Burken</t>
  </si>
  <si>
    <t>Manaager</t>
  </si>
  <si>
    <t>JO-A-300-20297-887171</t>
  </si>
  <si>
    <t>' Employees will need to monitor health of animals daily during this period.  Gather, move, and treat animals.  Make and remove electric fence as the cows need to be moved to other corn fields.  Haul water and break ice daily.  Haul in feed for the lock up period of calving.  Fix and maintain facilities, fences, farmyard, and farm buildings.  Clean pens and haul manure.  Employees will need to check on cows hourly during calving.  
Please note that in the future we will need employees by December 1 at the beginning of our seasonal need.</t>
  </si>
  <si>
    <t>Require a regular driver's license.  Exposure to extreme outdoor temperatures, repetitive movements, extensive pushing, pulling and walking is required for the job.  Must have 3 months experience.</t>
  </si>
  <si>
    <t>191 4th Street</t>
  </si>
  <si>
    <t>erik.burken@gmail.com</t>
  </si>
  <si>
    <t>H-300-20286-875883</t>
  </si>
  <si>
    <t>Jeffrey Hamilton</t>
  </si>
  <si>
    <t>19575  382nd Avenue</t>
  </si>
  <si>
    <t>jhamilton@venturecomm.net</t>
  </si>
  <si>
    <t>JO-A-300-20286-875883</t>
  </si>
  <si>
    <t>Wage rate may increase with verifiable experience. Must be able to obtain a driver's license within 30 days of hire. Must be able to lift 60 pounds. Must have 12 months experience and 12 months on the job training. High school/GED required.</t>
  </si>
  <si>
    <t>38570 196th St.</t>
  </si>
  <si>
    <t>H-300-20300-887982</t>
  </si>
  <si>
    <t>400 Eagle Lake Loop Rd</t>
  </si>
  <si>
    <t>JO-A-300-20300-887982</t>
  </si>
  <si>
    <t>7843 Verne Court</t>
  </si>
  <si>
    <t>H-300-20293-881931</t>
  </si>
  <si>
    <t>Bonanza Crawfish LLC</t>
  </si>
  <si>
    <t>1010 B Melancon Street</t>
  </si>
  <si>
    <t>P O Box 626 Henderson LA 70517 (Mailing)</t>
  </si>
  <si>
    <t xml:space="preserve">Henderson </t>
  </si>
  <si>
    <t>jgh0921@yahoo.com</t>
  </si>
  <si>
    <t>JO-A-300-20293-881931</t>
  </si>
  <si>
    <t>1509 Henderson Hwy</t>
  </si>
  <si>
    <t>1510 Henderson Hwy Lot 4</t>
  </si>
  <si>
    <t>H-300-20290-880472</t>
  </si>
  <si>
    <t>JO-A-300-20290-880472</t>
  </si>
  <si>
    <t>H-300-20293-881528</t>
  </si>
  <si>
    <t>JO-A-300-20293-881528</t>
  </si>
  <si>
    <t>70 Hope Circle</t>
  </si>
  <si>
    <t>Hendersonville</t>
  </si>
  <si>
    <t>H-300-20303-891483</t>
  </si>
  <si>
    <t>21 Angus Ranch</t>
  </si>
  <si>
    <t>11175 64th Street SW</t>
  </si>
  <si>
    <t>angus@ndsupernet.com</t>
  </si>
  <si>
    <t>JO-A-300-20303-891483</t>
  </si>
  <si>
    <t>Drivers license in 30 days.</t>
  </si>
  <si>
    <t>6449 112th Avenue SE</t>
  </si>
  <si>
    <t>H-300-20287-876541</t>
  </si>
  <si>
    <t>First Class Freight Inc./Kyla Guthmiller</t>
  </si>
  <si>
    <t>First Class Freight Inc.</t>
  </si>
  <si>
    <t>29665 414th Ave</t>
  </si>
  <si>
    <t>Scotland</t>
  </si>
  <si>
    <t>Guthmiller</t>
  </si>
  <si>
    <t>Delmar</t>
  </si>
  <si>
    <t>Tripp</t>
  </si>
  <si>
    <t>JO-A-300-20287-876541</t>
  </si>
  <si>
    <t xml:space="preserve">
Employees must have a valid drivers license with CDL endorsement, 6 months Semi-truck driving experience required. 
</t>
  </si>
  <si>
    <t xml:space="preserve">29338 412th Ave </t>
  </si>
  <si>
    <t>101 N. Dobson Street</t>
  </si>
  <si>
    <t xml:space="preserve"># 1   2 bdr 1 bath total 
#2    Camper </t>
  </si>
  <si>
    <t>H-300-20307-894445</t>
  </si>
  <si>
    <t>Steve Longmire</t>
  </si>
  <si>
    <t>TN Homegrown Tomatoes</t>
  </si>
  <si>
    <t>220 Chahokia Drive</t>
  </si>
  <si>
    <t>Rutledge</t>
  </si>
  <si>
    <t>Longmire</t>
  </si>
  <si>
    <t>220 Chahokia Dr</t>
  </si>
  <si>
    <t>JO-A-300-20307-894445</t>
  </si>
  <si>
    <t>GRAINGER</t>
  </si>
  <si>
    <t>191 Chahokia Drive</t>
  </si>
  <si>
    <t>H-300-20310-900640</t>
  </si>
  <si>
    <t>Challis Creek Cattle Company, LLC</t>
  </si>
  <si>
    <t>3850 Challis Creek Road</t>
  </si>
  <si>
    <t>Challis</t>
  </si>
  <si>
    <t>Bauchman</t>
  </si>
  <si>
    <t>3850 Challis Creek Road - NO MAIL DELIVERY</t>
  </si>
  <si>
    <t>sbauchman@challiscrk.com</t>
  </si>
  <si>
    <t>JO-A-300-20310-900640</t>
  </si>
  <si>
    <t>Farm/Irrigation/Equipment Operator/Livestock Worker</t>
  </si>
  <si>
    <t>Applicants must have 20 days experience with farm/irrigation work, heavy machinery operation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</si>
  <si>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256 Challis Creek Cattle Drive</t>
  </si>
  <si>
    <t>Log/stick built house</t>
  </si>
  <si>
    <t>H-300-20306-894162</t>
  </si>
  <si>
    <t>Berger Cattle Co.</t>
  </si>
  <si>
    <t>4610 Hwy 90 West</t>
  </si>
  <si>
    <t>Flatonia</t>
  </si>
  <si>
    <t>Berger</t>
  </si>
  <si>
    <t>Byran</t>
  </si>
  <si>
    <t>JO-A-300-20306-894162</t>
  </si>
  <si>
    <t xml:space="preserve">' Domestic workers will have Social Security, State, Local and Federal Taxes deducted as per the local, state and federal laws.  Foreign workers are exempt from these taxes and will not have them deducted.  All workers are subject to reasonable repair cost of damage, other than that caused by normal wear and tear, may be charged to worker found to have been responsible for damage to housing or furnishings.  </t>
  </si>
  <si>
    <t>ns.gemini@sbcglobal.net</t>
  </si>
  <si>
    <t>H-300-20302-890620</t>
  </si>
  <si>
    <t>H.A.A. Farms LLC</t>
  </si>
  <si>
    <t>182 Little Toledo Bend Ln</t>
  </si>
  <si>
    <t>182 Little Toledo Bend Lane</t>
  </si>
  <si>
    <t>heathandrus@yahoo.com</t>
  </si>
  <si>
    <t>JO-A-300-20302-890620</t>
  </si>
  <si>
    <t>Farmworker - Crawfish &amp; Rice Harvesting</t>
  </si>
  <si>
    <t>9276 Hwy 380</t>
  </si>
  <si>
    <t>Three Bedroom Home</t>
  </si>
  <si>
    <t>H-300-20307-895462</t>
  </si>
  <si>
    <t>E.L. Peterson Ranch Inc.</t>
  </si>
  <si>
    <t>989 Heavenly Hollow Lane</t>
  </si>
  <si>
    <t>P.O.Box 8, Judith Gap, MT. 59453.</t>
  </si>
  <si>
    <t xml:space="preserve">Judith Gap, </t>
  </si>
  <si>
    <t>Benjamin or Trudi or Dean</t>
  </si>
  <si>
    <t>P.O.Box 8, Judith Gap, MT 59453 (Mailing Address)</t>
  </si>
  <si>
    <t>Judith Gap</t>
  </si>
  <si>
    <t>elpranch@hotmail.com</t>
  </si>
  <si>
    <t>JO-A-300-20307-895462</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</si>
  <si>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handle animals using low stress handling methods, meet personal hygiene requirements.</t>
  </si>
  <si>
    <t>FERGUS</t>
  </si>
  <si>
    <t>1080 Heavenly Hollow Lane</t>
  </si>
  <si>
    <t>H-300-20309-898161</t>
  </si>
  <si>
    <t>Eubanks</t>
  </si>
  <si>
    <t>JO-A-300-20309-898161</t>
  </si>
  <si>
    <t>H-300-20308-897530</t>
  </si>
  <si>
    <t>Jeffrey L. Manuel</t>
  </si>
  <si>
    <t>10538 Hwy. 190</t>
  </si>
  <si>
    <t>JO-A-300-20308-897530</t>
  </si>
  <si>
    <t xml:space="preserve">10538 Hwy. 190
</t>
  </si>
  <si>
    <t>10127 Parish Line Road</t>
  </si>
  <si>
    <t>3 bedroom wooden frame house</t>
  </si>
  <si>
    <t>H-300-20304-893203</t>
  </si>
  <si>
    <t>312 E. Mill St.</t>
  </si>
  <si>
    <t>JO-A-300-20304-893203</t>
  </si>
  <si>
    <t xml:space="preserve">77 Old Apple White Road </t>
  </si>
  <si>
    <t>Modular Homes</t>
  </si>
  <si>
    <t>H-300-20323-917917</t>
  </si>
  <si>
    <t>S &amp; R Farms LLC</t>
  </si>
  <si>
    <t>1237 Big Bend Road</t>
  </si>
  <si>
    <t>Rico</t>
  </si>
  <si>
    <t>sandrtire@gmail.com</t>
  </si>
  <si>
    <t>JO-A-300-20323-917917</t>
  </si>
  <si>
    <t>3582 Hwy 451</t>
  </si>
  <si>
    <t>H-300-20323-917825</t>
  </si>
  <si>
    <t>B&amp;H Farms Partnership</t>
  </si>
  <si>
    <t>30773 Highway 61</t>
  </si>
  <si>
    <t>Nitta Yuma</t>
  </si>
  <si>
    <t>Bruton</t>
  </si>
  <si>
    <t>30773  Hwy 61</t>
  </si>
  <si>
    <t>barrettbruton@gmail.com</t>
  </si>
  <si>
    <t>JO-A-300-20323-917825</t>
  </si>
  <si>
    <t xml:space="preserve">Applicant will drive tractors and operate farm equipment to till soil, plant, irrigate, fertilize, and harvest crops as well as operate farm vehicles on public roads. 3 months experience and basic literacy, reading, and math skills required. Must have or be able to obtain drivers license within 30 days after hire.  </t>
  </si>
  <si>
    <t>H-300-20324-919004</t>
  </si>
  <si>
    <t>Smelker Farms</t>
  </si>
  <si>
    <t>28715 Co Rd 28</t>
  </si>
  <si>
    <t>Kit Carson</t>
  </si>
  <si>
    <t>Rady</t>
  </si>
  <si>
    <t>mitchrady@hotmail.com</t>
  </si>
  <si>
    <t>JO-A-300-20324-919004</t>
  </si>
  <si>
    <t>Job requires operating farm equipment, tractors, combines, and sprayers to till soil, plant, cultivate, irrigate, fertilize, &amp; harvest crops, driving semi-trucks to transport products to elevator or storage area, performing mechanical repair and maintenance and tending to livestock.   Basic literacy, reading and math skills along with 3 months experience required. Applicant must have or be able to obtain a drivers license.</t>
  </si>
  <si>
    <t>28715 Co. Rd. 28</t>
  </si>
  <si>
    <t>25661 Co Rd EE</t>
  </si>
  <si>
    <t>H-300-20323-917253</t>
  </si>
  <si>
    <t>DSB Farms JV</t>
  </si>
  <si>
    <t>P.O. Box 671</t>
  </si>
  <si>
    <t>302 CR 402</t>
  </si>
  <si>
    <t>JO-A-300-20323-917253</t>
  </si>
  <si>
    <t>17130 CR 210</t>
  </si>
  <si>
    <t>donniebulanek@sbcglobal.net</t>
  </si>
  <si>
    <t>H-300-20326-923016</t>
  </si>
  <si>
    <t>Grace Road Farms Inc.</t>
  </si>
  <si>
    <t>78 Grace Road</t>
  </si>
  <si>
    <t>P.O. 646 Moorhead MS 38761</t>
  </si>
  <si>
    <t xml:space="preserve">78 Grace Road </t>
  </si>
  <si>
    <t xml:space="preserve">Inverness </t>
  </si>
  <si>
    <t>ajj.bcf@gmail.com</t>
  </si>
  <si>
    <t>JO-A-300-20326-923016</t>
  </si>
  <si>
    <t>' Federal Tax, Social Security and Medicare deductions-U. S. workers 
State Tax deductions*-U. S. workers who choose to have taxes withheld
Federal Tax deductions and State Tax deductions*- H-2A workers who choose to have deductions withheld
*(Agriculture wages in Mississippi are exempt from withholding taxes MS 35.III.11.03 Chapter 03)</t>
  </si>
  <si>
    <t xml:space="preserve"> Able to drive 250 hp tractor. Able to operate weed eaters, mowers. Use shovels, hoes. Work inside and outside in various weather conditions.   Must be available for the entire contract period and able to perform all job duties.    Hours of work may vary due to weather conditions and job duties.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 The worker will only drive on the farm property, such as in fields and will not drive trucks off farm property such as on county roads, state or intrastate highways.  A drivers license is not required to drive farm trucks on the farm access roads or to drive farm implements, tractors, etc.</t>
  </si>
  <si>
    <t>3 Parker Road</t>
  </si>
  <si>
    <t xml:space="preserve">118 Parker Road </t>
  </si>
  <si>
    <t>56.5' x 27.5' mobile home</t>
  </si>
  <si>
    <t>H-300-20324-919616</t>
  </si>
  <si>
    <t>Frontier Dairy, LLC</t>
  </si>
  <si>
    <t>11501 SW CR 31</t>
  </si>
  <si>
    <t>P.O. Box 492</t>
  </si>
  <si>
    <t>Coetzee</t>
  </si>
  <si>
    <t>gabriel@mygoldenteam.com</t>
  </si>
  <si>
    <t>JO-A-300-20324-919616</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</si>
  <si>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</si>
  <si>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Must have a CDL or equivalent license or be able to obtain one within 30 days of hire.  Must be able to lift 50lbs.  Employer will conduct post-hire drug testing at the employer's expense to enforce a drug free workplace.  Failing a drug test will result in termination. Must have a high school diploma or GED and 3 months experience.</t>
  </si>
  <si>
    <t>East Ave G #8B</t>
  </si>
  <si>
    <t>ksdairym@pld.com</t>
  </si>
  <si>
    <t>H-300-20321-913529</t>
  </si>
  <si>
    <t>JO-A-300-20321-913529</t>
  </si>
  <si>
    <t>H-300-20323-917321</t>
  </si>
  <si>
    <t>JCA Farms Partnership</t>
  </si>
  <si>
    <t>1465 Hwy 67</t>
  </si>
  <si>
    <t>Bullard</t>
  </si>
  <si>
    <t>JO-A-300-20323-917321</t>
  </si>
  <si>
    <t>196 Lawrence Rd 544</t>
  </si>
  <si>
    <t>jason_bullard@sbcglobal.net</t>
  </si>
  <si>
    <t>H-300-20344-944440</t>
  </si>
  <si>
    <t>Willoway Nurseries, Inc.</t>
  </si>
  <si>
    <t>4534 Center Road</t>
  </si>
  <si>
    <t>Mailing: PO Box 299  Avon, OH  44011</t>
  </si>
  <si>
    <t>Showalter</t>
  </si>
  <si>
    <t>Chief of HR</t>
  </si>
  <si>
    <t>JO-A-300-20344-944440</t>
  </si>
  <si>
    <t>Nursery Worker II</t>
  </si>
  <si>
    <t>This job requires a minimum of three months of prior experience working in a wholesale nursery or crop farm handling both manual and machine tasks associated with nursery production and/or farm crop and harvest activities. Applicants must be able to furnish verbal or written statement establishing relevant prior work experience.  Workers must be able to perform manual as well as mechanized activities with accuracy and efficiency. Saturday worked required.  Must be able to lift/carry 60 lbs. Employer is a U.S. Department of Agriculture-certified Drug Free Workplace employer. Employer-paid post-hire drug testing required.</t>
  </si>
  <si>
    <t>4812 Cleveland Rd. East</t>
  </si>
  <si>
    <t>H-300-20343-942140</t>
  </si>
  <si>
    <t>Carretera  117, Km 12.2</t>
  </si>
  <si>
    <t>Barrio Rayo Plata</t>
  </si>
  <si>
    <t>JO-A-300-20343-942140</t>
  </si>
  <si>
    <t>' Social Security Income Tax
Amounts not known at the moment</t>
  </si>
  <si>
    <t>H-300-20345-951649</t>
  </si>
  <si>
    <t>JO-A-300-20345-951649</t>
  </si>
  <si>
    <t>H-300-20337-935748</t>
  </si>
  <si>
    <t>Custom Orchards, Inc.</t>
  </si>
  <si>
    <t>One Oneonta Drive</t>
  </si>
  <si>
    <t>Gebers</t>
  </si>
  <si>
    <t>General Counsel</t>
  </si>
  <si>
    <t>Mailing: P.O. Box 259 , Wenatchee, WA 98807</t>
  </si>
  <si>
    <t>daniel@fuerzalabor.com</t>
  </si>
  <si>
    <t>2406 N 25th Pl</t>
  </si>
  <si>
    <t>Fuerza Consulting Solutions</t>
  </si>
  <si>
    <t>JO-A-300-20337-935748</t>
  </si>
  <si>
    <t>This job requires a minimum of one month of prior experience working in tree fruit orchards handling manual tasks associated with fruit production and harvest activities. Work week is Monday through Saturday (Saturday work required); Sunday work may be offered but not required. Must be able to lift/carry 60 lbs. Employer-paid post-hire drug testing is required after a worker has an accident at work and upon reasonable suspicion of use.</t>
  </si>
  <si>
    <t>Bear Mountain - 208 Hesperian Way</t>
  </si>
  <si>
    <t>Bear Mountain Orchard - 340 Hesperian Way</t>
  </si>
  <si>
    <t>Single story wood framed</t>
  </si>
  <si>
    <t>ruthr@starranch.com</t>
  </si>
  <si>
    <t>Timm Adams Farms, Inc.</t>
  </si>
  <si>
    <t>575 North 75 Lane East</t>
  </si>
  <si>
    <t>Treasurer/HR</t>
  </si>
  <si>
    <t>saramadams@gmail.com</t>
  </si>
  <si>
    <t xml:space="preserve">17 East 514 Lane North </t>
  </si>
  <si>
    <t>1150 North 100 East</t>
  </si>
  <si>
    <t>Lindskov</t>
  </si>
  <si>
    <t>brycelindskov@hotmail.com</t>
  </si>
  <si>
    <t>Must be able to lift 50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</si>
  <si>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Wilton</t>
  </si>
  <si>
    <t>GOVE</t>
  </si>
  <si>
    <t>H-300-20310-900763</t>
  </si>
  <si>
    <t>Justin Jonas</t>
  </si>
  <si>
    <t>12081 West FM 2335</t>
  </si>
  <si>
    <t>12081 West FM 2335, Christoval, TX, 76935</t>
  </si>
  <si>
    <t>Christoval</t>
  </si>
  <si>
    <t>Jonas</t>
  </si>
  <si>
    <t>12081 West FM 2335, Christoval,TX76935</t>
  </si>
  <si>
    <t>Justin@sanangelorodeo.com</t>
  </si>
  <si>
    <t>JO-A-300-20310-900763</t>
  </si>
  <si>
    <t>H-300-20280-860739</t>
  </si>
  <si>
    <t>Ecosystem Concepts Inc.</t>
  </si>
  <si>
    <t>5818 Sievers Road</t>
  </si>
  <si>
    <t>PO Box 807, Dixon CA 95620 (Mailing Address)</t>
  </si>
  <si>
    <t>McGrew</t>
  </si>
  <si>
    <t>Robert or Brea</t>
  </si>
  <si>
    <t>rmcgrew@onramp113.org</t>
  </si>
  <si>
    <t>JO-A-300-20280-860739</t>
  </si>
  <si>
    <t>Winter Range Goat/Sheepherder</t>
  </si>
  <si>
    <t>All deductions required by law will be made from the workers paycheck. Social Security, Federal and State (if applicable) taxes will only be deducted from foreign H-2A workers at their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</si>
  <si>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H-300-20309-899526</t>
  </si>
  <si>
    <t>Corey J Hill</t>
  </si>
  <si>
    <t>38373 State Hwy 114</t>
  </si>
  <si>
    <t>P.O. Box 557, Saguache CO 81149</t>
  </si>
  <si>
    <t>Saguache</t>
  </si>
  <si>
    <t>Corey or Aubrey</t>
  </si>
  <si>
    <t>ahill2424@gmail.com</t>
  </si>
  <si>
    <t>JO-A-300-20309-899526</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</si>
  <si>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t>
  </si>
  <si>
    <t xml:space="preserve">37624 Highway 114  </t>
  </si>
  <si>
    <t>H-300-20311-902588</t>
  </si>
  <si>
    <t>JO-A-300-20311-902588</t>
  </si>
  <si>
    <t>3377 RD 18 1/2</t>
  </si>
  <si>
    <t>13377 RD 18 1/2</t>
  </si>
  <si>
    <t>H-300-20344-942374</t>
  </si>
  <si>
    <t>Julian Land &amp; Livestock</t>
  </si>
  <si>
    <t>409 Quartz Street</t>
  </si>
  <si>
    <t xml:space="preserve">Marie or  David or Trudi </t>
  </si>
  <si>
    <t>tandm@hamsfork.net</t>
  </si>
  <si>
    <t>JO-A-300-20344-942374</t>
  </si>
  <si>
    <t>Required to: live  and work singly or in small  groups  of workers in isolated  areas for extended periods of time, perform tasks capably and efficiently without close supervision, spend the majority of work days on the range,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handle animals using low stress handling methods, meet personal hygiene requirements.</t>
  </si>
  <si>
    <t>4975 State Hwy 233</t>
  </si>
  <si>
    <t>Ranch Laborer</t>
  </si>
  <si>
    <t>DUVAL</t>
  </si>
  <si>
    <t>H-300-20241-793909</t>
  </si>
  <si>
    <t>Andalusian, Inc.</t>
  </si>
  <si>
    <t xml:space="preserve">185 N. Collece Ave. Fort Collins, Co  80524 </t>
  </si>
  <si>
    <t>Morales</t>
  </si>
  <si>
    <t>185 N. College Ave., Fort Collins, Co. 8</t>
  </si>
  <si>
    <t>Fort Collins,</t>
  </si>
  <si>
    <t>yeguadamorales@gmail.com</t>
  </si>
  <si>
    <t>Gloria</t>
  </si>
  <si>
    <t>11020 Huebner Oaks # 615</t>
  </si>
  <si>
    <t>slrlaborworks.gloria1@yahoo.com</t>
  </si>
  <si>
    <t>SLR Labor Works, LLC</t>
  </si>
  <si>
    <t>JO-A-300-20241-793909</t>
  </si>
  <si>
    <t>Farm Work and Animal</t>
  </si>
  <si>
    <t xml:space="preserve">' Worker will be granted not less than the higher of the AEWR in effect at the time work is performed, the prevailing hourly wage or piece rate, the agreed upon collective bargaining wage, or the Federal or State minimum wage for all hours worked. Employer will guarantee the required wage for work performed in the state of Colorado $ 14.26 per hour. Employer assures that the required wage rate will be paid during the entire period of the work contract and at the time that work is performed. Employer may pay a lower AEWR as long as such rate remains the highest
of the required wage rates at the time that the work is performed. Employer will not pay bonus nor incentives. Workers will be paid not less than the higher of the AEWR in effect at the time work is performed, the prevailing hourly wage or piece rate, the agreed upon collective bargaining wage, or the Federal or State minimum wage for all hours worked.
.- FICA and 2.- Federal Withholding Tax. Federal and State net wage requirement
</t>
  </si>
  <si>
    <t>Must be able to work under extreme weather conditions,
Must be able to lift 50 lbs. without help.</t>
  </si>
  <si>
    <t>16689 County Rd.13,
Platteville, Co 80651</t>
  </si>
  <si>
    <t>Platteville</t>
  </si>
  <si>
    <t>16689 County Rd.13</t>
  </si>
  <si>
    <t>H-300-20247-804166</t>
  </si>
  <si>
    <t>Sebring Citrus, Inc.</t>
  </si>
  <si>
    <t>611 N Graham Rd.</t>
  </si>
  <si>
    <t>P.O. Box 865</t>
  </si>
  <si>
    <t>Marin</t>
  </si>
  <si>
    <t>611 N Graham Rd</t>
  </si>
  <si>
    <t>PO Box 865</t>
  </si>
  <si>
    <t>JO-A-300-20247-804166</t>
  </si>
  <si>
    <t>Per Field Box</t>
  </si>
  <si>
    <t>3300-4098 Cindys Lane</t>
  </si>
  <si>
    <t>87 S Desoto Ave</t>
  </si>
  <si>
    <t>sebringcriutz20@gmail.com</t>
  </si>
  <si>
    <t>H-300-20258-821333</t>
  </si>
  <si>
    <t>Crawfish Center, LLC</t>
  </si>
  <si>
    <t>4394 Opelousas Road</t>
  </si>
  <si>
    <t>JO-A-300-20258-821333</t>
  </si>
  <si>
    <t>609 Aldes Road</t>
  </si>
  <si>
    <t>H-300-20274-851169</t>
  </si>
  <si>
    <t>William B Van Hook</t>
  </si>
  <si>
    <t xml:space="preserve">Endless Acres Holding </t>
  </si>
  <si>
    <t>12670 County Road 352</t>
  </si>
  <si>
    <t>Van Hook</t>
  </si>
  <si>
    <t>Operation Manager</t>
  </si>
  <si>
    <t>JO-A-300-20274-851169</t>
  </si>
  <si>
    <t xml:space="preserve">12663 County Road 352 </t>
  </si>
  <si>
    <t>5 bed/ 2 bath rented lease attached</t>
  </si>
  <si>
    <t>https://montanaworks.com/</t>
  </si>
  <si>
    <t>H-300-20262-833009</t>
  </si>
  <si>
    <t>Alvaro Vargas</t>
  </si>
  <si>
    <t>Alvaro Vargas Harvesting</t>
  </si>
  <si>
    <t>1075 SE Baker St.</t>
  </si>
  <si>
    <t>P.O. Box 2708</t>
  </si>
  <si>
    <t>Alvaroa</t>
  </si>
  <si>
    <t>1075 SE Baker St</t>
  </si>
  <si>
    <t>PO Box 2708</t>
  </si>
  <si>
    <t>JO-A-300-20262-833009</t>
  </si>
  <si>
    <t>220 S Roberts</t>
  </si>
  <si>
    <t>Hellsing868@gmail.com</t>
  </si>
  <si>
    <t>H-300-20280-860760</t>
  </si>
  <si>
    <t>Aaron Celley</t>
  </si>
  <si>
    <t xml:space="preserve">  5915 Dakota Country Dr.</t>
  </si>
  <si>
    <t>Celley</t>
  </si>
  <si>
    <t>5915 Dakota Country Dr.</t>
  </si>
  <si>
    <t>JO-A-300-20280-860760</t>
  </si>
  <si>
    <t>41850 236 St. NE</t>
  </si>
  <si>
    <t xml:space="preserve">31151 210th st. </t>
  </si>
  <si>
    <t>celley03@hotmail.com</t>
  </si>
  <si>
    <t>H-300-20275-854412</t>
  </si>
  <si>
    <t>JO-A-300-20275-854412</t>
  </si>
  <si>
    <t>HWY 37 &amp; HWY 121</t>
  </si>
  <si>
    <t>H-300-20288-877809</t>
  </si>
  <si>
    <t>JO-A-300-20288-877809</t>
  </si>
  <si>
    <t>H-300-20286-875906</t>
  </si>
  <si>
    <t>B &amp; B Farms of Mamou Inc.</t>
  </si>
  <si>
    <t>808 Poinciana Ave</t>
  </si>
  <si>
    <t>808 Poinciana Ave.</t>
  </si>
  <si>
    <t>bruzer1112@yahoo.com</t>
  </si>
  <si>
    <t>JO-A-300-20286-875906</t>
  </si>
  <si>
    <t>1112 Mitch Ln.</t>
  </si>
  <si>
    <t>2 bedroom house</t>
  </si>
  <si>
    <t>H-300-20280-860047</t>
  </si>
  <si>
    <t>JKD FARMS LLC</t>
  </si>
  <si>
    <t>501 CR 165</t>
  </si>
  <si>
    <t>MART</t>
  </si>
  <si>
    <t>DIETERICH</t>
  </si>
  <si>
    <t>jkdfarmsllc@yahoo.com</t>
  </si>
  <si>
    <t>WORK ABROAD NETWORK, LLC</t>
  </si>
  <si>
    <t>JO-A-300-20280-860047</t>
  </si>
  <si>
    <t>GENERAL FARM HAND</t>
  </si>
  <si>
    <t xml:space="preserve">' ALL FEDERAL, STATE AND SOCIAL SECURITY TAXES WILL BE PAY ROLL DEDUCTED AS PER FEDERAL LAW. </t>
  </si>
  <si>
    <t>NONE.</t>
  </si>
  <si>
    <t>1000 WALKER STREET</t>
  </si>
  <si>
    <t>MARLIN</t>
  </si>
  <si>
    <t>1000 SQFT RANCHER.</t>
  </si>
  <si>
    <t>H-300-20294-882956</t>
  </si>
  <si>
    <t>Outdoor Bee</t>
  </si>
  <si>
    <t>7819 N Debby Lynn Ct</t>
  </si>
  <si>
    <t>Spokane</t>
  </si>
  <si>
    <t>Klimok</t>
  </si>
  <si>
    <t>Aleksandr</t>
  </si>
  <si>
    <t>JO-A-300-20294-882956</t>
  </si>
  <si>
    <t xml:space="preserve">employment reference, valid driver's license, clean MVR,  pre-hire background check (employer's expense), no allergies to bees/pollen/honey, lift 80 lbs. </t>
  </si>
  <si>
    <t>10711 N  Dorset Rd</t>
  </si>
  <si>
    <t>SPOKANE</t>
  </si>
  <si>
    <t>2 story private house</t>
  </si>
  <si>
    <t>http://www.wtb.wa.gov/</t>
  </si>
  <si>
    <t>H-300-20292-881269</t>
  </si>
  <si>
    <t>JO-A-300-20292-881269</t>
  </si>
  <si>
    <t xml:space="preserve">General workers needed for rice, crawfish, soybean &amp; general farm.  Work includes tractor driving, field preparation, water maintenance, fertilizing, plant,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  </t>
  </si>
  <si>
    <t>3 bedroom/2&amp;1half bathroom House</t>
  </si>
  <si>
    <t>H-300-20309-899291</t>
  </si>
  <si>
    <t>Mickel Brothers Sheep , LLC</t>
  </si>
  <si>
    <t>1750 S. Main</t>
  </si>
  <si>
    <t>PO Box 211, Spring City UT 84662</t>
  </si>
  <si>
    <t>Spring City</t>
  </si>
  <si>
    <t>Mickel</t>
  </si>
  <si>
    <t>Matt or Brenda</t>
  </si>
  <si>
    <t>PO Box 211, Spring City, UT 84662 (mailing address)</t>
  </si>
  <si>
    <t>mattmickel@gmail.com</t>
  </si>
  <si>
    <t>JO-A-300-20309-899291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</si>
  <si>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t>
  </si>
  <si>
    <t xml:space="preserve">1750 S. Main </t>
  </si>
  <si>
    <t>H-300-20283-874885</t>
  </si>
  <si>
    <t>Mario A Vargas</t>
  </si>
  <si>
    <t>MV Harvesting</t>
  </si>
  <si>
    <t>734 Archie Summers Rd.</t>
  </si>
  <si>
    <t>Mario</t>
  </si>
  <si>
    <t>734 Archie Summers Rd</t>
  </si>
  <si>
    <t>JO-A-300-20283-874885</t>
  </si>
  <si>
    <t>500 Moon Ranch Rd</t>
  </si>
  <si>
    <t>196 Sarasota St</t>
  </si>
  <si>
    <t>vvargasfc@yahoo.com</t>
  </si>
  <si>
    <t>H-300-20306-894130</t>
  </si>
  <si>
    <t>Brookdale Farm LLC</t>
  </si>
  <si>
    <t>865 McCracken Pike</t>
  </si>
  <si>
    <t>Seitz II</t>
  </si>
  <si>
    <t>office@brookdalefarm.com</t>
  </si>
  <si>
    <t>JO-A-300-20306-894130</t>
  </si>
  <si>
    <t xml:space="preserve">' Social Security, Federal Tax, and State Tax as required by law.
The employer will pay the worker at least the Adverse Effective Wage Rate (AEWR), the prevailing hourly wage or piece rate, the agreed-upon collective bargaining wage, or the Federal or State minimum wage rate, whichever is highest, in effect at the time the work is performed.
Discretionary bonuses may be given to employees based on outstanding performance and high quality of work. These policies apply equally to U.S. and foreign workers.
</t>
  </si>
  <si>
    <t xml:space="preserve">Supervision.  Workers will perform all job duties according to the instruction and supervision of the farm manager, horse trainers, riders and other senior staff.  Extremely specific instructions may be given regarding care for particular horses, sometimes on a daily basis.  Stable Attendants will not supervise any other workers and will regularly report to their supervisors regarding work performance.
Worker Performance Standards.  All workers must have 3 months of prior experience performing duties of the job offered.  Workers must be physically able to work on their feet in bent positions for long periods of time, be able to lift 50 pounds, and must be able to endure manual labor through extreme variant weather conditions, between temperatures of 20 and 100 Fahrenheit, high humidity, wind, rain, sleet, snow, etc.  Workers must appear promptly at or before the designated start time on each workday and competently perform a full day of work until the designated end time.  </t>
  </si>
  <si>
    <t>309 Cherry Hill Court</t>
  </si>
  <si>
    <t>H-300-20308-896847</t>
  </si>
  <si>
    <t>T Clark LLC.</t>
  </si>
  <si>
    <t>614 Golden Grain</t>
  </si>
  <si>
    <t xml:space="preserve">Clark </t>
  </si>
  <si>
    <t xml:space="preserve">Farmer/Owner/Member </t>
  </si>
  <si>
    <t xml:space="preserve">614 Golden Grain Rd </t>
  </si>
  <si>
    <t>courtneyavidrine@gmail.com</t>
  </si>
  <si>
    <t>Couch Application Service Assistance, LLC</t>
  </si>
  <si>
    <t>JO-A-300-20308-896847</t>
  </si>
  <si>
    <t>2706 S Fieldspan</t>
  </si>
  <si>
    <t>Fema camper trailer.</t>
  </si>
  <si>
    <t>H-300-20307-894184</t>
  </si>
  <si>
    <t>JO-A-300-20307-894184</t>
  </si>
  <si>
    <t>H-300-20309-898970</t>
  </si>
  <si>
    <t>JO-A-300-20309-898970</t>
  </si>
  <si>
    <t>1780 4 Mile Rd. NW</t>
  </si>
  <si>
    <t>H-300-20307-894796</t>
  </si>
  <si>
    <t>Bayou Tortue Apiaries LLC</t>
  </si>
  <si>
    <t>1968 Terrace Hwy</t>
  </si>
  <si>
    <t>St Martinville</t>
  </si>
  <si>
    <t>JO-A-300-20307-894796</t>
  </si>
  <si>
    <t>Apartment &amp; Mobile Homes</t>
  </si>
  <si>
    <t>H-300-20307-894727</t>
  </si>
  <si>
    <t>Trevor B Hair</t>
  </si>
  <si>
    <t>10206 Wright Rd</t>
  </si>
  <si>
    <t>P.O. Box 88</t>
  </si>
  <si>
    <t>Hair</t>
  </si>
  <si>
    <t>P.O. Box 88 - MAIL</t>
  </si>
  <si>
    <t>trevhair@yahoo.com</t>
  </si>
  <si>
    <t>JO-A-300-20307-894727</t>
  </si>
  <si>
    <t>10032 Wright Rd</t>
  </si>
  <si>
    <t>H-300-20307-894512</t>
  </si>
  <si>
    <t>Lamb's Honey Farm</t>
  </si>
  <si>
    <t>69 Woodland Circle</t>
  </si>
  <si>
    <t>JO-A-300-20307-894512</t>
  </si>
  <si>
    <t>4020 CR 32</t>
  </si>
  <si>
    <t>Jasper</t>
  </si>
  <si>
    <t>bees@lambshoneyfarm.com</t>
  </si>
  <si>
    <t>H-300-20307-894447</t>
  </si>
  <si>
    <t>Leon H Kramer</t>
  </si>
  <si>
    <t>Victory Tree Farm</t>
  </si>
  <si>
    <t>19189 CR 437</t>
  </si>
  <si>
    <t>Lindale</t>
  </si>
  <si>
    <t>JO-A-300-20307-894447</t>
  </si>
  <si>
    <t>Experience in Tree Farming</t>
  </si>
  <si>
    <t>18885 CR 437</t>
  </si>
  <si>
    <t>2 bed 1 bath home</t>
  </si>
  <si>
    <t>' Social Security, Federal, and State Tax.</t>
  </si>
  <si>
    <t>H-300-20323-917514</t>
  </si>
  <si>
    <t>JAS Crawfish, LLC</t>
  </si>
  <si>
    <t>4332 Whiteville Rd</t>
  </si>
  <si>
    <t>Sylvester</t>
  </si>
  <si>
    <t xml:space="preserve">Jared </t>
  </si>
  <si>
    <t>cssylvester@yahoo.com</t>
  </si>
  <si>
    <t>JO-A-300-20323-917514</t>
  </si>
  <si>
    <t>General FarmWorker</t>
  </si>
  <si>
    <t>730 Farm Road</t>
  </si>
  <si>
    <t>6757 Hwy 29</t>
  </si>
  <si>
    <t>house, 60x14 mobile, house 4 bed 2 bath</t>
  </si>
  <si>
    <t>H-300-20335-931099</t>
  </si>
  <si>
    <t>Rorros Trucking LLC</t>
  </si>
  <si>
    <t>416 E Morgan Rd</t>
  </si>
  <si>
    <t>Alvidrez</t>
  </si>
  <si>
    <t>Othoniel</t>
  </si>
  <si>
    <t>JO-A-300-20335-931099</t>
  </si>
  <si>
    <t>otho26@yahoo.com</t>
  </si>
  <si>
    <t>Kenton</t>
  </si>
  <si>
    <t>H-300-20323-917418</t>
  </si>
  <si>
    <t>Southwood Landscape &amp; Nursery Co, Inc</t>
  </si>
  <si>
    <t>9025 S Lewis Ave</t>
  </si>
  <si>
    <t>Rotz</t>
  </si>
  <si>
    <t>JO-A-300-20323-917418</t>
  </si>
  <si>
    <t>' See Addendum
Optional uniform for deduction, uniform not required</t>
  </si>
  <si>
    <t xml:space="preserve">Employment reference.  Pre-hire background check at the employer's expense, pre-hire drug test at employer's expense </t>
  </si>
  <si>
    <t>90025 S. Lewis Ave.</t>
  </si>
  <si>
    <t>120 Aquarium Pl</t>
  </si>
  <si>
    <t>Jenks</t>
  </si>
  <si>
    <t>https://oklahomaworks.gov/</t>
  </si>
  <si>
    <t>H-300-20336-933290</t>
  </si>
  <si>
    <t>Sunrise Partnership</t>
  </si>
  <si>
    <t>P.O. Box 63</t>
  </si>
  <si>
    <t>11705 Jonestown-Claremont Rd, Lyon, MS  38645</t>
  </si>
  <si>
    <t>JO-A-300-20336-933290</t>
  </si>
  <si>
    <t>11705 Jonestown-Claremont Rd</t>
  </si>
  <si>
    <t>11616 Jonestown-Claremont Rd</t>
  </si>
  <si>
    <t>H-300-20323-918012</t>
  </si>
  <si>
    <t>HEARN BROTHERS FARM</t>
  </si>
  <si>
    <t>dba Brad Hearn</t>
  </si>
  <si>
    <t>88 Retriever Lane</t>
  </si>
  <si>
    <t>Hearn</t>
  </si>
  <si>
    <t>JO-A-300-20323-918012</t>
  </si>
  <si>
    <t xml:space="preserve">' All deductions as required by law.
Advance wages, if any. </t>
  </si>
  <si>
    <t xml:space="preserve">Drug test performed post hire, at employer's expense. </t>
  </si>
  <si>
    <t>88 Retriever</t>
  </si>
  <si>
    <t>974 Gander Street Rd</t>
  </si>
  <si>
    <t>H-300-20323-918216</t>
  </si>
  <si>
    <t>Miles Cumberland Farms</t>
  </si>
  <si>
    <t>354 E FM 1118</t>
  </si>
  <si>
    <t>Kingsville</t>
  </si>
  <si>
    <t>Cumberland</t>
  </si>
  <si>
    <t>JO-A-300-20323-918216</t>
  </si>
  <si>
    <t>KLEBERG</t>
  </si>
  <si>
    <t>miles9996@hotmail.com</t>
  </si>
  <si>
    <t>H-300-20323-917416</t>
  </si>
  <si>
    <t>Lorin Johnson</t>
  </si>
  <si>
    <t>4231 71st Ave NW</t>
  </si>
  <si>
    <t>Lorin</t>
  </si>
  <si>
    <t>JO-A-300-20323-917416</t>
  </si>
  <si>
    <t>4161 74th Ave NW</t>
  </si>
  <si>
    <t>201 3rd St NW</t>
  </si>
  <si>
    <t>www.jobsnd.gov</t>
  </si>
  <si>
    <t>H-300-20323-917867</t>
  </si>
  <si>
    <t>Stan's Pure Honey LLC</t>
  </si>
  <si>
    <t>2328 Hwy 268</t>
  </si>
  <si>
    <t>Broxton</t>
  </si>
  <si>
    <t>JO-A-300-20323-917867</t>
  </si>
  <si>
    <t xml:space="preserve">All applicants must have at least 3 months experience working in a diverse tree and shrub nursery. Workers must possess a valid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
</t>
  </si>
  <si>
    <t xml:space="preserve">Broxton </t>
  </si>
  <si>
    <t>1095 Roses Creek Road</t>
  </si>
  <si>
    <t>jonday7348@yahoo.com</t>
  </si>
  <si>
    <t>H-300-20324-919034</t>
  </si>
  <si>
    <t>15705 State Rd. 23</t>
  </si>
  <si>
    <t>stevefarm@ucom.net</t>
  </si>
  <si>
    <t>JO-A-300-20324-919034</t>
  </si>
  <si>
    <t>Job requires driving tractors and operating large farm equipment to till soil, plant, &amp; harvest crops. The job also requires applying fertilizer &amp; operating a sprayer along with semi-trucks to transport product to storage elevators. 6 months experience is required and the applicant must have or be able to obtain drivers license within 30 days after hire.</t>
  </si>
  <si>
    <t>3680 N. Dewey Rd</t>
  </si>
  <si>
    <t>H-300-20318-911530</t>
  </si>
  <si>
    <t>Maple Ridge Fruit Farm LLC</t>
  </si>
  <si>
    <t>3391 Fairville Maple Ridge Rd</t>
  </si>
  <si>
    <t>Newark</t>
  </si>
  <si>
    <t xml:space="preserve">Newark </t>
  </si>
  <si>
    <t>mrff@theappleshed.com</t>
  </si>
  <si>
    <t>Cotropia-Nita</t>
  </si>
  <si>
    <t>Karrie</t>
  </si>
  <si>
    <t>Maple Ridge Fruit Farm, LLC</t>
  </si>
  <si>
    <t>JO-A-300-20318-911530</t>
  </si>
  <si>
    <t xml:space="preserve">Besides the hourly rate of pay, we also pay piece rate. $1.00/bushel (fresh), $.78/bushel (process), $.75/bushel (juice). </t>
  </si>
  <si>
    <t xml:space="preserve">' All required state and federal taxes and deductions will be made. </t>
  </si>
  <si>
    <t>Bunk house, mobile units.</t>
  </si>
  <si>
    <t>www.theappleshed.com</t>
  </si>
  <si>
    <t>H-300-20323-917333</t>
  </si>
  <si>
    <t>FCR Partners, LP</t>
  </si>
  <si>
    <t>Frio Country Resort</t>
  </si>
  <si>
    <t>1996 CR 348</t>
  </si>
  <si>
    <t>Concan</t>
  </si>
  <si>
    <t>Cassandra</t>
  </si>
  <si>
    <t>Casssandra@friocountry.com</t>
  </si>
  <si>
    <t>Ste 307</t>
  </si>
  <si>
    <t>JO-A-300-20323-917333</t>
  </si>
  <si>
    <t xml:space="preserve">$12.67/hr. Some overtime may be available at same rate of pay. </t>
  </si>
  <si>
    <t xml:space="preserve">' All deductions required by state law. </t>
  </si>
  <si>
    <t xml:space="preserve">Employer will provide training as needed. </t>
  </si>
  <si>
    <t>4 houses, 1 mobile home, and 2 RV's.</t>
  </si>
  <si>
    <t>cassandra@friocountry.com</t>
  </si>
  <si>
    <t>H-300-20323-918195</t>
  </si>
  <si>
    <t>JO-A-300-20323-918195</t>
  </si>
  <si>
    <t>Cinderblock</t>
  </si>
  <si>
    <t>H-300-20323-917426</t>
  </si>
  <si>
    <t>Dan &amp; Jerry's Greenhouse, Inc. - IN</t>
  </si>
  <si>
    <t>JO-A-300-20323-917426</t>
  </si>
  <si>
    <t>This job requires a minimum of 3 months of experience working in a nursery handling both manual and mechanized tasks associated with commodity production and harvesting activities. Saturday work required. Must be able to lift/carry 60  lbs.</t>
  </si>
  <si>
    <t>501 Salisbury Rd. S</t>
  </si>
  <si>
    <t>100 North 34th Street  unit 9B</t>
  </si>
  <si>
    <t>H-300-20339-938690</t>
  </si>
  <si>
    <t>K &amp; D Farms</t>
  </si>
  <si>
    <t>10950 318 Ave NE</t>
  </si>
  <si>
    <t>JO-A-300-20339-938690</t>
  </si>
  <si>
    <t xml:space="preserve">This job requires a minimum of six months of prior verifiable agricultural equipment operation experience working on a corn, sunflower, wheat, peas, soybeans and/or durum crop farm handling both manual and machine tasks associated with commodity production and harvest activities. Saturday work required.   Must be able to lift/carry 60 lbs.   No minimum education or High School diploma/equivalent is necessary for the position.  </t>
  </si>
  <si>
    <t>11150 318th Avenue NE</t>
  </si>
  <si>
    <t>H-300-20332-929881</t>
  </si>
  <si>
    <t>Evergreen Properties LLC</t>
  </si>
  <si>
    <t>476 Maxwell Road</t>
  </si>
  <si>
    <t>Ferriday</t>
  </si>
  <si>
    <t>Ellett</t>
  </si>
  <si>
    <t>tommy.ellett@yahoo.com</t>
  </si>
  <si>
    <t>JO-A-300-20332-929881</t>
  </si>
  <si>
    <t>2910 Hwy 568</t>
  </si>
  <si>
    <t>H-300-20337-934512</t>
  </si>
  <si>
    <t>Brock and Phillip Obendorf Farms, LLC</t>
  </si>
  <si>
    <t>24034 Batt Corner Rd.</t>
  </si>
  <si>
    <t>JO-A-300-20337-934512</t>
  </si>
  <si>
    <t>-</t>
  </si>
  <si>
    <t>3181 Dinwitty Lane (fields located within a 35 mile radius)</t>
  </si>
  <si>
    <t>Jordan Valley</t>
  </si>
  <si>
    <t>3175 Dinwitty Lane</t>
  </si>
  <si>
    <t>Maple Leaf Farms, Inc.</t>
  </si>
  <si>
    <t>525 Route 9 South</t>
  </si>
  <si>
    <t>Manalapan</t>
  </si>
  <si>
    <t>Casola Jr.</t>
  </si>
  <si>
    <t>Carmine</t>
  </si>
  <si>
    <t>Single family ranch style home</t>
  </si>
  <si>
    <t>https://careerconnections.nj.gov/</t>
  </si>
  <si>
    <t>Two Houses</t>
  </si>
  <si>
    <t>WARE</t>
  </si>
  <si>
    <t>H-300-20315-906968</t>
  </si>
  <si>
    <t>JO-A-300-20315-906968</t>
  </si>
  <si>
    <t>2784 FM 54</t>
  </si>
  <si>
    <t>H-300-20262-832348</t>
  </si>
  <si>
    <t>4 Dub Cattle Company</t>
  </si>
  <si>
    <t>JO-A-300-20262-832348</t>
  </si>
  <si>
    <t>General Farmworker (45-2093)</t>
  </si>
  <si>
    <t xml:space="preserve">Require a regular driver's license to drive a truck and trailer to haul and transport animals to corrals and veterinary clinic if needed.  Must be able to lift a calf of 100 lbs or more.  Job requires repetitive movements, extensive pushing, pulling, walking and frequent stooping. Require 3 months experience. </t>
  </si>
  <si>
    <t>308 E Becknell</t>
  </si>
  <si>
    <t>H-300-20295-884029</t>
  </si>
  <si>
    <t>Roaring Fork Sheep Co.</t>
  </si>
  <si>
    <t>568 CR. 702</t>
  </si>
  <si>
    <t>PO Box 1, Dixon WY 82323 (Mailing Address)</t>
  </si>
  <si>
    <t>Sheehan</t>
  </si>
  <si>
    <t>Jock or Olena</t>
  </si>
  <si>
    <t>568 CR 702</t>
  </si>
  <si>
    <t>roaringforksheepllc@yahoo.com</t>
  </si>
  <si>
    <t>JO-A-300-20295-884029</t>
  </si>
  <si>
    <t>542 CR. 702</t>
  </si>
  <si>
    <t>H-300-20268-844692</t>
  </si>
  <si>
    <t>Diamond Sheep Company</t>
  </si>
  <si>
    <t>8800 St Cloud Lane</t>
  </si>
  <si>
    <t>PO Box 21191, Bakersfield CA 93390 (Mailing Address)</t>
  </si>
  <si>
    <t>Minaberrigarai</t>
  </si>
  <si>
    <t>Dominique or Amelia</t>
  </si>
  <si>
    <t>diamondsheep@hotmail.com</t>
  </si>
  <si>
    <t>JO-A-300-20268-844692</t>
  </si>
  <si>
    <t>' All deductions required by law will be made from the worker’s paycheck. Social Security, Federal and State (if applicable) taxes will only be deducted from foreign H-2A workers at their request.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</si>
  <si>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</si>
  <si>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10900 Ashe Rd</t>
  </si>
  <si>
    <t>10900 Ashe Road</t>
  </si>
  <si>
    <t>H-300-20255-818020</t>
  </si>
  <si>
    <t>Henrichson Feedyard, Inc.</t>
  </si>
  <si>
    <t>641 Feedlot Rd</t>
  </si>
  <si>
    <t>Corky</t>
  </si>
  <si>
    <t>JO-A-300-20255-818020</t>
  </si>
  <si>
    <t>bunkhouse with cooking facilities</t>
  </si>
  <si>
    <t>H-300-20217-750058</t>
  </si>
  <si>
    <t>Greg Wilson</t>
  </si>
  <si>
    <t>7655 W HWY 328</t>
  </si>
  <si>
    <t xml:space="preserve">Eubank </t>
  </si>
  <si>
    <t>Eubank</t>
  </si>
  <si>
    <t>Gwilsonlawn@gmail.com</t>
  </si>
  <si>
    <t>8059 E Ky 70</t>
  </si>
  <si>
    <t>Yosemite</t>
  </si>
  <si>
    <t>Kentucky</t>
  </si>
  <si>
    <t>rebeccashrt@gmail.com</t>
  </si>
  <si>
    <t xml:space="preserve">Rebecca Short H-2A Agent </t>
  </si>
  <si>
    <t>JO-A-300-20217-750058</t>
  </si>
  <si>
    <t>Farm Work  Crop</t>
  </si>
  <si>
    <t>Cutting Tobacco $0.15 per/stick, Stripping tobacco $0.18 per/lb.</t>
  </si>
  <si>
    <t>' Occupational taxes will be deducted from workers pay as indicated by local laws of Pulaski  Co. Ky</t>
  </si>
  <si>
    <t xml:space="preserve">The employer will train the workers for a period of two day after which the worker will be expected to work without constant supervision.
Tools and Equipment: The employer will furnish, without charge, all tools, supplies, and equipment required in the performance of the specified work.
Workers will be charged for any willful damage or loss of such tools and equipment.
Drug Testing
The employer reserves the right for probable cause to conduct random drug testing on any employee after being hired. If the employee is positive for any drugs or refuses to take a drug test, the employee will be subject to dismissal. This testing will be at the total expense of the employer.
</t>
  </si>
  <si>
    <t xml:space="preserve">7655 W Hwy 328 </t>
  </si>
  <si>
    <t xml:space="preserve">2124 N Hwy 1247 TRLR 18 </t>
  </si>
  <si>
    <t xml:space="preserve">Somerset </t>
  </si>
  <si>
    <t>H-300-20248-806864</t>
  </si>
  <si>
    <t>D &amp; K Harvesting, Inc.</t>
  </si>
  <si>
    <t>890 Spratt Blvd.</t>
  </si>
  <si>
    <t>Marsh</t>
  </si>
  <si>
    <t>dkharvesting@aol.com</t>
  </si>
  <si>
    <t>JO-A-300-20248-806864</t>
  </si>
  <si>
    <t xml:space="preserve">Termination: Employer may discipline and/or terminate the worker with notification to the Service local office if the worker: (a) refuses without justified cause to perform work for which the worker was recruited and hired or refuses to follow housing rules; (b) commits serious acts of misconduct; (c) malingers or otherwise refuses to work in accordance with directions or is otherwise obviously unqualified to perform the job; (d) is physically able but does not demonstrate the willingness to perform the work necessary. (e) fails to perform while maintaining the required quality standards after the one-day training and 6 day acclimation period; (f) or other job-related reasons; (g) falsifies identification, personnel, medical or other work-related records; </t>
  </si>
  <si>
    <t>A. Duda &amp; Sons, Inc.
9550 SR 29 South</t>
  </si>
  <si>
    <t xml:space="preserve">1260 Pine Street </t>
  </si>
  <si>
    <t>H-300-20255-816527</t>
  </si>
  <si>
    <t>JO-A-300-20255-816527</t>
  </si>
  <si>
    <t>Field Workers (Baby Leaf)</t>
  </si>
  <si>
    <t>' Authorized Deductions: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</si>
  <si>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 xml:space="preserve">1 month of experience in vegetable baby leaf harvest.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</si>
  <si>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Oceano Packing Co. Rose 22 &amp; 23, 395 E Worthington Rd</t>
  </si>
  <si>
    <t>870 Taecker Rd</t>
  </si>
  <si>
    <t>Brawley</t>
  </si>
  <si>
    <t>H-300-20258-821108</t>
  </si>
  <si>
    <t>Barrett Hardee</t>
  </si>
  <si>
    <t>22601 Jerry Road</t>
  </si>
  <si>
    <t>Hardee</t>
  </si>
  <si>
    <t>jhardee@kaplantel.net</t>
  </si>
  <si>
    <t>JO-A-300-20258-821108</t>
  </si>
  <si>
    <t>26510 Gaspard Road</t>
  </si>
  <si>
    <t>Metallic House</t>
  </si>
  <si>
    <t>H-300-20267-841224</t>
  </si>
  <si>
    <t>JO-A-300-20267-841224</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</si>
  <si>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
</t>
  </si>
  <si>
    <t xml:space="preserve">12010 NE HWY 70
</t>
  </si>
  <si>
    <t>1045 SEVENTH AVE</t>
  </si>
  <si>
    <t>H-300-20261-831167</t>
  </si>
  <si>
    <t>Triple C Farms, Inc</t>
  </si>
  <si>
    <t>34187 County Road 107</t>
  </si>
  <si>
    <t>Conradsen</t>
  </si>
  <si>
    <t>way2bzy@midrivers.com</t>
  </si>
  <si>
    <t>JO-A-300-20261-831167</t>
  </si>
  <si>
    <t xml:space="preserve">Exposure to extreme temperatures. Minimum one (1) month's experience. Must be able to obtain a driver's license within 30 days of hire. Basic literacy and arithmetic requirement. No minimum education required. Wage rate may increase with verifiable experience. </t>
  </si>
  <si>
    <t>34187 County Rd 107</t>
  </si>
  <si>
    <t xml:space="preserve">Savage </t>
  </si>
  <si>
    <t>10398 County Road 340</t>
  </si>
  <si>
    <t>H-300-20263-834567</t>
  </si>
  <si>
    <t>Joel A. Salgado</t>
  </si>
  <si>
    <t>Salgado Harvesting, LLC</t>
  </si>
  <si>
    <t>611 Church Street</t>
  </si>
  <si>
    <t>Salgado</t>
  </si>
  <si>
    <t>salgadoharvesting@gmail.com</t>
  </si>
  <si>
    <t>JO-A-300-20263-834567</t>
  </si>
  <si>
    <t>Incentive-Onions, clip top and bottom, fill bucket, take to dumper, per 25 lb. bucket (1/2 bushel)</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</si>
  <si>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Work outside in extreme weather conditions including hot, cold and/or wet weather. Walk, bend, stoop, push and pull and reach for extended periods of time. Lift, carry and load up to 50 lbs. Employer is a drug-free workplace. Drug testing is conducted post-hire at the employers expense and is not part of the interview process. Must be 18 years old or older.</t>
  </si>
  <si>
    <t>1567 US Hwy 221 North</t>
  </si>
  <si>
    <t>204 E. 1st Street</t>
  </si>
  <si>
    <t>H-300-20268-843943</t>
  </si>
  <si>
    <t>JO-A-300-20268-843943</t>
  </si>
  <si>
    <t>5653 SH-154</t>
  </si>
  <si>
    <t>309 and 310 Helm Lane</t>
  </si>
  <si>
    <t>Sulphur Springs</t>
  </si>
  <si>
    <t>H-300-20257-819811</t>
  </si>
  <si>
    <t>Lori Hoherz</t>
  </si>
  <si>
    <t>LKT Cattle Company LLC</t>
  </si>
  <si>
    <t>4602 Shoreview Place SE</t>
  </si>
  <si>
    <t>Wrangham</t>
  </si>
  <si>
    <t>301 52nd Street</t>
  </si>
  <si>
    <t>JO-A-300-20257-819811</t>
  </si>
  <si>
    <t xml:space="preserve">Three months tractor driving experience and must have an U.S. Drivers' License OR capable of obtaining on in 30 days. </t>
  </si>
  <si>
    <t xml:space="preserve">140 42nd Ave NW </t>
  </si>
  <si>
    <t xml:space="preserve">Trailer: 3 beds/2 baths
</t>
  </si>
  <si>
    <t>H-300-20279-857984</t>
  </si>
  <si>
    <t>Ben Heger</t>
  </si>
  <si>
    <t>PO Box 21</t>
  </si>
  <si>
    <t>Heger</t>
  </si>
  <si>
    <t>JO-A-300-20279-857984</t>
  </si>
  <si>
    <t>2896 3rd St NW</t>
  </si>
  <si>
    <t>201 6th St
Apartment 4</t>
  </si>
  <si>
    <t>H-300-20276-855325</t>
  </si>
  <si>
    <t>Joel Klein</t>
  </si>
  <si>
    <t>500 Sunflower Dr</t>
  </si>
  <si>
    <t>P.O. Box 51</t>
  </si>
  <si>
    <t>Klein</t>
  </si>
  <si>
    <t>jkleinfarms@gmail.com</t>
  </si>
  <si>
    <t>JO-A-300-20276-855325</t>
  </si>
  <si>
    <t>7025 64th Street Southwest</t>
  </si>
  <si>
    <t>6360 71st Avenue Southeast</t>
  </si>
  <si>
    <t>H-300-20275-854299</t>
  </si>
  <si>
    <t>Herrick Nursery LLC</t>
  </si>
  <si>
    <t xml:space="preserve">Herrick Grapevines </t>
  </si>
  <si>
    <t>24375 Eldrid Ave</t>
  </si>
  <si>
    <t>Barison</t>
  </si>
  <si>
    <t>Diego</t>
  </si>
  <si>
    <t>viviane@herrickgrapevines.com</t>
  </si>
  <si>
    <t>Viviane</t>
  </si>
  <si>
    <t>JO-A-300-20275-854299</t>
  </si>
  <si>
    <t xml:space="preserve">' Social Security, and State Taxes. Employer will only make deductions from the workers’ pay for income tax, according to Local, State and Federal laws. </t>
  </si>
  <si>
    <t xml:space="preserve">Experience working in Agriculture, outdoors, we need workers that can write, read and count. Spanish speaking recommended. 1.	Tractor Driving: the employer will train the workers on how to operate a tractor.
2.	Forklift Driving: the employer will send the workers to obtain a certificate in forklift driving.
</t>
  </si>
  <si>
    <t>Single homes, mobile home</t>
  </si>
  <si>
    <t>diego@herrickgrapevines.com</t>
  </si>
  <si>
    <t>https://www.herrickgrapevines.com/contact-us</t>
  </si>
  <si>
    <t>H-300-20272-847715</t>
  </si>
  <si>
    <t>Lake Creek Farms</t>
  </si>
  <si>
    <t>1378 CR 4620</t>
  </si>
  <si>
    <t>Burt</t>
  </si>
  <si>
    <t>JO-A-300-20272-847715</t>
  </si>
  <si>
    <t>3 mo exp
Clean MVR - driving record
Employment reference
Valid driver's license
Speak/understand English</t>
  </si>
  <si>
    <t>1345 CR 24100</t>
  </si>
  <si>
    <t>H-300-20293-881780</t>
  </si>
  <si>
    <t>Estrella Sisters Cattle LLC</t>
  </si>
  <si>
    <t>145 Jenkins Rd</t>
  </si>
  <si>
    <t>Ek</t>
  </si>
  <si>
    <t>Marcos</t>
  </si>
  <si>
    <t>JO-A-300-20293-881780</t>
  </si>
  <si>
    <t>Experience as farming</t>
  </si>
  <si>
    <t>SINGLE FAMILY DWELLING</t>
  </si>
  <si>
    <t>https://worksmart.ded.mo.gov/forms/VIEWFORM.CFM?FORMID=19&amp;CATEGORYID=1</t>
  </si>
  <si>
    <t>H-300-20295-883964</t>
  </si>
  <si>
    <t>Broussard Farms LLC</t>
  </si>
  <si>
    <t>6010 E Whitney St</t>
  </si>
  <si>
    <t>crawstop@yahoo.com</t>
  </si>
  <si>
    <t>JO-A-300-20295-883964</t>
  </si>
  <si>
    <t>6010 E. Whitney St</t>
  </si>
  <si>
    <t>6010 E. Whitley St</t>
  </si>
  <si>
    <t>H-300-20307-894435</t>
  </si>
  <si>
    <t>Saye's Ranch</t>
  </si>
  <si>
    <t>1555 E. Blackjack Rd</t>
  </si>
  <si>
    <t>Pilot Point</t>
  </si>
  <si>
    <t>Saye</t>
  </si>
  <si>
    <t>JO-A-300-20307-894435</t>
  </si>
  <si>
    <t>Experience in cattle and hay</t>
  </si>
  <si>
    <t>1380 CR 286</t>
  </si>
  <si>
    <t>1 bed 1.5 bath apartment</t>
  </si>
  <si>
    <t>H-300-20302-890232</t>
  </si>
  <si>
    <t>Sam Brown Farms, LLC</t>
  </si>
  <si>
    <t>sbrown522@hotmail.com</t>
  </si>
  <si>
    <t>JO-A-300-20302-890232</t>
  </si>
  <si>
    <t>H-300-20304-892575</t>
  </si>
  <si>
    <t>Bartlett's Ocean View Farm Inc</t>
  </si>
  <si>
    <t>33 Bartlett Rd</t>
  </si>
  <si>
    <t>Nantucket</t>
  </si>
  <si>
    <t>Human Resource Director</t>
  </si>
  <si>
    <t>33 Bartlett Farm Rd</t>
  </si>
  <si>
    <t>JO-A-300-20304-892575</t>
  </si>
  <si>
    <t>farmworker and laborers crop</t>
  </si>
  <si>
    <t>33 Bartlett  Farm Rd</t>
  </si>
  <si>
    <t>NANTUCKET</t>
  </si>
  <si>
    <t>35 Bartlett Farm Rd</t>
  </si>
  <si>
    <t>shared dormitory style</t>
  </si>
  <si>
    <t>laura@bartlettsfarm.com</t>
  </si>
  <si>
    <t>H-300-20303-891812</t>
  </si>
  <si>
    <t>The Forest Farmers, LLC</t>
  </si>
  <si>
    <t>3969 RT 2</t>
  </si>
  <si>
    <t>Marshfield</t>
  </si>
  <si>
    <t>Cheif Executive Officer</t>
  </si>
  <si>
    <t>3962 US Route 2</t>
  </si>
  <si>
    <t>mike@theforestfarmers.com</t>
  </si>
  <si>
    <t>375 Mount Independence</t>
  </si>
  <si>
    <t>vermont</t>
  </si>
  <si>
    <t>JO-A-300-20303-891812</t>
  </si>
  <si>
    <t>Agriculture, Forestry</t>
  </si>
  <si>
    <t>' Social Security
Federal Tax
State Tax
Medicare
Any other state or federal deduction required by law.</t>
  </si>
  <si>
    <t xml:space="preserve">3962 US Route 2
</t>
  </si>
  <si>
    <t>1308 Railroad Bed East</t>
  </si>
  <si>
    <t>Mashfield</t>
  </si>
  <si>
    <t>Pump House</t>
  </si>
  <si>
    <t>H-300-20306-894131</t>
  </si>
  <si>
    <t>JO-A-300-20306-894131</t>
  </si>
  <si>
    <t xml:space="preserve">3751 Hwy. 95
</t>
  </si>
  <si>
    <t xml:space="preserve">Metal Bunk House </t>
  </si>
  <si>
    <t>H-300-20307-895078</t>
  </si>
  <si>
    <t>JO-A-300-20307-895078</t>
  </si>
  <si>
    <t>www.louisanaworks.net</t>
  </si>
  <si>
    <t>H-300-20315-906390</t>
  </si>
  <si>
    <t>JO-A-300-20315-906390</t>
  </si>
  <si>
    <t>402 MUIRFIELD DR</t>
  </si>
  <si>
    <t>HEBER CITY</t>
  </si>
  <si>
    <t>H-300-20308-897578</t>
  </si>
  <si>
    <t>M &amp; T Harrington Farms, LLC</t>
  </si>
  <si>
    <t>8803 Mier Road</t>
  </si>
  <si>
    <t>JO-A-300-20308-897578</t>
  </si>
  <si>
    <t xml:space="preserve">8803 Mier Road
</t>
  </si>
  <si>
    <t>477 Roy B Road</t>
  </si>
  <si>
    <t>690 sq. ft. wooden residence</t>
  </si>
  <si>
    <t>H-300-20329-926377</t>
  </si>
  <si>
    <t>SPEEDLING, INC</t>
  </si>
  <si>
    <t>199 CRAWLEY GAP ROAD</t>
  </si>
  <si>
    <t>BLAIRSVILLE</t>
  </si>
  <si>
    <t>MORTUS</t>
  </si>
  <si>
    <t>WENDY</t>
  </si>
  <si>
    <t>VP OF HR</t>
  </si>
  <si>
    <t>4447 OLD US HIGHWAY 41 S</t>
  </si>
  <si>
    <t>HR@SPEEDLING.COM</t>
  </si>
  <si>
    <t>51-9199.00</t>
  </si>
  <si>
    <t>Production Workers, All Other</t>
  </si>
  <si>
    <t>JO-A-300-20329-926377</t>
  </si>
  <si>
    <t>PRODUCTION WORKER</t>
  </si>
  <si>
    <t>' FITW</t>
  </si>
  <si>
    <t>Worker planning to use employer's vehicles will need a Georgia Driver's License; if a Georgia Driver License is not obtained, we will provide a driver weekly to take the workers for a grocery run for the duration of their stay.
 EMPLOYER WILL TRAIN</t>
  </si>
  <si>
    <t>DORM ROOM</t>
  </si>
  <si>
    <t>WWW.SPEEDLING.COM/careers/</t>
  </si>
  <si>
    <t>H-300-20323-917755</t>
  </si>
  <si>
    <t>McCaleb's Flying Service LLC</t>
  </si>
  <si>
    <t>4390 Hwy 107 South</t>
  </si>
  <si>
    <t>McCaleb</t>
  </si>
  <si>
    <t>tmccaleb1@hotmail.com</t>
  </si>
  <si>
    <t>JO-A-300-20323-917755</t>
  </si>
  <si>
    <t>H-300-20328-924599</t>
  </si>
  <si>
    <t>Galen Scheresky Farms</t>
  </si>
  <si>
    <t>P.O. Box 112</t>
  </si>
  <si>
    <t>2663 28th St NW</t>
  </si>
  <si>
    <t>Galen</t>
  </si>
  <si>
    <t>JO-A-300-20328-924599</t>
  </si>
  <si>
    <t>#73 McElwain Trailer Court</t>
  </si>
  <si>
    <t>agservegalen@restel.com</t>
  </si>
  <si>
    <t>H-300-20335-930074</t>
  </si>
  <si>
    <t>Showers Fruit Farm</t>
  </si>
  <si>
    <t>113 West Point Rd.</t>
  </si>
  <si>
    <t>Aspers</t>
  </si>
  <si>
    <t>Shull Pollard</t>
  </si>
  <si>
    <t>keystonefur@earthlink.net</t>
  </si>
  <si>
    <t>3007 Route 20</t>
  </si>
  <si>
    <t>JO-A-300-20335-930074</t>
  </si>
  <si>
    <t>' Any State, Federal, or local deductions required by law.</t>
  </si>
  <si>
    <t>784 Pine Grove Furnace Rd.</t>
  </si>
  <si>
    <t>Brick house filly furnished</t>
  </si>
  <si>
    <t>H-300-20323-917754</t>
  </si>
  <si>
    <t>Spanier Farms</t>
  </si>
  <si>
    <t>10972 91st NE</t>
  </si>
  <si>
    <t xml:space="preserve">Langdon </t>
  </si>
  <si>
    <t>duke7013@gmail.com</t>
  </si>
  <si>
    <t>JO-A-300-20323-917754</t>
  </si>
  <si>
    <t xml:space="preserve">Minimum of (3) months experience required. To comply with Federal, State and County regulations  must be willing to obtain an appropriate drivers license (class D) within two months of employment. If applicant does have a license, applicant must furnish employer with current drivers abstract showing acceptable driving record. No high school diploma/GED required.
</t>
  </si>
  <si>
    <t>10972 91st NE
Langdon, ND 58249</t>
  </si>
  <si>
    <t>Langdon</t>
  </si>
  <si>
    <t>300 6th St Lot #31
Langdon, ND 58249</t>
  </si>
  <si>
    <t>Employer Owned - 3 bedroom trailer house</t>
  </si>
  <si>
    <t>H-300-20322-914943</t>
  </si>
  <si>
    <t xml:space="preserve">Culbreath Ranches </t>
  </si>
  <si>
    <t>0304 Otter Creek Road</t>
  </si>
  <si>
    <t>Silverthorne</t>
  </si>
  <si>
    <t xml:space="preserve">Polly </t>
  </si>
  <si>
    <t xml:space="preserve"> 304 Otter Creek Road </t>
  </si>
  <si>
    <t>lazy3xranch@msn.com</t>
  </si>
  <si>
    <t>JO-A-300-20322-914943</t>
  </si>
  <si>
    <t xml:space="preserve">Livestock Worker </t>
  </si>
  <si>
    <t xml:space="preserve">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Three months prior experience as a livestock worker and one satisfactory reference is required.  The name and address or telephone number of the employer reference that can verify the workers experience </t>
  </si>
  <si>
    <t>0304 Otter Creek Road, Summit County, Colorado</t>
  </si>
  <si>
    <t>304 Otter Creek Road</t>
  </si>
  <si>
    <t>Mobile camp</t>
  </si>
  <si>
    <t>H-300-20323-917412</t>
  </si>
  <si>
    <t>Rod Rohde Custom Farming LLC</t>
  </si>
  <si>
    <t>1666 E Ave</t>
  </si>
  <si>
    <t>Rohde</t>
  </si>
  <si>
    <t>JO-A-300-20323-917412</t>
  </si>
  <si>
    <t>356 17th Rd</t>
  </si>
  <si>
    <t>2 story house</t>
  </si>
  <si>
    <t>H-300-20325-922343</t>
  </si>
  <si>
    <t>Steve and Susan Graveley</t>
  </si>
  <si>
    <t>PO Box 68 (mailing)</t>
  </si>
  <si>
    <t>835 Geary Lane</t>
  </si>
  <si>
    <t>Helmville</t>
  </si>
  <si>
    <t>Gravely</t>
  </si>
  <si>
    <t xml:space="preserve"> 835 Geary Lane </t>
  </si>
  <si>
    <t>kgraveley@gmail.com</t>
  </si>
  <si>
    <t>JO-A-300-20325-922343</t>
  </si>
  <si>
    <t>Some night shifts during calving will be needed.  Longer days during irrigating and haying seasons. 
February:  Working cows; maintain/prepare farm equipment 
March - mid-April:  Calving (includes night shifts)
Mid-April - end April:  Branding
May - end June:  Ready irrigation equipment; flood irrigate; and operate wheel lines; repair fence
July - August:  Haying season; maintain equipment; repair fence
September: Working cows; maintain farm equipment; build corrals; fencing
October:  Ship cows; build corrals; fencing
November:  Clean and winterize farm equipment and ranch facilities</t>
  </si>
  <si>
    <t>2101 Cutoff Road</t>
  </si>
  <si>
    <t>925 Cut Off Rd</t>
  </si>
  <si>
    <t>H-300-20324-919236</t>
  </si>
  <si>
    <t>JO-A-300-20324-919236</t>
  </si>
  <si>
    <t xml:space="preserve">10910 Katy Fwy </t>
  </si>
  <si>
    <t xml:space="preserve">Houston </t>
  </si>
  <si>
    <t>905 Cypress Station Dr</t>
  </si>
  <si>
    <t>H-300-20325-921363</t>
  </si>
  <si>
    <t>Castlepark Farm LLC</t>
  </si>
  <si>
    <t>715 Lloyd Road</t>
  </si>
  <si>
    <t>JO-A-300-20325-921363</t>
  </si>
  <si>
    <t>Experience:
3 months of verifiable experience required working with foals, yearling preparation and vaccinations
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</si>
  <si>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715 Lloyd Rd</t>
  </si>
  <si>
    <t>699 Lloyd Road</t>
  </si>
  <si>
    <t>H-300-20332-929871</t>
  </si>
  <si>
    <t>Global Bee USA, LLC</t>
  </si>
  <si>
    <t>17140 Willow Brook Lane</t>
  </si>
  <si>
    <t>Saladrigas</t>
  </si>
  <si>
    <t>Sergio</t>
  </si>
  <si>
    <t>globalbee1@gmail.com</t>
  </si>
  <si>
    <t>JO-A-300-20332-929871</t>
  </si>
  <si>
    <t>H-300-20336-932242</t>
  </si>
  <si>
    <t>JO-A-300-20336-932242</t>
  </si>
  <si>
    <t>H-300-20344-944669</t>
  </si>
  <si>
    <t>Brandon Reddig</t>
  </si>
  <si>
    <t>2226 Frazer Road North</t>
  </si>
  <si>
    <t>Lustre</t>
  </si>
  <si>
    <t>Reddig</t>
  </si>
  <si>
    <t>JO-A-300-20344-944669</t>
  </si>
  <si>
    <t>356 Lustre Rd</t>
  </si>
  <si>
    <t>brandonreddig@gmail.com</t>
  </si>
  <si>
    <t>H-300-20351-964668</t>
  </si>
  <si>
    <t>JO-A-300-20351-964668</t>
  </si>
  <si>
    <t xml:space="preserve">' The employer will make the following deductions: FICA taxes, federal income tax, state income tax, cash advances, overpayment of wages; and charges for any loss to the employer due to the worker’s damage or loss of equipment or housing items where it is shown that the worker is responsible, any other deductions expressly authorized by the worker in writing. </t>
  </si>
  <si>
    <t>H-300-20337-934830</t>
  </si>
  <si>
    <t>Lance &amp; Lisa Funk Partnership</t>
  </si>
  <si>
    <t>P.O. Box 310</t>
  </si>
  <si>
    <t>2765 Fairgrounds Rd.</t>
  </si>
  <si>
    <t>Funk</t>
  </si>
  <si>
    <t>JO-A-300-20337-934830</t>
  </si>
  <si>
    <t>2765 Fairgrounds Rd</t>
  </si>
  <si>
    <t>411 Lincoln Street</t>
  </si>
  <si>
    <t>lance@lancefunkfarms.com</t>
  </si>
  <si>
    <t>POTTAWATOMIE</t>
  </si>
  <si>
    <t>Deville</t>
  </si>
  <si>
    <t>H-300-20307-895387</t>
  </si>
  <si>
    <t>ECrosscattle@gmail.com</t>
  </si>
  <si>
    <t>JO-A-300-20307-895387</t>
  </si>
  <si>
    <t xml:space="preserve">' FEDERAL
SOCIAL SECURITY &amp; MEDICARE
ADVANCES ON PAY 
WORKERS WILL BE CHARGED A REASONABLE CHARGE FOR ANY WILLFUL DAMAGE TO HOUSING, FURNISHING OR TOOLS. </t>
  </si>
  <si>
    <t>2425 CR 222 OWNED AND OPERATED BY APPLICANT</t>
  </si>
  <si>
    <t>3766 CR 222 HOUSING  IS OWNED OR CONTROLLED BY FARMER</t>
  </si>
  <si>
    <t>3 BEDROOM, 1 BATH HOUSE</t>
  </si>
  <si>
    <t>H-300-20318-911567</t>
  </si>
  <si>
    <t>JO-A-300-20318-911567</t>
  </si>
  <si>
    <t>1232 CALIFORNIA AVENUE</t>
  </si>
  <si>
    <t>H-300-20253-812505</t>
  </si>
  <si>
    <t>JO-A-300-20253-812505</t>
  </si>
  <si>
    <t>Tilden</t>
  </si>
  <si>
    <t>Stokes</t>
  </si>
  <si>
    <t>MCMULLEN</t>
  </si>
  <si>
    <t>H-300-20303-891606</t>
  </si>
  <si>
    <t>Roberts Ranch</t>
  </si>
  <si>
    <t>250 S Collett</t>
  </si>
  <si>
    <t>PO Box 460 , Cokeville WY 83114 (Mailing Address)</t>
  </si>
  <si>
    <t xml:space="preserve">PO Box 460 </t>
  </si>
  <si>
    <t>fwr@allwest.net</t>
  </si>
  <si>
    <t>JO-A-300-20303-891606</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</si>
  <si>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t>
  </si>
  <si>
    <t>250 S Colett</t>
  </si>
  <si>
    <t xml:space="preserve">250 S Colett  </t>
  </si>
  <si>
    <t xml:space="preserve"> Cokeville</t>
  </si>
  <si>
    <t>H-300-20276-856053</t>
  </si>
  <si>
    <t>57840 W 17913 N</t>
  </si>
  <si>
    <t>57840 W 17913 N, Park Valley UT 84329 (Mailing Address)</t>
  </si>
  <si>
    <t>JO-A-300-20276-856053</t>
  </si>
  <si>
    <t>H-300-20231-774123</t>
  </si>
  <si>
    <t>Michael Rudebusch</t>
  </si>
  <si>
    <t>7366 State Hwy 146 S</t>
  </si>
  <si>
    <t>Rudebusch</t>
  </si>
  <si>
    <t>JO-A-300-20231-774123</t>
  </si>
  <si>
    <t>810 Stonewall Trail</t>
  </si>
  <si>
    <t>fayethlynpitre@rocketmail.com</t>
  </si>
  <si>
    <t>H-300-20255-817322</t>
  </si>
  <si>
    <t>Fidel T Barajas</t>
  </si>
  <si>
    <t>F&amp;B Harvesting</t>
  </si>
  <si>
    <t>1528 Eucalyptus Ave.</t>
  </si>
  <si>
    <t>PO Box 1924</t>
  </si>
  <si>
    <t>1528 Eucalyptus Ave</t>
  </si>
  <si>
    <t>JO-A-300-20255-817322</t>
  </si>
  <si>
    <t>1100 Vaughn Rd</t>
  </si>
  <si>
    <t>104 Sentimental Dr</t>
  </si>
  <si>
    <t>fbarajas2018@icloud.com</t>
  </si>
  <si>
    <t>H-300-20242-794893</t>
  </si>
  <si>
    <t>JO-A-300-20242-794893</t>
  </si>
  <si>
    <t xml:space="preserve">Field Workers (Romaine and Hearts Carton, Tractor-Machine </t>
  </si>
  <si>
    <t>GROUP RATES; UNIT: CARTON COUNT: 12 X 3</t>
  </si>
  <si>
    <t xml:space="preserve">Orchid 1 West : Highline Road &amp; Kendle Rd
</t>
  </si>
  <si>
    <t xml:space="preserve">Brawley </t>
  </si>
  <si>
    <t>Travel Inn: 300 W. Main Street</t>
  </si>
  <si>
    <t>H-300-20246-801482</t>
  </si>
  <si>
    <t>Sunny South Packing Company</t>
  </si>
  <si>
    <t>217 S. Polk Avenue</t>
  </si>
  <si>
    <t>Mixon</t>
  </si>
  <si>
    <t>sunnypkg@stratomail.net</t>
  </si>
  <si>
    <t>JO-A-300-20246-801482</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</si>
  <si>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t>
  </si>
  <si>
    <t>Sunny South Packing Company
27.219790, 81.869347 (County Road 760A)</t>
  </si>
  <si>
    <t>2384 SE Reynolds Street</t>
  </si>
  <si>
    <t>H-300-20269-846311</t>
  </si>
  <si>
    <t>Beaver Dam Farms Inc</t>
  </si>
  <si>
    <t>999 Lawrence 612</t>
  </si>
  <si>
    <t>Rainwater</t>
  </si>
  <si>
    <t>999 Lawrence 512</t>
  </si>
  <si>
    <t>JO-A-300-20269-846311</t>
  </si>
  <si>
    <t>2400 Hwy 412</t>
  </si>
  <si>
    <t>19 Lawrence 434 Apt 7</t>
  </si>
  <si>
    <t>beaverdamrice@gmail.com</t>
  </si>
  <si>
    <t>H-300-20272-847661</t>
  </si>
  <si>
    <t>Circle H Citrus, Inc.</t>
  </si>
  <si>
    <t>3500 Shinn Road</t>
  </si>
  <si>
    <t>Ft Pierce</t>
  </si>
  <si>
    <t>Pantuso</t>
  </si>
  <si>
    <t xml:space="preserve"> 3500 Shinn Road</t>
  </si>
  <si>
    <t xml:space="preserve">Ft. Pierce </t>
  </si>
  <si>
    <t>todd@pantusoinc.com</t>
  </si>
  <si>
    <t>JO-A-300-20272-847661</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</si>
  <si>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
</t>
  </si>
  <si>
    <t>The employer will not require any workers to fulfill any job duties outside of the counties or dates requested within this job order.</t>
  </si>
  <si>
    <t>Alva Land Management Associates, LLC
18311 NW 96th Street</t>
  </si>
  <si>
    <t>1175 NE 24th Avenue</t>
  </si>
  <si>
    <t>H-300-20261-830998</t>
  </si>
  <si>
    <t>Bebb Farms</t>
  </si>
  <si>
    <t>11005 Ness Rd</t>
  </si>
  <si>
    <t>12052 Ness Rd</t>
  </si>
  <si>
    <t>Altamont</t>
  </si>
  <si>
    <t>Bebb</t>
  </si>
  <si>
    <t>bebbfarms@yahoo.com</t>
  </si>
  <si>
    <t>JO-A-300-20261-830998</t>
  </si>
  <si>
    <t>' Social Security, State Tax, Federal Tax</t>
  </si>
  <si>
    <t xml:space="preserve">Must be able to obtain a driver's license within 30-90 days of hire. Extensive pushing and pulling. Exposure to extreme temperatures. Minimum three (3) months experience. No minimum education required. Wage rate may increase with verifiable experience. Employer may reward exceptional work with monetary or other benefits in addition to those listed here in his sole discretion. </t>
  </si>
  <si>
    <t xml:space="preserve">11005 Ness Rd </t>
  </si>
  <si>
    <t>LABETTE</t>
  </si>
  <si>
    <t xml:space="preserve">301 Gartner St </t>
  </si>
  <si>
    <t>H-300-20276-856253</t>
  </si>
  <si>
    <t>Redding Farms, Inc</t>
  </si>
  <si>
    <t>20401 394th Street NW</t>
  </si>
  <si>
    <t>Donnybrook</t>
  </si>
  <si>
    <t>Redding</t>
  </si>
  <si>
    <t>aredding@srt.com</t>
  </si>
  <si>
    <t>JO-A-300-20276-856253</t>
  </si>
  <si>
    <t>Exposure to extreme temperatures. Minimum 6 months experience. No minimum education required. Must be able to get driver's license within 30- 90 days.  Must be able to lift 50 pounds. Employer requires criminal background check at employer's expense post hire due to expensive tools and equipment and children on the farm. Failure to pass criminal background check will result in termination. Wage rate may increase with verifiable experience. Employer may reward exceptional work with monetary or other benefits in addition to those listed here in his sole discretion.</t>
  </si>
  <si>
    <t>22501 394th Street NW</t>
  </si>
  <si>
    <t>H-300-20276-855433</t>
  </si>
  <si>
    <t>Lynn Billadeau Farms, Inc</t>
  </si>
  <si>
    <t>2240 69th Ave NW</t>
  </si>
  <si>
    <t>lynnb@restel.net</t>
  </si>
  <si>
    <t>JO-A-300-20276-855433</t>
  </si>
  <si>
    <t xml:space="preserve">Employer requires criminal background check post hire at employer's expenses due to the presence of children on the farm. Failure to pass criminal background check will result in termination of employment. Exposure to extreme temperatures since ND has subzero temperatures in winter. Extensive pushing and pulling. Must be able to lift 50 lbs to be able to lift a calf. Minimum three (3) months experience. Basic literacy and arithmetic requirement. Wage rate may increase with verifiable experience. Employer may reward exceptional work with monetary or other benefits in addition to those listed here in his sole discretion. </t>
  </si>
  <si>
    <t xml:space="preserve">2240 69th Ave NW </t>
  </si>
  <si>
    <t xml:space="preserve">2195 68th Ave NW </t>
  </si>
  <si>
    <t>H-300-20281-867027</t>
  </si>
  <si>
    <t>JO-A-300-20281-867027</t>
  </si>
  <si>
    <t>Must be able to lift 40 lbs.  Employer will conduct criminal background checks and post-hire and random drug testing at employer's expense.  Failing a drug test will result in termination.  The employer will not hire anyone with a violent or criminal background. May deduct for willful destruction of property. Require a regular drivers license and 3 months experience.</t>
  </si>
  <si>
    <t>800 Hwy 51</t>
  </si>
  <si>
    <t>BURT</t>
  </si>
  <si>
    <t>111 N 4th St Apt 1 and 3</t>
  </si>
  <si>
    <t>H-300-20286-876306</t>
  </si>
  <si>
    <t>Top Gun Ag, LLC</t>
  </si>
  <si>
    <t>2912 R Rd</t>
  </si>
  <si>
    <t>ryanrussellfarm@gmail.com</t>
  </si>
  <si>
    <t>JO-A-300-20286-876306</t>
  </si>
  <si>
    <t xml:space="preserve">High wage offer of $16 an hour. Based on experience. </t>
  </si>
  <si>
    <t xml:space="preserve">Must be 18 years of age. Must show proof of legal authorization to work in the United States. Drug/alcohol/tobacco free work zone. Static strength; exert max muscle force to lift, push, pull, unload, carry objects up to 100lbs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Must be able to obtain a CDL license. </t>
  </si>
  <si>
    <t>1155 210th Ave</t>
  </si>
  <si>
    <t>H-300-20292-881274</t>
  </si>
  <si>
    <t>Dore Farms</t>
  </si>
  <si>
    <t>2663 Abbeville Hwy</t>
  </si>
  <si>
    <t>mattdore52@yahoo.com</t>
  </si>
  <si>
    <t>JO-A-300-20292-881274</t>
  </si>
  <si>
    <t xml:space="preserve">' These deductions include Social Security, Federal Tax, State Tax, and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</si>
  <si>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General workers needed for rice, crawfish &amp; general farm.  Work includes tractor driving, field preparation, water maintenance, fertilizing, plant,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t>
  </si>
  <si>
    <t>2645 Abbeville Hwy</t>
  </si>
  <si>
    <t>House which has electric heat</t>
  </si>
  <si>
    <t>H-300-20300-888612</t>
  </si>
  <si>
    <t>153 LEVIN SAVOY LANE</t>
  </si>
  <si>
    <t>FEIN- CAJUN CLASSIC CRAWFISH(26-1513531)</t>
  </si>
  <si>
    <t>STANFORD</t>
  </si>
  <si>
    <t>TERESA</t>
  </si>
  <si>
    <t>TERESA STANFORD</t>
  </si>
  <si>
    <t>JO-A-300-20300-888612</t>
  </si>
  <si>
    <t xml:space="preserve">299 Levin Savoy Lane (3 homes at this location) </t>
  </si>
  <si>
    <t>H-300-20291-881089</t>
  </si>
  <si>
    <t>Tee Guidry Farms/John H. Guidry, III</t>
  </si>
  <si>
    <t>RAYNE</t>
  </si>
  <si>
    <t>Guidry, III</t>
  </si>
  <si>
    <t>teeguidry6969@yahoo.com</t>
  </si>
  <si>
    <t>JO-A-300-20291-881089</t>
  </si>
  <si>
    <t xml:space="preserve">' Deductions: Other -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2020-2021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In the event the US Department of Labor (DOL) promulgates a new AEWR during the recruitment or work contract period that is lower than the current AEWR, the employer may pay the newly established
</t>
  </si>
  <si>
    <t>Austria Road</t>
  </si>
  <si>
    <t>300 Des Cartes Road and 501 G. Copperton Road</t>
  </si>
  <si>
    <t>H-300-20291-881114</t>
  </si>
  <si>
    <t>Alan Hebert Farms</t>
  </si>
  <si>
    <t>9490 Litteral Road</t>
  </si>
  <si>
    <t>alanhebert1966@yahoo.com</t>
  </si>
  <si>
    <t xml:space="preserve">Stephanie </t>
  </si>
  <si>
    <t>JO-A-300-20291-881114</t>
  </si>
  <si>
    <t xml:space="preserve">Address: 26010 Lauderdale Highway
</t>
  </si>
  <si>
    <t xml:space="preserve">Mobile Home
</t>
  </si>
  <si>
    <t>H-300-20296-885569</t>
  </si>
  <si>
    <t>JO-A-300-20296-885569</t>
  </si>
  <si>
    <t xml:space="preserve">'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</si>
  <si>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 xml:space="preserve">Workers must be able to lift 65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Safety use and training provided by employer.  Workers must abide by Employer housing rules.  Proficiency in English or Spanish is required for training and safety purposes. (i.e. Workers must listen to, understand and follow instructions of Employer supervisors and managers.)  </t>
  </si>
  <si>
    <t xml:space="preserve">5444 Trubody lane </t>
  </si>
  <si>
    <t xml:space="preserve">2542 Huber Drive </t>
  </si>
  <si>
    <t xml:space="preserve">Single Family Home
</t>
  </si>
  <si>
    <t>H-300-20286-876239</t>
  </si>
  <si>
    <t>Casey Coulter</t>
  </si>
  <si>
    <t xml:space="preserve">2253 Brusett Rd. </t>
  </si>
  <si>
    <t>Brusett</t>
  </si>
  <si>
    <t>Coulter</t>
  </si>
  <si>
    <t>caseycoulter@hotmail.com</t>
  </si>
  <si>
    <t>JO-A-300-20286-876239</t>
  </si>
  <si>
    <t>Winter Ag Equipment Operator</t>
  </si>
  <si>
    <t xml:space="preserve">2253 Brusett Rd </t>
  </si>
  <si>
    <t>2253B Brusett Rd</t>
  </si>
  <si>
    <t>H-300-20307-894822</t>
  </si>
  <si>
    <t>JO-A-300-20307-894822</t>
  </si>
  <si>
    <t>H-300-20301-889547</t>
  </si>
  <si>
    <t>JO-A-300-20301-889547</t>
  </si>
  <si>
    <t>H-300-20308-897566</t>
  </si>
  <si>
    <t>G &amp; M Broussard Farm, LLC</t>
  </si>
  <si>
    <t>41002 Hwy. 717</t>
  </si>
  <si>
    <t>JO-A-300-20308-897566</t>
  </si>
  <si>
    <t xml:space="preserve">41002 Hwy. 717
</t>
  </si>
  <si>
    <t>campmom135@aol.com</t>
  </si>
  <si>
    <t>H-300-20311-902193</t>
  </si>
  <si>
    <t xml:space="preserve">Bedner's Farm &amp; Greenhouse, Inc.  </t>
  </si>
  <si>
    <t xml:space="preserve">315 Coleman Road </t>
  </si>
  <si>
    <t>McDonald</t>
  </si>
  <si>
    <t xml:space="preserve">Bedner  </t>
  </si>
  <si>
    <t xml:space="preserve">Russell </t>
  </si>
  <si>
    <t>315 Coleman Road</t>
  </si>
  <si>
    <t xml:space="preserve">McDonald </t>
  </si>
  <si>
    <t>JO-A-300-20311-902193</t>
  </si>
  <si>
    <t xml:space="preserve">This job requires a minimum of three months of verifiable experience working on a vegetable crop farm.   Saturday work required.  Must be able lift/carry 100 lbs.   </t>
  </si>
  <si>
    <t>Bedner's Greenhouse - 315 Coleman Rd.</t>
  </si>
  <si>
    <t>315 Coleman Rd.</t>
  </si>
  <si>
    <t>Single family trailer</t>
  </si>
  <si>
    <t>H-300-20309-899587</t>
  </si>
  <si>
    <t>Lucas Greenhouses</t>
  </si>
  <si>
    <t>1049 Whig Lane</t>
  </si>
  <si>
    <t>Monroeville</t>
  </si>
  <si>
    <t xml:space="preserve">Lucas-Goetsch </t>
  </si>
  <si>
    <t>HR Administrator</t>
  </si>
  <si>
    <t>clucas@lucasgreenhouses.com</t>
  </si>
  <si>
    <t>JO-A-300-20309-899587</t>
  </si>
  <si>
    <t>Greenhouse Order Pullers/Movers</t>
  </si>
  <si>
    <t>One month of verifiable greenhouse experience required. Work requires extensive lifting, carrying and loading up to 40 lbs., walking, standing, bending, stooping, and pushing and pulling carts weighing up to 300 lbs. Work may be in inclement weather including extreme heat, cold and/or rain.</t>
  </si>
  <si>
    <t>298 Whig Ln.</t>
  </si>
  <si>
    <t>418 Pine Tavern Rd.</t>
  </si>
  <si>
    <t>H-300-20336-932197</t>
  </si>
  <si>
    <t>Wells Ag LLC</t>
  </si>
  <si>
    <t>1149 N. County Road 22</t>
  </si>
  <si>
    <t>Gwen</t>
  </si>
  <si>
    <t>JO-A-300-20336-932197</t>
  </si>
  <si>
    <t>Pay-  15th/28th</t>
  </si>
  <si>
    <t>valid driver's license, clean MVR,  must be able to obtain a CDL, employment reference</t>
  </si>
  <si>
    <t>1139 N. County Roadd 22</t>
  </si>
  <si>
    <t>seasonaljobs.dol.com</t>
  </si>
  <si>
    <t>H-300-20335-930336</t>
  </si>
  <si>
    <t xml:space="preserve">Breisch </t>
  </si>
  <si>
    <t>12447 Vail Cut Off Road SE</t>
  </si>
  <si>
    <t>Rainier</t>
  </si>
  <si>
    <t>sbrei68454@aol.com</t>
  </si>
  <si>
    <t>JO-A-300-20335-930336</t>
  </si>
  <si>
    <t>Three months of agricultural work experience required. Perform prolonged, walking, sitting, bending, stooping and crouching. Prolonged standing on concrete or other
surfaces. Pushing and pulling. Repetitive use of hand and finger movement. Lift, carry and load up to 50 lbs. Work in inclement weather weather including hot, cold, wet, and/or humid conditions for extensive periods of time. Employer is a drug-free workplace. Drug and alcohol testing is conducted post-hire at the employer's expense and is not part of the interview process. Must be 18 years old or older.</t>
  </si>
  <si>
    <t>12447 Vail Cut-Off Rd SE</t>
  </si>
  <si>
    <t>Ranier</t>
  </si>
  <si>
    <t>2820 Tuscany Lane SW Unit 324</t>
  </si>
  <si>
    <t>H-300-20314-904718</t>
  </si>
  <si>
    <t>Quinn River Crossing Ranch, LLC</t>
  </si>
  <si>
    <t>25420 Quinn River Ranch Rd</t>
  </si>
  <si>
    <t>timduf@yahoo.com</t>
  </si>
  <si>
    <t>JO-A-300-20314-904718</t>
  </si>
  <si>
    <t>Farm Irrigators</t>
  </si>
  <si>
    <t>The anticipated workday is 8 hours a day, Monday through Saturday; average of 48 hours/week. The actual hours may vary and there may be periods when little  or no work will be available due to weather, time of year and the requirements of the cropping program.  The worker may be offered more than 8 hours per day, but is only required to work 8 hours per day. Workers may be requested, but will not be required, to work on the worker's Sabbath.</t>
  </si>
  <si>
    <t>25425 Quinn River Ranch Rd</t>
  </si>
  <si>
    <t>H-300-20314-904843</t>
  </si>
  <si>
    <t xml:space="preserve">Horton Vineyards, Inc.  </t>
  </si>
  <si>
    <t xml:space="preserve">12556 Berry Hill Ln. </t>
  </si>
  <si>
    <t xml:space="preserve">Horton  </t>
  </si>
  <si>
    <t>12556 Berry Hill Ln.</t>
  </si>
  <si>
    <t>JO-A-300-20314-904843</t>
  </si>
  <si>
    <t xml:space="preserve">See Addendum A for complete Piece Rate schedule.  </t>
  </si>
  <si>
    <t xml:space="preserve">This job requires a minimum of three months of verifiable previous experience working in a vineyard handling both manual and machine tasks associated with commodity production and harvest activities.  Saturday work required. Must be able to lift/carry 70 lbs. Employer-paid post-hire drug testing is required.   </t>
  </si>
  <si>
    <t>Berry Hill: 12556 Berry Hill Ln.</t>
  </si>
  <si>
    <t>18371 Cameron Rd.</t>
  </si>
  <si>
    <t>Gordonsville</t>
  </si>
  <si>
    <t>brick single family</t>
  </si>
  <si>
    <t>H-300-20317-910686</t>
  </si>
  <si>
    <t>Desert Creek Honey LLC</t>
  </si>
  <si>
    <t>575 County Road 5010</t>
  </si>
  <si>
    <t>Blue Ridge</t>
  </si>
  <si>
    <t>Shook</t>
  </si>
  <si>
    <t>JO-A-300-20317-910686</t>
  </si>
  <si>
    <t>9222 N State Hwy 78</t>
  </si>
  <si>
    <t>Ravenna</t>
  </si>
  <si>
    <t>FANNIN</t>
  </si>
  <si>
    <t xml:space="preserve">3401 N Central Expressway  </t>
  </si>
  <si>
    <t>blake@desertcreekhoney.com</t>
  </si>
  <si>
    <t>H-300-20330-927326</t>
  </si>
  <si>
    <t>DR Livestock</t>
  </si>
  <si>
    <t>PO Box 690</t>
  </si>
  <si>
    <t>4020 Highway 411, Fort Bridger, WY 82933</t>
  </si>
  <si>
    <t>Mountain View</t>
  </si>
  <si>
    <t>Covolo</t>
  </si>
  <si>
    <t>4020 Highway 411, FT Bridger, WY 82933</t>
  </si>
  <si>
    <t>covoloauto@gmail.com</t>
  </si>
  <si>
    <t>JO-A-300-20330-927326</t>
  </si>
  <si>
    <t xml:space="preserve">General Ranch Worker </t>
  </si>
  <si>
    <t>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Three months prior experience as a general ranch worker and one satisfactory reference is required.  The name and address or telephone number of the employer reference that can verify the workers experience</t>
  </si>
  <si>
    <t>4020 Highway 411</t>
  </si>
  <si>
    <t xml:space="preserve">Fort Bridger </t>
  </si>
  <si>
    <t>Ft Bridger</t>
  </si>
  <si>
    <t>Fixed Housing  28x65 modular</t>
  </si>
  <si>
    <t>H-300-20324-919626</t>
  </si>
  <si>
    <t>Prosper Farms Investments, LLC</t>
  </si>
  <si>
    <t>30610 E Colfax Ave</t>
  </si>
  <si>
    <t>Sauer</t>
  </si>
  <si>
    <t>JO-A-300-20324-919626</t>
  </si>
  <si>
    <t>Require a high school diploma or GED.   Must have a regular driver's license. Must be proficient in English. Must be able to lift 50 lbs.  Job requires extensive sitting, repetitive movements, exposure to extreme outdoor temperatures.  Employer will conduct post-hire criminal background checks and post-hire drug testing at employer's expense as required by company policy.  Failing a drug test will result in termination.  Employer will not hire anyone with a violent/theft criminal background. Require 3 months experience.</t>
  </si>
  <si>
    <t>ARAPAHOE</t>
  </si>
  <si>
    <t>25 Colorado Ave</t>
  </si>
  <si>
    <t>Arriba</t>
  </si>
  <si>
    <t>Converted motel - employer owned</t>
  </si>
  <si>
    <t>sauer69850@aol.com</t>
  </si>
  <si>
    <t>2301 Harmon Road</t>
  </si>
  <si>
    <t>H-300-20325-922765</t>
  </si>
  <si>
    <t>Burton Christmas Trees LLC</t>
  </si>
  <si>
    <t>3131 Elliott Ave STE 600A</t>
  </si>
  <si>
    <t>3131 Elliott Ave Suite 600A</t>
  </si>
  <si>
    <t>howard@burtontrees.com</t>
  </si>
  <si>
    <t>JO-A-300-20325-922765</t>
  </si>
  <si>
    <t>Christmas Tree Farm Worker</t>
  </si>
  <si>
    <t>' Please see "Addendum C"</t>
  </si>
  <si>
    <t>188 Bear Canyon Road</t>
  </si>
  <si>
    <t>Communal Workers' Apartment</t>
  </si>
  <si>
    <t>worksourcewa.com</t>
  </si>
  <si>
    <t>Sod Farm Laborer</t>
  </si>
  <si>
    <t>H-300-20345-950860</t>
  </si>
  <si>
    <t>JO-A-300-20345-950860</t>
  </si>
  <si>
    <t>30444 JAYNE AVE</t>
  </si>
  <si>
    <t>COALINGA</t>
  </si>
  <si>
    <t>H-300-20343-941173</t>
  </si>
  <si>
    <t>David Smith Ranch</t>
  </si>
  <si>
    <t>PO Box 359</t>
  </si>
  <si>
    <t>1540 West Market</t>
  </si>
  <si>
    <t>dsranches1540@gmail.com</t>
  </si>
  <si>
    <t>JO-A-300-20343-941173</t>
  </si>
  <si>
    <t xml:space="preserve">1540 West Market </t>
  </si>
  <si>
    <t xml:space="preserve">Fixed Housing -- Farm House   </t>
  </si>
  <si>
    <t>Siri and Son Farms</t>
  </si>
  <si>
    <t>21763 French Prairie Rd NE</t>
  </si>
  <si>
    <t>Operations Assistant/Food Safety</t>
  </si>
  <si>
    <t>30 Shank Rd.</t>
  </si>
  <si>
    <t>brad@siriandsonfarms.com</t>
  </si>
  <si>
    <t>Specialty Harvester/Buncher/Quality Judge/Shipping Prep</t>
  </si>
  <si>
    <t>H-300-20346-954807</t>
  </si>
  <si>
    <t>Ashley O'Donnell</t>
  </si>
  <si>
    <t xml:space="preserve"> 1974 Ismay Rd. So.</t>
  </si>
  <si>
    <t>Ismay</t>
  </si>
  <si>
    <t>ashleyrodonnell@gmail.com</t>
  </si>
  <si>
    <t>JO-A-300-20346-954807</t>
  </si>
  <si>
    <t>Average 48 per week, 8 hrs. per day, Mon-Sat. Hours will vary. Worker will be required to work odd/long hours and split shits during calving, lambing, grain production and harvesting of hay.  Sunday - worker may be requested to work on Sunday but  not obligated to do so.
Normal hours (Oct, Nov, Dec):  Mon - Sat 8am to 5pm
Calving and Lambing season (Feb-May):  Mon - Sat 7pm to 4am
Grain production (April-Sept): Mon - Sat 7am to 4pm
Haying season (June-Aug): Mon - Sat 6am to 11am and 6pm to 11pm</t>
  </si>
  <si>
    <t xml:space="preserve">1976 Ismay Road South  </t>
  </si>
  <si>
    <t xml:space="preserve"> 1976 A Ismay Road South  </t>
  </si>
  <si>
    <t>Angelia</t>
  </si>
  <si>
    <t>H-300-20339-938579</t>
  </si>
  <si>
    <t>Stephen Osguthorpe Ranch dba: Red Pine Land &amp; Livestock</t>
  </si>
  <si>
    <t>Red Pine Land &amp; Livestock</t>
  </si>
  <si>
    <t>1700 White Pine Canyon Road</t>
  </si>
  <si>
    <t>1700 White Pine Canyon Road, Park City UT 84060 (Mailing Add</t>
  </si>
  <si>
    <t>saosguthorpe@aol.com</t>
  </si>
  <si>
    <t>JO-A-300-20339-938579</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</si>
  <si>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t>
  </si>
  <si>
    <t>H-300-20338-937240</t>
  </si>
  <si>
    <t>Worthington Farms, Inc.</t>
  </si>
  <si>
    <t>3661 Ballards Crossroads Rd</t>
  </si>
  <si>
    <t>Worthington Williams</t>
  </si>
  <si>
    <t>Donna</t>
  </si>
  <si>
    <t>donna@worthingtonfarms.com</t>
  </si>
  <si>
    <t>JO-A-300-20338-937240</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</si>
  <si>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and carry 75 lbs. repetitively throughout the workday.  Must not hinder another workers productivity.  Use of personal cell phone or other personal electronic device during working hours strictly prohibited except for work-related calls or emergencies and violation may result in immediate termination. Must commit to entire anticipated period of employment.  The job offered is for a skilled nursery worker and requires 1 month verifiable nursery work experience (Horticultural Worker I).</t>
  </si>
  <si>
    <t>PITT</t>
  </si>
  <si>
    <t>2111 W Arlington Blvd</t>
  </si>
  <si>
    <t>Studio Apartment</t>
  </si>
  <si>
    <t>H-300-20337-935124</t>
  </si>
  <si>
    <t>Flower Group USA LLC</t>
  </si>
  <si>
    <t>One Floral</t>
  </si>
  <si>
    <t>P.O. Box 612</t>
  </si>
  <si>
    <t>1030 Victory Trail Rd, Gaffney SC 29340</t>
  </si>
  <si>
    <t>Lewiston</t>
  </si>
  <si>
    <t>Dertinger</t>
  </si>
  <si>
    <t>C.M.O.</t>
  </si>
  <si>
    <t>1030 Victory Trail Rd, Gaffney SC 29340 (Physical)</t>
  </si>
  <si>
    <t>JO-A-300-20337-935124</t>
  </si>
  <si>
    <t>Must have three months experience working in agriculture/horticulture.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</si>
  <si>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1030 Victory Trail Rd</t>
  </si>
  <si>
    <t xml:space="preserve">Gaffney </t>
  </si>
  <si>
    <t>1068 Victory Trail Rd</t>
  </si>
  <si>
    <t>jobsgaffney@onefloral.com</t>
  </si>
  <si>
    <t>Sod/Irrigation Worker</t>
  </si>
  <si>
    <t>Weston</t>
  </si>
  <si>
    <t>H-300-20345-949638</t>
  </si>
  <si>
    <t>JO-A-300-20345-949638</t>
  </si>
  <si>
    <t>SEMI- MONTHLY</t>
  </si>
  <si>
    <t xml:space="preserve">13621-5875 RD 7 MLS W OF MONTROSE </t>
  </si>
  <si>
    <t>H-300-20328-924123</t>
  </si>
  <si>
    <t>JO-A-300-20328-924123</t>
  </si>
  <si>
    <t>H-300-20274-850968</t>
  </si>
  <si>
    <t>Zap, ND</t>
  </si>
  <si>
    <t>JO-A-300-20274-850968</t>
  </si>
  <si>
    <t>2090 C. R. 25 
Travel W. on H. 200 to H. 49 S. to County Road 12 West, travel to County Road 25 S, travel 4.5  to site.</t>
  </si>
  <si>
    <t>Housing unit with fully furnished kitchen,  2 bdm,  1 bath.
W/D on site with TV and Internet.
Rent lease attached</t>
  </si>
  <si>
    <t>H-300-20276-855738</t>
  </si>
  <si>
    <t>JO-A-300-20276-855738</t>
  </si>
  <si>
    <t>H-300-20267-841085</t>
  </si>
  <si>
    <t>508 North 3470 East</t>
  </si>
  <si>
    <t>PO Box 69, Lewisville ID 83431 (Mailing Address)</t>
  </si>
  <si>
    <t>JO-A-300-20267-841085</t>
  </si>
  <si>
    <t>H-300-20245-799704</t>
  </si>
  <si>
    <t>Jerome K. Folvag</t>
  </si>
  <si>
    <t>525 22nd St E</t>
  </si>
  <si>
    <t>JO-A-300-20245-799704</t>
  </si>
  <si>
    <t>13398 60th St, Unit A</t>
  </si>
  <si>
    <t>H-300-20253-812399</t>
  </si>
  <si>
    <t>Pitts Gin, LLP</t>
  </si>
  <si>
    <t>116 6th Street South</t>
  </si>
  <si>
    <t>P. O. Box  219, Pitts, GA 31072 (mailing address)</t>
  </si>
  <si>
    <t>Pitts</t>
  </si>
  <si>
    <t>Stone</t>
  </si>
  <si>
    <t>P.O. Box 219, Pitts, GA 31072</t>
  </si>
  <si>
    <t>JO-A-300-20253-812399</t>
  </si>
  <si>
    <t>Big Pond Road</t>
  </si>
  <si>
    <t>4536 Pierce Road</t>
  </si>
  <si>
    <t>amartin.pittsgin@outlook.com</t>
  </si>
  <si>
    <t>https://dol.georgia.gov/job-search-assistance</t>
  </si>
  <si>
    <t>H-300-20268-843921</t>
  </si>
  <si>
    <t>ROLAND ANDRUS FARMS LLC</t>
  </si>
  <si>
    <t>798 SAINT MARGARET ROAD</t>
  </si>
  <si>
    <t>ANDRUS</t>
  </si>
  <si>
    <t xml:space="preserve">BRUCE </t>
  </si>
  <si>
    <t>ROLAND</t>
  </si>
  <si>
    <t>OWNER/MAMAGER</t>
  </si>
  <si>
    <t>bandrus@lawandrus.com</t>
  </si>
  <si>
    <t>JADE</t>
  </si>
  <si>
    <t>1227 CAMELLIA BLVD</t>
  </si>
  <si>
    <t>law1215@yahoo.com</t>
  </si>
  <si>
    <t>Andrus &amp; Andrus LLC</t>
  </si>
  <si>
    <t xml:space="preserve">Louisiana Supreme court </t>
  </si>
  <si>
    <t>JO-A-300-20268-843921</t>
  </si>
  <si>
    <t>' THERE ARE NO KNOWN DEDUCTIONS MADE FROM WORKERS PAY</t>
  </si>
  <si>
    <t>THE WORKSITE LOCATION is LOCATED AT 908 LANSE BOURBOUSSE ROAD</t>
  </si>
  <si>
    <t>908 LANSE BOURBOUSSE ROAD</t>
  </si>
  <si>
    <t>METAL BUILDING/TAN COLOR WITH RED TRIM</t>
  </si>
  <si>
    <t>swillowmany@gmail.com</t>
  </si>
  <si>
    <t>H-300-20274-851601</t>
  </si>
  <si>
    <t>JO-A-300-20274-851601</t>
  </si>
  <si>
    <t>33020 Lakeview Ave</t>
  </si>
  <si>
    <t>Nuevo</t>
  </si>
  <si>
    <t>H-300-20261-830549</t>
  </si>
  <si>
    <t>Ydoc Land and Livestock</t>
  </si>
  <si>
    <t>215 Westland Road</t>
  </si>
  <si>
    <t>100 Belle Creek Rd Belgrade, MT 59714</t>
  </si>
  <si>
    <t>mike@h2oagri.com</t>
  </si>
  <si>
    <t>JO-A-300-20261-830549</t>
  </si>
  <si>
    <t>Wage rate may increase with verifiable experience. Must be able to lift a 75 pound calf. Minimum one (1) months experience. Must be able to obtain a driver's license within 30 days of hire. Basic literacy and arithmetic requirement. No minimum education required.</t>
  </si>
  <si>
    <t>(2) Trailers</t>
  </si>
  <si>
    <t>H-300-20261-829083</t>
  </si>
  <si>
    <t>Trejo Labor Service, LLC</t>
  </si>
  <si>
    <t>172 Herring Road</t>
  </si>
  <si>
    <t>Trejo</t>
  </si>
  <si>
    <t>joeytrejo@trejomanagement.com</t>
  </si>
  <si>
    <t>JO-A-300-20261-829083</t>
  </si>
  <si>
    <t>Incentive: Harvest Blueberries, per 1 gallon bucket</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</si>
  <si>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Work will be performed in extremely hot, cold and/or wet conditions. Walk, bend, sit, reach, stoop, stand, push/pull, perform repetitive movements, and lift and carry 50 pound bags of carrots repeatedly for prolonged periods of time. Drug testing is conducted post-hire at the employers expense and is not part of the interview process. Negative results are required before starting work.</t>
  </si>
  <si>
    <t>Davis- Farm Shop, 4257 S SR 53</t>
  </si>
  <si>
    <t>2272 NW 72nd Place</t>
  </si>
  <si>
    <t>H-300-20265-836315</t>
  </si>
  <si>
    <t xml:space="preserve">Chappell Farms Inc. </t>
  </si>
  <si>
    <t xml:space="preserve">Chappell Farms </t>
  </si>
  <si>
    <t xml:space="preserve">166 Boiling Springs Rd. </t>
  </si>
  <si>
    <t>Barnwell</t>
  </si>
  <si>
    <t xml:space="preserve">Salas </t>
  </si>
  <si>
    <t>Alberto</t>
  </si>
  <si>
    <t xml:space="preserve">office assistant </t>
  </si>
  <si>
    <t>166 Boiling Springs Rd.</t>
  </si>
  <si>
    <t>trabajocf91@gmail.com</t>
  </si>
  <si>
    <t>JO-A-300-20265-836315</t>
  </si>
  <si>
    <t xml:space="preserve">Farm Worker </t>
  </si>
  <si>
    <t>' Social Security 
Federal Tax
State Tax</t>
  </si>
  <si>
    <t xml:space="preserve">Must be able to lift, carry go up and down a 6ft ladder. drug testing will be post  hire at the employers expense and it will be done at random </t>
  </si>
  <si>
    <t xml:space="preserve">47 Plum Nelly Ln. </t>
  </si>
  <si>
    <t>Barrack type units</t>
  </si>
  <si>
    <t>H-300-20269-846341</t>
  </si>
  <si>
    <t>55 Campau Avenue NW</t>
  </si>
  <si>
    <t>JO-A-300-20269-846341</t>
  </si>
  <si>
    <t>220 South Hancock Street</t>
  </si>
  <si>
    <t>McAdoo</t>
  </si>
  <si>
    <t>350 Bear Creek Blvd</t>
  </si>
  <si>
    <t>Wilkes Barre</t>
  </si>
  <si>
    <t>H-300-20283-875118</t>
  </si>
  <si>
    <t>Benjamin L. Leonards Farms</t>
  </si>
  <si>
    <t>1010 Stakes Road</t>
  </si>
  <si>
    <t>1010 Stakes</t>
  </si>
  <si>
    <t>bigbensemailaccount@yahoo.com</t>
  </si>
  <si>
    <t>JO-A-300-20283-875118</t>
  </si>
  <si>
    <t>First &amp; 15th</t>
  </si>
  <si>
    <t xml:space="preserve">6303 A Hwy 26 </t>
  </si>
  <si>
    <t>Trailer A &amp; B</t>
  </si>
  <si>
    <t>H-300-20282-874048</t>
  </si>
  <si>
    <t>Pallman Enterprises Inc.</t>
  </si>
  <si>
    <t>1511 Summit Lake Road</t>
  </si>
  <si>
    <t>Clarks Summit</t>
  </si>
  <si>
    <t>Pallman</t>
  </si>
  <si>
    <t xml:space="preserve">Clarks Summit </t>
  </si>
  <si>
    <t>164 Meeting Street</t>
  </si>
  <si>
    <t>Suite 194</t>
  </si>
  <si>
    <t>JO-A-300-20282-874048</t>
  </si>
  <si>
    <t xml:space="preserve">' Wage Rates, Special Pay Information and Deductions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$13.34. Pallman Enterprises Inc. assures that if a change in the AEWR, prevailing hourly wage rate, or federal minimum wage rate requires an increase in the guaranteed minimum; such increase will be paid as of the effective date of the increase. </t>
  </si>
  <si>
    <t>1511 Lake Summit Road</t>
  </si>
  <si>
    <t>craig@pallmanfarms.com</t>
  </si>
  <si>
    <t>H-300-20280-859869</t>
  </si>
  <si>
    <t>J&amp;F Farms Inc</t>
  </si>
  <si>
    <t>120 Chester Rd</t>
  </si>
  <si>
    <t>Derry</t>
  </si>
  <si>
    <t>Ferdinando</t>
  </si>
  <si>
    <t>120 Chester RD</t>
  </si>
  <si>
    <t>JO-A-300-20280-859869</t>
  </si>
  <si>
    <t>farmworker and labor crop</t>
  </si>
  <si>
    <t>ROCHESTER CITY</t>
  </si>
  <si>
    <t>137 Chester Rd</t>
  </si>
  <si>
    <t>ranch house</t>
  </si>
  <si>
    <t>H-300-20275-853395</t>
  </si>
  <si>
    <t>David Steeves</t>
  </si>
  <si>
    <t>4690 County Road 2</t>
  </si>
  <si>
    <t>Steeves</t>
  </si>
  <si>
    <t>drsteeves84@hotmail.com</t>
  </si>
  <si>
    <t>JO-A-300-20275-853395</t>
  </si>
  <si>
    <t xml:space="preserve"> OT/ holiday is not mandatory. Must be able to drive to town to get parts for the equipment so valid drivers license is required or be able to obtain within 30 days.  Must have 12 months experience or 12 months on the job training.  Must be able to lift 60 lbs. High school/GED education required. Wage rate my increase based on verifiable experience.</t>
  </si>
  <si>
    <t>10750 52nd Avenue NW</t>
  </si>
  <si>
    <t>H-300-20300-887910</t>
  </si>
  <si>
    <t>Michael D. &amp; Rhonda Talley</t>
  </si>
  <si>
    <t>7292 Ardoin Road</t>
  </si>
  <si>
    <t xml:space="preserve">7292 Ardoin Road </t>
  </si>
  <si>
    <t>miketalley713@yahoo.com</t>
  </si>
  <si>
    <t>JO-A-300-20300-887910</t>
  </si>
  <si>
    <t xml:space="preserve">7292 Ardoin Rd </t>
  </si>
  <si>
    <t xml:space="preserve">7140 Ardoin Rd </t>
  </si>
  <si>
    <t xml:space="preserve">4 bed 1 bath Green house </t>
  </si>
  <si>
    <t>H-300-20290-880400</t>
  </si>
  <si>
    <t>Lantz Farms</t>
  </si>
  <si>
    <t>1653 Fabacher Rd</t>
  </si>
  <si>
    <t>Lantz</t>
  </si>
  <si>
    <t xml:space="preserve">Chadwick </t>
  </si>
  <si>
    <t>clantz29@gmail.com</t>
  </si>
  <si>
    <t>JO-A-300-20290-880400</t>
  </si>
  <si>
    <t>1107 Natural Springs Rd</t>
  </si>
  <si>
    <t>H-300-20294-882653</t>
  </si>
  <si>
    <t>Pirtle Nursery Inc</t>
  </si>
  <si>
    <t>2220 Evins Mill Rd</t>
  </si>
  <si>
    <t>Pirtle Bond</t>
  </si>
  <si>
    <t>Trista</t>
  </si>
  <si>
    <t>Logistics</t>
  </si>
  <si>
    <t>JO-A-300-20294-882653</t>
  </si>
  <si>
    <t>2831 Bright Hill Rd</t>
  </si>
  <si>
    <t>H-300-20307-894498</t>
  </si>
  <si>
    <t>Walther Farms LLC - IN</t>
  </si>
  <si>
    <t>JO-A-300-20307-894498</t>
  </si>
  <si>
    <t>This job requires a minimum of 24 months of verifiable prior experience performing duties associated with operating and performing routine maintenance on GPS equipped potato farming equipment, and/or 24 months of verifiable experience repairing and maintaining electrical systems and hardware of pivots.  Applicants must be able to furnish verifiable job reference(s) or comparable third party documentation from recent employer(s) establishing acceptable prior experience. Saturday work required.    Must be able to lift/carry 60 lbs.  Employer-paid post-hire drug testing is required upon reasonable suspicion of use and after a worker has an accident at work.  Must be willing to work 1st, 2nd or 3rd shift hours.</t>
  </si>
  <si>
    <t>8907 S Old U.S. Hwy 41</t>
  </si>
  <si>
    <t>H-300-20324-920062</t>
  </si>
  <si>
    <t>ROJAS AVILA HARVESTING, LLC</t>
  </si>
  <si>
    <t>13ALLBRITON LANE</t>
  </si>
  <si>
    <t>AVILA</t>
  </si>
  <si>
    <t>RONNY</t>
  </si>
  <si>
    <t>FARM LABOR CONTRACTOR</t>
  </si>
  <si>
    <t>132 ALLBRITON LANE</t>
  </si>
  <si>
    <t>rojasavilaharvestingllc@gmail.com</t>
  </si>
  <si>
    <t>JO-A-300-20324-920062</t>
  </si>
  <si>
    <t xml:space="preserve">' STATE TAX
FEDERAL TAX
SOCIAL SECURITY </t>
  </si>
  <si>
    <t>674 Ga Hwy 64 Alma 31510Mailing: 1117 Bennett Still Hwy Alma</t>
  </si>
  <si>
    <t xml:space="preserve">108, 112, 114, and 116 MBL Ln </t>
  </si>
  <si>
    <t>H-300-20337-934288</t>
  </si>
  <si>
    <t>Snells Greenhouses, Inc.</t>
  </si>
  <si>
    <t>6615 Runkles Road</t>
  </si>
  <si>
    <t>Mt. Airy</t>
  </si>
  <si>
    <t>JO-A-300-20337-934288</t>
  </si>
  <si>
    <t>Greenhouse/Nursery Worker</t>
  </si>
  <si>
    <t>This job requires three months of prior experience working in a seasonal holding house/nursery handling both manual and machine tasks associated with commodity production and harvest activities. Saturday work required.  Must be able to lift/carry 75 lbs.  Employer-paid post-hire drug testing is required at random and upon reasonable suspicion of use.</t>
  </si>
  <si>
    <t>6615 Runkles Rd.</t>
  </si>
  <si>
    <t>6623 Runkles Rd.</t>
  </si>
  <si>
    <t>H-300-20324-920924</t>
  </si>
  <si>
    <t xml:space="preserve">Native Texas Growers, Ltd. </t>
  </si>
  <si>
    <t>Native Texas Nursery</t>
  </si>
  <si>
    <t>16019 Milo Road</t>
  </si>
  <si>
    <t>emily@nativetx.com</t>
  </si>
  <si>
    <t>8310 N Capital of Texas Hwy, Suite 150</t>
  </si>
  <si>
    <t>slittleton@thefowlerlawfirm.com</t>
  </si>
  <si>
    <t>The Fowler Law Firm, PC</t>
  </si>
  <si>
    <t>JO-A-300-20324-920924</t>
  </si>
  <si>
    <t xml:space="preserve">' Federal taxes. </t>
  </si>
  <si>
    <t>TRAVIS</t>
  </si>
  <si>
    <t>A single family home.</t>
  </si>
  <si>
    <t>H-300-20321-913559</t>
  </si>
  <si>
    <t>Zent Farm LLC</t>
  </si>
  <si>
    <t>4430 Newtown Pike</t>
  </si>
  <si>
    <t>Zent</t>
  </si>
  <si>
    <t>Dannie</t>
  </si>
  <si>
    <t>JO-A-300-20321-913559</t>
  </si>
  <si>
    <t>' The worker will be paid overtime (time and a half) for all hours worked on Sunday.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t>
  </si>
  <si>
    <t>334 East Third Street</t>
  </si>
  <si>
    <t>H-300-20323-918122</t>
  </si>
  <si>
    <t>Brown Brothers Farms</t>
  </si>
  <si>
    <t>1089 CR 285</t>
  </si>
  <si>
    <t>Gideon</t>
  </si>
  <si>
    <t>brownbrosfarms@att.net</t>
  </si>
  <si>
    <t>JO-A-300-20323-918122</t>
  </si>
  <si>
    <t>Job requires driving tractors and operating farm equipment to till soil, plant, irrigate, fertilize, and harvest crops as well as being able to perform mechanical repair and maintenance.  3 months experience is required. Applicant will operate farm vehicles on public roads and must have or be able to obtain drivers license within 30 days after hire.</t>
  </si>
  <si>
    <t>303 Wiggs Street</t>
  </si>
  <si>
    <t>Kennett</t>
  </si>
  <si>
    <t>H-300-20328-924788</t>
  </si>
  <si>
    <t>Paradocx Vineyard, Ltd.</t>
  </si>
  <si>
    <t>1833 Flint Hill Rd</t>
  </si>
  <si>
    <t>Landenberg</t>
  </si>
  <si>
    <t>Trish</t>
  </si>
  <si>
    <t>JO-A-300-20328-924788</t>
  </si>
  <si>
    <t>440 Chesterville Rd</t>
  </si>
  <si>
    <t>single family 4 bedroom dwelling</t>
  </si>
  <si>
    <t>H-300-20317-910019</t>
  </si>
  <si>
    <t>Ledoux Brothers Farm Partnership LLP</t>
  </si>
  <si>
    <t>1172 Ledoux Lane</t>
  </si>
  <si>
    <t>Ledoux</t>
  </si>
  <si>
    <t>Kern</t>
  </si>
  <si>
    <t>christine.ledoux@epsb.com</t>
  </si>
  <si>
    <t>JO-A-300-20317-910019</t>
  </si>
  <si>
    <t>1813 Old Basile Hwy</t>
  </si>
  <si>
    <t>3310 Stagg Ave</t>
  </si>
  <si>
    <t>H-300-20343-941653</t>
  </si>
  <si>
    <t>JO-A-300-20343-941653</t>
  </si>
  <si>
    <t>Wild Goose Farms, LLC</t>
  </si>
  <si>
    <t>17255 S.E. Highway 452</t>
  </si>
  <si>
    <t>Umatilla</t>
  </si>
  <si>
    <t>info@wildgoosefarms.net</t>
  </si>
  <si>
    <t>53-7064.00</t>
  </si>
  <si>
    <t>Packers and Packagers, Hand</t>
  </si>
  <si>
    <t>Drug/Alcohol screening may be done post-employment at the employer's expense.</t>
  </si>
  <si>
    <t>17951 SE Hwy 452</t>
  </si>
  <si>
    <t>H-2A Migrant Camp</t>
  </si>
  <si>
    <t>H-300-20336-933055</t>
  </si>
  <si>
    <t>38a Fifty Acre Road</t>
  </si>
  <si>
    <t>JO-A-300-20336-933055</t>
  </si>
  <si>
    <t>Employer requires drug screening and criminal background check post hire at employer's expense due to company policy. Failure to pass drug screening and/or criminal background check will result in termination of employment. Extensive walking and standing. OT/Holiday is not mandatory. Must be able to lift 50 lbs. Minimum of (1) months experience required. No minimum education required. Wage rate may increase with verifiable experience. Employer may reward exceptional work with monetary or other benefits in addition to those listed here in his sole discretion.</t>
  </si>
  <si>
    <t>H-300-20337-934423</t>
  </si>
  <si>
    <t>RD Guetersloh Farm</t>
  </si>
  <si>
    <t>P.O. Box 693</t>
  </si>
  <si>
    <t>1381 CR 190</t>
  </si>
  <si>
    <t>Guetersloh</t>
  </si>
  <si>
    <t>Robby</t>
  </si>
  <si>
    <t>JO-A-300-20337-934423</t>
  </si>
  <si>
    <t>1210 10th St</t>
  </si>
  <si>
    <t>robgueter@yahoo.com</t>
  </si>
  <si>
    <t>H-300-20337-934059</t>
  </si>
  <si>
    <t>JO-A-300-20337-934059</t>
  </si>
  <si>
    <t>4401 Pearsall Rd.</t>
  </si>
  <si>
    <t>H-300-20335-931495</t>
  </si>
  <si>
    <t>Castle Rock Farms, LLC</t>
  </si>
  <si>
    <t xml:space="preserve">75906 Threemile Road </t>
  </si>
  <si>
    <t>75906 Threemile Road</t>
  </si>
  <si>
    <t>JO-A-300-20335-931495</t>
  </si>
  <si>
    <t>A.8E. Piece Rate Units/Special Pay Information</t>
  </si>
  <si>
    <t xml:space="preserve">' The Employer will make the following deductions from the worker’s wages: FICA taxes, Federal Income tax if required,  Oregon state transit tax under HB 2017, other deductions expressly authorized or required by state or federal law, cash advances and repayment of loans, repayment of overpayment of wages to the worker, payment for articles which the Worker has voluntarily purchased from the Employer, long-distance telephone charges, the employer will deduct the required union due in accordance with a collective bargaining agreement, a required weekly medical due,  dental is optional and upon the request of the employee the optional dental deduction, and any other deductions expressly authorized by the worker in writing. </t>
  </si>
  <si>
    <t xml:space="preserve">4e) Must be able to lift and/or load 60 lbs.
4g) Work may take place when temperatures are below freezing and above 100 degrees Fahrenheit. 
4h) May require extensive pulling and/or pushing of tools, wheel barrows,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 See Job Qualifications and Requrements 
</t>
  </si>
  <si>
    <t xml:space="preserve">78501 Miller Road </t>
  </si>
  <si>
    <t>65551 Shangrala Ln</t>
  </si>
  <si>
    <t>www.ThreemileCanyonFarms.com</t>
  </si>
  <si>
    <t>Bryce</t>
  </si>
  <si>
    <t>Selman</t>
  </si>
  <si>
    <t>Witten's Produce Patch, Inc.</t>
  </si>
  <si>
    <t>16670 SR 60</t>
  </si>
  <si>
    <t>Witten</t>
  </si>
  <si>
    <t>Farmworker/Nursery Worker</t>
  </si>
  <si>
    <t>Plant one flat flowers, Plant one flat flowers - $0.40</t>
  </si>
  <si>
    <t>H-300-20314-904581</t>
  </si>
  <si>
    <t>1300 Buckeye Road Suite B, Minden, NV 89423</t>
  </si>
  <si>
    <t>JO-A-300-20314-904581</t>
  </si>
  <si>
    <t>Applicants must have 3 months experience with the production of cattle.</t>
  </si>
  <si>
    <t>H-300-20275-854246</t>
  </si>
  <si>
    <t>Indacochea Sheep Ranch</t>
  </si>
  <si>
    <t>30626 Reservoir Street</t>
  </si>
  <si>
    <t>20606 Union Street, Wildomar CA 92595 (Mailing Address)</t>
  </si>
  <si>
    <t>Lakeview</t>
  </si>
  <si>
    <t>Indacochea</t>
  </si>
  <si>
    <t>Javier or Pedro</t>
  </si>
  <si>
    <t>Wildomar</t>
  </si>
  <si>
    <t>Indacocheaj@yahoo.com</t>
  </si>
  <si>
    <t>JO-A-300-20275-854246</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</si>
  <si>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</si>
  <si>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18751 Laguna Canyon Rd</t>
  </si>
  <si>
    <t>Laguna Beach</t>
  </si>
  <si>
    <t>H-300-20247-803944</t>
  </si>
  <si>
    <t>Los Olmos Cattle Company, LLC</t>
  </si>
  <si>
    <t>2781 FM 1588</t>
  </si>
  <si>
    <t>Eagle Pass</t>
  </si>
  <si>
    <t>Prosser</t>
  </si>
  <si>
    <t>JO-A-300-20247-803944</t>
  </si>
  <si>
    <t>bunkhouse</t>
  </si>
  <si>
    <t>H-300-20202-724161</t>
  </si>
  <si>
    <t>Castro Labor Solutions LLC</t>
  </si>
  <si>
    <t>237 Red Rock Road</t>
  </si>
  <si>
    <t>Parrott</t>
  </si>
  <si>
    <t>caslabsol@yahoo.com</t>
  </si>
  <si>
    <t>JO-A-300-20202-724161</t>
  </si>
  <si>
    <t>2.25 per box of 1000 seedlings pulled or at least 11.71 per hour</t>
  </si>
  <si>
    <t xml:space="preserve">Must be 18 years of age. Must show proof of legal authorization to work in the United States. Drug/alcohol/tobacco free work zone. Static strength; exert max muscle force to lift, push, pull, unload, carry objects up to 75lbs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t>
  </si>
  <si>
    <t>61 Birch Lane</t>
  </si>
  <si>
    <t>H-300-20245-798140</t>
  </si>
  <si>
    <t>Jeffery Jones</t>
  </si>
  <si>
    <t>Circle J Tree Farm</t>
  </si>
  <si>
    <t>74 Magness Road</t>
  </si>
  <si>
    <t>74 Magness Rd</t>
  </si>
  <si>
    <t>JO-A-300-20245-798140</t>
  </si>
  <si>
    <t>14 Magness Rd</t>
  </si>
  <si>
    <t>H-300-20231-774180</t>
  </si>
  <si>
    <t>JO-A-300-20231-774180</t>
  </si>
  <si>
    <t>H-300-20238-787176</t>
  </si>
  <si>
    <t>JO-A-300-20238-787176</t>
  </si>
  <si>
    <t xml:space="preserve">Bee Keeper </t>
  </si>
  <si>
    <t>22146 OBrien Road</t>
  </si>
  <si>
    <t xml:space="preserve">Howey in the Hills </t>
  </si>
  <si>
    <t>H-300-20268-843665</t>
  </si>
  <si>
    <t>JO-A-300-20268-843665</t>
  </si>
  <si>
    <t xml:space="preserve">2871 FM 628 Apt 2 </t>
  </si>
  <si>
    <t>H-300-20274-851221</t>
  </si>
  <si>
    <t>JO-A-300-20274-851221</t>
  </si>
  <si>
    <t>BRADFORD</t>
  </si>
  <si>
    <t>H-300-20261-829513</t>
  </si>
  <si>
    <t>Hoffpauir Crawfish Farms/Aaron Keith Hoffpauir</t>
  </si>
  <si>
    <t>2901 Hoffpauir Road</t>
  </si>
  <si>
    <t>JO-A-300-20261-829513</t>
  </si>
  <si>
    <t xml:space="preserve">' Deductions: Other -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2020-2021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In the event the US Department of Labor (DOL) promulgates a new AEWR during the recruitment or work contract period that is lower than the current AEWR, 
</t>
  </si>
  <si>
    <t>2929 Hoffpauir Rd.</t>
  </si>
  <si>
    <t>2929 Hoffpauir Road</t>
  </si>
  <si>
    <t>hoffpauircrawfishfarms@yahoo.com</t>
  </si>
  <si>
    <t>H-300-20272-848439</t>
  </si>
  <si>
    <t>JO-A-300-20272-848439</t>
  </si>
  <si>
    <t>H-300-20274-851686</t>
  </si>
  <si>
    <t>Pbm Farms LLC</t>
  </si>
  <si>
    <t>130 Persimmon St.</t>
  </si>
  <si>
    <t>103 Persimmon St.</t>
  </si>
  <si>
    <t>JO-A-300-20274-851686</t>
  </si>
  <si>
    <t>Must be able to lift 50 lbs. Minimum of (1) months experience required. Must be able to obtain a driver's license within 30 days of hire. No minimum education required. Wage rate may increase with verifiable experience. Employer may reward exceptional work with monetary or other benefits in addition to those listed here in his sole
discretion.</t>
  </si>
  <si>
    <t>3267 Sfc 503</t>
  </si>
  <si>
    <t>1930 Sfc 427</t>
  </si>
  <si>
    <t>H-300-20262-832627</t>
  </si>
  <si>
    <t>Lucas Simon</t>
  </si>
  <si>
    <t>1724 E Whitney Street</t>
  </si>
  <si>
    <t>rhonda.simon@yahoo.com</t>
  </si>
  <si>
    <t>JO-A-300-20262-832627</t>
  </si>
  <si>
    <t>Hwy 90</t>
  </si>
  <si>
    <t>8315 Whitney Street</t>
  </si>
  <si>
    <t>H-300-20261-830945</t>
  </si>
  <si>
    <t xml:space="preserve"> Tim Dewey Trucking Co.</t>
  </si>
  <si>
    <t>15705 State Road 23</t>
  </si>
  <si>
    <t>PO Box 269 Cimarron KS 67835</t>
  </si>
  <si>
    <t>JO-A-300-20261-830945</t>
  </si>
  <si>
    <t>Employer requires criminal background check post hire at employer's expense due to expensive tools and equipment on the farm and the presence of children on the farm. Failure to pass criminal background check will result in termination of employment. Extensive pushing and pulling. Must be able to lift 25 lbs. Wage rate may increase with verifiable experience. Minimum one (1) month's experience. Basic literacy and arithmetic requirement. No minimum education required.  Must be able to obtain a driver's license within 30 days of hire.</t>
  </si>
  <si>
    <t>H-300-20281-866079</t>
  </si>
  <si>
    <t>Assman Cattle Company</t>
  </si>
  <si>
    <t>28636 283rd Ave.</t>
  </si>
  <si>
    <t>Mission</t>
  </si>
  <si>
    <t>Assman</t>
  </si>
  <si>
    <t>28636 283rd AVE</t>
  </si>
  <si>
    <t>assmanlc@gwtc.net</t>
  </si>
  <si>
    <t>JO-A-300-20281-866079</t>
  </si>
  <si>
    <t>Must have driver's license and have good driving record. Must be able to lift 50 lbs. Minimum three (3) months experience. Basic literacy and arithmetic requirement. Wage rate may increase with verifiable experience. Employer may reward exceptional work with monetary or other benefits in addition to those listed here in his sole discretion.</t>
  </si>
  <si>
    <t>H-300-20276-855664</t>
  </si>
  <si>
    <t>JO-A-300-20276-855664</t>
  </si>
  <si>
    <t>H-300-20281-865296</t>
  </si>
  <si>
    <t>D31, LLC</t>
  </si>
  <si>
    <t>514 H St.</t>
  </si>
  <si>
    <t>PO Box 452 Burwell NE 68823</t>
  </si>
  <si>
    <t>JO-A-300-20281-865296</t>
  </si>
  <si>
    <t>' State Tax, Federal Tax, and Social Security Tax.</t>
  </si>
  <si>
    <t>Minimum three (3) months experience. Must be able to obtain a driver's license within 30 days of hire. Must be able to lift 60 lbs. Basic literacy and arithmetic requirement. No minimum education required. Wage rate may increase with verifiable experience. Employer may reward exceptional work with monetary or other benefits in addition to those listed here in his sole discretion</t>
  </si>
  <si>
    <t>82601 476th Ave.</t>
  </si>
  <si>
    <t>82601 476th Ave</t>
  </si>
  <si>
    <t>H-300-20273-849660</t>
  </si>
  <si>
    <t>Morgan Craft</t>
  </si>
  <si>
    <t>7948 55th Street NW</t>
  </si>
  <si>
    <t>7940 55th Street NW, Stanley, ND 58784</t>
  </si>
  <si>
    <t xml:space="preserve"> Craft</t>
  </si>
  <si>
    <t xml:space="preserve">Morgan </t>
  </si>
  <si>
    <t>7948 55th St NW</t>
  </si>
  <si>
    <t>crafts7610@hotmail.com</t>
  </si>
  <si>
    <t>JO-A-300-20273-849660</t>
  </si>
  <si>
    <t xml:space="preserve"> Must be able to obtain a driver's license within 30-90 days of hire. Minimum of  (3) months experience. Basic literacy and arithmetic requirement. Wage rate may increase with verifiable experience.</t>
  </si>
  <si>
    <t>7940 55th Street NW</t>
  </si>
  <si>
    <t>7910 56th Street NW</t>
  </si>
  <si>
    <t>H-300-20293-881789</t>
  </si>
  <si>
    <t xml:space="preserve">Grizzly Crk. Ranch </t>
  </si>
  <si>
    <t xml:space="preserve"> Grizzly Crk. Ranch &amp; Retreat</t>
  </si>
  <si>
    <t>533 Tom Miner Creek Road</t>
  </si>
  <si>
    <t>PO Box 955 Summerland, CA 93067</t>
  </si>
  <si>
    <t>Emigrant</t>
  </si>
  <si>
    <t>Tompkins</t>
  </si>
  <si>
    <t>dan@grizzlycreekretreat.com; info@snakeriverfarmers.org</t>
  </si>
  <si>
    <t>JO-A-300-20293-881789</t>
  </si>
  <si>
    <t>533A Tom Miner Creek Road</t>
  </si>
  <si>
    <t>H-300-20301-889083</t>
  </si>
  <si>
    <t>JO-A-300-20301-889083</t>
  </si>
  <si>
    <t>H-300-20301-889216</t>
  </si>
  <si>
    <t>BS Kings LLC</t>
  </si>
  <si>
    <t>14096 Hwy 84</t>
  </si>
  <si>
    <t>P O Box 251 Jonesville LA 71343 (Mailing)</t>
  </si>
  <si>
    <t>Shasta</t>
  </si>
  <si>
    <t xml:space="preserve">Jonesville </t>
  </si>
  <si>
    <t>shasta@lifetymeboats.com</t>
  </si>
  <si>
    <t>JO-A-300-20301-889216</t>
  </si>
  <si>
    <t>Metal Building/House</t>
  </si>
  <si>
    <t>H-300-20297-887291</t>
  </si>
  <si>
    <t>H Visa Solutions</t>
  </si>
  <si>
    <t>JO-A-300-20297-887291</t>
  </si>
  <si>
    <t>405 Edmunds St.</t>
  </si>
  <si>
    <t>Ledyard</t>
  </si>
  <si>
    <t>H-300-20314-904991</t>
  </si>
  <si>
    <t>Reynolds Livestock LLC</t>
  </si>
  <si>
    <t>3725 Reynolds Road</t>
  </si>
  <si>
    <t>Dodgeville</t>
  </si>
  <si>
    <t>Rae</t>
  </si>
  <si>
    <t>JO-A-300-20314-904991</t>
  </si>
  <si>
    <t>Job requires exposure to extreme outdoor temperatures, repetitive movements, extensive pushing pulling and walking.  Employer will conduct post-hire random drug tests to enforce a drug free workplace at no cost to the employee.  Failing a drug test will result in termination.  Require 3 months experience.</t>
  </si>
  <si>
    <t>3725 Reynolds Rd</t>
  </si>
  <si>
    <t>IOWA</t>
  </si>
  <si>
    <t>107 North Wilson Street</t>
  </si>
  <si>
    <t>reynoldslivestock@hotmail.com</t>
  </si>
  <si>
    <t>H-300-20307-894461</t>
  </si>
  <si>
    <t xml:space="preserve">Josh Sullivan </t>
  </si>
  <si>
    <t>15055 Summer Shade Lane</t>
  </si>
  <si>
    <t>Wendy</t>
  </si>
  <si>
    <t>JO-A-300-20307-894461</t>
  </si>
  <si>
    <t>731 Terrace Drive</t>
  </si>
  <si>
    <t>jessica@platinumacct.com</t>
  </si>
  <si>
    <t>H-300-20317-910849</t>
  </si>
  <si>
    <t>JO-A-300-20317-910849</t>
  </si>
  <si>
    <t>H-300-20320-913220</t>
  </si>
  <si>
    <t>Jackson Hop, LLC</t>
  </si>
  <si>
    <t>1201 S Kimball Avenue</t>
  </si>
  <si>
    <t xml:space="preserve">Jerry </t>
  </si>
  <si>
    <t>1201 S Kimball Ave</t>
  </si>
  <si>
    <t>JO-A-300-20320-913220</t>
  </si>
  <si>
    <t xml:space="preserve">semi-monthly </t>
  </si>
  <si>
    <t xml:space="preserve">General Job Specifications:
1.	Must be able to perform all duties within this job description in what can be considered a safe manner adhering to all established farm safety guidelines, practices and procedures.
2.	Must wear all required and assigned personal protective equipment always when required to do so.  Employee must wear proper clothing and footwear depending on the season. All footwear must be closed-toe due to safety precautions.
3.	The employer or designated employee will provide instructions and general supervision. Employees will be expected to conform to the specific instructions given for each days work.
4.	Employees will be required to attend an orientation on workplace rules, policies and safety information.
</t>
  </si>
  <si>
    <t xml:space="preserve"> 27240 Peckham</t>
  </si>
  <si>
    <t>30733 Howe Road</t>
  </si>
  <si>
    <t>stick built</t>
  </si>
  <si>
    <t>neils.tidwell@labor.idaho.gov</t>
  </si>
  <si>
    <t>H-300-20323-917264</t>
  </si>
  <si>
    <t>Peerless Farms, LLC</t>
  </si>
  <si>
    <t>6808 CR 2400</t>
  </si>
  <si>
    <t>Mailing: P.O. Box 56, Bigfoot, TX 78005</t>
  </si>
  <si>
    <t>Bigfoot</t>
  </si>
  <si>
    <t>Grossberndt</t>
  </si>
  <si>
    <t xml:space="preserve">Kevin </t>
  </si>
  <si>
    <t>kevin@peerlessfarmllc.com</t>
  </si>
  <si>
    <t>JO-A-300-20323-917264</t>
  </si>
  <si>
    <t>General Laborer</t>
  </si>
  <si>
    <t xml:space="preserve">M-F, Schedule varies depending on weather. Some Saturdays/holidays may be requested but not required. No experience required, will train. Drug testing during employment for cause. Post-Accident Drug Testing. All drug testing is performed without regard to an employees citizenship or immigration status, and all testing is paid for by the company.  </t>
  </si>
  <si>
    <t>706 W. Hondo</t>
  </si>
  <si>
    <t>H-300-20317-909667</t>
  </si>
  <si>
    <t>Karl J Hensgens</t>
  </si>
  <si>
    <t>1330 North Ave. E</t>
  </si>
  <si>
    <t>Hensgens</t>
  </si>
  <si>
    <t>1330 North Ave E</t>
  </si>
  <si>
    <t>khensgens42@yahoo.com</t>
  </si>
  <si>
    <t>JO-A-300-20317-909667</t>
  </si>
  <si>
    <t>25930 Dogwood Rd</t>
  </si>
  <si>
    <t>H-300-20323-918811</t>
  </si>
  <si>
    <t>Pushen &amp; Pullen Farms</t>
  </si>
  <si>
    <t xml:space="preserve">109 S Court St </t>
  </si>
  <si>
    <t>109 S Court St</t>
  </si>
  <si>
    <t>Pushenandpullenfarms@gmail.com</t>
  </si>
  <si>
    <t>JO-A-300-20323-918811</t>
  </si>
  <si>
    <t xml:space="preserve">Job requires performing manual labor and driving tractors and operating farm equipment to till soil, plant, cultivate, irrigate &amp; apply fertilizer to crops as well as performing mechanical repair and maintenance. 3 months experience is required. Applicant must have or be able to obtain  a drivers license 3 months experience required with basic literacy, reading and math skills. </t>
  </si>
  <si>
    <t>217 Walnut St.</t>
  </si>
  <si>
    <t>H-300-20328-925077</t>
  </si>
  <si>
    <t>Cybulski Brothers</t>
  </si>
  <si>
    <t xml:space="preserve">573 Shippe Canyon </t>
  </si>
  <si>
    <t>Plentywood</t>
  </si>
  <si>
    <t>Cybulski</t>
  </si>
  <si>
    <t>davidcybulski@yahoo.com</t>
  </si>
  <si>
    <t>JO-A-300-20328-925077</t>
  </si>
  <si>
    <t>1080 Musselshell Trail Rd.</t>
  </si>
  <si>
    <t>Custer</t>
  </si>
  <si>
    <t>YELLOWSTONE</t>
  </si>
  <si>
    <t>H-300-20321-913633</t>
  </si>
  <si>
    <t>Shane P Hebert</t>
  </si>
  <si>
    <t>5356 Hwy 31</t>
  </si>
  <si>
    <t>shanesusanhebert@bellsouth.net</t>
  </si>
  <si>
    <t>JO-A-300-20321-913633</t>
  </si>
  <si>
    <t>5224 Hwy 31</t>
  </si>
  <si>
    <t>2732 Hwy 347</t>
  </si>
  <si>
    <t xml:space="preserve">Leonville </t>
  </si>
  <si>
    <t>H-300-20323-917283</t>
  </si>
  <si>
    <t>Frueh Farms</t>
  </si>
  <si>
    <t>2050 8th St NE</t>
  </si>
  <si>
    <t>Frueh</t>
  </si>
  <si>
    <t>JO-A-300-20323-917283</t>
  </si>
  <si>
    <t>107 Chester Ave</t>
  </si>
  <si>
    <t>dgfrueh@westriv.com</t>
  </si>
  <si>
    <t>H-300-20311-903619</t>
  </si>
  <si>
    <t>JO-A-300-20311-903619</t>
  </si>
  <si>
    <t>Field Workers: Berries Machine &amp; Ground Harvest</t>
  </si>
  <si>
    <t xml:space="preserve">' FICA (if applicable); federal income tax withholding (if applicable); state and/or local tax withholding (if applicable); re-issue check policy: after the first loss, mutilation or expiration of a worker’s check, the company will charge $25 dlls of processing fee for every check that is lost, mutilated or expired, regardless of the amount of the check, for any reason other than the company’s responsibility; The employer will not deduct from the wage or require any reimbursement from an employee for any cash shortage, breakage, or loss of housing, furnishings, tools or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</si>
  <si>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Workers must stand, sit, crouch, bend, reach, lift and carry items weighing up to 50 pounds in the course of performing required activities.  Workers must be able to listen, understand, and follow instructions of company supervisors and managers.</t>
  </si>
  <si>
    <t xml:space="preserve">Ito Bros. (grower): Hueneme Ranch: 1835 E Hueneme Rd
</t>
  </si>
  <si>
    <t>Channel Islands Inn, 1001 E. Channel Islands Blvd.</t>
  </si>
  <si>
    <t>H-300-20336-932363</t>
  </si>
  <si>
    <t>1070 Flowers Road, Greensboro, GA 30642</t>
  </si>
  <si>
    <t>JO-A-300-20336-932363</t>
  </si>
  <si>
    <t>All applicants must have at least 3 months experience working in a commercial nursery. Applicants must be able to furnish affirmative job references from recent employers.  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t>
  </si>
  <si>
    <t>1070 Flowers Road</t>
  </si>
  <si>
    <t>H-300-20338-937276</t>
  </si>
  <si>
    <t>JO-A-300-20338-937276</t>
  </si>
  <si>
    <t>PECC, Inc.</t>
  </si>
  <si>
    <t>3702 185th Avenue</t>
  </si>
  <si>
    <t>Titonka</t>
  </si>
  <si>
    <t>Goche</t>
  </si>
  <si>
    <t>joegoche@yahoo.com</t>
  </si>
  <si>
    <t>1303 400th Street</t>
  </si>
  <si>
    <t>Fruitland</t>
  </si>
  <si>
    <t xml:space="preserve">' Idaho: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Deductions may be made for the recovery of any loss to the employer due to damage beyond wear and tear in All deductions will comply with the Fair Labor Standards Act (FLSA) and applicable state law. 
</t>
  </si>
  <si>
    <t>PAYETTE</t>
  </si>
  <si>
    <t>www.seasonaljobs.gov</t>
  </si>
  <si>
    <t xml:space="preserve">Albion </t>
  </si>
  <si>
    <t>Prime Line Inc.</t>
  </si>
  <si>
    <t>9109 Binnsville Rd</t>
  </si>
  <si>
    <t>Scooba</t>
  </si>
  <si>
    <t>Dial</t>
  </si>
  <si>
    <t>Freddie</t>
  </si>
  <si>
    <t>freddial@gmail.com</t>
  </si>
  <si>
    <t>Farm worker, Aquaculture</t>
  </si>
  <si>
    <t xml:space="preserve">' Federal Tax, Social Security and Medicare deductions-U. S. workers 
State Tax deductions-U. S. workers who choose to have taxes withheld
Federal Tax deductions and State Tax deductions- H-2A workers who choose to have deductions withheld
(Agriculture wages in Mississippi are exempt from withholding taxes MS 35.III.11.03 Chapter 03)
</t>
  </si>
  <si>
    <t>In Mississippi, an employer has the duty to exercise reasonable care in hiring its employees and will be charged with an employees negligence and be liable for resulting injuries if the employer knew or should have known of the employees incompetence.  Under Mississippi law, an employer may be liable for the negligent acts of an employee it knew to be incompetent at the time he was hired or because of events that transpire during the course of his employment, or because it knows that the employee was improperly trained.
Drug screening at the expense of Prime Line Inc. is conducted once the job offer is accepted and prior to beginning work. Background checks/drug tests are done to ensure the safety of employees.</t>
  </si>
  <si>
    <t>1762 Stan Tabor Road</t>
  </si>
  <si>
    <t>Manufactured housing (employer-owned)</t>
  </si>
  <si>
    <t>H-300-19354-209764</t>
  </si>
  <si>
    <t>Lilly</t>
  </si>
  <si>
    <t>1650 15th Ave N. 610 Carter</t>
  </si>
  <si>
    <t>JO-A-300-19354-209764</t>
  </si>
  <si>
    <t>Wage rate offered starting at $ 14.99 per hour. Higher wages maybe offered due to experience or merit.</t>
  </si>
  <si>
    <t xml:space="preserve">Trailer house unit 3-bdr &amp; 1 bath </t>
  </si>
  <si>
    <t>H-300-20314-905166</t>
  </si>
  <si>
    <t>Red's Turf Farm, LLC</t>
  </si>
  <si>
    <t>1796 HWY 71</t>
  </si>
  <si>
    <t>MIDFIELD</t>
  </si>
  <si>
    <t>Piwonka</t>
  </si>
  <si>
    <t>1796 Hwy 71</t>
  </si>
  <si>
    <t>Midfield</t>
  </si>
  <si>
    <t>redsturffarms@yahoo.com</t>
  </si>
  <si>
    <t>JO-A-300-20314-905166</t>
  </si>
  <si>
    <t xml:space="preserve">' Federal Withholding
Social Security and Medicare
Advance on pay earned. 
Worker will be charged a reasonable cost for all willful damage to housing, furnishings or tools. </t>
  </si>
  <si>
    <t>H-300-20342-940526</t>
  </si>
  <si>
    <t>John L Hanna</t>
  </si>
  <si>
    <t>1830 East 5000 South</t>
  </si>
  <si>
    <t xml:space="preserve">John or Christy </t>
  </si>
  <si>
    <t>c.hanna83@hotmail.com</t>
  </si>
  <si>
    <t>JO-A-300-20342-940526</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</si>
  <si>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handle animals using low stress handling methods, meet personal hygiene requirements.</t>
  </si>
  <si>
    <t>H-300-20315-906834</t>
  </si>
  <si>
    <t>Frische Brothers Fertilizer Inc.</t>
  </si>
  <si>
    <t>5898 US HWY 87</t>
  </si>
  <si>
    <t>tj@frischefertilizer.com</t>
  </si>
  <si>
    <t>Monty</t>
  </si>
  <si>
    <t>P.O. Box 16400</t>
  </si>
  <si>
    <t>smonty@montyramirezlaw.com</t>
  </si>
  <si>
    <t>Monty &amp; Ramirez LLP</t>
  </si>
  <si>
    <t>JO-A-300-20315-906834</t>
  </si>
  <si>
    <t>Agricultural Worker</t>
  </si>
  <si>
    <t>' At a minimum, both domestic and foreign workers will earn the highest of the AEWR, the prevailing hourly wage or piece rate, the agreed-upon collective bargaining wage, or the Federal or State minimum wage; however. the employer may choose to pay experienced workers, regardless of origin, more than the required minimum wage rate. Bonus potential based on work performance.
The employer may charge the worker for reasonable costs related to the worker's refusal or negligent failure to return any property furnished by the employer or due to such worker's willful damage or destruction of such property.
Transportation expenses that were advanced or reimbursed upon the worker's arrival may be deducted during the first half of the work contract and then reimbursed once the worker completed 50% of the contract period.
Deductions may be taken at employee's request. i.e. internet. cable, cash advances, medical expenses, etc.</t>
  </si>
  <si>
    <t>Must speak and understand English. Post hire drug test (employers expense). Employment reference. Clean MVR, CDL.</t>
  </si>
  <si>
    <t xml:space="preserve">Mobile homes-kitchen &amp; separate baths </t>
  </si>
  <si>
    <t>H-300-20255-817280</t>
  </si>
  <si>
    <t>Altman Specialty Plants, LLC - CA Salinas</t>
  </si>
  <si>
    <t>420 Espinosa Road</t>
  </si>
  <si>
    <t>Mailing:  3742 Blue Bird Canyon Rd.,  Vista,  CA 92084</t>
  </si>
  <si>
    <t>JO-A-300-20255-817280</t>
  </si>
  <si>
    <t xml:space="preserve">This job requires a minimum of 3 months of agricultural experience working in a nursery handling both manual and mechanized  tasks. Workers must be able to perform manual and mechanized tasks with accuracy and efficiency.  Saturday work required. Must be able to lift/carry 60  lbs. Employer-paid post-hire drug/alcohol testing is required upon reasonable suspicion of use.   </t>
  </si>
  <si>
    <t>325 Espinosa Rd.</t>
  </si>
  <si>
    <t xml:space="preserve">frame/block/wood single-family house </t>
  </si>
  <si>
    <t>H-300-20260-826996</t>
  </si>
  <si>
    <t>Growing Greener LLC</t>
  </si>
  <si>
    <t>8524 E FM 917</t>
  </si>
  <si>
    <t>Bartlett</t>
  </si>
  <si>
    <t>Officer</t>
  </si>
  <si>
    <t>JO-A-300-20260-826996</t>
  </si>
  <si>
    <t>2 bedroom 2 bathroom home</t>
  </si>
  <si>
    <t>H-300-20261-831367</t>
  </si>
  <si>
    <t>Four R's Ranch, LLC</t>
  </si>
  <si>
    <t>330721 Country Road E</t>
  </si>
  <si>
    <t>Minatare</t>
  </si>
  <si>
    <t>JO-A-300-20261-831367</t>
  </si>
  <si>
    <t>Minimum three (3) months experience. Employer requires post hire drug screening at employers expense due to liability insurance requirement. Failure to pass drug screening will result in immediate termination.  Wage rate may increase with verifiable experience. Employer may reward exceptional work with monetary or other benefits in addition to those listed here in his sole discretion.</t>
  </si>
  <si>
    <t xml:space="preserve">330721 County Road E </t>
  </si>
  <si>
    <t xml:space="preserve">2822 US 385 </t>
  </si>
  <si>
    <t>H-300-20272-848422</t>
  </si>
  <si>
    <t>Prevost Crawfish Farms LLC</t>
  </si>
  <si>
    <t>217 Teddy Street</t>
  </si>
  <si>
    <t>Prevost</t>
  </si>
  <si>
    <t>willprev0505@icloud.com</t>
  </si>
  <si>
    <t>JO-A-300-20272-848422</t>
  </si>
  <si>
    <t>15/last day mo</t>
  </si>
  <si>
    <t>4574 Branch Highway</t>
  </si>
  <si>
    <t>1 mobile homes &amp; 3 campers</t>
  </si>
  <si>
    <t>H-300-20247-802896</t>
  </si>
  <si>
    <t>Golden Legacy Stable, LLC</t>
  </si>
  <si>
    <t>9453 N US HWY 27</t>
  </si>
  <si>
    <t>Ocala</t>
  </si>
  <si>
    <t>Donnan</t>
  </si>
  <si>
    <t>donnanvicki@gmail.com</t>
  </si>
  <si>
    <t>Ochoa</t>
  </si>
  <si>
    <t>karlavirginiaochoa@gmail.com</t>
  </si>
  <si>
    <t>JO-A-300-20247-802896</t>
  </si>
  <si>
    <t>Groom for Thoroughbred Farm</t>
  </si>
  <si>
    <t>' Deductions are the ones required by law. 
- Federal income tax withholding.
- Social Security 
- Medicare taxes</t>
  </si>
  <si>
    <t xml:space="preserve">High experienced with thoroughbred horses.  Able to carry 75lbs. </t>
  </si>
  <si>
    <t>Full equipped private apartments</t>
  </si>
  <si>
    <t>H-300-20261-829462</t>
  </si>
  <si>
    <t xml:space="preserve">Solimar EE, LLC </t>
  </si>
  <si>
    <t>4500 Hwy 90 E</t>
  </si>
  <si>
    <t>JoAnn</t>
  </si>
  <si>
    <t>japarker@prolog-inc.com</t>
  </si>
  <si>
    <t>JO-A-300-20261-829462</t>
  </si>
  <si>
    <t>Farm/Ranch Animal Caretakers</t>
  </si>
  <si>
    <t>' H-2A workers are exempt from U.S. Social Security and Medicare Withholding, but such will be withheld for all US workers as required by law. All required tax deductions will be made for US workers (FICA and Federal Income). Employer may issue bonuses  to all workers at its discretion. Employer may pay higher wage rate to workers that have experience or tenure with employer.</t>
  </si>
  <si>
    <t>Must be able to lift up to 40 lbs. Able to bend, squat, kneel. Exposed to all kinds of weather conditions. Hours are irregular and work may begin early mornings before daylight or late well past dark. Work tools, supplies, and equipment provided by employer. Housing provided for workers who cannot reasonably return home same day. Transportation and subsistence expenses to work site provided by employer upon completion of 50% of contract. Workers may be subject to random drug post-hire, at no cost to the employee.</t>
  </si>
  <si>
    <t>702 CR 166</t>
  </si>
  <si>
    <t>Long Branch</t>
  </si>
  <si>
    <t>H-300-20296-885285</t>
  </si>
  <si>
    <t>JO-A-300-20296-885285</t>
  </si>
  <si>
    <t>' Workers may work in Michigan or Ohio. Work in Michigan will be paid at $14.40 per hour. Work in Ohio will be paid at $14.52 per hour. THE EMPLOYER WILL FURNISH TO EACH WORKER ON PAY DAY AN ITEMIZED ACCOUNTING OF EARNINGS AND OF ALL LEGALLY-REQUIRED AND WORKER-AUTHORIZED DEDUCTIONS. IF REQUIRED BY THE INDIVIDUAL CIRCUMSTANCES, THE EMPLOYER WILL MAKE DEDUCTIONS FROM WORKERS PAYCHECKS FOR FICA AND FEDERAL/STATE TAX WITHHOLDING, COURT-ORDERED CHILD SUPPORT, GARNISHMENTS AND LIENS, AND ANY OTHER SUCH LEGALLY REQUIRED DEDUCTIONS AS REQUIRED BY LAW. ALL DEDUCTIONS WILL BE MADE IN ACCORDANCE WITH FLSA REGULATIONS. WORKERS MAY REPAY ANY ADVANCES AND/OR LOANS MADE TO WORKERS BY PRE-AUTHORIZED PAYROLL DEDUCTIONS. THE EMPLOYER DOES NOT ENVISION ANY OTHER UNIFORM WORKFORCE-WIDE PAYROLL DEDUCTIONS. REASONABLE REPAIR COSTS OF DAMAGE TO HOUSING OTHER THAN THAT CAUSED BY NORMAL WEAR AND TEAR WILL BE CHARGED TO THE WORKERS FOUND TO HAVE BEEN RESPONSIBLE FOR SUCH DAMAGE TO HOUSING.</t>
  </si>
  <si>
    <t>11602 Frankfort Rd</t>
  </si>
  <si>
    <t>Swanton</t>
  </si>
  <si>
    <t>2230 Scott Rd</t>
  </si>
  <si>
    <t xml:space="preserve">Swanton </t>
  </si>
  <si>
    <t>H-300-20293-881965</t>
  </si>
  <si>
    <t>JO-A-300-20293-881965</t>
  </si>
  <si>
    <t>H-300-20296-885232</t>
  </si>
  <si>
    <t>Toups Farms, L.L.C.</t>
  </si>
  <si>
    <t>258 Allie Young Road</t>
  </si>
  <si>
    <t>251 North Second Street, Suite A</t>
  </si>
  <si>
    <t>JO-A-300-20296-885232</t>
  </si>
  <si>
    <t>' The employer will make all deductions from pay required by law.</t>
  </si>
  <si>
    <t>1431 North Mildred Street</t>
  </si>
  <si>
    <t>4 bedroom, 3 baths, fully-furnished</t>
  </si>
  <si>
    <t>H-300-20310-900523</t>
  </si>
  <si>
    <t>JO-A-300-20310-900523</t>
  </si>
  <si>
    <t>TRINITY</t>
  </si>
  <si>
    <t>6398 Hwy 297</t>
  </si>
  <si>
    <t>H-300-20307-894525</t>
  </si>
  <si>
    <t>Valley Tissue Culture, Inc</t>
  </si>
  <si>
    <t>2427 Co Hwy 51</t>
  </si>
  <si>
    <t>Halstad</t>
  </si>
  <si>
    <t>Aarestad</t>
  </si>
  <si>
    <t>JO-A-300-20307-894525</t>
  </si>
  <si>
    <t>Must be able to reach 44 inches, Must be able to lift 30 lbs., Employment reference, Possess quick hand-eye dexterity, Detail oriented, able to multi-task, speak/understand English</t>
  </si>
  <si>
    <t>109 1st St W, Apt #1 &amp; #2</t>
  </si>
  <si>
    <t>H-300-20314-904311</t>
  </si>
  <si>
    <t>Brookstown Farm Inc</t>
  </si>
  <si>
    <t>905 Pinckard Pike</t>
  </si>
  <si>
    <t>JO-A-300-20314-904311</t>
  </si>
  <si>
    <t>147 Dan Drive Apt 2</t>
  </si>
  <si>
    <t>H-300-20302-890791</t>
  </si>
  <si>
    <t>Glispie</t>
  </si>
  <si>
    <t>21109 Cotton Slash Road</t>
  </si>
  <si>
    <t>marysvilleoh@bonnieplants.com</t>
  </si>
  <si>
    <t>JO-A-300-20302-890791</t>
  </si>
  <si>
    <t>Three months of agricultural work experience is required. Perform prolonged walking, standing, sitting, bending, stooping, pushing and pulling. Work in inclement weather. Repetitively use hand and finger movements. Lift, carry and load up to 50 lbs. Must be 18 years of age or older. Employer is a drug-free workplace. Drug and alcohol testing may be conducted post-hire at the employer's expense and is not part of the interview process.</t>
  </si>
  <si>
    <t>21109 Cotton Slash Rd.</t>
  </si>
  <si>
    <t>H-300-20311-902083</t>
  </si>
  <si>
    <t>Rudy's Honey LLC</t>
  </si>
  <si>
    <t>7358 State Highway 146 South</t>
  </si>
  <si>
    <t>JO-A-300-20311-902083</t>
  </si>
  <si>
    <t xml:space="preserve">This job requires a minimum of three months of prior experience working on a honeybee farm handling both manual and machine tasks associated with beekeeping.  Saturday work required. Must be able to lift/carry 70 lbs.  Workers must have no fear of bees and be non-allergic to bee stings, pollen, honey or other products of the hive.  Must be able to work in excessive humidity and heat up to 110 degrees Fahrenheit.   </t>
  </si>
  <si>
    <t>7358 State Hwy 146 South</t>
  </si>
  <si>
    <t>7358 State Hwy. 146 S</t>
  </si>
  <si>
    <t>H-300-20311-902501</t>
  </si>
  <si>
    <t>JO-A-300-20311-902501</t>
  </si>
  <si>
    <t>H-300-20329-926992</t>
  </si>
  <si>
    <t>Lizzaclaire Farms</t>
  </si>
  <si>
    <t>3231 Hwy 259 N</t>
  </si>
  <si>
    <t>keithjones703@gmail.com</t>
  </si>
  <si>
    <t>JO-A-300-20329-926992</t>
  </si>
  <si>
    <t>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</si>
  <si>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812 Lee 3544</t>
  </si>
  <si>
    <t>H-300-20324-919969</t>
  </si>
  <si>
    <t>Wilson Farming Partnership</t>
  </si>
  <si>
    <t>19213 Hwy 17</t>
  </si>
  <si>
    <t>Mailing: 7701 Hwy 146, Holly Grove, AR 72069</t>
  </si>
  <si>
    <t xml:space="preserve"> Mailing : 7701 Hwy 146, Holly Grove, AR 72069</t>
  </si>
  <si>
    <t>JO-A-300-20324-919969</t>
  </si>
  <si>
    <t>254 Elder Tom Road</t>
  </si>
  <si>
    <t>twilson@farmersupply.com</t>
  </si>
  <si>
    <t>H-300-20325-921923</t>
  </si>
  <si>
    <t>JO-A-300-20325-921923</t>
  </si>
  <si>
    <t>One month nursery work experience required. Work outside in inclement weather conditions. Perform prolonged bending, walking, reaching, pushing, pulling, lifting and carrying of 50 lb. potted plants continuously. Climb 6 to 8 ladders. Must be 18 or older.  Employer is a Drug Free Workplace. Drug testing is conducted post-hire at the employer's expense and is not part of the interview process. Negative results are required before starting work.</t>
  </si>
  <si>
    <t>MCDONALD</t>
  </si>
  <si>
    <t>H-300-20318-912665</t>
  </si>
  <si>
    <t>Brian McNaney</t>
  </si>
  <si>
    <t>365 Wilson Rd.</t>
  </si>
  <si>
    <t>McNaney</t>
  </si>
  <si>
    <t>lainiv@hotmail.com</t>
  </si>
  <si>
    <t>JO-A-300-20318-912665</t>
  </si>
  <si>
    <t xml:space="preserve">Driving required on ranch only.  50 hours/week average with an increase during calving &amp; haying. There will be night time calving for roughly a month &amp; some early morning/late night baling. </t>
  </si>
  <si>
    <t>365 Wilson Rd</t>
  </si>
  <si>
    <t xml:space="preserve">747 Wilson Rd </t>
  </si>
  <si>
    <t>H-300-20324-921003</t>
  </si>
  <si>
    <t>McFaddin Land &amp; Cattle Co, LLC</t>
  </si>
  <si>
    <t>10304 N FM 117</t>
  </si>
  <si>
    <t>McFaddin</t>
  </si>
  <si>
    <t>F.A. Northcott</t>
  </si>
  <si>
    <t>JO-A-300-20324-921003</t>
  </si>
  <si>
    <t>Experience as Farm and Ranch</t>
  </si>
  <si>
    <t>H-300-20316-907817</t>
  </si>
  <si>
    <t>Wescott Agri Products Inc</t>
  </si>
  <si>
    <t>28085 County Rd 25</t>
  </si>
  <si>
    <t>Ruhoff</t>
  </si>
  <si>
    <t>JO-A-300-20316-907817</t>
  </si>
  <si>
    <t>29393 714th St.</t>
  </si>
  <si>
    <t>WABASHA</t>
  </si>
  <si>
    <t>29373 714th St.</t>
  </si>
  <si>
    <t>Double wide mobile home</t>
  </si>
  <si>
    <t>brian.ruhoff@wescottorchard.com</t>
  </si>
  <si>
    <t>H-300-20323-917172</t>
  </si>
  <si>
    <t xml:space="preserve">Garrett Flying Service Inc.  </t>
  </si>
  <si>
    <t xml:space="preserve">2111 County Road 33 </t>
  </si>
  <si>
    <t>2111 County Road 33</t>
  </si>
  <si>
    <t>JO-A-300-20323-917172</t>
  </si>
  <si>
    <t xml:space="preserve">This job requires a minimum of 3 months of agricultural experience handling both manual and mechanized tasks including operating agricultural equipment. Applicants must be able to furnish verbal or written statement establishing relevant prior work experience. Workers must be able to perform manual and mechanized tasks with accuracy and efficiency.  Saturday work required. Must be able to lift/carry 75  lbs. Employer-paid post-hire drug testing required. Clean driving record required. Must have or be able to obtain driver's license within 30 days of hire.   </t>
  </si>
  <si>
    <t>2111 CR 33</t>
  </si>
  <si>
    <t>H-300-20324-920223</t>
  </si>
  <si>
    <t>Montcalm County Growers Association LLC</t>
  </si>
  <si>
    <t>1895 Nevins Rd</t>
  </si>
  <si>
    <t>Korson</t>
  </si>
  <si>
    <t>JO-A-300-20324-920223</t>
  </si>
  <si>
    <t xml:space="preserve">All applicants must have at least 3-months experience as a farmworker. Applicants must be able to furnish affirmative job references from recent employers. Must be physically able to meet and perform all job specifications stated in job order, including lifting of 50 lbs. Must be able to work in the hot humid weather for extended periods of time. Workers are subject random drug testing post hire at no cost to the employee. Failing or refusing a drug test will result in immediate termination.
</t>
  </si>
  <si>
    <t>1429 W Sidney Rd</t>
  </si>
  <si>
    <t>H-300-20328-923565</t>
  </si>
  <si>
    <t>JO-A-300-20328-923565</t>
  </si>
  <si>
    <t>Ability to lift up to 32 pounds. The employer has a drug-free workplace program. Drug screening will be conducted post-hire.</t>
  </si>
  <si>
    <t xml:space="preserve">301 S Frontage Rd </t>
  </si>
  <si>
    <t>CAMERON</t>
  </si>
  <si>
    <t>H-300-20323-917186</t>
  </si>
  <si>
    <t>Ballentine Farms PTR</t>
  </si>
  <si>
    <t>10955 Hwy 6 West</t>
  </si>
  <si>
    <t>JO-A-300-20323-917186</t>
  </si>
  <si>
    <t>34.4480545, -90.2708743</t>
  </si>
  <si>
    <t>littleaw@hotmail.com</t>
  </si>
  <si>
    <t>H-300-20322-916219</t>
  </si>
  <si>
    <t>Culler-Holstein Gin</t>
  </si>
  <si>
    <t>225 W Fifth Street</t>
  </si>
  <si>
    <t>Swansea</t>
  </si>
  <si>
    <t>Holstein</t>
  </si>
  <si>
    <t>JO-A-300-20322-916219</t>
  </si>
  <si>
    <t>505 S. Brecon</t>
  </si>
  <si>
    <t>cullerholsteingin@tds.net</t>
  </si>
  <si>
    <t>H-300-20323-918300</t>
  </si>
  <si>
    <t>Diamond C North Dakota</t>
  </si>
  <si>
    <t>13995 99th St NE</t>
  </si>
  <si>
    <t>Furstenau</t>
  </si>
  <si>
    <t>chasefurstenau@gmail.com</t>
  </si>
  <si>
    <t>JO-A-300-20323-918300</t>
  </si>
  <si>
    <t>Job requires operating farm equipment, tractors, combines, and sprayers to till soil, plant, cultivate, irrigate, fertilize, &amp; harvest crops, driving semi-trucks to transport product to elevator or storage area, performing mechanical repair and maintenance, and tending to livestock.   Basic literacy, reading and math skills along with 6 months of experience are required. Applicant must have or be able to obtain a drivers license.</t>
  </si>
  <si>
    <t xml:space="preserve">13995 99th St NE </t>
  </si>
  <si>
    <t>10027 130th Ave NE</t>
  </si>
  <si>
    <t>Walhalla</t>
  </si>
  <si>
    <t>Sikeston</t>
  </si>
  <si>
    <t>www.arjoblink.arkansas.gov</t>
  </si>
  <si>
    <t>H-300-20337-934204</t>
  </si>
  <si>
    <t>Southwing Crawfish Company LLC</t>
  </si>
  <si>
    <t>2525 Coulee Rd</t>
  </si>
  <si>
    <t>Lauve Sr.</t>
  </si>
  <si>
    <t>2525 Coulee Crossing Rd</t>
  </si>
  <si>
    <t>southwingcrawfishco@gmail.com</t>
  </si>
  <si>
    <t>JO-A-300-20337-934204</t>
  </si>
  <si>
    <t>2600 E. Coulee Crossing Rd</t>
  </si>
  <si>
    <t>2600 E Coulee Crossing Rd</t>
  </si>
  <si>
    <t>H-300-20345-950192</t>
  </si>
  <si>
    <t>161 FIFTH AVE AVE SOUTH</t>
  </si>
  <si>
    <t>JO-A-300-20345-950192</t>
  </si>
  <si>
    <t>WEST END OF COUNTY ROAD 33</t>
  </si>
  <si>
    <t>ARTOIS</t>
  </si>
  <si>
    <t>H-300-20351-964801</t>
  </si>
  <si>
    <t>JO-A-300-20351-964801</t>
  </si>
  <si>
    <t>One month of verifiable greenhouse experience required. Work requires extensive lifting, carrying and loading of up to 40 lbs., walking, standing, bending, stooping, and pushing and pulling carts weighing up to 300 lbs. Work may be in inclement weather including extreme heat, cold and/or rain.</t>
  </si>
  <si>
    <t>H-300-20344-942780</t>
  </si>
  <si>
    <t>Martin J. Anderson</t>
  </si>
  <si>
    <t>19411 394th Avenue</t>
  </si>
  <si>
    <t>homesteadacres@gmail.com</t>
  </si>
  <si>
    <t>JO-A-300-20344-942780</t>
  </si>
  <si>
    <t>19425 394th Avenue</t>
  </si>
  <si>
    <t>H-300-20337-935379</t>
  </si>
  <si>
    <t>Jumonville Farms</t>
  </si>
  <si>
    <t>13536 Ventress Road</t>
  </si>
  <si>
    <t>Ventress</t>
  </si>
  <si>
    <t>Dutcher</t>
  </si>
  <si>
    <t>Clarkson</t>
  </si>
  <si>
    <t>djumonville1@gmail.com</t>
  </si>
  <si>
    <t>JO-A-300-20337-935379</t>
  </si>
  <si>
    <t xml:space="preserve">15th and last </t>
  </si>
  <si>
    <t xml:space="preserve">13536  and 13592 Ventress Road </t>
  </si>
  <si>
    <t>2 apartments</t>
  </si>
  <si>
    <t>H-300-20342-940069</t>
  </si>
  <si>
    <t>Sharon J Stamatakis</t>
  </si>
  <si>
    <t>1111 South 450 West</t>
  </si>
  <si>
    <t xml:space="preserve">Price </t>
  </si>
  <si>
    <t>Stamatakis</t>
  </si>
  <si>
    <t>Sharon or Nick or Tracy</t>
  </si>
  <si>
    <t>sharonstamatakis@icloud.com</t>
  </si>
  <si>
    <t>JO-A-300-20342-940069</t>
  </si>
  <si>
    <t>1111 South 450</t>
  </si>
  <si>
    <t>West Price</t>
  </si>
  <si>
    <t>H-300-20333-929979</t>
  </si>
  <si>
    <t>Stephen Kraemer</t>
  </si>
  <si>
    <t>Buena Tierra</t>
  </si>
  <si>
    <t>399 CR 383</t>
  </si>
  <si>
    <t>Fredonia</t>
  </si>
  <si>
    <t>KRAEMER</t>
  </si>
  <si>
    <t>STEPHEN</t>
  </si>
  <si>
    <t>buenatierrafredonia@gmail.com</t>
  </si>
  <si>
    <t>JO-A-300-20333-929979</t>
  </si>
  <si>
    <t>' US employees: Social Security, Medicare, Federal Tax
H2A employees: Federal Tax</t>
  </si>
  <si>
    <t xml:space="preserve">Must be able to perform tasks efficiently without close supervision. Must have basic knowledge of hand tools. </t>
  </si>
  <si>
    <t xml:space="preserve">Bunkhouse with separate kitchen/bath </t>
  </si>
  <si>
    <t>H-300-20332-929667</t>
  </si>
  <si>
    <t>Jaemor Farm Market, Inc.</t>
  </si>
  <si>
    <t>5340 Cornelia Highway</t>
  </si>
  <si>
    <t>Alto</t>
  </si>
  <si>
    <t xml:space="preserve">Echols </t>
  </si>
  <si>
    <t>drew@jaemorfarms.com</t>
  </si>
  <si>
    <t>JO-A-300-20332-929667</t>
  </si>
  <si>
    <t>Three months of verifiable farmwork experience required. Bend, reach, push, pull, stand, walk and work in a stooped or crouched position for prolonged periods of time. Lift, carry and load up to 50 lbs. repetitively. Work at a vigorous pace. Work outside in extremely hot (110 degrees), humid, cold (20 degrees), and/or wet weather conditions for long periods of time. Climb, move, place and work on 6ft. orchard ladder weighing up to 30 lbs. Hazardous occupation. Employer is a drug free workplace. Drug testing is conducted post hire at the employer's expense and is not part of the interview process.</t>
  </si>
  <si>
    <t>381 Wright Street</t>
  </si>
  <si>
    <t>BANKS</t>
  </si>
  <si>
    <t>HALL</t>
  </si>
  <si>
    <t>H-300-20342-939650</t>
  </si>
  <si>
    <t>Gooding Farms, Inc</t>
  </si>
  <si>
    <t>23669 Batt Corner Road</t>
  </si>
  <si>
    <t>diane@goodingfarms.com</t>
  </si>
  <si>
    <t>JO-A-300-20342-939650</t>
  </si>
  <si>
    <t xml:space="preserve">' Idaho: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Deductions may be made for the recovery of any loss to the employer due to damage beyond wear and tear in All deductions will comply with the Fair Labor Standards Act (FLSA) and applicable state law. 
</t>
  </si>
  <si>
    <t xml:space="preserve">Full Growing Season Commitment
 The job offered requires that the worker be available for work every day that work is available for the full period of employment. The worker agrees to be available for work and perform the assigned work for the assigned employer whenever work is available through the full period of employment.
</t>
  </si>
  <si>
    <t>209 N 5th Street</t>
  </si>
  <si>
    <t>Residential</t>
  </si>
  <si>
    <t>H2a.mailbox@idaho.labor.gov</t>
  </si>
  <si>
    <t>H-300-20345-948912</t>
  </si>
  <si>
    <t>JO-A-300-20345-948912</t>
  </si>
  <si>
    <t>H-300-20262-832611</t>
  </si>
  <si>
    <t>James Farms Joint Venture</t>
  </si>
  <si>
    <t>4398 Hwy 90 East</t>
  </si>
  <si>
    <t>McCuiston</t>
  </si>
  <si>
    <t>JO-A-300-20262-832611</t>
  </si>
  <si>
    <t>1805 Simington Rd</t>
  </si>
  <si>
    <t>2006 Briarwood St.</t>
  </si>
  <si>
    <t>jmccuiston@fsicoop.com</t>
  </si>
  <si>
    <t>H-300-20258-821194</t>
  </si>
  <si>
    <t>Phil Walters</t>
  </si>
  <si>
    <t>6202 Johnson Rd</t>
  </si>
  <si>
    <t xml:space="preserve">Phil </t>
  </si>
  <si>
    <t>JO-A-300-20258-821194</t>
  </si>
  <si>
    <t>Valid driver's license, may be required to obtain CDL, employment reference required</t>
  </si>
  <si>
    <t>18417 Lincoln Rd</t>
  </si>
  <si>
    <t>Harvard</t>
  </si>
  <si>
    <t>H-300-20267-841258</t>
  </si>
  <si>
    <t>409 Quartz Street, Kemmerer WY 83101 (Mailing Address)</t>
  </si>
  <si>
    <t>Marie or David or Trudi</t>
  </si>
  <si>
    <t>JO-A-300-20267-841258</t>
  </si>
  <si>
    <t>H-300-20342-940701</t>
  </si>
  <si>
    <t>Bradley Keith Guymon</t>
  </si>
  <si>
    <t>3932 West 175 South</t>
  </si>
  <si>
    <t>Guymon</t>
  </si>
  <si>
    <t xml:space="preserve">Bradley or Kathy </t>
  </si>
  <si>
    <t>kjguymon@yahoo.com</t>
  </si>
  <si>
    <t>JO-A-300-20342-940701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</si>
  <si>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t>
  </si>
  <si>
    <t>H-300-20309-898415</t>
  </si>
  <si>
    <t>Cubiburu Livestock</t>
  </si>
  <si>
    <t>3847 Bridlewood Circle</t>
  </si>
  <si>
    <t>3847 Bridlewood Circle, Stockton CA 95219</t>
  </si>
  <si>
    <t>Cubiburu</t>
  </si>
  <si>
    <t>Florence or John</t>
  </si>
  <si>
    <t>fcubiburu@comcast.net</t>
  </si>
  <si>
    <t>JO-A-300-20309-898415</t>
  </si>
  <si>
    <t>Range Herder - Lambing Season</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</si>
  <si>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handle animals using low stress handling methods.</t>
  </si>
  <si>
    <t>H-300-20337-934686</t>
  </si>
  <si>
    <t>Spring Creek Nursery</t>
  </si>
  <si>
    <t>11110 S. Riverside Parkway</t>
  </si>
  <si>
    <t>JO-A-300-20337-934686</t>
  </si>
  <si>
    <t>' See Addendum
Optional health and dental</t>
  </si>
  <si>
    <t>Employment reference</t>
  </si>
  <si>
    <t>11009 E. 19th St.</t>
  </si>
  <si>
    <t>H-300-20314-905006</t>
  </si>
  <si>
    <t xml:space="preserve">Kevin P Roberts </t>
  </si>
  <si>
    <t>Kevin Roberts Ranch</t>
  </si>
  <si>
    <t>1655 County Road 247</t>
  </si>
  <si>
    <t>NewCastllte</t>
  </si>
  <si>
    <t xml:space="preserve">Kevin or Amy </t>
  </si>
  <si>
    <t>Newcastle</t>
  </si>
  <si>
    <t>kroberts1717@gmail.com</t>
  </si>
  <si>
    <t>JO-A-300-20314-905006</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</si>
  <si>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t>
  </si>
  <si>
    <t>1655 County Rd 247</t>
  </si>
  <si>
    <t>New Castle</t>
  </si>
  <si>
    <t>H-300-20260-827308</t>
  </si>
  <si>
    <t>Case duplicated</t>
  </si>
  <si>
    <t>Steamboat Springs</t>
  </si>
  <si>
    <t>Ross or Elizabeth</t>
  </si>
  <si>
    <t>JO-A-300-20260-827308</t>
  </si>
  <si>
    <t>Various range locations in Delta County,</t>
  </si>
  <si>
    <t>H-300-20339-938671</t>
  </si>
  <si>
    <t xml:space="preserve">Mark or Wendy </t>
  </si>
  <si>
    <t>JO-A-300-20339-938671</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</si>
  <si>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billed to employee.  Workers who quit or are terminated for cause prior to completing 50% of the contract will be required to reimburse the employer for the full amounts of advanced and/or reimbursed transportation and subsistence.</t>
  </si>
  <si>
    <t>H-300-20276-856047</t>
  </si>
  <si>
    <t>Craig Fisher</t>
  </si>
  <si>
    <t>586 Southwest 50th Avenue</t>
  </si>
  <si>
    <t xml:space="preserve">St. John </t>
  </si>
  <si>
    <t>bottomroadoutfitters@hotmail.com</t>
  </si>
  <si>
    <t>JO-A-300-20276-856047</t>
  </si>
  <si>
    <t xml:space="preserve">93 SW 50th Street
</t>
  </si>
  <si>
    <t>105 E. 6th Ave</t>
  </si>
  <si>
    <t>H-300-20220-757685</t>
  </si>
  <si>
    <t>Trotwood Farm, LLC</t>
  </si>
  <si>
    <t>15780 S Kellogg School Road</t>
  </si>
  <si>
    <t>Hickory Corners</t>
  </si>
  <si>
    <t>Rinehart</t>
  </si>
  <si>
    <t>info@ffbfirm.com</t>
  </si>
  <si>
    <t>Farmer Farmer &amp; Brown Law Firm PLLC</t>
  </si>
  <si>
    <t>JO-A-300-20220-757685</t>
  </si>
  <si>
    <t>Farm/Ranch Hand</t>
  </si>
  <si>
    <t>BARRY</t>
  </si>
  <si>
    <t>Trotwoodfarm1@aol.com</t>
  </si>
  <si>
    <t>H-300-20255-818256</t>
  </si>
  <si>
    <t>Robert Landeis</t>
  </si>
  <si>
    <t>12093 35th St NE</t>
  </si>
  <si>
    <t>Landeis</t>
  </si>
  <si>
    <t>robbylandeis@gmail.com</t>
  </si>
  <si>
    <t>JO-A-300-20255-818256</t>
  </si>
  <si>
    <t>Wage rate may increase with verifiable experience. Extensive pushing, pulling and walking. OT/Holiday is not mandatory. Minimum one (1) months experience. Must be able to lift a 75 pound calf. Must be able to obtain a driver's license within 30 days of hire. Basic literacy and arithmetic requirement. No minimum education required.</t>
  </si>
  <si>
    <t>26 D Avenue</t>
  </si>
  <si>
    <t>H-300-20240-792373</t>
  </si>
  <si>
    <t>Harvestco LLC</t>
  </si>
  <si>
    <t>JO-A-300-20240-792373</t>
  </si>
  <si>
    <t>231 Edmondson Rd</t>
  </si>
  <si>
    <t>Moultrie</t>
  </si>
  <si>
    <t>209 N Washington St</t>
  </si>
  <si>
    <t>Quitman</t>
  </si>
  <si>
    <t>BROOKS</t>
  </si>
  <si>
    <t>H-300-20261-831390</t>
  </si>
  <si>
    <t>Triangle Spraying, Inc</t>
  </si>
  <si>
    <t>PO Box 421 Panhandle TX 79068</t>
  </si>
  <si>
    <t>JO-A-300-20261-831390</t>
  </si>
  <si>
    <t>Employer requires criminal background check post hire at employer's expense due to expensive tools and equipment on the farm and the presence of children on the farm. Failure to pass criminal background check will result in termination of employment. Must be able to obtain a driver's license within 30 days of hire. Wage rate may increase with verifiable experience. Minimum one (1) months experience. Must be able to lift (50) fifty pounds. Extensive pushing and pulling. Extensive sitting. Extensive walking. Exposure to extreme temperatures. Repetitive movements.  OT/holiday is not mandatory.  Basic literacy and arithmetic requirement. No minimum education required.</t>
  </si>
  <si>
    <t xml:space="preserve">402 Walnut </t>
  </si>
  <si>
    <t>H-300-20254-814422</t>
  </si>
  <si>
    <t>Rauser Brothers</t>
  </si>
  <si>
    <t xml:space="preserve">3420 Swanson Lane </t>
  </si>
  <si>
    <t>(Mailing: PO Box 1176, Lake Charles, LA 70602)</t>
  </si>
  <si>
    <t>Rauser</t>
  </si>
  <si>
    <t>3420 Swanson Ln</t>
  </si>
  <si>
    <t>(Mailing: P.O. Box 1176, Lake Charles, LA 70602)</t>
  </si>
  <si>
    <t>4rphil@suddenlink.net</t>
  </si>
  <si>
    <t xml:space="preserve">Buehler </t>
  </si>
  <si>
    <t xml:space="preserve">Ashley Foret Dees, LLC. </t>
  </si>
  <si>
    <t>Hand</t>
  </si>
  <si>
    <t>karen@afdees.com</t>
  </si>
  <si>
    <t>JO-A-300-20254-814422</t>
  </si>
  <si>
    <t>Random drug screening upon hire (paid for by employer).
Deteccin aleatoria de drogas en el empleo (pagado por el empleador).</t>
  </si>
  <si>
    <t xml:space="preserve">929 Big Woods-Starks Road </t>
  </si>
  <si>
    <t>Starks</t>
  </si>
  <si>
    <t>939 Big Woods-Stark Road</t>
  </si>
  <si>
    <t>H-300-20266-839274</t>
  </si>
  <si>
    <t>JO-A-300-20266-839274</t>
  </si>
  <si>
    <t xml:space="preserve">All applicants must have at least 12 months experience as an agricultural equipment mechanic. Workers must be able to diagnose problems and repair farm machinery engines and machines including but not limited to tractors, forklifts, harvest equipment, irrigation, and spraying equipment. Applicants must be able to furnish affirmative job references from recent employers operating comparable operations establishing acceptable previous experience. Must be physically able to meet and perform all job specifications stated in job order. Applicants must have a valid drivers license or have the ability to get one within 30 days of hire. Workers must have a clean driving record.  Must be able to work in the hot humid weather for extended periods of time. Workers are subject to random drug testing at no cost to the employee. All drug testing will occur after the worker begins his or her employment and is not a part of the interview process. </t>
  </si>
  <si>
    <t>2701 N. Citrus Road</t>
  </si>
  <si>
    <t>1408 N. Central Ave #168</t>
  </si>
  <si>
    <t>H-300-20261-830168</t>
  </si>
  <si>
    <t>Field Brothers Farms, Inc</t>
  </si>
  <si>
    <t>JO-A-300-20261-830168</t>
  </si>
  <si>
    <t>' Social 
Federal
State</t>
  </si>
  <si>
    <t>33733 US Hwy 75 NW Argyle, MN 56713</t>
  </si>
  <si>
    <t>42032 380th Ave NW</t>
  </si>
  <si>
    <t>H-300-20261-831453</t>
  </si>
  <si>
    <t>Palizzi &amp; Son, Inc.</t>
  </si>
  <si>
    <t>Palizzi Farm</t>
  </si>
  <si>
    <t>14820 Sable Blvd</t>
  </si>
  <si>
    <t>Palizzi</t>
  </si>
  <si>
    <t>Debora</t>
  </si>
  <si>
    <t>14820 Sable Blvd.</t>
  </si>
  <si>
    <t>palizzifarm@gmail.com</t>
  </si>
  <si>
    <t>JO-A-300-20261-831453</t>
  </si>
  <si>
    <t>' Social Security, Federal Tax, State Tax, and any deductions as required by laws, as well as any loans and advances (if any), and long-distance telephone charges (if any).  The reasonable repair or replacement cost of willful or negligent damages to housing, tools, and equipment caused by the worker (other than normal wear and tear).</t>
  </si>
  <si>
    <t>Mobile housing</t>
  </si>
  <si>
    <t>H-300-20266-839330</t>
  </si>
  <si>
    <t>Humphrey Coker Seed Co</t>
  </si>
  <si>
    <t>311 Sumter Avenue</t>
  </si>
  <si>
    <t>Janie</t>
  </si>
  <si>
    <t xml:space="preserve">311 Sumter Ave </t>
  </si>
  <si>
    <t>Michael Todd</t>
  </si>
  <si>
    <t>164 Market Street</t>
  </si>
  <si>
    <t>JO-A-300-20266-839330</t>
  </si>
  <si>
    <t>GIN LABORER</t>
  </si>
  <si>
    <t>311 Sumter Ave</t>
  </si>
  <si>
    <t>Palmetto Villas: 207 14TH STREET</t>
  </si>
  <si>
    <t>HARTSVILLE</t>
  </si>
  <si>
    <t>BRICK</t>
  </si>
  <si>
    <t>cokercottongin@gmail.com</t>
  </si>
  <si>
    <t>H-300-20262-832609</t>
  </si>
  <si>
    <t>V &amp; S Harvesting, Inc.</t>
  </si>
  <si>
    <t>3288 NE Turner Ave.</t>
  </si>
  <si>
    <t>3288 NE Turner Ave</t>
  </si>
  <si>
    <t>JO-A-300-20262-832609</t>
  </si>
  <si>
    <t>419 N Volusia Ave</t>
  </si>
  <si>
    <t>seleny.gamez@yahoo.com</t>
  </si>
  <si>
    <t>H-300-20282-873854</t>
  </si>
  <si>
    <t>Dunn Ranch Inc.</t>
  </si>
  <si>
    <t>25923 Rd A</t>
  </si>
  <si>
    <t>Moscow</t>
  </si>
  <si>
    <t>kadunn@pld.com</t>
  </si>
  <si>
    <t>JO-A-300-20282-873854</t>
  </si>
  <si>
    <t xml:space="preserve">Employees need to be able to lift 50 pounds to pick up feed bags, fence posts, and wire rolls. Employees will sitting when in water trucks. Moderate cell phone use is allowed at the worksite. </t>
  </si>
  <si>
    <t>502 Tuscarora Ct</t>
  </si>
  <si>
    <t>H-300-20293-882104</t>
  </si>
  <si>
    <t xml:space="preserve">Kopec Veterinary Associates, PC.  </t>
  </si>
  <si>
    <t xml:space="preserve">400 Stackstown Road </t>
  </si>
  <si>
    <t xml:space="preserve">Kopec </t>
  </si>
  <si>
    <t>400 Stackstown Road</t>
  </si>
  <si>
    <t xml:space="preserve">Marietta </t>
  </si>
  <si>
    <t>JO-A-300-20293-882104</t>
  </si>
  <si>
    <t xml:space="preserve">Stable Attendant </t>
  </si>
  <si>
    <t xml:space="preserve">This job requires three months of prior verifiable experience as stable assistant in a standardbred horse breeding operation.  Saturday work required. Must be able to lift/carry 60 lbs.   </t>
  </si>
  <si>
    <t>2768 Mount Gretna Road</t>
  </si>
  <si>
    <t>Frame Apartment</t>
  </si>
  <si>
    <t>H-300-20300-888148</t>
  </si>
  <si>
    <t xml:space="preserve">Kueter's Fish Company, Inc. </t>
  </si>
  <si>
    <t>2090 Greene 905 Road</t>
  </si>
  <si>
    <t>Kueter</t>
  </si>
  <si>
    <t>kueterfish@yahoo.com</t>
  </si>
  <si>
    <t>JO-A-300-20300-888148</t>
  </si>
  <si>
    <t>Drive a tractor, Drive a truck, must have a drivers license</t>
  </si>
  <si>
    <t xml:space="preserve">2090 Greene 905 Road
</t>
  </si>
  <si>
    <t>934 Greene 901 Road, Paragould AR 72450
107 N. 9th Avenue Paragould AR 72450</t>
  </si>
  <si>
    <t>1 mobile home and 1 brick house</t>
  </si>
  <si>
    <t>H-300-20288-878538</t>
  </si>
  <si>
    <t>JO-A-300-20288-878538</t>
  </si>
  <si>
    <t>Sheepeherder</t>
  </si>
  <si>
    <t xml:space="preserve">*The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workers an effective means of communicating, specifically cell phones and radios, with
persons capable of responding to the worker's need in case of an emergency. These means are necessary to perform the work and
can include, but are not limited to, satellite phones, cell phones, wireless devices, radio transmitters, or other types of electronic
communication systems for emergency or business use only. If the worker is in an area with no cell phone service, the employer
plans to provide radios or contact the workers in person 2 times per week, visits: Monday at 8:00 am &amp; Thursday at 12:00 pm. at
mobile housing. </t>
  </si>
  <si>
    <t>H-300-20296-885290</t>
  </si>
  <si>
    <t>Mitch Benson Farms</t>
  </si>
  <si>
    <t>6433 Oakdale Rd</t>
  </si>
  <si>
    <t>mbenson78mhs@yahoo.com</t>
  </si>
  <si>
    <t>JO-A-300-20296-885290</t>
  </si>
  <si>
    <t>4727 Vidrine Rd.</t>
  </si>
  <si>
    <t>Ville platte</t>
  </si>
  <si>
    <t>H-300-20296-885293</t>
  </si>
  <si>
    <t>Kuchenbecker Excavating, Inc.</t>
  </si>
  <si>
    <t>46285 10th St</t>
  </si>
  <si>
    <t>Rake</t>
  </si>
  <si>
    <t>Kuchenbecker</t>
  </si>
  <si>
    <t>Gerhard</t>
  </si>
  <si>
    <t>JO-A-300-20296-885293</t>
  </si>
  <si>
    <t>Require a CDL or equivalent or be able to obtain a CDL within 30 days to allow the driving of semi-trucks.  Must have experience with air brakes.  Work outdoors, exposed to weather.  Be able to lift 75 lb.  Employer may pay performance-based incentive bonuses at the end of the contract period at the employer's discretion. Require 3 months experience.</t>
  </si>
  <si>
    <t>101 1st St NE</t>
  </si>
  <si>
    <t>kuchexac@wctatel.net</t>
  </si>
  <si>
    <t>H-300-20300-888295</t>
  </si>
  <si>
    <t>H 4 Crawfish LLC</t>
  </si>
  <si>
    <t>2227 Prairie Hayes Rd</t>
  </si>
  <si>
    <t>Hundley Jr.</t>
  </si>
  <si>
    <t>h4crawfishllc@yahoo.com</t>
  </si>
  <si>
    <t>JO-A-300-20300-888295</t>
  </si>
  <si>
    <t>3732 Cole Gully Rd</t>
  </si>
  <si>
    <t>3461 Branch Hwy, Lot #3</t>
  </si>
  <si>
    <t>H-300-20293-881633</t>
  </si>
  <si>
    <t>Mark Gary Home Builders</t>
  </si>
  <si>
    <t>24042 Raymond Hwy.</t>
  </si>
  <si>
    <t>JO-A-300-20293-881633</t>
  </si>
  <si>
    <t xml:space="preserve">24042 Raymond Hwy.
</t>
  </si>
  <si>
    <t>15501 Hwy. 102</t>
  </si>
  <si>
    <t>H-300-20295-884713</t>
  </si>
  <si>
    <t>Stokley Nursery, LLC</t>
  </si>
  <si>
    <t>9720 Moffett Rd.</t>
  </si>
  <si>
    <t>Stokley</t>
  </si>
  <si>
    <t>brandon@stokleynursery.com</t>
  </si>
  <si>
    <t>JO-A-300-20295-884713</t>
  </si>
  <si>
    <t>One month of verifiable nursery work experience required. Requires prolonged stooping, reaching, bending, pushing, pulling, heavy lifting and carrying including 50 lb. bags of fertilizer and 15 gallon potted plants. Work outside in extremely hot, cold, and/or wet weather. Employer is a Drug Free Workplace. Drug testing is conducted post-hire at the employer's expense and is not part of the interview process.</t>
  </si>
  <si>
    <t>9720 Moffett Rd. (30.7840°, -88.2701°)</t>
  </si>
  <si>
    <t>10355 Broughton Rd. #1, #2, #3</t>
  </si>
  <si>
    <t>elizabeth@stokleynursey.com</t>
  </si>
  <si>
    <t>H-300-20300-888087</t>
  </si>
  <si>
    <t>Glover</t>
  </si>
  <si>
    <t>517 McCubbins Road</t>
  </si>
  <si>
    <t>knoxvilletn@bonnieplants.com</t>
  </si>
  <si>
    <t>JO-A-300-20300-888087</t>
  </si>
  <si>
    <t>Three months of agricultural work experience required. Walk, bend, stoop, crouch, stand on concrete or other surfaces, and push and pull for extensive periods of time. Repetitive use of hand and finger movement. Work outside in inclement weather. Lift, carry and load up to 50 lbs. Must be 18 years of age or older. Employer is a drug free workplace. Drug and alcohol testing may be conducted post-hire at the employer's expense and is not part of the interview process.</t>
  </si>
  <si>
    <t>517 McCubbins Rd.</t>
  </si>
  <si>
    <t>H-300-20309-898893</t>
  </si>
  <si>
    <t>Roche Ranches, Inc.</t>
  </si>
  <si>
    <t xml:space="preserve">17100 North 6000 West </t>
  </si>
  <si>
    <t>17100 North 6000 West , Garland UT 84312</t>
  </si>
  <si>
    <t xml:space="preserve">Garland </t>
  </si>
  <si>
    <t>Roche</t>
  </si>
  <si>
    <t>Jeff or Dusty</t>
  </si>
  <si>
    <t>17100 North 6000 West</t>
  </si>
  <si>
    <t>Garland</t>
  </si>
  <si>
    <t>dustyroche@hotmail.com</t>
  </si>
  <si>
    <t>JO-A-300-20309-898893</t>
  </si>
  <si>
    <t>H-300-20307-894529</t>
  </si>
  <si>
    <t>Reece Farms, Inc</t>
  </si>
  <si>
    <t>12848 CR 26 SW</t>
  </si>
  <si>
    <t>Reece</t>
  </si>
  <si>
    <t>JO-A-300-20307-894529</t>
  </si>
  <si>
    <t>101 Magnolia</t>
  </si>
  <si>
    <t>Daisetta</t>
  </si>
  <si>
    <t>reecefarms@gmail.com</t>
  </si>
  <si>
    <t>H-300-20308-896649</t>
  </si>
  <si>
    <t>Hess Ranch/BLR Ranch</t>
  </si>
  <si>
    <t>13386 Bayou Fordoche Road</t>
  </si>
  <si>
    <t>Hess</t>
  </si>
  <si>
    <t>Missy</t>
  </si>
  <si>
    <t>hessranch@att.net</t>
  </si>
  <si>
    <t>JO-A-300-20308-896649</t>
  </si>
  <si>
    <t>13318 Bayou Fordoche Road</t>
  </si>
  <si>
    <t>H-300-20304-892691</t>
  </si>
  <si>
    <t>JO-A-300-20304-892691</t>
  </si>
  <si>
    <t>1105 Old Wiggins Way</t>
  </si>
  <si>
    <t>105 Sammy Jo Read</t>
  </si>
  <si>
    <t>Lumberton</t>
  </si>
  <si>
    <t>H-300-20307-894953</t>
  </si>
  <si>
    <t>Fontenot &amp; Buller Farms Gen Ptr</t>
  </si>
  <si>
    <t>4428 Pine Point Rd</t>
  </si>
  <si>
    <t>4428 Pine Point rd</t>
  </si>
  <si>
    <t>tedbuller@yahoo.com</t>
  </si>
  <si>
    <t>JO-A-300-20307-894953</t>
  </si>
  <si>
    <t>5391 Pine Point Rd</t>
  </si>
  <si>
    <t>H-300-20307-895031</t>
  </si>
  <si>
    <t>Mortus</t>
  </si>
  <si>
    <t>4447 OLD US HWY 41 SOUTH</t>
  </si>
  <si>
    <t>hr@speedling.com</t>
  </si>
  <si>
    <t>JO-A-300-20307-895031</t>
  </si>
  <si>
    <t xml:space="preserve">	DRIVER REQUIREMENTS  (WILL NEED GA DRIVERS LICENSE IF 
        THEY PLAN TO USE SPEEDLING'S TRANSPORTATION)
	EMPLOYER WILL TRAIN
</t>
  </si>
  <si>
    <t>WWW.SPEEDLING.COM</t>
  </si>
  <si>
    <t>H-300-20307-894511</t>
  </si>
  <si>
    <t>Stephen Jackson</t>
  </si>
  <si>
    <t>2815 Fords Mill Road</t>
  </si>
  <si>
    <t>2815 Ford's Mill Road</t>
  </si>
  <si>
    <t>JO-A-300-20307-894511</t>
  </si>
  <si>
    <t>Farmworkers, Farm, Ranch and Aquacultural Animals</t>
  </si>
  <si>
    <t xml:space="preserve">Experience:
3 months of verifiable experience required working with foals, yearling preparation and vaccinations.
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
</t>
  </si>
  <si>
    <t>2815 Fords Mill Rd</t>
  </si>
  <si>
    <t>2615 Fords Mill Rd</t>
  </si>
  <si>
    <t>H-300-20307-894295</t>
  </si>
  <si>
    <t>AGG Paradox, LLC</t>
  </si>
  <si>
    <t>Paradox Farms</t>
  </si>
  <si>
    <t>2576 Bell Rd.</t>
  </si>
  <si>
    <t>Sycamore</t>
  </si>
  <si>
    <t>Kaylar</t>
  </si>
  <si>
    <t>kaylarhoward@gmail.com</t>
  </si>
  <si>
    <t>JO-A-300-20307-894295</t>
  </si>
  <si>
    <t>Most job duties require workers to work in extremely hot, cold and/or wet weather and perform prolonged standing, walking, reaching, stooping, bending, pushing, pulling, and heavy lifting and carrying of up to 50 lbs. Use ladder or pruning towers up to 40 feet while pruning. Hazardous occupation. Employer is a drug-free workplace. Drug testing is conducted post-hire at the employer's expense and is not part of the interview process.</t>
  </si>
  <si>
    <t>2576 Bell Rd</t>
  </si>
  <si>
    <t>TURNER</t>
  </si>
  <si>
    <t>2719 Whiddon Mill Rd</t>
  </si>
  <si>
    <t>H-300-20323-918077</t>
  </si>
  <si>
    <t>Benjamin and Michelle Deshotels Farms</t>
  </si>
  <si>
    <t>5536 Hwy 107 S</t>
  </si>
  <si>
    <t>JO-A-300-20323-918077</t>
  </si>
  <si>
    <t xml:space="preserve">' The following deductions will be made for US workers: Social Security, Federal Tax, State Tax-if applicable.
Willful destruction of property.
Advances and/or loans, if any, from employer to workers may be considered as preauthorized payroll deductions.
</t>
  </si>
  <si>
    <t>5537 Hwy 107 S</t>
  </si>
  <si>
    <t>Mobile Home, Wooden Houses</t>
  </si>
  <si>
    <t>H-300-20337-934234</t>
  </si>
  <si>
    <t>RSK Farms</t>
  </si>
  <si>
    <t>823 West Main Street</t>
  </si>
  <si>
    <t>Mayville</t>
  </si>
  <si>
    <t>Kyllo</t>
  </si>
  <si>
    <t>debbiekrbgravel@gmail.com</t>
  </si>
  <si>
    <t>JO-A-300-20337-934234</t>
  </si>
  <si>
    <t>Crop Farmworker</t>
  </si>
  <si>
    <t>Employer requires criminal background check post hire at employer's expense due to expensive tools and equipment on the farm. Failure to pass criminal background check will result in termination of employment.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</si>
  <si>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220  148th Ave SE</t>
  </si>
  <si>
    <t>Clifford</t>
  </si>
  <si>
    <t>409  144th Ave SE</t>
  </si>
  <si>
    <t>H-300-20323-917710</t>
  </si>
  <si>
    <t>JO-A-300-20323-917710</t>
  </si>
  <si>
    <t>Whitesville</t>
  </si>
  <si>
    <t>H-300-20323-917272</t>
  </si>
  <si>
    <t>Buynak Farms Inc.</t>
  </si>
  <si>
    <t>3139  104th St NW</t>
  </si>
  <si>
    <t>Buynak</t>
  </si>
  <si>
    <t>norman.buynak@gmail.com</t>
  </si>
  <si>
    <t>JO-A-300-20323-917272</t>
  </si>
  <si>
    <t xml:space="preserve"> Must be able to lift 60 lbs.  Must have 3 months experience. Must be able to obtain a drivers license within 30-90 days of hire. Employer requires drug screen post hire at employer's expense due to the liability of driving heavy trucks and equipment on public roads. Employer requires criminal background check post hire at employer's expense due to expensive tools and equipment and the presence of children on the farm. Failure to pass drug screening and/or criminal background check will result in termination of employment with our company.</t>
  </si>
  <si>
    <t>10150  32nd Ave NW</t>
  </si>
  <si>
    <t>H-300-20323-917585</t>
  </si>
  <si>
    <t>Taucer Honey and Bee Co.</t>
  </si>
  <si>
    <t>2578 CR 715</t>
  </si>
  <si>
    <t>Buna</t>
  </si>
  <si>
    <t>Taucer</t>
  </si>
  <si>
    <t>JO-A-300-20323-917585</t>
  </si>
  <si>
    <t>2568 CR 715</t>
  </si>
  <si>
    <t>RENO</t>
  </si>
  <si>
    <t>H-300-20345-950930</t>
  </si>
  <si>
    <t>JO-A-300-20345-950930</t>
  </si>
  <si>
    <t>7680 MONTEZUMA HILLS RD CORNER OF ANDERSON&amp;MONTEZUMA 3 Mi SE</t>
  </si>
  <si>
    <t>H-300-20344-945702</t>
  </si>
  <si>
    <t>S Ranch LLC</t>
  </si>
  <si>
    <t>914 Push Creek Rd</t>
  </si>
  <si>
    <t>PO Box 10, Custer, MT, 59024 (Mailing Address)</t>
  </si>
  <si>
    <t>Jim or Bode or Marcie</t>
  </si>
  <si>
    <t>sranch.llc@gmail.com</t>
  </si>
  <si>
    <t>JO-A-300-20344-945702</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</si>
  <si>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work with and around farm machinery such as tractors for haying and supplemental feeding purposes and ATVs for irrigating and the movement of livestock, maintain </t>
  </si>
  <si>
    <t>914B Push Creek Road</t>
  </si>
  <si>
    <t>914B Push Creek Rd</t>
  </si>
  <si>
    <t>H-300-20338-935772</t>
  </si>
  <si>
    <t>JO-A-300-20338-935772</t>
  </si>
  <si>
    <t>This job requires a minimum of one month of prior experience working in tree fruit orchards handling manual tasks associated with fruit production and harvest activities. Work week is Monday through Saturday (Saturday work required); Sunday work may be offered but not required. Must be able to lift/carry 60 lbs. Employer-paid post-hire drug testing is required after a worker has an accident at work and upon suspicion of use.</t>
  </si>
  <si>
    <t>Custom #4: 5502 Road T SW</t>
  </si>
  <si>
    <t>Custom Orchard #4 - 5502 Road T SW</t>
  </si>
  <si>
    <t>2 single level wood frame structures</t>
  </si>
  <si>
    <t>H-300-20337-934670</t>
  </si>
  <si>
    <t>JO-A-300-20337-934670</t>
  </si>
  <si>
    <t>This job requires a minimum of three months of prior experience working in a wholesale nursery or crop farm handling both manual and machine tasks associated with nursery production and/or farm crop and harvest activities.  Applicants must be able to furnish verbal or written statement establishing relevant prior work experience.    Workers must be able to perform manual as well as mechanized activities with accuracy and efficiency. Saturday worked required.  Must be able to lift/carry 60 lbs. Employer is a U.S. Department of Agriculture-certified Drug Free Workplace employer.  Employer-paid post-hire drug testing required.</t>
  </si>
  <si>
    <t>PO Box 264</t>
  </si>
  <si>
    <t>H-300-20337-934587</t>
  </si>
  <si>
    <t>Mercer Ranches, Inc.</t>
  </si>
  <si>
    <t>46 Sonova Road</t>
  </si>
  <si>
    <t>Prieto</t>
  </si>
  <si>
    <t>Mireya</t>
  </si>
  <si>
    <t>JO-A-300-20337-934587</t>
  </si>
  <si>
    <t>This job requires a minimum of two (2) months of prior tractor operating experience.  Workers must be able to perform manual as well as mechanized activities with accuracy and efficiency. Applicants must be able to furnish verbal or written statement establishing relevant prior work experience as an agricultural equipment operator. Saturday work required. Must be able to lift/carry 50  lbs. Employer-paid pre-employment and post-hire drug testing required.</t>
  </si>
  <si>
    <t>Chapman Creek Vineyard - 240 Sundale Road</t>
  </si>
  <si>
    <t>Roosevelt</t>
  </si>
  <si>
    <t>Paisano Place - 25 Paisano Lane</t>
  </si>
  <si>
    <t>hr@mercerranches.com</t>
  </si>
  <si>
    <t>ALLAMAKEE</t>
  </si>
  <si>
    <t>Glenwood</t>
  </si>
  <si>
    <t>H-300-20199-721302</t>
  </si>
  <si>
    <t>Fazio Farms Operating Company, LLC</t>
  </si>
  <si>
    <t>8433 NE 13th Ave</t>
  </si>
  <si>
    <t>Portland</t>
  </si>
  <si>
    <t>Fazio</t>
  </si>
  <si>
    <t xml:space="preserve">8433 NE 13th </t>
  </si>
  <si>
    <t>JO-A-300-20199-721302</t>
  </si>
  <si>
    <t>' The Employer will make the following deductions from the worker’s wages: FICA taxes, Federal Income tax if required,  Oregon state transit tax under HB 2017, other deductions expressly authorized or required by state or federal law, cash advances and repayment of loans, repayment of over payment of wages to the worker, payment for articles which the Worker has voluntarily purchased from the Employer, long-distance telephone charges, and any other deductions expressly authorized by the worker in writing.</t>
  </si>
  <si>
    <t xml:space="preserve">*SEE ADDENDUM C
4e) Must be able to lift and/or load 60lbs, Weight 50lbs or more: Assistance allowed. 
4g) Work may take place when temperatures are below freezing and above 100 degrees Fahrenheit.
4h) May require extensive pulling and/or pushing of tools, wheelbarrows,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</si>
  <si>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 xml:space="preserve">29242 NW Sauvie Island Rd. </t>
  </si>
  <si>
    <t>faziofarms@gmail.com</t>
  </si>
  <si>
    <t>H-300-20345-951307</t>
  </si>
  <si>
    <t>JO-A-300-20345-951307</t>
  </si>
  <si>
    <t>' Social Security and  Federal  Income Tax withholding's may be deducted from wages.</t>
  </si>
  <si>
    <t>3360 Road 12 (16 MLS WEST OF GREYBULL WY ON HWY 14-16-20)</t>
  </si>
  <si>
    <t>EMBLEM</t>
  </si>
  <si>
    <t>3360 Road 12 (16 MLS WEST OF GREYBULL WY ON HWY 14-16-20</t>
  </si>
  <si>
    <t xml:space="preserve">FIXED SITE UNIT, MOBILE RANGE UNITS </t>
  </si>
  <si>
    <t>H-300-20317-910116</t>
  </si>
  <si>
    <t>JO-A-300-20317-910116</t>
  </si>
  <si>
    <t>H-300-20318-912688</t>
  </si>
  <si>
    <t>Johnsons Mountain Ranch LLC</t>
  </si>
  <si>
    <t>115 E Center</t>
  </si>
  <si>
    <t>PO Box 275, Aurora UT 84620</t>
  </si>
  <si>
    <t>Jared or Ginger</t>
  </si>
  <si>
    <t>jaredandginger@yahoo.com</t>
  </si>
  <si>
    <t>JO-A-300-20318-912688</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</si>
  <si>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t>
  </si>
  <si>
    <t>115 East Center</t>
  </si>
  <si>
    <t>H-300-20345-950065</t>
  </si>
  <si>
    <t>JO-A-300-20345-950065</t>
  </si>
  <si>
    <t xml:space="preserve">Employer shall provide housing and board in accordance with the rules and regulations of the federal government of the United States of America. 	 Discretionary performance-based bonuses may be available. Payroll advances may be available.	</t>
  </si>
  <si>
    <t>' Oregon wages will be $1993.33 and Washington wages will be $1682.33. No state taxes will be deducted from worker's pay when working in the State of Washington. Social Security, Federal and State Income Tax withholding may be deducted from wages when working in the State of Oregon.</t>
  </si>
  <si>
    <t>85080 BUTLER GRADE ROAD</t>
  </si>
  <si>
    <t>MILTON-FREEWATER</t>
  </si>
  <si>
    <t>H-300-20318-911520</t>
  </si>
  <si>
    <t xml:space="preserve"> Schmeets</t>
  </si>
  <si>
    <t>7050 Burnt Creek Loop</t>
  </si>
  <si>
    <t>JO-A-300-20318-911520</t>
  </si>
  <si>
    <t xml:space="preserve"> General Farm worker</t>
  </si>
  <si>
    <t xml:space="preserve">
Employees must have a valid drivers license with CDL endorsement, 6 months Semi-truck driving experience required. </t>
  </si>
  <si>
    <t>4590 ND Hwy 200</t>
  </si>
  <si>
    <t>Single story wooden framed</t>
  </si>
  <si>
    <t>H-300-20289-879248</t>
  </si>
  <si>
    <t>B&amp;T Farms, Partnership</t>
  </si>
  <si>
    <t>26102 Tenant Road</t>
  </si>
  <si>
    <t>PLAQUEMINE</t>
  </si>
  <si>
    <t>Canella</t>
  </si>
  <si>
    <t>bandtfarms1@yahoo.com</t>
  </si>
  <si>
    <t>JO-A-300-20289-879248</t>
  </si>
  <si>
    <t xml:space="preserve">' Federal, State Social Security and Medicare Withholding
Advance on pay earned. 
Worker will be charged a reasonable cost for any willful damage to housing, furnishings or tools. </t>
  </si>
  <si>
    <t>8118 Hwy 1 S</t>
  </si>
  <si>
    <t>Addis</t>
  </si>
  <si>
    <t>H-300-20315-906853</t>
  </si>
  <si>
    <t>JO-A-300-20315-906853</t>
  </si>
  <si>
    <t>' Social Security, Federal and State Income Tax withholding’s may be deducted from wages.
State Income Tax will be withheld for workers while they are working in the State of Idaho. When the workers are working in the State of Nevada there is no State Income Tax withheld.</t>
  </si>
  <si>
    <t>H-300-20344-947371</t>
  </si>
  <si>
    <t>Jodi Hill</t>
  </si>
  <si>
    <t>Troublesome Creek Ranch</t>
  </si>
  <si>
    <t>1167 County RD 2</t>
  </si>
  <si>
    <t>Skylar Carpenter or</t>
  </si>
  <si>
    <t xml:space="preserve">Jodi Hill  </t>
  </si>
  <si>
    <t>skylarfay@gmail.com</t>
  </si>
  <si>
    <t>JO-A-300-20344-947371</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</si>
  <si>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t>
  </si>
  <si>
    <t>H-300-20314-904434</t>
  </si>
  <si>
    <t>Sieben Ranch Co.</t>
  </si>
  <si>
    <t>1600 Chevallier Drive</t>
  </si>
  <si>
    <t>PO Box 1683, Helena, MT, 59624</t>
  </si>
  <si>
    <t>Wolf Creek</t>
  </si>
  <si>
    <t>Baucus</t>
  </si>
  <si>
    <t>John or Cathy</t>
  </si>
  <si>
    <t>President/Treasurer</t>
  </si>
  <si>
    <t>1600 Chevallier Dr</t>
  </si>
  <si>
    <t>mtrancher@3riversdbs.net</t>
  </si>
  <si>
    <t>JO-A-300-20314-904434</t>
  </si>
  <si>
    <t xml:space="preserve">1600 Chevallier Dr. </t>
  </si>
  <si>
    <t>H-300-20262-832343</t>
  </si>
  <si>
    <t>26905 Highway 71 West</t>
  </si>
  <si>
    <t>Spicewood</t>
  </si>
  <si>
    <t>P.O. Box 341659</t>
  </si>
  <si>
    <t>Lakeway</t>
  </si>
  <si>
    <t>JO-A-300-20262-832343</t>
  </si>
  <si>
    <t>' Just normal taxes withheld</t>
  </si>
  <si>
    <t>Need to be able to withstand elements, both hot and cold</t>
  </si>
  <si>
    <t>Bunkhouses</t>
  </si>
  <si>
    <t>H-300-20223-759514</t>
  </si>
  <si>
    <t>JO-A-300-20223-759514</t>
  </si>
  <si>
    <t>H-300-20258-821421</t>
  </si>
  <si>
    <t>C &amp; A Farms</t>
  </si>
  <si>
    <t>2036 Hwy 442 E</t>
  </si>
  <si>
    <t>Lubin</t>
  </si>
  <si>
    <t>Avery</t>
  </si>
  <si>
    <t>lubina51@icloud.com</t>
  </si>
  <si>
    <t>JO-A-300-20258-821421</t>
  </si>
  <si>
    <t xml:space="preserve">Drug testing may be done post-hire at the employers expense. Employees need to be able to lift 100 lbs. Moderate cell phone use is allowed at the worksite. </t>
  </si>
  <si>
    <t>Lindsey Rd</t>
  </si>
  <si>
    <t>Doddsvile</t>
  </si>
  <si>
    <t>206 Lindsey Rd</t>
  </si>
  <si>
    <t>H-300-20258-821499</t>
  </si>
  <si>
    <t>PO Box 922, Grantsville UT 84029 (Mailing Address)</t>
  </si>
  <si>
    <t>JO-A-300-20258-821499</t>
  </si>
  <si>
    <t>H-300-20258-821690</t>
  </si>
  <si>
    <t>JO-A-300-20258-821690</t>
  </si>
  <si>
    <t>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and carry 50 lbs. Must not hinder another workers productivity.  Use of personal cell phone or other personal electronic device during working hours strictly prohibited except for work-related calls or emergencies and violation may result in immediate termination.  Though not a hiring requirement, if a worker drives a company vehicle during the period of employment then at the time of operating the company vehicle the driver must possess a valid drivers license issued by a U.S. state or forei</t>
  </si>
  <si>
    <t>H-300-20259-823539</t>
  </si>
  <si>
    <t>SARA GONZALES</t>
  </si>
  <si>
    <t>459 HENRY MOXLEY ROAD</t>
  </si>
  <si>
    <t>GONZALES</t>
  </si>
  <si>
    <t>SARA</t>
  </si>
  <si>
    <t>FLC/OWNER</t>
  </si>
  <si>
    <t>saragonzales@gmail.com</t>
  </si>
  <si>
    <t>JO-A-300-20259-823539</t>
  </si>
  <si>
    <t>FARM WORKERS</t>
  </si>
  <si>
    <t xml:space="preserve">' FEDERAL AND STATE TAXES WILL BE DEDUCTED AS REQUIRED BY LAW. </t>
  </si>
  <si>
    <t>Workers are required to have 3 months of farm work experience. These task will be done in extreme weather conditions. Bending, stooping, and lifting will be involved on a daily basis. The introductory period for all crop activities is 2 days, starting with the first day of employment to acclimate the workers to the physical demands of farm work and to familiarize workers with job specifications and to demonstrate proper harvest methods. Workers will be required to lift up to 50 pounds.</t>
  </si>
  <si>
    <t xml:space="preserve">2955 Old Normantown Road
</t>
  </si>
  <si>
    <t xml:space="preserve">1487 US HWY 1 SOUTH </t>
  </si>
  <si>
    <t>saragonzales549@gmail.com</t>
  </si>
  <si>
    <t>H-300-20259-824820</t>
  </si>
  <si>
    <t>Lone Wolf Management, Inc.</t>
  </si>
  <si>
    <t>788 Sam Beasley Road</t>
  </si>
  <si>
    <t>788 Sam Beasley Rd.</t>
  </si>
  <si>
    <t>shewolf6416@yahoo.com</t>
  </si>
  <si>
    <t>JO-A-300-20259-824820</t>
  </si>
  <si>
    <t>32.153219, -82.268986</t>
  </si>
  <si>
    <t>Ponderosa</t>
  </si>
  <si>
    <t>1064-01-04 Five Ash Road</t>
  </si>
  <si>
    <t>H-300-20273-849734</t>
  </si>
  <si>
    <t>HBW Farms, Inc.</t>
  </si>
  <si>
    <t>17490 Highway 26</t>
  </si>
  <si>
    <t>marshallwatson71@yahoo.com</t>
  </si>
  <si>
    <t>JO-A-300-20273-849734</t>
  </si>
  <si>
    <t xml:space="preserve">Must be able to work in inclement weather conditions; frequent stooping/bending; repetitive movements; Random drug screening upon hire paid for by employer </t>
  </si>
  <si>
    <t xml:space="preserve">17490 Highway 26
</t>
  </si>
  <si>
    <t>5296 Highway 1126</t>
  </si>
  <si>
    <t>3 bedrooms; 2 bathrooms; A/C and heat;</t>
  </si>
  <si>
    <t>H-300-20269-845811</t>
  </si>
  <si>
    <t>Circle P Cattle</t>
  </si>
  <si>
    <t>14516 Road 88</t>
  </si>
  <si>
    <t>Lisco</t>
  </si>
  <si>
    <t>jared.phillips305@gmail.com</t>
  </si>
  <si>
    <t>JO-A-300-20269-845811</t>
  </si>
  <si>
    <t>Extensive pushing, pulling, sitting and walking. Exposure to extreme temperatures. Frequent stooping. Repetitive movements. OT/Holiday is not mandatory. Be aware of rattlesnakes! Employer requires criminal background check post hire at employer's expense due to expensive farm equipment and the presence of children on the farm as well as a drug screen post hire at employers expense due to operating of heavy machinery. Failure to pass drug screen and/or criminal background check will result in termination of employment. Must be able to obtain driver's license within 30 days of hire. Wage rate may increase with verifiable experience. Must be able to lift a 100 pound calf. Minimum one (1) months experience. Basic literacy and arithmetic requirement. No minimum education required.</t>
  </si>
  <si>
    <t>14191 Road 88</t>
  </si>
  <si>
    <t>GARDEN</t>
  </si>
  <si>
    <t>14189 Road 88</t>
  </si>
  <si>
    <t>Employer  owned 3 bedroom house with 3 b</t>
  </si>
  <si>
    <t>H-300-20262-833533</t>
  </si>
  <si>
    <t>B Bar J Inc</t>
  </si>
  <si>
    <t>21001 J Road</t>
  </si>
  <si>
    <t>Mishler</t>
  </si>
  <si>
    <t>bmishler@gbta.net</t>
  </si>
  <si>
    <t>JO-A-300-20262-833533</t>
  </si>
  <si>
    <t>' Federal Tax, Social Security and State Tax</t>
  </si>
  <si>
    <t>Extensive pushing, pulling, sitting and walking. Exposure to extreme temperatures. Frequent stooping. Must be able to get a valid driver's license within 30-90 days of hire. Minimum 3 months experience. Must be able to lift a 75 pound calf. Wage rate may increase with verifiable experience. Employer may reward exceptional work with monetary or other benefits in addition to those listed here in his sole discretion.</t>
  </si>
  <si>
    <t>NESS</t>
  </si>
  <si>
    <t>21147 J Road</t>
  </si>
  <si>
    <t>H-300-20261-829908</t>
  </si>
  <si>
    <t>Hoffman Harvesting</t>
  </si>
  <si>
    <t>P O Box 279</t>
  </si>
  <si>
    <t>Candice</t>
  </si>
  <si>
    <t>JO-A-300-20261-829908</t>
  </si>
  <si>
    <t>13874 315th Ave</t>
  </si>
  <si>
    <t>Java</t>
  </si>
  <si>
    <t>hoffmanharvesting@yahoo.com</t>
  </si>
  <si>
    <t>H-300-20275-853910</t>
  </si>
  <si>
    <t>JO-A-300-20275-853910</t>
  </si>
  <si>
    <t xml:space="preserve">TRAINING: The employer will provide six (6) days of training. 
ENTRENAMIENTO: El empleador proporcionar seis (6) das de entrenamiento.
</t>
  </si>
  <si>
    <t>220 Sarasota Street</t>
  </si>
  <si>
    <t>H-300-20273-849566</t>
  </si>
  <si>
    <t>Fruge' Aquafarms, Inc.</t>
  </si>
  <si>
    <t>7172 Church Point Highway</t>
  </si>
  <si>
    <t>Fruge' II</t>
  </si>
  <si>
    <t>Rufus</t>
  </si>
  <si>
    <t>pam@frugeseafood.com</t>
  </si>
  <si>
    <t>JO-A-300-20273-849566</t>
  </si>
  <si>
    <t xml:space="preserve">114 Jeffers Street
</t>
  </si>
  <si>
    <t>H-300-20294-883276</t>
  </si>
  <si>
    <t>JO-A-300-20294-883276</t>
  </si>
  <si>
    <t xml:space="preserve">This job requires a minimum of three months of prior experience working in a nursery, fruit or vegetable farm, handling both manual and machine tasks associated with commodity production and harvest activities.  Saturday work required.  Must be able to lift/carry 60 lbs.   </t>
  </si>
  <si>
    <t>H-300-20279-857246</t>
  </si>
  <si>
    <t>Ralph Howard</t>
  </si>
  <si>
    <t>9479 Main Street</t>
  </si>
  <si>
    <t xml:space="preserve"> Darrell</t>
  </si>
  <si>
    <t>Brth</t>
  </si>
  <si>
    <t>JO-A-300-20279-857246</t>
  </si>
  <si>
    <t xml:space="preserve">' Federal and State Tax, Social Security </t>
  </si>
  <si>
    <t xml:space="preserve">
Workers must have three months tractor driving with computerized monitors experience to feed cattle daily.  </t>
  </si>
  <si>
    <t>9483 Main Street NW</t>
  </si>
  <si>
    <t xml:space="preserve"> Apartment 1 bdr.  1 bath </t>
  </si>
  <si>
    <t>phoward@ndsupernet.com</t>
  </si>
  <si>
    <t>H-300-20307-894578</t>
  </si>
  <si>
    <t>American River Companies</t>
  </si>
  <si>
    <t>River Valley Apiaries</t>
  </si>
  <si>
    <t>6904 Sutter Ave</t>
  </si>
  <si>
    <t>Misca</t>
  </si>
  <si>
    <t>JO-A-300-20307-894578</t>
  </si>
  <si>
    <t>6050 Timeless Lane</t>
  </si>
  <si>
    <t>Pilot Hill</t>
  </si>
  <si>
    <t>EL DORADO</t>
  </si>
  <si>
    <t>rivervalleyapiaries@gmail.com</t>
  </si>
  <si>
    <t>H-300-20303-891232</t>
  </si>
  <si>
    <t>Barkman Apiaries, LLC</t>
  </si>
  <si>
    <t xml:space="preserve">17306 State Road 20 West </t>
  </si>
  <si>
    <t>Blountstown</t>
  </si>
  <si>
    <t>Regional Manager</t>
  </si>
  <si>
    <t>17306 State Road 20 West</t>
  </si>
  <si>
    <t>JO-A-300-20303-891232</t>
  </si>
  <si>
    <t>This job requires a minimum of 3 months of verifiable agricultural experience working in a honeybee farm handling both manual and mechanized  tasks associated with  beekeeping and the production of honey. Applicants must be able to furnish verifiable job reference(s) or comparable third party documentation from recent employer(s) establishing acceptable prior experience. Workers must be able to perform manual and mechanized tasks with accuracy and efficiency. Saturday work required. Must be able to lift/carry 50  lbs. Employer-paid pre-employment and post-hire drug testing required. Criminal background check required. Clean driving record required. Must have or be able to obtain driver's license within 30 days of hire.</t>
  </si>
  <si>
    <t>17306 State Road 20 West and multiple bee yards in Calhoun Co.</t>
  </si>
  <si>
    <t>19750 NW County Road 67</t>
  </si>
  <si>
    <t>Bristol</t>
  </si>
  <si>
    <t>abryant@barkmanapiaries.com</t>
  </si>
  <si>
    <t>H-300-20300-888498</t>
  </si>
  <si>
    <t xml:space="preserve">Oxnard </t>
  </si>
  <si>
    <t xml:space="preserve">1003 Lombard Street </t>
  </si>
  <si>
    <t xml:space="preserve">SESO Inc. </t>
  </si>
  <si>
    <t>JO-A-300-20300-888498</t>
  </si>
  <si>
    <t xml:space="preserve">Vineyard Workers &amp; Tractor Drivers </t>
  </si>
  <si>
    <t>2610 Old River Road</t>
  </si>
  <si>
    <t>Ukiah</t>
  </si>
  <si>
    <t>Milovani Ranch; 12801 South Hwy 101</t>
  </si>
  <si>
    <t>Hopland</t>
  </si>
  <si>
    <t xml:space="preserve">Dormitory Style </t>
  </si>
  <si>
    <t>H-300-20309-899019</t>
  </si>
  <si>
    <t>Lewis Nursery and Farms, Inc</t>
  </si>
  <si>
    <t>3500 NC Hwy 133</t>
  </si>
  <si>
    <t xml:space="preserve">Rocky Point </t>
  </si>
  <si>
    <t>Lewis, Jr.</t>
  </si>
  <si>
    <t>Rocky Point</t>
  </si>
  <si>
    <t>info@lewisfarms.com</t>
  </si>
  <si>
    <t>JO-A-300-20309-899019</t>
  </si>
  <si>
    <t>Berry workers</t>
  </si>
  <si>
    <t>per 6 lb. bucket or equivalent (offer is not less than $5 per flat prevailing wage rate (2-6 lb. buckets fill a flat)</t>
  </si>
  <si>
    <t xml:space="preserve">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one month verifiable work experience hand-harvesting strawberries, blueberries, and blackberries.  Must commit to entire anticipated period of employment.
</t>
  </si>
  <si>
    <t>28457 S23545--370 NECK FARM ROAD</t>
  </si>
  <si>
    <t>bjohnson@lewisfarms.com</t>
  </si>
  <si>
    <t>H-300-20307-895084</t>
  </si>
  <si>
    <t>Sowell Orchards Fruit and Sales</t>
  </si>
  <si>
    <t>329 33 3/4 Road</t>
  </si>
  <si>
    <t>Sowell</t>
  </si>
  <si>
    <t>JO-A-300-20307-895084</t>
  </si>
  <si>
    <t>' Employer will make the following deductions, if applicable, and in accordance with Federal and State laws:
1. FICA
2. Medicare
3. State Taxes
4. Federal Taxes
5. Willful Destruction of Property or Housing Damage
------------------------------------------------------------
El empleador hará las siguientes deducciones, si corresponde, y de conformidad con las leyes federales y estatales:
1. FICA
2. Medicare
3. Impuestos estatales
4. Impuestos federales
5. Destrucción intencional de propiedad o daños a la vivienda</t>
  </si>
  <si>
    <t>One (1) month experience pruning fruit trees and harvesting peaches is required.  Must be able to climb up and down ladder with 35 pound pack. Must be able to pick 10 bushel bags (50 pounds each) per hour for job retention.   Employer will provide 4 days of training to reach the 10 bushels/hour production standard.  Employer will pay costs of required random post-employment drug and alcohol testing.
-----------------------------------------------------------------------
Se requiere un (1) mes de experiencia en podar rboles frutales y cosechar duraznos. Debe ser capaz de subir y bajar escalera con paquete de 35 libras. Debe ser capaz de recoger 10 bolsas de bushel (50 libras cada una) por hora para retener el trabajo. El empleador proporcionar 4 das de entrenamiento para alcanzar el estndar de produccin de 10 bushels/hora. El empleador pagar los costos de las pruebas de drogas y alcohol post-empleo.</t>
  </si>
  <si>
    <t>339 33 3/4 Road</t>
  </si>
  <si>
    <t>Single Wide Trailers (private)</t>
  </si>
  <si>
    <t>sowellorchards@yahoo.com</t>
  </si>
  <si>
    <t>H-300-20307-894380</t>
  </si>
  <si>
    <t xml:space="preserve">Lawrence F. Jerome </t>
  </si>
  <si>
    <t>dba Jerland Farm</t>
  </si>
  <si>
    <t>1483 - 14 1/2 Street</t>
  </si>
  <si>
    <t>Barron</t>
  </si>
  <si>
    <t>JO-A-300-20307-894380</t>
  </si>
  <si>
    <t xml:space="preserve">Semi - Monthly </t>
  </si>
  <si>
    <t xml:space="preserve">Safe handling concerns require that, to be qualified for this position, workers must have no less than one year of prior verifiable experience as stable assistant in a standard bred horse breeding operation. Workers will be subject to a trial period of up to five days during which their performance of required tasks will be evaluated. Employer will hire any worker with the requisite experience who demonstrates he/she can safely and competently perform the job of handling brood mares and young horses. Saturday work required. Must be able to lift/carry 60  lbs  </t>
  </si>
  <si>
    <t>BARRON</t>
  </si>
  <si>
    <t>2425 Jeffery Blvd</t>
  </si>
  <si>
    <t xml:space="preserve">Single Family home </t>
  </si>
  <si>
    <t>H-300-20301-889248</t>
  </si>
  <si>
    <t>E &amp; L Bieber Farms LLC</t>
  </si>
  <si>
    <t>3160 Henry Bieber Road</t>
  </si>
  <si>
    <t>ebeeb10@yahoo.com</t>
  </si>
  <si>
    <t>JO-A-300-20301-889248</t>
  </si>
  <si>
    <t>3097 Henry Bieber Road</t>
  </si>
  <si>
    <t>Bunkhouse/House</t>
  </si>
  <si>
    <t>H-300-20301-888790</t>
  </si>
  <si>
    <t>Susana</t>
  </si>
  <si>
    <t>JO-A-300-20301-888790</t>
  </si>
  <si>
    <t>20825 SW Farm Rd</t>
  </si>
  <si>
    <t>3190 US HWY 441</t>
  </si>
  <si>
    <t>H-300-20315-906738</t>
  </si>
  <si>
    <t>KellAg, Inc</t>
  </si>
  <si>
    <t>3318 US 40</t>
  </si>
  <si>
    <t>Raelene</t>
  </si>
  <si>
    <t>JO-A-300-20315-906738</t>
  </si>
  <si>
    <t>3006 County Road 360</t>
  </si>
  <si>
    <t>H-300-20323-918142</t>
  </si>
  <si>
    <t>J &amp; J Farms/Morris Planting Company GP</t>
  </si>
  <si>
    <t>4746 Hwy 135</t>
  </si>
  <si>
    <t>Mangham</t>
  </si>
  <si>
    <t>Boughton</t>
  </si>
  <si>
    <t>jeff.boughton@yahoo.com</t>
  </si>
  <si>
    <t>JO-A-300-20323-918142</t>
  </si>
  <si>
    <t>4726 Hwy 135</t>
  </si>
  <si>
    <t>4266 Hwy 135</t>
  </si>
  <si>
    <t>H-300-20330-928566</t>
  </si>
  <si>
    <t>JO-A-300-20330-928566</t>
  </si>
  <si>
    <t>H-300-20324-919418</t>
  </si>
  <si>
    <t xml:space="preserve">Kruger </t>
  </si>
  <si>
    <t>BJ</t>
  </si>
  <si>
    <t>57465 Lookout Trail</t>
  </si>
  <si>
    <t>drplants@aol.com</t>
  </si>
  <si>
    <t>JO-A-300-20324-919418</t>
  </si>
  <si>
    <t>Three months of agricultural work experience required. Bend and stoop to pick up and put down trays. Perform prolonged crouching, pushing and pulling. Repetitively use hand and finger movement. Stand on concrete and other surfaces for long periods of time. Work in inclement weather including hot, cold, wet, and/or humid conditions for extensive periods of time. Lift up to 50 lbs. Must be 18 years of age or older. Employer is a Drug Free Workplace. Drug and alcohol testing may be conducted post-hire at the employer's expense and is not part of the interview process.</t>
  </si>
  <si>
    <t>MONITEAU</t>
  </si>
  <si>
    <t>57333 Lookout Trail</t>
  </si>
  <si>
    <t>H-300-20323-917217</t>
  </si>
  <si>
    <t>Monty &amp; Carolene Funk</t>
  </si>
  <si>
    <t>County Line Farms</t>
  </si>
  <si>
    <t>P.O. Box 360</t>
  </si>
  <si>
    <t>2248 County Line Road</t>
  </si>
  <si>
    <t>2248 County Line Rd</t>
  </si>
  <si>
    <t>JO-A-300-20323-917217</t>
  </si>
  <si>
    <t>155 Hillcrest Ave</t>
  </si>
  <si>
    <t>garyl2016@outlook.com</t>
  </si>
  <si>
    <t>H-300-20316-907885</t>
  </si>
  <si>
    <t>Z &amp; Z Farms</t>
  </si>
  <si>
    <t>11014 LA Hwy 711</t>
  </si>
  <si>
    <t>JO-A-300-20316-907885</t>
  </si>
  <si>
    <t>H-300-20330-927726</t>
  </si>
  <si>
    <t>Overdevest Nurseries, L.P.</t>
  </si>
  <si>
    <t>578 Bowentown Rd.</t>
  </si>
  <si>
    <t>Overdevest</t>
  </si>
  <si>
    <t>JO-A-300-20330-927726</t>
  </si>
  <si>
    <t>This job requires a minimum of 3 months of nursery or production agricultural experience handling both manual and mechanized  tasks. Applicants must be able to furnish verbal or written statement establishing relevant prior work experience. Workers must be legally qualified to work in the United States. Saturday and extended work hours required during busy periods. Must be able to lift/carry 50  lbs. Employer-paid post-hire drug testing required.</t>
  </si>
  <si>
    <t>542 Bowentown Rd.</t>
  </si>
  <si>
    <t>(856) 451-3179</t>
  </si>
  <si>
    <t>ejo@overdevest-nurseries.com</t>
  </si>
  <si>
    <t>H-300-20323-917175</t>
  </si>
  <si>
    <t>Liuzza Produce Farm, Inc.</t>
  </si>
  <si>
    <t>14342 New Genessee Rd</t>
  </si>
  <si>
    <t>Tickfaw</t>
  </si>
  <si>
    <t xml:space="preserve">Godinez </t>
  </si>
  <si>
    <t>Bertha</t>
  </si>
  <si>
    <t>bertha@liuzzaproduce.com</t>
  </si>
  <si>
    <t>JO-A-300-20323-917175</t>
  </si>
  <si>
    <t>Incentive - Harvest, grade and pack strawberries, flat</t>
  </si>
  <si>
    <t>Three months of experience in planting and harvesting vegetables is required. Prolonged walking, bending, stooping, reaching, pushing, pulling and repetitive lifting and carrying up to 50 lbs. Work outside in extremely hot, cold and/or wet weather conditions. Employer is a drug and alcohol free workplace. Drug and/or alcohol testing is conducted post-hire at the employer's expense and is not part of the interview process.</t>
  </si>
  <si>
    <t>56453 Holden Circle</t>
  </si>
  <si>
    <t>H-300-20321-913503</t>
  </si>
  <si>
    <t xml:space="preserve">Liner Source, Inc.  </t>
  </si>
  <si>
    <t xml:space="preserve">21102 SR 44 </t>
  </si>
  <si>
    <t>Eustis</t>
  </si>
  <si>
    <t xml:space="preserve">Raquel </t>
  </si>
  <si>
    <t>21102 SR 44</t>
  </si>
  <si>
    <t>JO-A-300-20321-913503</t>
  </si>
  <si>
    <t xml:space="preserve">Nursery worker </t>
  </si>
  <si>
    <t>'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t>
  </si>
  <si>
    <t xml:space="preserve">This job requires a minimum of  3 months of verifiable agricultural experience, preferably in a nursery, handling both manual and mechanized  tasks associated with commodity production and harvesting activities. Applicants must be able to furnish verifiable job reference(s) or comparable third party documentation from recent employer(s) establishing acceptable prior experience. Workers must be able to perform manual and mechanized tasks with accuracy and efficiency.  Saturday work required.  Must be able to lift/carry 60 lbs. Employer-paid post-hire background check required. Employer-paid post-hire drug and alcohol testing at random, upon suspicion, and after a worker has an acident at work. Workers with clean driving record and/or insurable driver's license may be required to drive company vehicles.   </t>
  </si>
  <si>
    <t>1 May Rd.</t>
  </si>
  <si>
    <t>H-300-20324-919878</t>
  </si>
  <si>
    <t>The Wilbanks Apiaries, Inc</t>
  </si>
  <si>
    <t>PO Box 12</t>
  </si>
  <si>
    <t>3060 US Hwy 280 West</t>
  </si>
  <si>
    <t>Claxton</t>
  </si>
  <si>
    <t>Wilbanks</t>
  </si>
  <si>
    <t>JO-A-300-20324-919878</t>
  </si>
  <si>
    <t>All applicants must have at least: 3 months work experience as a beekeeper with a commercial apiary. Workers must hold a valid driver's license from their country or be able to obtain one within 30 days of hire. Workers must have no fear of bees, and not be allergic to bee stings and pollen. Workers should be able to identify and detect common brood diseases. Applicants must be able to furnish affirmative job references from recent employers operating comparable operations establishing acceptable previous experience. Workers may be required to do a post-accident drug screen at employers expense. Failing or refusing a drug test will result in immediate termination.</t>
  </si>
  <si>
    <t>3060 US Highway 280, West</t>
  </si>
  <si>
    <t>EVANS</t>
  </si>
  <si>
    <t>1615 Firetower Rd</t>
  </si>
  <si>
    <t>H-300-20323-917160</t>
  </si>
  <si>
    <t xml:space="preserve">Dawson </t>
  </si>
  <si>
    <t>213 Hendricks Road</t>
  </si>
  <si>
    <t>Rydal</t>
  </si>
  <si>
    <t>daniel.dawson@bonnieplants.com</t>
  </si>
  <si>
    <t>JO-A-300-20323-917160</t>
  </si>
  <si>
    <t>Three months of agricultural work experience required. Bend and reach, walk, sit, stand on concrete or other surfaces, stoop and crouch, push and pull for long periods of time. Use of repetitive hand and finger movements. Work  in inclement weather including hot, cold, wet, and/or humid conditions for extensive periods of time. Lift, carry, and load up to 50 lbs. Must be 18 years of age or older. Employer is a drug-free workplace. Drug and alcohol testing may be conducted post-hire at the employer's expense and is not part of the interview process.</t>
  </si>
  <si>
    <t>BARTOW</t>
  </si>
  <si>
    <t>H-300-20326-923017</t>
  </si>
  <si>
    <t>Brad Maloney Farms</t>
  </si>
  <si>
    <t>714 Highway 49 W</t>
  </si>
  <si>
    <t xml:space="preserve">P.O. Box 328 Indianola MS 38751 </t>
  </si>
  <si>
    <t>Maloney</t>
  </si>
  <si>
    <t xml:space="preserve">P.O. Box 328, Indianola MS 38751 </t>
  </si>
  <si>
    <t>catfishexpress@telepak.net</t>
  </si>
  <si>
    <t>JO-A-300-20326-923017</t>
  </si>
  <si>
    <t>DELAWARE</t>
  </si>
  <si>
    <t>H-300-20337-934584</t>
  </si>
  <si>
    <t>4M Ranch LLC</t>
  </si>
  <si>
    <t>37669 Hwy 64</t>
  </si>
  <si>
    <t>McCollum</t>
  </si>
  <si>
    <t xml:space="preserve">Thad </t>
  </si>
  <si>
    <t>37669 Highway 64</t>
  </si>
  <si>
    <t>thad@4mranch.org</t>
  </si>
  <si>
    <t>JO-A-300-20337-934584</t>
  </si>
  <si>
    <t xml:space="preserve">' Workers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</si>
  <si>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44124 Highway 64</t>
  </si>
  <si>
    <t xml:space="preserve">Fixed Housing </t>
  </si>
  <si>
    <t>H-300-20342-940062</t>
  </si>
  <si>
    <t>VP...</t>
  </si>
  <si>
    <t>P.O. Box 914</t>
  </si>
  <si>
    <t>95 Calusa Rd.</t>
  </si>
  <si>
    <t>Regalado</t>
  </si>
  <si>
    <t>JO-A-300-20342-940062</t>
  </si>
  <si>
    <t>95 Calusa Rd</t>
  </si>
  <si>
    <t>tiffanyregalado@me.com</t>
  </si>
  <si>
    <t>H-300-20345-951467</t>
  </si>
  <si>
    <t>JO-A-300-20345-951467</t>
  </si>
  <si>
    <t>H-300-20343-941799</t>
  </si>
  <si>
    <t>Columbia Orchard Management, Inc</t>
  </si>
  <si>
    <t>2575 Euclid Ave</t>
  </si>
  <si>
    <t>Chief financial officer</t>
  </si>
  <si>
    <t xml:space="preserve">N/A N/A </t>
  </si>
  <si>
    <t>JO-A-300-20343-941799</t>
  </si>
  <si>
    <t xml:space="preserve">*SEE ADDENDUM C
4e) Must be able to lift and/or load 60lbs.
4g) Work may take place when temperatures are below freezing and above 100 degrees Fahrenheit.
4h) May require extensive pulling and/or pushing of tools, wheelbarrows, fruit containers, etc.
4i) May require the worker to sit and/or walk for extended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</si>
  <si>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Winchester Housing Complex: 7066 Rd 11.5 NW</t>
  </si>
  <si>
    <t>Ephrata</t>
  </si>
  <si>
    <t xml:space="preserve">Single Story </t>
  </si>
  <si>
    <t>esteban.angeles@columbiafruit.com</t>
  </si>
  <si>
    <t>H-300-20351-965273</t>
  </si>
  <si>
    <t>Green Acres Farm LLC</t>
  </si>
  <si>
    <t>P.O. Box 455</t>
  </si>
  <si>
    <t>25455 Hwy 1 McBee SC 29101</t>
  </si>
  <si>
    <t>McBee SC 29101</t>
  </si>
  <si>
    <t>McBee</t>
  </si>
  <si>
    <t>JO-A-300-20351-965273</t>
  </si>
  <si>
    <t xml:space="preserve">Farmworker: Diversified    </t>
  </si>
  <si>
    <t>Must have three months experience as a farmworker. Applicants must be able to furnish affirmative job references from recent employers operating comparable operations.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 Successful applicants will be subject to a trial period of up to 2 days during which their performance of required tasks will be evaluated. If the performance is not acceptable to the employer in its sole discretion the worker will be terminated.</t>
  </si>
  <si>
    <t>Cypress Rd</t>
  </si>
  <si>
    <t>19650 Hwy 145</t>
  </si>
  <si>
    <t xml:space="preserve">McBee </t>
  </si>
  <si>
    <t>H-300-20345-950146</t>
  </si>
  <si>
    <t>JO-A-300-20345-950146</t>
  </si>
  <si>
    <t>27558 7TH STANDARD RD.</t>
  </si>
  <si>
    <t>BUTTONWILLOW</t>
  </si>
  <si>
    <t>H-300-20335-931085</t>
  </si>
  <si>
    <t>Shirley Bracken Evans LLC</t>
  </si>
  <si>
    <t>Bar Fork Ranch</t>
  </si>
  <si>
    <t>1079 Hwy 72</t>
  </si>
  <si>
    <t>Seidel</t>
  </si>
  <si>
    <t>Ranch Foreman</t>
  </si>
  <si>
    <t>JO-A-300-20335-931085</t>
  </si>
  <si>
    <t>Twice per Month</t>
  </si>
  <si>
    <t>richardseidel60@yahoo.com</t>
  </si>
  <si>
    <t>www.mdes.ms.gov</t>
  </si>
  <si>
    <t>H-300-20309-899146</t>
  </si>
  <si>
    <t>7K Ranch Inc.</t>
  </si>
  <si>
    <t>3360 Road 12</t>
  </si>
  <si>
    <t>PO Box 7, Emblem WY 82422 (Mailing Address)</t>
  </si>
  <si>
    <t>Emblem</t>
  </si>
  <si>
    <t>Neves</t>
  </si>
  <si>
    <t>Kay or David</t>
  </si>
  <si>
    <t>President/Vicepresident</t>
  </si>
  <si>
    <t>1049 US Highway 14-16-20</t>
  </si>
  <si>
    <t>kay.dave.neves@gmail.com</t>
  </si>
  <si>
    <t>JO-A-300-20309-899146</t>
  </si>
  <si>
    <t>H-300-20315-906802</t>
  </si>
  <si>
    <t>JO-A-300-20315-906802</t>
  </si>
  <si>
    <t>H-300-20318-911755</t>
  </si>
  <si>
    <t>JO-A-300-20318-911755</t>
  </si>
  <si>
    <t>9 GOLD CUP ROAD</t>
  </si>
  <si>
    <t>NORRIS</t>
  </si>
  <si>
    <t>MOBILE UNIT</t>
  </si>
  <si>
    <t>H-300-20252-809970</t>
  </si>
  <si>
    <t>JO-A-300-20252-809970</t>
  </si>
  <si>
    <t>H-300-20248-806091</t>
  </si>
  <si>
    <t>Walther Farms LLC- GA</t>
  </si>
  <si>
    <t xml:space="preserve">Stevens  </t>
  </si>
  <si>
    <t xml:space="preserve">Erica </t>
  </si>
  <si>
    <t>adams1117@maslabor.com</t>
  </si>
  <si>
    <t>JO-A-300-20248-806091</t>
  </si>
  <si>
    <t xml:space="preserve">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Saturday work required. Must be able to lift/carry 60 lbs.  Employer-paid post-hire drug testing is required upon reasonable suspicion of use and after a worker has an accident at work.  Must be willing to work 1st, 2nd or 3rd shift hours   </t>
  </si>
  <si>
    <t>809 East 5th Street</t>
  </si>
  <si>
    <t>Donalsonville</t>
  </si>
  <si>
    <t xml:space="preserve">6524 Braswell Godby Rd., </t>
  </si>
  <si>
    <t xml:space="preserve">Donalsonville </t>
  </si>
  <si>
    <t>BARROW</t>
  </si>
  <si>
    <t xml:space="preserve">Frame barracks </t>
  </si>
  <si>
    <t>www.gdol.ga.gov</t>
  </si>
  <si>
    <t>H-300-20246-801493</t>
  </si>
  <si>
    <t>JO-A-300-20246-801493</t>
  </si>
  <si>
    <t xml:space="preserve">American Falls </t>
  </si>
  <si>
    <t xml:space="preserve">Motel </t>
  </si>
  <si>
    <t>H-300-20262-833620</t>
  </si>
  <si>
    <t>JO-A-300-20262-833620</t>
  </si>
  <si>
    <t>204 South Tama</t>
  </si>
  <si>
    <t>H-300-20274-851426</t>
  </si>
  <si>
    <t>JO-A-300-20274-851426</t>
  </si>
  <si>
    <t>Range Winter Sheepherder</t>
  </si>
  <si>
    <t>25 SOUTH COUNTRY LANE</t>
  </si>
  <si>
    <t>FRUIT HEIGHTS</t>
  </si>
  <si>
    <t>H-300-20261-829860</t>
  </si>
  <si>
    <t>C-400-125</t>
  </si>
  <si>
    <t>JO-A-300-20261-829860</t>
  </si>
  <si>
    <t>2198 78th Street, #2184</t>
  </si>
  <si>
    <t>Blairstown</t>
  </si>
  <si>
    <t>1706 Edgebrook Drive, #6</t>
  </si>
  <si>
    <t>Marshalltown</t>
  </si>
  <si>
    <t>H-300-20268-843928</t>
  </si>
  <si>
    <t>Owens Ranch</t>
  </si>
  <si>
    <t xml:space="preserve">1004 Virginia Circle </t>
  </si>
  <si>
    <t xml:space="preserve">Big Lake </t>
  </si>
  <si>
    <t>Rusty</t>
  </si>
  <si>
    <t>1004 Virginia Creek</t>
  </si>
  <si>
    <t>Big Lake</t>
  </si>
  <si>
    <t>penni.owens@gmail.com</t>
  </si>
  <si>
    <t>Genesis V Salmonn</t>
  </si>
  <si>
    <t>JO-A-300-20268-843928</t>
  </si>
  <si>
    <t>Cattle Working</t>
  </si>
  <si>
    <t>Will work with untamed live stock cattle</t>
  </si>
  <si>
    <t>County Road 302 down to Owens Ranch entrance Barnhart Texas</t>
  </si>
  <si>
    <t xml:space="preserve">Barnhart </t>
  </si>
  <si>
    <t>IRION</t>
  </si>
  <si>
    <t>County Road 302 Barnhart TX. 76930</t>
  </si>
  <si>
    <t>Wood frame home</t>
  </si>
  <si>
    <t>H-300-20266-839839</t>
  </si>
  <si>
    <t>Sunary</t>
  </si>
  <si>
    <t>JO-A-300-20266-839839</t>
  </si>
  <si>
    <t>Grain Cleaning Worker</t>
  </si>
  <si>
    <t>120 North Avenue N</t>
  </si>
  <si>
    <t>H-300-20272-847821</t>
  </si>
  <si>
    <t>Andy Murphy</t>
  </si>
  <si>
    <t>37812 219th St.</t>
  </si>
  <si>
    <t>JO-A-300-20272-847821</t>
  </si>
  <si>
    <t>murphya16@yahoo.com</t>
  </si>
  <si>
    <t>H-300-20260-828070</t>
  </si>
  <si>
    <t>RB Harvesting, LLC</t>
  </si>
  <si>
    <t>1012 W. CENTRAL AVE</t>
  </si>
  <si>
    <t>MOULTRIE</t>
  </si>
  <si>
    <t>Beiza</t>
  </si>
  <si>
    <t>1012 W. Central Ave</t>
  </si>
  <si>
    <t>JO-A-300-20260-828070</t>
  </si>
  <si>
    <t>per trailer load of cantaloupe</t>
  </si>
  <si>
    <t xml:space="preserve">52LB LIFTING
TRAINING WITH EMPLOYER
HEAVY BENDING AND STOOPING
REPETITIVE MOVEMENTS
2 DAY TRAINING WITH EMPLOYER. The training period for all crop activities is 2 days starting with the first day of employment to acclimate the worker to the physical demands of farm work and to familiarize workers with the job specifications and to demonstrate proper harvest methods and other crop specific issues.
</t>
  </si>
  <si>
    <t xml:space="preserve">1265 Ga. 133 </t>
  </si>
  <si>
    <t>121 30TH AVE. (LOT 1, 2, 3, 4, 5 )</t>
  </si>
  <si>
    <t>MOBILE HOMES</t>
  </si>
  <si>
    <t>rbharvestingh2a@gmail.com</t>
  </si>
  <si>
    <t>H-300-20280-860005</t>
  </si>
  <si>
    <t>O Crop Services</t>
  </si>
  <si>
    <t>106 W Front St</t>
  </si>
  <si>
    <t>JO-A-300-20280-860005</t>
  </si>
  <si>
    <t>Valid driver's license, CDL, employment reference required</t>
  </si>
  <si>
    <t>106 W. Front St.</t>
  </si>
  <si>
    <t>6264 Airport Rd</t>
  </si>
  <si>
    <t>H-300-20286-875825</t>
  </si>
  <si>
    <t>Michael N Compton</t>
  </si>
  <si>
    <t>15790 Fenton Highway</t>
  </si>
  <si>
    <t>JO-A-300-20286-875825</t>
  </si>
  <si>
    <t>21963 Leger Road</t>
  </si>
  <si>
    <t>H-300-20290-880447</t>
  </si>
  <si>
    <t>James P. Hundley</t>
  </si>
  <si>
    <t>3604 Cole Gully Road</t>
  </si>
  <si>
    <t>jimbohundley@aol.com</t>
  </si>
  <si>
    <t>JO-A-300-20290-880447</t>
  </si>
  <si>
    <t>H-300-20293-881801</t>
  </si>
  <si>
    <t>lgiem01@hotmail.com; info@snakeriverfarmers.org</t>
  </si>
  <si>
    <t>JO-A-300-20293-881801</t>
  </si>
  <si>
    <t>Applicants must have a minimum of two (2) months of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as well as 3 sections of wheellines per hour under normal working conditions.</t>
  </si>
  <si>
    <t>203 Silver Bow Lane</t>
  </si>
  <si>
    <t>Loft.</t>
  </si>
  <si>
    <t>H-300-20303-891571</t>
  </si>
  <si>
    <t>Anthony Mock Farm</t>
  </si>
  <si>
    <t>5665 22nd Avenue Southeast</t>
  </si>
  <si>
    <t>Kintrye</t>
  </si>
  <si>
    <t xml:space="preserve">Mock </t>
  </si>
  <si>
    <t xml:space="preserve">Anthony </t>
  </si>
  <si>
    <t>Kintyre</t>
  </si>
  <si>
    <t>anthonymock@bektel.com</t>
  </si>
  <si>
    <t>JO-A-300-20303-891571</t>
  </si>
  <si>
    <t xml:space="preserve">Drivers license in 30 days. Clean driving record required.  
</t>
  </si>
  <si>
    <t xml:space="preserve">2280 48th Street SE
</t>
  </si>
  <si>
    <t>EMMONS</t>
  </si>
  <si>
    <t xml:space="preserve">2280 48th Street Southeast
</t>
  </si>
  <si>
    <t>H-300-20302-890540</t>
  </si>
  <si>
    <t>Millbrook Cricket Farm</t>
  </si>
  <si>
    <t>550 Old Highway 49 South</t>
  </si>
  <si>
    <t>Hederman</t>
  </si>
  <si>
    <t>KTL Co.</t>
  </si>
  <si>
    <t>JO-A-300-20302-890540</t>
  </si>
  <si>
    <t>Able to climb heights of 6 ft carrying up to 50 lbs
No smoking while working or on worksite
No use of cell phones while working</t>
  </si>
  <si>
    <t>102 Donna Circle</t>
  </si>
  <si>
    <t xml:space="preserve">Richland </t>
  </si>
  <si>
    <t>Single dwelling frame house</t>
  </si>
  <si>
    <t>H-300-20269-846139</t>
  </si>
  <si>
    <t>STEVEN L. HARNAGE</t>
  </si>
  <si>
    <t>382 Hwy 125 S. Lot B11</t>
  </si>
  <si>
    <t xml:space="preserve">Tifton </t>
  </si>
  <si>
    <t>HARNAGE</t>
  </si>
  <si>
    <t>382 HWY 125 S. LOT B11</t>
  </si>
  <si>
    <t>TIFTON</t>
  </si>
  <si>
    <t>1320 S. Madison Ave. #305</t>
  </si>
  <si>
    <t>H2A AG Services, LLC</t>
  </si>
  <si>
    <t>JO-A-300-20269-846139</t>
  </si>
  <si>
    <t>FRESH-PRO, INC
1180 N. RONALD REAGAN BLVD</t>
  </si>
  <si>
    <t>LONGWOOD</t>
  </si>
  <si>
    <t>SEMINOLE</t>
  </si>
  <si>
    <t>GREEN GABLES INN
21380 HWY 27</t>
  </si>
  <si>
    <t>LAKE WALES</t>
  </si>
  <si>
    <t>HOTEL</t>
  </si>
  <si>
    <t>sykoswed@yahoo.com</t>
  </si>
  <si>
    <t>H-300-20296-885237</t>
  </si>
  <si>
    <t>Jeffrey F. Toups Farms, L.L.C.</t>
  </si>
  <si>
    <t>jtoups9420@gmail.com</t>
  </si>
  <si>
    <t>JO-A-300-20296-885237</t>
  </si>
  <si>
    <t>Employees may make above hourly wage rate stated and/or receive bonuses based on work experience and/or associated with performing the job duties.</t>
  </si>
  <si>
    <t>H-300-20296-885129</t>
  </si>
  <si>
    <t>Travis Richard</t>
  </si>
  <si>
    <t>7918 Ellis Stansel Put Rd.</t>
  </si>
  <si>
    <t>travissrichard@gmail.com</t>
  </si>
  <si>
    <t>JO-A-300-20296-885129</t>
  </si>
  <si>
    <t>7922 Ellis Stansel Put Rd.</t>
  </si>
  <si>
    <t>H-300-20302-890181</t>
  </si>
  <si>
    <t>Adams Trucking, Inc.</t>
  </si>
  <si>
    <t>8389  29th Ave. NW</t>
  </si>
  <si>
    <t>adamstrucking@srt.com</t>
  </si>
  <si>
    <t>JO-A-300-20302-890181</t>
  </si>
  <si>
    <t xml:space="preserve"> Minimum three (3) months experience. No minimum education required.  Must be able to obtain a drivers license within 30-90 days of hire.</t>
  </si>
  <si>
    <t>8389  29th Ave NW</t>
  </si>
  <si>
    <t>513  4th Ave</t>
  </si>
  <si>
    <t>H-300-20307-894451</t>
  </si>
  <si>
    <t>L.T. Seafood</t>
  </si>
  <si>
    <t>636 Alberston Parkway</t>
  </si>
  <si>
    <t>BROUSSARD</t>
  </si>
  <si>
    <t>636 Albertson Parkway</t>
  </si>
  <si>
    <t>cindychamp@bellsouth.net</t>
  </si>
  <si>
    <t>JO-A-300-20307-894451</t>
  </si>
  <si>
    <t>1033 LeBlanc Dr.</t>
  </si>
  <si>
    <t>H-300-20311-902195</t>
  </si>
  <si>
    <t>Christmas Flying Service, LLC</t>
  </si>
  <si>
    <t>389 Hwy 32 W</t>
  </si>
  <si>
    <t>Christmas</t>
  </si>
  <si>
    <t>Shea</t>
  </si>
  <si>
    <t>christmasfsllc@gmail.com</t>
  </si>
  <si>
    <t>JO-A-300-20311-902195</t>
  </si>
  <si>
    <t>Farmworkers, Laborers, Crop</t>
  </si>
  <si>
    <t>Three months of farmwork experience required. Most job duties require workers to work in extremely hot, cold or wet weather. Work requires prolonged bending, reaching, lifting and carrying of up to 50 lbs., and climbing 15 ft ladders in grain bins. A valid drivers license is required. Christmas Flying Service, LLC does not hire persons convicted of violent or drug related crimes except under extremely limited circumstances. Individual situations will be taken into consideration at the request of an applicant. Hazardous occupation. Employer is a Drug Free Workplace. Drug testing is conducted post-hire at the employer's expense and is not part of the interview process.</t>
  </si>
  <si>
    <t>389 HWY 32 W</t>
  </si>
  <si>
    <t>H-300-20308-896534</t>
  </si>
  <si>
    <t>JO-A-300-20308-896534</t>
  </si>
  <si>
    <t>Field Workers (Tractor Drivers and CalVan Drivers)</t>
  </si>
  <si>
    <t xml:space="preserve">'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or furnishing in housing,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t>
  </si>
  <si>
    <t>Must have 1-month work experience working as a tractor driver and field work as defined in this application including farming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Must be able to walk on uneven ground. Must be able to work on sitting positions for long periods.  No smoking, alcohol, firearms in field or housing. 
See Addendum C.</t>
  </si>
  <si>
    <t>Oasis Vineyard: 51900 Oasis Rd.</t>
  </si>
  <si>
    <t>Green Inn, 22 4th St.</t>
  </si>
  <si>
    <t>H-300-20304-892572</t>
  </si>
  <si>
    <t>Roten</t>
  </si>
  <si>
    <t>8115 Black Walnut Run Rd.</t>
  </si>
  <si>
    <t>Rhoadesville</t>
  </si>
  <si>
    <t>chuck.roten@bonnieplants.com</t>
  </si>
  <si>
    <t>JO-A-300-20304-892572</t>
  </si>
  <si>
    <t>Three months of agricultural work experience required. Bend and reach, walk, sit, stand on concrete or other surfaces, stoop and crouch for long periods of time. Pushing and pulling. Use of repetitive hand and finger movements. Work in inclement weather including hot, cold, wet, and/or humid conditions for extensive periods of time. Lift, carry, and load up to 60 lbs. Must be 18 years of age or older. Employer is a drug-free workplace. Drug and alcohol testing is conducted post-hire at the employer's expense and is not part of the interview process.</t>
  </si>
  <si>
    <t>H-300-20307-894597</t>
  </si>
  <si>
    <t>Shane Lafleur</t>
  </si>
  <si>
    <t>1080 Redfox Lane</t>
  </si>
  <si>
    <t>shanelafleur628@gmail.com</t>
  </si>
  <si>
    <t>JO-A-300-20307-894597</t>
  </si>
  <si>
    <t>H-300-20304-892997</t>
  </si>
  <si>
    <t>Triple B Trucking LLC</t>
  </si>
  <si>
    <t>3726 County Street 2964</t>
  </si>
  <si>
    <t>Barrington</t>
  </si>
  <si>
    <t>PO Box 116</t>
  </si>
  <si>
    <t>JO-A-300-20304-892997</t>
  </si>
  <si>
    <t>2311 CR 1495</t>
  </si>
  <si>
    <t>H-300-20317-910946</t>
  </si>
  <si>
    <t>JO-A-300-20317-910946</t>
  </si>
  <si>
    <t>445 W MEMORIAL PARK ROAD</t>
  </si>
  <si>
    <t>H-300-20311-901845</t>
  </si>
  <si>
    <t>JO-A-300-20311-901845</t>
  </si>
  <si>
    <t>'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</si>
  <si>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 xml:space="preserve">Must have 1-month work experience as a tractor driver including vineyard work. Specific requirements include lifting to 50 pounds frequently and able to use hand tools.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</si>
  <si>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 xml:space="preserve">Green Inn, 22 4th St. </t>
  </si>
  <si>
    <t>H-300-20323-917660</t>
  </si>
  <si>
    <t>JO-A-300-20323-917660</t>
  </si>
  <si>
    <t>H-300-20330-927956</t>
  </si>
  <si>
    <t>JO-A-300-20330-927956</t>
  </si>
  <si>
    <t>1 Tree Town Road</t>
  </si>
  <si>
    <t>Glen Flora</t>
  </si>
  <si>
    <t>482 Railroad Avenue</t>
  </si>
  <si>
    <t>H-300-20323-918770</t>
  </si>
  <si>
    <t>Vance Fisher</t>
  </si>
  <si>
    <t>515 East 2nd Avenue</t>
  </si>
  <si>
    <t>P.O. Box 337</t>
  </si>
  <si>
    <t>515  East 2nd Avenue</t>
  </si>
  <si>
    <t>JO-A-300-20323-918770</t>
  </si>
  <si>
    <t>591 Southwest 50th Avenue</t>
  </si>
  <si>
    <t>105 East 6th Avenue</t>
  </si>
  <si>
    <t>H-300-20329-925751</t>
  </si>
  <si>
    <t>WF Partnership</t>
  </si>
  <si>
    <t>596 Blake Rd</t>
  </si>
  <si>
    <t>PO Box 223</t>
  </si>
  <si>
    <t xml:space="preserve">Newton Grove </t>
  </si>
  <si>
    <t>warrenfarms@embarqmail.com</t>
  </si>
  <si>
    <t>JO-A-300-20329-925751</t>
  </si>
  <si>
    <t>Long green cukes, hand-arvest - Per 5/8 bu. bucket</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</si>
  <si>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one month verifiable prior farmworker experience in the crop activities listed.  Must commit to entire anticipated period of employment.</t>
  </si>
  <si>
    <t>S8076: 705 Blake Rd</t>
  </si>
  <si>
    <t>Newton Grove</t>
  </si>
  <si>
    <t>H-300-20330-928157</t>
  </si>
  <si>
    <t>JO-A-300-20330-928157</t>
  </si>
  <si>
    <t>H-300-20324-920106</t>
  </si>
  <si>
    <t>8830 Tallon Lane SE</t>
  </si>
  <si>
    <t>JO-A-300-20324-920106</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</si>
  <si>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t>
  </si>
  <si>
    <t>280 Nelson Rd</t>
  </si>
  <si>
    <t>H-300-20324-919237</t>
  </si>
  <si>
    <t>JO-A-300-20324-919237</t>
  </si>
  <si>
    <t>12881 Pond Springs Rd</t>
  </si>
  <si>
    <t xml:space="preserve">Austin </t>
  </si>
  <si>
    <t xml:space="preserve">7201 S Congress Ave </t>
  </si>
  <si>
    <t>H-300-20323-917537</t>
  </si>
  <si>
    <t>Wickman Garden Village</t>
  </si>
  <si>
    <t>1345 S. Fort Ave</t>
  </si>
  <si>
    <t>Kristek</t>
  </si>
  <si>
    <t>dega14@icloud.com</t>
  </si>
  <si>
    <t>JO-A-300-20323-917537</t>
  </si>
  <si>
    <t>Nursery and Greenhouse Worker</t>
  </si>
  <si>
    <t>' The following deductions will be made: taxes, if applicable under Federal, State, and local law from U.S workers. FICA taxes, advances, Federal Income Tax Withholding, reasonable repaid cost of intentional damage. No deductions will be made which would bring the employee's hourly wage below the Federal Minimum Wage</t>
  </si>
  <si>
    <t xml:space="preserve">Must be 18 years of age. Must show proof of legal authorization to work in the United States. Drug/alcohol/tobacco free work zone. Static strength; exert max muscle force to lift, push, pull, unload, carry objects up to 70lbs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t>
  </si>
  <si>
    <t>1345 S. Fort Ave (report to work)</t>
  </si>
  <si>
    <t xml:space="preserve">1355 W Meadowmere St. </t>
  </si>
  <si>
    <t>Dega14@icloud.com</t>
  </si>
  <si>
    <t>H-300-20324-920296</t>
  </si>
  <si>
    <t xml:space="preserve">Fann Farms, Inc. </t>
  </si>
  <si>
    <t>220 Oscar Tate Rd</t>
  </si>
  <si>
    <t xml:space="preserve">Salemburg </t>
  </si>
  <si>
    <t>Fann</t>
  </si>
  <si>
    <t>fannfarms@gmail.com</t>
  </si>
  <si>
    <t>JO-A-300-20324-920296</t>
  </si>
  <si>
    <t xml:space="preserve">Farmworkers </t>
  </si>
  <si>
    <t>Sweet Potatoes, hand-harvest $0.50 per 5/8 bu. bucket</t>
  </si>
  <si>
    <t>225 Oscar Tate Rd.</t>
  </si>
  <si>
    <t>205 Oscar Tate Rd.</t>
  </si>
  <si>
    <t xml:space="preserve">Dormitory </t>
  </si>
  <si>
    <t>H-300-20322-915832</t>
  </si>
  <si>
    <t>Bayou Best Crawfish, LLC</t>
  </si>
  <si>
    <t>19200 Highway 105</t>
  </si>
  <si>
    <t>PO Box 999</t>
  </si>
  <si>
    <t>Sour Lake</t>
  </si>
  <si>
    <t>JO-A-300-20322-915832</t>
  </si>
  <si>
    <t>285 E Smith Street</t>
  </si>
  <si>
    <t>H-300-20344-942817</t>
  </si>
  <si>
    <t>Chad and Rhonda Wosje</t>
  </si>
  <si>
    <t>45877 218th Street</t>
  </si>
  <si>
    <t>Volga</t>
  </si>
  <si>
    <t>Wosje</t>
  </si>
  <si>
    <t>cwosje@itctel.com</t>
  </si>
  <si>
    <t>JO-A-300-20344-942817</t>
  </si>
  <si>
    <t>46309 216th Street</t>
  </si>
  <si>
    <t>H-300-20338-937103</t>
  </si>
  <si>
    <t>JO-A-300-20338-937103</t>
  </si>
  <si>
    <t>312 Cheneyville Echo Road</t>
  </si>
  <si>
    <t>H-300-20337-934708</t>
  </si>
  <si>
    <t>Brennan C Olivier</t>
  </si>
  <si>
    <t>2590 Hwy 103</t>
  </si>
  <si>
    <t>St Landry</t>
  </si>
  <si>
    <t>brennan.olivier@yahoo.com</t>
  </si>
  <si>
    <t>JO-A-300-20337-934708</t>
  </si>
  <si>
    <t>2 trailers, 3 bedroom/2 bath
Outdoor kit</t>
  </si>
  <si>
    <t>Bonus: A discretionary production bonus may apply. Overtime and Benefits: The employer will abide by the required Federal or applicable State laws when paying overtime and benefits to employees performing the listed activities herein.</t>
  </si>
  <si>
    <t>H-300-20325-921055</t>
  </si>
  <si>
    <t>Soffel Honey Company Inc.</t>
  </si>
  <si>
    <t>1611 39TH Ave NW</t>
  </si>
  <si>
    <t>Soffel</t>
  </si>
  <si>
    <t>JO-A-300-20325-921055</t>
  </si>
  <si>
    <t xml:space="preserve">409 4th Ave SE Apt 7 </t>
  </si>
  <si>
    <t>2 rooms and 1.5 baths</t>
  </si>
  <si>
    <t>Rapidan</t>
  </si>
  <si>
    <t>BRECKINRIDGE</t>
  </si>
  <si>
    <t>Morton Ag Partnership</t>
  </si>
  <si>
    <t>136 Hesser Levee Rd</t>
  </si>
  <si>
    <t>190 Shepherd Pt Lane</t>
  </si>
  <si>
    <t>codybmorton@gmail.com</t>
  </si>
  <si>
    <t>H-300-20239-789380</t>
  </si>
  <si>
    <t>Keeth</t>
  </si>
  <si>
    <t>JO-A-300-20239-789380</t>
  </si>
  <si>
    <t>3309 East 1st Street</t>
  </si>
  <si>
    <t>Tax Parcels APN C40 014G &amp; C40 014B</t>
  </si>
  <si>
    <t>H-300-20318-911693</t>
  </si>
  <si>
    <t>JO-A-300-20318-911693</t>
  </si>
  <si>
    <t>H-300-20295-884389</t>
  </si>
  <si>
    <t>Paul and Nancy Landeck Ranch</t>
  </si>
  <si>
    <t>3406 Hwy 14-16 E</t>
  </si>
  <si>
    <t>3406 Hwy 14-16 E, Clearmont WY 82835 (Mailing Address)</t>
  </si>
  <si>
    <t>Landeck</t>
  </si>
  <si>
    <t>swettequityllc@gmail.com</t>
  </si>
  <si>
    <t>JO-A-300-20295-884389</t>
  </si>
  <si>
    <t>H-300-20342-940743</t>
  </si>
  <si>
    <t>Moon Ranch LLC</t>
  </si>
  <si>
    <t>628 South 700 East</t>
  </si>
  <si>
    <t>PO Box 154, Duchesne, UT. 84021</t>
  </si>
  <si>
    <t xml:space="preserve">Gordon </t>
  </si>
  <si>
    <t>Dushesne</t>
  </si>
  <si>
    <t>glmoon@ubtanet.com</t>
  </si>
  <si>
    <t>JO-A-300-20342-940743</t>
  </si>
  <si>
    <t>H-300-20253-811622</t>
  </si>
  <si>
    <t>D &amp; J and Sons Harvesting, Inc.</t>
  </si>
  <si>
    <t>115 E Wolf St.</t>
  </si>
  <si>
    <t>Dannia</t>
  </si>
  <si>
    <t>JO-A-300-20253-811622</t>
  </si>
  <si>
    <t>75 E Thomas Street</t>
  </si>
  <si>
    <t>dannia1975@gmail.com</t>
  </si>
  <si>
    <t>H-300-20274-852353</t>
  </si>
  <si>
    <t>Andrew Smith Company LLC</t>
  </si>
  <si>
    <t>475 El Camino Real South</t>
  </si>
  <si>
    <t>Ruediger</t>
  </si>
  <si>
    <t>tim@andrewsmithco.com</t>
  </si>
  <si>
    <t xml:space="preserve">Arizona </t>
  </si>
  <si>
    <t xml:space="preserve">Centro Independiente de Trabajadores Agricolas </t>
  </si>
  <si>
    <t>JO-A-300-20274-852353</t>
  </si>
  <si>
    <t>Lettuce Bin			$17.00 Lettuce Liner			$1.30 Lettuce Wrap			$1.60 Romaine Bin			$16.00 Romaine Mini Bin		$1.70 Romaine Mini Bin Hearts	$1.90 Romaine Top &amp; Tail		$20.50  (for Production Standard see Addendum C)</t>
  </si>
  <si>
    <t>' Social Security
State tax
Federal Tax</t>
  </si>
  <si>
    <t xml:space="preserve">reponsible for daily harvesting of fresh produce. Harvest, pack and load fresh produce, sort and removal of loose leaves from harvest product. Stack and tie harvested product.  Complete pre-printed labels and apply to cartons/pallets, assemble cartons, apply liners, maintain, clean and sanitize equipment. Employee must be able to opperate/manuever machinery for harvesting, safely perform physical activities that require considerable use of arms, legs  and moving of entire body such as lifting, balancing, walking, stooping, squatting, push, pulling, handling of materials. Abiltiy to walk, bend, squat, stand, kneel, crouch, stretch and walk in an outdoor environment and tolerate variety of temperatures for an extened period ofn time. Abitlity to lift 40lbs. </t>
  </si>
  <si>
    <t>Desert Preimuim Farms: Ave 10E &amp; HWY 9, Ave 8E &amp; Co 8th St,</t>
  </si>
  <si>
    <t>4062 S. Navel Avenue</t>
  </si>
  <si>
    <t>bernie@andrewsmithco.com</t>
  </si>
  <si>
    <t>H-300-20280-859570</t>
  </si>
  <si>
    <t>L. F. Farms</t>
  </si>
  <si>
    <t>1612 Napoleon St</t>
  </si>
  <si>
    <t>1612 Napoleon St.</t>
  </si>
  <si>
    <t>lancefontenot@yahoo.com</t>
  </si>
  <si>
    <t>JO-A-300-20280-859570</t>
  </si>
  <si>
    <t xml:space="preserve">1612 Napoleon </t>
  </si>
  <si>
    <t>2107 Bieber Rd. ,</t>
  </si>
  <si>
    <t>H-300-20290-880356</t>
  </si>
  <si>
    <t>W L Bobbett, LLC</t>
  </si>
  <si>
    <t>1163 Natural Springs Rd</t>
  </si>
  <si>
    <t>Bobbett</t>
  </si>
  <si>
    <t>bobbettcravin@gmail.com</t>
  </si>
  <si>
    <t>JO-A-300-20290-880356</t>
  </si>
  <si>
    <t>Farmworker - Aquaculture Harvest</t>
  </si>
  <si>
    <t xml:space="preserve">' Employer will make deductions from workers paycheck that are required by law. Advances and/or loans, if any, from employer to worker may be considered as pre-authorized payroll deductions. </t>
  </si>
  <si>
    <t>1163 Natural Springs Road</t>
  </si>
  <si>
    <t xml:space="preserve">1107 Natural Springs Rd
</t>
  </si>
  <si>
    <t>H-300-20297-886474</t>
  </si>
  <si>
    <t>CHAD HILL</t>
  </si>
  <si>
    <t>8400 DRYER ROAD</t>
  </si>
  <si>
    <t>ELTON</t>
  </si>
  <si>
    <t>CHAD</t>
  </si>
  <si>
    <t>RAELEJEUNE@YAHOO.COM</t>
  </si>
  <si>
    <t>LA - Louisiana</t>
  </si>
  <si>
    <t>LOUISIANA SUPRME COURT</t>
  </si>
  <si>
    <t>JO-A-300-20297-886474</t>
  </si>
  <si>
    <t>' Deductions from pay will be made for all federal, state, and social security taxes owed by the employee.</t>
  </si>
  <si>
    <t>OPERATION OF FARM EQUIPMENT SUCH AS CRAWFISH BOATS TO HARVEST CRAWFISH AND TRACTORS TO PREPARE FIELDS AND LEVEES
Workers may be required to take random, post-accident, and/or upon suspicion drug test post hire at no cost to the worker. Any drug testing would be post-hire and would be at the expense of the employer, not the worker. Testing positive or failure to comply may result in immediate termination from employment.  It is important to CHAD HILL that employees be drug free while working and operating equipment as part of his farming operation.</t>
  </si>
  <si>
    <t>7191 BUCKLIN ROAD</t>
  </si>
  <si>
    <t>MOBILE HOME, SLEEPS 6</t>
  </si>
  <si>
    <t>H-300-20296-885125</t>
  </si>
  <si>
    <t>JO-A-300-20296-885125</t>
  </si>
  <si>
    <t>400 80th Ave.</t>
  </si>
  <si>
    <t xml:space="preserve"> 944 Coolidge</t>
  </si>
  <si>
    <t>H-300-20293-881632</t>
  </si>
  <si>
    <t>California Apiaries LLC</t>
  </si>
  <si>
    <t>5236 Geer Road</t>
  </si>
  <si>
    <t>Hughson</t>
  </si>
  <si>
    <t>Beekman</t>
  </si>
  <si>
    <t>Admin</t>
  </si>
  <si>
    <t>JO-A-300-20293-881632</t>
  </si>
  <si>
    <t xml:space="preserve">This job requires a minimum of 3 months of verifiable agricultural experience working on a honeybee farm handling both manual and mechanized tasks including beekeeping. Applicants must be able to furnish verifiable job reference(s) or comparable third party documentation from recent employer(s) establishing acceptable prior experience. Workers must be able to perform manual and mechanized tasks with accuracy and efficiency.  Saturday work required. Must be able to lift/carry 75 lbs. Workers with clean driving record and/or insurable driver's license may be required to drive company vehicles.   </t>
  </si>
  <si>
    <t>Bruce Beekman - Geer Road and multiple bee yard locations in Stanislaus county.</t>
  </si>
  <si>
    <t>5236 Geer Rd.</t>
  </si>
  <si>
    <t>H-300-20296-885346</t>
  </si>
  <si>
    <t>Brandon and Jessica Reed Farm</t>
  </si>
  <si>
    <t>2758 Oberlin Rd</t>
  </si>
  <si>
    <t>brandonreedfarm44@yahoo.com</t>
  </si>
  <si>
    <t>JO-A-300-20296-885346</t>
  </si>
  <si>
    <t>1043 Chain Lane</t>
  </si>
  <si>
    <t>H-300-20307-894593</t>
  </si>
  <si>
    <t>Stroope Bee Company, LLC</t>
  </si>
  <si>
    <t>4837 FM 877</t>
  </si>
  <si>
    <t>Waxahachie</t>
  </si>
  <si>
    <t>JO-A-300-20307-894593</t>
  </si>
  <si>
    <t>4761 FM 877</t>
  </si>
  <si>
    <t>mwstroope@aol.com</t>
  </si>
  <si>
    <t>H-300-20306-894160</t>
  </si>
  <si>
    <t>Turfway, Inc</t>
  </si>
  <si>
    <t>7700 Hwy 71 W.</t>
  </si>
  <si>
    <t>Suite 160</t>
  </si>
  <si>
    <t>JO-A-300-20306-894160</t>
  </si>
  <si>
    <t>2611-A FM 613</t>
  </si>
  <si>
    <t>Tuscola</t>
  </si>
  <si>
    <t>TAYLOR</t>
  </si>
  <si>
    <t>817 Kent Ave.</t>
  </si>
  <si>
    <t>turfwaysod@gmail.com</t>
  </si>
  <si>
    <t>H-300-20301-889682</t>
  </si>
  <si>
    <t>Sonnier Farms</t>
  </si>
  <si>
    <t>4441 George Soileau Rd</t>
  </si>
  <si>
    <t>Sonnier</t>
  </si>
  <si>
    <t>Reginald</t>
  </si>
  <si>
    <t>rjsonnier@eprod.com</t>
  </si>
  <si>
    <t>JO-A-300-20301-889682</t>
  </si>
  <si>
    <t>108 Bon Ami Ln</t>
  </si>
  <si>
    <t>RV Camper</t>
  </si>
  <si>
    <t>H-300-20318-911526</t>
  </si>
  <si>
    <t>JO-A-300-20318-911526</t>
  </si>
  <si>
    <t>H-300-20335-931404</t>
  </si>
  <si>
    <t>Gold Plants, LLC</t>
  </si>
  <si>
    <t>24400 NE Redmond Fall City Rd.</t>
  </si>
  <si>
    <t>Redmon</t>
  </si>
  <si>
    <t xml:space="preserve">Suske </t>
  </si>
  <si>
    <t xml:space="preserve">Andrej </t>
  </si>
  <si>
    <t xml:space="preserve">24400 NE Redmond Fall City Rd. </t>
  </si>
  <si>
    <t>JO-A-300-20335-931404</t>
  </si>
  <si>
    <t xml:space="preserve">This is an application for Ornamental pot plants. Work duties include preparing soil and growth media, cultivating and otherwise participating in horticultural activities on acreage, in a nursery or in environmentally controlled structures such as a greenhouse or shed. 
.*SEE ADDENDUM C
4e) Must be able to lift and/or load 70lbs.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</si>
  <si>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Rambler</t>
  </si>
  <si>
    <t>andrej@cascadetropicals.com</t>
  </si>
  <si>
    <t>H-300-20323-917359</t>
  </si>
  <si>
    <t>Franks Nursery, LLC</t>
  </si>
  <si>
    <t>302 FM 359 Rd.</t>
  </si>
  <si>
    <t>Nunez</t>
  </si>
  <si>
    <t xml:space="preserve">302 FM 359 RD </t>
  </si>
  <si>
    <t>f1nursery@att.net</t>
  </si>
  <si>
    <t xml:space="preserve">335 Bee Caves Rd. </t>
  </si>
  <si>
    <t>JO-A-300-20323-917359</t>
  </si>
  <si>
    <t xml:space="preserve">' All deduction required by law. </t>
  </si>
  <si>
    <t xml:space="preserve">Employer paid pre-hire background check and drug test required. </t>
  </si>
  <si>
    <t xml:space="preserve">302 FM 359 RD. </t>
  </si>
  <si>
    <t>1218 3rd St.</t>
  </si>
  <si>
    <t>Rosenburg</t>
  </si>
  <si>
    <t>F1nursery@att.net</t>
  </si>
  <si>
    <t>H-300-20323-917635</t>
  </si>
  <si>
    <t>Bergen's Greenhouses</t>
  </si>
  <si>
    <t xml:space="preserve">801 Willow St W </t>
  </si>
  <si>
    <t xml:space="preserve">Detroit Lakes </t>
  </si>
  <si>
    <t>JO-A-300-20323-917635</t>
  </si>
  <si>
    <t>Greenhouse worker</t>
  </si>
  <si>
    <t xml:space="preserve">Minimum of (3) months experience required. Must be able to lift 60 lbs.  
</t>
  </si>
  <si>
    <t>801 Willow St W</t>
  </si>
  <si>
    <t>Detroit Lakes</t>
  </si>
  <si>
    <t>BECKER</t>
  </si>
  <si>
    <t>1143 Phinney Ave.
Detroit Lakes, MN 56501</t>
  </si>
  <si>
    <t xml:space="preserve">2 - 4 bedroom house. Capacity of 6
  </t>
  </si>
  <si>
    <t>https://www.minnesotaworks.net</t>
  </si>
  <si>
    <t>H-300-20316-908673</t>
  </si>
  <si>
    <t>annette7515@gmail.com</t>
  </si>
  <si>
    <t>JO-A-300-20316-908673</t>
  </si>
  <si>
    <t>Extensive pushing and pulling. Extensive walking. Exposure to extreme temperatures. Frequent stooping. Repetitive movements. Must be able to lift seventy (50) pounds. Must have three (3) months experience. Must be able to obtain a driver's license within 30-90 days of hire.</t>
  </si>
  <si>
    <t>H-300-20329-927267</t>
  </si>
  <si>
    <t>Pratt Creek Ranch</t>
  </si>
  <si>
    <t>178 Pratt Creek Road</t>
  </si>
  <si>
    <t>Moulton</t>
  </si>
  <si>
    <t xml:space="preserve">F </t>
  </si>
  <si>
    <t>prattcreekranch71@yahoo.com</t>
  </si>
  <si>
    <t>JO-A-300-20329-927267</t>
  </si>
  <si>
    <t>Farm/Irrigation/ Livestock Worker</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</si>
  <si>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</si>
  <si>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178 Pratt Creek Road (including land in a 4-mile radius)</t>
  </si>
  <si>
    <t>47 Skinner Ranch Road</t>
  </si>
  <si>
    <t>H-300-20323-917198</t>
  </si>
  <si>
    <t>Bos Dairy LLC South</t>
  </si>
  <si>
    <t>303 State Hwy 83</t>
  </si>
  <si>
    <t>Lovington</t>
  </si>
  <si>
    <t>Bos</t>
  </si>
  <si>
    <t>Isaak</t>
  </si>
  <si>
    <t>JO-A-300-20323-917198</t>
  </si>
  <si>
    <t>LEA</t>
  </si>
  <si>
    <t>608 E Crockett Rd</t>
  </si>
  <si>
    <t>bosdairy1@hotmail.com</t>
  </si>
  <si>
    <t>H-300-20337-934642</t>
  </si>
  <si>
    <t>Brian Hebert</t>
  </si>
  <si>
    <t>21249 Highway 101</t>
  </si>
  <si>
    <t>Hebert1@hughes.net</t>
  </si>
  <si>
    <t>JO-A-300-20337-934642</t>
  </si>
  <si>
    <t>16 x 80 mobile home 3 bedrooms, 2 bath</t>
  </si>
  <si>
    <t>Wilkison</t>
  </si>
  <si>
    <t xml:space="preserve">' - Social Security 
- Federal Tax
- State Tax (if required)
- Meals (if required)
- Inadvertent Overpayments (if required)
- Loan repayments (if required)
- Court &amp; government ordered garnishments (if required)
- Damage to tools or housing (other than normal wear and tear, if required)
</t>
  </si>
  <si>
    <t>H-300-20326-923095</t>
  </si>
  <si>
    <t xml:space="preserve">ADAMS PLANTING COMPANY INC </t>
  </si>
  <si>
    <t>201 HIGHWAY 603</t>
  </si>
  <si>
    <t>WANDA</t>
  </si>
  <si>
    <t>ADAMSPLANTING2019@GMAIL.COM</t>
  </si>
  <si>
    <t>JO-A-300-20326-923095</t>
  </si>
  <si>
    <t>' SOCIAL SECURITY 
FEDERAL TAXES
STATE TAXES</t>
  </si>
  <si>
    <t xml:space="preserve">201 HIGHWAY 603
</t>
  </si>
  <si>
    <t>1002 LA SALLE STREET 
APARTMENT 1 and APARTMENT 4</t>
  </si>
  <si>
    <t>PUBLIC HOUSING  - APARTMENT - 2 BEDROOMS</t>
  </si>
  <si>
    <t>H-300-20336-933251</t>
  </si>
  <si>
    <t>Lakeside Farms LLC</t>
  </si>
  <si>
    <t>1007 N Ranney Street</t>
  </si>
  <si>
    <t>5482 State Hwy Z, Sikeston, MO  63784</t>
  </si>
  <si>
    <t>Engram</t>
  </si>
  <si>
    <t>JO-A-300-20336-933251</t>
  </si>
  <si>
    <t>5482 State Hwy Z</t>
  </si>
  <si>
    <t>5448 State Hwy Z</t>
  </si>
  <si>
    <t>isaacengram@gmail.com</t>
  </si>
  <si>
    <t>H-300-20337-934544</t>
  </si>
  <si>
    <t>Bar C, Inc.</t>
  </si>
  <si>
    <t>3750 Christiansen Lane</t>
  </si>
  <si>
    <t>Christiansen</t>
  </si>
  <si>
    <t>golden8ag@gmail.com; info@snakeriverfarmers.org</t>
  </si>
  <si>
    <t>JO-A-300-20337-934544</t>
  </si>
  <si>
    <t>Irrigator</t>
  </si>
  <si>
    <t>Applicants must have 20 days experience as an irrigator. To meet minimum acceptable performance standards when irrigating, the worker must, after a 10-day conditioning period, move an average of at least 48 40-foot sections of 3-inch pipe or 44 40-foot sections of 4-inch pipe per hour under normal working conditions.</t>
  </si>
  <si>
    <t>307 Walsh Road</t>
  </si>
  <si>
    <t>Cinderblock house</t>
  </si>
  <si>
    <t>H-300-20336-933134</t>
  </si>
  <si>
    <t>JO-A-300-20336-933134</t>
  </si>
  <si>
    <t>BREWSTER</t>
  </si>
  <si>
    <t>H-300-20280-860027</t>
  </si>
  <si>
    <t>Cuatro Light Cattle Company, LLC</t>
  </si>
  <si>
    <t>3125 N. FM 140</t>
  </si>
  <si>
    <t>Light IV</t>
  </si>
  <si>
    <t>JO-A-300-20280-860027</t>
  </si>
  <si>
    <t>H-300-20345-951329</t>
  </si>
  <si>
    <t>JO-A-300-20345-951329</t>
  </si>
  <si>
    <t>1176 LOSETH ROAD</t>
  </si>
  <si>
    <t>OROFINO</t>
  </si>
  <si>
    <t>H-300-20311-902617</t>
  </si>
  <si>
    <t>JO-A-300-20311-902617</t>
  </si>
  <si>
    <t>H-300-20318-911650</t>
  </si>
  <si>
    <t>JO-A-300-20318-911650</t>
  </si>
  <si>
    <t>19 OFFICE LOOP. I-15 EXIT 172 ONE MILE OFF OF INTERSTATE.</t>
  </si>
  <si>
    <t>DUBOIS</t>
  </si>
  <si>
    <t xml:space="preserve"> MOBILE RANGE UNITS</t>
  </si>
  <si>
    <t>H-300-20288-878451</t>
  </si>
  <si>
    <t>P.O. Box 142, Baggs WY 82321 (Mailing Address)</t>
  </si>
  <si>
    <t>T. Patrick or Anita</t>
  </si>
  <si>
    <t>JO-A-300-20288-878451</t>
  </si>
  <si>
    <t>Winter Ranchhand</t>
  </si>
  <si>
    <t>Employee must be willing to perform tasks capably and efficiently without close supervision, and live and work singly or in small groups of workers in isolated areas for extended periods of time. May be required to ride, handle and tend horses in a manner to assure the safety and health of the worker, co-workers, horses and livestock. The job will entail working with and around farm machinery such as tractors for haying and supplemental feeding purposes and ATVs for irrigating and the movement of livestock, periodically. Successful applicants will be expected to operate machinery and equipment in a safe and responsible manner, and further, will be expected to maintain equipment and machinery to a standard established by the employer. Employee will work outdoors in all types of weather and may experience occasional exposure to hazards such</t>
  </si>
  <si>
    <t>H-300-20345-949584</t>
  </si>
  <si>
    <t>PO Box 922, Grantsville, UT, 84029</t>
  </si>
  <si>
    <t>JO-A-300-20345-949584</t>
  </si>
  <si>
    <t>H-300-20258-821922</t>
  </si>
  <si>
    <t>Eagle Mountain Tree Farm, Inc</t>
  </si>
  <si>
    <t>1463 S Belknap</t>
  </si>
  <si>
    <t>Mexia</t>
  </si>
  <si>
    <t xml:space="preserve">1463 S Belknap </t>
  </si>
  <si>
    <t>beth@eaglemountaintreefarm.com</t>
  </si>
  <si>
    <t>JO-A-300-20258-821922</t>
  </si>
  <si>
    <t>$12.67/hr. Some O.T. may be available at same rate of pay.</t>
  </si>
  <si>
    <t>Training will be provided as needed.</t>
  </si>
  <si>
    <t xml:space="preserve">1463 S. Belknap </t>
  </si>
  <si>
    <t xml:space="preserve">714 E. Palestine </t>
  </si>
  <si>
    <t>H-300-20247-802913</t>
  </si>
  <si>
    <t xml:space="preserve">Zion Harvest, Inc. </t>
  </si>
  <si>
    <t xml:space="preserve">Mendoza </t>
  </si>
  <si>
    <t xml:space="preserve">Valeria </t>
  </si>
  <si>
    <t>Jimenez</t>
  </si>
  <si>
    <t>JO-A-300-20247-802913</t>
  </si>
  <si>
    <t xml:space="preserve">1 month of lettuce harvest experience.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</si>
  <si>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 xml:space="preserve">Duda Farms-2554 W 16th Street </t>
  </si>
  <si>
    <t>501-502 1st Ave</t>
  </si>
  <si>
    <t>H-300-20255-817268</t>
  </si>
  <si>
    <t>JO-A-300-20255-817268</t>
  </si>
  <si>
    <t>H-300-20261-829234</t>
  </si>
  <si>
    <t>Gary P. Noel</t>
  </si>
  <si>
    <t>17836 N La Hwy 82</t>
  </si>
  <si>
    <t>bdnoel@att.net</t>
  </si>
  <si>
    <t>JO-A-300-20261-829234</t>
  </si>
  <si>
    <t>13230 Community Rd</t>
  </si>
  <si>
    <t>bdnoel@att.com</t>
  </si>
  <si>
    <t>H-300-20261-829656</t>
  </si>
  <si>
    <t>JO-A-300-20261-829656</t>
  </si>
  <si>
    <t>602 BILL HEAD STREET</t>
  </si>
  <si>
    <t>H-300-20261-829871</t>
  </si>
  <si>
    <t>Keimig Harvesting &amp; Trucking, LLC</t>
  </si>
  <si>
    <t>7317 N. Andre Rd</t>
  </si>
  <si>
    <t>Keimig</t>
  </si>
  <si>
    <t>JO-A-300-20261-829871</t>
  </si>
  <si>
    <t>Ag Mechanic</t>
  </si>
  <si>
    <t>7317 N Andre Rd</t>
  </si>
  <si>
    <t>mkeimig@yahoo.com</t>
  </si>
  <si>
    <t>H-300-20267-840969</t>
  </si>
  <si>
    <t>1358 North 200 West, Nephi UT 84648 (Mailing Address)</t>
  </si>
  <si>
    <t>9098 N HWY 125 Leamington, UT 84638</t>
  </si>
  <si>
    <t>JO-A-300-20267-840969</t>
  </si>
  <si>
    <t>H-300-20286-875834</t>
  </si>
  <si>
    <t>Dale Hensgens Farm</t>
  </si>
  <si>
    <t>4017 Branch Highway</t>
  </si>
  <si>
    <t>JO-A-300-20286-875834</t>
  </si>
  <si>
    <t>' The employer will make the following deductions as applicable: FICA (X) Federal Taxes (X) State Taxes, court ordered child support, garnishments and liens according to individual circumstances, all as required by law, repayments of cash advances or loans, &amp; repayment of over payment of wages to the worker. Reasonable repair costs of damage to housing other than that caused by normal wear and tear or loss of equipment/tools will be deducted from workers found to have been responsible for such damage to housing or loss of equipment/tools. Other deductions may be made if expressly authorized by the worker in writing.</t>
  </si>
  <si>
    <t>2057 Gumpoint Road</t>
  </si>
  <si>
    <t>H-300-20282-873839</t>
  </si>
  <si>
    <t>Guthrie Greenhouses, LLC</t>
  </si>
  <si>
    <t>PO Box 1399</t>
  </si>
  <si>
    <t>1100 N. Broad Street</t>
  </si>
  <si>
    <t>Guthrie</t>
  </si>
  <si>
    <t>Tischauser</t>
  </si>
  <si>
    <t>tara@guthriegreenhouses.com</t>
  </si>
  <si>
    <t>Pilehvar</t>
  </si>
  <si>
    <t>Taymoor</t>
  </si>
  <si>
    <t>429 Seabreeze Blvd.</t>
  </si>
  <si>
    <t>Ste. 13</t>
  </si>
  <si>
    <t>Fort Lauderdale</t>
  </si>
  <si>
    <t>taymoor@pilehvar.com</t>
  </si>
  <si>
    <t>Pilehvar Law PLLC</t>
  </si>
  <si>
    <t>Supreme Court of Oklahoma</t>
  </si>
  <si>
    <t>JO-A-300-20282-873839</t>
  </si>
  <si>
    <t>' Employer will deduct for social security, federal tax, state tax.  Employer will also deduct reasonable repair costs of damage from deliberate destruction, other than that caused by normal wear and tear, and only from worker(s) found to have been responsible for damage to housing or furnishings.
Employer will not deduct cost of housing or meals.</t>
  </si>
  <si>
    <t>May have to work nights, possibly weekends. Typical daily work schedule includes an hour lunch break. Employer may request but cannot require workers to work on Sabbath; Three (3) months experience required for the job duties listed. Must be able to obtain drivers license within 30 days of hire. May be required to take drug test after hire at no cost to worker. Positive test or refusal to take is grounds for immediate termination.</t>
  </si>
  <si>
    <t>H-300-20276-856143</t>
  </si>
  <si>
    <t>JO-A-300-20276-856143</t>
  </si>
  <si>
    <t>' Social Security and Federal Income Tax withholding’s may be deducted from wages.
Wages may range from $1682.33 to $1882.33 per month based on length of time with employer and job experience.</t>
  </si>
  <si>
    <t>5301 Winona S Rd</t>
  </si>
  <si>
    <t>LaCrosse</t>
  </si>
  <si>
    <t>WHITMAN</t>
  </si>
  <si>
    <t>H-300-20288-877839</t>
  </si>
  <si>
    <t>Bryant Gossen Farms</t>
  </si>
  <si>
    <t>1484 Boone Road</t>
  </si>
  <si>
    <t>Gossen</t>
  </si>
  <si>
    <t>JO-A-300-20288-877839</t>
  </si>
  <si>
    <t>163 Will Gossen Lane</t>
  </si>
  <si>
    <t>Wood Frame house</t>
  </si>
  <si>
    <t>H-300-20295-884011</t>
  </si>
  <si>
    <t>JO-A-300-20295-884011</t>
  </si>
  <si>
    <t>' Employer will deduct all deductions required by law from the employer's paycheck.</t>
  </si>
  <si>
    <t>H-300-20295-884526</t>
  </si>
  <si>
    <t>Sugar Loaf Cattle Co., LLC</t>
  </si>
  <si>
    <t>GLENWOOD</t>
  </si>
  <si>
    <t>Southall</t>
  </si>
  <si>
    <t>1674 Hwy 70 West</t>
  </si>
  <si>
    <t>lynda@glenwoodequip.com</t>
  </si>
  <si>
    <t>JO-A-300-20295-884526</t>
  </si>
  <si>
    <t>' All deductions required by law including Social Security, Federal taxes and State taxes.</t>
  </si>
  <si>
    <t xml:space="preserve">Employer will provide supervision and necessary tools and equipment.  Workers will be instructed in safety  and safe operation of tools and equipment.  Workers must be able to follow safety guidelines to protect themselves, other workers, livestock and equipment.
Workers must be able to work outdoors in cold, wet and other inclement weather, if safe.  </t>
  </si>
  <si>
    <t>Bonnerdale</t>
  </si>
  <si>
    <t>HOT SPRING</t>
  </si>
  <si>
    <t>502 Southall Lane</t>
  </si>
  <si>
    <t>One-story house</t>
  </si>
  <si>
    <t>glenquip@windstream.net</t>
  </si>
  <si>
    <t>H-300-20295-884578</t>
  </si>
  <si>
    <t>160 County Rd, Bunnell FL 32110</t>
  </si>
  <si>
    <t>JO-A-300-20295-884578</t>
  </si>
  <si>
    <t>160 County Rd 105</t>
  </si>
  <si>
    <t xml:space="preserve">Bunnell </t>
  </si>
  <si>
    <t>FLAGLER</t>
  </si>
  <si>
    <t>50 County Road 105</t>
  </si>
  <si>
    <t xml:space="preserve">Dorm </t>
  </si>
  <si>
    <t>H-300-20311-902893</t>
  </si>
  <si>
    <t>JO-A-300-20311-902893</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</si>
  <si>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</si>
  <si>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Workers must be available to work for the entire itinerary (January 5, 2021 until November 5, 2021).  Must have 3 months work experience working as a beekeeper.  Written verification of experience is required.  Applicants must provide the name, address, and telephone number of any previous employer used as a reference.  Workers may not have bee-, pollen- or honey-related allergies and must have or be able to obtain within 30 days of employment, a valid U.S. drivers license.
Requirements include lifting up to 50 pounds frequently and able to use hand tools, including machetes.  Must be able to work under conditions where skin and clothing become heavily soiled with mud, water, honey, etc.  Must be able to work outdoors in inclement weather conditions, including rain, cold, high winds, etc.  Work involves frequent bending and working in bent or stooped positions.  Must be able to walk and stand up extensively.  No smoking, alcohol, firearms in field or dorms. 
See Addendum C.</t>
  </si>
  <si>
    <t>Village Apartments, 3151 S. Fortuna Avenue</t>
  </si>
  <si>
    <t>H-300-20302-890933</t>
  </si>
  <si>
    <t>JO-A-300-20302-890933</t>
  </si>
  <si>
    <t xml:space="preserve">.80 to .90 per lb of blueberries  / Planting paid by hr </t>
  </si>
  <si>
    <t xml:space="preserve">' Social Security
Federal Tax
State Tax
Other ( Specify ) Advances  </t>
  </si>
  <si>
    <t xml:space="preserve">Addendum C  background check see attached </t>
  </si>
  <si>
    <t xml:space="preserve">2754 Howard RD </t>
  </si>
  <si>
    <t xml:space="preserve">23120 Dolly St </t>
  </si>
  <si>
    <t xml:space="preserve">3 Trailers 
</t>
  </si>
  <si>
    <t>H-300-20300-888508</t>
  </si>
  <si>
    <t>JO-A-300-20300-888508</t>
  </si>
  <si>
    <t>Vineyard Workers and Tractor Drivers</t>
  </si>
  <si>
    <t>MILOVINA RANCH
12801 S HWY 101</t>
  </si>
  <si>
    <t>H-300-20311-902222</t>
  </si>
  <si>
    <t>Jason Deshotel</t>
  </si>
  <si>
    <t>1539 Heritage Rd</t>
  </si>
  <si>
    <t>jason_deshotel@yahoo.com</t>
  </si>
  <si>
    <t>JO-A-300-20311-902222</t>
  </si>
  <si>
    <t>1424 Heritage Rd</t>
  </si>
  <si>
    <t>1683 Heritage Rd</t>
  </si>
  <si>
    <t>H-300-20323-917423</t>
  </si>
  <si>
    <t>White Marsh Crawfish, LLC</t>
  </si>
  <si>
    <t>11596 Hwy 190</t>
  </si>
  <si>
    <t>Unkel</t>
  </si>
  <si>
    <t>11596 Hwy. 190</t>
  </si>
  <si>
    <t>eufarms@centurytel.net</t>
  </si>
  <si>
    <t>JO-A-300-20323-917423</t>
  </si>
  <si>
    <t>363 Unkel Rd.</t>
  </si>
  <si>
    <t>275 Crip Duplichin Rd.</t>
  </si>
  <si>
    <t>H-300-20323-917682</t>
  </si>
  <si>
    <t>Cherrylake Inc.</t>
  </si>
  <si>
    <t xml:space="preserve">7836 Cherry Lake Road </t>
  </si>
  <si>
    <t>Chloe</t>
  </si>
  <si>
    <t>Director of Marketing and OD</t>
  </si>
  <si>
    <t>7836 Cherry Lake Road</t>
  </si>
  <si>
    <t>JO-A-300-20323-917682</t>
  </si>
  <si>
    <t>This job requires a minimum of three months of prior experience working in a nursery or tree farm, in cultivation/harvesting and/or installation of commercial plant material, handling both manual and machine tasks associated with commodity production and harvest activities. Saturday work required. Must be able to lift/carry 60 lbs. Employer-paid post-hire drug testing is required. Employer-paid post-hire background check required.</t>
  </si>
  <si>
    <t>7687 Vision Drive</t>
  </si>
  <si>
    <t>hr@cherrylake.com</t>
  </si>
  <si>
    <t>H-300-20323-917334</t>
  </si>
  <si>
    <t xml:space="preserve">Liberty Lawn and Landscaping, Inc. </t>
  </si>
  <si>
    <t xml:space="preserve">1833 Pieper Rd. </t>
  </si>
  <si>
    <t>Rohlf</t>
  </si>
  <si>
    <t>christy@libertylawnnewbraunfels.com</t>
  </si>
  <si>
    <t>JO-A-300-20323-917334</t>
  </si>
  <si>
    <t>$12.67/HR. Overtime may be available at same rate of pay.</t>
  </si>
  <si>
    <t xml:space="preserve">' All Deductions required by state law. </t>
  </si>
  <si>
    <t>1833 Pieper Rd.</t>
  </si>
  <si>
    <t>GUADALUPE</t>
  </si>
  <si>
    <t>231 Clear Springs Dr.</t>
  </si>
  <si>
    <t>H-300-20330-927710</t>
  </si>
  <si>
    <t>1276 Center Street</t>
  </si>
  <si>
    <t>brad.miller@bonnieplants.com</t>
  </si>
  <si>
    <t>JO-A-300-20330-927710</t>
  </si>
  <si>
    <t>Three months of agricultural work experience required. Walk, sit, stand on concrete or other surfaces, push, pull, stoop, and bend for long periods of time. Use repetitive hand and finger movements. Work in inclement weather including hot, cold, wet, and/or humid conditions for extensive periods of time. Lift, carry, and load up to 50 lbs. Must be 18 years of age or older. Employer is a drug-free workplace. Drug and alcohol testing is conducted post-offer at the employers expense and is not part of the interview process.</t>
  </si>
  <si>
    <t>H-300-20323-917295</t>
  </si>
  <si>
    <t>Matthew and Lisa Fortenberry Farms</t>
  </si>
  <si>
    <t>140 Mcwilliams Drive</t>
  </si>
  <si>
    <t>Fortenberry</t>
  </si>
  <si>
    <t>lisasfortenberry@gmail.com</t>
  </si>
  <si>
    <t>JO-A-300-20323-917295</t>
  </si>
  <si>
    <t>Extensive pushing and pulling. Extensive walking. Exposure to extreme temperatures. Frequent stooping. Repetitive movements. Must be able to lift 50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</si>
  <si>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1290 Grand Lake Loop</t>
  </si>
  <si>
    <t>136 Mcwilliams Drive</t>
  </si>
  <si>
    <t>H-300-20323-917452</t>
  </si>
  <si>
    <t>P&amp;J Turkeys Inc</t>
  </si>
  <si>
    <t>23786 370th Ave</t>
  </si>
  <si>
    <t>14991 State Hwy 11, Greenbush, MN  56726</t>
  </si>
  <si>
    <t>Roseau</t>
  </si>
  <si>
    <t>Jaenicke</t>
  </si>
  <si>
    <t>JO-A-300-20323-917452</t>
  </si>
  <si>
    <t>14991 State Hwy 11</t>
  </si>
  <si>
    <t>ROSEAU</t>
  </si>
  <si>
    <t>pjturkeys2011@gmail.com</t>
  </si>
  <si>
    <t>H-300-20341-939425</t>
  </si>
  <si>
    <t>Brian Vculek Farm</t>
  </si>
  <si>
    <t>8060 116th Ave SE</t>
  </si>
  <si>
    <t>Crete</t>
  </si>
  <si>
    <t>Vculek</t>
  </si>
  <si>
    <t>ndagbuss@gmail.com</t>
  </si>
  <si>
    <t>JO-A-300-20341-939425</t>
  </si>
  <si>
    <t>8060 116th Avenue SE</t>
  </si>
  <si>
    <t>113 Buttruff Avenue SE</t>
  </si>
  <si>
    <t>H-300-20343-941000</t>
  </si>
  <si>
    <t>Scott Quiett Farm</t>
  </si>
  <si>
    <t>30819 West Hwy 212</t>
  </si>
  <si>
    <t>305 W Commercial Ave, Gettysburg, SD 57442, Potter County (M</t>
  </si>
  <si>
    <t>Quiett</t>
  </si>
  <si>
    <t>quiettfarms@gmail.com</t>
  </si>
  <si>
    <t>JO-A-300-20343-941000</t>
  </si>
  <si>
    <t>Miscellaneous Agriculture</t>
  </si>
  <si>
    <t xml:space="preserve">Extensive pushing, pulling, sitting and walking. Exposure to extreme temperatures. Frequent stooping. Must be able to lift 50 pounds. Minimum three (3) months experience. Wage rate may increase with verifiable experience. No minimum education required. Must be able to obtain a drivers license within 30-90 days of hire. </t>
  </si>
  <si>
    <t>110 N Mannston Street</t>
  </si>
  <si>
    <t>H-300-20351-963498</t>
  </si>
  <si>
    <t xml:space="preserve"> 4 Ace Farms, LLC </t>
  </si>
  <si>
    <t>1801 South Lincoln</t>
  </si>
  <si>
    <t>PO Box 199</t>
  </si>
  <si>
    <t xml:space="preserve">Patrick </t>
  </si>
  <si>
    <t xml:space="preserve">1801 South Lincoln </t>
  </si>
  <si>
    <t xml:space="preserve">Jerome  </t>
  </si>
  <si>
    <t>doublerfarmsllc@gmail.com</t>
  </si>
  <si>
    <t>JO-A-300-20351-963498</t>
  </si>
  <si>
    <t xml:space="preserve">Applicants must have 20 days experience with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  </t>
  </si>
  <si>
    <t xml:space="preserve">550 North 800 East (fields within 20 miles)  </t>
  </si>
  <si>
    <t xml:space="preserve">1581 East 3600 South </t>
  </si>
  <si>
    <t xml:space="preserve">Wendell </t>
  </si>
  <si>
    <t xml:space="preserve"> House </t>
  </si>
  <si>
    <t>Carroll</t>
  </si>
  <si>
    <t>H-300-20338-936626</t>
  </si>
  <si>
    <t>Artall Farms LLC</t>
  </si>
  <si>
    <t>230 Artall Road</t>
  </si>
  <si>
    <t>P O Box 534 Melville LA 71353 (Mailing)</t>
  </si>
  <si>
    <t>Artall</t>
  </si>
  <si>
    <t>ralph@artallfarms.com</t>
  </si>
  <si>
    <t>JO-A-300-20338-936626</t>
  </si>
  <si>
    <t>Farmworker Laborer Crop</t>
  </si>
  <si>
    <t>351 Artall Road</t>
  </si>
  <si>
    <t>H-300-20339-938608</t>
  </si>
  <si>
    <t>High Country Lamb LLC</t>
  </si>
  <si>
    <t>501 N. Lincoln</t>
  </si>
  <si>
    <t>PO Box 156, Oak Creek, CO, 80467</t>
  </si>
  <si>
    <t>Oak Creek</t>
  </si>
  <si>
    <t>Maneotis</t>
  </si>
  <si>
    <t xml:space="preserve">Tom or Nick or Leslie </t>
  </si>
  <si>
    <t>highcountrylamb@hotmail.com</t>
  </si>
  <si>
    <t>JO-A-300-20339-938608</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</si>
  <si>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to maintain equipment  and machinery to a standard established by the employer, maintain and manage remote housing locations in a safe and responsible manner, work with and around farm machinery such as tractors for supplemental feeding purposes and ATVs for movement of livestock, work with </t>
  </si>
  <si>
    <t>4644 WCR 37</t>
  </si>
  <si>
    <t>http://jfs.ohio.gov/owd/JobSeekers/index.stm</t>
  </si>
  <si>
    <t>House with kitchen and bath facilities.</t>
  </si>
  <si>
    <t>https://illinoisjoblink.illinois.gov/</t>
  </si>
  <si>
    <t>H-300-20337-933797</t>
  </si>
  <si>
    <t xml:space="preserve">Jason or Tracy </t>
  </si>
  <si>
    <t>JO-A-300-20337-933797</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</si>
  <si>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handle animals using low stress handling methods, meet personal hygiene requirements.</t>
  </si>
  <si>
    <t>H-300-20310-900369</t>
  </si>
  <si>
    <t>JO-A-300-20310-900369</t>
  </si>
  <si>
    <t>48030 N 419 Ave</t>
  </si>
  <si>
    <t>Private House</t>
  </si>
  <si>
    <t>H-300-20209-737697</t>
  </si>
  <si>
    <t>Vasquez Brothers Inc.</t>
  </si>
  <si>
    <t>Central Coast Packing</t>
  </si>
  <si>
    <t>157 Kidder St  #C</t>
  </si>
  <si>
    <t>P.O.Box 625</t>
  </si>
  <si>
    <t>Monterey County</t>
  </si>
  <si>
    <t>157 Kidder St. #C</t>
  </si>
  <si>
    <t>P.O. Box 625</t>
  </si>
  <si>
    <t>Cpacking@att.net</t>
  </si>
  <si>
    <t>JO-A-300-20209-737697</t>
  </si>
  <si>
    <t>Per Pound</t>
  </si>
  <si>
    <t>Amigo Farms
4245 E. 32nd Street
Yuma, AZ 85365</t>
  </si>
  <si>
    <t>El Encanto Apartments
2651 S 8th Ave
Yuma, AZ 85364</t>
  </si>
  <si>
    <t>Apartment
4 Two bedroom Units</t>
  </si>
  <si>
    <t>Cpacking@ATT.Net</t>
  </si>
  <si>
    <t>H-300-20245-799361</t>
  </si>
  <si>
    <t>JO-A-300-20245-799361</t>
  </si>
  <si>
    <t>21 Omahundra Street</t>
  </si>
  <si>
    <t>H-300-20239-788483</t>
  </si>
  <si>
    <t>Baltazar Garcia Harvesting &amp; Grove Care, Inc.</t>
  </si>
  <si>
    <t>12021 Phillips Road</t>
  </si>
  <si>
    <t>Baltazar</t>
  </si>
  <si>
    <t>bgharvestinginc@gmail.com</t>
  </si>
  <si>
    <t>JO-A-300-20239-788483</t>
  </si>
  <si>
    <t>90 lb orange, naval, Valencia juice</t>
  </si>
  <si>
    <t>' mid-season orange $1.50/90 lb
All State and Federal deductions required by law.</t>
  </si>
  <si>
    <t>Drug screen at employer's expense after hire if accident or unusual behavior.</t>
  </si>
  <si>
    <t>2701 Dean Ridge Road</t>
  </si>
  <si>
    <t>Orlando</t>
  </si>
  <si>
    <t>313 Park Ave.</t>
  </si>
  <si>
    <t>frame house fully furnished</t>
  </si>
  <si>
    <t>H-300-20248-805372</t>
  </si>
  <si>
    <t>JO-A-300-20248-805372</t>
  </si>
  <si>
    <t>Citrus Worker, Tree Pruning, Forklift Driver, General Labor</t>
  </si>
  <si>
    <t>1-month of citrus harvest experience is required. Written verification of experience is required. Workers must stand, sit, crouch, bend, reach, lift and carry items weighing up to 50-80 pounds in the course of performing required activities.  Workers must be able to listen, understand, and follow instructions of company supervisors and managers.</t>
  </si>
  <si>
    <t>Sun Pacific (grower): 198 Ranch, 22256 Yokohl Dr,</t>
  </si>
  <si>
    <t>Exeter</t>
  </si>
  <si>
    <t>Brandywine Apartments, 1200 County Line Rd.</t>
  </si>
  <si>
    <t>Delano</t>
  </si>
  <si>
    <t>Apartments w/full kitchen</t>
  </si>
  <si>
    <t>H-300-20260-827140</t>
  </si>
  <si>
    <t>Bear Mountain Orchards, Inc.</t>
  </si>
  <si>
    <t>1415 Potato Rd</t>
  </si>
  <si>
    <t>Laird</t>
  </si>
  <si>
    <t>1415 Potato Rd.</t>
  </si>
  <si>
    <t>michelle@bearmountaininc.net</t>
  </si>
  <si>
    <t>JO-A-300-20260-827140</t>
  </si>
  <si>
    <t>Pruner</t>
  </si>
  <si>
    <t>bushel</t>
  </si>
  <si>
    <t>' Social Security
Federal Tax
State Tax
Local Tax</t>
  </si>
  <si>
    <t>Must have 3 months verifiable experience pruning fruit trees.  Training will not be provided for pruning fruit trees. Workers will be expected to perform manual jobs with accuracy and efficiency through the anticipated period of employment.</t>
  </si>
  <si>
    <t>Main Farm and Office
1415 Potato Road.</t>
  </si>
  <si>
    <t>Breezewood Camp
570 Potato Road</t>
  </si>
  <si>
    <t>2-story camp</t>
  </si>
  <si>
    <t>H-300-20261-831115</t>
  </si>
  <si>
    <t>Hamilton Farms</t>
  </si>
  <si>
    <t>401 Oklahoma Ave</t>
  </si>
  <si>
    <t>Rural Route 1, Box 8 Knowles OK  73844</t>
  </si>
  <si>
    <t>Knowles</t>
  </si>
  <si>
    <t>Rural Route 1, Box 8 Knowles OK 73844</t>
  </si>
  <si>
    <t>Joe@unibridgescales.com</t>
  </si>
  <si>
    <t>JO-A-300-20261-831115</t>
  </si>
  <si>
    <t>' Federal Tax, Social Security Tax and State Tax</t>
  </si>
  <si>
    <t>Extensive walking, repetitive movements, and exposure to extreme temperature. Must be able to obtain a driver's license within 30-90 days. Must be able to lift 50 lbs. Repetitive movements.  Minimum one (1) month experience. Basic literacy and arithmetic requirement. Wage rate may increase with verifiable experience. Employer may reward exceptional work with monetary or other benefits in addition to those listed here in his sole discretion.</t>
  </si>
  <si>
    <t>300 Broadway</t>
  </si>
  <si>
    <t>House (3 Houses)</t>
  </si>
  <si>
    <t>H-300-20276-855258</t>
  </si>
  <si>
    <t>JO-A-300-20276-855258</t>
  </si>
  <si>
    <t>Farmworker Aquaculture, Rice &amp; Soybeans</t>
  </si>
  <si>
    <t>H-300-20276-855586</t>
  </si>
  <si>
    <t>Coteau Tilling</t>
  </si>
  <si>
    <t>16950 482nd Avenue</t>
  </si>
  <si>
    <t>Revillo</t>
  </si>
  <si>
    <t>coteautilling@yahoo.com</t>
  </si>
  <si>
    <t>JO-A-300-20276-855586</t>
  </si>
  <si>
    <t>Associate's</t>
  </si>
  <si>
    <t xml:space="preserve">The worker must be able to handle complex tasks that require logical thought, care, paying attention to details.  Must be able to drive to town to get parts for the equipment so valid drivers license is required or be able to obtain within 30 days. Must be able to lift 60 lbs. Wage rate my increase based on verifiable experience.
Twelve months recent and verifiable experience required for the job duties listed including hands on experience and a working knowledge of the functioning of machinery and internal combustion engines.  Must have at least twelve months of training in vocational schools or related on-the-job experience, or an associate's degree. </t>
  </si>
  <si>
    <t>133 Labolt Street</t>
  </si>
  <si>
    <t>Labolt</t>
  </si>
  <si>
    <t>H-300-20289-878675</t>
  </si>
  <si>
    <t>JO-A-300-20289-878675</t>
  </si>
  <si>
    <t>Cold Weather Open Range Herder</t>
  </si>
  <si>
    <t>H-300-20280-859132</t>
  </si>
  <si>
    <t>JO-A-300-20280-859132</t>
  </si>
  <si>
    <t xml:space="preserve">Madison Hwy &amp; Happy Hollow Rd. </t>
  </si>
  <si>
    <t>Decorah</t>
  </si>
  <si>
    <t>WINNESHIEK</t>
  </si>
  <si>
    <t>355 N. Maple St, Lot 3</t>
  </si>
  <si>
    <t>Postville</t>
  </si>
  <si>
    <t>H-300-20297-886526</t>
  </si>
  <si>
    <t>Michael Todd McDaniel</t>
  </si>
  <si>
    <t>1092 Redwing Rd</t>
  </si>
  <si>
    <t>McDaniel</t>
  </si>
  <si>
    <t>mitzimcdaniel@ymail.com</t>
  </si>
  <si>
    <t>JO-A-300-20297-886526</t>
  </si>
  <si>
    <t>763 Kerrel Vidrine Rd</t>
  </si>
  <si>
    <t>1004 Chataignier Rd</t>
  </si>
  <si>
    <t>H-300-20291-881088</t>
  </si>
  <si>
    <t>Cleveland J. Thibodeaux, Jr.</t>
  </si>
  <si>
    <t>501 T. Burbank Road</t>
  </si>
  <si>
    <t>Thibodeaux, Jr.</t>
  </si>
  <si>
    <t>natalieguidry1980@gmail.com</t>
  </si>
  <si>
    <t>JO-A-300-20291-881088</t>
  </si>
  <si>
    <t xml:space="preserve">' Deductions: Other -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2020-2021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In the event the US Department of Labor (DOL) promulgates a new AEWR during the recruitment or work contract period that is lower than the current AEWR, the employer may pay the newly establish
</t>
  </si>
  <si>
    <t>501 T. Burbank Road, Rayne, LA 70578
and
2371 Monceaux Road, Crowley, LA 70526</t>
  </si>
  <si>
    <t>2371 Monceaux Road</t>
  </si>
  <si>
    <t>msthibodeaux953@gmail.com</t>
  </si>
  <si>
    <t>H-300-20301-888981</t>
  </si>
  <si>
    <t>Wayne County Eggs, LLC</t>
  </si>
  <si>
    <t>6864 Wadsworth Rd.</t>
  </si>
  <si>
    <t>Wolcott</t>
  </si>
  <si>
    <t>Tschamler</t>
  </si>
  <si>
    <t>Director, HR &amp; Organizational Development</t>
  </si>
  <si>
    <t>johntschamler@krehereggs.net</t>
  </si>
  <si>
    <t>JO-A-300-20301-888981</t>
  </si>
  <si>
    <t>Farmworker (Animal Caretaker)</t>
  </si>
  <si>
    <t>' All required standard state and federal deductions/taxes will be taken. H-2A workers are exempt from U.S. Social Security and Medicare withholding, however, all required taxes and withholding will be made for U.S. workers. Raises, higher wages and/or bonuses may be offered to any worker in the specified occupation, at the company's sole discretion, based on individual factors including work performance, skill, and tenure.</t>
  </si>
  <si>
    <t>Workers must be physically able to lift up to 75 lbs with assistance. Employer will furnish to workers, without cost, all tools and equipment required to perform duties assigned. Field temperatures range from 10 to 100 degrees (F) with possible wet morning conditions. After hire, employer may conduct random drug testing at employer's expense.  Background check required of all applicants after hire at employer expense.</t>
  </si>
  <si>
    <t>6864 Wadsworth Road</t>
  </si>
  <si>
    <t>6768 Wadsworth Road</t>
  </si>
  <si>
    <t>H-300-20293-882032</t>
  </si>
  <si>
    <t>Saul Minnow Farms, Inc</t>
  </si>
  <si>
    <t>8343 Hwy 11 North</t>
  </si>
  <si>
    <t>Janet</t>
  </si>
  <si>
    <t>Sec Treas</t>
  </si>
  <si>
    <t>JO-A-300-20293-882032</t>
  </si>
  <si>
    <t>Metal</t>
  </si>
  <si>
    <t>H-300-20300-887996</t>
  </si>
  <si>
    <t>TMA Inc</t>
  </si>
  <si>
    <t xml:space="preserve">TREES USA </t>
  </si>
  <si>
    <t>14352 FM 849</t>
  </si>
  <si>
    <t>JO-A-300-20300-887996</t>
  </si>
  <si>
    <t>14502 FM 849</t>
  </si>
  <si>
    <t xml:space="preserve">Frame </t>
  </si>
  <si>
    <t>https://twc.texas.gov/jobseekers/job-search</t>
  </si>
  <si>
    <t>H-300-20292-881263</t>
  </si>
  <si>
    <t>Ross Frederick</t>
  </si>
  <si>
    <t>1054 Belaire Dr.</t>
  </si>
  <si>
    <t>BREAUX BRIDGE</t>
  </si>
  <si>
    <t>rfrederickfarms@aol.com</t>
  </si>
  <si>
    <t>JO-A-300-20292-881263</t>
  </si>
  <si>
    <t>1080 Declouct Hwy.</t>
  </si>
  <si>
    <t>Cecilia</t>
  </si>
  <si>
    <t>1080 Declouct Hwy</t>
  </si>
  <si>
    <t>H-300-20307-895346</t>
  </si>
  <si>
    <t xml:space="preserve">EWS Farms, LLC </t>
  </si>
  <si>
    <t>10080 Martin Road</t>
  </si>
  <si>
    <t>Wild</t>
  </si>
  <si>
    <t xml:space="preserve">10080 Martin Road </t>
  </si>
  <si>
    <t>timandmelaniewild@gmail.com</t>
  </si>
  <si>
    <t>JO-A-300-20307-895346</t>
  </si>
  <si>
    <t>10080 Martin Road (including 7 mile radius, app. 4800 acres)
*Worksite is owned, leased, or controlled by Employer.</t>
  </si>
  <si>
    <t xml:space="preserve">9234 Highway 99
</t>
  </si>
  <si>
    <t>Wood-Frame Home</t>
  </si>
  <si>
    <t>H-300-20296-885711</t>
  </si>
  <si>
    <t>JO-A-300-20296-885711</t>
  </si>
  <si>
    <t xml:space="preserve">Valid Driver' License required to transport workers to fields and grocery store. Safety training for use of farm equipment and tractors will be provided. The ability of an employee to safely operate machinery will be left to the discretion of management. To ensure the safety of all employees, those interested in operating machinery must be able to communicate with and adequately follow instructions given by management. Management reserves the right to restrict employees from operational duties who do not show proficiency to effectively communicate with management and may therefore place other employees safety in risk. The employer may conduct criminal background checks on all new applicants for employment. Seasonal Employees seeking rehire will not be required to submit a new background check. For purposes of this policy, rehires shall be defined consistently with IRCAs employment eligibility re-verification requirements for former hires. As a general rule, absent compelling </t>
  </si>
  <si>
    <t>H-300-20307-894371</t>
  </si>
  <si>
    <t>Mark Brady</t>
  </si>
  <si>
    <t>Brady Bees &amp; Honey Co.</t>
  </si>
  <si>
    <t>3307 Sanger Creek Way</t>
  </si>
  <si>
    <t>JO-A-300-20307-894371</t>
  </si>
  <si>
    <t>3309 Beaumont Avenue</t>
  </si>
  <si>
    <t>ACR 493</t>
  </si>
  <si>
    <t>Cayuga</t>
  </si>
  <si>
    <t>pegbrady55@sbcglobal.net</t>
  </si>
  <si>
    <t>H-300-20306-894159</t>
  </si>
  <si>
    <t>JO-A-300-20306-894159</t>
  </si>
  <si>
    <t>H-300-20302-890324</t>
  </si>
  <si>
    <t>Gabe Crochet</t>
  </si>
  <si>
    <t>3612 Crochet Road</t>
  </si>
  <si>
    <t>Crochet</t>
  </si>
  <si>
    <t>Gabe</t>
  </si>
  <si>
    <t>JO-A-300-20302-890324</t>
  </si>
  <si>
    <t>21384 Highway 102</t>
  </si>
  <si>
    <t>Singe wide mobile home</t>
  </si>
  <si>
    <t>H-300-20311-903127</t>
  </si>
  <si>
    <t>Collins Honey Company</t>
  </si>
  <si>
    <t>P.O. Box 237</t>
  </si>
  <si>
    <t>279 CR 894</t>
  </si>
  <si>
    <t>Evadale</t>
  </si>
  <si>
    <t>Jane</t>
  </si>
  <si>
    <t>JO-A-300-20311-903127</t>
  </si>
  <si>
    <t>3490 FM 1131 South</t>
  </si>
  <si>
    <t>use842838@aol.com</t>
  </si>
  <si>
    <t>H-300-20297-886961</t>
  </si>
  <si>
    <t>JO-A-300-20297-886961</t>
  </si>
  <si>
    <t xml:space="preserve">Valid Driver' License required to transport workers to fields and grocery store. Safety training for use of farm equipment and tractors will be provided. The ability of an employee to safely operate machinery will be left to the discretion of management. To ensure the safety of all employees, those interested in operating machinery must be able to communicate with and adequately follow instructions given by management. Management reserves the right to restrict employees from operational duties who do not show proficiency to effectively communicate with management and may therefore place other employees' safety in risk. The employer may conduct criminal background checks on all new applicants for employment. Seasonal Employees seeking rehire will not be required to submit a new background check. For purposes of this policy, rehires shall be defined consistently with IRCAs employment eligibility re-verification requirements for former hires. As a general rule, absent compelling </t>
  </si>
  <si>
    <t>H-300-20301-889714</t>
  </si>
  <si>
    <t>Dwayne L. Gossen</t>
  </si>
  <si>
    <t>3222 Phillips Road</t>
  </si>
  <si>
    <t>Dwayne</t>
  </si>
  <si>
    <t>dgossen@yahoo.com</t>
  </si>
  <si>
    <t>JO-A-300-20301-889714</t>
  </si>
  <si>
    <t>H-300-20307-894378</t>
  </si>
  <si>
    <t>Fairview Honey</t>
  </si>
  <si>
    <t>P.O. Box 311</t>
  </si>
  <si>
    <t>415 S. Montana Ave  Fairview, MT 59221</t>
  </si>
  <si>
    <t>Westmorland</t>
  </si>
  <si>
    <t>Ashurst</t>
  </si>
  <si>
    <t>JO-A-300-20307-894378</t>
  </si>
  <si>
    <t>415 South Montana Street</t>
  </si>
  <si>
    <t>410 Interstate Ave</t>
  </si>
  <si>
    <t>ashurstbees@gmail.com</t>
  </si>
  <si>
    <t>H-300-20303-891056</t>
  </si>
  <si>
    <t>Trevino Ag. Services, LLC</t>
  </si>
  <si>
    <t>5051 N. Iowa Road</t>
  </si>
  <si>
    <t>Trevino</t>
  </si>
  <si>
    <t xml:space="preserve"> 5051 N Iowa Road</t>
  </si>
  <si>
    <t>jesus_trevino@ymail.com</t>
  </si>
  <si>
    <t>JO-A-300-20303-891056</t>
  </si>
  <si>
    <t>$11/bin oranges; $9/bin grapefruits</t>
  </si>
  <si>
    <t>4000 E Goodwin Rd</t>
  </si>
  <si>
    <t>Studio 6 Extended Stay, 700 Savannah Ave</t>
  </si>
  <si>
    <t>Motel fully furnished w/ kitchen</t>
  </si>
  <si>
    <t>H-300-20314-904160</t>
  </si>
  <si>
    <t>Robbie T. Gaspard</t>
  </si>
  <si>
    <t>5913 South 40 Court</t>
  </si>
  <si>
    <t xml:space="preserve">Gaspard </t>
  </si>
  <si>
    <t xml:space="preserve">Robbie </t>
  </si>
  <si>
    <t xml:space="preserve">5913 South 40 Court </t>
  </si>
  <si>
    <t>believeagain71@yahoo.com</t>
  </si>
  <si>
    <t>JO-A-300-20314-904160</t>
  </si>
  <si>
    <t xml:space="preserve">124 Garrie Road </t>
  </si>
  <si>
    <t xml:space="preserve">Gueydan </t>
  </si>
  <si>
    <t>H-300-20323-917341</t>
  </si>
  <si>
    <t>Cajun Gators Inc</t>
  </si>
  <si>
    <t>25123 S Louisiana Hwy 82</t>
  </si>
  <si>
    <t>Raywood</t>
  </si>
  <si>
    <t>JO-A-300-20323-917341</t>
  </si>
  <si>
    <t>General Farmwork</t>
  </si>
  <si>
    <t>25123 S. Louisiana Hwy 82</t>
  </si>
  <si>
    <t>2 Mobile homes and 1 RV</t>
  </si>
  <si>
    <t>H-300-20335-930805</t>
  </si>
  <si>
    <t>Henggeler Packing</t>
  </si>
  <si>
    <t>6730 Elmore  Road</t>
  </si>
  <si>
    <t>PO Box 313 (USPS address)</t>
  </si>
  <si>
    <t>Henggeler</t>
  </si>
  <si>
    <t>6730 Elmore Road</t>
  </si>
  <si>
    <t>PO Box 313</t>
  </si>
  <si>
    <t>henggelerpkg@fmtc.com</t>
  </si>
  <si>
    <t>JO-A-300-20335-930805</t>
  </si>
  <si>
    <t>Please see additional information in Addendums</t>
  </si>
  <si>
    <t xml:space="preserve">Fruitland </t>
  </si>
  <si>
    <t>500 5th St</t>
  </si>
  <si>
    <t>stick, brick and concrete block units</t>
  </si>
  <si>
    <t>H2a.mailbox@labor.idaho.gov</t>
  </si>
  <si>
    <t>H-300-20321-913675</t>
  </si>
  <si>
    <t>Mathias A. Miller</t>
  </si>
  <si>
    <t>mdmiller@bellsouth.net</t>
  </si>
  <si>
    <t>JO-A-300-20321-913675</t>
  </si>
  <si>
    <t>H-300-20324-920061</t>
  </si>
  <si>
    <t xml:space="preserve">Jacob </t>
  </si>
  <si>
    <t>JO-A-300-20324-920061</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</si>
  <si>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t>
  </si>
  <si>
    <t>H-300-20324-920042</t>
  </si>
  <si>
    <t>Lashusq</t>
  </si>
  <si>
    <t>JO-A-300-20324-920042</t>
  </si>
  <si>
    <t>FM 56</t>
  </si>
  <si>
    <t>Brazos Point</t>
  </si>
  <si>
    <t>8520 Lakeview Dr</t>
  </si>
  <si>
    <t>Cleburne</t>
  </si>
  <si>
    <t>H-300-20325-922409</t>
  </si>
  <si>
    <t>Celtic L, LLC</t>
  </si>
  <si>
    <t>222 Thiele Rd</t>
  </si>
  <si>
    <t>Yoakum</t>
  </si>
  <si>
    <t>Leahy</t>
  </si>
  <si>
    <t>leahymj78@gmail.com</t>
  </si>
  <si>
    <t>JO-A-300-20325-922409</t>
  </si>
  <si>
    <t xml:space="preserve">' The following deductions will be made: 
___x_ Taxes, if applicable under Federal, State, and local law from U.S. Workers; ___x_FICA Taxes  _____ FUTA Taxes  __x__ Federal. Income Tax Withholding 
_____ Advances; 
_____ Meals; 
__x__ Willful destruction of property; 
_____ Other (Specify)
No deductions will be made which would bring the employee's hourly wage below the Federal Minimum Wage. </t>
  </si>
  <si>
    <t xml:space="preserve">231 Thiele Rd
</t>
  </si>
  <si>
    <t>H-300-20323-918136</t>
  </si>
  <si>
    <t>Lucas Nursery</t>
  </si>
  <si>
    <t>9779 Ford Rd.</t>
  </si>
  <si>
    <t>Superior Township</t>
  </si>
  <si>
    <t>Lucas Sr</t>
  </si>
  <si>
    <t>JO-A-300-20323-918136</t>
  </si>
  <si>
    <t>All applicants must have at least 3 months experience digging trees by hand and/ or tree digger operating experience.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</si>
  <si>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9779 Ford Road</t>
  </si>
  <si>
    <t>WASHTENAW</t>
  </si>
  <si>
    <t>9909 Ford Road</t>
  </si>
  <si>
    <t xml:space="preserve">Siding-Wood Frame                </t>
  </si>
  <si>
    <t>residential</t>
  </si>
  <si>
    <t>H-300-20325-921167</t>
  </si>
  <si>
    <t>JO-A-300-20325-921167</t>
  </si>
  <si>
    <t xml:space="preserve">3 months of farm training in precision agriculture, equipment maintenance, grain facility management. Background check will be conducted after hire at the employer's expense. </t>
  </si>
  <si>
    <t>H-300-20324-919157</t>
  </si>
  <si>
    <t>Farm Cat, Inc.</t>
  </si>
  <si>
    <t>3014 Salem Cemetary Road</t>
  </si>
  <si>
    <t xml:space="preserve">3014 Salem Cemetary Road </t>
  </si>
  <si>
    <t>farmcat96@aol.com</t>
  </si>
  <si>
    <t xml:space="preserve">Catherine </t>
  </si>
  <si>
    <t>JO-A-300-20324-919157</t>
  </si>
  <si>
    <t>Drive Tractors.</t>
  </si>
  <si>
    <t>Modular Dorm</t>
  </si>
  <si>
    <t>terricamp1@yahoo.com</t>
  </si>
  <si>
    <t>H-300-20323-917443</t>
  </si>
  <si>
    <t>3 String Cattle of Idaho, LLC</t>
  </si>
  <si>
    <t>13 East 400 South (No Mail Delivery)</t>
  </si>
  <si>
    <t>PO Box 675 Heyburn ID 83336</t>
  </si>
  <si>
    <t>Villalobos</t>
  </si>
  <si>
    <t>heather@3stringscattle.com</t>
  </si>
  <si>
    <t>Snake River Farmers Association, Inc.</t>
  </si>
  <si>
    <t>JO-A-300-20323-917443</t>
  </si>
  <si>
    <t>Applicants must have 20 days experience with farm/irrigation/livestock work.   Applicants hired must be able to obtain a valid drivers license as driving on public roads may be required. To meet minimum acceptable performance standards when irrigating, the worker must, after a 10 day conditioning period, move an average of at least 48 40-foot sections of 3-inch pipe or 44 40-foot sections of 4-inch pipe per hour under normal working conditions.</t>
  </si>
  <si>
    <t>1 East 200 South (including sites within a 50 mile radius)</t>
  </si>
  <si>
    <t>225 East Highway 25</t>
  </si>
  <si>
    <t>White house</t>
  </si>
  <si>
    <t>H-300-20344-944451</t>
  </si>
  <si>
    <t>JO-A-300-20344-944451</t>
  </si>
  <si>
    <t>Hopper</t>
  </si>
  <si>
    <t>H-300-20337-934628</t>
  </si>
  <si>
    <t>Henning Management, LLC</t>
  </si>
  <si>
    <t>11300 Highway 380</t>
  </si>
  <si>
    <t>Mailing: PO Box 424, Lake Charles, LA 70602</t>
  </si>
  <si>
    <t>tomhenning@camtel.net</t>
  </si>
  <si>
    <t>JO-A-300-20337-934628</t>
  </si>
  <si>
    <t xml:space="preserve">' Social Security, State, Federal Tax. </t>
  </si>
  <si>
    <t xml:space="preserve">11300 Highway 380
*All worksites owned, leased, controlled by Employer. </t>
  </si>
  <si>
    <t>11076 Highway 380</t>
  </si>
  <si>
    <t>PO Box 100</t>
  </si>
  <si>
    <t>H-300-20337-934521</t>
  </si>
  <si>
    <t>CA Skiles Farms, Inc.</t>
  </si>
  <si>
    <t>4026 N FM 1644</t>
  </si>
  <si>
    <t>Hearne</t>
  </si>
  <si>
    <t>Skiles, Jr.</t>
  </si>
  <si>
    <t>JO-A-300-20337-934521</t>
  </si>
  <si>
    <t>Experience as Farm labor, tractor driving</t>
  </si>
  <si>
    <t>3604 N FM 1644</t>
  </si>
  <si>
    <t>Seaman</t>
  </si>
  <si>
    <t>H-300-20267-841717</t>
  </si>
  <si>
    <t>39 Jennings Road, Riverton WY 82501 (Mailing Address)</t>
  </si>
  <si>
    <t>Colleen or James William</t>
  </si>
  <si>
    <t>JO-A-300-20267-841717</t>
  </si>
  <si>
    <t>39 Jennings Rd,</t>
  </si>
  <si>
    <t>H-300-20260-827345</t>
  </si>
  <si>
    <t>Cluck Ranch Inc.</t>
  </si>
  <si>
    <t>4014 CR 458</t>
  </si>
  <si>
    <t>11970 FM 1347, Stockdale TX 78160 (Mailing Address)</t>
  </si>
  <si>
    <t>Stockdale</t>
  </si>
  <si>
    <t>Cluck</t>
  </si>
  <si>
    <t>Mark or Tami</t>
  </si>
  <si>
    <t>cfi@amaonline.com</t>
  </si>
  <si>
    <t>JO-A-300-20260-827345</t>
  </si>
  <si>
    <t>7922 US-87</t>
  </si>
  <si>
    <t>H-300-20293-881487</t>
  </si>
  <si>
    <t>SAHA FISH PTN</t>
  </si>
  <si>
    <t>20160 SH 35 S</t>
  </si>
  <si>
    <t>PALACIOS</t>
  </si>
  <si>
    <t>johnsahafish@yahoo.com</t>
  </si>
  <si>
    <t>JO-A-300-20293-881487</t>
  </si>
  <si>
    <t xml:space="preserve">' FEDERAL
SOCIAL SECURITY 
MEDICARE
ADVANCES IN PAY
WORKERS MAY BE CHARGED FOR ANY WILLFUL DAMAGE DONE TO HOUSING, FURNISHINGS, OR TOOLS. </t>
  </si>
  <si>
    <t>2895 CR 391</t>
  </si>
  <si>
    <t>5836 FM 2674</t>
  </si>
  <si>
    <t>EL CAMPO</t>
  </si>
  <si>
    <t>H-300-20274-852182</t>
  </si>
  <si>
    <t>TYWIN FALLS</t>
  </si>
  <si>
    <t>JO-A-300-20274-852182</t>
  </si>
  <si>
    <t>H-300-20345-949851</t>
  </si>
  <si>
    <t>JO-A-300-20345-949851</t>
  </si>
  <si>
    <t>18274 U.S. HWY 30</t>
  </si>
  <si>
    <t>TENTS, MOBILE UNITS, FIXED SITE UNITS</t>
  </si>
  <si>
    <t>H-300-20231-774508</t>
  </si>
  <si>
    <t>Dunson</t>
  </si>
  <si>
    <t>JO-A-300-20231-774508</t>
  </si>
  <si>
    <t>Farmworkers/ Hand Harvesters, Crop</t>
  </si>
  <si>
    <t xml:space="preserve">' The employer will make the following deductions: FICA taxes, Income Tax, cash advances, over payment of wages; and charges for any loss to the employer due to worker's damage loss of equipment or housing items where it is shown that the worker is responsible, any other deductions expressly authorized by the worker. No State income tax will be deducted.
Translated in Spanish
El empleador hará las siguientes deducciones: impuestos FICA, Impuesto sobre la Renta, adelantos en efectivo, comidas ($12.68 por día), sobre el pago de salarios; y los cargos por cualquier pérdida al empleador debido a la pérdida de equipo o artículos de vivienda por daños del trabajador cuando se demuestre que el trabajador es responsable, cualquier otra deducción expresamente autorizada por el trabajador. No se deducirá ningún impuesto estatal sobre la renta.
</t>
  </si>
  <si>
    <t xml:space="preserve">A criminal background check will be conducted post-hire at the employers expense. Criminal background checks will be conducted post-hire as the worker will be housed with other Dunson Harvesting workers.  Dunson Harvesting Inc. will require a drug test to be conducted post-hire at the employer's expense.
Translated in Spanish
Una verificacin de antecedentes penales se llevar a cabo despus de la contratacin a expensas de los empleadores. Las verificaciones de antecedentes penales se llevarn a cabo despus de la contratacin, ya que el trabajador ser alojado con otros trabajadores de Dunson Harvesting.  Dunson Harvesting Inc. requerir que se realice una prueba de drogas despus del alquiler a expensas del empleador.
</t>
  </si>
  <si>
    <t xml:space="preserve"> 1233 Lake Wales, Altruas Rd.</t>
  </si>
  <si>
    <t xml:space="preserve">135 Bomber Rd. </t>
  </si>
  <si>
    <t>H-300-20238-786258</t>
  </si>
  <si>
    <t>JO-A-300-20238-786258</t>
  </si>
  <si>
    <t xml:space="preserve">Driving required on ranch only
</t>
  </si>
  <si>
    <t>H-300-20253-812563</t>
  </si>
  <si>
    <t>GREEN HILL FARMS</t>
  </si>
  <si>
    <t>322 BESSIE GRIBBLE RD</t>
  </si>
  <si>
    <t>JO-A-300-20253-812563</t>
  </si>
  <si>
    <t>' The employer will make the following deductions:
taxes applicable under Federal, State, and Local laws, advances (  ), meals(  ), willful 
destruction of property ( ), other (X ) specify:    FEDERAL,STATE AND LOCAL TAX, IF APPLICABLE                                                                                         
The employer will furnish the worker, on or before each payday, written statements showing , at a minimum, the hours actually worked, total earnings, job performed, rate of pay, and all deductions for the pay period as well as any other information required by DOL, Wage &amp; Hour.  The statements will comply with 20 CFR 655.122 (K)
Workers will be paid once each week.</t>
  </si>
  <si>
    <t>We require, the worker the opportunity to work additional hours. Workers are not required to work the Sabbath Day or Federal Holidays. Worker may be required to work in the fields when  leaves are wet with dew or  rain and should have suitable clothing for conditions including light rain and temperatures ranging from 60 degrees to more than 100 degrees. 
Workers will be trained for two days (16 Hours) after which  the worker will be expected to perform all listed job duties.
Employees may be subject to random drug test, post employment at employers cost to workers will begin at an assigned time, 7:00 am and continue until 4:00 p.m. Monday through Friday. If work is available beyond normal workdays the employer may offer, but not  be required to work after stated hours.</t>
  </si>
  <si>
    <t>322  BESSIE GRIBBLE RD</t>
  </si>
  <si>
    <t>Apt A 12958 West GREENHILL RD</t>
  </si>
  <si>
    <t>(2) BUNK HOUSES</t>
  </si>
  <si>
    <t>H-300-20258-822274</t>
  </si>
  <si>
    <t>Demand Quality, L.L.C.</t>
  </si>
  <si>
    <t>911 South Crocker Street</t>
  </si>
  <si>
    <t>Alleman</t>
  </si>
  <si>
    <t>Hubert</t>
  </si>
  <si>
    <t xml:space="preserve">Acadia </t>
  </si>
  <si>
    <t>dmanquality@bellsouth.net</t>
  </si>
  <si>
    <t>JO-A-300-20258-822274</t>
  </si>
  <si>
    <t xml:space="preserve">' Please see attached continued for A.11 </t>
  </si>
  <si>
    <t xml:space="preserve">Please see job requirements for B.6 as attached. </t>
  </si>
  <si>
    <t xml:space="preserve">Metal Building  </t>
  </si>
  <si>
    <t>H-300-20244-795767</t>
  </si>
  <si>
    <t>3803 South County Road 1135</t>
  </si>
  <si>
    <t>Ucles</t>
  </si>
  <si>
    <t>dennis.ucles@bonnieplants.com</t>
  </si>
  <si>
    <t>AGWORKS H2, LLC</t>
  </si>
  <si>
    <t>JO-A-300-20244-795767</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</si>
  <si>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Perform prolonged walking, sitting, and bending. Prolonged standing on concrete or other surfaces. Pushing and pulling. Repetitive use of hand and finger movement.  Lift, carry and load up to 50 lbs. and work in inclement weather.  Employer is a drug-free workplace. Drug and alcohol testing may be conducted post-hire at the employers expense and is not part of the interview process. Must be 18 years of age or older.</t>
  </si>
  <si>
    <t>H-300-20267-841467</t>
  </si>
  <si>
    <t>Sandy Webster</t>
  </si>
  <si>
    <t>758 South Ridge Rd.</t>
  </si>
  <si>
    <t>758 South Ridge Rd., Cedar City UT 84720 (Mailing Address)</t>
  </si>
  <si>
    <t>LeGrande (Sandy)</t>
  </si>
  <si>
    <t>jami@sutc.com</t>
  </si>
  <si>
    <t>JO-A-300-20267-841467</t>
  </si>
  <si>
    <t>2646 West 3200 North</t>
  </si>
  <si>
    <t>H-300-20267-842718</t>
  </si>
  <si>
    <t>JO-A-300-20267-842718</t>
  </si>
  <si>
    <t>5402 Bob Head Rd</t>
  </si>
  <si>
    <t xml:space="preserve">4411 Platt Rd </t>
  </si>
  <si>
    <t>H-300-20268-844116</t>
  </si>
  <si>
    <t>Efren Suarez Garcia</t>
  </si>
  <si>
    <t>Suarez Orchard</t>
  </si>
  <si>
    <t>7513 High Mesa Road</t>
  </si>
  <si>
    <t>Olathe</t>
  </si>
  <si>
    <t>Suarez Garcia</t>
  </si>
  <si>
    <t>Efren</t>
  </si>
  <si>
    <t>JO-A-300-20268-844116</t>
  </si>
  <si>
    <t>' Employer will make the following deductions, if applicable, and in accordance with Federal and State laws:
1. FICA
2. Medicare
3. State Taxes
4. Federal Taxes
5. Willful Destruction of Property or Housing Damage
----------------------------------------------------------------------------------------------
El empleador hará las siguientes deducciones, si corresponde, y de conformidad con las leyes federales y estatales:
1. FICA
2. Medicare
3. Impuestos estatales
4. Impuestos federales
5. Destrucción intencional de propiedad o daños a la vivienda</t>
  </si>
  <si>
    <t>Must be able to climb up and down ladder with 35 lb. pack on back.  Must be able to operate and drive a tractor or forklift to load and unload fruit bins. Must be able to pick 10 bushel bags of fruit per hour for job retention.  One (1) month experience as a fruit harvester is required.  The employer will provide no training and allow zero days for the worker to reach the production standards.
----------------------------------------------------------------------------------------------------------------------------------------------------------
Debe ser capaz de subir y bajar escalera con 35 lb. paquete en la espalda. Debe ser capaz de operar y conducir un tractor o montacargas para cargar y descargar cajas de frutas.  Debe ser capaz de recoger 10 bolsas de fruta por hora para la retencin del trabajo. Se requiere una experiencia de uno (1) mes como cosechadora de fruta. El empleador no proveer entrenamiento y le dar cero d</t>
  </si>
  <si>
    <t>7517 High Mesa Road</t>
  </si>
  <si>
    <t>7521 High Mesa Road</t>
  </si>
  <si>
    <t>House &amp; Trailer Home (private)</t>
  </si>
  <si>
    <t>ngabque@gmail.com</t>
  </si>
  <si>
    <t>H-300-20268-844502</t>
  </si>
  <si>
    <t xml:space="preserve">Twin Oaks </t>
  </si>
  <si>
    <t>422 Hampton</t>
  </si>
  <si>
    <t>Bagwell</t>
  </si>
  <si>
    <t>JO-A-300-20268-844502</t>
  </si>
  <si>
    <t>137 Hurst Rd</t>
  </si>
  <si>
    <t>Maynard</t>
  </si>
  <si>
    <t>14129 Hwy 67</t>
  </si>
  <si>
    <t>nh8050@yahoo.com</t>
  </si>
  <si>
    <t>H-300-20276-855723</t>
  </si>
  <si>
    <t>JO-A-300-20276-855723</t>
  </si>
  <si>
    <t>H-300-20276-855441</t>
  </si>
  <si>
    <t>A &amp; T CRAWFISH FARM, LLC</t>
  </si>
  <si>
    <t>NOT APPLICABLE</t>
  </si>
  <si>
    <t>1761 Bushville HWY</t>
  </si>
  <si>
    <t>ST. MARTIN PARISH</t>
  </si>
  <si>
    <t>KNOTT</t>
  </si>
  <si>
    <t>ALLISON</t>
  </si>
  <si>
    <t>1761 Bushville Highway</t>
  </si>
  <si>
    <t>knott@centurytel.net</t>
  </si>
  <si>
    <t>JO-A-300-20276-855441</t>
  </si>
  <si>
    <t>Three months' experience required</t>
  </si>
  <si>
    <t>1142 Regis LaGrange Road</t>
  </si>
  <si>
    <t>1142 Regis LaGrange Road (same as worksite)</t>
  </si>
  <si>
    <t>Mobile home trailer, capacity up to 14</t>
  </si>
  <si>
    <t>H-300-20275-853145</t>
  </si>
  <si>
    <t>Nickolaus Heuchert</t>
  </si>
  <si>
    <t>13029 Hwy 66</t>
  </si>
  <si>
    <t xml:space="preserve"> Heuchert</t>
  </si>
  <si>
    <t>8727 138th Ave NE</t>
  </si>
  <si>
    <t>Hensel</t>
  </si>
  <si>
    <t>JO-A-300-20275-853145</t>
  </si>
  <si>
    <t xml:space="preserve">' Federal and State Taxes, Social Security </t>
  </si>
  <si>
    <t>12742 89th Street</t>
  </si>
  <si>
    <t>Mountain</t>
  </si>
  <si>
    <t>Wooden structure house, 5 bdr, 2 bath</t>
  </si>
  <si>
    <t>H-300-20293-881611</t>
  </si>
  <si>
    <t>Briscoe Ranch, Inc</t>
  </si>
  <si>
    <t>Carrizo Springs</t>
  </si>
  <si>
    <t>Briscoe</t>
  </si>
  <si>
    <t>Chip</t>
  </si>
  <si>
    <t>JO-A-300-20293-881611</t>
  </si>
  <si>
    <t>Farmworker/Herder</t>
  </si>
  <si>
    <t xml:space="preserve">' Domestic workers will have Social Security and Federal Taxes deducted as per the local, state and federal laws.  Foreign workers are exempt from these taxes and will not have them deducted.  All workers are subject to reasonable repair cost of damage, other than that caused by normal wear and tear, may be charged to worker found to have been responsible for damage to housing or furnishings.    • All items or tools whether listed or not, including work vehicle, work ATV, water coolers, work tools, etc, shall be provided to worker at no charge or deposit to worker in order to allow them to carry out their job duties.
• Each worker will have free and convenient access to a two way radio, a mobile phone and various land lines located throughout the ranch.  These landlines are located in and around other houses, barns, and livestock watering stations.  </t>
  </si>
  <si>
    <t xml:space="preserve">Workers are on call 24/7.  </t>
  </si>
  <si>
    <t>12646 Ranch Road 2688</t>
  </si>
  <si>
    <t>Catarina</t>
  </si>
  <si>
    <t>DIMMIT</t>
  </si>
  <si>
    <t>chipb3216@gmail.com</t>
  </si>
  <si>
    <t>H-300-20302-890133</t>
  </si>
  <si>
    <t>JO-A-300-20302-890133</t>
  </si>
  <si>
    <t xml:space="preserve">'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Employer may deduct the worker's portion of workers' compensation premiums and/or Paid Family and Medical Leave premiums, up to the maximum allowable amounts under Washington State law. Workers must obtain employer's permission to make personal long distance phone calls on employer's phone. Making a personal long distance phone call constitutes consent by the worker for employer to deduct the cost of such call from worker's pay. </t>
  </si>
  <si>
    <t xml:space="preserve">This job requires a minimum of two(2) months of prior agricultural experience operating tractors, implements and harvesters.  Workers must be able to perform manual as well as mechanized activities with accuracy and efficiency.  Saturday work required. Must be able to lift/carry 50 lbs. Employer-paid pre-employment and post-hire drug testing required.  Workers with a clean driving record and able to obtain an insurable driver's license may be required to drive company vehicles.   </t>
  </si>
  <si>
    <t>Single-family house</t>
  </si>
  <si>
    <t>H-300-20292-881261</t>
  </si>
  <si>
    <t>Guidry, Jr.</t>
  </si>
  <si>
    <t>PO Box 48</t>
  </si>
  <si>
    <t>JO-A-300-20292-881261</t>
  </si>
  <si>
    <t xml:space="preserve">' These deductions include Social Security, Federal Tax, State Tax, and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t>
  </si>
  <si>
    <t xml:space="preserve"> 499 Copperton Rd</t>
  </si>
  <si>
    <t>501 D. &amp; E. Copperton Rd</t>
  </si>
  <si>
    <t>Double Wide &amp; Single Trailers.</t>
  </si>
  <si>
    <t>H-300-20301-889140</t>
  </si>
  <si>
    <t>David and Janine Foley</t>
  </si>
  <si>
    <t>JO-A-300-20301-889140</t>
  </si>
  <si>
    <t>The following wage rates  will be paid for work done in Wyoming and Colorado: $2.50 per head for ewes and replacement lambs, $1.70 per head for feedlot lambs, and $5.00 per head for bucks/rams.</t>
  </si>
  <si>
    <t xml:space="preserve">' 
The employer will make the following deductions: loans and advances (if any); long distance telephone charges (if any); the reasonable repair or replacement cost of willful or negligent damage to employer provided housing, tools and equipment caused by the worker (other than normal wear and tear).   Federal and State withholdings will not be deducted from the pay of H-2A foreign workers.  Federal, FICA and State withholdings will be deducted from U.S. workers as regulations require.  Colorado wages will have State withholdings as regulations require.  Wyoming will not have State withholdings. </t>
  </si>
  <si>
    <t>Applicants should have sufficient experience to shear by using power driven clippers, 96-125 ewes per day after a 5-day break-in period.  Applicants with hand shearing experience only and who are able to shear at a rate of at least 70 ewes per day must be given the opportunity to adapt to use of power driven clippers. Will use handpiece, combs, cutters, motor, hanger and grinder.  Must be willing to shear without tying the feet and not put knee in sheep's abdomen.  Will be given the opportunity to learn to shear loose.  Will be given a 5-day break-in period to learn to shear loose.  Must shear leg wool.  Place in shearing position, clip wool close to hide so wool is removed in one piece.  Exercise care not to nick, pink, or cut skin and to avoid second cuts.  May help move sheep in and out of shearing area.  Oils hand tools and sharpens combs and cutters.  Perform all job related  duties according to employer requirements.  Will work in dust, cold, snow, etc.  Wyoming/Colorado climate.</t>
  </si>
  <si>
    <t>Reno Rd</t>
  </si>
  <si>
    <t>Employer leases employee owner trailers.</t>
  </si>
  <si>
    <t>H-300-20307-894698</t>
  </si>
  <si>
    <t>Tri Air Farms LLC</t>
  </si>
  <si>
    <t>2582 Everton Rd</t>
  </si>
  <si>
    <t>2582 Everton Road</t>
  </si>
  <si>
    <t>triairfarms@yahoo.com</t>
  </si>
  <si>
    <t>JO-A-300-20307-894698</t>
  </si>
  <si>
    <t>mobile homes</t>
  </si>
  <si>
    <t>H-300-20307-894981</t>
  </si>
  <si>
    <t>P. D. Deshotels Farms</t>
  </si>
  <si>
    <t>151 Lemoine Road</t>
  </si>
  <si>
    <t>JO-A-300-20307-894981</t>
  </si>
  <si>
    <t>Hwy 105 (30 51'46.7"N 91 49'41.2"W)</t>
  </si>
  <si>
    <t>1910 Hwy 105</t>
  </si>
  <si>
    <t>Metal Building, Bunkhouse, Mobile Home</t>
  </si>
  <si>
    <t>H-300-20307-895547</t>
  </si>
  <si>
    <t>Gulf South Growers Association, Inc.</t>
  </si>
  <si>
    <t>161 Windmill Lane</t>
  </si>
  <si>
    <t xml:space="preserve">Holland </t>
  </si>
  <si>
    <t>gulfsouthgrowers@gmail.com</t>
  </si>
  <si>
    <t>JO-A-300-20307-895547</t>
  </si>
  <si>
    <t>One month of nursery work experience required. Most job duties require workers to work in extremely hot, cold and/or wet weather. Perform prolonged walking, bending, reaching, lifting, carrying and loading up to 50 lbs. and pushing and pulling up to 75 lbs. Work may require climbing 6 ft. ladders. Employer is a drug-free workplace. Drug testing is conducted post hire at the employer's expense and is not part of the interview process.</t>
  </si>
  <si>
    <t>161 Windmill Ln.</t>
  </si>
  <si>
    <t>Dutch Brothers Greenhouses, Inc. - 7200 Hwy 613</t>
  </si>
  <si>
    <t>H-300-20314-905326</t>
  </si>
  <si>
    <t>Taft Farms Inc.</t>
  </si>
  <si>
    <t>190 North 100 East</t>
  </si>
  <si>
    <t>Andy or Joni</t>
  </si>
  <si>
    <t xml:space="preserve">190 North 100 East </t>
  </si>
  <si>
    <t>PO Box 12, Bicknell, UT 84715</t>
  </si>
  <si>
    <t>andrewgtaft@yahoo.com</t>
  </si>
  <si>
    <t>JO-A-300-20314-905326</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</si>
  <si>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</si>
  <si>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 xml:space="preserve">May be required to ride and handle horses in a manner to assure the safety of the worker, co-workers, and livestock. Employee must be willing and able to: perform tasks capably and efficiently without close supervision,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May experience occasional exposure to herding hazards such as poisonous snakes and predators. </t>
  </si>
  <si>
    <t>1300 S 300 E</t>
  </si>
  <si>
    <t>1300 S. 302 E</t>
  </si>
  <si>
    <t>H-300-20303-891330</t>
  </si>
  <si>
    <t>Cake N Cow Farms</t>
  </si>
  <si>
    <t xml:space="preserve">5129 Road K </t>
  </si>
  <si>
    <t>PO Box 669 Hooker, Texas County, OK 73945</t>
  </si>
  <si>
    <t>matt_ross_james@hotmail.com</t>
  </si>
  <si>
    <t>JO-A-300-20303-891330</t>
  </si>
  <si>
    <t>Must be able to lift a 75 pound calf.  Exposure to extreme temperatures. Minimum one (1) months experience. Basic literacy and arithmetic requirement. No minimum education required.</t>
  </si>
  <si>
    <t>5129 Road K</t>
  </si>
  <si>
    <t>Route 2 Box 30 Road 52</t>
  </si>
  <si>
    <t xml:space="preserve">Hooker </t>
  </si>
  <si>
    <t>H-300-20307-895587</t>
  </si>
  <si>
    <t>Jason Conrad</t>
  </si>
  <si>
    <t>Conrad Bee Pollination</t>
  </si>
  <si>
    <t>711 18th St. NE</t>
  </si>
  <si>
    <t>Jeannine</t>
  </si>
  <si>
    <t>ajeannineconrad@gmail.com</t>
  </si>
  <si>
    <t>JO-A-300-20307-895587</t>
  </si>
  <si>
    <t>Wage depends on worksite location. For work performed in North Dakota, workers will be paid $14.99 per hour. For work performed in California, workers will be paid $14.77 per hour.</t>
  </si>
  <si>
    <t xml:space="preserve">5th &amp; 20th </t>
  </si>
  <si>
    <t>711 18th Street NE</t>
  </si>
  <si>
    <t>3325 S. 10th St. #5A</t>
  </si>
  <si>
    <t>Grand Forks</t>
  </si>
  <si>
    <t>H-300-20307-894515</t>
  </si>
  <si>
    <t>Jordy Veillon Farms LLC</t>
  </si>
  <si>
    <t>4075 Vidrine Rd</t>
  </si>
  <si>
    <t>Veillon</t>
  </si>
  <si>
    <t>Jordy</t>
  </si>
  <si>
    <t>jkveillon@yahoo.com</t>
  </si>
  <si>
    <t>JO-A-300-20307-894515</t>
  </si>
  <si>
    <t>2023 Millers Lake Rd</t>
  </si>
  <si>
    <t>H-300-20301-889104</t>
  </si>
  <si>
    <t>JO-A-300-20301-889104</t>
  </si>
  <si>
    <t>H-300-20302-890652</t>
  </si>
  <si>
    <t>Rasberry Farms</t>
  </si>
  <si>
    <t>5760 Riverside Road</t>
  </si>
  <si>
    <t>Rasberry</t>
  </si>
  <si>
    <t>crasberry30@aol.com</t>
  </si>
  <si>
    <t>JO-A-300-20302-890652</t>
  </si>
  <si>
    <t>Farmworker - Aquaculture, Rice &amp; Soybean Harvesting</t>
  </si>
  <si>
    <t>5886 Riverside Road</t>
  </si>
  <si>
    <t>H-300-20307-894873</t>
  </si>
  <si>
    <t xml:space="preserve">Titan Peach Farms, Inc. </t>
  </si>
  <si>
    <t>5 RW DuBose Road</t>
  </si>
  <si>
    <t xml:space="preserve">Lori Anne </t>
  </si>
  <si>
    <t xml:space="preserve">5 RW DuBose Road </t>
  </si>
  <si>
    <t xml:space="preserve">Ridge Spring </t>
  </si>
  <si>
    <t>h2a@titanfarms.com</t>
  </si>
  <si>
    <t>JO-A-300-20307-894873</t>
  </si>
  <si>
    <t xml:space="preserve">Farmworker, Diversified Crop </t>
  </si>
  <si>
    <t>' The employer will make the following deductions from the Worker's wages:  State (if applicable) and Federal Income tax as required by law.  Workers will be charged for the following: cash advances and repayment of loans, repayment of overpayment of wages to the worker, long-distance telephone charges, recovery of any loss to the Employer due to the Worker's damage (beyond normal wear and tear) or loss of equipment or housing items where it is shown that the Worker is responsible, and any other charges expressly authorized by the Worker in writing.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discovered it is a requirement.</t>
  </si>
  <si>
    <t xml:space="preserve">3 months of verifiable experience hand-harvesting produce is required.  Applicants must be able to supply contactable job references from farming operations similar to the one described herein to establish acceptable experience. 
See Addendum </t>
  </si>
  <si>
    <t xml:space="preserve">5 RW Dubose Road 
Ridge Spring, SC </t>
  </si>
  <si>
    <t xml:space="preserve">centrally located. See attachment </t>
  </si>
  <si>
    <t xml:space="preserve">Block (camps) &amp; Mobile Home </t>
  </si>
  <si>
    <t>H-300-20328-924142</t>
  </si>
  <si>
    <t>John Noble</t>
  </si>
  <si>
    <t>205 N Adams Ave</t>
  </si>
  <si>
    <t>Keyes</t>
  </si>
  <si>
    <t>johnnoble4@hotmail.com</t>
  </si>
  <si>
    <t>JO-A-300-20328-924142</t>
  </si>
  <si>
    <t xml:space="preserve">Must show proof of legal authorization to work in the United States. Drug/alcohol/tobacco free work zone. Static strength; exert max muscle force to lift, push, pull, unload, carry objects up to 75lbs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Must have 3 months Farm equipment  exp. </t>
  </si>
  <si>
    <t>205 N Adams St.</t>
  </si>
  <si>
    <t>Mobile Home - Employer Owned</t>
  </si>
  <si>
    <t>H-300-20325-921120</t>
  </si>
  <si>
    <t>Anniversary Farms Partnership</t>
  </si>
  <si>
    <t>7925 Mopac Rd</t>
  </si>
  <si>
    <t>JO-A-300-20325-921120</t>
  </si>
  <si>
    <t>1901 Stoops Ln</t>
  </si>
  <si>
    <t>H-300-20335-930337</t>
  </si>
  <si>
    <t>Blue Ridge Fish Hatchery</t>
  </si>
  <si>
    <t>655 Fish Farm Lane</t>
  </si>
  <si>
    <t>Claudeville</t>
  </si>
  <si>
    <t>JO-A-300-20335-930337</t>
  </si>
  <si>
    <t>All applicants must have at least 3 months experience culling Kio.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</si>
  <si>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Claudville</t>
  </si>
  <si>
    <t>PATRICK</t>
  </si>
  <si>
    <t>655 A Fish Farm Lane</t>
  </si>
  <si>
    <t>Wood and Block</t>
  </si>
  <si>
    <t>kirsten@blueridgekoi.com</t>
  </si>
  <si>
    <t>H-300-20335-930561</t>
  </si>
  <si>
    <t>King Ranch, Inc.</t>
  </si>
  <si>
    <t>8050 S. US Hwy 27</t>
  </si>
  <si>
    <t>Ismael</t>
  </si>
  <si>
    <t>8050 S US Hwy 27</t>
  </si>
  <si>
    <t>idelgado@king-ranch.com</t>
  </si>
  <si>
    <t>JO-A-300-20335-930561</t>
  </si>
  <si>
    <t>' The employer will only make those deductions authorized by law which may include:  FICA taxes, cash advances, overpayment of wages; and charged for any loss to the employer due to the worker's damage or loss of equipment or housing items where it is shown that the worker is responsible, any other deductions expressly authorized by the worker in writing.</t>
  </si>
  <si>
    <t xml:space="preserve">The employer will conduct a drug test, and a criminal background check post-employment at the employer's expense.
</t>
  </si>
  <si>
    <t>21668 Corkscrew Road</t>
  </si>
  <si>
    <t>24990 Corkscrew Road</t>
  </si>
  <si>
    <t>H-300-20325-922643</t>
  </si>
  <si>
    <t>Jubilee Farms, Inc.</t>
  </si>
  <si>
    <t>JO-A-300-20325-922643</t>
  </si>
  <si>
    <t>In its sole discretion, the employer may conduct a general background check of employees post hire to be paid for by the employer.  This may be done to protect the employer, other employees, and their equipment against being in the hands of someone who has been involved with drugs, theft, or worse as this equipment could be operated on public roads for short distances
Knowledge Requirements:
Ability to regularly use knowledge of basic arithmetic, reading, writing, and data collection to perform routine or repetitive tasks
May be required to use knowledge of the basic principles and protocols of fish biology to make readings, measurements, and observations, execute tests, collect samples, etc.
SEE ADDENDUM C</t>
  </si>
  <si>
    <t>H-300-20318-911895</t>
  </si>
  <si>
    <t>Sugar Fields Crawfish Farm LLC</t>
  </si>
  <si>
    <t>5388 Becnel Lane</t>
  </si>
  <si>
    <t>Grezaffi</t>
  </si>
  <si>
    <t>lukegrezaffi@wildblue.net</t>
  </si>
  <si>
    <t>JO-A-300-20318-911895</t>
  </si>
  <si>
    <t>163 Williamson Spur Road</t>
  </si>
  <si>
    <t>3048 Chance Road</t>
  </si>
  <si>
    <t>Travel Trailer</t>
  </si>
  <si>
    <t>H-300-20323-917185</t>
  </si>
  <si>
    <t>Holdman Honey, Inc.</t>
  </si>
  <si>
    <t>1050 Youth Haven Rd</t>
  </si>
  <si>
    <t>Seguin</t>
  </si>
  <si>
    <t>Holdman</t>
  </si>
  <si>
    <t>JO-A-300-20323-917185</t>
  </si>
  <si>
    <t>This job requires a minimum of 3 months of  agricultural experience working in a honeybee farm handling both manual and mechanized  tasks associated with production of honey. Workers must be able to perform manual and mechanized tasks with accuracy and efficiency. Applicants must be able to furnish verbal or written statement establishing relevant prior work experience. Saturday work required. Must be able to lift/carry 60  lbs. Employer-paid post-hire drug testing required. Workers with clean driving record and/or insurable driver's license may be required to drive company vehicles.</t>
  </si>
  <si>
    <t>H-300-20324-919693</t>
  </si>
  <si>
    <t>B&amp;K Cattle Company</t>
  </si>
  <si>
    <t>3639 County Road I</t>
  </si>
  <si>
    <t>Gove</t>
  </si>
  <si>
    <t>Angell</t>
  </si>
  <si>
    <t>blake@lundgrenangusranch.com</t>
  </si>
  <si>
    <t>JO-A-300-20324-919693</t>
  </si>
  <si>
    <t>Farm Worker Crop &amp; Livestock</t>
  </si>
  <si>
    <t xml:space="preserve">Employees must be able to lift and carry feed sacks, baby calves, and supplies for fence building or construction projects. </t>
  </si>
  <si>
    <t xml:space="preserve">3639 County Road I </t>
  </si>
  <si>
    <t>215 County Road 32</t>
  </si>
  <si>
    <t>Healy</t>
  </si>
  <si>
    <t>H-300-20323-918593</t>
  </si>
  <si>
    <t>Smith's Honey Farm LLC</t>
  </si>
  <si>
    <t>18 Honey Farm Lane</t>
  </si>
  <si>
    <t>Petal</t>
  </si>
  <si>
    <t>Co Owner</t>
  </si>
  <si>
    <t>JO-A-300-20323-918593</t>
  </si>
  <si>
    <t>smithhoneyfarm@gmail.com</t>
  </si>
  <si>
    <t>H-300-20323-917665</t>
  </si>
  <si>
    <t>JW Scott Farm</t>
  </si>
  <si>
    <t>2855 29th St. NE</t>
  </si>
  <si>
    <t>Gilby</t>
  </si>
  <si>
    <t>Scott IV</t>
  </si>
  <si>
    <t>2855 29th St NE</t>
  </si>
  <si>
    <t>jwsfarm@polarcomm.com</t>
  </si>
  <si>
    <t>JO-A-300-20323-917665</t>
  </si>
  <si>
    <t>2855 29th St. NE 
Gilby ND, 58235</t>
  </si>
  <si>
    <t>2855 29th St NE
Gilby, ND 58235</t>
  </si>
  <si>
    <t>Employer Owned - 3 bedroom  house</t>
  </si>
  <si>
    <t>jwsfarm@yahoo.com</t>
  </si>
  <si>
    <t>H-300-20312-903986</t>
  </si>
  <si>
    <t>O'Bryan Ranch</t>
  </si>
  <si>
    <t>2343 Santa Rita Rd</t>
  </si>
  <si>
    <t>jimobryan@yahoo.com</t>
  </si>
  <si>
    <t>JO-A-300-20312-903986</t>
  </si>
  <si>
    <t>Ranch laborer</t>
  </si>
  <si>
    <t xml:space="preserve">' The employer will make the following deductions: FICA (if applicable); any other taxes as required by law; loans (if any); long-distance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wilful damage or destruction of such property; deduction directed by the worker by a voluntary assignment solely for the benefit of the worker to a creditor, done, or other 3rd party (e.g. worker?s store/vendor accounts with merchants) wholly independent of the employer and from which neither the employer nor any persona acting on his behalf or interest, directly or indirectly, derive any profit or benefit. </t>
  </si>
  <si>
    <t xml:space="preserve">Employer guarantees to offer employment for a minimum of the workdays of the total specified period during which the work contract and all extensions thereof are in effect, beginning the first day after the worker arrives at the place of employment and ending on the expiration date specified in the work contract or extensions thereof, In Act of God termination, the guaranteed period ends on the day of termination.
Post-hire drug test required at no cost to the worker, all US, and Guest workers will be screened equally. 
The employer may terminate the workers employment if the worker tests positive or fails to comply with the employers current drug testing policy (post-hire drug/alcohol testing is completed randomly unless the employer has reason to believe the worker is under the influence of drugs or alcohol while working). 
</t>
  </si>
  <si>
    <t>REAGAN</t>
  </si>
  <si>
    <t>2155 Country Road 411</t>
  </si>
  <si>
    <t>JONES</t>
  </si>
  <si>
    <t>Director of HR</t>
  </si>
  <si>
    <t>H-300-20337-934862</t>
  </si>
  <si>
    <t>Teton Motors, Inc.</t>
  </si>
  <si>
    <t>Teton Toyota</t>
  </si>
  <si>
    <t>2252 Sunnyside Road</t>
  </si>
  <si>
    <t>Zmak</t>
  </si>
  <si>
    <t>Director of Dealership Development</t>
  </si>
  <si>
    <t>czmak@tetontoyota.com</t>
  </si>
  <si>
    <t>JO-A-300-20337-934862</t>
  </si>
  <si>
    <t>Applicants must have 20 days experience with farm/irrigation/harvest work and livestock care.    Applicants hired must be able to obtain a valid drivers license as driving on public roads may be required.</t>
  </si>
  <si>
    <t>3795 1st Street</t>
  </si>
  <si>
    <t>6 Owl Creek Road</t>
  </si>
  <si>
    <t>Shoup</t>
  </si>
  <si>
    <t>H-300-20342-940044</t>
  </si>
  <si>
    <t>WIGGINS FARMS, LLC</t>
  </si>
  <si>
    <t>1240 SWAN RD</t>
  </si>
  <si>
    <t>SEDALIA</t>
  </si>
  <si>
    <t>WIGGINS</t>
  </si>
  <si>
    <t>KERRY</t>
  </si>
  <si>
    <t>1240 Swan Rd.</t>
  </si>
  <si>
    <t>JO-A-300-20342-940044</t>
  </si>
  <si>
    <t>' The prevailing hourly wage or piece rate for State , agreed upon collective bargaining rate or federal / state min. wage Adverse Effect Wage Rate (AEWR) whichever is higher is guaranteed  as a minimum for all work contained in this order., at time work is performed.
The employer will make the following deductions:
taxes applicable under Federal, State, and Local laws, advances (  ), meals(  ), willful 
destruction of property ( ), other (X ) specify:       FEDERAL, STATE AND LOCAL TAX, IF APPLICABLE.                                                                                      
The employer will furnish the worker, on or before each payday, written statements showing , at a minimum, the hours actually worked, total earnings, job performed, rate of pay, and all deductions for the pay period as well as any other information required by DOL, Wage &amp; Hour.  The statements will comply with 20 CFR 655.122 (K)
Workers will be paid once each week</t>
  </si>
  <si>
    <t>Workers will begin at an assigned time, 7:00 am and continue until 4:00 p.m. Monday through Friday. If work is available beyond normal workdays the employer may offer, but not require, the worker the opportunity to work additional hours. Workers are not required to work the Sabbath Day or Federal Holidays. Worker may be required to work in the fields when  leaves are wet with dew or  rain and should have suitable clothing for conditions including light rain and temperatures ranging from 60 degrees to more than 100 degrees. 
.Workers will be trained for two days (16 Hours) after which  the worker will be expected to cut/spike 25-30 sticks per hour (dark) 100 sticks per hr. (burley) And perform all listed job duties in a effective manner.  All job duties apply, except  wood/sawdust in barns apply to only dark fire tobacco.
Employees may be subject to random drug test, post employment at employers cost. 3 MONTHS TOBACCO CROP EXPERIENCE REQUIRED.</t>
  </si>
  <si>
    <t>791 SWAN RD</t>
  </si>
  <si>
    <t>HOUSE &amp; MOBILE HOME</t>
  </si>
  <si>
    <t>H-300-20337-934503</t>
  </si>
  <si>
    <t>Steve Pust Farms, Inc</t>
  </si>
  <si>
    <t>11153 Hwy 16</t>
  </si>
  <si>
    <t>Pust</t>
  </si>
  <si>
    <t>JO-A-300-20337-934503</t>
  </si>
  <si>
    <t>11417 Hwy 16</t>
  </si>
  <si>
    <t>pustfarm@midrivers.com</t>
  </si>
  <si>
    <t xml:space="preserve">Baggs </t>
  </si>
  <si>
    <t>Mobile Home (private)</t>
  </si>
  <si>
    <t>MacKenzie</t>
  </si>
  <si>
    <t>H-300-20345-949430</t>
  </si>
  <si>
    <t>Phillips Brothers Farm &amp; Livestock</t>
  </si>
  <si>
    <t>1851 West 600 North</t>
  </si>
  <si>
    <t xml:space="preserve">Nathan, Jesse, or Julia </t>
  </si>
  <si>
    <t>jphillipsfamily@aol.com</t>
  </si>
  <si>
    <t>JO-A-300-20345-949430</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</si>
  <si>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 storage, handle animals using low stress handling methods, meet personal hygiene requirements.</t>
  </si>
  <si>
    <t>H-300-20296-886005</t>
  </si>
  <si>
    <t xml:space="preserve">MIKE OR LISA KIMSEY   </t>
  </si>
  <si>
    <t>KIMSEY</t>
  </si>
  <si>
    <t>MIKE</t>
  </si>
  <si>
    <t>JO-A-300-20296-886005</t>
  </si>
  <si>
    <t>Employer shall provide housing and board in accordance with the rules and regulations of the federal government of the United States of America.Discretionary performance based bonuses may be available Payroll advances may be available</t>
  </si>
  <si>
    <t>cclack@gmail.com</t>
  </si>
  <si>
    <t>H-300-20287-876683</t>
  </si>
  <si>
    <t>Byers Premium Cattle</t>
  </si>
  <si>
    <t>940 105th Ave</t>
  </si>
  <si>
    <t>Berwick</t>
  </si>
  <si>
    <t>JO-A-300-20287-876683</t>
  </si>
  <si>
    <t>Require a regular driver's license and three months experience.</t>
  </si>
  <si>
    <t>899 105th St</t>
  </si>
  <si>
    <t>881 120th St</t>
  </si>
  <si>
    <t>danbyers90@gmail.com</t>
  </si>
  <si>
    <t>Damon</t>
  </si>
  <si>
    <t>H-300-20246-802747</t>
  </si>
  <si>
    <t>Sauceda Contractors, Inc</t>
  </si>
  <si>
    <t>24508 C R 561</t>
  </si>
  <si>
    <t>mailing: 125 Ambrose Ave., Satsuma, FL 32189</t>
  </si>
  <si>
    <t>Sauceda</t>
  </si>
  <si>
    <t>Mentor</t>
  </si>
  <si>
    <t>saucedacontractors@gmail.com</t>
  </si>
  <si>
    <t>JO-A-300-20246-802747</t>
  </si>
  <si>
    <t>8801 Federal Point Rd.</t>
  </si>
  <si>
    <t>6068 Leonard Rd</t>
  </si>
  <si>
    <t>Brick, fully furnished</t>
  </si>
  <si>
    <t>H-300-20295-884636</t>
  </si>
  <si>
    <t>JO-A-300-20295-884636</t>
  </si>
  <si>
    <t>H-300-20258-820464</t>
  </si>
  <si>
    <t xml:space="preserve"> PO Box 27</t>
  </si>
  <si>
    <t>JO-A-300-20258-820464</t>
  </si>
  <si>
    <t>H-300-20246-800991</t>
  </si>
  <si>
    <t>JO-A-300-20246-800991</t>
  </si>
  <si>
    <t>H-300-20253-812153</t>
  </si>
  <si>
    <t>Christopher West</t>
  </si>
  <si>
    <t>West Farms Crawfish</t>
  </si>
  <si>
    <t>1769 L'anse Meg Road</t>
  </si>
  <si>
    <t>westfarmscrawfish@yahoo.com</t>
  </si>
  <si>
    <t xml:space="preserve">517 Broad Street </t>
  </si>
  <si>
    <t>JO-A-300-20253-812153</t>
  </si>
  <si>
    <t>1769 L'anse Meg  Road</t>
  </si>
  <si>
    <t>1653 Duralde Highway</t>
  </si>
  <si>
    <t>3 bedroom, doublewide mobile home</t>
  </si>
  <si>
    <t>H-300-20260-826615</t>
  </si>
  <si>
    <t>TM Harvesting, Inc.</t>
  </si>
  <si>
    <t>165 Lake Pearl Dr.</t>
  </si>
  <si>
    <t>P.O. Box 880</t>
  </si>
  <si>
    <t>165 Lake Pearl Dr</t>
  </si>
  <si>
    <t>PO Box 880</t>
  </si>
  <si>
    <t>JO-A-300-20260-826615</t>
  </si>
  <si>
    <t>Per 90lb field Box</t>
  </si>
  <si>
    <t>1043 Hwy 27</t>
  </si>
  <si>
    <t>10 &amp; 14 Kramer Dr</t>
  </si>
  <si>
    <t>mbarajast@hotmail.com</t>
  </si>
  <si>
    <t>H-300-20273-849472</t>
  </si>
  <si>
    <t>Damon Stauffer</t>
  </si>
  <si>
    <t>20918 W Pretty Prairie Rd</t>
  </si>
  <si>
    <t>Stauffer</t>
  </si>
  <si>
    <t>20918 W Pretty Prairie Rd.</t>
  </si>
  <si>
    <t>staufferfarms14@gmail.com</t>
  </si>
  <si>
    <t>JO-A-300-20273-849472</t>
  </si>
  <si>
    <t xml:space="preserve">Farm Ranch Worker </t>
  </si>
  <si>
    <t xml:space="preserve">Must be able to obtain a driver's license. Employer requires post-hire criminal background check at employer's expense due to expensive tools and equipment and the presence of children on the farm. Extensive pushing and pulling. Extensive sitting and walking. Exposure to extreme temperatures. Frequent stooping. OT/holiday is not mandatory. Repetitive movements. Must be able to lift a one hundred (100) pound calf. Minimum one (1) month's experience. Basic literacy and arithmetic requirement. No minimum education required. </t>
  </si>
  <si>
    <t xml:space="preserve">20918 W Pretty Prairie Rd </t>
  </si>
  <si>
    <t>H-300-20267-841761</t>
  </si>
  <si>
    <t>Pace Brothers</t>
  </si>
  <si>
    <t>480 East 100 North</t>
  </si>
  <si>
    <t>PO Box 6, Teasdale UT 84773 (Mailing Address)</t>
  </si>
  <si>
    <t>Teasdale</t>
  </si>
  <si>
    <t>Richard or Phillip</t>
  </si>
  <si>
    <t>rprranch5@hotmail.com</t>
  </si>
  <si>
    <t>JO-A-300-20267-841761</t>
  </si>
  <si>
    <t>Winter Range Calver</t>
  </si>
  <si>
    <t>480 E 100 N</t>
  </si>
  <si>
    <t>H-300-20259-825329</t>
  </si>
  <si>
    <t>JO-A-300-20259-825329</t>
  </si>
  <si>
    <t>Citrus,Hemp, blueberry,strawbery,peachesHarvesting&amp;Field Wor</t>
  </si>
  <si>
    <t>117 W 4TH ST &amp; 416 S. OAK ST. &amp; 413, 415, 423 S. MAGNOLIA AVE.</t>
  </si>
  <si>
    <t>HOUSES</t>
  </si>
  <si>
    <t>H-300-20274-851569</t>
  </si>
  <si>
    <t>Flowers Farms, LLC</t>
  </si>
  <si>
    <t>4827 County Road 145</t>
  </si>
  <si>
    <t xml:space="preserve">4827 County Road 145 </t>
  </si>
  <si>
    <t>allenmde@gmail.com</t>
  </si>
  <si>
    <t>JO-A-300-20274-851569</t>
  </si>
  <si>
    <t>Must be able to obtain a driver's license within 30 days of hire. Extensive walking. Exposure to extreme temperatures. repetitive movements.  Minimum of three (3) months experience. Must be able to lift a one hundred (100) pound calf. Basic literacy and arithmetic requirement. No minimum education required. Wage rate may increase with verifiable experience</t>
  </si>
  <si>
    <t>12944 MS Highway 35</t>
  </si>
  <si>
    <t>Carrollton</t>
  </si>
  <si>
    <t>441 Bussey Road</t>
  </si>
  <si>
    <t>H-300-20275-853228</t>
  </si>
  <si>
    <t>Blake Hebert Crawfish Farm, LLC</t>
  </si>
  <si>
    <t>100 Garland Street</t>
  </si>
  <si>
    <t>JO-A-300-20275-853228</t>
  </si>
  <si>
    <t xml:space="preserve">100 Garland St.
</t>
  </si>
  <si>
    <t>16 x 80 mobile home</t>
  </si>
  <si>
    <t>H-300-20276-855751</t>
  </si>
  <si>
    <t>JO-A-300-20276-855751</t>
  </si>
  <si>
    <t>H-300-20279-858585</t>
  </si>
  <si>
    <t>Wade Farms Inc</t>
  </si>
  <si>
    <t>1386 US Hwy 1 South</t>
  </si>
  <si>
    <t>Agri-Pro Labor consultant, LLC</t>
  </si>
  <si>
    <t>JO-A-300-20279-858585</t>
  </si>
  <si>
    <t>Machine equipment operator</t>
  </si>
  <si>
    <t>644 Black Oak Road</t>
  </si>
  <si>
    <t>lanewade@almaberryfarms.com</t>
  </si>
  <si>
    <t>H-300-20293-881583</t>
  </si>
  <si>
    <t>1267 Clay Rd.</t>
  </si>
  <si>
    <t>JO-A-300-20293-881583</t>
  </si>
  <si>
    <t>1133  S. Black Ave</t>
  </si>
  <si>
    <t>H-300-20296-885814</t>
  </si>
  <si>
    <t>McVicker Farms</t>
  </si>
  <si>
    <t>10768 US Hwy 26</t>
  </si>
  <si>
    <t>McVicker</t>
  </si>
  <si>
    <t>trentmcvicker@hotmail.com</t>
  </si>
  <si>
    <t>JO-A-300-20296-885814</t>
  </si>
  <si>
    <t>Wage rate may increase with verifiable experience. Must be able to obtain a driver's license within 30 days of hire. Must be able to lift a 75 pound calf. Minimum one (1) months experience. Basic literacy and arithmetic requirement. No minimum education required.</t>
  </si>
  <si>
    <t>1310 P Street</t>
  </si>
  <si>
    <t>H-300-20295-884013</t>
  </si>
  <si>
    <t>23501 W Lonnie Rd</t>
  </si>
  <si>
    <t>JO-A-300-20295-884013</t>
  </si>
  <si>
    <t>H-300-20293-882040</t>
  </si>
  <si>
    <t>Chris Mounier Farms</t>
  </si>
  <si>
    <t>156 St Margaret Road</t>
  </si>
  <si>
    <t>Mounier</t>
  </si>
  <si>
    <t>chrismounier@yahoo.com</t>
  </si>
  <si>
    <t>JO-A-300-20293-882040</t>
  </si>
  <si>
    <t>Farmworker, Farm, Ranch</t>
  </si>
  <si>
    <t>502 St Margaret Road</t>
  </si>
  <si>
    <t>Metal Barracks/House</t>
  </si>
  <si>
    <t>H-300-20288-877843</t>
  </si>
  <si>
    <t>JO-A-300-20288-877843</t>
  </si>
  <si>
    <t>H-300-20293-881739</t>
  </si>
  <si>
    <t>Otto Ag Investments LLC</t>
  </si>
  <si>
    <t>255 State Hwy 43</t>
  </si>
  <si>
    <t>Otto</t>
  </si>
  <si>
    <t>JO-A-300-20293-881739</t>
  </si>
  <si>
    <t xml:space="preserve">255 State Hwy 43
</t>
  </si>
  <si>
    <t>H-300-20297-887169</t>
  </si>
  <si>
    <t>Skia-Jack Farms LLC</t>
  </si>
  <si>
    <t>12364 Wilson Dr</t>
  </si>
  <si>
    <t>Sperry</t>
  </si>
  <si>
    <t>derrick@skiajackfarms.com</t>
  </si>
  <si>
    <t>JO-A-300-20297-887169</t>
  </si>
  <si>
    <t>Employees must be able to lift 50 pounds. Moderate cell phone use is allowed at the worksite. Applicant must have, or be able to obtain, a driver's license within 30 days after hire.</t>
  </si>
  <si>
    <t>18024 N 113E Ave</t>
  </si>
  <si>
    <t>402452 W 4000 Rd</t>
  </si>
  <si>
    <t>H-300-20309-899373</t>
  </si>
  <si>
    <t>JO-A-300-20309-899373</t>
  </si>
  <si>
    <t>AWER rates: $13.62/ID &amp; WY, $14.26/NV &amp; UT, $15.83/OR &amp; WA</t>
  </si>
  <si>
    <t xml:space="preserve">' Social Security, Federal and State
State tax will not be withheld for work done in Nevada, Washington and Wyoming, unless requested by the worker.
Draws/Advances, if any will be deducted from pay
Employer agrees to pay the higher of the Federal, State or AEWR rate
Federal - $7.25
State - $7.25 in Idaho and Utah, $12.00 in California and Oregon, $9.00 in Nevada, $13.50 in 
              Washington, $5.15 in Wyoming
</t>
  </si>
  <si>
    <t>various sheep ranches in Idaho, Nevada</t>
  </si>
  <si>
    <t>H-300-20311-903091</t>
  </si>
  <si>
    <t>Hi-Tech Farms Inc</t>
  </si>
  <si>
    <t>1530 N 100th E Rd</t>
  </si>
  <si>
    <t>Bloome</t>
  </si>
  <si>
    <t>JO-A-300-20311-903091</t>
  </si>
  <si>
    <t>Employee must be able to obtain a regular license and CDL or equivalent within 30 days of hire.  Must be able to lift 50 lbs and job requires extensive sitting.  Require 3 months experience.</t>
  </si>
  <si>
    <t>8248 N 30th Ave</t>
  </si>
  <si>
    <t>Morrisonville</t>
  </si>
  <si>
    <t>6250 South 6th St - Frontage Road Apt 5</t>
  </si>
  <si>
    <t>bloome92@gmail.com</t>
  </si>
  <si>
    <t>H-300-20324-920012</t>
  </si>
  <si>
    <t>Hanna Farming Partnership</t>
  </si>
  <si>
    <t>5753 Hwy 91</t>
  </si>
  <si>
    <t xml:space="preserve">Hanna </t>
  </si>
  <si>
    <t>markmhanna57@gmail.com</t>
  </si>
  <si>
    <t>JO-A-300-20324-920012</t>
  </si>
  <si>
    <t>Three months experience operating agricultural equipment required. Workers will lift, carry and load product weighing up to 50 pounds. Work requires repetitive movements and extensive sitting. Drug testing is conducted post-hire at the employers expense and is not part of the interview process. Must be 18 years or older.</t>
  </si>
  <si>
    <t>6110 Ned Alday River Rd</t>
  </si>
  <si>
    <t>6078 Dallas Moore Rd</t>
  </si>
  <si>
    <t>H-300-20323-917215</t>
  </si>
  <si>
    <t>J and J Produce Inc.</t>
  </si>
  <si>
    <t>J &amp; J Nursery and Garden Center</t>
  </si>
  <si>
    <t>1815 W. Gentile</t>
  </si>
  <si>
    <t>Layton</t>
  </si>
  <si>
    <t>Jen</t>
  </si>
  <si>
    <t>Wholesale Manager</t>
  </si>
  <si>
    <t>jen_jjnursery@yahoo.com</t>
  </si>
  <si>
    <t>JO-A-300-20323-917215</t>
  </si>
  <si>
    <t>Fieldhand</t>
  </si>
  <si>
    <t>' Social Security; Federal Tax; State Tax</t>
  </si>
  <si>
    <t xml:space="preserve">Monday-Saturday, schedule varies. No experience required, employer will train. </t>
  </si>
  <si>
    <t>355 Main St.</t>
  </si>
  <si>
    <t>Double Wide Trailer</t>
  </si>
  <si>
    <t>curt@jjnursery.com</t>
  </si>
  <si>
    <t>H-300-20323-917305</t>
  </si>
  <si>
    <t>Demo Road Farms</t>
  </si>
  <si>
    <t xml:space="preserve">1907 South Grand </t>
  </si>
  <si>
    <t>Ferebee</t>
  </si>
  <si>
    <t>1907 South Grand</t>
  </si>
  <si>
    <t>phil_ferbee@hotmail.com</t>
  </si>
  <si>
    <t>JO-A-300-20323-917305</t>
  </si>
  <si>
    <t>1486 Demo Road</t>
  </si>
  <si>
    <t>3651 Hog Farm Road</t>
  </si>
  <si>
    <t>Employer Owned  House</t>
  </si>
  <si>
    <t>H-300-20323-917351</t>
  </si>
  <si>
    <t>Chappell Mill Trees LLC</t>
  </si>
  <si>
    <t>530 Chappell Mill Rd.</t>
  </si>
  <si>
    <t>Milner</t>
  </si>
  <si>
    <t>Zeke</t>
  </si>
  <si>
    <t>cmtrees@comcast.net</t>
  </si>
  <si>
    <t>JO-A-300-20323-917351</t>
  </si>
  <si>
    <t>Three months of nursery work experience required. Perform prolonged walking and standing with weight on back,  bending, stooping, kneeling, reaching, pushing, pulling, stretching, and lifting and carrying 60 lbs. with hands, arms, or on back. Work requires physical stamina and using up to 12 ft. ladders and manlifts. Work is outdoors in extremely hot, cold, and/or wet weather. Employer is drug-free workplace.  Drug testing is post-hire at employers expense and is not part of the interview process.</t>
  </si>
  <si>
    <t>527 Chappell Mill Rd</t>
  </si>
  <si>
    <t>H-300-20331-929137</t>
  </si>
  <si>
    <t>D&amp;G Farms Partnership</t>
  </si>
  <si>
    <t>309 Highway 82 West</t>
  </si>
  <si>
    <t>Fratesi</t>
  </si>
  <si>
    <t>309 Hwy 82 West</t>
  </si>
  <si>
    <t>alexgarr@bellsouth.net</t>
  </si>
  <si>
    <t>JO-A-300-20331-929137</t>
  </si>
  <si>
    <t xml:space="preserve">Applicant will drive tractors and operate farm equipment to till soil, plant, irrigate, fertilize, and harvest crops as well as perform mechanical repair and maintenance.  3 months experience and basic literacy, reading, and math skills required. Operate farm vehicles on public roads. Must have or be able to obtain drivers license within 30 days after hire.  </t>
  </si>
  <si>
    <t>#12, #8,  Faisonia Plantation Rd.</t>
  </si>
  <si>
    <t>H-300-20323-917588</t>
  </si>
  <si>
    <t>RIVER VALLEY HORT. INC</t>
  </si>
  <si>
    <t>21701 LAWSON RD</t>
  </si>
  <si>
    <t>LITTLE ROCK</t>
  </si>
  <si>
    <t>JO-A-300-20323-917588</t>
  </si>
  <si>
    <t>nursery worker laborer</t>
  </si>
  <si>
    <t>' The prevailing hourly wage or piece rate for State , agreed upon collective bargaining rate or federal / state min. wage Adverse Effect Wage Rate (AEWR) whichever is higher is guaranteed  as a minimum for all work contained in this order., at time work is performed.
The employer will make the following deductions:
taxes applicable under Federal, State, and Local laws, advances (  ), meals(  ), willful 
destruction of property ( ), other ( ) specify:   STATE, LOCAL &amp; FEDERAL TAX IF APPLICABLE.                                                                                          
The employer will furnish the worker, on or before each payday, written statements showing , at a minimum, the hours actually worked, total earnings, job performed, rate of pay, and all deductions for the pay period as well as any other information required by DOL, Wage &amp; Hour.  The statements will comply with 20 CFR 655.122 (K)
Workers will be paid once each week.</t>
  </si>
  <si>
    <t>This could include workers preparing sheds &amp; greenhouses, preparing land for planting, draining fields, maintenance of tools and equipment, and other work that is directly related to growing or crop and activities for which the worker was hired. Such work will be offered when climate or crop conditions preclude working in the primary activities stated above. Alternative work may only be required if the first week wage guarantee listed in 20 CFR 653.501 is invoked.
General Conditions:
Workers will begin at an assigned time, 7:00 am and continue until 4:00 p.m. Monday through Friday. If work is available beyond normal workdays the employer may offer, but not require, the worker the opportunity to work additional hours. Workers are not required to work the Sabbath Day or Federal Holidays. Worker may be required to work in the fields when  leaves are wet with dew or  rain and should have suitable clothing for conditions including light rain</t>
  </si>
  <si>
    <t>www.indeed.com</t>
  </si>
  <si>
    <t>H-300-20323-917306</t>
  </si>
  <si>
    <t>Kiyota Greenhouse, Inc</t>
  </si>
  <si>
    <t>12020 Weld County Road 21 1/2</t>
  </si>
  <si>
    <t>Kiyota</t>
  </si>
  <si>
    <t>kiyotagreenhouse@gmail.com</t>
  </si>
  <si>
    <t>JO-A-300-20323-917306</t>
  </si>
  <si>
    <t>General Labor</t>
  </si>
  <si>
    <t xml:space="preserve">' Social security, federal tax, state tax, employer may make payroll deductions at employees request. </t>
  </si>
  <si>
    <t>Drug testing during employment for cause paid by employer. Mon-Sat, start/end times vary, schedule varies during planting season, some Sundays/holidays required. Extensive hours during planting season, ability to push/pull carts loaded with material weighing up to 350 lbs, no exp reqd; will train.</t>
  </si>
  <si>
    <t>11964 Weld County Road 21 1/2</t>
  </si>
  <si>
    <t>H-300-20338-937259</t>
  </si>
  <si>
    <t xml:space="preserve">Laurie Eidsness </t>
  </si>
  <si>
    <t xml:space="preserve">5525 99th Avenue NE </t>
  </si>
  <si>
    <t xml:space="preserve">Brocket </t>
  </si>
  <si>
    <t>Eidsness</t>
  </si>
  <si>
    <t>5525 99th Avenue NE</t>
  </si>
  <si>
    <t>Brocket</t>
  </si>
  <si>
    <t>shaneeidsness@polarcomm.com</t>
  </si>
  <si>
    <t>JO-A-300-20338-937259</t>
  </si>
  <si>
    <t>5525 99th Avenue NE
Brocket, ND 58321</t>
  </si>
  <si>
    <t>112 2nd Ave S
Brocket, ND 58321</t>
  </si>
  <si>
    <t>H-300-20339-938507</t>
  </si>
  <si>
    <t>Forrest Arthur Ranch</t>
  </si>
  <si>
    <t>1290 West 5 Lane North</t>
  </si>
  <si>
    <t xml:space="preserve"> or Steven Seamons</t>
  </si>
  <si>
    <t xml:space="preserve">Forrest Arthur </t>
  </si>
  <si>
    <t>stevegseamons@yahoo.com</t>
  </si>
  <si>
    <t>JO-A-300-20339-938507</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</si>
  <si>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work with and around farm machinery such as tractors for supplemental feeding purposes and ATVs for movement of livestock,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t>
  </si>
  <si>
    <t>H-300-20332-929890</t>
  </si>
  <si>
    <t>JO-A-300-20332-929890</t>
  </si>
  <si>
    <t>Ninnekah</t>
  </si>
  <si>
    <t>H-300-20323-917201</t>
  </si>
  <si>
    <t>Bryan &amp; Lavonne Kroeker</t>
  </si>
  <si>
    <t>259036 E CR 44</t>
  </si>
  <si>
    <t>Cleo Springs</t>
  </si>
  <si>
    <t>Kroeker</t>
  </si>
  <si>
    <t>259036 E. CR 44</t>
  </si>
  <si>
    <t>JO-A-300-20323-917201</t>
  </si>
  <si>
    <t>6822 N Oakwood</t>
  </si>
  <si>
    <t>Enid</t>
  </si>
  <si>
    <t>bryankroeker@hotmail.com</t>
  </si>
  <si>
    <t>H-300-20324-919900</t>
  </si>
  <si>
    <t>Terry R. Fuller</t>
  </si>
  <si>
    <t>11262 Hwy 49</t>
  </si>
  <si>
    <t>2856 Hwy 49</t>
  </si>
  <si>
    <t>2856 Hwy 316 S</t>
  </si>
  <si>
    <t>JO-A-300-20324-919900</t>
  </si>
  <si>
    <t>11603 Hwy 49</t>
  </si>
  <si>
    <t>terry@fullerseed.com</t>
  </si>
  <si>
    <t>H-300-20342-940730</t>
  </si>
  <si>
    <t>JO-A-300-20342-940730</t>
  </si>
  <si>
    <t>H-300-20262-833911</t>
  </si>
  <si>
    <t>Crisalida Berry Farms, LLC</t>
  </si>
  <si>
    <t>150 Aviation Way, STE. 2020</t>
  </si>
  <si>
    <t>Watsonville</t>
  </si>
  <si>
    <t>Marylu</t>
  </si>
  <si>
    <t>150 Aviation Way Suite 202</t>
  </si>
  <si>
    <t>mramirez@goodfarms.com</t>
  </si>
  <si>
    <t>JO-A-300-20262-833911</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</si>
  <si>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</si>
  <si>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Minimum Job Qualifications: 1 month of strawberry planting and strawberry field maintenance experience.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t>
  </si>
  <si>
    <t>1980 S. Rice Avenue</t>
  </si>
  <si>
    <t>Castillo Cypress, LLC: 5690 Cypress Road</t>
  </si>
  <si>
    <t>Dormitory-Style</t>
  </si>
  <si>
    <t>recruitment@goodfarms.com</t>
  </si>
  <si>
    <t>H-300-20345-949151</t>
  </si>
  <si>
    <t>JO-A-300-20345-949151</t>
  </si>
  <si>
    <t>H-300-20293-882022</t>
  </si>
  <si>
    <t>Seth Chappell</t>
  </si>
  <si>
    <t>Cotton Plant Cattle Company</t>
  </si>
  <si>
    <t>38625 Hwy 17</t>
  </si>
  <si>
    <t>Seth</t>
  </si>
  <si>
    <t>JO-A-300-20293-882022</t>
  </si>
  <si>
    <t>7906 Hwy 38</t>
  </si>
  <si>
    <t>38627 Hwy 17</t>
  </si>
  <si>
    <t>seth.chappell@gmail.com</t>
  </si>
  <si>
    <t>H-300-20288-878371</t>
  </si>
  <si>
    <t>Gregory Livestock Company</t>
  </si>
  <si>
    <t>2642 McCourtney Road</t>
  </si>
  <si>
    <t>PO Box 315, Sheridan CA 95681 (Mailing Address)</t>
  </si>
  <si>
    <t>Steven or Jennifer</t>
  </si>
  <si>
    <t>JO-A-300-20288-878371</t>
  </si>
  <si>
    <t>Lambing/Kidding Season</t>
  </si>
  <si>
    <t>H-300-20224-763022</t>
  </si>
  <si>
    <t>JO-A-300-20224-763022</t>
  </si>
  <si>
    <t>4005 Mud Lake Rd</t>
  </si>
  <si>
    <t>H-300-20234-782206</t>
  </si>
  <si>
    <t>10107 132nd Ave SW</t>
  </si>
  <si>
    <t>JO-A-300-20234-782206</t>
  </si>
  <si>
    <t xml:space="preserve">Exposure to extreme temperatures. Must be able to lift a 75 pound calf. Minimum one (1) month's experience. Must be able to obtain a driver's license within 30 days of hire. Basic literacy and arithmetic requirement. No minimum education required. Wage rate may increase with verifiable experience. </t>
  </si>
  <si>
    <t xml:space="preserve">10107 132nd Ave SW </t>
  </si>
  <si>
    <t>H-300-20243-795177</t>
  </si>
  <si>
    <t>Star Ranch of Ozona, LLC</t>
  </si>
  <si>
    <t>210 Quail Run</t>
  </si>
  <si>
    <t>Venegas</t>
  </si>
  <si>
    <t>starranchofozonallc@gmail.com</t>
  </si>
  <si>
    <t>RODRIGUEZ</t>
  </si>
  <si>
    <t>GLORIA</t>
  </si>
  <si>
    <t>11020 Huebner Oaks #615</t>
  </si>
  <si>
    <t>JO-A-300-20243-795177</t>
  </si>
  <si>
    <t>Farm worker and animal</t>
  </si>
  <si>
    <t xml:space="preserve">' Authorized Deductions:
1.- FICA and 2.- Federal Withholding Tax, to the extent permitted under Federal and State net wage requirement, if so requested by the worker, the employer will transfer certain amounts of the workers earning in a manner consistent with the workers´ instructions.
The employer will not pay the worker a bonus based on quality end of season or other factors.
</t>
  </si>
  <si>
    <t>Must be able to work under extreme weather conditions.
Must be able to lift 50 lbs without help.</t>
  </si>
  <si>
    <t xml:space="preserve">Star Ranch, LLC 6202 FM 2083 </t>
  </si>
  <si>
    <t>6202 FM 2083 At the Farm, same address.</t>
  </si>
  <si>
    <t>Building,</t>
  </si>
  <si>
    <t>H-300-20255-816518</t>
  </si>
  <si>
    <t>JO-A-300-20255-816518</t>
  </si>
  <si>
    <t>Field Worker: Head Lettuce</t>
  </si>
  <si>
    <t>Group Incentive Rate/REG WRAP 24's&amp;30's CTN &amp; TOTES/CUT &amp; TRIM 4X6/WAKEFERN per 39-43lbs</t>
  </si>
  <si>
    <t>Ocean Mist: Somerton Ave &amp; 18th St.</t>
  </si>
  <si>
    <t>Red Mountain Farm Labor Camp, 65400 Palomas Rd</t>
  </si>
  <si>
    <t>Dateland</t>
  </si>
  <si>
    <t xml:space="preserve">Dormitory style </t>
  </si>
  <si>
    <t>H-300-20252-810015</t>
  </si>
  <si>
    <t>JO-A-300-20252-810015</t>
  </si>
  <si>
    <t>H-300-20256-819403</t>
  </si>
  <si>
    <t>JO-A-300-20256-819403</t>
  </si>
  <si>
    <t>All worksites are located in Maricopa County, AZ.</t>
  </si>
  <si>
    <t>Scottsdale</t>
  </si>
  <si>
    <t>Salt River Farming Co.  1801 W Cholla St.</t>
  </si>
  <si>
    <t>H-300-20265-835083</t>
  </si>
  <si>
    <t>JO-A-300-20265-835083</t>
  </si>
  <si>
    <t>STRAWBERRY HARVESTING</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</si>
  <si>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and any other deductions expressly authorized by the worker in writing.  State income tax will not be deducted.
</t>
  </si>
  <si>
    <t>1910 IRA TAYLOR RD.</t>
  </si>
  <si>
    <t>PLANT CITY</t>
  </si>
  <si>
    <t>39,41,43,45,47,49,51,53,55,57,59, &amp;61 Observation St.</t>
  </si>
  <si>
    <t>HOUSING UNITS</t>
  </si>
  <si>
    <t>H-300-20265-836897</t>
  </si>
  <si>
    <t>Arthur R. Zoellner</t>
  </si>
  <si>
    <t>109 Elizabeth Dr</t>
  </si>
  <si>
    <t>Zoellner</t>
  </si>
  <si>
    <t>Art</t>
  </si>
  <si>
    <t>109 Elizabeth Dr.</t>
  </si>
  <si>
    <t>JO-A-300-20265-836897</t>
  </si>
  <si>
    <t>13452 400th Ave</t>
  </si>
  <si>
    <t>H-300-20276-855239</t>
  </si>
  <si>
    <t>JO-A-300-20276-855239</t>
  </si>
  <si>
    <t>11900 6 L's Farm Road</t>
  </si>
  <si>
    <t xml:space="preserve">Naples </t>
  </si>
  <si>
    <t>H-300-20293-881544</t>
  </si>
  <si>
    <t>Sunshine Greenhouses INC.</t>
  </si>
  <si>
    <t>384 Lakeview Pkwy</t>
  </si>
  <si>
    <t>Provo</t>
  </si>
  <si>
    <t>McCoard</t>
  </si>
  <si>
    <t>384  Lakeview Pkwy</t>
  </si>
  <si>
    <t>paul@sunshinegreenhouses.com</t>
  </si>
  <si>
    <t>JO-A-300-20293-881544</t>
  </si>
  <si>
    <t xml:space="preserve">384 S Lakeview Pkwy </t>
  </si>
  <si>
    <t>H-300-20302-890861</t>
  </si>
  <si>
    <t xml:space="preserve">J V Sugarbush, Inc. </t>
  </si>
  <si>
    <t>197 Road 400</t>
  </si>
  <si>
    <t>Jacques</t>
  </si>
  <si>
    <t>jvsugarbushinc@gmail.com</t>
  </si>
  <si>
    <t>JO-A-300-20302-890861</t>
  </si>
  <si>
    <t xml:space="preserve">172 &amp; 200 Dump Road, Mile 7  </t>
  </si>
  <si>
    <t>Onsite</t>
  </si>
  <si>
    <t>JVSUGARBUSHINC@GMAIL.COM</t>
  </si>
  <si>
    <t>H-300-20292-881272</t>
  </si>
  <si>
    <t>John William Lyons</t>
  </si>
  <si>
    <t>1050 Virginia Rd</t>
  </si>
  <si>
    <t>johnlyons8944@gmail.com</t>
  </si>
  <si>
    <t>JO-A-300-20292-881272</t>
  </si>
  <si>
    <t xml:space="preserve">' These deductions include Social Security, Federal Tax, State Tax, and willful destruction of property.
The current Adverse Effect Wage Rate (AEWR) of $11.83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 season a minimum of $11.83,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</si>
  <si>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 xml:space="preserve">General workers needed for crawfish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  Allergies to ragweed, goldenrod, insect spray and related chemicals and pesticides, etc. may affect workers ability to perform the job. </t>
  </si>
  <si>
    <t>Single wide 1 bedroom/1 bath mobile home</t>
  </si>
  <si>
    <t>H-300-20302-890331</t>
  </si>
  <si>
    <t>Pina Farms, LLC</t>
  </si>
  <si>
    <t>678 Patterson Rd</t>
  </si>
  <si>
    <t>Pina</t>
  </si>
  <si>
    <t>pinafarms@gmail.com</t>
  </si>
  <si>
    <t>JO-A-300-20302-890331</t>
  </si>
  <si>
    <t>Pound</t>
  </si>
  <si>
    <t>' Federal Tax
State Tax
Social Security</t>
  </si>
  <si>
    <t>Once Hired worker may be required to submit a random drug test at no cost to worker. Testing positive or failure to comply may result in immediate termination from employment.</t>
  </si>
  <si>
    <t xml:space="preserve">3388 Phillipi Church Rd </t>
  </si>
  <si>
    <t>45 Spell St</t>
  </si>
  <si>
    <t>House- wood floor, wood walls, tin roof</t>
  </si>
  <si>
    <t>H-300-20297-886439</t>
  </si>
  <si>
    <t>John Derek Hamilton</t>
  </si>
  <si>
    <t>PO Box 1022</t>
  </si>
  <si>
    <t>6511 Gavin Hamilton Rd, Moss Point, MS 39562</t>
  </si>
  <si>
    <t>Hurley</t>
  </si>
  <si>
    <t>P.O. Box 1022</t>
  </si>
  <si>
    <t xml:space="preserve">Hurley </t>
  </si>
  <si>
    <t>JO-A-300-20297-886439</t>
  </si>
  <si>
    <t xml:space="preserve">6511 Gavin Hamilton Rd </t>
  </si>
  <si>
    <t>H-300-20310-901433</t>
  </si>
  <si>
    <t xml:space="preserve">Montrose </t>
  </si>
  <si>
    <t>JO-A-300-20310-901433</t>
  </si>
  <si>
    <t xml:space="preserve">' Workers will be paid 2X per month by check. The employer will make the following deductions: FICA (if applicable:); loans and advances (if any); long 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 (showing offers in accordance with the three-fourths guarantee as determined in paragraph (i) of this section, separate from any hours offered over &amp; above the guarantee);
4.  The hours actually worked by the worker;
</t>
  </si>
  <si>
    <t>H-300-20307-894304</t>
  </si>
  <si>
    <t>JO-A-300-20307-894304</t>
  </si>
  <si>
    <t>Three months of agricultural work experience required. Push and pull. Lift and load up to 60 lb bales of dirt. Work in extremely hot, cold and/or wet weather. Repetitively use hand and finger movement. Bend, reach, and stand on concrete and other surfaces for long periods of time. Must be 18 years of age or older. Employer is a drug free workplace. Drug and alcohol testing may be conducted post-hire at the employer's expense and is not part of the interview process.</t>
  </si>
  <si>
    <t>H-300-20304-892758</t>
  </si>
  <si>
    <t>Morlock Honey Farms LLC</t>
  </si>
  <si>
    <t>612 Cottonwood Dr.</t>
  </si>
  <si>
    <t>Casselton</t>
  </si>
  <si>
    <t>Morlock</t>
  </si>
  <si>
    <t>Juli</t>
  </si>
  <si>
    <t>JO-A-300-20304-892758</t>
  </si>
  <si>
    <t>Semi- monthly</t>
  </si>
  <si>
    <t xml:space="preserve">Three months of previous experience  required working on a honeybee farm handling both manual and machine tasks associated with beekeeping. Applicants must be able to furnish verbal or written statement establishing relevant prior work experience. Workers must be able to perform manual and mechanized tasks with accuracy and efficiency. Saturday work required. Must be able to lift/carry 75 lbs.  Workers must have no fear of bees and be non-allergic to bee stings, pollen, honey or other products of the hive.  Must be able to work in excessive humidity.  </t>
  </si>
  <si>
    <t>15835 County Road 701</t>
  </si>
  <si>
    <t>Midas Touch Properties, White Oak Apartments, 282 CR 757</t>
  </si>
  <si>
    <t>morlock@midco.net</t>
  </si>
  <si>
    <t>H-300-20308-896512</t>
  </si>
  <si>
    <t>Hull Farms, Inc.</t>
  </si>
  <si>
    <t>3880 North 2500 East</t>
  </si>
  <si>
    <t>Gallardo</t>
  </si>
  <si>
    <t>virginiagallardo2000@yahoo.com</t>
  </si>
  <si>
    <t>JO-A-300-20308-896512</t>
  </si>
  <si>
    <t>3875 North 2500 East (fields within a 2 mile radius)</t>
  </si>
  <si>
    <t>3875 North 2500 East</t>
  </si>
  <si>
    <t>H-300-20307-894538</t>
  </si>
  <si>
    <t>Reed Honey Company</t>
  </si>
  <si>
    <t>4963 Price Rd</t>
  </si>
  <si>
    <t>Montgomery</t>
  </si>
  <si>
    <t>JO-A-300-20307-894538</t>
  </si>
  <si>
    <t>4963 Price Road</t>
  </si>
  <si>
    <t>reedfamilyhoney@yahoo.com</t>
  </si>
  <si>
    <t>H-300-20307-895306</t>
  </si>
  <si>
    <t>Frank Turner Construction Co Inc</t>
  </si>
  <si>
    <t xml:space="preserve">561 Silver Creek Road </t>
  </si>
  <si>
    <t xml:space="preserve">Hayneville </t>
  </si>
  <si>
    <t>McClennon Innes</t>
  </si>
  <si>
    <t>561 Silver Creek Road</t>
  </si>
  <si>
    <t>Hayneville</t>
  </si>
  <si>
    <t>JO-A-300-20307-895306</t>
  </si>
  <si>
    <t>This job requires a minimum of 3 months of verifiable agricultural experience, preferably  working in a livestock farm or ranch handling both manual and mechanized  tasks associated with production of livestock. Saturday work required. Must be able to lift/carry 60  lbs. Workers with clean driving record and/or insurable driver's license may be required to drive company vehicles.</t>
  </si>
  <si>
    <t>H-300-20309-898426</t>
  </si>
  <si>
    <t>S Bar B Ranch</t>
  </si>
  <si>
    <t>15930 Lloyd Road Note: No Mail Delivery</t>
  </si>
  <si>
    <t>PO Box 699</t>
  </si>
  <si>
    <t>Davies</t>
  </si>
  <si>
    <t>debk.davies@gmail.com; info@snakeriverfarmers.org</t>
  </si>
  <si>
    <t>JO-A-300-20309-898426</t>
  </si>
  <si>
    <t>Applicants must have 20 days experience with farm/irrigation work and livestock care.
Applicants hired must be able to obtain a valid Drivers License as driving on public roads may be required. Must be insurable according to employer's insurance carrier.  To meet minimum acceptable performance standards when irrigating, the worker must, after a 10-day conditioning period, move an average of at least 48 40-foot sections of 3-inch pipe or 44 40-foot sections of 4-inch pipe per hour under normal working conditions.</t>
  </si>
  <si>
    <t xml:space="preserve">15930 Lloyd Road </t>
  </si>
  <si>
    <t>15920 Lloyd Road</t>
  </si>
  <si>
    <t>H-300-20307-895262</t>
  </si>
  <si>
    <t>JO-A-300-20307-895262</t>
  </si>
  <si>
    <t>H-300-20301-889257</t>
  </si>
  <si>
    <t>Tom Klumpp Equipment Inc</t>
  </si>
  <si>
    <t>Tom Klumpp Farms</t>
  </si>
  <si>
    <t>2605 Alfa Romeo Road</t>
  </si>
  <si>
    <t xml:space="preserve">2605 Alfa Romeo Road </t>
  </si>
  <si>
    <t>reginak@centurytel.net</t>
  </si>
  <si>
    <t>JO-A-300-20301-889257</t>
  </si>
  <si>
    <t>2916 Old Basile Hwy</t>
  </si>
  <si>
    <t>2004 Stagg Avenue</t>
  </si>
  <si>
    <t>H-300-20307-894336</t>
  </si>
  <si>
    <t>R &amp; R CHINCHILLA, INC.</t>
  </si>
  <si>
    <t>7756 SR 103</t>
  </si>
  <si>
    <t>Jenera</t>
  </si>
  <si>
    <t>Ritterspach</t>
  </si>
  <si>
    <t>ritterchin@aol.com</t>
  </si>
  <si>
    <t>Shihab</t>
  </si>
  <si>
    <t>Gus</t>
  </si>
  <si>
    <t>65 East State Street</t>
  </si>
  <si>
    <t>Suite 1550</t>
  </si>
  <si>
    <t>gus@shihab.law</t>
  </si>
  <si>
    <t>The Law Firm of Shihab &amp; Associates, Co., LPA</t>
  </si>
  <si>
    <t>The Supreme Court of Ohio</t>
  </si>
  <si>
    <t>JO-A-300-20307-894336</t>
  </si>
  <si>
    <t>'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under necessary, filthy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operations.
Other:
Social Security
Federal Tax
State Tax
Willful Destruction of Property</t>
  </si>
  <si>
    <t>7754 Sr 103</t>
  </si>
  <si>
    <t>One story house with 3 bedrooms, 4 baths</t>
  </si>
  <si>
    <t>H-300-20317-910477</t>
  </si>
  <si>
    <t>JO-A-300-20317-910477</t>
  </si>
  <si>
    <t>H-300-20310-901084</t>
  </si>
  <si>
    <t>Mouton's Crawfish Connection LLC</t>
  </si>
  <si>
    <t>9504 Placide Road</t>
  </si>
  <si>
    <t>Mouton</t>
  </si>
  <si>
    <t>Cory</t>
  </si>
  <si>
    <t>anissa_mouton@yahoo.com</t>
  </si>
  <si>
    <t>JO-A-300-20310-901084</t>
  </si>
  <si>
    <t>Experience required in job offered.
Once hired worker may be required to submit to a random drug test at no cost to worker. Testing positive or failure to comply may result in immediate termination from employment</t>
  </si>
  <si>
    <t>9460 Placide Road</t>
  </si>
  <si>
    <t>15120 Queen's Road</t>
  </si>
  <si>
    <t>H-300-20325-921711</t>
  </si>
  <si>
    <t>Whiskerville Farms, Inc.</t>
  </si>
  <si>
    <t>537 Hwy 231</t>
  </si>
  <si>
    <t>JO-A-300-20325-921711</t>
  </si>
  <si>
    <t>495 Hwy 231</t>
  </si>
  <si>
    <t>jarrod.brady@gmail.com</t>
  </si>
  <si>
    <t>H-300-20319-913041</t>
  </si>
  <si>
    <t xml:space="preserve">The Purple Sage Ranch </t>
  </si>
  <si>
    <t>PO Box 369</t>
  </si>
  <si>
    <t>County Road 722 #35</t>
  </si>
  <si>
    <t>Lexine</t>
  </si>
  <si>
    <t>davisconstruction83@yahoo.com</t>
  </si>
  <si>
    <t>See D1.</t>
  </si>
  <si>
    <t>JO-A-300-20319-913041</t>
  </si>
  <si>
    <t>43 Carbon County Road 722</t>
  </si>
  <si>
    <t>www.wyomingwork.com</t>
  </si>
  <si>
    <t>H-300-20314-904962</t>
  </si>
  <si>
    <t>Breaux Farms Partnership</t>
  </si>
  <si>
    <t>149 Flanagan Street</t>
  </si>
  <si>
    <t xml:space="preserve">149 Flanagan Street </t>
  </si>
  <si>
    <t>breauxfarms@yahoo.com</t>
  </si>
  <si>
    <t>JO-A-300-20314-904962</t>
  </si>
  <si>
    <t>6685 Iota Highway
*All worksites owned, controlled, or leased by Employer</t>
  </si>
  <si>
    <t xml:space="preserve">2018 Connie Road </t>
  </si>
  <si>
    <t>2 Mobile Homes</t>
  </si>
  <si>
    <t>H-300-20323-917455</t>
  </si>
  <si>
    <t>Garretson Orchards, Inc.</t>
  </si>
  <si>
    <t>301 Bendersville-Wenksville Rd.</t>
  </si>
  <si>
    <t>P.O. Box 333  Bendersville, PA  17306</t>
  </si>
  <si>
    <t>Garretson</t>
  </si>
  <si>
    <t>JO-A-300-20323-917455</t>
  </si>
  <si>
    <t>Apple harvesting - $0.76 per bushel</t>
  </si>
  <si>
    <t>This job requires a minimum of 3 months of of prior experience working in tree fruit orchards, preferably harvesting apples, handling primarily manual tasks associated with fruit production and harvest activities. Workers must be able to perform all duties with accuracy and efficiency. Saturday work required. Must be able to lift/carry 50 lbs. Employer-paid post-hire drug testing is required after a worker has an accident at work.</t>
  </si>
  <si>
    <t>254 Bendersville-Wenksville Rd.</t>
  </si>
  <si>
    <t>H-300-20324-920659</t>
  </si>
  <si>
    <t xml:space="preserve">Goldstar Investments, LTD </t>
  </si>
  <si>
    <t>3215 Steck Avenue, Suite 101</t>
  </si>
  <si>
    <t>3215 Steck Avenue</t>
  </si>
  <si>
    <t>john@simmonsranches.com</t>
  </si>
  <si>
    <t>JO-A-300-20324-920659</t>
  </si>
  <si>
    <t>ranch worker</t>
  </si>
  <si>
    <t xml:space="preserve">' All deductions from worker's paycheck required by law, such as social security and federal income tax  will be made.  Se har¿n todas las deducciones, como seguro social y impuestos federales, del sueldo del trabajador exigidas por la ley 
Deductions made for willful destruction of property.
Empleador deducir¿ de destrucci¿n deliberada de la propiedad
</t>
  </si>
  <si>
    <t>Applicants must have a minimum of 3 months of employment experience working as a farm/ranch worker.
Los solicitantes deben tener un mnimo de 3 meses de experiencia laboral trabajando como trabajadores de ranchos.</t>
  </si>
  <si>
    <t xml:space="preserve">5131 CR 335
</t>
  </si>
  <si>
    <t>Burnet</t>
  </si>
  <si>
    <t>BURNET</t>
  </si>
  <si>
    <t>5131 CR 335</t>
  </si>
  <si>
    <t>house with 3 bedrooms &amp; 2 bathrooms</t>
  </si>
  <si>
    <t>H-300-20329-926139</t>
  </si>
  <si>
    <t xml:space="preserve">Landon Koehn </t>
  </si>
  <si>
    <t>1050 East County Rd E</t>
  </si>
  <si>
    <t>JO-A-300-20329-926139</t>
  </si>
  <si>
    <t>1042 East County Rd</t>
  </si>
  <si>
    <t>1042 East County Rd E</t>
  </si>
  <si>
    <t>lkoehn58@gmail.com</t>
  </si>
  <si>
    <t>H-300-20314-904449</t>
  </si>
  <si>
    <t>Luther Mark  Daigle</t>
  </si>
  <si>
    <t>2607 WPA Road</t>
  </si>
  <si>
    <t>Sulphur</t>
  </si>
  <si>
    <t>Daigle</t>
  </si>
  <si>
    <t>Luther</t>
  </si>
  <si>
    <t>vanessadaigle@mac.com</t>
  </si>
  <si>
    <t>JO-A-300-20314-904449</t>
  </si>
  <si>
    <t>Farmworkers - Cattle &amp; Hay Harvesting</t>
  </si>
  <si>
    <t>H-300-20323-918524</t>
  </si>
  <si>
    <t>Lane's End Stallions, Inc.</t>
  </si>
  <si>
    <t>1500 Midway Road</t>
  </si>
  <si>
    <t>Maluenda</t>
  </si>
  <si>
    <t>Gonzalo</t>
  </si>
  <si>
    <t xml:space="preserve">Versailles </t>
  </si>
  <si>
    <t>gmaluenda@lanesend.com</t>
  </si>
  <si>
    <t>Tower 3, Suite 900</t>
  </si>
  <si>
    <t>JO-A-300-20323-918524</t>
  </si>
  <si>
    <t>Horse Stable Worker</t>
  </si>
  <si>
    <t>' Employer will make all deductions required by law. No deduction will be made which would bring the employee's hourly wage below the federal minimum wage.</t>
  </si>
  <si>
    <t>Training will be provided for 2 days and workers will be allowed 2 days to reach the production standards of the activity.
Production standards - perform the following with minimal or no supervision: perform basic horse care including brushing, bathing, clipping, following feeding and watering schedules, following supplement and medication schedules and properly administering medication; perform basic ground maintenance and repair including mucking the stall and basic operation of farm equipment such as a tractor and maintenance and cleaning of horse tack and riding equipment.
Must be able to work at times in a standing, walking and stooping position. Employees must be able to frequently lift weights ranging from 20-50 lbs.
3 months experience required working with foals, yearlings - preparation and vaccinations.
Lane's end conducts a pre-hire background check. (Continued in Addendum C.)</t>
  </si>
  <si>
    <t>555-563 Beech Street</t>
  </si>
  <si>
    <t>Town Homes</t>
  </si>
  <si>
    <t>H-300-20325-922207</t>
  </si>
  <si>
    <t>JO-A-300-20325-922207</t>
  </si>
  <si>
    <t>H-300-20323-917833</t>
  </si>
  <si>
    <t>Greg Raines</t>
  </si>
  <si>
    <t>80 Rothwell Rd</t>
  </si>
  <si>
    <t>Raines</t>
  </si>
  <si>
    <t>JO-A-300-20323-917833</t>
  </si>
  <si>
    <t>cutting per stick</t>
  </si>
  <si>
    <t>731 Delong Rd</t>
  </si>
  <si>
    <t>Otway</t>
  </si>
  <si>
    <t>SCIOTO</t>
  </si>
  <si>
    <t>Robbinsville</t>
  </si>
  <si>
    <t>H-300-20339-938912</t>
  </si>
  <si>
    <t xml:space="preserve">King Fuji Ranch, Inc. </t>
  </si>
  <si>
    <t>844 Tulip Lane</t>
  </si>
  <si>
    <t xml:space="preserve">844 Tulip Lane </t>
  </si>
  <si>
    <t>JO-A-300-20339-938912</t>
  </si>
  <si>
    <t>Per Bin</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</si>
  <si>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any other deductions expressly authorized by the worker in writing. The employer will withhold from the employees' wages the maximum amount for the portion of employee premium required under WA State RCW 50A.04, Paid Family and Medical Leave Program.</t>
  </si>
  <si>
    <t xml:space="preserve">B4e) Must be able to lift and/or load 60lbs.
B4g) Work may take place when temperatures are below freezing and above 100 degrees Fahrenheit.
B4h) May require extensive pulling and/or pushing of tools, wheelbarrows, fruit containers, etc.
B4i) May require a worker to sit and/or walk for extensive periods of time while sorting, picking, examining, weeding, transporting, pruning, etc.
B4j)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</si>
  <si>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 xml:space="preserve">King Fuji Ranch, Inc. 
21961-A SW Road "E"
</t>
  </si>
  <si>
    <t>King Fuji Ranch Housing 
21961A Road "E" SW</t>
  </si>
  <si>
    <t xml:space="preserve">Modular Homes. </t>
  </si>
  <si>
    <t>nathan@tagariswines.com</t>
  </si>
  <si>
    <t>H-300-20332-929671</t>
  </si>
  <si>
    <t>Michael Hanlon Farm Partnership</t>
  </si>
  <si>
    <t>2313 Paragoud Blvd.</t>
  </si>
  <si>
    <t>P.O. Box 912, Tallulah, Madison Parish County, LA 71284-0912</t>
  </si>
  <si>
    <t>Hanlon</t>
  </si>
  <si>
    <t>JO-A-300-20332-929671</t>
  </si>
  <si>
    <t>Extensive sitting. Must be able to lift 50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</si>
  <si>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Hwy 80 East</t>
  </si>
  <si>
    <t>11 Crothers Drive #A</t>
  </si>
  <si>
    <t>Griffithville</t>
  </si>
  <si>
    <t>1341 Colfax St</t>
  </si>
  <si>
    <t>H-300-20323-917923</t>
  </si>
  <si>
    <t>Bonk Farms LLC</t>
  </si>
  <si>
    <t>472 Barkers Landing Rd</t>
  </si>
  <si>
    <t>Bonk</t>
  </si>
  <si>
    <t>bonkbuilt@aol.com</t>
  </si>
  <si>
    <t>JO-A-300-20323-917923</t>
  </si>
  <si>
    <t>Must be able to lift 60 lbs. Minimum of (3) months experience required. Employer requires criminal background check post-hire at employer's expense due to the presence of children on the farm. Failure to pass the criminal background check will result in termination of employment. Must be able to obtain a driver's license within 30-90 days of hire. High school diploma required. The wage rate may increase with verifiable experience. The employer may reward exceptional work with monetary or other benefits in addition to those listed herein at his sole discretion.</t>
  </si>
  <si>
    <t>371 Barkers Landing Rd</t>
  </si>
  <si>
    <t>H-300-20321-914300</t>
  </si>
  <si>
    <t>JO-A-300-20321-914300</t>
  </si>
  <si>
    <t>Two Story Apartment</t>
  </si>
  <si>
    <t>H-300-20231-774380</t>
  </si>
  <si>
    <t>Blue Mountain Cattle Inc.</t>
  </si>
  <si>
    <t>69650 Hwy 205</t>
  </si>
  <si>
    <t>69650 Hwy 205, Burns OR 97720 (Mailing Address)</t>
  </si>
  <si>
    <t>Pettyjohn</t>
  </si>
  <si>
    <t>Tom or Karen</t>
  </si>
  <si>
    <t>tom.pettyjohn@yahoo.com</t>
  </si>
  <si>
    <t>JO-A-300-20231-774380</t>
  </si>
  <si>
    <t>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</si>
  <si>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30582 Hotchkiss Lane</t>
  </si>
  <si>
    <t>H-300-20315-906452</t>
  </si>
  <si>
    <t>JO-A-300-20315-906452</t>
  </si>
  <si>
    <t>H-300-20300-888411</t>
  </si>
  <si>
    <t>Swenson Land &amp; Cattle Co</t>
  </si>
  <si>
    <t>P O Box 551</t>
  </si>
  <si>
    <t>210 E McHarg</t>
  </si>
  <si>
    <t>Stamford</t>
  </si>
  <si>
    <t>JO-A-300-20300-888411</t>
  </si>
  <si>
    <t>15121 CR 199</t>
  </si>
  <si>
    <t>markvoss28@yahoo.com</t>
  </si>
  <si>
    <t>H-300-20329-926795</t>
  </si>
  <si>
    <t>Lynn Grice Farms</t>
  </si>
  <si>
    <t>387 BRADLEY 68</t>
  </si>
  <si>
    <t>Grice</t>
  </si>
  <si>
    <t>387 Bradley 68</t>
  </si>
  <si>
    <t>l.grice@yahoo.com</t>
  </si>
  <si>
    <t>JO-A-300-20329-926795</t>
  </si>
  <si>
    <t>Tomato Laborer</t>
  </si>
  <si>
    <t xml:space="preserve">' Federal and State Withholding
Social security and Medicare
Advances on pay earned
Worker will be charged a reasonable cost for all willful damage to housing, furnishings or tools. </t>
  </si>
  <si>
    <t>H-300-20322-916306</t>
  </si>
  <si>
    <t>T.A.S. Inc.</t>
  </si>
  <si>
    <t>Cottage Hill Nursery</t>
  </si>
  <si>
    <t>9960 Padgett Switch Rd</t>
  </si>
  <si>
    <t>Irvington</t>
  </si>
  <si>
    <t>JO-A-300-20322-916306</t>
  </si>
  <si>
    <t>per hour</t>
  </si>
  <si>
    <t>Must have three months experience working in agriculture/horticulture.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t>
  </si>
  <si>
    <t>9960 Padgett Switch Road</t>
  </si>
  <si>
    <t>Brick and Mobile</t>
  </si>
  <si>
    <t>kwages@cottagehillnursery.com</t>
  </si>
  <si>
    <t>H-300-20321-913846</t>
  </si>
  <si>
    <t>Washington Springs Ag</t>
  </si>
  <si>
    <t>175A CR 324</t>
  </si>
  <si>
    <t>Carwell</t>
  </si>
  <si>
    <t>JO-A-300-20321-913846</t>
  </si>
  <si>
    <t>285 CR 230</t>
  </si>
  <si>
    <t>david@bdgenetics.com</t>
  </si>
  <si>
    <t>H-300-20297-887309</t>
  </si>
  <si>
    <t>Farmland Conversion Consultants, LLC - FL</t>
  </si>
  <si>
    <t xml:space="preserve">167 Lott Ct. </t>
  </si>
  <si>
    <t>Stone III</t>
  </si>
  <si>
    <t>167 Lott Ct.</t>
  </si>
  <si>
    <t>JO-A-300-20297-887309</t>
  </si>
  <si>
    <t>This job requires a minimum of 6 months of prior experience performing duties associated with operating and performing routine maintenance on GPS equipped 245+ HP farming equipment and heavy machinery such as CAT 349E and 336E excavators and CAT D6N and D6T bulldozers to prepare farm ground for application of fertilizers, amendments, and crops, and operating heavy Wishek disc plows, chisels, windrowers, spreaders, and planters to prepare farm ground for crops.  Applicants must be able to furnish verbal or written statement establishing relevant prior work experience. Saturday work required.   Must be able to lift/carry 60 lbs.  Employer-paid post-hire drug testing is required upon reasonable suspicion of use and after a worker has an accident at work.</t>
  </si>
  <si>
    <t>29 56 03.21N 81 42 28.90W</t>
  </si>
  <si>
    <t>Green Cove Springs</t>
  </si>
  <si>
    <t>2854 Post St.</t>
  </si>
  <si>
    <t>Jacksonville</t>
  </si>
  <si>
    <t>tstone@nationallandrealty.com</t>
  </si>
  <si>
    <t>H-300-20287-877118</t>
  </si>
  <si>
    <t>SOL Harvesting LLC</t>
  </si>
  <si>
    <t>2721 Sequoyah Dr</t>
  </si>
  <si>
    <t>Haines City</t>
  </si>
  <si>
    <t>Cendejes</t>
  </si>
  <si>
    <t>JO-A-300-20287-877118</t>
  </si>
  <si>
    <t>All applicants must have at least 3 months experience hand harvesting a perishable crop. Applicants must be able to furnish affirmative job references from recent employers.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</si>
  <si>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26216 CR 448A</t>
  </si>
  <si>
    <t xml:space="preserve">Mount Dora </t>
  </si>
  <si>
    <t>42389 Hwy 27 N</t>
  </si>
  <si>
    <t xml:space="preserve">Davenport </t>
  </si>
  <si>
    <t>H-300-20216-748050</t>
  </si>
  <si>
    <t>JO-A-300-20216-748050</t>
  </si>
  <si>
    <t>2000 200th St</t>
  </si>
  <si>
    <t>622 E State Street</t>
  </si>
  <si>
    <t>H-300-20231-773906</t>
  </si>
  <si>
    <t>Charlie Sunderland</t>
  </si>
  <si>
    <t>Panter &amp; Sunderland Nursery</t>
  </si>
  <si>
    <t>982 Northcutts Cove Road</t>
  </si>
  <si>
    <t>Sunderland</t>
  </si>
  <si>
    <t>982 Northcutt Cove Road</t>
  </si>
  <si>
    <t>JO-A-300-20231-773906</t>
  </si>
  <si>
    <t>982 Northcutt Cove Rd</t>
  </si>
  <si>
    <t>2870 Northcutts Cove Rd</t>
  </si>
  <si>
    <t>H-300-20248-807487</t>
  </si>
  <si>
    <t>Green Empire Farms, Inc</t>
  </si>
  <si>
    <t>1856 W Elm Street</t>
  </si>
  <si>
    <t>Oneida</t>
  </si>
  <si>
    <t>Scibilia</t>
  </si>
  <si>
    <t>Hr Generalist</t>
  </si>
  <si>
    <t>1856 W. Elm St.</t>
  </si>
  <si>
    <t>JO-A-300-20248-807487</t>
  </si>
  <si>
    <t>see Addendum C</t>
  </si>
  <si>
    <t>Drug testing will only occur post hire, and at employer expense. Criminal backgrounds will be conducted, we will follow all State/Federal laws . 
Primary Responsibilities:
	Follow the Company standards set for time limits and required quality.
	Ability to work flexible hours, when needed to finish work in periods of fast growth and high production.
	Only operate equipment if you have been trained.  Follow safe operating procedures when engaging equipment use.
	Equipment and tools must be handled with care and respect. Report issues to Supervisor immediately.
	Must ensure proper hygiene and cleanliness to meet Food Safety guidelines.
	Must follow Company rules and regulations, Food Safety guidelines, and Health &amp; Safety policies.
	Report any pest and disease to Supervisor:  including type, location and infestation levels.
	Punctuality a must and ensure proper use of our Time recording system during lunch and breaks.
	Previous experience in a greenhouse or working with produce preferred.</t>
  </si>
  <si>
    <t>1856 West Elm St.</t>
  </si>
  <si>
    <t>Victoria.Scibilia@greenempirefarms.com</t>
  </si>
  <si>
    <t>H-300-20246-801059</t>
  </si>
  <si>
    <t>Marvin Opp Farms</t>
  </si>
  <si>
    <t>5145 64th Ave SW</t>
  </si>
  <si>
    <t>P.O. Box 341</t>
  </si>
  <si>
    <t>Glen Ullin</t>
  </si>
  <si>
    <t>Opp</t>
  </si>
  <si>
    <t>JO-A-300-20246-801059</t>
  </si>
  <si>
    <t>Requires a regular drivers license and 3 months' experience.</t>
  </si>
  <si>
    <t>5220 62nd Ave</t>
  </si>
  <si>
    <t>H-300-20245-798871</t>
  </si>
  <si>
    <t>JO-A-300-20245-798871</t>
  </si>
  <si>
    <t>402 Williams St.</t>
  </si>
  <si>
    <t>H-300-20248-806677</t>
  </si>
  <si>
    <t>JO-A-300-20248-806677</t>
  </si>
  <si>
    <t>H-300-20262-833799</t>
  </si>
  <si>
    <t>PO Box 1008 Tallulah LA 71284-1008</t>
  </si>
  <si>
    <t>JO-A-300-20262-833799</t>
  </si>
  <si>
    <t>' Federal Tax, Social Security, and State Tax</t>
  </si>
  <si>
    <t>Wage rate may increase with verifiable experience. Minimum one (1) months experience. Must be able to lift a 75 pound calf. Must be able to obtain a driver's license within 30 days of hire. Basic literacy and arithmetic requirement. No minimum education required.</t>
  </si>
  <si>
    <t>H-300-20275-853878</t>
  </si>
  <si>
    <t>161 FFTH AVE SOUYTH</t>
  </si>
  <si>
    <t>JO-A-300-20275-853878</t>
  </si>
  <si>
    <t>25 MILES EAST OF BAGGS WY ROAD 710</t>
  </si>
  <si>
    <t>SAVERY</t>
  </si>
  <si>
    <t>SAVERY,</t>
  </si>
  <si>
    <t>H-300-20273-849822</t>
  </si>
  <si>
    <t>Schuett Partnership</t>
  </si>
  <si>
    <t>1025 Selway Drive</t>
  </si>
  <si>
    <t>JO-A-300-20273-849822</t>
  </si>
  <si>
    <t>Applicants must have 20 days experience with cattle care.   Applicants hired must be able to obtain a valid drivers license. Worker may occasionally be required to work extended evening hours due to livestock demands.</t>
  </si>
  <si>
    <t xml:space="preserve">2955 Carrigan Lane </t>
  </si>
  <si>
    <t>2885 Flynn Lane</t>
  </si>
  <si>
    <t>H-300-20260-827816</t>
  </si>
  <si>
    <t xml:space="preserve">Lowrie </t>
  </si>
  <si>
    <t xml:space="preserve">Lovingston </t>
  </si>
  <si>
    <t>JO-A-300-20260-827816</t>
  </si>
  <si>
    <t xml:space="preserve">Crew Leader </t>
  </si>
  <si>
    <t xml:space="preserve">This job requires a minimum of 6 months of verifiable agricultural experience overseeing crews in a greenhouse or nursery, or 6 months of supervisory training in a greenhouse or nursery operation handling manual and machine tasks associated with production of flowers, nursery stock and vegetables.  Saturday worked required.  Must be able to lift/carry 100 lbs.  Employer-paid post-hire drug testing is required at random and upon reasonable suspicion of use, and after a worker has an accident at work. Criminal background check required.   </t>
  </si>
  <si>
    <t>H-300-20275-854191</t>
  </si>
  <si>
    <t>JO-A-300-20275-854191</t>
  </si>
  <si>
    <t>English Brothers/Northside  Partnership
20650  N River Road</t>
  </si>
  <si>
    <t>841 Fordson Ave</t>
  </si>
  <si>
    <t>H-300-20274-851892</t>
  </si>
  <si>
    <t>JESUS MARTINEZ SANTIBANEZ</t>
  </si>
  <si>
    <t>337 Kendllwood Dr.</t>
  </si>
  <si>
    <t>MARTINEZ SANTIBANEZ</t>
  </si>
  <si>
    <t>337 KENDALWOOD DR.</t>
  </si>
  <si>
    <t>H2A Ag Services</t>
  </si>
  <si>
    <t>JO-A-300-20274-851892</t>
  </si>
  <si>
    <t>HARTCO FARMS
6497 GA HWY 37 WEST</t>
  </si>
  <si>
    <t>HARTSFIELD</t>
  </si>
  <si>
    <t>705 FELLOWSHIP RD</t>
  </si>
  <si>
    <t>HAHIRA</t>
  </si>
  <si>
    <t>jesusmartinez.jm@icloud.com</t>
  </si>
  <si>
    <t>H-300-20282-874076</t>
  </si>
  <si>
    <t>Paul, Inc.</t>
  </si>
  <si>
    <t>dba Car Two</t>
  </si>
  <si>
    <t>2354 SR 64 West</t>
  </si>
  <si>
    <t>2354 Highway 64 West</t>
  </si>
  <si>
    <t>cartwolabelle@gmail.com</t>
  </si>
  <si>
    <t>JO-A-300-20282-874076</t>
  </si>
  <si>
    <t xml:space="preserve">Citrus Harvesters </t>
  </si>
  <si>
    <t>Four E Groves Inc
1033 US 27 N</t>
  </si>
  <si>
    <t>106 Winifred Street</t>
  </si>
  <si>
    <t>H-300-20288-877794</t>
  </si>
  <si>
    <t>Link Brothers Crawfish, LLC</t>
  </si>
  <si>
    <t>16 Rue Aline</t>
  </si>
  <si>
    <t>JO-A-300-20288-877794</t>
  </si>
  <si>
    <t>3484 Lafosse Road</t>
  </si>
  <si>
    <t>Bunk House Style</t>
  </si>
  <si>
    <t>H-300-20295-883947</t>
  </si>
  <si>
    <t xml:space="preserve">Tagawa Greenhouse Enterprises, LLC  </t>
  </si>
  <si>
    <t xml:space="preserve">17999 Weld County Road 4 </t>
  </si>
  <si>
    <t xml:space="preserve">Schoneman </t>
  </si>
  <si>
    <t xml:space="preserve">Gary G. </t>
  </si>
  <si>
    <t>17999 Weld County Road 4</t>
  </si>
  <si>
    <t>JO-A-300-20295-883947</t>
  </si>
  <si>
    <t xml:space="preserve">Floating General Greenhouse Worker </t>
  </si>
  <si>
    <t xml:space="preserve">This job requires a minimum of 3 months of  agricultural experience working in a greenhouse handling manual  tasks associated with production of flowers, nursery stock and vegetables.  Saturday work required. Must be able to lift/carry 50  lbs. Employer-paid post-hire drug testing required upon reasonsable suspicion of use.   </t>
  </si>
  <si>
    <t>17999 Weld County Rd 4</t>
  </si>
  <si>
    <t>3326 W. 64th Ave.</t>
  </si>
  <si>
    <t>Multi-family home</t>
  </si>
  <si>
    <t>H-300-20302-890137</t>
  </si>
  <si>
    <t xml:space="preserve">Rouge River Farms, Inc.  </t>
  </si>
  <si>
    <t xml:space="preserve">1163 Evercane Road </t>
  </si>
  <si>
    <t>US Human Resource &amp; Accounts Payable Director</t>
  </si>
  <si>
    <t>1163 Evercane Road</t>
  </si>
  <si>
    <t>JO-A-300-20302-890137</t>
  </si>
  <si>
    <t>Packer</t>
  </si>
  <si>
    <t xml:space="preserve">Positions sought by this labor certification are in sweet corn production/packing/sorting work.  To be considered for the jobs, applicants are required to have a at least three months prior experience working in a vegetable packing facility or vegetable field production.  Prior experience in sweet corn production/packing is desirable but not required.  Saturday work required.  Post-hire employer-paid drug testing required.  Must be able to lift/carry 50 pounds.   </t>
  </si>
  <si>
    <t>Packing House - 1151 Evercane Rd</t>
  </si>
  <si>
    <t>Southern Garden Village - 2610 Hookers Point Rd</t>
  </si>
  <si>
    <t>Rental barracks</t>
  </si>
  <si>
    <t>H-300-20303-892180</t>
  </si>
  <si>
    <t>Alco Harvesting, LLC</t>
  </si>
  <si>
    <t>1850 W. Stowell Road</t>
  </si>
  <si>
    <t>Jeremy.MacKenzie@alcoharvesting.com</t>
  </si>
  <si>
    <t>JO-A-300-20303-892180</t>
  </si>
  <si>
    <t>Green Leaf Climapak 24 Grd 1 Bonipak/ per group incentive rate</t>
  </si>
  <si>
    <t xml:space="preserve">' Authorized Deductions: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
</t>
  </si>
  <si>
    <t>1 month of experience in vegetable harvest or in any of the commodities listed.  Specific requirements include lifting up to 50-65 pounds frequently and being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t>
  </si>
  <si>
    <t>Gila K Ranch: 32°38'40.80"N 114°40'16.52"W</t>
  </si>
  <si>
    <t>Budgetel Inn and Suites: 1640 S. Arizona Ave</t>
  </si>
  <si>
    <t>carlos.encinas@alcoharvesting.com</t>
  </si>
  <si>
    <t>H-300-20297-886926</t>
  </si>
  <si>
    <t>P.O.Box 219, Pitts, GA 31072 (Mailing Address)</t>
  </si>
  <si>
    <t>P.O. Box 219, Pitts, GA 31072 (Mailing address)</t>
  </si>
  <si>
    <t>JO-A-300-20297-886926</t>
  </si>
  <si>
    <t>H-300-20304-892663</t>
  </si>
  <si>
    <t>JO-A-300-20304-892663</t>
  </si>
  <si>
    <t>10302 Avenue 7-1/2</t>
  </si>
  <si>
    <t>39500 W Bullard Ave</t>
  </si>
  <si>
    <t>H-300-20302-890839</t>
  </si>
  <si>
    <t>Dan &amp; Jerry's Greenhouse, Inc. - IA</t>
  </si>
  <si>
    <t>JO-A-300-20302-890839</t>
  </si>
  <si>
    <t>Pella - 1807 Fifield Rd.</t>
  </si>
  <si>
    <t>Pella</t>
  </si>
  <si>
    <t>633 N. 9th St.</t>
  </si>
  <si>
    <t>Oskaloosa</t>
  </si>
  <si>
    <t>MAHASKA</t>
  </si>
  <si>
    <t>H-300-20300-888372</t>
  </si>
  <si>
    <t>Bradley Zaunbrecher Farms</t>
  </si>
  <si>
    <t>4037 Egan Hwy</t>
  </si>
  <si>
    <t>fabacherkristen@gmail.com</t>
  </si>
  <si>
    <t>JO-A-300-20300-888372</t>
  </si>
  <si>
    <t>2551 Liberty Cemetery Rd</t>
  </si>
  <si>
    <t>H-300-20307-894539</t>
  </si>
  <si>
    <t>Jasen Albrecht</t>
  </si>
  <si>
    <t>40405 Robeson Lane</t>
  </si>
  <si>
    <t>P.O. Box 688</t>
  </si>
  <si>
    <t>Albrecht</t>
  </si>
  <si>
    <t>Jasen</t>
  </si>
  <si>
    <t>albrechtangelhoney@hotmail.com</t>
  </si>
  <si>
    <t>JO-A-300-20307-894539</t>
  </si>
  <si>
    <t>108 Alamo Drive</t>
  </si>
  <si>
    <t>1411 Banbury Cir</t>
  </si>
  <si>
    <t>H-300-20307-894832</t>
  </si>
  <si>
    <t>JO-A-300-20307-894832</t>
  </si>
  <si>
    <t>H-300-20302-890660</t>
  </si>
  <si>
    <t>JO-A-300-20302-890660</t>
  </si>
  <si>
    <t>H-300-20302-891023</t>
  </si>
  <si>
    <t>MACK LAND LLP</t>
  </si>
  <si>
    <t>10858 365TH AVENUE</t>
  </si>
  <si>
    <t>LEOLA</t>
  </si>
  <si>
    <t>MACK</t>
  </si>
  <si>
    <t>10858 365TH AVE</t>
  </si>
  <si>
    <t>mackfarm@valleytel.net</t>
  </si>
  <si>
    <t>411  3RD STREET</t>
  </si>
  <si>
    <t>JO-A-300-20302-891023</t>
  </si>
  <si>
    <t>' ALL RELEVANT TAXES FOR SOUTH DAKOTA I.E. SOCIAL SECURITY, FEDERAL TAX.</t>
  </si>
  <si>
    <t>WORKERS ARE EXPOSED TO EXTREME WEATHER CONDITIONS.</t>
  </si>
  <si>
    <t>36966 US HWY 12 MINA</t>
  </si>
  <si>
    <t>EDMUNDS CITY</t>
  </si>
  <si>
    <t xml:space="preserve">FULLY FURNISHED, EMPLOYER OWNED TRAILER </t>
  </si>
  <si>
    <t>H-300-20307-895010</t>
  </si>
  <si>
    <t>JO-A-300-20307-895010</t>
  </si>
  <si>
    <t>H-300-20316-909081</t>
  </si>
  <si>
    <t>Coy Bee Company, LLC</t>
  </si>
  <si>
    <t>358 Highway 13</t>
  </si>
  <si>
    <t>Bookkeeper/Co-Owner</t>
  </si>
  <si>
    <t>angelia@coybeecompany.com</t>
  </si>
  <si>
    <t>JO-A-300-20316-909081</t>
  </si>
  <si>
    <t>Beekeeper Farm Worker</t>
  </si>
  <si>
    <t xml:space="preserve">' Employer WILL NOT deduct for FICA taxes from foreign workers. Employer WILL deduct State taxes from foreign workers and
Federal taxes from foreign workers ONLY IF employer and foreign worker both agree to withhold. All required documents will be signed and kept on file by employer regarding withholding/not withholding applicable State and Federal taxes. Employer WILL deduct all applicable Federal, State, and Local taxes according to US law from US workers. Employer WILL deduct the following from ALL workers: advances, willful destruction of property. No deductions will be made which would bring the employee's hourly wage below the Federal Minimum Wage. (Reference: Internal Revenue Service Publication 51, Circular A, Agricultural Employer's Tax Guide.) The employer WILL NOT pay the worker any bonus. Employer guarantees to offer employment for a total number of work hours equal to at least 3/4 of the work days of the total specified period during which the work contract and all extensio
</t>
  </si>
  <si>
    <t xml:space="preserve">Must have three months beekeeping experience.
Must have a valid driver's license or be able to obtain a valid driver's license within 30 days of arrival. 
Must have a clean driving record. Must produce and furnish to employer a current abstract showing acceptable driving record. Must be able to pass random drug/alcohol testing at employer's expense. 
Must NOT have bee- pollen- or honey-related allergies. 
Must be able to lift 50 pounds at a time throughout the work day. 
Must be able to bend, stoop, squat, lift, push, pull, climb, balance, sit, stand, throughout the work day. Must show proof of legal authority to work in the US. 
Must be available for entire specified period (01/12/2021-10/01/2021). 
Must be 18 years of age or older. 
Drug/Alcohol/Tobacco free work place. 
</t>
  </si>
  <si>
    <t>358 Highway 13  -  This is the primary work site.</t>
  </si>
  <si>
    <t>358-B Highway 13</t>
  </si>
  <si>
    <t>Privately owned mobile home: 2 bed/1bath</t>
  </si>
  <si>
    <t>steven@coybeecompany.com</t>
  </si>
  <si>
    <t>H-300-20323-917401</t>
  </si>
  <si>
    <t>Xenia Curved Glass</t>
  </si>
  <si>
    <t>130 Old Hwy 50</t>
  </si>
  <si>
    <t>JO-A-300-20323-917401</t>
  </si>
  <si>
    <t>200 East Mango Drive</t>
  </si>
  <si>
    <t>H-300-20328-923970</t>
  </si>
  <si>
    <t>Walla Walla Nursery Company Inc.</t>
  </si>
  <si>
    <t>Walla Walla Nursery</t>
  </si>
  <si>
    <t>4176 Stateline Rd.</t>
  </si>
  <si>
    <t>Blackman</t>
  </si>
  <si>
    <t>Lorne</t>
  </si>
  <si>
    <t>JO-A-300-20328-923970</t>
  </si>
  <si>
    <t>Nursery Workers/Laborer</t>
  </si>
  <si>
    <t>53480 Stateline Rd</t>
  </si>
  <si>
    <t>Milton-Freewater</t>
  </si>
  <si>
    <t>53602 Stateline Rd.</t>
  </si>
  <si>
    <t>lblackman@wwnc.net</t>
  </si>
  <si>
    <t>WWW.WWNC.NET</t>
  </si>
  <si>
    <t>H-300-20336-933627</t>
  </si>
  <si>
    <t>Bronze Star ,Inc.</t>
  </si>
  <si>
    <t xml:space="preserve">140 Imhoff Rd. </t>
  </si>
  <si>
    <t xml:space="preserve">Thorton </t>
  </si>
  <si>
    <t>Geoff</t>
  </si>
  <si>
    <t>JO-A-300-20336-933627</t>
  </si>
  <si>
    <t xml:space="preserve">B.2 The job opportunity requires 3 months of Tree Fruit Experience.
X OT/Holiday is not mandatory
4e) Must be able to lift and/or load 60lbs.
4g) Work may take place when temperatures are below freezing and above 100 degrees Fahrenheit. 4h) May require extensive pulling and/or pushing of tools, wheelbarrows, fruit containers, etc.
4i) May require the worker to sit and/or walk for extended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</si>
  <si>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31857 Hwy 97</t>
  </si>
  <si>
    <t>31885 Hwy 97</t>
  </si>
  <si>
    <t xml:space="preserve">Cabin </t>
  </si>
  <si>
    <t>orchardaccount@ncidata.com</t>
  </si>
  <si>
    <t>H-300-20323-917205</t>
  </si>
  <si>
    <t>Greg Beyke</t>
  </si>
  <si>
    <t>9770 Oak Street</t>
  </si>
  <si>
    <t>Beyke</t>
  </si>
  <si>
    <t>9770 Oak St</t>
  </si>
  <si>
    <t>JO-A-300-20323-917205</t>
  </si>
  <si>
    <t>H-300-20324-919674</t>
  </si>
  <si>
    <t>BS Compost, LLC</t>
  </si>
  <si>
    <t>4746 Rd 203, Carpenter, WY 82054 (physical)</t>
  </si>
  <si>
    <t>JO-A-300-20324-919674</t>
  </si>
  <si>
    <t>Must have a CDL or appropriate drivers license or be able to obtain one within 30 days of hire.  Employer will conduct post-hire drug testing at employer's expense as required by DOT requirements. Failing a drug test will result in termination. Require 3 months experience.</t>
  </si>
  <si>
    <t>66732 Co Rd 87</t>
  </si>
  <si>
    <t>Grover</t>
  </si>
  <si>
    <t xml:space="preserve"> 66401 WCR 71</t>
  </si>
  <si>
    <t>bscompost@gmail.com</t>
  </si>
  <si>
    <t>H-300-20324-919478</t>
  </si>
  <si>
    <t>Green Dirt Farm LLC</t>
  </si>
  <si>
    <t>P.O. Box 74</t>
  </si>
  <si>
    <t>Hoffmann</t>
  </si>
  <si>
    <t>Managing Director</t>
  </si>
  <si>
    <t>PO Box 74</t>
  </si>
  <si>
    <t>JO-A-300-20324-919478</t>
  </si>
  <si>
    <t>Works shifts are typically 6-8 hours long and vary from 6am to 2pm and from 4pm to 10pm.
This is a seasonal position as our cheese production follows milking season, starting in February,  and ending in November, we have no work available in December or January.</t>
  </si>
  <si>
    <t>20363 Mount Bethel Road</t>
  </si>
  <si>
    <t>19915 Mount Bethel Road</t>
  </si>
  <si>
    <t>sarah@greendirtfarm.com</t>
  </si>
  <si>
    <t>H-300-20323-918182</t>
  </si>
  <si>
    <t>C &amp; P Farms</t>
  </si>
  <si>
    <t>559 Boyd Rd</t>
  </si>
  <si>
    <t>Adcock</t>
  </si>
  <si>
    <t>clayadcock@gmail.com</t>
  </si>
  <si>
    <t>JO-A-300-20323-918182</t>
  </si>
  <si>
    <t xml:space="preserve">Job requires operating large farm equipment, gps auto steer tractors, and combines to till soil, plant, fertilize, spray, cultivate, &amp; harvest crops. Basic literacy, reading, and math skills along with 3 months experience are required. Applicant must have or be able to obtain drivers license. </t>
  </si>
  <si>
    <t>4600 Spanish Fort Rd.</t>
  </si>
  <si>
    <t>H-300-20324-920103</t>
  </si>
  <si>
    <t xml:space="preserve">Springs Farm </t>
  </si>
  <si>
    <t>PO Box 1016</t>
  </si>
  <si>
    <t>JO-A-300-20324-920103</t>
  </si>
  <si>
    <t>Farmworker, laborer</t>
  </si>
  <si>
    <t>Tractor Shed
2566 Colthrap Road</t>
  </si>
  <si>
    <t>H2A Hacienda
2600 Coltharp Road</t>
  </si>
  <si>
    <t>ron@springsfarm.com</t>
  </si>
  <si>
    <t>H-300-20323-917708</t>
  </si>
  <si>
    <t xml:space="preserve">1408 12th St. </t>
  </si>
  <si>
    <t>9136 Cty Rd 45</t>
  </si>
  <si>
    <t>shanep@UTMA.com</t>
  </si>
  <si>
    <t>JO-A-300-20323-917708</t>
  </si>
  <si>
    <t>9136 Cty Rd 45
Milton, ND 58260</t>
  </si>
  <si>
    <t>12078 89th St NE
Milton, ND 58260</t>
  </si>
  <si>
    <t xml:space="preserve">Employer Owned - 3 bedroom home </t>
  </si>
  <si>
    <t>shanep@utma.com</t>
  </si>
  <si>
    <t>H-300-20323-918503</t>
  </si>
  <si>
    <t>Absolute Honey, LLC</t>
  </si>
  <si>
    <t>5126 88th Street Northeast</t>
  </si>
  <si>
    <t>Mylo</t>
  </si>
  <si>
    <t>AbsoluteHoney379@outlook.com</t>
  </si>
  <si>
    <t>JO-A-300-20323-918503</t>
  </si>
  <si>
    <t xml:space="preserve">Must be able to provide references to verify experience. No fear of/non-allergic to bees/pollen.  Able to lift up to 50 lbs. repetitively. </t>
  </si>
  <si>
    <t>5126 88th Street</t>
  </si>
  <si>
    <t>203 3rd Avenue West</t>
  </si>
  <si>
    <t>Bisbee</t>
  </si>
  <si>
    <t>4176 Stateline Rd</t>
  </si>
  <si>
    <t>Vice President of Human Resources</t>
  </si>
  <si>
    <t>Etchart Custom Haying</t>
  </si>
  <si>
    <t>Etchart Ranches</t>
  </si>
  <si>
    <t>69116 Hwy 64</t>
  </si>
  <si>
    <t>Etchart</t>
  </si>
  <si>
    <t>setchart20@gmail.com</t>
  </si>
  <si>
    <t>3369 CR 7</t>
  </si>
  <si>
    <t>H-300-20338-937552</t>
  </si>
  <si>
    <t>SLM Farm Management</t>
  </si>
  <si>
    <t>P.O. Box 520</t>
  </si>
  <si>
    <t>26903 Sansarc Rd</t>
  </si>
  <si>
    <t>Fort Pierre</t>
  </si>
  <si>
    <t>JO-A-300-20338-937552</t>
  </si>
  <si>
    <t>STANLEY</t>
  </si>
  <si>
    <t>311 N Deadwood Street</t>
  </si>
  <si>
    <t>luke.howard@slmpartners.com</t>
  </si>
  <si>
    <t>H-300-20345-948936</t>
  </si>
  <si>
    <t>JO-A-300-20345-948936</t>
  </si>
  <si>
    <t>H-300-20339-938260</t>
  </si>
  <si>
    <t>JO-A-300-20339-938260</t>
  </si>
  <si>
    <t>H-300-20326-923060</t>
  </si>
  <si>
    <t>JO-A-300-20326-923060</t>
  </si>
  <si>
    <t xml:space="preserve">Kathy </t>
  </si>
  <si>
    <t xml:space="preserve"> Applicants must have 20 days experience with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  </t>
  </si>
  <si>
    <t>Deborah</t>
  </si>
  <si>
    <t>H-300-20345-949355</t>
  </si>
  <si>
    <t>JO-A-300-20345-949355</t>
  </si>
  <si>
    <t xml:space="preserve">35956 CUNNINGHAM RD </t>
  </si>
  <si>
    <t>ECHO</t>
  </si>
  <si>
    <t xml:space="preserve">35956 Cunningham Rd </t>
  </si>
  <si>
    <t>H-300-20268-844723</t>
  </si>
  <si>
    <t>JO-A-300-20268-844723</t>
  </si>
  <si>
    <t xml:space="preserve">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 </t>
  </si>
  <si>
    <t>H-300-20310-900829</t>
  </si>
  <si>
    <t>J &amp; A Phillips Ranch</t>
  </si>
  <si>
    <t>1325 W 535 N</t>
  </si>
  <si>
    <t>1325 W 535 N, Paul, ID,83347</t>
  </si>
  <si>
    <t>John or Anita</t>
  </si>
  <si>
    <t>battleborn@pmt.org</t>
  </si>
  <si>
    <t>JO-A-300-20310-900829</t>
  </si>
  <si>
    <t xml:space="preserve">1325 W 535 N </t>
  </si>
  <si>
    <t>H-300-20325-921183</t>
  </si>
  <si>
    <t>McFadin Farms Inc</t>
  </si>
  <si>
    <t>1531 FM 2369</t>
  </si>
  <si>
    <t>JO-A-300-20325-921183</t>
  </si>
  <si>
    <t>Experience as Agricultural</t>
  </si>
  <si>
    <t>Single family 3 bedroom home</t>
  </si>
  <si>
    <t>H-300-20345-949298</t>
  </si>
  <si>
    <t>JO-A-300-20345-949298</t>
  </si>
  <si>
    <t>H-300-20209-737587</t>
  </si>
  <si>
    <t>2J Donnell Livestock LLC</t>
  </si>
  <si>
    <t>501 Hwy 97 West</t>
  </si>
  <si>
    <t>Fowlerton</t>
  </si>
  <si>
    <t>Donnell</t>
  </si>
  <si>
    <t>Leighton</t>
  </si>
  <si>
    <t>501 Highway 97 West</t>
  </si>
  <si>
    <t>PO Box 539</t>
  </si>
  <si>
    <t>leighton@granderiver.net</t>
  </si>
  <si>
    <t>Kolly</t>
  </si>
  <si>
    <t>8023 Vantage Drive</t>
  </si>
  <si>
    <t>faye@dmcausa.com</t>
  </si>
  <si>
    <t>DMCA Partnership Group LLP</t>
  </si>
  <si>
    <t>JO-A-300-20209-737587</t>
  </si>
  <si>
    <t>' Room and board provided at no charge to workers. The employer will pay the worker at least the monthly AEWR, as specified in § 655.211, the agreed-upon collective bargaining wage, or the applicable minimum
wage imposed by Federal or State law.</t>
  </si>
  <si>
    <t xml:space="preserve">Modular 3 bedroom home. </t>
  </si>
  <si>
    <t>H-300-20287-876998</t>
  </si>
  <si>
    <t>F. Madrid Harvesting, Inc.</t>
  </si>
  <si>
    <t>825 E Cowboy Way</t>
  </si>
  <si>
    <t>P.O. Box 2822</t>
  </si>
  <si>
    <t>Madrid</t>
  </si>
  <si>
    <t>PO Box 2822</t>
  </si>
  <si>
    <t>JO-A-300-20287-876998</t>
  </si>
  <si>
    <t>3668 Main St. East</t>
  </si>
  <si>
    <t xml:space="preserve">11 W Lagrande St. </t>
  </si>
  <si>
    <t>f.madridharvesting@gmail.com</t>
  </si>
  <si>
    <t>H-300-20275-853780</t>
  </si>
  <si>
    <t>JO-A-300-20275-853780</t>
  </si>
  <si>
    <t>26 Bitely Rd</t>
  </si>
  <si>
    <t>H-300-20276-855347</t>
  </si>
  <si>
    <t>Kepler Cattle Co LLC</t>
  </si>
  <si>
    <t>9150 Road 104</t>
  </si>
  <si>
    <t>Kepler</t>
  </si>
  <si>
    <t>keplercattle@yahoo.com</t>
  </si>
  <si>
    <t>JO-A-300-20276-855347</t>
  </si>
  <si>
    <t xml:space="preserve">Job will require lifting boxes of medication and salt blocks. Post-hire drug testing may be conducted at the employer's expense. Drug testing may be conducted to ensure the safety of the workers and livestock. The job will also require having a driver's license. </t>
  </si>
  <si>
    <t>250998 County Rd P</t>
  </si>
  <si>
    <t>Gering</t>
  </si>
  <si>
    <t>8316 Rd 106</t>
  </si>
  <si>
    <t>keplerharvesting@yahoo.com</t>
  </si>
  <si>
    <t>H-300-20280-860699</t>
  </si>
  <si>
    <t>John Wieczorek Harvesting</t>
  </si>
  <si>
    <t>25379 397th Ave</t>
  </si>
  <si>
    <t>Wieczorek</t>
  </si>
  <si>
    <t>JO-A-300-20280-860699</t>
  </si>
  <si>
    <t>206 E 1st St.</t>
  </si>
  <si>
    <t>susan42larson@gmail.com</t>
  </si>
  <si>
    <t>H-300-20275-853563</t>
  </si>
  <si>
    <t>Doise Crawfish, LLC</t>
  </si>
  <si>
    <t>30010 Bornsdall Road</t>
  </si>
  <si>
    <t>Doise</t>
  </si>
  <si>
    <t>judedoise@yahoo.com</t>
  </si>
  <si>
    <t>JO-A-300-20275-853563</t>
  </si>
  <si>
    <t xml:space="preserve">' Social Security, Federal and State Tax.
</t>
  </si>
  <si>
    <t>30010 Barnsdall Road</t>
  </si>
  <si>
    <t>H-300-20276-855764</t>
  </si>
  <si>
    <t>JO-A-300-20276-855764</t>
  </si>
  <si>
    <t>27655 SOUTH LAMMERS</t>
  </si>
  <si>
    <t>TRACY</t>
  </si>
  <si>
    <t>H-300-20294-883008</t>
  </si>
  <si>
    <t>Chaparral Honey Inc</t>
  </si>
  <si>
    <t>P O Box 1244</t>
  </si>
  <si>
    <t>14814 Cool Valley Rd</t>
  </si>
  <si>
    <t>Valley Center</t>
  </si>
  <si>
    <t>Lea</t>
  </si>
  <si>
    <t>JO-A-300-20294-883008</t>
  </si>
  <si>
    <t>30051 Yellow Brick Rd</t>
  </si>
  <si>
    <t>lmartin.chaparralhoney@gmail.com</t>
  </si>
  <si>
    <t>H-300-20293-881973</t>
  </si>
  <si>
    <t>BU Growers, LTD</t>
  </si>
  <si>
    <t>P.O. Box 453</t>
  </si>
  <si>
    <t>1800 Ave E</t>
  </si>
  <si>
    <t>Crane</t>
  </si>
  <si>
    <t>JO-A-300-20293-881973</t>
  </si>
  <si>
    <t>1801 Avenue D</t>
  </si>
  <si>
    <t>387 12th St</t>
  </si>
  <si>
    <t>crane@bugrowers.com</t>
  </si>
  <si>
    <t>H-300-20293-881435</t>
  </si>
  <si>
    <t>Cloud Forest Coffee LLC</t>
  </si>
  <si>
    <t>45-3523 Kahana Drive</t>
  </si>
  <si>
    <t>Honokaa</t>
  </si>
  <si>
    <t>Gunther</t>
  </si>
  <si>
    <t>PO Box 276</t>
  </si>
  <si>
    <t>erik@hawaiiancloudforestcoffee.com</t>
  </si>
  <si>
    <t>Graham Takao</t>
  </si>
  <si>
    <t>120 Pauahi Street</t>
  </si>
  <si>
    <t>Suite 312</t>
  </si>
  <si>
    <t>Hilo</t>
  </si>
  <si>
    <t>vgc@torkildson.com</t>
  </si>
  <si>
    <t>Torkildson Katz Hetherington Harris &amp; Knorek, AAL, ALC</t>
  </si>
  <si>
    <t>Hawaii Supreme Court</t>
  </si>
  <si>
    <t>JO-A-300-20293-881435</t>
  </si>
  <si>
    <t>Coffee Farm Worker</t>
  </si>
  <si>
    <t>' Social Security, Federal income tax, State income tax and any other deductions required by law.</t>
  </si>
  <si>
    <t>erik@hawaiianclouodforestcoffee.com</t>
  </si>
  <si>
    <t>www.hirenethawaii.com</t>
  </si>
  <si>
    <t>H-300-20276-855360</t>
  </si>
  <si>
    <t>Dan Ehlis</t>
  </si>
  <si>
    <t>1458 West High St.</t>
  </si>
  <si>
    <t>Ehlis</t>
  </si>
  <si>
    <t>JO-A-300-20276-855360</t>
  </si>
  <si>
    <t>6781 Hwy 22 S</t>
  </si>
  <si>
    <t>701 Main Street</t>
  </si>
  <si>
    <t>dehlis@ndsupernet.com</t>
  </si>
  <si>
    <t>H-300-20296-885583</t>
  </si>
  <si>
    <t>Bruce Young Farm</t>
  </si>
  <si>
    <t>76295 Road 338</t>
  </si>
  <si>
    <t>bo@bruceyoungfarm.com</t>
  </si>
  <si>
    <t>JO-A-300-20296-885583</t>
  </si>
  <si>
    <t>Must be able to obtain a driver's license within 30 days of hire. Wage rate may increase with verifiable experience. Must be able to lift (70)  pounds. Minimum one (1) months experience. Basic literacy and arithmetic requirement. No minimum education required.</t>
  </si>
  <si>
    <t>33650 Road 767</t>
  </si>
  <si>
    <t>H-300-20293-882196</t>
  </si>
  <si>
    <t>Eco Angus LLC</t>
  </si>
  <si>
    <t>17732 Road 62</t>
  </si>
  <si>
    <t>1000 County Road B  Shawano WI  54166</t>
  </si>
  <si>
    <t>Oshkosh</t>
  </si>
  <si>
    <t>Braun</t>
  </si>
  <si>
    <t>Marc</t>
  </si>
  <si>
    <t>1000 County Road B  Shawano WI 54166</t>
  </si>
  <si>
    <t>brooke.namuth@oshkoshheifer.com</t>
  </si>
  <si>
    <t>JO-A-300-20293-882196</t>
  </si>
  <si>
    <t>Must be able to obtain a driver's license within 30 days of hire. Extensive pushing, pulling and walking. Exposure to extreme temperatures. Frequent stooping. Repetitive movements.  Must be able to lift up to 50 lbs. Wage rate may increase with verifiable experience. Minimum one (1) months experience. Basic literacy and arithmetic requirement. No minimum education required.</t>
  </si>
  <si>
    <t>16780 Highway 26</t>
  </si>
  <si>
    <t>H-300-20307-895449</t>
  </si>
  <si>
    <t>K &amp; M Blueberry Farm and Nursery</t>
  </si>
  <si>
    <t>1264 Chicora River Road (Physical)</t>
  </si>
  <si>
    <t>1260 Chicora River Road (Mailing)</t>
  </si>
  <si>
    <t>Buckatunna</t>
  </si>
  <si>
    <t>Knight</t>
  </si>
  <si>
    <t>JO-A-300-20307-895449</t>
  </si>
  <si>
    <t xml:space="preserve">Safety training for use of farm equipment and tractors will be provided. The ability of an employee to safely operate machinery will be left to the discretion of management. To ensure the safety of all employees, those interested in operating machinery must be able to communicate with and adequately follow instructions given by management. Management reserves the right to restrict employees from operational duties who do not show proficiency to effectively communicate with management and may therefore place other employees safety in risk. The employer may conduct criminal background checks on all new applicants for employment. Seasonal Employees seeking rehire will not be required to submit a new background check. For purposes of this policy, rehires shall be defined consistently with IRCAs employment eligibility re-verification requirements for former hires. As a general rule, absent compelling circumstances, qualified applicants with criminal records will not be considered for </t>
  </si>
  <si>
    <t xml:space="preserve">1264 Chicora River Road </t>
  </si>
  <si>
    <t>1260 Chicora River Road</t>
  </si>
  <si>
    <t>Mobile Trailers</t>
  </si>
  <si>
    <t>H-300-20314-904506</t>
  </si>
  <si>
    <t>Hunewill Land &amp; Livestock Co., Inc.</t>
  </si>
  <si>
    <t>195 Hunewill Lane</t>
  </si>
  <si>
    <t>Hunewill</t>
  </si>
  <si>
    <t>hunewilldenise@gmail.com; info@snakeriverfarmers.org</t>
  </si>
  <si>
    <t>JO-A-300-20314-904506</t>
  </si>
  <si>
    <t xml:space="preserve">195 Hunewill Lane (field(s) within a 49-mile radius)
</t>
  </si>
  <si>
    <t>3045 US Highway 95</t>
  </si>
  <si>
    <t>Hawthorne</t>
  </si>
  <si>
    <t>MINERAL</t>
  </si>
  <si>
    <t>H-300-20323-918500</t>
  </si>
  <si>
    <t>Lawson Farms Partnership</t>
  </si>
  <si>
    <t>JO-A-300-20323-918500</t>
  </si>
  <si>
    <t>10000 Hwy 1 North</t>
  </si>
  <si>
    <t>ORWELL</t>
  </si>
  <si>
    <t>H-300-20323-918486</t>
  </si>
  <si>
    <t>Curtis and Dena Nash Joint Venture</t>
  </si>
  <si>
    <t>9359 Hwy 70</t>
  </si>
  <si>
    <t>Dena</t>
  </si>
  <si>
    <t>denagnash76@yahoo.com</t>
  </si>
  <si>
    <t>JO-A-300-20323-918486</t>
  </si>
  <si>
    <t>1702 Cypress Road</t>
  </si>
  <si>
    <t>H-300-20329-926689</t>
  </si>
  <si>
    <t>Four D Farm &amp; Ranch</t>
  </si>
  <si>
    <t>12841 Turkey Track Rd</t>
  </si>
  <si>
    <t>PO Box 338 (mailing)</t>
  </si>
  <si>
    <t>Saco</t>
  </si>
  <si>
    <t>DePuydt</t>
  </si>
  <si>
    <t>4bard@itstriangle.com</t>
  </si>
  <si>
    <t>JO-A-300-20329-926689</t>
  </si>
  <si>
    <t>Additional Hours required during calving, haying and harvest seasons. Lunch hour off.</t>
  </si>
  <si>
    <t>12841 A Turkey Track Rd</t>
  </si>
  <si>
    <t>H-300-20316-908722</t>
  </si>
  <si>
    <t xml:space="preserve">Ymker </t>
  </si>
  <si>
    <t>27931 389th Ave</t>
  </si>
  <si>
    <t>JO-A-300-20316-908722</t>
  </si>
  <si>
    <t>Extensive pushing and pulling. Extensive walking. Exposure to extreme temperatures. Frequent stooping. Repetitive movements. Must be able to lift fifty (50) pounds. Must have three (3) months experience. Must be able to obtain a driver's license within 30-90 days of hire.</t>
  </si>
  <si>
    <t>H-300-20314-904149</t>
  </si>
  <si>
    <t>Hensgens Crawfish Farms, LLC.</t>
  </si>
  <si>
    <t>8292 S LA 13</t>
  </si>
  <si>
    <t>8292 South LA 13</t>
  </si>
  <si>
    <t>cjh4413@aol.com</t>
  </si>
  <si>
    <t>JO-A-300-20314-904149</t>
  </si>
  <si>
    <t>Hwy 365</t>
  </si>
  <si>
    <t>Mobile home x 2</t>
  </si>
  <si>
    <t>H-300-20323-917202</t>
  </si>
  <si>
    <t>Chris Doyle Plant Brokering, LLC</t>
  </si>
  <si>
    <t>501 Ashmore Road</t>
  </si>
  <si>
    <t>chrisdoyleplants@yahoo.com</t>
  </si>
  <si>
    <t>JO-A-300-20323-917202</t>
  </si>
  <si>
    <t>Transplant grass into 4 inch tray, per tray</t>
  </si>
  <si>
    <t>Three months of verifiable nursery work experience required. Work outside in extremely hot, cold and/or wet conditions. Walk, sit, stand, reach, kneel, push/pull, bend and stoop for extended periods of time. Lift, carry and load up to 50 lbs. Must be 18 or older. Employer is a drug-free workplace. Drug testing is conducted post-hire at the employer's expense and is not part of the interview process. Negative results are required before starting work.</t>
  </si>
  <si>
    <t>2250 Turkey Creek Road</t>
  </si>
  <si>
    <t>H-300-20314-904601</t>
  </si>
  <si>
    <t>JO-A-300-20314-904601</t>
  </si>
  <si>
    <t>2 Bedroom Home</t>
  </si>
  <si>
    <t>H-300-20308-896629</t>
  </si>
  <si>
    <t>FOUR DEVILLE FARMS, LLC</t>
  </si>
  <si>
    <t>606 HWY 363</t>
  </si>
  <si>
    <t>WASHINTON</t>
  </si>
  <si>
    <t>DEVILLE</t>
  </si>
  <si>
    <t>EDWARD</t>
  </si>
  <si>
    <t>MANAGER/MEMBER</t>
  </si>
  <si>
    <t>JDEVILLE@CHEMSPRAYSOUTH.COM</t>
  </si>
  <si>
    <t>HYKEL</t>
  </si>
  <si>
    <t>1500 JFK BLVD.- 2 PENN CENTER</t>
  </si>
  <si>
    <t>SUITE 1025</t>
  </si>
  <si>
    <t>PHILADELPHIA</t>
  </si>
  <si>
    <t>JHYKEL@AOL.COM</t>
  </si>
  <si>
    <t>LAW OFFICE OF JOHN J. HYKEL</t>
  </si>
  <si>
    <t xml:space="preserve">SUPREME COURT </t>
  </si>
  <si>
    <t>JO-A-300-20308-896629</t>
  </si>
  <si>
    <t xml:space="preserve">' WORKER WILL BE PAID NO LESS THAN $12.19 PER HOUR. OVERTIME HOURS MAY VARY DEPENDING ON WEATHER OR OTHER CONDITION AND WILL BE PAID AT $18.29 PER HOUR. OVERTIME IS NOT GUARANTEED. THE EMPLOYER WILL USE A SINGLE WORKWEEK IN COMPUTING WAGES DUE. WORKER WILL BE PAID ON FRIDAY (BI-WEEKLY) BY CHECK. THE EMPLOYER WILL MAKE ALL DEDUCTIONS FROM THE WORKER'S PAYCHECK REQUIRED BY FEDERAL, STATE, AND LOCAL LAW. HOUSING PROVIDED BY THE EMPLOYER IS OPTIONAL AND IS FREE OF CHARGE. WORKERS ARE FREE TO CHOOSE THEIR OWN HOUSING OPTIONS. </t>
  </si>
  <si>
    <t>Employer will provide any and all training and tools for all job duties.</t>
  </si>
  <si>
    <t>606 Hwy 363</t>
  </si>
  <si>
    <t>606 HWY 363, WASHINGTON, LA 70589</t>
  </si>
  <si>
    <t>TRAILERS</t>
  </si>
  <si>
    <t>jdeville@chemspraysouth.com</t>
  </si>
  <si>
    <t>H-300-20321-913936</t>
  </si>
  <si>
    <t xml:space="preserve">Collier </t>
  </si>
  <si>
    <t>38009 State Highway AA</t>
  </si>
  <si>
    <t>Anabel</t>
  </si>
  <si>
    <t>anabelmo@bonnieplants.com</t>
  </si>
  <si>
    <t>JO-A-300-20321-913936</t>
  </si>
  <si>
    <t>Three months agricultural work experience required. Perform prolonged walking, bending, stooping, crouching, and standing on concrete or other surfaces. Push and pull, repetitively use hand and finger movements, lift, carry and load up to 50 lbs. Work outside in inclement weather conditions. Must be 18 years of age or older. Employer is a drug-free workplace. Drug and alcohol testing is conducted post-hire at the employer's expense and is not part of the interview process.</t>
  </si>
  <si>
    <t>H-300-20338-937249</t>
  </si>
  <si>
    <t>Dean Sternhagen Farms</t>
  </si>
  <si>
    <t xml:space="preserve">18796 190th street </t>
  </si>
  <si>
    <t xml:space="preserve">Barrett </t>
  </si>
  <si>
    <t>Sternhagen</t>
  </si>
  <si>
    <t>18796 190th Street, NA</t>
  </si>
  <si>
    <t>dsternhgn@gmail.com</t>
  </si>
  <si>
    <t>JO-A-300-20338-937249</t>
  </si>
  <si>
    <t>18796 190th Street
Barrett, MN 56311</t>
  </si>
  <si>
    <t>20504 120th Street
Herman, MN 56248</t>
  </si>
  <si>
    <t>Employer Renting - 3 bedroom farm house</t>
  </si>
  <si>
    <t xml:space="preserve">Drivers license in 30 days. Clean driving record required.  </t>
  </si>
  <si>
    <t>H-300-20339-938061</t>
  </si>
  <si>
    <t>JO-A-300-20339-938061</t>
  </si>
  <si>
    <t>Vegetable Harvesters</t>
  </si>
  <si>
    <t>' FICA (if applicable); federal income tax withholding (if applicable); state and/or local tax withholding (if applicable); re-issue check policy: after the first loss, mutilation or expiration of a worker’s check, the company will charge $25 dlls of processing fee for every check that is lost, mutilated or expired, regardless of the amount of the check, for any reason other than the company’s responsibility; The employer will not deduct from the wage or require any reimbursement from an employee for any cash shortage, breakage, or loss of housing, furnishings, tools or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t>
  </si>
  <si>
    <t>2-month experience harvesting to avoid crop damage and personal injury. Written verification of experience is required. Workers must stand, sit, crouch, bend, reach, lift and carry items weighing up to 50 pounds in the course of performing required activities.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 Please note the DRA does not preclude the employee from filing claims with the AJCC but applies to claims arising from employment relationship - however or where raised - will be resolved under the terms of DRA.</t>
  </si>
  <si>
    <t xml:space="preserve"> 500 San Juan Grande Rd.</t>
  </si>
  <si>
    <t>310 Bitterwater Rd.</t>
  </si>
  <si>
    <t>6-bedroom house w/full kitchen</t>
  </si>
  <si>
    <t>H-300-20335-930298</t>
  </si>
  <si>
    <t>Live Oak Gardens, Ltd.</t>
  </si>
  <si>
    <t>10106 Jefferson Island Road</t>
  </si>
  <si>
    <t>Billeaud III</t>
  </si>
  <si>
    <t>Hugh</t>
  </si>
  <si>
    <t>jbilleaud55@bellsouth.net</t>
  </si>
  <si>
    <t>JO-A-300-20335-930298</t>
  </si>
  <si>
    <t>Incentive - Restack trade 1 in same area, gallon</t>
  </si>
  <si>
    <t>Work outside in adverse weather conditions.  Continuously walk, bend, stoop, reach, push, pull, lift and carry up to 50 lbs. Climb ladders up to 12 ft. Employer is a drug free workplace. Drug testing is conducted post-hire at the employer's expense and is not part of the interview process.</t>
  </si>
  <si>
    <t>5713 Rip Van Winkle Road, Units A, B, and C</t>
  </si>
  <si>
    <t>Hopkins</t>
  </si>
  <si>
    <t>H-300-20337-934496</t>
  </si>
  <si>
    <t>C C &amp; P Farms, LLC</t>
  </si>
  <si>
    <t>245 West 700 North</t>
  </si>
  <si>
    <t>Rett</t>
  </si>
  <si>
    <t>rettcameron11@gmail.com</t>
  </si>
  <si>
    <t>Snake River Farmers' Association Inc</t>
  </si>
  <si>
    <t>JO-A-300-20337-934496</t>
  </si>
  <si>
    <t>1962 East 2100 South (including fields located in 10 mile radius)</t>
  </si>
  <si>
    <t>650 North 200 West</t>
  </si>
  <si>
    <t>H-300-20343-941495</t>
  </si>
  <si>
    <t>811 N. Glenn</t>
  </si>
  <si>
    <t>JO-A-300-20343-941495</t>
  </si>
  <si>
    <t>Plus Room and board</t>
  </si>
  <si>
    <t xml:space="preserve">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 </t>
  </si>
  <si>
    <t>H-300-20337-935194</t>
  </si>
  <si>
    <t>C E Jackson Farms, Inc.</t>
  </si>
  <si>
    <t>392 North 300 East</t>
  </si>
  <si>
    <t xml:space="preserve">     Jackson </t>
  </si>
  <si>
    <t xml:space="preserve">     Gene </t>
  </si>
  <si>
    <t xml:space="preserve">     Owner </t>
  </si>
  <si>
    <t xml:space="preserve">     392 North 300 East </t>
  </si>
  <si>
    <t xml:space="preserve">    Jerome  </t>
  </si>
  <si>
    <t>ccjackson_1@hotmail.com</t>
  </si>
  <si>
    <t>JO-A-300-20337-935194</t>
  </si>
  <si>
    <t xml:space="preserve">392 North 300 East (fields within a 1 mile-radius)  </t>
  </si>
  <si>
    <t xml:space="preserve"> Jerome  </t>
  </si>
  <si>
    <t>282 East 400 North</t>
  </si>
  <si>
    <t>Isidoro S Reyna        Reyna Fencing  &amp; Cedar Business</t>
  </si>
  <si>
    <t xml:space="preserve"> Reyna Fencing  &amp; Cedar Business</t>
  </si>
  <si>
    <t xml:space="preserve">Kerrville </t>
  </si>
  <si>
    <t xml:space="preserve">Isidoro </t>
  </si>
  <si>
    <t>110 spring Meadow Lane</t>
  </si>
  <si>
    <t>P.O BOX 97  Ingram</t>
  </si>
  <si>
    <t>Kerrvile</t>
  </si>
  <si>
    <t>reynafencing@gmail.com</t>
  </si>
  <si>
    <t>' Damage of property if applicable</t>
  </si>
  <si>
    <t>County Road 2828</t>
  </si>
  <si>
    <t>Bandera</t>
  </si>
  <si>
    <t xml:space="preserve">110 Spring Meadow Lane </t>
  </si>
  <si>
    <t xml:space="preserve">Double wide trailers
KITCHEN , BATHROOM </t>
  </si>
  <si>
    <t>H-300-20261-829722</t>
  </si>
  <si>
    <t>PO Box 156, Oak Creek CO 80467 (Mailing Address)</t>
  </si>
  <si>
    <t>Tom or Nick or Leslie</t>
  </si>
  <si>
    <t>JO-A-300-20261-829722</t>
  </si>
  <si>
    <t>H-300-20315-906095</t>
  </si>
  <si>
    <t>JO-A-300-20315-906095</t>
  </si>
  <si>
    <t>H-300-20318-911510</t>
  </si>
  <si>
    <t>JO-A-300-20318-911510</t>
  </si>
  <si>
    <t>35244 OIL CITY RD. 70 MLS SW OF FRESNO HWY 145 RT ON GALE RT ON OIL CITY RD.</t>
  </si>
  <si>
    <t>H-300-20267-841537</t>
  </si>
  <si>
    <t>1775 12 Road, Loma CO 81524 (Mailing Address)</t>
  </si>
  <si>
    <t>JO-A-300-20267-841537</t>
  </si>
  <si>
    <t xml:space="preserve">Mobile Unit </t>
  </si>
  <si>
    <t>H-300-20273-849404</t>
  </si>
  <si>
    <t>Abendroth's Apple Ridge Orchards LLC</t>
  </si>
  <si>
    <t>4719 Crane Rd</t>
  </si>
  <si>
    <t>Abendroth</t>
  </si>
  <si>
    <t>419 Crane Rd</t>
  </si>
  <si>
    <t>JO-A-300-20273-849404</t>
  </si>
  <si>
    <t>Farm laborer</t>
  </si>
  <si>
    <t>per bushel fresh apples</t>
  </si>
  <si>
    <t>The employer will allow three days of work for worker to reach production standards.</t>
  </si>
  <si>
    <t xml:space="preserve"> Newark Garden Hotel
125 North Main St.</t>
  </si>
  <si>
    <t>H-300-20274-852304</t>
  </si>
  <si>
    <t>JO-A-300-20274-852304</t>
  </si>
  <si>
    <t xml:space="preserve">' Social Security, Federal and State Income Tax withholding's may be deducted from wages.
 State Income Tax will be withheld for workers while they are working in the State of California. When the workers are working in the State of Nevada there is no State Income Tax withheld. Workers are covered for unemployment insurance when working in the State of California. </t>
  </si>
  <si>
    <t>HC 62 BOX 62540 20 MILES OF HWY 50 ON 3 BARS ROAD</t>
  </si>
  <si>
    <t>H-300-20269-845703</t>
  </si>
  <si>
    <t>PO Box 336, Ephraim UT 84627 (Mailing Address)</t>
  </si>
  <si>
    <t>JO-A-300-20269-845703</t>
  </si>
  <si>
    <t>H-300-20345-949073</t>
  </si>
  <si>
    <t>Arapaho Ranch Corp</t>
  </si>
  <si>
    <t>13244 Highway 14</t>
  </si>
  <si>
    <t>Shawn Foster or Chelsey Saevre</t>
  </si>
  <si>
    <t>Manager/Bookeeper</t>
  </si>
  <si>
    <t>arapahoranchcorp@gmail.com</t>
  </si>
  <si>
    <t>JO-A-300-20345-949073</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</si>
  <si>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 handle animals using</t>
  </si>
  <si>
    <t>13244 Highway 14 (1/2 mile past mile marker 14 on highway 14 west)</t>
  </si>
  <si>
    <t>H-300-20317-909588</t>
  </si>
  <si>
    <t>Bandy Ranch</t>
  </si>
  <si>
    <t>388 County Road 2900</t>
  </si>
  <si>
    <t>388 County Road 2900, Aztec, NM, 87410</t>
  </si>
  <si>
    <t>Aztec</t>
  </si>
  <si>
    <t>Bandy</t>
  </si>
  <si>
    <t>Mary Beth or Paul</t>
  </si>
  <si>
    <t>388 County Rd 2900 Azteca NM 87410</t>
  </si>
  <si>
    <t>marybeth@bandyranch.com</t>
  </si>
  <si>
    <t>JO-A-300-20317-909588</t>
  </si>
  <si>
    <t>SAN JUAN</t>
  </si>
  <si>
    <t>H-300-20261-829202</t>
  </si>
  <si>
    <t>20 Mile Sheep LLC</t>
  </si>
  <si>
    <t>35513 N Hwy 13</t>
  </si>
  <si>
    <t>35513 N Hwy 13, Craig CO 81625 (Mailing Address)</t>
  </si>
  <si>
    <t>John or Jeanne</t>
  </si>
  <si>
    <t>Owners/Managers</t>
  </si>
  <si>
    <t>jamaneotis@gmail.com</t>
  </si>
  <si>
    <t>Enriuez</t>
  </si>
  <si>
    <t>JO-A-300-20261-829202</t>
  </si>
  <si>
    <t>H-300-20251-808070</t>
  </si>
  <si>
    <t>JO-A-300-20251-808070</t>
  </si>
  <si>
    <t xml:space="preserve">Field Workers (Cabbage) </t>
  </si>
  <si>
    <t>4 x 4 ft; Individual Piece Rate: Reg Bins; Rate: $6.00 per Bin</t>
  </si>
  <si>
    <t xml:space="preserve">Must have 1-month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</si>
  <si>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 xml:space="preserve">Amigo Farms-Ranch Y5 : County 15th St at S. Avenue H
</t>
  </si>
  <si>
    <t xml:space="preserve">Somerton  </t>
  </si>
  <si>
    <t>Amigo Camp:  50505 East County 1st St.,</t>
  </si>
  <si>
    <t>Roll</t>
  </si>
  <si>
    <t>H-300-20248-805543</t>
  </si>
  <si>
    <t>JO-A-300-20248-805543</t>
  </si>
  <si>
    <t>Citrus Worker; Haulers/Truck Drivers; Tree Pruning; Forklift</t>
  </si>
  <si>
    <t>Bonus: A discretionary production bonus may apply. Overtime for Truck Drivers only: Overtime is paid in California after 10 hours per day or 60 hours per week for truck drivers only.</t>
  </si>
  <si>
    <t>Sycamore Road  and Veron St</t>
  </si>
  <si>
    <t>H-300-20265-836709</t>
  </si>
  <si>
    <t>JO-A-300-20265-836709</t>
  </si>
  <si>
    <t xml:space="preserve">' The employer will make the following deductions: FICA taxes, Income Tax, cash advances, over payment of wages; and charges for any loss to the employer due to worker's damage loss of equipment or housing items where it is shown that the worker is responsible, any other deductions expressly authorized by the worker. No State income tax will be deducted.
Translated in Spanish
El empleador hara las siguientes deducciones: impuestos FICA, Impuesto sobre la Renta, adelantos en efectivo, comidas ($12.68 por dia), sobre el pago de salarios; y los cargos por cualquier perdida al empleador debido a la perdida de equipo o articulos de vivienda por danos del trabajador cuando se demuestre que el trabajador es responsable, cualquier otra deduccion expresamente autorizada por el trabajador. No se deducira ningun impuesto estatal sobre la renta.
</t>
  </si>
  <si>
    <t>1233 Lake Wales Alturas Rd. Bartow, FL. 33830</t>
  </si>
  <si>
    <t>717 Gerber Dairy Road</t>
  </si>
  <si>
    <t>H-300-20276-855776</t>
  </si>
  <si>
    <t>JO-A-300-20276-855776</t>
  </si>
  <si>
    <t>20654 W HENRY MILLER ROAD</t>
  </si>
  <si>
    <t>H-300-20287-877213</t>
  </si>
  <si>
    <t>Mendez Farm LLC</t>
  </si>
  <si>
    <t>437 Commerce Road</t>
  </si>
  <si>
    <t>Mendez</t>
  </si>
  <si>
    <t>Benito</t>
  </si>
  <si>
    <t>JO-A-300-20287-877213</t>
  </si>
  <si>
    <t xml:space="preserve">' Social Security - Non H2A
Federal Tax - Non H2A
State Tax - Non H2A
EARNINGS RECORDS WILL BE MAINTAINED IN ACCORDANCE WITH 655.12(J) THROUGH (M). ON OR BEFORE EACH PAYDAY, EACH WORKER WILL BE GIVEN AN HOURS AND EARNINGS STATEMENT SHOWING THE BEGINNING AND ENDING DATES OF PAY PERIOD, EMPLOYER NAME, ADDRESS, AND FEDERAL IDENTIFICATION NUMBER (FEIN), HOURS OFFERED, HOURS ACTUALLY WORKED, HOURLY RATE AND/OR PIECE RATE OF PAY, AND IF PIECE RATES ARE USED, THE UNITS PRODUCED DAILY. THE HOURS AND EARNINGS STATEMENT WILL ALSO INDICATE TOTAL EARNINGS FOR THE PAY PERIOD AND ALL DEDUCTIONS FROM WAGES.
Workers should expect occasional periods of little or no work because of weather crop or other condition to be beyond the employer’s control. These periods can occur anytime throughout the season. Our request for leave of absence must be made to the employer in writing. All absences will be counted towards hours offered for the purpose of the ¾ guarantee. 
</t>
  </si>
  <si>
    <t>1366 Columbus Highway</t>
  </si>
  <si>
    <t>Hawkinsville</t>
  </si>
  <si>
    <t>mendez.farmllc@gmail.com</t>
  </si>
  <si>
    <t>H-300-20293-882121</t>
  </si>
  <si>
    <t>Big River Honey LLC</t>
  </si>
  <si>
    <t>4584 County Rd 386 N</t>
  </si>
  <si>
    <t>Wewahitchka</t>
  </si>
  <si>
    <t>JO-A-300-20293-882121</t>
  </si>
  <si>
    <t>GULF</t>
  </si>
  <si>
    <t>josephcantu850@gmail.com</t>
  </si>
  <si>
    <t>H-300-20288-878168</t>
  </si>
  <si>
    <t>JO-A-300-20288-878168</t>
  </si>
  <si>
    <t>AWER rates: $13.62/ID &amp; WY, $14.77/CA, $14.26/NV &amp; UT, $15.83/OR &amp; WA</t>
  </si>
  <si>
    <t xml:space="preserve">various sheep ranches in Idaho,  California, Nevada, </t>
  </si>
  <si>
    <t>H-300-20293-881553</t>
  </si>
  <si>
    <t>Baxter Land Company</t>
  </si>
  <si>
    <t>2710 Highway 1 North</t>
  </si>
  <si>
    <t>Wargo, III</t>
  </si>
  <si>
    <t>Business Agent</t>
  </si>
  <si>
    <t>awargoiii@gmail.com</t>
  </si>
  <si>
    <t>JO-A-300-20293-881553</t>
  </si>
  <si>
    <t>Farm Worker - Fish</t>
  </si>
  <si>
    <t>Must be able to lift 50 lbs.</t>
  </si>
  <si>
    <t>120 Silo Lane</t>
  </si>
  <si>
    <t>Concrete and Steel Duplex</t>
  </si>
  <si>
    <t>H-300-20293-882174</t>
  </si>
  <si>
    <t>MJM Inc.</t>
  </si>
  <si>
    <t>County Road 7A</t>
  </si>
  <si>
    <t>13879 253rd Avenue Timber Lake SD 57656</t>
  </si>
  <si>
    <t>Timber Lake</t>
  </si>
  <si>
    <t>Maciejewski</t>
  </si>
  <si>
    <t>j_maciejewski@hotmail.com</t>
  </si>
  <si>
    <t>JO-A-300-20293-882174</t>
  </si>
  <si>
    <t>Must be able to obtain a driver's license within 30 days of hire. Extensive pushing, pulling and walking. Exposure to extreme temperatures. Frequent stooping. Repetitive movements. Must be able to lift a 75 pound calf. Wage rate may increase with verifiable experience. Minimum three (3) months experience. Basic literacy and arithmetic requirement.</t>
  </si>
  <si>
    <t>H-300-20293-881594</t>
  </si>
  <si>
    <t>JO-A-300-20293-881594</t>
  </si>
  <si>
    <t>General farmworkers</t>
  </si>
  <si>
    <t>1267 Clay Rd.,</t>
  </si>
  <si>
    <t>1133 S. Black Ave.</t>
  </si>
  <si>
    <t>H-300-20282-874063</t>
  </si>
  <si>
    <t>Todd Otahal Farms LLC</t>
  </si>
  <si>
    <t>4158 CR 40</t>
  </si>
  <si>
    <t>Otahal</t>
  </si>
  <si>
    <t>P.O. Box 871</t>
  </si>
  <si>
    <t>todd8471@hotmail.com</t>
  </si>
  <si>
    <t>JO-A-300-20282-874063</t>
  </si>
  <si>
    <t>' The deductions from pay are taxes (if applicable under Federal, State, and local law from U.S. workers), FICA taxes, Federal Income Tax withholding, and willful destruction of property.</t>
  </si>
  <si>
    <t xml:space="preserve">Applicant will be required to drive tractors and operate farm equipment to till soil, plant, and harvest crops as well as perform mechanical repair and maintenance. 3 months experience and basic literacy, reading, and math skills required. Operate farm vehicles on public roads. Must have or be able to obtain drivers license within 30 days after hire. </t>
  </si>
  <si>
    <t>4081 County Road 77</t>
  </si>
  <si>
    <t>H-300-20308-896234</t>
  </si>
  <si>
    <t>Chad Martin Thevis</t>
  </si>
  <si>
    <t>719 Arthur Avenue</t>
  </si>
  <si>
    <t>Thevis</t>
  </si>
  <si>
    <t>JO-A-300-20308-896234</t>
  </si>
  <si>
    <t>' The employer will make the following deductions as applicable: FICA (X) Federal Taxes (X) State Taxes, court ordered
child support, garnishments and liens according to individual circumstances, all as required by law, repayments of cash
advances or loans, &amp; repayment of overpayment of wages to the worker. Reasonable repair costs of damage to housing
other than that caused by normal wear and tear or loss of equipment/tools will be deducted from workers found to have
been responsible for such damage to housing or loss of equipment/tools. Other deductions may be made if expressly
authorized by the worker in writing.</t>
  </si>
  <si>
    <t>1388 Hwy 717</t>
  </si>
  <si>
    <t>H-300-20307-895303</t>
  </si>
  <si>
    <t>JO-A-300-20307-895303</t>
  </si>
  <si>
    <t xml:space="preserve">Farmworker - Aquaculture Harvesting </t>
  </si>
  <si>
    <t xml:space="preserve">4283 Ruppert Lake Rd </t>
  </si>
  <si>
    <t>H-300-20307-895140</t>
  </si>
  <si>
    <t>William F Goff</t>
  </si>
  <si>
    <t xml:space="preserve"> Red Oak Nursery</t>
  </si>
  <si>
    <t>17220 Goff Farm Rd</t>
  </si>
  <si>
    <t>JO-A-300-20307-895140</t>
  </si>
  <si>
    <t xml:space="preserve">Nursery Worker               </t>
  </si>
  <si>
    <t>17220 Goff Farm Road</t>
  </si>
  <si>
    <t>H-300-20309-898054</t>
  </si>
  <si>
    <t>Double Bar J LLC</t>
  </si>
  <si>
    <t>1980 Tomato Farm Rd</t>
  </si>
  <si>
    <t>JO-A-300-20309-898054</t>
  </si>
  <si>
    <t>2400 Turpentine Rd</t>
  </si>
  <si>
    <t>captainjturner@aol.com</t>
  </si>
  <si>
    <t>H-300-20307-895142</t>
  </si>
  <si>
    <t>David Landreneau Farms</t>
  </si>
  <si>
    <t>1441 Wilba Vizinat Loop</t>
  </si>
  <si>
    <t>Landreneau</t>
  </si>
  <si>
    <t>davidlandreneau@aol.com</t>
  </si>
  <si>
    <t>JO-A-300-20307-895142</t>
  </si>
  <si>
    <t>H-300-20307-895312</t>
  </si>
  <si>
    <t>C.S. McLeod Farms Inc</t>
  </si>
  <si>
    <t>P.O. Box 449</t>
  </si>
  <si>
    <t>25455 Hwy 1 N.</t>
  </si>
  <si>
    <t>McLeod Jr</t>
  </si>
  <si>
    <t>25455 Hwy 1 N</t>
  </si>
  <si>
    <t>JO-A-300-20307-895312</t>
  </si>
  <si>
    <t>Must have three months experience pruning peach trees. Applicants must be able to furnish affirmative job references from recent employers operating comparable operations.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 Successful applicants will be subject to a trial period of up to 2 days during which their performance of required tasks will be evaluated. If the performance is not acceptable to the employer in its sole discretion the worker will be terminated.</t>
  </si>
  <si>
    <t>Hwy 145</t>
  </si>
  <si>
    <t>890 Wire 4 Rd</t>
  </si>
  <si>
    <t>Cement Block</t>
  </si>
  <si>
    <t>accounting@macspride.com</t>
  </si>
  <si>
    <t>H-300-20301-889233</t>
  </si>
  <si>
    <t>Cart Farms</t>
  </si>
  <si>
    <t>1138 Perchville Road</t>
  </si>
  <si>
    <t>Cart</t>
  </si>
  <si>
    <t>clcart@yahoo.com</t>
  </si>
  <si>
    <t>JO-A-300-20301-889233</t>
  </si>
  <si>
    <t>Any workers who are employed through this job order may be compensated above the stated hourly wage.  This decision to pay above the stated hourly rate will be made by the employer and may be in the form of a bonus or raise.  It is the employer?s sole dis</t>
  </si>
  <si>
    <t xml:space="preserve">' The following deductions will be made for US workers:  Social Security, Federal Tax, State Tax-if applicable.
Willful destruction of property.
Advances and/or loans, if any, from employer to workers may be considered as preauthorized payroll deductions. </t>
  </si>
  <si>
    <t xml:space="preserve">1138 Perchville Road </t>
  </si>
  <si>
    <t xml:space="preserve">2459 Hwy 749 </t>
  </si>
  <si>
    <t>H-300-20307-894527</t>
  </si>
  <si>
    <t>Percy J. Fontenot, Inc</t>
  </si>
  <si>
    <t>PO Box 80509</t>
  </si>
  <si>
    <t>1313 Lafayette St</t>
  </si>
  <si>
    <t>P.O. Box 80509</t>
  </si>
  <si>
    <t>+1 3373151188</t>
  </si>
  <si>
    <t>nicole@percyinc.com</t>
  </si>
  <si>
    <t>JO-A-300-20307-894527</t>
  </si>
  <si>
    <t>4703 Cazan Lake Rd</t>
  </si>
  <si>
    <t>4807 Cazan Lake Rd</t>
  </si>
  <si>
    <t>H-300-20310-901505</t>
  </si>
  <si>
    <t>Brazil Planting Company</t>
  </si>
  <si>
    <t xml:space="preserve">181 Melton Rd. </t>
  </si>
  <si>
    <t>artwolfe@netwireless.us</t>
  </si>
  <si>
    <t>JO-A-300-20310-901505</t>
  </si>
  <si>
    <t>Position will drive tractors and operate farm equipment to till soil, plant, irrigate, fertilize, and harvest crops as well as be able to perform mechanical repair and maintenance.  3 months experience is required. Position requires basic literacy, reading, and math skills. Applicant will operate farm vehicles on public roads and must have or be able to obtain drivers license within 30 days after hire.</t>
  </si>
  <si>
    <t>181 Melton Rd.</t>
  </si>
  <si>
    <t>H-300-20318-911494</t>
  </si>
  <si>
    <t>JO-A-300-20318-911494</t>
  </si>
  <si>
    <t>H-300-20309-898338</t>
  </si>
  <si>
    <t>Kevin Landry Farms LLC</t>
  </si>
  <si>
    <t>1730 La Hwy 35</t>
  </si>
  <si>
    <t>kevinlandry@ktctelecom.net</t>
  </si>
  <si>
    <t>JO-A-300-20309-898338</t>
  </si>
  <si>
    <t>16313 La Hwy 699</t>
  </si>
  <si>
    <t>H-300-20329-926469</t>
  </si>
  <si>
    <t>William L Brown</t>
  </si>
  <si>
    <t>43 Chase Hill Drive</t>
  </si>
  <si>
    <t>Big Sandy</t>
  </si>
  <si>
    <t>Renita</t>
  </si>
  <si>
    <t>renita.brown@icloud.com</t>
  </si>
  <si>
    <t>JO-A-300-20329-926469</t>
  </si>
  <si>
    <t>Night calving shift may required.  Longer hours/split shifts required during seeding, haying and harvest season.</t>
  </si>
  <si>
    <t>CHOUTEAU</t>
  </si>
  <si>
    <t>190 Chase Hill Drive</t>
  </si>
  <si>
    <t>H-300-20325-921727</t>
  </si>
  <si>
    <t>James Martin Farms, LLC</t>
  </si>
  <si>
    <t>510 Co Rd 712</t>
  </si>
  <si>
    <t>Enterprise</t>
  </si>
  <si>
    <t>Martin III</t>
  </si>
  <si>
    <t>JO-A-300-20325-921727</t>
  </si>
  <si>
    <t>111 Villa Drive #24</t>
  </si>
  <si>
    <t>jmdairy@gmail.com</t>
  </si>
  <si>
    <t>H-300-20329-926246</t>
  </si>
  <si>
    <t>Barry's Ground Cover, LLC</t>
  </si>
  <si>
    <t>256 Stiffler Lane</t>
  </si>
  <si>
    <t>Clymer</t>
  </si>
  <si>
    <t>Stiffler</t>
  </si>
  <si>
    <t>256 Stiffler Ln</t>
  </si>
  <si>
    <t>mstifflerc@aol.com</t>
  </si>
  <si>
    <t>JO-A-300-20329-926246</t>
  </si>
  <si>
    <t xml:space="preserve">' Employer agrees to make all deductions from the worker's paycheck required by law.
</t>
  </si>
  <si>
    <t>Work will also include heavy mechanized field work using power equipment.  By way of example and not limitation power equipment  may include power shears, chainsaws, high lift, fork lift and tractors.  Workers will be expected to operate and maintain agricultural equipment with or without direction.</t>
  </si>
  <si>
    <t xml:space="preserve">256 Stiffler Lane
</t>
  </si>
  <si>
    <t>INDIANA</t>
  </si>
  <si>
    <t>H-300-20329-926200</t>
  </si>
  <si>
    <t>Tranel Ranch</t>
  </si>
  <si>
    <t>3130 Zimmerman Place</t>
  </si>
  <si>
    <t>Tranel</t>
  </si>
  <si>
    <t>Ned</t>
  </si>
  <si>
    <t>natranel@gmail.com</t>
  </si>
  <si>
    <t>Immigration Law of Montana PC</t>
  </si>
  <si>
    <t>JO-A-300-20329-926200</t>
  </si>
  <si>
    <t>71 Colony Road</t>
  </si>
  <si>
    <t>Roundup</t>
  </si>
  <si>
    <t>MUSSELSHELL</t>
  </si>
  <si>
    <t xml:space="preserve">592 Harris Rd </t>
  </si>
  <si>
    <t>H-300-20323-917926</t>
  </si>
  <si>
    <t>Rambo Nursery LLC</t>
  </si>
  <si>
    <t>526 Buchanan Hwy</t>
  </si>
  <si>
    <t>279 Tucker Blvd</t>
  </si>
  <si>
    <t>Rambo</t>
  </si>
  <si>
    <t>JO-A-300-20323-917926</t>
  </si>
  <si>
    <t>All applicants must have at least 3 months verifiable experience working in agricultural/horticultural work.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</si>
  <si>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 xml:space="preserve">279 Tucker Blvd. </t>
  </si>
  <si>
    <t>H-300-20318-912433</t>
  </si>
  <si>
    <t>New Horizon Dairy</t>
  </si>
  <si>
    <t>13609 120th St.</t>
  </si>
  <si>
    <t>missyrein@gmail.com</t>
  </si>
  <si>
    <t>JO-A-300-20318-912433</t>
  </si>
  <si>
    <t>H-300-20323-917927</t>
  </si>
  <si>
    <t>ROJAS AND SIMON HARVESTING, LLC</t>
  </si>
  <si>
    <t>2485 DORIS RD</t>
  </si>
  <si>
    <t>PATTERSON</t>
  </si>
  <si>
    <t>SIMON</t>
  </si>
  <si>
    <t>ROJASGABRIEL05@YAHOO.COM</t>
  </si>
  <si>
    <t>1931 GA. HWY. 32  EAST</t>
  </si>
  <si>
    <t>JO-A-300-20323-917927</t>
  </si>
  <si>
    <t>' STATE TAX
FEDERAL TAX
SOCIAL SECURITY</t>
  </si>
  <si>
    <t>3121 JOHNNY MINCHEW RD</t>
  </si>
  <si>
    <t>WAYCROSS</t>
  </si>
  <si>
    <t>3773 LAURA CHAPEL RD</t>
  </si>
  <si>
    <t>BUNKHOUSE</t>
  </si>
  <si>
    <t>H-300-20323-918734</t>
  </si>
  <si>
    <t xml:space="preserve">Pitts Farms Partnership </t>
  </si>
  <si>
    <t>510 Second St</t>
  </si>
  <si>
    <t xml:space="preserve">510 Second St </t>
  </si>
  <si>
    <t>pittsfarms@bellsouth.net</t>
  </si>
  <si>
    <t>JO-A-300-20323-918734</t>
  </si>
  <si>
    <t xml:space="preserve">Drive tractors and operate farm equipment to till soil, to plant,irrigate,fertilize &amp; harvest crops. Perform mechanical repair and maintenance.  3 months experience, basic literacy reading and math skills required. Operate farm vehicles on public roads. Must have or be able to obtain drivers license within 30 days after hire  </t>
  </si>
  <si>
    <t xml:space="preserve">510 Second St. </t>
  </si>
  <si>
    <t>#6 Britt Rd</t>
  </si>
  <si>
    <t>H-300-20326-923120</t>
  </si>
  <si>
    <t>PO 100</t>
  </si>
  <si>
    <t>High Country Agricultural</t>
  </si>
  <si>
    <t>JO-A-300-20326-923120</t>
  </si>
  <si>
    <t>H-300-20323-917420</t>
  </si>
  <si>
    <t>TK Huether Farms</t>
  </si>
  <si>
    <t>12566 Hwy 27</t>
  </si>
  <si>
    <t>Lisbon</t>
  </si>
  <si>
    <t>Huether</t>
  </si>
  <si>
    <t>JO-A-300-20323-917420</t>
  </si>
  <si>
    <t>RANSOM</t>
  </si>
  <si>
    <t>809 Maple St</t>
  </si>
  <si>
    <t>H-300-20349-956719</t>
  </si>
  <si>
    <t>JO-A-300-20349-956719</t>
  </si>
  <si>
    <t>This job requires a minimum of three months of  prior experience working in a wholesale nursery handling both manual and machine tasks associated with nursery production and harvest activities. Applicants must be able to furnish verbal or written statement establishing relevant prior work experience.  Workers must be able to perform manual and mechanized tasks with accuracy and efficiency. Saturday work required. Must be able to lift/carry 60 lbs.  Employer-paid post-hire drug and alcohol testing is required upon reasonable suspicion of use.</t>
  </si>
  <si>
    <t>The Village at Lionstone, 255 E.  Lionstone Dr.</t>
  </si>
  <si>
    <t>H-300-20337-935590</t>
  </si>
  <si>
    <t>Hyde Bayou Farms LLC</t>
  </si>
  <si>
    <t>307 Cotton Row Suite 1</t>
  </si>
  <si>
    <t>wbell@wesian.com</t>
  </si>
  <si>
    <t>JO-A-300-20337-935590</t>
  </si>
  <si>
    <t xml:space="preserve">Drive tractors and have a general knowledge of farming. Operate large precision farm equipment for irrigation, plowing, and harvesting crops. Perform mechanical repair and maintenance. Must have or be able to obtain drivers license 30 days post hire 3 months min. experience required with basic literacy reading and math skills.  </t>
  </si>
  <si>
    <t>500 Pemble Road</t>
  </si>
  <si>
    <t>502 South Front Street</t>
  </si>
  <si>
    <t>' FEDERAL
STATE
SOCIAL SECURITY</t>
  </si>
  <si>
    <t>H-300-20337-934377</t>
  </si>
  <si>
    <t>JO-A-300-20337-934377</t>
  </si>
  <si>
    <t>Onida</t>
  </si>
  <si>
    <t>Yackley</t>
  </si>
  <si>
    <t>PO Box 321</t>
  </si>
  <si>
    <t>Corn</t>
  </si>
  <si>
    <t>H-300-20345-949060</t>
  </si>
  <si>
    <t>JO-A-300-20345-949060</t>
  </si>
  <si>
    <t>1448 12 Road</t>
  </si>
  <si>
    <t>LOMA</t>
  </si>
  <si>
    <t>H-300-20303-891999</t>
  </si>
  <si>
    <t>JO-A-300-20303-891999</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</si>
  <si>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have or be able to obtain a valid drivers license and possess a driving record that meets companys insurance guidelines and policies. handle animals using low stress handling methods.</t>
  </si>
  <si>
    <t>H-300-20303-891545</t>
  </si>
  <si>
    <t>Puzzlewood Ranch Co</t>
  </si>
  <si>
    <t>127 Private Road 6220</t>
  </si>
  <si>
    <t>PO Box 1244, Grapeland TX 75844 (Mailing Address)</t>
  </si>
  <si>
    <t>Grapeland</t>
  </si>
  <si>
    <t>Galley</t>
  </si>
  <si>
    <t>Alain</t>
  </si>
  <si>
    <t>127 PVT Rd 6220</t>
  </si>
  <si>
    <t>puzzlewood@puzzlewood.com</t>
  </si>
  <si>
    <t>JO-A-300-20303-891545</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</si>
  <si>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 </t>
  </si>
  <si>
    <t>127 PVT Rd 6220 G</t>
  </si>
  <si>
    <t>H-300-20237-784078</t>
  </si>
  <si>
    <t>WORLDWIDE HARVESTING COMPANY LLC</t>
  </si>
  <si>
    <t>410 F ROAD</t>
  </si>
  <si>
    <t>GALLEGOS</t>
  </si>
  <si>
    <t>ALECIA</t>
  </si>
  <si>
    <t>wwharvestingco@yahoo.com</t>
  </si>
  <si>
    <t>JO-A-300-20237-784078</t>
  </si>
  <si>
    <t>Bus Load</t>
  </si>
  <si>
    <t>' The employer will make the following deductions: Social Security tax and federal income tax withholding as
required by Federal, State and local law, cash advances, over-payment of wages, and any other deductions
expressly authorized by the worker in writing.
El empleador hará las siguientes deducciones: Impuesto al Seguro Social y retención del impuesto federal sobre la renta como
las leyes federales, estatales y locales, los adelantos en efectivo, el pago excesivo de salarios y cualquier otra deducción
expresamente autorizado por el trabajador por escrito</t>
  </si>
  <si>
    <t xml:space="preserve">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
</t>
  </si>
  <si>
    <t>53090 BERMONT ROAD</t>
  </si>
  <si>
    <t>PUNTA GORDA</t>
  </si>
  <si>
    <t>1630 SE 2ND AVE, 1623-1631 SE 3RD AVE-CAMP B
1564-1612 SE 3RD AVE-CAMP C
1526-1544 SE 1ST AVE &amp; 1534-1555 SE 2ND AVE- E</t>
  </si>
  <si>
    <t xml:space="preserve">ARCADIA </t>
  </si>
  <si>
    <t>Permitted H2A Migrant Camp</t>
  </si>
  <si>
    <t>H-300-20230-772476</t>
  </si>
  <si>
    <t xml:space="preserve">Arbre Farms </t>
  </si>
  <si>
    <t>6362 N 192nd Avenue</t>
  </si>
  <si>
    <t>Walkerville</t>
  </si>
  <si>
    <t>Romanowski</t>
  </si>
  <si>
    <t>cindi@arbregroupholdings.com</t>
  </si>
  <si>
    <t>JO-A-300-20230-772476</t>
  </si>
  <si>
    <t>Vegetable Warehouse Laborer</t>
  </si>
  <si>
    <t>Arbre Farms reserves the right to pay a higher hourly rate or bonus to high performing employees.</t>
  </si>
  <si>
    <t>' The following deductions will be made: taxes, if applicable under Federal, State, and local law from U.S workers. FICA taxes, advances, Federal Income Tax Withholding, reasonable repaid cost of intentional damage. No deductions will be made which would bring the employee's hourly wage below the Federal Minimum Wage.  Arbre Farms reserves the right to deduct reimbursement for any damages done to a housing unit which was directly caused by the worker.</t>
  </si>
  <si>
    <t xml:space="preserve">Must be 18 years of age. Must show proof of legal authorization to work in the United States. Drug/alcohol/tobacco free work zone. Static strength; exert max muscle force to lift, push, pull, unload, carry objects up to 50lbs; may climb, walk, stand, reach, balance, sit, stoop, bend, squat, wash, clean: equip, work area. All applicants must be able, willing, qualified to perform work described and must be available for the entire period specified and work throughout all areas of intended employment.  Possible background check post hire at employer's expense. </t>
  </si>
  <si>
    <t>6362 N. 192 Ave</t>
  </si>
  <si>
    <t>OCEANA</t>
  </si>
  <si>
    <t>944 Coolidge St.</t>
  </si>
  <si>
    <t>hr@arbrefarms.com</t>
  </si>
  <si>
    <t>H-300-20226-768428</t>
  </si>
  <si>
    <t>Daisy Lane Dairy, Inc.</t>
  </si>
  <si>
    <t>44500 County Rd. 13</t>
  </si>
  <si>
    <t>Koolstra</t>
  </si>
  <si>
    <t>44500 County Road 13</t>
  </si>
  <si>
    <t>jennifer@daisylanedairy.net</t>
  </si>
  <si>
    <t>Eremeyeva</t>
  </si>
  <si>
    <t>Halyna</t>
  </si>
  <si>
    <t>1201 Harmon Place</t>
  </si>
  <si>
    <t>Ste. 303</t>
  </si>
  <si>
    <t>halyna@dgvisalaw.com</t>
  </si>
  <si>
    <t>Davis and Goldfarb, PLLC</t>
  </si>
  <si>
    <t>Minnesota Supreme Court</t>
  </si>
  <si>
    <t>JO-A-300-20226-768428</t>
  </si>
  <si>
    <t>' The following deductions will be made: 1) Taxes, if applicable under Federal, State, and local
law from U.S. Workers, FICA taxes, and Federal Income Tax withholding; and 2) Willful
destruction of property. No deductions will be made which would bring the employees' hourly wage below the Federal Minimum wage.</t>
  </si>
  <si>
    <t>44500 Country Road 13</t>
  </si>
  <si>
    <t xml:space="preserve">12155 CO RD NN, Apt. 9 and 11 </t>
  </si>
  <si>
    <t>www.colorado.gov</t>
  </si>
  <si>
    <t>H-300-20245-799951</t>
  </si>
  <si>
    <t>Hays Harvesting Inc.</t>
  </si>
  <si>
    <t>3521 Eleven Mile Road</t>
  </si>
  <si>
    <t>Ft. Pierce</t>
  </si>
  <si>
    <t>JO-A-300-20245-799951</t>
  </si>
  <si>
    <t xml:space="preserve">The majority of the workday is spent on ones feet and outdoors. Must be 18 years or older. Employer may conduct a criminal background check on all new applicants for employment at the owners expense. Workers may stand in one place for any period of time. Workers must be able to climb, stand, sit, stoop, squat, kneel, crouch, bend (from the waist), push, pull, reach and lift 80-100lbs. Work is performed in outdoor agricultural fields and involves exposure to sun, wind, rain, soil, mud, dust, heat, cold and other natural elements.  Workers must be able to withstand working in the direct sunlight and weather conditions ranging from hot and humid weather, moderate rain and cold while performing their required job duties. Workers should expect periods of little/no work during harvesting time due to uncontrollable weather conditions. Hours and days of work may vary due to these conditions.  No cell phone usage during working hours. Cell phone can only be used during breaks and emergencies. </t>
  </si>
  <si>
    <t>25700 Orange Avenue</t>
  </si>
  <si>
    <t xml:space="preserve">Fort Pierce </t>
  </si>
  <si>
    <t>882 NE 42nd TER, 210 NW 11 Av, 2302 SW 3 ST, 1439 NW 39th CT</t>
  </si>
  <si>
    <t>hays_tiffany@bellsouth.net</t>
  </si>
  <si>
    <t>H-300-20258-821184</t>
  </si>
  <si>
    <t>JO-A-300-20258-821184</t>
  </si>
  <si>
    <t>H-300-20268-843970</t>
  </si>
  <si>
    <t>JO-A-300-20268-843970</t>
  </si>
  <si>
    <t>H-300-20262-832568</t>
  </si>
  <si>
    <t>SB Harvesting, Inc.</t>
  </si>
  <si>
    <t xml:space="preserve">1025 Dearing St. </t>
  </si>
  <si>
    <t>PO Box 2183</t>
  </si>
  <si>
    <t>1025 Dearing St</t>
  </si>
  <si>
    <t>JO-A-300-20262-832568</t>
  </si>
  <si>
    <t>Per 90 LB field box</t>
  </si>
  <si>
    <t>950-1823 US HWY 27 N</t>
  </si>
  <si>
    <t>7 SW Vista Drive</t>
  </si>
  <si>
    <t>SB.Harvestinginc@gmail.com</t>
  </si>
  <si>
    <t>H-300-20273-849703</t>
  </si>
  <si>
    <t>Leland Frank Hazeltine</t>
  </si>
  <si>
    <t>1658 Markdale Lane</t>
  </si>
  <si>
    <t>Mailing:  PO Box 727 Pleasant Grove CA  95668</t>
  </si>
  <si>
    <t>Hazeltine</t>
  </si>
  <si>
    <t>PO Box 727 - Pleasant Grove CA 95668 (Mailing)</t>
  </si>
  <si>
    <t>grazerlee@gmail.com</t>
  </si>
  <si>
    <t>JO-A-300-20273-849703</t>
  </si>
  <si>
    <t>' Social security / Medicaid Taxes and Federal / State taxes  will  be  withheld  from  U.S.  Worker’s  paychecks.  Voluntary  withholdings  will be  deducted from foreign workers’  paychecks  at their  request.  Employer will make  the  following deductions  when applicable:  FICA, loans and advances, long-distance telephone  charges.  The employer will not make deduction from the employees wage unless it can be shown that the shortage, breakage, or loss is caused by a dishonest or willful act, or by the gross negligence of the employee.  The employer will abide by 8 Cal. Code Regs. 11140(8).</t>
  </si>
  <si>
    <t>The Deep Water Ship Channel  - West End of Channel Drive</t>
  </si>
  <si>
    <t>West Sacramento</t>
  </si>
  <si>
    <t>Sheep Camps</t>
  </si>
  <si>
    <t>H-300-20274-851477</t>
  </si>
  <si>
    <t>Maria Quintino De Perez</t>
  </si>
  <si>
    <t>P O BOX 871</t>
  </si>
  <si>
    <t>190 CHEROKEE LOOP</t>
  </si>
  <si>
    <t>QUINTINO DE PEREZ</t>
  </si>
  <si>
    <t>lettyperez1988@gmail.com</t>
  </si>
  <si>
    <t>RUSSELL</t>
  </si>
  <si>
    <t>JO-A-300-20274-851477</t>
  </si>
  <si>
    <t>' SEE ADDUNDEM C</t>
  </si>
  <si>
    <t>327 Jimmy Phillips Road</t>
  </si>
  <si>
    <t xml:space="preserve">Cobbtown </t>
  </si>
  <si>
    <t xml:space="preserve">327 JIMMY PHILLIPS ROAD
</t>
  </si>
  <si>
    <t>BARRACKS STYLE</t>
  </si>
  <si>
    <t>H-300-20293-882057</t>
  </si>
  <si>
    <t>JO-A-300-20293-882057</t>
  </si>
  <si>
    <t>H-300-20286-876065</t>
  </si>
  <si>
    <t>Stonewood Farm Inc.</t>
  </si>
  <si>
    <t>105 Griswold Lane</t>
  </si>
  <si>
    <t>stone@stonewoodfarm.com</t>
  </si>
  <si>
    <t>51-3022.00</t>
  </si>
  <si>
    <t>Meat, Poultry, and Fish Cutters and Trimmers</t>
  </si>
  <si>
    <t>JO-A-300-20286-876065</t>
  </si>
  <si>
    <t>Meat Poultry, &amp; Fish Cutters</t>
  </si>
  <si>
    <t>' Social Security
 Federal Taxes
 State Taxes
 Medicare
Any other state or federal deduction required by law</t>
  </si>
  <si>
    <t>ADDISON</t>
  </si>
  <si>
    <t>94 Grizwold Lane</t>
  </si>
  <si>
    <t>H-300-20290-880535</t>
  </si>
  <si>
    <t>JO-A-300-20290-880535</t>
  </si>
  <si>
    <t>H-300-20296-885955</t>
  </si>
  <si>
    <t>Carolina Crepe Myrtle &amp; Shade Tree, LLC</t>
  </si>
  <si>
    <t>7125 Cabin Creek Road</t>
  </si>
  <si>
    <t>karen@rcsstatic.com</t>
  </si>
  <si>
    <t>JO-A-300-20296-885955</t>
  </si>
  <si>
    <t>Continuously walk, bend, stoop, reach, push and pull. Reach over head for extended periods of time. Lift and carry up to 50 lbs repeatedly. Flexibility to bend at the waist and knees repeatedly. Physical stamina required. Work outside in inclement weather conditions including extremely hot, humid and/or wet weather for extensive periods of time. Workers must climb ladders up to 12 ft. Must be 18 years or older.</t>
  </si>
  <si>
    <t>812 Congaree Church Rd.</t>
  </si>
  <si>
    <t>H-300-20306-894171</t>
  </si>
  <si>
    <t>2107 West Whitney Street</t>
  </si>
  <si>
    <t>Couch application Service Assistance, LLC.</t>
  </si>
  <si>
    <t>JO-A-300-20306-894171</t>
  </si>
  <si>
    <t>H-300-20260-828316</t>
  </si>
  <si>
    <t>A. Oseguera Company, Inc.</t>
  </si>
  <si>
    <t>1099 Rogge Road</t>
  </si>
  <si>
    <t>Garibay</t>
  </si>
  <si>
    <t>Hilda</t>
  </si>
  <si>
    <t>hilda@aoseguera.com</t>
  </si>
  <si>
    <t>JO-A-300-20260-828316</t>
  </si>
  <si>
    <t xml:space="preserve">Farm workers </t>
  </si>
  <si>
    <t>High wage offer of $15.50 an hour. Based on experience</t>
  </si>
  <si>
    <t xml:space="preserve">' The following deductions will be made: meals, taxes, if applicable under Federal, State, and local law from U.S workers; FICA taxes, Federal Income Tax Withholding, reasonable repair cost of intentional damage. No deductions will be made which would bring the employee's hourly wage below the Federal Minimum or AEWR wage. </t>
  </si>
  <si>
    <t xml:space="preserve">Must be 18 due to equipment use.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Must have tractor driving certification. </t>
  </si>
  <si>
    <t>14230 S. Ave 3 East</t>
  </si>
  <si>
    <t>2941 S 4th Ave</t>
  </si>
  <si>
    <t>Hotels - Royal Motor Inn</t>
  </si>
  <si>
    <t>jackie@aoseguera.com</t>
  </si>
  <si>
    <t>H-300-20305-893925</t>
  </si>
  <si>
    <t>Chet Brown Farms LLC</t>
  </si>
  <si>
    <t>148 Sycamore Lane</t>
  </si>
  <si>
    <t>chetbrown@sbcglobal.net</t>
  </si>
  <si>
    <t>JO-A-300-20305-893925</t>
  </si>
  <si>
    <t>H-300-20308-896452</t>
  </si>
  <si>
    <t>Rogers Honey Farm</t>
  </si>
  <si>
    <t>27 Lafayette 172</t>
  </si>
  <si>
    <t>Stamps</t>
  </si>
  <si>
    <t>JO-A-300-20308-896452</t>
  </si>
  <si>
    <t xml:space="preserve">Work in AR/LA/MS will be paid at the rate of $11. 83/hour. </t>
  </si>
  <si>
    <t>This job requires a minimum of 3 months of agricultural experience working in a commercial honeybee farm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80  lbs.</t>
  </si>
  <si>
    <t>27 Lafayette 172 and various bee yards located within Lafayette county</t>
  </si>
  <si>
    <t>https://www.arjoblink.arkansas.gov/ada</t>
  </si>
  <si>
    <t>H-300-20314-904858</t>
  </si>
  <si>
    <t>13244 Highway 14, Coalmont, Co, 80430</t>
  </si>
  <si>
    <t>horses3g@gmail.com</t>
  </si>
  <si>
    <t>JO-A-300-20314-904858</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</si>
  <si>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t>
  </si>
  <si>
    <t>H-300-20316-908963</t>
  </si>
  <si>
    <t>PO Box 815, Moroni, UT.84646</t>
  </si>
  <si>
    <t>JO-A-300-20316-908963</t>
  </si>
  <si>
    <t>H-300-20301-889163</t>
  </si>
  <si>
    <t>JO-A-300-20301-889163</t>
  </si>
  <si>
    <t>H-300-20313-904086</t>
  </si>
  <si>
    <t>B &amp; B Farms</t>
  </si>
  <si>
    <t>12961 87th Street N. E.</t>
  </si>
  <si>
    <t>Bernhoft</t>
  </si>
  <si>
    <t>PO Box 102</t>
  </si>
  <si>
    <t>North Dakota</t>
  </si>
  <si>
    <t>JO-A-300-20313-904086</t>
  </si>
  <si>
    <t>' State, Federal Taxes and Social Security</t>
  </si>
  <si>
    <t xml:space="preserve">Worker required to have a current drivers license with CDL endorsement or capable of obtaining one in 30 days.  6 months of truck driving experience and general farm machinery experience., no education level required, cell phone usage business related calls only.
</t>
  </si>
  <si>
    <t>12961 87th Street NE</t>
  </si>
  <si>
    <t>13895 County Road 3</t>
  </si>
  <si>
    <t>Single family dwelling  with addition.</t>
  </si>
  <si>
    <t>ndflc@nd.gov</t>
  </si>
  <si>
    <t>H-300-20309-898565</t>
  </si>
  <si>
    <t>Balletto Ranch, Inc.</t>
  </si>
  <si>
    <t>5700 Occidental Road</t>
  </si>
  <si>
    <t>Balletto</t>
  </si>
  <si>
    <t>john@ballettovineyards.com</t>
  </si>
  <si>
    <t>JO-A-300-20309-898565</t>
  </si>
  <si>
    <t>Field Worker (Wine Grapes)</t>
  </si>
  <si>
    <t xml:space="preserve">' The following deductions will be made from the worker’s pay:  FICA (if applicable); federal income tax withholding (if applicable); state and/or local tax withholding (if applicable); Unemployment (if applicable); any deductions authorized by the Collective Bargaining Agreement, specifically to cover health and welfare or pension payments; union dues;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any; and deductions expressly authorized by the worker in writing (if any).  </t>
  </si>
  <si>
    <t>Must have 3 months of work experience working with wine grapes in vineyards, including pre-harvest wine-grape work as described herein.  Workers must be able to lift 50 lbs frequently.  No smoking, drinking, or illegal weapons or controlled substances in the fields or in housing.  Cannot be color blind due to the need to distinguish colors of crops.  Able to stoop, bend, and work in cold and wet conditions.  Able to use tools such as pruning shears, grape knives, hand saws, and shovels.  Safety use and training is provided by the employer.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t>
  </si>
  <si>
    <t>4124 Guerneville Road</t>
  </si>
  <si>
    <t>H-300-20310-901141</t>
  </si>
  <si>
    <t xml:space="preserve">Bordelon's Honey Company </t>
  </si>
  <si>
    <t>10973 Hwy 114</t>
  </si>
  <si>
    <t>P O Box 512 Moreauville LA 71355 (Mailing)</t>
  </si>
  <si>
    <t>Bordelon</t>
  </si>
  <si>
    <t>loreymayeaux@yahoo.com</t>
  </si>
  <si>
    <t>JO-A-300-20310-901141</t>
  </si>
  <si>
    <t xml:space="preserve">Worker must have 3 months experience in commercial beekeeping.
Once hired worker may be required to submit to a random drug test at no cost to worker. Testing positive or failure to comply may result in immediate termination from employment. </t>
  </si>
  <si>
    <t>144 Mayeux Street</t>
  </si>
  <si>
    <t>H-300-20325-922352</t>
  </si>
  <si>
    <t>FLETCO SERVICES, LP</t>
  </si>
  <si>
    <t>Highpoint Ranch</t>
  </si>
  <si>
    <t>1302 E Main St.</t>
  </si>
  <si>
    <t>Fredricksburg</t>
  </si>
  <si>
    <t>Jarret</t>
  </si>
  <si>
    <t>1302 E Main St</t>
  </si>
  <si>
    <t>fletch@fletcoservices.com</t>
  </si>
  <si>
    <t>JO-A-300-20325-922352</t>
  </si>
  <si>
    <t>12332 SH 29 West
Mason, TX 76856</t>
  </si>
  <si>
    <t>MASON</t>
  </si>
  <si>
    <t>H-300-20324-919916</t>
  </si>
  <si>
    <t>Floyed Rice, LLC</t>
  </si>
  <si>
    <t>4435 Whiteville Road</t>
  </si>
  <si>
    <t>Floyed</t>
  </si>
  <si>
    <t>annfloyed@centralcrawfish.com</t>
  </si>
  <si>
    <t>JO-A-300-20324-919916</t>
  </si>
  <si>
    <t>4435 Whiteville Road  *All worksites owned, leased, controlled by Employer.</t>
  </si>
  <si>
    <t>3205 Faubourg Road</t>
  </si>
  <si>
    <t>H-300-20330-928723</t>
  </si>
  <si>
    <t>JO-A-300-20330-928723</t>
  </si>
  <si>
    <t>Experience as Ranch laborer</t>
  </si>
  <si>
    <t xml:space="preserve">432 Gordons Corner Rd </t>
  </si>
  <si>
    <t>H-300-20336-933131</t>
  </si>
  <si>
    <t xml:space="preserve">Mark Gary Flying Service, Inc. </t>
  </si>
  <si>
    <t xml:space="preserve">47 Four Mile Rd </t>
  </si>
  <si>
    <t>markgary1347@gmail.com</t>
  </si>
  <si>
    <t>JO-A-300-20336-933131</t>
  </si>
  <si>
    <t xml:space="preserve">Position requires driving tractors and operating farm equipment to till soil, plant, irrigate, fertilize, and harvest crops. Position will perform mechanical repair and maintenance. Three months experience and basic literacy, reading and math skills required. Position will operate farm vehicles on public roads and must have or be able to obtain drivers license within 30 days after hire. </t>
  </si>
  <si>
    <t xml:space="preserve">47 Four Mile Rd. </t>
  </si>
  <si>
    <t>800 Marshall St</t>
  </si>
  <si>
    <t>H-300-20324-919342</t>
  </si>
  <si>
    <t>Welford's County Line Nursery of Mississippi Inc.</t>
  </si>
  <si>
    <t>Welford</t>
  </si>
  <si>
    <t>countylinenurser@bellsouth.net</t>
  </si>
  <si>
    <t>JO-A-300-20324-919342</t>
  </si>
  <si>
    <t>Able to drive tractor, forklift. Able to operate weed eaters, mowers, hedge trimmers, posthole diggers, power tools. Use shovels, hoes, pruning shears. Work inside and outside in various weather conditions (100-degree temp., light rain). Able to perform physically demanding job duties (standing/stooping, bending for long periods),   Must be available for the entire contract period and able to perform all job duties.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
Random drug test post hiring, for cause testing, post-accident testing. Drug testing will be conducted at employer's expense.</t>
  </si>
  <si>
    <t xml:space="preserve">5165 Old Highway 63 N </t>
  </si>
  <si>
    <t xml:space="preserve">991 Man Moulds Rd </t>
  </si>
  <si>
    <t>https://wings.mdes.ms.gov</t>
  </si>
  <si>
    <t>H-300-20324-919350</t>
  </si>
  <si>
    <t>Holly Ridge Partnership</t>
  </si>
  <si>
    <t>100 Arbor Ln</t>
  </si>
  <si>
    <t>Farm Operator</t>
  </si>
  <si>
    <t>Tyler.neal1987@gmail.com</t>
  </si>
  <si>
    <t>JO-A-300-20324-919350</t>
  </si>
  <si>
    <t>' We will make all deductions from paychecks that are required by law.
Federal Tax, Social Security, and Medicare deductions-U. S. workers 
State Tax deductions*-U. S. workers who choose to have taxes withheld
Federal Tax deductions and State Tax deductions*- H-2A workers who choose to have deductions withheld
*(Agriculture wages in Mississippi are exempt from withholding taxes MS 35.III.11.03 Chapter 03)</t>
  </si>
  <si>
    <t xml:space="preserve">Able to drive a tractor. Must be available for the entire contract period and able to perform all job duties. Must be able to work all shifts. Some heavy lifting (50 lbs.) Able to walk in 4-4 1/2 feet water.  Work is outside in hot and cold weather.    Hours of work may vary due to weather conditions and job duties. Applicants meeting all qualifications required must possess documents to complete INS Form I-9 and be available at the time and place necessary to begin employment. 
</t>
  </si>
  <si>
    <t xml:space="preserve">179 E. Caile Rd   </t>
  </si>
  <si>
    <t>179 E Caile Rd</t>
  </si>
  <si>
    <t>H-300-20323-918020</t>
  </si>
  <si>
    <t>10435  54th Ave NW, Sherwood, ND 58782, Renville County</t>
  </si>
  <si>
    <t>JO-A-300-20323-918020</t>
  </si>
  <si>
    <t>Exposure to extreme temperatures.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</si>
  <si>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H-300-20322-914953</t>
  </si>
  <si>
    <t>8170 Hwy 9</t>
  </si>
  <si>
    <t>see D1</t>
  </si>
  <si>
    <t>JO-A-300-20322-914953</t>
  </si>
  <si>
    <t xml:space="preserve">' Workers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</si>
  <si>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Silverthorne </t>
  </si>
  <si>
    <t>Fixed Housing:  304 Otter Creek Road</t>
  </si>
  <si>
    <t>Apartment in basement of house</t>
  </si>
  <si>
    <t>H-300-20328-923719</t>
  </si>
  <si>
    <t>Gabrielson Farms LLC</t>
  </si>
  <si>
    <t>PO BOX 214</t>
  </si>
  <si>
    <t>216 HERRICKS LANE</t>
  </si>
  <si>
    <t>JAMESPORT</t>
  </si>
  <si>
    <t>Gabrielson</t>
  </si>
  <si>
    <t>PO Box 2014</t>
  </si>
  <si>
    <t>216 Herricks Lane</t>
  </si>
  <si>
    <t>Jamesport</t>
  </si>
  <si>
    <t>cgabrielsonfarm@optonline.net</t>
  </si>
  <si>
    <t>JO-A-300-20328-923719</t>
  </si>
  <si>
    <t>' State taxes deducted</t>
  </si>
  <si>
    <t>11 workers at 749 Manor Lane</t>
  </si>
  <si>
    <t>Double wide housing</t>
  </si>
  <si>
    <t>H-300-20314-904289</t>
  </si>
  <si>
    <t>Cupp &amp; Sons, LLC</t>
  </si>
  <si>
    <t>263 King St</t>
  </si>
  <si>
    <t xml:space="preserve">Mailing:  198 Shadyside Ave.,  Concord,  MA 01742 </t>
  </si>
  <si>
    <t>Cupp</t>
  </si>
  <si>
    <t>Mailing:  198 Shadyside Ave. ,  Concord,  MA 01742</t>
  </si>
  <si>
    <t>JO-A-300-20314-904289</t>
  </si>
  <si>
    <t xml:space="preserve">'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Workers may be subject to disciplinary action for failing to obtain employer's permission for a personal long-distance call or to repay the cost of such call within a reasonable time. Employer may charge worker reasonable repair costs for damage to housing beyond normal wear and tear, if worker is found to have been responsible for such damage. </t>
  </si>
  <si>
    <t xml:space="preserve">This job requires a minimum of one month of prior verifiable employment experience on a vegetable farm or nursery, including tractor operation experience.  Saturday work required. Must be able to lift/carry 60 lbs occasionally.    </t>
  </si>
  <si>
    <t>263 King Street</t>
  </si>
  <si>
    <t>183 Woburn St</t>
  </si>
  <si>
    <t>Single-family frame house</t>
  </si>
  <si>
    <t>www.mass.gov/masshire-career-centers/locations</t>
  </si>
  <si>
    <t>H-300-20342-939806</t>
  </si>
  <si>
    <t>Blackberry Ranch, Inc.</t>
  </si>
  <si>
    <t>P.O. Box 1928</t>
  </si>
  <si>
    <t>120 N. 4th St.</t>
  </si>
  <si>
    <t>Chickasha</t>
  </si>
  <si>
    <t>JO-A-300-20342-939806</t>
  </si>
  <si>
    <t>1435 S Hwy 81</t>
  </si>
  <si>
    <t>802 County Rd 1440</t>
  </si>
  <si>
    <t>fsc@suddenlinkmail.com</t>
  </si>
  <si>
    <t>H-300-20323-917631</t>
  </si>
  <si>
    <t xml:space="preserve">Andy and Nancy Downs PTR </t>
  </si>
  <si>
    <t xml:space="preserve">1002 9TH AVE </t>
  </si>
  <si>
    <t>downstrk@utma.com</t>
  </si>
  <si>
    <t>JO-A-300-20323-917631</t>
  </si>
  <si>
    <t>Minimum of (3) months experience required. To comply with Federal, State and County regulations  must be willing to obtain an appropriate drivers license within two months of employment. If applicant does have a license,
applicant must furnish employer with current drivers abstract showing acceptable driving record. Ability to lift 60 lbs.</t>
  </si>
  <si>
    <t>1420 9th St</t>
  </si>
  <si>
    <t>1320 3rd Street Apt 5</t>
  </si>
  <si>
    <t>Employer renting 2 bedroom apartment</t>
  </si>
  <si>
    <t>H-300-20346-954970</t>
  </si>
  <si>
    <t>Eddleman Oar Lock Ranch, LLC</t>
  </si>
  <si>
    <t>5130  Pineview Road</t>
  </si>
  <si>
    <t>Worden</t>
  </si>
  <si>
    <t>Eddleman</t>
  </si>
  <si>
    <t>JO-A-300-20346-954970</t>
  </si>
  <si>
    <t>Avg. 9 hrs/day, 54 hrs./wk.; Mon.-Sat. Night shifts during calving (Mar. 15 - May 15). Sunday - worker may be requested to work on Sunday but  not obligated to do so.</t>
  </si>
  <si>
    <t xml:space="preserve">5130 Pineview Road </t>
  </si>
  <si>
    <t>5181 Pineview Road</t>
  </si>
  <si>
    <t>Meridian</t>
  </si>
  <si>
    <t>H-300-20334-930065</t>
  </si>
  <si>
    <t>Prairie Ridge Farms Inc.</t>
  </si>
  <si>
    <t>44554 106th Street</t>
  </si>
  <si>
    <t>Veblen</t>
  </si>
  <si>
    <t>Millner</t>
  </si>
  <si>
    <t>JO-A-300-20334-930065</t>
  </si>
  <si>
    <t>219 W. Noble Avenue</t>
  </si>
  <si>
    <t>Fully furnished rental accommodations</t>
  </si>
  <si>
    <t>Verona</t>
  </si>
  <si>
    <t>H-300-20344-943146</t>
  </si>
  <si>
    <t xml:space="preserve">Finlayson </t>
  </si>
  <si>
    <t>455 West 600 South</t>
  </si>
  <si>
    <t>crawfordsvillein@bonnieplants.com</t>
  </si>
  <si>
    <t>JO-A-300-20344-943146</t>
  </si>
  <si>
    <t>Three months of agricultural work experience required. Lift up to 60 lbs. Work in extremely hot, cold and/or wet weather. Perform prolonged bending, twisting, stooping,  walking, pushing and pulling and standing on concrete or other surfaces. Repetitively use hand and finger movements. Must be 18 years of age or older. Employer is a drug-free workplace. Drug and alcohol testing may be conducted post-hire at the employer's expense and is not part of the interview process.</t>
  </si>
  <si>
    <t>H-300-20294-883334</t>
  </si>
  <si>
    <t>Wendl Feedlot Inc.</t>
  </si>
  <si>
    <t>27648 Olympic Ave</t>
  </si>
  <si>
    <t>Wendl</t>
  </si>
  <si>
    <t>wendlfeedlots@outlook.com</t>
  </si>
  <si>
    <t>JO-A-300-20294-883334</t>
  </si>
  <si>
    <t xml:space="preserve">Must be able to lift and carry 75lb for 75 yards </t>
  </si>
  <si>
    <t>24575 280th Street</t>
  </si>
  <si>
    <t>Dedham</t>
  </si>
  <si>
    <t>wendlfeedlot@outlook.com</t>
  </si>
  <si>
    <t>H-300-20293-881893</t>
  </si>
  <si>
    <t>Vesper Ranch</t>
  </si>
  <si>
    <t>PO Box 679</t>
  </si>
  <si>
    <t>Springs</t>
  </si>
  <si>
    <t>JO-A-300-20293-881893</t>
  </si>
  <si>
    <t xml:space="preserve">The employer confirms that a minimum of 90% of the work contract shall be performed on the range for the total number of workdays requested.  The ranch consists of hundreds of square miles of ground and is home to many thousand head of livestock.  The ranch housing is located on the thousand acre ranch and is considered traditional style housing, not tented temporary housing which is commonly found in many Range Herder operations. Although workers will be living in fixed site housing, they do not work in the house and do in fact spend their days on the open range.  If a herders immediate attention is required on the range, such as a predator attach, the range worker is alerted to it via his two way radio or cell phone, both of which are provided to the range worker at no charge to the worker.  Various land lines exist throughout the ranch and workers have a mobile phone and two-way radio at all times. </t>
  </si>
  <si>
    <t>12665 FM 468</t>
  </si>
  <si>
    <t>Big Wells</t>
  </si>
  <si>
    <t>Modular Building</t>
  </si>
  <si>
    <t>csprings@outlook.com</t>
  </si>
  <si>
    <t>H-300-20344-947468</t>
  </si>
  <si>
    <t>Roaring Fork Sheep LLC</t>
  </si>
  <si>
    <t>PO Box 1, Dixon, WY, 82323</t>
  </si>
  <si>
    <t xml:space="preserve">Jock or Olena </t>
  </si>
  <si>
    <t>JO-A-300-20344-947468</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</si>
  <si>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handle animals using low stress handling methods, meet personal hygiene requirements.</t>
  </si>
  <si>
    <t>H-300-20314-904616</t>
  </si>
  <si>
    <t xml:space="preserve">The Turf Company of NV, Inc. </t>
  </si>
  <si>
    <t>High Desert Turf</t>
  </si>
  <si>
    <t>2160 East Lake Hazel Road</t>
  </si>
  <si>
    <t>19 East Pursell Lane, Yerington, NV 89447</t>
  </si>
  <si>
    <t>Darwin</t>
  </si>
  <si>
    <t>19 East Pursell Lane, Yerington, NV 89447-No mail receptacle</t>
  </si>
  <si>
    <t>accounting@turfcompany.com</t>
  </si>
  <si>
    <t>JO-A-300-20314-904616</t>
  </si>
  <si>
    <t>Applicants must have a minimum of three (3) months of experience in the production/harvesting of sod, including the operation and maintenance of specilized sod production and harvesting machinery.  To meet minimum acceptable performance standards when irrigating, the worker must, after a 10-day conditioning period, move an average of at least 48 40-foot sections of 3-inch pipe or 44 40-foot sections of 4-inch pipe per hour under normal working conditions.</t>
  </si>
  <si>
    <t>19 East Pursell Lane</t>
  </si>
  <si>
    <t>13 Pursell Lane</t>
  </si>
  <si>
    <t>H-300-20317-910636</t>
  </si>
  <si>
    <t>JO-A-300-20317-910636</t>
  </si>
  <si>
    <t>H-300-20344-944585</t>
  </si>
  <si>
    <t>Rocking R Ranch &amp; Lodge Guest Operations, Inc</t>
  </si>
  <si>
    <t>PO Box 120002, Antimony, UT, 84712</t>
  </si>
  <si>
    <t>Antimony</t>
  </si>
  <si>
    <t>Creston</t>
  </si>
  <si>
    <t>775 North Highway 22</t>
  </si>
  <si>
    <t>creston@rockinrranch.com</t>
  </si>
  <si>
    <t>JO-A-300-20344-944585</t>
  </si>
  <si>
    <t>775 N Hwy 22</t>
  </si>
  <si>
    <t>H-300-20318-911634</t>
  </si>
  <si>
    <t>JO-A-300-20318-911634</t>
  </si>
  <si>
    <t>H-300-20318-912006</t>
  </si>
  <si>
    <t>1204 W 5th St.</t>
  </si>
  <si>
    <t>JO-A-300-20318-912006</t>
  </si>
  <si>
    <t>May be 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</si>
  <si>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 xml:space="preserve">1204 W 5th St   </t>
  </si>
  <si>
    <t>H-300-20245-799249</t>
  </si>
  <si>
    <t>Sun Citrus Harvesting, Inc.</t>
  </si>
  <si>
    <t>4918 NW Dill Rd.</t>
  </si>
  <si>
    <t>4918 NW Dill Rd</t>
  </si>
  <si>
    <t>JO-A-300-20245-799249</t>
  </si>
  <si>
    <t>44430 Neal Rd</t>
  </si>
  <si>
    <t>129 S Sumter Ave</t>
  </si>
  <si>
    <t>suncitrusharvestinginc1@gmail.com</t>
  </si>
  <si>
    <t>H-300-20254-815464</t>
  </si>
  <si>
    <t>JO-A-300-20254-815464</t>
  </si>
  <si>
    <t>H-300-20245-799330</t>
  </si>
  <si>
    <t>J.C Dowson, Inc.</t>
  </si>
  <si>
    <t>2382 W Boarman Rd.</t>
  </si>
  <si>
    <t>Divemon</t>
  </si>
  <si>
    <t>Thoma</t>
  </si>
  <si>
    <t>Divernon</t>
  </si>
  <si>
    <t>JO-A-300-20245-799330</t>
  </si>
  <si>
    <t>' See Addendum
Optional IRA plan.</t>
  </si>
  <si>
    <t>418 S 5th St.</t>
  </si>
  <si>
    <t>H-300-20248-806752</t>
  </si>
  <si>
    <t>Freedom Tree Farms, LLC</t>
  </si>
  <si>
    <t>P.O. BOX 69</t>
  </si>
  <si>
    <t>1147 US HWY 41</t>
  </si>
  <si>
    <t>PO Box 69</t>
  </si>
  <si>
    <t>info@freedomtreefarms.com</t>
  </si>
  <si>
    <t>JO-A-300-20248-806752</t>
  </si>
  <si>
    <t>Empleo de 11/17/2020 a 09/10/2021 Las tareas incluyen ciernes, injerto, poda, plantacin, excavacin, macetas, la azada, el tajar, replanteo y recorte de rboles y plantas. Operacin y mantenimiento de material de puericultura. rboles, arbustos y macetas tendrn que ser trasladados de los campos y las zonas de carga. Se requiere el levantamiento repetitivo de  70 para mover las plantas en maceta</t>
  </si>
  <si>
    <t xml:space="preserve">  1344 Sherrell Rd. Hillsboro, TN Coffee Co. House (11)   </t>
  </si>
  <si>
    <t>1370 Sherrell Rd. Hillsboro, TN Coffee Co. Barracks (8)</t>
  </si>
  <si>
    <t>HILLSBORO</t>
  </si>
  <si>
    <t>Barracks, Housing, Apartments</t>
  </si>
  <si>
    <t>H-300-20252-810053</t>
  </si>
  <si>
    <t>Shariden Farms Partnership</t>
  </si>
  <si>
    <t>110 Marianna Street</t>
  </si>
  <si>
    <t>PO Box 1008 Tallulah LA 71284</t>
  </si>
  <si>
    <t>cgrissom0286@yahoo.com</t>
  </si>
  <si>
    <t>JO-A-300-20252-810053</t>
  </si>
  <si>
    <t>' Federal Tax, Social Security, State Tax</t>
  </si>
  <si>
    <t>Minimum 1 month's experience; must be able to lift a 75 pound calf; must be able to obtain a driver's license within 30 days of hire; basic literacy and arithmetic requirement; no minimum education required.</t>
  </si>
  <si>
    <t>108 Crescent Plantation Drive</t>
  </si>
  <si>
    <t>840 Highway 602</t>
  </si>
  <si>
    <t>H-300-20272-848377</t>
  </si>
  <si>
    <t xml:space="preserve">Bortnyk </t>
  </si>
  <si>
    <t>JO-A-300-20272-848377</t>
  </si>
  <si>
    <t>H-300-20262-833091</t>
  </si>
  <si>
    <t>Christina Gamez</t>
  </si>
  <si>
    <t>1460 N Melrose Drive</t>
  </si>
  <si>
    <t>gamez692010@gmail.com</t>
  </si>
  <si>
    <t>JO-A-300-20262-833091</t>
  </si>
  <si>
    <t xml:space="preserve">' The employer will make the following deductions from the worker's wages: FICA, Medicare and income taxes as required by law; cash advances and repayment of loans; repayment of overpayment of wages to the worker; long 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
</t>
  </si>
  <si>
    <t xml:space="preserve">TRAINING: The employer will provide six (6) days of training. 
FORMACIN: El empleador proveer seis (6) das de entrenamiento.
PRODUCTION STANDARDS: After completion of training or break-in period, employer will expect worker to meet the following production standards  
Citrus, 12 boxes/hr.
NORMAS DE PRODUCCIN: Tras la finalizacin de la formacin o perodo break-in, empleador esperar trabajador para cumplir con las siguientes normas de produccin  
Naranja, 12 caja/hora
</t>
  </si>
  <si>
    <t>6520 Bethea Road</t>
  </si>
  <si>
    <t>710 and 712 Bill Head St.</t>
  </si>
  <si>
    <t>H-300-20262-834039</t>
  </si>
  <si>
    <t>AKS SNOCO LLC</t>
  </si>
  <si>
    <t>2406 E COUNTY ROAD 60</t>
  </si>
  <si>
    <t>WELLINGTON</t>
  </si>
  <si>
    <t>KORBY</t>
  </si>
  <si>
    <t>KYLE</t>
  </si>
  <si>
    <t>MEMBER</t>
  </si>
  <si>
    <t>INFO@KORBYSOD.COM</t>
  </si>
  <si>
    <t>JO-A-300-20262-834039</t>
  </si>
  <si>
    <t>' $5.00 WEEKLY CLEANING FEE</t>
  </si>
  <si>
    <t>8401 CALUMET 
3362 MAN O WAR</t>
  </si>
  <si>
    <t>RESIDENTIAL HOME</t>
  </si>
  <si>
    <t>H-300-20281-866630</t>
  </si>
  <si>
    <t>Arp Cattle Co</t>
  </si>
  <si>
    <t>4381 County Road 25</t>
  </si>
  <si>
    <t>Kennard</t>
  </si>
  <si>
    <t>Arp</t>
  </si>
  <si>
    <t>JO-A-300-20281-866630</t>
  </si>
  <si>
    <t>kneedeep9520@gmail.com</t>
  </si>
  <si>
    <t>H-300-20275-853961</t>
  </si>
  <si>
    <t>JO-A-300-20275-853961</t>
  </si>
  <si>
    <t>H-300-20275-853417</t>
  </si>
  <si>
    <t>JO-A-300-20275-853417</t>
  </si>
  <si>
    <t xml:space="preserve">This job requires a minimum of three months of prior experience working on a honeybee farm handling both manual and machine tasks associated with beekeeping. Applicants must be able to furnish verbal or written statement establishing relevant prior work experience. Workers must be able to perform manual as well as mechanized activities with accuracy and efficiency.  Saturday work required. Must be able to lift/carry 90 lbs. Workers need to have no fear of bees and be non-allergic to bee stings, pollen, honey or other products of the hive.  Must be able to work in excessive humidity and heat up to 115 degrees Fahrenheit.  Workers with appropriate licenses and a valid doctor's certificate may be asked to drive other workers.  Employer-paid post-hire drug testing is required upon reasonable suspicion of use and after a worker has an accident at work.   </t>
  </si>
  <si>
    <t>H-300-20287-876918</t>
  </si>
  <si>
    <t>JO-A-300-20287-876918</t>
  </si>
  <si>
    <t>H-300-20273-849280</t>
  </si>
  <si>
    <t>160 County Rd 105, Bunnell FL 32110</t>
  </si>
  <si>
    <t>JO-A-300-20273-849280</t>
  </si>
  <si>
    <t>H-300-20295-883952</t>
  </si>
  <si>
    <t xml:space="preserve">Stadelman Fruit, LLC - OR  </t>
  </si>
  <si>
    <t xml:space="preserve">200 W. Northstone Parkway </t>
  </si>
  <si>
    <t xml:space="preserve">Mailing: P.O. Box 445, Zillah, WA 98953 </t>
  </si>
  <si>
    <t>Zillah</t>
  </si>
  <si>
    <t>Florencio</t>
  </si>
  <si>
    <t>Orchard Administrator</t>
  </si>
  <si>
    <t xml:space="preserve">131 Bella Terra Rd. </t>
  </si>
  <si>
    <t>JO-A-300-20295-883952</t>
  </si>
  <si>
    <t xml:space="preserve">This job requires a minimum of three months of prior experience working in tree fruit orchards, handling both manual and machine tasks associated with fruit production, pruning activities and showing proficiency with orchard ladder use.  Workers must be able to perform all duties with accuracy and efficiency.  Saturday work required. Sunday work may be offered but is not required. Must be able to lift/carry 60  lbs. Employer-paid post-hire drug testing is required after a worker has an accident at work.   </t>
  </si>
  <si>
    <t>Pear Blossom Orchard Main - 7090 Old Parkdale Rd.</t>
  </si>
  <si>
    <t>7060 Old Parkdale Rd.</t>
  </si>
  <si>
    <t>H-300-20294-882777</t>
  </si>
  <si>
    <t>SeinePro Farms, Inc.</t>
  </si>
  <si>
    <t>405 Highway 165 N</t>
  </si>
  <si>
    <t>P.O. Box 249</t>
  </si>
  <si>
    <t>catpro@live.com</t>
  </si>
  <si>
    <t>JO-A-300-20294-882777</t>
  </si>
  <si>
    <t xml:space="preserve">Work is outside (both cold and hot), work in water, able to swim-ponds are 4-6 deep.   Hours of work may vary due to weather conditions, job duties Use various types of nets and/or seines to catch fish. Alternate work includes cleaning shed areas, removing debris from farm areas, repairing sheds, etc. Able to perform physically demanding job duties.  Must be available for entire contract period and able to perform all job duties.   Applicants meeting all qualifications required must possess documents to complete INS Form I-9 and be available at time and place necessary to begin employment. Able to drive tractor/farm truck. Able to operate farm equipment- weed eaters, mowers.  Able to perform physical labor- walking distances, pulling nets, wear waders in water. 
Drug testing can be conducted at SeinePro Farms, Inc.s expense if at any time employer feels it is necessary to ensure safety in the workplace. Drug testing will be conducting after hiring.  </t>
  </si>
  <si>
    <t>4873 Highway 82 E</t>
  </si>
  <si>
    <t>2060 Highway 82 W</t>
  </si>
  <si>
    <t>Mobile Hame</t>
  </si>
  <si>
    <t>algsb@hotmail.com</t>
  </si>
  <si>
    <t>H-300-20294-883108</t>
  </si>
  <si>
    <t>JO-A-300-20294-883108</t>
  </si>
  <si>
    <t>H-300-20301-888933</t>
  </si>
  <si>
    <t xml:space="preserve">9109 Binnsville Rd </t>
  </si>
  <si>
    <t>JO-A-300-20301-888933</t>
  </si>
  <si>
    <t>H-300-20293-881755</t>
  </si>
  <si>
    <t>Barton Schott</t>
  </si>
  <si>
    <t>210 Railroad St</t>
  </si>
  <si>
    <t>Schott</t>
  </si>
  <si>
    <t>JO-A-300-20293-881755</t>
  </si>
  <si>
    <t>7049 County Road 33</t>
  </si>
  <si>
    <t>bartonschott1@gmail.com</t>
  </si>
  <si>
    <t>H-300-20304-892560</t>
  </si>
  <si>
    <t>JO-A-300-20304-892560</t>
  </si>
  <si>
    <t>H-300-20288-878134</t>
  </si>
  <si>
    <t>Dwayne Compton</t>
  </si>
  <si>
    <t>22048 Lauderdale Highway</t>
  </si>
  <si>
    <t>Dwaynecompton69@gmail.com</t>
  </si>
  <si>
    <t>Couch Application Service  Assistance, LLC.</t>
  </si>
  <si>
    <t>JO-A-300-20288-878134</t>
  </si>
  <si>
    <t>8171 Bryan Road</t>
  </si>
  <si>
    <t xml:space="preserve">House, 3 bedroom, 1 bath.  </t>
  </si>
  <si>
    <t>H-300-20293-881983</t>
  </si>
  <si>
    <t>Kyle Sibert Farms</t>
  </si>
  <si>
    <t>JO-A-300-20293-881983</t>
  </si>
  <si>
    <t>H-300-20297-887199</t>
  </si>
  <si>
    <t>Louisiana Center for Equine Reproduction, LLC</t>
  </si>
  <si>
    <t>660 Montgomery Road</t>
  </si>
  <si>
    <t>Cramer Jr.</t>
  </si>
  <si>
    <t>office.lacey@gmail.com</t>
  </si>
  <si>
    <t>JO-A-300-20297-887199</t>
  </si>
  <si>
    <t>5124 Highway 182</t>
  </si>
  <si>
    <t>H-300-20301-889692</t>
  </si>
  <si>
    <t>JO-A-300-20301-889692</t>
  </si>
  <si>
    <t>H-300-20311-902131</t>
  </si>
  <si>
    <t>Rouge River Farms, Inc.</t>
  </si>
  <si>
    <t xml:space="preserve">945 Lee Hwy </t>
  </si>
  <si>
    <t>Reesor</t>
  </si>
  <si>
    <t>945 Lee Hwy</t>
  </si>
  <si>
    <t>JO-A-300-20311-902131</t>
  </si>
  <si>
    <t>Production Line Worker</t>
  </si>
  <si>
    <t>Positions sought by this labor certification are in sweet corn production/packing work.  To be considered for the jobs, applicants are required to have a at least three months of verifiable prior experience working in a vegetable packing facility or vegetable field production.  Prior experience in sweet corn production/packing is desirable but not required. Saturday work required.  Post-hire employer-paid drug testing required.  Must be able to lift/carry 50 pounds.</t>
  </si>
  <si>
    <t>1740 Englewood Dr.</t>
  </si>
  <si>
    <t>Staunton</t>
  </si>
  <si>
    <t>STAUNTON CITY</t>
  </si>
  <si>
    <t>H-300-20304-893599</t>
  </si>
  <si>
    <t>Duane's Crawfish Farms, Inc.</t>
  </si>
  <si>
    <t>2177 Cemetery Road</t>
  </si>
  <si>
    <t>duanersmith@bellsouth.net</t>
  </si>
  <si>
    <t>JO-A-300-20304-893599</t>
  </si>
  <si>
    <t>254 Odious Road</t>
  </si>
  <si>
    <t>H-300-20311-902314</t>
  </si>
  <si>
    <t>Altman Specialty Plants, LLC - AZ</t>
  </si>
  <si>
    <t>3825 West Southern Ave.</t>
  </si>
  <si>
    <t xml:space="preserve">Mailing:  3742 Blue Bird Canyon Road, Vista,  CA 92084 </t>
  </si>
  <si>
    <t>Mailing: 3742 Blue Bird Canyon Road, Vista, CA 92084</t>
  </si>
  <si>
    <t>JO-A-300-20311-902314</t>
  </si>
  <si>
    <t>3825 West Southern Avenue</t>
  </si>
  <si>
    <t>3717 West Nancy Lane</t>
  </si>
  <si>
    <t>dkushnir@altmanplants.com</t>
  </si>
  <si>
    <t>https://arizonaatwork.com/find-jobs</t>
  </si>
  <si>
    <t>H-300-20314-905360</t>
  </si>
  <si>
    <t>RICHARD EMPLOYMENT SERVICES</t>
  </si>
  <si>
    <t>1018 PRESTON BROUSSARD ROAD</t>
  </si>
  <si>
    <t>ARNAUDVILLE</t>
  </si>
  <si>
    <t>RICHARD JR</t>
  </si>
  <si>
    <t>DANIEL</t>
  </si>
  <si>
    <t xml:space="preserve">ARNAUVILLE </t>
  </si>
  <si>
    <t>drfarmempsrv@gmail.com</t>
  </si>
  <si>
    <t>JO-A-300-20314-905360</t>
  </si>
  <si>
    <t xml:space="preserve">' FEDERAL, STATE, SOCIAL SECURITY, MEDICARE
ADVANCES TO PAY EARNED
A REASONABLE AMOUNT FOR ANY INTENTIONAL DAMAGE TO EQUIPMENT, HOUSING OR FURNISHING WILL BE CHARGED TO THE WORKER FOUND RESPONSIBLE. </t>
  </si>
  <si>
    <t>1367 MAIN HWY</t>
  </si>
  <si>
    <t>DRFARMEMPSRV@GMAIL.COM</t>
  </si>
  <si>
    <t>H-300-20330-929098</t>
  </si>
  <si>
    <t>JO-A-300-20330-929098</t>
  </si>
  <si>
    <t xml:space="preserve">' : The following deductions will be made from the worker’s pay:  FICA (if applicable); federal income tax withholding (if applicable); state and/or local tax withholding (if applicable); recovery of any loss to the Employer due to damage or loss of equipment/tools; housing or furnishings (beyond normal wear and tear) caused by the willful, dishonest, or grossly negligent conduct of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deductions expressly authorized by the worker in writing (if any); medical insurance payments, if applicable; and any repayment of cash advances made by employer to employee provided that such repayment will not result in a wage violation under this section in any given pay period. </t>
  </si>
  <si>
    <t>Special requirements: One month wine general vineyard work experience. Workers must be able to lift 50 lbs frequently. No smoking, drinking alcohol, or illegal weapons or
controlled substances in the fields or in housing. Able to stoop, bend, and work in cold and wet conditions. Able to use tools such as pruning shears, grape knives, hand saws,
weed eaters, hedgers, shovels. Safety use and training provided by employer. Workers must abide by Employer housing rules. Proficiency in English or Spanish is required for
training and safety purposes. (i.e. Workers must listen to, understand and follow instructions of Employer crew leaders, supervisors and managers.)</t>
  </si>
  <si>
    <t xml:space="preserve">Capener Vineyard:  19460 Geyserville Ave. </t>
  </si>
  <si>
    <t xml:space="preserve">Geyserville </t>
  </si>
  <si>
    <t>Cloverdale Oaks Inn, 123 S. Cloverdale Blvd</t>
  </si>
  <si>
    <t>H-300-20337-934125</t>
  </si>
  <si>
    <t xml:space="preserve">Loma Vista Nursery, Inc  </t>
  </si>
  <si>
    <t xml:space="preserve">1107 E 23rd Street </t>
  </si>
  <si>
    <t>Ottawa</t>
  </si>
  <si>
    <t xml:space="preserve">Oestmann </t>
  </si>
  <si>
    <t xml:space="preserve">Lyndsi </t>
  </si>
  <si>
    <t>1107 E 23rd Street</t>
  </si>
  <si>
    <t>JO-A-300-20337-934125</t>
  </si>
  <si>
    <t xml:space="preserve">This job requires a minimum of three months of prior experience working in a nursery, fruit or vegetable farm, handling both manual and machine tasks associated with commodity production and harvest activities.  Must be able to lift/carry 60  lbs. Employer-paid pre-employment and post-hire drug testing required.   </t>
  </si>
  <si>
    <t>Loma Vista Nursery - Container - 1107 E 23rd St.</t>
  </si>
  <si>
    <t>Ottowa</t>
  </si>
  <si>
    <t>1203 S Maple St.</t>
  </si>
  <si>
    <t xml:space="preserve">Ottawa </t>
  </si>
  <si>
    <t>leanne@lomavistanursery.com</t>
  </si>
  <si>
    <t>H-300-20323-918357</t>
  </si>
  <si>
    <t>Galloway Cotton Farm</t>
  </si>
  <si>
    <t>354 Woodruff 752</t>
  </si>
  <si>
    <t>P.O. Box 159</t>
  </si>
  <si>
    <t>JO-A-300-20323-918357</t>
  </si>
  <si>
    <t xml:space="preserve">Position requires driving tractors and operating high technology farm equipment to plant, irrigate, &amp; harvest crops as well as perform mechanical repair and maintenance.  3 months experience and basic literacy, reading, and math skills required. Applicant will operate farm vehicles on public roads and must have or be able to obtain drivers license within 30 days after hire. </t>
  </si>
  <si>
    <t>H-300-20335-931186</t>
  </si>
  <si>
    <t>Vizena Farms, LLC</t>
  </si>
  <si>
    <t>17296 Rd. 2 NW</t>
  </si>
  <si>
    <t>Garces</t>
  </si>
  <si>
    <t>JO-A-300-20335-931186</t>
  </si>
  <si>
    <t>Rockwood Townhouses:  217 3rd Ave. SW</t>
  </si>
  <si>
    <t>Private Townhouses</t>
  </si>
  <si>
    <t>sam@suncurepelletmill.com</t>
  </si>
  <si>
    <t>H-300-20330-927962</t>
  </si>
  <si>
    <t>JO-A-300-20330-927962</t>
  </si>
  <si>
    <t>H-300-20323-917156</t>
  </si>
  <si>
    <t>Julie Rini</t>
  </si>
  <si>
    <t>961 Russell Cave Road</t>
  </si>
  <si>
    <t>Rini</t>
  </si>
  <si>
    <t>961 Russell Cave Rd</t>
  </si>
  <si>
    <t>JO-A-300-20323-917156</t>
  </si>
  <si>
    <t xml:space="preserve">Paris </t>
  </si>
  <si>
    <t>140 Susan Trace</t>
  </si>
  <si>
    <t>H-300-20315-905570</t>
  </si>
  <si>
    <t>CARNEROS CREEK WINERY, INC.</t>
  </si>
  <si>
    <t xml:space="preserve">Carneros Creek Winery </t>
  </si>
  <si>
    <t xml:space="preserve">1134 Dealy lane </t>
  </si>
  <si>
    <t>Mahoney</t>
  </si>
  <si>
    <t>1134 Dealy lane</t>
  </si>
  <si>
    <t>h2afarming@gmail.com</t>
  </si>
  <si>
    <t>JO-A-300-20315-905570</t>
  </si>
  <si>
    <t xml:space="preserve">Agricultural Farm Worker (Wine Grapes) </t>
  </si>
  <si>
    <t xml:space="preserve">' The following deductions will be made from the worker’s pay: FICA (ifapplicable); federal income tax withholding (if applicable); state and/or local tax withholding (if applicable); recovery of any loss to the Employer due to damage or loss of equipment; housing or furnishings (beyond normal wear and tear) caused by the willful, dishonest, or grossly negligent conduct of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deductions expressly authorized by the worker in writing (if any). </t>
  </si>
  <si>
    <t xml:space="preserve">Must have 3 months of wine grape experience. Workers must be able to lift 50 lbs frequently.  No smoking, drinking, or illegal weapons or controlled substances in the fields or in housing.  Cannot be color blind due to the need to distinguish colors of crops.  Able to stoop, bend, walk extensively, and work in cold and wet conditions.  Able to use tools such as pruning shears, grape knives, hand saws, weed eaters, hedgers, shovels.  Workers may use chains saws.  Safety use and training provided by employer.  Workers must abide by Employer housing rules.  Some knowledge of English or Spanish is required for training and safety purposes. (i.e. Workers must listen to, understand and follow instructions of Employer supervisors and managers.) The Employer requires that employees have a sixth grade education or higher, in order to be able to understand basic forms, rules and instructions. </t>
  </si>
  <si>
    <t>1134  Dealy Lane</t>
  </si>
  <si>
    <t>5589 Silverado Trail</t>
  </si>
  <si>
    <t>Farm Worker Center-House</t>
  </si>
  <si>
    <t>H-300-20323-917197</t>
  </si>
  <si>
    <t>Mailing: P.O. Box 13, Beverly, OH  45715</t>
  </si>
  <si>
    <t xml:space="preserve">Mailing:  P.O. Box 13  Beverly, OH  45715 </t>
  </si>
  <si>
    <t>JO-A-300-20323-917197</t>
  </si>
  <si>
    <t>This job requires a minimum of three months of prior experience working on a diversified crop farm handling both machine and manual tasks associated with commodity and tree production/harvest activities. Workers must be able to safely perform all duties, manual as well as mechanized, with accuracy and efficiency.  This is considered heavy manual labor; to perform the job adequately workers must be able to lift boxed produce weighing up to 60 pounds over the course of a normal work day. Applicants must be able to furnish verbal or written statement establishing relevant prior work experience.</t>
  </si>
  <si>
    <t>Employer-owned Barracks</t>
  </si>
  <si>
    <t>H-300-20324-920611</t>
  </si>
  <si>
    <t>Calhoon Ranch</t>
  </si>
  <si>
    <t>31008 Calhoon Road</t>
  </si>
  <si>
    <t>Ideal</t>
  </si>
  <si>
    <t>Calhoon</t>
  </si>
  <si>
    <t>mike.calhoon@hotmail.com</t>
  </si>
  <si>
    <t>JO-A-300-20324-920611</t>
  </si>
  <si>
    <t>31121  259th St.</t>
  </si>
  <si>
    <t>H-300-20318-911613</t>
  </si>
  <si>
    <t>A &amp; E Farms Inc.</t>
  </si>
  <si>
    <t>171 Theunissen Lane</t>
  </si>
  <si>
    <t>Melancon</t>
  </si>
  <si>
    <t>erin.melancon@broussardpoche.com</t>
  </si>
  <si>
    <t>JO-A-300-20318-911613</t>
  </si>
  <si>
    <t>Farmworker - Crawfish, Rice &amp; Hay Harvesting</t>
  </si>
  <si>
    <t>6473 Roberts Cove Rd</t>
  </si>
  <si>
    <t>H-300-20314-904167</t>
  </si>
  <si>
    <t>Loucardeaux Enterprises, LLC.</t>
  </si>
  <si>
    <t>6079 West Whitney</t>
  </si>
  <si>
    <t>Mire</t>
  </si>
  <si>
    <t>smire53@rcsaccess.net</t>
  </si>
  <si>
    <t>JO-A-300-20314-904167</t>
  </si>
  <si>
    <t>1009 East Whitney</t>
  </si>
  <si>
    <t>1065 Istre Road</t>
  </si>
  <si>
    <t>H-300-20335-930449</t>
  </si>
  <si>
    <t>Carona Farms LLC</t>
  </si>
  <si>
    <t>54398 N Larussa Lane</t>
  </si>
  <si>
    <t>P O Box 1147 Independence LA 70443 (Mailing)</t>
  </si>
  <si>
    <t>Carona</t>
  </si>
  <si>
    <t>dalecarona@outlook.com</t>
  </si>
  <si>
    <t>JO-A-300-20335-930449</t>
  </si>
  <si>
    <t>Mobile Home w/ attached Metal Bunkhouse</t>
  </si>
  <si>
    <t>H-300-20344-942527</t>
  </si>
  <si>
    <t>Willis Hansen</t>
  </si>
  <si>
    <t>934 W 4350 S</t>
  </si>
  <si>
    <t>allidance125@yahoo.com</t>
  </si>
  <si>
    <t>JO-A-300-20344-942527</t>
  </si>
  <si>
    <t>Redwash</t>
  </si>
  <si>
    <t>H-300-20328-923615</t>
  </si>
  <si>
    <t>JO-A-300-20328-923615</t>
  </si>
  <si>
    <t>H-300-20301-888992</t>
  </si>
  <si>
    <t>Ed McDonald</t>
  </si>
  <si>
    <t>4653 520 Road</t>
  </si>
  <si>
    <t>Hay Springs</t>
  </si>
  <si>
    <t>JO-A-300-20301-888992</t>
  </si>
  <si>
    <t>103 North Chambers</t>
  </si>
  <si>
    <t>mcdonaldapiary@outlook.com</t>
  </si>
  <si>
    <t>H-300-20330-927431</t>
  </si>
  <si>
    <t>Buffalo Creek Land &amp; Cattle LLC</t>
  </si>
  <si>
    <t>PO Box 2</t>
  </si>
  <si>
    <t>2320 Jackson County Road 28A</t>
  </si>
  <si>
    <t>Rand</t>
  </si>
  <si>
    <t>Ziegman</t>
  </si>
  <si>
    <t>buffalocreekoffice@gmail.com</t>
  </si>
  <si>
    <t>JO-A-300-20330-927431</t>
  </si>
  <si>
    <t xml:space="preserve">' Worker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</si>
  <si>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Rand </t>
  </si>
  <si>
    <t>H-300-20318-912059</t>
  </si>
  <si>
    <t>Ruby Land and Cattle Company LLC</t>
  </si>
  <si>
    <t>Winecup Gamble Ranch</t>
  </si>
  <si>
    <t xml:space="preserve">Ruby Land and Cattle Company LLC </t>
  </si>
  <si>
    <t>PO Box 249, Montello, NV. 89830</t>
  </si>
  <si>
    <t>Montello</t>
  </si>
  <si>
    <t>Maggie Gentert</t>
  </si>
  <si>
    <t>Sam Connolly or</t>
  </si>
  <si>
    <t>Manager/Ranchhand</t>
  </si>
  <si>
    <t>1 Winecup Ranch Rd</t>
  </si>
  <si>
    <t>joe@winecupgambleranch.com</t>
  </si>
  <si>
    <t>JO-A-300-20318-912059</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</si>
  <si>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t>
  </si>
  <si>
    <t>#1 Winecup Rd,</t>
  </si>
  <si>
    <t>#1 Winecup Ranch Rd</t>
  </si>
  <si>
    <t>H-300-20315-906784</t>
  </si>
  <si>
    <t>JO-A-300-20315-906784</t>
  </si>
  <si>
    <t>H-300-20275-854321</t>
  </si>
  <si>
    <t>Peart Ranch Operation LLC</t>
  </si>
  <si>
    <t>6450 Manhead Road</t>
  </si>
  <si>
    <t>PO Box 128, Randolph UT 84064 (Mailing Address)</t>
  </si>
  <si>
    <t>Peart</t>
  </si>
  <si>
    <t>Lana or Dan</t>
  </si>
  <si>
    <t>Bookeeper/Owner</t>
  </si>
  <si>
    <t>peartranch@gmail.com</t>
  </si>
  <si>
    <t>JO-A-300-20275-854321</t>
  </si>
  <si>
    <t>' All deductions required by law will be made from the worker’s paycheck. Social Security, Federal and State (if applicable) taxes will only be deducted from foreign H-2A workers at their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</si>
  <si>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6450 Manhead Rd</t>
  </si>
  <si>
    <t>H-300-20307-895375</t>
  </si>
  <si>
    <t>CORNELIUS CRAWFISH</t>
  </si>
  <si>
    <t>3594 CR 222</t>
  </si>
  <si>
    <t>herff_cornelius@yahoo.com</t>
  </si>
  <si>
    <t>JO-A-300-20307-895375</t>
  </si>
  <si>
    <t xml:space="preserve">' FEDERAL
SOCIAL SECURITY
ADVANCE ON PAY EARNED
WORKER WILL BE CHARGED A REASONABLE COST FOR ANY WILLFUL DAMAGE TO HOUSING, FURNISHINGS OR TOOLS. </t>
  </si>
  <si>
    <t>31300 FM 222</t>
  </si>
  <si>
    <t xml:space="preserve">CINDER BLOCK HOUSE </t>
  </si>
  <si>
    <t>H-300-20309-898865</t>
  </si>
  <si>
    <t>69650 Hwy 205, Burns OR 97720</t>
  </si>
  <si>
    <t>JO-A-300-20309-898865</t>
  </si>
  <si>
    <t xml:space="preserve">Required to: perform tasks capably and efficiently without close supervision,spend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t>
  </si>
  <si>
    <t>H-300-20246-802262</t>
  </si>
  <si>
    <t>JO-A-300-20246-802262</t>
  </si>
  <si>
    <t>113 Ash Street</t>
  </si>
  <si>
    <t>Cochran</t>
  </si>
  <si>
    <t>BLECKLEY</t>
  </si>
  <si>
    <t>123 Westside Road</t>
  </si>
  <si>
    <t>H-300-20259-823847</t>
  </si>
  <si>
    <t>ODOM NURSERY CO INC</t>
  </si>
  <si>
    <t>10279 MANCHESTER HWY</t>
  </si>
  <si>
    <t>MORRISON</t>
  </si>
  <si>
    <t>ODOM</t>
  </si>
  <si>
    <t>JACK</t>
  </si>
  <si>
    <t>dodom@odomnursery.com</t>
  </si>
  <si>
    <t>JO-A-300-20259-823847</t>
  </si>
  <si>
    <t>TREE NURSERY WORKER</t>
  </si>
  <si>
    <t xml:space="preserve">' FOR LOCAL WORKERS: SOCIAL SECURITY, FEDERAL AND STATE TAXES / State tax will not be deducted for work performed in TN
FOR ALL WORKERS : REPAYMENT FOR CASH ADVANCE AND FOR THE ONES
LIVING IN HOUSING PROVIDED BY EMPLOYER: WILLFUL DESTRUCTION OF PROPERTY.
</t>
  </si>
  <si>
    <t>HWY 55 10279 MANCHESTER HWY</t>
  </si>
  <si>
    <t>2481 MORRISON-VIOLA RD
396 TIC TAC MILL RD
743 BONNER RD</t>
  </si>
  <si>
    <t xml:space="preserve">MORRISON </t>
  </si>
  <si>
    <t>ONE HOUSE AND TWO MOBILE HOMES</t>
  </si>
  <si>
    <t>H-300-20256-819716</t>
  </si>
  <si>
    <t>JO-A-300-20256-819716</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</si>
  <si>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or furnishing in housing,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No deductions except those required or permitted by law will be made which bring the worker’s earnings for any pay period</t>
  </si>
  <si>
    <t xml:space="preserve">Minimum Job Qualifications:
Must have 1-month work experience working as a tractor driver and  field work as defined in this application including farming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Must be able to walk on uneven ground. Must be able to work on sitting positions for long periods.  No smoking, alcohol, firearms in field or housing. 
</t>
  </si>
  <si>
    <t xml:space="preserve">8th Street &amp; Ave. E
</t>
  </si>
  <si>
    <t>Patterson Apartments, 500 16th Avenue</t>
  </si>
  <si>
    <t>H-300-20262-831569</t>
  </si>
  <si>
    <t>Eugene N. Zaunbrecher</t>
  </si>
  <si>
    <t>1313 Roberts Cove Road</t>
  </si>
  <si>
    <t>1313 Roberts Cove Rd</t>
  </si>
  <si>
    <t>Eugene.Zaunbrecher@gmail.com</t>
  </si>
  <si>
    <t>eugene.zaunbrecher@gmail.com</t>
  </si>
  <si>
    <t>JO-A-300-20262-831569</t>
  </si>
  <si>
    <t>Agriculture Worker</t>
  </si>
  <si>
    <t>' Social Security
Federal Income Tax
State Income Tax
Willful destruction of property</t>
  </si>
  <si>
    <t xml:space="preserve">General conditions applicable to All Crops: Work begins at an assigned period. Work is performed under various weather conditions. Workers will work and perform repetitive task on their feet in bent and stooped  positions for long periods of time. Workers will use muscles to lift, push, pull or carry heavy objects in loading and unloading trucks. All of the task in this job description constitute one (1) job; the employer may assign workers to different task on any day or to multiple task during the same day in the sole judgment of the employer. Workers may be required to perform work on the farm that is incidental to producing the crops such as maintaining grounds, operate tractor/farm equipment, and incidental crop setup when needed. Workers may operate tractors, sprayers, harvester or other equipment, whether it is manual or power equipment. </t>
  </si>
  <si>
    <t>224 Platte Rd</t>
  </si>
  <si>
    <t>2331 Schule Rd</t>
  </si>
  <si>
    <t>Wood frame house 2br\bath\kitchen\den</t>
  </si>
  <si>
    <t>H-300-20274-851856</t>
  </si>
  <si>
    <t>Morgan Farms</t>
  </si>
  <si>
    <t>374 County Road 536</t>
  </si>
  <si>
    <t>Greenway</t>
  </si>
  <si>
    <t>morganfarms91@gmail.com</t>
  </si>
  <si>
    <t>JO-A-300-20274-851856</t>
  </si>
  <si>
    <t>Exposure to extreme temperatures. Must be able to obtain a driver's license within 30 days of hire. Minimum (1) months experience. Must be able to lift a 75 pound calf. Basic literacy and arithmetic requirement. Wage rate may increase with verifiable experience. Employer may reward exceptional work with monetary or other benefits in addition to those listed here in his sole discretion.</t>
  </si>
  <si>
    <t>900 S Houston Avenue</t>
  </si>
  <si>
    <t>H-300-20258-821574</t>
  </si>
  <si>
    <t>Greg Tople Farms</t>
  </si>
  <si>
    <t>39211 133rd Street</t>
  </si>
  <si>
    <t>Tople</t>
  </si>
  <si>
    <t>lisak@nvc.net</t>
  </si>
  <si>
    <t>JO-A-300-20258-821574</t>
  </si>
  <si>
    <t>Must be able to obtain a driver's license within 30 days of hire. Employer requires drug screen post hire at employer's expense due to the liability of driving trucks on public roads. Failure to pass drug screen will result in termination of employment. Extensive pushing, pulling and walking. Must be able to lift a 75 pound calf. Wage rate may increase with verifiable experience. Minimum two  (2) months experience. Must be able to obtain a driver's license within 30 days of hire. Basic literacy and arithmetic requirement. No minimum education required.</t>
  </si>
  <si>
    <t>41565 128th Street</t>
  </si>
  <si>
    <t>316 Elm St, Apt 7</t>
  </si>
  <si>
    <t>H-300-20256-819712</t>
  </si>
  <si>
    <t>JO-A-300-20256-819712</t>
  </si>
  <si>
    <t xml:space="preserve">Tulip Picker: Must be able to follow verbal instructions; be able to count, bend, walk, and stand for long periods of time and list crates of about 15 pounds.
Tulip Planter: Must be able to stand for long periods of time. 
Iris Planter: Must be able to stand for long periods of time.
Requirements: 1 month of fresh flower harvest or nursery experience. Cannot be color blind due to the need to distinguish colors of crops for proper ripeness and maturity, able to use shears, clippers and other agricultural tools, no smoking, illegal drugs, alcohol, or weapons of any sort in the housing or work fields.  Proficiency in English or Spanish is required for training and safety purposes.  Work is performed indoors in cold and other elements of the normal greenhouse, nursery and warehouse environment.  Workers should come prepared with appropriate clothing and footwear for the work and working conditions described.
</t>
  </si>
  <si>
    <t>3160 Upper Bay Road</t>
  </si>
  <si>
    <t>Arcata</t>
  </si>
  <si>
    <t>•	2076 Upper Bay Blvd</t>
  </si>
  <si>
    <t>H-300-20274-850991</t>
  </si>
  <si>
    <t>Kyle Hart</t>
  </si>
  <si>
    <t>Hart Land &amp; Cattle</t>
  </si>
  <si>
    <t xml:space="preserve">98 34th Ave </t>
  </si>
  <si>
    <t>JO-A-300-20274-850991</t>
  </si>
  <si>
    <t>Driver's License, three months of tractor driving and cattle experience</t>
  </si>
  <si>
    <t>161 34th Ave S</t>
  </si>
  <si>
    <t xml:space="preserve">Farm House , one story </t>
  </si>
  <si>
    <t>H-300-20269-845370</t>
  </si>
  <si>
    <t>Sweet River Company, LLC</t>
  </si>
  <si>
    <t>1200 Cedar Pass Rd.</t>
  </si>
  <si>
    <t>Driftwood</t>
  </si>
  <si>
    <t>Halbgewachs</t>
  </si>
  <si>
    <t>P.O. Box 228</t>
  </si>
  <si>
    <t>matt@sweetriverhoney.com</t>
  </si>
  <si>
    <t>JO-A-300-20269-845370</t>
  </si>
  <si>
    <t>Bee Rearing Specialist</t>
  </si>
  <si>
    <t xml:space="preserve">No fear of/non-allergic to bees/pollen. Able to lift up to 50 lbs. repetitively. Basic understanding of honey bee biology and lifecycles required.   </t>
  </si>
  <si>
    <t>7357 FM 673</t>
  </si>
  <si>
    <t>H-300-20293-882161</t>
  </si>
  <si>
    <t>85 Bennie Knight Rd.</t>
  </si>
  <si>
    <t>jasperal@bonnieplants.com</t>
  </si>
  <si>
    <t>JO-A-300-20293-882161</t>
  </si>
  <si>
    <t>Three months of agricultural work experience is required. Lift, carry, and load up to 50 lbs. Work in inclement weather including hot, cold, wet, and/or humid conditions for extensive periods of time. Walk, sit, stand on concrete or other surfaces, push and pull, stoop and crouch for long periods of time. Work requires repetitive hand and finger movements. Must be 18 years of age or older. Employer is a drug free workplace. Drug and alcohol testing may be conducted post-hire at the employer's expense and is not part of the interview process.</t>
  </si>
  <si>
    <t>85 Bennie Knight Rd</t>
  </si>
  <si>
    <t>WALKER</t>
  </si>
  <si>
    <t>https://joblink.alabama.gov</t>
  </si>
  <si>
    <t>H-300-20288-878105</t>
  </si>
  <si>
    <t>Lamm Brothers, LLC.</t>
  </si>
  <si>
    <t>332 Horseshoe Drive</t>
  </si>
  <si>
    <t>Lamm</t>
  </si>
  <si>
    <t>lammcrawdad@aol.com</t>
  </si>
  <si>
    <t>JO-A-300-20288-878105</t>
  </si>
  <si>
    <t>Roy Road</t>
  </si>
  <si>
    <t>3204 Roy Road</t>
  </si>
  <si>
    <t xml:space="preserve">2 Trailers  </t>
  </si>
  <si>
    <t>H-300-20293-881814</t>
  </si>
  <si>
    <t>HW Burns Family, LLC</t>
  </si>
  <si>
    <t>Burns Ranch</t>
  </si>
  <si>
    <t>333 Swamp Creek Road Note: No Mail Delivery</t>
  </si>
  <si>
    <t>PO Box 1510</t>
  </si>
  <si>
    <t>333 Swamp Creek Road NOTE: No mail delivery</t>
  </si>
  <si>
    <t>camburns@msn.com; info@snakeriverfarmers.org</t>
  </si>
  <si>
    <t>JO-A-300-20293-881814</t>
  </si>
  <si>
    <t>Applicants must have 20 days experience with farm/irrigation work and livestock care including the ability to ride a horse.   Applicants hired must be able to obtain a valid Drivers License as driving on public roads may be required.</t>
  </si>
  <si>
    <t>333 Swamp Creek Rd.</t>
  </si>
  <si>
    <t>333 Swamp Creek Road</t>
  </si>
  <si>
    <t>H-300-20293-882115</t>
  </si>
  <si>
    <t>TD'S Crawfish LLC.</t>
  </si>
  <si>
    <t>255 Hebert Road</t>
  </si>
  <si>
    <t xml:space="preserve">Hebert </t>
  </si>
  <si>
    <t xml:space="preserve">Dana </t>
  </si>
  <si>
    <t xml:space="preserve">255 Hebert Road </t>
  </si>
  <si>
    <t>danamhebert@hotmail.com</t>
  </si>
  <si>
    <t>JO-A-300-20293-882115</t>
  </si>
  <si>
    <t xml:space="preserve">255 Hebert Rd </t>
  </si>
  <si>
    <t>Camp &amp; trailer</t>
  </si>
  <si>
    <t>H-300-20294-883631</t>
  </si>
  <si>
    <t>JO-A-300-20294-883631</t>
  </si>
  <si>
    <t>Wool Grader</t>
  </si>
  <si>
    <t>Per fleece.</t>
  </si>
  <si>
    <t>H-300-20297-886719</t>
  </si>
  <si>
    <t>Perkins Honey Farm</t>
  </si>
  <si>
    <t>188 47th St NE</t>
  </si>
  <si>
    <t>Aneta</t>
  </si>
  <si>
    <t>Perkins</t>
  </si>
  <si>
    <t>JO-A-300-20297-886719</t>
  </si>
  <si>
    <t>Twice Per month</t>
  </si>
  <si>
    <t>101 Concrete St</t>
  </si>
  <si>
    <t>101 Hope St</t>
  </si>
  <si>
    <t>beehive@polarcomm.com</t>
  </si>
  <si>
    <t>H-300-20307-894971</t>
  </si>
  <si>
    <t>JO-A-300-20307-894971</t>
  </si>
  <si>
    <t>5391 Pine Point rd</t>
  </si>
  <si>
    <t xml:space="preserve">5391 Pine Point Rd </t>
  </si>
  <si>
    <t>H-300-20308-896076</t>
  </si>
  <si>
    <t>Tom Dodd Nurseries, Inc.</t>
  </si>
  <si>
    <t>9300 Wulff Road E.</t>
  </si>
  <si>
    <t>Julia</t>
  </si>
  <si>
    <t>tanner.julia@tomdodd.com</t>
  </si>
  <si>
    <t>JO-A-300-20308-896076</t>
  </si>
  <si>
    <t>Three months of nursery work experience required. Requires prolonged walking, stooping, reaching, bending, pushing, and pulling. Lifting and carrying up to 50 lb. bags of fertilizer and/or 15 gallon potted plants. Work outside in extremely hot, cold and/or wet weather. Employer is a participant in the E-Verify program. Tom Dodd Nurseries, Inc. does not hire persons convicted of sex related, violent or drug related crimes except under extremely limited circumstances. Individual situations will be taken into consideration at the request of an applicant. Drug testing is conducted post-hire at the employer's expense and is not part of the interview process. Negative results are required before starting work. Must be 18 years or older.</t>
  </si>
  <si>
    <t>6130 Camellia Street</t>
  </si>
  <si>
    <t>9585 Nursery Road, Units 1, 2, 3 &amp; 4</t>
  </si>
  <si>
    <t>H-300-20310-899779</t>
  </si>
  <si>
    <t>Trident Seafoods, Inc.</t>
  </si>
  <si>
    <t>5303 Shilshole Ave NW</t>
  </si>
  <si>
    <t>brigby@tridentseafoods.com</t>
  </si>
  <si>
    <t>JO-A-300-20310-899779</t>
  </si>
  <si>
    <t>Seafood Processors</t>
  </si>
  <si>
    <t>73 Trident Way</t>
  </si>
  <si>
    <t>Akutan</t>
  </si>
  <si>
    <t>AK</t>
  </si>
  <si>
    <t>ALEUTIANS EAST</t>
  </si>
  <si>
    <t>smitton@tridentseafoods.com</t>
  </si>
  <si>
    <t>H-300-20307-894528</t>
  </si>
  <si>
    <t>Louisiana Aquaculture Investments</t>
  </si>
  <si>
    <t>P. O. Box 66312</t>
  </si>
  <si>
    <t>8017 Jefferson Highway Suite A-4</t>
  </si>
  <si>
    <t>leighann@jbhanks.com</t>
  </si>
  <si>
    <t>JO-A-300-20307-894528</t>
  </si>
  <si>
    <t>Farmworker, Crawfish</t>
  </si>
  <si>
    <t>' Employees are paid on Monday for work week Monday-Sunday of the previous week.  Deductions include loans that are given to the employees if the need money before their first paycheck, deduction for cable television (DIRECTV), which includes premium satellite channels, additional premium programming channels and any voluntary pay per view purchases that the laborers have purchased (if requested).  Washer and dryers are made available for us and deductions are made for the usage of these.  These deductions are optional and are only deducted if the laborer requests usage of cable television and washer/dryers.</t>
  </si>
  <si>
    <t>4999 Hwy. 71</t>
  </si>
  <si>
    <t>Brick structure with concrete floors</t>
  </si>
  <si>
    <t>H-300-20304-892574</t>
  </si>
  <si>
    <t>JO-A-300-20304-892574</t>
  </si>
  <si>
    <t>13 Archie Street</t>
  </si>
  <si>
    <t>CAYUGA</t>
  </si>
  <si>
    <t>H-300-20307-894433</t>
  </si>
  <si>
    <t>Sodville Farm Services, Inc.</t>
  </si>
  <si>
    <t>13792 FM 631</t>
  </si>
  <si>
    <t>Odem</t>
  </si>
  <si>
    <t>amiller483@hotmail.com</t>
  </si>
  <si>
    <t>JO-A-300-20307-894433</t>
  </si>
  <si>
    <t xml:space="preserve">Position will drive tractors and operate farm equipment to till soil, plant, cultivate, and fertilize crops. Applicant needs to be familiar with handling chemicals and be able to perform mechanical repair and maintenance.  3 months experience and basic literacy, reading, and math skills are required. </t>
  </si>
  <si>
    <t>7714 CR 1258</t>
  </si>
  <si>
    <t>H-300-20307-894424</t>
  </si>
  <si>
    <t>Fall River Feedyard, LLC</t>
  </si>
  <si>
    <t>27962 Angostura Rd</t>
  </si>
  <si>
    <t>Krautschun</t>
  </si>
  <si>
    <t>Assistant Manager</t>
  </si>
  <si>
    <t>JO-A-300-20307-894424</t>
  </si>
  <si>
    <t>Maintenance worker</t>
  </si>
  <si>
    <t>Experience as Maintenance worker
The criminal background check will be conducted post hire at employers expense.</t>
  </si>
  <si>
    <t>FALL RIVER</t>
  </si>
  <si>
    <t>27917 Twin Rocks Bend Rd</t>
  </si>
  <si>
    <t>4 bedroom 2 bathroom house</t>
  </si>
  <si>
    <t>http://dol.sd.gov/foreignlabor/default.aspx</t>
  </si>
  <si>
    <t>H-300-20311-902322</t>
  </si>
  <si>
    <t>Pine Point Farms</t>
  </si>
  <si>
    <t>3370 Lanse Bleu Rd</t>
  </si>
  <si>
    <t>nfonte3@yahoo.com</t>
  </si>
  <si>
    <t>JO-A-300-20311-902322</t>
  </si>
  <si>
    <t>2357 Reeton School Rd</t>
  </si>
  <si>
    <t>H-300-20318-912089</t>
  </si>
  <si>
    <t>JO-A-300-20318-912089</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</si>
  <si>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t>
  </si>
  <si>
    <t>H-300-20307-895609</t>
  </si>
  <si>
    <t>Sweet Bee Honey Company, Inc.</t>
  </si>
  <si>
    <t>81965 Lincton Mountain Road</t>
  </si>
  <si>
    <t>Milton Freewater</t>
  </si>
  <si>
    <t>Lieuallen</t>
  </si>
  <si>
    <t>ryan@sweetbeehoneyco.com</t>
  </si>
  <si>
    <t>JO-A-300-20307-895609</t>
  </si>
  <si>
    <t>' The following deduction will be made: 
Taxes, if applicable under Federal, State, and local law from U.S. Workers, FICA Taxes, &amp; Federal Income Tax Withholding.  
No deductions will be made which would bring the employee's hourly wage below the Federal Minimum Wage.</t>
  </si>
  <si>
    <t>H-300-20311-902511</t>
  </si>
  <si>
    <t>JO-A-300-20311-902511</t>
  </si>
  <si>
    <t>H-300-20323-917680</t>
  </si>
  <si>
    <t>Finkie Farms</t>
  </si>
  <si>
    <t>189 Schoolhouse Road</t>
  </si>
  <si>
    <t>DeKeyzer</t>
  </si>
  <si>
    <t>finkiefarmscotton@gmail.com</t>
  </si>
  <si>
    <t>JO-A-300-20323-917680</t>
  </si>
  <si>
    <t>193 Schoolhouse Road</t>
  </si>
  <si>
    <t>H-300-20323-917567</t>
  </si>
  <si>
    <t>Passmore Farms</t>
  </si>
  <si>
    <t>10 William Tyler Road Hwy 115</t>
  </si>
  <si>
    <t>Passmore</t>
  </si>
  <si>
    <t>passmorefarms@aol.com</t>
  </si>
  <si>
    <t>JO-A-300-20323-917567</t>
  </si>
  <si>
    <t>3914 Vick Road</t>
  </si>
  <si>
    <t>474 South Farm Loop Road</t>
  </si>
  <si>
    <t xml:space="preserve">Vick </t>
  </si>
  <si>
    <t>H-300-20323-917138</t>
  </si>
  <si>
    <t>Buenavista Land Services, LLC</t>
  </si>
  <si>
    <t>1027 Austin Hwy, Suite 200</t>
  </si>
  <si>
    <t>McMains</t>
  </si>
  <si>
    <t>buenavista@pettyco.com</t>
  </si>
  <si>
    <t>JO-A-300-20323-917138</t>
  </si>
  <si>
    <t>Workers will be required to repetitively bend, carry, cut, and haul plant debris. Lift up to 50 lbs., climb 20 ladders and prune overhead. Walk and stoop for extensive periods of time. Perform work in extreme temperatures ranging from 20 to 100+ degrees. Employer is a drug free workplace. Drug and alcohol testing may be conducted post-hire at the employer's expense and is not part of the interview process. The employer does not employ persons convicted of sex related crimes, violent crimes, or drug related crimes except under extremely limited circumstances. Individual circumstances will be taken into consideration at the request of the applicant. Background checks are conducted at the employer's discretion.</t>
  </si>
  <si>
    <t>11161 N. Prong Creek Road</t>
  </si>
  <si>
    <t>cwatts@pettyco.com</t>
  </si>
  <si>
    <t>H-300-20323-917308</t>
  </si>
  <si>
    <t>Trump Vineyard Estates, LLC</t>
  </si>
  <si>
    <t>100 Grand Cru Dr.</t>
  </si>
  <si>
    <t>Charlottesville</t>
  </si>
  <si>
    <t>Woolard</t>
  </si>
  <si>
    <t>JO-A-300-20323-917308</t>
  </si>
  <si>
    <t>This job requires a minimum of three months of verifiable prior experience working in a vineyard handling both manual and machine tasks associated with commodity production and pruning. Saturday work required.  Must be able to lift/carry 60 lbs. Employer requires all newly hired employees to take and pass an employer-paid background check.  All background checks are conducted uniformly after an initial job offer has been extended and accepted by the new hire.</t>
  </si>
  <si>
    <t>100 Grand Cru Drive</t>
  </si>
  <si>
    <t>95 Grand Cru Dr.</t>
  </si>
  <si>
    <t>H-300-20328-924282</t>
  </si>
  <si>
    <t>Bulldog Farms LLC</t>
  </si>
  <si>
    <t>5073 Willis Rd.</t>
  </si>
  <si>
    <t>Lively</t>
  </si>
  <si>
    <t>JO-A-300-20328-924282</t>
  </si>
  <si>
    <t>5073 Willis Rd</t>
  </si>
  <si>
    <t>4975 Willis Rd</t>
  </si>
  <si>
    <t>cslively89@hotmail.com</t>
  </si>
  <si>
    <t>H-300-20314-904523</t>
  </si>
  <si>
    <t xml:space="preserve">19820 7th Street Suite 260 </t>
  </si>
  <si>
    <t>JO-A-300-20314-904523</t>
  </si>
  <si>
    <t xml:space="preserve">19820 N 7th St Suite 260 </t>
  </si>
  <si>
    <t xml:space="preserve">4722 E Bell Rd </t>
  </si>
  <si>
    <t>H-300-20323-918794</t>
  </si>
  <si>
    <t>Daniel Miller Farm Partnership</t>
  </si>
  <si>
    <t xml:space="preserve">18130 93 1/2 Street </t>
  </si>
  <si>
    <t>18130 93 1/2 Street Southeast</t>
  </si>
  <si>
    <t>Fairmount</t>
  </si>
  <si>
    <t>rhodah@rrt.net</t>
  </si>
  <si>
    <t>JO-A-300-20323-918794</t>
  </si>
  <si>
    <t>18050 County Road 16</t>
  </si>
  <si>
    <t>18050 Co. Rd. 16</t>
  </si>
  <si>
    <t>H-300-20344-946354</t>
  </si>
  <si>
    <t>Weber Farms</t>
  </si>
  <si>
    <t>13276 Monument Hill Rd. NW</t>
  </si>
  <si>
    <t>Bird</t>
  </si>
  <si>
    <t>JO-A-300-20344-946354</t>
  </si>
  <si>
    <t xml:space="preserve">This is an application for Apples and Cherries.
X Employer will train
X OT/ Holiday is not mandatory
4e) Must be able to lift and/or load 60lbs.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</si>
  <si>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Weber Farms: 3559 Rd. K NW</t>
  </si>
  <si>
    <t>mariselamen@aol.com</t>
  </si>
  <si>
    <t>H-300-20335-931014</t>
  </si>
  <si>
    <t>JO-A-300-20335-931014</t>
  </si>
  <si>
    <t>440 N. Hallett Ave.</t>
  </si>
  <si>
    <t>LUCAS</t>
  </si>
  <si>
    <t>H-300-20335-930353</t>
  </si>
  <si>
    <t>David &amp; LaLain Wilkison Farms Partnership</t>
  </si>
  <si>
    <t>869 Choctaw Rd</t>
  </si>
  <si>
    <t>LaLain</t>
  </si>
  <si>
    <t>JO-A-300-20335-930353</t>
  </si>
  <si>
    <t>928 Gibbs Rd</t>
  </si>
  <si>
    <t>lainwilkison@aol.com</t>
  </si>
  <si>
    <t>H-300-20343-941626</t>
  </si>
  <si>
    <t>Harold Selman Inc.</t>
  </si>
  <si>
    <t>11400 North 4130 West</t>
  </si>
  <si>
    <t>PO Box 175, Tremonton, UT, 84337</t>
  </si>
  <si>
    <t>fselman@citlink.net</t>
  </si>
  <si>
    <t>JO-A-300-20343-941626</t>
  </si>
  <si>
    <t>11400 North 4130</t>
  </si>
  <si>
    <t>W&amp;H Ag Partners</t>
  </si>
  <si>
    <t>P.O. Box 833</t>
  </si>
  <si>
    <t>3887 CR 790 Cotton Plant, AR 72036</t>
  </si>
  <si>
    <t xml:space="preserve">Brinkley </t>
  </si>
  <si>
    <t>Oxner, III</t>
  </si>
  <si>
    <t>williamoxner10@hotmail.com</t>
  </si>
  <si>
    <t>H-300-20306-894163</t>
  </si>
  <si>
    <t>JO-A-300-20306-894163</t>
  </si>
  <si>
    <t>' Domestic workers will have Social Security and Federal Taxes deducted as per the local, state and federal laws.  Foreign workers are exempt from these taxes and will not have them deducted.  All workers are subject to reasonable repair cost of damage, other than that caused by normal wear and tear, may be charged to worker found to have been responsible for damage to housing or furnishings.    ? All items or tools whether listed or not, including work vehicle, work ATV, water coolers, work tools, etc, shall be provided to worker at no charge or deposit to worker in order to allow them to carry out their job duties.
? Each worker will have free and convenient access to a two way radio, a mobile phone and various land lines located throughout the ranch.  These landlines are located in and around other houses, barns, and livestock watering stations.  SEE ADDENDUM C for MORE DETAILS</t>
  </si>
  <si>
    <t>Employer requires that all employees must take a pre employment physical, alcohol, drug screen and background check before a job offer can be extended, and is for the safety of all employees and livestock.    A post hire drug screen will be implemented upon incident or accident.
PLEASE REFER TO ADDENDUM C FOR ADDITIONAL INFORMATION.</t>
  </si>
  <si>
    <t>62597 Jade Road</t>
  </si>
  <si>
    <t xml:space="preserve">Foundation Home </t>
  </si>
  <si>
    <t>H-300-20343-941980</t>
  </si>
  <si>
    <t>Villard Ranch LLC</t>
  </si>
  <si>
    <t>679 Haughey Road</t>
  </si>
  <si>
    <t xml:space="preserve">Albert or Melody </t>
  </si>
  <si>
    <t>villardranchllc@gmail.com</t>
  </si>
  <si>
    <t>JO-A-300-20343-941980</t>
  </si>
  <si>
    <t xml:space="preserve">Required to: to ride, handle  and tend horses  in a manner to assure the safety and health  of the worker, co-workers, horses and livestock,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maintain and manage remote housing locations in a safe and responsible manner, work with and around farm machinery such as tractors for haying and supplemental feeding purposes and ATVs for irrigating and the movement of livestock, demonstrate commonsense and awareness of safe </t>
  </si>
  <si>
    <t>H-300-20307-895327</t>
  </si>
  <si>
    <t>BOWERS HATCHERY LLC</t>
  </si>
  <si>
    <t>24524 SH 35 S</t>
  </si>
  <si>
    <t>BOWERS</t>
  </si>
  <si>
    <t>REED</t>
  </si>
  <si>
    <t>24524 SH 35 SOUTH</t>
  </si>
  <si>
    <t>bhatchery1@gmail.com</t>
  </si>
  <si>
    <t>JO-A-300-20307-895327</t>
  </si>
  <si>
    <t>SHRIMP HATCHERY LABORER</t>
  </si>
  <si>
    <t xml:space="preserve">' FEDERAL WITHHOLDING
SOCIAL SECURITY AND MEDICARE WITHHOLDING
ADVANCES ON PAY EARNED
WORKERS WILL BE CHARGED A REASONABLE COST FOR ANY WILLFUL DAMAGE OR DESTRUCTION TO TOOLS, EQUIPMENT, HOUSING OR FURNISHINGS. </t>
  </si>
  <si>
    <t>1098 MARGERUM STREEt</t>
  </si>
  <si>
    <t>1098 MARGERUM STREET</t>
  </si>
  <si>
    <t xml:space="preserve">MANUFACTURED BUILDING </t>
  </si>
  <si>
    <t>H-300-20281-864604</t>
  </si>
  <si>
    <t>JO-A-300-20281-864604</t>
  </si>
  <si>
    <t>1646 Springtime Rd.</t>
  </si>
  <si>
    <t>Rapajle</t>
  </si>
  <si>
    <t>H-300-20258-822110</t>
  </si>
  <si>
    <t>111 Broadway Street Ste 900, Salt Lake City UT 84111 (Mailin</t>
  </si>
  <si>
    <t>Matthew Hirschi or Kacee Skrypek</t>
  </si>
  <si>
    <t>JO-A-300-20258-822110</t>
  </si>
  <si>
    <t>salt Lake City</t>
  </si>
  <si>
    <t>H-300-20281-863159</t>
  </si>
  <si>
    <t>JO-A-300-20281-863159</t>
  </si>
  <si>
    <t>3887 CR 790</t>
  </si>
  <si>
    <t>411 B S. New Orleans St.</t>
  </si>
  <si>
    <t>H-300-20269-845722</t>
  </si>
  <si>
    <t>Tiny Seeds Village LLC</t>
  </si>
  <si>
    <t xml:space="preserve">Tiny Seeds Village </t>
  </si>
  <si>
    <t>114 Goodrich Four Corners Rd</t>
  </si>
  <si>
    <t>Golnabi</t>
  </si>
  <si>
    <t xml:space="preserve">8 Cherry Circle </t>
  </si>
  <si>
    <t>contact@tinyseedsvillage.com</t>
  </si>
  <si>
    <t>JO-A-300-20269-845722</t>
  </si>
  <si>
    <t xml:space="preserve">Minimum Qualifications:
1. High School degree or GED
2. 1 year experience working on a farm.
Desired Qualifications:
1. Experience working with greenhouses in colder climates
</t>
  </si>
  <si>
    <t>WINDSOR</t>
  </si>
  <si>
    <t>8 Cherry Cir</t>
  </si>
  <si>
    <t>GRAFTON</t>
  </si>
  <si>
    <t>two private rooms in single family home</t>
  </si>
  <si>
    <t>H-300-20267-841643</t>
  </si>
  <si>
    <t>JAR Farm Partnership</t>
  </si>
  <si>
    <t>1837 Highway 195</t>
  </si>
  <si>
    <t>JO-A-300-20267-841643</t>
  </si>
  <si>
    <t xml:space="preserve"> Regular Driver's License and 3 months of farm experience and working with cattle.  Employer requires  post-hire drug testing at no cost to the employee to enforce a drug free workplace policy.  Failing  a drug test will result in termination.  Must be able to lift 50 lbs. Job requires extensive sitting, walking, pushing, pulling and frequent stooping.
</t>
  </si>
  <si>
    <t>2565 Lamar Rd</t>
  </si>
  <si>
    <t>H-300-20290-880420</t>
  </si>
  <si>
    <t>JO-A-300-20290-880420</t>
  </si>
  <si>
    <t>Dorm Housing</t>
  </si>
  <si>
    <t>H-300-20282-873897</t>
  </si>
  <si>
    <t>Paul V Johnson</t>
  </si>
  <si>
    <t>724 Johnson Ranch Lane</t>
  </si>
  <si>
    <t>724 Johnson Ranch Lane, Conrad MT 59425 (Mailing Address)</t>
  </si>
  <si>
    <t>Paul or Jill</t>
  </si>
  <si>
    <t>jillajohnson@yahoo.com</t>
  </si>
  <si>
    <t>JO-A-300-20282-873897</t>
  </si>
  <si>
    <t>1317 US Hwy 91</t>
  </si>
  <si>
    <t>H-300-20282-874326</t>
  </si>
  <si>
    <t xml:space="preserve">Fox Dairy Ltd. </t>
  </si>
  <si>
    <t>1241 West Highway 70</t>
  </si>
  <si>
    <t>Plainview</t>
  </si>
  <si>
    <t>DeVos</t>
  </si>
  <si>
    <t>1241 West US Highway 70</t>
  </si>
  <si>
    <t>JO-A-300-20282-874326</t>
  </si>
  <si>
    <t>4005 Olton Rd</t>
  </si>
  <si>
    <t>foxdairy@gmail.com</t>
  </si>
  <si>
    <t>H-300-20315-906813</t>
  </si>
  <si>
    <t>JO-A-300-20315-906813</t>
  </si>
  <si>
    <t>H-300-20288-878174</t>
  </si>
  <si>
    <t>Washita Cotton</t>
  </si>
  <si>
    <t>23638 E 1140 Rd</t>
  </si>
  <si>
    <t>23638 E. 1140 Rd</t>
  </si>
  <si>
    <t>JO-A-300-20288-878174</t>
  </si>
  <si>
    <t>WASHITA</t>
  </si>
  <si>
    <t>single family housing</t>
  </si>
  <si>
    <t>https://servicelink.oesc.state.ok.us/ada/default.cfm?</t>
  </si>
  <si>
    <t>H-300-20317-910764</t>
  </si>
  <si>
    <t>JO-A-300-20317-910764</t>
  </si>
  <si>
    <t>H-300-20234-782276</t>
  </si>
  <si>
    <t>Rksk Farms</t>
  </si>
  <si>
    <t>12701 220th Street E</t>
  </si>
  <si>
    <t>22100 Lillehel Avenue Hastings, MN 55033</t>
  </si>
  <si>
    <t xml:space="preserve"> Hastings</t>
  </si>
  <si>
    <t>Kimmes</t>
  </si>
  <si>
    <t xml:space="preserve">Hastings </t>
  </si>
  <si>
    <t>kimmesbauer@gmail.com</t>
  </si>
  <si>
    <t>JO-A-300-20234-782276</t>
  </si>
  <si>
    <t xml:space="preserve">Exposure to extreme temperatures. OT/Holiday not mandatory. Repetitive movements. Must be able to lift a 75 pound calf. Minimum one (1) months experience. Must be able to obtain a driver's license within 30 days of hire. Basic literacy and arithmetic requirement. No minimum education required. Wage rate may increase with verifiable experience. </t>
  </si>
  <si>
    <t>21889 Michael Ave</t>
  </si>
  <si>
    <t>House and Cabin</t>
  </si>
  <si>
    <t>H-300-20246-800758</t>
  </si>
  <si>
    <t>Rodriguez Harvesting, LLC</t>
  </si>
  <si>
    <t>562 Coy Cox Rd.</t>
  </si>
  <si>
    <t>Rodriguez, Jr.</t>
  </si>
  <si>
    <t>Delfino</t>
  </si>
  <si>
    <t>rodriguezharvesting@hotmail.com</t>
  </si>
  <si>
    <t>JO-A-300-20246-800758</t>
  </si>
  <si>
    <t>Incentive: Harvest squash (yellow or zucchini), per 7 gallon bucket</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</si>
  <si>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Perform prolonged walking, bending, stooping, pushing/pulling, heavy lifting and carrying up to 55 lbs. repeatedly. Perform repetitive movements. Work outside in inclement weather, especially extreme cold or heat and/or wet weather for extensive periods of time. Must be 18 or older. Employer is a drug free workplace. Drug testing is conducted post-hire at the employer's expense and is not part of the interview process. Negative results are required before starting work.</t>
  </si>
  <si>
    <t>Adam’s Field: OJ Johnson Road</t>
  </si>
  <si>
    <t>304 &amp; 305 Heard Road</t>
  </si>
  <si>
    <t>H-300-20255-818483</t>
  </si>
  <si>
    <t>Strippin Feathers, LLC</t>
  </si>
  <si>
    <t>11441 Highway 1131</t>
  </si>
  <si>
    <t>lsbenoit81@gmail.com</t>
  </si>
  <si>
    <t>JO-A-300-20255-818483</t>
  </si>
  <si>
    <t>14500 Abell Road</t>
  </si>
  <si>
    <t>18 X 80 mobile home.</t>
  </si>
  <si>
    <t>H-300-20240-792011</t>
  </si>
  <si>
    <t>Chapa Global Contracting, Inc</t>
  </si>
  <si>
    <t>4008 Toronto Ave.</t>
  </si>
  <si>
    <t>Chapa</t>
  </si>
  <si>
    <t>javier.chapa28@hotmail.com</t>
  </si>
  <si>
    <t>JO-A-300-20240-792011</t>
  </si>
  <si>
    <t>bin grapefruit &amp; 11.00/ bin oranges</t>
  </si>
  <si>
    <t>Three drivers of trucks will need CDL license.</t>
  </si>
  <si>
    <t>Israel Cavazos Rd thru highway 490 between Tamezville Rd and highway 1015</t>
  </si>
  <si>
    <t>Raymondville</t>
  </si>
  <si>
    <t>WILLACY</t>
  </si>
  <si>
    <t>Motel fully furnished</t>
  </si>
  <si>
    <t>H-300-20261-831032</t>
  </si>
  <si>
    <t>Patrick and Sandra Rivinius</t>
  </si>
  <si>
    <t>205 Spruce St E</t>
  </si>
  <si>
    <t>Gackle</t>
  </si>
  <si>
    <t>Rivinius</t>
  </si>
  <si>
    <t>sraderma@hotmail.com</t>
  </si>
  <si>
    <t>JO-A-300-20261-831032</t>
  </si>
  <si>
    <t>Must be able to obtain a driver's license within 30 days of hire. Wage rate may increase with verifiable experience. Minimum one (1) months experience. Basic literacy and arithmetic requirement. No minimum education required. Exposure to extreme temperatures.</t>
  </si>
  <si>
    <t>5692 56th St SE</t>
  </si>
  <si>
    <t>206 Spruce St E</t>
  </si>
  <si>
    <t>H-300-20275-853634</t>
  </si>
  <si>
    <t>JO-A-300-20275-853634</t>
  </si>
  <si>
    <t>4450 ROAD 15 1/2 3 MILES SOUTH OF OTTO</t>
  </si>
  <si>
    <t>OTTO</t>
  </si>
  <si>
    <t>H-300-20281-865677</t>
  </si>
  <si>
    <t>Vincent Renner</t>
  </si>
  <si>
    <t>JO-A-300-20281-865677</t>
  </si>
  <si>
    <t>Employees must be able to lift 80 lb calves. Must have a CDL or appropriate drivers license or be able to obtain one within 30 days of hire.  Job requires repetitive movements, exposure to extreme outdoor winter temperatures.  Employer will conduct post-hire drug testing at no cost to the employee to enforce a drug free workplace.  Failing a drug test will result in termination.  Require 3 months experience.</t>
  </si>
  <si>
    <t>2430 Coal Creek Rd</t>
  </si>
  <si>
    <t>202 1st Ave N</t>
  </si>
  <si>
    <t>H-300-20280-859960</t>
  </si>
  <si>
    <t>DANIEL PALMER</t>
  </si>
  <si>
    <t>6275 STREET RT 138</t>
  </si>
  <si>
    <t>WILLIAMSPORT</t>
  </si>
  <si>
    <t>PALMER</t>
  </si>
  <si>
    <t>kendall@palmerfarmsohio.com</t>
  </si>
  <si>
    <t>JO-A-300-20280-859960</t>
  </si>
  <si>
    <t>22005 ALKIRE ROAD</t>
  </si>
  <si>
    <t>5 BEDROON, 2 BATHROOM HOUSE.</t>
  </si>
  <si>
    <t>H-300-20275-853601</t>
  </si>
  <si>
    <t xml:space="preserve">PETER JANSS WALKING J </t>
  </si>
  <si>
    <t>JANSS</t>
  </si>
  <si>
    <t>PETER</t>
  </si>
  <si>
    <t>JO-A-300-20275-853601</t>
  </si>
  <si>
    <t>' Social Security, Federal and State Income Tax withholding's may be deducted from wages.
Two week paid vacation available</t>
  </si>
  <si>
    <t>H-300-20282-873971</t>
  </si>
  <si>
    <t>13404  12 Rd</t>
  </si>
  <si>
    <t>P.O. Box 1088, Cimarron, Gray County, KS 67835</t>
  </si>
  <si>
    <t>JO-A-300-20282-873971</t>
  </si>
  <si>
    <t>Must be able to obtain a driver's license within 30 days of hire. Must be able to lift fifty (50) pounds. Employer requires one (1) month of experience. Employer requires drug screen post-hire at employer's expense due to the liability of driving trucks on public roads. Employer requires criminal background check post-hire at employer's expense due to expensive tools and equipment on the farm. Failure to pass drug screen and/or criminal background check will result in termination of employment.</t>
  </si>
  <si>
    <t>H-300-20293-881625</t>
  </si>
  <si>
    <t>Gerald Guillory Farms</t>
  </si>
  <si>
    <t>707 Burk Manuel Rd.</t>
  </si>
  <si>
    <t>707 Burk Manuel Road</t>
  </si>
  <si>
    <t>taffyfall@yahoo.com</t>
  </si>
  <si>
    <t>JO-A-300-20293-881625</t>
  </si>
  <si>
    <t>1766 Archie Road</t>
  </si>
  <si>
    <t>H-300-20290-880852</t>
  </si>
  <si>
    <t>JO-A-300-20290-880852</t>
  </si>
  <si>
    <t>If employee picks 1 flat or more/hr during the work day, the employee will earn a per flat rate bonus of  $0.10 pr flat. Any piece rate made will be offered as a bonus to the minimum AEWR wage.</t>
  </si>
  <si>
    <t>H-300-20296-885269</t>
  </si>
  <si>
    <t>Luther E Hardee III</t>
  </si>
  <si>
    <t>9902 Hannah Rd.</t>
  </si>
  <si>
    <t>9902 Hannah Rd</t>
  </si>
  <si>
    <t>wyatthardee3@gmail.com</t>
  </si>
  <si>
    <t>JO-A-300-20296-885269</t>
  </si>
  <si>
    <t>26017 Maree Michel Rd</t>
  </si>
  <si>
    <t>H-300-20286-875731</t>
  </si>
  <si>
    <t>LKT Cattle Company</t>
  </si>
  <si>
    <t>JO-A-300-20286-875731</t>
  </si>
  <si>
    <t>' Federal, State and Social Security Taxes</t>
  </si>
  <si>
    <t>Driver's Licenses, Tractor driving experience with towed implements, cattle experience.</t>
  </si>
  <si>
    <t>140 42nd Ave NW</t>
  </si>
  <si>
    <t>Mobile Home   3 bedroom/ 2 baths</t>
  </si>
  <si>
    <t>H-300-20294-882654</t>
  </si>
  <si>
    <t xml:space="preserve">Bouprop Inc </t>
  </si>
  <si>
    <t>Ramey Plant Farm</t>
  </si>
  <si>
    <t>345 Walker St</t>
  </si>
  <si>
    <t>Reklaw</t>
  </si>
  <si>
    <t>JO-A-300-20294-882654</t>
  </si>
  <si>
    <t>Frame and Mobile Home</t>
  </si>
  <si>
    <t>H-300-20296-885408</t>
  </si>
  <si>
    <t>Patrick Freeland</t>
  </si>
  <si>
    <t>8329 Hwy 712</t>
  </si>
  <si>
    <t>patrickefreeland@gmail.com</t>
  </si>
  <si>
    <t>JO-A-300-20296-885408</t>
  </si>
  <si>
    <t xml:space="preserve">8339 hwy 712 </t>
  </si>
  <si>
    <t>H-300-20309-898672</t>
  </si>
  <si>
    <t>Larson Farms</t>
  </si>
  <si>
    <t>358 East 300 South</t>
  </si>
  <si>
    <t>358 East 300 South, Ephraim UT 84627</t>
  </si>
  <si>
    <t>358 East 300 South Ephraim, UT 84627</t>
  </si>
  <si>
    <t>mdlarson00@gmail.com</t>
  </si>
  <si>
    <t>JO-A-300-20309-898672</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</si>
  <si>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 handle animals using </t>
  </si>
  <si>
    <t>358 E 300 S</t>
  </si>
  <si>
    <t>H-300-20307-894682</t>
  </si>
  <si>
    <t>Mesa View Orchard, Inc.</t>
  </si>
  <si>
    <t>510 35 1/2 Road</t>
  </si>
  <si>
    <t>(mailing address:  PO Box 555, Palisade, CO  81526)</t>
  </si>
  <si>
    <t>Mowrer</t>
  </si>
  <si>
    <t>Vice President &amp; Owner</t>
  </si>
  <si>
    <t>JO-A-300-20307-894682</t>
  </si>
  <si>
    <t>Must be able to climb up and down ladder with 30 pound pack on back. Must be able to pick 10-bushel bags of fruit per hour for job retention. One (1) month pruning and fruit harvesting experience is required. The employer will provide no training and allow zero days for the worker to reach the production standards.
-------------------------------------------------------------------
Debe poder subir y bajar escaleras con un paquete de 30 libras en la espalda. Debe poder recoger bolsas de fruta de 10 bushel por hora para retener el trabajo.  Se requiere un (1) mes de experiencia en poda y cosecha de frutas. El empleador no proporcionar capacitacin y dejar cero das para que el trabajador alcance los estndares de produccin.</t>
  </si>
  <si>
    <t>544 35 1/2 Road</t>
  </si>
  <si>
    <t>525 35 1/2 Road</t>
  </si>
  <si>
    <t>teeonln@prodigy.net</t>
  </si>
  <si>
    <t>H-300-20307-894500</t>
  </si>
  <si>
    <t>JO-A-300-20307-894500</t>
  </si>
  <si>
    <t>H-300-20302-890672</t>
  </si>
  <si>
    <t>Terry Faul Farms LLC</t>
  </si>
  <si>
    <t>1305 Charlie Arceneaux Rd</t>
  </si>
  <si>
    <t>Faul</t>
  </si>
  <si>
    <t>faulfarms@yahoo.com</t>
  </si>
  <si>
    <t>JO-A-300-20302-890672</t>
  </si>
  <si>
    <t>5015 Grand Praire Hwy</t>
  </si>
  <si>
    <t>Camp with bedrooms</t>
  </si>
  <si>
    <t>H-300-20324-919708</t>
  </si>
  <si>
    <t xml:space="preserve">110 Marianna Street </t>
  </si>
  <si>
    <t>P.O. Box 1008 Tallulah, LA  71284, Madison Parrish (Mailing)</t>
  </si>
  <si>
    <t>JO-A-300-20324-919708</t>
  </si>
  <si>
    <t>Must have experience in welding, irrigation equipment operation, and sprayer operation. Exposure to extreme temperatures.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</si>
  <si>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108 Crescent Plantion Drive</t>
  </si>
  <si>
    <t>1009 Liberty Street</t>
  </si>
  <si>
    <t>H-300-20335-931111</t>
  </si>
  <si>
    <t>Coosaw Ag, LLC</t>
  </si>
  <si>
    <t>10114 Columbia Hwy</t>
  </si>
  <si>
    <t>Fairfax</t>
  </si>
  <si>
    <t>O'Neal</t>
  </si>
  <si>
    <t>10114  Columbia Hwy</t>
  </si>
  <si>
    <t>JO-A-300-20335-931111</t>
  </si>
  <si>
    <t>per pound of blueberries</t>
  </si>
  <si>
    <t>ALLENDALE</t>
  </si>
  <si>
    <t>1178 Pocotaligo Road</t>
  </si>
  <si>
    <t>Block and Wood Structure</t>
  </si>
  <si>
    <t>bradley@coosawfarms.com</t>
  </si>
  <si>
    <t>H-300-20323-918381</t>
  </si>
  <si>
    <t>Doin Bowers III Farms</t>
  </si>
  <si>
    <t>403 CR 245</t>
  </si>
  <si>
    <t>Doin</t>
  </si>
  <si>
    <t>pam.forrest@gmail.com</t>
  </si>
  <si>
    <t>JO-A-300-20323-918381</t>
  </si>
  <si>
    <t>Needs to be very knowledgeable in irrigation practices for corn, rice, and beans. Must have general knowledge of grain bins and operation as well as harvesting equipment. Employer requires a drug screening post hire at employer's expense due to liability of heavy equipment and trucks on public roads. Employer requires criminal background screening post hire at employer's expense due to children in and around the farm. Failure to pass the criminal background or drug screening will result in immediate termination. Must be able to lift 60 lbs. Minimum of (3) months experience required. Must be able to obtain a driver's license within 30-90 days of hire. No minimum education required. Wage rate may increase with verifiable experience with our company. Employer may reward exceptional work with monetary or other benefits in addition to those listed here in his sole discretion.</t>
  </si>
  <si>
    <t xml:space="preserve">403 CR 245 </t>
  </si>
  <si>
    <t>107 Cr 312</t>
  </si>
  <si>
    <t>H-300-20314-904697</t>
  </si>
  <si>
    <t>JO-A-300-20314-904697</t>
  </si>
  <si>
    <t>H-300-20323-917190</t>
  </si>
  <si>
    <t>Bearskin Farm</t>
  </si>
  <si>
    <t>322 Cypress Creek Road</t>
  </si>
  <si>
    <t>Marshall III</t>
  </si>
  <si>
    <t>322 Cypress Creed Road</t>
  </si>
  <si>
    <t>JO-A-300-20323-917190</t>
  </si>
  <si>
    <t>4564 Kerr Rd</t>
  </si>
  <si>
    <t>lambert@bearskinfarm.com</t>
  </si>
  <si>
    <t>H-300-20323-918675</t>
  </si>
  <si>
    <t>JO-A-300-20323-918675</t>
  </si>
  <si>
    <t>AEWR rate guaranteed $13.62/ID &amp; WY, $14.77/CA, $14.26/NV &amp; UT</t>
  </si>
  <si>
    <t xml:space="preserve">' Social Security, Federal and State
State tax will not be withheld for work done in Nevada, and Wyoming, unless requested by the worker
Draws/Advances, if any will be deducted from the worker's pay
Tools, if any purchased other than employer provided tools (motor and hanger) will be deducted from the worker's pay
Employer agrees to pay the higher of the Federal, State or AEWR rate
Federal - $7.25
State- $12.00/CA, $7.25/ID &amp; UT, $9.00/NV, $5.15/WY
AEWR - $14.77/CA, $13.63/ID &amp; WY, $14.26/NV &amp; UT </t>
  </si>
  <si>
    <t>1402 East 4300 North; ranches in ID, CA, NV, UT and WY</t>
  </si>
  <si>
    <t>H-300-20318-911092</t>
  </si>
  <si>
    <t>Bevill Vineyard Management, LLC</t>
  </si>
  <si>
    <t>4724 Dry Creek Road</t>
  </si>
  <si>
    <t>Bevill</t>
  </si>
  <si>
    <t>Duff</t>
  </si>
  <si>
    <t>duff@bevillvineyard.com</t>
  </si>
  <si>
    <t>JO-A-300-20318-911092</t>
  </si>
  <si>
    <t>•	Harvesting and/or Sorting of Wine Grapes – varies at $125.00 per ton minimum</t>
  </si>
  <si>
    <t>Special requirements: Experience with wine grapes and/or vineyards is not required, training will be provided. Workers must be able to lift 50 lbs frequently.  No smoking, drinking, or illegal weapons or controlled substances in the fields or in housing.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t>
  </si>
  <si>
    <t xml:space="preserve">Bevill Shop 11910 Old Redwood Hwy
</t>
  </si>
  <si>
    <t>•	MacDonald #2 22810 Geyserville Ave</t>
  </si>
  <si>
    <t>rey@bevillvineyard.com</t>
  </si>
  <si>
    <t>H-300-20337-934421</t>
  </si>
  <si>
    <t>Chris B. Stelzer</t>
  </si>
  <si>
    <t>3393 N. Louisiana Dr</t>
  </si>
  <si>
    <t>Stelzer</t>
  </si>
  <si>
    <t>JO-A-300-20337-934421</t>
  </si>
  <si>
    <t>Frame 2 bedroom 1 bath house</t>
  </si>
  <si>
    <t>1600 Stout St.</t>
  </si>
  <si>
    <t>H-300-20296-885145</t>
  </si>
  <si>
    <t>Wesley Bladow</t>
  </si>
  <si>
    <t>16842 County Road 16</t>
  </si>
  <si>
    <t>Hankinson</t>
  </si>
  <si>
    <t>Bladow</t>
  </si>
  <si>
    <t>JO-A-300-20296-885145</t>
  </si>
  <si>
    <t>1209 Oregon Avenue</t>
  </si>
  <si>
    <t>Fully Furnished Employer-Leased House</t>
  </si>
  <si>
    <t>H-300-20281-863553</t>
  </si>
  <si>
    <t>JO-A-300-20281-863553</t>
  </si>
  <si>
    <t>All applicants must have at least 12 months experience as an agricultural equipment mechanic. Workers must be able to diagnose problems and repair farm machinery engines and machines including but not limited to tractors, forklifts, harvest equipment, irrigation, and spraying equipment. Applicants must be able to furnish affirmative job references from recent employers operating comparable operations establishing acceptable previous experience. Must be physically able to meet and perform all job specifications stated in job order. Applicants must have a valid drivers license or have the ability to get one within 30 days of hire. Workers must have a clean driving record.  Must be able to work in the hot humid weather for extended periods of time.</t>
  </si>
  <si>
    <t>1564 N. Morrison Ave. # 711</t>
  </si>
  <si>
    <t>H-300-20267-841783</t>
  </si>
  <si>
    <t>St RT 228 Woods LaneSt RT 228 Woods Lane</t>
  </si>
  <si>
    <t>HC 30 Box 320, Spring Creek NV 89815 (Mailing Address)</t>
  </si>
  <si>
    <t>Pete Jr or Rama</t>
  </si>
  <si>
    <t>ST RT 228 Woods Lane</t>
  </si>
  <si>
    <t>Spring Creek</t>
  </si>
  <si>
    <t>JO-A-300-20267-841783</t>
  </si>
  <si>
    <t>H-300-20294-883512</t>
  </si>
  <si>
    <t>FT. Stockton</t>
  </si>
  <si>
    <t>1 S FM 2023.</t>
  </si>
  <si>
    <t>JO-A-300-20294-883512</t>
  </si>
  <si>
    <t>H-300-20317-909531</t>
  </si>
  <si>
    <t>Bypass Sheep Company LLC</t>
  </si>
  <si>
    <t>14130 County Road 117</t>
  </si>
  <si>
    <t>Zanotti</t>
  </si>
  <si>
    <t>County Registered Agent for By Pass Farms</t>
  </si>
  <si>
    <t>nick.bypassfarms@gmail.com</t>
  </si>
  <si>
    <t>JO-A-300-20317-909531</t>
  </si>
  <si>
    <t>Open Range PRODUCTION of Livestock</t>
  </si>
  <si>
    <t>' Employer  agrees  to  pay  the  highest  of  the  Adverse  Effect  Wage  Rate  (AEWR),  the  agreed-upon  collective bargaining wage, or the Federal or State minimum wage. The  workers  will  be  offered  a  wage  of  $2133.52/mo. in 2030 paid  on  a  bi-weekly  basis.  Room  and  board  and Workers  Compensation insurance will be provided at no charge to the workers. Social security / Medicaid Taxes and Federal / State taxes  will  be  withheld  from  U.S.  Worker?s  paychecks.  Voluntary  withholdings  will be  deducted from foreign workers?  paychecks  at their  request.  Employer will make  the  following deductions  when applicable:  FICA, loans and advances, long-distance telephone  charges.  The employer will not make deduction from the employees wage unless it can be shown that the shortage, breakage, or loss is caused by a dishonest or willful act, or by the gross negligence of the employee.  The employer will abide by 8 Cal. Code Regs. 11140(8).</t>
  </si>
  <si>
    <t xml:space="preserve">Driving on Ranch only
EDD account information
SEIN 121-7720-0
</t>
  </si>
  <si>
    <t>Yolo County. Location is on the north end of road 117,</t>
  </si>
  <si>
    <t>H-300-20314-904833</t>
  </si>
  <si>
    <t>Dan's Honey Co.</t>
  </si>
  <si>
    <t>49509 Co Hwy 53</t>
  </si>
  <si>
    <t>Perham</t>
  </si>
  <si>
    <t>Ren'ee</t>
  </si>
  <si>
    <t>Business Office Manager</t>
  </si>
  <si>
    <t>JO-A-300-20314-904833</t>
  </si>
  <si>
    <t>2971 South Texas St Hwy 87</t>
  </si>
  <si>
    <t>dwapiary@gmail.com</t>
  </si>
  <si>
    <t>H-300-20318-911933</t>
  </si>
  <si>
    <t>EUREKA LIVESTOCK LLC</t>
  </si>
  <si>
    <t>16249 WINFIELD AVE</t>
  </si>
  <si>
    <t>ETCHEVERRY</t>
  </si>
  <si>
    <t>NICK</t>
  </si>
  <si>
    <t>JO-A-300-20318-911933</t>
  </si>
  <si>
    <t>H-300-20268-844584</t>
  </si>
  <si>
    <t>Blue Tent Farms</t>
  </si>
  <si>
    <t>15125 McCoy Rd</t>
  </si>
  <si>
    <t>859 Washington St. # 259</t>
  </si>
  <si>
    <t>Arrowsmith</t>
  </si>
  <si>
    <t xml:space="preserve">15125 McCoy Rd Red </t>
  </si>
  <si>
    <t xml:space="preserve">Bluff </t>
  </si>
  <si>
    <t>bluetentfarms@gmx.com</t>
  </si>
  <si>
    <t>JO-A-300-20268-844584</t>
  </si>
  <si>
    <t>Range Herder - Lambing/Kidding Season</t>
  </si>
  <si>
    <t>15125 McCoy Road</t>
  </si>
  <si>
    <t>H-300-20241-792649</t>
  </si>
  <si>
    <t>D &amp; J Packing LLC</t>
  </si>
  <si>
    <t>1588 Moffett Street Suite B</t>
  </si>
  <si>
    <t>Giannini</t>
  </si>
  <si>
    <t xml:space="preserve">1588 Moffett Street, Suite B </t>
  </si>
  <si>
    <t>dgiannini@christensenandgiannini.com</t>
  </si>
  <si>
    <t>JO-A-300-20241-792649</t>
  </si>
  <si>
    <t>Broccoli Florets lb. TOTES 11.5" x12" x 19.5"</t>
  </si>
  <si>
    <t>One-month experience harvesting broccoli/leafy green is required.  Must have use of both hands and be able to use a broccoli harvest knife.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Proficiency in English or Spanish is required for training and safety purposes. 
SEE ADDENDUM C</t>
  </si>
  <si>
    <t xml:space="preserve">Taylor Farms Abbott Ranch 1-6 County 18th St S &amp; S Ave E
</t>
  </si>
  <si>
    <t>Tropicana Motel 2151 S 4th Ave</t>
  </si>
  <si>
    <t>ldelacruz@dandjpacking.com</t>
  </si>
  <si>
    <t>H-300-20244-796540</t>
  </si>
  <si>
    <t>Smythe &amp; Sons</t>
  </si>
  <si>
    <t>FR</t>
  </si>
  <si>
    <t>JO-A-300-20244-796540</t>
  </si>
  <si>
    <t xml:space="preserve">Drug screening and background check post hire are possible at the employer's expense. employees must be able to lift 75 pounds. Cell phone use is not allowed on the job. </t>
  </si>
  <si>
    <t>50 Long Switch Rd</t>
  </si>
  <si>
    <t>H-300-20227-770265</t>
  </si>
  <si>
    <t>St Paul</t>
  </si>
  <si>
    <t>JO-A-300-20227-770265</t>
  </si>
  <si>
    <t xml:space="preserve">' Employer will only make deductions from the worker's pay for income tax, if applicable, in accordance with federal, state and local law. </t>
  </si>
  <si>
    <t>297 Winchester Ln.</t>
  </si>
  <si>
    <t>woodframe</t>
  </si>
  <si>
    <t>H-300-20247-804401</t>
  </si>
  <si>
    <t>Nature Fresh Farms USA, Inc.</t>
  </si>
  <si>
    <t>7445 State Hwy 109</t>
  </si>
  <si>
    <t>Villarroel</t>
  </si>
  <si>
    <t>Vania</t>
  </si>
  <si>
    <t>Operations Manager / HR Manager</t>
  </si>
  <si>
    <t>7445 State Route 109</t>
  </si>
  <si>
    <t>vania@naturefresh.ca</t>
  </si>
  <si>
    <t>Butzel Long</t>
  </si>
  <si>
    <t>41000 Woodward</t>
  </si>
  <si>
    <t>Bloomfield Hills</t>
  </si>
  <si>
    <t>patterson@butzel.com</t>
  </si>
  <si>
    <t>JO-A-300-20247-804401</t>
  </si>
  <si>
    <t xml:space="preserve">' At a minimum, both domestic and foreign workers will earn the highest of the AEWR, the prevailing hourly wage or piece rate, the agreed-upon collective bargaining wage, or the Federal or State minimum wage; however, the employer may choose to pay experienced workers, regardless of origin, more thanthe required minimum wage rate. Bonus potential based on work performance at the sole discretion of the employer.
The employer may charge the worker for loss or damages to equipment, tools, housing, furnishings, or any other employer supplied item (other than
normal wear and tear) caused by the worker. Employee will be responsible for excessive filth resulting in the necessity for professional cleaning of housing.
Transportation expenses that were advanced or reimbursed upon the worker's arrival may be deducted during the first half of the work contract and then reimbursed once the worker completed 50% of the contract period.
Any deductions may be taken at employee's request, i.e. internet, </t>
  </si>
  <si>
    <t>employment reference, work in warm climate, Stand long periods of time</t>
  </si>
  <si>
    <t>7167 OH-109</t>
  </si>
  <si>
    <t>7129 OH-109</t>
  </si>
  <si>
    <t>H-300-20258-822246</t>
  </si>
  <si>
    <t>Calcasieu</t>
  </si>
  <si>
    <t>JO-A-300-20258-822246</t>
  </si>
  <si>
    <t>H-300-20268-843392</t>
  </si>
  <si>
    <t xml:space="preserve">Paul Anderson  </t>
  </si>
  <si>
    <t>788 31st Ave NW</t>
  </si>
  <si>
    <t>JO-A-300-20268-843392</t>
  </si>
  <si>
    <t>Equipment Maintenance</t>
  </si>
  <si>
    <t xml:space="preserve"> Must be able to obtain a driver's license with 30-90 days of hire. Must have 1 year (12 months) of experience in Farm Equipment Maintenance and 1 year (12 months) on the job training. Must be able to lift 60lbs.  Exposure to extreme temperatures. Extensive walking. Extensive pushing and pulling. Frequent stooping. Repetitive movements. High school/GED education required. Wage rate may increase with verifiable experience. Employer may reward exceptional work with monetary or other benefits in addition to those listed here in his sole discretion.</t>
  </si>
  <si>
    <t>206 1st Street, Apt 3</t>
  </si>
  <si>
    <t>paulandersonfarm@gmail.com</t>
  </si>
  <si>
    <t>H-300-20259-822656</t>
  </si>
  <si>
    <t>JO-A-300-20259-822656</t>
  </si>
  <si>
    <t>' Domestic workers will have Social Security and Federal Taxes deducted as per the local, state and federal laws.  Foreign workers are exempt from these taxes and will not have them deducted.  All workers are subject to reasonable repair cost of damage, other than that caused by normal wear and tear, may be charged to worker found to have been responsible for damage to housing or furnishings. Employer abides by CA Code of Regulations, Title 8, Section 11070.</t>
  </si>
  <si>
    <t>Employer will train for 2 days (16 working hours)</t>
  </si>
  <si>
    <t>4840 Brandt Rd.</t>
  </si>
  <si>
    <t>Days Inn Motel, 590 W. Main Street</t>
  </si>
  <si>
    <t>H-300-20261-831081</t>
  </si>
  <si>
    <t>Timber Lake Elk Ranch, LLC</t>
  </si>
  <si>
    <t>23592 SD Hwy 65</t>
  </si>
  <si>
    <t>PO Box 24 Isabel SD 57633</t>
  </si>
  <si>
    <t>JO-A-300-20261-831081</t>
  </si>
  <si>
    <t>14023 250th Avenue</t>
  </si>
  <si>
    <t>Lodge</t>
  </si>
  <si>
    <t>H-300-20262-834154</t>
  </si>
  <si>
    <t>Gin City Land Company, Inc.</t>
  </si>
  <si>
    <t>2223 Hickory Manor Drive</t>
  </si>
  <si>
    <t>Jamison</t>
  </si>
  <si>
    <t>Suzanne</t>
  </si>
  <si>
    <t>gin-city@sbcglobal.net</t>
  </si>
  <si>
    <t>Gilberto</t>
  </si>
  <si>
    <t>1939 Trinity Street</t>
  </si>
  <si>
    <t>gilbert@fglawtx.com</t>
  </si>
  <si>
    <t>Gilberto Flores, P.C.</t>
  </si>
  <si>
    <t>JO-A-300-20262-834154</t>
  </si>
  <si>
    <t xml:space="preserve">' Employer will deduct FICA taxes and Federal Income Tax in accordance with federal law. </t>
  </si>
  <si>
    <t>Applicants must have at least 3 months of work experience as a field worker. The applicant must perform the tasks outlined in the Job Offer Information while being exposed to extreme temperatures. Applicants must be able to pass a criminal background check and drug test.</t>
  </si>
  <si>
    <t>704 East Waring Street</t>
  </si>
  <si>
    <t>H-300-20262-832773</t>
  </si>
  <si>
    <t>Beech Creek Farms, LLC</t>
  </si>
  <si>
    <t>1948 Lower Tuskeegee Rd</t>
  </si>
  <si>
    <t>Lovin</t>
  </si>
  <si>
    <t>beechcreekfarms@hotmail.com</t>
  </si>
  <si>
    <t>JO-A-300-20262-832773</t>
  </si>
  <si>
    <t>Must be 18 years of age.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Must have ability to obtain a driver's license.</t>
  </si>
  <si>
    <t>GRAHAM</t>
  </si>
  <si>
    <t>Hosue</t>
  </si>
  <si>
    <t>H-300-20262-832554</t>
  </si>
  <si>
    <t>Golden Dakota Farms, LLC</t>
  </si>
  <si>
    <t>48188 221 St</t>
  </si>
  <si>
    <t>Goedhart</t>
  </si>
  <si>
    <t>48188 221st St</t>
  </si>
  <si>
    <t>JO-A-300-20262-832554</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</si>
  <si>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FUTA Taxes, Federal Income tax withholding, Advances; Meals (if applicable), Willful destruction of property.</t>
  </si>
  <si>
    <t>Must be able to lift equipment weighing 100 lbs.  Must have a regular driver's license.  Employer will conduct post-hire drug testing to ensure a drug free workplace policy at no cost to the employee.  Failing a drug test will result in termination.  Require 3 months experience.</t>
  </si>
  <si>
    <t>22063 482nd Ave</t>
  </si>
  <si>
    <t>nfacoetzee@gmail.com</t>
  </si>
  <si>
    <t>H-300-20275-852803</t>
  </si>
  <si>
    <t>JO-A-300-20275-852803</t>
  </si>
  <si>
    <t>1220 Hazel Rd</t>
  </si>
  <si>
    <t>1116 E 5th St</t>
  </si>
  <si>
    <t>Atlantic</t>
  </si>
  <si>
    <t>H-300-20280-860379</t>
  </si>
  <si>
    <t>Peter Artz</t>
  </si>
  <si>
    <t>408 W. 10th St</t>
  </si>
  <si>
    <t>55  4th St E, Westhope, Bottineau County, ND 58793</t>
  </si>
  <si>
    <t>55  4th St E Westhope, Bottineau County, ND 58793</t>
  </si>
  <si>
    <t>JO-A-300-20280-860379</t>
  </si>
  <si>
    <t>' Federal Taxes, State Taxes, and Social Security Taxes</t>
  </si>
  <si>
    <t>Wage rate may increase with verifiable experience.  Minimum one (1) months experience. Must be able to lift fifty (50) lbs. Basic literacy and arithmetic requirement. No minimum education required.</t>
  </si>
  <si>
    <t>2653  105th St NW</t>
  </si>
  <si>
    <t>H-300-20296-885299</t>
  </si>
  <si>
    <t>Spandet Dairy</t>
  </si>
  <si>
    <t>2635 CR 521</t>
  </si>
  <si>
    <t>Schilderink</t>
  </si>
  <si>
    <t>Ilona</t>
  </si>
  <si>
    <t>JO-A-300-20296-885299</t>
  </si>
  <si>
    <t>506 Ave 4</t>
  </si>
  <si>
    <t>main@spandetdairy.com</t>
  </si>
  <si>
    <t>H-300-20302-890764</t>
  </si>
  <si>
    <t>JO-A-300-20302-890764</t>
  </si>
  <si>
    <t>' Employer agrees to make all deductions from the workers paycheck required by law. This job offer discloses all deductions not required by law which the employer will make from the worker?s paycheck and all such deductions are reasonable, in accordance with 20 CFR 655.122(p) and 29 CFR part 531. The wage requirements of 20 CFR 655.120 will not be met where undisclosed or unauthorized deductions, rebates, or refunds reduce the wage payment made to the employee below the minimum amounts required under 20 CFR part 655, subpart B, or where the employee fails to receive such amounts free and clear because the employee kicks back directly or indirectly to the employer or to another person for the employer?s benefit the whole or part of the wage delivered to the employee. 20 CFR 655.122(p).</t>
  </si>
  <si>
    <t>H-300-20307-894358</t>
  </si>
  <si>
    <t>JO-A-300-20307-894358</t>
  </si>
  <si>
    <t>H-300-20301-889201</t>
  </si>
  <si>
    <t>Intergrow Greenhouses Inc</t>
  </si>
  <si>
    <t>2428 oak orchard road</t>
  </si>
  <si>
    <t>Ziegler</t>
  </si>
  <si>
    <t>office administrator</t>
  </si>
  <si>
    <t>support@intergrowgreenhouses.com</t>
  </si>
  <si>
    <t>JO-A-300-20301-889201</t>
  </si>
  <si>
    <t>horticultural worker 1</t>
  </si>
  <si>
    <t>11 lbs box</t>
  </si>
  <si>
    <t>' Social security
Federal tax.
State tax.</t>
  </si>
  <si>
    <t xml:space="preserve">a.	Workers must be able to demonstrate that they are physically able to perform the work as described.
b.	The employer will provide 5 days of training and/or allow 10 days of work for worker to reach production standards if applicable.
c.	Production Standards (if applicable):  After completion of training or break-in period, employer will expect worker to: pick 72bxs/hr or cut 2182 leafs/hr
d.    Employer may require worker to perform any available general farmwork if the guarantee in section 17a is invoked.  
e.	Employer may terminate worker with timely notification to the NPC and DHS, if the worker:
1)	Refuses, without cause, to perform work for which the worker was recruited and hired;
2)	Commits serious acts of misconduct;
3)	Fails, after completing any training or break-in period, to reach production standards (if applicable); or
4)	Abandons Job (Job Abandonment)  is absent for five consecutive previously scheduled days without prior notification to employer.
</t>
  </si>
  <si>
    <t>2428 Oak Orchard Road</t>
  </si>
  <si>
    <t>205 West State street</t>
  </si>
  <si>
    <t>Wood two story apartment house</t>
  </si>
  <si>
    <t>www.intergrowgreenhouses.com</t>
  </si>
  <si>
    <t>H-300-20301-889585</t>
  </si>
  <si>
    <t>LeJeune Crawfish, LLC</t>
  </si>
  <si>
    <t>1391 Iota Hwy</t>
  </si>
  <si>
    <t>Po Box 264</t>
  </si>
  <si>
    <t>egancountryboy@bellsouth.net</t>
  </si>
  <si>
    <t>JO-A-300-20301-889585</t>
  </si>
  <si>
    <t>455 Aspen Road</t>
  </si>
  <si>
    <t>450 Aspen Road</t>
  </si>
  <si>
    <t>Three Bedroom House</t>
  </si>
  <si>
    <t>H-300-20303-891769</t>
  </si>
  <si>
    <t xml:space="preserve">4448 RTE 374 </t>
  </si>
  <si>
    <t>Lyon MT</t>
  </si>
  <si>
    <t>4448 RTE 374</t>
  </si>
  <si>
    <t>JO-A-300-20303-891769</t>
  </si>
  <si>
    <t>Agricultural, Forestry</t>
  </si>
  <si>
    <t>' Social Security
Federal Tax
State Tax
Medicare
NY State Family and Disability Leave
Any other State or Federal Deductions reqired by law</t>
  </si>
  <si>
    <t>807 Bradley Pond Road</t>
  </si>
  <si>
    <t>Ellenburg Center</t>
  </si>
  <si>
    <t>H-300-20314-904298</t>
  </si>
  <si>
    <t>C &amp; M Planting</t>
  </si>
  <si>
    <t>143 Mary Irene Lane</t>
  </si>
  <si>
    <t>Churchwell</t>
  </si>
  <si>
    <t>charlesrchurchwell@gmail.com</t>
  </si>
  <si>
    <t>JO-A-300-20314-904298</t>
  </si>
  <si>
    <t>Extensive sitting and walking. Exposure to extreme temperatures. Repetitive movements. Employer requires drug screen post hire at employer's expense due to the liability of driving heavy trucks and equipment on public roads. Employer requires criminal background check post hire at employer's expense due to expensive tools and equipment and the presence of children on the farm. Failure to pass drug screen and/or criminal background check will result in termination of employment.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</si>
  <si>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2297 Hwy 11</t>
  </si>
  <si>
    <t>2764 Hwy 11</t>
  </si>
  <si>
    <t>H-300-20308-897553</t>
  </si>
  <si>
    <t>Jeremy S. Hill</t>
  </si>
  <si>
    <t>Intersection of Hwy. 190 and M. Fruge Road</t>
  </si>
  <si>
    <t>JO-A-300-20308-897553</t>
  </si>
  <si>
    <t>Intersection of Hwy. 190 and M. Fruge Rd.</t>
  </si>
  <si>
    <t>Three bedroom wooden frame house</t>
  </si>
  <si>
    <t>jshill99@yahoo.com</t>
  </si>
  <si>
    <t>H-300-20304-893266</t>
  </si>
  <si>
    <t>JO-A-300-20304-893266</t>
  </si>
  <si>
    <t>H-300-20308-896123</t>
  </si>
  <si>
    <t>7316 pleasant St</t>
  </si>
  <si>
    <t>JO-A-300-20308-896123</t>
  </si>
  <si>
    <t>7260 Pleasant Street</t>
  </si>
  <si>
    <t>H-300-20321-914787</t>
  </si>
  <si>
    <t>Brandon Lewis Orchard, INC</t>
  </si>
  <si>
    <t>630 Valley Mall Parkway</t>
  </si>
  <si>
    <t>East Wenatchee</t>
  </si>
  <si>
    <t>HR Administrator Manager</t>
  </si>
  <si>
    <t>8830 Tallon LN NE</t>
  </si>
  <si>
    <t>JO-A-300-20321-914787</t>
  </si>
  <si>
    <t>* See A.8E. Additional Crop or Agricultural Activities and Wage Offer Information.</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</si>
  <si>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t>
  </si>
  <si>
    <t xml:space="preserve">SEE ADDENDUM C
4e) Must be able to lift and/or load 60lbs.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</si>
  <si>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Block 73, Farm Unit 232</t>
  </si>
  <si>
    <t>217 3rd Ave SW</t>
  </si>
  <si>
    <t>Stick built housing facility</t>
  </si>
  <si>
    <t>sandravega1228@hotmail.com</t>
  </si>
  <si>
    <t>H-300-20321-914174</t>
  </si>
  <si>
    <t>Henderson Partners, Ltd</t>
  </si>
  <si>
    <t>Spindletop Ranch</t>
  </si>
  <si>
    <t>5005 Denver Drive</t>
  </si>
  <si>
    <t>FM 1009 &amp; 200 HQ Rd, Devers, TX  77538</t>
  </si>
  <si>
    <t>Galveston</t>
  </si>
  <si>
    <t>JO-A-300-20321-914174</t>
  </si>
  <si>
    <t>200 HQ Rd</t>
  </si>
  <si>
    <t>Devers</t>
  </si>
  <si>
    <t>jhenderson14@comcast.net</t>
  </si>
  <si>
    <t>H-300-20312-904045</t>
  </si>
  <si>
    <t>JO-A-300-20312-904045</t>
  </si>
  <si>
    <t>WORKERS MUST HAVE 3 MONTHS EXPERIENCE IN NURSERY WORK. APPLICANTS MUST BE ABLE TO FURNISH JOB REFERENCES ESTABLISHING ACCEPTABLE PRIOR EXPERIENCE. SUCCESSFUL APPLICANTS WILL BE SUBJECT TO A TRIAL PERIOD OF 3 TO 5 DAYS DURING WHICH THEIR PERFORMANCE OF REQUIRED TASKS WILL BE EVALUATED. IF THE PERFORMANCE DURING THE TRIAL PERIOD IS NOT ACCEPTABLE TO THE EMPLOYER, THE WORKERS EMPLOYMENT WILL BE TERMINATED.</t>
  </si>
  <si>
    <t xml:space="preserve">23190 Clarks Mountain Rd. </t>
  </si>
  <si>
    <t xml:space="preserve">23243 Clarks Mountain Rd. </t>
  </si>
  <si>
    <t>H-300-20323-917713</t>
  </si>
  <si>
    <t>P&amp;K Farm</t>
  </si>
  <si>
    <t xml:space="preserve">9358 113 Ave SE </t>
  </si>
  <si>
    <t>9358 113th Ave Se</t>
  </si>
  <si>
    <t>JO-A-300-20323-917713</t>
  </si>
  <si>
    <t>9358 113th Ave SE
Oakes, ND 58474</t>
  </si>
  <si>
    <t>1434 Ivy Ave
Oakes, ND 58474</t>
  </si>
  <si>
    <t>H-300-20318-912626</t>
  </si>
  <si>
    <t>Anderson Vineyards Inc.</t>
  </si>
  <si>
    <t>4501 Highway 128</t>
  </si>
  <si>
    <t>Philo</t>
  </si>
  <si>
    <t>Gibson</t>
  </si>
  <si>
    <t>Director of Vineyard Operations</t>
  </si>
  <si>
    <t>bgibson@roedererestate.net</t>
  </si>
  <si>
    <t>JO-A-300-20318-912626</t>
  </si>
  <si>
    <t>Wine Grape Harvest Rate is paid at a rate of $2.30 per box</t>
  </si>
  <si>
    <t xml:space="preserve">'  Employer will make all deductions required by law (e.g., FICA, federal/state tax withholdings, court-ordered child support, etc.). Workers must pre-authorize voluntary deductions. All deductions will comply with the Fair Labor Standards Act (FLSA) and applicable state law. </t>
  </si>
  <si>
    <t>3700 Highway 128</t>
  </si>
  <si>
    <t xml:space="preserve">Dormitories </t>
  </si>
  <si>
    <t>bliscano@roedererestate.net</t>
  </si>
  <si>
    <t>H-300-20337-934409</t>
  </si>
  <si>
    <t>Cerveza Acres, LLC</t>
  </si>
  <si>
    <t>10330 Daigle Road</t>
  </si>
  <si>
    <t>JO-A-300-20337-934409</t>
  </si>
  <si>
    <t>15093 Ardoin Cove Road</t>
  </si>
  <si>
    <t>single wide mobile home unit</t>
  </si>
  <si>
    <t>H-300-20339-938919</t>
  </si>
  <si>
    <t>Wyckoff Farms, Inc.</t>
  </si>
  <si>
    <t>160602 W Evans Road</t>
  </si>
  <si>
    <t>P.O. Box 249, Grandview, WA  98930</t>
  </si>
  <si>
    <t>Grandview</t>
  </si>
  <si>
    <t>Baze</t>
  </si>
  <si>
    <t>JO-A-300-20339-938919</t>
  </si>
  <si>
    <t>All Wine Grape Varietals: 292 Shoot Thinning, per shoot</t>
  </si>
  <si>
    <t>This job requires a minimum of 3 months of prior experience working in vineyards, blueberries or hops, handling manual and mechanized tasks associated with commodity production.  Applicants must be able to furnish verbal or written statement establishing relevant prior work experience. Workers must be able to perform manual and mechanized tasks with accuracy and efficiency. Saturday work required. Must be able to lift/carry 60  lbs.</t>
  </si>
  <si>
    <t>Yakima Valley - 160602 W Evans Rd.</t>
  </si>
  <si>
    <t>42903 N. Wilgus Rd., Apt. A, B, C, E, F</t>
  </si>
  <si>
    <t>H-300-20337-935273</t>
  </si>
  <si>
    <t>14856 Ludlow Rd.</t>
  </si>
  <si>
    <t xml:space="preserve"> Ralph</t>
  </si>
  <si>
    <t>JO-A-300-20337-935273</t>
  </si>
  <si>
    <t xml:space="preserve">1st and 16th </t>
  </si>
  <si>
    <t>' Social Security Taxes and Federal Taxes.</t>
  </si>
  <si>
    <t>Must be able to lift 60 lbs. Minimum of (3) months experience required. Must be able to obtain a driver's license within 30 days of hire. No minimum education required.</t>
  </si>
  <si>
    <t>14856 Ludlow Rd</t>
  </si>
  <si>
    <t>14858 Ludlow Rd</t>
  </si>
  <si>
    <t>H-300-20338-936457</t>
  </si>
  <si>
    <t>ABG Transport LLC</t>
  </si>
  <si>
    <t>716 Lucas St.</t>
  </si>
  <si>
    <t>Abdon</t>
  </si>
  <si>
    <t>JO-A-300-20338-936457</t>
  </si>
  <si>
    <t>716 Lucas St</t>
  </si>
  <si>
    <t>1505 E Central Ave</t>
  </si>
  <si>
    <t>Comanche</t>
  </si>
  <si>
    <t>idac07@yahoo.com</t>
  </si>
  <si>
    <t>H-300-20330-927689</t>
  </si>
  <si>
    <t>Jeff Paplow Harvesting, LLC</t>
  </si>
  <si>
    <t>13264 336th Ave</t>
  </si>
  <si>
    <t>Paplow</t>
  </si>
  <si>
    <t>JO-A-300-20330-927689</t>
  </si>
  <si>
    <t>Must have a CDL or appropriate drivers license or be able to obtain within in 30 days of hire. We require three (3) months experience.</t>
  </si>
  <si>
    <t>jpaplow2@gmail.com</t>
  </si>
  <si>
    <t>El Dorado</t>
  </si>
  <si>
    <t>H-300-20343-941564</t>
  </si>
  <si>
    <t>PO Box 807, Dixon, CA, 65620</t>
  </si>
  <si>
    <t xml:space="preserve">Robert or Brea </t>
  </si>
  <si>
    <t>JO-A-300-20343-941564</t>
  </si>
  <si>
    <t>Various range locations in Lake, Alameda</t>
  </si>
  <si>
    <t>H-300-20325-921952</t>
  </si>
  <si>
    <t>Quicksilver Holdings LLC</t>
  </si>
  <si>
    <t>Big Bend Stone</t>
  </si>
  <si>
    <t>87 B Allen Lane</t>
  </si>
  <si>
    <t>Lico</t>
  </si>
  <si>
    <t>westtexasplants@gmail.com</t>
  </si>
  <si>
    <t>JO-A-300-20325-921952</t>
  </si>
  <si>
    <t>Planting Technician</t>
  </si>
  <si>
    <t>Terlingua</t>
  </si>
  <si>
    <t>adobe building</t>
  </si>
  <si>
    <t>lico@stoneplanters.com</t>
  </si>
  <si>
    <t>H-300-20344-945385</t>
  </si>
  <si>
    <t>Tuttle Livestock Company LLC</t>
  </si>
  <si>
    <t>425 Riverview Ave</t>
  </si>
  <si>
    <t>PO Box 1046, Craig, CO, 81626</t>
  </si>
  <si>
    <t>Tuttle</t>
  </si>
  <si>
    <t>Halbert or Sandra or Rex</t>
  </si>
  <si>
    <t>rhlivstk@msn.com</t>
  </si>
  <si>
    <t>JO-A-300-20344-945385</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</si>
  <si>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</si>
  <si>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36891 Hwy 40</t>
  </si>
  <si>
    <t>Elk Springs</t>
  </si>
  <si>
    <t>H-300-20291-881160</t>
  </si>
  <si>
    <t>Missouri River Farms, Inc.</t>
  </si>
  <si>
    <t>3117 West City Limits Road</t>
  </si>
  <si>
    <t>P.O. Box 9104</t>
  </si>
  <si>
    <t>Yankton</t>
  </si>
  <si>
    <t>Poeschl</t>
  </si>
  <si>
    <t>farms3117@yahoo.com</t>
  </si>
  <si>
    <t>JO-A-300-20291-881160</t>
  </si>
  <si>
    <t>Must have a valid CDL license within 30 days of hire. Clean driving record required</t>
  </si>
  <si>
    <t xml:space="preserve">410 Merchant Street
</t>
  </si>
  <si>
    <t>Gayville</t>
  </si>
  <si>
    <t xml:space="preserve">Fully Furnished Employer-Leased Trailer </t>
  </si>
  <si>
    <t>H-300-20301-889790</t>
  </si>
  <si>
    <t>Damon Weigel</t>
  </si>
  <si>
    <t>618 Broadway</t>
  </si>
  <si>
    <t>P.O. Box 254, Napoleon, ND 58561, Logan County</t>
  </si>
  <si>
    <t>Weigel</t>
  </si>
  <si>
    <t>P.O. Box 254, Napoleon, ND 58561</t>
  </si>
  <si>
    <t>weigel.damon@gmail.com</t>
  </si>
  <si>
    <t>JO-A-300-20301-889790</t>
  </si>
  <si>
    <t>Extensive pushing and pulling. Exposure to extreme temperatures. Must be able to lift a 75 pound calf. Minimum one (1) months experience. Must be able to obtain a driver's license within 30 days of hire. Basic literacy and arithmetic requirement. No minimum education required.</t>
  </si>
  <si>
    <t>3351  67th St SE</t>
  </si>
  <si>
    <t>205  3rd Street W Apt G</t>
  </si>
  <si>
    <t>H-300-20276-856077</t>
  </si>
  <si>
    <t>P.O.Box 804, Meeker CO 81641 (Mailing Address)</t>
  </si>
  <si>
    <t>John or Sheryl</t>
  </si>
  <si>
    <t>JO-A-300-20276-856077</t>
  </si>
  <si>
    <t xml:space="preserve">Plus room </t>
  </si>
  <si>
    <t>Employee must be willing to perform tasks capably and efficiently without close supervision, and live and work singly or in small groups of workers in isolated areas for extended periods of time. May be required to ride, handle and tend horses in a manner to assure the safety and health of the worker, co-workers, horses and livestock. The job will entail working with and around farm machinery such as tractors for haying and supplemental feeding purposes and ATVs for irrigating and the movement of livestock, periodically. Successful applicants will be expected to operate machinery and equipment in a safe and responsible manner, and further, will be expected to maintain equipment and machinery to a standard established by the employer. Employee will work outdoors in all types of weather and may experience occasional exposure to hazards such as poisonous snakes and extreme temperatures. 100lb lifting and driving requirement.</t>
  </si>
  <si>
    <t>Fixed House</t>
  </si>
  <si>
    <t>H-300-20309-898771</t>
  </si>
  <si>
    <t>Moores' Ranch</t>
  </si>
  <si>
    <t>5856 West Hwy 190</t>
  </si>
  <si>
    <t>5856 West Hwy 190, El Dorado TX 76936</t>
  </si>
  <si>
    <t>Michael, Brent or Rebecca</t>
  </si>
  <si>
    <t>5856 West Hwy. 190</t>
  </si>
  <si>
    <t>bmoore1126@aol.com</t>
  </si>
  <si>
    <t>JO-A-300-20309-898771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</si>
  <si>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handle animals using low stress handling methods, meet personal hygiene requirements.</t>
  </si>
  <si>
    <t>5856 West Hwy 190 W</t>
  </si>
  <si>
    <t>H-300-20295-884383</t>
  </si>
  <si>
    <t>Larson Livestock, Inc.</t>
  </si>
  <si>
    <t>116 County Road 239</t>
  </si>
  <si>
    <t>PO Box 395, Lyman WY 82937 (Mailing Address)</t>
  </si>
  <si>
    <t>Carl or Helen or Wade</t>
  </si>
  <si>
    <t>clarson@bvea.net</t>
  </si>
  <si>
    <t>JO-A-300-20295-884383</t>
  </si>
  <si>
    <t>H-300-20311-902569</t>
  </si>
  <si>
    <t>JO-A-300-20311-902569</t>
  </si>
  <si>
    <t>H-300-20224-761650</t>
  </si>
  <si>
    <t>LG Herndon Jr. Farms, Inc.</t>
  </si>
  <si>
    <t>1188 Lawson Rd., Suite B</t>
  </si>
  <si>
    <t>Sky</t>
  </si>
  <si>
    <t>H-2A Manager</t>
  </si>
  <si>
    <t>sky@vidaliasfinest.com</t>
  </si>
  <si>
    <t>JO-A-300-20224-761650</t>
  </si>
  <si>
    <t>Incentive - Pull Vidalia onion plants, bag of 30 bundles</t>
  </si>
  <si>
    <t>Workers are expected to possess the skills to work in the production of crops or agricultural commodities listed in this job order.   The introductory period for all crop activities is 2 days starting with the first day of employment to acclimate the worker to the physical demands of the job and to familiarize workers with job specifications and to demonstrate proper methods and crop or commodity specific issues. Work in extremely hot, cold and/or wet weather. Work involves repetitive walking, bending, reaching, stooping, pushing, pulling, and lifting, carrying and loading up to 60 lbs. Employer is a Drug-Free Workplace. Drug testing is conducted post-hire at the employer's expense and is not part of the interview process. Negative results are required before starting work.</t>
  </si>
  <si>
    <t>1188 Lawson Road</t>
  </si>
  <si>
    <t>1277 Lawson Road</t>
  </si>
  <si>
    <t>W/f (Church)</t>
  </si>
  <si>
    <t>herndon@vidaliasfinest.com</t>
  </si>
  <si>
    <t>H-300-20245-798205</t>
  </si>
  <si>
    <t>Tim Gann</t>
  </si>
  <si>
    <t>959 Loss Crouch Road</t>
  </si>
  <si>
    <t>Gann</t>
  </si>
  <si>
    <t>959 Loss Crouch Rd</t>
  </si>
  <si>
    <t xml:space="preserve">Morrison </t>
  </si>
  <si>
    <t>JO-A-300-20245-798205</t>
  </si>
  <si>
    <t>budding trees each</t>
  </si>
  <si>
    <t>678 Arch Cope Rd</t>
  </si>
  <si>
    <t>H-300-20261-829362</t>
  </si>
  <si>
    <t>Hineman Land &amp; Cattle, Inc.</t>
  </si>
  <si>
    <t>1067 N Omaha Rd</t>
  </si>
  <si>
    <t xml:space="preserve">Hineman </t>
  </si>
  <si>
    <t>JO-A-300-20261-829362</t>
  </si>
  <si>
    <t xml:space="preserve">Farmworkers, Farm and Ranch Animals </t>
  </si>
  <si>
    <t xml:space="preserve">See Addendum </t>
  </si>
  <si>
    <t>116 S Longhorn Rd</t>
  </si>
  <si>
    <t xml:space="preserve">Dighton </t>
  </si>
  <si>
    <t>3 East Rd 120</t>
  </si>
  <si>
    <t>H-300-20248-806239</t>
  </si>
  <si>
    <t>800 Trafalgar Court, Ste. 200</t>
  </si>
  <si>
    <t>JO-A-300-20248-806239</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</si>
  <si>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t>
  </si>
  <si>
    <t xml:space="preserve">Must have license required by the State and Federal laws including CDL License.  Workers will be required to have a valid and unexpired Federal Farm Labor Contractor Registration or Federal Farm Labor Contractor Employee Registration with driving authorization. 
Criminal background check and drug testing: FC of Arcadia may conduct criminal background checks at the employer's expense on all new applicants post-employment. Failure to pass a criminal background check and/or drug screening is grounds for termination. 
</t>
  </si>
  <si>
    <t>TJ Chastain - 
44551 Neal Road</t>
  </si>
  <si>
    <t>H-300-20274-851177</t>
  </si>
  <si>
    <t>JO-A-300-20274-851177</t>
  </si>
  <si>
    <t>TRAINING: Employees will receive training on how to correctly harvest fruit for the first 14 days. If the employee is unable or unfit to perform the duties listed after the 14-day trial period, the employee will receive warnings. Hours may be reduced to the mnimum allowed, or employee may be terminated. 
After the initial trial period, employee will be expected to work efficiently with minimal supervision.
ENTRENAMIENTO: Los empleados recibirn capacitacin sobre cmo cosechar correctamente la fruta durante los primeros 14 das. Si el empleado no puede o no est en condiciones de realizar las tareas enumeradas despus del perodo de prueba de 14 das, el empleado recibir advertencias. Las horas pueden reducirse al mnimo permitido, o el empleado puede ser despedido.
Despus del perodo de prueba inicial, se espera que el empleado trabaje de manera eficiente con una supervisin mnima.</t>
  </si>
  <si>
    <t>H-300-20261-828961</t>
  </si>
  <si>
    <t>Phillip M. Heinen</t>
  </si>
  <si>
    <t>179 Candy Lane</t>
  </si>
  <si>
    <t>cactus_flower_bloom@yahoo.com</t>
  </si>
  <si>
    <t>JO-A-300-20261-828961</t>
  </si>
  <si>
    <t>179 Candy Lane
Directions:  Highway 1113, 1 mile west of the intersection of Highway 98 and Highway 367</t>
  </si>
  <si>
    <t>camper home: water, a/c &amp; heat</t>
  </si>
  <si>
    <t>H-300-20261-829439</t>
  </si>
  <si>
    <t>Rocking W Farms Partnership</t>
  </si>
  <si>
    <t>P O Box 304</t>
  </si>
  <si>
    <t>4304 Hwy 1 South</t>
  </si>
  <si>
    <t>JO-A-300-20261-829439</t>
  </si>
  <si>
    <t>4845 Hwy 121 N</t>
  </si>
  <si>
    <t>5590 Hwy 261</t>
  </si>
  <si>
    <t>teresawhitehead55@yahoo.com</t>
  </si>
  <si>
    <t>H-300-20275-853578</t>
  </si>
  <si>
    <t xml:space="preserve">Yackley Ranches </t>
  </si>
  <si>
    <t>30096 185th St</t>
  </si>
  <si>
    <t>JO-A-300-20275-853578</t>
  </si>
  <si>
    <t>Semi monthly</t>
  </si>
  <si>
    <t>Valid driver's license. Speak/understand English</t>
  </si>
  <si>
    <t>18516 295th Ave</t>
  </si>
  <si>
    <t>18514 295th Ave</t>
  </si>
  <si>
    <t>H-300-20283-875191</t>
  </si>
  <si>
    <t>Sorg Dairy, LLC</t>
  </si>
  <si>
    <t>13569 Mississippi Trail</t>
  </si>
  <si>
    <t>13955 Mississippi Trail, Hastings, MN 55033</t>
  </si>
  <si>
    <t>13955 Mississippi Trail , Hastings, MN  55033</t>
  </si>
  <si>
    <t>sorgacres@gmail.com</t>
  </si>
  <si>
    <t>JO-A-300-20283-875191</t>
  </si>
  <si>
    <t>Must be able to lift 50 lbs. Minimum three months experience. Exposure to extreme temperatures. No minimum education required. Wage rate may increase with verifiable experience. Employer may reward exceptional work with monetary or other benefits in addition to those listed here in his sole discretion.</t>
  </si>
  <si>
    <t>9383 150th Street E</t>
  </si>
  <si>
    <t>H-300-20274-851541</t>
  </si>
  <si>
    <t>Double B Land &amp; Livestock</t>
  </si>
  <si>
    <t>42371 Road 724</t>
  </si>
  <si>
    <t>Arapahoe</t>
  </si>
  <si>
    <t>Breinig</t>
  </si>
  <si>
    <t>scottb@atcjet.net</t>
  </si>
  <si>
    <t>JO-A-300-20274-851541</t>
  </si>
  <si>
    <t>Farm Worker Livestock</t>
  </si>
  <si>
    <t>Tend to livestock which includes feeding, watering, herding, loading animals, and administering vaccinations. Employees will also operate semi-trucks to transport cattle to feedlots and slaughterhouses, and grain to the elevator.  Must be able to perform maintenance and have three months of experience. Must be able to obtain a CDL within 30 days after hire.</t>
  </si>
  <si>
    <t>Araphoe</t>
  </si>
  <si>
    <t>812 Elm St.</t>
  </si>
  <si>
    <t>H-300-20281-866631</t>
  </si>
  <si>
    <t>53-7021.00</t>
  </si>
  <si>
    <t>Crane and Tower Operators</t>
  </si>
  <si>
    <t>JO-A-300-20281-866631</t>
  </si>
  <si>
    <t>H-300-20275-853619</t>
  </si>
  <si>
    <t>Dwight Schilling</t>
  </si>
  <si>
    <t>3449 91st Street SE</t>
  </si>
  <si>
    <t>dsfarms@bektel.com</t>
  </si>
  <si>
    <t>JO-A-300-20275-853619</t>
  </si>
  <si>
    <t>Must obtain a driver's license within 30-90 days of hire. Minimum three (3) months experience. Must be able to lift 60 lbs. Frequent stooping. Basic literacy and arithmetic required. Wage rate may increase with verifiable experience. Employer may reward exceptional work with monetary or other benefits in addition to those listed here in his sole discretion.</t>
  </si>
  <si>
    <t>H-300-20273-849909</t>
  </si>
  <si>
    <t>6010 E Whitney</t>
  </si>
  <si>
    <t>JO-A-300-20273-849909</t>
  </si>
  <si>
    <t>H-300-20281-865520</t>
  </si>
  <si>
    <t>Rodriguez Citrus Harvesting, Inc.</t>
  </si>
  <si>
    <t>3289 State Road 29 S</t>
  </si>
  <si>
    <t>3289 State Road 29 S.</t>
  </si>
  <si>
    <t>ruth.pena@rodcitrus.com</t>
  </si>
  <si>
    <t>JO-A-300-20281-865520</t>
  </si>
  <si>
    <t xml:space="preserve">The employer may conduct a drug and/or alcohol test post-employment at the employers expense.  </t>
  </si>
  <si>
    <t>Consolidated Citrus Limited Partnership
63 Barn Road</t>
  </si>
  <si>
    <t>129 Orange Street</t>
  </si>
  <si>
    <t>H-300-20296-885580</t>
  </si>
  <si>
    <t>Connelly Angus, Inc.</t>
  </si>
  <si>
    <t>1950 Dean Rd</t>
  </si>
  <si>
    <t>connellycattlegirl@gmail.com</t>
  </si>
  <si>
    <t>JO-A-300-20296-885580</t>
  </si>
  <si>
    <t>' Housing  and Workers  Compensation insurance will be provided at no charge to the workers. Social security / Medicaid Taxes and Federal / State taxes  will  be  withheld  from  U.S.  Worker’s  paychecks.  Voluntary  withholdings  will be  deducted from foreign workers’  paychecks  at their  request.  Employer will make  the  following deductions  when applicable:  FICA, loans and advances, long-distance telephone  charges the reasonable  repair or  replacement  cost  of  willful  or  negligent  damage  to  housing,  tools  and  equipment caused by the worker (other than normal wear and tear).</t>
  </si>
  <si>
    <t>20 days experience required.  Driving required on ranch only.</t>
  </si>
  <si>
    <t>5900 Swanson Rd</t>
  </si>
  <si>
    <t>Mobile Home  3 bedroom, 2 Bath</t>
  </si>
  <si>
    <t>connelly@3rivers.net</t>
  </si>
  <si>
    <t>H-300-20288-878041</t>
  </si>
  <si>
    <t>JO-A-300-20288-878041</t>
  </si>
  <si>
    <t>19917 Highway 182</t>
  </si>
  <si>
    <t>H-300-20290-880425</t>
  </si>
  <si>
    <t>J P Habetz Family Farms</t>
  </si>
  <si>
    <t>6395 Bryan Road</t>
  </si>
  <si>
    <t>julieshabetz@gmail.com</t>
  </si>
  <si>
    <t>JO-A-300-20290-880425</t>
  </si>
  <si>
    <t>Farmworker Aquacultural and Rice</t>
  </si>
  <si>
    <t xml:space="preserve">' Employer will make deductions from workers paycheck that are required by law. Advances and/or loans, if any, from employer to worker may be considered as preauthorized payroll deductions. 
</t>
  </si>
  <si>
    <t xml:space="preserve">Employer will make deductions from workers paycheck that are required by law. Advances and/or loans, if any, from employer to worker may be considered as preauthorized payroll deductions. </t>
  </si>
  <si>
    <t>5400 South Frontage Road</t>
  </si>
  <si>
    <t>H-300-20300-888122</t>
  </si>
  <si>
    <t>Sedan Floral, Inc.</t>
  </si>
  <si>
    <t>406 S. School</t>
  </si>
  <si>
    <t xml:space="preserve">Sedan </t>
  </si>
  <si>
    <t>Cude</t>
  </si>
  <si>
    <t>jonathan@sedanfloral.com</t>
  </si>
  <si>
    <t>JO-A-300-20300-888122</t>
  </si>
  <si>
    <t>N/a</t>
  </si>
  <si>
    <t xml:space="preserve">Must be 18 years of age.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Based on Employer's discretion and at no cost to worker: Worker may have random drug/alcohol testing during employment: positive test/ refusal to abide = dismissal. </t>
  </si>
  <si>
    <t>406 S School</t>
  </si>
  <si>
    <t>Sedan</t>
  </si>
  <si>
    <t>414 E Main</t>
  </si>
  <si>
    <t>h2a@sedanfloral.com</t>
  </si>
  <si>
    <t>H-300-20294-882780</t>
  </si>
  <si>
    <t>Bearcreek Fisheries Inc.</t>
  </si>
  <si>
    <t>119 Parker Road</t>
  </si>
  <si>
    <t>P.O. Box 646</t>
  </si>
  <si>
    <t xml:space="preserve">119 Parker Road  </t>
  </si>
  <si>
    <t>P. O. Box 646</t>
  </si>
  <si>
    <t>JO-A-300-20294-882780</t>
  </si>
  <si>
    <t>Raises and/or bonuses may be offered to any worker at the company?s discretion, based on work performance, skill and tenure.</t>
  </si>
  <si>
    <t>' Employer will withhold all deductions required by law.
Federal Tax deductions and Social Security deductions-U. S. workers 
State Tax deductions-U. S. workers who choose to have taxes withheld
Federal Tax deductions and State Tax deductions- H-2A workers who authorize deductions withheld
(Agriculture wages in Mississippi are exempt from withholding taxes MS 35.III.11.03 Chapter 03)</t>
  </si>
  <si>
    <t>Must be available for the entire contract period and able to perform all job duties. Must be able to work all shifts. Some heavy lifting (30 lbs.) Able to walk in 4-4 1/2 feet water.  Work is outside in hot and cold weather.  Extensive sitting, repetitive movements, pushing and pulling, walking, stooping.  Hours of work may vary due to weather conditions and job duties. 
Applicants meeting all qualifications required must possess documents to complete INS Form I-9 and be available at time and place necessary to begin employment. "In compliance with federal law, all persons hired will be required to verify identity and eligibility to work in the United States and to complete the required employment eligibility verification form upon hire."</t>
  </si>
  <si>
    <t xml:space="preserve">3 Parker Road 
</t>
  </si>
  <si>
    <t>60 Adams Road A</t>
  </si>
  <si>
    <t>Blockhouse, metal roof (employer-owned)</t>
  </si>
  <si>
    <t>bearcreek2@bellsouth.com</t>
  </si>
  <si>
    <t>H-300-20294-883606</t>
  </si>
  <si>
    <t>JO-A-300-20294-883606</t>
  </si>
  <si>
    <t>H-300-20305-894010</t>
  </si>
  <si>
    <t>Lauran W. Attales</t>
  </si>
  <si>
    <t>2020 Attales Road</t>
  </si>
  <si>
    <t>Mailing: PO Box 305</t>
  </si>
  <si>
    <t>Attales</t>
  </si>
  <si>
    <t>Lauran</t>
  </si>
  <si>
    <t>lattales@gmail.com</t>
  </si>
  <si>
    <t>JO-A-300-20305-894010</t>
  </si>
  <si>
    <t xml:space="preserve">1368 Attales Road  </t>
  </si>
  <si>
    <t>H-300-20305-894051</t>
  </si>
  <si>
    <t>KCM Farms, LLC</t>
  </si>
  <si>
    <t>8845 Robinson Road</t>
  </si>
  <si>
    <t>McCall</t>
  </si>
  <si>
    <t>chris@littlepecan.com</t>
  </si>
  <si>
    <t>JO-A-300-20305-894051</t>
  </si>
  <si>
    <t>8845 Robinson Road  
*All worksites are owned, leased, controlled by Employer.</t>
  </si>
  <si>
    <t xml:space="preserve">8845 Robinson Road </t>
  </si>
  <si>
    <t>H-300-20293-881630</t>
  </si>
  <si>
    <t>G &amp; J Farms Partnership</t>
  </si>
  <si>
    <t>144 Becky Drive</t>
  </si>
  <si>
    <t>JO-A-300-20293-881630</t>
  </si>
  <si>
    <t>H-300-20307-894321</t>
  </si>
  <si>
    <t>Cypress Creek Farms, LLC</t>
  </si>
  <si>
    <t>13715 NW CR-225</t>
  </si>
  <si>
    <t>Mailing: P.O. Box 1071, Starke, FL 32091</t>
  </si>
  <si>
    <t>Starke</t>
  </si>
  <si>
    <t>Wainwright</t>
  </si>
  <si>
    <t xml:space="preserve">Mailing:  P.O. Box 1071, Starke, FL  32091 </t>
  </si>
  <si>
    <t>JO-A-300-20307-894321</t>
  </si>
  <si>
    <t>Alligator Farm Worker</t>
  </si>
  <si>
    <t>This job requires a minimum of three months of verifiable prior experience working on an alligator farm, handling both manual and machine tasks. Saturday work required. Must be in good physical health, able to lift/carry 80 lbs.  Must be able to work in excessive humidity and heat up to 110 degrees Fahrenheit. Post-hire employer-paid drug testing and background check required. May be required to obtain driver's license within 30 days of hire.</t>
  </si>
  <si>
    <t>H-300-20311-902050</t>
  </si>
  <si>
    <t>Extreme Green Farms, Inc.</t>
  </si>
  <si>
    <t>2862 Sandhill Road</t>
  </si>
  <si>
    <t xml:space="preserve">DuToit </t>
  </si>
  <si>
    <t>Ralf</t>
  </si>
  <si>
    <t>exgfarms@gmail.com</t>
  </si>
  <si>
    <t>JO-A-300-20311-902050</t>
  </si>
  <si>
    <t>Lift, carry and load up to 50 pounds.  Work on stilts approximately 10 feet above the ground to lean and lower tomatoes. Repetitively bend at waist and knees, walk, push and pull. Work on feet for long periods of time.  Work outside in inclement weather.</t>
  </si>
  <si>
    <t>2862 Sandhill Rd (32.532824, -85.470419)</t>
  </si>
  <si>
    <t>2862 Sandhill Rd</t>
  </si>
  <si>
    <t>H-300-20307-894446</t>
  </si>
  <si>
    <t>Kent Soileau Farms, Inc.</t>
  </si>
  <si>
    <t>277 WPA Rd.</t>
  </si>
  <si>
    <t>Soileau</t>
  </si>
  <si>
    <t>kentsoileau@yahoo.com</t>
  </si>
  <si>
    <t>JO-A-300-20307-894446</t>
  </si>
  <si>
    <t>' Deduction will be made when required by law.
Pay advances will be deducted as needed.</t>
  </si>
  <si>
    <t>414 Camile Marks Rd.
832 White Chapel Rd.</t>
  </si>
  <si>
    <t>House at each housing address</t>
  </si>
  <si>
    <t>H-300-20325-922213</t>
  </si>
  <si>
    <t>Gerlach Farming</t>
  </si>
  <si>
    <t>5460 Highway 17 (Physical)</t>
  </si>
  <si>
    <t>8453 Highway 17 (Mailing)</t>
  </si>
  <si>
    <t>JO-A-300-20325-922213</t>
  </si>
  <si>
    <t xml:space="preserve">Minimum of three (3) months experience as an agricultural equipment operator, preferably with diesel mechanic skills and CDL license. The employer may conduct criminal background checks on all new applicants for employment. Seasonal Employees seeking rehire will not be required to submit a new background check. For purposes of this policy, rehires shall be defined consistently with IRCAs employment eligibility re-verification requirements for former hires. As a general rule, absent compelling circumstances, qualified applicants with criminal records will not be considered for employment if any of the following criteria are met: The conviction was for a violent crime against one or more persons or property, (e.g., battery, assault, lewdness, sexual battery, molestation, arson or criminal mischief); The conviction was for any felony committed or which resulted in the applicants incarceration at any time within the past 5 years (i.e., a crime which subjects the individual convicted to </t>
  </si>
  <si>
    <t xml:space="preserve">5460 Hwy 17 </t>
  </si>
  <si>
    <t>1310 Hwy 17 S</t>
  </si>
  <si>
    <t>Double Wide House Trailer,  3BR/2BA</t>
  </si>
  <si>
    <t>kevingerlach@yahoo.com</t>
  </si>
  <si>
    <t>H-300-20323-917873</t>
  </si>
  <si>
    <t>Harris Seafood Distribution LLC</t>
  </si>
  <si>
    <t>Harris Farms</t>
  </si>
  <si>
    <t>24564 Fayard Road</t>
  </si>
  <si>
    <t>P O Box 35 Springfield LA 70462 (Mailing)</t>
  </si>
  <si>
    <t>Harris III</t>
  </si>
  <si>
    <t>treyharris_b@hotmail.com</t>
  </si>
  <si>
    <t>JO-A-300-20323-917873</t>
  </si>
  <si>
    <t>per flat.Wage $11.83 per hour and/or a variable piece rate based on production not less than $11.83 per hour</t>
  </si>
  <si>
    <t>24980 Fayard Road</t>
  </si>
  <si>
    <t>Mobile Home/Bunk House</t>
  </si>
  <si>
    <t>H-300-20323-917629</t>
  </si>
  <si>
    <t>Whitetail Farms</t>
  </si>
  <si>
    <t>P.O. Box 518</t>
  </si>
  <si>
    <t xml:space="preserve">1558 Hwy 318 </t>
  </si>
  <si>
    <t>Storey</t>
  </si>
  <si>
    <t>Ronald Coleman</t>
  </si>
  <si>
    <t>1558 Hwy 318</t>
  </si>
  <si>
    <t>JO-A-300-20323-917629</t>
  </si>
  <si>
    <t>1612 Palmer Road</t>
  </si>
  <si>
    <t>110 N Mill Street</t>
  </si>
  <si>
    <t>whitetailfarms@yahoo.com</t>
  </si>
  <si>
    <t>H-300-20324-919493</t>
  </si>
  <si>
    <t>Culbertson, LLC</t>
  </si>
  <si>
    <t>8661 Hwy 183</t>
  </si>
  <si>
    <t>Uniontown</t>
  </si>
  <si>
    <t>JO-A-300-20324-919493</t>
  </si>
  <si>
    <t>Require a regular driver's license.  Repetitive movements, extensive walking and frequent stooping. Must have 3 months experience.</t>
  </si>
  <si>
    <t>hobsonfam1234@gmail.com</t>
  </si>
  <si>
    <t>https://joblink.alabama.gov/ada/r/search/jobs</t>
  </si>
  <si>
    <t>H-300-20321-914106</t>
  </si>
  <si>
    <t>JO-A-300-20321-914106</t>
  </si>
  <si>
    <t xml:space="preserve">' All applicable State and Federal Taxes, as well as any additional monies, will be withheld from the workers paycheck as required by law. Workers may request additional withholdings if desired.
In New York state, the only deductions that can be taken from worker pay are:
1. Those required by law, such as Social Security, income tax, and garnishment of wage; and
2. Those that benefit workers and are authorized in writing, such as disability insurance, life insurance , or a savings account
</t>
  </si>
  <si>
    <t xml:space="preserve">Employer Will Train
Exposure to Extreme Temp - Temperatures range from below zero (f) to above 90 (f) degrees
Lifting Requirement Must be able to lift 40 lbs and carry up to 300 feet
Extensive Pushing and Pulling
OT/Holiday is not mandatory
</t>
  </si>
  <si>
    <t>H-300-20324-919575</t>
  </si>
  <si>
    <t>MacFarlane Pheasants, Inc. (Missouri)</t>
  </si>
  <si>
    <t>2821 S US Hwy 51, Jonesville, WI 53546 (Mailing)</t>
  </si>
  <si>
    <t>22708 MO-76</t>
  </si>
  <si>
    <t>Rocky Comfort</t>
  </si>
  <si>
    <t>2821 S US Hwy 51</t>
  </si>
  <si>
    <t>JO-A-300-20324-919575</t>
  </si>
  <si>
    <t>Pheasant Egg Collector/Pheasant Loader</t>
  </si>
  <si>
    <t>Employees will need to be physically fit, must be able to lift 50 lbs or more, work in all weather conditions, able to walk 10 miles per day, able to bend over continuously and no fear of birds.   Require 3 months experience and a high school diploma or GED.</t>
  </si>
  <si>
    <t>s.pope@pheasants.com</t>
  </si>
  <si>
    <t>H-300-20323-917259</t>
  </si>
  <si>
    <t>Etter Farms</t>
  </si>
  <si>
    <t>5601 FM 281</t>
  </si>
  <si>
    <t>Steyl</t>
  </si>
  <si>
    <t>JO-A-300-20323-917259</t>
  </si>
  <si>
    <t>5418 FM 297</t>
  </si>
  <si>
    <t>lsteyl.fb@gmail.com</t>
  </si>
  <si>
    <t>H-300-20316-907774</t>
  </si>
  <si>
    <t>Dickey Farms, Inc.</t>
  </si>
  <si>
    <t>3440 Musella Road</t>
  </si>
  <si>
    <t>Musella</t>
  </si>
  <si>
    <t>Dickey</t>
  </si>
  <si>
    <t>Cynde</t>
  </si>
  <si>
    <t>Office Manager/CFO</t>
  </si>
  <si>
    <t>cdickey@dickeyfarms.com</t>
  </si>
  <si>
    <t>JO-A-300-20316-907774</t>
  </si>
  <si>
    <t>Two months of verifiable horticultural pruning and thinning and fruit orchard experience is required. Work is outside in inclement weather, especially extreme heat or cold, for extensive periods of time; prolonged bending, standing, walking, use of repetitive hand movements while grading or spreading fertilizer; use of a stool or 2 ft. ladder to reach tree limbs; reach over head for extended periods of time while pruning trees; lift, carry, and load up to 50 lbs., hoist up to 30 lbs. over head and support 35 lbs. over the shoulder while walking for prolonged periods of time. Employer is a drug free workplace. Random and post accident drug testing is conducted post-hire at the employer's expense and is not part of the interview process.</t>
  </si>
  <si>
    <t>Hundred Acre-Lindsey Road (32°49'7"N   84°02'34"W )</t>
  </si>
  <si>
    <t>2579 Mule Creek Road</t>
  </si>
  <si>
    <t>H-300-20315-905789</t>
  </si>
  <si>
    <t>Tate Farms, LLC.</t>
  </si>
  <si>
    <t>1089 Janice Road</t>
  </si>
  <si>
    <t>Evangeline parish</t>
  </si>
  <si>
    <t>Tate</t>
  </si>
  <si>
    <t>136 Hwy 167 North</t>
  </si>
  <si>
    <t>tatefarmsllc@yahoo.com</t>
  </si>
  <si>
    <t>JO-A-300-20315-905789</t>
  </si>
  <si>
    <t xml:space="preserve">1089 Janice Road </t>
  </si>
  <si>
    <t xml:space="preserve">Four bedroom, 4 bath house </t>
  </si>
  <si>
    <t>H-300-20343-941148</t>
  </si>
  <si>
    <t>Oldland Brothers, Inc</t>
  </si>
  <si>
    <t>14667 County Road 5</t>
  </si>
  <si>
    <t>Oldland</t>
  </si>
  <si>
    <t>stephold99@gmail.com</t>
  </si>
  <si>
    <t>JO-A-300-20343-941148</t>
  </si>
  <si>
    <t>Fixed Housing two stories</t>
  </si>
  <si>
    <t>H-300-20342-940107</t>
  </si>
  <si>
    <t>The Townsend Companies, Inc.</t>
  </si>
  <si>
    <t>136 Pat Road</t>
  </si>
  <si>
    <t>JO-A-300-20342-940107</t>
  </si>
  <si>
    <t xml:space="preserve">136 Pat Road </t>
  </si>
  <si>
    <t>Buddy Lott Camp, 60 Buddy Road</t>
  </si>
  <si>
    <t xml:space="preserve">Block, Dorm Style Building </t>
  </si>
  <si>
    <t>townsend.hort@verizon.net</t>
  </si>
  <si>
    <t>H-300-20332-929913</t>
  </si>
  <si>
    <t>DAN BARR FARMS II</t>
  </si>
  <si>
    <t>138 EAST SHORE ROAD</t>
  </si>
  <si>
    <t>BARR</t>
  </si>
  <si>
    <t>DANBARRFARMS2020@GMAIL.COM</t>
  </si>
  <si>
    <t>JO-A-300-20332-929913</t>
  </si>
  <si>
    <t>1997 GIRARD ROAD
HWY 133 SOUTH</t>
  </si>
  <si>
    <t>OAK RIDGE</t>
  </si>
  <si>
    <t>206 ROSA STREET</t>
  </si>
  <si>
    <t>RAYVILLE</t>
  </si>
  <si>
    <t xml:space="preserve">WOOD FRAME HOUSE </t>
  </si>
  <si>
    <t>H-300-20338-936185</t>
  </si>
  <si>
    <t>Robert H. Heath Farms, Inc.</t>
  </si>
  <si>
    <t>1453 1st Avenue</t>
  </si>
  <si>
    <t>Coloma</t>
  </si>
  <si>
    <t>heath@uniontel.net</t>
  </si>
  <si>
    <t>JO-A-300-20338-936185</t>
  </si>
  <si>
    <t>Greenhouse/Farm Worker</t>
  </si>
  <si>
    <t xml:space="preserve">' The employer agrees to maintain adequate and accurate payroll records, in accordance with the requirements of 20 CFR ¿ 655.122(j)(1), and to retain such records for a period of not less than three (3) years after the date of certification.  The employer will furnish to each worker on pay day an itemized accounting of earnings and of all legally-required and worker-authorized deductions.  Deductions for FICA and federal/state tax withholding, and deductions including court-ordered child support, garnishments and liens, and any other such legally-required deductions will be made in individual circumstances as required by law.  All deductions will be made in accordance with FLSA regulations.  Advances and/or loans made to workers, if any, may be repaid by pre-authorized payroll deductions.  The employer does not envision other uniform workforce-wide payroll deductions.  </t>
  </si>
  <si>
    <t xml:space="preserve">Workers will work with bedding plants and containers.  Duties for plants include propagating, working on potting line, transplanting and re-potting into large containers.  Care of horticultural products includes weeding, pruning, watering and general plant maintenance.  Workers will pull products to fill orders and organize on shipping carts.
Workers will perform field and soil maintenance work including rock picking and debris removal; transplant and harvest numerous varieties of vegetables; will use hand tools, such as knives, cutting tools, shovels and rakes; will clean, sort and pack product in the field.  Workers may be required to selectively pick only product of a certain color and/or size as instructed by the supervisor; handle produce carefully to avoid bruising or damaging product while packing; load and unload bins by hand.
</t>
  </si>
  <si>
    <t>1453 1ST AVENUE</t>
  </si>
  <si>
    <t>COLOMA</t>
  </si>
  <si>
    <t xml:space="preserve">Private Mobile home </t>
  </si>
  <si>
    <t>Rental House</t>
  </si>
  <si>
    <t>H-300-20345-951527</t>
  </si>
  <si>
    <t>JO-A-300-20345-951527</t>
  </si>
  <si>
    <t>H-300-20303-891580</t>
  </si>
  <si>
    <t>Lazy VC Kelly Ranch, Inc</t>
  </si>
  <si>
    <t>18635 Usta Rd</t>
  </si>
  <si>
    <t>18635 Usta Rd, Faith SD 57626 (Mailing Address)</t>
  </si>
  <si>
    <t>vckellyranch@sdplains.com</t>
  </si>
  <si>
    <t>JO-A-300-20303-891580</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</si>
  <si>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have or be able to obtain a valid drivers license </t>
  </si>
  <si>
    <t>18635 Usta Rd.</t>
  </si>
  <si>
    <t>H-300-20324-920724</t>
  </si>
  <si>
    <t>TEXAS MARICULTURE - CARANCAHUA BAY LP</t>
  </si>
  <si>
    <t>909 4th Street</t>
  </si>
  <si>
    <t>Palacios</t>
  </si>
  <si>
    <t>909 4TH ST</t>
  </si>
  <si>
    <t>txmcbay@gmail.com</t>
  </si>
  <si>
    <t>JO-A-300-20324-920724</t>
  </si>
  <si>
    <t>AQUATIC LAB TECHNICIAN</t>
  </si>
  <si>
    <t>' FEDERAL, SOCIAL SECURITY  &amp; MEDICARE
ANY ADVANCES ON EARNED PAY
A REASONABLE CHARGE WILL BE CHARGED FOR ANY WILLFUL DAMAGE TO EQUIPMENT, HOUSING OR FURNISHINGS TO THE WORKER OR WORKERS  FOUND RESPONSIBLE.</t>
  </si>
  <si>
    <t xml:space="preserve">5766 STATE HWY 35
</t>
  </si>
  <si>
    <t>5766 STATE HWY 35</t>
  </si>
  <si>
    <t>H-300-20329-926417</t>
  </si>
  <si>
    <t xml:space="preserve">Paugh, Inc. </t>
  </si>
  <si>
    <t>880 East Pryor Road</t>
  </si>
  <si>
    <t>Paugh</t>
  </si>
  <si>
    <t>paranch@msn.com</t>
  </si>
  <si>
    <t>JO-A-300-20329-926417</t>
  </si>
  <si>
    <t>Open Range Production of Livestock</t>
  </si>
  <si>
    <t xml:space="preserve">Driving required on the ranch only
</t>
  </si>
  <si>
    <t>H-300-20247-802914</t>
  </si>
  <si>
    <t>JO-A-300-20247-802914</t>
  </si>
  <si>
    <t xml:space="preserve">' 
Authorized Deductions: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
</t>
  </si>
  <si>
    <t xml:space="preserve">Oceano Farms-OF RANCH 1: 35° 5'31.61"N 120°36'34.48"W     </t>
  </si>
  <si>
    <t>MOTEL 210 NICHOLSON AVENUE</t>
  </si>
  <si>
    <t>H-300-20248-805747</t>
  </si>
  <si>
    <t xml:space="preserve">Yuma County </t>
  </si>
  <si>
    <t>Jesse@h-2a.com</t>
  </si>
  <si>
    <t xml:space="preserve"> CITA-Centro lndependiente de Trabajadores Agricolas</t>
  </si>
  <si>
    <t>JO-A-300-20248-805747</t>
  </si>
  <si>
    <t>Mellon Farms Pena
County 14th Street and Avenue D
Yuma Az 85365</t>
  </si>
  <si>
    <t>Knights Inn and Suites
2730 S 4th Ave, Yuma, AZ-85364</t>
  </si>
  <si>
    <t>H-300-20259-824471</t>
  </si>
  <si>
    <t>G.M. Harvesting, Inc.</t>
  </si>
  <si>
    <t>315 Nichelle Blvd.</t>
  </si>
  <si>
    <t>gmharvesting@yahoo.com</t>
  </si>
  <si>
    <t>JO-A-300-20259-824471</t>
  </si>
  <si>
    <t>Criminal background check : GM Harvesting may conduct criminal background checks at the employer's expense on all new applicants post-employment. Failure to pass criminal background check is grounds for termination.</t>
  </si>
  <si>
    <t>Sunridge Harvesting Co.
23869 CR 835</t>
  </si>
  <si>
    <t>130 Broward Avenue</t>
  </si>
  <si>
    <t>H-300-20260-828213</t>
  </si>
  <si>
    <t>DOWNHOME FOODS INC</t>
  </si>
  <si>
    <t>LITTLE JACK RANCH</t>
  </si>
  <si>
    <t>3360 FM770</t>
  </si>
  <si>
    <t>Barbara</t>
  </si>
  <si>
    <t>3360 FM 770</t>
  </si>
  <si>
    <t>mamajacks1@aol.com</t>
  </si>
  <si>
    <t>JO-A-300-20260-828213</t>
  </si>
  <si>
    <t>Farworkers and Laborers Crop</t>
  </si>
  <si>
    <t>3360 FM 770
Kountze, TX 77625</t>
  </si>
  <si>
    <t>215 S Pine Kountze, TX 77625</t>
  </si>
  <si>
    <t>Brick Apartment</t>
  </si>
  <si>
    <t>H-300-20261-829211</t>
  </si>
  <si>
    <t>JO-A-300-20261-829211</t>
  </si>
  <si>
    <t>10014 Wright Rd</t>
  </si>
  <si>
    <t>10032  Wright Rd</t>
  </si>
  <si>
    <t>H-300-20272-848007</t>
  </si>
  <si>
    <t>Tri Benoit, LLC</t>
  </si>
  <si>
    <t>1303 East Russell Avenue</t>
  </si>
  <si>
    <t>amandadoucet@ymail.com</t>
  </si>
  <si>
    <t>JO-A-300-20272-848007</t>
  </si>
  <si>
    <t>10425 Highway 90</t>
  </si>
  <si>
    <t>H-300-20282-874340</t>
  </si>
  <si>
    <t>Chad Brandt</t>
  </si>
  <si>
    <t>10621 90th SE</t>
  </si>
  <si>
    <t>10621 90th St SE</t>
  </si>
  <si>
    <t>chadcbr@yahoo.com</t>
  </si>
  <si>
    <t>JO-A-300-20282-874340</t>
  </si>
  <si>
    <t xml:space="preserve">10621 90th Street Southeast
</t>
  </si>
  <si>
    <t>318 5th Street South</t>
  </si>
  <si>
    <t>H-300-20275-853938</t>
  </si>
  <si>
    <t>JO-A-300-20275-853938</t>
  </si>
  <si>
    <t>At 6200 South  Bay Rd</t>
  </si>
  <si>
    <t>One wood frame house; one mobile home</t>
  </si>
  <si>
    <t>H-300-20276-856465</t>
  </si>
  <si>
    <t>Kyle Mills Farms</t>
  </si>
  <si>
    <t>103 Dividing Ridge Rd.  or</t>
  </si>
  <si>
    <t>99 Dividing Ridge Rd.</t>
  </si>
  <si>
    <t>103 Dividing Ridge Rd.</t>
  </si>
  <si>
    <t>millsfarms2690@yahoo.com</t>
  </si>
  <si>
    <t>JO-A-300-20276-856465</t>
  </si>
  <si>
    <t>Minimum 1 months experience. Basic literacy and arithmetic requirement. No minimum education requirement. Wage rate may increase with verifiable experience. Employer may reward exceptional work with monetary or other benefits in addition to those listed here in his sole discretion.</t>
  </si>
  <si>
    <t>99 Dividing Ridge Rd</t>
  </si>
  <si>
    <t>39 Fishers Crossing Rd.</t>
  </si>
  <si>
    <t>H-300-20292-881281</t>
  </si>
  <si>
    <t>Black Gold Farms</t>
  </si>
  <si>
    <t>2801 South Marsh Ave</t>
  </si>
  <si>
    <t>Yorktown</t>
  </si>
  <si>
    <t>1202 Oak Hammock Ln</t>
  </si>
  <si>
    <t>Lady Lake</t>
  </si>
  <si>
    <t>hr@blackgoldfarms.com</t>
  </si>
  <si>
    <t>JO-A-300-20292-881281</t>
  </si>
  <si>
    <t>Employer will pay state AEWR. Should the AEWR change during the course of the contract, the higher of the two AEWR amounts will be paid.</t>
  </si>
  <si>
    <t>' Deductions that are made on US workers are Social Security, Federal and State Tax. H-2A workers will not have Social Security, Federal or State Tax withheld. Reasonable repair or replacement cost may be charged to a worker found to have been responsible for damage to housing or furnishings, other than caused by normal wear and tear.</t>
  </si>
  <si>
    <t>The work requirements are for general farm labor for the purpose of preparing potato seed for spring planting season.  Job qualifications include the ability to operate a forklift, a potato crate filler, and perform potato grading . Repetitive movements, extensive pushing and pulling, extensive walking, standing, bending and stooping will be required. All applicants will be subject to a drug screen.</t>
  </si>
  <si>
    <t>2801 South Marsh Ave
Directions: From 1-69N/IN-37N, take exit 234. Turn left onto IN-32 E, turn right onto S Marsh Ave.</t>
  </si>
  <si>
    <t xml:space="preserve">405 South Morrison Road
</t>
  </si>
  <si>
    <t>Muncie</t>
  </si>
  <si>
    <t>Public apartment housing, 2 bedroom unit</t>
  </si>
  <si>
    <t>employment@blackgoldfarms.com</t>
  </si>
  <si>
    <t>H-300-20302-890711</t>
  </si>
  <si>
    <t>JO-A-300-20302-890711</t>
  </si>
  <si>
    <t>H-300-20297-887331</t>
  </si>
  <si>
    <t xml:space="preserve">1018 Ashford </t>
  </si>
  <si>
    <t>JO-A-300-20297-887331</t>
  </si>
  <si>
    <t>H-300-20308-897466</t>
  </si>
  <si>
    <t>J&amp;J Ag, Inc.</t>
  </si>
  <si>
    <t>1106 Minnow Farm Road</t>
  </si>
  <si>
    <t>JO-A-300-20308-897466</t>
  </si>
  <si>
    <t>' Employer will make the following deductions, if applicable, and in accordance with Federal and State laws:
1. FICA
2. Medicare
3. State Taxes
4. Federal Taxes
5. Willful Destruction of Property or Housing Damage
-------------------------------------------
El empleador hará las siguientes deducciones, si corresponde, y de conformidad con las leyes federales y estatales:
1. FICA
2. Medicare
3. Impuestos estatales
4. Impuestos federales
5. Destrucción intencional de propiedad o daños a la vivienda</t>
  </si>
  <si>
    <t>Three (3) months experience in tractor driving is required.  The employer will pay the costs of random tests for drugs required after employment begins.
------------------------------------------------
Se requieren tres (3) meses de experiencia en la conduccin de tractores. El empleador pagar los costos de las pruebas aleatorias para los medicamentos requeridos despus de que comience el empleo.</t>
  </si>
  <si>
    <t>1174 Minnow Farm Road</t>
  </si>
  <si>
    <t>Barracks (private)</t>
  </si>
  <si>
    <t>m.hooker@dunnsmarketfish.com</t>
  </si>
  <si>
    <t>H-300-20307-894204</t>
  </si>
  <si>
    <t>LOV Ranch</t>
  </si>
  <si>
    <t>299 County Road 26</t>
  </si>
  <si>
    <t>owner operator</t>
  </si>
  <si>
    <t>bbrennan@wreawildblue.org</t>
  </si>
  <si>
    <t xml:space="preserve">See D. </t>
  </si>
  <si>
    <t>JO-A-300-20307-894204</t>
  </si>
  <si>
    <t>439 Rio Blanco County road 26</t>
  </si>
  <si>
    <t>Fixed Housing: 299 County Road 26</t>
  </si>
  <si>
    <t xml:space="preserve">Fixed Housing as bunkhouse -- </t>
  </si>
  <si>
    <t>H-300-20307-894332</t>
  </si>
  <si>
    <t xml:space="preserve">Miller's Honey Farms, Inc.  </t>
  </si>
  <si>
    <t>5427 Highway 56</t>
  </si>
  <si>
    <t xml:space="preserve">Mailing:   P. O. Box 213 ,  Gackle,  ND 58442-0213 </t>
  </si>
  <si>
    <t xml:space="preserve">Elison </t>
  </si>
  <si>
    <t xml:space="preserve">Ryan </t>
  </si>
  <si>
    <t xml:space="preserve">Gackle </t>
  </si>
  <si>
    <t>JO-A-300-20307-894332</t>
  </si>
  <si>
    <t xml:space="preserve">This job requires a minimum of three months of prior experience working on a honeybee farm handling both manual and machine tasks associated with beekeeping.  Saturday work required. Must be able to lift/carry 60 lbs.  Workers must have no fear of bees and be non-allergic to bee stings, pollen, honey or other products of the hive. Clean driving record required.  Must have or be able to obtain drivers license within 30 days following hire. Employer-paid post-hire drug and alcohol testing is required after a worker has an accident at work or upon suspicion.  No minimum education or High School diploma/equivalent is necessary for the position.   </t>
  </si>
  <si>
    <t>80 Geraldson Rd. - Placer County</t>
  </si>
  <si>
    <t>80 Geraldson Rd.</t>
  </si>
  <si>
    <t xml:space="preserve">Barracks-style frame house </t>
  </si>
  <si>
    <t>(434)263-4300</t>
  </si>
  <si>
    <t>H-300-20309-898999</t>
  </si>
  <si>
    <t>Fred W. Hunzeker &amp; Sons</t>
  </si>
  <si>
    <t>338 Washington Street</t>
  </si>
  <si>
    <t>338 Washington Street, Montpelier ID 83254</t>
  </si>
  <si>
    <t>Montpelier</t>
  </si>
  <si>
    <t>Hunzeker</t>
  </si>
  <si>
    <t>Dennis or Roger</t>
  </si>
  <si>
    <t>dennishunzeker@gmail.com</t>
  </si>
  <si>
    <t>JO-A-300-20309-898999</t>
  </si>
  <si>
    <t xml:space="preserve"> 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handle animals using low stress handling methods. meet personal hygiene requirements.</t>
  </si>
  <si>
    <t>1041 Bench Rd</t>
  </si>
  <si>
    <t>BEAR LAKE</t>
  </si>
  <si>
    <t>1002 Bench Rd.</t>
  </si>
  <si>
    <t xml:space="preserve"> Montpelier</t>
  </si>
  <si>
    <t>H-300-20304-892367</t>
  </si>
  <si>
    <t>Kruckenberg Consulting, LLC</t>
  </si>
  <si>
    <t>PO Box 3365, Grand Junction, CO 81502 (mailing)</t>
  </si>
  <si>
    <t>1055 Lands End Rd  (Ranch)</t>
  </si>
  <si>
    <t>Kruckenberg</t>
  </si>
  <si>
    <t xml:space="preserve">Travis </t>
  </si>
  <si>
    <t>Mailing:  PO Box 3365</t>
  </si>
  <si>
    <t>Physical:  1055 Lands End Road, Whitewater, CO 81527</t>
  </si>
  <si>
    <t>traviskruckenberg@live.com</t>
  </si>
  <si>
    <t>JO-A-300-20304-892367</t>
  </si>
  <si>
    <t xml:space="preserve">Winter Herder </t>
  </si>
  <si>
    <t xml:space="preserve">' Workers will be paid 2X per month by check. The employer will make the following deductions: FICA (if applicable); loans and advances (if any); long 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</si>
  <si>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The employer will provide workers compensation coverage for injury and disease arising out of and during the workers employment and no cost to the worker.  The employer assures that the workers compensation coverage will be in effect not later than the beginning date of this job order and will be renewed prior to its expiration in order to provide coverage for the entire contract period of time. 
The employer will provide at no cost to workers an effective means of communicating, specifically cell phones and radios, with persons capable of responding to the workers need in case of an emergency.  These means are necessary to perform the work and can include, but are not limited to, satellite phones, cell phones, wireless devices, radio transmitters, or other types of electronic communication systems for emergency or business use only.   If the worker is in an area with no cell phone service, the employer plans to provide radios or contact the workers in person 2 times per week
</t>
  </si>
  <si>
    <t>Work site 1055 Lands End Road</t>
  </si>
  <si>
    <t>Mobile housing located at Lands End Road</t>
  </si>
  <si>
    <t>Mobile Camp</t>
  </si>
  <si>
    <t>H-300-20314-904279</t>
  </si>
  <si>
    <t>Dels Grass Farm</t>
  </si>
  <si>
    <t>7355 W. Loop 1604 N.</t>
  </si>
  <si>
    <t>Del</t>
  </si>
  <si>
    <t>JO-A-300-20314-904279</t>
  </si>
  <si>
    <t>715 CR 683</t>
  </si>
  <si>
    <t>Lytle</t>
  </si>
  <si>
    <t>delsgrassfarm@msn.com</t>
  </si>
  <si>
    <t>H-300-20307-894566</t>
  </si>
  <si>
    <t>Walther Farms, LLC - GA</t>
  </si>
  <si>
    <t>JO-A-300-20307-894566</t>
  </si>
  <si>
    <t xml:space="preserve">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Applicants must be able to furnish verifiable job reference(s) or comparable third party documentation from recent employer(s) establishing acceptable prior experience.  Saturday work required. Must be able to lift/carry 60 lbs.  Employer-paid post-hire drug testing is required upon reasonable suspicion of use and after a worker has an accident at work.  Must be willing to work 1st, 2nd or 3rd shift hours.   </t>
  </si>
  <si>
    <t>6524 Braswell Godby Rd.</t>
  </si>
  <si>
    <t>Frame barracks</t>
  </si>
  <si>
    <t>H-300-20307-895121</t>
  </si>
  <si>
    <t>JO-A-300-20307-895121</t>
  </si>
  <si>
    <t>H-300-20311-901924</t>
  </si>
  <si>
    <t>JO-A-300-20311-901924</t>
  </si>
  <si>
    <t>H-300-20318-912123</t>
  </si>
  <si>
    <t xml:space="preserve">Vass </t>
  </si>
  <si>
    <t>JO-A-300-20318-912123</t>
  </si>
  <si>
    <t>H-300-20323-917634</t>
  </si>
  <si>
    <t>Bachand Farms, LLC</t>
  </si>
  <si>
    <t xml:space="preserve">20827 Pine Ridge Circle SE </t>
  </si>
  <si>
    <t xml:space="preserve">Erskine </t>
  </si>
  <si>
    <t>Bachand</t>
  </si>
  <si>
    <t>20827 Pine Ridge Circle SE Erskine, MN 56535</t>
  </si>
  <si>
    <t>Erskine</t>
  </si>
  <si>
    <t>jbachand@gvtel.com</t>
  </si>
  <si>
    <t>JO-A-300-20323-917634</t>
  </si>
  <si>
    <t xml:space="preserve">' Social Security
Federal
State 
</t>
  </si>
  <si>
    <t>20827 Pine Ridge Circle SE
Erskine, MN 56535</t>
  </si>
  <si>
    <t>404 Governor Street
Oklee, MN 56742</t>
  </si>
  <si>
    <t>Oklee</t>
  </si>
  <si>
    <t>RED LAKE</t>
  </si>
  <si>
    <t>H-300-20322-916146</t>
  </si>
  <si>
    <t xml:space="preserve">Gator Cove Alligator Farm, Inc. </t>
  </si>
  <si>
    <t>1442 LA Hwy 694</t>
  </si>
  <si>
    <t>14442 La Hwy 694</t>
  </si>
  <si>
    <t>bjs1200@aol.com</t>
  </si>
  <si>
    <t>JO-A-300-20322-916146</t>
  </si>
  <si>
    <t>18137 N La Hwy 82</t>
  </si>
  <si>
    <t>11632 LA Hwy 690</t>
  </si>
  <si>
    <t xml:space="preserve">2 bedroom/ 2 bath 960 sq ft mobile home
</t>
  </si>
  <si>
    <t>H-300-20323-918422</t>
  </si>
  <si>
    <t>Bryant Nursery Inc</t>
  </si>
  <si>
    <t>P.O. Box 967</t>
  </si>
  <si>
    <t>10925 Blackwell Nursery Rd</t>
  </si>
  <si>
    <t>JO-A-300-20323-918422</t>
  </si>
  <si>
    <t>10937 Blackwell Nursery Road</t>
  </si>
  <si>
    <t>10937 Blackwell Nursery Rd</t>
  </si>
  <si>
    <t>H-300-20330-928061</t>
  </si>
  <si>
    <t>Hunterton Farm, Inc.</t>
  </si>
  <si>
    <t>500 N. Middletown Rd</t>
  </si>
  <si>
    <t>P.O. Box 716  Paris, KY  40362</t>
  </si>
  <si>
    <t>JO-A-300-20330-928061</t>
  </si>
  <si>
    <t>Safe handling concerns require that, to be qualified for this position, workers must have no less than three months of prior verifiable experience as stable assistant in a horse operation.  In lieu of work experience, employer will also accept documentation evidencing completion of an equine course issued by an accredited school, college or university. Saturday work required.  Must be able to lift/carry 60 lbs.</t>
  </si>
  <si>
    <t>500 N Middletown Rd</t>
  </si>
  <si>
    <t>506 N Middletown Rd</t>
  </si>
  <si>
    <t>https://kcc.ky.gov/</t>
  </si>
  <si>
    <t>H-300-20324-920684</t>
  </si>
  <si>
    <t>28636  283rd Ave.</t>
  </si>
  <si>
    <t>JO-A-300-20324-920684</t>
  </si>
  <si>
    <t>Employer requires criminal background check post hire at employer's expense due to expensive tools and equipment on the farm. Failure to pass criminal background check will result in termination of employment. Must be able to lift 50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</si>
  <si>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28636  283rd Ave</t>
  </si>
  <si>
    <t>Employer Owned Houses</t>
  </si>
  <si>
    <t>H-300-20324-919167</t>
  </si>
  <si>
    <t>Hopper- Stephens Hatcheries, Inc.</t>
  </si>
  <si>
    <t>989 Johnson Road</t>
  </si>
  <si>
    <t>hopperstephens@icloud.com</t>
  </si>
  <si>
    <t>JO-A-300-20324-919167</t>
  </si>
  <si>
    <t>1004 Johnson Road</t>
  </si>
  <si>
    <t>2 3 bedroom houses with kitchens</t>
  </si>
  <si>
    <t>H-300-20344-943649</t>
  </si>
  <si>
    <t>Dick Clark Livestock, LLC</t>
  </si>
  <si>
    <t>696 East 200 South</t>
  </si>
  <si>
    <t>696 East 200 South, Cedar City, UT, 84720</t>
  </si>
  <si>
    <t>Patricia Clark or Tammy Clark Carte</t>
  </si>
  <si>
    <t>Jennifer or Brady Guymon</t>
  </si>
  <si>
    <t>guymon@infowest.com</t>
  </si>
  <si>
    <t>JO-A-300-20344-943649</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</si>
  <si>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ride, handle  and tend horses  in a manner to assure the safety and health  of the worker, co-workers, horses and livestock,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</si>
  <si>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6400 N. Minersville Hwy</t>
  </si>
  <si>
    <t>H-300-20337-934228</t>
  </si>
  <si>
    <t>Fitch Ranch</t>
  </si>
  <si>
    <t>150 County Road 217</t>
  </si>
  <si>
    <t>Fitch</t>
  </si>
  <si>
    <t>deborahfitch@gmail.com</t>
  </si>
  <si>
    <t>STE 700</t>
  </si>
  <si>
    <t>JO-A-300-20337-934228</t>
  </si>
  <si>
    <t>Applicants hired must be able to obtain a valid Drivers License as driving on public roads may be necessary.</t>
  </si>
  <si>
    <t>304 W Portal Rd</t>
  </si>
  <si>
    <t>Grand Lake</t>
  </si>
  <si>
    <t>H-300-20337-934835</t>
  </si>
  <si>
    <t>D&amp;A Farms</t>
  </si>
  <si>
    <t>Hineman</t>
  </si>
  <si>
    <t>JO-A-300-20337-934835</t>
  </si>
  <si>
    <t xml:space="preserve">3 East Rd 120 </t>
  </si>
  <si>
    <t>H-300-20302-891032</t>
  </si>
  <si>
    <t>Dallas Laube</t>
  </si>
  <si>
    <t>19207 437th Avenue</t>
  </si>
  <si>
    <t>Laube</t>
  </si>
  <si>
    <t>deblaube@itctel.com</t>
  </si>
  <si>
    <t>JO-A-300-20302-891032</t>
  </si>
  <si>
    <t>Must be able to provide references to verify experience. Driver's license in 30 days. Clean driving record.</t>
  </si>
  <si>
    <t>HAMLIN</t>
  </si>
  <si>
    <t>19518 430th Avenue</t>
  </si>
  <si>
    <t>H-300-20311-902327</t>
  </si>
  <si>
    <t>JO-A-300-20311-902327</t>
  </si>
  <si>
    <t>16837 MAGNOLIA AVENUE</t>
  </si>
  <si>
    <t>H-300-20328-924652</t>
  </si>
  <si>
    <t xml:space="preserve">Walla Walla Nursery Company, Inc. </t>
  </si>
  <si>
    <t xml:space="preserve">Walla Walla </t>
  </si>
  <si>
    <t>53-3033.00</t>
  </si>
  <si>
    <t>Light Truck or Delivery Services Drivers</t>
  </si>
  <si>
    <t>JO-A-300-20328-924652</t>
  </si>
  <si>
    <t xml:space="preserve">Worker must possess CDL or equivalent or be able to obtain CDL.
*SEE ADDENDUM C for additional information
</t>
  </si>
  <si>
    <t>53480 Stateline Rd.</t>
  </si>
  <si>
    <t>H-300-20258-820777</t>
  </si>
  <si>
    <t>JO-A-300-20258-820777</t>
  </si>
  <si>
    <t>H-300-20339-939148</t>
  </si>
  <si>
    <t>L. Richins &amp; Sons, LC</t>
  </si>
  <si>
    <t>1165 West 10875 South</t>
  </si>
  <si>
    <t>P.O Box 298, Henefer, UT, 84033</t>
  </si>
  <si>
    <t>gene.richins16@gmail.com</t>
  </si>
  <si>
    <t>JO-A-300-20339-939148</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</si>
  <si>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t>
  </si>
  <si>
    <t>3200 South Echo Frontage Rd</t>
  </si>
  <si>
    <t>H-300-20241-792657</t>
  </si>
  <si>
    <t>JO-A-300-20241-792657</t>
  </si>
  <si>
    <t xml:space="preserve">' 
Authorized Deductions: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
</t>
  </si>
  <si>
    <t>Harrison Farms-Gila K Ranch: 32°38'40.80"N 114°40'16.52"W</t>
  </si>
  <si>
    <t>The Econolodge Inn &amp; Suites-2151 S Fourth Avenue</t>
  </si>
  <si>
    <t>H-300-20253-812991</t>
  </si>
  <si>
    <t>15834 S. Ave. G</t>
  </si>
  <si>
    <t>P.O.Box 3170</t>
  </si>
  <si>
    <t>JO-A-300-20253-812991</t>
  </si>
  <si>
    <t>The worksites are located in Yuma County, AZ  and Imperial county, California. Please see addendum B.</t>
  </si>
  <si>
    <t>University of Arizona Complex 1: 2186 W. County 15th St</t>
  </si>
  <si>
    <t>Complex</t>
  </si>
  <si>
    <t>ymedina@thegrowerscompany.com</t>
  </si>
  <si>
    <t>H-300-20252-809454</t>
  </si>
  <si>
    <t>Carolina Agriculture, LLC</t>
  </si>
  <si>
    <t xml:space="preserve">4480 Smyrna Rd. </t>
  </si>
  <si>
    <t>Whiteville</t>
  </si>
  <si>
    <t xml:space="preserve">Cedillo Jr. </t>
  </si>
  <si>
    <t>Adolfo</t>
  </si>
  <si>
    <t>4480 Smyrna Rd.</t>
  </si>
  <si>
    <t>jr@carolinaglabor.com</t>
  </si>
  <si>
    <t>3216 Old Northeast Rd.</t>
  </si>
  <si>
    <t>JO-A-300-20252-809454</t>
  </si>
  <si>
    <t>Farm Labor Workers</t>
  </si>
  <si>
    <t>Piece rate</t>
  </si>
  <si>
    <t>' All deductions from the worker's paycheck that the employer is required to make by law and all deduction not required by law that the employer will make from the worker's paycheck. 
Todas las deducciones del cheque de pago del trabajador que el empleador está obligado a hacer por ley y todas las deducciones no requeridas por ley que el empleador hará del cheque de pago del trabajador.</t>
  </si>
  <si>
    <t xml:space="preserve">5803 Horton Rd. </t>
  </si>
  <si>
    <t>5724 SE Residential Way</t>
  </si>
  <si>
    <t xml:space="preserve">Wood houses </t>
  </si>
  <si>
    <t>H-300-20257-819856</t>
  </si>
  <si>
    <t>AUTOMATED HARVESTING LLC</t>
  </si>
  <si>
    <t>20520 Spence Road</t>
  </si>
  <si>
    <t>krodriguez@automatedharvesting.com</t>
  </si>
  <si>
    <t>JO-A-300-20257-819856</t>
  </si>
  <si>
    <t>Romaine lettuce $14.77 per hour CA</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</si>
  <si>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medical/health (dental/vision) insurance payments, if applicable; cash advances, if applicable; Cal Savers, retirement plan (if eligible); and deductions expressly authorized by the worker in writing (if any).  See addendum C</t>
  </si>
  <si>
    <t>Three months of harvest experience and/or minimum of 3 months experience as a farm machine operator in the field.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See addendum C.</t>
  </si>
  <si>
    <t xml:space="preserve">Taylor Farms	Face,32°48'35.6"N 114°32'11.6"W	
</t>
  </si>
  <si>
    <t>Bard</t>
  </si>
  <si>
    <t>1904 Monterey Street</t>
  </si>
  <si>
    <t>H-300-20267-841041</t>
  </si>
  <si>
    <t>JO-A-300-20267-841041</t>
  </si>
  <si>
    <t xml:space="preserve">TRAINING: The employer will allow one (1) week of work for worker to reach production standards.
ENTRENAMIENTO: El empleador permitir una (1) semana de trabajo para los trabajadores a los estndares de produccin alcance.
PRODUCTION STANDARDS: After completion of training or break-in period, employer will expect worker to meet the following production standards  
Tomatoes, 60 lbs./hr.
Green Peppers, 8 buckets/hr.
Jalapeno, 3 buckets/hr.
Cucumber, 8 buckets/hr.
NORMAS DE PRODUCCIN: Despus de completar la capacitacin o el perodo de asentamiento, el empleador esperar que el trabajador cumpla con los siguientes estndares de produccin
Tomates, 60 lbs./hora
Pimientos verdes, 8 cubos / hora
Jalapeo, 3 cubos / hora
Pepino, 8 cubos / hora
</t>
  </si>
  <si>
    <t>H-300-20262-831576</t>
  </si>
  <si>
    <t>Shelton &amp; Marcus Miller</t>
  </si>
  <si>
    <t xml:space="preserve">1407 Maxie Hwy. </t>
  </si>
  <si>
    <t>1407 Maxie Hwy</t>
  </si>
  <si>
    <t>SheltonMarcus.Miller@gmail.com</t>
  </si>
  <si>
    <t>Shelton &amp; Marcus</t>
  </si>
  <si>
    <t>sheltonmarcus.miller@gmail.com</t>
  </si>
  <si>
    <t>JO-A-300-20262-831576</t>
  </si>
  <si>
    <t>' Social Security 
Federal Income Tax
State Income Tax
Willful destruction of property</t>
  </si>
  <si>
    <t>623 Simar St.</t>
  </si>
  <si>
    <t>Woodframe House,2br/bath/ktichen/den</t>
  </si>
  <si>
    <t>H-300-20239-788357</t>
  </si>
  <si>
    <t>JO-A-300-20239-788357</t>
  </si>
  <si>
    <t>114 SW 18th Ave</t>
  </si>
  <si>
    <t>114 SW 18th Ave.</t>
  </si>
  <si>
    <t>H-300-20269-845826</t>
  </si>
  <si>
    <t>Ries Farms LLC</t>
  </si>
  <si>
    <t>17205 203th Street E</t>
  </si>
  <si>
    <t>Ries</t>
  </si>
  <si>
    <t>17205 230th Street E</t>
  </si>
  <si>
    <t>riesfarms@gmail.com</t>
  </si>
  <si>
    <t>JO-A-300-20269-845826</t>
  </si>
  <si>
    <t>Must be able to obtain a driver's license within 30 days of hire. Exposure to extreme temperatures.  Must be able to lift a 75 pound calf.   Minimum one (1)months experience. Basic literacy and arithmetic requirement. No minimum education required.Wage rate may increase with verifiable experience.</t>
  </si>
  <si>
    <t>H-300-20276-854925</t>
  </si>
  <si>
    <t>(Mailing P.O. Box 82205, Lafayette, LA 70598)</t>
  </si>
  <si>
    <t>JO-A-300-20276-854925</t>
  </si>
  <si>
    <t>Job involves frequent stooping; exposure to extreme temps; must be able to lift 50 lbs.; random drug
screening upon hire (paid for by Employer) .
El trabajo implica inclinarse frecuente; exposicin a temps extremo; debe ser capaz de levantar 50 libras.; proyeccin de medicina arbitraria sobre alquiler (pagado para por Patrn).</t>
  </si>
  <si>
    <t>H-300-20279-857978</t>
  </si>
  <si>
    <t>Michael Bekker</t>
  </si>
  <si>
    <t>HC 37 Box 4250</t>
  </si>
  <si>
    <t>JO-A-300-20279-857978</t>
  </si>
  <si>
    <t>204 B Street</t>
  </si>
  <si>
    <t>H-300-20276-855467</t>
  </si>
  <si>
    <t>Tessman Farms</t>
  </si>
  <si>
    <t>1920 12th St NE</t>
  </si>
  <si>
    <t>Tessmann</t>
  </si>
  <si>
    <t>JO-A-300-20276-855467</t>
  </si>
  <si>
    <t>1191 10th Ave NE</t>
  </si>
  <si>
    <t>405 McKinnon Place</t>
  </si>
  <si>
    <t>tess4thgen@hotmail.com</t>
  </si>
  <si>
    <t>H-300-20279-858407</t>
  </si>
  <si>
    <t xml:space="preserve">800 Trafalgar Court </t>
  </si>
  <si>
    <t>JO-A-300-20279-858407</t>
  </si>
  <si>
    <t>Farmworkers and Laboers</t>
  </si>
  <si>
    <t>H-300-20293-882068</t>
  </si>
  <si>
    <t>M &amp; M Farms LLC</t>
  </si>
  <si>
    <t>2320 Charlene Hwy</t>
  </si>
  <si>
    <t>Middlebrooks</t>
  </si>
  <si>
    <t>buggywash@aol.com</t>
  </si>
  <si>
    <t>JO-A-300-20293-882068</t>
  </si>
  <si>
    <t>2028 Charlene Hwy</t>
  </si>
  <si>
    <t>3 Bedroom/2 Bath House</t>
  </si>
  <si>
    <t>H-300-20293-882029</t>
  </si>
  <si>
    <t>JO-A-300-20293-882029</t>
  </si>
  <si>
    <t>H-300-20296-885451</t>
  </si>
  <si>
    <t>Robert K. Heinen</t>
  </si>
  <si>
    <t>2434 Cemein Rd</t>
  </si>
  <si>
    <t>2434 Cemein Road</t>
  </si>
  <si>
    <t>kheinen55@gmail.com</t>
  </si>
  <si>
    <t>JO-A-300-20296-885451</t>
  </si>
  <si>
    <t>1038 Heinen Road</t>
  </si>
  <si>
    <t>H-300-20293-881717</t>
  </si>
  <si>
    <t>Wickstrum Cattle LLC</t>
  </si>
  <si>
    <t>11870 Hwy 13</t>
  </si>
  <si>
    <t>Westmoreland</t>
  </si>
  <si>
    <t>Wickstrum</t>
  </si>
  <si>
    <t>JO-A-300-20293-881717</t>
  </si>
  <si>
    <t xml:space="preserve">Valid driver's license, may be required to get a CDL, clean MVR, speak/understand English </t>
  </si>
  <si>
    <t>12800 Hwy 13</t>
  </si>
  <si>
    <t>11920 Hwy 13</t>
  </si>
  <si>
    <t>H-300-20301-888986</t>
  </si>
  <si>
    <t>Sunset Farms, Inc.</t>
  </si>
  <si>
    <t>11800 Burris Rd.</t>
  </si>
  <si>
    <t>burrisg@bellsouth.net</t>
  </si>
  <si>
    <t>JO-A-300-20301-888986</t>
  </si>
  <si>
    <t>Incentive: Harvest Strawberries, 12 pint flat</t>
  </si>
  <si>
    <t>Three months of verifiable fruit and vegetable farm worker experience required. Work outside in inclement weather conditions including extremely hot, humid, cold and/or wet weather for extensive periods of time. Perform prolonged standing, walking, reaching, stooping, bending, kneeling, pushing, pulling, lifting and carrying up to 50 lbs., hoist up to 30 lbs. over head and support 35 lbs. over the shoulder while walking for prolonged periods of time. Use repetitive hand movements, climb 8 ft ladders and reach over head for extended periods of time.</t>
  </si>
  <si>
    <t>11800 Burris Rd (30°35'29.98"N 87°49'25.4"W)</t>
  </si>
  <si>
    <t>25108 Co Rd 54 East</t>
  </si>
  <si>
    <t>H-300-20293-881531</t>
  </si>
  <si>
    <t>Wade &amp; Michelle Billadeau</t>
  </si>
  <si>
    <t>2236  68th Ave NW</t>
  </si>
  <si>
    <t>wbillfarms@restel.net</t>
  </si>
  <si>
    <t>JO-A-300-20293-881531</t>
  </si>
  <si>
    <t>' Federal Taxes, State and Social Security Taxes</t>
  </si>
  <si>
    <t>Must have (3) months of experience. Must be able to get driver's license within 30- 90 days of hire. Exposure to extreme temperatures. Extensive pushing or pulling. Extensive sitting or walking. Frequent stooping or bending over. Repetitive movements. Basic literacy and arithmetic requirement. No minimum education required. Wage rate may increase with verifiable experience. Employer may reward exceptional work with monetary or other benefits in addition to those listed here in his sole discretion.</t>
  </si>
  <si>
    <t>2292  68th Ave NW</t>
  </si>
  <si>
    <t>H-300-20307-894570</t>
  </si>
  <si>
    <t>Creekside Nursery, LLC</t>
  </si>
  <si>
    <t>18729 FM 1887</t>
  </si>
  <si>
    <t>jessica@creeksidenursery.com</t>
  </si>
  <si>
    <t>Immigration@fisherbroyles.com</t>
  </si>
  <si>
    <t>JO-A-300-20307-894570</t>
  </si>
  <si>
    <t>$12.67/HR. Some overtime may be available at same rate of pay.</t>
  </si>
  <si>
    <t xml:space="preserve">18729 FM 1887 </t>
  </si>
  <si>
    <t>H-300-20303-891830</t>
  </si>
  <si>
    <t>Mountain Avenue Bees, Inc.</t>
  </si>
  <si>
    <t>5981 Layton Street</t>
  </si>
  <si>
    <t>Alta Loma</t>
  </si>
  <si>
    <t>mountainavebees@yahoo.com</t>
  </si>
  <si>
    <t>JO-A-300-20303-891830</t>
  </si>
  <si>
    <t>' The following deduction will be made: 
Taxes, if applicable under Federal, State, and local law from U.S. Workers, FICA Taxes, &amp; Federal Income Tax Withholding.  
Willful destruction of property (No employer shall make any deduction from the wage or require any reimbursement from an employee for any cash shortage, breakage, or loss of equipment, unless it can be shown that the shortage, breakage, or loss is caused by a dishonest or willful act, or by the gross negligence of the employee.)
No deductions will be made which would bring the employee's hourly wage below the Federal Minimum Wage.</t>
  </si>
  <si>
    <t>10673 Banana Ave</t>
  </si>
  <si>
    <t>Fontana</t>
  </si>
  <si>
    <t xml:space="preserve">10673 Banana Ave	</t>
  </si>
  <si>
    <t>Fully furnished employer-owned house</t>
  </si>
  <si>
    <t>H-300-20310-900167</t>
  </si>
  <si>
    <t>Clark Family Orchards, Inc</t>
  </si>
  <si>
    <t>3901 G 1/4 Rd.</t>
  </si>
  <si>
    <t>3901 G 1/4 RD.</t>
  </si>
  <si>
    <t>dennis@clarkfamilyorchards.com</t>
  </si>
  <si>
    <t>JO-A-300-20310-900167</t>
  </si>
  <si>
    <t>$14.26 per hour. Some overtime may be available at same rate of pay.</t>
  </si>
  <si>
    <t xml:space="preserve">Employer will provide 1 day of training and allow 3 days of work for workers to reach the clearly defined production standard which are worker must pick 10 bushel bags of peaches per hour. </t>
  </si>
  <si>
    <t xml:space="preserve">3887 G Rd. 
</t>
  </si>
  <si>
    <t>3887 G RD.</t>
  </si>
  <si>
    <t>H-300-20307-894302</t>
  </si>
  <si>
    <t>19968 State Hwy 83</t>
  </si>
  <si>
    <t>howeok@bonnieplants.com</t>
  </si>
  <si>
    <t>JO-A-300-20307-894302</t>
  </si>
  <si>
    <t>Three months agricultural work experience required. Walk, sit, stand on concrete or other surfaces, push and pull carts, bend, stoop and crouch for long periods of time. Use of repetitive hand and finger movements.  Work outside in inclement weather including hot, cold, wet, and/or humid conditions for extensive periods of time. Lift up to 60 lbs. Must be 18 years of age or older. Employer is a drug free workplace. Drug and alcohol testing may be conducted post-hire at the employer's expense and is not part of the interview process.</t>
  </si>
  <si>
    <t>LE FLORE</t>
  </si>
  <si>
    <t>H-300-20335-931070</t>
  </si>
  <si>
    <t>mtlalich@lowcontrylabor.com</t>
  </si>
  <si>
    <t>JO-A-300-20335-931070</t>
  </si>
  <si>
    <t>H-300-20322-916644</t>
  </si>
  <si>
    <t>SSR Farms</t>
  </si>
  <si>
    <t>5293 Hwy 85 S</t>
  </si>
  <si>
    <t xml:space="preserve">Kyle </t>
  </si>
  <si>
    <t>JO-A-300-20322-916644</t>
  </si>
  <si>
    <t>Must be able to obtain a driver's license within 30 days of employment. Must be able to life up to 75 lbs.</t>
  </si>
  <si>
    <t>5293 Hwy 85 S.</t>
  </si>
  <si>
    <t>brick home - private</t>
  </si>
  <si>
    <t>ssrfarms7@gmail.com</t>
  </si>
  <si>
    <t>H-300-20323-917284</t>
  </si>
  <si>
    <t>Triangle Turf Company Inc</t>
  </si>
  <si>
    <t>10917 SH 60 South</t>
  </si>
  <si>
    <t>Romine</t>
  </si>
  <si>
    <t>terri@triangleturf.com</t>
  </si>
  <si>
    <t>JO-A-300-20323-917284</t>
  </si>
  <si>
    <t>' Social security, federal tax,  employer may make payroll deductions at employees request.</t>
  </si>
  <si>
    <t>Drug testing during employment for cause paid by employer. Mon-Fri, end time varies, schedule varies, some Sundays/holidays required, no exp reqd; will train.</t>
  </si>
  <si>
    <t>2401 13th Street</t>
  </si>
  <si>
    <t>H-300-20323-918825</t>
  </si>
  <si>
    <t>Union</t>
  </si>
  <si>
    <t>JO-A-300-20323-918825</t>
  </si>
  <si>
    <t>Apple Pruner</t>
  </si>
  <si>
    <t>H-300-20322-915613</t>
  </si>
  <si>
    <t>JO-A-300-20322-915613</t>
  </si>
  <si>
    <t>H-300-20321-913539</t>
  </si>
  <si>
    <t>Joey Schneider</t>
  </si>
  <si>
    <t>4764 Old Basile Hwy</t>
  </si>
  <si>
    <t>lczschneider@yahoo.com</t>
  </si>
  <si>
    <t>JO-A-300-20321-913539</t>
  </si>
  <si>
    <t>5081 Basile/Eunice Hwy</t>
  </si>
  <si>
    <t>H-300-20318-912625</t>
  </si>
  <si>
    <t>Macon Cattle Assoc. LLC</t>
  </si>
  <si>
    <t>1925 Summit Dr.</t>
  </si>
  <si>
    <t>PO Box 967, Shoshone, ID</t>
  </si>
  <si>
    <t>Marty or Ami</t>
  </si>
  <si>
    <t>445 Main St</t>
  </si>
  <si>
    <t>PO Box 967</t>
  </si>
  <si>
    <t>maconcattle@gmail.com</t>
  </si>
  <si>
    <t>JO-A-300-20318-912625</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</si>
  <si>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handle animals using low stress handling methods, meet personal hygiene requirements.</t>
  </si>
  <si>
    <t>4554 Cherry Creek Rd</t>
  </si>
  <si>
    <t>BUTTE</t>
  </si>
  <si>
    <t xml:space="preserve"> 813 E 170 S </t>
  </si>
  <si>
    <t>H-300-20314-904174</t>
  </si>
  <si>
    <t>Lindum Farms, LLC</t>
  </si>
  <si>
    <t>18080 Lamotte Road</t>
  </si>
  <si>
    <t xml:space="preserve">Lamotte </t>
  </si>
  <si>
    <t xml:space="preserve">LeJeune </t>
  </si>
  <si>
    <t xml:space="preserve">Owner/Manager </t>
  </si>
  <si>
    <t xml:space="preserve">18080 Lamotte Road </t>
  </si>
  <si>
    <t>nancylamotte@gmail.com</t>
  </si>
  <si>
    <t>JO-A-300-20314-904174</t>
  </si>
  <si>
    <t xml:space="preserve">18080 Lamotte Rd </t>
  </si>
  <si>
    <t>H-300-20319-912785</t>
  </si>
  <si>
    <t>JO-A-300-20319-912785</t>
  </si>
  <si>
    <t>Farm/Livestock Worker</t>
  </si>
  <si>
    <t>Applicants must have 20 days experience with farm work and livestock care.  Applicants hired must be able to obtain a valid drivers license as driving on public roads may be required.</t>
  </si>
  <si>
    <t>H-300-20343-942347</t>
  </si>
  <si>
    <t xml:space="preserve">W. Craig or Scott </t>
  </si>
  <si>
    <t>JO-A-300-20343-942347</t>
  </si>
  <si>
    <t xml:space="preserve"> Twice Monthly</t>
  </si>
  <si>
    <t>H-300-20344-945984</t>
  </si>
  <si>
    <t>JO-A-300-20344-945984</t>
  </si>
  <si>
    <t>H-300-20332-929800</t>
  </si>
  <si>
    <t>Delta Valley Farms LLC</t>
  </si>
  <si>
    <t>3069 Hwy 64 East</t>
  </si>
  <si>
    <t>P O Box 807 Earle AR 72331 (Mailing)</t>
  </si>
  <si>
    <t>Hynes</t>
  </si>
  <si>
    <t>Lloyd</t>
  </si>
  <si>
    <t>deltavalleyfarmsllc@hotmail.com</t>
  </si>
  <si>
    <t>JO-A-300-20332-929800</t>
  </si>
  <si>
    <t>1603 Arkansas Circle</t>
  </si>
  <si>
    <t>dws.arkansas.gov</t>
  </si>
  <si>
    <t>H-300-20337-934190</t>
  </si>
  <si>
    <t>Sawyer Farms Partnership</t>
  </si>
  <si>
    <t>Family Vineyard</t>
  </si>
  <si>
    <t>P.O. Box 846</t>
  </si>
  <si>
    <t>1718 Old Lamesa</t>
  </si>
  <si>
    <t>Shiver</t>
  </si>
  <si>
    <t>JO-A-300-20337-934190</t>
  </si>
  <si>
    <t>1720 Old Lamesa Rd</t>
  </si>
  <si>
    <t>thefamilyvineyard@yahoo.com</t>
  </si>
  <si>
    <t>H-300-20324-919124</t>
  </si>
  <si>
    <t>JO-A-300-20324-919124</t>
  </si>
  <si>
    <t xml:space="preserve">Broccoli Crowns $0.90 per carton (Approximate carton dimension 19 ½”x11 7/16” x 10 ¼”) </t>
  </si>
  <si>
    <t xml:space="preserve">
1 months of experience harvesting broccoli is required. Specific requirements include lifting up to 30-55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See addendum C.
</t>
  </si>
  <si>
    <t xml:space="preserve">Fisher Ranch Corp.	16th Ave &amp; Arrowhead
</t>
  </si>
  <si>
    <t xml:space="preserve">Days Inn: 1673 E Hobsonway </t>
  </si>
  <si>
    <t>H-300-20337-934811</t>
  </si>
  <si>
    <t>Tri Ag G.P.</t>
  </si>
  <si>
    <t>211 E 2nd St</t>
  </si>
  <si>
    <t>Ringwald</t>
  </si>
  <si>
    <t>JO-A-300-20337-934811</t>
  </si>
  <si>
    <t>Must be able to lift 20 lbs.  Must have a CDL or equivalent or be able to obtain within 30 days of hire. Employer will conduct random drug test at no cost to the employee since it is a drug free workplace. Failing a drug test will result in termination.  Require 3 months experience.</t>
  </si>
  <si>
    <t>655 3rd Rd</t>
  </si>
  <si>
    <t>213 E 6th St, Apt B and C</t>
  </si>
  <si>
    <t>christopher.ringwald@triag-farms.com</t>
  </si>
  <si>
    <t>H-300-20337-934921</t>
  </si>
  <si>
    <t>N &amp; L Johnson Farms, LLC</t>
  </si>
  <si>
    <t>905 Varley Road</t>
  </si>
  <si>
    <t>spudfarmer22@gmail.com</t>
  </si>
  <si>
    <t>JO-A-300-20337-934921</t>
  </si>
  <si>
    <t>H-300-20301-889780</t>
  </si>
  <si>
    <t>Pretty Water LLC</t>
  </si>
  <si>
    <t>1366 Sage Court</t>
  </si>
  <si>
    <t>Arambel</t>
  </si>
  <si>
    <t xml:space="preserve">1366 Sage Court </t>
  </si>
  <si>
    <t>midlandranch@hotmail.com</t>
  </si>
  <si>
    <t>JO-A-300-20301-889780</t>
  </si>
  <si>
    <t>Open Range Winter Cattle Herders</t>
  </si>
  <si>
    <t>' The employer will make the following deductions:  employer will comply with any applicable Federal, State, and local laws regarding deductions for taxes and FICA; the employer can withhold federal income tax only if both the H-2A agricultural worker and the employer agree to the withholding; loans and advances to worker (if any); worker's long-distance telephone charges (if any); costs of personal items such as coats, clothing, boots, gloves (the employer provides gloves 3 times a year but any additional gloves needed by the employee will be provided at employee cost), etc.; and the reasonable repair or replacement cost (other than normal wear and tear) of housing/furnishings, and employer-provided sleeping bag, tools, and equipment due to worker’s willful or negligent damage (including loss); any upgrading of cell phones will be at employee cost including chargers that are lost or damaged and any other cell phone attachments.  See addendum C.</t>
  </si>
  <si>
    <t xml:space="preserve">Must be able to ride and handle horses and equipment utilized and necessary in the range production of livestock in a manner to assure safety of the employee, co-workers, horses, dogs, and range livestock.  Must be able to find and maintain bearings to assigned work areas on the open range.  Employee must be physically able to perform the duties described in Attachment 16 and must be able to perform the duties reliably. Employee will be directed and controlled by the employer and/or employer-designated representative.  However, employees are often required to work alone for periods of time and to perform the required work reliably and properly.  See addendum C. </t>
  </si>
  <si>
    <t>Open Range Mobile Units</t>
  </si>
  <si>
    <t>H-300-20317-910100</t>
  </si>
  <si>
    <t>JO-A-300-20317-910100</t>
  </si>
  <si>
    <t>3626 RESERVOIR</t>
  </si>
  <si>
    <t>LAKEVIEW</t>
  </si>
  <si>
    <t>H-300-20345-949005</t>
  </si>
  <si>
    <t>JO-A-300-20345-949005</t>
  </si>
  <si>
    <t>H-300-20282-873857</t>
  </si>
  <si>
    <t>525 N. Main</t>
  </si>
  <si>
    <t>PO Box 65, Kamas UT 84036 (Mailing Address)</t>
  </si>
  <si>
    <t>JO-A-300-20282-873857</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</si>
  <si>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t>
  </si>
  <si>
    <t>H-300-20345-951437</t>
  </si>
  <si>
    <t>JO-A-300-20345-951437</t>
  </si>
  <si>
    <t>H-300-20318-911478</t>
  </si>
  <si>
    <t>JO-A-300-20318-911478</t>
  </si>
  <si>
    <t>H-300-20337-933750</t>
  </si>
  <si>
    <t xml:space="preserve"> Dufurrena Sheep Co.</t>
  </si>
  <si>
    <t>44115 Big Creek Rd. Winnemucca, NV, 89445</t>
  </si>
  <si>
    <t xml:space="preserve">Hank or Linda </t>
  </si>
  <si>
    <t>JO-A-300-20337-933750</t>
  </si>
  <si>
    <t>Required to: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 storage, comply with employers maintenance, operating, cleaning and sanitation protocols, perform tasks capably and efficiently without close supervision, to maintain equipment  and machinery to a standard established by the employer,</t>
  </si>
  <si>
    <t xml:space="preserve">44115 Dig Creek Road  </t>
  </si>
  <si>
    <t>H-300-20314-904500</t>
  </si>
  <si>
    <t>J Paul Brown</t>
  </si>
  <si>
    <t>1776 County Road 319</t>
  </si>
  <si>
    <t>PoBox 178, Ignacio, CO, 81137</t>
  </si>
  <si>
    <t>J. Paul or Luke or Debra A.</t>
  </si>
  <si>
    <t>brownjpaul@yahoo.com</t>
  </si>
  <si>
    <t>JO-A-300-20314-904500</t>
  </si>
  <si>
    <t>LA PLATA</t>
  </si>
  <si>
    <t xml:space="preserve">And various range locations in La Plata </t>
  </si>
  <si>
    <t>H-300-20340-939396</t>
  </si>
  <si>
    <t>New England Apiaries, LLC</t>
  </si>
  <si>
    <t>18 Klaus Anderson Road</t>
  </si>
  <si>
    <t>Southwick</t>
  </si>
  <si>
    <t>wcrawford@newenglandapiaries.com</t>
  </si>
  <si>
    <t>JO-A-300-20340-939396</t>
  </si>
  <si>
    <t>405 Mill Pond Road</t>
  </si>
  <si>
    <t xml:space="preserve"> Furnished Employer-owned Travel Trailer</t>
  </si>
  <si>
    <t>H-300-20315-906978</t>
  </si>
  <si>
    <t>HAMMETT LIVESTOCK COMPANY</t>
  </si>
  <si>
    <t>791 LUCILLE LANE</t>
  </si>
  <si>
    <t>HAMMETT</t>
  </si>
  <si>
    <t>ANN</t>
  </si>
  <si>
    <t>JO-A-300-20315-906978</t>
  </si>
  <si>
    <t>FIXED SITE UNITS, MOBILE RANGE UNIT</t>
  </si>
  <si>
    <t>H-300-20309-898649</t>
  </si>
  <si>
    <t>Kaupo Ranch Ltd.</t>
  </si>
  <si>
    <t>30 Maluhia Dr.</t>
  </si>
  <si>
    <t>30 Maluhia Dr. Wailuku HI 96793</t>
  </si>
  <si>
    <t>Wailuku</t>
  </si>
  <si>
    <t>Ferreira</t>
  </si>
  <si>
    <t>30 Maluhia Dr</t>
  </si>
  <si>
    <t>olumauangus@msn.com</t>
  </si>
  <si>
    <t>JO-A-300-20309-898649</t>
  </si>
  <si>
    <t>May be required to ride and handle horses in a manner to assure the safety of the worker, co-workers, and livestock. Employee must be willing to: perform tasks capably and efficiently without close supervision, and live and work singly or in small groups of workers in isolated areas for extended periods of time and maintain and manage remote housing locations in a safe and responsible manner. The job may entail working with and around farm machinery such as tractors for supplemental feeding purposes and ATVs for movement of livestock, periodically. Employee will work outdoors in all types of weather and may experience occasional exposure to herding hazards such as poisonous snakes and predators. 50 lb
lifting and driving requirement is needed.</t>
  </si>
  <si>
    <t>33071 Piilani Hwy</t>
  </si>
  <si>
    <t>Hana</t>
  </si>
  <si>
    <t>MAUI</t>
  </si>
  <si>
    <t>3307 Piilani Hwy</t>
  </si>
  <si>
    <t>58442-0213</t>
  </si>
  <si>
    <t>85260-2426</t>
  </si>
  <si>
    <t>40511-8438</t>
  </si>
  <si>
    <t>37848-3847</t>
  </si>
  <si>
    <t>15728-8702</t>
  </si>
  <si>
    <t>33935-6548</t>
  </si>
  <si>
    <t>43515-9441</t>
  </si>
  <si>
    <t>70578-5022</t>
  </si>
  <si>
    <t>40515-9542</t>
  </si>
  <si>
    <t>38748-3847</t>
  </si>
  <si>
    <t>70380-1921</t>
  </si>
  <si>
    <t>54930-9460</t>
  </si>
  <si>
    <t>45385-4403</t>
  </si>
  <si>
    <t>28786-6210</t>
  </si>
  <si>
    <t>70601-4334</t>
  </si>
  <si>
    <t>80202-3129</t>
  </si>
  <si>
    <t>98273-5860</t>
  </si>
  <si>
    <t>00958-1139</t>
  </si>
  <si>
    <t>33884-0924</t>
  </si>
  <si>
    <t>68936-3601</t>
  </si>
  <si>
    <t>ATTORNEY_AGENT_EMAIL</t>
  </si>
  <si>
    <t>790A_ADDENDUM_A_ATTACHED</t>
  </si>
  <si>
    <t>ADDITIONAL_JOB_REQUIREMENTS</t>
  </si>
  <si>
    <t>TOTAL_WORKSITE_RECORDS</t>
  </si>
  <si>
    <t>MEALS_CHARGED</t>
  </si>
  <si>
    <t>JOINT_EMPLOYER_APPENDIX_A_ATTACHED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</si>
</sst>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164" formatCode="00000"/>
    <numFmt numFmtId="165" formatCode="&quot;$&quot;#,##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
    <xf numFmtId="0" fontId="0" fillId="0" borderId="0" xfId="0"/>
    <xf numFmtId="14" fontId="0" fillId="0" borderId="0" xfId="0" applyNumberFormat="1"/>
    <xf numFmtId="0" fontId="0" fillId="0" borderId="0" xfId="0" applyAlignment="1">
      <alignment wrapText="1"/>
    </xf>
    <xf numFmtId="8" fontId="0" fillId="0" borderId="0" xfId="0" applyNumberFormat="1"/>
    <xf numFmtId="164" fontId="0" fillId="0" borderId="0" xfId="0" applyNumberFormat="1"/>
    <xf numFmtId="165"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2721"/>
  <sheetViews>
    <sheetView tabSelected="1" workbookViewId="0">
      <pane ySplit="1" topLeftCell="A2" activePane="bottomLeft" state="frozen"/>
      <selection pane="bottomLeft"/>
    </sheetView>
  </sheetViews>
  <sheetFormatPr defaultRowHeight="14.5" x14ac:dyDescent="0.35"/>
  <cols>
    <col min="1" max="1" width="18.7265625" bestFit="1" customWidth="1"/>
    <col min="2" max="2" width="63.81640625" bestFit="1" customWidth="1"/>
    <col min="3" max="4" width="15.1796875" style="1" bestFit="1" customWidth="1"/>
    <col min="5" max="5" width="32.453125" bestFit="1" customWidth="1"/>
    <col min="6" max="6" width="25" bestFit="1" customWidth="1"/>
    <col min="7" max="7" width="29.81640625" bestFit="1" customWidth="1"/>
    <col min="8" max="8" width="18.7265625" bestFit="1" customWidth="1"/>
    <col min="9" max="9" width="70.1796875" bestFit="1" customWidth="1"/>
    <col min="10" max="10" width="53" bestFit="1" customWidth="1"/>
    <col min="11" max="11" width="59.26953125" bestFit="1" customWidth="1"/>
    <col min="12" max="12" width="58.26953125" bestFit="1" customWidth="1"/>
    <col min="13" max="13" width="27" bestFit="1" customWidth="1"/>
    <col min="14" max="14" width="16.7265625" bestFit="1" customWidth="1"/>
    <col min="15" max="15" width="24.26953125" style="4" bestFit="1" customWidth="1"/>
    <col min="16" max="16" width="26.26953125" bestFit="1" customWidth="1"/>
    <col min="17" max="17" width="23.453125" bestFit="1" customWidth="1"/>
    <col min="18" max="18" width="17.81640625" bestFit="1" customWidth="1"/>
    <col min="19" max="19" width="22.1796875" bestFit="1" customWidth="1"/>
    <col min="20" max="20" width="12.26953125" bestFit="1" customWidth="1"/>
    <col min="21" max="21" width="34.7265625" bestFit="1" customWidth="1"/>
    <col min="22" max="22" width="31.54296875" bestFit="1" customWidth="1"/>
    <col min="23" max="23" width="29.81640625" bestFit="1" customWidth="1"/>
    <col min="24" max="24" width="55.7265625" bestFit="1" customWidth="1"/>
    <col min="25" max="25" width="58" bestFit="1" customWidth="1"/>
    <col min="26" max="26" width="58.26953125" bestFit="1" customWidth="1"/>
    <col min="27" max="27" width="29.1796875" bestFit="1" customWidth="1"/>
    <col min="28" max="28" width="21.7265625" bestFit="1" customWidth="1"/>
    <col min="29" max="29" width="29.1796875" style="4" bestFit="1" customWidth="1"/>
    <col min="30" max="30" width="26.26953125" bestFit="1" customWidth="1"/>
    <col min="31" max="31" width="25.7265625" bestFit="1" customWidth="1"/>
    <col min="32" max="32" width="22.7265625" bestFit="1" customWidth="1"/>
    <col min="33" max="33" width="27" bestFit="1" customWidth="1"/>
    <col min="34" max="34" width="55.7265625" bestFit="1" customWidth="1"/>
    <col min="35" max="35" width="25.7265625" bestFit="1" customWidth="1"/>
    <col min="36" max="36" width="29.453125" bestFit="1" customWidth="1"/>
    <col min="37" max="37" width="30.1796875" bestFit="1" customWidth="1"/>
    <col min="38" max="38" width="32.1796875" bestFit="1" customWidth="1"/>
    <col min="39" max="39" width="37" bestFit="1" customWidth="1"/>
    <col min="40" max="40" width="28.81640625" bestFit="1" customWidth="1"/>
    <col min="41" max="41" width="22.453125" bestFit="1" customWidth="1"/>
    <col min="42" max="42" width="24" bestFit="1" customWidth="1"/>
    <col min="43" max="43" width="31.54296875" style="4" bestFit="1" customWidth="1"/>
    <col min="44" max="44" width="27.26953125" bestFit="1" customWidth="1"/>
    <col min="45" max="45" width="28" bestFit="1" customWidth="1"/>
    <col min="46" max="46" width="25" bestFit="1" customWidth="1"/>
    <col min="47" max="47" width="29.26953125" bestFit="1" customWidth="1"/>
    <col min="48" max="48" width="40.26953125" bestFit="1" customWidth="1"/>
    <col min="49" max="49" width="51" bestFit="1" customWidth="1"/>
    <col min="50" max="50" width="25.7265625" bestFit="1" customWidth="1"/>
    <col min="51" max="51" width="32.26953125" bestFit="1" customWidth="1"/>
    <col min="52" max="52" width="10.453125" bestFit="1" customWidth="1"/>
    <col min="53" max="53" width="87.81640625" bestFit="1" customWidth="1"/>
    <col min="54" max="54" width="30" bestFit="1" customWidth="1"/>
    <col min="55" max="55" width="29" bestFit="1" customWidth="1"/>
    <col min="56" max="56" width="27.26953125" bestFit="1" customWidth="1"/>
    <col min="57" max="57" width="24.453125" bestFit="1" customWidth="1"/>
    <col min="58" max="58" width="27.1796875" bestFit="1" customWidth="1"/>
    <col min="59" max="59" width="23" bestFit="1" customWidth="1"/>
    <col min="60" max="60" width="36.1796875" bestFit="1" customWidth="1"/>
    <col min="61" max="61" width="22" bestFit="1" customWidth="1"/>
    <col min="62" max="62" width="22.54296875" bestFit="1" customWidth="1"/>
    <col min="63" max="63" width="25.54296875" bestFit="1" customWidth="1"/>
    <col min="64" max="64" width="50.7265625" bestFit="1" customWidth="1"/>
    <col min="65" max="65" width="36.453125" bestFit="1" customWidth="1"/>
    <col min="66" max="66" width="21.7265625" bestFit="1" customWidth="1"/>
    <col min="67" max="67" width="65.81640625" bestFit="1" customWidth="1"/>
    <col min="68" max="68" width="24.7265625" bestFit="1" customWidth="1"/>
    <col min="69" max="69" width="32.7265625" bestFit="1" customWidth="1"/>
    <col min="70" max="70" width="31.26953125" bestFit="1" customWidth="1"/>
    <col min="71" max="71" width="23.54296875" bestFit="1" customWidth="1"/>
    <col min="72" max="72" width="21.81640625" bestFit="1" customWidth="1"/>
    <col min="73" max="73" width="25.81640625" bestFit="1" customWidth="1"/>
    <col min="74" max="74" width="24" bestFit="1" customWidth="1"/>
    <col min="75" max="75" width="23.1796875" bestFit="1" customWidth="1"/>
    <col min="76" max="76" width="32.7265625" bestFit="1" customWidth="1"/>
    <col min="77" max="77" width="15.54296875" bestFit="1" customWidth="1"/>
    <col min="78" max="78" width="16.453125" bestFit="1" customWidth="1"/>
    <col min="79" max="79" width="16.1796875" bestFit="1" customWidth="1"/>
    <col min="80" max="80" width="19.54296875" bestFit="1" customWidth="1"/>
    <col min="81" max="81" width="17.7265625" bestFit="1" customWidth="1"/>
    <col min="82" max="82" width="14.54296875" bestFit="1" customWidth="1"/>
    <col min="83" max="83" width="17.7265625" bestFit="1" customWidth="1"/>
    <col min="84" max="84" width="24.7265625" bestFit="1" customWidth="1"/>
    <col min="85" max="85" width="23" bestFit="1" customWidth="1"/>
    <col min="86" max="86" width="13.1796875" style="5" bestFit="1" customWidth="1"/>
    <col min="87" max="87" width="6.81640625" bestFit="1" customWidth="1"/>
    <col min="88" max="88" width="18.1796875" bestFit="1" customWidth="1"/>
    <col min="89" max="89" width="50.7265625" customWidth="1"/>
    <col min="90" max="90" width="27.1796875" bestFit="1" customWidth="1"/>
    <col min="91" max="91" width="19.54296875" bestFit="1" customWidth="1"/>
    <col min="92" max="92" width="26.7265625" bestFit="1" customWidth="1"/>
    <col min="93" max="93" width="50.7265625" customWidth="1"/>
    <col min="94" max="94" width="25.54296875" bestFit="1" customWidth="1"/>
    <col min="95" max="95" width="27.54296875" bestFit="1" customWidth="1"/>
    <col min="96" max="96" width="18.81640625" bestFit="1" customWidth="1"/>
    <col min="97" max="97" width="29.7265625" bestFit="1" customWidth="1"/>
    <col min="98" max="98" width="22.54296875" bestFit="1" customWidth="1"/>
    <col min="99" max="99" width="30.7265625" bestFit="1" customWidth="1"/>
    <col min="100" max="100" width="13.81640625" bestFit="1" customWidth="1"/>
    <col min="101" max="101" width="22.81640625" bestFit="1" customWidth="1"/>
    <col min="102" max="102" width="17" bestFit="1" customWidth="1"/>
    <col min="103" max="103" width="28.81640625" bestFit="1" customWidth="1"/>
    <col min="104" max="104" width="28.453125" bestFit="1" customWidth="1"/>
    <col min="105" max="105" width="28.26953125" bestFit="1" customWidth="1"/>
    <col min="106" max="106" width="36.453125" bestFit="1" customWidth="1"/>
    <col min="107" max="107" width="23.7265625" bestFit="1" customWidth="1"/>
    <col min="108" max="108" width="22.54296875" bestFit="1" customWidth="1"/>
    <col min="109" max="109" width="22.81640625" bestFit="1" customWidth="1"/>
    <col min="110" max="110" width="50.7265625" customWidth="1"/>
    <col min="111" max="111" width="111.81640625" bestFit="1" customWidth="1"/>
    <col min="112" max="112" width="21.453125" bestFit="1" customWidth="1"/>
    <col min="113" max="113" width="16.54296875" bestFit="1" customWidth="1"/>
    <col min="114" max="114" width="24.1796875" style="4" bestFit="1" customWidth="1"/>
    <col min="115" max="115" width="43.7265625" bestFit="1" customWidth="1"/>
    <col min="116" max="116" width="35" bestFit="1" customWidth="1"/>
    <col min="117" max="117" width="27.453125" bestFit="1" customWidth="1"/>
    <col min="118" max="118" width="102.7265625" bestFit="1" customWidth="1"/>
    <col min="119" max="119" width="21.54296875" bestFit="1" customWidth="1"/>
    <col min="120" max="120" width="15.7265625" bestFit="1" customWidth="1"/>
    <col min="121" max="121" width="23.26953125" bestFit="1" customWidth="1"/>
    <col min="122" max="122" width="43.7265625" bestFit="1" customWidth="1"/>
    <col min="123" max="123" width="46.81640625" bestFit="1" customWidth="1"/>
    <col min="124" max="124" width="12.81640625" bestFit="1" customWidth="1"/>
    <col min="125" max="125" width="18.81640625" bestFit="1" customWidth="1"/>
    <col min="126" max="126" width="29.1796875" bestFit="1" customWidth="1"/>
    <col min="127" max="127" width="28.81640625" bestFit="1" customWidth="1"/>
    <col min="128" max="128" width="31.26953125" bestFit="1" customWidth="1"/>
    <col min="129" max="129" width="34.1796875" bestFit="1" customWidth="1"/>
    <col min="130" max="130" width="25.54296875" bestFit="1" customWidth="1"/>
    <col min="131" max="131" width="17.26953125" bestFit="1" customWidth="1"/>
    <col min="132" max="132" width="15.1796875" style="5" bestFit="1" customWidth="1"/>
    <col min="133" max="133" width="32.7265625" style="5" bestFit="1" customWidth="1"/>
    <col min="134" max="134" width="33.1796875" style="5" bestFit="1" customWidth="1"/>
    <col min="135" max="135" width="17.453125" bestFit="1" customWidth="1"/>
    <col min="136" max="136" width="43.81640625" bestFit="1" customWidth="1"/>
    <col min="137" max="137" width="77.7265625" bestFit="1" customWidth="1"/>
    <col min="138" max="138" width="30.26953125" bestFit="1" customWidth="1"/>
  </cols>
  <sheetData>
    <row r="1" spans="1:138" ht="15" customHeight="1" x14ac:dyDescent="0.35">
      <c r="A1" t="s">
        <v>0</v>
      </c>
      <c r="B1" t="s">
        <v>1</v>
      </c>
      <c r="C1" s="1" t="s">
        <v>2</v>
      </c>
      <c r="D1" s="1" t="s">
        <v>3</v>
      </c>
      <c r="E1" t="s">
        <v>4</v>
      </c>
      <c r="F1" t="s">
        <v>5</v>
      </c>
      <c r="G1" t="s">
        <v>6</v>
      </c>
      <c r="H1" t="s">
        <v>7</v>
      </c>
      <c r="I1" t="s">
        <v>8</v>
      </c>
      <c r="J1" t="s">
        <v>9</v>
      </c>
      <c r="K1" t="s">
        <v>10</v>
      </c>
      <c r="L1" t="s">
        <v>11</v>
      </c>
      <c r="M1" t="s">
        <v>12</v>
      </c>
      <c r="N1" t="s">
        <v>13</v>
      </c>
      <c r="O1" s="4" t="s">
        <v>14</v>
      </c>
      <c r="P1" t="s">
        <v>15</v>
      </c>
      <c r="Q1" t="s">
        <v>16</v>
      </c>
      <c r="R1" t="s">
        <v>17</v>
      </c>
      <c r="S1" t="s">
        <v>18</v>
      </c>
      <c r="T1" t="s">
        <v>19</v>
      </c>
      <c r="U1" t="s">
        <v>20</v>
      </c>
      <c r="V1" t="s">
        <v>21</v>
      </c>
      <c r="W1" t="s">
        <v>22</v>
      </c>
      <c r="X1" t="s">
        <v>23</v>
      </c>
      <c r="Y1" t="s">
        <v>24</v>
      </c>
      <c r="Z1" t="s">
        <v>25</v>
      </c>
      <c r="AA1" t="s">
        <v>26</v>
      </c>
      <c r="AB1" t="s">
        <v>27</v>
      </c>
      <c r="AC1" s="4" t="s">
        <v>28</v>
      </c>
      <c r="AD1" t="s">
        <v>29</v>
      </c>
      <c r="AE1" t="s">
        <v>30</v>
      </c>
      <c r="AF1" t="s">
        <v>31</v>
      </c>
      <c r="AG1" t="s">
        <v>32</v>
      </c>
      <c r="AH1" t="s">
        <v>33</v>
      </c>
      <c r="AI1" t="s">
        <v>34</v>
      </c>
      <c r="AJ1" t="s">
        <v>35</v>
      </c>
      <c r="AK1" t="s">
        <v>36</v>
      </c>
      <c r="AL1" t="s">
        <v>37</v>
      </c>
      <c r="AM1" t="s">
        <v>38</v>
      </c>
      <c r="AN1" t="s">
        <v>39</v>
      </c>
      <c r="AO1" t="s">
        <v>40</v>
      </c>
      <c r="AP1" t="s">
        <v>41</v>
      </c>
      <c r="AQ1" s="4" t="s">
        <v>42</v>
      </c>
      <c r="AR1" t="s">
        <v>43</v>
      </c>
      <c r="AS1" t="s">
        <v>44</v>
      </c>
      <c r="AT1" t="s">
        <v>45</v>
      </c>
      <c r="AU1" t="s">
        <v>46</v>
      </c>
      <c r="AV1" t="s">
        <v>27724</v>
      </c>
      <c r="AW1" t="s">
        <v>47</v>
      </c>
      <c r="AX1" t="s">
        <v>48</v>
      </c>
      <c r="AY1" t="s">
        <v>49</v>
      </c>
      <c r="AZ1" t="s">
        <v>50</v>
      </c>
      <c r="BA1" t="s">
        <v>51</v>
      </c>
      <c r="BB1" t="s">
        <v>52</v>
      </c>
      <c r="BC1" t="s">
        <v>53</v>
      </c>
      <c r="BD1" t="s">
        <v>54</v>
      </c>
      <c r="BE1" t="s">
        <v>55</v>
      </c>
      <c r="BF1" t="s">
        <v>56</v>
      </c>
      <c r="BG1" t="s">
        <v>57</v>
      </c>
      <c r="BH1" t="s">
        <v>27729</v>
      </c>
      <c r="BI1" t="s">
        <v>58</v>
      </c>
      <c r="BJ1" t="s">
        <v>59</v>
      </c>
      <c r="BK1" t="s">
        <v>60</v>
      </c>
      <c r="BL1" t="s">
        <v>61</v>
      </c>
      <c r="BM1" t="s">
        <v>62</v>
      </c>
      <c r="BN1" t="s">
        <v>63</v>
      </c>
      <c r="BO1" t="s">
        <v>64</v>
      </c>
      <c r="BP1" t="s">
        <v>65</v>
      </c>
      <c r="BQ1" t="s">
        <v>66</v>
      </c>
      <c r="BR1" t="s">
        <v>67</v>
      </c>
      <c r="BS1" t="s">
        <v>68</v>
      </c>
      <c r="BT1" t="s">
        <v>69</v>
      </c>
      <c r="BU1" t="s">
        <v>70</v>
      </c>
      <c r="BV1" t="s">
        <v>71</v>
      </c>
      <c r="BW1" t="s">
        <v>72</v>
      </c>
      <c r="BX1" t="s">
        <v>73</v>
      </c>
      <c r="BY1" t="s">
        <v>74</v>
      </c>
      <c r="BZ1" t="s">
        <v>75</v>
      </c>
      <c r="CA1" t="s">
        <v>76</v>
      </c>
      <c r="CB1" t="s">
        <v>77</v>
      </c>
      <c r="CC1" t="s">
        <v>78</v>
      </c>
      <c r="CD1" t="s">
        <v>79</v>
      </c>
      <c r="CE1" t="s">
        <v>80</v>
      </c>
      <c r="CF1" t="s">
        <v>81</v>
      </c>
      <c r="CG1" t="s">
        <v>82</v>
      </c>
      <c r="CH1" s="5" t="s">
        <v>83</v>
      </c>
      <c r="CI1" t="s">
        <v>84</v>
      </c>
      <c r="CJ1" t="s">
        <v>85</v>
      </c>
      <c r="CK1" t="s">
        <v>86</v>
      </c>
      <c r="CL1" t="s">
        <v>27725</v>
      </c>
      <c r="CM1" t="s">
        <v>87</v>
      </c>
      <c r="CN1" t="s">
        <v>88</v>
      </c>
      <c r="CO1" t="s">
        <v>89</v>
      </c>
      <c r="CP1" t="s">
        <v>90</v>
      </c>
      <c r="CQ1" t="s">
        <v>91</v>
      </c>
      <c r="CR1" t="s">
        <v>92</v>
      </c>
      <c r="CS1" t="s">
        <v>93</v>
      </c>
      <c r="CT1" t="s">
        <v>94</v>
      </c>
      <c r="CU1" t="s">
        <v>95</v>
      </c>
      <c r="CV1" t="s">
        <v>96</v>
      </c>
      <c r="CW1" t="s">
        <v>97</v>
      </c>
      <c r="CX1" t="s">
        <v>98</v>
      </c>
      <c r="CY1" t="s">
        <v>99</v>
      </c>
      <c r="CZ1" t="s">
        <v>100</v>
      </c>
      <c r="DA1" t="s">
        <v>101</v>
      </c>
      <c r="DB1" t="s">
        <v>102</v>
      </c>
      <c r="DC1" t="s">
        <v>103</v>
      </c>
      <c r="DD1" t="s">
        <v>104</v>
      </c>
      <c r="DE1" t="s">
        <v>105</v>
      </c>
      <c r="DF1" t="s">
        <v>27726</v>
      </c>
      <c r="DG1" t="s">
        <v>106</v>
      </c>
      <c r="DH1" t="s">
        <v>107</v>
      </c>
      <c r="DI1" t="s">
        <v>108</v>
      </c>
      <c r="DJ1" s="4" t="s">
        <v>109</v>
      </c>
      <c r="DK1" t="s">
        <v>110</v>
      </c>
      <c r="DL1" t="s">
        <v>111</v>
      </c>
      <c r="DM1" t="s">
        <v>27727</v>
      </c>
      <c r="DN1" t="s">
        <v>112</v>
      </c>
      <c r="DO1" t="s">
        <v>113</v>
      </c>
      <c r="DP1" t="s">
        <v>114</v>
      </c>
      <c r="DQ1" t="s">
        <v>115</v>
      </c>
      <c r="DR1" t="s">
        <v>116</v>
      </c>
      <c r="DS1" t="s">
        <v>117</v>
      </c>
      <c r="DT1" t="s">
        <v>118</v>
      </c>
      <c r="DU1" t="s">
        <v>119</v>
      </c>
      <c r="DV1" t="s">
        <v>120</v>
      </c>
      <c r="DW1" t="s">
        <v>121</v>
      </c>
      <c r="DX1" t="s">
        <v>122</v>
      </c>
      <c r="DY1" t="s">
        <v>123</v>
      </c>
      <c r="DZ1" t="s">
        <v>124</v>
      </c>
      <c r="EA1" t="s">
        <v>125</v>
      </c>
      <c r="EB1" s="5" t="s">
        <v>27728</v>
      </c>
      <c r="EC1" s="5" t="s">
        <v>126</v>
      </c>
      <c r="ED1" s="5" t="s">
        <v>127</v>
      </c>
      <c r="EE1" t="s">
        <v>128</v>
      </c>
      <c r="EF1" t="s">
        <v>129</v>
      </c>
      <c r="EG1" t="s">
        <v>130</v>
      </c>
      <c r="EH1" t="s">
        <v>131</v>
      </c>
    </row>
    <row r="2" spans="1:138" ht="15" customHeight="1" x14ac:dyDescent="0.35">
      <c r="A2" t="s">
        <v>21357</v>
      </c>
      <c r="B2" t="s">
        <v>273</v>
      </c>
      <c r="C2" s="1">
        <v>44029.618528240739</v>
      </c>
      <c r="D2" s="1">
        <v>44105</v>
      </c>
      <c r="E2" t="s">
        <v>133</v>
      </c>
      <c r="F2" t="s">
        <v>136</v>
      </c>
      <c r="G2" t="s">
        <v>135</v>
      </c>
      <c r="H2" t="s">
        <v>134</v>
      </c>
      <c r="I2" t="s">
        <v>21358</v>
      </c>
      <c r="K2" t="s">
        <v>21359</v>
      </c>
      <c r="M2" t="s">
        <v>21360</v>
      </c>
      <c r="N2" t="s">
        <v>1251</v>
      </c>
      <c r="O2" s="4">
        <v>97211</v>
      </c>
      <c r="P2" t="s">
        <v>140</v>
      </c>
      <c r="R2">
        <v>15033493540</v>
      </c>
      <c r="T2">
        <v>1113</v>
      </c>
      <c r="U2" t="s">
        <v>21361</v>
      </c>
      <c r="V2" t="s">
        <v>2900</v>
      </c>
      <c r="X2" t="s">
        <v>14751</v>
      </c>
      <c r="Y2" t="s">
        <v>21362</v>
      </c>
      <c r="AA2" t="s">
        <v>21360</v>
      </c>
      <c r="AB2" t="s">
        <v>1251</v>
      </c>
      <c r="AC2" s="4">
        <v>97211</v>
      </c>
      <c r="AD2" t="s">
        <v>140</v>
      </c>
      <c r="AF2">
        <v>15033493540</v>
      </c>
      <c r="AH2" t="s">
        <v>3692</v>
      </c>
      <c r="AI2" t="s">
        <v>168</v>
      </c>
      <c r="AJ2" t="s">
        <v>4022</v>
      </c>
      <c r="AK2" t="s">
        <v>4023</v>
      </c>
      <c r="AL2" t="s">
        <v>1871</v>
      </c>
      <c r="AM2" t="s">
        <v>3695</v>
      </c>
      <c r="AO2" t="s">
        <v>1122</v>
      </c>
      <c r="AP2" t="s">
        <v>1114</v>
      </c>
      <c r="AQ2" s="4">
        <v>98516</v>
      </c>
      <c r="AR2" t="s">
        <v>140</v>
      </c>
      <c r="AS2" t="s">
        <v>5969</v>
      </c>
      <c r="AT2">
        <v>13604558064</v>
      </c>
      <c r="AV2" t="s">
        <v>3692</v>
      </c>
      <c r="AW2" t="s">
        <v>3696</v>
      </c>
      <c r="AZ2" t="s">
        <v>175</v>
      </c>
      <c r="BA2" t="s">
        <v>176</v>
      </c>
      <c r="BB2" t="s">
        <v>136</v>
      </c>
      <c r="BC2" t="s">
        <v>136</v>
      </c>
      <c r="BD2" t="s">
        <v>148</v>
      </c>
      <c r="BE2" t="s">
        <v>136</v>
      </c>
      <c r="BF2" t="s">
        <v>136</v>
      </c>
      <c r="BG2" t="s">
        <v>134</v>
      </c>
      <c r="BH2" t="s">
        <v>136</v>
      </c>
      <c r="BN2" t="s">
        <v>21363</v>
      </c>
      <c r="BO2" t="s">
        <v>3698</v>
      </c>
      <c r="BP2">
        <v>2</v>
      </c>
      <c r="BQ2">
        <v>2</v>
      </c>
      <c r="BS2" s="1">
        <v>44074</v>
      </c>
      <c r="BT2" s="1">
        <v>44155</v>
      </c>
      <c r="BU2" s="1">
        <v>44074</v>
      </c>
      <c r="BV2" s="1">
        <v>44155</v>
      </c>
      <c r="BW2" t="s">
        <v>136</v>
      </c>
      <c r="BX2">
        <v>40</v>
      </c>
      <c r="BY2">
        <v>0</v>
      </c>
      <c r="BZ2">
        <v>7</v>
      </c>
      <c r="CA2">
        <v>7</v>
      </c>
      <c r="CB2">
        <v>7</v>
      </c>
      <c r="CC2">
        <v>7</v>
      </c>
      <c r="CD2">
        <v>7</v>
      </c>
      <c r="CE2">
        <v>5</v>
      </c>
      <c r="CF2" t="str">
        <f>"6:30 AM"</f>
        <v>6:30 AM</v>
      </c>
      <c r="CG2" t="str">
        <f>"2:00 PM"</f>
        <v>2:00 PM</v>
      </c>
      <c r="CH2" s="5">
        <v>15.83</v>
      </c>
      <c r="CI2" t="s">
        <v>146</v>
      </c>
      <c r="CK2" t="s">
        <v>148</v>
      </c>
      <c r="CL2" t="s">
        <v>136</v>
      </c>
      <c r="CM2" t="s">
        <v>354</v>
      </c>
      <c r="CN2" t="s">
        <v>3467</v>
      </c>
      <c r="CO2" t="s">
        <v>21364</v>
      </c>
      <c r="CP2" t="s">
        <v>149</v>
      </c>
      <c r="CQ2">
        <v>1</v>
      </c>
      <c r="CR2">
        <v>0</v>
      </c>
      <c r="CS2" t="s">
        <v>136</v>
      </c>
      <c r="CT2" t="s">
        <v>136</v>
      </c>
      <c r="CU2" t="s">
        <v>136</v>
      </c>
      <c r="CV2" t="s">
        <v>136</v>
      </c>
      <c r="CW2" t="s">
        <v>134</v>
      </c>
      <c r="CX2">
        <v>60</v>
      </c>
      <c r="CY2" t="s">
        <v>134</v>
      </c>
      <c r="CZ2" t="s">
        <v>134</v>
      </c>
      <c r="DA2" t="s">
        <v>134</v>
      </c>
      <c r="DB2" t="s">
        <v>134</v>
      </c>
      <c r="DC2" t="s">
        <v>134</v>
      </c>
      <c r="DD2" t="s">
        <v>136</v>
      </c>
      <c r="DF2" s="2" t="s">
        <v>21365</v>
      </c>
      <c r="DG2" t="s">
        <v>21362</v>
      </c>
      <c r="DH2" t="s">
        <v>21360</v>
      </c>
      <c r="DI2" t="s">
        <v>1251</v>
      </c>
      <c r="DJ2" s="4">
        <v>97211</v>
      </c>
      <c r="DK2" t="s">
        <v>14757</v>
      </c>
      <c r="DL2" t="s">
        <v>136</v>
      </c>
      <c r="DM2">
        <v>1</v>
      </c>
      <c r="DN2" t="s">
        <v>21366</v>
      </c>
      <c r="DO2" t="s">
        <v>21360</v>
      </c>
      <c r="DP2" t="s">
        <v>1251</v>
      </c>
      <c r="DQ2" t="str">
        <f>"97231"</f>
        <v>97231</v>
      </c>
      <c r="DR2" t="s">
        <v>1748</v>
      </c>
      <c r="DS2" t="s">
        <v>3706</v>
      </c>
      <c r="DT2">
        <v>1</v>
      </c>
      <c r="DU2">
        <v>3</v>
      </c>
      <c r="DV2" t="s">
        <v>134</v>
      </c>
      <c r="DW2" t="s">
        <v>134</v>
      </c>
      <c r="DX2" t="s">
        <v>134</v>
      </c>
      <c r="DY2" t="s">
        <v>136</v>
      </c>
      <c r="DZ2">
        <v>1</v>
      </c>
      <c r="EA2" t="s">
        <v>134</v>
      </c>
      <c r="EB2" s="5">
        <v>12.68</v>
      </c>
      <c r="EC2" s="5">
        <v>12.68</v>
      </c>
      <c r="ED2" s="5">
        <v>55</v>
      </c>
      <c r="EE2">
        <v>13607017661</v>
      </c>
      <c r="EF2" t="s">
        <v>21367</v>
      </c>
      <c r="EG2" t="s">
        <v>148</v>
      </c>
      <c r="EH2">
        <v>0</v>
      </c>
    </row>
    <row r="3" spans="1:138" ht="15" customHeight="1" x14ac:dyDescent="0.35">
      <c r="A3" t="s">
        <v>24040</v>
      </c>
      <c r="B3" t="s">
        <v>157</v>
      </c>
      <c r="C3" s="1">
        <v>44063.443236342595</v>
      </c>
      <c r="D3" s="1">
        <v>44105</v>
      </c>
      <c r="E3" t="s">
        <v>579</v>
      </c>
      <c r="F3" t="s">
        <v>136</v>
      </c>
      <c r="G3" t="s">
        <v>135</v>
      </c>
      <c r="H3" t="s">
        <v>136</v>
      </c>
      <c r="I3" t="s">
        <v>24041</v>
      </c>
      <c r="J3" t="s">
        <v>24042</v>
      </c>
      <c r="K3" t="s">
        <v>24043</v>
      </c>
      <c r="M3" t="s">
        <v>4789</v>
      </c>
      <c r="N3" t="s">
        <v>221</v>
      </c>
      <c r="O3" s="4">
        <v>37110</v>
      </c>
      <c r="P3" t="s">
        <v>140</v>
      </c>
      <c r="R3">
        <v>19316686112</v>
      </c>
      <c r="T3">
        <v>1119</v>
      </c>
      <c r="U3" t="s">
        <v>24044</v>
      </c>
      <c r="V3" t="s">
        <v>1728</v>
      </c>
      <c r="X3" t="s">
        <v>164</v>
      </c>
      <c r="Y3" t="s">
        <v>24045</v>
      </c>
      <c r="AA3" t="s">
        <v>4789</v>
      </c>
      <c r="AB3" t="s">
        <v>221</v>
      </c>
      <c r="AC3" s="4">
        <v>37110</v>
      </c>
      <c r="AD3" t="s">
        <v>140</v>
      </c>
      <c r="AF3">
        <v>19316686112</v>
      </c>
      <c r="AH3" t="s">
        <v>155</v>
      </c>
      <c r="AI3" t="s">
        <v>168</v>
      </c>
      <c r="AJ3" t="s">
        <v>749</v>
      </c>
      <c r="AK3" t="s">
        <v>750</v>
      </c>
      <c r="AM3" t="s">
        <v>751</v>
      </c>
      <c r="AO3" t="s">
        <v>752</v>
      </c>
      <c r="AP3" t="s">
        <v>744</v>
      </c>
      <c r="AQ3" s="4">
        <v>40508</v>
      </c>
      <c r="AR3" t="s">
        <v>140</v>
      </c>
      <c r="AT3">
        <v>18592337845</v>
      </c>
      <c r="AV3" t="s">
        <v>753</v>
      </c>
      <c r="AW3" t="s">
        <v>754</v>
      </c>
      <c r="AY3" t="s">
        <v>155</v>
      </c>
      <c r="AZ3" t="s">
        <v>144</v>
      </c>
      <c r="BA3" t="s">
        <v>145</v>
      </c>
      <c r="BB3" t="s">
        <v>136</v>
      </c>
      <c r="BC3" t="s">
        <v>136</v>
      </c>
      <c r="BD3" t="s">
        <v>148</v>
      </c>
      <c r="BE3" t="s">
        <v>136</v>
      </c>
      <c r="BF3" t="s">
        <v>136</v>
      </c>
      <c r="BG3" t="s">
        <v>134</v>
      </c>
      <c r="BH3" t="s">
        <v>136</v>
      </c>
      <c r="BN3" t="s">
        <v>24046</v>
      </c>
      <c r="BO3" t="s">
        <v>2132</v>
      </c>
      <c r="BP3">
        <v>10</v>
      </c>
      <c r="BQ3">
        <v>10</v>
      </c>
      <c r="BR3">
        <v>10</v>
      </c>
      <c r="BS3" s="1">
        <v>44136</v>
      </c>
      <c r="BT3" s="1">
        <v>44408</v>
      </c>
      <c r="BU3" s="1">
        <v>44136</v>
      </c>
      <c r="BV3" s="1">
        <v>44408</v>
      </c>
      <c r="BW3" t="s">
        <v>136</v>
      </c>
      <c r="BX3">
        <v>40</v>
      </c>
      <c r="BY3">
        <v>0</v>
      </c>
      <c r="BZ3">
        <v>8</v>
      </c>
      <c r="CA3">
        <v>8</v>
      </c>
      <c r="CB3">
        <v>8</v>
      </c>
      <c r="CC3">
        <v>8</v>
      </c>
      <c r="CD3">
        <v>8</v>
      </c>
      <c r="CE3">
        <v>0</v>
      </c>
      <c r="CF3" t="str">
        <f>"7:00 AM"</f>
        <v>7:00 AM</v>
      </c>
      <c r="CG3" t="str">
        <f>"3:30 PM"</f>
        <v>3:30 PM</v>
      </c>
      <c r="CH3" s="5">
        <v>12.4</v>
      </c>
      <c r="CI3" t="s">
        <v>146</v>
      </c>
      <c r="CL3" t="s">
        <v>136</v>
      </c>
      <c r="CM3" t="s">
        <v>147</v>
      </c>
      <c r="CN3" t="s">
        <v>148</v>
      </c>
      <c r="CO3" t="s">
        <v>10839</v>
      </c>
      <c r="CP3" t="s">
        <v>149</v>
      </c>
      <c r="CQ3">
        <v>0</v>
      </c>
      <c r="CR3">
        <v>0</v>
      </c>
      <c r="CS3" t="s">
        <v>136</v>
      </c>
      <c r="CT3" t="s">
        <v>136</v>
      </c>
      <c r="CU3" t="s">
        <v>134</v>
      </c>
      <c r="CV3" t="s">
        <v>134</v>
      </c>
      <c r="CW3" t="s">
        <v>136</v>
      </c>
      <c r="CY3" t="s">
        <v>134</v>
      </c>
      <c r="CZ3" t="s">
        <v>136</v>
      </c>
      <c r="DA3" t="s">
        <v>136</v>
      </c>
      <c r="DB3" t="s">
        <v>134</v>
      </c>
      <c r="DC3" t="s">
        <v>134</v>
      </c>
      <c r="DD3" t="s">
        <v>136</v>
      </c>
      <c r="DF3" t="s">
        <v>758</v>
      </c>
      <c r="DG3" t="s">
        <v>24047</v>
      </c>
      <c r="DH3" t="s">
        <v>4789</v>
      </c>
      <c r="DI3" t="s">
        <v>221</v>
      </c>
      <c r="DJ3" s="4">
        <v>37110</v>
      </c>
      <c r="DK3" t="s">
        <v>239</v>
      </c>
      <c r="DL3" t="s">
        <v>134</v>
      </c>
      <c r="DM3">
        <v>3</v>
      </c>
      <c r="DN3" t="s">
        <v>24048</v>
      </c>
      <c r="DO3" t="s">
        <v>4789</v>
      </c>
      <c r="DP3" t="s">
        <v>221</v>
      </c>
      <c r="DQ3" t="str">
        <f>"37110"</f>
        <v>37110</v>
      </c>
      <c r="DR3" t="s">
        <v>239</v>
      </c>
      <c r="DS3" t="s">
        <v>830</v>
      </c>
      <c r="DT3">
        <v>1</v>
      </c>
      <c r="DU3">
        <v>10</v>
      </c>
      <c r="DV3" t="s">
        <v>134</v>
      </c>
      <c r="DW3" t="s">
        <v>134</v>
      </c>
      <c r="DX3" t="s">
        <v>134</v>
      </c>
      <c r="DY3" t="s">
        <v>136</v>
      </c>
      <c r="DZ3">
        <v>1</v>
      </c>
      <c r="EA3" t="s">
        <v>136</v>
      </c>
      <c r="EC3" s="5">
        <v>12.68</v>
      </c>
      <c r="ED3" s="5">
        <v>55</v>
      </c>
      <c r="EE3">
        <v>19318083783</v>
      </c>
      <c r="EF3" t="s">
        <v>148</v>
      </c>
      <c r="EG3" t="s">
        <v>1431</v>
      </c>
      <c r="EH3">
        <v>0</v>
      </c>
    </row>
    <row r="4" spans="1:138" ht="15" customHeight="1" x14ac:dyDescent="0.35">
      <c r="A4" t="s">
        <v>19775</v>
      </c>
      <c r="B4" t="s">
        <v>157</v>
      </c>
      <c r="C4" s="1">
        <v>44067.648082638887</v>
      </c>
      <c r="D4" s="1">
        <v>44105</v>
      </c>
      <c r="E4" t="s">
        <v>133</v>
      </c>
      <c r="F4" t="s">
        <v>136</v>
      </c>
      <c r="G4" t="s">
        <v>135</v>
      </c>
      <c r="H4" t="s">
        <v>136</v>
      </c>
      <c r="I4" t="s">
        <v>19776</v>
      </c>
      <c r="K4" t="s">
        <v>19777</v>
      </c>
      <c r="M4" t="s">
        <v>1982</v>
      </c>
      <c r="N4" t="s">
        <v>374</v>
      </c>
      <c r="O4" s="4">
        <v>77351</v>
      </c>
      <c r="P4" t="s">
        <v>140</v>
      </c>
      <c r="R4">
        <v>19369333827</v>
      </c>
      <c r="T4">
        <v>112910</v>
      </c>
      <c r="U4" t="s">
        <v>19778</v>
      </c>
      <c r="V4" t="s">
        <v>767</v>
      </c>
      <c r="X4" t="s">
        <v>164</v>
      </c>
      <c r="Y4" t="s">
        <v>19777</v>
      </c>
      <c r="AA4" t="s">
        <v>1982</v>
      </c>
      <c r="AB4" t="s">
        <v>374</v>
      </c>
      <c r="AC4" s="4">
        <v>77351</v>
      </c>
      <c r="AD4" t="s">
        <v>140</v>
      </c>
      <c r="AF4">
        <v>19369333827</v>
      </c>
      <c r="AH4" t="s">
        <v>148</v>
      </c>
      <c r="AI4" t="s">
        <v>168</v>
      </c>
      <c r="AJ4" t="s">
        <v>456</v>
      </c>
      <c r="AK4" t="s">
        <v>457</v>
      </c>
      <c r="AM4" t="s">
        <v>458</v>
      </c>
      <c r="AO4" t="s">
        <v>459</v>
      </c>
      <c r="AP4" t="s">
        <v>460</v>
      </c>
      <c r="AQ4" s="4">
        <v>73737</v>
      </c>
      <c r="AR4" t="s">
        <v>140</v>
      </c>
      <c r="AT4">
        <v>15802274747</v>
      </c>
      <c r="AV4" t="s">
        <v>461</v>
      </c>
      <c r="AW4" t="s">
        <v>462</v>
      </c>
      <c r="AZ4" t="s">
        <v>334</v>
      </c>
      <c r="BA4" t="s">
        <v>335</v>
      </c>
      <c r="BB4" t="s">
        <v>136</v>
      </c>
      <c r="BC4" t="s">
        <v>136</v>
      </c>
      <c r="BD4" t="s">
        <v>148</v>
      </c>
      <c r="BE4" t="s">
        <v>136</v>
      </c>
      <c r="BF4" t="s">
        <v>136</v>
      </c>
      <c r="BG4" t="s">
        <v>134</v>
      </c>
      <c r="BH4" t="s">
        <v>136</v>
      </c>
      <c r="BN4" t="s">
        <v>19779</v>
      </c>
      <c r="BO4" t="s">
        <v>570</v>
      </c>
      <c r="BP4">
        <v>4</v>
      </c>
      <c r="BQ4">
        <v>4</v>
      </c>
      <c r="BR4">
        <v>4</v>
      </c>
      <c r="BS4" s="1">
        <v>44136</v>
      </c>
      <c r="BT4" s="1">
        <v>44440</v>
      </c>
      <c r="BU4" s="1">
        <v>44136</v>
      </c>
      <c r="BV4" s="1">
        <v>44440</v>
      </c>
      <c r="BW4" t="s">
        <v>136</v>
      </c>
      <c r="BX4">
        <v>48</v>
      </c>
      <c r="BY4">
        <v>0</v>
      </c>
      <c r="BZ4">
        <v>8</v>
      </c>
      <c r="CA4">
        <v>8</v>
      </c>
      <c r="CB4">
        <v>8</v>
      </c>
      <c r="CC4">
        <v>8</v>
      </c>
      <c r="CD4">
        <v>8</v>
      </c>
      <c r="CE4">
        <v>8</v>
      </c>
      <c r="CF4" t="str">
        <f>"8:00 AM"</f>
        <v>8:00 AM</v>
      </c>
      <c r="CG4" t="str">
        <f>"5:00 PM"</f>
        <v>5:00 PM</v>
      </c>
      <c r="CH4" s="5">
        <v>12.67</v>
      </c>
      <c r="CI4" t="s">
        <v>146</v>
      </c>
      <c r="CL4" t="s">
        <v>136</v>
      </c>
      <c r="CM4" t="s">
        <v>147</v>
      </c>
      <c r="CN4" t="s">
        <v>148</v>
      </c>
      <c r="CO4" t="s">
        <v>465</v>
      </c>
      <c r="CP4" t="s">
        <v>149</v>
      </c>
      <c r="CQ4">
        <v>3</v>
      </c>
      <c r="CR4">
        <v>0</v>
      </c>
      <c r="CS4" t="s">
        <v>136</v>
      </c>
      <c r="CT4" t="s">
        <v>134</v>
      </c>
      <c r="CU4" t="s">
        <v>136</v>
      </c>
      <c r="CV4" t="s">
        <v>134</v>
      </c>
      <c r="CW4" t="s">
        <v>134</v>
      </c>
      <c r="CX4">
        <v>75</v>
      </c>
      <c r="CY4" t="s">
        <v>134</v>
      </c>
      <c r="CZ4" t="s">
        <v>134</v>
      </c>
      <c r="DA4" t="s">
        <v>134</v>
      </c>
      <c r="DB4" t="s">
        <v>136</v>
      </c>
      <c r="DC4" t="s">
        <v>134</v>
      </c>
      <c r="DD4" t="s">
        <v>136</v>
      </c>
      <c r="DF4" t="s">
        <v>466</v>
      </c>
      <c r="DG4" t="s">
        <v>19777</v>
      </c>
      <c r="DH4" t="s">
        <v>1982</v>
      </c>
      <c r="DI4" t="s">
        <v>374</v>
      </c>
      <c r="DJ4" s="4">
        <v>77351</v>
      </c>
      <c r="DK4" t="s">
        <v>1447</v>
      </c>
      <c r="DL4" t="s">
        <v>136</v>
      </c>
      <c r="DM4">
        <v>1</v>
      </c>
      <c r="DN4" t="s">
        <v>19780</v>
      </c>
      <c r="DO4" t="s">
        <v>1982</v>
      </c>
      <c r="DP4" t="s">
        <v>374</v>
      </c>
      <c r="DQ4" t="str">
        <f>"77351"</f>
        <v>77351</v>
      </c>
      <c r="DR4" t="s">
        <v>1447</v>
      </c>
      <c r="DS4" t="s">
        <v>551</v>
      </c>
      <c r="DT4">
        <v>1</v>
      </c>
      <c r="DU4">
        <v>4</v>
      </c>
      <c r="DV4" t="s">
        <v>134</v>
      </c>
      <c r="DW4" t="s">
        <v>134</v>
      </c>
      <c r="DX4" t="s">
        <v>134</v>
      </c>
      <c r="DY4" t="s">
        <v>136</v>
      </c>
      <c r="DZ4">
        <v>1</v>
      </c>
      <c r="EA4" t="s">
        <v>136</v>
      </c>
      <c r="EC4" s="5">
        <v>12.68</v>
      </c>
      <c r="ED4" s="5">
        <v>55</v>
      </c>
      <c r="EE4">
        <v>19369333827</v>
      </c>
      <c r="EF4" t="s">
        <v>19781</v>
      </c>
      <c r="EG4" t="s">
        <v>148</v>
      </c>
      <c r="EH4">
        <v>0</v>
      </c>
    </row>
    <row r="5" spans="1:138" ht="15" customHeight="1" x14ac:dyDescent="0.35">
      <c r="A5" t="s">
        <v>6044</v>
      </c>
      <c r="B5" t="s">
        <v>157</v>
      </c>
      <c r="C5" s="1">
        <v>44064.505668518519</v>
      </c>
      <c r="D5" s="1">
        <v>44105</v>
      </c>
      <c r="E5" t="s">
        <v>133</v>
      </c>
      <c r="F5" t="s">
        <v>136</v>
      </c>
      <c r="G5" t="s">
        <v>135</v>
      </c>
      <c r="H5" t="s">
        <v>136</v>
      </c>
      <c r="I5" t="s">
        <v>6045</v>
      </c>
      <c r="K5" t="s">
        <v>6046</v>
      </c>
      <c r="M5" t="s">
        <v>6047</v>
      </c>
      <c r="N5" t="s">
        <v>784</v>
      </c>
      <c r="O5" s="4">
        <v>59213</v>
      </c>
      <c r="P5" t="s">
        <v>140</v>
      </c>
      <c r="R5">
        <v>14069637560</v>
      </c>
      <c r="T5">
        <v>111191</v>
      </c>
      <c r="U5" t="s">
        <v>6048</v>
      </c>
      <c r="V5" t="s">
        <v>5406</v>
      </c>
      <c r="X5" t="s">
        <v>164</v>
      </c>
      <c r="Y5" t="s">
        <v>6046</v>
      </c>
      <c r="AA5" t="s">
        <v>6047</v>
      </c>
      <c r="AB5" t="s">
        <v>784</v>
      </c>
      <c r="AC5" s="4">
        <v>59213</v>
      </c>
      <c r="AD5" t="s">
        <v>140</v>
      </c>
      <c r="AF5">
        <v>14069637560</v>
      </c>
      <c r="AH5" t="s">
        <v>148</v>
      </c>
      <c r="AI5" t="s">
        <v>168</v>
      </c>
      <c r="AJ5" t="s">
        <v>456</v>
      </c>
      <c r="AK5" t="s">
        <v>457</v>
      </c>
      <c r="AM5" t="s">
        <v>458</v>
      </c>
      <c r="AO5" t="s">
        <v>459</v>
      </c>
      <c r="AP5" t="s">
        <v>460</v>
      </c>
      <c r="AQ5" s="4">
        <v>73737</v>
      </c>
      <c r="AR5" t="s">
        <v>140</v>
      </c>
      <c r="AT5">
        <v>15802274747</v>
      </c>
      <c r="AV5" t="s">
        <v>461</v>
      </c>
      <c r="AW5" t="s">
        <v>462</v>
      </c>
      <c r="AZ5" t="s">
        <v>1552</v>
      </c>
      <c r="BA5" t="s">
        <v>1553</v>
      </c>
      <c r="BB5" t="s">
        <v>136</v>
      </c>
      <c r="BC5" t="s">
        <v>136</v>
      </c>
      <c r="BD5" t="s">
        <v>148</v>
      </c>
      <c r="BE5" t="s">
        <v>136</v>
      </c>
      <c r="BF5" t="s">
        <v>136</v>
      </c>
      <c r="BG5" t="s">
        <v>134</v>
      </c>
      <c r="BH5" t="s">
        <v>136</v>
      </c>
      <c r="BN5" t="s">
        <v>6049</v>
      </c>
      <c r="BO5" t="s">
        <v>1585</v>
      </c>
      <c r="BP5">
        <v>4</v>
      </c>
      <c r="BQ5">
        <v>4</v>
      </c>
      <c r="BR5">
        <v>4</v>
      </c>
      <c r="BS5" s="1">
        <v>44136</v>
      </c>
      <c r="BT5" s="1">
        <v>44256</v>
      </c>
      <c r="BU5" s="1">
        <v>44136</v>
      </c>
      <c r="BV5" s="1">
        <v>44256</v>
      </c>
      <c r="BW5" t="s">
        <v>136</v>
      </c>
      <c r="BX5">
        <v>40</v>
      </c>
      <c r="BY5">
        <v>0</v>
      </c>
      <c r="BZ5">
        <v>8</v>
      </c>
      <c r="CA5">
        <v>8</v>
      </c>
      <c r="CB5">
        <v>8</v>
      </c>
      <c r="CC5">
        <v>8</v>
      </c>
      <c r="CD5">
        <v>8</v>
      </c>
      <c r="CE5">
        <v>0</v>
      </c>
      <c r="CF5" t="str">
        <f>"8:00 AM"</f>
        <v>8:00 AM</v>
      </c>
      <c r="CG5" t="str">
        <f>"5:00 PM"</f>
        <v>5:00 PM</v>
      </c>
      <c r="CH5" s="5">
        <v>13.62</v>
      </c>
      <c r="CI5" t="s">
        <v>146</v>
      </c>
      <c r="CL5" t="s">
        <v>136</v>
      </c>
      <c r="CM5" t="s">
        <v>354</v>
      </c>
      <c r="CN5" t="s">
        <v>6050</v>
      </c>
      <c r="CO5" t="s">
        <v>1695</v>
      </c>
      <c r="CP5" t="s">
        <v>149</v>
      </c>
      <c r="CQ5">
        <v>3</v>
      </c>
      <c r="CR5">
        <v>0</v>
      </c>
      <c r="CS5" t="s">
        <v>136</v>
      </c>
      <c r="CT5" t="s">
        <v>134</v>
      </c>
      <c r="CU5" t="s">
        <v>136</v>
      </c>
      <c r="CV5" t="s">
        <v>134</v>
      </c>
      <c r="CW5" t="s">
        <v>134</v>
      </c>
      <c r="CX5">
        <v>75</v>
      </c>
      <c r="CY5" t="s">
        <v>134</v>
      </c>
      <c r="CZ5" t="s">
        <v>134</v>
      </c>
      <c r="DA5" t="s">
        <v>134</v>
      </c>
      <c r="DB5" t="s">
        <v>136</v>
      </c>
      <c r="DC5" t="s">
        <v>134</v>
      </c>
      <c r="DD5" t="s">
        <v>136</v>
      </c>
      <c r="DF5" t="s">
        <v>6051</v>
      </c>
      <c r="DG5" t="s">
        <v>6046</v>
      </c>
      <c r="DH5" t="s">
        <v>6047</v>
      </c>
      <c r="DI5" t="s">
        <v>784</v>
      </c>
      <c r="DJ5" s="4">
        <v>59213</v>
      </c>
      <c r="DK5" t="s">
        <v>3944</v>
      </c>
      <c r="DL5" t="s">
        <v>134</v>
      </c>
      <c r="DM5">
        <v>7</v>
      </c>
      <c r="DN5" t="s">
        <v>6052</v>
      </c>
      <c r="DO5" t="s">
        <v>6053</v>
      </c>
      <c r="DP5" t="s">
        <v>784</v>
      </c>
      <c r="DQ5" t="str">
        <f>"59201"</f>
        <v>59201</v>
      </c>
      <c r="DR5" t="s">
        <v>3944</v>
      </c>
      <c r="DS5" t="s">
        <v>296</v>
      </c>
      <c r="DT5">
        <v>1</v>
      </c>
      <c r="DU5">
        <v>4</v>
      </c>
      <c r="DV5" t="s">
        <v>134</v>
      </c>
      <c r="DW5" t="s">
        <v>134</v>
      </c>
      <c r="DX5" t="s">
        <v>134</v>
      </c>
      <c r="DY5" t="s">
        <v>134</v>
      </c>
      <c r="DZ5">
        <v>2</v>
      </c>
      <c r="EA5" t="s">
        <v>136</v>
      </c>
      <c r="EC5" s="5">
        <v>12.68</v>
      </c>
      <c r="ED5" s="5">
        <v>55</v>
      </c>
      <c r="EE5">
        <v>14069637560</v>
      </c>
      <c r="EF5" t="s">
        <v>6054</v>
      </c>
      <c r="EG5" t="s">
        <v>148</v>
      </c>
      <c r="EH5">
        <v>0</v>
      </c>
    </row>
    <row r="6" spans="1:138" ht="15" customHeight="1" x14ac:dyDescent="0.35">
      <c r="A6" t="s">
        <v>22973</v>
      </c>
      <c r="B6" t="s">
        <v>157</v>
      </c>
      <c r="C6" s="1">
        <v>44063.428871875003</v>
      </c>
      <c r="D6" s="1">
        <v>44105</v>
      </c>
      <c r="E6" t="s">
        <v>133</v>
      </c>
      <c r="F6" t="s">
        <v>134</v>
      </c>
      <c r="G6" t="s">
        <v>135</v>
      </c>
      <c r="H6" t="s">
        <v>136</v>
      </c>
      <c r="I6" t="s">
        <v>14235</v>
      </c>
      <c r="J6" t="s">
        <v>14235</v>
      </c>
      <c r="K6" t="s">
        <v>14236</v>
      </c>
      <c r="M6" t="s">
        <v>1057</v>
      </c>
      <c r="N6" t="s">
        <v>139</v>
      </c>
      <c r="O6" s="4">
        <v>33884</v>
      </c>
      <c r="P6" t="s">
        <v>140</v>
      </c>
      <c r="R6">
        <v>18632939888</v>
      </c>
      <c r="T6">
        <v>115115</v>
      </c>
      <c r="U6" t="s">
        <v>22974</v>
      </c>
      <c r="V6" t="s">
        <v>1583</v>
      </c>
      <c r="W6" t="s">
        <v>2897</v>
      </c>
      <c r="X6" t="s">
        <v>429</v>
      </c>
      <c r="Y6" t="s">
        <v>18791</v>
      </c>
      <c r="AA6" t="s">
        <v>1057</v>
      </c>
      <c r="AB6" t="s">
        <v>139</v>
      </c>
      <c r="AC6" s="4">
        <v>33884</v>
      </c>
      <c r="AD6" t="s">
        <v>140</v>
      </c>
      <c r="AF6">
        <v>18632939888</v>
      </c>
      <c r="AH6" t="s">
        <v>14239</v>
      </c>
      <c r="AZ6" t="s">
        <v>175</v>
      </c>
      <c r="BA6" t="s">
        <v>176</v>
      </c>
      <c r="BB6" t="s">
        <v>134</v>
      </c>
      <c r="BC6" t="s">
        <v>134</v>
      </c>
      <c r="BD6" t="s">
        <v>134</v>
      </c>
      <c r="BE6" t="s">
        <v>134</v>
      </c>
      <c r="BF6" t="s">
        <v>134</v>
      </c>
      <c r="BG6" t="s">
        <v>134</v>
      </c>
      <c r="BH6" t="s">
        <v>136</v>
      </c>
      <c r="BI6" t="s">
        <v>7189</v>
      </c>
      <c r="BJ6" t="s">
        <v>5092</v>
      </c>
      <c r="BK6" t="s">
        <v>845</v>
      </c>
      <c r="BN6" t="s">
        <v>22975</v>
      </c>
      <c r="BO6" t="s">
        <v>22976</v>
      </c>
      <c r="BP6">
        <v>294</v>
      </c>
      <c r="BQ6">
        <v>294</v>
      </c>
      <c r="BR6">
        <v>294</v>
      </c>
      <c r="BS6" s="1">
        <v>44136</v>
      </c>
      <c r="BT6" s="1">
        <v>44348</v>
      </c>
      <c r="BU6" s="1">
        <v>44136</v>
      </c>
      <c r="BV6" s="1">
        <v>44348</v>
      </c>
      <c r="BW6" t="s">
        <v>136</v>
      </c>
      <c r="BX6">
        <v>36</v>
      </c>
      <c r="BY6">
        <v>0</v>
      </c>
      <c r="BZ6">
        <v>6</v>
      </c>
      <c r="CA6">
        <v>6</v>
      </c>
      <c r="CB6">
        <v>6</v>
      </c>
      <c r="CC6">
        <v>6</v>
      </c>
      <c r="CD6">
        <v>6</v>
      </c>
      <c r="CE6">
        <v>6</v>
      </c>
      <c r="CF6" t="str">
        <f>"7:30 AM"</f>
        <v>7:30 AM</v>
      </c>
      <c r="CG6" t="str">
        <f>"2:30 PM"</f>
        <v>2:30 PM</v>
      </c>
      <c r="CH6" s="5">
        <v>11.71</v>
      </c>
      <c r="CI6" t="s">
        <v>146</v>
      </c>
      <c r="CL6" t="s">
        <v>134</v>
      </c>
      <c r="CM6" t="s">
        <v>147</v>
      </c>
      <c r="CN6" t="s">
        <v>148</v>
      </c>
      <c r="CO6" s="2" t="s">
        <v>22977</v>
      </c>
      <c r="CP6" t="s">
        <v>149</v>
      </c>
      <c r="CQ6">
        <v>1</v>
      </c>
      <c r="CR6">
        <v>0</v>
      </c>
      <c r="CS6" t="s">
        <v>136</v>
      </c>
      <c r="CT6" t="s">
        <v>136</v>
      </c>
      <c r="CU6" t="s">
        <v>134</v>
      </c>
      <c r="CV6" t="s">
        <v>134</v>
      </c>
      <c r="CW6" t="s">
        <v>134</v>
      </c>
      <c r="CX6">
        <v>100</v>
      </c>
      <c r="CY6" t="s">
        <v>134</v>
      </c>
      <c r="CZ6" t="s">
        <v>134</v>
      </c>
      <c r="DA6" t="s">
        <v>134</v>
      </c>
      <c r="DB6" t="s">
        <v>134</v>
      </c>
      <c r="DC6" t="s">
        <v>134</v>
      </c>
      <c r="DD6" t="s">
        <v>136</v>
      </c>
      <c r="DF6" s="2" t="s">
        <v>22978</v>
      </c>
      <c r="DG6" t="s">
        <v>22979</v>
      </c>
      <c r="DH6" t="s">
        <v>9518</v>
      </c>
      <c r="DI6" t="s">
        <v>139</v>
      </c>
      <c r="DJ6" s="4">
        <v>33880</v>
      </c>
      <c r="DK6" t="s">
        <v>1447</v>
      </c>
      <c r="DL6" t="s">
        <v>136</v>
      </c>
      <c r="DM6">
        <v>101</v>
      </c>
      <c r="DN6" t="s">
        <v>22980</v>
      </c>
      <c r="DO6" t="s">
        <v>1057</v>
      </c>
      <c r="DP6" t="s">
        <v>139</v>
      </c>
      <c r="DQ6" t="str">
        <f>"33880"</f>
        <v>33880</v>
      </c>
      <c r="DR6" t="s">
        <v>1447</v>
      </c>
      <c r="DS6" t="s">
        <v>523</v>
      </c>
      <c r="DT6">
        <v>1</v>
      </c>
      <c r="DU6">
        <v>200</v>
      </c>
      <c r="DV6" t="s">
        <v>134</v>
      </c>
      <c r="DW6" t="s">
        <v>134</v>
      </c>
      <c r="DX6" t="s">
        <v>134</v>
      </c>
      <c r="DY6" t="s">
        <v>134</v>
      </c>
      <c r="DZ6">
        <v>8</v>
      </c>
      <c r="EA6" t="s">
        <v>136</v>
      </c>
      <c r="EC6" s="5">
        <v>12.68</v>
      </c>
      <c r="ED6" s="5">
        <v>55</v>
      </c>
      <c r="EE6">
        <v>18632939888</v>
      </c>
      <c r="EF6" t="s">
        <v>148</v>
      </c>
      <c r="EG6" t="s">
        <v>524</v>
      </c>
      <c r="EH6">
        <v>4</v>
      </c>
    </row>
    <row r="7" spans="1:138" ht="15" customHeight="1" x14ac:dyDescent="0.35">
      <c r="A7" t="s">
        <v>10271</v>
      </c>
      <c r="B7" t="s">
        <v>157</v>
      </c>
      <c r="C7" s="1">
        <v>44064.483707870371</v>
      </c>
      <c r="D7" s="1">
        <v>44105</v>
      </c>
      <c r="E7" t="s">
        <v>133</v>
      </c>
      <c r="F7" t="s">
        <v>136</v>
      </c>
      <c r="G7" t="s">
        <v>135</v>
      </c>
      <c r="H7" t="s">
        <v>136</v>
      </c>
      <c r="I7" t="s">
        <v>10272</v>
      </c>
      <c r="K7" t="s">
        <v>10273</v>
      </c>
      <c r="L7" t="s">
        <v>10274</v>
      </c>
      <c r="M7" t="s">
        <v>220</v>
      </c>
      <c r="N7" t="s">
        <v>221</v>
      </c>
      <c r="O7" s="4">
        <v>37110</v>
      </c>
      <c r="P7" t="s">
        <v>140</v>
      </c>
      <c r="R7">
        <v>19316684153</v>
      </c>
      <c r="T7">
        <v>11142</v>
      </c>
      <c r="U7" t="s">
        <v>10275</v>
      </c>
      <c r="V7" t="s">
        <v>4840</v>
      </c>
      <c r="W7" t="s">
        <v>3480</v>
      </c>
      <c r="X7" t="s">
        <v>10276</v>
      </c>
      <c r="Y7" t="s">
        <v>10273</v>
      </c>
      <c r="Z7" t="s">
        <v>10274</v>
      </c>
      <c r="AA7" t="s">
        <v>220</v>
      </c>
      <c r="AB7" t="s">
        <v>221</v>
      </c>
      <c r="AC7" s="4">
        <v>37110</v>
      </c>
      <c r="AD7" t="s">
        <v>140</v>
      </c>
      <c r="AF7">
        <v>19316684153</v>
      </c>
      <c r="AH7" t="s">
        <v>10277</v>
      </c>
      <c r="AI7" t="s">
        <v>226</v>
      </c>
      <c r="AJ7" t="s">
        <v>227</v>
      </c>
      <c r="AK7" t="s">
        <v>228</v>
      </c>
      <c r="AL7" t="s">
        <v>229</v>
      </c>
      <c r="AM7" t="s">
        <v>230</v>
      </c>
      <c r="AO7" t="s">
        <v>220</v>
      </c>
      <c r="AP7" t="s">
        <v>221</v>
      </c>
      <c r="AQ7" s="4">
        <v>37110</v>
      </c>
      <c r="AR7" t="s">
        <v>140</v>
      </c>
      <c r="AT7">
        <v>19312747811</v>
      </c>
      <c r="AV7" t="s">
        <v>231</v>
      </c>
      <c r="AW7" t="s">
        <v>232</v>
      </c>
      <c r="AX7" t="s">
        <v>221</v>
      </c>
      <c r="AY7" t="s">
        <v>233</v>
      </c>
      <c r="AZ7" t="s">
        <v>144</v>
      </c>
      <c r="BA7" t="s">
        <v>145</v>
      </c>
      <c r="BB7" t="s">
        <v>136</v>
      </c>
      <c r="BC7" t="s">
        <v>136</v>
      </c>
      <c r="BD7" t="s">
        <v>148</v>
      </c>
      <c r="BE7" t="s">
        <v>136</v>
      </c>
      <c r="BF7" t="s">
        <v>136</v>
      </c>
      <c r="BG7" t="s">
        <v>134</v>
      </c>
      <c r="BH7" t="s">
        <v>136</v>
      </c>
      <c r="BN7" t="s">
        <v>10278</v>
      </c>
      <c r="BO7" t="s">
        <v>714</v>
      </c>
      <c r="BP7">
        <v>7</v>
      </c>
      <c r="BQ7">
        <v>7</v>
      </c>
      <c r="BR7">
        <v>7</v>
      </c>
      <c r="BS7" s="1">
        <v>44136</v>
      </c>
      <c r="BT7" s="1">
        <v>44440</v>
      </c>
      <c r="BU7" s="1">
        <v>44136</v>
      </c>
      <c r="BV7" s="1">
        <v>44440</v>
      </c>
      <c r="BW7" t="s">
        <v>136</v>
      </c>
      <c r="BX7">
        <v>40</v>
      </c>
      <c r="BY7">
        <v>0</v>
      </c>
      <c r="BZ7">
        <v>8</v>
      </c>
      <c r="CA7">
        <v>8</v>
      </c>
      <c r="CB7">
        <v>8</v>
      </c>
      <c r="CC7">
        <v>8</v>
      </c>
      <c r="CD7">
        <v>8</v>
      </c>
      <c r="CE7">
        <v>0</v>
      </c>
      <c r="CF7" t="str">
        <f>"7:00 AM"</f>
        <v>7:00 AM</v>
      </c>
      <c r="CG7" t="str">
        <f>"3:00 PM"</f>
        <v>3:00 PM</v>
      </c>
      <c r="CH7" s="5">
        <v>12.4</v>
      </c>
      <c r="CI7" t="s">
        <v>146</v>
      </c>
      <c r="CL7" t="s">
        <v>136</v>
      </c>
      <c r="CM7" t="s">
        <v>147</v>
      </c>
      <c r="CN7" t="s">
        <v>148</v>
      </c>
      <c r="CO7" t="s">
        <v>237</v>
      </c>
      <c r="CP7" t="s">
        <v>149</v>
      </c>
      <c r="CQ7">
        <v>3</v>
      </c>
      <c r="CR7">
        <v>0</v>
      </c>
      <c r="CS7" t="s">
        <v>136</v>
      </c>
      <c r="CT7" t="s">
        <v>134</v>
      </c>
      <c r="CU7" t="s">
        <v>136</v>
      </c>
      <c r="CV7" t="s">
        <v>134</v>
      </c>
      <c r="CW7" t="s">
        <v>134</v>
      </c>
      <c r="CX7">
        <v>50</v>
      </c>
      <c r="CY7" t="s">
        <v>134</v>
      </c>
      <c r="CZ7" t="s">
        <v>134</v>
      </c>
      <c r="DA7" t="s">
        <v>134</v>
      </c>
      <c r="DB7" t="s">
        <v>134</v>
      </c>
      <c r="DC7" t="s">
        <v>134</v>
      </c>
      <c r="DD7" t="s">
        <v>136</v>
      </c>
      <c r="DF7" t="s">
        <v>10279</v>
      </c>
      <c r="DG7" t="s">
        <v>10273</v>
      </c>
      <c r="DH7" t="s">
        <v>220</v>
      </c>
      <c r="DI7" t="s">
        <v>221</v>
      </c>
      <c r="DJ7" s="4">
        <v>37110</v>
      </c>
      <c r="DK7" t="s">
        <v>239</v>
      </c>
      <c r="DL7" t="s">
        <v>134</v>
      </c>
      <c r="DM7">
        <v>5</v>
      </c>
      <c r="DN7" t="s">
        <v>10280</v>
      </c>
      <c r="DO7" t="s">
        <v>220</v>
      </c>
      <c r="DP7" t="s">
        <v>221</v>
      </c>
      <c r="DQ7" t="str">
        <f>"37110"</f>
        <v>37110</v>
      </c>
      <c r="DR7" t="s">
        <v>239</v>
      </c>
      <c r="DS7" t="s">
        <v>10281</v>
      </c>
      <c r="DT7">
        <v>1</v>
      </c>
      <c r="DU7">
        <v>8</v>
      </c>
      <c r="DV7" t="s">
        <v>134</v>
      </c>
      <c r="DW7" t="s">
        <v>134</v>
      </c>
      <c r="DX7" t="s">
        <v>134</v>
      </c>
      <c r="DY7" t="s">
        <v>136</v>
      </c>
      <c r="DZ7">
        <v>1</v>
      </c>
      <c r="EA7" t="s">
        <v>136</v>
      </c>
      <c r="EC7" s="5">
        <v>12.68</v>
      </c>
      <c r="ED7" s="5">
        <v>55</v>
      </c>
      <c r="EE7">
        <v>19316684153</v>
      </c>
      <c r="EF7" t="s">
        <v>10277</v>
      </c>
      <c r="EG7" t="s">
        <v>148</v>
      </c>
      <c r="EH7">
        <v>0</v>
      </c>
    </row>
    <row r="8" spans="1:138" ht="15" customHeight="1" x14ac:dyDescent="0.35">
      <c r="A8" t="s">
        <v>4251</v>
      </c>
      <c r="B8" t="s">
        <v>157</v>
      </c>
      <c r="C8" s="1">
        <v>44074.593424999999</v>
      </c>
      <c r="D8" s="1">
        <v>44105</v>
      </c>
      <c r="E8" t="s">
        <v>133</v>
      </c>
      <c r="F8" t="s">
        <v>136</v>
      </c>
      <c r="G8" t="s">
        <v>135</v>
      </c>
      <c r="H8" t="s">
        <v>136</v>
      </c>
      <c r="I8" t="s">
        <v>4252</v>
      </c>
      <c r="K8" t="s">
        <v>4253</v>
      </c>
      <c r="M8" t="s">
        <v>4254</v>
      </c>
      <c r="N8" t="s">
        <v>784</v>
      </c>
      <c r="O8" s="4">
        <v>59317</v>
      </c>
      <c r="P8" t="s">
        <v>140</v>
      </c>
      <c r="R8">
        <v>14069758415</v>
      </c>
      <c r="T8">
        <v>11211</v>
      </c>
      <c r="U8" t="s">
        <v>4255</v>
      </c>
      <c r="V8" t="s">
        <v>4256</v>
      </c>
      <c r="X8" t="s">
        <v>1677</v>
      </c>
      <c r="Y8" t="s">
        <v>4253</v>
      </c>
      <c r="AA8" t="s">
        <v>4254</v>
      </c>
      <c r="AB8" t="s">
        <v>784</v>
      </c>
      <c r="AC8" s="4">
        <v>59317</v>
      </c>
      <c r="AD8" t="s">
        <v>140</v>
      </c>
      <c r="AF8">
        <v>14069758415</v>
      </c>
      <c r="AH8" t="s">
        <v>4257</v>
      </c>
      <c r="AI8" t="s">
        <v>168</v>
      </c>
      <c r="AJ8" t="s">
        <v>789</v>
      </c>
      <c r="AK8" t="s">
        <v>790</v>
      </c>
      <c r="AL8" t="s">
        <v>403</v>
      </c>
      <c r="AM8" t="s">
        <v>791</v>
      </c>
      <c r="AO8" t="s">
        <v>792</v>
      </c>
      <c r="AP8" t="s">
        <v>784</v>
      </c>
      <c r="AQ8" s="4">
        <v>59457</v>
      </c>
      <c r="AR8" t="s">
        <v>140</v>
      </c>
      <c r="AS8" t="s">
        <v>793</v>
      </c>
      <c r="AT8">
        <v>14065797529</v>
      </c>
      <c r="AV8" t="s">
        <v>794</v>
      </c>
      <c r="AW8" t="s">
        <v>795</v>
      </c>
      <c r="AZ8" t="s">
        <v>334</v>
      </c>
      <c r="BA8" t="s">
        <v>335</v>
      </c>
      <c r="BB8" t="s">
        <v>136</v>
      </c>
      <c r="BC8" t="s">
        <v>136</v>
      </c>
      <c r="BD8" t="s">
        <v>148</v>
      </c>
      <c r="BE8" t="s">
        <v>136</v>
      </c>
      <c r="BF8" t="s">
        <v>136</v>
      </c>
      <c r="BG8" t="s">
        <v>134</v>
      </c>
      <c r="BH8" t="s">
        <v>136</v>
      </c>
      <c r="BI8" t="s">
        <v>796</v>
      </c>
      <c r="BJ8" t="s">
        <v>797</v>
      </c>
      <c r="BK8" t="s">
        <v>229</v>
      </c>
      <c r="BL8" t="s">
        <v>795</v>
      </c>
      <c r="BM8" t="s">
        <v>794</v>
      </c>
      <c r="BN8" t="s">
        <v>4258</v>
      </c>
      <c r="BO8" t="s">
        <v>4259</v>
      </c>
      <c r="BP8">
        <v>4</v>
      </c>
      <c r="BQ8">
        <v>4</v>
      </c>
      <c r="BR8">
        <v>4</v>
      </c>
      <c r="BS8" s="1">
        <v>44136</v>
      </c>
      <c r="BT8" s="1">
        <v>44348</v>
      </c>
      <c r="BU8" s="1">
        <v>44136</v>
      </c>
      <c r="BV8" s="1">
        <v>44348</v>
      </c>
      <c r="BW8" t="s">
        <v>136</v>
      </c>
      <c r="BX8">
        <v>54</v>
      </c>
      <c r="BY8">
        <v>0</v>
      </c>
      <c r="BZ8">
        <v>9</v>
      </c>
      <c r="CA8">
        <v>9</v>
      </c>
      <c r="CB8">
        <v>9</v>
      </c>
      <c r="CC8">
        <v>9</v>
      </c>
      <c r="CD8">
        <v>9</v>
      </c>
      <c r="CE8">
        <v>9</v>
      </c>
      <c r="CF8" t="str">
        <f>"7:00 AM"</f>
        <v>7:00 AM</v>
      </c>
      <c r="CG8" t="str">
        <f>"4:00 PM"</f>
        <v>4:00 PM</v>
      </c>
      <c r="CH8" s="5">
        <v>13.68</v>
      </c>
      <c r="CI8" t="s">
        <v>146</v>
      </c>
      <c r="CL8" t="s">
        <v>136</v>
      </c>
      <c r="CM8" t="s">
        <v>312</v>
      </c>
      <c r="CN8" t="s">
        <v>148</v>
      </c>
      <c r="CO8" t="s">
        <v>800</v>
      </c>
      <c r="CP8" t="s">
        <v>149</v>
      </c>
      <c r="CQ8">
        <v>3</v>
      </c>
      <c r="CR8">
        <v>0</v>
      </c>
      <c r="CS8" t="s">
        <v>134</v>
      </c>
      <c r="CT8" t="s">
        <v>134</v>
      </c>
      <c r="CU8" t="s">
        <v>136</v>
      </c>
      <c r="CV8" t="s">
        <v>136</v>
      </c>
      <c r="CW8" t="s">
        <v>134</v>
      </c>
      <c r="CX8">
        <v>100</v>
      </c>
      <c r="CY8" t="s">
        <v>134</v>
      </c>
      <c r="CZ8" t="s">
        <v>134</v>
      </c>
      <c r="DA8" t="s">
        <v>134</v>
      </c>
      <c r="DB8" t="s">
        <v>134</v>
      </c>
      <c r="DC8" t="s">
        <v>136</v>
      </c>
      <c r="DD8" t="s">
        <v>136</v>
      </c>
      <c r="DF8" t="s">
        <v>4260</v>
      </c>
      <c r="DG8" t="s">
        <v>4261</v>
      </c>
      <c r="DH8" t="s">
        <v>4262</v>
      </c>
      <c r="DI8" t="s">
        <v>784</v>
      </c>
      <c r="DJ8" s="4">
        <v>59324</v>
      </c>
      <c r="DK8" t="s">
        <v>1098</v>
      </c>
      <c r="DL8" t="s">
        <v>136</v>
      </c>
      <c r="DM8">
        <v>1</v>
      </c>
      <c r="DN8" t="s">
        <v>4263</v>
      </c>
      <c r="DO8" t="s">
        <v>4254</v>
      </c>
      <c r="DP8" t="s">
        <v>784</v>
      </c>
      <c r="DQ8" t="str">
        <f>"59317"</f>
        <v>59317</v>
      </c>
      <c r="DR8" t="s">
        <v>4264</v>
      </c>
      <c r="DS8" t="s">
        <v>2917</v>
      </c>
      <c r="DT8">
        <v>3</v>
      </c>
      <c r="DU8">
        <v>14</v>
      </c>
      <c r="DV8" t="s">
        <v>134</v>
      </c>
      <c r="DW8" t="s">
        <v>134</v>
      </c>
      <c r="DX8" t="s">
        <v>134</v>
      </c>
      <c r="DY8" t="s">
        <v>136</v>
      </c>
      <c r="DZ8">
        <v>1</v>
      </c>
      <c r="EA8" t="s">
        <v>136</v>
      </c>
      <c r="EC8" s="5">
        <v>12.68</v>
      </c>
      <c r="ED8" s="5">
        <v>55</v>
      </c>
      <c r="EE8">
        <v>14069758415</v>
      </c>
      <c r="EF8" t="s">
        <v>4257</v>
      </c>
      <c r="EG8" t="s">
        <v>148</v>
      </c>
      <c r="EH8">
        <v>0</v>
      </c>
    </row>
    <row r="9" spans="1:138" ht="15" customHeight="1" x14ac:dyDescent="0.35">
      <c r="A9" t="s">
        <v>11298</v>
      </c>
      <c r="B9" t="s">
        <v>361</v>
      </c>
      <c r="C9" s="1">
        <v>44078.601392013887</v>
      </c>
      <c r="D9" s="1">
        <v>44105</v>
      </c>
      <c r="E9" t="s">
        <v>1298</v>
      </c>
      <c r="F9" t="s">
        <v>136</v>
      </c>
      <c r="G9" t="s">
        <v>135</v>
      </c>
      <c r="H9" t="s">
        <v>136</v>
      </c>
      <c r="I9" t="s">
        <v>4198</v>
      </c>
      <c r="K9" t="s">
        <v>2866</v>
      </c>
      <c r="L9" t="s">
        <v>4199</v>
      </c>
      <c r="M9" t="s">
        <v>2867</v>
      </c>
      <c r="N9" t="s">
        <v>395</v>
      </c>
      <c r="O9" s="4">
        <v>92249</v>
      </c>
      <c r="P9" t="s">
        <v>140</v>
      </c>
      <c r="R9">
        <v>17605922256</v>
      </c>
      <c r="T9">
        <v>813910</v>
      </c>
      <c r="U9" t="s">
        <v>4200</v>
      </c>
      <c r="V9" t="s">
        <v>2795</v>
      </c>
      <c r="X9" t="s">
        <v>429</v>
      </c>
      <c r="Y9" t="s">
        <v>2866</v>
      </c>
      <c r="Z9" t="s">
        <v>4199</v>
      </c>
      <c r="AA9" t="s">
        <v>2867</v>
      </c>
      <c r="AB9" t="s">
        <v>395</v>
      </c>
      <c r="AC9" s="4">
        <v>92249</v>
      </c>
      <c r="AD9" t="s">
        <v>140</v>
      </c>
      <c r="AF9">
        <v>17605922256</v>
      </c>
      <c r="AH9" t="s">
        <v>4201</v>
      </c>
      <c r="AZ9" t="s">
        <v>175</v>
      </c>
      <c r="BA9" t="s">
        <v>176</v>
      </c>
      <c r="BB9" t="s">
        <v>136</v>
      </c>
      <c r="BC9" t="s">
        <v>136</v>
      </c>
      <c r="BD9" t="s">
        <v>148</v>
      </c>
      <c r="BE9" t="s">
        <v>136</v>
      </c>
      <c r="BF9" t="s">
        <v>136</v>
      </c>
      <c r="BG9" t="s">
        <v>134</v>
      </c>
      <c r="BH9" t="s">
        <v>136</v>
      </c>
      <c r="BN9" t="s">
        <v>11299</v>
      </c>
      <c r="BO9" t="s">
        <v>11300</v>
      </c>
      <c r="BP9">
        <v>5</v>
      </c>
      <c r="BQ9">
        <v>5</v>
      </c>
      <c r="BR9">
        <v>5</v>
      </c>
      <c r="BS9" s="1">
        <v>44123</v>
      </c>
      <c r="BT9" s="1">
        <v>44157</v>
      </c>
      <c r="BU9" s="1">
        <v>44123</v>
      </c>
      <c r="BV9" s="1">
        <v>44157</v>
      </c>
      <c r="BW9" t="s">
        <v>136</v>
      </c>
      <c r="BX9">
        <v>35</v>
      </c>
      <c r="BY9">
        <v>0</v>
      </c>
      <c r="BZ9">
        <v>6</v>
      </c>
      <c r="CA9">
        <v>6</v>
      </c>
      <c r="CB9">
        <v>6</v>
      </c>
      <c r="CC9">
        <v>6</v>
      </c>
      <c r="CD9">
        <v>6</v>
      </c>
      <c r="CE9">
        <v>5</v>
      </c>
      <c r="CF9" t="str">
        <f>"6:00 AM"</f>
        <v>6:00 AM</v>
      </c>
      <c r="CG9" t="str">
        <f>"12:30 PM"</f>
        <v>12:30 PM</v>
      </c>
      <c r="CH9" s="5">
        <v>14.77</v>
      </c>
      <c r="CI9" t="s">
        <v>146</v>
      </c>
      <c r="CJ9">
        <v>0</v>
      </c>
      <c r="CK9" t="s">
        <v>11301</v>
      </c>
      <c r="CL9" t="s">
        <v>134</v>
      </c>
      <c r="CM9" t="s">
        <v>147</v>
      </c>
      <c r="CN9" t="s">
        <v>148</v>
      </c>
      <c r="CO9" t="s">
        <v>11302</v>
      </c>
      <c r="CP9" t="s">
        <v>149</v>
      </c>
      <c r="CQ9">
        <v>2</v>
      </c>
      <c r="CR9">
        <v>0</v>
      </c>
      <c r="CS9" t="s">
        <v>136</v>
      </c>
      <c r="CT9" t="s">
        <v>136</v>
      </c>
      <c r="CU9" t="s">
        <v>136</v>
      </c>
      <c r="CV9" t="s">
        <v>134</v>
      </c>
      <c r="CW9" t="s">
        <v>134</v>
      </c>
      <c r="CX9">
        <v>50</v>
      </c>
      <c r="CY9" t="s">
        <v>134</v>
      </c>
      <c r="CZ9" t="s">
        <v>136</v>
      </c>
      <c r="DA9" t="s">
        <v>134</v>
      </c>
      <c r="DB9" t="s">
        <v>134</v>
      </c>
      <c r="DC9" t="s">
        <v>134</v>
      </c>
      <c r="DD9" t="s">
        <v>136</v>
      </c>
      <c r="DF9" t="s">
        <v>11303</v>
      </c>
      <c r="DG9" t="s">
        <v>11304</v>
      </c>
      <c r="DH9" t="s">
        <v>4658</v>
      </c>
      <c r="DI9" t="s">
        <v>395</v>
      </c>
      <c r="DJ9" s="4">
        <v>93234</v>
      </c>
      <c r="DK9" t="s">
        <v>6243</v>
      </c>
      <c r="DL9" t="s">
        <v>134</v>
      </c>
      <c r="DM9">
        <v>6</v>
      </c>
      <c r="DN9" t="s">
        <v>11305</v>
      </c>
      <c r="DO9" t="s">
        <v>11306</v>
      </c>
      <c r="DP9" t="s">
        <v>395</v>
      </c>
      <c r="DQ9" t="str">
        <f>"93204"</f>
        <v>93204</v>
      </c>
      <c r="DR9" t="s">
        <v>11307</v>
      </c>
      <c r="DS9" t="s">
        <v>3080</v>
      </c>
      <c r="DT9">
        <v>1</v>
      </c>
      <c r="DU9">
        <v>5</v>
      </c>
      <c r="DV9" t="s">
        <v>134</v>
      </c>
      <c r="DW9" t="s">
        <v>134</v>
      </c>
      <c r="DX9" t="s">
        <v>134</v>
      </c>
      <c r="DY9" t="s">
        <v>136</v>
      </c>
      <c r="DZ9">
        <v>1</v>
      </c>
      <c r="EA9" t="s">
        <v>134</v>
      </c>
      <c r="EB9" s="5">
        <v>13.5</v>
      </c>
      <c r="EC9" s="5">
        <v>13.5</v>
      </c>
      <c r="ED9" s="5">
        <v>55</v>
      </c>
      <c r="EE9">
        <v>17605922256</v>
      </c>
      <c r="EF9" t="s">
        <v>4201</v>
      </c>
      <c r="EG9" t="s">
        <v>148</v>
      </c>
      <c r="EH9">
        <v>9</v>
      </c>
    </row>
    <row r="10" spans="1:138" ht="15" customHeight="1" x14ac:dyDescent="0.35">
      <c r="A10" t="s">
        <v>26111</v>
      </c>
      <c r="B10" t="s">
        <v>157</v>
      </c>
      <c r="C10" s="1">
        <v>44074.550206481479</v>
      </c>
      <c r="D10" s="1">
        <v>44105</v>
      </c>
      <c r="E10" t="s">
        <v>133</v>
      </c>
      <c r="F10" t="s">
        <v>136</v>
      </c>
      <c r="G10" t="s">
        <v>135</v>
      </c>
      <c r="H10" t="s">
        <v>136</v>
      </c>
      <c r="I10" t="s">
        <v>26112</v>
      </c>
      <c r="K10" t="s">
        <v>26113</v>
      </c>
      <c r="L10" t="s">
        <v>26114</v>
      </c>
      <c r="M10" t="s">
        <v>26115</v>
      </c>
      <c r="N10" t="s">
        <v>870</v>
      </c>
      <c r="O10" s="4">
        <v>55033</v>
      </c>
      <c r="P10" t="s">
        <v>140</v>
      </c>
      <c r="R10">
        <v>16513295061</v>
      </c>
      <c r="T10">
        <v>112112</v>
      </c>
      <c r="U10" t="s">
        <v>26116</v>
      </c>
      <c r="V10" t="s">
        <v>3768</v>
      </c>
      <c r="X10" t="s">
        <v>164</v>
      </c>
      <c r="Y10" t="s">
        <v>26113</v>
      </c>
      <c r="Z10" t="s">
        <v>26114</v>
      </c>
      <c r="AA10" t="s">
        <v>26117</v>
      </c>
      <c r="AB10" t="s">
        <v>870</v>
      </c>
      <c r="AC10" s="4">
        <v>55033</v>
      </c>
      <c r="AD10" t="s">
        <v>140</v>
      </c>
      <c r="AF10">
        <v>16513295061</v>
      </c>
      <c r="AH10" t="s">
        <v>26118</v>
      </c>
      <c r="AI10" t="s">
        <v>168</v>
      </c>
      <c r="AJ10" t="s">
        <v>533</v>
      </c>
      <c r="AK10" t="s">
        <v>534</v>
      </c>
      <c r="AM10" t="s">
        <v>535</v>
      </c>
      <c r="AO10" t="s">
        <v>536</v>
      </c>
      <c r="AP10" t="s">
        <v>537</v>
      </c>
      <c r="AQ10" s="4">
        <v>28786</v>
      </c>
      <c r="AR10" t="s">
        <v>140</v>
      </c>
      <c r="AT10">
        <v>18282460659</v>
      </c>
      <c r="AV10" t="s">
        <v>538</v>
      </c>
      <c r="AW10" t="s">
        <v>2409</v>
      </c>
      <c r="AZ10" t="s">
        <v>334</v>
      </c>
      <c r="BA10" t="s">
        <v>335</v>
      </c>
      <c r="BB10" t="s">
        <v>136</v>
      </c>
      <c r="BC10" t="s">
        <v>136</v>
      </c>
      <c r="BD10" t="s">
        <v>148</v>
      </c>
      <c r="BE10" t="s">
        <v>136</v>
      </c>
      <c r="BF10" t="s">
        <v>136</v>
      </c>
      <c r="BG10" t="s">
        <v>134</v>
      </c>
      <c r="BH10" t="s">
        <v>136</v>
      </c>
      <c r="BN10" t="s">
        <v>26119</v>
      </c>
      <c r="BO10" t="s">
        <v>1489</v>
      </c>
      <c r="BP10">
        <v>2</v>
      </c>
      <c r="BQ10">
        <v>2</v>
      </c>
      <c r="BR10">
        <v>2</v>
      </c>
      <c r="BS10" s="1">
        <v>44136</v>
      </c>
      <c r="BT10" s="1">
        <v>44287</v>
      </c>
      <c r="BU10" s="1">
        <v>44136</v>
      </c>
      <c r="BV10" s="1">
        <v>44287</v>
      </c>
      <c r="BW10" t="s">
        <v>136</v>
      </c>
      <c r="BX10">
        <v>48</v>
      </c>
      <c r="BY10">
        <v>0</v>
      </c>
      <c r="BZ10">
        <v>8</v>
      </c>
      <c r="CA10">
        <v>8</v>
      </c>
      <c r="CB10">
        <v>8</v>
      </c>
      <c r="CC10">
        <v>8</v>
      </c>
      <c r="CD10">
        <v>8</v>
      </c>
      <c r="CE10">
        <v>8</v>
      </c>
      <c r="CF10" t="str">
        <f>"8:00 AM"</f>
        <v>8:00 AM</v>
      </c>
      <c r="CG10" t="str">
        <f>"5:00 PM"</f>
        <v>5:00 PM</v>
      </c>
      <c r="CH10" s="5">
        <v>14.4</v>
      </c>
      <c r="CI10" t="s">
        <v>146</v>
      </c>
      <c r="CL10" t="s">
        <v>134</v>
      </c>
      <c r="CM10" t="s">
        <v>354</v>
      </c>
      <c r="CN10" t="s">
        <v>2411</v>
      </c>
      <c r="CO10" t="s">
        <v>2389</v>
      </c>
      <c r="CP10" t="s">
        <v>149</v>
      </c>
      <c r="CQ10">
        <v>1</v>
      </c>
      <c r="CR10">
        <v>0</v>
      </c>
      <c r="CS10" t="s">
        <v>136</v>
      </c>
      <c r="CT10" t="s">
        <v>134</v>
      </c>
      <c r="CU10" t="s">
        <v>136</v>
      </c>
      <c r="CV10" t="s">
        <v>136</v>
      </c>
      <c r="CW10" t="s">
        <v>134</v>
      </c>
      <c r="CX10">
        <v>75</v>
      </c>
      <c r="CY10" t="s">
        <v>134</v>
      </c>
      <c r="CZ10" t="s">
        <v>136</v>
      </c>
      <c r="DA10" t="s">
        <v>136</v>
      </c>
      <c r="DB10" t="s">
        <v>136</v>
      </c>
      <c r="DC10" t="s">
        <v>134</v>
      </c>
      <c r="DD10" t="s">
        <v>136</v>
      </c>
      <c r="DF10" t="s">
        <v>26120</v>
      </c>
      <c r="DG10" t="s">
        <v>26113</v>
      </c>
      <c r="DH10" t="s">
        <v>26117</v>
      </c>
      <c r="DI10" t="s">
        <v>870</v>
      </c>
      <c r="DJ10" s="4">
        <v>55033</v>
      </c>
      <c r="DK10" t="s">
        <v>10729</v>
      </c>
      <c r="DL10" t="s">
        <v>136</v>
      </c>
      <c r="DM10">
        <v>1</v>
      </c>
      <c r="DN10" t="s">
        <v>26121</v>
      </c>
      <c r="DO10" t="s">
        <v>7049</v>
      </c>
      <c r="DP10" t="s">
        <v>870</v>
      </c>
      <c r="DQ10" t="str">
        <f>"55033"</f>
        <v>55033</v>
      </c>
      <c r="DR10" t="s">
        <v>10729</v>
      </c>
      <c r="DS10" t="s">
        <v>26122</v>
      </c>
      <c r="DT10">
        <v>2</v>
      </c>
      <c r="DU10">
        <v>4</v>
      </c>
      <c r="DV10" t="s">
        <v>134</v>
      </c>
      <c r="DW10" t="s">
        <v>134</v>
      </c>
      <c r="DX10" t="s">
        <v>134</v>
      </c>
      <c r="DY10" t="s">
        <v>136</v>
      </c>
      <c r="DZ10">
        <v>1</v>
      </c>
      <c r="EA10" t="s">
        <v>136</v>
      </c>
      <c r="EC10" s="5">
        <v>12.68</v>
      </c>
      <c r="ED10" s="5">
        <v>55</v>
      </c>
      <c r="EE10">
        <v>16513295061</v>
      </c>
      <c r="EF10" t="s">
        <v>26118</v>
      </c>
      <c r="EG10" t="s">
        <v>148</v>
      </c>
      <c r="EH10">
        <v>1</v>
      </c>
    </row>
    <row r="11" spans="1:138" ht="15" customHeight="1" x14ac:dyDescent="0.35">
      <c r="A11" t="s">
        <v>10292</v>
      </c>
      <c r="B11" t="s">
        <v>157</v>
      </c>
      <c r="C11" s="1">
        <v>44091.461621875002</v>
      </c>
      <c r="D11" s="1">
        <v>44105</v>
      </c>
      <c r="E11" t="s">
        <v>133</v>
      </c>
      <c r="F11" t="s">
        <v>136</v>
      </c>
      <c r="G11" t="s">
        <v>135</v>
      </c>
      <c r="H11" t="s">
        <v>136</v>
      </c>
      <c r="I11" t="s">
        <v>10293</v>
      </c>
      <c r="K11" t="s">
        <v>10294</v>
      </c>
      <c r="M11" t="s">
        <v>10295</v>
      </c>
      <c r="N11" t="s">
        <v>246</v>
      </c>
      <c r="O11" s="4">
        <v>70581</v>
      </c>
      <c r="P11" t="s">
        <v>140</v>
      </c>
      <c r="R11">
        <v>13377941790</v>
      </c>
      <c r="T11">
        <v>111</v>
      </c>
      <c r="U11" t="s">
        <v>10296</v>
      </c>
      <c r="V11" t="s">
        <v>10297</v>
      </c>
      <c r="X11" t="s">
        <v>224</v>
      </c>
      <c r="Y11" t="s">
        <v>10294</v>
      </c>
      <c r="AA11" t="s">
        <v>10295</v>
      </c>
      <c r="AB11" t="s">
        <v>246</v>
      </c>
      <c r="AC11" s="4">
        <v>70581</v>
      </c>
      <c r="AD11" t="s">
        <v>140</v>
      </c>
      <c r="AF11">
        <v>13377942790</v>
      </c>
      <c r="AH11" t="s">
        <v>10298</v>
      </c>
      <c r="AI11" t="s">
        <v>226</v>
      </c>
      <c r="AJ11" t="s">
        <v>7774</v>
      </c>
      <c r="AK11" t="s">
        <v>7775</v>
      </c>
      <c r="AL11" t="s">
        <v>7776</v>
      </c>
      <c r="AM11" t="s">
        <v>7777</v>
      </c>
      <c r="AO11" t="s">
        <v>7770</v>
      </c>
      <c r="AP11" t="s">
        <v>246</v>
      </c>
      <c r="AQ11" s="4">
        <v>70546</v>
      </c>
      <c r="AR11" t="s">
        <v>140</v>
      </c>
      <c r="AT11">
        <v>13375154543</v>
      </c>
      <c r="AV11" t="s">
        <v>7778</v>
      </c>
      <c r="AW11" t="s">
        <v>7779</v>
      </c>
      <c r="AX11" t="s">
        <v>246</v>
      </c>
      <c r="AY11" t="s">
        <v>10299</v>
      </c>
      <c r="AZ11" t="s">
        <v>334</v>
      </c>
      <c r="BA11" t="s">
        <v>335</v>
      </c>
      <c r="BB11" t="s">
        <v>136</v>
      </c>
      <c r="BC11" t="s">
        <v>136</v>
      </c>
      <c r="BD11" t="s">
        <v>148</v>
      </c>
      <c r="BE11" t="s">
        <v>136</v>
      </c>
      <c r="BF11" t="s">
        <v>136</v>
      </c>
      <c r="BG11" t="s">
        <v>134</v>
      </c>
      <c r="BH11" t="s">
        <v>136</v>
      </c>
      <c r="BN11" t="s">
        <v>10300</v>
      </c>
      <c r="BO11" t="s">
        <v>10301</v>
      </c>
      <c r="BP11">
        <v>6</v>
      </c>
      <c r="BQ11">
        <v>6</v>
      </c>
      <c r="BR11">
        <v>6</v>
      </c>
      <c r="BS11" s="1">
        <v>44140</v>
      </c>
      <c r="BT11" s="1">
        <v>44443</v>
      </c>
      <c r="BU11" s="1">
        <v>44140</v>
      </c>
      <c r="BV11" s="1">
        <v>44443</v>
      </c>
      <c r="BW11" t="s">
        <v>136</v>
      </c>
      <c r="BX11">
        <v>40</v>
      </c>
      <c r="BY11">
        <v>0</v>
      </c>
      <c r="BZ11">
        <v>7</v>
      </c>
      <c r="CA11">
        <v>7</v>
      </c>
      <c r="CB11">
        <v>7</v>
      </c>
      <c r="CC11">
        <v>7</v>
      </c>
      <c r="CD11">
        <v>7</v>
      </c>
      <c r="CE11">
        <v>5</v>
      </c>
      <c r="CF11" t="str">
        <f>"7:00 AM"</f>
        <v>7:00 AM</v>
      </c>
      <c r="CG11" t="str">
        <f>"4:00 PM"</f>
        <v>4:00 PM</v>
      </c>
      <c r="CH11" s="5">
        <v>11.83</v>
      </c>
      <c r="CI11" t="s">
        <v>146</v>
      </c>
      <c r="CL11" t="s">
        <v>136</v>
      </c>
      <c r="CM11" t="s">
        <v>312</v>
      </c>
      <c r="CN11" t="s">
        <v>148</v>
      </c>
      <c r="CO11" t="s">
        <v>10302</v>
      </c>
      <c r="CP11" t="s">
        <v>149</v>
      </c>
      <c r="CQ11">
        <v>3</v>
      </c>
      <c r="CR11">
        <v>0</v>
      </c>
      <c r="CS11" t="s">
        <v>136</v>
      </c>
      <c r="CT11" t="s">
        <v>136</v>
      </c>
      <c r="CU11" t="s">
        <v>136</v>
      </c>
      <c r="CV11" t="s">
        <v>134</v>
      </c>
      <c r="CW11" t="s">
        <v>134</v>
      </c>
      <c r="CX11">
        <v>70</v>
      </c>
      <c r="CY11" t="s">
        <v>134</v>
      </c>
      <c r="CZ11" t="s">
        <v>134</v>
      </c>
      <c r="DA11" t="s">
        <v>134</v>
      </c>
      <c r="DB11" t="s">
        <v>134</v>
      </c>
      <c r="DC11" t="s">
        <v>134</v>
      </c>
      <c r="DD11" t="s">
        <v>136</v>
      </c>
      <c r="DF11" t="s">
        <v>10303</v>
      </c>
      <c r="DG11" t="s">
        <v>10304</v>
      </c>
      <c r="DH11" t="s">
        <v>7770</v>
      </c>
      <c r="DI11" t="s">
        <v>246</v>
      </c>
      <c r="DJ11" s="4">
        <v>70546</v>
      </c>
      <c r="DK11" t="s">
        <v>1610</v>
      </c>
      <c r="DL11" t="s">
        <v>136</v>
      </c>
      <c r="DM11">
        <v>1</v>
      </c>
      <c r="DN11" t="s">
        <v>10305</v>
      </c>
      <c r="DO11" t="s">
        <v>10295</v>
      </c>
      <c r="DP11" t="s">
        <v>246</v>
      </c>
      <c r="DQ11" t="str">
        <f>"70581"</f>
        <v>70581</v>
      </c>
      <c r="DR11" t="s">
        <v>1610</v>
      </c>
      <c r="DS11" t="s">
        <v>241</v>
      </c>
      <c r="DT11">
        <v>1</v>
      </c>
      <c r="DU11">
        <v>6</v>
      </c>
      <c r="DV11" t="s">
        <v>134</v>
      </c>
      <c r="DW11" t="s">
        <v>134</v>
      </c>
      <c r="DX11" t="s">
        <v>134</v>
      </c>
      <c r="DY11" t="s">
        <v>136</v>
      </c>
      <c r="DZ11">
        <v>1</v>
      </c>
      <c r="EA11" t="s">
        <v>136</v>
      </c>
      <c r="EC11" s="5">
        <v>12.68</v>
      </c>
      <c r="ED11" s="5">
        <v>55</v>
      </c>
      <c r="EE11">
        <v>13377942790</v>
      </c>
      <c r="EF11" t="s">
        <v>10298</v>
      </c>
      <c r="EG11" t="s">
        <v>148</v>
      </c>
      <c r="EH11">
        <v>0</v>
      </c>
    </row>
    <row r="12" spans="1:138" ht="15" customHeight="1" x14ac:dyDescent="0.35">
      <c r="A12" t="s">
        <v>8078</v>
      </c>
      <c r="B12" t="s">
        <v>157</v>
      </c>
      <c r="C12" s="1">
        <v>44076.887825347221</v>
      </c>
      <c r="D12" s="1">
        <v>44105</v>
      </c>
      <c r="E12" t="s">
        <v>133</v>
      </c>
      <c r="F12" t="s">
        <v>136</v>
      </c>
      <c r="G12" t="s">
        <v>135</v>
      </c>
      <c r="H12" t="s">
        <v>136</v>
      </c>
      <c r="I12" t="s">
        <v>8079</v>
      </c>
      <c r="K12" t="s">
        <v>8080</v>
      </c>
      <c r="M12" t="s">
        <v>8081</v>
      </c>
      <c r="N12" t="s">
        <v>277</v>
      </c>
      <c r="O12" s="4">
        <v>62234</v>
      </c>
      <c r="P12" t="s">
        <v>140</v>
      </c>
      <c r="R12">
        <v>16183448623</v>
      </c>
      <c r="T12">
        <v>311941</v>
      </c>
      <c r="U12" t="s">
        <v>8082</v>
      </c>
      <c r="V12" t="s">
        <v>5753</v>
      </c>
      <c r="X12" t="s">
        <v>1677</v>
      </c>
      <c r="Y12" t="s">
        <v>8080</v>
      </c>
      <c r="AA12" t="s">
        <v>8081</v>
      </c>
      <c r="AB12" t="s">
        <v>277</v>
      </c>
      <c r="AC12" s="4">
        <v>62234</v>
      </c>
      <c r="AD12" t="s">
        <v>140</v>
      </c>
      <c r="AF12">
        <v>16183448623</v>
      </c>
      <c r="AH12" t="s">
        <v>8083</v>
      </c>
      <c r="AI12" t="s">
        <v>168</v>
      </c>
      <c r="AJ12" t="s">
        <v>8084</v>
      </c>
      <c r="AK12" t="s">
        <v>8085</v>
      </c>
      <c r="AM12" t="s">
        <v>8086</v>
      </c>
      <c r="AO12" t="s">
        <v>6144</v>
      </c>
      <c r="AP12" t="s">
        <v>744</v>
      </c>
      <c r="AQ12" s="4">
        <v>42743</v>
      </c>
      <c r="AR12" t="s">
        <v>140</v>
      </c>
      <c r="AT12">
        <v>12702996888</v>
      </c>
      <c r="AV12" t="s">
        <v>8087</v>
      </c>
      <c r="AW12" t="s">
        <v>8088</v>
      </c>
      <c r="AZ12" t="s">
        <v>821</v>
      </c>
      <c r="BA12" t="s">
        <v>822</v>
      </c>
      <c r="BB12" t="s">
        <v>136</v>
      </c>
      <c r="BC12" t="s">
        <v>136</v>
      </c>
      <c r="BD12" t="s">
        <v>148</v>
      </c>
      <c r="BE12" t="s">
        <v>136</v>
      </c>
      <c r="BF12" t="s">
        <v>136</v>
      </c>
      <c r="BG12" t="s">
        <v>134</v>
      </c>
      <c r="BH12" t="s">
        <v>136</v>
      </c>
      <c r="BN12" t="s">
        <v>8089</v>
      </c>
      <c r="BO12" t="s">
        <v>8090</v>
      </c>
      <c r="BP12">
        <v>15</v>
      </c>
      <c r="BQ12">
        <v>15</v>
      </c>
      <c r="BR12">
        <v>15</v>
      </c>
      <c r="BS12" s="1">
        <v>44137</v>
      </c>
      <c r="BT12" s="1">
        <v>44433</v>
      </c>
      <c r="BU12" s="1">
        <v>44137</v>
      </c>
      <c r="BV12" s="1">
        <v>44433</v>
      </c>
      <c r="BW12" t="s">
        <v>136</v>
      </c>
      <c r="BX12">
        <v>40</v>
      </c>
      <c r="BY12">
        <v>0</v>
      </c>
      <c r="BZ12">
        <v>8</v>
      </c>
      <c r="CA12">
        <v>8</v>
      </c>
      <c r="CB12">
        <v>8</v>
      </c>
      <c r="CC12">
        <v>8</v>
      </c>
      <c r="CD12">
        <v>8</v>
      </c>
      <c r="CE12">
        <v>0</v>
      </c>
      <c r="CF12" t="str">
        <f>"7:00 AM"</f>
        <v>7:00 AM</v>
      </c>
      <c r="CG12" t="str">
        <f>"4:00 PM"</f>
        <v>4:00 PM</v>
      </c>
      <c r="CH12" s="5">
        <v>14.52</v>
      </c>
      <c r="CI12" t="s">
        <v>146</v>
      </c>
      <c r="CL12" t="s">
        <v>136</v>
      </c>
      <c r="CM12" t="s">
        <v>147</v>
      </c>
      <c r="CN12" t="s">
        <v>148</v>
      </c>
      <c r="CO12" t="s">
        <v>8091</v>
      </c>
      <c r="CP12" t="s">
        <v>149</v>
      </c>
      <c r="CQ12">
        <v>3</v>
      </c>
      <c r="CR12">
        <v>0</v>
      </c>
      <c r="CS12" t="s">
        <v>136</v>
      </c>
      <c r="CT12" t="s">
        <v>136</v>
      </c>
      <c r="CU12" t="s">
        <v>136</v>
      </c>
      <c r="CV12" t="s">
        <v>136</v>
      </c>
      <c r="CW12" t="s">
        <v>134</v>
      </c>
      <c r="CX12">
        <v>70</v>
      </c>
      <c r="CY12" t="s">
        <v>134</v>
      </c>
      <c r="CZ12" t="s">
        <v>134</v>
      </c>
      <c r="DA12" t="s">
        <v>134</v>
      </c>
      <c r="DB12" t="s">
        <v>134</v>
      </c>
      <c r="DC12" t="s">
        <v>134</v>
      </c>
      <c r="DD12" t="s">
        <v>136</v>
      </c>
      <c r="DF12" t="s">
        <v>1841</v>
      </c>
      <c r="DG12" t="s">
        <v>8080</v>
      </c>
      <c r="DH12" t="s">
        <v>8081</v>
      </c>
      <c r="DI12" t="s">
        <v>277</v>
      </c>
      <c r="DJ12" s="4">
        <v>62234</v>
      </c>
      <c r="DK12" t="s">
        <v>715</v>
      </c>
      <c r="DL12" t="s">
        <v>136</v>
      </c>
      <c r="DM12">
        <v>1</v>
      </c>
      <c r="DN12" t="s">
        <v>8092</v>
      </c>
      <c r="DO12" t="s">
        <v>8081</v>
      </c>
      <c r="DP12" t="s">
        <v>277</v>
      </c>
      <c r="DQ12" t="str">
        <f>"62234"</f>
        <v>62234</v>
      </c>
      <c r="DR12" t="s">
        <v>715</v>
      </c>
      <c r="DS12" t="s">
        <v>8093</v>
      </c>
      <c r="DT12">
        <v>1</v>
      </c>
      <c r="DU12">
        <v>15</v>
      </c>
      <c r="DV12" t="s">
        <v>136</v>
      </c>
      <c r="DW12" t="s">
        <v>134</v>
      </c>
      <c r="DX12" t="s">
        <v>136</v>
      </c>
      <c r="DY12" t="s">
        <v>136</v>
      </c>
      <c r="DZ12">
        <v>1</v>
      </c>
      <c r="EA12" t="s">
        <v>136</v>
      </c>
      <c r="EC12" s="5">
        <v>12.68</v>
      </c>
      <c r="ED12" s="5">
        <v>55</v>
      </c>
      <c r="EE12">
        <v>16183448623</v>
      </c>
      <c r="EF12" t="s">
        <v>8083</v>
      </c>
      <c r="EG12" t="s">
        <v>155</v>
      </c>
      <c r="EH12">
        <v>0</v>
      </c>
    </row>
    <row r="13" spans="1:138" ht="15" customHeight="1" x14ac:dyDescent="0.35">
      <c r="A13" t="s">
        <v>25001</v>
      </c>
      <c r="B13" t="s">
        <v>157</v>
      </c>
      <c r="C13" s="1">
        <v>44075.39890925926</v>
      </c>
      <c r="D13" s="1">
        <v>44105</v>
      </c>
      <c r="E13" t="s">
        <v>133</v>
      </c>
      <c r="F13" t="s">
        <v>134</v>
      </c>
      <c r="G13" t="s">
        <v>135</v>
      </c>
      <c r="H13" t="s">
        <v>136</v>
      </c>
      <c r="I13" t="s">
        <v>25002</v>
      </c>
      <c r="K13" t="s">
        <v>25003</v>
      </c>
      <c r="M13" t="s">
        <v>303</v>
      </c>
      <c r="N13" t="s">
        <v>139</v>
      </c>
      <c r="O13" s="4">
        <v>33935</v>
      </c>
      <c r="P13" t="s">
        <v>140</v>
      </c>
      <c r="R13">
        <v>18636731797</v>
      </c>
      <c r="T13">
        <v>115115</v>
      </c>
      <c r="U13" t="s">
        <v>25004</v>
      </c>
      <c r="V13" t="s">
        <v>25005</v>
      </c>
      <c r="X13" t="s">
        <v>224</v>
      </c>
      <c r="Y13" t="s">
        <v>25003</v>
      </c>
      <c r="AA13" t="s">
        <v>303</v>
      </c>
      <c r="AB13" t="s">
        <v>139</v>
      </c>
      <c r="AC13" s="4" t="s">
        <v>27709</v>
      </c>
      <c r="AD13" t="s">
        <v>140</v>
      </c>
      <c r="AF13">
        <v>18636731797</v>
      </c>
      <c r="AH13" t="s">
        <v>25006</v>
      </c>
      <c r="AZ13" t="s">
        <v>175</v>
      </c>
      <c r="BA13" t="s">
        <v>176</v>
      </c>
      <c r="BB13" t="s">
        <v>134</v>
      </c>
      <c r="BC13" t="s">
        <v>134</v>
      </c>
      <c r="BD13" t="s">
        <v>134</v>
      </c>
      <c r="BE13" t="s">
        <v>134</v>
      </c>
      <c r="BF13" t="s">
        <v>134</v>
      </c>
      <c r="BG13" t="s">
        <v>134</v>
      </c>
      <c r="BH13" t="s">
        <v>136</v>
      </c>
      <c r="BN13" t="s">
        <v>25007</v>
      </c>
      <c r="BO13" t="s">
        <v>16049</v>
      </c>
      <c r="BP13">
        <v>65</v>
      </c>
      <c r="BQ13">
        <v>65</v>
      </c>
      <c r="BR13">
        <v>65</v>
      </c>
      <c r="BS13" s="1">
        <v>44136</v>
      </c>
      <c r="BT13" s="1">
        <v>44311</v>
      </c>
      <c r="BU13" s="1">
        <v>44136</v>
      </c>
      <c r="BV13" s="1">
        <v>44311</v>
      </c>
      <c r="BW13" t="s">
        <v>136</v>
      </c>
      <c r="BX13">
        <v>40</v>
      </c>
      <c r="BY13">
        <v>0</v>
      </c>
      <c r="BZ13">
        <v>7</v>
      </c>
      <c r="CA13">
        <v>7</v>
      </c>
      <c r="CB13">
        <v>7</v>
      </c>
      <c r="CC13">
        <v>7</v>
      </c>
      <c r="CD13">
        <v>7</v>
      </c>
      <c r="CE13">
        <v>5</v>
      </c>
      <c r="CF13" t="str">
        <f>"9:00 AM"</f>
        <v>9:00 AM</v>
      </c>
      <c r="CG13" t="str">
        <f>"4:00 PM"</f>
        <v>4:00 PM</v>
      </c>
      <c r="CH13" s="5">
        <v>11.71</v>
      </c>
      <c r="CI13" t="s">
        <v>146</v>
      </c>
      <c r="CJ13">
        <v>30</v>
      </c>
      <c r="CK13" t="s">
        <v>25008</v>
      </c>
      <c r="CL13" t="s">
        <v>134</v>
      </c>
      <c r="CM13" t="s">
        <v>147</v>
      </c>
      <c r="CN13" t="s">
        <v>148</v>
      </c>
      <c r="CO13" s="2" t="s">
        <v>25009</v>
      </c>
      <c r="CP13" t="s">
        <v>149</v>
      </c>
      <c r="CQ13">
        <v>1</v>
      </c>
      <c r="CR13">
        <v>0</v>
      </c>
      <c r="CS13" t="s">
        <v>136</v>
      </c>
      <c r="CT13" t="s">
        <v>136</v>
      </c>
      <c r="CU13" t="s">
        <v>136</v>
      </c>
      <c r="CV13" t="s">
        <v>136</v>
      </c>
      <c r="CW13" t="s">
        <v>134</v>
      </c>
      <c r="CX13">
        <v>60</v>
      </c>
      <c r="CY13" t="s">
        <v>134</v>
      </c>
      <c r="CZ13" t="s">
        <v>134</v>
      </c>
      <c r="DA13" t="s">
        <v>134</v>
      </c>
      <c r="DB13" t="s">
        <v>134</v>
      </c>
      <c r="DC13" t="s">
        <v>134</v>
      </c>
      <c r="DD13" t="s">
        <v>136</v>
      </c>
      <c r="DF13" s="2" t="s">
        <v>25010</v>
      </c>
      <c r="DG13" t="s">
        <v>25011</v>
      </c>
      <c r="DH13" t="s">
        <v>25012</v>
      </c>
      <c r="DI13" t="s">
        <v>139</v>
      </c>
      <c r="DJ13" s="4">
        <v>33982</v>
      </c>
      <c r="DK13" t="s">
        <v>317</v>
      </c>
      <c r="DL13" t="s">
        <v>136</v>
      </c>
      <c r="DM13">
        <v>2</v>
      </c>
      <c r="DN13" s="2" t="s">
        <v>25013</v>
      </c>
      <c r="DO13" t="s">
        <v>25014</v>
      </c>
      <c r="DP13" t="s">
        <v>139</v>
      </c>
      <c r="DQ13" t="str">
        <f>"34266"</f>
        <v>34266</v>
      </c>
      <c r="DR13" t="s">
        <v>521</v>
      </c>
      <c r="DS13" t="s">
        <v>25015</v>
      </c>
      <c r="DT13">
        <v>14</v>
      </c>
      <c r="DU13">
        <v>69</v>
      </c>
      <c r="DV13" t="s">
        <v>134</v>
      </c>
      <c r="DW13" t="s">
        <v>134</v>
      </c>
      <c r="DX13" t="s">
        <v>134</v>
      </c>
      <c r="DY13" t="s">
        <v>136</v>
      </c>
      <c r="DZ13">
        <v>1</v>
      </c>
      <c r="EA13" t="s">
        <v>136</v>
      </c>
      <c r="EC13" s="5">
        <v>12.68</v>
      </c>
      <c r="ED13" s="5">
        <v>55</v>
      </c>
      <c r="EE13">
        <v>18636731797</v>
      </c>
      <c r="EF13" t="s">
        <v>25006</v>
      </c>
      <c r="EG13" t="s">
        <v>148</v>
      </c>
      <c r="EH13">
        <v>3</v>
      </c>
    </row>
    <row r="14" spans="1:138" ht="15" customHeight="1" x14ac:dyDescent="0.35">
      <c r="A14" t="s">
        <v>22112</v>
      </c>
      <c r="B14" t="s">
        <v>273</v>
      </c>
      <c r="C14" s="1">
        <v>44069.679341087962</v>
      </c>
      <c r="D14" s="1">
        <v>44105</v>
      </c>
      <c r="E14" t="s">
        <v>133</v>
      </c>
      <c r="F14" t="s">
        <v>136</v>
      </c>
      <c r="G14" t="s">
        <v>135</v>
      </c>
      <c r="H14" t="s">
        <v>134</v>
      </c>
      <c r="I14" t="s">
        <v>18011</v>
      </c>
      <c r="K14" t="s">
        <v>18012</v>
      </c>
      <c r="M14" t="s">
        <v>9446</v>
      </c>
      <c r="N14" t="s">
        <v>139</v>
      </c>
      <c r="O14" s="4">
        <v>33131</v>
      </c>
      <c r="P14" t="s">
        <v>140</v>
      </c>
      <c r="R14">
        <v>13055370800</v>
      </c>
      <c r="T14">
        <v>11121</v>
      </c>
      <c r="U14" t="s">
        <v>18013</v>
      </c>
      <c r="V14" t="s">
        <v>18014</v>
      </c>
      <c r="X14" t="s">
        <v>1677</v>
      </c>
      <c r="Y14" t="s">
        <v>18012</v>
      </c>
      <c r="AA14" t="s">
        <v>9446</v>
      </c>
      <c r="AB14" t="s">
        <v>139</v>
      </c>
      <c r="AC14" s="4">
        <v>33131</v>
      </c>
      <c r="AD14" t="s">
        <v>140</v>
      </c>
      <c r="AF14">
        <v>13055370800</v>
      </c>
      <c r="AH14" t="s">
        <v>18015</v>
      </c>
      <c r="AI14" t="s">
        <v>168</v>
      </c>
      <c r="AJ14" t="s">
        <v>559</v>
      </c>
      <c r="AK14" t="s">
        <v>433</v>
      </c>
      <c r="AL14" t="s">
        <v>978</v>
      </c>
      <c r="AM14" t="s">
        <v>561</v>
      </c>
      <c r="AN14" t="s">
        <v>562</v>
      </c>
      <c r="AO14" t="s">
        <v>563</v>
      </c>
      <c r="AP14" t="s">
        <v>564</v>
      </c>
      <c r="AQ14" s="4">
        <v>22949</v>
      </c>
      <c r="AR14" t="s">
        <v>140</v>
      </c>
      <c r="AT14">
        <v>14342634300</v>
      </c>
      <c r="AV14" t="s">
        <v>18016</v>
      </c>
      <c r="AW14" t="s">
        <v>566</v>
      </c>
      <c r="AZ14" t="s">
        <v>175</v>
      </c>
      <c r="BA14" t="s">
        <v>176</v>
      </c>
      <c r="BB14" t="s">
        <v>136</v>
      </c>
      <c r="BC14" t="s">
        <v>136</v>
      </c>
      <c r="BD14" t="s">
        <v>148</v>
      </c>
      <c r="BE14" t="s">
        <v>136</v>
      </c>
      <c r="BF14" t="s">
        <v>136</v>
      </c>
      <c r="BG14" t="s">
        <v>134</v>
      </c>
      <c r="BH14" t="s">
        <v>136</v>
      </c>
      <c r="BI14" t="s">
        <v>22113</v>
      </c>
      <c r="BJ14" t="s">
        <v>1798</v>
      </c>
      <c r="BL14" t="s">
        <v>566</v>
      </c>
      <c r="BM14" t="s">
        <v>18015</v>
      </c>
      <c r="BN14" t="s">
        <v>22114</v>
      </c>
      <c r="BO14" t="s">
        <v>905</v>
      </c>
      <c r="BP14">
        <v>350</v>
      </c>
      <c r="BQ14">
        <v>48</v>
      </c>
      <c r="BS14" s="1">
        <v>44114</v>
      </c>
      <c r="BT14" s="1">
        <v>44409</v>
      </c>
      <c r="BU14" s="1">
        <v>44114</v>
      </c>
      <c r="BV14" s="1">
        <v>44409</v>
      </c>
      <c r="BW14" t="s">
        <v>136</v>
      </c>
      <c r="BX14">
        <v>55.5</v>
      </c>
      <c r="BY14">
        <v>0</v>
      </c>
      <c r="BZ14">
        <v>9.25</v>
      </c>
      <c r="CA14">
        <v>9.25</v>
      </c>
      <c r="CB14">
        <v>9.25</v>
      </c>
      <c r="CC14">
        <v>9.25</v>
      </c>
      <c r="CD14">
        <v>9.25</v>
      </c>
      <c r="CE14">
        <v>9.25</v>
      </c>
      <c r="CF14" t="str">
        <f>"7:45 AM"</f>
        <v>7:45 AM</v>
      </c>
      <c r="CG14" t="str">
        <f>"6:00 PM"</f>
        <v>6:00 PM</v>
      </c>
      <c r="CH14" s="5">
        <v>11.71</v>
      </c>
      <c r="CI14" t="s">
        <v>146</v>
      </c>
      <c r="CL14" t="s">
        <v>136</v>
      </c>
      <c r="CM14" t="s">
        <v>147</v>
      </c>
      <c r="CN14" t="s">
        <v>148</v>
      </c>
      <c r="CO14" t="s">
        <v>1714</v>
      </c>
      <c r="CP14" t="s">
        <v>149</v>
      </c>
      <c r="CQ14">
        <v>3</v>
      </c>
      <c r="CR14">
        <v>0</v>
      </c>
      <c r="CS14" t="s">
        <v>136</v>
      </c>
      <c r="CT14" t="s">
        <v>136</v>
      </c>
      <c r="CU14" t="s">
        <v>134</v>
      </c>
      <c r="CV14" t="s">
        <v>134</v>
      </c>
      <c r="CW14" t="s">
        <v>134</v>
      </c>
      <c r="CX14">
        <v>60</v>
      </c>
      <c r="CY14" t="s">
        <v>134</v>
      </c>
      <c r="CZ14" t="s">
        <v>134</v>
      </c>
      <c r="DA14" t="s">
        <v>134</v>
      </c>
      <c r="DB14" t="s">
        <v>134</v>
      </c>
      <c r="DC14" t="s">
        <v>134</v>
      </c>
      <c r="DD14" t="s">
        <v>136</v>
      </c>
      <c r="DF14" t="s">
        <v>18019</v>
      </c>
      <c r="DG14" t="s">
        <v>22115</v>
      </c>
      <c r="DH14" t="s">
        <v>9894</v>
      </c>
      <c r="DI14" t="s">
        <v>161</v>
      </c>
      <c r="DJ14" s="4">
        <v>30474</v>
      </c>
      <c r="DK14" t="s">
        <v>4287</v>
      </c>
      <c r="DL14" t="s">
        <v>134</v>
      </c>
      <c r="DM14">
        <v>2</v>
      </c>
      <c r="DN14" t="s">
        <v>22116</v>
      </c>
      <c r="DO14" t="s">
        <v>4279</v>
      </c>
      <c r="DP14" t="s">
        <v>161</v>
      </c>
      <c r="DQ14" t="str">
        <f>"30436"</f>
        <v>30436</v>
      </c>
      <c r="DR14" t="s">
        <v>4287</v>
      </c>
      <c r="DS14" t="s">
        <v>861</v>
      </c>
      <c r="DT14">
        <v>1</v>
      </c>
      <c r="DU14">
        <v>200</v>
      </c>
      <c r="DV14" t="s">
        <v>134</v>
      </c>
      <c r="DW14" t="s">
        <v>134</v>
      </c>
      <c r="DX14" t="s">
        <v>134</v>
      </c>
      <c r="DY14" t="s">
        <v>134</v>
      </c>
      <c r="DZ14">
        <v>2</v>
      </c>
      <c r="EA14" t="s">
        <v>134</v>
      </c>
      <c r="EB14" s="5">
        <v>12.68</v>
      </c>
      <c r="EC14" s="5">
        <v>12.68</v>
      </c>
      <c r="ED14" s="5">
        <v>55</v>
      </c>
      <c r="EE14" t="s">
        <v>148</v>
      </c>
      <c r="EF14" t="s">
        <v>577</v>
      </c>
      <c r="EG14" t="s">
        <v>5288</v>
      </c>
      <c r="EH14">
        <v>0</v>
      </c>
    </row>
    <row r="15" spans="1:138" ht="15" customHeight="1" x14ac:dyDescent="0.35">
      <c r="A15" t="s">
        <v>17220</v>
      </c>
      <c r="B15" t="s">
        <v>157</v>
      </c>
      <c r="C15" s="1">
        <v>44070.734923958335</v>
      </c>
      <c r="D15" s="1">
        <v>44105</v>
      </c>
      <c r="E15" t="s">
        <v>579</v>
      </c>
      <c r="F15" t="s">
        <v>136</v>
      </c>
      <c r="G15" t="s">
        <v>135</v>
      </c>
      <c r="H15" t="s">
        <v>136</v>
      </c>
      <c r="I15" t="s">
        <v>17221</v>
      </c>
      <c r="K15" t="s">
        <v>17222</v>
      </c>
      <c r="L15" t="s">
        <v>17223</v>
      </c>
      <c r="M15" t="s">
        <v>4346</v>
      </c>
      <c r="N15" t="s">
        <v>611</v>
      </c>
      <c r="O15" s="4">
        <v>57633</v>
      </c>
      <c r="P15" t="s">
        <v>140</v>
      </c>
      <c r="R15">
        <v>16052901016</v>
      </c>
      <c r="T15">
        <v>112111</v>
      </c>
      <c r="U15" t="s">
        <v>2913</v>
      </c>
      <c r="V15" t="s">
        <v>17224</v>
      </c>
      <c r="X15" t="s">
        <v>164</v>
      </c>
      <c r="Y15" t="s">
        <v>17222</v>
      </c>
      <c r="AA15" t="s">
        <v>17225</v>
      </c>
      <c r="AB15" t="s">
        <v>611</v>
      </c>
      <c r="AC15" s="4">
        <v>57633</v>
      </c>
      <c r="AD15" t="s">
        <v>140</v>
      </c>
      <c r="AF15">
        <v>16052901016</v>
      </c>
      <c r="AH15" t="s">
        <v>17226</v>
      </c>
      <c r="AI15" t="s">
        <v>168</v>
      </c>
      <c r="AJ15" t="s">
        <v>588</v>
      </c>
      <c r="AK15" t="s">
        <v>589</v>
      </c>
      <c r="AM15" t="s">
        <v>2949</v>
      </c>
      <c r="AN15" t="s">
        <v>148</v>
      </c>
      <c r="AO15" t="s">
        <v>591</v>
      </c>
      <c r="AP15" t="s">
        <v>592</v>
      </c>
      <c r="AQ15" s="4">
        <v>82601</v>
      </c>
      <c r="AR15" t="s">
        <v>140</v>
      </c>
      <c r="AS15" t="s">
        <v>2950</v>
      </c>
      <c r="AT15">
        <v>13074722105</v>
      </c>
      <c r="AV15" t="s">
        <v>593</v>
      </c>
      <c r="AW15" t="s">
        <v>594</v>
      </c>
      <c r="AZ15" t="s">
        <v>334</v>
      </c>
      <c r="BA15" t="s">
        <v>335</v>
      </c>
      <c r="BB15" t="s">
        <v>136</v>
      </c>
      <c r="BC15" t="s">
        <v>136</v>
      </c>
      <c r="BD15" t="s">
        <v>148</v>
      </c>
      <c r="BE15" t="s">
        <v>136</v>
      </c>
      <c r="BF15" t="s">
        <v>136</v>
      </c>
      <c r="BG15" t="s">
        <v>134</v>
      </c>
      <c r="BH15" t="s">
        <v>136</v>
      </c>
      <c r="BN15" t="s">
        <v>17227</v>
      </c>
      <c r="BO15" t="s">
        <v>6560</v>
      </c>
      <c r="BP15">
        <v>3</v>
      </c>
      <c r="BQ15">
        <v>3</v>
      </c>
      <c r="BR15">
        <v>3</v>
      </c>
      <c r="BS15" s="1">
        <v>44136</v>
      </c>
      <c r="BT15" s="1">
        <v>44227</v>
      </c>
      <c r="BU15" s="1">
        <v>44136</v>
      </c>
      <c r="BV15" s="1">
        <v>44227</v>
      </c>
      <c r="BW15" t="s">
        <v>134</v>
      </c>
      <c r="CH15" s="5">
        <v>1682.33</v>
      </c>
      <c r="CI15" t="s">
        <v>597</v>
      </c>
      <c r="CJ15">
        <v>0</v>
      </c>
      <c r="CK15" t="s">
        <v>1362</v>
      </c>
      <c r="CL15" t="s">
        <v>136</v>
      </c>
      <c r="CM15" t="s">
        <v>354</v>
      </c>
      <c r="CN15" t="s">
        <v>599</v>
      </c>
      <c r="CO15" t="s">
        <v>2225</v>
      </c>
      <c r="CP15" t="s">
        <v>149</v>
      </c>
      <c r="CQ15">
        <v>6</v>
      </c>
      <c r="CR15">
        <v>0</v>
      </c>
      <c r="CS15" t="s">
        <v>136</v>
      </c>
      <c r="CT15" t="s">
        <v>134</v>
      </c>
      <c r="CU15" t="s">
        <v>136</v>
      </c>
      <c r="CV15" t="s">
        <v>136</v>
      </c>
      <c r="CW15" t="s">
        <v>134</v>
      </c>
      <c r="CX15">
        <v>50</v>
      </c>
      <c r="CY15" t="s">
        <v>134</v>
      </c>
      <c r="CZ15" t="s">
        <v>136</v>
      </c>
      <c r="DA15" t="s">
        <v>134</v>
      </c>
      <c r="DB15" t="s">
        <v>136</v>
      </c>
      <c r="DC15" t="s">
        <v>136</v>
      </c>
      <c r="DD15" t="s">
        <v>136</v>
      </c>
      <c r="DF15" t="s">
        <v>12965</v>
      </c>
      <c r="DG15" t="s">
        <v>17228</v>
      </c>
      <c r="DH15" t="s">
        <v>4346</v>
      </c>
      <c r="DI15" t="s">
        <v>611</v>
      </c>
      <c r="DJ15" s="4">
        <v>57633</v>
      </c>
      <c r="DK15" t="s">
        <v>9936</v>
      </c>
      <c r="DL15" t="s">
        <v>136</v>
      </c>
      <c r="DM15">
        <v>1</v>
      </c>
      <c r="DN15" t="s">
        <v>17229</v>
      </c>
      <c r="DO15" t="s">
        <v>4346</v>
      </c>
      <c r="DP15" t="s">
        <v>611</v>
      </c>
      <c r="DQ15" t="str">
        <f>"57633"</f>
        <v>57633</v>
      </c>
      <c r="DR15" t="s">
        <v>9936</v>
      </c>
      <c r="DS15" t="s">
        <v>1099</v>
      </c>
      <c r="DT15">
        <v>1</v>
      </c>
      <c r="DU15">
        <v>3</v>
      </c>
      <c r="DV15" t="s">
        <v>136</v>
      </c>
      <c r="DW15" t="s">
        <v>136</v>
      </c>
      <c r="DX15" t="s">
        <v>134</v>
      </c>
      <c r="DY15" t="s">
        <v>136</v>
      </c>
      <c r="DZ15">
        <v>1</v>
      </c>
      <c r="EA15" t="s">
        <v>136</v>
      </c>
      <c r="EC15" s="5">
        <v>12.68</v>
      </c>
      <c r="ED15" s="5">
        <v>55</v>
      </c>
      <c r="EE15">
        <v>13074722105</v>
      </c>
      <c r="EF15" t="s">
        <v>593</v>
      </c>
      <c r="EG15" t="s">
        <v>148</v>
      </c>
      <c r="EH15">
        <v>0</v>
      </c>
    </row>
    <row r="16" spans="1:138" ht="15" customHeight="1" x14ac:dyDescent="0.35">
      <c r="A16" t="s">
        <v>4276</v>
      </c>
      <c r="B16" t="s">
        <v>361</v>
      </c>
      <c r="C16" s="1">
        <v>44091.790231828702</v>
      </c>
      <c r="D16" s="1">
        <v>44105</v>
      </c>
      <c r="E16" t="s">
        <v>133</v>
      </c>
      <c r="F16" t="s">
        <v>136</v>
      </c>
      <c r="G16" t="s">
        <v>135</v>
      </c>
      <c r="H16" t="s">
        <v>136</v>
      </c>
      <c r="I16" t="s">
        <v>4277</v>
      </c>
      <c r="K16" t="s">
        <v>4278</v>
      </c>
      <c r="L16" t="s">
        <v>148</v>
      </c>
      <c r="M16" t="s">
        <v>4279</v>
      </c>
      <c r="N16" t="s">
        <v>161</v>
      </c>
      <c r="O16" s="4">
        <v>30436</v>
      </c>
      <c r="P16" t="s">
        <v>140</v>
      </c>
      <c r="R16">
        <v>19125268436</v>
      </c>
      <c r="T16">
        <v>111</v>
      </c>
      <c r="U16" t="s">
        <v>4280</v>
      </c>
      <c r="V16" t="s">
        <v>3921</v>
      </c>
      <c r="X16" t="s">
        <v>990</v>
      </c>
      <c r="Y16" t="s">
        <v>4278</v>
      </c>
      <c r="AA16" t="s">
        <v>4279</v>
      </c>
      <c r="AB16" t="s">
        <v>161</v>
      </c>
      <c r="AC16" s="4">
        <v>30436</v>
      </c>
      <c r="AD16" t="s">
        <v>140</v>
      </c>
      <c r="AE16" t="s">
        <v>841</v>
      </c>
      <c r="AF16">
        <v>19125268436</v>
      </c>
      <c r="AH16" t="s">
        <v>4281</v>
      </c>
      <c r="AI16" t="s">
        <v>168</v>
      </c>
      <c r="AJ16" t="s">
        <v>843</v>
      </c>
      <c r="AK16" t="s">
        <v>844</v>
      </c>
      <c r="AL16" t="s">
        <v>845</v>
      </c>
      <c r="AM16" t="s">
        <v>846</v>
      </c>
      <c r="AO16" t="s">
        <v>847</v>
      </c>
      <c r="AP16" t="s">
        <v>161</v>
      </c>
      <c r="AQ16" s="4">
        <v>31636</v>
      </c>
      <c r="AR16" t="s">
        <v>140</v>
      </c>
      <c r="AT16">
        <v>12295596879</v>
      </c>
      <c r="AV16" t="s">
        <v>2153</v>
      </c>
      <c r="AW16" t="s">
        <v>849</v>
      </c>
      <c r="AZ16" t="s">
        <v>175</v>
      </c>
      <c r="BA16" t="s">
        <v>176</v>
      </c>
      <c r="BB16" t="s">
        <v>136</v>
      </c>
      <c r="BC16" t="s">
        <v>136</v>
      </c>
      <c r="BD16" t="s">
        <v>148</v>
      </c>
      <c r="BE16" t="s">
        <v>136</v>
      </c>
      <c r="BF16" t="s">
        <v>136</v>
      </c>
      <c r="BG16" t="s">
        <v>134</v>
      </c>
      <c r="BH16" t="s">
        <v>136</v>
      </c>
      <c r="BN16" t="s">
        <v>4282</v>
      </c>
      <c r="BO16" t="s">
        <v>2634</v>
      </c>
      <c r="BP16">
        <v>80</v>
      </c>
      <c r="BQ16">
        <v>80</v>
      </c>
      <c r="BR16">
        <v>80</v>
      </c>
      <c r="BS16" s="1">
        <v>44140</v>
      </c>
      <c r="BT16" s="1">
        <v>44188</v>
      </c>
      <c r="BU16" s="1">
        <v>44140</v>
      </c>
      <c r="BV16" s="1">
        <v>44188</v>
      </c>
      <c r="BW16" t="s">
        <v>136</v>
      </c>
      <c r="BX16">
        <v>40</v>
      </c>
      <c r="BY16">
        <v>0</v>
      </c>
      <c r="BZ16">
        <v>7</v>
      </c>
      <c r="CA16">
        <v>7</v>
      </c>
      <c r="CB16">
        <v>7</v>
      </c>
      <c r="CC16">
        <v>7</v>
      </c>
      <c r="CD16">
        <v>7</v>
      </c>
      <c r="CE16">
        <v>5</v>
      </c>
      <c r="CF16" t="str">
        <f>"7:00 AM"</f>
        <v>7:00 AM</v>
      </c>
      <c r="CG16" t="str">
        <f>"3:00 PM"</f>
        <v>3:00 PM</v>
      </c>
      <c r="CH16" s="5">
        <v>11.71</v>
      </c>
      <c r="CI16" t="s">
        <v>146</v>
      </c>
      <c r="CJ16">
        <v>1.25</v>
      </c>
      <c r="CK16" t="s">
        <v>4283</v>
      </c>
      <c r="CL16" t="s">
        <v>134</v>
      </c>
      <c r="CM16" t="s">
        <v>147</v>
      </c>
      <c r="CN16" t="s">
        <v>148</v>
      </c>
      <c r="CO16" t="s">
        <v>4284</v>
      </c>
      <c r="CP16" t="s">
        <v>149</v>
      </c>
      <c r="CQ16">
        <v>3</v>
      </c>
      <c r="CR16">
        <v>0</v>
      </c>
      <c r="CS16" t="s">
        <v>136</v>
      </c>
      <c r="CT16" t="s">
        <v>136</v>
      </c>
      <c r="CU16" t="s">
        <v>136</v>
      </c>
      <c r="CV16" t="s">
        <v>134</v>
      </c>
      <c r="CW16" t="s">
        <v>134</v>
      </c>
      <c r="CX16">
        <v>60</v>
      </c>
      <c r="CY16" t="s">
        <v>134</v>
      </c>
      <c r="CZ16" t="s">
        <v>134</v>
      </c>
      <c r="DA16" t="s">
        <v>134</v>
      </c>
      <c r="DB16" t="s">
        <v>134</v>
      </c>
      <c r="DC16" t="s">
        <v>134</v>
      </c>
      <c r="DD16" t="s">
        <v>136</v>
      </c>
      <c r="DF16" t="s">
        <v>4285</v>
      </c>
      <c r="DG16" t="s">
        <v>4286</v>
      </c>
      <c r="DH16" t="s">
        <v>4279</v>
      </c>
      <c r="DI16" t="s">
        <v>161</v>
      </c>
      <c r="DJ16" s="4">
        <v>30436</v>
      </c>
      <c r="DK16" t="s">
        <v>4287</v>
      </c>
      <c r="DL16" t="s">
        <v>134</v>
      </c>
      <c r="DM16">
        <v>2</v>
      </c>
      <c r="DN16" t="s">
        <v>4288</v>
      </c>
      <c r="DO16" t="s">
        <v>4279</v>
      </c>
      <c r="DP16" t="s">
        <v>161</v>
      </c>
      <c r="DQ16" t="str">
        <f>"30436"</f>
        <v>30436</v>
      </c>
      <c r="DR16" t="s">
        <v>4287</v>
      </c>
      <c r="DS16" t="s">
        <v>4289</v>
      </c>
      <c r="DT16">
        <v>4</v>
      </c>
      <c r="DU16">
        <v>84</v>
      </c>
      <c r="DV16" t="s">
        <v>136</v>
      </c>
      <c r="DW16" t="s">
        <v>136</v>
      </c>
      <c r="DX16" t="s">
        <v>134</v>
      </c>
      <c r="DY16" t="s">
        <v>136</v>
      </c>
      <c r="DZ16">
        <v>1</v>
      </c>
      <c r="EA16" t="s">
        <v>136</v>
      </c>
      <c r="EC16" s="5">
        <v>12.68</v>
      </c>
      <c r="ED16" s="5">
        <v>55</v>
      </c>
      <c r="EE16">
        <v>19125268436</v>
      </c>
      <c r="EF16" t="s">
        <v>4281</v>
      </c>
      <c r="EG16" t="s">
        <v>148</v>
      </c>
      <c r="EH16">
        <v>1</v>
      </c>
    </row>
    <row r="17" spans="1:138" ht="15" customHeight="1" x14ac:dyDescent="0.35">
      <c r="A17" t="s">
        <v>16081</v>
      </c>
      <c r="B17" t="s">
        <v>361</v>
      </c>
      <c r="C17" s="1">
        <v>44078.469017129632</v>
      </c>
      <c r="D17" s="1">
        <v>44105</v>
      </c>
      <c r="E17" t="s">
        <v>133</v>
      </c>
      <c r="F17" t="s">
        <v>136</v>
      </c>
      <c r="G17" t="s">
        <v>135</v>
      </c>
      <c r="H17" t="s">
        <v>136</v>
      </c>
      <c r="I17" t="s">
        <v>16082</v>
      </c>
      <c r="K17" t="s">
        <v>16083</v>
      </c>
      <c r="M17" t="s">
        <v>8111</v>
      </c>
      <c r="N17" t="s">
        <v>611</v>
      </c>
      <c r="O17" s="4">
        <v>57363</v>
      </c>
      <c r="P17" t="s">
        <v>140</v>
      </c>
      <c r="R17">
        <v>16057705446</v>
      </c>
      <c r="T17">
        <v>1119</v>
      </c>
      <c r="U17" t="s">
        <v>16084</v>
      </c>
      <c r="V17" t="s">
        <v>727</v>
      </c>
      <c r="X17" t="s">
        <v>164</v>
      </c>
      <c r="Y17" t="s">
        <v>16085</v>
      </c>
      <c r="AA17" t="s">
        <v>8111</v>
      </c>
      <c r="AB17" t="s">
        <v>611</v>
      </c>
      <c r="AC17" s="4">
        <v>57363</v>
      </c>
      <c r="AD17" t="s">
        <v>140</v>
      </c>
      <c r="AF17">
        <v>16057705446</v>
      </c>
      <c r="AH17" t="s">
        <v>16086</v>
      </c>
      <c r="AI17" t="s">
        <v>168</v>
      </c>
      <c r="AJ17" t="s">
        <v>533</v>
      </c>
      <c r="AK17" t="s">
        <v>534</v>
      </c>
      <c r="AL17" t="s">
        <v>148</v>
      </c>
      <c r="AM17" t="s">
        <v>1486</v>
      </c>
      <c r="AO17" t="s">
        <v>1487</v>
      </c>
      <c r="AP17" t="s">
        <v>537</v>
      </c>
      <c r="AQ17" s="4" t="s">
        <v>27717</v>
      </c>
      <c r="AR17" t="s">
        <v>140</v>
      </c>
      <c r="AT17">
        <v>18282460659</v>
      </c>
      <c r="AV17" t="s">
        <v>538</v>
      </c>
      <c r="AW17" t="s">
        <v>539</v>
      </c>
      <c r="AZ17" t="s">
        <v>288</v>
      </c>
      <c r="BA17" t="s">
        <v>289</v>
      </c>
      <c r="BB17" t="s">
        <v>136</v>
      </c>
      <c r="BC17" t="s">
        <v>136</v>
      </c>
      <c r="BD17" t="s">
        <v>148</v>
      </c>
      <c r="BE17" t="s">
        <v>136</v>
      </c>
      <c r="BF17" t="s">
        <v>136</v>
      </c>
      <c r="BG17" t="s">
        <v>134</v>
      </c>
      <c r="BH17" t="s">
        <v>136</v>
      </c>
      <c r="BN17" t="s">
        <v>16087</v>
      </c>
      <c r="BO17" t="s">
        <v>1043</v>
      </c>
      <c r="BP17">
        <v>2</v>
      </c>
      <c r="BQ17">
        <v>2</v>
      </c>
      <c r="BR17">
        <v>2</v>
      </c>
      <c r="BS17" s="1">
        <v>44130</v>
      </c>
      <c r="BT17" s="1">
        <v>44196</v>
      </c>
      <c r="BU17" s="1">
        <v>44130</v>
      </c>
      <c r="BV17" s="1">
        <v>44196</v>
      </c>
      <c r="BW17" t="s">
        <v>136</v>
      </c>
      <c r="BX17">
        <v>48</v>
      </c>
      <c r="BY17">
        <v>0</v>
      </c>
      <c r="BZ17">
        <v>8</v>
      </c>
      <c r="CA17">
        <v>8</v>
      </c>
      <c r="CB17">
        <v>8</v>
      </c>
      <c r="CC17">
        <v>8</v>
      </c>
      <c r="CD17">
        <v>8</v>
      </c>
      <c r="CE17">
        <v>8</v>
      </c>
      <c r="CF17" t="str">
        <f>"8:00 AM"</f>
        <v>8:00 AM</v>
      </c>
      <c r="CG17" t="str">
        <f>"5:00 PM"</f>
        <v>5:00 PM</v>
      </c>
      <c r="CH17" s="5">
        <v>14.99</v>
      </c>
      <c r="CI17" t="s">
        <v>146</v>
      </c>
      <c r="CL17" t="s">
        <v>136</v>
      </c>
      <c r="CM17" t="s">
        <v>312</v>
      </c>
      <c r="CN17" t="s">
        <v>148</v>
      </c>
      <c r="CO17" t="s">
        <v>2412</v>
      </c>
      <c r="CP17" t="s">
        <v>149</v>
      </c>
      <c r="CQ17">
        <v>3</v>
      </c>
      <c r="CR17">
        <v>0</v>
      </c>
      <c r="CS17" t="s">
        <v>136</v>
      </c>
      <c r="CT17" t="s">
        <v>134</v>
      </c>
      <c r="CU17" t="s">
        <v>136</v>
      </c>
      <c r="CV17" t="s">
        <v>136</v>
      </c>
      <c r="CW17" t="s">
        <v>134</v>
      </c>
      <c r="CX17">
        <v>60</v>
      </c>
      <c r="CY17" t="s">
        <v>134</v>
      </c>
      <c r="CZ17" t="s">
        <v>134</v>
      </c>
      <c r="DA17" t="s">
        <v>134</v>
      </c>
      <c r="DB17" t="s">
        <v>134</v>
      </c>
      <c r="DC17" t="s">
        <v>134</v>
      </c>
      <c r="DD17" t="s">
        <v>136</v>
      </c>
      <c r="DF17" t="s">
        <v>16088</v>
      </c>
      <c r="DG17" t="s">
        <v>16085</v>
      </c>
      <c r="DH17" t="s">
        <v>8111</v>
      </c>
      <c r="DI17" t="s">
        <v>611</v>
      </c>
      <c r="DJ17" s="4">
        <v>57363</v>
      </c>
      <c r="DK17" t="s">
        <v>8112</v>
      </c>
      <c r="DL17" t="s">
        <v>136</v>
      </c>
      <c r="DM17">
        <v>1</v>
      </c>
      <c r="DN17" t="s">
        <v>16085</v>
      </c>
      <c r="DO17" t="s">
        <v>8111</v>
      </c>
      <c r="DP17" t="s">
        <v>611</v>
      </c>
      <c r="DQ17" t="str">
        <f>"57363"</f>
        <v>57363</v>
      </c>
      <c r="DR17" t="s">
        <v>8112</v>
      </c>
      <c r="DS17" t="s">
        <v>296</v>
      </c>
      <c r="DT17">
        <v>1</v>
      </c>
      <c r="DU17">
        <v>2</v>
      </c>
      <c r="DV17" t="s">
        <v>134</v>
      </c>
      <c r="DW17" t="s">
        <v>134</v>
      </c>
      <c r="DX17" t="s">
        <v>134</v>
      </c>
      <c r="DY17" t="s">
        <v>136</v>
      </c>
      <c r="DZ17">
        <v>1</v>
      </c>
      <c r="EA17" t="s">
        <v>136</v>
      </c>
      <c r="EC17" s="5">
        <v>12.68</v>
      </c>
      <c r="ED17" s="5">
        <v>55</v>
      </c>
      <c r="EE17">
        <v>16057705446</v>
      </c>
      <c r="EF17" t="s">
        <v>16086</v>
      </c>
      <c r="EG17" t="s">
        <v>148</v>
      </c>
      <c r="EH17">
        <v>0</v>
      </c>
    </row>
    <row r="18" spans="1:138" ht="15" customHeight="1" x14ac:dyDescent="0.35">
      <c r="A18" t="s">
        <v>21061</v>
      </c>
      <c r="B18" t="s">
        <v>157</v>
      </c>
      <c r="C18" s="1">
        <v>44085.796032754632</v>
      </c>
      <c r="D18" s="1">
        <v>44105</v>
      </c>
      <c r="E18" t="s">
        <v>133</v>
      </c>
      <c r="F18" t="s">
        <v>134</v>
      </c>
      <c r="G18" t="s">
        <v>135</v>
      </c>
      <c r="H18" t="s">
        <v>136</v>
      </c>
      <c r="I18" t="s">
        <v>21062</v>
      </c>
      <c r="K18" t="s">
        <v>14271</v>
      </c>
      <c r="M18" t="s">
        <v>152</v>
      </c>
      <c r="N18" t="s">
        <v>139</v>
      </c>
      <c r="O18" s="4">
        <v>33852</v>
      </c>
      <c r="P18" t="s">
        <v>140</v>
      </c>
      <c r="R18">
        <v>18636591188</v>
      </c>
      <c r="T18">
        <v>115115</v>
      </c>
      <c r="U18" t="s">
        <v>11605</v>
      </c>
      <c r="V18" t="s">
        <v>8878</v>
      </c>
      <c r="X18" t="s">
        <v>14272</v>
      </c>
      <c r="Y18" t="s">
        <v>14271</v>
      </c>
      <c r="AA18" t="s">
        <v>152</v>
      </c>
      <c r="AB18" t="s">
        <v>139</v>
      </c>
      <c r="AC18" s="4">
        <v>33852</v>
      </c>
      <c r="AD18" t="s">
        <v>140</v>
      </c>
      <c r="AF18">
        <v>18636591188</v>
      </c>
      <c r="AH18" t="s">
        <v>14273</v>
      </c>
      <c r="AZ18" t="s">
        <v>175</v>
      </c>
      <c r="BA18" t="s">
        <v>176</v>
      </c>
      <c r="BB18" t="s">
        <v>134</v>
      </c>
      <c r="BC18" t="s">
        <v>134</v>
      </c>
      <c r="BD18" t="s">
        <v>134</v>
      </c>
      <c r="BE18" t="s">
        <v>134</v>
      </c>
      <c r="BF18" t="s">
        <v>134</v>
      </c>
      <c r="BG18" t="s">
        <v>134</v>
      </c>
      <c r="BH18" t="s">
        <v>136</v>
      </c>
      <c r="BN18" t="s">
        <v>21063</v>
      </c>
      <c r="BO18" t="s">
        <v>905</v>
      </c>
      <c r="BP18">
        <v>16</v>
      </c>
      <c r="BQ18">
        <v>16</v>
      </c>
      <c r="BR18">
        <v>16</v>
      </c>
      <c r="BS18" s="1">
        <v>44130</v>
      </c>
      <c r="BT18" s="1">
        <v>44211</v>
      </c>
      <c r="BU18" s="1">
        <v>44130</v>
      </c>
      <c r="BV18" s="1">
        <v>44211</v>
      </c>
      <c r="BW18" t="s">
        <v>136</v>
      </c>
      <c r="BX18">
        <v>36</v>
      </c>
      <c r="BY18">
        <v>0</v>
      </c>
      <c r="BZ18">
        <v>6</v>
      </c>
      <c r="CA18">
        <v>6</v>
      </c>
      <c r="CB18">
        <v>6</v>
      </c>
      <c r="CC18">
        <v>6</v>
      </c>
      <c r="CD18">
        <v>6</v>
      </c>
      <c r="CE18">
        <v>6</v>
      </c>
      <c r="CF18" t="str">
        <f>"7:00 AM"</f>
        <v>7:00 AM</v>
      </c>
      <c r="CG18" t="str">
        <f>"1:00 PM"</f>
        <v>1:00 PM</v>
      </c>
      <c r="CH18" s="5">
        <v>11.71</v>
      </c>
      <c r="CI18" t="s">
        <v>146</v>
      </c>
      <c r="CL18" t="s">
        <v>134</v>
      </c>
      <c r="CM18" t="s">
        <v>147</v>
      </c>
      <c r="CN18" t="s">
        <v>148</v>
      </c>
      <c r="CO18" t="s">
        <v>14274</v>
      </c>
      <c r="CP18" t="s">
        <v>149</v>
      </c>
      <c r="CQ18">
        <v>0</v>
      </c>
      <c r="CR18">
        <v>0</v>
      </c>
      <c r="CS18" t="s">
        <v>136</v>
      </c>
      <c r="CT18" t="s">
        <v>136</v>
      </c>
      <c r="CU18" t="s">
        <v>136</v>
      </c>
      <c r="CV18" t="s">
        <v>136</v>
      </c>
      <c r="CW18" t="s">
        <v>134</v>
      </c>
      <c r="CX18">
        <v>60</v>
      </c>
      <c r="CY18" t="s">
        <v>134</v>
      </c>
      <c r="CZ18" t="s">
        <v>134</v>
      </c>
      <c r="DA18" t="s">
        <v>134</v>
      </c>
      <c r="DB18" t="s">
        <v>134</v>
      </c>
      <c r="DC18" t="s">
        <v>134</v>
      </c>
      <c r="DD18" t="s">
        <v>136</v>
      </c>
      <c r="DF18" t="s">
        <v>149</v>
      </c>
      <c r="DG18" t="s">
        <v>21064</v>
      </c>
      <c r="DH18" t="s">
        <v>21065</v>
      </c>
      <c r="DI18" t="s">
        <v>161</v>
      </c>
      <c r="DJ18" s="4">
        <v>31768</v>
      </c>
      <c r="DK18" t="s">
        <v>15600</v>
      </c>
      <c r="DL18" t="s">
        <v>134</v>
      </c>
      <c r="DM18">
        <v>7</v>
      </c>
      <c r="DN18" t="s">
        <v>21066</v>
      </c>
      <c r="DO18" t="s">
        <v>21067</v>
      </c>
      <c r="DP18" t="s">
        <v>161</v>
      </c>
      <c r="DQ18" t="str">
        <f>"31643"</f>
        <v>31643</v>
      </c>
      <c r="DR18" t="s">
        <v>21068</v>
      </c>
      <c r="DS18" t="s">
        <v>14275</v>
      </c>
      <c r="DT18">
        <v>1</v>
      </c>
      <c r="DU18">
        <v>20</v>
      </c>
      <c r="DV18" t="s">
        <v>134</v>
      </c>
      <c r="DW18" t="s">
        <v>134</v>
      </c>
      <c r="DX18" t="s">
        <v>134</v>
      </c>
      <c r="DY18" t="s">
        <v>136</v>
      </c>
      <c r="DZ18">
        <v>1</v>
      </c>
      <c r="EA18" t="s">
        <v>136</v>
      </c>
      <c r="EC18" s="5">
        <v>12.68</v>
      </c>
      <c r="ED18" s="5">
        <v>55</v>
      </c>
      <c r="EE18">
        <v>18636591188</v>
      </c>
      <c r="EF18" t="s">
        <v>14273</v>
      </c>
      <c r="EG18" t="s">
        <v>148</v>
      </c>
      <c r="EH18">
        <v>2</v>
      </c>
    </row>
    <row r="19" spans="1:138" ht="15" customHeight="1" x14ac:dyDescent="0.35">
      <c r="A19" t="s">
        <v>23004</v>
      </c>
      <c r="B19" t="s">
        <v>157</v>
      </c>
      <c r="C19" s="1">
        <v>44090.540956018522</v>
      </c>
      <c r="D19" s="1">
        <v>44105</v>
      </c>
      <c r="E19" t="s">
        <v>133</v>
      </c>
      <c r="F19" t="s">
        <v>136</v>
      </c>
      <c r="G19" t="s">
        <v>135</v>
      </c>
      <c r="H19" t="s">
        <v>136</v>
      </c>
      <c r="I19" t="s">
        <v>2611</v>
      </c>
      <c r="K19" t="s">
        <v>23005</v>
      </c>
      <c r="M19" t="s">
        <v>1385</v>
      </c>
      <c r="N19" t="s">
        <v>374</v>
      </c>
      <c r="O19" s="4">
        <v>79706</v>
      </c>
      <c r="P19" t="s">
        <v>140</v>
      </c>
      <c r="R19">
        <v>13343911328</v>
      </c>
      <c r="T19">
        <v>4249</v>
      </c>
      <c r="U19" t="s">
        <v>23006</v>
      </c>
      <c r="V19" t="s">
        <v>3879</v>
      </c>
      <c r="X19" t="s">
        <v>2616</v>
      </c>
      <c r="Y19" t="s">
        <v>23005</v>
      </c>
      <c r="AA19" t="s">
        <v>1385</v>
      </c>
      <c r="AB19" t="s">
        <v>374</v>
      </c>
      <c r="AC19" s="4">
        <v>79706</v>
      </c>
      <c r="AD19" t="s">
        <v>140</v>
      </c>
      <c r="AF19">
        <v>13343911328</v>
      </c>
      <c r="AH19" t="s">
        <v>23007</v>
      </c>
      <c r="AI19" t="s">
        <v>168</v>
      </c>
      <c r="AJ19" t="s">
        <v>843</v>
      </c>
      <c r="AK19" t="s">
        <v>844</v>
      </c>
      <c r="AL19" t="s">
        <v>845</v>
      </c>
      <c r="AM19" t="s">
        <v>846</v>
      </c>
      <c r="AO19" t="s">
        <v>847</v>
      </c>
      <c r="AP19" t="s">
        <v>161</v>
      </c>
      <c r="AQ19" s="4">
        <v>31636</v>
      </c>
      <c r="AR19" t="s">
        <v>140</v>
      </c>
      <c r="AT19">
        <v>12295596879</v>
      </c>
      <c r="AV19" t="s">
        <v>2153</v>
      </c>
      <c r="AW19" t="s">
        <v>23008</v>
      </c>
      <c r="AZ19" t="s">
        <v>144</v>
      </c>
      <c r="BA19" t="s">
        <v>145</v>
      </c>
      <c r="BB19" t="s">
        <v>136</v>
      </c>
      <c r="BC19" t="s">
        <v>136</v>
      </c>
      <c r="BD19" t="s">
        <v>148</v>
      </c>
      <c r="BE19" t="s">
        <v>136</v>
      </c>
      <c r="BF19" t="s">
        <v>136</v>
      </c>
      <c r="BG19" t="s">
        <v>134</v>
      </c>
      <c r="BH19" t="s">
        <v>136</v>
      </c>
      <c r="BN19" t="s">
        <v>23009</v>
      </c>
      <c r="BO19" t="s">
        <v>2620</v>
      </c>
      <c r="BP19">
        <v>25</v>
      </c>
      <c r="BQ19">
        <v>22</v>
      </c>
      <c r="BR19">
        <v>22</v>
      </c>
      <c r="BS19" s="1">
        <v>44136</v>
      </c>
      <c r="BT19" s="1">
        <v>44377</v>
      </c>
      <c r="BU19" s="1">
        <v>44136</v>
      </c>
      <c r="BV19" s="1">
        <v>44377</v>
      </c>
      <c r="BW19" t="s">
        <v>136</v>
      </c>
      <c r="BX19">
        <v>48</v>
      </c>
      <c r="BY19">
        <v>0</v>
      </c>
      <c r="BZ19">
        <v>8</v>
      </c>
      <c r="CA19">
        <v>8</v>
      </c>
      <c r="CB19">
        <v>8</v>
      </c>
      <c r="CC19">
        <v>8</v>
      </c>
      <c r="CD19">
        <v>8</v>
      </c>
      <c r="CE19">
        <v>8</v>
      </c>
      <c r="CF19" t="str">
        <f>"7:30 AM"</f>
        <v>7:30 AM</v>
      </c>
      <c r="CG19" t="str">
        <f>"5:30 PM"</f>
        <v>5:30 PM</v>
      </c>
      <c r="CH19" s="5">
        <v>12.67</v>
      </c>
      <c r="CI19" t="s">
        <v>146</v>
      </c>
      <c r="CL19" t="s">
        <v>136</v>
      </c>
      <c r="CM19" t="s">
        <v>147</v>
      </c>
      <c r="CN19" t="s">
        <v>148</v>
      </c>
      <c r="CO19" t="s">
        <v>4284</v>
      </c>
      <c r="CP19" t="s">
        <v>149</v>
      </c>
      <c r="CQ19">
        <v>3</v>
      </c>
      <c r="CR19">
        <v>0</v>
      </c>
      <c r="CS19" t="s">
        <v>136</v>
      </c>
      <c r="CT19" t="s">
        <v>136</v>
      </c>
      <c r="CU19" t="s">
        <v>136</v>
      </c>
      <c r="CV19" t="s">
        <v>134</v>
      </c>
      <c r="CW19" t="s">
        <v>134</v>
      </c>
      <c r="CX19">
        <v>50</v>
      </c>
      <c r="CY19" t="s">
        <v>134</v>
      </c>
      <c r="CZ19" t="s">
        <v>134</v>
      </c>
      <c r="DA19" t="s">
        <v>134</v>
      </c>
      <c r="DB19" t="s">
        <v>134</v>
      </c>
      <c r="DC19" t="s">
        <v>134</v>
      </c>
      <c r="DD19" t="s">
        <v>136</v>
      </c>
      <c r="DF19" t="s">
        <v>23010</v>
      </c>
      <c r="DG19" t="s">
        <v>23005</v>
      </c>
      <c r="DH19" t="s">
        <v>1385</v>
      </c>
      <c r="DI19" t="s">
        <v>374</v>
      </c>
      <c r="DJ19" s="4">
        <v>79706</v>
      </c>
      <c r="DK19" t="s">
        <v>1386</v>
      </c>
      <c r="DL19" t="s">
        <v>136</v>
      </c>
      <c r="DM19">
        <v>1</v>
      </c>
      <c r="DN19" t="s">
        <v>23005</v>
      </c>
      <c r="DO19" t="s">
        <v>1385</v>
      </c>
      <c r="DP19" t="s">
        <v>374</v>
      </c>
      <c r="DQ19" t="str">
        <f>"79706"</f>
        <v>79706</v>
      </c>
      <c r="DR19" t="s">
        <v>1386</v>
      </c>
      <c r="DS19" t="s">
        <v>1071</v>
      </c>
      <c r="DT19">
        <v>2</v>
      </c>
      <c r="DU19">
        <v>22</v>
      </c>
      <c r="DV19" t="s">
        <v>136</v>
      </c>
      <c r="DW19" t="s">
        <v>134</v>
      </c>
      <c r="DX19" t="s">
        <v>134</v>
      </c>
      <c r="DY19" t="s">
        <v>136</v>
      </c>
      <c r="DZ19">
        <v>1</v>
      </c>
      <c r="EA19" t="s">
        <v>136</v>
      </c>
      <c r="EC19" s="5">
        <v>12.68</v>
      </c>
      <c r="ED19" s="5">
        <v>55</v>
      </c>
      <c r="EE19">
        <v>13343911328</v>
      </c>
      <c r="EF19" t="s">
        <v>23007</v>
      </c>
      <c r="EG19" t="s">
        <v>148</v>
      </c>
      <c r="EH19">
        <v>0</v>
      </c>
    </row>
    <row r="20" spans="1:138" ht="15" customHeight="1" x14ac:dyDescent="0.35">
      <c r="A20" t="s">
        <v>10321</v>
      </c>
      <c r="B20" t="s">
        <v>157</v>
      </c>
      <c r="C20" s="1">
        <v>44076.470702893515</v>
      </c>
      <c r="D20" s="1">
        <v>44105</v>
      </c>
      <c r="E20" t="s">
        <v>133</v>
      </c>
      <c r="F20" t="s">
        <v>136</v>
      </c>
      <c r="G20" t="s">
        <v>135</v>
      </c>
      <c r="H20" t="s">
        <v>136</v>
      </c>
      <c r="I20" t="s">
        <v>10322</v>
      </c>
      <c r="K20" t="s">
        <v>10323</v>
      </c>
      <c r="M20" t="s">
        <v>9688</v>
      </c>
      <c r="N20" t="s">
        <v>139</v>
      </c>
      <c r="O20" s="4">
        <v>32948</v>
      </c>
      <c r="P20" t="s">
        <v>140</v>
      </c>
      <c r="R20">
        <v>17725711135</v>
      </c>
      <c r="T20">
        <v>111219</v>
      </c>
      <c r="U20" t="s">
        <v>10324</v>
      </c>
      <c r="V20" t="s">
        <v>10325</v>
      </c>
      <c r="X20" t="s">
        <v>10326</v>
      </c>
      <c r="Y20" t="s">
        <v>10323</v>
      </c>
      <c r="AA20" t="s">
        <v>9688</v>
      </c>
      <c r="AB20" t="s">
        <v>139</v>
      </c>
      <c r="AC20" s="4">
        <v>32948</v>
      </c>
      <c r="AD20" t="s">
        <v>140</v>
      </c>
      <c r="AF20">
        <v>17725711135</v>
      </c>
      <c r="AH20" t="s">
        <v>10327</v>
      </c>
      <c r="AI20" t="s">
        <v>168</v>
      </c>
      <c r="AJ20" t="s">
        <v>507</v>
      </c>
      <c r="AK20" t="s">
        <v>508</v>
      </c>
      <c r="AL20" t="s">
        <v>509</v>
      </c>
      <c r="AM20" t="s">
        <v>510</v>
      </c>
      <c r="AN20" t="s">
        <v>10328</v>
      </c>
      <c r="AO20" t="s">
        <v>512</v>
      </c>
      <c r="AP20" t="s">
        <v>139</v>
      </c>
      <c r="AQ20" s="4">
        <v>32751</v>
      </c>
      <c r="AR20" t="s">
        <v>140</v>
      </c>
      <c r="AT20">
        <v>13212145200</v>
      </c>
      <c r="AU20">
        <v>5216</v>
      </c>
      <c r="AV20" t="s">
        <v>513</v>
      </c>
      <c r="AW20" t="s">
        <v>514</v>
      </c>
      <c r="AZ20" t="s">
        <v>175</v>
      </c>
      <c r="BA20" t="s">
        <v>176</v>
      </c>
      <c r="BB20" t="s">
        <v>136</v>
      </c>
      <c r="BC20" t="s">
        <v>136</v>
      </c>
      <c r="BD20" t="s">
        <v>148</v>
      </c>
      <c r="BE20" t="s">
        <v>136</v>
      </c>
      <c r="BF20" t="s">
        <v>136</v>
      </c>
      <c r="BG20" t="s">
        <v>134</v>
      </c>
      <c r="BH20" t="s">
        <v>136</v>
      </c>
      <c r="BN20" t="s">
        <v>10329</v>
      </c>
      <c r="BO20" t="s">
        <v>516</v>
      </c>
      <c r="BP20">
        <v>91</v>
      </c>
      <c r="BQ20">
        <v>91</v>
      </c>
      <c r="BR20">
        <v>91</v>
      </c>
      <c r="BS20" s="1">
        <v>44135</v>
      </c>
      <c r="BT20" s="1">
        <v>44347</v>
      </c>
      <c r="BU20" s="1">
        <v>44135</v>
      </c>
      <c r="BV20" s="1">
        <v>44347</v>
      </c>
      <c r="BW20" t="s">
        <v>136</v>
      </c>
      <c r="BX20">
        <v>40</v>
      </c>
      <c r="BY20">
        <v>0</v>
      </c>
      <c r="BZ20">
        <v>8</v>
      </c>
      <c r="CA20">
        <v>8</v>
      </c>
      <c r="CB20">
        <v>8</v>
      </c>
      <c r="CC20">
        <v>8</v>
      </c>
      <c r="CD20">
        <v>8</v>
      </c>
      <c r="CE20">
        <v>0</v>
      </c>
      <c r="CF20" t="str">
        <f>"7:00 AM"</f>
        <v>7:00 AM</v>
      </c>
      <c r="CG20" t="str">
        <f>"3:30 PM"</f>
        <v>3:30 PM</v>
      </c>
      <c r="CH20" s="5">
        <v>11.71</v>
      </c>
      <c r="CI20" t="s">
        <v>146</v>
      </c>
      <c r="CL20" t="s">
        <v>134</v>
      </c>
      <c r="CM20" t="s">
        <v>147</v>
      </c>
      <c r="CN20" t="s">
        <v>148</v>
      </c>
      <c r="CO20" t="s">
        <v>517</v>
      </c>
      <c r="CP20" t="s">
        <v>149</v>
      </c>
      <c r="CQ20">
        <v>3</v>
      </c>
      <c r="CR20">
        <v>0</v>
      </c>
      <c r="CS20" t="s">
        <v>136</v>
      </c>
      <c r="CT20" t="s">
        <v>136</v>
      </c>
      <c r="CU20" t="s">
        <v>134</v>
      </c>
      <c r="CV20" t="s">
        <v>134</v>
      </c>
      <c r="CW20" t="s">
        <v>134</v>
      </c>
      <c r="CX20">
        <v>30</v>
      </c>
      <c r="CY20" t="s">
        <v>134</v>
      </c>
      <c r="CZ20" t="s">
        <v>134</v>
      </c>
      <c r="DA20" t="s">
        <v>134</v>
      </c>
      <c r="DB20" t="s">
        <v>134</v>
      </c>
      <c r="DC20" t="s">
        <v>134</v>
      </c>
      <c r="DD20" t="s">
        <v>136</v>
      </c>
      <c r="DF20" t="s">
        <v>10330</v>
      </c>
      <c r="DG20" s="2" t="s">
        <v>10331</v>
      </c>
      <c r="DH20" t="s">
        <v>9688</v>
      </c>
      <c r="DI20" t="s">
        <v>139</v>
      </c>
      <c r="DJ20" s="4">
        <v>32948</v>
      </c>
      <c r="DK20" t="s">
        <v>9695</v>
      </c>
      <c r="DL20" t="s">
        <v>134</v>
      </c>
      <c r="DM20">
        <v>3</v>
      </c>
      <c r="DN20" t="s">
        <v>10332</v>
      </c>
      <c r="DO20" t="s">
        <v>9688</v>
      </c>
      <c r="DP20" t="s">
        <v>139</v>
      </c>
      <c r="DQ20" t="str">
        <f>"32948"</f>
        <v>32948</v>
      </c>
      <c r="DR20" t="s">
        <v>9695</v>
      </c>
      <c r="DS20" t="s">
        <v>523</v>
      </c>
      <c r="DT20">
        <v>1</v>
      </c>
      <c r="DU20">
        <v>6</v>
      </c>
      <c r="DV20" t="s">
        <v>134</v>
      </c>
      <c r="DW20" t="s">
        <v>134</v>
      </c>
      <c r="DX20" t="s">
        <v>134</v>
      </c>
      <c r="DY20" t="s">
        <v>134</v>
      </c>
      <c r="DZ20">
        <v>33</v>
      </c>
      <c r="EA20" t="s">
        <v>136</v>
      </c>
      <c r="EC20" s="5">
        <v>12.68</v>
      </c>
      <c r="ED20" s="5">
        <v>55</v>
      </c>
      <c r="EE20">
        <v>17725711135</v>
      </c>
      <c r="EF20" t="s">
        <v>148</v>
      </c>
      <c r="EG20" t="s">
        <v>524</v>
      </c>
      <c r="EH20">
        <v>7</v>
      </c>
    </row>
    <row r="21" spans="1:138" ht="15" customHeight="1" x14ac:dyDescent="0.35">
      <c r="A21" t="s">
        <v>25049</v>
      </c>
      <c r="B21" t="s">
        <v>132</v>
      </c>
      <c r="C21" s="1">
        <v>44085.697635763892</v>
      </c>
      <c r="D21" s="1">
        <v>44105</v>
      </c>
      <c r="E21" t="s">
        <v>133</v>
      </c>
      <c r="F21" t="s">
        <v>134</v>
      </c>
      <c r="G21" t="s">
        <v>135</v>
      </c>
      <c r="H21" t="s">
        <v>136</v>
      </c>
      <c r="I21" t="s">
        <v>25050</v>
      </c>
      <c r="J21" t="s">
        <v>25050</v>
      </c>
      <c r="K21" t="s">
        <v>25051</v>
      </c>
      <c r="M21" t="s">
        <v>25052</v>
      </c>
      <c r="N21" t="s">
        <v>139</v>
      </c>
      <c r="O21" s="4">
        <v>34945</v>
      </c>
      <c r="P21" t="s">
        <v>140</v>
      </c>
      <c r="R21">
        <v>17724652626</v>
      </c>
      <c r="T21">
        <v>1</v>
      </c>
      <c r="U21" t="s">
        <v>9211</v>
      </c>
      <c r="V21" t="s">
        <v>279</v>
      </c>
      <c r="X21" t="s">
        <v>164</v>
      </c>
      <c r="Y21" t="s">
        <v>25051</v>
      </c>
      <c r="AA21" t="s">
        <v>25052</v>
      </c>
      <c r="AB21" t="s">
        <v>139</v>
      </c>
      <c r="AC21" s="4">
        <v>34945</v>
      </c>
      <c r="AD21" t="s">
        <v>140</v>
      </c>
      <c r="AF21">
        <v>17724652626</v>
      </c>
      <c r="AH21" t="s">
        <v>5709</v>
      </c>
      <c r="AI21" t="s">
        <v>168</v>
      </c>
      <c r="AJ21" t="s">
        <v>5706</v>
      </c>
      <c r="AK21" t="s">
        <v>5707</v>
      </c>
      <c r="AM21" t="s">
        <v>10439</v>
      </c>
      <c r="AO21" t="s">
        <v>5705</v>
      </c>
      <c r="AP21" t="s">
        <v>720</v>
      </c>
      <c r="AQ21" s="4">
        <v>38671</v>
      </c>
      <c r="AR21" t="s">
        <v>140</v>
      </c>
      <c r="AT21">
        <v>16623934241</v>
      </c>
      <c r="AU21">
        <v>227</v>
      </c>
      <c r="AV21" t="s">
        <v>6447</v>
      </c>
      <c r="AW21" t="s">
        <v>5703</v>
      </c>
      <c r="AZ21" t="s">
        <v>175</v>
      </c>
      <c r="BA21" t="s">
        <v>176</v>
      </c>
      <c r="BB21" t="s">
        <v>134</v>
      </c>
      <c r="BC21" t="s">
        <v>134</v>
      </c>
      <c r="BD21" t="s">
        <v>134</v>
      </c>
      <c r="BE21" t="s">
        <v>134</v>
      </c>
      <c r="BF21" t="s">
        <v>136</v>
      </c>
      <c r="BG21" t="s">
        <v>134</v>
      </c>
      <c r="BH21" t="s">
        <v>136</v>
      </c>
      <c r="BN21" t="s">
        <v>25053</v>
      </c>
      <c r="BO21" t="s">
        <v>179</v>
      </c>
      <c r="BP21">
        <v>100</v>
      </c>
      <c r="BQ21">
        <v>100</v>
      </c>
      <c r="BS21" s="1">
        <v>44135</v>
      </c>
      <c r="BT21" s="1">
        <v>44351</v>
      </c>
      <c r="BU21" s="1">
        <v>44135</v>
      </c>
      <c r="BV21" s="1">
        <v>44351</v>
      </c>
      <c r="BW21" t="s">
        <v>136</v>
      </c>
      <c r="BX21">
        <v>40</v>
      </c>
      <c r="BY21">
        <v>0</v>
      </c>
      <c r="BZ21">
        <v>7</v>
      </c>
      <c r="CA21">
        <v>7</v>
      </c>
      <c r="CB21">
        <v>7</v>
      </c>
      <c r="CC21">
        <v>7</v>
      </c>
      <c r="CD21">
        <v>7</v>
      </c>
      <c r="CE21">
        <v>5</v>
      </c>
      <c r="CF21" t="str">
        <f>"7:00 AM"</f>
        <v>7:00 AM</v>
      </c>
      <c r="CG21" t="str">
        <f>"2:00 PM"</f>
        <v>2:00 PM</v>
      </c>
      <c r="CH21" s="5">
        <v>11.71</v>
      </c>
      <c r="CI21" t="s">
        <v>146</v>
      </c>
      <c r="CJ21">
        <v>0.7</v>
      </c>
      <c r="CK21" t="s">
        <v>12192</v>
      </c>
      <c r="CL21" t="s">
        <v>134</v>
      </c>
      <c r="CM21" t="s">
        <v>147</v>
      </c>
      <c r="CN21" t="s">
        <v>148</v>
      </c>
      <c r="CO21" s="2" t="s">
        <v>12193</v>
      </c>
      <c r="CP21" t="s">
        <v>149</v>
      </c>
      <c r="CQ21">
        <v>0</v>
      </c>
      <c r="CR21">
        <v>0</v>
      </c>
      <c r="CS21" t="s">
        <v>134</v>
      </c>
      <c r="CT21" t="s">
        <v>136</v>
      </c>
      <c r="CU21" t="s">
        <v>134</v>
      </c>
      <c r="CV21" t="s">
        <v>134</v>
      </c>
      <c r="CW21" t="s">
        <v>134</v>
      </c>
      <c r="CX21">
        <v>100</v>
      </c>
      <c r="CY21" t="s">
        <v>134</v>
      </c>
      <c r="CZ21" t="s">
        <v>134</v>
      </c>
      <c r="DA21" t="s">
        <v>134</v>
      </c>
      <c r="DB21" t="s">
        <v>134</v>
      </c>
      <c r="DC21" t="s">
        <v>134</v>
      </c>
      <c r="DD21" t="s">
        <v>136</v>
      </c>
      <c r="DF21" t="s">
        <v>25054</v>
      </c>
      <c r="DG21" t="s">
        <v>25055</v>
      </c>
      <c r="DH21" t="s">
        <v>25056</v>
      </c>
      <c r="DI21" t="s">
        <v>139</v>
      </c>
      <c r="DJ21" s="4">
        <v>34945</v>
      </c>
      <c r="DK21" t="s">
        <v>12197</v>
      </c>
      <c r="DL21" t="s">
        <v>134</v>
      </c>
      <c r="DM21">
        <v>48</v>
      </c>
      <c r="DN21" t="s">
        <v>25057</v>
      </c>
      <c r="DO21" t="s">
        <v>3377</v>
      </c>
      <c r="DP21" t="s">
        <v>139</v>
      </c>
      <c r="DQ21" t="str">
        <f>"34972"</f>
        <v>34972</v>
      </c>
      <c r="DR21" t="s">
        <v>3378</v>
      </c>
      <c r="DS21" t="s">
        <v>12199</v>
      </c>
      <c r="DT21">
        <v>4</v>
      </c>
      <c r="DU21">
        <v>41</v>
      </c>
      <c r="DV21" t="s">
        <v>134</v>
      </c>
      <c r="DW21" t="s">
        <v>134</v>
      </c>
      <c r="DX21" t="s">
        <v>134</v>
      </c>
      <c r="DY21" t="s">
        <v>134</v>
      </c>
      <c r="DZ21">
        <v>5</v>
      </c>
      <c r="EA21" t="s">
        <v>136</v>
      </c>
      <c r="EC21" s="5">
        <v>12.68</v>
      </c>
      <c r="ED21" s="5">
        <v>55</v>
      </c>
      <c r="EE21">
        <v>17724652626</v>
      </c>
      <c r="EF21" t="s">
        <v>25058</v>
      </c>
      <c r="EG21" t="s">
        <v>1478</v>
      </c>
      <c r="EH21">
        <v>17</v>
      </c>
    </row>
    <row r="22" spans="1:138" ht="15" customHeight="1" x14ac:dyDescent="0.35">
      <c r="A22" t="s">
        <v>10803</v>
      </c>
      <c r="B22" t="s">
        <v>157</v>
      </c>
      <c r="C22" s="1">
        <v>44082.532209722223</v>
      </c>
      <c r="D22" s="1">
        <v>44105</v>
      </c>
      <c r="E22" t="s">
        <v>133</v>
      </c>
      <c r="F22" t="s">
        <v>136</v>
      </c>
      <c r="G22" t="s">
        <v>135</v>
      </c>
      <c r="H22" t="s">
        <v>136</v>
      </c>
      <c r="I22" t="s">
        <v>10804</v>
      </c>
      <c r="K22" t="s">
        <v>10805</v>
      </c>
      <c r="L22" t="s">
        <v>10806</v>
      </c>
      <c r="M22" t="s">
        <v>3603</v>
      </c>
      <c r="N22" t="s">
        <v>246</v>
      </c>
      <c r="O22" s="4">
        <v>70570</v>
      </c>
      <c r="P22" t="s">
        <v>140</v>
      </c>
      <c r="R22">
        <v>13379456998</v>
      </c>
      <c r="T22">
        <v>11116</v>
      </c>
      <c r="U22" t="s">
        <v>10807</v>
      </c>
      <c r="V22" t="s">
        <v>10808</v>
      </c>
      <c r="W22" t="s">
        <v>1536</v>
      </c>
      <c r="X22" t="s">
        <v>164</v>
      </c>
      <c r="Y22" t="s">
        <v>10809</v>
      </c>
      <c r="Z22" t="s">
        <v>10810</v>
      </c>
      <c r="AA22" t="s">
        <v>10811</v>
      </c>
      <c r="AB22" t="s">
        <v>246</v>
      </c>
      <c r="AC22" s="4">
        <v>70570</v>
      </c>
      <c r="AD22" t="s">
        <v>140</v>
      </c>
      <c r="AF22">
        <v>13379456998</v>
      </c>
      <c r="AH22" t="s">
        <v>10812</v>
      </c>
      <c r="AI22" t="s">
        <v>168</v>
      </c>
      <c r="AJ22" t="s">
        <v>1977</v>
      </c>
      <c r="AK22" t="s">
        <v>1978</v>
      </c>
      <c r="AL22" t="s">
        <v>1979</v>
      </c>
      <c r="AM22" t="s">
        <v>1980</v>
      </c>
      <c r="AN22" t="s">
        <v>1981</v>
      </c>
      <c r="AO22" t="s">
        <v>1982</v>
      </c>
      <c r="AP22" t="s">
        <v>246</v>
      </c>
      <c r="AQ22" s="4">
        <v>70754</v>
      </c>
      <c r="AR22" t="s">
        <v>140</v>
      </c>
      <c r="AT22">
        <v>12256863033</v>
      </c>
      <c r="AV22" t="s">
        <v>1983</v>
      </c>
      <c r="AW22" t="s">
        <v>1984</v>
      </c>
      <c r="AZ22" t="s">
        <v>334</v>
      </c>
      <c r="BA22" t="s">
        <v>335</v>
      </c>
      <c r="BB22" t="s">
        <v>136</v>
      </c>
      <c r="BC22" t="s">
        <v>136</v>
      </c>
      <c r="BD22" t="s">
        <v>148</v>
      </c>
      <c r="BE22" t="s">
        <v>136</v>
      </c>
      <c r="BF22" t="s">
        <v>136</v>
      </c>
      <c r="BG22" t="s">
        <v>134</v>
      </c>
      <c r="BH22" t="s">
        <v>136</v>
      </c>
      <c r="BN22" t="s">
        <v>10813</v>
      </c>
      <c r="BO22" t="s">
        <v>905</v>
      </c>
      <c r="BP22">
        <v>3</v>
      </c>
      <c r="BQ22">
        <v>3</v>
      </c>
      <c r="BR22">
        <v>3</v>
      </c>
      <c r="BS22" s="1">
        <v>44150</v>
      </c>
      <c r="BT22" s="1">
        <v>44454</v>
      </c>
      <c r="BU22" s="1">
        <v>44150</v>
      </c>
      <c r="BV22" s="1">
        <v>44454</v>
      </c>
      <c r="BW22" t="s">
        <v>136</v>
      </c>
      <c r="BX22">
        <v>35</v>
      </c>
      <c r="BY22">
        <v>0</v>
      </c>
      <c r="BZ22">
        <v>6</v>
      </c>
      <c r="CA22">
        <v>6</v>
      </c>
      <c r="CB22">
        <v>6</v>
      </c>
      <c r="CC22">
        <v>6</v>
      </c>
      <c r="CD22">
        <v>6</v>
      </c>
      <c r="CE22">
        <v>5</v>
      </c>
      <c r="CF22" t="str">
        <f>"7:00 AM"</f>
        <v>7:00 AM</v>
      </c>
      <c r="CG22" t="str">
        <f>"1:00 PM"</f>
        <v>1:00 PM</v>
      </c>
      <c r="CH22" s="5">
        <v>11.83</v>
      </c>
      <c r="CI22" t="s">
        <v>146</v>
      </c>
      <c r="CJ22">
        <v>0</v>
      </c>
      <c r="CK22" t="s">
        <v>5947</v>
      </c>
      <c r="CL22" t="s">
        <v>134</v>
      </c>
      <c r="CM22" t="s">
        <v>147</v>
      </c>
      <c r="CN22" t="s">
        <v>148</v>
      </c>
      <c r="CO22" s="2" t="s">
        <v>1986</v>
      </c>
      <c r="CP22" t="s">
        <v>149</v>
      </c>
      <c r="CQ22">
        <v>0</v>
      </c>
      <c r="CR22">
        <v>0</v>
      </c>
      <c r="CS22" t="s">
        <v>136</v>
      </c>
      <c r="CT22" t="s">
        <v>136</v>
      </c>
      <c r="CU22" t="s">
        <v>136</v>
      </c>
      <c r="CV22" t="s">
        <v>134</v>
      </c>
      <c r="CW22" t="s">
        <v>134</v>
      </c>
      <c r="CX22">
        <v>50</v>
      </c>
      <c r="CY22" t="s">
        <v>134</v>
      </c>
      <c r="CZ22" t="s">
        <v>134</v>
      </c>
      <c r="DA22" t="s">
        <v>134</v>
      </c>
      <c r="DB22" t="s">
        <v>134</v>
      </c>
      <c r="DC22" t="s">
        <v>134</v>
      </c>
      <c r="DD22" t="s">
        <v>136</v>
      </c>
      <c r="DF22" t="s">
        <v>2346</v>
      </c>
      <c r="DG22" t="s">
        <v>10814</v>
      </c>
      <c r="DH22" t="s">
        <v>3603</v>
      </c>
      <c r="DI22" t="s">
        <v>246</v>
      </c>
      <c r="DJ22" s="4">
        <v>70570</v>
      </c>
      <c r="DK22" t="s">
        <v>3260</v>
      </c>
      <c r="DL22" t="s">
        <v>136</v>
      </c>
      <c r="DM22">
        <v>1</v>
      </c>
      <c r="DN22" t="s">
        <v>10815</v>
      </c>
      <c r="DO22" t="s">
        <v>3603</v>
      </c>
      <c r="DP22" t="s">
        <v>246</v>
      </c>
      <c r="DQ22" t="str">
        <f>"70570"</f>
        <v>70570</v>
      </c>
      <c r="DR22" t="s">
        <v>3260</v>
      </c>
      <c r="DS22" t="s">
        <v>10816</v>
      </c>
      <c r="DT22">
        <v>1</v>
      </c>
      <c r="DU22">
        <v>13</v>
      </c>
      <c r="DV22" t="s">
        <v>134</v>
      </c>
      <c r="DW22" t="s">
        <v>134</v>
      </c>
      <c r="DX22" t="s">
        <v>134</v>
      </c>
      <c r="DY22" t="s">
        <v>136</v>
      </c>
      <c r="DZ22">
        <v>1</v>
      </c>
      <c r="EA22" t="s">
        <v>136</v>
      </c>
      <c r="EC22" s="5">
        <v>12.68</v>
      </c>
      <c r="ED22" s="5">
        <v>55</v>
      </c>
      <c r="EE22">
        <v>13379456998</v>
      </c>
      <c r="EF22" t="s">
        <v>10812</v>
      </c>
      <c r="EG22" t="s">
        <v>271</v>
      </c>
      <c r="EH22">
        <v>4</v>
      </c>
    </row>
    <row r="23" spans="1:138" ht="15" customHeight="1" x14ac:dyDescent="0.35">
      <c r="A23" t="s">
        <v>19799</v>
      </c>
      <c r="B23" t="s">
        <v>157</v>
      </c>
      <c r="C23" s="1">
        <v>44077.575303819445</v>
      </c>
      <c r="D23" s="1">
        <v>44105</v>
      </c>
      <c r="E23" t="s">
        <v>133</v>
      </c>
      <c r="F23" t="s">
        <v>136</v>
      </c>
      <c r="G23" t="s">
        <v>135</v>
      </c>
      <c r="H23" t="s">
        <v>136</v>
      </c>
      <c r="I23" t="s">
        <v>19800</v>
      </c>
      <c r="K23" t="s">
        <v>19801</v>
      </c>
      <c r="M23" t="s">
        <v>520</v>
      </c>
      <c r="N23" t="s">
        <v>139</v>
      </c>
      <c r="O23" s="4">
        <v>34266</v>
      </c>
      <c r="P23" t="s">
        <v>140</v>
      </c>
      <c r="R23">
        <v>18634941551</v>
      </c>
      <c r="T23">
        <v>11511</v>
      </c>
      <c r="U23" t="s">
        <v>19802</v>
      </c>
      <c r="V23" t="s">
        <v>1820</v>
      </c>
      <c r="X23" t="s">
        <v>429</v>
      </c>
      <c r="Y23" t="s">
        <v>19801</v>
      </c>
      <c r="AA23" t="s">
        <v>520</v>
      </c>
      <c r="AB23" t="s">
        <v>139</v>
      </c>
      <c r="AC23" s="4">
        <v>34266</v>
      </c>
      <c r="AD23" t="s">
        <v>140</v>
      </c>
      <c r="AF23">
        <v>18634941551</v>
      </c>
      <c r="AH23" t="s">
        <v>19803</v>
      </c>
      <c r="AI23" t="s">
        <v>168</v>
      </c>
      <c r="AJ23" t="s">
        <v>507</v>
      </c>
      <c r="AK23" t="s">
        <v>508</v>
      </c>
      <c r="AL23" t="s">
        <v>509</v>
      </c>
      <c r="AM23" t="s">
        <v>510</v>
      </c>
      <c r="AN23" t="s">
        <v>511</v>
      </c>
      <c r="AO23" t="s">
        <v>512</v>
      </c>
      <c r="AP23" t="s">
        <v>139</v>
      </c>
      <c r="AQ23" s="4">
        <v>32751</v>
      </c>
      <c r="AR23" t="s">
        <v>140</v>
      </c>
      <c r="AT23">
        <v>13212145200</v>
      </c>
      <c r="AU23">
        <v>5216</v>
      </c>
      <c r="AV23" t="s">
        <v>513</v>
      </c>
      <c r="AW23" t="s">
        <v>514</v>
      </c>
      <c r="AZ23" t="s">
        <v>175</v>
      </c>
      <c r="BA23" t="s">
        <v>176</v>
      </c>
      <c r="BB23" t="s">
        <v>136</v>
      </c>
      <c r="BC23" t="s">
        <v>136</v>
      </c>
      <c r="BD23" t="s">
        <v>148</v>
      </c>
      <c r="BE23" t="s">
        <v>136</v>
      </c>
      <c r="BF23" t="s">
        <v>136</v>
      </c>
      <c r="BG23" t="s">
        <v>134</v>
      </c>
      <c r="BH23" t="s">
        <v>136</v>
      </c>
      <c r="BN23" t="s">
        <v>19804</v>
      </c>
      <c r="BO23" t="s">
        <v>8196</v>
      </c>
      <c r="BP23">
        <v>48</v>
      </c>
      <c r="BQ23">
        <v>48</v>
      </c>
      <c r="BR23">
        <v>48</v>
      </c>
      <c r="BS23" s="1">
        <v>44136</v>
      </c>
      <c r="BT23" s="1">
        <v>44362</v>
      </c>
      <c r="BU23" s="1">
        <v>44136</v>
      </c>
      <c r="BV23" s="1">
        <v>44362</v>
      </c>
      <c r="BW23" t="s">
        <v>136</v>
      </c>
      <c r="BX23">
        <v>36</v>
      </c>
      <c r="BY23">
        <v>0</v>
      </c>
      <c r="BZ23">
        <v>6</v>
      </c>
      <c r="CA23">
        <v>6</v>
      </c>
      <c r="CB23">
        <v>6</v>
      </c>
      <c r="CC23">
        <v>6</v>
      </c>
      <c r="CD23">
        <v>6</v>
      </c>
      <c r="CE23">
        <v>6</v>
      </c>
      <c r="CF23" t="str">
        <f>"7:00 AM"</f>
        <v>7:00 AM</v>
      </c>
      <c r="CG23" t="str">
        <f>"2:00 PM"</f>
        <v>2:00 PM</v>
      </c>
      <c r="CH23" s="5">
        <v>11.71</v>
      </c>
      <c r="CI23" t="s">
        <v>146</v>
      </c>
      <c r="CL23" t="s">
        <v>134</v>
      </c>
      <c r="CM23" t="s">
        <v>147</v>
      </c>
      <c r="CN23" t="s">
        <v>148</v>
      </c>
      <c r="CO23" s="2" t="s">
        <v>19805</v>
      </c>
      <c r="CP23" t="s">
        <v>149</v>
      </c>
      <c r="CQ23">
        <v>0</v>
      </c>
      <c r="CR23">
        <v>0</v>
      </c>
      <c r="CS23" t="s">
        <v>136</v>
      </c>
      <c r="CT23" t="s">
        <v>136</v>
      </c>
      <c r="CU23" t="s">
        <v>136</v>
      </c>
      <c r="CV23" t="s">
        <v>136</v>
      </c>
      <c r="CW23" t="s">
        <v>134</v>
      </c>
      <c r="CX23">
        <v>100</v>
      </c>
      <c r="CY23" t="s">
        <v>134</v>
      </c>
      <c r="CZ23" t="s">
        <v>134</v>
      </c>
      <c r="DA23" t="s">
        <v>134</v>
      </c>
      <c r="DB23" t="s">
        <v>134</v>
      </c>
      <c r="DC23" t="s">
        <v>134</v>
      </c>
      <c r="DD23" t="s">
        <v>136</v>
      </c>
      <c r="DF23" t="s">
        <v>149</v>
      </c>
      <c r="DG23" s="2" t="s">
        <v>19806</v>
      </c>
      <c r="DH23" t="s">
        <v>520</v>
      </c>
      <c r="DI23" t="s">
        <v>139</v>
      </c>
      <c r="DJ23" s="4">
        <v>34266</v>
      </c>
      <c r="DK23" t="s">
        <v>521</v>
      </c>
      <c r="DL23" t="s">
        <v>134</v>
      </c>
      <c r="DM23">
        <v>19</v>
      </c>
      <c r="DN23" t="s">
        <v>19807</v>
      </c>
      <c r="DO23" t="s">
        <v>520</v>
      </c>
      <c r="DP23" t="s">
        <v>139</v>
      </c>
      <c r="DQ23" t="str">
        <f>"34266"</f>
        <v>34266</v>
      </c>
      <c r="DR23" t="s">
        <v>521</v>
      </c>
      <c r="DS23" t="s">
        <v>523</v>
      </c>
      <c r="DT23">
        <v>1</v>
      </c>
      <c r="DU23">
        <v>18</v>
      </c>
      <c r="DV23" t="s">
        <v>134</v>
      </c>
      <c r="DW23" t="s">
        <v>134</v>
      </c>
      <c r="DX23" t="s">
        <v>134</v>
      </c>
      <c r="DY23" t="s">
        <v>134</v>
      </c>
      <c r="DZ23">
        <v>4</v>
      </c>
      <c r="EA23" t="s">
        <v>136</v>
      </c>
      <c r="EC23" s="5">
        <v>12.68</v>
      </c>
      <c r="ED23" s="5">
        <v>55</v>
      </c>
      <c r="EE23">
        <v>18634941551</v>
      </c>
      <c r="EF23" t="s">
        <v>148</v>
      </c>
      <c r="EG23" t="s">
        <v>524</v>
      </c>
      <c r="EH23">
        <v>3</v>
      </c>
    </row>
    <row r="24" spans="1:138" ht="15" customHeight="1" x14ac:dyDescent="0.35">
      <c r="A24" t="s">
        <v>2305</v>
      </c>
      <c r="B24" t="s">
        <v>157</v>
      </c>
      <c r="C24" s="1">
        <v>44082.45586736111</v>
      </c>
      <c r="D24" s="1">
        <v>44105</v>
      </c>
      <c r="E24" t="s">
        <v>133</v>
      </c>
      <c r="F24" t="s">
        <v>136</v>
      </c>
      <c r="G24" t="s">
        <v>135</v>
      </c>
      <c r="H24" t="s">
        <v>136</v>
      </c>
      <c r="I24" t="s">
        <v>2306</v>
      </c>
      <c r="K24" t="s">
        <v>2307</v>
      </c>
      <c r="L24" t="s">
        <v>2308</v>
      </c>
      <c r="M24" t="s">
        <v>2309</v>
      </c>
      <c r="N24" t="s">
        <v>995</v>
      </c>
      <c r="O24" s="4">
        <v>72404</v>
      </c>
      <c r="P24" t="s">
        <v>140</v>
      </c>
      <c r="R24">
        <v>18707610368</v>
      </c>
      <c r="T24">
        <v>111191</v>
      </c>
      <c r="U24" t="s">
        <v>2310</v>
      </c>
      <c r="V24" t="s">
        <v>898</v>
      </c>
      <c r="X24" t="s">
        <v>164</v>
      </c>
      <c r="Y24" t="s">
        <v>2307</v>
      </c>
      <c r="Z24" t="s">
        <v>2308</v>
      </c>
      <c r="AA24" t="s">
        <v>2309</v>
      </c>
      <c r="AB24" t="s">
        <v>995</v>
      </c>
      <c r="AC24" s="4">
        <v>72404</v>
      </c>
      <c r="AD24" t="s">
        <v>140</v>
      </c>
      <c r="AF24">
        <v>18707610368</v>
      </c>
      <c r="AH24" t="s">
        <v>148</v>
      </c>
      <c r="AI24" t="s">
        <v>168</v>
      </c>
      <c r="AJ24" t="s">
        <v>456</v>
      </c>
      <c r="AK24" t="s">
        <v>457</v>
      </c>
      <c r="AM24" t="s">
        <v>458</v>
      </c>
      <c r="AO24" t="s">
        <v>459</v>
      </c>
      <c r="AP24" t="s">
        <v>460</v>
      </c>
      <c r="AQ24" s="4">
        <v>73737</v>
      </c>
      <c r="AR24" t="s">
        <v>140</v>
      </c>
      <c r="AT24">
        <v>15802274747</v>
      </c>
      <c r="AV24" t="s">
        <v>461</v>
      </c>
      <c r="AW24" t="s">
        <v>462</v>
      </c>
      <c r="AZ24" t="s">
        <v>540</v>
      </c>
      <c r="BA24" t="s">
        <v>541</v>
      </c>
      <c r="BB24" t="s">
        <v>136</v>
      </c>
      <c r="BC24" t="s">
        <v>136</v>
      </c>
      <c r="BD24" t="s">
        <v>148</v>
      </c>
      <c r="BE24" t="s">
        <v>136</v>
      </c>
      <c r="BF24" t="s">
        <v>136</v>
      </c>
      <c r="BG24" t="s">
        <v>134</v>
      </c>
      <c r="BH24" t="s">
        <v>136</v>
      </c>
      <c r="BN24" t="s">
        <v>2311</v>
      </c>
      <c r="BO24" t="s">
        <v>1694</v>
      </c>
      <c r="BP24">
        <v>2</v>
      </c>
      <c r="BQ24">
        <v>2</v>
      </c>
      <c r="BR24">
        <v>2</v>
      </c>
      <c r="BS24" s="1">
        <v>44150</v>
      </c>
      <c r="BT24" s="1">
        <v>44270</v>
      </c>
      <c r="BU24" s="1">
        <v>44150</v>
      </c>
      <c r="BV24" s="1">
        <v>44270</v>
      </c>
      <c r="BW24" t="s">
        <v>136</v>
      </c>
      <c r="BX24">
        <v>40</v>
      </c>
      <c r="BY24">
        <v>0</v>
      </c>
      <c r="BZ24">
        <v>8</v>
      </c>
      <c r="CA24">
        <v>8</v>
      </c>
      <c r="CB24">
        <v>8</v>
      </c>
      <c r="CC24">
        <v>8</v>
      </c>
      <c r="CD24">
        <v>8</v>
      </c>
      <c r="CE24">
        <v>0</v>
      </c>
      <c r="CF24" t="str">
        <f>"8:00 AM"</f>
        <v>8:00 AM</v>
      </c>
      <c r="CG24" t="str">
        <f>"5:00 PM"</f>
        <v>5:00 PM</v>
      </c>
      <c r="CH24" s="5">
        <v>11.83</v>
      </c>
      <c r="CI24" t="s">
        <v>146</v>
      </c>
      <c r="CL24" t="s">
        <v>136</v>
      </c>
      <c r="CM24" t="s">
        <v>147</v>
      </c>
      <c r="CN24" t="s">
        <v>148</v>
      </c>
      <c r="CO24" t="s">
        <v>465</v>
      </c>
      <c r="CP24" t="s">
        <v>149</v>
      </c>
      <c r="CQ24">
        <v>3</v>
      </c>
      <c r="CR24">
        <v>0</v>
      </c>
      <c r="CS24" t="s">
        <v>136</v>
      </c>
      <c r="CT24" t="s">
        <v>134</v>
      </c>
      <c r="CU24" t="s">
        <v>136</v>
      </c>
      <c r="CV24" t="s">
        <v>134</v>
      </c>
      <c r="CW24" t="s">
        <v>134</v>
      </c>
      <c r="CX24">
        <v>75</v>
      </c>
      <c r="CY24" t="s">
        <v>134</v>
      </c>
      <c r="CZ24" t="s">
        <v>134</v>
      </c>
      <c r="DA24" t="s">
        <v>134</v>
      </c>
      <c r="DB24" t="s">
        <v>136</v>
      </c>
      <c r="DC24" t="s">
        <v>134</v>
      </c>
      <c r="DD24" t="s">
        <v>136</v>
      </c>
      <c r="DF24" t="s">
        <v>466</v>
      </c>
      <c r="DG24" t="s">
        <v>2312</v>
      </c>
      <c r="DH24" t="s">
        <v>2313</v>
      </c>
      <c r="DI24" t="s">
        <v>995</v>
      </c>
      <c r="DJ24" s="4">
        <v>72416</v>
      </c>
      <c r="DK24" t="s">
        <v>2314</v>
      </c>
      <c r="DL24" t="s">
        <v>134</v>
      </c>
      <c r="DM24">
        <v>3</v>
      </c>
      <c r="DN24" t="s">
        <v>2315</v>
      </c>
      <c r="DO24" t="s">
        <v>2313</v>
      </c>
      <c r="DP24" t="s">
        <v>995</v>
      </c>
      <c r="DQ24" t="str">
        <f>"72416"</f>
        <v>72416</v>
      </c>
      <c r="DR24" t="s">
        <v>2314</v>
      </c>
      <c r="DS24" t="s">
        <v>2316</v>
      </c>
      <c r="DT24">
        <v>1</v>
      </c>
      <c r="DU24">
        <v>6</v>
      </c>
      <c r="DV24" t="s">
        <v>134</v>
      </c>
      <c r="DW24" t="s">
        <v>134</v>
      </c>
      <c r="DX24" t="s">
        <v>134</v>
      </c>
      <c r="DY24" t="s">
        <v>136</v>
      </c>
      <c r="DZ24">
        <v>1</v>
      </c>
      <c r="EA24" t="s">
        <v>136</v>
      </c>
      <c r="EC24" s="5">
        <v>12.68</v>
      </c>
      <c r="ED24" s="5">
        <v>55</v>
      </c>
      <c r="EE24">
        <v>18707610368</v>
      </c>
      <c r="EF24" t="s">
        <v>2317</v>
      </c>
      <c r="EG24" t="s">
        <v>148</v>
      </c>
      <c r="EH24">
        <v>0</v>
      </c>
    </row>
    <row r="25" spans="1:138" ht="15" customHeight="1" x14ac:dyDescent="0.35">
      <c r="A25" t="s">
        <v>10218</v>
      </c>
      <c r="B25" t="s">
        <v>157</v>
      </c>
      <c r="C25" s="1">
        <v>44084.705534143519</v>
      </c>
      <c r="D25" s="1">
        <v>44105</v>
      </c>
      <c r="E25" t="s">
        <v>1298</v>
      </c>
      <c r="F25" t="s">
        <v>136</v>
      </c>
      <c r="G25" t="s">
        <v>135</v>
      </c>
      <c r="H25" t="s">
        <v>136</v>
      </c>
      <c r="I25" t="s">
        <v>1299</v>
      </c>
      <c r="K25" t="s">
        <v>1300</v>
      </c>
      <c r="L25" t="s">
        <v>1301</v>
      </c>
      <c r="M25" t="s">
        <v>1302</v>
      </c>
      <c r="N25" t="s">
        <v>925</v>
      </c>
      <c r="O25" s="4">
        <v>83301</v>
      </c>
      <c r="P25" t="s">
        <v>140</v>
      </c>
      <c r="R25">
        <v>12085952226</v>
      </c>
      <c r="T25">
        <v>112410</v>
      </c>
      <c r="U25" t="s">
        <v>1303</v>
      </c>
      <c r="V25" t="s">
        <v>1304</v>
      </c>
      <c r="X25" t="s">
        <v>1305</v>
      </c>
      <c r="Y25" t="s">
        <v>1300</v>
      </c>
      <c r="Z25" t="s">
        <v>1301</v>
      </c>
      <c r="AA25" t="s">
        <v>1302</v>
      </c>
      <c r="AB25" t="s">
        <v>925</v>
      </c>
      <c r="AC25" s="4">
        <v>83301</v>
      </c>
      <c r="AD25" t="s">
        <v>140</v>
      </c>
      <c r="AF25">
        <v>12085952226</v>
      </c>
      <c r="AH25" t="s">
        <v>1306</v>
      </c>
      <c r="AZ25" t="s">
        <v>334</v>
      </c>
      <c r="BA25" t="s">
        <v>335</v>
      </c>
      <c r="BB25" t="s">
        <v>136</v>
      </c>
      <c r="BC25" t="s">
        <v>136</v>
      </c>
      <c r="BD25" t="s">
        <v>148</v>
      </c>
      <c r="BE25" t="s">
        <v>136</v>
      </c>
      <c r="BF25" t="s">
        <v>136</v>
      </c>
      <c r="BG25" t="s">
        <v>134</v>
      </c>
      <c r="BH25" t="s">
        <v>136</v>
      </c>
      <c r="BN25" t="s">
        <v>10219</v>
      </c>
      <c r="BO25" t="s">
        <v>1308</v>
      </c>
      <c r="BP25">
        <v>1</v>
      </c>
      <c r="BQ25">
        <v>1</v>
      </c>
      <c r="BR25">
        <v>1</v>
      </c>
      <c r="BS25" s="1">
        <v>44141</v>
      </c>
      <c r="BT25" s="1">
        <v>44347</v>
      </c>
      <c r="BU25" s="1">
        <v>44141</v>
      </c>
      <c r="BV25" s="1">
        <v>44347</v>
      </c>
      <c r="BW25" t="s">
        <v>134</v>
      </c>
      <c r="CH25" s="5">
        <v>1682.33</v>
      </c>
      <c r="CI25" t="s">
        <v>597</v>
      </c>
      <c r="CJ25">
        <v>0</v>
      </c>
      <c r="CK25" t="s">
        <v>9874</v>
      </c>
      <c r="CL25" t="s">
        <v>136</v>
      </c>
      <c r="CM25" t="s">
        <v>354</v>
      </c>
      <c r="CN25" t="s">
        <v>1310</v>
      </c>
      <c r="CO25" t="s">
        <v>2377</v>
      </c>
      <c r="CP25" t="s">
        <v>149</v>
      </c>
      <c r="CQ25">
        <v>3</v>
      </c>
      <c r="CR25">
        <v>0</v>
      </c>
      <c r="CS25" t="s">
        <v>136</v>
      </c>
      <c r="CT25" t="s">
        <v>136</v>
      </c>
      <c r="CU25" t="s">
        <v>136</v>
      </c>
      <c r="CV25" t="s">
        <v>134</v>
      </c>
      <c r="CW25" t="s">
        <v>134</v>
      </c>
      <c r="CX25">
        <v>50</v>
      </c>
      <c r="CY25" t="s">
        <v>134</v>
      </c>
      <c r="CZ25" t="s">
        <v>136</v>
      </c>
      <c r="DA25" t="s">
        <v>136</v>
      </c>
      <c r="DB25" t="s">
        <v>136</v>
      </c>
      <c r="DC25" t="s">
        <v>136</v>
      </c>
      <c r="DD25" t="s">
        <v>136</v>
      </c>
      <c r="DF25" t="s">
        <v>180</v>
      </c>
      <c r="DG25" t="s">
        <v>9875</v>
      </c>
      <c r="DH25" t="s">
        <v>9876</v>
      </c>
      <c r="DI25" t="s">
        <v>784</v>
      </c>
      <c r="DJ25" s="4">
        <v>59053</v>
      </c>
      <c r="DK25" t="s">
        <v>4765</v>
      </c>
      <c r="DL25" t="s">
        <v>134</v>
      </c>
      <c r="DM25">
        <v>2</v>
      </c>
      <c r="DN25" t="s">
        <v>9875</v>
      </c>
      <c r="DO25" t="s">
        <v>9876</v>
      </c>
      <c r="DP25" t="s">
        <v>784</v>
      </c>
      <c r="DQ25" t="str">
        <f>"59053"</f>
        <v>59053</v>
      </c>
      <c r="DR25" t="s">
        <v>4765</v>
      </c>
      <c r="DS25" t="s">
        <v>9877</v>
      </c>
      <c r="DT25">
        <v>3</v>
      </c>
      <c r="DU25">
        <v>5</v>
      </c>
      <c r="DV25" t="s">
        <v>134</v>
      </c>
      <c r="DW25" t="s">
        <v>134</v>
      </c>
      <c r="DX25" t="s">
        <v>134</v>
      </c>
      <c r="DY25" t="s">
        <v>136</v>
      </c>
      <c r="DZ25">
        <v>1</v>
      </c>
      <c r="EA25" t="s">
        <v>136</v>
      </c>
      <c r="EC25" s="5">
        <v>12.68</v>
      </c>
      <c r="ED25" s="5">
        <v>55</v>
      </c>
      <c r="EE25">
        <v>12085952226</v>
      </c>
      <c r="EF25" t="s">
        <v>1316</v>
      </c>
      <c r="EG25" t="s">
        <v>148</v>
      </c>
      <c r="EH25">
        <v>0</v>
      </c>
    </row>
    <row r="26" spans="1:138" ht="15" customHeight="1" x14ac:dyDescent="0.35">
      <c r="A26" t="s">
        <v>18394</v>
      </c>
      <c r="B26" t="s">
        <v>157</v>
      </c>
      <c r="C26" s="1">
        <v>44082.611512384261</v>
      </c>
      <c r="D26" s="1">
        <v>44105</v>
      </c>
      <c r="E26" t="s">
        <v>1298</v>
      </c>
      <c r="F26" t="s">
        <v>136</v>
      </c>
      <c r="G26" t="s">
        <v>135</v>
      </c>
      <c r="H26" t="s">
        <v>136</v>
      </c>
      <c r="I26" t="s">
        <v>1299</v>
      </c>
      <c r="K26" t="s">
        <v>1300</v>
      </c>
      <c r="L26" t="s">
        <v>1301</v>
      </c>
      <c r="M26" t="s">
        <v>1302</v>
      </c>
      <c r="N26" t="s">
        <v>925</v>
      </c>
      <c r="O26" s="4">
        <v>83301</v>
      </c>
      <c r="P26" t="s">
        <v>140</v>
      </c>
      <c r="R26">
        <v>12085952226</v>
      </c>
      <c r="T26">
        <v>112410</v>
      </c>
      <c r="U26" t="s">
        <v>1303</v>
      </c>
      <c r="V26" t="s">
        <v>1304</v>
      </c>
      <c r="X26" t="s">
        <v>1305</v>
      </c>
      <c r="Y26" t="s">
        <v>1300</v>
      </c>
      <c r="Z26" t="s">
        <v>1301</v>
      </c>
      <c r="AA26" t="s">
        <v>1302</v>
      </c>
      <c r="AB26" t="s">
        <v>925</v>
      </c>
      <c r="AC26" s="4">
        <v>83301</v>
      </c>
      <c r="AD26" t="s">
        <v>140</v>
      </c>
      <c r="AF26">
        <v>12085952226</v>
      </c>
      <c r="AH26" t="s">
        <v>1306</v>
      </c>
      <c r="AZ26" t="s">
        <v>334</v>
      </c>
      <c r="BA26" t="s">
        <v>335</v>
      </c>
      <c r="BB26" t="s">
        <v>136</v>
      </c>
      <c r="BC26" t="s">
        <v>136</v>
      </c>
      <c r="BD26" t="s">
        <v>148</v>
      </c>
      <c r="BE26" t="s">
        <v>136</v>
      </c>
      <c r="BF26" t="s">
        <v>136</v>
      </c>
      <c r="BG26" t="s">
        <v>134</v>
      </c>
      <c r="BH26" t="s">
        <v>136</v>
      </c>
      <c r="BN26" t="s">
        <v>18395</v>
      </c>
      <c r="BO26" t="s">
        <v>5505</v>
      </c>
      <c r="BP26">
        <v>1</v>
      </c>
      <c r="BQ26">
        <v>2</v>
      </c>
      <c r="BR26">
        <v>2</v>
      </c>
      <c r="BS26" s="1">
        <v>44141</v>
      </c>
      <c r="BT26" s="1">
        <v>44301</v>
      </c>
      <c r="BU26" s="1">
        <v>44141</v>
      </c>
      <c r="BV26" s="1">
        <v>44301</v>
      </c>
      <c r="BW26" t="s">
        <v>134</v>
      </c>
      <c r="CH26" s="5">
        <v>2133.52</v>
      </c>
      <c r="CI26" t="s">
        <v>597</v>
      </c>
      <c r="CJ26">
        <v>0</v>
      </c>
      <c r="CK26" t="s">
        <v>1309</v>
      </c>
      <c r="CL26" t="s">
        <v>136</v>
      </c>
      <c r="CM26" t="s">
        <v>354</v>
      </c>
      <c r="CN26" t="s">
        <v>1310</v>
      </c>
      <c r="CO26" t="s">
        <v>2377</v>
      </c>
      <c r="CP26" t="s">
        <v>149</v>
      </c>
      <c r="CQ26">
        <v>3</v>
      </c>
      <c r="CR26">
        <v>0</v>
      </c>
      <c r="CS26" t="s">
        <v>136</v>
      </c>
      <c r="CT26" t="s">
        <v>136</v>
      </c>
      <c r="CU26" t="s">
        <v>136</v>
      </c>
      <c r="CV26" t="s">
        <v>134</v>
      </c>
      <c r="CW26" t="s">
        <v>134</v>
      </c>
      <c r="CX26">
        <v>50</v>
      </c>
      <c r="CY26" t="s">
        <v>134</v>
      </c>
      <c r="CZ26" t="s">
        <v>136</v>
      </c>
      <c r="DA26" t="s">
        <v>136</v>
      </c>
      <c r="DB26" t="s">
        <v>136</v>
      </c>
      <c r="DC26" t="s">
        <v>136</v>
      </c>
      <c r="DD26" t="s">
        <v>136</v>
      </c>
      <c r="DF26" t="s">
        <v>180</v>
      </c>
      <c r="DG26" t="s">
        <v>18396</v>
      </c>
      <c r="DH26" t="s">
        <v>10585</v>
      </c>
      <c r="DI26" t="s">
        <v>395</v>
      </c>
      <c r="DJ26" s="4">
        <v>92251</v>
      </c>
      <c r="DK26" t="s">
        <v>10585</v>
      </c>
      <c r="DL26" t="s">
        <v>134</v>
      </c>
      <c r="DM26">
        <v>2</v>
      </c>
      <c r="DN26" t="s">
        <v>18396</v>
      </c>
      <c r="DO26" t="s">
        <v>10585</v>
      </c>
      <c r="DP26" t="s">
        <v>395</v>
      </c>
      <c r="DQ26" t="str">
        <f>"92251"</f>
        <v>92251</v>
      </c>
      <c r="DR26" t="s">
        <v>10585</v>
      </c>
      <c r="DS26" t="s">
        <v>7515</v>
      </c>
      <c r="DT26">
        <v>2</v>
      </c>
      <c r="DU26">
        <v>10</v>
      </c>
      <c r="DV26" t="s">
        <v>134</v>
      </c>
      <c r="DW26" t="s">
        <v>134</v>
      </c>
      <c r="DX26" t="s">
        <v>134</v>
      </c>
      <c r="DY26" t="s">
        <v>136</v>
      </c>
      <c r="DZ26">
        <v>1</v>
      </c>
      <c r="EA26" t="s">
        <v>136</v>
      </c>
      <c r="EC26" s="5">
        <v>12.68</v>
      </c>
      <c r="ED26" s="5">
        <v>55</v>
      </c>
      <c r="EE26">
        <v>12085952226</v>
      </c>
      <c r="EF26" t="s">
        <v>1316</v>
      </c>
      <c r="EG26" t="s">
        <v>148</v>
      </c>
      <c r="EH26">
        <v>0</v>
      </c>
    </row>
    <row r="27" spans="1:138" ht="15" customHeight="1" x14ac:dyDescent="0.35">
      <c r="A27" t="s">
        <v>10363</v>
      </c>
      <c r="B27" t="s">
        <v>157</v>
      </c>
      <c r="C27" s="1">
        <v>44083.620939814813</v>
      </c>
      <c r="D27" s="1">
        <v>44105</v>
      </c>
      <c r="E27" t="s">
        <v>133</v>
      </c>
      <c r="F27" t="s">
        <v>134</v>
      </c>
      <c r="G27" t="s">
        <v>135</v>
      </c>
      <c r="H27" t="s">
        <v>136</v>
      </c>
      <c r="I27" t="s">
        <v>10364</v>
      </c>
      <c r="K27" t="s">
        <v>10365</v>
      </c>
      <c r="M27" t="s">
        <v>520</v>
      </c>
      <c r="N27" t="s">
        <v>139</v>
      </c>
      <c r="O27" s="4">
        <v>34266</v>
      </c>
      <c r="P27" t="s">
        <v>140</v>
      </c>
      <c r="R27">
        <v>18639900895</v>
      </c>
      <c r="T27">
        <v>115115</v>
      </c>
      <c r="U27" t="s">
        <v>3545</v>
      </c>
      <c r="V27" t="s">
        <v>10366</v>
      </c>
      <c r="X27" t="s">
        <v>164</v>
      </c>
      <c r="Y27" t="s">
        <v>10365</v>
      </c>
      <c r="AA27" t="s">
        <v>520</v>
      </c>
      <c r="AB27" t="s">
        <v>139</v>
      </c>
      <c r="AC27" s="4">
        <v>34266</v>
      </c>
      <c r="AD27" t="s">
        <v>140</v>
      </c>
      <c r="AF27">
        <v>18639900895</v>
      </c>
      <c r="AH27" t="s">
        <v>10367</v>
      </c>
      <c r="AI27" t="s">
        <v>168</v>
      </c>
      <c r="AJ27" t="s">
        <v>507</v>
      </c>
      <c r="AK27" t="s">
        <v>508</v>
      </c>
      <c r="AL27" t="s">
        <v>509</v>
      </c>
      <c r="AM27" t="s">
        <v>510</v>
      </c>
      <c r="AN27" t="s">
        <v>511</v>
      </c>
      <c r="AO27" t="s">
        <v>512</v>
      </c>
      <c r="AP27" t="s">
        <v>139</v>
      </c>
      <c r="AQ27" s="4">
        <v>32751</v>
      </c>
      <c r="AR27" t="s">
        <v>140</v>
      </c>
      <c r="AT27">
        <v>13212145200</v>
      </c>
      <c r="AU27">
        <v>5216</v>
      </c>
      <c r="AV27" t="s">
        <v>513</v>
      </c>
      <c r="AW27" t="s">
        <v>514</v>
      </c>
      <c r="AZ27" t="s">
        <v>175</v>
      </c>
      <c r="BA27" t="s">
        <v>176</v>
      </c>
      <c r="BB27" t="s">
        <v>134</v>
      </c>
      <c r="BC27" t="s">
        <v>134</v>
      </c>
      <c r="BD27" t="s">
        <v>134</v>
      </c>
      <c r="BE27" t="s">
        <v>134</v>
      </c>
      <c r="BF27" t="s">
        <v>136</v>
      </c>
      <c r="BG27" t="s">
        <v>134</v>
      </c>
      <c r="BH27" t="s">
        <v>136</v>
      </c>
      <c r="BN27" t="s">
        <v>10368</v>
      </c>
      <c r="BO27" t="s">
        <v>3594</v>
      </c>
      <c r="BP27">
        <v>158</v>
      </c>
      <c r="BQ27">
        <v>158</v>
      </c>
      <c r="BR27">
        <v>158</v>
      </c>
      <c r="BS27" s="1">
        <v>44150</v>
      </c>
      <c r="BT27" s="1">
        <v>44354</v>
      </c>
      <c r="BU27" s="1">
        <v>44150</v>
      </c>
      <c r="BV27" s="1">
        <v>44354</v>
      </c>
      <c r="BW27" t="s">
        <v>136</v>
      </c>
      <c r="BX27">
        <v>36</v>
      </c>
      <c r="BY27">
        <v>0</v>
      </c>
      <c r="BZ27">
        <v>6</v>
      </c>
      <c r="CA27">
        <v>6</v>
      </c>
      <c r="CB27">
        <v>6</v>
      </c>
      <c r="CC27">
        <v>6</v>
      </c>
      <c r="CD27">
        <v>6</v>
      </c>
      <c r="CE27">
        <v>6</v>
      </c>
      <c r="CF27" t="str">
        <f>"7:00 AM"</f>
        <v>7:00 AM</v>
      </c>
      <c r="CG27" t="str">
        <f>"2:00 PM"</f>
        <v>2:00 PM</v>
      </c>
      <c r="CH27" s="5">
        <v>11.71</v>
      </c>
      <c r="CI27" t="s">
        <v>146</v>
      </c>
      <c r="CL27" t="s">
        <v>134</v>
      </c>
      <c r="CM27" t="s">
        <v>147</v>
      </c>
      <c r="CN27" t="s">
        <v>148</v>
      </c>
      <c r="CO27" t="s">
        <v>10369</v>
      </c>
      <c r="CP27" t="s">
        <v>149</v>
      </c>
      <c r="CQ27">
        <v>0</v>
      </c>
      <c r="CR27">
        <v>0</v>
      </c>
      <c r="CS27" t="s">
        <v>136</v>
      </c>
      <c r="CT27" t="s">
        <v>136</v>
      </c>
      <c r="CU27" t="s">
        <v>136</v>
      </c>
      <c r="CV27" t="s">
        <v>136</v>
      </c>
      <c r="CW27" t="s">
        <v>134</v>
      </c>
      <c r="CX27">
        <v>100</v>
      </c>
      <c r="CY27" t="s">
        <v>134</v>
      </c>
      <c r="CZ27" t="s">
        <v>134</v>
      </c>
      <c r="DA27" t="s">
        <v>134</v>
      </c>
      <c r="DB27" t="s">
        <v>134</v>
      </c>
      <c r="DC27" t="s">
        <v>134</v>
      </c>
      <c r="DD27" t="s">
        <v>136</v>
      </c>
      <c r="DF27" s="2" t="s">
        <v>10370</v>
      </c>
      <c r="DG27" t="s">
        <v>10371</v>
      </c>
      <c r="DH27" t="s">
        <v>316</v>
      </c>
      <c r="DI27" t="s">
        <v>139</v>
      </c>
      <c r="DJ27" s="4">
        <v>33982</v>
      </c>
      <c r="DK27" t="s">
        <v>317</v>
      </c>
      <c r="DL27" t="s">
        <v>134</v>
      </c>
      <c r="DM27">
        <v>67</v>
      </c>
      <c r="DN27" t="s">
        <v>10372</v>
      </c>
      <c r="DO27" t="s">
        <v>520</v>
      </c>
      <c r="DP27" t="s">
        <v>139</v>
      </c>
      <c r="DQ27" t="str">
        <f>"34266"</f>
        <v>34266</v>
      </c>
      <c r="DR27" t="s">
        <v>521</v>
      </c>
      <c r="DS27" t="s">
        <v>523</v>
      </c>
      <c r="DT27">
        <v>1</v>
      </c>
      <c r="DU27">
        <v>15</v>
      </c>
      <c r="DV27" t="s">
        <v>134</v>
      </c>
      <c r="DW27" t="s">
        <v>134</v>
      </c>
      <c r="DX27" t="s">
        <v>134</v>
      </c>
      <c r="DY27" t="s">
        <v>134</v>
      </c>
      <c r="DZ27">
        <v>14</v>
      </c>
      <c r="EA27" t="s">
        <v>136</v>
      </c>
      <c r="EC27" s="5">
        <v>12.68</v>
      </c>
      <c r="ED27" s="5">
        <v>55</v>
      </c>
      <c r="EE27">
        <v>18509213466</v>
      </c>
      <c r="EF27" t="s">
        <v>148</v>
      </c>
      <c r="EG27" t="s">
        <v>524</v>
      </c>
      <c r="EH27">
        <v>9</v>
      </c>
    </row>
    <row r="28" spans="1:138" ht="15" customHeight="1" x14ac:dyDescent="0.35">
      <c r="A28" t="s">
        <v>17643</v>
      </c>
      <c r="B28" t="s">
        <v>157</v>
      </c>
      <c r="C28" s="1">
        <v>44091.493174768519</v>
      </c>
      <c r="D28" s="1">
        <v>44105</v>
      </c>
      <c r="E28" t="s">
        <v>133</v>
      </c>
      <c r="F28" t="s">
        <v>136</v>
      </c>
      <c r="G28" t="s">
        <v>135</v>
      </c>
      <c r="H28" t="s">
        <v>136</v>
      </c>
      <c r="I28" t="s">
        <v>17644</v>
      </c>
      <c r="K28" t="s">
        <v>9368</v>
      </c>
      <c r="M28" t="s">
        <v>2450</v>
      </c>
      <c r="N28" t="s">
        <v>246</v>
      </c>
      <c r="O28" s="4">
        <v>70578</v>
      </c>
      <c r="P28" t="s">
        <v>140</v>
      </c>
      <c r="R28">
        <v>13372586840</v>
      </c>
      <c r="T28">
        <v>112512</v>
      </c>
      <c r="U28" t="s">
        <v>3436</v>
      </c>
      <c r="V28" t="s">
        <v>17645</v>
      </c>
      <c r="X28" t="s">
        <v>251</v>
      </c>
      <c r="Y28" t="s">
        <v>17646</v>
      </c>
      <c r="AA28" t="s">
        <v>2450</v>
      </c>
      <c r="AB28" t="s">
        <v>246</v>
      </c>
      <c r="AC28" s="4">
        <v>70578</v>
      </c>
      <c r="AD28" t="s">
        <v>140</v>
      </c>
      <c r="AF28">
        <v>13372586840</v>
      </c>
      <c r="AH28" t="s">
        <v>17647</v>
      </c>
      <c r="AI28" t="s">
        <v>168</v>
      </c>
      <c r="AJ28" t="s">
        <v>3436</v>
      </c>
      <c r="AK28" t="s">
        <v>1031</v>
      </c>
      <c r="AL28" t="s">
        <v>5516</v>
      </c>
      <c r="AM28" t="s">
        <v>9368</v>
      </c>
      <c r="AO28" t="s">
        <v>2450</v>
      </c>
      <c r="AP28" t="s">
        <v>246</v>
      </c>
      <c r="AQ28" s="4">
        <v>70578</v>
      </c>
      <c r="AR28" t="s">
        <v>140</v>
      </c>
      <c r="AT28">
        <v>13375817041</v>
      </c>
      <c r="AV28" t="s">
        <v>9369</v>
      </c>
      <c r="AW28" t="s">
        <v>9370</v>
      </c>
      <c r="AZ28" t="s">
        <v>334</v>
      </c>
      <c r="BA28" t="s">
        <v>335</v>
      </c>
      <c r="BB28" t="s">
        <v>136</v>
      </c>
      <c r="BC28" t="s">
        <v>136</v>
      </c>
      <c r="BD28" t="s">
        <v>148</v>
      </c>
      <c r="BE28" t="s">
        <v>136</v>
      </c>
      <c r="BF28" t="s">
        <v>136</v>
      </c>
      <c r="BG28" t="s">
        <v>134</v>
      </c>
      <c r="BH28" t="s">
        <v>136</v>
      </c>
      <c r="BN28" t="s">
        <v>17648</v>
      </c>
      <c r="BO28" t="s">
        <v>775</v>
      </c>
      <c r="BP28">
        <v>2</v>
      </c>
      <c r="BQ28">
        <v>2</v>
      </c>
      <c r="BR28">
        <v>2</v>
      </c>
      <c r="BS28" s="1">
        <v>44144</v>
      </c>
      <c r="BT28" s="1">
        <v>44377</v>
      </c>
      <c r="BU28" s="1">
        <v>44144</v>
      </c>
      <c r="BV28" s="1">
        <v>44377</v>
      </c>
      <c r="BW28" t="s">
        <v>136</v>
      </c>
      <c r="BX28">
        <v>40</v>
      </c>
      <c r="BY28">
        <v>0</v>
      </c>
      <c r="BZ28">
        <v>8</v>
      </c>
      <c r="CA28">
        <v>8</v>
      </c>
      <c r="CB28">
        <v>8</v>
      </c>
      <c r="CC28">
        <v>8</v>
      </c>
      <c r="CD28">
        <v>8</v>
      </c>
      <c r="CE28">
        <v>0</v>
      </c>
      <c r="CF28" t="str">
        <f>"7:00 AM"</f>
        <v>7:00 AM</v>
      </c>
      <c r="CG28" t="str">
        <f>"4:00 PM"</f>
        <v>4:00 PM</v>
      </c>
      <c r="CH28" s="5">
        <v>11.83</v>
      </c>
      <c r="CI28" t="s">
        <v>146</v>
      </c>
      <c r="CL28" t="s">
        <v>134</v>
      </c>
      <c r="CM28" t="s">
        <v>147</v>
      </c>
      <c r="CN28" t="s">
        <v>148</v>
      </c>
      <c r="CO28" s="2" t="s">
        <v>17649</v>
      </c>
      <c r="CP28" t="s">
        <v>149</v>
      </c>
      <c r="CQ28">
        <v>3</v>
      </c>
      <c r="CR28">
        <v>0</v>
      </c>
      <c r="CS28" t="s">
        <v>136</v>
      </c>
      <c r="CT28" t="s">
        <v>136</v>
      </c>
      <c r="CU28" t="s">
        <v>136</v>
      </c>
      <c r="CV28" t="s">
        <v>134</v>
      </c>
      <c r="CW28" t="s">
        <v>134</v>
      </c>
      <c r="CX28">
        <v>50</v>
      </c>
      <c r="CY28" t="s">
        <v>134</v>
      </c>
      <c r="CZ28" t="s">
        <v>134</v>
      </c>
      <c r="DA28" t="s">
        <v>134</v>
      </c>
      <c r="DB28" t="s">
        <v>134</v>
      </c>
      <c r="DC28" t="s">
        <v>134</v>
      </c>
      <c r="DD28" t="s">
        <v>136</v>
      </c>
      <c r="DF28" t="s">
        <v>17650</v>
      </c>
      <c r="DG28" t="s">
        <v>9368</v>
      </c>
      <c r="DH28" t="s">
        <v>2450</v>
      </c>
      <c r="DI28" t="s">
        <v>246</v>
      </c>
      <c r="DJ28" s="4">
        <v>70578</v>
      </c>
      <c r="DK28" t="s">
        <v>6700</v>
      </c>
      <c r="DL28" t="s">
        <v>136</v>
      </c>
      <c r="DM28">
        <v>1</v>
      </c>
      <c r="DN28" t="s">
        <v>17651</v>
      </c>
      <c r="DO28" t="s">
        <v>2450</v>
      </c>
      <c r="DP28" t="s">
        <v>246</v>
      </c>
      <c r="DQ28" t="str">
        <f>"70578"</f>
        <v>70578</v>
      </c>
      <c r="DR28" t="s">
        <v>6700</v>
      </c>
      <c r="DS28" t="s">
        <v>9082</v>
      </c>
      <c r="DT28">
        <v>1</v>
      </c>
      <c r="DU28">
        <v>9</v>
      </c>
      <c r="DV28" t="s">
        <v>134</v>
      </c>
      <c r="DW28" t="s">
        <v>134</v>
      </c>
      <c r="DX28" t="s">
        <v>134</v>
      </c>
      <c r="DY28" t="s">
        <v>136</v>
      </c>
      <c r="DZ28">
        <v>1</v>
      </c>
      <c r="EA28" t="s">
        <v>136</v>
      </c>
      <c r="EC28" s="5">
        <v>12.68</v>
      </c>
      <c r="ED28" s="5">
        <v>55</v>
      </c>
      <c r="EE28">
        <v>13372586840</v>
      </c>
      <c r="EF28" t="s">
        <v>17647</v>
      </c>
      <c r="EG28" t="s">
        <v>155</v>
      </c>
      <c r="EH28">
        <v>2</v>
      </c>
    </row>
    <row r="29" spans="1:138" ht="15" customHeight="1" x14ac:dyDescent="0.35">
      <c r="A29" t="s">
        <v>10220</v>
      </c>
      <c r="B29" t="s">
        <v>157</v>
      </c>
      <c r="C29" s="1">
        <v>44084.724551504631</v>
      </c>
      <c r="D29" s="1">
        <v>44105</v>
      </c>
      <c r="E29" t="s">
        <v>1298</v>
      </c>
      <c r="F29" t="s">
        <v>136</v>
      </c>
      <c r="G29" t="s">
        <v>135</v>
      </c>
      <c r="H29" t="s">
        <v>136</v>
      </c>
      <c r="I29" t="s">
        <v>1299</v>
      </c>
      <c r="K29" t="s">
        <v>1300</v>
      </c>
      <c r="L29" t="s">
        <v>1301</v>
      </c>
      <c r="M29" t="s">
        <v>1302</v>
      </c>
      <c r="N29" t="s">
        <v>925</v>
      </c>
      <c r="O29" s="4">
        <v>83301</v>
      </c>
      <c r="P29" t="s">
        <v>140</v>
      </c>
      <c r="R29">
        <v>12085952226</v>
      </c>
      <c r="T29">
        <v>112410</v>
      </c>
      <c r="U29" t="s">
        <v>1303</v>
      </c>
      <c r="V29" t="s">
        <v>1304</v>
      </c>
      <c r="X29" t="s">
        <v>1305</v>
      </c>
      <c r="Y29" t="s">
        <v>1300</v>
      </c>
      <c r="Z29" t="s">
        <v>1301</v>
      </c>
      <c r="AA29" t="s">
        <v>6576</v>
      </c>
      <c r="AB29" t="s">
        <v>925</v>
      </c>
      <c r="AC29" s="4">
        <v>83301</v>
      </c>
      <c r="AD29" t="s">
        <v>140</v>
      </c>
      <c r="AF29">
        <v>12085952226</v>
      </c>
      <c r="AH29" t="s">
        <v>1306</v>
      </c>
      <c r="AZ29" t="s">
        <v>334</v>
      </c>
      <c r="BA29" t="s">
        <v>335</v>
      </c>
      <c r="BB29" t="s">
        <v>136</v>
      </c>
      <c r="BC29" t="s">
        <v>136</v>
      </c>
      <c r="BD29" t="s">
        <v>148</v>
      </c>
      <c r="BE29" t="s">
        <v>136</v>
      </c>
      <c r="BF29" t="s">
        <v>136</v>
      </c>
      <c r="BG29" t="s">
        <v>134</v>
      </c>
      <c r="BH29" t="s">
        <v>136</v>
      </c>
      <c r="BN29" t="s">
        <v>10221</v>
      </c>
      <c r="BO29" t="s">
        <v>1308</v>
      </c>
      <c r="BP29">
        <v>1</v>
      </c>
      <c r="BQ29">
        <v>1</v>
      </c>
      <c r="BR29">
        <v>1</v>
      </c>
      <c r="BS29" s="1">
        <v>44136</v>
      </c>
      <c r="BT29" s="1">
        <v>44347</v>
      </c>
      <c r="BU29" s="1">
        <v>44136</v>
      </c>
      <c r="BV29" s="1">
        <v>44347</v>
      </c>
      <c r="BW29" t="s">
        <v>134</v>
      </c>
      <c r="CH29" s="5">
        <v>1682.33</v>
      </c>
      <c r="CI29" t="s">
        <v>597</v>
      </c>
      <c r="CJ29">
        <v>0</v>
      </c>
      <c r="CK29" t="s">
        <v>10222</v>
      </c>
      <c r="CL29" t="s">
        <v>136</v>
      </c>
      <c r="CM29" t="s">
        <v>354</v>
      </c>
      <c r="CN29" t="s">
        <v>1310</v>
      </c>
      <c r="CO29" t="s">
        <v>1350</v>
      </c>
      <c r="CP29" t="s">
        <v>149</v>
      </c>
      <c r="CQ29">
        <v>3</v>
      </c>
      <c r="CR29">
        <v>0</v>
      </c>
      <c r="CS29" t="s">
        <v>136</v>
      </c>
      <c r="CT29" t="s">
        <v>136</v>
      </c>
      <c r="CU29" t="s">
        <v>136</v>
      </c>
      <c r="CV29" t="s">
        <v>134</v>
      </c>
      <c r="CW29" t="s">
        <v>134</v>
      </c>
      <c r="CX29">
        <v>50</v>
      </c>
      <c r="CY29" t="s">
        <v>134</v>
      </c>
      <c r="CZ29" t="s">
        <v>136</v>
      </c>
      <c r="DA29" t="s">
        <v>136</v>
      </c>
      <c r="DB29" t="s">
        <v>136</v>
      </c>
      <c r="DC29" t="s">
        <v>136</v>
      </c>
      <c r="DD29" t="s">
        <v>136</v>
      </c>
      <c r="DF29" t="s">
        <v>180</v>
      </c>
      <c r="DG29" t="s">
        <v>10223</v>
      </c>
      <c r="DH29" t="s">
        <v>10224</v>
      </c>
      <c r="DI29" t="s">
        <v>784</v>
      </c>
      <c r="DJ29" s="4">
        <v>59336</v>
      </c>
      <c r="DK29" t="s">
        <v>2920</v>
      </c>
      <c r="DL29" t="s">
        <v>134</v>
      </c>
      <c r="DM29">
        <v>2</v>
      </c>
      <c r="DN29" t="s">
        <v>10223</v>
      </c>
      <c r="DO29" t="s">
        <v>10224</v>
      </c>
      <c r="DP29" t="s">
        <v>784</v>
      </c>
      <c r="DQ29" t="str">
        <f>"59336"</f>
        <v>59336</v>
      </c>
      <c r="DR29" t="s">
        <v>2920</v>
      </c>
      <c r="DS29" t="s">
        <v>10225</v>
      </c>
      <c r="DT29">
        <v>2</v>
      </c>
      <c r="DU29">
        <v>3</v>
      </c>
      <c r="DV29" t="s">
        <v>134</v>
      </c>
      <c r="DW29" t="s">
        <v>134</v>
      </c>
      <c r="DX29" t="s">
        <v>134</v>
      </c>
      <c r="DY29" t="s">
        <v>136</v>
      </c>
      <c r="DZ29">
        <v>1</v>
      </c>
      <c r="EA29" t="s">
        <v>136</v>
      </c>
      <c r="EC29" s="5">
        <v>12.68</v>
      </c>
      <c r="ED29" s="5">
        <v>55</v>
      </c>
      <c r="EE29">
        <v>12085952226</v>
      </c>
      <c r="EF29" t="s">
        <v>1316</v>
      </c>
      <c r="EG29" t="s">
        <v>148</v>
      </c>
      <c r="EH29">
        <v>0</v>
      </c>
    </row>
    <row r="30" spans="1:138" ht="15" customHeight="1" x14ac:dyDescent="0.35">
      <c r="A30" t="s">
        <v>16858</v>
      </c>
      <c r="B30" t="s">
        <v>157</v>
      </c>
      <c r="C30" s="1">
        <v>44084.473682523145</v>
      </c>
      <c r="D30" s="1">
        <v>44105</v>
      </c>
      <c r="E30" t="s">
        <v>133</v>
      </c>
      <c r="F30" t="s">
        <v>134</v>
      </c>
      <c r="G30" t="s">
        <v>135</v>
      </c>
      <c r="H30" t="s">
        <v>136</v>
      </c>
      <c r="I30" t="s">
        <v>16859</v>
      </c>
      <c r="K30" t="s">
        <v>16860</v>
      </c>
      <c r="M30" t="s">
        <v>16861</v>
      </c>
      <c r="N30" t="s">
        <v>139</v>
      </c>
      <c r="O30" s="4">
        <v>34787</v>
      </c>
      <c r="P30" t="s">
        <v>140</v>
      </c>
      <c r="R30">
        <v>14076562433</v>
      </c>
      <c r="T30">
        <v>115115</v>
      </c>
      <c r="U30" t="s">
        <v>1256</v>
      </c>
      <c r="V30" t="s">
        <v>1798</v>
      </c>
      <c r="W30" t="s">
        <v>840</v>
      </c>
      <c r="X30" t="s">
        <v>429</v>
      </c>
      <c r="Y30" t="s">
        <v>16860</v>
      </c>
      <c r="AA30" t="s">
        <v>16861</v>
      </c>
      <c r="AB30" t="s">
        <v>139</v>
      </c>
      <c r="AC30" s="4">
        <v>34787</v>
      </c>
      <c r="AD30" t="s">
        <v>140</v>
      </c>
      <c r="AF30">
        <v>14076562433</v>
      </c>
      <c r="AH30" t="s">
        <v>16862</v>
      </c>
      <c r="AI30" t="s">
        <v>168</v>
      </c>
      <c r="AJ30" t="s">
        <v>507</v>
      </c>
      <c r="AK30" t="s">
        <v>508</v>
      </c>
      <c r="AL30" t="s">
        <v>509</v>
      </c>
      <c r="AM30" t="s">
        <v>510</v>
      </c>
      <c r="AN30" t="s">
        <v>511</v>
      </c>
      <c r="AO30" t="s">
        <v>512</v>
      </c>
      <c r="AP30" t="s">
        <v>139</v>
      </c>
      <c r="AQ30" s="4">
        <v>32751</v>
      </c>
      <c r="AR30" t="s">
        <v>140</v>
      </c>
      <c r="AT30">
        <v>13212145200</v>
      </c>
      <c r="AU30">
        <v>5216</v>
      </c>
      <c r="AV30" t="s">
        <v>513</v>
      </c>
      <c r="AW30" t="s">
        <v>514</v>
      </c>
      <c r="AZ30" t="s">
        <v>175</v>
      </c>
      <c r="BA30" t="s">
        <v>176</v>
      </c>
      <c r="BB30" t="s">
        <v>134</v>
      </c>
      <c r="BC30" t="s">
        <v>134</v>
      </c>
      <c r="BD30" t="s">
        <v>134</v>
      </c>
      <c r="BE30" t="s">
        <v>134</v>
      </c>
      <c r="BF30" t="s">
        <v>136</v>
      </c>
      <c r="BG30" t="s">
        <v>134</v>
      </c>
      <c r="BH30" t="s">
        <v>136</v>
      </c>
      <c r="BN30" t="s">
        <v>16863</v>
      </c>
      <c r="BO30" t="s">
        <v>3594</v>
      </c>
      <c r="BP30">
        <v>59</v>
      </c>
      <c r="BQ30">
        <v>59</v>
      </c>
      <c r="BR30">
        <v>59</v>
      </c>
      <c r="BS30" s="1">
        <v>44158</v>
      </c>
      <c r="BT30" s="1">
        <v>44351</v>
      </c>
      <c r="BU30" s="1">
        <v>44158</v>
      </c>
      <c r="BV30" s="1">
        <v>44351</v>
      </c>
      <c r="BW30" t="s">
        <v>136</v>
      </c>
      <c r="BX30">
        <v>42</v>
      </c>
      <c r="BY30">
        <v>0</v>
      </c>
      <c r="BZ30">
        <v>7</v>
      </c>
      <c r="CA30">
        <v>7</v>
      </c>
      <c r="CB30">
        <v>7</v>
      </c>
      <c r="CC30">
        <v>7</v>
      </c>
      <c r="CD30">
        <v>7</v>
      </c>
      <c r="CE30">
        <v>7</v>
      </c>
      <c r="CF30" t="str">
        <f>"8:00 AM"</f>
        <v>8:00 AM</v>
      </c>
      <c r="CG30" t="str">
        <f>"3:30 PM"</f>
        <v>3:30 PM</v>
      </c>
      <c r="CH30" s="5">
        <v>11.71</v>
      </c>
      <c r="CI30" t="s">
        <v>146</v>
      </c>
      <c r="CL30" t="s">
        <v>134</v>
      </c>
      <c r="CM30" t="s">
        <v>147</v>
      </c>
      <c r="CN30" t="s">
        <v>148</v>
      </c>
      <c r="CO30" t="s">
        <v>4351</v>
      </c>
      <c r="CP30" t="s">
        <v>149</v>
      </c>
      <c r="CQ30">
        <v>0</v>
      </c>
      <c r="CR30">
        <v>0</v>
      </c>
      <c r="CS30" t="s">
        <v>136</v>
      </c>
      <c r="CT30" t="s">
        <v>136</v>
      </c>
      <c r="CU30" t="s">
        <v>136</v>
      </c>
      <c r="CV30" t="s">
        <v>134</v>
      </c>
      <c r="CW30" t="s">
        <v>134</v>
      </c>
      <c r="CX30">
        <v>100</v>
      </c>
      <c r="CY30" t="s">
        <v>134</v>
      </c>
      <c r="CZ30" t="s">
        <v>134</v>
      </c>
      <c r="DA30" t="s">
        <v>134</v>
      </c>
      <c r="DB30" t="s">
        <v>134</v>
      </c>
      <c r="DC30" t="s">
        <v>134</v>
      </c>
      <c r="DD30" t="s">
        <v>136</v>
      </c>
      <c r="DF30" t="s">
        <v>16864</v>
      </c>
      <c r="DG30" s="2" t="s">
        <v>16865</v>
      </c>
      <c r="DH30" t="s">
        <v>16866</v>
      </c>
      <c r="DI30" t="s">
        <v>139</v>
      </c>
      <c r="DJ30" s="4">
        <v>34736</v>
      </c>
      <c r="DK30" t="s">
        <v>1253</v>
      </c>
      <c r="DL30" t="s">
        <v>134</v>
      </c>
      <c r="DM30">
        <v>68</v>
      </c>
      <c r="DN30" t="s">
        <v>16867</v>
      </c>
      <c r="DO30" t="s">
        <v>16868</v>
      </c>
      <c r="DP30" t="s">
        <v>139</v>
      </c>
      <c r="DQ30" t="str">
        <f>"34753"</f>
        <v>34753</v>
      </c>
      <c r="DR30" t="s">
        <v>1253</v>
      </c>
      <c r="DS30" t="s">
        <v>523</v>
      </c>
      <c r="DT30">
        <v>1</v>
      </c>
      <c r="DU30">
        <v>15</v>
      </c>
      <c r="DV30" t="s">
        <v>134</v>
      </c>
      <c r="DW30" t="s">
        <v>134</v>
      </c>
      <c r="DX30" t="s">
        <v>134</v>
      </c>
      <c r="DY30" t="s">
        <v>134</v>
      </c>
      <c r="DZ30">
        <v>6</v>
      </c>
      <c r="EA30" t="s">
        <v>136</v>
      </c>
      <c r="EC30" s="5">
        <v>12.68</v>
      </c>
      <c r="ED30" s="5">
        <v>55</v>
      </c>
      <c r="EE30">
        <v>14076562433</v>
      </c>
      <c r="EF30" t="s">
        <v>148</v>
      </c>
      <c r="EG30" t="s">
        <v>524</v>
      </c>
      <c r="EH30">
        <v>7</v>
      </c>
    </row>
    <row r="31" spans="1:138" ht="15" customHeight="1" x14ac:dyDescent="0.35">
      <c r="A31" t="s">
        <v>9858</v>
      </c>
      <c r="B31" t="s">
        <v>157</v>
      </c>
      <c r="C31" s="1">
        <v>44088.565937037034</v>
      </c>
      <c r="D31" s="1">
        <v>44105</v>
      </c>
      <c r="E31" t="s">
        <v>1298</v>
      </c>
      <c r="F31" t="s">
        <v>136</v>
      </c>
      <c r="G31" t="s">
        <v>135</v>
      </c>
      <c r="H31" t="s">
        <v>136</v>
      </c>
      <c r="I31" t="s">
        <v>1299</v>
      </c>
      <c r="K31" t="s">
        <v>1300</v>
      </c>
      <c r="L31" t="s">
        <v>1301</v>
      </c>
      <c r="M31" t="s">
        <v>1302</v>
      </c>
      <c r="N31" t="s">
        <v>925</v>
      </c>
      <c r="O31" s="4">
        <v>83301</v>
      </c>
      <c r="P31" t="s">
        <v>140</v>
      </c>
      <c r="R31">
        <v>12085952226</v>
      </c>
      <c r="T31">
        <v>112410</v>
      </c>
      <c r="U31" t="s">
        <v>1303</v>
      </c>
      <c r="V31" t="s">
        <v>1304</v>
      </c>
      <c r="X31" t="s">
        <v>1305</v>
      </c>
      <c r="Y31" t="s">
        <v>9859</v>
      </c>
      <c r="Z31" t="s">
        <v>1301</v>
      </c>
      <c r="AA31" t="s">
        <v>1302</v>
      </c>
      <c r="AB31" t="s">
        <v>925</v>
      </c>
      <c r="AC31" s="4">
        <v>83301</v>
      </c>
      <c r="AD31" t="s">
        <v>140</v>
      </c>
      <c r="AF31">
        <v>12085952226</v>
      </c>
      <c r="AH31" t="s">
        <v>1306</v>
      </c>
      <c r="AZ31" t="s">
        <v>334</v>
      </c>
      <c r="BA31" t="s">
        <v>335</v>
      </c>
      <c r="BB31" t="s">
        <v>136</v>
      </c>
      <c r="BC31" t="s">
        <v>136</v>
      </c>
      <c r="BD31" t="s">
        <v>148</v>
      </c>
      <c r="BE31" t="s">
        <v>136</v>
      </c>
      <c r="BF31" t="s">
        <v>136</v>
      </c>
      <c r="BG31" t="s">
        <v>134</v>
      </c>
      <c r="BH31" t="s">
        <v>136</v>
      </c>
      <c r="BN31" t="s">
        <v>9860</v>
      </c>
      <c r="BO31" t="s">
        <v>1308</v>
      </c>
      <c r="BP31">
        <v>1</v>
      </c>
      <c r="BQ31">
        <v>1</v>
      </c>
      <c r="BR31">
        <v>1</v>
      </c>
      <c r="BS31" s="1">
        <v>44136</v>
      </c>
      <c r="BT31" s="1">
        <v>44286</v>
      </c>
      <c r="BU31" s="1">
        <v>44136</v>
      </c>
      <c r="BV31" s="1">
        <v>44286</v>
      </c>
      <c r="BW31" t="s">
        <v>134</v>
      </c>
      <c r="CH31" s="5">
        <v>1682.33</v>
      </c>
      <c r="CI31" t="s">
        <v>597</v>
      </c>
      <c r="CJ31">
        <v>0</v>
      </c>
      <c r="CK31" t="s">
        <v>1309</v>
      </c>
      <c r="CL31" t="s">
        <v>136</v>
      </c>
      <c r="CM31" t="s">
        <v>354</v>
      </c>
      <c r="CN31" t="s">
        <v>1310</v>
      </c>
      <c r="CO31" t="s">
        <v>1311</v>
      </c>
      <c r="CP31" t="s">
        <v>149</v>
      </c>
      <c r="CQ31">
        <v>3</v>
      </c>
      <c r="CR31">
        <v>0</v>
      </c>
      <c r="CS31" t="s">
        <v>136</v>
      </c>
      <c r="CT31" t="s">
        <v>136</v>
      </c>
      <c r="CU31" t="s">
        <v>136</v>
      </c>
      <c r="CV31" t="s">
        <v>134</v>
      </c>
      <c r="CW31" t="s">
        <v>134</v>
      </c>
      <c r="CX31">
        <v>50</v>
      </c>
      <c r="CY31" t="s">
        <v>134</v>
      </c>
      <c r="CZ31" t="s">
        <v>136</v>
      </c>
      <c r="DA31" t="s">
        <v>136</v>
      </c>
      <c r="DB31" t="s">
        <v>136</v>
      </c>
      <c r="DC31" t="s">
        <v>136</v>
      </c>
      <c r="DD31" t="s">
        <v>136</v>
      </c>
      <c r="DF31" t="s">
        <v>180</v>
      </c>
      <c r="DG31" t="s">
        <v>9861</v>
      </c>
      <c r="DH31" t="s">
        <v>9862</v>
      </c>
      <c r="DI31" t="s">
        <v>1338</v>
      </c>
      <c r="DJ31" s="4">
        <v>89425</v>
      </c>
      <c r="DK31" t="s">
        <v>2978</v>
      </c>
      <c r="DL31" t="s">
        <v>134</v>
      </c>
      <c r="DM31">
        <v>2</v>
      </c>
      <c r="DN31" t="s">
        <v>9863</v>
      </c>
      <c r="DO31" t="s">
        <v>9862</v>
      </c>
      <c r="DP31" t="s">
        <v>1338</v>
      </c>
      <c r="DQ31" t="str">
        <f>"89425"</f>
        <v>89425</v>
      </c>
      <c r="DR31" t="s">
        <v>2978</v>
      </c>
      <c r="DS31" t="s">
        <v>2979</v>
      </c>
      <c r="DT31">
        <v>4</v>
      </c>
      <c r="DU31">
        <v>9</v>
      </c>
      <c r="DV31" t="s">
        <v>134</v>
      </c>
      <c r="DW31" t="s">
        <v>134</v>
      </c>
      <c r="DX31" t="s">
        <v>134</v>
      </c>
      <c r="DY31" t="s">
        <v>136</v>
      </c>
      <c r="DZ31">
        <v>1</v>
      </c>
      <c r="EA31" t="s">
        <v>136</v>
      </c>
      <c r="EC31" s="5">
        <v>12.68</v>
      </c>
      <c r="ED31" s="5">
        <v>55</v>
      </c>
      <c r="EE31">
        <v>12085952226</v>
      </c>
      <c r="EF31" t="s">
        <v>1316</v>
      </c>
      <c r="EG31" t="s">
        <v>148</v>
      </c>
      <c r="EH31">
        <v>0</v>
      </c>
    </row>
    <row r="32" spans="1:138" ht="15" customHeight="1" x14ac:dyDescent="0.35">
      <c r="A32" t="s">
        <v>19782</v>
      </c>
      <c r="B32" t="s">
        <v>157</v>
      </c>
      <c r="C32" s="1">
        <v>44091.50076574074</v>
      </c>
      <c r="D32" s="1">
        <v>44105</v>
      </c>
      <c r="E32" t="s">
        <v>133</v>
      </c>
      <c r="F32" t="s">
        <v>134</v>
      </c>
      <c r="G32" t="s">
        <v>135</v>
      </c>
      <c r="H32" t="s">
        <v>136</v>
      </c>
      <c r="I32" t="s">
        <v>19783</v>
      </c>
      <c r="J32" t="s">
        <v>19784</v>
      </c>
      <c r="K32" t="s">
        <v>19785</v>
      </c>
      <c r="L32" t="s">
        <v>19786</v>
      </c>
      <c r="M32" t="s">
        <v>152</v>
      </c>
      <c r="N32" t="s">
        <v>139</v>
      </c>
      <c r="O32" s="4">
        <v>33852</v>
      </c>
      <c r="P32" t="s">
        <v>140</v>
      </c>
      <c r="R32">
        <v>18634410858</v>
      </c>
      <c r="T32">
        <v>115115</v>
      </c>
      <c r="U32" t="s">
        <v>11710</v>
      </c>
      <c r="V32" t="s">
        <v>10366</v>
      </c>
      <c r="X32" t="s">
        <v>164</v>
      </c>
      <c r="Y32" t="s">
        <v>19787</v>
      </c>
      <c r="Z32" t="s">
        <v>19786</v>
      </c>
      <c r="AA32" t="s">
        <v>152</v>
      </c>
      <c r="AB32" t="s">
        <v>139</v>
      </c>
      <c r="AC32" s="4">
        <v>33852</v>
      </c>
      <c r="AD32" t="s">
        <v>140</v>
      </c>
      <c r="AF32">
        <v>18634410858</v>
      </c>
      <c r="AH32" t="s">
        <v>2325</v>
      </c>
      <c r="AI32" t="s">
        <v>168</v>
      </c>
      <c r="AJ32" t="s">
        <v>4942</v>
      </c>
      <c r="AK32" t="s">
        <v>4943</v>
      </c>
      <c r="AM32" t="s">
        <v>4944</v>
      </c>
      <c r="AO32" t="s">
        <v>152</v>
      </c>
      <c r="AP32" t="s">
        <v>139</v>
      </c>
      <c r="AQ32" s="4">
        <v>33852</v>
      </c>
      <c r="AR32" t="s">
        <v>140</v>
      </c>
      <c r="AS32" t="s">
        <v>4945</v>
      </c>
      <c r="AT32">
        <v>18634655550</v>
      </c>
      <c r="AV32" t="s">
        <v>4946</v>
      </c>
      <c r="AW32" t="s">
        <v>2330</v>
      </c>
      <c r="AZ32" t="s">
        <v>175</v>
      </c>
      <c r="BA32" t="s">
        <v>176</v>
      </c>
      <c r="BB32" t="s">
        <v>134</v>
      </c>
      <c r="BC32" t="s">
        <v>134</v>
      </c>
      <c r="BD32" t="s">
        <v>134</v>
      </c>
      <c r="BE32" t="s">
        <v>134</v>
      </c>
      <c r="BF32" t="s">
        <v>136</v>
      </c>
      <c r="BG32" t="s">
        <v>134</v>
      </c>
      <c r="BH32" t="s">
        <v>136</v>
      </c>
      <c r="BN32" t="s">
        <v>19788</v>
      </c>
      <c r="BO32" t="s">
        <v>176</v>
      </c>
      <c r="BP32">
        <v>28</v>
      </c>
      <c r="BQ32">
        <v>28</v>
      </c>
      <c r="BR32">
        <v>28</v>
      </c>
      <c r="BS32" s="1">
        <v>44160</v>
      </c>
      <c r="BT32" s="1">
        <v>44336</v>
      </c>
      <c r="BU32" s="1">
        <v>44160</v>
      </c>
      <c r="BV32" s="1">
        <v>44336</v>
      </c>
      <c r="BW32" t="s">
        <v>136</v>
      </c>
      <c r="BX32">
        <v>36</v>
      </c>
      <c r="BY32">
        <v>0</v>
      </c>
      <c r="BZ32">
        <v>6</v>
      </c>
      <c r="CA32">
        <v>6</v>
      </c>
      <c r="CB32">
        <v>6</v>
      </c>
      <c r="CC32">
        <v>6</v>
      </c>
      <c r="CD32">
        <v>6</v>
      </c>
      <c r="CE32">
        <v>6</v>
      </c>
      <c r="CF32" t="str">
        <f>"7:30 AM"</f>
        <v>7:30 AM</v>
      </c>
      <c r="CG32" t="str">
        <f>"1:30 PM"</f>
        <v>1:30 PM</v>
      </c>
      <c r="CH32" s="5">
        <v>11.71</v>
      </c>
      <c r="CI32" t="s">
        <v>146</v>
      </c>
      <c r="CJ32">
        <v>0.9</v>
      </c>
      <c r="CK32" t="s">
        <v>2332</v>
      </c>
      <c r="CL32" t="s">
        <v>134</v>
      </c>
      <c r="CM32" t="s">
        <v>147</v>
      </c>
      <c r="CN32" t="s">
        <v>148</v>
      </c>
      <c r="CO32" t="s">
        <v>2333</v>
      </c>
      <c r="CP32" t="s">
        <v>149</v>
      </c>
      <c r="CQ32">
        <v>1</v>
      </c>
      <c r="CR32">
        <v>0</v>
      </c>
      <c r="CS32" t="s">
        <v>136</v>
      </c>
      <c r="CT32" t="s">
        <v>136</v>
      </c>
      <c r="CU32" t="s">
        <v>136</v>
      </c>
      <c r="CV32" t="s">
        <v>136</v>
      </c>
      <c r="CW32" t="s">
        <v>134</v>
      </c>
      <c r="CX32">
        <v>100</v>
      </c>
      <c r="CY32" t="s">
        <v>134</v>
      </c>
      <c r="CZ32" t="s">
        <v>134</v>
      </c>
      <c r="DA32" t="s">
        <v>134</v>
      </c>
      <c r="DB32" t="s">
        <v>134</v>
      </c>
      <c r="DC32" t="s">
        <v>134</v>
      </c>
      <c r="DD32" t="s">
        <v>136</v>
      </c>
      <c r="DF32" t="s">
        <v>2334</v>
      </c>
      <c r="DG32" t="s">
        <v>19789</v>
      </c>
      <c r="DH32" t="s">
        <v>3431</v>
      </c>
      <c r="DI32" t="s">
        <v>139</v>
      </c>
      <c r="DJ32" s="4">
        <v>33875</v>
      </c>
      <c r="DK32" t="s">
        <v>153</v>
      </c>
      <c r="DL32" t="s">
        <v>134</v>
      </c>
      <c r="DM32">
        <v>5</v>
      </c>
      <c r="DN32" t="s">
        <v>19790</v>
      </c>
      <c r="DO32" t="s">
        <v>152</v>
      </c>
      <c r="DP32" t="s">
        <v>139</v>
      </c>
      <c r="DQ32" t="str">
        <f>"33852"</f>
        <v>33852</v>
      </c>
      <c r="DR32" t="s">
        <v>153</v>
      </c>
      <c r="DS32" t="s">
        <v>497</v>
      </c>
      <c r="DT32">
        <v>1</v>
      </c>
      <c r="DU32">
        <v>5</v>
      </c>
      <c r="DV32" t="s">
        <v>134</v>
      </c>
      <c r="DW32" t="s">
        <v>134</v>
      </c>
      <c r="DX32" t="s">
        <v>134</v>
      </c>
      <c r="DY32" t="s">
        <v>134</v>
      </c>
      <c r="DZ32">
        <v>5</v>
      </c>
      <c r="EA32" t="s">
        <v>136</v>
      </c>
      <c r="EC32" s="5">
        <v>12.68</v>
      </c>
      <c r="ED32" s="5">
        <v>55</v>
      </c>
      <c r="EE32">
        <v>18634410858</v>
      </c>
      <c r="EF32" t="s">
        <v>19791</v>
      </c>
      <c r="EG32" t="s">
        <v>148</v>
      </c>
      <c r="EH32">
        <v>1</v>
      </c>
    </row>
    <row r="33" spans="1:138" ht="15" customHeight="1" x14ac:dyDescent="0.35">
      <c r="A33" t="s">
        <v>9848</v>
      </c>
      <c r="B33" t="s">
        <v>157</v>
      </c>
      <c r="C33" s="1">
        <v>44093.636961458331</v>
      </c>
      <c r="D33" s="1">
        <v>44105</v>
      </c>
      <c r="E33" t="s">
        <v>133</v>
      </c>
      <c r="F33" t="s">
        <v>136</v>
      </c>
      <c r="G33" t="s">
        <v>135</v>
      </c>
      <c r="H33" t="s">
        <v>134</v>
      </c>
      <c r="I33" t="s">
        <v>9849</v>
      </c>
      <c r="K33" t="s">
        <v>9850</v>
      </c>
      <c r="L33" t="s">
        <v>9851</v>
      </c>
      <c r="M33" t="s">
        <v>9852</v>
      </c>
      <c r="N33" t="s">
        <v>460</v>
      </c>
      <c r="O33" s="4">
        <v>73522</v>
      </c>
      <c r="P33" t="s">
        <v>140</v>
      </c>
      <c r="R33">
        <v>15804819467</v>
      </c>
      <c r="T33">
        <v>115111</v>
      </c>
      <c r="U33" t="s">
        <v>9853</v>
      </c>
      <c r="V33" t="s">
        <v>3768</v>
      </c>
      <c r="X33" t="s">
        <v>9854</v>
      </c>
      <c r="Y33" t="s">
        <v>9850</v>
      </c>
      <c r="Z33" t="s">
        <v>9851</v>
      </c>
      <c r="AA33" t="s">
        <v>9852</v>
      </c>
      <c r="AB33" t="s">
        <v>460</v>
      </c>
      <c r="AC33" s="4">
        <v>73522</v>
      </c>
      <c r="AD33" t="s">
        <v>140</v>
      </c>
      <c r="AF33">
        <v>15804819467</v>
      </c>
      <c r="AH33" t="s">
        <v>148</v>
      </c>
      <c r="AI33" t="s">
        <v>168</v>
      </c>
      <c r="AJ33" t="s">
        <v>456</v>
      </c>
      <c r="AK33" t="s">
        <v>457</v>
      </c>
      <c r="AM33" t="s">
        <v>458</v>
      </c>
      <c r="AO33" t="s">
        <v>459</v>
      </c>
      <c r="AP33" t="s">
        <v>460</v>
      </c>
      <c r="AQ33" s="4">
        <v>73737</v>
      </c>
      <c r="AR33" t="s">
        <v>140</v>
      </c>
      <c r="AT33">
        <v>15802274747</v>
      </c>
      <c r="AV33" t="s">
        <v>461</v>
      </c>
      <c r="AW33" t="s">
        <v>462</v>
      </c>
      <c r="AZ33" t="s">
        <v>288</v>
      </c>
      <c r="BA33" t="s">
        <v>289</v>
      </c>
      <c r="BB33" t="s">
        <v>136</v>
      </c>
      <c r="BC33" t="s">
        <v>136</v>
      </c>
      <c r="BD33" t="s">
        <v>148</v>
      </c>
      <c r="BE33" t="s">
        <v>136</v>
      </c>
      <c r="BF33" t="s">
        <v>136</v>
      </c>
      <c r="BG33" t="s">
        <v>134</v>
      </c>
      <c r="BH33" t="s">
        <v>136</v>
      </c>
      <c r="BN33" t="s">
        <v>9855</v>
      </c>
      <c r="BO33" t="s">
        <v>1585</v>
      </c>
      <c r="BP33">
        <v>18</v>
      </c>
      <c r="BQ33">
        <v>18</v>
      </c>
      <c r="BR33">
        <v>18</v>
      </c>
      <c r="BS33" s="1">
        <v>44150</v>
      </c>
      <c r="BT33" s="1">
        <v>44377</v>
      </c>
      <c r="BU33" s="1">
        <v>44150</v>
      </c>
      <c r="BV33" s="1">
        <v>44377</v>
      </c>
      <c r="BW33" t="s">
        <v>136</v>
      </c>
      <c r="BX33">
        <v>48</v>
      </c>
      <c r="BY33">
        <v>0</v>
      </c>
      <c r="BZ33">
        <v>8</v>
      </c>
      <c r="CA33">
        <v>8</v>
      </c>
      <c r="CB33">
        <v>8</v>
      </c>
      <c r="CC33">
        <v>8</v>
      </c>
      <c r="CD33">
        <v>8</v>
      </c>
      <c r="CE33">
        <v>8</v>
      </c>
      <c r="CF33" t="str">
        <f>"8:00 AM"</f>
        <v>8:00 AM</v>
      </c>
      <c r="CG33" t="str">
        <f>"5:00 PM"</f>
        <v>5:00 PM</v>
      </c>
      <c r="CH33" s="5">
        <v>12.67</v>
      </c>
      <c r="CI33" t="s">
        <v>146</v>
      </c>
      <c r="CL33" t="s">
        <v>136</v>
      </c>
      <c r="CM33" t="s">
        <v>147</v>
      </c>
      <c r="CN33" t="s">
        <v>148</v>
      </c>
      <c r="CO33" t="s">
        <v>465</v>
      </c>
      <c r="CP33" t="s">
        <v>149</v>
      </c>
      <c r="CQ33">
        <v>3</v>
      </c>
      <c r="CR33">
        <v>0</v>
      </c>
      <c r="CS33" t="s">
        <v>136</v>
      </c>
      <c r="CT33" t="s">
        <v>134</v>
      </c>
      <c r="CU33" t="s">
        <v>136</v>
      </c>
      <c r="CV33" t="s">
        <v>134</v>
      </c>
      <c r="CW33" t="s">
        <v>134</v>
      </c>
      <c r="CX33">
        <v>75</v>
      </c>
      <c r="CY33" t="s">
        <v>134</v>
      </c>
      <c r="CZ33" t="s">
        <v>134</v>
      </c>
      <c r="DA33" t="s">
        <v>134</v>
      </c>
      <c r="DB33" t="s">
        <v>136</v>
      </c>
      <c r="DC33" t="s">
        <v>134</v>
      </c>
      <c r="DD33" t="s">
        <v>136</v>
      </c>
      <c r="DF33" t="s">
        <v>466</v>
      </c>
      <c r="DG33" t="s">
        <v>9851</v>
      </c>
      <c r="DH33" t="s">
        <v>9852</v>
      </c>
      <c r="DI33" t="s">
        <v>460</v>
      </c>
      <c r="DJ33" s="4">
        <v>73521</v>
      </c>
      <c r="DK33" t="s">
        <v>712</v>
      </c>
      <c r="DL33" t="s">
        <v>136</v>
      </c>
      <c r="DM33">
        <v>1</v>
      </c>
      <c r="DN33" t="s">
        <v>9856</v>
      </c>
      <c r="DO33" t="s">
        <v>9852</v>
      </c>
      <c r="DP33" t="s">
        <v>460</v>
      </c>
      <c r="DQ33" t="str">
        <f>"73521"</f>
        <v>73521</v>
      </c>
      <c r="DR33" t="s">
        <v>712</v>
      </c>
      <c r="DS33" t="s">
        <v>3080</v>
      </c>
      <c r="DT33">
        <v>1</v>
      </c>
      <c r="DU33">
        <v>4</v>
      </c>
      <c r="DV33" t="s">
        <v>134</v>
      </c>
      <c r="DW33" t="s">
        <v>134</v>
      </c>
      <c r="DX33" t="s">
        <v>134</v>
      </c>
      <c r="DY33" t="s">
        <v>134</v>
      </c>
      <c r="DZ33">
        <v>2</v>
      </c>
      <c r="EA33" t="s">
        <v>136</v>
      </c>
      <c r="EC33" s="5">
        <v>12.68</v>
      </c>
      <c r="ED33" s="5">
        <v>55</v>
      </c>
      <c r="EE33">
        <v>15804819467</v>
      </c>
      <c r="EF33" t="s">
        <v>9857</v>
      </c>
      <c r="EG33" t="s">
        <v>148</v>
      </c>
      <c r="EH33">
        <v>0</v>
      </c>
    </row>
    <row r="34" spans="1:138" ht="15" customHeight="1" x14ac:dyDescent="0.35">
      <c r="A34" t="s">
        <v>18109</v>
      </c>
      <c r="B34" t="s">
        <v>157</v>
      </c>
      <c r="C34" s="1">
        <v>44092.75816863426</v>
      </c>
      <c r="D34" s="1">
        <v>44105</v>
      </c>
      <c r="E34" t="s">
        <v>133</v>
      </c>
      <c r="F34" t="s">
        <v>136</v>
      </c>
      <c r="G34" t="s">
        <v>135</v>
      </c>
      <c r="H34" t="s">
        <v>136</v>
      </c>
      <c r="I34" t="s">
        <v>9849</v>
      </c>
      <c r="K34" t="s">
        <v>18110</v>
      </c>
      <c r="L34" t="s">
        <v>18111</v>
      </c>
      <c r="M34" t="s">
        <v>9852</v>
      </c>
      <c r="N34" t="s">
        <v>460</v>
      </c>
      <c r="O34" s="4">
        <v>73522</v>
      </c>
      <c r="P34" t="s">
        <v>140</v>
      </c>
      <c r="R34">
        <v>15804819467</v>
      </c>
      <c r="T34">
        <v>115111</v>
      </c>
      <c r="U34" t="s">
        <v>9853</v>
      </c>
      <c r="V34" t="s">
        <v>3768</v>
      </c>
      <c r="X34" t="s">
        <v>9854</v>
      </c>
      <c r="Y34" t="s">
        <v>18110</v>
      </c>
      <c r="Z34" t="s">
        <v>18111</v>
      </c>
      <c r="AA34" t="s">
        <v>9852</v>
      </c>
      <c r="AB34" t="s">
        <v>460</v>
      </c>
      <c r="AC34" s="4">
        <v>73522</v>
      </c>
      <c r="AD34" t="s">
        <v>140</v>
      </c>
      <c r="AF34">
        <v>15804819467</v>
      </c>
      <c r="AH34" t="s">
        <v>148</v>
      </c>
      <c r="AI34" t="s">
        <v>168</v>
      </c>
      <c r="AJ34" t="s">
        <v>456</v>
      </c>
      <c r="AK34" t="s">
        <v>457</v>
      </c>
      <c r="AM34" t="s">
        <v>458</v>
      </c>
      <c r="AO34" t="s">
        <v>459</v>
      </c>
      <c r="AP34" t="s">
        <v>460</v>
      </c>
      <c r="AQ34" s="4">
        <v>73737</v>
      </c>
      <c r="AR34" t="s">
        <v>140</v>
      </c>
      <c r="AT34">
        <v>15802274747</v>
      </c>
      <c r="AV34" t="s">
        <v>461</v>
      </c>
      <c r="AW34" t="s">
        <v>462</v>
      </c>
      <c r="AZ34" t="s">
        <v>288</v>
      </c>
      <c r="BA34" t="s">
        <v>289</v>
      </c>
      <c r="BB34" t="s">
        <v>136</v>
      </c>
      <c r="BC34" t="s">
        <v>136</v>
      </c>
      <c r="BD34" t="s">
        <v>148</v>
      </c>
      <c r="BE34" t="s">
        <v>136</v>
      </c>
      <c r="BF34" t="s">
        <v>136</v>
      </c>
      <c r="BG34" t="s">
        <v>134</v>
      </c>
      <c r="BH34" t="s">
        <v>136</v>
      </c>
      <c r="BN34" t="s">
        <v>18112</v>
      </c>
      <c r="BO34" t="s">
        <v>18113</v>
      </c>
      <c r="BP34">
        <v>15</v>
      </c>
      <c r="BQ34">
        <v>15</v>
      </c>
      <c r="BR34">
        <v>15</v>
      </c>
      <c r="BS34" s="1">
        <v>44150</v>
      </c>
      <c r="BT34" s="1">
        <v>44377</v>
      </c>
      <c r="BU34" s="1">
        <v>44150</v>
      </c>
      <c r="BV34" s="1">
        <v>44377</v>
      </c>
      <c r="BW34" t="s">
        <v>136</v>
      </c>
      <c r="BX34">
        <v>48</v>
      </c>
      <c r="BY34">
        <v>0</v>
      </c>
      <c r="BZ34">
        <v>8</v>
      </c>
      <c r="CA34">
        <v>8</v>
      </c>
      <c r="CB34">
        <v>8</v>
      </c>
      <c r="CC34">
        <v>8</v>
      </c>
      <c r="CD34">
        <v>8</v>
      </c>
      <c r="CE34">
        <v>8</v>
      </c>
      <c r="CF34" t="str">
        <f>"8:00 AM"</f>
        <v>8:00 AM</v>
      </c>
      <c r="CG34" t="str">
        <f>"5:00 PM"</f>
        <v>5:00 PM</v>
      </c>
      <c r="CH34" s="5">
        <v>12.67</v>
      </c>
      <c r="CI34" t="s">
        <v>146</v>
      </c>
      <c r="CL34" t="s">
        <v>136</v>
      </c>
      <c r="CM34" t="s">
        <v>147</v>
      </c>
      <c r="CN34" t="s">
        <v>148</v>
      </c>
      <c r="CO34" t="s">
        <v>465</v>
      </c>
      <c r="CP34" t="s">
        <v>149</v>
      </c>
      <c r="CQ34">
        <v>3</v>
      </c>
      <c r="CR34">
        <v>0</v>
      </c>
      <c r="CS34" t="s">
        <v>136</v>
      </c>
      <c r="CT34" t="s">
        <v>134</v>
      </c>
      <c r="CU34" t="s">
        <v>136</v>
      </c>
      <c r="CV34" t="s">
        <v>134</v>
      </c>
      <c r="CW34" t="s">
        <v>134</v>
      </c>
      <c r="CX34">
        <v>75</v>
      </c>
      <c r="CY34" t="s">
        <v>134</v>
      </c>
      <c r="CZ34" t="s">
        <v>134</v>
      </c>
      <c r="DA34" t="s">
        <v>134</v>
      </c>
      <c r="DB34" t="s">
        <v>136</v>
      </c>
      <c r="DC34" t="s">
        <v>134</v>
      </c>
      <c r="DD34" t="s">
        <v>136</v>
      </c>
      <c r="DF34" t="s">
        <v>466</v>
      </c>
      <c r="DG34" t="s">
        <v>18114</v>
      </c>
      <c r="DH34" t="s">
        <v>18115</v>
      </c>
      <c r="DI34" t="s">
        <v>374</v>
      </c>
      <c r="DJ34" s="4">
        <v>79556</v>
      </c>
      <c r="DK34" t="s">
        <v>18116</v>
      </c>
      <c r="DL34" t="s">
        <v>134</v>
      </c>
      <c r="DM34">
        <v>2</v>
      </c>
      <c r="DN34" t="s">
        <v>18114</v>
      </c>
      <c r="DO34" t="s">
        <v>18115</v>
      </c>
      <c r="DP34" t="s">
        <v>374</v>
      </c>
      <c r="DQ34" t="str">
        <f>"79556"</f>
        <v>79556</v>
      </c>
      <c r="DR34" t="s">
        <v>18116</v>
      </c>
      <c r="DS34" t="s">
        <v>551</v>
      </c>
      <c r="DT34">
        <v>3</v>
      </c>
      <c r="DU34">
        <v>12</v>
      </c>
      <c r="DV34" t="s">
        <v>134</v>
      </c>
      <c r="DW34" t="s">
        <v>134</v>
      </c>
      <c r="DX34" t="s">
        <v>134</v>
      </c>
      <c r="DY34" t="s">
        <v>134</v>
      </c>
      <c r="DZ34">
        <v>2</v>
      </c>
      <c r="EA34" t="s">
        <v>136</v>
      </c>
      <c r="EC34" s="5">
        <v>12.68</v>
      </c>
      <c r="ED34" s="5">
        <v>55</v>
      </c>
      <c r="EE34">
        <v>15804819467</v>
      </c>
      <c r="EF34" t="s">
        <v>9857</v>
      </c>
      <c r="EG34" t="s">
        <v>148</v>
      </c>
      <c r="EH34">
        <v>0</v>
      </c>
    </row>
    <row r="35" spans="1:138" ht="15" customHeight="1" x14ac:dyDescent="0.35">
      <c r="A35" t="s">
        <v>20975</v>
      </c>
      <c r="B35" t="s">
        <v>361</v>
      </c>
      <c r="C35" s="1">
        <v>44088.620921527778</v>
      </c>
      <c r="D35" s="1">
        <v>44105</v>
      </c>
      <c r="E35" t="s">
        <v>133</v>
      </c>
      <c r="F35" t="s">
        <v>136</v>
      </c>
      <c r="G35" t="s">
        <v>135</v>
      </c>
      <c r="H35" t="s">
        <v>134</v>
      </c>
      <c r="I35" t="s">
        <v>20976</v>
      </c>
      <c r="K35" t="s">
        <v>20977</v>
      </c>
      <c r="M35" t="s">
        <v>10920</v>
      </c>
      <c r="N35" t="s">
        <v>277</v>
      </c>
      <c r="O35" s="4">
        <v>60034</v>
      </c>
      <c r="P35" t="s">
        <v>140</v>
      </c>
      <c r="R35">
        <v>18157906191</v>
      </c>
      <c r="T35">
        <v>111191</v>
      </c>
      <c r="U35" t="s">
        <v>1205</v>
      </c>
      <c r="V35" t="s">
        <v>20978</v>
      </c>
      <c r="X35" t="s">
        <v>164</v>
      </c>
      <c r="Y35" t="s">
        <v>20977</v>
      </c>
      <c r="AA35" t="s">
        <v>10920</v>
      </c>
      <c r="AB35" t="s">
        <v>277</v>
      </c>
      <c r="AC35" s="4">
        <v>60034</v>
      </c>
      <c r="AD35" t="s">
        <v>140</v>
      </c>
      <c r="AF35">
        <v>18157906191</v>
      </c>
      <c r="AH35" t="s">
        <v>155</v>
      </c>
      <c r="AI35" t="s">
        <v>168</v>
      </c>
      <c r="AJ35" t="s">
        <v>1210</v>
      </c>
      <c r="AK35" t="s">
        <v>1211</v>
      </c>
      <c r="AM35" t="s">
        <v>1212</v>
      </c>
      <c r="AO35" t="s">
        <v>1213</v>
      </c>
      <c r="AP35" t="s">
        <v>460</v>
      </c>
      <c r="AQ35" s="4">
        <v>74132</v>
      </c>
      <c r="AR35" t="s">
        <v>140</v>
      </c>
      <c r="AS35" t="s">
        <v>1214</v>
      </c>
      <c r="AT35">
        <v>19189065212</v>
      </c>
      <c r="AV35" t="s">
        <v>1215</v>
      </c>
      <c r="AW35" t="s">
        <v>1216</v>
      </c>
      <c r="AZ35" t="s">
        <v>288</v>
      </c>
      <c r="BA35" t="s">
        <v>289</v>
      </c>
      <c r="BB35" t="s">
        <v>136</v>
      </c>
      <c r="BC35" t="s">
        <v>136</v>
      </c>
      <c r="BD35" t="s">
        <v>148</v>
      </c>
      <c r="BE35" t="s">
        <v>136</v>
      </c>
      <c r="BF35" t="s">
        <v>136</v>
      </c>
      <c r="BG35" t="s">
        <v>134</v>
      </c>
      <c r="BH35" t="s">
        <v>136</v>
      </c>
      <c r="BN35" t="s">
        <v>20979</v>
      </c>
      <c r="BO35" t="s">
        <v>11756</v>
      </c>
      <c r="BP35">
        <v>15</v>
      </c>
      <c r="BQ35">
        <v>2</v>
      </c>
      <c r="BR35">
        <v>2</v>
      </c>
      <c r="BS35" s="1">
        <v>44105</v>
      </c>
      <c r="BT35" s="1">
        <v>44180</v>
      </c>
      <c r="BU35" s="1">
        <v>44105</v>
      </c>
      <c r="BV35" s="1">
        <v>44180</v>
      </c>
      <c r="BW35" t="s">
        <v>136</v>
      </c>
      <c r="BX35">
        <v>48</v>
      </c>
      <c r="BY35">
        <v>0</v>
      </c>
      <c r="BZ35">
        <v>8</v>
      </c>
      <c r="CA35">
        <v>8</v>
      </c>
      <c r="CB35">
        <v>8</v>
      </c>
      <c r="CC35">
        <v>8</v>
      </c>
      <c r="CD35">
        <v>8</v>
      </c>
      <c r="CE35">
        <v>8</v>
      </c>
      <c r="CF35" t="str">
        <f>"7:00 AM"</f>
        <v>7:00 AM</v>
      </c>
      <c r="CG35" t="str">
        <f>"4:00 PM"</f>
        <v>4:00 PM</v>
      </c>
      <c r="CH35" s="5">
        <v>14.52</v>
      </c>
      <c r="CI35" t="s">
        <v>146</v>
      </c>
      <c r="CL35" t="s">
        <v>136</v>
      </c>
      <c r="CM35" t="s">
        <v>354</v>
      </c>
      <c r="CN35" t="s">
        <v>945</v>
      </c>
      <c r="CO35" t="s">
        <v>1218</v>
      </c>
      <c r="CP35" t="s">
        <v>545</v>
      </c>
      <c r="CQ35">
        <v>3</v>
      </c>
      <c r="CR35">
        <v>0</v>
      </c>
      <c r="CS35" t="s">
        <v>136</v>
      </c>
      <c r="CT35" t="s">
        <v>134</v>
      </c>
      <c r="CU35" t="s">
        <v>136</v>
      </c>
      <c r="CV35" t="s">
        <v>136</v>
      </c>
      <c r="CW35" t="s">
        <v>136</v>
      </c>
      <c r="CY35" t="s">
        <v>136</v>
      </c>
      <c r="CZ35" t="s">
        <v>136</v>
      </c>
      <c r="DA35" t="s">
        <v>136</v>
      </c>
      <c r="DB35" t="s">
        <v>136</v>
      </c>
      <c r="DC35" t="s">
        <v>136</v>
      </c>
      <c r="DD35" t="s">
        <v>136</v>
      </c>
      <c r="DF35" t="s">
        <v>20980</v>
      </c>
      <c r="DG35" t="s">
        <v>20977</v>
      </c>
      <c r="DH35" t="s">
        <v>10920</v>
      </c>
      <c r="DI35" t="s">
        <v>277</v>
      </c>
      <c r="DJ35" s="4">
        <v>60034</v>
      </c>
      <c r="DK35" t="s">
        <v>3155</v>
      </c>
      <c r="DL35" t="s">
        <v>136</v>
      </c>
      <c r="DM35">
        <v>1</v>
      </c>
      <c r="DN35" t="s">
        <v>20981</v>
      </c>
      <c r="DO35" t="s">
        <v>20982</v>
      </c>
      <c r="DP35" t="s">
        <v>277</v>
      </c>
      <c r="DQ35" t="str">
        <f>"60033"</f>
        <v>60033</v>
      </c>
      <c r="DR35" t="s">
        <v>3155</v>
      </c>
      <c r="DS35" t="s">
        <v>3402</v>
      </c>
      <c r="DT35">
        <v>1</v>
      </c>
      <c r="DU35">
        <v>8</v>
      </c>
      <c r="DV35" t="s">
        <v>134</v>
      </c>
      <c r="DW35" t="s">
        <v>134</v>
      </c>
      <c r="DX35" t="s">
        <v>134</v>
      </c>
      <c r="DY35" t="s">
        <v>136</v>
      </c>
      <c r="DZ35">
        <v>1</v>
      </c>
      <c r="EA35" t="s">
        <v>136</v>
      </c>
      <c r="EC35" s="5">
        <v>12.68</v>
      </c>
      <c r="ED35" s="5">
        <v>55</v>
      </c>
      <c r="EE35">
        <v>18157906191</v>
      </c>
      <c r="EF35" t="s">
        <v>148</v>
      </c>
      <c r="EG35" t="s">
        <v>1221</v>
      </c>
      <c r="EH35">
        <v>0</v>
      </c>
    </row>
    <row r="36" spans="1:138" ht="15" customHeight="1" x14ac:dyDescent="0.35">
      <c r="A36" t="s">
        <v>18045</v>
      </c>
      <c r="B36" t="s">
        <v>273</v>
      </c>
      <c r="C36" s="1">
        <v>44092.567374189814</v>
      </c>
      <c r="D36" s="1">
        <v>44105</v>
      </c>
      <c r="E36" t="s">
        <v>133</v>
      </c>
      <c r="F36" t="s">
        <v>136</v>
      </c>
      <c r="G36" t="s">
        <v>135</v>
      </c>
      <c r="H36" t="s">
        <v>136</v>
      </c>
      <c r="I36" t="s">
        <v>18046</v>
      </c>
      <c r="K36" t="s">
        <v>18047</v>
      </c>
      <c r="M36" t="s">
        <v>3821</v>
      </c>
      <c r="N36" t="s">
        <v>1187</v>
      </c>
      <c r="O36" s="4">
        <v>67863</v>
      </c>
      <c r="P36" t="s">
        <v>140</v>
      </c>
      <c r="R36">
        <v>16208741160</v>
      </c>
      <c r="T36">
        <v>1111</v>
      </c>
      <c r="U36" t="s">
        <v>11635</v>
      </c>
      <c r="V36" t="s">
        <v>1147</v>
      </c>
      <c r="X36" t="s">
        <v>747</v>
      </c>
      <c r="Y36" t="s">
        <v>18047</v>
      </c>
      <c r="AA36" t="s">
        <v>3821</v>
      </c>
      <c r="AB36" t="s">
        <v>1187</v>
      </c>
      <c r="AC36" s="4">
        <v>67863</v>
      </c>
      <c r="AD36" t="s">
        <v>140</v>
      </c>
      <c r="AF36">
        <v>16208741160</v>
      </c>
      <c r="AH36" t="s">
        <v>18048</v>
      </c>
      <c r="AI36" t="s">
        <v>168</v>
      </c>
      <c r="AJ36" t="s">
        <v>725</v>
      </c>
      <c r="AK36" t="s">
        <v>2767</v>
      </c>
      <c r="AL36" t="s">
        <v>2768</v>
      </c>
      <c r="AM36" t="s">
        <v>728</v>
      </c>
      <c r="AN36" t="s">
        <v>729</v>
      </c>
      <c r="AO36" t="s">
        <v>730</v>
      </c>
      <c r="AP36" t="s">
        <v>720</v>
      </c>
      <c r="AQ36" s="4">
        <v>38930</v>
      </c>
      <c r="AR36" t="s">
        <v>140</v>
      </c>
      <c r="AT36">
        <v>16623854219</v>
      </c>
      <c r="AV36" t="s">
        <v>2769</v>
      </c>
      <c r="AW36" t="s">
        <v>732</v>
      </c>
      <c r="AZ36" t="s">
        <v>288</v>
      </c>
      <c r="BA36" t="s">
        <v>289</v>
      </c>
      <c r="BB36" t="s">
        <v>136</v>
      </c>
      <c r="BC36" t="s">
        <v>136</v>
      </c>
      <c r="BD36" t="s">
        <v>148</v>
      </c>
      <c r="BE36" t="s">
        <v>136</v>
      </c>
      <c r="BF36" t="s">
        <v>136</v>
      </c>
      <c r="BG36" t="s">
        <v>134</v>
      </c>
      <c r="BH36" t="s">
        <v>136</v>
      </c>
      <c r="BN36" t="s">
        <v>18049</v>
      </c>
      <c r="BO36" t="s">
        <v>734</v>
      </c>
      <c r="BP36">
        <v>1</v>
      </c>
      <c r="BQ36">
        <v>1</v>
      </c>
      <c r="BS36" s="1">
        <v>44150</v>
      </c>
      <c r="BT36" s="1">
        <v>44242</v>
      </c>
      <c r="BU36" s="1">
        <v>44150</v>
      </c>
      <c r="BV36" s="1">
        <v>44242</v>
      </c>
      <c r="BW36" t="s">
        <v>136</v>
      </c>
      <c r="BX36">
        <v>49.98</v>
      </c>
      <c r="BY36">
        <v>0</v>
      </c>
      <c r="BZ36">
        <v>8.33</v>
      </c>
      <c r="CA36">
        <v>8.33</v>
      </c>
      <c r="CB36">
        <v>8.33</v>
      </c>
      <c r="CC36">
        <v>8.33</v>
      </c>
      <c r="CD36">
        <v>8.33</v>
      </c>
      <c r="CE36">
        <v>8.33</v>
      </c>
      <c r="CF36" t="str">
        <f>"8:00 AM"</f>
        <v>8:00 AM</v>
      </c>
      <c r="CG36" t="str">
        <f>"4:10 PM"</f>
        <v>4:10 PM</v>
      </c>
      <c r="CH36" s="5">
        <v>14.99</v>
      </c>
      <c r="CI36" t="s">
        <v>146</v>
      </c>
      <c r="CL36" t="s">
        <v>134</v>
      </c>
      <c r="CM36" t="s">
        <v>312</v>
      </c>
      <c r="CN36" t="s">
        <v>148</v>
      </c>
      <c r="CO36" t="s">
        <v>3032</v>
      </c>
      <c r="CP36" t="s">
        <v>149</v>
      </c>
      <c r="CQ36">
        <v>6</v>
      </c>
      <c r="CR36">
        <v>0</v>
      </c>
      <c r="CS36" t="s">
        <v>134</v>
      </c>
      <c r="CT36" t="s">
        <v>134</v>
      </c>
      <c r="CU36" t="s">
        <v>136</v>
      </c>
      <c r="CV36" t="s">
        <v>136</v>
      </c>
      <c r="CW36" t="s">
        <v>134</v>
      </c>
      <c r="CX36">
        <v>50</v>
      </c>
      <c r="CY36" t="s">
        <v>136</v>
      </c>
      <c r="CZ36" t="s">
        <v>136</v>
      </c>
      <c r="DA36" t="s">
        <v>136</v>
      </c>
      <c r="DB36" t="s">
        <v>136</v>
      </c>
      <c r="DC36" t="s">
        <v>136</v>
      </c>
      <c r="DD36" t="s">
        <v>136</v>
      </c>
      <c r="DF36" t="s">
        <v>18050</v>
      </c>
      <c r="DG36" t="s">
        <v>18047</v>
      </c>
      <c r="DH36" t="s">
        <v>3821</v>
      </c>
      <c r="DI36" t="s">
        <v>1187</v>
      </c>
      <c r="DJ36" s="4">
        <v>67863</v>
      </c>
      <c r="DK36" t="s">
        <v>3828</v>
      </c>
      <c r="DL36" t="s">
        <v>136</v>
      </c>
      <c r="DM36">
        <v>1</v>
      </c>
      <c r="DN36" t="s">
        <v>18051</v>
      </c>
      <c r="DO36" t="s">
        <v>3821</v>
      </c>
      <c r="DP36" t="s">
        <v>1187</v>
      </c>
      <c r="DQ36" t="str">
        <f>"67863"</f>
        <v>67863</v>
      </c>
      <c r="DR36" t="s">
        <v>3828</v>
      </c>
      <c r="DS36" t="s">
        <v>7207</v>
      </c>
      <c r="DT36">
        <v>1</v>
      </c>
      <c r="DU36">
        <v>1</v>
      </c>
      <c r="DV36" t="s">
        <v>134</v>
      </c>
      <c r="DW36" t="s">
        <v>134</v>
      </c>
      <c r="DX36" t="s">
        <v>134</v>
      </c>
      <c r="DY36" t="s">
        <v>136</v>
      </c>
      <c r="DZ36">
        <v>1</v>
      </c>
      <c r="EA36" t="s">
        <v>136</v>
      </c>
      <c r="EC36" s="5">
        <v>12.68</v>
      </c>
      <c r="ED36" s="5">
        <v>55</v>
      </c>
      <c r="EE36">
        <v>16208741160</v>
      </c>
      <c r="EF36" t="s">
        <v>18048</v>
      </c>
      <c r="EG36" t="s">
        <v>148</v>
      </c>
      <c r="EH36">
        <v>1</v>
      </c>
    </row>
    <row r="37" spans="1:138" ht="15" customHeight="1" x14ac:dyDescent="0.35">
      <c r="A37" t="s">
        <v>16072</v>
      </c>
      <c r="B37" t="s">
        <v>361</v>
      </c>
      <c r="C37" s="1">
        <v>44089.543241782405</v>
      </c>
      <c r="D37" s="1">
        <v>44105</v>
      </c>
      <c r="E37" t="s">
        <v>579</v>
      </c>
      <c r="F37" t="s">
        <v>136</v>
      </c>
      <c r="G37" t="s">
        <v>135</v>
      </c>
      <c r="H37" t="s">
        <v>136</v>
      </c>
      <c r="I37" t="s">
        <v>16073</v>
      </c>
      <c r="K37" t="s">
        <v>16074</v>
      </c>
      <c r="L37" t="s">
        <v>16075</v>
      </c>
      <c r="M37" t="s">
        <v>15435</v>
      </c>
      <c r="N37" t="s">
        <v>584</v>
      </c>
      <c r="O37" s="4">
        <v>84329</v>
      </c>
      <c r="P37" t="s">
        <v>140</v>
      </c>
      <c r="R37">
        <v>14352794633</v>
      </c>
      <c r="T37">
        <v>112410</v>
      </c>
      <c r="U37" t="s">
        <v>2162</v>
      </c>
      <c r="V37" t="s">
        <v>16076</v>
      </c>
      <c r="X37" t="s">
        <v>1091</v>
      </c>
      <c r="Y37" t="s">
        <v>16074</v>
      </c>
      <c r="Z37" t="s">
        <v>148</v>
      </c>
      <c r="AA37" t="s">
        <v>15435</v>
      </c>
      <c r="AB37" t="s">
        <v>584</v>
      </c>
      <c r="AC37" s="4">
        <v>84329</v>
      </c>
      <c r="AD37" t="s">
        <v>140</v>
      </c>
      <c r="AF37">
        <v>14352794633</v>
      </c>
      <c r="AH37" t="s">
        <v>16077</v>
      </c>
      <c r="AI37" t="s">
        <v>168</v>
      </c>
      <c r="AJ37" t="s">
        <v>588</v>
      </c>
      <c r="AK37" t="s">
        <v>589</v>
      </c>
      <c r="AM37" t="s">
        <v>590</v>
      </c>
      <c r="AO37" t="s">
        <v>591</v>
      </c>
      <c r="AP37" t="s">
        <v>592</v>
      </c>
      <c r="AQ37" s="4">
        <v>82601</v>
      </c>
      <c r="AR37" t="s">
        <v>140</v>
      </c>
      <c r="AT37">
        <v>13074722105</v>
      </c>
      <c r="AV37" t="s">
        <v>593</v>
      </c>
      <c r="AW37" t="s">
        <v>594</v>
      </c>
      <c r="AZ37" t="s">
        <v>334</v>
      </c>
      <c r="BA37" t="s">
        <v>335</v>
      </c>
      <c r="BB37" t="s">
        <v>136</v>
      </c>
      <c r="BC37" t="s">
        <v>136</v>
      </c>
      <c r="BD37" t="s">
        <v>148</v>
      </c>
      <c r="BE37" t="s">
        <v>136</v>
      </c>
      <c r="BF37" t="s">
        <v>136</v>
      </c>
      <c r="BG37" t="s">
        <v>134</v>
      </c>
      <c r="BH37" t="s">
        <v>136</v>
      </c>
      <c r="BN37" t="s">
        <v>16078</v>
      </c>
      <c r="BO37" t="s">
        <v>2952</v>
      </c>
      <c r="BP37">
        <v>3</v>
      </c>
      <c r="BQ37">
        <v>3</v>
      </c>
      <c r="BR37">
        <v>3</v>
      </c>
      <c r="BS37" s="1">
        <v>44136</v>
      </c>
      <c r="BT37" s="1">
        <v>44196</v>
      </c>
      <c r="BU37" s="1">
        <v>44136</v>
      </c>
      <c r="BV37" s="1">
        <v>44196</v>
      </c>
      <c r="BW37" t="s">
        <v>134</v>
      </c>
      <c r="CH37" s="5">
        <v>1682.33</v>
      </c>
      <c r="CI37" t="s">
        <v>597</v>
      </c>
      <c r="CJ37">
        <v>0</v>
      </c>
      <c r="CK37" t="s">
        <v>1362</v>
      </c>
      <c r="CL37" t="s">
        <v>136</v>
      </c>
      <c r="CM37" t="s">
        <v>354</v>
      </c>
      <c r="CN37" t="s">
        <v>945</v>
      </c>
      <c r="CO37" t="s">
        <v>2225</v>
      </c>
      <c r="CP37" t="s">
        <v>149</v>
      </c>
      <c r="CQ37">
        <v>6</v>
      </c>
      <c r="CR37">
        <v>0</v>
      </c>
      <c r="CS37" t="s">
        <v>136</v>
      </c>
      <c r="CT37" t="s">
        <v>134</v>
      </c>
      <c r="CU37" t="s">
        <v>136</v>
      </c>
      <c r="CV37" t="s">
        <v>136</v>
      </c>
      <c r="CW37" t="s">
        <v>134</v>
      </c>
      <c r="CX37">
        <v>50</v>
      </c>
      <c r="CY37" t="s">
        <v>134</v>
      </c>
      <c r="CZ37" t="s">
        <v>136</v>
      </c>
      <c r="DA37" t="s">
        <v>134</v>
      </c>
      <c r="DB37" t="s">
        <v>136</v>
      </c>
      <c r="DC37" t="s">
        <v>136</v>
      </c>
      <c r="DD37" t="s">
        <v>136</v>
      </c>
      <c r="DF37" s="2" t="s">
        <v>2272</v>
      </c>
      <c r="DG37" t="s">
        <v>16079</v>
      </c>
      <c r="DH37" t="s">
        <v>15435</v>
      </c>
      <c r="DI37" t="s">
        <v>584</v>
      </c>
      <c r="DJ37" s="4">
        <v>84329</v>
      </c>
      <c r="DK37" t="s">
        <v>603</v>
      </c>
      <c r="DL37" t="s">
        <v>134</v>
      </c>
      <c r="DM37">
        <v>2</v>
      </c>
      <c r="DN37" t="s">
        <v>16080</v>
      </c>
      <c r="DO37" t="s">
        <v>15435</v>
      </c>
      <c r="DP37" t="s">
        <v>584</v>
      </c>
      <c r="DQ37" t="str">
        <f>"84329"</f>
        <v>84329</v>
      </c>
      <c r="DR37" t="s">
        <v>603</v>
      </c>
      <c r="DS37" t="s">
        <v>1099</v>
      </c>
      <c r="DT37">
        <v>2</v>
      </c>
      <c r="DU37">
        <v>5</v>
      </c>
      <c r="DV37" t="s">
        <v>136</v>
      </c>
      <c r="DW37" t="s">
        <v>136</v>
      </c>
      <c r="DX37" t="s">
        <v>134</v>
      </c>
      <c r="DY37" t="s">
        <v>136</v>
      </c>
      <c r="DZ37">
        <v>1</v>
      </c>
      <c r="EA37" t="s">
        <v>136</v>
      </c>
      <c r="EC37" s="5">
        <v>12.68</v>
      </c>
      <c r="ED37" s="5">
        <v>55</v>
      </c>
      <c r="EE37">
        <v>13074722105</v>
      </c>
      <c r="EF37" t="s">
        <v>593</v>
      </c>
      <c r="EG37" t="s">
        <v>148</v>
      </c>
      <c r="EH37">
        <v>0</v>
      </c>
    </row>
    <row r="38" spans="1:138" ht="15" customHeight="1" x14ac:dyDescent="0.35">
      <c r="A38" t="s">
        <v>24710</v>
      </c>
      <c r="B38" t="s">
        <v>273</v>
      </c>
      <c r="C38" s="1">
        <v>44091.438531828702</v>
      </c>
      <c r="D38" s="1">
        <v>44105</v>
      </c>
      <c r="E38" t="s">
        <v>579</v>
      </c>
      <c r="F38" t="s">
        <v>136</v>
      </c>
      <c r="G38" t="s">
        <v>135</v>
      </c>
      <c r="H38" t="s">
        <v>136</v>
      </c>
      <c r="I38" t="s">
        <v>24711</v>
      </c>
      <c r="K38" t="s">
        <v>24712</v>
      </c>
      <c r="L38" t="s">
        <v>24713</v>
      </c>
      <c r="M38" t="s">
        <v>6478</v>
      </c>
      <c r="N38" t="s">
        <v>1358</v>
      </c>
      <c r="O38" s="4">
        <v>81625</v>
      </c>
      <c r="P38" t="s">
        <v>140</v>
      </c>
      <c r="R38">
        <v>19703265889</v>
      </c>
      <c r="T38">
        <v>112410</v>
      </c>
      <c r="U38" t="s">
        <v>22594</v>
      </c>
      <c r="V38" t="s">
        <v>24714</v>
      </c>
      <c r="X38" t="s">
        <v>24715</v>
      </c>
      <c r="Y38" t="s">
        <v>24712</v>
      </c>
      <c r="Z38" t="s">
        <v>148</v>
      </c>
      <c r="AA38" t="s">
        <v>6478</v>
      </c>
      <c r="AB38" t="s">
        <v>1358</v>
      </c>
      <c r="AC38" s="4">
        <v>81625</v>
      </c>
      <c r="AD38" t="s">
        <v>140</v>
      </c>
      <c r="AF38">
        <v>19703265889</v>
      </c>
      <c r="AH38" t="s">
        <v>24716</v>
      </c>
      <c r="AI38" t="s">
        <v>168</v>
      </c>
      <c r="AJ38" t="s">
        <v>24717</v>
      </c>
      <c r="AK38" t="s">
        <v>589</v>
      </c>
      <c r="AM38" t="s">
        <v>2949</v>
      </c>
      <c r="AO38" t="s">
        <v>591</v>
      </c>
      <c r="AP38" t="s">
        <v>592</v>
      </c>
      <c r="AQ38" s="4">
        <v>82601</v>
      </c>
      <c r="AR38" t="s">
        <v>140</v>
      </c>
      <c r="AS38" t="s">
        <v>2950</v>
      </c>
      <c r="AT38">
        <v>13074722105</v>
      </c>
      <c r="AV38" t="s">
        <v>593</v>
      </c>
      <c r="AW38" t="s">
        <v>594</v>
      </c>
      <c r="AZ38" t="s">
        <v>334</v>
      </c>
      <c r="BA38" t="s">
        <v>335</v>
      </c>
      <c r="BB38" t="s">
        <v>136</v>
      </c>
      <c r="BC38" t="s">
        <v>136</v>
      </c>
      <c r="BD38" t="s">
        <v>148</v>
      </c>
      <c r="BE38" t="s">
        <v>136</v>
      </c>
      <c r="BF38" t="s">
        <v>136</v>
      </c>
      <c r="BG38" t="s">
        <v>134</v>
      </c>
      <c r="BH38" t="s">
        <v>136</v>
      </c>
      <c r="BN38" t="s">
        <v>24718</v>
      </c>
      <c r="BO38" t="s">
        <v>596</v>
      </c>
      <c r="BP38">
        <v>3</v>
      </c>
      <c r="BQ38">
        <v>3</v>
      </c>
      <c r="BS38" s="1">
        <v>44136</v>
      </c>
      <c r="BT38" s="1">
        <v>44286</v>
      </c>
      <c r="BU38" s="1">
        <v>44136</v>
      </c>
      <c r="BV38" s="1">
        <v>44286</v>
      </c>
      <c r="BW38" t="s">
        <v>134</v>
      </c>
      <c r="CH38" s="5">
        <v>1682.33</v>
      </c>
      <c r="CI38" t="s">
        <v>597</v>
      </c>
      <c r="CJ38">
        <v>0</v>
      </c>
      <c r="CK38" t="s">
        <v>1362</v>
      </c>
      <c r="CL38" t="s">
        <v>136</v>
      </c>
      <c r="CM38" t="s">
        <v>354</v>
      </c>
      <c r="CN38" t="s">
        <v>599</v>
      </c>
      <c r="CO38" t="s">
        <v>2225</v>
      </c>
      <c r="CP38" t="s">
        <v>149</v>
      </c>
      <c r="CQ38">
        <v>6</v>
      </c>
      <c r="CR38">
        <v>0</v>
      </c>
      <c r="CS38" t="s">
        <v>136</v>
      </c>
      <c r="CT38" t="s">
        <v>134</v>
      </c>
      <c r="CU38" t="s">
        <v>136</v>
      </c>
      <c r="CV38" t="s">
        <v>136</v>
      </c>
      <c r="CW38" t="s">
        <v>134</v>
      </c>
      <c r="CX38">
        <v>50</v>
      </c>
      <c r="CY38" t="s">
        <v>134</v>
      </c>
      <c r="CZ38" t="s">
        <v>136</v>
      </c>
      <c r="DA38" t="s">
        <v>134</v>
      </c>
      <c r="DB38" t="s">
        <v>136</v>
      </c>
      <c r="DC38" t="s">
        <v>136</v>
      </c>
      <c r="DD38" t="s">
        <v>136</v>
      </c>
      <c r="DF38" s="2" t="s">
        <v>6561</v>
      </c>
      <c r="DG38" t="s">
        <v>24712</v>
      </c>
      <c r="DH38" t="s">
        <v>6478</v>
      </c>
      <c r="DI38" t="s">
        <v>1358</v>
      </c>
      <c r="DJ38" s="4">
        <v>81625</v>
      </c>
      <c r="DK38" t="s">
        <v>4778</v>
      </c>
      <c r="DL38" t="s">
        <v>136</v>
      </c>
      <c r="DM38">
        <v>1</v>
      </c>
      <c r="DN38" t="s">
        <v>24712</v>
      </c>
      <c r="DO38" t="s">
        <v>6478</v>
      </c>
      <c r="DP38" t="s">
        <v>1358</v>
      </c>
      <c r="DQ38" t="str">
        <f>"81625"</f>
        <v>81625</v>
      </c>
      <c r="DR38" t="s">
        <v>4778</v>
      </c>
      <c r="DS38" t="s">
        <v>605</v>
      </c>
      <c r="DT38">
        <v>7</v>
      </c>
      <c r="DU38">
        <v>7</v>
      </c>
      <c r="DV38" t="s">
        <v>136</v>
      </c>
      <c r="DW38" t="s">
        <v>136</v>
      </c>
      <c r="DX38" t="s">
        <v>134</v>
      </c>
      <c r="DY38" t="s">
        <v>136</v>
      </c>
      <c r="DZ38">
        <v>1</v>
      </c>
      <c r="EA38" t="s">
        <v>136</v>
      </c>
      <c r="EC38" s="5">
        <v>12.68</v>
      </c>
      <c r="ED38" s="5">
        <v>55</v>
      </c>
      <c r="EE38">
        <v>13074722105</v>
      </c>
      <c r="EF38" t="s">
        <v>593</v>
      </c>
      <c r="EG38" t="s">
        <v>148</v>
      </c>
      <c r="EH38">
        <v>0</v>
      </c>
    </row>
    <row r="39" spans="1:138" ht="15" customHeight="1" x14ac:dyDescent="0.35">
      <c r="A39" t="s">
        <v>24660</v>
      </c>
      <c r="B39" t="s">
        <v>157</v>
      </c>
      <c r="C39" s="1">
        <v>44091.561108217589</v>
      </c>
      <c r="D39" s="1">
        <v>44105</v>
      </c>
      <c r="E39" t="s">
        <v>579</v>
      </c>
      <c r="F39" t="s">
        <v>136</v>
      </c>
      <c r="G39" t="s">
        <v>135</v>
      </c>
      <c r="H39" t="s">
        <v>136</v>
      </c>
      <c r="I39" t="s">
        <v>22590</v>
      </c>
      <c r="K39" t="s">
        <v>22591</v>
      </c>
      <c r="L39" t="s">
        <v>24661</v>
      </c>
      <c r="M39" t="s">
        <v>22593</v>
      </c>
      <c r="N39" t="s">
        <v>1358</v>
      </c>
      <c r="O39" s="4">
        <v>80467</v>
      </c>
      <c r="P39" t="s">
        <v>140</v>
      </c>
      <c r="R39">
        <v>13038839512</v>
      </c>
      <c r="T39">
        <v>1124</v>
      </c>
      <c r="U39" t="s">
        <v>22594</v>
      </c>
      <c r="V39" t="s">
        <v>24662</v>
      </c>
      <c r="X39" t="s">
        <v>164</v>
      </c>
      <c r="Y39" t="s">
        <v>22591</v>
      </c>
      <c r="Z39" t="s">
        <v>148</v>
      </c>
      <c r="AA39" t="s">
        <v>22593</v>
      </c>
      <c r="AB39" t="s">
        <v>1358</v>
      </c>
      <c r="AC39" s="4">
        <v>80467</v>
      </c>
      <c r="AD39" t="s">
        <v>140</v>
      </c>
      <c r="AF39">
        <v>13038839512</v>
      </c>
      <c r="AH39" t="s">
        <v>22596</v>
      </c>
      <c r="AI39" t="s">
        <v>168</v>
      </c>
      <c r="AJ39" t="s">
        <v>588</v>
      </c>
      <c r="AK39" t="s">
        <v>589</v>
      </c>
      <c r="AM39" t="s">
        <v>2949</v>
      </c>
      <c r="AO39" t="s">
        <v>591</v>
      </c>
      <c r="AP39" t="s">
        <v>592</v>
      </c>
      <c r="AQ39" s="4">
        <v>82601</v>
      </c>
      <c r="AR39" t="s">
        <v>140</v>
      </c>
      <c r="AS39" t="s">
        <v>2950</v>
      </c>
      <c r="AT39">
        <v>13074722105</v>
      </c>
      <c r="AV39" t="s">
        <v>593</v>
      </c>
      <c r="AW39" t="s">
        <v>594</v>
      </c>
      <c r="AZ39" t="s">
        <v>334</v>
      </c>
      <c r="BA39" t="s">
        <v>335</v>
      </c>
      <c r="BB39" t="s">
        <v>136</v>
      </c>
      <c r="BC39" t="s">
        <v>136</v>
      </c>
      <c r="BD39" t="s">
        <v>148</v>
      </c>
      <c r="BE39" t="s">
        <v>136</v>
      </c>
      <c r="BF39" t="s">
        <v>136</v>
      </c>
      <c r="BG39" t="s">
        <v>134</v>
      </c>
      <c r="BH39" t="s">
        <v>136</v>
      </c>
      <c r="BN39" t="s">
        <v>24663</v>
      </c>
      <c r="BO39" t="s">
        <v>596</v>
      </c>
      <c r="BP39">
        <v>6</v>
      </c>
      <c r="BQ39">
        <v>6</v>
      </c>
      <c r="BR39">
        <v>6</v>
      </c>
      <c r="BS39" s="1">
        <v>44151</v>
      </c>
      <c r="BT39" s="1">
        <v>44227</v>
      </c>
      <c r="BU39" s="1">
        <v>44151</v>
      </c>
      <c r="BV39" s="1">
        <v>44227</v>
      </c>
      <c r="BW39" t="s">
        <v>134</v>
      </c>
      <c r="CH39" s="5">
        <v>1682.33</v>
      </c>
      <c r="CI39" t="s">
        <v>597</v>
      </c>
      <c r="CJ39">
        <v>0</v>
      </c>
      <c r="CK39" t="s">
        <v>1362</v>
      </c>
      <c r="CL39" t="s">
        <v>136</v>
      </c>
      <c r="CM39" t="s">
        <v>354</v>
      </c>
      <c r="CN39" t="s">
        <v>599</v>
      </c>
      <c r="CO39" t="s">
        <v>2225</v>
      </c>
      <c r="CP39" t="s">
        <v>149</v>
      </c>
      <c r="CQ39">
        <v>6</v>
      </c>
      <c r="CR39">
        <v>0</v>
      </c>
      <c r="CS39" t="s">
        <v>136</v>
      </c>
      <c r="CT39" t="s">
        <v>134</v>
      </c>
      <c r="CU39" t="s">
        <v>136</v>
      </c>
      <c r="CV39" t="s">
        <v>136</v>
      </c>
      <c r="CW39" t="s">
        <v>134</v>
      </c>
      <c r="CX39">
        <v>50</v>
      </c>
      <c r="CY39" t="s">
        <v>134</v>
      </c>
      <c r="CZ39" t="s">
        <v>136</v>
      </c>
      <c r="DA39" t="s">
        <v>134</v>
      </c>
      <c r="DB39" t="s">
        <v>136</v>
      </c>
      <c r="DC39" t="s">
        <v>136</v>
      </c>
      <c r="DD39" t="s">
        <v>136</v>
      </c>
      <c r="DF39" t="s">
        <v>2226</v>
      </c>
      <c r="DG39" t="s">
        <v>22599</v>
      </c>
      <c r="DH39" t="s">
        <v>1706</v>
      </c>
      <c r="DI39" t="s">
        <v>1358</v>
      </c>
      <c r="DJ39" s="4">
        <v>80621</v>
      </c>
      <c r="DK39" t="s">
        <v>1717</v>
      </c>
      <c r="DL39" t="s">
        <v>136</v>
      </c>
      <c r="DM39">
        <v>1</v>
      </c>
      <c r="DN39" t="s">
        <v>22599</v>
      </c>
      <c r="DO39" t="s">
        <v>1706</v>
      </c>
      <c r="DP39" t="s">
        <v>1358</v>
      </c>
      <c r="DQ39" t="str">
        <f>"80621"</f>
        <v>80621</v>
      </c>
      <c r="DR39" t="s">
        <v>1717</v>
      </c>
      <c r="DS39" t="s">
        <v>605</v>
      </c>
      <c r="DT39">
        <v>8</v>
      </c>
      <c r="DU39">
        <v>8</v>
      </c>
      <c r="DV39" t="s">
        <v>136</v>
      </c>
      <c r="DW39" t="s">
        <v>136</v>
      </c>
      <c r="DX39" t="s">
        <v>134</v>
      </c>
      <c r="DY39" t="s">
        <v>136</v>
      </c>
      <c r="DZ39">
        <v>1</v>
      </c>
      <c r="EA39" t="s">
        <v>136</v>
      </c>
      <c r="EC39" s="5">
        <v>12.68</v>
      </c>
      <c r="ED39" s="5">
        <v>55</v>
      </c>
      <c r="EE39">
        <v>13074722105</v>
      </c>
      <c r="EF39" t="s">
        <v>593</v>
      </c>
      <c r="EG39" t="s">
        <v>148</v>
      </c>
      <c r="EH39">
        <v>0</v>
      </c>
    </row>
    <row r="40" spans="1:138" ht="15" customHeight="1" x14ac:dyDescent="0.35">
      <c r="A40" t="s">
        <v>21114</v>
      </c>
      <c r="B40" t="s">
        <v>157</v>
      </c>
      <c r="C40" s="1">
        <v>44097.359670833335</v>
      </c>
      <c r="D40" s="1">
        <v>44105</v>
      </c>
      <c r="E40" t="s">
        <v>133</v>
      </c>
      <c r="F40" t="s">
        <v>136</v>
      </c>
      <c r="G40" t="s">
        <v>135</v>
      </c>
      <c r="H40" t="s">
        <v>134</v>
      </c>
      <c r="I40" t="s">
        <v>21115</v>
      </c>
      <c r="K40" t="s">
        <v>21116</v>
      </c>
      <c r="M40" t="s">
        <v>14549</v>
      </c>
      <c r="N40" t="s">
        <v>837</v>
      </c>
      <c r="O40" s="4">
        <v>29551</v>
      </c>
      <c r="P40" t="s">
        <v>140</v>
      </c>
      <c r="R40">
        <v>18433834392</v>
      </c>
      <c r="T40">
        <v>11511</v>
      </c>
      <c r="U40" t="s">
        <v>5564</v>
      </c>
      <c r="V40" t="s">
        <v>21117</v>
      </c>
      <c r="X40" t="s">
        <v>8830</v>
      </c>
      <c r="Y40" t="s">
        <v>21118</v>
      </c>
      <c r="AA40" t="s">
        <v>14549</v>
      </c>
      <c r="AB40" t="s">
        <v>837</v>
      </c>
      <c r="AC40" s="4">
        <v>29550</v>
      </c>
      <c r="AD40" t="s">
        <v>140</v>
      </c>
      <c r="AF40">
        <v>18433834392</v>
      </c>
      <c r="AH40" t="s">
        <v>2559</v>
      </c>
      <c r="AI40" t="s">
        <v>168</v>
      </c>
      <c r="AJ40" t="s">
        <v>2560</v>
      </c>
      <c r="AK40" t="s">
        <v>21119</v>
      </c>
      <c r="AM40" t="s">
        <v>21120</v>
      </c>
      <c r="AN40" t="s">
        <v>20227</v>
      </c>
      <c r="AO40" t="s">
        <v>1040</v>
      </c>
      <c r="AP40" t="s">
        <v>837</v>
      </c>
      <c r="AQ40" s="4">
        <v>29401</v>
      </c>
      <c r="AR40" t="s">
        <v>140</v>
      </c>
      <c r="AT40">
        <v>18432004263</v>
      </c>
      <c r="AV40" t="s">
        <v>7624</v>
      </c>
      <c r="AW40" t="s">
        <v>2562</v>
      </c>
      <c r="AZ40" t="s">
        <v>288</v>
      </c>
      <c r="BA40" t="s">
        <v>289</v>
      </c>
      <c r="BB40" t="s">
        <v>136</v>
      </c>
      <c r="BC40" t="s">
        <v>136</v>
      </c>
      <c r="BD40" t="s">
        <v>148</v>
      </c>
      <c r="BE40" t="s">
        <v>136</v>
      </c>
      <c r="BF40" t="s">
        <v>136</v>
      </c>
      <c r="BG40" t="s">
        <v>134</v>
      </c>
      <c r="BH40" t="s">
        <v>136</v>
      </c>
      <c r="BN40" t="s">
        <v>21121</v>
      </c>
      <c r="BO40" t="s">
        <v>21122</v>
      </c>
      <c r="BP40">
        <v>27</v>
      </c>
      <c r="BQ40">
        <v>12</v>
      </c>
      <c r="BR40">
        <v>12</v>
      </c>
      <c r="BS40" s="1">
        <v>44102</v>
      </c>
      <c r="BT40" s="1">
        <v>44201</v>
      </c>
      <c r="BU40" s="1">
        <v>44102</v>
      </c>
      <c r="BV40" s="1">
        <v>44201</v>
      </c>
      <c r="BW40" t="s">
        <v>136</v>
      </c>
      <c r="BX40">
        <v>54</v>
      </c>
      <c r="BY40">
        <v>0</v>
      </c>
      <c r="BZ40">
        <v>9</v>
      </c>
      <c r="CA40">
        <v>9</v>
      </c>
      <c r="CB40">
        <v>9</v>
      </c>
      <c r="CC40">
        <v>9</v>
      </c>
      <c r="CD40">
        <v>9</v>
      </c>
      <c r="CE40">
        <v>9</v>
      </c>
      <c r="CF40" t="str">
        <f>"7:00 AM"</f>
        <v>7:00 AM</v>
      </c>
      <c r="CG40" t="str">
        <f>"5:00 PM"</f>
        <v>5:00 PM</v>
      </c>
      <c r="CH40" s="5">
        <v>11.71</v>
      </c>
      <c r="CI40" t="s">
        <v>146</v>
      </c>
      <c r="CJ40">
        <v>0</v>
      </c>
      <c r="CK40" t="s">
        <v>884</v>
      </c>
      <c r="CL40" t="s">
        <v>136</v>
      </c>
      <c r="CM40" t="s">
        <v>147</v>
      </c>
      <c r="CN40" t="s">
        <v>148</v>
      </c>
      <c r="CO40" t="s">
        <v>2566</v>
      </c>
      <c r="CP40" t="s">
        <v>149</v>
      </c>
      <c r="CQ40">
        <v>3</v>
      </c>
      <c r="CR40">
        <v>0</v>
      </c>
      <c r="CS40" t="s">
        <v>136</v>
      </c>
      <c r="CT40" t="s">
        <v>136</v>
      </c>
      <c r="CU40" t="s">
        <v>134</v>
      </c>
      <c r="CV40" t="s">
        <v>134</v>
      </c>
      <c r="CW40" t="s">
        <v>134</v>
      </c>
      <c r="CX40">
        <v>75</v>
      </c>
      <c r="CY40" t="s">
        <v>134</v>
      </c>
      <c r="CZ40" t="s">
        <v>134</v>
      </c>
      <c r="DA40" t="s">
        <v>134</v>
      </c>
      <c r="DB40" t="s">
        <v>134</v>
      </c>
      <c r="DC40" t="s">
        <v>134</v>
      </c>
      <c r="DD40" t="s">
        <v>136</v>
      </c>
      <c r="DF40" t="s">
        <v>180</v>
      </c>
      <c r="DG40" t="s">
        <v>21123</v>
      </c>
      <c r="DH40" t="s">
        <v>14549</v>
      </c>
      <c r="DI40" t="s">
        <v>837</v>
      </c>
      <c r="DJ40" s="4">
        <v>29550</v>
      </c>
      <c r="DK40" t="s">
        <v>14553</v>
      </c>
      <c r="DL40" t="s">
        <v>136</v>
      </c>
      <c r="DM40">
        <v>1</v>
      </c>
      <c r="DN40" t="s">
        <v>21124</v>
      </c>
      <c r="DO40" t="s">
        <v>21125</v>
      </c>
      <c r="DP40" t="s">
        <v>837</v>
      </c>
      <c r="DQ40" t="str">
        <f>"29550"</f>
        <v>29550</v>
      </c>
      <c r="DR40" t="s">
        <v>14553</v>
      </c>
      <c r="DS40" t="s">
        <v>21126</v>
      </c>
      <c r="DT40">
        <v>4</v>
      </c>
      <c r="DU40">
        <v>16</v>
      </c>
      <c r="DV40" t="s">
        <v>134</v>
      </c>
      <c r="DW40" t="s">
        <v>134</v>
      </c>
      <c r="DX40" t="s">
        <v>134</v>
      </c>
      <c r="DY40" t="s">
        <v>136</v>
      </c>
      <c r="DZ40">
        <v>1</v>
      </c>
      <c r="EA40" t="s">
        <v>134</v>
      </c>
      <c r="EB40" s="5">
        <v>12.68</v>
      </c>
      <c r="EC40" s="5">
        <v>12.68</v>
      </c>
      <c r="ED40" s="5">
        <v>55</v>
      </c>
      <c r="EE40">
        <v>18433834392</v>
      </c>
      <c r="EF40" t="s">
        <v>21127</v>
      </c>
      <c r="EG40" t="s">
        <v>148</v>
      </c>
      <c r="EH40">
        <v>0</v>
      </c>
    </row>
    <row r="41" spans="1:138" ht="15" customHeight="1" x14ac:dyDescent="0.35">
      <c r="A41" t="s">
        <v>15526</v>
      </c>
      <c r="B41" t="s">
        <v>157</v>
      </c>
      <c r="C41" s="1">
        <v>44043.841764351855</v>
      </c>
      <c r="D41" s="1">
        <v>44106</v>
      </c>
      <c r="E41" t="s">
        <v>133</v>
      </c>
      <c r="F41" t="s">
        <v>136</v>
      </c>
      <c r="G41" t="s">
        <v>135</v>
      </c>
      <c r="H41" t="s">
        <v>136</v>
      </c>
      <c r="I41" t="s">
        <v>15527</v>
      </c>
      <c r="K41" t="s">
        <v>15528</v>
      </c>
      <c r="L41" t="s">
        <v>148</v>
      </c>
      <c r="M41" t="s">
        <v>15529</v>
      </c>
      <c r="N41" t="s">
        <v>161</v>
      </c>
      <c r="O41" s="4">
        <v>31030</v>
      </c>
      <c r="P41" t="s">
        <v>140</v>
      </c>
      <c r="R41">
        <v>16789997949</v>
      </c>
      <c r="T41">
        <v>1</v>
      </c>
      <c r="U41" t="s">
        <v>1166</v>
      </c>
      <c r="V41" t="s">
        <v>15530</v>
      </c>
      <c r="X41" t="s">
        <v>15531</v>
      </c>
      <c r="Y41" t="s">
        <v>15528</v>
      </c>
      <c r="AA41" t="s">
        <v>15529</v>
      </c>
      <c r="AB41" t="s">
        <v>161</v>
      </c>
      <c r="AC41" s="4">
        <v>31030</v>
      </c>
      <c r="AD41" t="s">
        <v>140</v>
      </c>
      <c r="AE41" t="s">
        <v>841</v>
      </c>
      <c r="AF41">
        <v>16789997949</v>
      </c>
      <c r="AH41" t="s">
        <v>15532</v>
      </c>
      <c r="AI41" t="s">
        <v>168</v>
      </c>
      <c r="AJ41" t="s">
        <v>843</v>
      </c>
      <c r="AK41" t="s">
        <v>844</v>
      </c>
      <c r="AL41" t="s">
        <v>845</v>
      </c>
      <c r="AM41" t="s">
        <v>846</v>
      </c>
      <c r="AO41" t="s">
        <v>847</v>
      </c>
      <c r="AP41" t="s">
        <v>161</v>
      </c>
      <c r="AQ41" s="4">
        <v>31636</v>
      </c>
      <c r="AR41" t="s">
        <v>140</v>
      </c>
      <c r="AT41">
        <v>12295596879</v>
      </c>
      <c r="AV41" t="s">
        <v>2153</v>
      </c>
      <c r="AW41" t="s">
        <v>849</v>
      </c>
      <c r="AZ41" t="s">
        <v>175</v>
      </c>
      <c r="BA41" t="s">
        <v>176</v>
      </c>
      <c r="BB41" t="s">
        <v>136</v>
      </c>
      <c r="BC41" t="s">
        <v>136</v>
      </c>
      <c r="BD41" t="s">
        <v>148</v>
      </c>
      <c r="BE41" t="s">
        <v>136</v>
      </c>
      <c r="BF41" t="s">
        <v>136</v>
      </c>
      <c r="BG41" t="s">
        <v>134</v>
      </c>
      <c r="BH41" t="s">
        <v>136</v>
      </c>
      <c r="BN41" t="s">
        <v>15533</v>
      </c>
      <c r="BO41" t="s">
        <v>15534</v>
      </c>
      <c r="BP41">
        <v>72</v>
      </c>
      <c r="BQ41">
        <v>72</v>
      </c>
      <c r="BR41">
        <v>72</v>
      </c>
      <c r="BS41" s="1">
        <v>44088</v>
      </c>
      <c r="BT41" s="1">
        <v>44391</v>
      </c>
      <c r="BU41" s="1">
        <v>44088</v>
      </c>
      <c r="BV41" s="1">
        <v>44391</v>
      </c>
      <c r="BW41" t="s">
        <v>136</v>
      </c>
      <c r="BX41">
        <v>60</v>
      </c>
      <c r="BY41">
        <v>0</v>
      </c>
      <c r="BZ41">
        <v>10</v>
      </c>
      <c r="CA41">
        <v>10</v>
      </c>
      <c r="CB41">
        <v>10</v>
      </c>
      <c r="CC41">
        <v>10</v>
      </c>
      <c r="CD41">
        <v>10</v>
      </c>
      <c r="CE41">
        <v>10</v>
      </c>
      <c r="CF41" t="str">
        <f>"7:00 AM"</f>
        <v>7:00 AM</v>
      </c>
      <c r="CG41" t="str">
        <f>"5:00 PM"</f>
        <v>5:00 PM</v>
      </c>
      <c r="CH41" s="5">
        <v>11.71</v>
      </c>
      <c r="CI41" t="s">
        <v>146</v>
      </c>
      <c r="CL41" t="s">
        <v>136</v>
      </c>
      <c r="CM41" t="s">
        <v>312</v>
      </c>
      <c r="CN41" t="s">
        <v>148</v>
      </c>
      <c r="CO41" t="s">
        <v>4284</v>
      </c>
      <c r="CP41" t="s">
        <v>149</v>
      </c>
      <c r="CQ41">
        <v>3</v>
      </c>
      <c r="CR41">
        <v>0</v>
      </c>
      <c r="CS41" t="s">
        <v>136</v>
      </c>
      <c r="CT41" t="s">
        <v>136</v>
      </c>
      <c r="CU41" t="s">
        <v>136</v>
      </c>
      <c r="CV41" t="s">
        <v>134</v>
      </c>
      <c r="CW41" t="s">
        <v>134</v>
      </c>
      <c r="CX41">
        <v>50</v>
      </c>
      <c r="CY41" t="s">
        <v>134</v>
      </c>
      <c r="CZ41" t="s">
        <v>134</v>
      </c>
      <c r="DA41" t="s">
        <v>134</v>
      </c>
      <c r="DB41" t="s">
        <v>134</v>
      </c>
      <c r="DC41" t="s">
        <v>134</v>
      </c>
      <c r="DD41" t="s">
        <v>136</v>
      </c>
      <c r="DF41" t="s">
        <v>15535</v>
      </c>
      <c r="DG41" t="s">
        <v>15528</v>
      </c>
      <c r="DH41" t="s">
        <v>15529</v>
      </c>
      <c r="DI41" t="s">
        <v>161</v>
      </c>
      <c r="DJ41" s="4">
        <v>31030</v>
      </c>
      <c r="DK41" t="s">
        <v>15536</v>
      </c>
      <c r="DL41" t="s">
        <v>136</v>
      </c>
      <c r="DM41">
        <v>1</v>
      </c>
      <c r="DN41" t="s">
        <v>15528</v>
      </c>
      <c r="DO41" t="s">
        <v>15529</v>
      </c>
      <c r="DP41" t="s">
        <v>161</v>
      </c>
      <c r="DQ41" t="str">
        <f>"31030"</f>
        <v>31030</v>
      </c>
      <c r="DR41" t="s">
        <v>15536</v>
      </c>
      <c r="DS41" t="s">
        <v>15537</v>
      </c>
      <c r="DT41">
        <v>1</v>
      </c>
      <c r="DU41">
        <v>72</v>
      </c>
      <c r="DV41" t="s">
        <v>136</v>
      </c>
      <c r="DW41" t="s">
        <v>136</v>
      </c>
      <c r="DX41" t="s">
        <v>134</v>
      </c>
      <c r="DY41" t="s">
        <v>136</v>
      </c>
      <c r="DZ41">
        <v>1</v>
      </c>
      <c r="EA41" t="s">
        <v>136</v>
      </c>
      <c r="EC41" s="5">
        <v>12.68</v>
      </c>
      <c r="ED41" s="5">
        <v>55</v>
      </c>
      <c r="EE41">
        <v>16789997949</v>
      </c>
      <c r="EF41" t="s">
        <v>15538</v>
      </c>
      <c r="EG41" t="s">
        <v>148</v>
      </c>
      <c r="EH41">
        <v>0</v>
      </c>
    </row>
    <row r="42" spans="1:138" ht="15" customHeight="1" x14ac:dyDescent="0.35">
      <c r="A42" t="s">
        <v>25016</v>
      </c>
      <c r="B42" t="s">
        <v>361</v>
      </c>
      <c r="C42" s="1">
        <v>44069.545998611109</v>
      </c>
      <c r="D42" s="1">
        <v>44106</v>
      </c>
      <c r="E42" t="s">
        <v>133</v>
      </c>
      <c r="F42" t="s">
        <v>136</v>
      </c>
      <c r="G42" t="s">
        <v>135</v>
      </c>
      <c r="H42" t="s">
        <v>136</v>
      </c>
      <c r="I42" t="s">
        <v>25017</v>
      </c>
      <c r="K42" t="s">
        <v>25018</v>
      </c>
      <c r="M42" t="s">
        <v>25019</v>
      </c>
      <c r="N42" t="s">
        <v>2120</v>
      </c>
      <c r="O42" s="4">
        <v>49459</v>
      </c>
      <c r="P42" t="s">
        <v>140</v>
      </c>
      <c r="R42">
        <v>18318373337</v>
      </c>
      <c r="T42">
        <v>115114</v>
      </c>
      <c r="U42" t="s">
        <v>25020</v>
      </c>
      <c r="V42" t="s">
        <v>12834</v>
      </c>
      <c r="X42" t="s">
        <v>23294</v>
      </c>
      <c r="Y42" t="s">
        <v>25018</v>
      </c>
      <c r="AA42" t="s">
        <v>25019</v>
      </c>
      <c r="AB42" t="s">
        <v>2120</v>
      </c>
      <c r="AC42" s="4">
        <v>49459</v>
      </c>
      <c r="AD42" t="s">
        <v>140</v>
      </c>
      <c r="AF42">
        <v>18318373337</v>
      </c>
      <c r="AH42" t="s">
        <v>25021</v>
      </c>
      <c r="AI42" t="s">
        <v>168</v>
      </c>
      <c r="AJ42" t="s">
        <v>3067</v>
      </c>
      <c r="AK42" t="s">
        <v>1304</v>
      </c>
      <c r="AL42" t="s">
        <v>148</v>
      </c>
      <c r="AM42" t="s">
        <v>3068</v>
      </c>
      <c r="AN42" t="s">
        <v>3069</v>
      </c>
      <c r="AO42" t="s">
        <v>3070</v>
      </c>
      <c r="AP42" t="s">
        <v>925</v>
      </c>
      <c r="AQ42" s="4">
        <v>83814</v>
      </c>
      <c r="AR42" t="s">
        <v>140</v>
      </c>
      <c r="AT42">
        <v>12087772654</v>
      </c>
      <c r="AV42" t="s">
        <v>3071</v>
      </c>
      <c r="AW42" t="s">
        <v>3072</v>
      </c>
      <c r="AZ42" t="s">
        <v>20354</v>
      </c>
      <c r="BA42" t="s">
        <v>20355</v>
      </c>
      <c r="BB42" t="s">
        <v>136</v>
      </c>
      <c r="BC42" t="s">
        <v>136</v>
      </c>
      <c r="BD42" t="s">
        <v>148</v>
      </c>
      <c r="BE42" t="s">
        <v>136</v>
      </c>
      <c r="BF42" t="s">
        <v>136</v>
      </c>
      <c r="BG42" t="s">
        <v>134</v>
      </c>
      <c r="BH42" t="s">
        <v>136</v>
      </c>
      <c r="BN42" t="s">
        <v>25022</v>
      </c>
      <c r="BO42" t="s">
        <v>25023</v>
      </c>
      <c r="BP42">
        <v>30</v>
      </c>
      <c r="BQ42">
        <v>30</v>
      </c>
      <c r="BR42">
        <v>30</v>
      </c>
      <c r="BS42" s="1">
        <v>44075</v>
      </c>
      <c r="BT42" s="1">
        <v>44185</v>
      </c>
      <c r="BU42" s="1">
        <v>44075</v>
      </c>
      <c r="BV42" s="1">
        <v>44185</v>
      </c>
      <c r="BW42" t="s">
        <v>136</v>
      </c>
      <c r="BX42">
        <v>40</v>
      </c>
      <c r="BY42">
        <v>4</v>
      </c>
      <c r="BZ42">
        <v>6</v>
      </c>
      <c r="CA42">
        <v>6</v>
      </c>
      <c r="CB42">
        <v>6</v>
      </c>
      <c r="CC42">
        <v>6</v>
      </c>
      <c r="CD42">
        <v>6</v>
      </c>
      <c r="CE42">
        <v>6</v>
      </c>
      <c r="CF42" t="str">
        <f>"6:45 PM"</f>
        <v>6:45 PM</v>
      </c>
      <c r="CG42" t="str">
        <f>"3:45 AM"</f>
        <v>3:45 AM</v>
      </c>
      <c r="CH42" s="5">
        <v>14.4</v>
      </c>
      <c r="CI42" t="s">
        <v>146</v>
      </c>
      <c r="CK42" t="s">
        <v>25024</v>
      </c>
      <c r="CL42" t="s">
        <v>134</v>
      </c>
      <c r="CM42" t="s">
        <v>147</v>
      </c>
      <c r="CN42" t="s">
        <v>148</v>
      </c>
      <c r="CO42" t="s">
        <v>25025</v>
      </c>
      <c r="CP42" t="s">
        <v>149</v>
      </c>
      <c r="CQ42">
        <v>0</v>
      </c>
      <c r="CR42">
        <v>0</v>
      </c>
      <c r="CS42" t="s">
        <v>136</v>
      </c>
      <c r="CT42" t="s">
        <v>134</v>
      </c>
      <c r="CU42" t="s">
        <v>134</v>
      </c>
      <c r="CV42" t="s">
        <v>136</v>
      </c>
      <c r="CW42" t="s">
        <v>134</v>
      </c>
      <c r="CX42">
        <v>50</v>
      </c>
      <c r="CY42" t="s">
        <v>134</v>
      </c>
      <c r="CZ42" t="s">
        <v>134</v>
      </c>
      <c r="DA42" t="s">
        <v>134</v>
      </c>
      <c r="DB42" t="s">
        <v>134</v>
      </c>
      <c r="DC42" t="s">
        <v>134</v>
      </c>
      <c r="DD42" t="s">
        <v>136</v>
      </c>
      <c r="DF42" t="s">
        <v>25026</v>
      </c>
      <c r="DG42" t="s">
        <v>25027</v>
      </c>
      <c r="DH42" t="s">
        <v>25019</v>
      </c>
      <c r="DI42" t="s">
        <v>2120</v>
      </c>
      <c r="DJ42" s="4">
        <v>49459</v>
      </c>
      <c r="DK42" t="s">
        <v>25028</v>
      </c>
      <c r="DL42" t="s">
        <v>136</v>
      </c>
      <c r="DM42">
        <v>1</v>
      </c>
      <c r="DN42" t="s">
        <v>25029</v>
      </c>
      <c r="DO42" t="s">
        <v>2589</v>
      </c>
      <c r="DP42" t="s">
        <v>2120</v>
      </c>
      <c r="DQ42" t="str">
        <f>"49403"</f>
        <v>49403</v>
      </c>
      <c r="DR42" t="s">
        <v>2606</v>
      </c>
      <c r="DS42" t="s">
        <v>296</v>
      </c>
      <c r="DT42">
        <v>1</v>
      </c>
      <c r="DU42">
        <v>106</v>
      </c>
      <c r="DV42" t="s">
        <v>134</v>
      </c>
      <c r="DW42" t="s">
        <v>134</v>
      </c>
      <c r="DX42" t="s">
        <v>134</v>
      </c>
      <c r="DY42" t="s">
        <v>134</v>
      </c>
      <c r="DZ42">
        <v>3</v>
      </c>
      <c r="EA42" t="s">
        <v>136</v>
      </c>
      <c r="EC42" s="5">
        <v>12.68</v>
      </c>
      <c r="ED42" s="5">
        <v>55</v>
      </c>
      <c r="EE42">
        <v>12313010878</v>
      </c>
      <c r="EF42" t="s">
        <v>25030</v>
      </c>
      <c r="EG42" t="s">
        <v>148</v>
      </c>
      <c r="EH42">
        <v>9</v>
      </c>
    </row>
    <row r="43" spans="1:138" ht="15" customHeight="1" x14ac:dyDescent="0.35">
      <c r="A43" t="s">
        <v>20433</v>
      </c>
      <c r="B43" t="s">
        <v>157</v>
      </c>
      <c r="C43" s="1">
        <v>44075.643023032404</v>
      </c>
      <c r="D43" s="1">
        <v>44106</v>
      </c>
      <c r="E43" t="s">
        <v>133</v>
      </c>
      <c r="F43" t="s">
        <v>136</v>
      </c>
      <c r="G43" t="s">
        <v>135</v>
      </c>
      <c r="H43" t="s">
        <v>136</v>
      </c>
      <c r="I43" t="s">
        <v>11257</v>
      </c>
      <c r="K43" t="s">
        <v>11258</v>
      </c>
      <c r="L43" t="s">
        <v>11259</v>
      </c>
      <c r="M43" t="s">
        <v>11218</v>
      </c>
      <c r="N43" t="s">
        <v>1251</v>
      </c>
      <c r="O43" s="4">
        <v>97843</v>
      </c>
      <c r="P43" t="s">
        <v>140</v>
      </c>
      <c r="R43">
        <v>15414227157</v>
      </c>
      <c r="T43">
        <v>1111</v>
      </c>
      <c r="U43" t="s">
        <v>11260</v>
      </c>
      <c r="V43" t="s">
        <v>11261</v>
      </c>
      <c r="X43" t="s">
        <v>164</v>
      </c>
      <c r="Y43" t="s">
        <v>11258</v>
      </c>
      <c r="Z43" t="s">
        <v>11259</v>
      </c>
      <c r="AA43" t="s">
        <v>11218</v>
      </c>
      <c r="AB43" t="s">
        <v>1251</v>
      </c>
      <c r="AC43" s="4">
        <v>97843</v>
      </c>
      <c r="AD43" t="s">
        <v>140</v>
      </c>
      <c r="AF43">
        <v>15414227157</v>
      </c>
      <c r="AH43" t="s">
        <v>148</v>
      </c>
      <c r="AI43" t="s">
        <v>168</v>
      </c>
      <c r="AJ43" t="s">
        <v>456</v>
      </c>
      <c r="AK43" t="s">
        <v>457</v>
      </c>
      <c r="AM43" t="s">
        <v>458</v>
      </c>
      <c r="AO43" t="s">
        <v>459</v>
      </c>
      <c r="AP43" t="s">
        <v>460</v>
      </c>
      <c r="AQ43" s="4">
        <v>73737</v>
      </c>
      <c r="AR43" t="s">
        <v>140</v>
      </c>
      <c r="AT43">
        <v>15802274747</v>
      </c>
      <c r="AV43" t="s">
        <v>461</v>
      </c>
      <c r="AW43" t="s">
        <v>462</v>
      </c>
      <c r="AZ43" t="s">
        <v>540</v>
      </c>
      <c r="BA43" t="s">
        <v>541</v>
      </c>
      <c r="BB43" t="s">
        <v>136</v>
      </c>
      <c r="BC43" t="s">
        <v>136</v>
      </c>
      <c r="BD43" t="s">
        <v>148</v>
      </c>
      <c r="BE43" t="s">
        <v>136</v>
      </c>
      <c r="BF43" t="s">
        <v>136</v>
      </c>
      <c r="BG43" t="s">
        <v>134</v>
      </c>
      <c r="BH43" t="s">
        <v>136</v>
      </c>
      <c r="BN43" t="s">
        <v>20434</v>
      </c>
      <c r="BO43" t="s">
        <v>1694</v>
      </c>
      <c r="BP43">
        <v>2</v>
      </c>
      <c r="BQ43">
        <v>2</v>
      </c>
      <c r="BR43">
        <v>2</v>
      </c>
      <c r="BS43" s="1">
        <v>44136</v>
      </c>
      <c r="BT43" s="1">
        <v>44228</v>
      </c>
      <c r="BU43" s="1">
        <v>44136</v>
      </c>
      <c r="BV43" s="1">
        <v>44228</v>
      </c>
      <c r="BW43" t="s">
        <v>136</v>
      </c>
      <c r="BX43">
        <v>48</v>
      </c>
      <c r="BY43">
        <v>0</v>
      </c>
      <c r="BZ43">
        <v>8</v>
      </c>
      <c r="CA43">
        <v>8</v>
      </c>
      <c r="CB43">
        <v>8</v>
      </c>
      <c r="CC43">
        <v>8</v>
      </c>
      <c r="CD43">
        <v>8</v>
      </c>
      <c r="CE43">
        <v>8</v>
      </c>
      <c r="CF43" t="str">
        <f>"8:00 AM"</f>
        <v>8:00 AM</v>
      </c>
      <c r="CG43" t="str">
        <f>"5:00 PM"</f>
        <v>5:00 PM</v>
      </c>
      <c r="CH43" s="5">
        <v>15.83</v>
      </c>
      <c r="CI43" t="s">
        <v>146</v>
      </c>
      <c r="CL43" t="s">
        <v>136</v>
      </c>
      <c r="CM43" t="s">
        <v>312</v>
      </c>
      <c r="CN43" t="s">
        <v>148</v>
      </c>
      <c r="CO43" t="s">
        <v>465</v>
      </c>
      <c r="CP43" t="s">
        <v>149</v>
      </c>
      <c r="CQ43">
        <v>3</v>
      </c>
      <c r="CR43">
        <v>0</v>
      </c>
      <c r="CS43" t="s">
        <v>136</v>
      </c>
      <c r="CT43" t="s">
        <v>134</v>
      </c>
      <c r="CU43" t="s">
        <v>136</v>
      </c>
      <c r="CV43" t="s">
        <v>134</v>
      </c>
      <c r="CW43" t="s">
        <v>134</v>
      </c>
      <c r="CX43">
        <v>75</v>
      </c>
      <c r="CY43" t="s">
        <v>134</v>
      </c>
      <c r="CZ43" t="s">
        <v>134</v>
      </c>
      <c r="DA43" t="s">
        <v>134</v>
      </c>
      <c r="DB43" t="s">
        <v>136</v>
      </c>
      <c r="DC43" t="s">
        <v>134</v>
      </c>
      <c r="DD43" t="s">
        <v>136</v>
      </c>
      <c r="DF43" t="s">
        <v>466</v>
      </c>
      <c r="DG43" t="s">
        <v>11259</v>
      </c>
      <c r="DH43" t="s">
        <v>11218</v>
      </c>
      <c r="DI43" t="s">
        <v>1251</v>
      </c>
      <c r="DJ43" s="4">
        <v>97843</v>
      </c>
      <c r="DK43" t="s">
        <v>7938</v>
      </c>
      <c r="DL43" t="s">
        <v>134</v>
      </c>
      <c r="DM43">
        <v>4</v>
      </c>
      <c r="DN43" t="s">
        <v>11262</v>
      </c>
      <c r="DO43" t="s">
        <v>1103</v>
      </c>
      <c r="DP43" t="s">
        <v>1251</v>
      </c>
      <c r="DQ43" t="str">
        <f>"97283"</f>
        <v>97283</v>
      </c>
      <c r="DR43" t="s">
        <v>7938</v>
      </c>
      <c r="DS43" t="s">
        <v>296</v>
      </c>
      <c r="DT43">
        <v>1</v>
      </c>
      <c r="DU43">
        <v>6</v>
      </c>
      <c r="DV43" t="s">
        <v>134</v>
      </c>
      <c r="DW43" t="s">
        <v>134</v>
      </c>
      <c r="DX43" t="s">
        <v>134</v>
      </c>
      <c r="DY43" t="s">
        <v>136</v>
      </c>
      <c r="DZ43">
        <v>1</v>
      </c>
      <c r="EA43" t="s">
        <v>136</v>
      </c>
      <c r="EC43" s="5">
        <v>12.68</v>
      </c>
      <c r="ED43" s="5">
        <v>55</v>
      </c>
      <c r="EE43">
        <v>15414227157</v>
      </c>
      <c r="EF43" t="s">
        <v>11263</v>
      </c>
      <c r="EG43" t="s">
        <v>148</v>
      </c>
      <c r="EH43">
        <v>0</v>
      </c>
    </row>
    <row r="44" spans="1:138" ht="15" customHeight="1" x14ac:dyDescent="0.35">
      <c r="A44" t="s">
        <v>7521</v>
      </c>
      <c r="B44" t="s">
        <v>157</v>
      </c>
      <c r="C44" s="1">
        <v>44068.417151620371</v>
      </c>
      <c r="D44" s="1">
        <v>44106</v>
      </c>
      <c r="E44" t="s">
        <v>133</v>
      </c>
      <c r="F44" t="s">
        <v>136</v>
      </c>
      <c r="G44" t="s">
        <v>135</v>
      </c>
      <c r="H44" t="s">
        <v>136</v>
      </c>
      <c r="I44" t="s">
        <v>7522</v>
      </c>
      <c r="K44" t="s">
        <v>7523</v>
      </c>
      <c r="M44" t="s">
        <v>7524</v>
      </c>
      <c r="N44" t="s">
        <v>1663</v>
      </c>
      <c r="O44" s="4">
        <v>17202</v>
      </c>
      <c r="P44" t="s">
        <v>140</v>
      </c>
      <c r="R44">
        <v>17173692113</v>
      </c>
      <c r="T44">
        <v>111219</v>
      </c>
      <c r="U44" t="s">
        <v>7525</v>
      </c>
      <c r="V44" t="s">
        <v>7526</v>
      </c>
      <c r="X44" t="s">
        <v>787</v>
      </c>
      <c r="Y44" t="s">
        <v>7523</v>
      </c>
      <c r="AA44" t="s">
        <v>7524</v>
      </c>
      <c r="AB44" t="s">
        <v>1663</v>
      </c>
      <c r="AC44" s="4">
        <v>17202</v>
      </c>
      <c r="AD44" t="s">
        <v>140</v>
      </c>
      <c r="AF44">
        <v>17173692113</v>
      </c>
      <c r="AH44" t="s">
        <v>897</v>
      </c>
      <c r="AI44" t="s">
        <v>168</v>
      </c>
      <c r="AJ44" t="s">
        <v>621</v>
      </c>
      <c r="AK44" t="s">
        <v>898</v>
      </c>
      <c r="AL44" t="s">
        <v>899</v>
      </c>
      <c r="AM44" t="s">
        <v>900</v>
      </c>
      <c r="AO44" t="s">
        <v>901</v>
      </c>
      <c r="AP44" t="s">
        <v>374</v>
      </c>
      <c r="AQ44" s="4">
        <v>78260</v>
      </c>
      <c r="AR44" t="s">
        <v>140</v>
      </c>
      <c r="AT44">
        <v>12104820641</v>
      </c>
      <c r="AV44" t="s">
        <v>902</v>
      </c>
      <c r="AW44" t="s">
        <v>903</v>
      </c>
      <c r="AZ44" t="s">
        <v>175</v>
      </c>
      <c r="BA44" t="s">
        <v>176</v>
      </c>
      <c r="BB44" t="s">
        <v>136</v>
      </c>
      <c r="BC44" t="s">
        <v>136</v>
      </c>
      <c r="BD44" t="s">
        <v>148</v>
      </c>
      <c r="BE44" t="s">
        <v>136</v>
      </c>
      <c r="BF44" t="s">
        <v>136</v>
      </c>
      <c r="BG44" t="s">
        <v>134</v>
      </c>
      <c r="BH44" t="s">
        <v>136</v>
      </c>
      <c r="BN44" t="s">
        <v>7527</v>
      </c>
      <c r="BO44" t="s">
        <v>7528</v>
      </c>
      <c r="BP44">
        <v>32</v>
      </c>
      <c r="BQ44">
        <v>32</v>
      </c>
      <c r="BR44">
        <v>32</v>
      </c>
      <c r="BS44" s="1">
        <v>44136</v>
      </c>
      <c r="BT44" s="1">
        <v>44377</v>
      </c>
      <c r="BU44" s="1">
        <v>44136</v>
      </c>
      <c r="BV44" s="1">
        <v>44377</v>
      </c>
      <c r="BW44" t="s">
        <v>136</v>
      </c>
      <c r="BX44">
        <v>48</v>
      </c>
      <c r="BY44">
        <v>0</v>
      </c>
      <c r="BZ44">
        <v>8</v>
      </c>
      <c r="CA44">
        <v>8</v>
      </c>
      <c r="CB44">
        <v>8</v>
      </c>
      <c r="CC44">
        <v>8</v>
      </c>
      <c r="CD44">
        <v>8</v>
      </c>
      <c r="CE44">
        <v>8</v>
      </c>
      <c r="CF44" t="str">
        <f>"7:00 AM"</f>
        <v>7:00 AM</v>
      </c>
      <c r="CG44" t="str">
        <f>"4:00 PM"</f>
        <v>4:00 PM</v>
      </c>
      <c r="CH44" s="5">
        <v>11.71</v>
      </c>
      <c r="CI44" t="s">
        <v>146</v>
      </c>
      <c r="CL44" t="s">
        <v>134</v>
      </c>
      <c r="CM44" t="s">
        <v>147</v>
      </c>
      <c r="CN44" t="s">
        <v>148</v>
      </c>
      <c r="CO44" t="s">
        <v>3661</v>
      </c>
      <c r="CP44" t="s">
        <v>149</v>
      </c>
      <c r="CQ44">
        <v>3</v>
      </c>
      <c r="CR44">
        <v>0</v>
      </c>
      <c r="CS44" t="s">
        <v>136</v>
      </c>
      <c r="CT44" t="s">
        <v>136</v>
      </c>
      <c r="CU44" t="s">
        <v>136</v>
      </c>
      <c r="CV44" t="s">
        <v>136</v>
      </c>
      <c r="CW44" t="s">
        <v>134</v>
      </c>
      <c r="CX44">
        <v>50</v>
      </c>
      <c r="CY44" t="s">
        <v>134</v>
      </c>
      <c r="CZ44" t="s">
        <v>134</v>
      </c>
      <c r="DA44" t="s">
        <v>134</v>
      </c>
      <c r="DB44" t="s">
        <v>134</v>
      </c>
      <c r="DC44" t="s">
        <v>134</v>
      </c>
      <c r="DD44" t="s">
        <v>136</v>
      </c>
      <c r="DF44" t="s">
        <v>7529</v>
      </c>
      <c r="DG44" t="s">
        <v>7530</v>
      </c>
      <c r="DH44" t="s">
        <v>7531</v>
      </c>
      <c r="DI44" t="s">
        <v>139</v>
      </c>
      <c r="DJ44" s="4">
        <v>33982</v>
      </c>
      <c r="DK44" t="s">
        <v>317</v>
      </c>
      <c r="DL44" t="s">
        <v>134</v>
      </c>
      <c r="DM44">
        <v>6</v>
      </c>
      <c r="DN44" t="s">
        <v>7532</v>
      </c>
      <c r="DO44" t="s">
        <v>7533</v>
      </c>
      <c r="DP44" t="s">
        <v>139</v>
      </c>
      <c r="DQ44" t="str">
        <f>"33935"</f>
        <v>33935</v>
      </c>
      <c r="DR44" t="s">
        <v>210</v>
      </c>
      <c r="DS44" t="s">
        <v>3080</v>
      </c>
      <c r="DT44">
        <v>8</v>
      </c>
      <c r="DU44">
        <v>32</v>
      </c>
      <c r="DV44" t="s">
        <v>134</v>
      </c>
      <c r="DW44" t="s">
        <v>134</v>
      </c>
      <c r="DX44" t="s">
        <v>134</v>
      </c>
      <c r="DY44" t="s">
        <v>134</v>
      </c>
      <c r="DZ44">
        <v>2</v>
      </c>
      <c r="EA44" t="s">
        <v>134</v>
      </c>
      <c r="EB44" s="5">
        <v>12.68</v>
      </c>
      <c r="EC44" s="5">
        <v>12.68</v>
      </c>
      <c r="ED44" s="5">
        <v>55</v>
      </c>
      <c r="EE44">
        <v>17173692113</v>
      </c>
      <c r="EF44" t="s">
        <v>7534</v>
      </c>
      <c r="EG44" t="s">
        <v>148</v>
      </c>
      <c r="EH44">
        <v>3</v>
      </c>
    </row>
    <row r="45" spans="1:138" ht="15" customHeight="1" x14ac:dyDescent="0.35">
      <c r="A45" t="s">
        <v>22981</v>
      </c>
      <c r="B45" t="s">
        <v>157</v>
      </c>
      <c r="C45" s="1">
        <v>44074.539517129633</v>
      </c>
      <c r="D45" s="1">
        <v>44106</v>
      </c>
      <c r="E45" t="s">
        <v>133</v>
      </c>
      <c r="F45" t="s">
        <v>136</v>
      </c>
      <c r="G45" t="s">
        <v>135</v>
      </c>
      <c r="H45" t="s">
        <v>136</v>
      </c>
      <c r="I45" t="s">
        <v>14151</v>
      </c>
      <c r="K45" t="s">
        <v>14152</v>
      </c>
      <c r="L45" t="s">
        <v>14153</v>
      </c>
      <c r="M45" t="s">
        <v>8020</v>
      </c>
      <c r="N45" t="s">
        <v>784</v>
      </c>
      <c r="O45" s="4">
        <v>59046</v>
      </c>
      <c r="P45" t="s">
        <v>140</v>
      </c>
      <c r="R45">
        <v>14066362731</v>
      </c>
      <c r="T45">
        <v>11241</v>
      </c>
      <c r="U45" t="s">
        <v>8021</v>
      </c>
      <c r="V45" t="s">
        <v>403</v>
      </c>
      <c r="X45" t="s">
        <v>634</v>
      </c>
      <c r="Y45" t="s">
        <v>14154</v>
      </c>
      <c r="Z45" t="s">
        <v>14153</v>
      </c>
      <c r="AA45" t="s">
        <v>8020</v>
      </c>
      <c r="AB45" t="s">
        <v>784</v>
      </c>
      <c r="AC45" s="4">
        <v>59046</v>
      </c>
      <c r="AD45" t="s">
        <v>140</v>
      </c>
      <c r="AF45">
        <v>14066362731</v>
      </c>
      <c r="AH45" t="s">
        <v>14155</v>
      </c>
      <c r="AI45" t="s">
        <v>168</v>
      </c>
      <c r="AJ45" t="s">
        <v>789</v>
      </c>
      <c r="AK45" t="s">
        <v>790</v>
      </c>
      <c r="AL45" t="s">
        <v>403</v>
      </c>
      <c r="AM45" t="s">
        <v>791</v>
      </c>
      <c r="AO45" t="s">
        <v>792</v>
      </c>
      <c r="AP45" t="s">
        <v>784</v>
      </c>
      <c r="AQ45" s="4">
        <v>59457</v>
      </c>
      <c r="AR45" t="s">
        <v>140</v>
      </c>
      <c r="AS45" t="s">
        <v>793</v>
      </c>
      <c r="AT45">
        <v>14065797529</v>
      </c>
      <c r="AV45" t="s">
        <v>794</v>
      </c>
      <c r="AW45" t="s">
        <v>795</v>
      </c>
      <c r="AZ45" t="s">
        <v>334</v>
      </c>
      <c r="BA45" t="s">
        <v>335</v>
      </c>
      <c r="BB45" t="s">
        <v>136</v>
      </c>
      <c r="BC45" t="s">
        <v>136</v>
      </c>
      <c r="BD45" t="s">
        <v>148</v>
      </c>
      <c r="BE45" t="s">
        <v>136</v>
      </c>
      <c r="BF45" t="s">
        <v>136</v>
      </c>
      <c r="BG45" t="s">
        <v>134</v>
      </c>
      <c r="BH45" t="s">
        <v>136</v>
      </c>
      <c r="BI45" t="s">
        <v>796</v>
      </c>
      <c r="BJ45" t="s">
        <v>797</v>
      </c>
      <c r="BK45" t="s">
        <v>229</v>
      </c>
      <c r="BL45" t="s">
        <v>795</v>
      </c>
      <c r="BM45" t="s">
        <v>794</v>
      </c>
      <c r="BN45" t="s">
        <v>22982</v>
      </c>
      <c r="BO45" t="s">
        <v>14156</v>
      </c>
      <c r="BP45">
        <v>4</v>
      </c>
      <c r="BQ45">
        <v>4</v>
      </c>
      <c r="BR45">
        <v>4</v>
      </c>
      <c r="BS45" s="1">
        <v>44133</v>
      </c>
      <c r="BT45" s="1">
        <v>44255</v>
      </c>
      <c r="BU45" s="1">
        <v>44133</v>
      </c>
      <c r="BV45" s="1">
        <v>44255</v>
      </c>
      <c r="BW45" t="s">
        <v>134</v>
      </c>
      <c r="CH45" s="5">
        <v>1682.33</v>
      </c>
      <c r="CI45" t="s">
        <v>597</v>
      </c>
      <c r="CL45" t="s">
        <v>136</v>
      </c>
      <c r="CM45" t="s">
        <v>312</v>
      </c>
      <c r="CN45" t="s">
        <v>148</v>
      </c>
      <c r="CO45" t="s">
        <v>800</v>
      </c>
      <c r="CP45" t="s">
        <v>149</v>
      </c>
      <c r="CQ45">
        <v>6</v>
      </c>
      <c r="CR45">
        <v>0</v>
      </c>
      <c r="CS45" t="s">
        <v>136</v>
      </c>
      <c r="CT45" t="s">
        <v>134</v>
      </c>
      <c r="CU45" t="s">
        <v>136</v>
      </c>
      <c r="CV45" t="s">
        <v>136</v>
      </c>
      <c r="CW45" t="s">
        <v>134</v>
      </c>
      <c r="CX45">
        <v>100</v>
      </c>
      <c r="CY45" t="s">
        <v>134</v>
      </c>
      <c r="CZ45" t="s">
        <v>134</v>
      </c>
      <c r="DA45" t="s">
        <v>134</v>
      </c>
      <c r="DB45" t="s">
        <v>134</v>
      </c>
      <c r="DC45" t="s">
        <v>136</v>
      </c>
      <c r="DD45" t="s">
        <v>136</v>
      </c>
      <c r="DF45" s="2" t="s">
        <v>22983</v>
      </c>
      <c r="DG45" t="s">
        <v>14152</v>
      </c>
      <c r="DH45" t="s">
        <v>8020</v>
      </c>
      <c r="DI45" t="s">
        <v>784</v>
      </c>
      <c r="DJ45" s="4">
        <v>59046</v>
      </c>
      <c r="DK45" t="s">
        <v>7681</v>
      </c>
      <c r="DL45" t="s">
        <v>136</v>
      </c>
      <c r="DM45">
        <v>1</v>
      </c>
      <c r="DN45" t="s">
        <v>14157</v>
      </c>
      <c r="DO45" t="s">
        <v>8020</v>
      </c>
      <c r="DP45" t="s">
        <v>784</v>
      </c>
      <c r="DQ45" t="str">
        <f>"59046"</f>
        <v>59046</v>
      </c>
      <c r="DR45" t="s">
        <v>7681</v>
      </c>
      <c r="DS45" t="s">
        <v>14158</v>
      </c>
      <c r="DT45">
        <v>5</v>
      </c>
      <c r="DU45">
        <v>6</v>
      </c>
      <c r="DV45" t="s">
        <v>134</v>
      </c>
      <c r="DW45" t="s">
        <v>134</v>
      </c>
      <c r="DX45" t="s">
        <v>134</v>
      </c>
      <c r="DY45" t="s">
        <v>136</v>
      </c>
      <c r="DZ45">
        <v>1</v>
      </c>
      <c r="EA45" t="s">
        <v>136</v>
      </c>
      <c r="EC45" s="5">
        <v>12.68</v>
      </c>
      <c r="ED45" s="5">
        <v>55</v>
      </c>
      <c r="EE45">
        <v>14066362731</v>
      </c>
      <c r="EF45" t="s">
        <v>14155</v>
      </c>
      <c r="EG45" t="s">
        <v>148</v>
      </c>
      <c r="EH45">
        <v>0</v>
      </c>
    </row>
    <row r="46" spans="1:138" ht="15" customHeight="1" x14ac:dyDescent="0.35">
      <c r="A46" t="s">
        <v>9895</v>
      </c>
      <c r="B46" t="s">
        <v>157</v>
      </c>
      <c r="C46" s="1">
        <v>44074.665001504633</v>
      </c>
      <c r="D46" s="1">
        <v>44106</v>
      </c>
      <c r="E46" t="s">
        <v>133</v>
      </c>
      <c r="F46" t="s">
        <v>136</v>
      </c>
      <c r="G46" t="s">
        <v>135</v>
      </c>
      <c r="H46" t="s">
        <v>136</v>
      </c>
      <c r="I46" t="s">
        <v>9896</v>
      </c>
      <c r="K46" t="s">
        <v>9897</v>
      </c>
      <c r="M46" t="s">
        <v>9898</v>
      </c>
      <c r="N46" t="s">
        <v>784</v>
      </c>
      <c r="O46" s="4">
        <v>59257</v>
      </c>
      <c r="P46" t="s">
        <v>140</v>
      </c>
      <c r="R46">
        <v>14068952576</v>
      </c>
      <c r="T46">
        <v>112112</v>
      </c>
      <c r="U46" t="s">
        <v>9899</v>
      </c>
      <c r="V46" t="s">
        <v>898</v>
      </c>
      <c r="X46" t="s">
        <v>164</v>
      </c>
      <c r="Y46" t="s">
        <v>9897</v>
      </c>
      <c r="AA46" t="s">
        <v>9898</v>
      </c>
      <c r="AB46" t="s">
        <v>784</v>
      </c>
      <c r="AC46" s="4">
        <v>59257</v>
      </c>
      <c r="AD46" t="s">
        <v>140</v>
      </c>
      <c r="AF46">
        <v>14068952576</v>
      </c>
      <c r="AH46" t="s">
        <v>9900</v>
      </c>
      <c r="AI46" t="s">
        <v>168</v>
      </c>
      <c r="AJ46" t="s">
        <v>533</v>
      </c>
      <c r="AK46" t="s">
        <v>534</v>
      </c>
      <c r="AM46" t="s">
        <v>535</v>
      </c>
      <c r="AO46" t="s">
        <v>536</v>
      </c>
      <c r="AP46" t="s">
        <v>537</v>
      </c>
      <c r="AQ46" s="4">
        <v>28786</v>
      </c>
      <c r="AR46" t="s">
        <v>140</v>
      </c>
      <c r="AT46">
        <v>18282460659</v>
      </c>
      <c r="AV46" t="s">
        <v>538</v>
      </c>
      <c r="AW46" t="s">
        <v>2409</v>
      </c>
      <c r="AZ46" t="s">
        <v>334</v>
      </c>
      <c r="BA46" t="s">
        <v>335</v>
      </c>
      <c r="BB46" t="s">
        <v>136</v>
      </c>
      <c r="BC46" t="s">
        <v>136</v>
      </c>
      <c r="BD46" t="s">
        <v>148</v>
      </c>
      <c r="BE46" t="s">
        <v>136</v>
      </c>
      <c r="BF46" t="s">
        <v>136</v>
      </c>
      <c r="BG46" t="s">
        <v>134</v>
      </c>
      <c r="BH46" t="s">
        <v>136</v>
      </c>
      <c r="BN46" t="s">
        <v>9901</v>
      </c>
      <c r="BO46" t="s">
        <v>799</v>
      </c>
      <c r="BP46">
        <v>6</v>
      </c>
      <c r="BQ46">
        <v>6</v>
      </c>
      <c r="BR46">
        <v>6</v>
      </c>
      <c r="BS46" s="1">
        <v>44143</v>
      </c>
      <c r="BT46" s="1">
        <v>44316</v>
      </c>
      <c r="BU46" s="1">
        <v>44143</v>
      </c>
      <c r="BV46" s="1">
        <v>44316</v>
      </c>
      <c r="BW46" t="s">
        <v>136</v>
      </c>
      <c r="BX46">
        <v>48</v>
      </c>
      <c r="BY46">
        <v>0</v>
      </c>
      <c r="BZ46">
        <v>8</v>
      </c>
      <c r="CA46">
        <v>8</v>
      </c>
      <c r="CB46">
        <v>8</v>
      </c>
      <c r="CC46">
        <v>8</v>
      </c>
      <c r="CD46">
        <v>8</v>
      </c>
      <c r="CE46">
        <v>8</v>
      </c>
      <c r="CF46" t="str">
        <f>"8:00 AM"</f>
        <v>8:00 AM</v>
      </c>
      <c r="CG46" t="str">
        <f>"5:00 PM"</f>
        <v>5:00 PM</v>
      </c>
      <c r="CH46" s="5">
        <v>13.62</v>
      </c>
      <c r="CI46" t="s">
        <v>146</v>
      </c>
      <c r="CL46" t="s">
        <v>136</v>
      </c>
      <c r="CM46" t="s">
        <v>354</v>
      </c>
      <c r="CN46" t="s">
        <v>2411</v>
      </c>
      <c r="CO46" t="s">
        <v>2389</v>
      </c>
      <c r="CP46" t="s">
        <v>149</v>
      </c>
      <c r="CQ46">
        <v>3</v>
      </c>
      <c r="CR46">
        <v>0</v>
      </c>
      <c r="CS46" t="s">
        <v>136</v>
      </c>
      <c r="CT46" t="s">
        <v>136</v>
      </c>
      <c r="CU46" t="s">
        <v>136</v>
      </c>
      <c r="CV46" t="s">
        <v>136</v>
      </c>
      <c r="CW46" t="s">
        <v>136</v>
      </c>
      <c r="CY46" t="s">
        <v>136</v>
      </c>
      <c r="CZ46" t="s">
        <v>136</v>
      </c>
      <c r="DA46" t="s">
        <v>136</v>
      </c>
      <c r="DB46" t="s">
        <v>136</v>
      </c>
      <c r="DC46" t="s">
        <v>136</v>
      </c>
      <c r="DD46" t="s">
        <v>136</v>
      </c>
      <c r="DF46" t="s">
        <v>9902</v>
      </c>
      <c r="DG46" t="s">
        <v>9897</v>
      </c>
      <c r="DH46" t="s">
        <v>9898</v>
      </c>
      <c r="DI46" t="s">
        <v>784</v>
      </c>
      <c r="DJ46" s="4">
        <v>59257</v>
      </c>
      <c r="DK46" t="s">
        <v>2274</v>
      </c>
      <c r="DL46" t="s">
        <v>136</v>
      </c>
      <c r="DM46">
        <v>1</v>
      </c>
      <c r="DN46" t="s">
        <v>9903</v>
      </c>
      <c r="DO46" t="s">
        <v>9904</v>
      </c>
      <c r="DP46" t="s">
        <v>784</v>
      </c>
      <c r="DQ46" t="str">
        <f>"59258"</f>
        <v>59258</v>
      </c>
      <c r="DR46" t="s">
        <v>2274</v>
      </c>
      <c r="DS46" t="s">
        <v>296</v>
      </c>
      <c r="DT46">
        <v>1</v>
      </c>
      <c r="DU46">
        <v>4</v>
      </c>
      <c r="DV46" t="s">
        <v>134</v>
      </c>
      <c r="DW46" t="s">
        <v>134</v>
      </c>
      <c r="DX46" t="s">
        <v>134</v>
      </c>
      <c r="DY46" t="s">
        <v>134</v>
      </c>
      <c r="DZ46">
        <v>3</v>
      </c>
      <c r="EA46" t="s">
        <v>136</v>
      </c>
      <c r="EC46" s="5">
        <v>12.68</v>
      </c>
      <c r="ED46" s="5">
        <v>55</v>
      </c>
      <c r="EE46">
        <v>14068952576</v>
      </c>
      <c r="EF46" t="s">
        <v>9905</v>
      </c>
      <c r="EG46" t="s">
        <v>148</v>
      </c>
      <c r="EH46">
        <v>0</v>
      </c>
    </row>
    <row r="47" spans="1:138" ht="15" customHeight="1" x14ac:dyDescent="0.35">
      <c r="A47" t="s">
        <v>10771</v>
      </c>
      <c r="B47" t="s">
        <v>361</v>
      </c>
      <c r="C47" s="1">
        <v>44069.690384606482</v>
      </c>
      <c r="D47" s="1">
        <v>44106</v>
      </c>
      <c r="E47" t="s">
        <v>133</v>
      </c>
      <c r="F47" t="s">
        <v>134</v>
      </c>
      <c r="G47" t="s">
        <v>135</v>
      </c>
      <c r="H47" t="s">
        <v>136</v>
      </c>
      <c r="I47" t="s">
        <v>10772</v>
      </c>
      <c r="K47" t="s">
        <v>10773</v>
      </c>
      <c r="M47" t="s">
        <v>501</v>
      </c>
      <c r="N47" t="s">
        <v>139</v>
      </c>
      <c r="O47" s="4">
        <v>33873</v>
      </c>
      <c r="P47" t="s">
        <v>140</v>
      </c>
      <c r="R47">
        <v>18632326369</v>
      </c>
      <c r="T47">
        <v>115115</v>
      </c>
      <c r="U47" t="s">
        <v>4159</v>
      </c>
      <c r="V47" t="s">
        <v>9124</v>
      </c>
      <c r="X47" t="s">
        <v>164</v>
      </c>
      <c r="Y47" t="s">
        <v>10774</v>
      </c>
      <c r="AA47" t="s">
        <v>501</v>
      </c>
      <c r="AB47" t="s">
        <v>139</v>
      </c>
      <c r="AC47" s="4">
        <v>33873</v>
      </c>
      <c r="AD47" t="s">
        <v>140</v>
      </c>
      <c r="AF47">
        <v>18632322369</v>
      </c>
      <c r="AH47" t="s">
        <v>10775</v>
      </c>
      <c r="AI47" t="s">
        <v>226</v>
      </c>
      <c r="AJ47" t="s">
        <v>481</v>
      </c>
      <c r="AK47" t="s">
        <v>482</v>
      </c>
      <c r="AL47" t="s">
        <v>483</v>
      </c>
      <c r="AM47" t="s">
        <v>484</v>
      </c>
      <c r="AO47" t="s">
        <v>485</v>
      </c>
      <c r="AP47" t="s">
        <v>139</v>
      </c>
      <c r="AQ47" s="4">
        <v>33825</v>
      </c>
      <c r="AR47" t="s">
        <v>140</v>
      </c>
      <c r="AT47">
        <v>18632019211</v>
      </c>
      <c r="AV47" t="s">
        <v>487</v>
      </c>
      <c r="AW47" t="s">
        <v>488</v>
      </c>
      <c r="AX47" t="s">
        <v>139</v>
      </c>
      <c r="AY47" t="s">
        <v>489</v>
      </c>
      <c r="AZ47" t="s">
        <v>175</v>
      </c>
      <c r="BA47" t="s">
        <v>176</v>
      </c>
      <c r="BB47" t="s">
        <v>134</v>
      </c>
      <c r="BC47" t="s">
        <v>134</v>
      </c>
      <c r="BD47" t="s">
        <v>134</v>
      </c>
      <c r="BE47" t="s">
        <v>134</v>
      </c>
      <c r="BF47" t="s">
        <v>136</v>
      </c>
      <c r="BG47" t="s">
        <v>134</v>
      </c>
      <c r="BH47" t="s">
        <v>136</v>
      </c>
      <c r="BI47" t="s">
        <v>148</v>
      </c>
      <c r="BJ47" t="s">
        <v>148</v>
      </c>
      <c r="BK47" t="s">
        <v>148</v>
      </c>
      <c r="BN47" t="s">
        <v>10776</v>
      </c>
      <c r="BO47" t="s">
        <v>176</v>
      </c>
      <c r="BP47">
        <v>35</v>
      </c>
      <c r="BQ47">
        <v>35</v>
      </c>
      <c r="BR47">
        <v>35</v>
      </c>
      <c r="BS47" s="1">
        <v>44130</v>
      </c>
      <c r="BT47" s="1">
        <v>44196</v>
      </c>
      <c r="BU47" s="1">
        <v>44130</v>
      </c>
      <c r="BV47" s="1">
        <v>44196</v>
      </c>
      <c r="BW47" t="s">
        <v>136</v>
      </c>
      <c r="BX47">
        <v>35</v>
      </c>
      <c r="BY47">
        <v>0</v>
      </c>
      <c r="BZ47">
        <v>6</v>
      </c>
      <c r="CA47">
        <v>6</v>
      </c>
      <c r="CB47">
        <v>6</v>
      </c>
      <c r="CC47">
        <v>6</v>
      </c>
      <c r="CD47">
        <v>6</v>
      </c>
      <c r="CE47">
        <v>5</v>
      </c>
      <c r="CF47" t="str">
        <f>"7:00 AM"</f>
        <v>7:00 AM</v>
      </c>
      <c r="CG47" t="str">
        <f>"8:00 PM"</f>
        <v>8:00 PM</v>
      </c>
      <c r="CH47" s="5">
        <v>11.71</v>
      </c>
      <c r="CI47" t="s">
        <v>146</v>
      </c>
      <c r="CL47" t="s">
        <v>134</v>
      </c>
      <c r="CM47" t="s">
        <v>147</v>
      </c>
      <c r="CN47" t="s">
        <v>148</v>
      </c>
      <c r="CO47" t="s">
        <v>492</v>
      </c>
      <c r="CP47" t="s">
        <v>149</v>
      </c>
      <c r="CQ47">
        <v>1</v>
      </c>
      <c r="CR47">
        <v>0</v>
      </c>
      <c r="CS47" t="s">
        <v>136</v>
      </c>
      <c r="CT47" t="s">
        <v>136</v>
      </c>
      <c r="CU47" t="s">
        <v>134</v>
      </c>
      <c r="CV47" t="s">
        <v>134</v>
      </c>
      <c r="CW47" t="s">
        <v>134</v>
      </c>
      <c r="CX47">
        <v>50</v>
      </c>
      <c r="CY47" t="s">
        <v>134</v>
      </c>
      <c r="CZ47" t="s">
        <v>134</v>
      </c>
      <c r="DA47" t="s">
        <v>134</v>
      </c>
      <c r="DB47" t="s">
        <v>134</v>
      </c>
      <c r="DC47" t="s">
        <v>134</v>
      </c>
      <c r="DD47" t="s">
        <v>136</v>
      </c>
      <c r="DF47" t="s">
        <v>967</v>
      </c>
      <c r="DG47" t="s">
        <v>10777</v>
      </c>
      <c r="DH47" t="s">
        <v>501</v>
      </c>
      <c r="DI47" t="s">
        <v>139</v>
      </c>
      <c r="DJ47" s="4">
        <v>33873</v>
      </c>
      <c r="DK47" t="s">
        <v>151</v>
      </c>
      <c r="DL47" t="s">
        <v>134</v>
      </c>
      <c r="DM47">
        <v>3</v>
      </c>
      <c r="DN47" t="s">
        <v>10778</v>
      </c>
      <c r="DO47" t="s">
        <v>10779</v>
      </c>
      <c r="DP47" t="s">
        <v>139</v>
      </c>
      <c r="DQ47" t="str">
        <f>"33834"</f>
        <v>33834</v>
      </c>
      <c r="DR47" t="s">
        <v>151</v>
      </c>
      <c r="DS47" t="s">
        <v>680</v>
      </c>
      <c r="DT47">
        <v>3</v>
      </c>
      <c r="DU47">
        <v>35</v>
      </c>
      <c r="DV47" t="s">
        <v>136</v>
      </c>
      <c r="DW47" t="s">
        <v>134</v>
      </c>
      <c r="DX47" t="s">
        <v>134</v>
      </c>
      <c r="DY47" t="s">
        <v>136</v>
      </c>
      <c r="DZ47">
        <v>1</v>
      </c>
      <c r="EA47" t="s">
        <v>136</v>
      </c>
      <c r="EC47" s="5">
        <v>12.68</v>
      </c>
      <c r="ED47" s="5">
        <v>55</v>
      </c>
      <c r="EE47">
        <v>18632322369</v>
      </c>
      <c r="EF47" t="s">
        <v>10775</v>
      </c>
      <c r="EG47" t="s">
        <v>148</v>
      </c>
      <c r="EH47">
        <v>7</v>
      </c>
    </row>
    <row r="48" spans="1:138" ht="15" customHeight="1" x14ac:dyDescent="0.35">
      <c r="A48" t="s">
        <v>6082</v>
      </c>
      <c r="B48" t="s">
        <v>157</v>
      </c>
      <c r="C48" s="1">
        <v>44083.613065625002</v>
      </c>
      <c r="D48" s="1">
        <v>44106</v>
      </c>
      <c r="E48" t="s">
        <v>133</v>
      </c>
      <c r="F48" t="s">
        <v>136</v>
      </c>
      <c r="G48" t="s">
        <v>135</v>
      </c>
      <c r="H48" t="s">
        <v>136</v>
      </c>
      <c r="I48" t="s">
        <v>6083</v>
      </c>
      <c r="K48" t="s">
        <v>6084</v>
      </c>
      <c r="M48" t="s">
        <v>6085</v>
      </c>
      <c r="N48" t="s">
        <v>611</v>
      </c>
      <c r="O48" s="4">
        <v>57382</v>
      </c>
      <c r="P48" t="s">
        <v>140</v>
      </c>
      <c r="R48">
        <v>16057709679</v>
      </c>
      <c r="T48">
        <v>1111</v>
      </c>
      <c r="U48" t="s">
        <v>1969</v>
      </c>
      <c r="V48" t="s">
        <v>6086</v>
      </c>
      <c r="X48" t="s">
        <v>164</v>
      </c>
      <c r="Y48" t="s">
        <v>6084</v>
      </c>
      <c r="AA48" t="s">
        <v>6085</v>
      </c>
      <c r="AB48" t="s">
        <v>611</v>
      </c>
      <c r="AC48" s="4">
        <v>57382</v>
      </c>
      <c r="AD48" t="s">
        <v>140</v>
      </c>
      <c r="AF48">
        <v>16057709679</v>
      </c>
      <c r="AH48" t="s">
        <v>6087</v>
      </c>
      <c r="AI48" t="s">
        <v>168</v>
      </c>
      <c r="AJ48" t="s">
        <v>725</v>
      </c>
      <c r="AK48" t="s">
        <v>2767</v>
      </c>
      <c r="AL48" t="s">
        <v>2768</v>
      </c>
      <c r="AM48" t="s">
        <v>728</v>
      </c>
      <c r="AN48" t="s">
        <v>729</v>
      </c>
      <c r="AO48" t="s">
        <v>730</v>
      </c>
      <c r="AP48" t="s">
        <v>720</v>
      </c>
      <c r="AQ48" s="4">
        <v>38930</v>
      </c>
      <c r="AR48" t="s">
        <v>140</v>
      </c>
      <c r="AT48">
        <v>16623854219</v>
      </c>
      <c r="AV48" t="s">
        <v>2769</v>
      </c>
      <c r="AW48" t="s">
        <v>732</v>
      </c>
      <c r="AZ48" t="s">
        <v>175</v>
      </c>
      <c r="BA48" t="s">
        <v>176</v>
      </c>
      <c r="BB48" t="s">
        <v>136</v>
      </c>
      <c r="BC48" t="s">
        <v>136</v>
      </c>
      <c r="BD48" t="s">
        <v>148</v>
      </c>
      <c r="BE48" t="s">
        <v>136</v>
      </c>
      <c r="BF48" t="s">
        <v>136</v>
      </c>
      <c r="BG48" t="s">
        <v>134</v>
      </c>
      <c r="BH48" t="s">
        <v>136</v>
      </c>
      <c r="BN48" t="s">
        <v>6088</v>
      </c>
      <c r="BO48" t="s">
        <v>734</v>
      </c>
      <c r="BP48">
        <v>5</v>
      </c>
      <c r="BQ48">
        <v>5</v>
      </c>
      <c r="BR48">
        <v>5</v>
      </c>
      <c r="BS48" s="1">
        <v>44150</v>
      </c>
      <c r="BT48" s="1">
        <v>44287</v>
      </c>
      <c r="BU48" s="1">
        <v>44150</v>
      </c>
      <c r="BV48" s="1">
        <v>44287</v>
      </c>
      <c r="BW48" t="s">
        <v>136</v>
      </c>
      <c r="BX48">
        <v>55</v>
      </c>
      <c r="BY48">
        <v>0</v>
      </c>
      <c r="BZ48">
        <v>9.17</v>
      </c>
      <c r="CA48">
        <v>9.17</v>
      </c>
      <c r="CB48">
        <v>9.17</v>
      </c>
      <c r="CC48">
        <v>9.17</v>
      </c>
      <c r="CD48">
        <v>9.16</v>
      </c>
      <c r="CE48">
        <v>9.16</v>
      </c>
      <c r="CF48" t="str">
        <f>"8:00 AM"</f>
        <v>8:00 AM</v>
      </c>
      <c r="CG48" t="str">
        <f>"5:10 PM"</f>
        <v>5:10 PM</v>
      </c>
      <c r="CH48" s="5">
        <v>14.99</v>
      </c>
      <c r="CI48" t="s">
        <v>146</v>
      </c>
      <c r="CL48" t="s">
        <v>134</v>
      </c>
      <c r="CM48" t="s">
        <v>312</v>
      </c>
      <c r="CN48" t="s">
        <v>148</v>
      </c>
      <c r="CO48" t="s">
        <v>3032</v>
      </c>
      <c r="CP48" t="s">
        <v>149</v>
      </c>
      <c r="CQ48">
        <v>3</v>
      </c>
      <c r="CR48">
        <v>0</v>
      </c>
      <c r="CS48" t="s">
        <v>136</v>
      </c>
      <c r="CT48" t="s">
        <v>134</v>
      </c>
      <c r="CU48" t="s">
        <v>136</v>
      </c>
      <c r="CV48" t="s">
        <v>136</v>
      </c>
      <c r="CW48" t="s">
        <v>134</v>
      </c>
      <c r="CX48">
        <v>50</v>
      </c>
      <c r="CY48" t="s">
        <v>136</v>
      </c>
      <c r="CZ48" t="s">
        <v>136</v>
      </c>
      <c r="DA48" t="s">
        <v>136</v>
      </c>
      <c r="DB48" t="s">
        <v>136</v>
      </c>
      <c r="DC48" t="s">
        <v>136</v>
      </c>
      <c r="DD48" t="s">
        <v>136</v>
      </c>
      <c r="DF48" t="s">
        <v>6089</v>
      </c>
      <c r="DG48" t="s">
        <v>6084</v>
      </c>
      <c r="DH48" t="s">
        <v>6085</v>
      </c>
      <c r="DI48" t="s">
        <v>611</v>
      </c>
      <c r="DJ48" s="4">
        <v>57382</v>
      </c>
      <c r="DK48" t="s">
        <v>6090</v>
      </c>
      <c r="DL48" t="s">
        <v>136</v>
      </c>
      <c r="DM48">
        <v>1</v>
      </c>
      <c r="DN48" t="s">
        <v>6091</v>
      </c>
      <c r="DO48" t="s">
        <v>6092</v>
      </c>
      <c r="DP48" t="s">
        <v>611</v>
      </c>
      <c r="DQ48" t="str">
        <f>"57358"</f>
        <v>57358</v>
      </c>
      <c r="DR48" t="s">
        <v>6090</v>
      </c>
      <c r="DS48" t="s">
        <v>3034</v>
      </c>
      <c r="DT48">
        <v>1</v>
      </c>
      <c r="DU48">
        <v>5</v>
      </c>
      <c r="DV48" t="s">
        <v>134</v>
      </c>
      <c r="DW48" t="s">
        <v>134</v>
      </c>
      <c r="DX48" t="s">
        <v>134</v>
      </c>
      <c r="DY48" t="s">
        <v>136</v>
      </c>
      <c r="DZ48">
        <v>1</v>
      </c>
      <c r="EA48" t="s">
        <v>136</v>
      </c>
      <c r="EC48" s="5">
        <v>12.68</v>
      </c>
      <c r="ED48" s="5">
        <v>55</v>
      </c>
      <c r="EE48">
        <v>16057709679</v>
      </c>
      <c r="EF48" t="s">
        <v>6087</v>
      </c>
      <c r="EG48" t="s">
        <v>148</v>
      </c>
      <c r="EH48">
        <v>1</v>
      </c>
    </row>
    <row r="49" spans="1:138" ht="15" customHeight="1" x14ac:dyDescent="0.35">
      <c r="A49" t="s">
        <v>21804</v>
      </c>
      <c r="B49" t="s">
        <v>157</v>
      </c>
      <c r="C49" s="1">
        <v>44089.70320300926</v>
      </c>
      <c r="D49" s="1">
        <v>44106</v>
      </c>
      <c r="E49" t="s">
        <v>133</v>
      </c>
      <c r="F49" t="s">
        <v>136</v>
      </c>
      <c r="G49" t="s">
        <v>135</v>
      </c>
      <c r="H49" t="s">
        <v>136</v>
      </c>
      <c r="I49" t="s">
        <v>21805</v>
      </c>
      <c r="K49" t="s">
        <v>2118</v>
      </c>
      <c r="M49" t="s">
        <v>2119</v>
      </c>
      <c r="N49" t="s">
        <v>2120</v>
      </c>
      <c r="O49" s="4">
        <v>49093</v>
      </c>
      <c r="P49" t="s">
        <v>140</v>
      </c>
      <c r="R49">
        <v>12692782389</v>
      </c>
      <c r="T49">
        <v>111211</v>
      </c>
      <c r="U49" t="s">
        <v>21806</v>
      </c>
      <c r="V49" t="s">
        <v>21807</v>
      </c>
      <c r="X49" t="s">
        <v>14109</v>
      </c>
      <c r="Y49" t="s">
        <v>2118</v>
      </c>
      <c r="AA49" t="s">
        <v>2119</v>
      </c>
      <c r="AB49" t="s">
        <v>2120</v>
      </c>
      <c r="AC49" s="4">
        <v>49093</v>
      </c>
      <c r="AD49" t="s">
        <v>140</v>
      </c>
      <c r="AF49">
        <v>12692782389</v>
      </c>
      <c r="AH49" t="s">
        <v>21808</v>
      </c>
      <c r="AI49" t="s">
        <v>168</v>
      </c>
      <c r="AJ49" t="s">
        <v>913</v>
      </c>
      <c r="AK49" t="s">
        <v>914</v>
      </c>
      <c r="AL49" t="s">
        <v>845</v>
      </c>
      <c r="AM49" t="s">
        <v>561</v>
      </c>
      <c r="AN49" t="s">
        <v>562</v>
      </c>
      <c r="AO49" t="s">
        <v>563</v>
      </c>
      <c r="AP49" t="s">
        <v>564</v>
      </c>
      <c r="AQ49" s="4">
        <v>22949</v>
      </c>
      <c r="AR49" t="s">
        <v>140</v>
      </c>
      <c r="AT49">
        <v>14342634300</v>
      </c>
      <c r="AV49" t="s">
        <v>2124</v>
      </c>
      <c r="AW49" t="s">
        <v>566</v>
      </c>
      <c r="AZ49" t="s">
        <v>288</v>
      </c>
      <c r="BA49" t="s">
        <v>289</v>
      </c>
      <c r="BB49" t="s">
        <v>136</v>
      </c>
      <c r="BC49" t="s">
        <v>136</v>
      </c>
      <c r="BD49" t="s">
        <v>148</v>
      </c>
      <c r="BE49" t="s">
        <v>136</v>
      </c>
      <c r="BF49" t="s">
        <v>136</v>
      </c>
      <c r="BG49" t="s">
        <v>134</v>
      </c>
      <c r="BH49" t="s">
        <v>136</v>
      </c>
      <c r="BI49" t="s">
        <v>1129</v>
      </c>
      <c r="BJ49" t="s">
        <v>2125</v>
      </c>
      <c r="BL49" t="s">
        <v>566</v>
      </c>
      <c r="BM49" t="s">
        <v>2123</v>
      </c>
      <c r="BN49" t="s">
        <v>21809</v>
      </c>
      <c r="BO49" t="s">
        <v>5776</v>
      </c>
      <c r="BP49">
        <v>8</v>
      </c>
      <c r="BQ49">
        <v>8</v>
      </c>
      <c r="BR49">
        <v>8</v>
      </c>
      <c r="BS49" s="1">
        <v>44138</v>
      </c>
      <c r="BT49" s="1">
        <v>44392</v>
      </c>
      <c r="BU49" s="1">
        <v>44138</v>
      </c>
      <c r="BV49" s="1">
        <v>44392</v>
      </c>
      <c r="BW49" t="s">
        <v>136</v>
      </c>
      <c r="BX49">
        <v>45</v>
      </c>
      <c r="BY49">
        <v>0</v>
      </c>
      <c r="BZ49">
        <v>7.5</v>
      </c>
      <c r="CA49">
        <v>7.5</v>
      </c>
      <c r="CB49">
        <v>7.5</v>
      </c>
      <c r="CC49">
        <v>7.5</v>
      </c>
      <c r="CD49">
        <v>7.5</v>
      </c>
      <c r="CE49">
        <v>7.5</v>
      </c>
      <c r="CF49" t="str">
        <f>"6:00 AM"</f>
        <v>6:00 AM</v>
      </c>
      <c r="CG49" t="str">
        <f>"2:00 PM"</f>
        <v>2:00 PM</v>
      </c>
      <c r="CH49" s="5">
        <v>13.42</v>
      </c>
      <c r="CI49" t="s">
        <v>146</v>
      </c>
      <c r="CL49" t="s">
        <v>136</v>
      </c>
      <c r="CM49" t="s">
        <v>147</v>
      </c>
      <c r="CN49" t="s">
        <v>148</v>
      </c>
      <c r="CO49" t="s">
        <v>1714</v>
      </c>
      <c r="CP49" t="s">
        <v>149</v>
      </c>
      <c r="CQ49">
        <v>12</v>
      </c>
      <c r="CR49">
        <v>0</v>
      </c>
      <c r="CS49" t="s">
        <v>136</v>
      </c>
      <c r="CT49" t="s">
        <v>136</v>
      </c>
      <c r="CU49" t="s">
        <v>136</v>
      </c>
      <c r="CV49" t="s">
        <v>134</v>
      </c>
      <c r="CW49" t="s">
        <v>134</v>
      </c>
      <c r="CX49">
        <v>60</v>
      </c>
      <c r="CY49" t="s">
        <v>134</v>
      </c>
      <c r="CZ49" t="s">
        <v>134</v>
      </c>
      <c r="DA49" t="s">
        <v>134</v>
      </c>
      <c r="DB49" t="s">
        <v>134</v>
      </c>
      <c r="DC49" t="s">
        <v>134</v>
      </c>
      <c r="DD49" t="s">
        <v>136</v>
      </c>
      <c r="DF49" t="s">
        <v>21810</v>
      </c>
      <c r="DG49" t="s">
        <v>21811</v>
      </c>
      <c r="DH49" t="s">
        <v>21812</v>
      </c>
      <c r="DI49" t="s">
        <v>161</v>
      </c>
      <c r="DJ49" s="4">
        <v>39845</v>
      </c>
      <c r="DK49" t="s">
        <v>5404</v>
      </c>
      <c r="DL49" t="s">
        <v>134</v>
      </c>
      <c r="DM49">
        <v>3</v>
      </c>
      <c r="DN49" t="s">
        <v>21813</v>
      </c>
      <c r="DO49" t="s">
        <v>21814</v>
      </c>
      <c r="DP49" t="s">
        <v>161</v>
      </c>
      <c r="DQ49" t="str">
        <f>"39845"</f>
        <v>39845</v>
      </c>
      <c r="DR49" t="s">
        <v>21815</v>
      </c>
      <c r="DS49" t="s">
        <v>21816</v>
      </c>
      <c r="DT49">
        <v>1</v>
      </c>
      <c r="DU49">
        <v>24</v>
      </c>
      <c r="DV49" t="s">
        <v>134</v>
      </c>
      <c r="DW49" t="s">
        <v>134</v>
      </c>
      <c r="DX49" t="s">
        <v>134</v>
      </c>
      <c r="DY49" t="s">
        <v>136</v>
      </c>
      <c r="DZ49">
        <v>1</v>
      </c>
      <c r="EA49" t="s">
        <v>134</v>
      </c>
      <c r="EB49" s="5">
        <v>12.68</v>
      </c>
      <c r="EC49" s="5">
        <v>12.68</v>
      </c>
      <c r="ED49" s="5">
        <v>55</v>
      </c>
      <c r="EE49">
        <v>14342634300</v>
      </c>
      <c r="EF49" t="s">
        <v>577</v>
      </c>
      <c r="EG49" t="s">
        <v>21817</v>
      </c>
      <c r="EH49">
        <v>0</v>
      </c>
    </row>
    <row r="50" spans="1:138" ht="15" customHeight="1" x14ac:dyDescent="0.35">
      <c r="A50" t="s">
        <v>1347</v>
      </c>
      <c r="B50" t="s">
        <v>157</v>
      </c>
      <c r="C50" s="1">
        <v>44082.502321643522</v>
      </c>
      <c r="D50" s="1">
        <v>44106</v>
      </c>
      <c r="E50" t="s">
        <v>579</v>
      </c>
      <c r="F50" t="s">
        <v>136</v>
      </c>
      <c r="G50" t="s">
        <v>135</v>
      </c>
      <c r="H50" t="s">
        <v>136</v>
      </c>
      <c r="I50" t="s">
        <v>1299</v>
      </c>
      <c r="K50" t="s">
        <v>1300</v>
      </c>
      <c r="L50" t="s">
        <v>1301</v>
      </c>
      <c r="M50" t="s">
        <v>1302</v>
      </c>
      <c r="N50" t="s">
        <v>925</v>
      </c>
      <c r="O50" s="4">
        <v>83301</v>
      </c>
      <c r="P50" t="s">
        <v>140</v>
      </c>
      <c r="R50">
        <v>12085952226</v>
      </c>
      <c r="T50">
        <v>11241</v>
      </c>
      <c r="U50" t="s">
        <v>1303</v>
      </c>
      <c r="V50" t="s">
        <v>1304</v>
      </c>
      <c r="X50" t="s">
        <v>1305</v>
      </c>
      <c r="Y50" t="s">
        <v>1300</v>
      </c>
      <c r="Z50" t="s">
        <v>1301</v>
      </c>
      <c r="AA50" t="s">
        <v>1302</v>
      </c>
      <c r="AB50" t="s">
        <v>925</v>
      </c>
      <c r="AC50" s="4">
        <v>83301</v>
      </c>
      <c r="AD50" t="s">
        <v>140</v>
      </c>
      <c r="AF50">
        <v>12085952226</v>
      </c>
      <c r="AH50" t="s">
        <v>1306</v>
      </c>
      <c r="AZ50" t="s">
        <v>334</v>
      </c>
      <c r="BA50" t="s">
        <v>335</v>
      </c>
      <c r="BB50" t="s">
        <v>136</v>
      </c>
      <c r="BC50" t="s">
        <v>136</v>
      </c>
      <c r="BD50" t="s">
        <v>148</v>
      </c>
      <c r="BE50" t="s">
        <v>136</v>
      </c>
      <c r="BF50" t="s">
        <v>136</v>
      </c>
      <c r="BG50" t="s">
        <v>134</v>
      </c>
      <c r="BH50" t="s">
        <v>136</v>
      </c>
      <c r="BN50" t="s">
        <v>1348</v>
      </c>
      <c r="BO50" t="s">
        <v>1308</v>
      </c>
      <c r="BP50">
        <v>1</v>
      </c>
      <c r="BQ50">
        <v>1</v>
      </c>
      <c r="BR50">
        <v>1</v>
      </c>
      <c r="BS50" s="1">
        <v>44136</v>
      </c>
      <c r="BT50" s="1">
        <v>44286</v>
      </c>
      <c r="BU50" s="1">
        <v>44136</v>
      </c>
      <c r="BV50" s="1">
        <v>44286</v>
      </c>
      <c r="BW50" t="s">
        <v>134</v>
      </c>
      <c r="CH50" s="5">
        <v>2133.52</v>
      </c>
      <c r="CI50" t="s">
        <v>597</v>
      </c>
      <c r="CJ50">
        <v>0</v>
      </c>
      <c r="CK50" t="s">
        <v>1349</v>
      </c>
      <c r="CL50" t="s">
        <v>136</v>
      </c>
      <c r="CM50" t="s">
        <v>354</v>
      </c>
      <c r="CN50" t="s">
        <v>1310</v>
      </c>
      <c r="CO50" t="s">
        <v>1350</v>
      </c>
      <c r="CP50" t="s">
        <v>149</v>
      </c>
      <c r="CQ50">
        <v>3</v>
      </c>
      <c r="CR50">
        <v>0</v>
      </c>
      <c r="CS50" t="s">
        <v>136</v>
      </c>
      <c r="CT50" t="s">
        <v>136</v>
      </c>
      <c r="CU50" t="s">
        <v>136</v>
      </c>
      <c r="CV50" t="s">
        <v>134</v>
      </c>
      <c r="CW50" t="s">
        <v>134</v>
      </c>
      <c r="CX50">
        <v>50</v>
      </c>
      <c r="CY50" t="s">
        <v>134</v>
      </c>
      <c r="CZ50" t="s">
        <v>136</v>
      </c>
      <c r="DA50" t="s">
        <v>136</v>
      </c>
      <c r="DB50" t="s">
        <v>136</v>
      </c>
      <c r="DC50" t="s">
        <v>136</v>
      </c>
      <c r="DD50" t="s">
        <v>136</v>
      </c>
      <c r="DF50" t="s">
        <v>180</v>
      </c>
      <c r="DG50" t="s">
        <v>1351</v>
      </c>
      <c r="DH50" t="s">
        <v>1352</v>
      </c>
      <c r="DI50" t="s">
        <v>395</v>
      </c>
      <c r="DJ50" s="4">
        <v>95955</v>
      </c>
      <c r="DK50" t="s">
        <v>1353</v>
      </c>
      <c r="DL50" t="s">
        <v>134</v>
      </c>
      <c r="DM50">
        <v>2</v>
      </c>
      <c r="DN50" t="s">
        <v>1351</v>
      </c>
      <c r="DO50" t="s">
        <v>1352</v>
      </c>
      <c r="DP50" t="s">
        <v>395</v>
      </c>
      <c r="DQ50" t="str">
        <f>"95955"</f>
        <v>95955</v>
      </c>
      <c r="DR50" t="s">
        <v>1353</v>
      </c>
      <c r="DS50" t="s">
        <v>1354</v>
      </c>
      <c r="DT50">
        <v>2</v>
      </c>
      <c r="DU50">
        <v>2</v>
      </c>
      <c r="DV50" t="s">
        <v>134</v>
      </c>
      <c r="DW50" t="s">
        <v>134</v>
      </c>
      <c r="DX50" t="s">
        <v>134</v>
      </c>
      <c r="DY50" t="s">
        <v>136</v>
      </c>
      <c r="DZ50">
        <v>1</v>
      </c>
      <c r="EA50" t="s">
        <v>136</v>
      </c>
      <c r="EC50" s="5">
        <v>12.68</v>
      </c>
      <c r="ED50" s="5">
        <v>55</v>
      </c>
      <c r="EE50">
        <v>12085952226</v>
      </c>
      <c r="EF50" t="s">
        <v>1316</v>
      </c>
      <c r="EG50" t="s">
        <v>148</v>
      </c>
      <c r="EH50">
        <v>0</v>
      </c>
    </row>
    <row r="51" spans="1:138" ht="15" customHeight="1" x14ac:dyDescent="0.35">
      <c r="A51" t="s">
        <v>6630</v>
      </c>
      <c r="B51" t="s">
        <v>157</v>
      </c>
      <c r="C51" s="1">
        <v>44089.653696875001</v>
      </c>
      <c r="D51" s="1">
        <v>44106</v>
      </c>
      <c r="E51" t="s">
        <v>133</v>
      </c>
      <c r="F51" t="s">
        <v>136</v>
      </c>
      <c r="G51" t="s">
        <v>135</v>
      </c>
      <c r="H51" t="s">
        <v>136</v>
      </c>
      <c r="I51" t="s">
        <v>6631</v>
      </c>
      <c r="J51" t="s">
        <v>6632</v>
      </c>
      <c r="K51" t="s">
        <v>6633</v>
      </c>
      <c r="M51" t="s">
        <v>6634</v>
      </c>
      <c r="N51" t="s">
        <v>374</v>
      </c>
      <c r="O51" s="4">
        <v>78155</v>
      </c>
      <c r="P51" t="s">
        <v>140</v>
      </c>
      <c r="R51">
        <v>12105087522</v>
      </c>
      <c r="T51">
        <v>11299</v>
      </c>
      <c r="U51" t="s">
        <v>6635</v>
      </c>
      <c r="V51" t="s">
        <v>6443</v>
      </c>
      <c r="X51" t="s">
        <v>164</v>
      </c>
      <c r="Y51" t="s">
        <v>6636</v>
      </c>
      <c r="Z51" t="s">
        <v>6637</v>
      </c>
      <c r="AA51" t="s">
        <v>6634</v>
      </c>
      <c r="AB51" t="s">
        <v>374</v>
      </c>
      <c r="AC51" s="4">
        <v>78155</v>
      </c>
      <c r="AD51" t="s">
        <v>140</v>
      </c>
      <c r="AF51">
        <v>12105087522</v>
      </c>
      <c r="AH51" t="s">
        <v>6638</v>
      </c>
      <c r="AI51" t="s">
        <v>168</v>
      </c>
      <c r="AJ51" t="s">
        <v>6639</v>
      </c>
      <c r="AK51" t="s">
        <v>6640</v>
      </c>
      <c r="AL51" t="s">
        <v>1957</v>
      </c>
      <c r="AM51" t="s">
        <v>3674</v>
      </c>
      <c r="AO51" t="s">
        <v>1958</v>
      </c>
      <c r="AP51" t="s">
        <v>374</v>
      </c>
      <c r="AQ51" s="4">
        <v>76901</v>
      </c>
      <c r="AR51" t="s">
        <v>140</v>
      </c>
      <c r="AT51">
        <v>14326509657</v>
      </c>
      <c r="AV51" t="s">
        <v>1959</v>
      </c>
      <c r="AW51" t="s">
        <v>1960</v>
      </c>
      <c r="AZ51" t="s">
        <v>334</v>
      </c>
      <c r="BA51" t="s">
        <v>335</v>
      </c>
      <c r="BB51" t="s">
        <v>136</v>
      </c>
      <c r="BC51" t="s">
        <v>136</v>
      </c>
      <c r="BD51" t="s">
        <v>148</v>
      </c>
      <c r="BE51" t="s">
        <v>136</v>
      </c>
      <c r="BF51" t="s">
        <v>136</v>
      </c>
      <c r="BG51" t="s">
        <v>134</v>
      </c>
      <c r="BH51" t="s">
        <v>136</v>
      </c>
      <c r="BN51" t="s">
        <v>6641</v>
      </c>
      <c r="BO51" t="s">
        <v>335</v>
      </c>
      <c r="BP51">
        <v>3</v>
      </c>
      <c r="BQ51">
        <v>3</v>
      </c>
      <c r="BR51">
        <v>3</v>
      </c>
      <c r="BS51" s="1">
        <v>44151</v>
      </c>
      <c r="BT51" s="1">
        <v>44455</v>
      </c>
      <c r="BU51" s="1">
        <v>44151</v>
      </c>
      <c r="BV51" s="1">
        <v>44455</v>
      </c>
      <c r="BW51" t="s">
        <v>136</v>
      </c>
      <c r="BX51">
        <v>48</v>
      </c>
      <c r="BY51">
        <v>0</v>
      </c>
      <c r="BZ51">
        <v>8</v>
      </c>
      <c r="CA51">
        <v>8</v>
      </c>
      <c r="CB51">
        <v>8</v>
      </c>
      <c r="CC51">
        <v>8</v>
      </c>
      <c r="CD51">
        <v>8</v>
      </c>
      <c r="CE51">
        <v>8</v>
      </c>
      <c r="CF51" t="str">
        <f>"8:00 AM"</f>
        <v>8:00 AM</v>
      </c>
      <c r="CG51" t="str">
        <f>"5:00 PM"</f>
        <v>5:00 PM</v>
      </c>
      <c r="CH51" s="5">
        <v>12.67</v>
      </c>
      <c r="CI51" t="s">
        <v>146</v>
      </c>
      <c r="CL51" t="s">
        <v>136</v>
      </c>
      <c r="CM51" t="s">
        <v>312</v>
      </c>
      <c r="CN51" t="s">
        <v>148</v>
      </c>
      <c r="CO51" t="s">
        <v>6642</v>
      </c>
      <c r="CP51" t="s">
        <v>149</v>
      </c>
      <c r="CQ51">
        <v>2</v>
      </c>
      <c r="CR51">
        <v>0</v>
      </c>
      <c r="CS51" t="s">
        <v>136</v>
      </c>
      <c r="CT51" t="s">
        <v>134</v>
      </c>
      <c r="CU51" t="s">
        <v>134</v>
      </c>
      <c r="CV51" t="s">
        <v>136</v>
      </c>
      <c r="CW51" t="s">
        <v>134</v>
      </c>
      <c r="CX51">
        <v>40</v>
      </c>
      <c r="CY51" t="s">
        <v>134</v>
      </c>
      <c r="CZ51" t="s">
        <v>134</v>
      </c>
      <c r="DA51" t="s">
        <v>134</v>
      </c>
      <c r="DB51" t="s">
        <v>134</v>
      </c>
      <c r="DC51" t="s">
        <v>134</v>
      </c>
      <c r="DD51" t="s">
        <v>136</v>
      </c>
      <c r="DF51" t="s">
        <v>180</v>
      </c>
      <c r="DG51" t="s">
        <v>6643</v>
      </c>
      <c r="DH51" t="s">
        <v>6644</v>
      </c>
      <c r="DI51" t="s">
        <v>374</v>
      </c>
      <c r="DJ51" s="4">
        <v>78880</v>
      </c>
      <c r="DK51" t="s">
        <v>6645</v>
      </c>
      <c r="DL51" t="s">
        <v>136</v>
      </c>
      <c r="DM51">
        <v>1</v>
      </c>
      <c r="DN51" t="s">
        <v>6643</v>
      </c>
      <c r="DO51" t="s">
        <v>6646</v>
      </c>
      <c r="DP51" t="s">
        <v>374</v>
      </c>
      <c r="DQ51" t="str">
        <f>"78880"</f>
        <v>78880</v>
      </c>
      <c r="DR51" t="s">
        <v>6645</v>
      </c>
      <c r="DS51" t="s">
        <v>6647</v>
      </c>
      <c r="DT51">
        <v>1</v>
      </c>
      <c r="DU51">
        <v>3</v>
      </c>
      <c r="DV51" t="s">
        <v>134</v>
      </c>
      <c r="DW51" t="s">
        <v>134</v>
      </c>
      <c r="DX51" t="s">
        <v>134</v>
      </c>
      <c r="DY51" t="s">
        <v>136</v>
      </c>
      <c r="DZ51">
        <v>1</v>
      </c>
      <c r="EA51" t="s">
        <v>136</v>
      </c>
      <c r="EC51" s="5">
        <v>12.68</v>
      </c>
      <c r="ED51" s="5">
        <v>55</v>
      </c>
      <c r="EE51">
        <v>12105087522</v>
      </c>
      <c r="EF51" t="s">
        <v>6638</v>
      </c>
      <c r="EG51" t="s">
        <v>148</v>
      </c>
      <c r="EH51">
        <v>0</v>
      </c>
    </row>
    <row r="52" spans="1:138" ht="15" customHeight="1" x14ac:dyDescent="0.35">
      <c r="A52" t="s">
        <v>15126</v>
      </c>
      <c r="B52" t="s">
        <v>157</v>
      </c>
      <c r="C52" s="1">
        <v>44084.712873842589</v>
      </c>
      <c r="D52" s="1">
        <v>44106</v>
      </c>
      <c r="E52" t="s">
        <v>1298</v>
      </c>
      <c r="F52" t="s">
        <v>136</v>
      </c>
      <c r="G52" t="s">
        <v>135</v>
      </c>
      <c r="H52" t="s">
        <v>136</v>
      </c>
      <c r="I52" t="s">
        <v>1299</v>
      </c>
      <c r="K52" t="s">
        <v>1300</v>
      </c>
      <c r="L52" t="s">
        <v>1301</v>
      </c>
      <c r="M52" t="s">
        <v>1302</v>
      </c>
      <c r="N52" t="s">
        <v>925</v>
      </c>
      <c r="O52" s="4">
        <v>83301</v>
      </c>
      <c r="P52" t="s">
        <v>140</v>
      </c>
      <c r="R52">
        <v>12085952226</v>
      </c>
      <c r="T52">
        <v>112410</v>
      </c>
      <c r="U52" t="s">
        <v>1303</v>
      </c>
      <c r="V52" t="s">
        <v>1304</v>
      </c>
      <c r="X52" t="s">
        <v>1305</v>
      </c>
      <c r="Y52" t="s">
        <v>1300</v>
      </c>
      <c r="Z52" t="s">
        <v>1301</v>
      </c>
      <c r="AA52" t="s">
        <v>1302</v>
      </c>
      <c r="AB52" t="s">
        <v>925</v>
      </c>
      <c r="AC52" s="4">
        <v>83301</v>
      </c>
      <c r="AD52" t="s">
        <v>140</v>
      </c>
      <c r="AF52">
        <v>12085952226</v>
      </c>
      <c r="AH52" t="s">
        <v>1306</v>
      </c>
      <c r="AZ52" t="s">
        <v>334</v>
      </c>
      <c r="BA52" t="s">
        <v>335</v>
      </c>
      <c r="BB52" t="s">
        <v>136</v>
      </c>
      <c r="BC52" t="s">
        <v>136</v>
      </c>
      <c r="BD52" t="s">
        <v>148</v>
      </c>
      <c r="BE52" t="s">
        <v>136</v>
      </c>
      <c r="BF52" t="s">
        <v>136</v>
      </c>
      <c r="BG52" t="s">
        <v>134</v>
      </c>
      <c r="BH52" t="s">
        <v>136</v>
      </c>
      <c r="BN52" t="s">
        <v>15127</v>
      </c>
      <c r="BO52" t="s">
        <v>2284</v>
      </c>
      <c r="BP52">
        <v>1</v>
      </c>
      <c r="BQ52">
        <v>1</v>
      </c>
      <c r="BR52">
        <v>1</v>
      </c>
      <c r="BS52" s="1">
        <v>44136</v>
      </c>
      <c r="BT52" s="1">
        <v>44255</v>
      </c>
      <c r="BU52" s="1">
        <v>44136</v>
      </c>
      <c r="BV52" s="1">
        <v>44255</v>
      </c>
      <c r="BW52" t="s">
        <v>134</v>
      </c>
      <c r="CH52" s="5">
        <v>2133.52</v>
      </c>
      <c r="CI52" t="s">
        <v>597</v>
      </c>
      <c r="CJ52">
        <v>0</v>
      </c>
      <c r="CK52" t="s">
        <v>1309</v>
      </c>
      <c r="CL52" t="s">
        <v>136</v>
      </c>
      <c r="CM52" t="s">
        <v>354</v>
      </c>
      <c r="CN52" t="s">
        <v>1310</v>
      </c>
      <c r="CO52" t="s">
        <v>2377</v>
      </c>
      <c r="CP52" t="s">
        <v>149</v>
      </c>
      <c r="CQ52">
        <v>3</v>
      </c>
      <c r="CR52">
        <v>0</v>
      </c>
      <c r="CS52" t="s">
        <v>136</v>
      </c>
      <c r="CT52" t="s">
        <v>136</v>
      </c>
      <c r="CU52" t="s">
        <v>136</v>
      </c>
      <c r="CV52" t="s">
        <v>134</v>
      </c>
      <c r="CW52" t="s">
        <v>134</v>
      </c>
      <c r="CX52">
        <v>50</v>
      </c>
      <c r="CY52" t="s">
        <v>134</v>
      </c>
      <c r="CZ52" t="s">
        <v>136</v>
      </c>
      <c r="DA52" t="s">
        <v>136</v>
      </c>
      <c r="DB52" t="s">
        <v>136</v>
      </c>
      <c r="DC52" t="s">
        <v>136</v>
      </c>
      <c r="DD52" t="s">
        <v>136</v>
      </c>
      <c r="DF52" t="s">
        <v>180</v>
      </c>
      <c r="DG52" t="s">
        <v>15128</v>
      </c>
      <c r="DH52" t="s">
        <v>15129</v>
      </c>
      <c r="DI52" t="s">
        <v>395</v>
      </c>
      <c r="DJ52" s="4">
        <v>93446</v>
      </c>
      <c r="DK52" t="s">
        <v>5433</v>
      </c>
      <c r="DL52" t="s">
        <v>134</v>
      </c>
      <c r="DM52">
        <v>2</v>
      </c>
      <c r="DN52" t="s">
        <v>15128</v>
      </c>
      <c r="DO52" t="s">
        <v>15129</v>
      </c>
      <c r="DP52" t="s">
        <v>395</v>
      </c>
      <c r="DQ52" t="str">
        <f>"93446"</f>
        <v>93446</v>
      </c>
      <c r="DR52" t="s">
        <v>5433</v>
      </c>
      <c r="DS52" t="s">
        <v>1315</v>
      </c>
      <c r="DT52">
        <v>6</v>
      </c>
      <c r="DU52">
        <v>6</v>
      </c>
      <c r="DV52" t="s">
        <v>134</v>
      </c>
      <c r="DW52" t="s">
        <v>134</v>
      </c>
      <c r="DX52" t="s">
        <v>134</v>
      </c>
      <c r="DY52" t="s">
        <v>136</v>
      </c>
      <c r="DZ52">
        <v>1</v>
      </c>
      <c r="EA52" t="s">
        <v>136</v>
      </c>
      <c r="EC52" s="5">
        <v>12.68</v>
      </c>
      <c r="ED52" s="5">
        <v>55</v>
      </c>
      <c r="EE52">
        <v>12085952226</v>
      </c>
      <c r="EF52" t="s">
        <v>1316</v>
      </c>
      <c r="EG52" t="s">
        <v>148</v>
      </c>
      <c r="EH52">
        <v>0</v>
      </c>
    </row>
    <row r="53" spans="1:138" ht="15" customHeight="1" x14ac:dyDescent="0.35">
      <c r="A53" t="s">
        <v>14689</v>
      </c>
      <c r="B53" t="s">
        <v>157</v>
      </c>
      <c r="C53" s="1">
        <v>44088.574191319443</v>
      </c>
      <c r="D53" s="1">
        <v>44106</v>
      </c>
      <c r="E53" t="s">
        <v>1298</v>
      </c>
      <c r="F53" t="s">
        <v>136</v>
      </c>
      <c r="G53" t="s">
        <v>135</v>
      </c>
      <c r="H53" t="s">
        <v>136</v>
      </c>
      <c r="I53" t="s">
        <v>1299</v>
      </c>
      <c r="K53" t="s">
        <v>1300</v>
      </c>
      <c r="L53" t="s">
        <v>1301</v>
      </c>
      <c r="M53" t="s">
        <v>1302</v>
      </c>
      <c r="N53" t="s">
        <v>925</v>
      </c>
      <c r="O53" s="4">
        <v>83301</v>
      </c>
      <c r="P53" t="s">
        <v>140</v>
      </c>
      <c r="R53">
        <v>12085952226</v>
      </c>
      <c r="T53">
        <v>112410</v>
      </c>
      <c r="U53" t="s">
        <v>1303</v>
      </c>
      <c r="V53" t="s">
        <v>1304</v>
      </c>
      <c r="X53" t="s">
        <v>1305</v>
      </c>
      <c r="Y53" t="s">
        <v>1300</v>
      </c>
      <c r="Z53" t="s">
        <v>1301</v>
      </c>
      <c r="AA53" t="s">
        <v>1302</v>
      </c>
      <c r="AB53" t="s">
        <v>925</v>
      </c>
      <c r="AC53" s="4">
        <v>83301</v>
      </c>
      <c r="AD53" t="s">
        <v>140</v>
      </c>
      <c r="AF53">
        <v>12085952226</v>
      </c>
      <c r="AH53" t="s">
        <v>1306</v>
      </c>
      <c r="AZ53" t="s">
        <v>334</v>
      </c>
      <c r="BA53" t="s">
        <v>335</v>
      </c>
      <c r="BB53" t="s">
        <v>136</v>
      </c>
      <c r="BC53" t="s">
        <v>136</v>
      </c>
      <c r="BD53" t="s">
        <v>148</v>
      </c>
      <c r="BE53" t="s">
        <v>136</v>
      </c>
      <c r="BF53" t="s">
        <v>136</v>
      </c>
      <c r="BG53" t="s">
        <v>134</v>
      </c>
      <c r="BH53" t="s">
        <v>136</v>
      </c>
      <c r="BN53" t="s">
        <v>14690</v>
      </c>
      <c r="BO53" t="s">
        <v>1308</v>
      </c>
      <c r="BP53">
        <v>1</v>
      </c>
      <c r="BQ53">
        <v>1</v>
      </c>
      <c r="BR53">
        <v>1</v>
      </c>
      <c r="BS53" s="1">
        <v>44136</v>
      </c>
      <c r="BT53" s="1">
        <v>44316</v>
      </c>
      <c r="BU53" s="1">
        <v>44136</v>
      </c>
      <c r="BV53" s="1">
        <v>44316</v>
      </c>
      <c r="BW53" t="s">
        <v>134</v>
      </c>
      <c r="CH53" s="5">
        <v>1682.33</v>
      </c>
      <c r="CI53" t="s">
        <v>597</v>
      </c>
      <c r="CJ53">
        <v>0</v>
      </c>
      <c r="CK53" t="s">
        <v>2957</v>
      </c>
      <c r="CL53" t="s">
        <v>136</v>
      </c>
      <c r="CM53" t="s">
        <v>354</v>
      </c>
      <c r="CN53" t="s">
        <v>1310</v>
      </c>
      <c r="CO53" t="s">
        <v>2377</v>
      </c>
      <c r="CP53" t="s">
        <v>149</v>
      </c>
      <c r="CQ53">
        <v>3</v>
      </c>
      <c r="CR53">
        <v>0</v>
      </c>
      <c r="CS53" t="s">
        <v>136</v>
      </c>
      <c r="CT53" t="s">
        <v>136</v>
      </c>
      <c r="CU53" t="s">
        <v>136</v>
      </c>
      <c r="CV53" t="s">
        <v>134</v>
      </c>
      <c r="CW53" t="s">
        <v>134</v>
      </c>
      <c r="CX53">
        <v>50</v>
      </c>
      <c r="CY53" t="s">
        <v>134</v>
      </c>
      <c r="CZ53" t="s">
        <v>136</v>
      </c>
      <c r="DA53" t="s">
        <v>136</v>
      </c>
      <c r="DB53" t="s">
        <v>136</v>
      </c>
      <c r="DC53" t="s">
        <v>136</v>
      </c>
      <c r="DD53" t="s">
        <v>136</v>
      </c>
      <c r="DF53" t="s">
        <v>180</v>
      </c>
      <c r="DG53" t="s">
        <v>14691</v>
      </c>
      <c r="DH53" t="s">
        <v>9141</v>
      </c>
      <c r="DI53" t="s">
        <v>584</v>
      </c>
      <c r="DJ53" s="4">
        <v>84033</v>
      </c>
      <c r="DK53" t="s">
        <v>656</v>
      </c>
      <c r="DL53" t="s">
        <v>134</v>
      </c>
      <c r="DM53">
        <v>2</v>
      </c>
      <c r="DN53" t="s">
        <v>14691</v>
      </c>
      <c r="DO53" t="s">
        <v>9141</v>
      </c>
      <c r="DP53" t="s">
        <v>584</v>
      </c>
      <c r="DQ53" t="str">
        <f>"84033"</f>
        <v>84033</v>
      </c>
      <c r="DR53" t="s">
        <v>656</v>
      </c>
      <c r="DS53" t="s">
        <v>1315</v>
      </c>
      <c r="DT53">
        <v>5</v>
      </c>
      <c r="DU53">
        <v>11</v>
      </c>
      <c r="DV53" t="s">
        <v>134</v>
      </c>
      <c r="DW53" t="s">
        <v>134</v>
      </c>
      <c r="DX53" t="s">
        <v>134</v>
      </c>
      <c r="DY53" t="s">
        <v>136</v>
      </c>
      <c r="DZ53">
        <v>1</v>
      </c>
      <c r="EA53" t="s">
        <v>136</v>
      </c>
      <c r="EC53" s="5">
        <v>12.68</v>
      </c>
      <c r="ED53" s="5">
        <v>55</v>
      </c>
      <c r="EE53">
        <v>12085952226</v>
      </c>
      <c r="EF53" t="s">
        <v>1316</v>
      </c>
      <c r="EG53" t="s">
        <v>148</v>
      </c>
      <c r="EH53">
        <v>0</v>
      </c>
    </row>
    <row r="54" spans="1:138" ht="15" customHeight="1" x14ac:dyDescent="0.35">
      <c r="A54" t="s">
        <v>14544</v>
      </c>
      <c r="B54" t="s">
        <v>157</v>
      </c>
      <c r="C54" s="1">
        <v>44088.571163541666</v>
      </c>
      <c r="D54" s="1">
        <v>44106</v>
      </c>
      <c r="E54" t="s">
        <v>1298</v>
      </c>
      <c r="F54" t="s">
        <v>136</v>
      </c>
      <c r="G54" t="s">
        <v>135</v>
      </c>
      <c r="H54" t="s">
        <v>136</v>
      </c>
      <c r="I54" t="s">
        <v>1299</v>
      </c>
      <c r="K54" t="s">
        <v>1300</v>
      </c>
      <c r="L54" t="s">
        <v>1301</v>
      </c>
      <c r="M54" t="s">
        <v>1302</v>
      </c>
      <c r="N54" t="s">
        <v>925</v>
      </c>
      <c r="O54" s="4">
        <v>83301</v>
      </c>
      <c r="P54" t="s">
        <v>140</v>
      </c>
      <c r="R54">
        <v>12085952226</v>
      </c>
      <c r="T54">
        <v>112410</v>
      </c>
      <c r="U54" t="s">
        <v>1303</v>
      </c>
      <c r="V54" t="s">
        <v>1304</v>
      </c>
      <c r="X54" t="s">
        <v>1305</v>
      </c>
      <c r="Y54" t="s">
        <v>1300</v>
      </c>
      <c r="Z54" t="s">
        <v>1301</v>
      </c>
      <c r="AA54" t="s">
        <v>1302</v>
      </c>
      <c r="AB54" t="s">
        <v>925</v>
      </c>
      <c r="AC54" s="4">
        <v>83301</v>
      </c>
      <c r="AD54" t="s">
        <v>140</v>
      </c>
      <c r="AF54">
        <v>12085952226</v>
      </c>
      <c r="AH54" t="s">
        <v>1306</v>
      </c>
      <c r="AZ54" t="s">
        <v>334</v>
      </c>
      <c r="BA54" t="s">
        <v>335</v>
      </c>
      <c r="BB54" t="s">
        <v>136</v>
      </c>
      <c r="BC54" t="s">
        <v>136</v>
      </c>
      <c r="BD54" t="s">
        <v>148</v>
      </c>
      <c r="BE54" t="s">
        <v>136</v>
      </c>
      <c r="BF54" t="s">
        <v>136</v>
      </c>
      <c r="BG54" t="s">
        <v>134</v>
      </c>
      <c r="BH54" t="s">
        <v>136</v>
      </c>
      <c r="BN54" t="s">
        <v>14545</v>
      </c>
      <c r="BO54" t="s">
        <v>1308</v>
      </c>
      <c r="BP54">
        <v>1</v>
      </c>
      <c r="BQ54">
        <v>1</v>
      </c>
      <c r="BR54">
        <v>1</v>
      </c>
      <c r="BS54" s="1">
        <v>44141</v>
      </c>
      <c r="BT54" s="1">
        <v>44286</v>
      </c>
      <c r="BU54" s="1">
        <v>44141</v>
      </c>
      <c r="BV54" s="1">
        <v>44286</v>
      </c>
      <c r="BW54" t="s">
        <v>134</v>
      </c>
      <c r="CH54" s="5">
        <v>1682.33</v>
      </c>
      <c r="CI54" t="s">
        <v>597</v>
      </c>
      <c r="CJ54">
        <v>0</v>
      </c>
      <c r="CK54" t="s">
        <v>3249</v>
      </c>
      <c r="CL54" t="s">
        <v>136</v>
      </c>
      <c r="CM54" t="s">
        <v>354</v>
      </c>
      <c r="CN54" t="s">
        <v>1310</v>
      </c>
      <c r="CO54" t="s">
        <v>11692</v>
      </c>
      <c r="CP54" t="s">
        <v>149</v>
      </c>
      <c r="CQ54">
        <v>3</v>
      </c>
      <c r="CR54">
        <v>0</v>
      </c>
      <c r="CS54" t="s">
        <v>136</v>
      </c>
      <c r="CT54" t="s">
        <v>136</v>
      </c>
      <c r="CU54" t="s">
        <v>136</v>
      </c>
      <c r="CV54" t="s">
        <v>134</v>
      </c>
      <c r="CW54" t="s">
        <v>134</v>
      </c>
      <c r="CX54">
        <v>50</v>
      </c>
      <c r="CY54" t="s">
        <v>134</v>
      </c>
      <c r="CZ54" t="s">
        <v>136</v>
      </c>
      <c r="DA54" t="s">
        <v>136</v>
      </c>
      <c r="DB54" t="s">
        <v>136</v>
      </c>
      <c r="DC54" t="s">
        <v>136</v>
      </c>
      <c r="DD54" t="s">
        <v>136</v>
      </c>
      <c r="DF54" t="s">
        <v>180</v>
      </c>
      <c r="DG54" s="2" t="s">
        <v>11693</v>
      </c>
      <c r="DH54" t="s">
        <v>11694</v>
      </c>
      <c r="DI54" t="s">
        <v>1338</v>
      </c>
      <c r="DJ54" s="4">
        <v>89430</v>
      </c>
      <c r="DK54" t="s">
        <v>4981</v>
      </c>
      <c r="DL54" t="s">
        <v>134</v>
      </c>
      <c r="DM54">
        <v>2</v>
      </c>
      <c r="DN54" t="s">
        <v>11695</v>
      </c>
      <c r="DO54" t="s">
        <v>11694</v>
      </c>
      <c r="DP54" t="s">
        <v>1338</v>
      </c>
      <c r="DQ54" t="str">
        <f>"89430"</f>
        <v>89430</v>
      </c>
      <c r="DR54" t="s">
        <v>4981</v>
      </c>
      <c r="DS54" t="s">
        <v>2979</v>
      </c>
      <c r="DT54">
        <v>11</v>
      </c>
      <c r="DU54">
        <v>23</v>
      </c>
      <c r="DV54" t="s">
        <v>134</v>
      </c>
      <c r="DW54" t="s">
        <v>134</v>
      </c>
      <c r="DX54" t="s">
        <v>134</v>
      </c>
      <c r="DY54" t="s">
        <v>136</v>
      </c>
      <c r="DZ54">
        <v>1</v>
      </c>
      <c r="EA54" t="s">
        <v>136</v>
      </c>
      <c r="EC54" s="5">
        <v>12.68</v>
      </c>
      <c r="ED54" s="5">
        <v>55</v>
      </c>
      <c r="EE54">
        <v>12085952226</v>
      </c>
      <c r="EF54" t="s">
        <v>1316</v>
      </c>
      <c r="EG54" t="s">
        <v>148</v>
      </c>
      <c r="EH54">
        <v>0</v>
      </c>
    </row>
    <row r="55" spans="1:138" ht="15" customHeight="1" x14ac:dyDescent="0.35">
      <c r="A55" t="s">
        <v>14637</v>
      </c>
      <c r="B55" t="s">
        <v>273</v>
      </c>
      <c r="C55" s="1">
        <v>44089.66853761574</v>
      </c>
      <c r="D55" s="1">
        <v>44106</v>
      </c>
      <c r="E55" t="s">
        <v>133</v>
      </c>
      <c r="F55" t="s">
        <v>136</v>
      </c>
      <c r="G55" t="s">
        <v>135</v>
      </c>
      <c r="H55" t="s">
        <v>136</v>
      </c>
      <c r="I55" t="s">
        <v>14638</v>
      </c>
      <c r="J55" t="s">
        <v>14638</v>
      </c>
      <c r="K55" t="s">
        <v>14639</v>
      </c>
      <c r="L55" t="s">
        <v>14640</v>
      </c>
      <c r="M55" t="s">
        <v>14641</v>
      </c>
      <c r="N55" t="s">
        <v>995</v>
      </c>
      <c r="O55" s="4">
        <v>72346</v>
      </c>
      <c r="P55" t="s">
        <v>140</v>
      </c>
      <c r="R55">
        <v>18706550804</v>
      </c>
      <c r="T55">
        <v>1111</v>
      </c>
      <c r="U55" t="s">
        <v>14642</v>
      </c>
      <c r="V55" t="s">
        <v>9139</v>
      </c>
      <c r="X55" t="s">
        <v>1157</v>
      </c>
      <c r="Y55" t="s">
        <v>14639</v>
      </c>
      <c r="Z55" t="s">
        <v>14643</v>
      </c>
      <c r="AA55" t="s">
        <v>14641</v>
      </c>
      <c r="AB55" t="s">
        <v>995</v>
      </c>
      <c r="AC55" s="4">
        <v>72346</v>
      </c>
      <c r="AD55" t="s">
        <v>140</v>
      </c>
      <c r="AF55">
        <v>18706550804</v>
      </c>
      <c r="AH55" t="s">
        <v>5709</v>
      </c>
      <c r="AI55" t="s">
        <v>168</v>
      </c>
      <c r="AJ55" t="s">
        <v>14644</v>
      </c>
      <c r="AK55" t="s">
        <v>5707</v>
      </c>
      <c r="AM55" t="s">
        <v>14645</v>
      </c>
      <c r="AO55" t="s">
        <v>10414</v>
      </c>
      <c r="AP55" t="s">
        <v>720</v>
      </c>
      <c r="AQ55" s="4">
        <v>38671</v>
      </c>
      <c r="AR55" t="s">
        <v>140</v>
      </c>
      <c r="AT55">
        <v>16623934241</v>
      </c>
      <c r="AV55" t="s">
        <v>6447</v>
      </c>
      <c r="AW55" t="s">
        <v>7235</v>
      </c>
      <c r="AZ55" t="s">
        <v>288</v>
      </c>
      <c r="BA55" t="s">
        <v>289</v>
      </c>
      <c r="BB55" t="s">
        <v>136</v>
      </c>
      <c r="BC55" t="s">
        <v>136</v>
      </c>
      <c r="BD55" t="s">
        <v>148</v>
      </c>
      <c r="BE55" t="s">
        <v>136</v>
      </c>
      <c r="BF55" t="s">
        <v>136</v>
      </c>
      <c r="BG55" t="s">
        <v>134</v>
      </c>
      <c r="BH55" t="s">
        <v>136</v>
      </c>
      <c r="BN55" t="s">
        <v>14646</v>
      </c>
      <c r="BO55" t="s">
        <v>14647</v>
      </c>
      <c r="BP55">
        <v>10</v>
      </c>
      <c r="BQ55">
        <v>10</v>
      </c>
      <c r="BS55" s="1">
        <v>44144</v>
      </c>
      <c r="BT55" s="1">
        <v>44317</v>
      </c>
      <c r="BU55" s="1">
        <v>44144</v>
      </c>
      <c r="BV55" s="1">
        <v>44317</v>
      </c>
      <c r="BW55" t="s">
        <v>136</v>
      </c>
      <c r="BX55">
        <v>48</v>
      </c>
      <c r="BY55">
        <v>0</v>
      </c>
      <c r="BZ55">
        <v>8</v>
      </c>
      <c r="CA55">
        <v>8</v>
      </c>
      <c r="CB55">
        <v>8</v>
      </c>
      <c r="CC55">
        <v>8</v>
      </c>
      <c r="CD55">
        <v>8</v>
      </c>
      <c r="CE55">
        <v>8</v>
      </c>
      <c r="CF55" t="str">
        <f>"7:00 AM"</f>
        <v>7:00 AM</v>
      </c>
      <c r="CG55" t="str">
        <f>"3:00 PM"</f>
        <v>3:00 PM</v>
      </c>
      <c r="CH55" s="5">
        <v>11.83</v>
      </c>
      <c r="CI55" t="s">
        <v>146</v>
      </c>
      <c r="CJ55">
        <v>0</v>
      </c>
      <c r="CK55" t="s">
        <v>148</v>
      </c>
      <c r="CL55" t="s">
        <v>134</v>
      </c>
      <c r="CM55" t="s">
        <v>147</v>
      </c>
      <c r="CN55" t="s">
        <v>148</v>
      </c>
      <c r="CO55" s="2" t="s">
        <v>14648</v>
      </c>
      <c r="CP55" t="s">
        <v>149</v>
      </c>
      <c r="CQ55">
        <v>3</v>
      </c>
      <c r="CR55">
        <v>0</v>
      </c>
      <c r="CS55" t="s">
        <v>134</v>
      </c>
      <c r="CT55" t="s">
        <v>134</v>
      </c>
      <c r="CU55" t="s">
        <v>134</v>
      </c>
      <c r="CV55" t="s">
        <v>136</v>
      </c>
      <c r="CW55" t="s">
        <v>134</v>
      </c>
      <c r="CX55">
        <v>100</v>
      </c>
      <c r="CY55" t="s">
        <v>134</v>
      </c>
      <c r="CZ55" t="s">
        <v>134</v>
      </c>
      <c r="DA55" t="s">
        <v>134</v>
      </c>
      <c r="DB55" t="s">
        <v>134</v>
      </c>
      <c r="DC55" t="s">
        <v>134</v>
      </c>
      <c r="DD55" t="s">
        <v>136</v>
      </c>
      <c r="DF55" t="s">
        <v>14649</v>
      </c>
      <c r="DG55" t="s">
        <v>14650</v>
      </c>
      <c r="DH55" t="s">
        <v>14651</v>
      </c>
      <c r="DI55" t="s">
        <v>995</v>
      </c>
      <c r="DJ55" s="4">
        <v>72373</v>
      </c>
      <c r="DK55" t="s">
        <v>1902</v>
      </c>
      <c r="DL55" t="s">
        <v>136</v>
      </c>
      <c r="DM55">
        <v>1</v>
      </c>
      <c r="DN55" t="s">
        <v>14652</v>
      </c>
      <c r="DO55" t="s">
        <v>14653</v>
      </c>
      <c r="DP55" t="s">
        <v>995</v>
      </c>
      <c r="DQ55" t="str">
        <f>"72346"</f>
        <v>72346</v>
      </c>
      <c r="DR55" t="s">
        <v>1589</v>
      </c>
      <c r="DS55" t="s">
        <v>296</v>
      </c>
      <c r="DT55">
        <v>1</v>
      </c>
      <c r="DU55">
        <v>5</v>
      </c>
      <c r="DV55" t="s">
        <v>134</v>
      </c>
      <c r="DW55" t="s">
        <v>134</v>
      </c>
      <c r="DX55" t="s">
        <v>134</v>
      </c>
      <c r="DY55" t="s">
        <v>134</v>
      </c>
      <c r="DZ55">
        <v>2</v>
      </c>
      <c r="EA55" t="s">
        <v>136</v>
      </c>
      <c r="EC55" s="5">
        <v>12.68</v>
      </c>
      <c r="ED55" s="5">
        <v>55</v>
      </c>
      <c r="EE55">
        <v>18706550804</v>
      </c>
      <c r="EF55" t="s">
        <v>14654</v>
      </c>
      <c r="EG55" t="s">
        <v>7243</v>
      </c>
      <c r="EH55">
        <v>5</v>
      </c>
    </row>
    <row r="56" spans="1:138" ht="15" customHeight="1" x14ac:dyDescent="0.35">
      <c r="A56" t="s">
        <v>25391</v>
      </c>
      <c r="B56" t="s">
        <v>157</v>
      </c>
      <c r="C56" s="1">
        <v>44088.649470717595</v>
      </c>
      <c r="D56" s="1">
        <v>44106</v>
      </c>
      <c r="E56" t="s">
        <v>1298</v>
      </c>
      <c r="F56" t="s">
        <v>136</v>
      </c>
      <c r="G56" t="s">
        <v>135</v>
      </c>
      <c r="H56" t="s">
        <v>136</v>
      </c>
      <c r="I56" t="s">
        <v>1299</v>
      </c>
      <c r="K56" t="s">
        <v>1300</v>
      </c>
      <c r="L56" t="s">
        <v>1301</v>
      </c>
      <c r="M56" t="s">
        <v>1302</v>
      </c>
      <c r="N56" t="s">
        <v>925</v>
      </c>
      <c r="O56" s="4">
        <v>83301</v>
      </c>
      <c r="P56" t="s">
        <v>140</v>
      </c>
      <c r="R56">
        <v>12085952226</v>
      </c>
      <c r="T56">
        <v>112410</v>
      </c>
      <c r="U56" t="s">
        <v>1303</v>
      </c>
      <c r="V56" t="s">
        <v>1304</v>
      </c>
      <c r="X56" t="s">
        <v>1305</v>
      </c>
      <c r="Y56" t="s">
        <v>1300</v>
      </c>
      <c r="Z56" t="s">
        <v>1301</v>
      </c>
      <c r="AA56" t="s">
        <v>1302</v>
      </c>
      <c r="AB56" t="s">
        <v>925</v>
      </c>
      <c r="AC56" s="4">
        <v>83301</v>
      </c>
      <c r="AD56" t="s">
        <v>140</v>
      </c>
      <c r="AF56">
        <v>12085952226</v>
      </c>
      <c r="AH56" t="s">
        <v>1306</v>
      </c>
      <c r="AZ56" t="s">
        <v>334</v>
      </c>
      <c r="BA56" t="s">
        <v>335</v>
      </c>
      <c r="BB56" t="s">
        <v>136</v>
      </c>
      <c r="BC56" t="s">
        <v>136</v>
      </c>
      <c r="BD56" t="s">
        <v>148</v>
      </c>
      <c r="BE56" t="s">
        <v>136</v>
      </c>
      <c r="BF56" t="s">
        <v>136</v>
      </c>
      <c r="BG56" t="s">
        <v>134</v>
      </c>
      <c r="BH56" t="s">
        <v>136</v>
      </c>
      <c r="BN56" t="s">
        <v>25392</v>
      </c>
      <c r="BO56" t="s">
        <v>1308</v>
      </c>
      <c r="BP56">
        <v>1</v>
      </c>
      <c r="BQ56">
        <v>1</v>
      </c>
      <c r="BR56">
        <v>1</v>
      </c>
      <c r="BS56" s="1">
        <v>44136</v>
      </c>
      <c r="BT56" s="1">
        <v>44255</v>
      </c>
      <c r="BU56" s="1">
        <v>44136</v>
      </c>
      <c r="BV56" s="1">
        <v>44255</v>
      </c>
      <c r="BW56" t="s">
        <v>134</v>
      </c>
      <c r="CH56" s="5">
        <v>1682.33</v>
      </c>
      <c r="CI56" t="s">
        <v>597</v>
      </c>
      <c r="CJ56">
        <v>0</v>
      </c>
      <c r="CK56" t="s">
        <v>2285</v>
      </c>
      <c r="CL56" t="s">
        <v>136</v>
      </c>
      <c r="CM56" t="s">
        <v>354</v>
      </c>
      <c r="CN56" t="s">
        <v>1310</v>
      </c>
      <c r="CO56" t="s">
        <v>2377</v>
      </c>
      <c r="CP56" t="s">
        <v>149</v>
      </c>
      <c r="CQ56">
        <v>3</v>
      </c>
      <c r="CR56">
        <v>0</v>
      </c>
      <c r="CS56" t="s">
        <v>136</v>
      </c>
      <c r="CT56" t="s">
        <v>136</v>
      </c>
      <c r="CU56" t="s">
        <v>136</v>
      </c>
      <c r="CV56" t="s">
        <v>134</v>
      </c>
      <c r="CW56" t="s">
        <v>134</v>
      </c>
      <c r="CX56">
        <v>50</v>
      </c>
      <c r="CY56" t="s">
        <v>134</v>
      </c>
      <c r="CZ56" t="s">
        <v>136</v>
      </c>
      <c r="DA56" t="s">
        <v>136</v>
      </c>
      <c r="DB56" t="s">
        <v>136</v>
      </c>
      <c r="DC56" t="s">
        <v>136</v>
      </c>
      <c r="DD56" t="s">
        <v>136</v>
      </c>
      <c r="DF56" t="s">
        <v>180</v>
      </c>
      <c r="DG56" t="s">
        <v>22350</v>
      </c>
      <c r="DH56" t="s">
        <v>22351</v>
      </c>
      <c r="DI56" t="s">
        <v>925</v>
      </c>
      <c r="DJ56" s="4">
        <v>83423</v>
      </c>
      <c r="DK56" t="s">
        <v>7084</v>
      </c>
      <c r="DL56" t="s">
        <v>134</v>
      </c>
      <c r="DM56">
        <v>2</v>
      </c>
      <c r="DN56" t="s">
        <v>22350</v>
      </c>
      <c r="DO56" t="s">
        <v>22351</v>
      </c>
      <c r="DP56" t="s">
        <v>925</v>
      </c>
      <c r="DQ56" t="str">
        <f>"83423"</f>
        <v>83423</v>
      </c>
      <c r="DR56" t="s">
        <v>7084</v>
      </c>
      <c r="DS56" t="s">
        <v>22352</v>
      </c>
      <c r="DT56">
        <v>4</v>
      </c>
      <c r="DU56">
        <v>4</v>
      </c>
      <c r="DV56" t="s">
        <v>134</v>
      </c>
      <c r="DW56" t="s">
        <v>134</v>
      </c>
      <c r="DX56" t="s">
        <v>134</v>
      </c>
      <c r="DY56" t="s">
        <v>136</v>
      </c>
      <c r="DZ56">
        <v>1</v>
      </c>
      <c r="EA56" t="s">
        <v>136</v>
      </c>
      <c r="EC56" s="5">
        <v>12.68</v>
      </c>
      <c r="ED56" s="5">
        <v>55</v>
      </c>
      <c r="EE56">
        <v>12085952226</v>
      </c>
      <c r="EF56" t="s">
        <v>1316</v>
      </c>
      <c r="EG56" t="s">
        <v>148</v>
      </c>
      <c r="EH56">
        <v>0</v>
      </c>
    </row>
    <row r="57" spans="1:138" ht="15" customHeight="1" x14ac:dyDescent="0.35">
      <c r="A57" t="s">
        <v>27353</v>
      </c>
      <c r="B57" t="s">
        <v>157</v>
      </c>
      <c r="C57" s="1">
        <v>44088.498786226854</v>
      </c>
      <c r="D57" s="1">
        <v>44106</v>
      </c>
      <c r="E57" t="s">
        <v>1298</v>
      </c>
      <c r="F57" t="s">
        <v>136</v>
      </c>
      <c r="G57" t="s">
        <v>135</v>
      </c>
      <c r="H57" t="s">
        <v>134</v>
      </c>
      <c r="I57" t="s">
        <v>1299</v>
      </c>
      <c r="K57" t="s">
        <v>1300</v>
      </c>
      <c r="L57" t="s">
        <v>1301</v>
      </c>
      <c r="M57" t="s">
        <v>1302</v>
      </c>
      <c r="N57" t="s">
        <v>925</v>
      </c>
      <c r="O57" s="4">
        <v>83301</v>
      </c>
      <c r="P57" t="s">
        <v>140</v>
      </c>
      <c r="R57">
        <v>12085952226</v>
      </c>
      <c r="T57">
        <v>112410</v>
      </c>
      <c r="U57" t="s">
        <v>1303</v>
      </c>
      <c r="V57" t="s">
        <v>1304</v>
      </c>
      <c r="X57" t="s">
        <v>1305</v>
      </c>
      <c r="Y57" t="s">
        <v>1300</v>
      </c>
      <c r="Z57" t="s">
        <v>1301</v>
      </c>
      <c r="AA57" t="s">
        <v>1302</v>
      </c>
      <c r="AB57" t="s">
        <v>925</v>
      </c>
      <c r="AC57" s="4">
        <v>83301</v>
      </c>
      <c r="AD57" t="s">
        <v>140</v>
      </c>
      <c r="AF57">
        <v>12085952226</v>
      </c>
      <c r="AH57" t="s">
        <v>1306</v>
      </c>
      <c r="AZ57" t="s">
        <v>334</v>
      </c>
      <c r="BA57" t="s">
        <v>335</v>
      </c>
      <c r="BB57" t="s">
        <v>136</v>
      </c>
      <c r="BC57" t="s">
        <v>136</v>
      </c>
      <c r="BD57" t="s">
        <v>148</v>
      </c>
      <c r="BE57" t="s">
        <v>136</v>
      </c>
      <c r="BF57" t="s">
        <v>136</v>
      </c>
      <c r="BG57" t="s">
        <v>134</v>
      </c>
      <c r="BH57" t="s">
        <v>136</v>
      </c>
      <c r="BN57" t="s">
        <v>27354</v>
      </c>
      <c r="BO57" t="s">
        <v>2284</v>
      </c>
      <c r="BP57">
        <v>1</v>
      </c>
      <c r="BQ57">
        <v>1</v>
      </c>
      <c r="BR57">
        <v>1</v>
      </c>
      <c r="BS57" s="1">
        <v>44105</v>
      </c>
      <c r="BT57" s="1">
        <v>44255</v>
      </c>
      <c r="BU57" s="1">
        <v>44105</v>
      </c>
      <c r="BV57" s="1">
        <v>44255</v>
      </c>
      <c r="BW57" t="s">
        <v>134</v>
      </c>
      <c r="CH57" s="5">
        <v>2133.52</v>
      </c>
      <c r="CI57" t="s">
        <v>597</v>
      </c>
      <c r="CJ57">
        <v>0</v>
      </c>
      <c r="CK57" t="s">
        <v>3249</v>
      </c>
      <c r="CL57" t="s">
        <v>136</v>
      </c>
      <c r="CM57" t="s">
        <v>354</v>
      </c>
      <c r="CN57" t="s">
        <v>1310</v>
      </c>
      <c r="CO57" t="s">
        <v>2377</v>
      </c>
      <c r="CP57" t="s">
        <v>149</v>
      </c>
      <c r="CQ57">
        <v>3</v>
      </c>
      <c r="CR57">
        <v>0</v>
      </c>
      <c r="CS57" t="s">
        <v>136</v>
      </c>
      <c r="CT57" t="s">
        <v>136</v>
      </c>
      <c r="CU57" t="s">
        <v>136</v>
      </c>
      <c r="CV57" t="s">
        <v>134</v>
      </c>
      <c r="CW57" t="s">
        <v>134</v>
      </c>
      <c r="CX57">
        <v>50</v>
      </c>
      <c r="CY57" t="s">
        <v>134</v>
      </c>
      <c r="CZ57" t="s">
        <v>136</v>
      </c>
      <c r="DA57" t="s">
        <v>136</v>
      </c>
      <c r="DB57" t="s">
        <v>136</v>
      </c>
      <c r="DC57" t="s">
        <v>136</v>
      </c>
      <c r="DD57" t="s">
        <v>136</v>
      </c>
      <c r="DF57" t="s">
        <v>180</v>
      </c>
      <c r="DG57" t="s">
        <v>19754</v>
      </c>
      <c r="DH57" t="s">
        <v>2379</v>
      </c>
      <c r="DI57" t="s">
        <v>395</v>
      </c>
      <c r="DJ57" s="4">
        <v>93635</v>
      </c>
      <c r="DK57" t="s">
        <v>2380</v>
      </c>
      <c r="DL57" t="s">
        <v>134</v>
      </c>
      <c r="DM57">
        <v>2</v>
      </c>
      <c r="DN57" t="s">
        <v>19754</v>
      </c>
      <c r="DO57" t="s">
        <v>2379</v>
      </c>
      <c r="DP57" t="s">
        <v>395</v>
      </c>
      <c r="DQ57" t="str">
        <f>"93635"</f>
        <v>93635</v>
      </c>
      <c r="DR57" t="s">
        <v>2380</v>
      </c>
      <c r="DS57" t="s">
        <v>1315</v>
      </c>
      <c r="DT57">
        <v>8</v>
      </c>
      <c r="DU57">
        <v>11</v>
      </c>
      <c r="DV57" t="s">
        <v>134</v>
      </c>
      <c r="DW57" t="s">
        <v>134</v>
      </c>
      <c r="DX57" t="s">
        <v>134</v>
      </c>
      <c r="DY57" t="s">
        <v>136</v>
      </c>
      <c r="DZ57">
        <v>1</v>
      </c>
      <c r="EA57" t="s">
        <v>136</v>
      </c>
      <c r="EC57" s="5">
        <v>12.68</v>
      </c>
      <c r="ED57" s="5">
        <v>55</v>
      </c>
      <c r="EE57">
        <v>12085952226</v>
      </c>
      <c r="EF57" t="s">
        <v>1316</v>
      </c>
      <c r="EG57" t="s">
        <v>148</v>
      </c>
      <c r="EH57">
        <v>0</v>
      </c>
    </row>
    <row r="58" spans="1:138" ht="15" customHeight="1" x14ac:dyDescent="0.35">
      <c r="A58" t="s">
        <v>16849</v>
      </c>
      <c r="B58" t="s">
        <v>157</v>
      </c>
      <c r="C58" s="1">
        <v>44089.509073958332</v>
      </c>
      <c r="D58" s="1">
        <v>44106</v>
      </c>
      <c r="E58" t="s">
        <v>579</v>
      </c>
      <c r="F58" t="s">
        <v>136</v>
      </c>
      <c r="G58" t="s">
        <v>135</v>
      </c>
      <c r="H58" t="s">
        <v>136</v>
      </c>
      <c r="I58" t="s">
        <v>16850</v>
      </c>
      <c r="K58" t="s">
        <v>16851</v>
      </c>
      <c r="L58" t="s">
        <v>16852</v>
      </c>
      <c r="M58" t="s">
        <v>12907</v>
      </c>
      <c r="N58" t="s">
        <v>584</v>
      </c>
      <c r="O58" s="4">
        <v>84720</v>
      </c>
      <c r="P58" t="s">
        <v>140</v>
      </c>
      <c r="R58">
        <v>14355594530</v>
      </c>
      <c r="T58">
        <v>112410</v>
      </c>
      <c r="U58" t="s">
        <v>4684</v>
      </c>
      <c r="V58" t="s">
        <v>16853</v>
      </c>
      <c r="X58" t="s">
        <v>164</v>
      </c>
      <c r="Y58" t="s">
        <v>16851</v>
      </c>
      <c r="Z58" t="s">
        <v>148</v>
      </c>
      <c r="AA58" t="s">
        <v>12907</v>
      </c>
      <c r="AB58" t="s">
        <v>584</v>
      </c>
      <c r="AC58" s="4">
        <v>84720</v>
      </c>
      <c r="AD58" t="s">
        <v>140</v>
      </c>
      <c r="AF58">
        <v>14355594530</v>
      </c>
      <c r="AH58" t="s">
        <v>16854</v>
      </c>
      <c r="AI58" t="s">
        <v>168</v>
      </c>
      <c r="AJ58" t="s">
        <v>588</v>
      </c>
      <c r="AK58" t="s">
        <v>589</v>
      </c>
      <c r="AM58" t="s">
        <v>590</v>
      </c>
      <c r="AO58" t="s">
        <v>591</v>
      </c>
      <c r="AP58" t="s">
        <v>592</v>
      </c>
      <c r="AQ58" s="4">
        <v>82601</v>
      </c>
      <c r="AR58" t="s">
        <v>140</v>
      </c>
      <c r="AT58">
        <v>13074722105</v>
      </c>
      <c r="AV58" t="s">
        <v>593</v>
      </c>
      <c r="AW58" t="s">
        <v>594</v>
      </c>
      <c r="AZ58" t="s">
        <v>334</v>
      </c>
      <c r="BA58" t="s">
        <v>335</v>
      </c>
      <c r="BB58" t="s">
        <v>136</v>
      </c>
      <c r="BC58" t="s">
        <v>136</v>
      </c>
      <c r="BD58" t="s">
        <v>148</v>
      </c>
      <c r="BE58" t="s">
        <v>136</v>
      </c>
      <c r="BF58" t="s">
        <v>136</v>
      </c>
      <c r="BG58" t="s">
        <v>134</v>
      </c>
      <c r="BH58" t="s">
        <v>136</v>
      </c>
      <c r="BN58" t="s">
        <v>16855</v>
      </c>
      <c r="BO58" t="s">
        <v>596</v>
      </c>
      <c r="BP58">
        <v>2</v>
      </c>
      <c r="BQ58">
        <v>2</v>
      </c>
      <c r="BR58">
        <v>2</v>
      </c>
      <c r="BS58" s="1">
        <v>44132</v>
      </c>
      <c r="BT58" s="1">
        <v>44242</v>
      </c>
      <c r="BU58" s="1">
        <v>44132</v>
      </c>
      <c r="BV58" s="1">
        <v>44242</v>
      </c>
      <c r="BW58" t="s">
        <v>134</v>
      </c>
      <c r="CH58" s="5">
        <v>1682.33</v>
      </c>
      <c r="CI58" t="s">
        <v>597</v>
      </c>
      <c r="CJ58">
        <v>0</v>
      </c>
      <c r="CK58" t="s">
        <v>1362</v>
      </c>
      <c r="CL58" t="s">
        <v>136</v>
      </c>
      <c r="CM58" t="s">
        <v>354</v>
      </c>
      <c r="CN58" t="s">
        <v>599</v>
      </c>
      <c r="CO58" t="s">
        <v>2225</v>
      </c>
      <c r="CP58" t="s">
        <v>149</v>
      </c>
      <c r="CQ58">
        <v>6</v>
      </c>
      <c r="CR58">
        <v>0</v>
      </c>
      <c r="CS58" t="s">
        <v>136</v>
      </c>
      <c r="CT58" t="s">
        <v>134</v>
      </c>
      <c r="CU58" t="s">
        <v>136</v>
      </c>
      <c r="CV58" t="s">
        <v>136</v>
      </c>
      <c r="CW58" t="s">
        <v>134</v>
      </c>
      <c r="CX58">
        <v>50</v>
      </c>
      <c r="CY58" t="s">
        <v>134</v>
      </c>
      <c r="CZ58" t="s">
        <v>136</v>
      </c>
      <c r="DA58" t="s">
        <v>134</v>
      </c>
      <c r="DB58" t="s">
        <v>136</v>
      </c>
      <c r="DC58" t="s">
        <v>136</v>
      </c>
      <c r="DD58" t="s">
        <v>136</v>
      </c>
      <c r="DF58" s="2" t="s">
        <v>2272</v>
      </c>
      <c r="DG58" t="s">
        <v>16856</v>
      </c>
      <c r="DH58" t="s">
        <v>12907</v>
      </c>
      <c r="DI58" t="s">
        <v>584</v>
      </c>
      <c r="DJ58" s="4">
        <v>84720</v>
      </c>
      <c r="DK58" t="s">
        <v>2680</v>
      </c>
      <c r="DL58" t="s">
        <v>136</v>
      </c>
      <c r="DM58">
        <v>1</v>
      </c>
      <c r="DN58" t="s">
        <v>16857</v>
      </c>
      <c r="DO58" t="s">
        <v>12907</v>
      </c>
      <c r="DP58" t="s">
        <v>584</v>
      </c>
      <c r="DQ58" t="str">
        <f>"84720"</f>
        <v>84720</v>
      </c>
      <c r="DR58" t="s">
        <v>2680</v>
      </c>
      <c r="DS58" t="s">
        <v>1099</v>
      </c>
      <c r="DT58">
        <v>1</v>
      </c>
      <c r="DU58">
        <v>2</v>
      </c>
      <c r="DV58" t="s">
        <v>136</v>
      </c>
      <c r="DW58" t="s">
        <v>136</v>
      </c>
      <c r="DX58" t="s">
        <v>134</v>
      </c>
      <c r="DY58" t="s">
        <v>134</v>
      </c>
      <c r="DZ58">
        <v>2</v>
      </c>
      <c r="EA58" t="s">
        <v>136</v>
      </c>
      <c r="EC58" s="5">
        <v>12.68</v>
      </c>
      <c r="ED58" s="5">
        <v>55</v>
      </c>
      <c r="EE58">
        <v>13074722105</v>
      </c>
      <c r="EF58" t="s">
        <v>593</v>
      </c>
      <c r="EG58" t="s">
        <v>148</v>
      </c>
      <c r="EH58">
        <v>0</v>
      </c>
    </row>
    <row r="59" spans="1:138" ht="15" customHeight="1" x14ac:dyDescent="0.35">
      <c r="A59" t="s">
        <v>26051</v>
      </c>
      <c r="B59" t="s">
        <v>157</v>
      </c>
      <c r="C59" s="1">
        <v>44088.738372222222</v>
      </c>
      <c r="D59" s="1">
        <v>44106</v>
      </c>
      <c r="E59" t="s">
        <v>579</v>
      </c>
      <c r="F59" t="s">
        <v>136</v>
      </c>
      <c r="G59" t="s">
        <v>135</v>
      </c>
      <c r="H59" t="s">
        <v>136</v>
      </c>
      <c r="I59" t="s">
        <v>14603</v>
      </c>
      <c r="K59" t="s">
        <v>14604</v>
      </c>
      <c r="L59" t="s">
        <v>26052</v>
      </c>
      <c r="M59" t="s">
        <v>14606</v>
      </c>
      <c r="N59" t="s">
        <v>584</v>
      </c>
      <c r="O59" s="4">
        <v>84061</v>
      </c>
      <c r="P59" t="s">
        <v>140</v>
      </c>
      <c r="R59">
        <v>18013099579</v>
      </c>
      <c r="T59">
        <v>112111</v>
      </c>
      <c r="U59" t="s">
        <v>26053</v>
      </c>
      <c r="V59" t="s">
        <v>26053</v>
      </c>
      <c r="X59" t="s">
        <v>1677</v>
      </c>
      <c r="Y59" t="s">
        <v>14604</v>
      </c>
      <c r="Z59" t="s">
        <v>148</v>
      </c>
      <c r="AA59" t="s">
        <v>14606</v>
      </c>
      <c r="AB59" t="s">
        <v>584</v>
      </c>
      <c r="AC59" s="4">
        <v>84061</v>
      </c>
      <c r="AD59" t="s">
        <v>140</v>
      </c>
      <c r="AF59">
        <v>18013099579</v>
      </c>
      <c r="AH59" t="s">
        <v>14610</v>
      </c>
      <c r="AI59" t="s">
        <v>168</v>
      </c>
      <c r="AJ59" t="s">
        <v>588</v>
      </c>
      <c r="AK59" t="s">
        <v>589</v>
      </c>
      <c r="AM59" t="s">
        <v>590</v>
      </c>
      <c r="AO59" t="s">
        <v>591</v>
      </c>
      <c r="AP59" t="s">
        <v>592</v>
      </c>
      <c r="AQ59" s="4">
        <v>82601</v>
      </c>
      <c r="AR59" t="s">
        <v>140</v>
      </c>
      <c r="AT59">
        <v>13074722105</v>
      </c>
      <c r="AV59" t="s">
        <v>593</v>
      </c>
      <c r="AW59" t="s">
        <v>594</v>
      </c>
      <c r="AZ59" t="s">
        <v>334</v>
      </c>
      <c r="BA59" t="s">
        <v>335</v>
      </c>
      <c r="BB59" t="s">
        <v>136</v>
      </c>
      <c r="BC59" t="s">
        <v>136</v>
      </c>
      <c r="BD59" t="s">
        <v>148</v>
      </c>
      <c r="BE59" t="s">
        <v>136</v>
      </c>
      <c r="BF59" t="s">
        <v>136</v>
      </c>
      <c r="BG59" t="s">
        <v>134</v>
      </c>
      <c r="BH59" t="s">
        <v>136</v>
      </c>
      <c r="BN59" t="s">
        <v>26054</v>
      </c>
      <c r="BO59" t="s">
        <v>6560</v>
      </c>
      <c r="BP59">
        <v>2</v>
      </c>
      <c r="BQ59">
        <v>2</v>
      </c>
      <c r="BR59">
        <v>2</v>
      </c>
      <c r="BS59" s="1">
        <v>44180</v>
      </c>
      <c r="BT59" s="1">
        <v>44242</v>
      </c>
      <c r="BU59" s="1">
        <v>44180</v>
      </c>
      <c r="BV59" s="1">
        <v>44242</v>
      </c>
      <c r="BW59" t="s">
        <v>134</v>
      </c>
      <c r="CH59" s="5">
        <v>1682.33</v>
      </c>
      <c r="CI59" t="s">
        <v>597</v>
      </c>
      <c r="CJ59">
        <v>0</v>
      </c>
      <c r="CK59" t="s">
        <v>1362</v>
      </c>
      <c r="CL59" t="s">
        <v>136</v>
      </c>
      <c r="CM59" t="s">
        <v>354</v>
      </c>
      <c r="CN59" t="s">
        <v>599</v>
      </c>
      <c r="CO59" t="s">
        <v>2225</v>
      </c>
      <c r="CP59" t="s">
        <v>149</v>
      </c>
      <c r="CQ59">
        <v>6</v>
      </c>
      <c r="CR59">
        <v>0</v>
      </c>
      <c r="CS59" t="s">
        <v>136</v>
      </c>
      <c r="CT59" t="s">
        <v>134</v>
      </c>
      <c r="CU59" t="s">
        <v>136</v>
      </c>
      <c r="CV59" t="s">
        <v>136</v>
      </c>
      <c r="CW59" t="s">
        <v>134</v>
      </c>
      <c r="CX59">
        <v>50</v>
      </c>
      <c r="CY59" t="s">
        <v>134</v>
      </c>
      <c r="CZ59" t="s">
        <v>136</v>
      </c>
      <c r="DA59" t="s">
        <v>134</v>
      </c>
      <c r="DB59" t="s">
        <v>136</v>
      </c>
      <c r="DC59" t="s">
        <v>136</v>
      </c>
      <c r="DD59" t="s">
        <v>136</v>
      </c>
      <c r="DF59" s="2" t="s">
        <v>2272</v>
      </c>
      <c r="DG59" t="s">
        <v>14604</v>
      </c>
      <c r="DH59" t="s">
        <v>14606</v>
      </c>
      <c r="DI59" t="s">
        <v>584</v>
      </c>
      <c r="DJ59" s="4">
        <v>84111</v>
      </c>
      <c r="DK59" t="s">
        <v>13411</v>
      </c>
      <c r="DL59" t="s">
        <v>136</v>
      </c>
      <c r="DM59">
        <v>1</v>
      </c>
      <c r="DN59" t="s">
        <v>14613</v>
      </c>
      <c r="DO59" t="s">
        <v>26055</v>
      </c>
      <c r="DP59" t="s">
        <v>584</v>
      </c>
      <c r="DQ59" t="str">
        <f>"84111"</f>
        <v>84111</v>
      </c>
      <c r="DR59" t="s">
        <v>13411</v>
      </c>
      <c r="DS59" t="s">
        <v>605</v>
      </c>
      <c r="DT59">
        <v>2</v>
      </c>
      <c r="DU59">
        <v>3</v>
      </c>
      <c r="DV59" t="s">
        <v>136</v>
      </c>
      <c r="DW59" t="s">
        <v>136</v>
      </c>
      <c r="DX59" t="s">
        <v>134</v>
      </c>
      <c r="DY59" t="s">
        <v>136</v>
      </c>
      <c r="DZ59">
        <v>1</v>
      </c>
      <c r="EA59" t="s">
        <v>136</v>
      </c>
      <c r="EC59" s="5">
        <v>12.68</v>
      </c>
      <c r="ED59" s="5">
        <v>55</v>
      </c>
      <c r="EE59">
        <v>13074722105</v>
      </c>
      <c r="EF59" t="s">
        <v>593</v>
      </c>
      <c r="EG59" t="s">
        <v>148</v>
      </c>
      <c r="EH59">
        <v>0</v>
      </c>
    </row>
    <row r="60" spans="1:138" ht="15" customHeight="1" x14ac:dyDescent="0.35">
      <c r="A60" t="s">
        <v>9906</v>
      </c>
      <c r="B60" t="s">
        <v>157</v>
      </c>
      <c r="C60" s="1">
        <v>44090.702121875001</v>
      </c>
      <c r="D60" s="1">
        <v>44106</v>
      </c>
      <c r="E60" t="s">
        <v>579</v>
      </c>
      <c r="F60" t="s">
        <v>136</v>
      </c>
      <c r="G60" t="s">
        <v>135</v>
      </c>
      <c r="H60" t="s">
        <v>136</v>
      </c>
      <c r="I60" t="s">
        <v>9907</v>
      </c>
      <c r="K60" t="s">
        <v>9908</v>
      </c>
      <c r="L60" t="s">
        <v>9909</v>
      </c>
      <c r="M60" t="s">
        <v>459</v>
      </c>
      <c r="N60" t="s">
        <v>584</v>
      </c>
      <c r="O60" s="4">
        <v>84629</v>
      </c>
      <c r="P60" t="s">
        <v>140</v>
      </c>
      <c r="R60">
        <v>14354690506</v>
      </c>
      <c r="T60">
        <v>112410</v>
      </c>
      <c r="U60" t="s">
        <v>639</v>
      </c>
      <c r="V60" t="s">
        <v>9910</v>
      </c>
      <c r="X60" t="s">
        <v>164</v>
      </c>
      <c r="Y60" t="s">
        <v>9908</v>
      </c>
      <c r="Z60" t="s">
        <v>148</v>
      </c>
      <c r="AA60" t="s">
        <v>459</v>
      </c>
      <c r="AB60" t="s">
        <v>584</v>
      </c>
      <c r="AC60" s="4">
        <v>84629</v>
      </c>
      <c r="AD60" t="s">
        <v>140</v>
      </c>
      <c r="AF60">
        <v>14354690506</v>
      </c>
      <c r="AH60" t="s">
        <v>9911</v>
      </c>
      <c r="AI60" t="s">
        <v>168</v>
      </c>
      <c r="AJ60" t="s">
        <v>588</v>
      </c>
      <c r="AK60" t="s">
        <v>589</v>
      </c>
      <c r="AM60" t="s">
        <v>2949</v>
      </c>
      <c r="AO60" t="s">
        <v>591</v>
      </c>
      <c r="AP60" t="s">
        <v>592</v>
      </c>
      <c r="AQ60" s="4">
        <v>82601</v>
      </c>
      <c r="AR60" t="s">
        <v>140</v>
      </c>
      <c r="AS60" t="s">
        <v>2950</v>
      </c>
      <c r="AT60">
        <v>13074722105</v>
      </c>
      <c r="AV60" t="s">
        <v>593</v>
      </c>
      <c r="AW60" t="s">
        <v>594</v>
      </c>
      <c r="AZ60" t="s">
        <v>334</v>
      </c>
      <c r="BA60" t="s">
        <v>335</v>
      </c>
      <c r="BB60" t="s">
        <v>136</v>
      </c>
      <c r="BC60" t="s">
        <v>136</v>
      </c>
      <c r="BD60" t="s">
        <v>148</v>
      </c>
      <c r="BE60" t="s">
        <v>136</v>
      </c>
      <c r="BF60" t="s">
        <v>136</v>
      </c>
      <c r="BG60" t="s">
        <v>134</v>
      </c>
      <c r="BH60" t="s">
        <v>136</v>
      </c>
      <c r="BN60" t="s">
        <v>9912</v>
      </c>
      <c r="BO60" t="s">
        <v>596</v>
      </c>
      <c r="BP60">
        <v>2</v>
      </c>
      <c r="BQ60">
        <v>2</v>
      </c>
      <c r="BR60">
        <v>2</v>
      </c>
      <c r="BS60" s="1">
        <v>44161</v>
      </c>
      <c r="BT60" s="1">
        <v>44255</v>
      </c>
      <c r="BU60" s="1">
        <v>44161</v>
      </c>
      <c r="BV60" s="1">
        <v>44255</v>
      </c>
      <c r="BW60" t="s">
        <v>134</v>
      </c>
      <c r="CH60" s="5">
        <v>1682.33</v>
      </c>
      <c r="CI60" t="s">
        <v>597</v>
      </c>
      <c r="CJ60">
        <v>0</v>
      </c>
      <c r="CK60" t="s">
        <v>598</v>
      </c>
      <c r="CL60" t="s">
        <v>136</v>
      </c>
      <c r="CM60" t="s">
        <v>354</v>
      </c>
      <c r="CN60" t="s">
        <v>599</v>
      </c>
      <c r="CO60" t="s">
        <v>2225</v>
      </c>
      <c r="CP60" t="s">
        <v>149</v>
      </c>
      <c r="CQ60">
        <v>6</v>
      </c>
      <c r="CR60">
        <v>0</v>
      </c>
      <c r="CS60" t="s">
        <v>136</v>
      </c>
      <c r="CT60" t="s">
        <v>134</v>
      </c>
      <c r="CU60" t="s">
        <v>136</v>
      </c>
      <c r="CV60" t="s">
        <v>136</v>
      </c>
      <c r="CW60" t="s">
        <v>134</v>
      </c>
      <c r="CX60">
        <v>50</v>
      </c>
      <c r="CY60" t="s">
        <v>134</v>
      </c>
      <c r="CZ60" t="s">
        <v>136</v>
      </c>
      <c r="DA60" t="s">
        <v>134</v>
      </c>
      <c r="DB60" t="s">
        <v>136</v>
      </c>
      <c r="DC60" t="s">
        <v>136</v>
      </c>
      <c r="DD60" t="s">
        <v>136</v>
      </c>
      <c r="DF60" t="s">
        <v>2226</v>
      </c>
      <c r="DG60" t="s">
        <v>9908</v>
      </c>
      <c r="DH60" t="s">
        <v>459</v>
      </c>
      <c r="DI60" t="s">
        <v>584</v>
      </c>
      <c r="DJ60" s="4">
        <v>84629</v>
      </c>
      <c r="DK60" t="s">
        <v>3004</v>
      </c>
      <c r="DL60" t="s">
        <v>136</v>
      </c>
      <c r="DM60">
        <v>1</v>
      </c>
      <c r="DN60" t="s">
        <v>9908</v>
      </c>
      <c r="DO60" t="s">
        <v>459</v>
      </c>
      <c r="DP60" t="s">
        <v>584</v>
      </c>
      <c r="DQ60" t="str">
        <f>"84629"</f>
        <v>84629</v>
      </c>
      <c r="DR60" t="s">
        <v>3004</v>
      </c>
      <c r="DS60" t="s">
        <v>605</v>
      </c>
      <c r="DT60">
        <v>2</v>
      </c>
      <c r="DU60">
        <v>4</v>
      </c>
      <c r="DV60" t="s">
        <v>136</v>
      </c>
      <c r="DW60" t="s">
        <v>136</v>
      </c>
      <c r="DX60" t="s">
        <v>134</v>
      </c>
      <c r="DY60" t="s">
        <v>136</v>
      </c>
      <c r="DZ60">
        <v>1</v>
      </c>
      <c r="EA60" t="s">
        <v>136</v>
      </c>
      <c r="EC60" s="5">
        <v>12.68</v>
      </c>
      <c r="ED60" s="5">
        <v>55</v>
      </c>
      <c r="EE60">
        <v>13074722105</v>
      </c>
      <c r="EF60" t="s">
        <v>593</v>
      </c>
      <c r="EG60" t="s">
        <v>148</v>
      </c>
      <c r="EH60">
        <v>0</v>
      </c>
    </row>
    <row r="61" spans="1:138" ht="15" customHeight="1" x14ac:dyDescent="0.35">
      <c r="A61" t="s">
        <v>1530</v>
      </c>
      <c r="B61" t="s">
        <v>157</v>
      </c>
      <c r="C61" s="1">
        <v>44092.785840509256</v>
      </c>
      <c r="D61" s="1">
        <v>44106</v>
      </c>
      <c r="E61" t="s">
        <v>133</v>
      </c>
      <c r="F61" t="s">
        <v>136</v>
      </c>
      <c r="G61" t="s">
        <v>135</v>
      </c>
      <c r="H61" t="s">
        <v>134</v>
      </c>
      <c r="I61" t="s">
        <v>1531</v>
      </c>
      <c r="K61" t="s">
        <v>1532</v>
      </c>
      <c r="M61" t="s">
        <v>1533</v>
      </c>
      <c r="N61" t="s">
        <v>870</v>
      </c>
      <c r="O61" s="4">
        <v>56520</v>
      </c>
      <c r="P61" t="s">
        <v>140</v>
      </c>
      <c r="R61">
        <v>12186432311</v>
      </c>
      <c r="T61">
        <v>11111</v>
      </c>
      <c r="U61" t="s">
        <v>1534</v>
      </c>
      <c r="V61" t="s">
        <v>1535</v>
      </c>
      <c r="W61" t="s">
        <v>1536</v>
      </c>
      <c r="X61" t="s">
        <v>164</v>
      </c>
      <c r="Y61" t="s">
        <v>1532</v>
      </c>
      <c r="AA61" t="s">
        <v>1533</v>
      </c>
      <c r="AB61" t="s">
        <v>870</v>
      </c>
      <c r="AC61" s="4">
        <v>56520</v>
      </c>
      <c r="AD61" t="s">
        <v>140</v>
      </c>
      <c r="AF61">
        <v>12186432311</v>
      </c>
      <c r="AH61" t="s">
        <v>148</v>
      </c>
      <c r="AI61" t="s">
        <v>168</v>
      </c>
      <c r="AJ61" t="s">
        <v>639</v>
      </c>
      <c r="AK61" t="s">
        <v>767</v>
      </c>
      <c r="AM61" t="s">
        <v>1020</v>
      </c>
      <c r="AO61" t="s">
        <v>1021</v>
      </c>
      <c r="AP61" t="s">
        <v>374</v>
      </c>
      <c r="AQ61" s="4">
        <v>75442</v>
      </c>
      <c r="AR61" t="s">
        <v>140</v>
      </c>
      <c r="AT61">
        <v>14692388392</v>
      </c>
      <c r="AV61" t="s">
        <v>1022</v>
      </c>
      <c r="AW61" t="s">
        <v>1023</v>
      </c>
      <c r="AZ61" t="s">
        <v>175</v>
      </c>
      <c r="BA61" t="s">
        <v>176</v>
      </c>
      <c r="BB61" t="s">
        <v>136</v>
      </c>
      <c r="BC61" t="s">
        <v>136</v>
      </c>
      <c r="BD61" t="s">
        <v>148</v>
      </c>
      <c r="BE61" t="s">
        <v>136</v>
      </c>
      <c r="BF61" t="s">
        <v>136</v>
      </c>
      <c r="BG61" t="s">
        <v>134</v>
      </c>
      <c r="BH61" t="s">
        <v>136</v>
      </c>
      <c r="BN61" t="s">
        <v>1537</v>
      </c>
      <c r="BO61" t="s">
        <v>1538</v>
      </c>
      <c r="BP61">
        <v>13</v>
      </c>
      <c r="BQ61">
        <v>3</v>
      </c>
      <c r="BR61">
        <v>3</v>
      </c>
      <c r="BS61" s="1">
        <v>44150</v>
      </c>
      <c r="BT61" s="1">
        <v>44242</v>
      </c>
      <c r="BU61" s="1">
        <v>44150</v>
      </c>
      <c r="BV61" s="1">
        <v>44242</v>
      </c>
      <c r="BW61" t="s">
        <v>136</v>
      </c>
      <c r="BX61">
        <v>40</v>
      </c>
      <c r="BY61">
        <v>0</v>
      </c>
      <c r="BZ61">
        <v>8</v>
      </c>
      <c r="CA61">
        <v>8</v>
      </c>
      <c r="CB61">
        <v>8</v>
      </c>
      <c r="CC61">
        <v>8</v>
      </c>
      <c r="CD61">
        <v>8</v>
      </c>
      <c r="CE61">
        <v>0</v>
      </c>
      <c r="CF61" t="str">
        <f>"8:00 AM"</f>
        <v>8:00 AM</v>
      </c>
      <c r="CG61" t="str">
        <f>"5:00 PM"</f>
        <v>5:00 PM</v>
      </c>
      <c r="CH61" s="5">
        <v>14.4</v>
      </c>
      <c r="CI61" t="s">
        <v>146</v>
      </c>
      <c r="CJ61">
        <v>0</v>
      </c>
      <c r="CK61" t="s">
        <v>1024</v>
      </c>
      <c r="CL61" t="s">
        <v>134</v>
      </c>
      <c r="CM61" t="s">
        <v>312</v>
      </c>
      <c r="CN61" t="s">
        <v>148</v>
      </c>
      <c r="CO61" t="s">
        <v>1025</v>
      </c>
      <c r="CP61" t="s">
        <v>149</v>
      </c>
      <c r="CQ61">
        <v>3</v>
      </c>
      <c r="CR61">
        <v>0</v>
      </c>
      <c r="CS61" t="s">
        <v>136</v>
      </c>
      <c r="CT61" t="s">
        <v>136</v>
      </c>
      <c r="CU61" t="s">
        <v>136</v>
      </c>
      <c r="CV61" t="s">
        <v>134</v>
      </c>
      <c r="CW61" t="s">
        <v>134</v>
      </c>
      <c r="CX61">
        <v>60</v>
      </c>
      <c r="CY61" t="s">
        <v>134</v>
      </c>
      <c r="CZ61" t="s">
        <v>134</v>
      </c>
      <c r="DA61" t="s">
        <v>134</v>
      </c>
      <c r="DB61" t="s">
        <v>134</v>
      </c>
      <c r="DC61" t="s">
        <v>134</v>
      </c>
      <c r="DD61" t="s">
        <v>136</v>
      </c>
      <c r="DF61" t="s">
        <v>149</v>
      </c>
      <c r="DG61" t="s">
        <v>1532</v>
      </c>
      <c r="DH61" t="s">
        <v>1533</v>
      </c>
      <c r="DI61" t="s">
        <v>870</v>
      </c>
      <c r="DJ61" s="4">
        <v>56520</v>
      </c>
      <c r="DK61" t="s">
        <v>1539</v>
      </c>
      <c r="DL61" t="s">
        <v>136</v>
      </c>
      <c r="DM61">
        <v>1</v>
      </c>
      <c r="DN61" t="s">
        <v>1540</v>
      </c>
      <c r="DO61" t="s">
        <v>1541</v>
      </c>
      <c r="DP61" t="s">
        <v>1128</v>
      </c>
      <c r="DQ61" t="str">
        <f>"58075"</f>
        <v>58075</v>
      </c>
      <c r="DR61" t="s">
        <v>1542</v>
      </c>
      <c r="DS61" t="s">
        <v>1543</v>
      </c>
      <c r="DT61">
        <v>2</v>
      </c>
      <c r="DU61">
        <v>3</v>
      </c>
      <c r="DV61" t="s">
        <v>134</v>
      </c>
      <c r="DW61" t="s">
        <v>134</v>
      </c>
      <c r="DX61" t="s">
        <v>134</v>
      </c>
      <c r="DY61" t="s">
        <v>136</v>
      </c>
      <c r="DZ61">
        <v>1</v>
      </c>
      <c r="EA61" t="s">
        <v>136</v>
      </c>
      <c r="EC61" s="5">
        <v>12.68</v>
      </c>
      <c r="ED61" s="5">
        <v>55</v>
      </c>
      <c r="EE61">
        <v>12186432311</v>
      </c>
      <c r="EF61" t="s">
        <v>148</v>
      </c>
      <c r="EG61" t="s">
        <v>1544</v>
      </c>
      <c r="EH61">
        <v>1</v>
      </c>
    </row>
    <row r="62" spans="1:138" ht="15" customHeight="1" x14ac:dyDescent="0.35">
      <c r="A62" t="s">
        <v>23612</v>
      </c>
      <c r="B62" t="s">
        <v>361</v>
      </c>
      <c r="C62" s="1">
        <v>44092.78028402778</v>
      </c>
      <c r="D62" s="1">
        <v>44106</v>
      </c>
      <c r="E62" t="s">
        <v>133</v>
      </c>
      <c r="F62" t="s">
        <v>136</v>
      </c>
      <c r="G62" t="s">
        <v>607</v>
      </c>
      <c r="H62" t="s">
        <v>134</v>
      </c>
      <c r="I62" t="s">
        <v>23613</v>
      </c>
      <c r="K62" t="s">
        <v>23614</v>
      </c>
      <c r="M62" t="s">
        <v>23615</v>
      </c>
      <c r="N62" t="s">
        <v>395</v>
      </c>
      <c r="O62" s="4">
        <v>95076</v>
      </c>
      <c r="P62" t="s">
        <v>140</v>
      </c>
      <c r="R62">
        <v>18317634633</v>
      </c>
      <c r="T62">
        <v>111333</v>
      </c>
      <c r="U62" t="s">
        <v>6534</v>
      </c>
      <c r="V62" t="s">
        <v>23616</v>
      </c>
      <c r="X62" t="s">
        <v>3871</v>
      </c>
      <c r="Y62" t="s">
        <v>23617</v>
      </c>
      <c r="AA62" t="s">
        <v>23615</v>
      </c>
      <c r="AB62" t="s">
        <v>395</v>
      </c>
      <c r="AC62" s="4">
        <v>95076</v>
      </c>
      <c r="AD62" t="s">
        <v>140</v>
      </c>
      <c r="AF62">
        <v>18317634633</v>
      </c>
      <c r="AH62" t="s">
        <v>23618</v>
      </c>
      <c r="AI62" t="s">
        <v>226</v>
      </c>
      <c r="AJ62" t="s">
        <v>401</v>
      </c>
      <c r="AK62" t="s">
        <v>402</v>
      </c>
      <c r="AL62" t="s">
        <v>403</v>
      </c>
      <c r="AM62" t="s">
        <v>404</v>
      </c>
      <c r="AO62" t="s">
        <v>405</v>
      </c>
      <c r="AP62" t="s">
        <v>395</v>
      </c>
      <c r="AQ62" s="4">
        <v>92106</v>
      </c>
      <c r="AR62" t="s">
        <v>140</v>
      </c>
      <c r="AT62">
        <v>16192696164</v>
      </c>
      <c r="AV62" t="s">
        <v>406</v>
      </c>
      <c r="AW62" t="s">
        <v>407</v>
      </c>
      <c r="AX62" t="s">
        <v>395</v>
      </c>
      <c r="AY62" t="s">
        <v>408</v>
      </c>
      <c r="AZ62" t="s">
        <v>262</v>
      </c>
      <c r="BA62" t="s">
        <v>263</v>
      </c>
      <c r="BB62" t="s">
        <v>136</v>
      </c>
      <c r="BC62" t="s">
        <v>136</v>
      </c>
      <c r="BD62" t="s">
        <v>148</v>
      </c>
      <c r="BE62" t="s">
        <v>136</v>
      </c>
      <c r="BF62" t="s">
        <v>136</v>
      </c>
      <c r="BG62" t="s">
        <v>134</v>
      </c>
      <c r="BH62" t="s">
        <v>136</v>
      </c>
      <c r="BN62" t="s">
        <v>23619</v>
      </c>
      <c r="BO62" t="s">
        <v>1326</v>
      </c>
      <c r="BP62">
        <v>150</v>
      </c>
      <c r="BQ62">
        <v>41</v>
      </c>
      <c r="BR62">
        <v>41</v>
      </c>
      <c r="BS62" s="1">
        <v>44105</v>
      </c>
      <c r="BT62" s="1">
        <v>44135</v>
      </c>
      <c r="BU62" s="1">
        <v>44105</v>
      </c>
      <c r="BV62" s="1">
        <v>44135</v>
      </c>
      <c r="BW62" t="s">
        <v>136</v>
      </c>
      <c r="BX62">
        <v>35</v>
      </c>
      <c r="BY62">
        <v>0</v>
      </c>
      <c r="BZ62">
        <v>7</v>
      </c>
      <c r="CA62">
        <v>7</v>
      </c>
      <c r="CB62">
        <v>7</v>
      </c>
      <c r="CC62">
        <v>7</v>
      </c>
      <c r="CD62">
        <v>7</v>
      </c>
      <c r="CE62">
        <v>0</v>
      </c>
      <c r="CF62" t="str">
        <f>"6:30 AM"</f>
        <v>6:30 AM</v>
      </c>
      <c r="CG62" t="str">
        <f>"2:00 PM"</f>
        <v>2:00 PM</v>
      </c>
      <c r="CH62" s="5">
        <v>14.77</v>
      </c>
      <c r="CI62" t="s">
        <v>146</v>
      </c>
      <c r="CL62" t="s">
        <v>136</v>
      </c>
      <c r="CM62" t="s">
        <v>147</v>
      </c>
      <c r="CN62" t="s">
        <v>148</v>
      </c>
      <c r="CO62" t="s">
        <v>23620</v>
      </c>
      <c r="CP62" t="s">
        <v>149</v>
      </c>
      <c r="CQ62">
        <v>1</v>
      </c>
      <c r="CR62">
        <v>0</v>
      </c>
      <c r="CS62" t="s">
        <v>136</v>
      </c>
      <c r="CT62" t="s">
        <v>136</v>
      </c>
      <c r="CU62" t="s">
        <v>136</v>
      </c>
      <c r="CV62" t="s">
        <v>134</v>
      </c>
      <c r="CW62" t="s">
        <v>134</v>
      </c>
      <c r="CX62">
        <v>50</v>
      </c>
      <c r="CY62" t="s">
        <v>134</v>
      </c>
      <c r="CZ62" t="s">
        <v>134</v>
      </c>
      <c r="DA62" t="s">
        <v>134</v>
      </c>
      <c r="DB62" t="s">
        <v>134</v>
      </c>
      <c r="DC62" t="s">
        <v>134</v>
      </c>
      <c r="DD62" t="s">
        <v>136</v>
      </c>
      <c r="DF62" t="s">
        <v>23621</v>
      </c>
      <c r="DG62" t="s">
        <v>23622</v>
      </c>
      <c r="DH62" t="s">
        <v>6869</v>
      </c>
      <c r="DI62" t="s">
        <v>395</v>
      </c>
      <c r="DJ62" s="4">
        <v>93033</v>
      </c>
      <c r="DK62" t="s">
        <v>3488</v>
      </c>
      <c r="DL62" t="s">
        <v>136</v>
      </c>
      <c r="DM62">
        <v>2</v>
      </c>
      <c r="DN62" t="s">
        <v>23623</v>
      </c>
      <c r="DO62" t="s">
        <v>6869</v>
      </c>
      <c r="DP62" t="s">
        <v>395</v>
      </c>
      <c r="DQ62" t="str">
        <f>"93454"</f>
        <v>93454</v>
      </c>
      <c r="DR62" t="s">
        <v>3488</v>
      </c>
      <c r="DS62" t="s">
        <v>23624</v>
      </c>
      <c r="DT62">
        <v>4</v>
      </c>
      <c r="DU62">
        <v>40</v>
      </c>
      <c r="DV62" t="s">
        <v>134</v>
      </c>
      <c r="DW62" t="s">
        <v>134</v>
      </c>
      <c r="DX62" t="s">
        <v>134</v>
      </c>
      <c r="DY62" t="s">
        <v>136</v>
      </c>
      <c r="DZ62">
        <v>1</v>
      </c>
      <c r="EA62" t="s">
        <v>134</v>
      </c>
      <c r="EB62" s="5">
        <v>12.68</v>
      </c>
      <c r="EC62" s="5">
        <v>12.68</v>
      </c>
      <c r="ED62" s="5">
        <v>55</v>
      </c>
      <c r="EE62">
        <v>18313318894</v>
      </c>
      <c r="EF62" t="s">
        <v>23625</v>
      </c>
      <c r="EG62" t="s">
        <v>148</v>
      </c>
      <c r="EH62">
        <v>0</v>
      </c>
    </row>
    <row r="63" spans="1:138" ht="15" customHeight="1" x14ac:dyDescent="0.35">
      <c r="A63" t="s">
        <v>6514</v>
      </c>
      <c r="B63" t="s">
        <v>157</v>
      </c>
      <c r="C63" s="1">
        <v>44097.61448773148</v>
      </c>
      <c r="D63" s="1">
        <v>44106</v>
      </c>
      <c r="E63" t="s">
        <v>133</v>
      </c>
      <c r="F63" t="s">
        <v>136</v>
      </c>
      <c r="G63" t="s">
        <v>135</v>
      </c>
      <c r="H63" t="s">
        <v>134</v>
      </c>
      <c r="I63" t="s">
        <v>6515</v>
      </c>
      <c r="K63" t="s">
        <v>6516</v>
      </c>
      <c r="L63" t="s">
        <v>6517</v>
      </c>
      <c r="M63" t="s">
        <v>1566</v>
      </c>
      <c r="N63" t="s">
        <v>995</v>
      </c>
      <c r="O63" s="4">
        <v>72333</v>
      </c>
      <c r="P63" t="s">
        <v>140</v>
      </c>
      <c r="R63">
        <v>18702357419</v>
      </c>
      <c r="T63">
        <v>11211</v>
      </c>
      <c r="U63" t="s">
        <v>6518</v>
      </c>
      <c r="V63" t="s">
        <v>2907</v>
      </c>
      <c r="X63" t="s">
        <v>1677</v>
      </c>
      <c r="Y63" t="s">
        <v>6516</v>
      </c>
      <c r="Z63" t="s">
        <v>6517</v>
      </c>
      <c r="AA63" t="s">
        <v>1566</v>
      </c>
      <c r="AB63" t="s">
        <v>995</v>
      </c>
      <c r="AC63" s="4">
        <v>72333</v>
      </c>
      <c r="AD63" t="s">
        <v>140</v>
      </c>
      <c r="AF63">
        <v>18702357419</v>
      </c>
      <c r="AH63" t="s">
        <v>148</v>
      </c>
      <c r="AI63" t="s">
        <v>168</v>
      </c>
      <c r="AJ63" t="s">
        <v>456</v>
      </c>
      <c r="AK63" t="s">
        <v>457</v>
      </c>
      <c r="AM63" t="s">
        <v>458</v>
      </c>
      <c r="AO63" t="s">
        <v>459</v>
      </c>
      <c r="AP63" t="s">
        <v>460</v>
      </c>
      <c r="AQ63" s="4">
        <v>73737</v>
      </c>
      <c r="AR63" t="s">
        <v>140</v>
      </c>
      <c r="AT63">
        <v>15802274747</v>
      </c>
      <c r="AV63" t="s">
        <v>461</v>
      </c>
      <c r="AW63" t="s">
        <v>462</v>
      </c>
      <c r="AZ63" t="s">
        <v>334</v>
      </c>
      <c r="BA63" t="s">
        <v>335</v>
      </c>
      <c r="BB63" t="s">
        <v>136</v>
      </c>
      <c r="BC63" t="s">
        <v>136</v>
      </c>
      <c r="BD63" t="s">
        <v>148</v>
      </c>
      <c r="BE63" t="s">
        <v>136</v>
      </c>
      <c r="BF63" t="s">
        <v>136</v>
      </c>
      <c r="BG63" t="s">
        <v>134</v>
      </c>
      <c r="BH63" t="s">
        <v>136</v>
      </c>
      <c r="BN63" t="s">
        <v>6519</v>
      </c>
      <c r="BO63" t="s">
        <v>3151</v>
      </c>
      <c r="BP63">
        <v>3</v>
      </c>
      <c r="BQ63">
        <v>3</v>
      </c>
      <c r="BR63">
        <v>3</v>
      </c>
      <c r="BS63" s="1">
        <v>44136</v>
      </c>
      <c r="BT63" s="1">
        <v>44287</v>
      </c>
      <c r="BU63" s="1">
        <v>44136</v>
      </c>
      <c r="BV63" s="1">
        <v>44287</v>
      </c>
      <c r="BW63" t="s">
        <v>136</v>
      </c>
      <c r="BX63">
        <v>48</v>
      </c>
      <c r="BY63">
        <v>0</v>
      </c>
      <c r="BZ63">
        <v>8</v>
      </c>
      <c r="CA63">
        <v>8</v>
      </c>
      <c r="CB63">
        <v>8</v>
      </c>
      <c r="CC63">
        <v>8</v>
      </c>
      <c r="CD63">
        <v>8</v>
      </c>
      <c r="CE63">
        <v>8</v>
      </c>
      <c r="CF63" t="str">
        <f>"8:00 AM"</f>
        <v>8:00 AM</v>
      </c>
      <c r="CG63" t="str">
        <f>"5:00 PM"</f>
        <v>5:00 PM</v>
      </c>
      <c r="CH63" s="5">
        <v>11.83</v>
      </c>
      <c r="CI63" t="s">
        <v>146</v>
      </c>
      <c r="CL63" t="s">
        <v>136</v>
      </c>
      <c r="CM63" t="s">
        <v>147</v>
      </c>
      <c r="CN63" t="s">
        <v>148</v>
      </c>
      <c r="CO63" t="s">
        <v>465</v>
      </c>
      <c r="CP63" t="s">
        <v>149</v>
      </c>
      <c r="CQ63">
        <v>3</v>
      </c>
      <c r="CR63">
        <v>0</v>
      </c>
      <c r="CS63" t="s">
        <v>136</v>
      </c>
      <c r="CT63" t="s">
        <v>134</v>
      </c>
      <c r="CU63" t="s">
        <v>136</v>
      </c>
      <c r="CV63" t="s">
        <v>134</v>
      </c>
      <c r="CW63" t="s">
        <v>134</v>
      </c>
      <c r="CX63">
        <v>75</v>
      </c>
      <c r="CY63" t="s">
        <v>134</v>
      </c>
      <c r="CZ63" t="s">
        <v>134</v>
      </c>
      <c r="DA63" t="s">
        <v>134</v>
      </c>
      <c r="DB63" t="s">
        <v>136</v>
      </c>
      <c r="DC63" t="s">
        <v>134</v>
      </c>
      <c r="DD63" t="s">
        <v>136</v>
      </c>
      <c r="DF63" t="s">
        <v>466</v>
      </c>
      <c r="DG63" t="s">
        <v>6520</v>
      </c>
      <c r="DH63" t="s">
        <v>6521</v>
      </c>
      <c r="DI63" t="s">
        <v>995</v>
      </c>
      <c r="DJ63" s="4">
        <v>72379</v>
      </c>
      <c r="DK63" t="s">
        <v>6522</v>
      </c>
      <c r="DL63" t="s">
        <v>134</v>
      </c>
      <c r="DM63">
        <v>2</v>
      </c>
      <c r="DN63" t="s">
        <v>6523</v>
      </c>
      <c r="DO63" t="s">
        <v>6524</v>
      </c>
      <c r="DP63" t="s">
        <v>995</v>
      </c>
      <c r="DQ63" t="str">
        <f>"72367"</f>
        <v>72367</v>
      </c>
      <c r="DR63" t="s">
        <v>4035</v>
      </c>
      <c r="DS63" t="s">
        <v>296</v>
      </c>
      <c r="DT63">
        <v>1</v>
      </c>
      <c r="DU63">
        <v>7</v>
      </c>
      <c r="DV63" t="s">
        <v>134</v>
      </c>
      <c r="DW63" t="s">
        <v>134</v>
      </c>
      <c r="DX63" t="s">
        <v>134</v>
      </c>
      <c r="DY63" t="s">
        <v>136</v>
      </c>
      <c r="DZ63">
        <v>1</v>
      </c>
      <c r="EA63" t="s">
        <v>136</v>
      </c>
      <c r="EC63" s="5">
        <v>12.68</v>
      </c>
      <c r="ED63" s="5">
        <v>55</v>
      </c>
      <c r="EE63">
        <v>18702357419</v>
      </c>
      <c r="EF63" t="s">
        <v>6525</v>
      </c>
      <c r="EG63" t="s">
        <v>148</v>
      </c>
      <c r="EH63">
        <v>0</v>
      </c>
    </row>
    <row r="64" spans="1:138" ht="15" customHeight="1" x14ac:dyDescent="0.35">
      <c r="A64" t="s">
        <v>26334</v>
      </c>
      <c r="B64" t="s">
        <v>157</v>
      </c>
      <c r="C64" s="1">
        <v>44098.386458217596</v>
      </c>
      <c r="D64" s="1">
        <v>44106</v>
      </c>
      <c r="E64" t="s">
        <v>579</v>
      </c>
      <c r="F64" t="s">
        <v>136</v>
      </c>
      <c r="G64" t="s">
        <v>135</v>
      </c>
      <c r="H64" t="s">
        <v>136</v>
      </c>
      <c r="I64" t="s">
        <v>2933</v>
      </c>
      <c r="J64" t="s">
        <v>2934</v>
      </c>
      <c r="K64" t="s">
        <v>26335</v>
      </c>
      <c r="L64" t="s">
        <v>26336</v>
      </c>
      <c r="M64" t="s">
        <v>2720</v>
      </c>
      <c r="N64" t="s">
        <v>1338</v>
      </c>
      <c r="O64" s="4">
        <v>89815</v>
      </c>
      <c r="P64" t="s">
        <v>140</v>
      </c>
      <c r="R64">
        <v>17759341602</v>
      </c>
      <c r="T64">
        <v>112111</v>
      </c>
      <c r="U64" t="s">
        <v>1146</v>
      </c>
      <c r="V64" t="s">
        <v>26337</v>
      </c>
      <c r="X64" t="s">
        <v>1091</v>
      </c>
      <c r="Y64" t="s">
        <v>26338</v>
      </c>
      <c r="AA64" t="s">
        <v>26339</v>
      </c>
      <c r="AB64" t="s">
        <v>1338</v>
      </c>
      <c r="AC64" s="4">
        <v>89815</v>
      </c>
      <c r="AD64" t="s">
        <v>140</v>
      </c>
      <c r="AF64">
        <v>17759341602</v>
      </c>
      <c r="AH64" t="s">
        <v>2935</v>
      </c>
      <c r="AI64" t="s">
        <v>168</v>
      </c>
      <c r="AJ64" t="s">
        <v>588</v>
      </c>
      <c r="AK64" t="s">
        <v>589</v>
      </c>
      <c r="AM64" t="s">
        <v>590</v>
      </c>
      <c r="AO64" t="s">
        <v>591</v>
      </c>
      <c r="AP64" t="s">
        <v>592</v>
      </c>
      <c r="AQ64" s="4">
        <v>82601</v>
      </c>
      <c r="AR64" t="s">
        <v>140</v>
      </c>
      <c r="AT64">
        <v>13074722105</v>
      </c>
      <c r="AV64" t="s">
        <v>593</v>
      </c>
      <c r="AW64" t="s">
        <v>594</v>
      </c>
      <c r="AZ64" t="s">
        <v>334</v>
      </c>
      <c r="BA64" t="s">
        <v>335</v>
      </c>
      <c r="BB64" t="s">
        <v>136</v>
      </c>
      <c r="BC64" t="s">
        <v>136</v>
      </c>
      <c r="BD64" t="s">
        <v>148</v>
      </c>
      <c r="BE64" t="s">
        <v>136</v>
      </c>
      <c r="BF64" t="s">
        <v>136</v>
      </c>
      <c r="BG64" t="s">
        <v>134</v>
      </c>
      <c r="BH64" t="s">
        <v>136</v>
      </c>
      <c r="BN64" t="s">
        <v>26340</v>
      </c>
      <c r="BO64" t="s">
        <v>2952</v>
      </c>
      <c r="BP64">
        <v>1</v>
      </c>
      <c r="BQ64">
        <v>1</v>
      </c>
      <c r="BR64">
        <v>1</v>
      </c>
      <c r="BS64" s="1">
        <v>44166</v>
      </c>
      <c r="BT64" s="1">
        <v>44227</v>
      </c>
      <c r="BU64" s="1">
        <v>44166</v>
      </c>
      <c r="BV64" s="1">
        <v>44227</v>
      </c>
      <c r="BW64" t="s">
        <v>134</v>
      </c>
      <c r="CH64" s="5">
        <v>1682.33</v>
      </c>
      <c r="CI64" t="s">
        <v>597</v>
      </c>
      <c r="CJ64">
        <v>0</v>
      </c>
      <c r="CK64" t="s">
        <v>1362</v>
      </c>
      <c r="CL64" t="s">
        <v>136</v>
      </c>
      <c r="CM64" t="s">
        <v>354</v>
      </c>
      <c r="CN64" t="s">
        <v>599</v>
      </c>
      <c r="CO64" t="s">
        <v>2225</v>
      </c>
      <c r="CP64" t="s">
        <v>149</v>
      </c>
      <c r="CQ64">
        <v>6</v>
      </c>
      <c r="CR64">
        <v>0</v>
      </c>
      <c r="CS64" t="s">
        <v>136</v>
      </c>
      <c r="CT64" t="s">
        <v>134</v>
      </c>
      <c r="CU64" t="s">
        <v>136</v>
      </c>
      <c r="CV64" t="s">
        <v>136</v>
      </c>
      <c r="CW64" t="s">
        <v>134</v>
      </c>
      <c r="CX64">
        <v>50</v>
      </c>
      <c r="CY64" t="s">
        <v>134</v>
      </c>
      <c r="CZ64" t="s">
        <v>136</v>
      </c>
      <c r="DA64" t="s">
        <v>134</v>
      </c>
      <c r="DB64" t="s">
        <v>136</v>
      </c>
      <c r="DC64" t="s">
        <v>136</v>
      </c>
      <c r="DD64" t="s">
        <v>136</v>
      </c>
      <c r="DF64" t="s">
        <v>12965</v>
      </c>
      <c r="DG64" t="s">
        <v>2936</v>
      </c>
      <c r="DH64" t="s">
        <v>2720</v>
      </c>
      <c r="DI64" t="s">
        <v>1338</v>
      </c>
      <c r="DJ64" s="4">
        <v>89815</v>
      </c>
      <c r="DK64" t="s">
        <v>2937</v>
      </c>
      <c r="DL64" t="s">
        <v>136</v>
      </c>
      <c r="DM64">
        <v>1</v>
      </c>
      <c r="DN64" t="s">
        <v>2938</v>
      </c>
      <c r="DO64" t="s">
        <v>2720</v>
      </c>
      <c r="DP64" t="s">
        <v>1338</v>
      </c>
      <c r="DQ64" t="str">
        <f>"89815"</f>
        <v>89815</v>
      </c>
      <c r="DR64" t="s">
        <v>2937</v>
      </c>
      <c r="DS64" t="s">
        <v>605</v>
      </c>
      <c r="DT64">
        <v>4</v>
      </c>
      <c r="DU64">
        <v>7</v>
      </c>
      <c r="DV64" t="s">
        <v>136</v>
      </c>
      <c r="DW64" t="s">
        <v>136</v>
      </c>
      <c r="DX64" t="s">
        <v>134</v>
      </c>
      <c r="DY64" t="s">
        <v>136</v>
      </c>
      <c r="DZ64">
        <v>1</v>
      </c>
      <c r="EA64" t="s">
        <v>136</v>
      </c>
      <c r="EC64" s="5">
        <v>12.68</v>
      </c>
      <c r="ED64" s="5">
        <v>55</v>
      </c>
      <c r="EE64">
        <v>13074722105</v>
      </c>
      <c r="EF64" t="s">
        <v>593</v>
      </c>
      <c r="EG64" t="s">
        <v>148</v>
      </c>
      <c r="EH64">
        <v>0</v>
      </c>
    </row>
    <row r="65" spans="1:138" ht="15" customHeight="1" x14ac:dyDescent="0.35">
      <c r="A65" t="s">
        <v>24351</v>
      </c>
      <c r="B65" t="s">
        <v>157</v>
      </c>
      <c r="C65" s="1">
        <v>44098.907451157407</v>
      </c>
      <c r="D65" s="1">
        <v>44106</v>
      </c>
      <c r="E65" t="s">
        <v>579</v>
      </c>
      <c r="F65" t="s">
        <v>136</v>
      </c>
      <c r="G65" t="s">
        <v>135</v>
      </c>
      <c r="H65" t="s">
        <v>136</v>
      </c>
      <c r="I65" t="s">
        <v>19761</v>
      </c>
      <c r="K65" t="s">
        <v>19762</v>
      </c>
      <c r="L65" t="s">
        <v>19763</v>
      </c>
      <c r="M65" t="s">
        <v>9222</v>
      </c>
      <c r="N65" t="s">
        <v>592</v>
      </c>
      <c r="O65" s="4">
        <v>83114</v>
      </c>
      <c r="P65" t="s">
        <v>140</v>
      </c>
      <c r="R65">
        <v>13072708081</v>
      </c>
      <c r="T65">
        <v>11299</v>
      </c>
      <c r="U65" t="s">
        <v>3386</v>
      </c>
      <c r="V65" t="s">
        <v>4707</v>
      </c>
      <c r="X65" t="s">
        <v>164</v>
      </c>
      <c r="Y65" t="s">
        <v>19762</v>
      </c>
      <c r="Z65" t="s">
        <v>19764</v>
      </c>
      <c r="AA65" t="s">
        <v>9222</v>
      </c>
      <c r="AB65" t="s">
        <v>592</v>
      </c>
      <c r="AC65" s="4">
        <v>83114</v>
      </c>
      <c r="AD65" t="s">
        <v>140</v>
      </c>
      <c r="AF65">
        <v>13072793339</v>
      </c>
      <c r="AH65" t="s">
        <v>19765</v>
      </c>
      <c r="AI65" t="s">
        <v>168</v>
      </c>
      <c r="AJ65" t="s">
        <v>588</v>
      </c>
      <c r="AK65" t="s">
        <v>589</v>
      </c>
      <c r="AM65" t="s">
        <v>2949</v>
      </c>
      <c r="AO65" t="s">
        <v>591</v>
      </c>
      <c r="AP65" t="s">
        <v>592</v>
      </c>
      <c r="AQ65" s="4">
        <v>82601</v>
      </c>
      <c r="AR65" t="s">
        <v>140</v>
      </c>
      <c r="AT65">
        <v>13074722105</v>
      </c>
      <c r="AV65" t="s">
        <v>593</v>
      </c>
      <c r="AW65" t="s">
        <v>594</v>
      </c>
      <c r="AZ65" t="s">
        <v>334</v>
      </c>
      <c r="BA65" t="s">
        <v>335</v>
      </c>
      <c r="BB65" t="s">
        <v>136</v>
      </c>
      <c r="BC65" t="s">
        <v>136</v>
      </c>
      <c r="BD65" t="s">
        <v>148</v>
      </c>
      <c r="BE65" t="s">
        <v>136</v>
      </c>
      <c r="BF65" t="s">
        <v>136</v>
      </c>
      <c r="BG65" t="s">
        <v>134</v>
      </c>
      <c r="BH65" t="s">
        <v>136</v>
      </c>
      <c r="BN65" t="s">
        <v>24352</v>
      </c>
      <c r="BO65" t="s">
        <v>2952</v>
      </c>
      <c r="BP65">
        <v>2</v>
      </c>
      <c r="BQ65">
        <v>2</v>
      </c>
      <c r="BR65">
        <v>2</v>
      </c>
      <c r="BS65" s="1">
        <v>44136</v>
      </c>
      <c r="BT65" s="1">
        <v>44210</v>
      </c>
      <c r="BU65" s="1">
        <v>44136</v>
      </c>
      <c r="BV65" s="1">
        <v>44210</v>
      </c>
      <c r="BW65" t="s">
        <v>134</v>
      </c>
      <c r="CH65" s="5">
        <v>1682.33</v>
      </c>
      <c r="CI65" t="s">
        <v>597</v>
      </c>
      <c r="CJ65">
        <v>0</v>
      </c>
      <c r="CK65" t="s">
        <v>1362</v>
      </c>
      <c r="CL65" t="s">
        <v>136</v>
      </c>
      <c r="CM65" t="s">
        <v>354</v>
      </c>
      <c r="CN65" t="s">
        <v>945</v>
      </c>
      <c r="CO65" t="s">
        <v>2225</v>
      </c>
      <c r="CP65" t="s">
        <v>149</v>
      </c>
      <c r="CQ65">
        <v>6</v>
      </c>
      <c r="CR65">
        <v>0</v>
      </c>
      <c r="CS65" t="s">
        <v>136</v>
      </c>
      <c r="CT65" t="s">
        <v>134</v>
      </c>
      <c r="CU65" t="s">
        <v>136</v>
      </c>
      <c r="CV65" t="s">
        <v>136</v>
      </c>
      <c r="CW65" t="s">
        <v>134</v>
      </c>
      <c r="CX65">
        <v>50</v>
      </c>
      <c r="CY65" t="s">
        <v>134</v>
      </c>
      <c r="CZ65" t="s">
        <v>136</v>
      </c>
      <c r="DA65" t="s">
        <v>134</v>
      </c>
      <c r="DB65" t="s">
        <v>136</v>
      </c>
      <c r="DC65" t="s">
        <v>136</v>
      </c>
      <c r="DD65" t="s">
        <v>136</v>
      </c>
      <c r="DF65" s="2" t="s">
        <v>24353</v>
      </c>
      <c r="DG65" t="s">
        <v>19768</v>
      </c>
      <c r="DH65" t="s">
        <v>9222</v>
      </c>
      <c r="DI65" t="s">
        <v>592</v>
      </c>
      <c r="DJ65" s="4">
        <v>83114</v>
      </c>
      <c r="DK65" t="s">
        <v>1822</v>
      </c>
      <c r="DL65" t="s">
        <v>136</v>
      </c>
      <c r="DM65">
        <v>1</v>
      </c>
      <c r="DN65" t="s">
        <v>19769</v>
      </c>
      <c r="DO65" t="s">
        <v>19770</v>
      </c>
      <c r="DP65" t="s">
        <v>592</v>
      </c>
      <c r="DQ65" t="str">
        <f>"83114"</f>
        <v>83114</v>
      </c>
      <c r="DR65" t="s">
        <v>1822</v>
      </c>
      <c r="DS65" t="s">
        <v>2917</v>
      </c>
      <c r="DT65">
        <v>2</v>
      </c>
      <c r="DU65">
        <v>7</v>
      </c>
      <c r="DV65" t="s">
        <v>136</v>
      </c>
      <c r="DW65" t="s">
        <v>136</v>
      </c>
      <c r="DX65" t="s">
        <v>134</v>
      </c>
      <c r="DY65" t="s">
        <v>134</v>
      </c>
      <c r="DZ65">
        <v>2</v>
      </c>
      <c r="EA65" t="s">
        <v>136</v>
      </c>
      <c r="EC65" s="5">
        <v>12.68</v>
      </c>
      <c r="ED65" s="5">
        <v>55</v>
      </c>
      <c r="EE65">
        <v>13074722105</v>
      </c>
      <c r="EF65" t="s">
        <v>593</v>
      </c>
      <c r="EG65" t="s">
        <v>148</v>
      </c>
      <c r="EH65">
        <v>0</v>
      </c>
    </row>
    <row r="66" spans="1:138" ht="15" customHeight="1" x14ac:dyDescent="0.35">
      <c r="A66" t="s">
        <v>19419</v>
      </c>
      <c r="B66" t="s">
        <v>132</v>
      </c>
      <c r="C66" s="1">
        <v>44048.409221759262</v>
      </c>
      <c r="D66" s="1">
        <v>44109</v>
      </c>
      <c r="E66" t="s">
        <v>133</v>
      </c>
      <c r="F66" t="s">
        <v>136</v>
      </c>
      <c r="G66" t="s">
        <v>135</v>
      </c>
      <c r="H66" t="s">
        <v>136</v>
      </c>
      <c r="I66" t="s">
        <v>19420</v>
      </c>
      <c r="K66" t="s">
        <v>19421</v>
      </c>
      <c r="M66" t="s">
        <v>19422</v>
      </c>
      <c r="N66" t="s">
        <v>744</v>
      </c>
      <c r="O66" s="4">
        <v>42567</v>
      </c>
      <c r="P66" t="s">
        <v>140</v>
      </c>
      <c r="R66">
        <v>16063053812</v>
      </c>
      <c r="T66">
        <v>11191</v>
      </c>
      <c r="U66" t="s">
        <v>1864</v>
      </c>
      <c r="V66" t="s">
        <v>4049</v>
      </c>
      <c r="X66" t="s">
        <v>7324</v>
      </c>
      <c r="Y66" t="s">
        <v>19421</v>
      </c>
      <c r="AA66" t="s">
        <v>19423</v>
      </c>
      <c r="AB66" t="s">
        <v>744</v>
      </c>
      <c r="AC66" s="4">
        <v>42567</v>
      </c>
      <c r="AD66" t="s">
        <v>140</v>
      </c>
      <c r="AF66">
        <v>16063053812</v>
      </c>
      <c r="AH66" t="s">
        <v>19424</v>
      </c>
      <c r="AI66" t="s">
        <v>168</v>
      </c>
      <c r="AJ66" t="s">
        <v>18308</v>
      </c>
      <c r="AK66" t="s">
        <v>17196</v>
      </c>
      <c r="AM66" t="s">
        <v>19425</v>
      </c>
      <c r="AO66" t="s">
        <v>19426</v>
      </c>
      <c r="AP66" t="s">
        <v>744</v>
      </c>
      <c r="AQ66" s="4">
        <v>42566</v>
      </c>
      <c r="AR66" t="s">
        <v>140</v>
      </c>
      <c r="AS66" t="s">
        <v>19427</v>
      </c>
      <c r="AT66">
        <v>16063039473</v>
      </c>
      <c r="AV66" t="s">
        <v>19428</v>
      </c>
      <c r="AW66" t="s">
        <v>19429</v>
      </c>
      <c r="AZ66" t="s">
        <v>175</v>
      </c>
      <c r="BA66" t="s">
        <v>176</v>
      </c>
      <c r="BB66" t="s">
        <v>136</v>
      </c>
      <c r="BC66" t="s">
        <v>136</v>
      </c>
      <c r="BD66" t="s">
        <v>148</v>
      </c>
      <c r="BE66" t="s">
        <v>136</v>
      </c>
      <c r="BF66" t="s">
        <v>136</v>
      </c>
      <c r="BG66" t="s">
        <v>134</v>
      </c>
      <c r="BH66" t="s">
        <v>136</v>
      </c>
      <c r="BN66" t="s">
        <v>19430</v>
      </c>
      <c r="BO66" t="s">
        <v>19431</v>
      </c>
      <c r="BP66">
        <v>2</v>
      </c>
      <c r="BQ66">
        <v>2</v>
      </c>
      <c r="BS66" s="1">
        <v>44112</v>
      </c>
      <c r="BT66" s="1">
        <v>44228</v>
      </c>
      <c r="BU66" s="1">
        <v>44112</v>
      </c>
      <c r="BV66" s="1">
        <v>44228</v>
      </c>
      <c r="BW66" t="s">
        <v>136</v>
      </c>
      <c r="BX66">
        <v>40</v>
      </c>
      <c r="BY66">
        <v>0</v>
      </c>
      <c r="BZ66">
        <v>8</v>
      </c>
      <c r="CA66">
        <v>8</v>
      </c>
      <c r="CB66">
        <v>8</v>
      </c>
      <c r="CC66">
        <v>8</v>
      </c>
      <c r="CD66">
        <v>8</v>
      </c>
      <c r="CE66">
        <v>0</v>
      </c>
      <c r="CF66" t="str">
        <f>"8:00 AM"</f>
        <v>8:00 AM</v>
      </c>
      <c r="CG66" t="str">
        <f>"5:00 PM"</f>
        <v>5:00 PM</v>
      </c>
      <c r="CH66" s="5">
        <v>12.46</v>
      </c>
      <c r="CI66" t="s">
        <v>146</v>
      </c>
      <c r="CJ66">
        <v>0.15</v>
      </c>
      <c r="CK66" t="s">
        <v>19432</v>
      </c>
      <c r="CL66" t="s">
        <v>136</v>
      </c>
      <c r="CM66" t="s">
        <v>147</v>
      </c>
      <c r="CN66" t="s">
        <v>148</v>
      </c>
      <c r="CO66" t="s">
        <v>19433</v>
      </c>
      <c r="CP66" t="s">
        <v>149</v>
      </c>
      <c r="CQ66">
        <v>0</v>
      </c>
      <c r="CR66">
        <v>0</v>
      </c>
      <c r="CS66" t="s">
        <v>136</v>
      </c>
      <c r="CT66" t="s">
        <v>136</v>
      </c>
      <c r="CU66" t="s">
        <v>136</v>
      </c>
      <c r="CV66" t="s">
        <v>134</v>
      </c>
      <c r="CW66" t="s">
        <v>134</v>
      </c>
      <c r="CX66">
        <v>100</v>
      </c>
      <c r="CY66" t="s">
        <v>134</v>
      </c>
      <c r="CZ66" t="s">
        <v>134</v>
      </c>
      <c r="DA66" t="s">
        <v>134</v>
      </c>
      <c r="DB66" t="s">
        <v>134</v>
      </c>
      <c r="DC66" t="s">
        <v>134</v>
      </c>
      <c r="DD66" t="s">
        <v>136</v>
      </c>
      <c r="DF66" s="2" t="s">
        <v>19434</v>
      </c>
      <c r="DG66" t="s">
        <v>19435</v>
      </c>
      <c r="DH66" t="s">
        <v>19423</v>
      </c>
      <c r="DI66" t="s">
        <v>744</v>
      </c>
      <c r="DJ66" s="4">
        <v>42567</v>
      </c>
      <c r="DK66" t="s">
        <v>2776</v>
      </c>
      <c r="DL66" t="s">
        <v>136</v>
      </c>
      <c r="DM66">
        <v>1</v>
      </c>
      <c r="DN66" t="s">
        <v>19436</v>
      </c>
      <c r="DO66" t="s">
        <v>19437</v>
      </c>
      <c r="DP66" t="s">
        <v>744</v>
      </c>
      <c r="DQ66" t="str">
        <f>"42503"</f>
        <v>42503</v>
      </c>
      <c r="DR66" t="s">
        <v>2776</v>
      </c>
      <c r="DS66" t="s">
        <v>12282</v>
      </c>
      <c r="DT66">
        <v>1</v>
      </c>
      <c r="DU66">
        <v>10</v>
      </c>
      <c r="DV66" t="s">
        <v>134</v>
      </c>
      <c r="DW66" t="s">
        <v>134</v>
      </c>
      <c r="DX66" t="s">
        <v>134</v>
      </c>
      <c r="DY66" t="s">
        <v>136</v>
      </c>
      <c r="DZ66">
        <v>1</v>
      </c>
      <c r="EA66" t="s">
        <v>136</v>
      </c>
      <c r="EC66" s="5">
        <v>12.68</v>
      </c>
      <c r="ED66" s="5">
        <v>55</v>
      </c>
      <c r="EE66">
        <v>16063053812</v>
      </c>
      <c r="EF66" t="s">
        <v>19424</v>
      </c>
      <c r="EG66" t="s">
        <v>148</v>
      </c>
      <c r="EH66">
        <v>0</v>
      </c>
    </row>
    <row r="67" spans="1:138" ht="15" customHeight="1" x14ac:dyDescent="0.35">
      <c r="A67" t="s">
        <v>8072</v>
      </c>
      <c r="B67" t="s">
        <v>157</v>
      </c>
      <c r="C67" s="1">
        <v>44058.444135532409</v>
      </c>
      <c r="D67" s="1">
        <v>44109</v>
      </c>
      <c r="E67" t="s">
        <v>133</v>
      </c>
      <c r="F67" t="s">
        <v>134</v>
      </c>
      <c r="G67" t="s">
        <v>135</v>
      </c>
      <c r="H67" t="s">
        <v>136</v>
      </c>
      <c r="I67" t="s">
        <v>3128</v>
      </c>
      <c r="J67" t="s">
        <v>3129</v>
      </c>
      <c r="K67" t="s">
        <v>3130</v>
      </c>
      <c r="L67" t="s">
        <v>3131</v>
      </c>
      <c r="M67" t="s">
        <v>1048</v>
      </c>
      <c r="N67" t="s">
        <v>139</v>
      </c>
      <c r="O67" s="4">
        <v>33566</v>
      </c>
      <c r="P67" t="s">
        <v>140</v>
      </c>
      <c r="R67">
        <v>19154914916</v>
      </c>
      <c r="T67">
        <v>115115</v>
      </c>
      <c r="U67" t="s">
        <v>1049</v>
      </c>
      <c r="V67" t="s">
        <v>3132</v>
      </c>
      <c r="X67" t="s">
        <v>164</v>
      </c>
      <c r="Y67" t="s">
        <v>3130</v>
      </c>
      <c r="Z67" t="s">
        <v>3131</v>
      </c>
      <c r="AA67" t="s">
        <v>1048</v>
      </c>
      <c r="AB67" t="s">
        <v>139</v>
      </c>
      <c r="AC67" s="4">
        <v>33566</v>
      </c>
      <c r="AD67" t="s">
        <v>140</v>
      </c>
      <c r="AF67">
        <v>19154914916</v>
      </c>
      <c r="AH67" t="s">
        <v>3133</v>
      </c>
      <c r="AI67" t="s">
        <v>168</v>
      </c>
      <c r="AJ67" t="s">
        <v>1054</v>
      </c>
      <c r="AK67" t="s">
        <v>1055</v>
      </c>
      <c r="AL67" t="s">
        <v>978</v>
      </c>
      <c r="AM67" t="s">
        <v>1056</v>
      </c>
      <c r="AO67" t="s">
        <v>1057</v>
      </c>
      <c r="AP67" t="s">
        <v>139</v>
      </c>
      <c r="AQ67" s="4">
        <v>33884</v>
      </c>
      <c r="AR67" t="s">
        <v>140</v>
      </c>
      <c r="AT67">
        <v>14075357769</v>
      </c>
      <c r="AV67" t="s">
        <v>1058</v>
      </c>
      <c r="AW67" t="s">
        <v>1059</v>
      </c>
      <c r="AZ67" t="s">
        <v>4549</v>
      </c>
      <c r="BA67" t="s">
        <v>4550</v>
      </c>
      <c r="BB67" t="s">
        <v>134</v>
      </c>
      <c r="BC67" t="s">
        <v>134</v>
      </c>
      <c r="BD67" t="s">
        <v>134</v>
      </c>
      <c r="BE67" t="s">
        <v>134</v>
      </c>
      <c r="BF67" t="s">
        <v>136</v>
      </c>
      <c r="BG67" t="s">
        <v>134</v>
      </c>
      <c r="BH67" t="s">
        <v>136</v>
      </c>
      <c r="BN67" t="s">
        <v>8073</v>
      </c>
      <c r="BO67" t="s">
        <v>8074</v>
      </c>
      <c r="BP67">
        <v>24</v>
      </c>
      <c r="BQ67">
        <v>24</v>
      </c>
      <c r="BR67">
        <v>24</v>
      </c>
      <c r="BS67" s="1">
        <v>44129</v>
      </c>
      <c r="BT67" s="1">
        <v>44348</v>
      </c>
      <c r="BU67" s="1">
        <v>44129</v>
      </c>
      <c r="BV67" s="1">
        <v>44348</v>
      </c>
      <c r="BW67" t="s">
        <v>136</v>
      </c>
      <c r="BX67">
        <v>40</v>
      </c>
      <c r="BY67">
        <v>2</v>
      </c>
      <c r="BZ67">
        <v>6.5</v>
      </c>
      <c r="CA67">
        <v>6.5</v>
      </c>
      <c r="CB67">
        <v>6.5</v>
      </c>
      <c r="CC67">
        <v>6.5</v>
      </c>
      <c r="CD67">
        <v>6.5</v>
      </c>
      <c r="CE67">
        <v>5.5</v>
      </c>
      <c r="CF67" t="str">
        <f>"6:45 AM"</f>
        <v>6:45 AM</v>
      </c>
      <c r="CG67" t="str">
        <f>"2:15 PM"</f>
        <v>2:15 PM</v>
      </c>
      <c r="CH67" s="5">
        <v>13.5</v>
      </c>
      <c r="CI67" t="s">
        <v>146</v>
      </c>
      <c r="CK67" t="s">
        <v>148</v>
      </c>
      <c r="CL67" t="s">
        <v>136</v>
      </c>
      <c r="CM67" t="s">
        <v>147</v>
      </c>
      <c r="CN67" t="s">
        <v>148</v>
      </c>
      <c r="CO67" t="s">
        <v>3137</v>
      </c>
      <c r="CP67" t="s">
        <v>149</v>
      </c>
      <c r="CQ67">
        <v>12</v>
      </c>
      <c r="CR67">
        <v>0</v>
      </c>
      <c r="CS67" t="s">
        <v>134</v>
      </c>
      <c r="CT67" t="s">
        <v>134</v>
      </c>
      <c r="CU67" t="s">
        <v>134</v>
      </c>
      <c r="CV67" t="s">
        <v>134</v>
      </c>
      <c r="CW67" t="s">
        <v>134</v>
      </c>
      <c r="CX67">
        <v>32</v>
      </c>
      <c r="CY67" t="s">
        <v>134</v>
      </c>
      <c r="CZ67" t="s">
        <v>134</v>
      </c>
      <c r="DA67" t="s">
        <v>134</v>
      </c>
      <c r="DB67" t="s">
        <v>134</v>
      </c>
      <c r="DC67" t="s">
        <v>134</v>
      </c>
      <c r="DD67" t="s">
        <v>134</v>
      </c>
      <c r="DE67">
        <v>40</v>
      </c>
      <c r="DF67" s="2" t="s">
        <v>8075</v>
      </c>
      <c r="DG67" t="s">
        <v>3139</v>
      </c>
      <c r="DH67" t="s">
        <v>3140</v>
      </c>
      <c r="DI67" t="s">
        <v>139</v>
      </c>
      <c r="DJ67" s="4">
        <v>34219</v>
      </c>
      <c r="DK67" t="s">
        <v>574</v>
      </c>
      <c r="DL67" t="s">
        <v>134</v>
      </c>
      <c r="DM67">
        <v>74</v>
      </c>
      <c r="DN67" t="s">
        <v>8076</v>
      </c>
      <c r="DO67" t="s">
        <v>1048</v>
      </c>
      <c r="DP67" t="s">
        <v>139</v>
      </c>
      <c r="DQ67" t="str">
        <f>"33567"</f>
        <v>33567</v>
      </c>
      <c r="DR67" t="s">
        <v>1067</v>
      </c>
      <c r="DS67" t="s">
        <v>8077</v>
      </c>
      <c r="DT67">
        <v>2</v>
      </c>
      <c r="DU67">
        <v>13</v>
      </c>
      <c r="DV67" t="s">
        <v>134</v>
      </c>
      <c r="DW67" t="s">
        <v>134</v>
      </c>
      <c r="DX67" t="s">
        <v>134</v>
      </c>
      <c r="DY67" t="s">
        <v>134</v>
      </c>
      <c r="DZ67">
        <v>3</v>
      </c>
      <c r="EA67" t="s">
        <v>136</v>
      </c>
      <c r="EC67" s="5">
        <v>12.68</v>
      </c>
      <c r="ED67" s="5">
        <v>55</v>
      </c>
      <c r="EE67">
        <v>14075357769</v>
      </c>
      <c r="EF67" t="s">
        <v>1058</v>
      </c>
      <c r="EG67" t="s">
        <v>148</v>
      </c>
      <c r="EH67">
        <v>0</v>
      </c>
    </row>
    <row r="68" spans="1:138" ht="15" customHeight="1" x14ac:dyDescent="0.35">
      <c r="A68" t="s">
        <v>14196</v>
      </c>
      <c r="B68" t="s">
        <v>361</v>
      </c>
      <c r="C68" s="1">
        <v>44061.585702083335</v>
      </c>
      <c r="D68" s="1">
        <v>44109</v>
      </c>
      <c r="E68" t="s">
        <v>579</v>
      </c>
      <c r="F68" t="s">
        <v>136</v>
      </c>
      <c r="G68" t="s">
        <v>135</v>
      </c>
      <c r="H68" t="s">
        <v>136</v>
      </c>
      <c r="I68" t="s">
        <v>14197</v>
      </c>
      <c r="K68" t="s">
        <v>14198</v>
      </c>
      <c r="L68" t="s">
        <v>14199</v>
      </c>
      <c r="M68" t="s">
        <v>14200</v>
      </c>
      <c r="N68" t="s">
        <v>1358</v>
      </c>
      <c r="O68" s="4">
        <v>80524</v>
      </c>
      <c r="P68" t="s">
        <v>140</v>
      </c>
      <c r="R68">
        <v>19705683898</v>
      </c>
      <c r="T68">
        <v>11299</v>
      </c>
      <c r="U68" t="s">
        <v>14201</v>
      </c>
      <c r="V68" t="s">
        <v>7799</v>
      </c>
      <c r="X68" t="s">
        <v>723</v>
      </c>
      <c r="Y68" t="s">
        <v>14198</v>
      </c>
      <c r="Z68" t="s">
        <v>14198</v>
      </c>
      <c r="AA68" t="s">
        <v>14200</v>
      </c>
      <c r="AB68" t="s">
        <v>1358</v>
      </c>
      <c r="AC68" s="4">
        <v>80524</v>
      </c>
      <c r="AD68" t="s">
        <v>140</v>
      </c>
      <c r="AF68">
        <v>19705683898</v>
      </c>
      <c r="AH68" t="s">
        <v>14202</v>
      </c>
      <c r="AI68" t="s">
        <v>168</v>
      </c>
      <c r="AJ68" t="s">
        <v>588</v>
      </c>
      <c r="AK68" t="s">
        <v>589</v>
      </c>
      <c r="AM68" t="s">
        <v>590</v>
      </c>
      <c r="AO68" t="s">
        <v>591</v>
      </c>
      <c r="AP68" t="s">
        <v>592</v>
      </c>
      <c r="AQ68" s="4">
        <v>82601</v>
      </c>
      <c r="AR68" t="s">
        <v>140</v>
      </c>
      <c r="AT68">
        <v>13074722105</v>
      </c>
      <c r="AV68" t="s">
        <v>593</v>
      </c>
      <c r="AW68" t="s">
        <v>594</v>
      </c>
      <c r="AZ68" t="s">
        <v>334</v>
      </c>
      <c r="BA68" t="s">
        <v>335</v>
      </c>
      <c r="BB68" t="s">
        <v>136</v>
      </c>
      <c r="BC68" t="s">
        <v>136</v>
      </c>
      <c r="BD68" t="s">
        <v>148</v>
      </c>
      <c r="BE68" t="s">
        <v>136</v>
      </c>
      <c r="BF68" t="s">
        <v>136</v>
      </c>
      <c r="BG68" t="s">
        <v>134</v>
      </c>
      <c r="BH68" t="s">
        <v>136</v>
      </c>
      <c r="BN68" t="s">
        <v>14203</v>
      </c>
      <c r="BO68" t="s">
        <v>2952</v>
      </c>
      <c r="BP68">
        <v>6</v>
      </c>
      <c r="BQ68">
        <v>1</v>
      </c>
      <c r="BR68">
        <v>1</v>
      </c>
      <c r="BS68" s="1">
        <v>44136</v>
      </c>
      <c r="BT68" s="1">
        <v>44196</v>
      </c>
      <c r="BU68" s="1">
        <v>44136</v>
      </c>
      <c r="BV68" s="1">
        <v>44196</v>
      </c>
      <c r="BW68" t="s">
        <v>134</v>
      </c>
      <c r="CH68" s="5">
        <v>1682.33</v>
      </c>
      <c r="CI68" t="s">
        <v>597</v>
      </c>
      <c r="CJ68">
        <v>0</v>
      </c>
      <c r="CK68" t="s">
        <v>1362</v>
      </c>
      <c r="CL68" t="s">
        <v>136</v>
      </c>
      <c r="CM68" t="s">
        <v>354</v>
      </c>
      <c r="CN68" t="s">
        <v>599</v>
      </c>
      <c r="CO68" t="s">
        <v>2225</v>
      </c>
      <c r="CP68" t="s">
        <v>149</v>
      </c>
      <c r="CQ68">
        <v>6</v>
      </c>
      <c r="CR68">
        <v>0</v>
      </c>
      <c r="CS68" t="s">
        <v>136</v>
      </c>
      <c r="CT68" t="s">
        <v>134</v>
      </c>
      <c r="CU68" t="s">
        <v>136</v>
      </c>
      <c r="CV68" t="s">
        <v>136</v>
      </c>
      <c r="CW68" t="s">
        <v>134</v>
      </c>
      <c r="CX68">
        <v>50</v>
      </c>
      <c r="CY68" t="s">
        <v>134</v>
      </c>
      <c r="CZ68" t="s">
        <v>136</v>
      </c>
      <c r="DA68" t="s">
        <v>134</v>
      </c>
      <c r="DB68" t="s">
        <v>136</v>
      </c>
      <c r="DC68" t="s">
        <v>136</v>
      </c>
      <c r="DD68" t="s">
        <v>136</v>
      </c>
      <c r="DF68" t="s">
        <v>14204</v>
      </c>
      <c r="DG68" t="s">
        <v>14205</v>
      </c>
      <c r="DH68" t="s">
        <v>14200</v>
      </c>
      <c r="DI68" t="s">
        <v>1358</v>
      </c>
      <c r="DJ68" s="4">
        <v>80524</v>
      </c>
      <c r="DK68" t="s">
        <v>14206</v>
      </c>
      <c r="DL68" t="s">
        <v>136</v>
      </c>
      <c r="DM68">
        <v>1</v>
      </c>
      <c r="DN68" t="s">
        <v>14207</v>
      </c>
      <c r="DO68" t="s">
        <v>14208</v>
      </c>
      <c r="DP68" t="s">
        <v>1358</v>
      </c>
      <c r="DQ68" t="str">
        <f>"80524"</f>
        <v>80524</v>
      </c>
      <c r="DR68" t="s">
        <v>14206</v>
      </c>
      <c r="DS68" t="s">
        <v>1099</v>
      </c>
      <c r="DT68">
        <v>1</v>
      </c>
      <c r="DU68">
        <v>2</v>
      </c>
      <c r="DV68" t="s">
        <v>136</v>
      </c>
      <c r="DW68" t="s">
        <v>136</v>
      </c>
      <c r="DX68" t="s">
        <v>134</v>
      </c>
      <c r="DY68" t="s">
        <v>134</v>
      </c>
      <c r="DZ68">
        <v>2</v>
      </c>
      <c r="EA68" t="s">
        <v>136</v>
      </c>
      <c r="EC68" s="5">
        <v>12.68</v>
      </c>
      <c r="ED68" s="5">
        <v>55</v>
      </c>
      <c r="EE68">
        <v>13074722105</v>
      </c>
      <c r="EF68" t="s">
        <v>593</v>
      </c>
      <c r="EG68" t="s">
        <v>148</v>
      </c>
      <c r="EH68">
        <v>0</v>
      </c>
    </row>
    <row r="69" spans="1:138" ht="15" customHeight="1" x14ac:dyDescent="0.35">
      <c r="A69" t="s">
        <v>1388</v>
      </c>
      <c r="B69" t="s">
        <v>157</v>
      </c>
      <c r="C69" s="1">
        <v>44064.39988715278</v>
      </c>
      <c r="D69" s="1">
        <v>44109</v>
      </c>
      <c r="E69" t="s">
        <v>133</v>
      </c>
      <c r="F69" t="s">
        <v>134</v>
      </c>
      <c r="G69" t="s">
        <v>135</v>
      </c>
      <c r="H69" t="s">
        <v>136</v>
      </c>
      <c r="I69" t="s">
        <v>1389</v>
      </c>
      <c r="K69" t="s">
        <v>1390</v>
      </c>
      <c r="M69" t="s">
        <v>1391</v>
      </c>
      <c r="N69" t="s">
        <v>139</v>
      </c>
      <c r="O69" s="4">
        <v>33440</v>
      </c>
      <c r="P69" t="s">
        <v>140</v>
      </c>
      <c r="R69">
        <v>17869206602</v>
      </c>
      <c r="T69">
        <v>115115</v>
      </c>
      <c r="U69" t="s">
        <v>1392</v>
      </c>
      <c r="V69" t="s">
        <v>1393</v>
      </c>
      <c r="X69" t="s">
        <v>164</v>
      </c>
      <c r="Y69" t="s">
        <v>1390</v>
      </c>
      <c r="AA69" t="s">
        <v>1391</v>
      </c>
      <c r="AB69" t="s">
        <v>139</v>
      </c>
      <c r="AC69" s="4">
        <v>33440</v>
      </c>
      <c r="AD69" t="s">
        <v>140</v>
      </c>
      <c r="AF69">
        <v>17869206602</v>
      </c>
      <c r="AH69" t="s">
        <v>1394</v>
      </c>
      <c r="AI69" t="s">
        <v>226</v>
      </c>
      <c r="AJ69" t="s">
        <v>481</v>
      </c>
      <c r="AK69" t="s">
        <v>482</v>
      </c>
      <c r="AL69" t="s">
        <v>483</v>
      </c>
      <c r="AM69" t="s">
        <v>484</v>
      </c>
      <c r="AO69" t="s">
        <v>485</v>
      </c>
      <c r="AP69" t="s">
        <v>139</v>
      </c>
      <c r="AQ69" s="4">
        <v>33825</v>
      </c>
      <c r="AR69" t="s">
        <v>140</v>
      </c>
      <c r="AT69">
        <v>18632019211</v>
      </c>
      <c r="AV69" t="s">
        <v>487</v>
      </c>
      <c r="AW69" t="s">
        <v>488</v>
      </c>
      <c r="AX69" t="s">
        <v>139</v>
      </c>
      <c r="AY69" t="s">
        <v>489</v>
      </c>
      <c r="AZ69" t="s">
        <v>175</v>
      </c>
      <c r="BA69" t="s">
        <v>176</v>
      </c>
      <c r="BB69" t="s">
        <v>134</v>
      </c>
      <c r="BC69" t="s">
        <v>134</v>
      </c>
      <c r="BD69" t="s">
        <v>134</v>
      </c>
      <c r="BE69" t="s">
        <v>134</v>
      </c>
      <c r="BF69" t="s">
        <v>136</v>
      </c>
      <c r="BG69" t="s">
        <v>134</v>
      </c>
      <c r="BH69" t="s">
        <v>136</v>
      </c>
      <c r="BI69" t="s">
        <v>148</v>
      </c>
      <c r="BJ69" t="s">
        <v>148</v>
      </c>
      <c r="BK69" t="s">
        <v>1395</v>
      </c>
      <c r="BN69" t="s">
        <v>1396</v>
      </c>
      <c r="BO69" t="s">
        <v>176</v>
      </c>
      <c r="BP69">
        <v>85</v>
      </c>
      <c r="BQ69">
        <v>85</v>
      </c>
      <c r="BR69">
        <v>85</v>
      </c>
      <c r="BS69" s="1">
        <v>44138</v>
      </c>
      <c r="BT69" s="1">
        <v>44346</v>
      </c>
      <c r="BU69" s="1">
        <v>44138</v>
      </c>
      <c r="BV69" s="1">
        <v>44346</v>
      </c>
      <c r="BW69" t="s">
        <v>136</v>
      </c>
      <c r="BX69">
        <v>35</v>
      </c>
      <c r="BY69">
        <v>0</v>
      </c>
      <c r="BZ69">
        <v>7</v>
      </c>
      <c r="CA69">
        <v>7</v>
      </c>
      <c r="CB69">
        <v>7</v>
      </c>
      <c r="CC69">
        <v>7</v>
      </c>
      <c r="CD69">
        <v>7</v>
      </c>
      <c r="CE69">
        <v>0</v>
      </c>
      <c r="CF69" t="str">
        <f>"7:00 AM"</f>
        <v>7:00 AM</v>
      </c>
      <c r="CG69" t="str">
        <f>"8:00 PM"</f>
        <v>8:00 PM</v>
      </c>
      <c r="CH69" s="5">
        <v>11.71</v>
      </c>
      <c r="CI69" t="s">
        <v>146</v>
      </c>
      <c r="CL69" t="s">
        <v>134</v>
      </c>
      <c r="CM69" t="s">
        <v>147</v>
      </c>
      <c r="CN69" t="s">
        <v>148</v>
      </c>
      <c r="CO69" t="s">
        <v>492</v>
      </c>
      <c r="CP69" t="s">
        <v>149</v>
      </c>
      <c r="CQ69">
        <v>3</v>
      </c>
      <c r="CR69">
        <v>0</v>
      </c>
      <c r="CS69" t="s">
        <v>136</v>
      </c>
      <c r="CT69" t="s">
        <v>136</v>
      </c>
      <c r="CU69" t="s">
        <v>134</v>
      </c>
      <c r="CV69" t="s">
        <v>134</v>
      </c>
      <c r="CW69" t="s">
        <v>134</v>
      </c>
      <c r="CX69">
        <v>70</v>
      </c>
      <c r="CY69" t="s">
        <v>134</v>
      </c>
      <c r="CZ69" t="s">
        <v>134</v>
      </c>
      <c r="DA69" t="s">
        <v>134</v>
      </c>
      <c r="DB69" t="s">
        <v>134</v>
      </c>
      <c r="DC69" t="s">
        <v>134</v>
      </c>
      <c r="DD69" t="s">
        <v>136</v>
      </c>
      <c r="DF69" s="2" t="s">
        <v>1397</v>
      </c>
      <c r="DG69" t="s">
        <v>1398</v>
      </c>
      <c r="DH69" t="s">
        <v>1399</v>
      </c>
      <c r="DI69" t="s">
        <v>139</v>
      </c>
      <c r="DJ69" s="4">
        <v>33438</v>
      </c>
      <c r="DK69" t="s">
        <v>1400</v>
      </c>
      <c r="DL69" t="s">
        <v>134</v>
      </c>
      <c r="DM69">
        <v>7</v>
      </c>
      <c r="DN69" t="s">
        <v>1401</v>
      </c>
      <c r="DO69" t="s">
        <v>1402</v>
      </c>
      <c r="DP69" t="s">
        <v>139</v>
      </c>
      <c r="DQ69" t="str">
        <f>"33476"</f>
        <v>33476</v>
      </c>
      <c r="DR69" t="s">
        <v>1400</v>
      </c>
      <c r="DS69" t="s">
        <v>1403</v>
      </c>
      <c r="DT69">
        <v>1</v>
      </c>
      <c r="DU69">
        <v>85</v>
      </c>
      <c r="DV69" t="s">
        <v>136</v>
      </c>
      <c r="DW69" t="s">
        <v>134</v>
      </c>
      <c r="DX69" t="s">
        <v>134</v>
      </c>
      <c r="DY69" t="s">
        <v>136</v>
      </c>
      <c r="DZ69">
        <v>1</v>
      </c>
      <c r="EA69" t="s">
        <v>134</v>
      </c>
      <c r="EB69" s="5">
        <v>12.68</v>
      </c>
      <c r="EC69" s="5">
        <v>12.68</v>
      </c>
      <c r="ED69" s="5">
        <v>55</v>
      </c>
      <c r="EE69">
        <v>17869206602</v>
      </c>
      <c r="EF69" t="s">
        <v>1394</v>
      </c>
      <c r="EG69" t="s">
        <v>148</v>
      </c>
      <c r="EH69">
        <v>15</v>
      </c>
    </row>
    <row r="70" spans="1:138" ht="15" customHeight="1" x14ac:dyDescent="0.35">
      <c r="A70" t="s">
        <v>8692</v>
      </c>
      <c r="B70" t="s">
        <v>361</v>
      </c>
      <c r="C70" s="1">
        <v>44064.564885069442</v>
      </c>
      <c r="D70" s="1">
        <v>44109</v>
      </c>
      <c r="E70" t="s">
        <v>133</v>
      </c>
      <c r="F70" t="s">
        <v>134</v>
      </c>
      <c r="G70" t="s">
        <v>135</v>
      </c>
      <c r="H70" t="s">
        <v>136</v>
      </c>
      <c r="I70" t="s">
        <v>8693</v>
      </c>
      <c r="K70" t="s">
        <v>8694</v>
      </c>
      <c r="M70" t="s">
        <v>520</v>
      </c>
      <c r="N70" t="s">
        <v>139</v>
      </c>
      <c r="O70" s="4">
        <v>34266</v>
      </c>
      <c r="P70" t="s">
        <v>140</v>
      </c>
      <c r="R70">
        <v>18639900556</v>
      </c>
      <c r="T70">
        <v>111219</v>
      </c>
      <c r="U70" t="s">
        <v>8695</v>
      </c>
      <c r="V70" t="s">
        <v>1019</v>
      </c>
      <c r="X70" t="s">
        <v>164</v>
      </c>
      <c r="Y70" t="s">
        <v>8696</v>
      </c>
      <c r="AA70" t="s">
        <v>520</v>
      </c>
      <c r="AB70" t="s">
        <v>139</v>
      </c>
      <c r="AC70" s="4">
        <v>34266</v>
      </c>
      <c r="AD70" t="s">
        <v>140</v>
      </c>
      <c r="AF70">
        <v>18639900556</v>
      </c>
      <c r="AH70" t="s">
        <v>8697</v>
      </c>
      <c r="AI70" t="s">
        <v>226</v>
      </c>
      <c r="AJ70" t="s">
        <v>481</v>
      </c>
      <c r="AK70" t="s">
        <v>482</v>
      </c>
      <c r="AL70" t="s">
        <v>483</v>
      </c>
      <c r="AM70" t="s">
        <v>484</v>
      </c>
      <c r="AO70" t="s">
        <v>485</v>
      </c>
      <c r="AP70" t="s">
        <v>139</v>
      </c>
      <c r="AQ70" s="4">
        <v>33825</v>
      </c>
      <c r="AR70" t="s">
        <v>140</v>
      </c>
      <c r="AT70">
        <v>18632019211</v>
      </c>
      <c r="AV70" t="s">
        <v>487</v>
      </c>
      <c r="AW70" t="s">
        <v>488</v>
      </c>
      <c r="AX70" t="s">
        <v>139</v>
      </c>
      <c r="AY70" t="s">
        <v>489</v>
      </c>
      <c r="AZ70" t="s">
        <v>175</v>
      </c>
      <c r="BA70" t="s">
        <v>176</v>
      </c>
      <c r="BB70" t="s">
        <v>134</v>
      </c>
      <c r="BC70" t="s">
        <v>134</v>
      </c>
      <c r="BD70" t="s">
        <v>134</v>
      </c>
      <c r="BE70" t="s">
        <v>134</v>
      </c>
      <c r="BF70" t="s">
        <v>136</v>
      </c>
      <c r="BG70" t="s">
        <v>134</v>
      </c>
      <c r="BH70" t="s">
        <v>136</v>
      </c>
      <c r="BI70" t="s">
        <v>148</v>
      </c>
      <c r="BJ70" t="s">
        <v>148</v>
      </c>
      <c r="BK70" t="s">
        <v>148</v>
      </c>
      <c r="BN70" t="s">
        <v>8698</v>
      </c>
      <c r="BO70" t="s">
        <v>176</v>
      </c>
      <c r="BP70">
        <v>25</v>
      </c>
      <c r="BQ70">
        <v>25</v>
      </c>
      <c r="BR70">
        <v>25</v>
      </c>
      <c r="BS70" s="1">
        <v>44124</v>
      </c>
      <c r="BT70" s="1">
        <v>44197</v>
      </c>
      <c r="BU70" s="1">
        <v>44124</v>
      </c>
      <c r="BV70" s="1">
        <v>44197</v>
      </c>
      <c r="BW70" t="s">
        <v>136</v>
      </c>
      <c r="BX70">
        <v>36</v>
      </c>
      <c r="BY70">
        <v>0</v>
      </c>
      <c r="BZ70">
        <v>6</v>
      </c>
      <c r="CA70">
        <v>6</v>
      </c>
      <c r="CB70">
        <v>6</v>
      </c>
      <c r="CC70">
        <v>6</v>
      </c>
      <c r="CD70">
        <v>6</v>
      </c>
      <c r="CE70">
        <v>6</v>
      </c>
      <c r="CF70" t="str">
        <f>"7:00 AM"</f>
        <v>7:00 AM</v>
      </c>
      <c r="CG70" t="str">
        <f>"8:00 PM"</f>
        <v>8:00 PM</v>
      </c>
      <c r="CH70" s="5">
        <v>11.71</v>
      </c>
      <c r="CI70" t="s">
        <v>146</v>
      </c>
      <c r="CL70" t="s">
        <v>136</v>
      </c>
      <c r="CM70" t="s">
        <v>147</v>
      </c>
      <c r="CN70" t="s">
        <v>148</v>
      </c>
      <c r="CO70" t="s">
        <v>492</v>
      </c>
      <c r="CP70" t="s">
        <v>149</v>
      </c>
      <c r="CQ70">
        <v>3</v>
      </c>
      <c r="CR70">
        <v>0</v>
      </c>
      <c r="CS70" t="s">
        <v>136</v>
      </c>
      <c r="CT70" t="s">
        <v>136</v>
      </c>
      <c r="CU70" t="s">
        <v>134</v>
      </c>
      <c r="CV70" t="s">
        <v>134</v>
      </c>
      <c r="CW70" t="s">
        <v>134</v>
      </c>
      <c r="CX70">
        <v>50</v>
      </c>
      <c r="CY70" t="s">
        <v>134</v>
      </c>
      <c r="CZ70" t="s">
        <v>134</v>
      </c>
      <c r="DA70" t="s">
        <v>134</v>
      </c>
      <c r="DB70" t="s">
        <v>134</v>
      </c>
      <c r="DC70" t="s">
        <v>134</v>
      </c>
      <c r="DD70" t="s">
        <v>136</v>
      </c>
      <c r="DF70" t="s">
        <v>967</v>
      </c>
      <c r="DG70" t="s">
        <v>8699</v>
      </c>
      <c r="DH70" t="s">
        <v>477</v>
      </c>
      <c r="DI70" t="s">
        <v>139</v>
      </c>
      <c r="DJ70" s="4">
        <v>34142</v>
      </c>
      <c r="DK70" t="s">
        <v>495</v>
      </c>
      <c r="DL70" t="s">
        <v>134</v>
      </c>
      <c r="DM70">
        <v>2</v>
      </c>
      <c r="DN70" t="s">
        <v>8700</v>
      </c>
      <c r="DO70" t="s">
        <v>520</v>
      </c>
      <c r="DP70" t="s">
        <v>139</v>
      </c>
      <c r="DQ70" t="str">
        <f>"34266"</f>
        <v>34266</v>
      </c>
      <c r="DR70" t="s">
        <v>521</v>
      </c>
      <c r="DS70" t="s">
        <v>1403</v>
      </c>
      <c r="DT70">
        <v>12</v>
      </c>
      <c r="DU70">
        <v>156</v>
      </c>
      <c r="DV70" t="s">
        <v>136</v>
      </c>
      <c r="DW70" t="s">
        <v>134</v>
      </c>
      <c r="DX70" t="s">
        <v>134</v>
      </c>
      <c r="DY70" t="s">
        <v>136</v>
      </c>
      <c r="DZ70">
        <v>1</v>
      </c>
      <c r="EA70" t="s">
        <v>136</v>
      </c>
      <c r="EC70" s="5">
        <v>12.68</v>
      </c>
      <c r="ED70" s="5">
        <v>55</v>
      </c>
      <c r="EE70">
        <v>18639900556</v>
      </c>
      <c r="EF70" t="s">
        <v>8701</v>
      </c>
      <c r="EG70" t="s">
        <v>148</v>
      </c>
      <c r="EH70">
        <v>0</v>
      </c>
    </row>
    <row r="71" spans="1:138" ht="15" customHeight="1" x14ac:dyDescent="0.35">
      <c r="A71" t="s">
        <v>23647</v>
      </c>
      <c r="B71" t="s">
        <v>157</v>
      </c>
      <c r="C71" s="1">
        <v>44074.538952083334</v>
      </c>
      <c r="D71" s="1">
        <v>44109</v>
      </c>
      <c r="E71" t="s">
        <v>133</v>
      </c>
      <c r="F71" t="s">
        <v>136</v>
      </c>
      <c r="G71" t="s">
        <v>135</v>
      </c>
      <c r="H71" t="s">
        <v>136</v>
      </c>
      <c r="I71" t="s">
        <v>12968</v>
      </c>
      <c r="K71" t="s">
        <v>23648</v>
      </c>
      <c r="M71" t="s">
        <v>12969</v>
      </c>
      <c r="N71" t="s">
        <v>1128</v>
      </c>
      <c r="O71" s="4">
        <v>58653</v>
      </c>
      <c r="P71" t="s">
        <v>140</v>
      </c>
      <c r="R71">
        <v>17012756346</v>
      </c>
      <c r="T71">
        <v>112112</v>
      </c>
      <c r="U71" t="s">
        <v>12970</v>
      </c>
      <c r="V71" t="s">
        <v>326</v>
      </c>
      <c r="X71" t="s">
        <v>164</v>
      </c>
      <c r="Y71" t="s">
        <v>23648</v>
      </c>
      <c r="AA71" t="s">
        <v>12969</v>
      </c>
      <c r="AB71" t="s">
        <v>1128</v>
      </c>
      <c r="AC71" s="4">
        <v>58653</v>
      </c>
      <c r="AD71" t="s">
        <v>140</v>
      </c>
      <c r="AF71">
        <v>17012756346</v>
      </c>
      <c r="AH71" t="s">
        <v>12971</v>
      </c>
      <c r="AI71" t="s">
        <v>168</v>
      </c>
      <c r="AJ71" t="s">
        <v>533</v>
      </c>
      <c r="AK71" t="s">
        <v>534</v>
      </c>
      <c r="AM71" t="s">
        <v>535</v>
      </c>
      <c r="AO71" t="s">
        <v>536</v>
      </c>
      <c r="AP71" t="s">
        <v>537</v>
      </c>
      <c r="AQ71" s="4">
        <v>28786</v>
      </c>
      <c r="AR71" t="s">
        <v>140</v>
      </c>
      <c r="AT71">
        <v>18282460659</v>
      </c>
      <c r="AV71" t="s">
        <v>538</v>
      </c>
      <c r="AW71" t="s">
        <v>2409</v>
      </c>
      <c r="AZ71" t="s">
        <v>175</v>
      </c>
      <c r="BA71" t="s">
        <v>176</v>
      </c>
      <c r="BB71" t="s">
        <v>136</v>
      </c>
      <c r="BC71" t="s">
        <v>136</v>
      </c>
      <c r="BD71" t="s">
        <v>148</v>
      </c>
      <c r="BE71" t="s">
        <v>136</v>
      </c>
      <c r="BF71" t="s">
        <v>136</v>
      </c>
      <c r="BG71" t="s">
        <v>134</v>
      </c>
      <c r="BH71" t="s">
        <v>136</v>
      </c>
      <c r="BN71" t="s">
        <v>23649</v>
      </c>
      <c r="BO71" t="s">
        <v>1489</v>
      </c>
      <c r="BP71">
        <v>1</v>
      </c>
      <c r="BQ71">
        <v>1</v>
      </c>
      <c r="BR71">
        <v>1</v>
      </c>
      <c r="BS71" s="1">
        <v>44136</v>
      </c>
      <c r="BT71" s="1">
        <v>44256</v>
      </c>
      <c r="BU71" s="1">
        <v>44136</v>
      </c>
      <c r="BV71" s="1">
        <v>44256</v>
      </c>
      <c r="BW71" t="s">
        <v>136</v>
      </c>
      <c r="BX71">
        <v>48</v>
      </c>
      <c r="BY71">
        <v>0</v>
      </c>
      <c r="BZ71">
        <v>8</v>
      </c>
      <c r="CA71">
        <v>8</v>
      </c>
      <c r="CB71">
        <v>8</v>
      </c>
      <c r="CC71">
        <v>8</v>
      </c>
      <c r="CD71">
        <v>8</v>
      </c>
      <c r="CE71">
        <v>8</v>
      </c>
      <c r="CF71" t="str">
        <f>"8:00 AM"</f>
        <v>8:00 AM</v>
      </c>
      <c r="CG71" t="str">
        <f>"5:00 PM"</f>
        <v>5:00 PM</v>
      </c>
      <c r="CH71" s="5">
        <v>14.99</v>
      </c>
      <c r="CI71" t="s">
        <v>146</v>
      </c>
      <c r="CL71" t="s">
        <v>136</v>
      </c>
      <c r="CM71" t="s">
        <v>354</v>
      </c>
      <c r="CN71" t="s">
        <v>2411</v>
      </c>
      <c r="CO71" t="s">
        <v>2389</v>
      </c>
      <c r="CP71" t="s">
        <v>149</v>
      </c>
      <c r="CQ71">
        <v>1</v>
      </c>
      <c r="CR71">
        <v>0</v>
      </c>
      <c r="CS71" t="s">
        <v>136</v>
      </c>
      <c r="CT71" t="s">
        <v>134</v>
      </c>
      <c r="CU71" t="s">
        <v>136</v>
      </c>
      <c r="CV71" t="s">
        <v>136</v>
      </c>
      <c r="CW71" t="s">
        <v>134</v>
      </c>
      <c r="CX71">
        <v>75</v>
      </c>
      <c r="CY71" t="s">
        <v>134</v>
      </c>
      <c r="CZ71" t="s">
        <v>136</v>
      </c>
      <c r="DA71" t="s">
        <v>136</v>
      </c>
      <c r="DB71" t="s">
        <v>136</v>
      </c>
      <c r="DC71" t="s">
        <v>136</v>
      </c>
      <c r="DD71" t="s">
        <v>136</v>
      </c>
      <c r="DF71" t="s">
        <v>23650</v>
      </c>
      <c r="DG71" t="s">
        <v>23651</v>
      </c>
      <c r="DH71" t="s">
        <v>12969</v>
      </c>
      <c r="DI71" t="s">
        <v>1128</v>
      </c>
      <c r="DJ71" s="4">
        <v>58653</v>
      </c>
      <c r="DK71" t="s">
        <v>12972</v>
      </c>
      <c r="DL71" t="s">
        <v>136</v>
      </c>
      <c r="DM71">
        <v>1</v>
      </c>
      <c r="DN71" t="s">
        <v>12973</v>
      </c>
      <c r="DO71" t="s">
        <v>12969</v>
      </c>
      <c r="DP71" t="s">
        <v>1128</v>
      </c>
      <c r="DQ71" t="str">
        <f>"58653"</f>
        <v>58653</v>
      </c>
      <c r="DR71" t="s">
        <v>12972</v>
      </c>
      <c r="DS71" t="s">
        <v>551</v>
      </c>
      <c r="DT71">
        <v>1</v>
      </c>
      <c r="DU71">
        <v>2</v>
      </c>
      <c r="DV71" t="s">
        <v>134</v>
      </c>
      <c r="DW71" t="s">
        <v>134</v>
      </c>
      <c r="DX71" t="s">
        <v>134</v>
      </c>
      <c r="DY71" t="s">
        <v>136</v>
      </c>
      <c r="DZ71">
        <v>1</v>
      </c>
      <c r="EA71" t="s">
        <v>136</v>
      </c>
      <c r="EC71" s="5">
        <v>12.68</v>
      </c>
      <c r="ED71" s="5">
        <v>55</v>
      </c>
      <c r="EE71">
        <v>17012756346</v>
      </c>
      <c r="EF71" t="s">
        <v>12971</v>
      </c>
      <c r="EG71" t="s">
        <v>2909</v>
      </c>
      <c r="EH71">
        <v>0</v>
      </c>
    </row>
    <row r="72" spans="1:138" ht="15" customHeight="1" x14ac:dyDescent="0.35">
      <c r="A72" t="s">
        <v>22629</v>
      </c>
      <c r="B72" t="s">
        <v>157</v>
      </c>
      <c r="C72" s="1">
        <v>44077.466607754628</v>
      </c>
      <c r="D72" s="1">
        <v>44109</v>
      </c>
      <c r="E72" t="s">
        <v>133</v>
      </c>
      <c r="F72" t="s">
        <v>134</v>
      </c>
      <c r="G72" t="s">
        <v>135</v>
      </c>
      <c r="H72" t="s">
        <v>136</v>
      </c>
      <c r="I72" t="s">
        <v>22630</v>
      </c>
      <c r="K72" t="s">
        <v>22631</v>
      </c>
      <c r="M72" t="s">
        <v>18333</v>
      </c>
      <c r="N72" t="s">
        <v>139</v>
      </c>
      <c r="O72" s="4">
        <v>34736</v>
      </c>
      <c r="P72" t="s">
        <v>140</v>
      </c>
      <c r="R72">
        <v>13522673342</v>
      </c>
      <c r="T72">
        <v>115115</v>
      </c>
      <c r="U72" t="s">
        <v>4799</v>
      </c>
      <c r="V72" t="s">
        <v>22632</v>
      </c>
      <c r="X72" t="s">
        <v>429</v>
      </c>
      <c r="Y72" t="s">
        <v>22631</v>
      </c>
      <c r="AA72" t="s">
        <v>18333</v>
      </c>
      <c r="AB72" t="s">
        <v>139</v>
      </c>
      <c r="AC72" s="4">
        <v>34736</v>
      </c>
      <c r="AD72" t="s">
        <v>140</v>
      </c>
      <c r="AF72">
        <v>13522673342</v>
      </c>
      <c r="AH72" t="s">
        <v>22633</v>
      </c>
      <c r="AI72" t="s">
        <v>168</v>
      </c>
      <c r="AJ72" t="s">
        <v>4036</v>
      </c>
      <c r="AK72" t="s">
        <v>4037</v>
      </c>
      <c r="AL72" t="s">
        <v>3790</v>
      </c>
      <c r="AM72" t="s">
        <v>4686</v>
      </c>
      <c r="AO72" t="s">
        <v>4040</v>
      </c>
      <c r="AP72" t="s">
        <v>893</v>
      </c>
      <c r="AQ72" s="4">
        <v>12534</v>
      </c>
      <c r="AR72" t="s">
        <v>140</v>
      </c>
      <c r="AT72">
        <v>15184510109</v>
      </c>
      <c r="AV72" t="s">
        <v>4041</v>
      </c>
      <c r="AW72" t="s">
        <v>5122</v>
      </c>
      <c r="AZ72" t="s">
        <v>175</v>
      </c>
      <c r="BA72" t="s">
        <v>176</v>
      </c>
      <c r="BB72" t="s">
        <v>136</v>
      </c>
      <c r="BC72" t="s">
        <v>134</v>
      </c>
      <c r="BD72" t="s">
        <v>134</v>
      </c>
      <c r="BE72" t="s">
        <v>134</v>
      </c>
      <c r="BF72" t="s">
        <v>136</v>
      </c>
      <c r="BG72" t="s">
        <v>134</v>
      </c>
      <c r="BH72" t="s">
        <v>136</v>
      </c>
      <c r="BN72" t="s">
        <v>22634</v>
      </c>
      <c r="BO72" t="s">
        <v>992</v>
      </c>
      <c r="BP72">
        <v>21</v>
      </c>
      <c r="BQ72">
        <v>21</v>
      </c>
      <c r="BR72">
        <v>21</v>
      </c>
      <c r="BS72" s="1">
        <v>44136</v>
      </c>
      <c r="BT72" s="1">
        <v>44348</v>
      </c>
      <c r="BU72" s="1">
        <v>44136</v>
      </c>
      <c r="BV72" s="1">
        <v>44348</v>
      </c>
      <c r="BW72" t="s">
        <v>136</v>
      </c>
      <c r="BX72">
        <v>35</v>
      </c>
      <c r="BY72">
        <v>0</v>
      </c>
      <c r="BZ72">
        <v>6</v>
      </c>
      <c r="CA72">
        <v>6</v>
      </c>
      <c r="CB72">
        <v>6</v>
      </c>
      <c r="CC72">
        <v>6</v>
      </c>
      <c r="CD72">
        <v>6</v>
      </c>
      <c r="CE72">
        <v>5</v>
      </c>
      <c r="CF72" t="str">
        <f>"7:00 AM"</f>
        <v>7:00 AM</v>
      </c>
      <c r="CG72" t="str">
        <f>"3:00 PM"</f>
        <v>3:00 PM</v>
      </c>
      <c r="CH72" s="5">
        <v>11.71</v>
      </c>
      <c r="CI72" t="s">
        <v>146</v>
      </c>
      <c r="CJ72">
        <v>1.1000000000000001</v>
      </c>
      <c r="CK72" t="s">
        <v>22635</v>
      </c>
      <c r="CL72" t="s">
        <v>136</v>
      </c>
      <c r="CM72" t="s">
        <v>147</v>
      </c>
      <c r="CN72" t="s">
        <v>148</v>
      </c>
      <c r="CO72" s="2" t="s">
        <v>22636</v>
      </c>
      <c r="CP72" t="s">
        <v>149</v>
      </c>
      <c r="CQ72">
        <v>0</v>
      </c>
      <c r="CR72">
        <v>0</v>
      </c>
      <c r="CS72" t="s">
        <v>136</v>
      </c>
      <c r="CT72" t="s">
        <v>136</v>
      </c>
      <c r="CU72" t="s">
        <v>136</v>
      </c>
      <c r="CV72" t="s">
        <v>134</v>
      </c>
      <c r="CW72" t="s">
        <v>134</v>
      </c>
      <c r="CX72">
        <v>85</v>
      </c>
      <c r="CY72" t="s">
        <v>134</v>
      </c>
      <c r="CZ72" t="s">
        <v>134</v>
      </c>
      <c r="DA72" t="s">
        <v>134</v>
      </c>
      <c r="DB72" t="s">
        <v>134</v>
      </c>
      <c r="DC72" t="s">
        <v>134</v>
      </c>
      <c r="DD72" t="s">
        <v>136</v>
      </c>
      <c r="DF72" t="s">
        <v>22637</v>
      </c>
      <c r="DG72" t="s">
        <v>22638</v>
      </c>
      <c r="DH72" t="s">
        <v>22639</v>
      </c>
      <c r="DI72" t="s">
        <v>139</v>
      </c>
      <c r="DJ72" s="4">
        <v>32825</v>
      </c>
      <c r="DK72" t="s">
        <v>2749</v>
      </c>
      <c r="DL72" t="s">
        <v>134</v>
      </c>
      <c r="DM72">
        <v>24</v>
      </c>
      <c r="DN72" t="s">
        <v>22640</v>
      </c>
      <c r="DO72" t="s">
        <v>18333</v>
      </c>
      <c r="DP72" t="s">
        <v>139</v>
      </c>
      <c r="DQ72" t="str">
        <f>"34736"</f>
        <v>34736</v>
      </c>
      <c r="DR72" t="s">
        <v>1253</v>
      </c>
      <c r="DS72" t="s">
        <v>22641</v>
      </c>
      <c r="DT72">
        <v>1</v>
      </c>
      <c r="DU72">
        <v>8</v>
      </c>
      <c r="DV72" t="s">
        <v>134</v>
      </c>
      <c r="DW72" t="s">
        <v>134</v>
      </c>
      <c r="DX72" t="s">
        <v>134</v>
      </c>
      <c r="DY72" t="s">
        <v>134</v>
      </c>
      <c r="DZ72">
        <v>2</v>
      </c>
      <c r="EA72" t="s">
        <v>136</v>
      </c>
      <c r="EC72" s="5">
        <v>12.68</v>
      </c>
      <c r="ED72" s="5">
        <v>55</v>
      </c>
      <c r="EE72">
        <v>13522673342</v>
      </c>
      <c r="EF72" t="s">
        <v>22633</v>
      </c>
      <c r="EG72" t="s">
        <v>148</v>
      </c>
      <c r="EH72">
        <v>0</v>
      </c>
    </row>
    <row r="73" spans="1:138" ht="15" customHeight="1" x14ac:dyDescent="0.35">
      <c r="A73" t="s">
        <v>7208</v>
      </c>
      <c r="B73" t="s">
        <v>157</v>
      </c>
      <c r="C73" s="1">
        <v>44076.364297916669</v>
      </c>
      <c r="D73" s="1">
        <v>44109</v>
      </c>
      <c r="E73" t="s">
        <v>133</v>
      </c>
      <c r="F73" t="s">
        <v>134</v>
      </c>
      <c r="G73" t="s">
        <v>135</v>
      </c>
      <c r="H73" t="s">
        <v>136</v>
      </c>
      <c r="I73" t="s">
        <v>7209</v>
      </c>
      <c r="K73" t="s">
        <v>7210</v>
      </c>
      <c r="L73" t="s">
        <v>770</v>
      </c>
      <c r="M73" t="s">
        <v>3982</v>
      </c>
      <c r="N73" t="s">
        <v>139</v>
      </c>
      <c r="O73" s="4">
        <v>33853</v>
      </c>
      <c r="P73" t="s">
        <v>140</v>
      </c>
      <c r="Q73" t="s">
        <v>4945</v>
      </c>
      <c r="R73">
        <v>18636763322</v>
      </c>
      <c r="T73">
        <v>115115</v>
      </c>
      <c r="U73" t="s">
        <v>7211</v>
      </c>
      <c r="V73" t="s">
        <v>682</v>
      </c>
      <c r="W73" t="s">
        <v>2906</v>
      </c>
      <c r="X73" t="s">
        <v>164</v>
      </c>
      <c r="Y73" t="s">
        <v>7212</v>
      </c>
      <c r="Z73" t="s">
        <v>770</v>
      </c>
      <c r="AA73" t="s">
        <v>3982</v>
      </c>
      <c r="AB73" t="s">
        <v>139</v>
      </c>
      <c r="AC73" s="4">
        <v>33853</v>
      </c>
      <c r="AD73" t="s">
        <v>140</v>
      </c>
      <c r="AF73">
        <v>18636763322</v>
      </c>
      <c r="AH73" t="s">
        <v>7213</v>
      </c>
      <c r="AI73" t="s">
        <v>226</v>
      </c>
      <c r="AJ73" t="s">
        <v>481</v>
      </c>
      <c r="AK73" t="s">
        <v>482</v>
      </c>
      <c r="AL73" t="s">
        <v>483</v>
      </c>
      <c r="AM73" t="s">
        <v>484</v>
      </c>
      <c r="AO73" t="s">
        <v>485</v>
      </c>
      <c r="AP73" t="s">
        <v>139</v>
      </c>
      <c r="AQ73" s="4">
        <v>33825</v>
      </c>
      <c r="AR73" t="s">
        <v>140</v>
      </c>
      <c r="AT73">
        <v>18632019211</v>
      </c>
      <c r="AV73" t="s">
        <v>487</v>
      </c>
      <c r="AW73" t="s">
        <v>488</v>
      </c>
      <c r="AX73" t="s">
        <v>139</v>
      </c>
      <c r="AY73" t="s">
        <v>489</v>
      </c>
      <c r="AZ73" t="s">
        <v>175</v>
      </c>
      <c r="BA73" t="s">
        <v>176</v>
      </c>
      <c r="BB73" t="s">
        <v>134</v>
      </c>
      <c r="BC73" t="s">
        <v>134</v>
      </c>
      <c r="BD73" t="s">
        <v>134</v>
      </c>
      <c r="BE73" t="s">
        <v>134</v>
      </c>
      <c r="BF73" t="s">
        <v>136</v>
      </c>
      <c r="BG73" t="s">
        <v>134</v>
      </c>
      <c r="BH73" t="s">
        <v>136</v>
      </c>
      <c r="BI73" t="s">
        <v>148</v>
      </c>
      <c r="BJ73" t="s">
        <v>148</v>
      </c>
      <c r="BK73" t="s">
        <v>148</v>
      </c>
      <c r="BN73" t="s">
        <v>7214</v>
      </c>
      <c r="BO73" t="s">
        <v>176</v>
      </c>
      <c r="BP73">
        <v>14</v>
      </c>
      <c r="BQ73">
        <v>14</v>
      </c>
      <c r="BR73">
        <v>14</v>
      </c>
      <c r="BS73" s="1">
        <v>44136</v>
      </c>
      <c r="BT73" s="1">
        <v>44362</v>
      </c>
      <c r="BU73" s="1">
        <v>44136</v>
      </c>
      <c r="BV73" s="1">
        <v>44362</v>
      </c>
      <c r="BW73" t="s">
        <v>136</v>
      </c>
      <c r="BX73">
        <v>35</v>
      </c>
      <c r="BY73">
        <v>0</v>
      </c>
      <c r="BZ73">
        <v>6</v>
      </c>
      <c r="CA73">
        <v>6</v>
      </c>
      <c r="CB73">
        <v>6</v>
      </c>
      <c r="CC73">
        <v>6</v>
      </c>
      <c r="CD73">
        <v>6</v>
      </c>
      <c r="CE73">
        <v>5</v>
      </c>
      <c r="CF73" t="str">
        <f>"7:00 AM"</f>
        <v>7:00 AM</v>
      </c>
      <c r="CG73" t="str">
        <f>"8:00 PM"</f>
        <v>8:00 PM</v>
      </c>
      <c r="CH73" s="5">
        <v>11.71</v>
      </c>
      <c r="CI73" t="s">
        <v>146</v>
      </c>
      <c r="CL73" t="s">
        <v>134</v>
      </c>
      <c r="CM73" t="s">
        <v>147</v>
      </c>
      <c r="CN73" t="s">
        <v>148</v>
      </c>
      <c r="CO73" t="s">
        <v>492</v>
      </c>
      <c r="CP73" t="s">
        <v>149</v>
      </c>
      <c r="CQ73">
        <v>3</v>
      </c>
      <c r="CR73">
        <v>0</v>
      </c>
      <c r="CS73" t="s">
        <v>136</v>
      </c>
      <c r="CT73" t="s">
        <v>136</v>
      </c>
      <c r="CU73" t="s">
        <v>134</v>
      </c>
      <c r="CV73" t="s">
        <v>134</v>
      </c>
      <c r="CW73" t="s">
        <v>134</v>
      </c>
      <c r="CX73">
        <v>100</v>
      </c>
      <c r="CY73" t="s">
        <v>134</v>
      </c>
      <c r="CZ73" t="s">
        <v>134</v>
      </c>
      <c r="DA73" t="s">
        <v>134</v>
      </c>
      <c r="DB73" t="s">
        <v>134</v>
      </c>
      <c r="DC73" t="s">
        <v>134</v>
      </c>
      <c r="DD73" t="s">
        <v>136</v>
      </c>
      <c r="DF73" s="2" t="s">
        <v>7215</v>
      </c>
      <c r="DG73" t="s">
        <v>7216</v>
      </c>
      <c r="DH73" t="s">
        <v>3218</v>
      </c>
      <c r="DI73" t="s">
        <v>139</v>
      </c>
      <c r="DJ73" s="4">
        <v>33890</v>
      </c>
      <c r="DK73" t="s">
        <v>151</v>
      </c>
      <c r="DL73" t="s">
        <v>134</v>
      </c>
      <c r="DM73">
        <v>100</v>
      </c>
      <c r="DN73" t="s">
        <v>7217</v>
      </c>
      <c r="DO73" t="s">
        <v>485</v>
      </c>
      <c r="DP73" t="s">
        <v>139</v>
      </c>
      <c r="DQ73" t="str">
        <f>"33825"</f>
        <v>33825</v>
      </c>
      <c r="DR73" t="s">
        <v>153</v>
      </c>
      <c r="DS73" t="s">
        <v>420</v>
      </c>
      <c r="DT73">
        <v>5</v>
      </c>
      <c r="DU73">
        <v>20</v>
      </c>
      <c r="DV73" t="s">
        <v>136</v>
      </c>
      <c r="DW73" t="s">
        <v>134</v>
      </c>
      <c r="DX73" t="s">
        <v>134</v>
      </c>
      <c r="DY73" t="s">
        <v>136</v>
      </c>
      <c r="DZ73">
        <v>1</v>
      </c>
      <c r="EA73" t="s">
        <v>134</v>
      </c>
      <c r="EB73" s="5">
        <v>12.68</v>
      </c>
      <c r="EC73" s="5">
        <v>12.68</v>
      </c>
      <c r="ED73" s="5">
        <v>55</v>
      </c>
      <c r="EE73">
        <v>18636763322</v>
      </c>
      <c r="EF73" t="s">
        <v>7213</v>
      </c>
      <c r="EG73" t="s">
        <v>148</v>
      </c>
      <c r="EH73">
        <v>3</v>
      </c>
    </row>
    <row r="74" spans="1:138" ht="15" customHeight="1" x14ac:dyDescent="0.35">
      <c r="A74" t="s">
        <v>7184</v>
      </c>
      <c r="B74" t="s">
        <v>157</v>
      </c>
      <c r="C74" s="1">
        <v>44088.677994560188</v>
      </c>
      <c r="D74" s="1">
        <v>44109</v>
      </c>
      <c r="E74" t="s">
        <v>579</v>
      </c>
      <c r="F74" t="s">
        <v>134</v>
      </c>
      <c r="G74" t="s">
        <v>135</v>
      </c>
      <c r="H74" t="s">
        <v>136</v>
      </c>
      <c r="I74" t="s">
        <v>7185</v>
      </c>
      <c r="K74" t="s">
        <v>7186</v>
      </c>
      <c r="L74" t="s">
        <v>7187</v>
      </c>
      <c r="M74" t="s">
        <v>7188</v>
      </c>
      <c r="N74" t="s">
        <v>416</v>
      </c>
      <c r="O74" s="4">
        <v>85350</v>
      </c>
      <c r="P74" t="s">
        <v>140</v>
      </c>
      <c r="R74">
        <v>19286278080</v>
      </c>
      <c r="T74">
        <v>115115</v>
      </c>
      <c r="U74" t="s">
        <v>7189</v>
      </c>
      <c r="V74" t="s">
        <v>2778</v>
      </c>
      <c r="X74" t="s">
        <v>429</v>
      </c>
      <c r="Y74" t="s">
        <v>7190</v>
      </c>
      <c r="Z74" t="s">
        <v>7191</v>
      </c>
      <c r="AA74" t="s">
        <v>7188</v>
      </c>
      <c r="AB74" t="s">
        <v>416</v>
      </c>
      <c r="AC74" s="4">
        <v>85350</v>
      </c>
      <c r="AD74" t="s">
        <v>140</v>
      </c>
      <c r="AF74">
        <v>19286278080</v>
      </c>
      <c r="AH74" t="s">
        <v>7192</v>
      </c>
      <c r="AI74" t="s">
        <v>168</v>
      </c>
      <c r="AJ74" t="s">
        <v>6368</v>
      </c>
      <c r="AK74" t="s">
        <v>1147</v>
      </c>
      <c r="AM74" t="s">
        <v>6369</v>
      </c>
      <c r="AN74" t="s">
        <v>6370</v>
      </c>
      <c r="AO74" t="s">
        <v>6371</v>
      </c>
      <c r="AP74" t="s">
        <v>395</v>
      </c>
      <c r="AQ74" s="4">
        <v>92618</v>
      </c>
      <c r="AR74" t="s">
        <v>140</v>
      </c>
      <c r="AT74">
        <v>19498852253</v>
      </c>
      <c r="AV74" t="s">
        <v>6372</v>
      </c>
      <c r="AW74" t="s">
        <v>6373</v>
      </c>
      <c r="AX74" t="s">
        <v>395</v>
      </c>
      <c r="AY74" t="s">
        <v>408</v>
      </c>
      <c r="AZ74" t="s">
        <v>175</v>
      </c>
      <c r="BA74" t="s">
        <v>176</v>
      </c>
      <c r="BB74" t="s">
        <v>134</v>
      </c>
      <c r="BC74" t="s">
        <v>134</v>
      </c>
      <c r="BD74" t="s">
        <v>134</v>
      </c>
      <c r="BE74" t="s">
        <v>134</v>
      </c>
      <c r="BF74" t="s">
        <v>136</v>
      </c>
      <c r="BG74" t="s">
        <v>134</v>
      </c>
      <c r="BH74" t="s">
        <v>136</v>
      </c>
      <c r="BN74" t="s">
        <v>7193</v>
      </c>
      <c r="BO74" t="s">
        <v>7194</v>
      </c>
      <c r="BP74">
        <v>500</v>
      </c>
      <c r="BQ74">
        <v>500</v>
      </c>
      <c r="BR74">
        <v>500</v>
      </c>
      <c r="BS74" s="1">
        <v>44137</v>
      </c>
      <c r="BT74" s="1">
        <v>44295</v>
      </c>
      <c r="BU74" s="1">
        <v>44137</v>
      </c>
      <c r="BV74" s="1">
        <v>44295</v>
      </c>
      <c r="BW74" t="s">
        <v>136</v>
      </c>
      <c r="BX74">
        <v>36</v>
      </c>
      <c r="BY74">
        <v>0</v>
      </c>
      <c r="BZ74">
        <v>6</v>
      </c>
      <c r="CA74">
        <v>6</v>
      </c>
      <c r="CB74">
        <v>6</v>
      </c>
      <c r="CC74">
        <v>6</v>
      </c>
      <c r="CD74">
        <v>6</v>
      </c>
      <c r="CE74">
        <v>6</v>
      </c>
      <c r="CF74" t="str">
        <f>"7:30 AM"</f>
        <v>7:30 AM</v>
      </c>
      <c r="CG74" t="str">
        <f>"2:00 PM"</f>
        <v>2:00 PM</v>
      </c>
      <c r="CH74" s="5">
        <v>12.91</v>
      </c>
      <c r="CI74" t="s">
        <v>146</v>
      </c>
      <c r="CL74" t="s">
        <v>134</v>
      </c>
      <c r="CM74" t="s">
        <v>147</v>
      </c>
      <c r="CN74" t="s">
        <v>148</v>
      </c>
      <c r="CO74" t="s">
        <v>7195</v>
      </c>
      <c r="CP74" t="s">
        <v>149</v>
      </c>
      <c r="CQ74">
        <v>1</v>
      </c>
      <c r="CR74">
        <v>0</v>
      </c>
      <c r="CS74" t="s">
        <v>136</v>
      </c>
      <c r="CT74" t="s">
        <v>136</v>
      </c>
      <c r="CU74" t="s">
        <v>136</v>
      </c>
      <c r="CV74" t="s">
        <v>134</v>
      </c>
      <c r="CW74" t="s">
        <v>134</v>
      </c>
      <c r="CX74">
        <v>50</v>
      </c>
      <c r="CY74" t="s">
        <v>134</v>
      </c>
      <c r="CZ74" t="s">
        <v>134</v>
      </c>
      <c r="DA74" t="s">
        <v>134</v>
      </c>
      <c r="DB74" t="s">
        <v>134</v>
      </c>
      <c r="DC74" t="s">
        <v>134</v>
      </c>
      <c r="DD74" t="s">
        <v>136</v>
      </c>
      <c r="DF74" t="s">
        <v>7196</v>
      </c>
      <c r="DG74" t="s">
        <v>7197</v>
      </c>
      <c r="DH74" t="s">
        <v>415</v>
      </c>
      <c r="DI74" t="s">
        <v>416</v>
      </c>
      <c r="DJ74" s="4">
        <v>85364</v>
      </c>
      <c r="DK74" t="s">
        <v>417</v>
      </c>
      <c r="DL74" t="s">
        <v>134</v>
      </c>
      <c r="DM74">
        <v>74</v>
      </c>
      <c r="DN74" t="s">
        <v>7198</v>
      </c>
      <c r="DO74" t="s">
        <v>7188</v>
      </c>
      <c r="DP74" t="s">
        <v>416</v>
      </c>
      <c r="DQ74" t="str">
        <f>"85350"</f>
        <v>85350</v>
      </c>
      <c r="DR74" t="s">
        <v>417</v>
      </c>
      <c r="DS74" t="s">
        <v>7199</v>
      </c>
      <c r="DT74">
        <v>244</v>
      </c>
      <c r="DU74">
        <v>244</v>
      </c>
      <c r="DV74" t="s">
        <v>134</v>
      </c>
      <c r="DW74" t="s">
        <v>134</v>
      </c>
      <c r="DX74" t="s">
        <v>134</v>
      </c>
      <c r="DY74" t="s">
        <v>134</v>
      </c>
      <c r="DZ74">
        <v>3</v>
      </c>
      <c r="EA74" t="s">
        <v>134</v>
      </c>
      <c r="EB74" s="5">
        <v>12.68</v>
      </c>
      <c r="EC74" s="5">
        <v>12.68</v>
      </c>
      <c r="ED74" s="5">
        <v>55</v>
      </c>
      <c r="EE74">
        <v>19286278080</v>
      </c>
      <c r="EF74" t="s">
        <v>7192</v>
      </c>
      <c r="EG74" t="s">
        <v>148</v>
      </c>
      <c r="EH74">
        <v>262</v>
      </c>
    </row>
    <row r="75" spans="1:138" ht="15" customHeight="1" x14ac:dyDescent="0.35">
      <c r="A75" t="s">
        <v>20130</v>
      </c>
      <c r="B75" t="s">
        <v>157</v>
      </c>
      <c r="C75" s="1">
        <v>44084.473634837967</v>
      </c>
      <c r="D75" s="1">
        <v>44109</v>
      </c>
      <c r="E75" t="s">
        <v>133</v>
      </c>
      <c r="F75" t="s">
        <v>136</v>
      </c>
      <c r="G75" t="s">
        <v>135</v>
      </c>
      <c r="H75" t="s">
        <v>136</v>
      </c>
      <c r="I75" t="s">
        <v>20131</v>
      </c>
      <c r="K75" t="s">
        <v>20132</v>
      </c>
      <c r="M75" t="s">
        <v>7951</v>
      </c>
      <c r="N75" t="s">
        <v>1128</v>
      </c>
      <c r="O75" s="4">
        <v>58801</v>
      </c>
      <c r="P75" t="s">
        <v>140</v>
      </c>
      <c r="R75">
        <v>17015729325</v>
      </c>
      <c r="T75">
        <v>112111</v>
      </c>
      <c r="U75" t="s">
        <v>15254</v>
      </c>
      <c r="V75" t="s">
        <v>9192</v>
      </c>
      <c r="W75" t="s">
        <v>2906</v>
      </c>
      <c r="X75" t="s">
        <v>164</v>
      </c>
      <c r="Y75" t="s">
        <v>20132</v>
      </c>
      <c r="AA75" t="s">
        <v>7951</v>
      </c>
      <c r="AB75" t="s">
        <v>1128</v>
      </c>
      <c r="AC75" s="4">
        <v>58801</v>
      </c>
      <c r="AD75" t="s">
        <v>140</v>
      </c>
      <c r="AF75">
        <v>17015729325</v>
      </c>
      <c r="AH75" t="s">
        <v>155</v>
      </c>
      <c r="AI75" t="s">
        <v>168</v>
      </c>
      <c r="AJ75" t="s">
        <v>281</v>
      </c>
      <c r="AK75" t="s">
        <v>282</v>
      </c>
      <c r="AL75" t="s">
        <v>250</v>
      </c>
      <c r="AM75" t="s">
        <v>283</v>
      </c>
      <c r="AN75" t="s">
        <v>284</v>
      </c>
      <c r="AO75" t="s">
        <v>285</v>
      </c>
      <c r="AP75" t="s">
        <v>221</v>
      </c>
      <c r="AQ75" s="4">
        <v>37862</v>
      </c>
      <c r="AR75" t="s">
        <v>140</v>
      </c>
      <c r="AT75">
        <v>18653663731</v>
      </c>
      <c r="AV75" t="s">
        <v>286</v>
      </c>
      <c r="AW75" t="s">
        <v>287</v>
      </c>
      <c r="AZ75" t="s">
        <v>175</v>
      </c>
      <c r="BA75" t="s">
        <v>176</v>
      </c>
      <c r="BB75" t="s">
        <v>136</v>
      </c>
      <c r="BC75" t="s">
        <v>136</v>
      </c>
      <c r="BD75" t="s">
        <v>148</v>
      </c>
      <c r="BE75" t="s">
        <v>136</v>
      </c>
      <c r="BF75" t="s">
        <v>136</v>
      </c>
      <c r="BG75" t="s">
        <v>134</v>
      </c>
      <c r="BH75" t="s">
        <v>136</v>
      </c>
      <c r="BN75" t="s">
        <v>20133</v>
      </c>
      <c r="BO75" t="s">
        <v>1489</v>
      </c>
      <c r="BP75">
        <v>2</v>
      </c>
      <c r="BQ75">
        <v>2</v>
      </c>
      <c r="BR75">
        <v>2</v>
      </c>
      <c r="BS75" s="1">
        <v>44136</v>
      </c>
      <c r="BT75" s="1">
        <v>44242</v>
      </c>
      <c r="BU75" s="1">
        <v>44136</v>
      </c>
      <c r="BV75" s="1">
        <v>44242</v>
      </c>
      <c r="BW75" t="s">
        <v>136</v>
      </c>
      <c r="BX75">
        <v>50</v>
      </c>
      <c r="BY75">
        <v>0</v>
      </c>
      <c r="BZ75">
        <v>10</v>
      </c>
      <c r="CA75">
        <v>10</v>
      </c>
      <c r="CB75">
        <v>10</v>
      </c>
      <c r="CC75">
        <v>10</v>
      </c>
      <c r="CD75">
        <v>10</v>
      </c>
      <c r="CE75">
        <v>0</v>
      </c>
      <c r="CF75" t="str">
        <f>"7:00 AM"</f>
        <v>7:00 AM</v>
      </c>
      <c r="CG75" t="str">
        <f>"6:00 PM"</f>
        <v>6:00 PM</v>
      </c>
      <c r="CH75" s="5">
        <v>14.99</v>
      </c>
      <c r="CI75" t="s">
        <v>146</v>
      </c>
      <c r="CL75" t="s">
        <v>134</v>
      </c>
      <c r="CM75" t="s">
        <v>312</v>
      </c>
      <c r="CN75" t="s">
        <v>148</v>
      </c>
      <c r="CO75" s="2" t="s">
        <v>1262</v>
      </c>
      <c r="CP75" t="s">
        <v>149</v>
      </c>
      <c r="CQ75">
        <v>3</v>
      </c>
      <c r="CR75">
        <v>0</v>
      </c>
      <c r="CS75" t="s">
        <v>136</v>
      </c>
      <c r="CT75" t="s">
        <v>134</v>
      </c>
      <c r="CU75" t="s">
        <v>136</v>
      </c>
      <c r="CV75" t="s">
        <v>136</v>
      </c>
      <c r="CW75" t="s">
        <v>136</v>
      </c>
      <c r="CY75" t="s">
        <v>136</v>
      </c>
      <c r="CZ75" t="s">
        <v>136</v>
      </c>
      <c r="DA75" t="s">
        <v>136</v>
      </c>
      <c r="DB75" t="s">
        <v>136</v>
      </c>
      <c r="DC75" t="s">
        <v>136</v>
      </c>
      <c r="DD75" t="s">
        <v>136</v>
      </c>
      <c r="DF75" t="s">
        <v>4856</v>
      </c>
      <c r="DG75" t="s">
        <v>20132</v>
      </c>
      <c r="DH75" t="s">
        <v>7951</v>
      </c>
      <c r="DI75" t="s">
        <v>1128</v>
      </c>
      <c r="DJ75" s="4">
        <v>58801</v>
      </c>
      <c r="DK75" t="s">
        <v>4196</v>
      </c>
      <c r="DL75" t="s">
        <v>136</v>
      </c>
      <c r="DM75">
        <v>1</v>
      </c>
      <c r="DN75" t="s">
        <v>20134</v>
      </c>
      <c r="DO75" t="s">
        <v>7951</v>
      </c>
      <c r="DP75" t="s">
        <v>1128</v>
      </c>
      <c r="DQ75" t="str">
        <f>"58801"</f>
        <v>58801</v>
      </c>
      <c r="DR75" t="s">
        <v>4196</v>
      </c>
      <c r="DS75" t="s">
        <v>296</v>
      </c>
      <c r="DT75">
        <v>1</v>
      </c>
      <c r="DU75">
        <v>2</v>
      </c>
      <c r="DV75" t="s">
        <v>134</v>
      </c>
      <c r="DW75" t="s">
        <v>134</v>
      </c>
      <c r="DX75" t="s">
        <v>134</v>
      </c>
      <c r="DY75" t="s">
        <v>136</v>
      </c>
      <c r="DZ75">
        <v>1</v>
      </c>
      <c r="EA75" t="s">
        <v>136</v>
      </c>
      <c r="EC75" s="5">
        <v>12.68</v>
      </c>
      <c r="ED75" s="5">
        <v>55</v>
      </c>
      <c r="EE75">
        <v>17015729325</v>
      </c>
      <c r="EF75" t="s">
        <v>15258</v>
      </c>
      <c r="EG75" t="s">
        <v>15259</v>
      </c>
      <c r="EH75">
        <v>1</v>
      </c>
    </row>
    <row r="76" spans="1:138" ht="15" customHeight="1" x14ac:dyDescent="0.35">
      <c r="A76" t="s">
        <v>23369</v>
      </c>
      <c r="B76" t="s">
        <v>157</v>
      </c>
      <c r="C76" s="1">
        <v>44089.501429050928</v>
      </c>
      <c r="D76" s="1">
        <v>44109</v>
      </c>
      <c r="E76" t="s">
        <v>133</v>
      </c>
      <c r="F76" t="s">
        <v>134</v>
      </c>
      <c r="G76" t="s">
        <v>135</v>
      </c>
      <c r="H76" t="s">
        <v>136</v>
      </c>
      <c r="I76" t="s">
        <v>10963</v>
      </c>
      <c r="J76" t="s">
        <v>1249</v>
      </c>
      <c r="K76" t="s">
        <v>10964</v>
      </c>
      <c r="L76" t="s">
        <v>10965</v>
      </c>
      <c r="M76" t="s">
        <v>2459</v>
      </c>
      <c r="N76" t="s">
        <v>139</v>
      </c>
      <c r="O76" s="4">
        <v>33430</v>
      </c>
      <c r="P76" t="s">
        <v>140</v>
      </c>
      <c r="Q76" t="s">
        <v>1249</v>
      </c>
      <c r="R76">
        <v>15619930394</v>
      </c>
      <c r="T76">
        <v>115</v>
      </c>
      <c r="U76" t="s">
        <v>3977</v>
      </c>
      <c r="V76" t="s">
        <v>10966</v>
      </c>
      <c r="X76" t="s">
        <v>429</v>
      </c>
      <c r="Y76" t="s">
        <v>10964</v>
      </c>
      <c r="Z76" t="s">
        <v>10965</v>
      </c>
      <c r="AA76" t="s">
        <v>2459</v>
      </c>
      <c r="AB76" t="s">
        <v>139</v>
      </c>
      <c r="AC76" s="4">
        <v>33430</v>
      </c>
      <c r="AD76" t="s">
        <v>140</v>
      </c>
      <c r="AF76">
        <v>15619930394</v>
      </c>
      <c r="AH76" t="s">
        <v>2325</v>
      </c>
      <c r="AI76" t="s">
        <v>168</v>
      </c>
      <c r="AJ76" t="s">
        <v>4942</v>
      </c>
      <c r="AK76" t="s">
        <v>4943</v>
      </c>
      <c r="AM76" t="s">
        <v>4944</v>
      </c>
      <c r="AO76" t="s">
        <v>152</v>
      </c>
      <c r="AP76" t="s">
        <v>139</v>
      </c>
      <c r="AQ76" s="4">
        <v>33852</v>
      </c>
      <c r="AR76" t="s">
        <v>140</v>
      </c>
      <c r="AS76" t="s">
        <v>4945</v>
      </c>
      <c r="AT76">
        <v>18634655550</v>
      </c>
      <c r="AV76" t="s">
        <v>4946</v>
      </c>
      <c r="AW76" t="s">
        <v>2330</v>
      </c>
      <c r="AZ76" t="s">
        <v>175</v>
      </c>
      <c r="BA76" t="s">
        <v>176</v>
      </c>
      <c r="BB76" t="s">
        <v>134</v>
      </c>
      <c r="BC76" t="s">
        <v>134</v>
      </c>
      <c r="BD76" t="s">
        <v>134</v>
      </c>
      <c r="BE76" t="s">
        <v>134</v>
      </c>
      <c r="BF76" t="s">
        <v>136</v>
      </c>
      <c r="BG76" t="s">
        <v>134</v>
      </c>
      <c r="BH76" t="s">
        <v>136</v>
      </c>
      <c r="BN76" t="s">
        <v>23370</v>
      </c>
      <c r="BO76" t="s">
        <v>12156</v>
      </c>
      <c r="BP76">
        <v>78</v>
      </c>
      <c r="BQ76">
        <v>78</v>
      </c>
      <c r="BR76">
        <v>78</v>
      </c>
      <c r="BS76" s="1">
        <v>44150</v>
      </c>
      <c r="BT76" s="1">
        <v>44346</v>
      </c>
      <c r="BU76" s="1">
        <v>44150</v>
      </c>
      <c r="BV76" s="1">
        <v>44346</v>
      </c>
      <c r="BW76" t="s">
        <v>136</v>
      </c>
      <c r="BX76">
        <v>36</v>
      </c>
      <c r="BY76">
        <v>0</v>
      </c>
      <c r="BZ76">
        <v>6</v>
      </c>
      <c r="CA76">
        <v>6</v>
      </c>
      <c r="CB76">
        <v>6</v>
      </c>
      <c r="CC76">
        <v>6</v>
      </c>
      <c r="CD76">
        <v>6</v>
      </c>
      <c r="CE76">
        <v>6</v>
      </c>
      <c r="CF76" t="str">
        <f>"7:30 AM"</f>
        <v>7:30 AM</v>
      </c>
      <c r="CG76" t="str">
        <f>"1:30 PM"</f>
        <v>1:30 PM</v>
      </c>
      <c r="CH76" s="5">
        <v>11.71</v>
      </c>
      <c r="CI76" t="s">
        <v>146</v>
      </c>
      <c r="CJ76">
        <v>0.35</v>
      </c>
      <c r="CK76" t="s">
        <v>12157</v>
      </c>
      <c r="CL76" t="s">
        <v>134</v>
      </c>
      <c r="CM76" t="s">
        <v>147</v>
      </c>
      <c r="CN76" t="s">
        <v>148</v>
      </c>
      <c r="CO76" s="2" t="s">
        <v>12158</v>
      </c>
      <c r="CP76" t="s">
        <v>149</v>
      </c>
      <c r="CQ76">
        <v>1</v>
      </c>
      <c r="CR76">
        <v>0</v>
      </c>
      <c r="CS76" t="s">
        <v>136</v>
      </c>
      <c r="CT76" t="s">
        <v>136</v>
      </c>
      <c r="CU76" t="s">
        <v>136</v>
      </c>
      <c r="CV76" t="s">
        <v>136</v>
      </c>
      <c r="CW76" t="s">
        <v>134</v>
      </c>
      <c r="CX76">
        <v>20</v>
      </c>
      <c r="CY76" t="s">
        <v>134</v>
      </c>
      <c r="CZ76" t="s">
        <v>134</v>
      </c>
      <c r="DA76" t="s">
        <v>134</v>
      </c>
      <c r="DB76" t="s">
        <v>134</v>
      </c>
      <c r="DC76" t="s">
        <v>134</v>
      </c>
      <c r="DD76" t="s">
        <v>136</v>
      </c>
      <c r="DF76" t="s">
        <v>2334</v>
      </c>
      <c r="DG76" t="s">
        <v>10968</v>
      </c>
      <c r="DH76" t="s">
        <v>2459</v>
      </c>
      <c r="DI76" t="s">
        <v>139</v>
      </c>
      <c r="DJ76" s="4">
        <v>33430</v>
      </c>
      <c r="DK76" t="s">
        <v>1400</v>
      </c>
      <c r="DL76" t="s">
        <v>134</v>
      </c>
      <c r="DM76">
        <v>3</v>
      </c>
      <c r="DN76" t="s">
        <v>9275</v>
      </c>
      <c r="DO76" t="s">
        <v>2459</v>
      </c>
      <c r="DP76" t="s">
        <v>139</v>
      </c>
      <c r="DQ76" t="str">
        <f>"33430"</f>
        <v>33430</v>
      </c>
      <c r="DR76" t="s">
        <v>1400</v>
      </c>
      <c r="DS76" t="s">
        <v>3368</v>
      </c>
      <c r="DT76">
        <v>91</v>
      </c>
      <c r="DU76">
        <v>455</v>
      </c>
      <c r="DV76" t="s">
        <v>134</v>
      </c>
      <c r="DW76" t="s">
        <v>134</v>
      </c>
      <c r="DX76" t="s">
        <v>134</v>
      </c>
      <c r="DY76" t="s">
        <v>134</v>
      </c>
      <c r="DZ76">
        <v>2</v>
      </c>
      <c r="EA76" t="s">
        <v>136</v>
      </c>
      <c r="EB76" s="5">
        <v>12.68</v>
      </c>
      <c r="EC76" s="5">
        <v>12.68</v>
      </c>
      <c r="ED76" s="5">
        <v>55</v>
      </c>
      <c r="EE76">
        <v>15619930394</v>
      </c>
      <c r="EF76" t="s">
        <v>10970</v>
      </c>
      <c r="EG76" t="s">
        <v>148</v>
      </c>
      <c r="EH76">
        <v>1</v>
      </c>
    </row>
    <row r="77" spans="1:138" ht="15" customHeight="1" x14ac:dyDescent="0.35">
      <c r="A77" t="s">
        <v>25723</v>
      </c>
      <c r="B77" t="s">
        <v>361</v>
      </c>
      <c r="C77" s="1">
        <v>44092.613030555556</v>
      </c>
      <c r="D77" s="1">
        <v>44109</v>
      </c>
      <c r="E77" t="s">
        <v>133</v>
      </c>
      <c r="F77" t="s">
        <v>134</v>
      </c>
      <c r="G77" t="s">
        <v>135</v>
      </c>
      <c r="H77" t="s">
        <v>136</v>
      </c>
      <c r="I77" t="s">
        <v>5561</v>
      </c>
      <c r="K77" t="s">
        <v>5562</v>
      </c>
      <c r="L77" t="s">
        <v>148</v>
      </c>
      <c r="M77" t="s">
        <v>5563</v>
      </c>
      <c r="N77" t="s">
        <v>161</v>
      </c>
      <c r="O77" s="4">
        <v>31793</v>
      </c>
      <c r="P77" t="s">
        <v>140</v>
      </c>
      <c r="R77">
        <v>12294721234</v>
      </c>
      <c r="T77">
        <v>115</v>
      </c>
      <c r="U77" t="s">
        <v>5564</v>
      </c>
      <c r="V77" t="s">
        <v>1437</v>
      </c>
      <c r="X77" t="s">
        <v>429</v>
      </c>
      <c r="Y77" t="s">
        <v>5562</v>
      </c>
      <c r="AA77" t="s">
        <v>5563</v>
      </c>
      <c r="AB77" t="s">
        <v>161</v>
      </c>
      <c r="AC77" s="4">
        <v>31793</v>
      </c>
      <c r="AD77" t="s">
        <v>140</v>
      </c>
      <c r="AE77" t="s">
        <v>841</v>
      </c>
      <c r="AF77">
        <v>12294721234</v>
      </c>
      <c r="AH77" t="s">
        <v>5565</v>
      </c>
      <c r="AI77" t="s">
        <v>168</v>
      </c>
      <c r="AJ77" t="s">
        <v>843</v>
      </c>
      <c r="AK77" t="s">
        <v>844</v>
      </c>
      <c r="AL77" t="s">
        <v>845</v>
      </c>
      <c r="AM77" t="s">
        <v>846</v>
      </c>
      <c r="AO77" t="s">
        <v>847</v>
      </c>
      <c r="AP77" t="s">
        <v>161</v>
      </c>
      <c r="AQ77" s="4">
        <v>31636</v>
      </c>
      <c r="AR77" t="s">
        <v>140</v>
      </c>
      <c r="AT77">
        <v>12295596879</v>
      </c>
      <c r="AV77" t="s">
        <v>848</v>
      </c>
      <c r="AW77" t="s">
        <v>849</v>
      </c>
      <c r="AZ77" t="s">
        <v>175</v>
      </c>
      <c r="BA77" t="s">
        <v>176</v>
      </c>
      <c r="BB77" t="s">
        <v>134</v>
      </c>
      <c r="BC77" t="s">
        <v>134</v>
      </c>
      <c r="BD77" t="s">
        <v>134</v>
      </c>
      <c r="BE77" t="s">
        <v>134</v>
      </c>
      <c r="BF77" t="s">
        <v>134</v>
      </c>
      <c r="BG77" t="s">
        <v>134</v>
      </c>
      <c r="BH77" t="s">
        <v>136</v>
      </c>
      <c r="BN77" t="s">
        <v>25724</v>
      </c>
      <c r="BO77" t="s">
        <v>3450</v>
      </c>
      <c r="BP77">
        <v>12</v>
      </c>
      <c r="BQ77">
        <v>12</v>
      </c>
      <c r="BR77">
        <v>12</v>
      </c>
      <c r="BS77" s="1">
        <v>44137</v>
      </c>
      <c r="BT77" s="1">
        <v>44196</v>
      </c>
      <c r="BU77" s="1">
        <v>44137</v>
      </c>
      <c r="BV77" s="1">
        <v>44196</v>
      </c>
      <c r="BW77" t="s">
        <v>136</v>
      </c>
      <c r="BX77">
        <v>40</v>
      </c>
      <c r="BY77">
        <v>0</v>
      </c>
      <c r="BZ77">
        <v>7</v>
      </c>
      <c r="CA77">
        <v>7</v>
      </c>
      <c r="CB77">
        <v>7</v>
      </c>
      <c r="CC77">
        <v>7</v>
      </c>
      <c r="CD77">
        <v>7</v>
      </c>
      <c r="CE77">
        <v>5</v>
      </c>
      <c r="CF77" t="str">
        <f>"8:00 AM"</f>
        <v>8:00 AM</v>
      </c>
      <c r="CG77" t="str">
        <f>"4:00 PM"</f>
        <v>4:00 PM</v>
      </c>
      <c r="CH77" s="5">
        <v>11.71</v>
      </c>
      <c r="CI77" t="s">
        <v>146</v>
      </c>
      <c r="CL77" t="s">
        <v>136</v>
      </c>
      <c r="CM77" t="s">
        <v>147</v>
      </c>
      <c r="CN77" t="s">
        <v>148</v>
      </c>
      <c r="CO77" t="s">
        <v>4284</v>
      </c>
      <c r="CP77" t="s">
        <v>149</v>
      </c>
      <c r="CQ77">
        <v>2</v>
      </c>
      <c r="CR77">
        <v>0</v>
      </c>
      <c r="CS77" t="s">
        <v>136</v>
      </c>
      <c r="CT77" t="s">
        <v>136</v>
      </c>
      <c r="CU77" t="s">
        <v>136</v>
      </c>
      <c r="CV77" t="s">
        <v>136</v>
      </c>
      <c r="CW77" t="s">
        <v>134</v>
      </c>
      <c r="CX77">
        <v>55</v>
      </c>
      <c r="CY77" t="s">
        <v>134</v>
      </c>
      <c r="CZ77" t="s">
        <v>134</v>
      </c>
      <c r="DA77" t="s">
        <v>134</v>
      </c>
      <c r="DB77" t="s">
        <v>134</v>
      </c>
      <c r="DC77" t="s">
        <v>134</v>
      </c>
      <c r="DD77" t="s">
        <v>136</v>
      </c>
      <c r="DF77" t="s">
        <v>5567</v>
      </c>
      <c r="DG77" t="s">
        <v>25725</v>
      </c>
      <c r="DH77" t="s">
        <v>25726</v>
      </c>
      <c r="DI77" t="s">
        <v>161</v>
      </c>
      <c r="DJ77" s="4">
        <v>31014</v>
      </c>
      <c r="DK77" t="s">
        <v>25727</v>
      </c>
      <c r="DL77" t="s">
        <v>134</v>
      </c>
      <c r="DM77">
        <v>2</v>
      </c>
      <c r="DN77" t="s">
        <v>25728</v>
      </c>
      <c r="DO77" t="s">
        <v>25726</v>
      </c>
      <c r="DP77" t="s">
        <v>161</v>
      </c>
      <c r="DQ77" t="str">
        <f>"31014"</f>
        <v>31014</v>
      </c>
      <c r="DR77" t="s">
        <v>25727</v>
      </c>
      <c r="DS77" t="s">
        <v>659</v>
      </c>
      <c r="DT77">
        <v>1</v>
      </c>
      <c r="DU77">
        <v>6</v>
      </c>
      <c r="DV77" t="s">
        <v>136</v>
      </c>
      <c r="DW77" t="s">
        <v>136</v>
      </c>
      <c r="DX77" t="s">
        <v>134</v>
      </c>
      <c r="DY77" t="s">
        <v>134</v>
      </c>
      <c r="DZ77">
        <v>2</v>
      </c>
      <c r="EA77" t="s">
        <v>136</v>
      </c>
      <c r="EC77" s="5">
        <v>12.68</v>
      </c>
      <c r="ED77" s="5">
        <v>55</v>
      </c>
      <c r="EE77">
        <v>12295209454</v>
      </c>
      <c r="EF77" t="s">
        <v>5571</v>
      </c>
      <c r="EG77" t="s">
        <v>148</v>
      </c>
      <c r="EH77">
        <v>0</v>
      </c>
    </row>
    <row r="78" spans="1:138" ht="15" customHeight="1" x14ac:dyDescent="0.35">
      <c r="A78" t="s">
        <v>11321</v>
      </c>
      <c r="B78" t="s">
        <v>157</v>
      </c>
      <c r="C78" s="1">
        <v>44088.491154861113</v>
      </c>
      <c r="D78" s="1">
        <v>44109</v>
      </c>
      <c r="E78" t="s">
        <v>579</v>
      </c>
      <c r="F78" t="s">
        <v>134</v>
      </c>
      <c r="G78" t="s">
        <v>135</v>
      </c>
      <c r="H78" t="s">
        <v>136</v>
      </c>
      <c r="I78" t="s">
        <v>11322</v>
      </c>
      <c r="J78" t="s">
        <v>11323</v>
      </c>
      <c r="K78" t="s">
        <v>11324</v>
      </c>
      <c r="M78" t="s">
        <v>11100</v>
      </c>
      <c r="N78" t="s">
        <v>416</v>
      </c>
      <c r="O78" s="4">
        <v>85395</v>
      </c>
      <c r="P78" t="s">
        <v>140</v>
      </c>
      <c r="R78">
        <v>16233741167</v>
      </c>
      <c r="T78">
        <v>115115</v>
      </c>
      <c r="U78" t="s">
        <v>11325</v>
      </c>
      <c r="V78" t="s">
        <v>1798</v>
      </c>
      <c r="X78" t="s">
        <v>429</v>
      </c>
      <c r="Y78" t="s">
        <v>11326</v>
      </c>
      <c r="AA78" t="s">
        <v>11327</v>
      </c>
      <c r="AB78" t="s">
        <v>416</v>
      </c>
      <c r="AC78" s="4">
        <v>85395</v>
      </c>
      <c r="AD78" t="s">
        <v>140</v>
      </c>
      <c r="AF78">
        <v>16233741167</v>
      </c>
      <c r="AH78" t="s">
        <v>11328</v>
      </c>
      <c r="AI78" t="s">
        <v>226</v>
      </c>
      <c r="AJ78" t="s">
        <v>6368</v>
      </c>
      <c r="AK78" t="s">
        <v>1147</v>
      </c>
      <c r="AM78" t="s">
        <v>6369</v>
      </c>
      <c r="AN78" t="s">
        <v>6370</v>
      </c>
      <c r="AO78" t="s">
        <v>6371</v>
      </c>
      <c r="AP78" t="s">
        <v>395</v>
      </c>
      <c r="AQ78" s="4">
        <v>92618</v>
      </c>
      <c r="AR78" t="s">
        <v>140</v>
      </c>
      <c r="AT78">
        <v>19498852253</v>
      </c>
      <c r="AV78" t="s">
        <v>6372</v>
      </c>
      <c r="AW78" t="s">
        <v>6373</v>
      </c>
      <c r="AX78" t="s">
        <v>395</v>
      </c>
      <c r="AY78" t="s">
        <v>408</v>
      </c>
      <c r="AZ78" t="s">
        <v>175</v>
      </c>
      <c r="BA78" t="s">
        <v>176</v>
      </c>
      <c r="BB78" t="s">
        <v>134</v>
      </c>
      <c r="BC78" t="s">
        <v>134</v>
      </c>
      <c r="BD78" t="s">
        <v>134</v>
      </c>
      <c r="BE78" t="s">
        <v>134</v>
      </c>
      <c r="BF78" t="s">
        <v>136</v>
      </c>
      <c r="BG78" t="s">
        <v>134</v>
      </c>
      <c r="BH78" t="s">
        <v>136</v>
      </c>
      <c r="BN78" t="s">
        <v>11329</v>
      </c>
      <c r="BO78" t="s">
        <v>7194</v>
      </c>
      <c r="BP78">
        <v>120</v>
      </c>
      <c r="BQ78">
        <v>120</v>
      </c>
      <c r="BR78">
        <v>120</v>
      </c>
      <c r="BS78" s="1">
        <v>44138</v>
      </c>
      <c r="BT78" s="1">
        <v>44296</v>
      </c>
      <c r="BU78" s="1">
        <v>44138</v>
      </c>
      <c r="BV78" s="1">
        <v>44296</v>
      </c>
      <c r="BW78" t="s">
        <v>136</v>
      </c>
      <c r="BX78">
        <v>35</v>
      </c>
      <c r="BY78">
        <v>0</v>
      </c>
      <c r="BZ78">
        <v>7</v>
      </c>
      <c r="CA78">
        <v>7</v>
      </c>
      <c r="CB78">
        <v>7</v>
      </c>
      <c r="CC78">
        <v>7</v>
      </c>
      <c r="CD78">
        <v>7</v>
      </c>
      <c r="CE78">
        <v>0</v>
      </c>
      <c r="CF78" t="str">
        <f>"7:30 AM"</f>
        <v>7:30 AM</v>
      </c>
      <c r="CG78" t="str">
        <f>"3:00 PM"</f>
        <v>3:00 PM</v>
      </c>
      <c r="CH78" s="5">
        <v>12.91</v>
      </c>
      <c r="CI78" t="s">
        <v>146</v>
      </c>
      <c r="CL78" t="s">
        <v>134</v>
      </c>
      <c r="CM78" t="s">
        <v>147</v>
      </c>
      <c r="CN78" t="s">
        <v>148</v>
      </c>
      <c r="CO78" t="s">
        <v>11330</v>
      </c>
      <c r="CP78" t="s">
        <v>149</v>
      </c>
      <c r="CQ78">
        <v>1</v>
      </c>
      <c r="CR78">
        <v>0</v>
      </c>
      <c r="CS78" t="s">
        <v>136</v>
      </c>
      <c r="CT78" t="s">
        <v>136</v>
      </c>
      <c r="CU78" t="s">
        <v>136</v>
      </c>
      <c r="CV78" t="s">
        <v>136</v>
      </c>
      <c r="CW78" t="s">
        <v>134</v>
      </c>
      <c r="CX78">
        <v>50</v>
      </c>
      <c r="CY78" t="s">
        <v>134</v>
      </c>
      <c r="CZ78" t="s">
        <v>136</v>
      </c>
      <c r="DA78" t="s">
        <v>134</v>
      </c>
      <c r="DB78" t="s">
        <v>134</v>
      </c>
      <c r="DC78" t="s">
        <v>134</v>
      </c>
      <c r="DD78" t="s">
        <v>136</v>
      </c>
      <c r="DF78" t="s">
        <v>6375</v>
      </c>
      <c r="DG78" t="s">
        <v>11331</v>
      </c>
      <c r="DH78" t="s">
        <v>11332</v>
      </c>
      <c r="DI78" t="s">
        <v>416</v>
      </c>
      <c r="DJ78" s="4">
        <v>85355</v>
      </c>
      <c r="DK78" t="s">
        <v>1176</v>
      </c>
      <c r="DL78" t="s">
        <v>134</v>
      </c>
      <c r="DM78">
        <v>5</v>
      </c>
      <c r="DN78" t="s">
        <v>11333</v>
      </c>
      <c r="DO78" t="s">
        <v>1168</v>
      </c>
      <c r="DP78" t="s">
        <v>416</v>
      </c>
      <c r="DQ78" t="str">
        <f>"85029"</f>
        <v>85029</v>
      </c>
      <c r="DR78" t="s">
        <v>1176</v>
      </c>
      <c r="DS78" t="s">
        <v>3273</v>
      </c>
      <c r="DT78">
        <v>15</v>
      </c>
      <c r="DU78">
        <v>90</v>
      </c>
      <c r="DV78" t="s">
        <v>134</v>
      </c>
      <c r="DW78" t="s">
        <v>134</v>
      </c>
      <c r="DX78" t="s">
        <v>134</v>
      </c>
      <c r="DY78" t="s">
        <v>134</v>
      </c>
      <c r="DZ78">
        <v>2</v>
      </c>
      <c r="EA78" t="s">
        <v>136</v>
      </c>
      <c r="EC78" s="5">
        <v>12.68</v>
      </c>
      <c r="ED78" s="5">
        <v>55</v>
      </c>
      <c r="EE78">
        <v>16233741167</v>
      </c>
      <c r="EF78" t="s">
        <v>11328</v>
      </c>
      <c r="EG78" t="s">
        <v>148</v>
      </c>
      <c r="EH78">
        <v>5</v>
      </c>
    </row>
    <row r="79" spans="1:138" ht="15" customHeight="1" x14ac:dyDescent="0.35">
      <c r="A79" t="s">
        <v>15578</v>
      </c>
      <c r="B79" t="s">
        <v>157</v>
      </c>
      <c r="C79" s="1">
        <v>44090.461764120373</v>
      </c>
      <c r="D79" s="1">
        <v>44109</v>
      </c>
      <c r="E79" t="s">
        <v>133</v>
      </c>
      <c r="F79" t="s">
        <v>136</v>
      </c>
      <c r="G79" t="s">
        <v>135</v>
      </c>
      <c r="H79" t="s">
        <v>136</v>
      </c>
      <c r="I79" t="s">
        <v>15579</v>
      </c>
      <c r="J79" t="s">
        <v>15579</v>
      </c>
      <c r="K79" t="s">
        <v>15580</v>
      </c>
      <c r="M79" t="s">
        <v>15581</v>
      </c>
      <c r="N79" t="s">
        <v>374</v>
      </c>
      <c r="O79" s="4">
        <v>79756</v>
      </c>
      <c r="P79" t="s">
        <v>140</v>
      </c>
      <c r="R79">
        <v>14324255228</v>
      </c>
      <c r="T79">
        <v>1119</v>
      </c>
      <c r="U79" t="s">
        <v>8889</v>
      </c>
      <c r="V79" t="s">
        <v>2730</v>
      </c>
      <c r="W79" t="s">
        <v>6478</v>
      </c>
      <c r="X79" t="s">
        <v>164</v>
      </c>
      <c r="Y79" t="s">
        <v>15582</v>
      </c>
      <c r="Z79" t="s">
        <v>15583</v>
      </c>
      <c r="AA79" t="s">
        <v>15581</v>
      </c>
      <c r="AB79" t="s">
        <v>374</v>
      </c>
      <c r="AC79" s="4">
        <v>79756</v>
      </c>
      <c r="AD79" t="s">
        <v>140</v>
      </c>
      <c r="AF79">
        <v>14324255228</v>
      </c>
      <c r="AH79" t="s">
        <v>15584</v>
      </c>
      <c r="AI79" t="s">
        <v>168</v>
      </c>
      <c r="AJ79" t="s">
        <v>1955</v>
      </c>
      <c r="AK79" t="s">
        <v>1956</v>
      </c>
      <c r="AL79" t="s">
        <v>1957</v>
      </c>
      <c r="AM79" t="s">
        <v>15585</v>
      </c>
      <c r="AO79" t="s">
        <v>1958</v>
      </c>
      <c r="AP79" t="s">
        <v>374</v>
      </c>
      <c r="AQ79" s="4">
        <v>76901</v>
      </c>
      <c r="AR79" t="s">
        <v>140</v>
      </c>
      <c r="AT79">
        <v>13256509657</v>
      </c>
      <c r="AV79" t="s">
        <v>1959</v>
      </c>
      <c r="AW79" t="s">
        <v>1960</v>
      </c>
      <c r="AZ79" t="s">
        <v>175</v>
      </c>
      <c r="BA79" t="s">
        <v>176</v>
      </c>
      <c r="BB79" t="s">
        <v>136</v>
      </c>
      <c r="BC79" t="s">
        <v>136</v>
      </c>
      <c r="BD79" t="s">
        <v>148</v>
      </c>
      <c r="BE79" t="s">
        <v>136</v>
      </c>
      <c r="BF79" t="s">
        <v>136</v>
      </c>
      <c r="BG79" t="s">
        <v>134</v>
      </c>
      <c r="BH79" t="s">
        <v>136</v>
      </c>
      <c r="BN79" t="s">
        <v>15586</v>
      </c>
      <c r="BO79" t="s">
        <v>883</v>
      </c>
      <c r="BP79">
        <v>2</v>
      </c>
      <c r="BQ79">
        <v>2</v>
      </c>
      <c r="BR79">
        <v>2</v>
      </c>
      <c r="BS79" s="1">
        <v>44144</v>
      </c>
      <c r="BT79" s="1">
        <v>44448</v>
      </c>
      <c r="BU79" s="1">
        <v>44144</v>
      </c>
      <c r="BV79" s="1">
        <v>44448</v>
      </c>
      <c r="BW79" t="s">
        <v>136</v>
      </c>
      <c r="BX79">
        <v>48</v>
      </c>
      <c r="BY79">
        <v>0</v>
      </c>
      <c r="BZ79">
        <v>8</v>
      </c>
      <c r="CA79">
        <v>8</v>
      </c>
      <c r="CB79">
        <v>8</v>
      </c>
      <c r="CC79">
        <v>8</v>
      </c>
      <c r="CD79">
        <v>8</v>
      </c>
      <c r="CE79">
        <v>8</v>
      </c>
      <c r="CF79" t="str">
        <f>"8:00 AM"</f>
        <v>8:00 AM</v>
      </c>
      <c r="CG79" t="str">
        <f>"5:00 PM"</f>
        <v>5:00 PM</v>
      </c>
      <c r="CH79" s="5">
        <v>12.67</v>
      </c>
      <c r="CI79" t="s">
        <v>146</v>
      </c>
      <c r="CL79" t="s">
        <v>136</v>
      </c>
      <c r="CM79" t="s">
        <v>312</v>
      </c>
      <c r="CN79" t="s">
        <v>148</v>
      </c>
      <c r="CO79" t="s">
        <v>15587</v>
      </c>
      <c r="CP79" t="s">
        <v>149</v>
      </c>
      <c r="CQ79">
        <v>2</v>
      </c>
      <c r="CR79">
        <v>0</v>
      </c>
      <c r="CS79" t="s">
        <v>136</v>
      </c>
      <c r="CT79" t="s">
        <v>136</v>
      </c>
      <c r="CU79" t="s">
        <v>136</v>
      </c>
      <c r="CV79" t="s">
        <v>136</v>
      </c>
      <c r="CW79" t="s">
        <v>134</v>
      </c>
      <c r="CX79">
        <v>40</v>
      </c>
      <c r="CY79" t="s">
        <v>134</v>
      </c>
      <c r="CZ79" t="s">
        <v>134</v>
      </c>
      <c r="DA79" t="s">
        <v>134</v>
      </c>
      <c r="DB79" t="s">
        <v>134</v>
      </c>
      <c r="DC79" t="s">
        <v>134</v>
      </c>
      <c r="DD79" t="s">
        <v>136</v>
      </c>
      <c r="DF79" t="s">
        <v>149</v>
      </c>
      <c r="DG79" t="s">
        <v>15583</v>
      </c>
      <c r="DH79" t="s">
        <v>15581</v>
      </c>
      <c r="DI79" t="s">
        <v>374</v>
      </c>
      <c r="DJ79" s="4">
        <v>79756</v>
      </c>
      <c r="DK79" t="s">
        <v>1005</v>
      </c>
      <c r="DL79" t="s">
        <v>136</v>
      </c>
      <c r="DM79">
        <v>1</v>
      </c>
      <c r="DN79" t="s">
        <v>15583</v>
      </c>
      <c r="DO79" t="s">
        <v>15581</v>
      </c>
      <c r="DP79" t="s">
        <v>374</v>
      </c>
      <c r="DQ79" t="str">
        <f>"79756"</f>
        <v>79756</v>
      </c>
      <c r="DR79" t="s">
        <v>1005</v>
      </c>
      <c r="DS79" t="s">
        <v>15588</v>
      </c>
      <c r="DT79">
        <v>1</v>
      </c>
      <c r="DU79">
        <v>1</v>
      </c>
      <c r="DV79" t="s">
        <v>134</v>
      </c>
      <c r="DW79" t="s">
        <v>134</v>
      </c>
      <c r="DX79" t="s">
        <v>134</v>
      </c>
      <c r="DY79" t="s">
        <v>136</v>
      </c>
      <c r="DZ79">
        <v>1</v>
      </c>
      <c r="EA79" t="s">
        <v>136</v>
      </c>
      <c r="EC79" s="5">
        <v>12.68</v>
      </c>
      <c r="ED79" s="5">
        <v>55</v>
      </c>
      <c r="EE79">
        <v>14324255228</v>
      </c>
      <c r="EF79" t="s">
        <v>15584</v>
      </c>
      <c r="EG79" t="s">
        <v>148</v>
      </c>
      <c r="EH79">
        <v>0</v>
      </c>
    </row>
    <row r="80" spans="1:138" ht="15" customHeight="1" x14ac:dyDescent="0.35">
      <c r="A80" t="s">
        <v>18096</v>
      </c>
      <c r="B80" t="s">
        <v>157</v>
      </c>
      <c r="C80" s="1">
        <v>44091.633349421296</v>
      </c>
      <c r="D80" s="1">
        <v>44109</v>
      </c>
      <c r="E80" t="s">
        <v>133</v>
      </c>
      <c r="F80" t="s">
        <v>136</v>
      </c>
      <c r="G80" t="s">
        <v>135</v>
      </c>
      <c r="H80" t="s">
        <v>136</v>
      </c>
      <c r="I80" t="s">
        <v>18097</v>
      </c>
      <c r="K80" t="s">
        <v>18098</v>
      </c>
      <c r="L80" t="s">
        <v>18099</v>
      </c>
      <c r="M80" t="s">
        <v>9201</v>
      </c>
      <c r="N80" t="s">
        <v>1128</v>
      </c>
      <c r="O80" s="4">
        <v>58576</v>
      </c>
      <c r="P80" t="s">
        <v>140</v>
      </c>
      <c r="R80">
        <v>17014423069</v>
      </c>
      <c r="T80">
        <v>111191</v>
      </c>
      <c r="U80" t="s">
        <v>5340</v>
      </c>
      <c r="V80" t="s">
        <v>1922</v>
      </c>
      <c r="X80" t="s">
        <v>164</v>
      </c>
      <c r="Y80" t="s">
        <v>18098</v>
      </c>
      <c r="Z80" t="s">
        <v>18099</v>
      </c>
      <c r="AA80" t="s">
        <v>9201</v>
      </c>
      <c r="AB80" t="s">
        <v>1128</v>
      </c>
      <c r="AC80" s="4">
        <v>58576</v>
      </c>
      <c r="AD80" t="s">
        <v>140</v>
      </c>
      <c r="AF80">
        <v>17014423069</v>
      </c>
      <c r="AH80" t="s">
        <v>155</v>
      </c>
      <c r="AI80" t="s">
        <v>168</v>
      </c>
      <c r="AJ80" t="s">
        <v>1210</v>
      </c>
      <c r="AK80" t="s">
        <v>1211</v>
      </c>
      <c r="AM80" t="s">
        <v>1212</v>
      </c>
      <c r="AO80" t="s">
        <v>1213</v>
      </c>
      <c r="AP80" t="s">
        <v>460</v>
      </c>
      <c r="AQ80" s="4">
        <v>74132</v>
      </c>
      <c r="AR80" t="s">
        <v>140</v>
      </c>
      <c r="AS80" t="s">
        <v>1214</v>
      </c>
      <c r="AT80">
        <v>19189065212</v>
      </c>
      <c r="AV80" t="s">
        <v>1215</v>
      </c>
      <c r="AW80" t="s">
        <v>1216</v>
      </c>
      <c r="AZ80" t="s">
        <v>175</v>
      </c>
      <c r="BA80" t="s">
        <v>176</v>
      </c>
      <c r="BB80" t="s">
        <v>136</v>
      </c>
      <c r="BC80" t="s">
        <v>136</v>
      </c>
      <c r="BD80" t="s">
        <v>148</v>
      </c>
      <c r="BE80" t="s">
        <v>136</v>
      </c>
      <c r="BF80" t="s">
        <v>136</v>
      </c>
      <c r="BG80" t="s">
        <v>134</v>
      </c>
      <c r="BH80" t="s">
        <v>136</v>
      </c>
      <c r="BN80" t="s">
        <v>18100</v>
      </c>
      <c r="BO80" t="s">
        <v>965</v>
      </c>
      <c r="BP80">
        <v>4</v>
      </c>
      <c r="BQ80">
        <v>4</v>
      </c>
      <c r="BR80">
        <v>4</v>
      </c>
      <c r="BS80" s="1">
        <v>44162</v>
      </c>
      <c r="BT80" s="1">
        <v>44446</v>
      </c>
      <c r="BU80" s="1">
        <v>44162</v>
      </c>
      <c r="BV80" s="1">
        <v>44446</v>
      </c>
      <c r="BW80" t="s">
        <v>136</v>
      </c>
      <c r="BX80">
        <v>60</v>
      </c>
      <c r="BY80">
        <v>5</v>
      </c>
      <c r="BZ80">
        <v>10</v>
      </c>
      <c r="CA80">
        <v>10</v>
      </c>
      <c r="CB80">
        <v>10</v>
      </c>
      <c r="CC80">
        <v>10</v>
      </c>
      <c r="CD80">
        <v>10</v>
      </c>
      <c r="CE80">
        <v>5</v>
      </c>
      <c r="CF80" t="str">
        <f>"8:00 AM"</f>
        <v>8:00 AM</v>
      </c>
      <c r="CG80" t="str">
        <f>"6:30 PM"</f>
        <v>6:30 PM</v>
      </c>
      <c r="CH80" s="5">
        <v>14.99</v>
      </c>
      <c r="CI80" t="s">
        <v>146</v>
      </c>
      <c r="CL80" t="s">
        <v>136</v>
      </c>
      <c r="CM80" t="s">
        <v>312</v>
      </c>
      <c r="CN80" t="s">
        <v>148</v>
      </c>
      <c r="CO80" t="s">
        <v>1218</v>
      </c>
      <c r="CP80" t="s">
        <v>149</v>
      </c>
      <c r="CQ80">
        <v>0</v>
      </c>
      <c r="CR80">
        <v>0</v>
      </c>
      <c r="CS80" t="s">
        <v>136</v>
      </c>
      <c r="CT80" t="s">
        <v>134</v>
      </c>
      <c r="CU80" t="s">
        <v>136</v>
      </c>
      <c r="CV80" t="s">
        <v>136</v>
      </c>
      <c r="CW80" t="s">
        <v>136</v>
      </c>
      <c r="CY80" t="s">
        <v>136</v>
      </c>
      <c r="CZ80" t="s">
        <v>136</v>
      </c>
      <c r="DA80" t="s">
        <v>136</v>
      </c>
      <c r="DB80" t="s">
        <v>136</v>
      </c>
      <c r="DC80" t="s">
        <v>136</v>
      </c>
      <c r="DD80" t="s">
        <v>136</v>
      </c>
      <c r="DF80" t="s">
        <v>18101</v>
      </c>
      <c r="DG80" t="s">
        <v>18098</v>
      </c>
      <c r="DH80" t="s">
        <v>9201</v>
      </c>
      <c r="DI80" t="s">
        <v>1128</v>
      </c>
      <c r="DJ80" s="4">
        <v>58576</v>
      </c>
      <c r="DK80" t="s">
        <v>3339</v>
      </c>
      <c r="DL80" t="s">
        <v>136</v>
      </c>
      <c r="DM80">
        <v>1</v>
      </c>
      <c r="DN80" t="s">
        <v>18102</v>
      </c>
      <c r="DO80" t="s">
        <v>3336</v>
      </c>
      <c r="DP80" t="s">
        <v>1128</v>
      </c>
      <c r="DQ80" t="str">
        <f>"58576"</f>
        <v>58576</v>
      </c>
      <c r="DR80" t="s">
        <v>3339</v>
      </c>
      <c r="DS80" t="s">
        <v>18103</v>
      </c>
      <c r="DT80">
        <v>1</v>
      </c>
      <c r="DU80">
        <v>2</v>
      </c>
      <c r="DV80" t="s">
        <v>134</v>
      </c>
      <c r="DW80" t="s">
        <v>134</v>
      </c>
      <c r="DX80" t="s">
        <v>134</v>
      </c>
      <c r="DY80" t="s">
        <v>136</v>
      </c>
      <c r="DZ80">
        <v>1</v>
      </c>
      <c r="EA80" t="s">
        <v>136</v>
      </c>
      <c r="EC80" s="5">
        <v>12.68</v>
      </c>
      <c r="ED80" s="5">
        <v>55</v>
      </c>
      <c r="EE80">
        <v>17014423069</v>
      </c>
      <c r="EF80" t="s">
        <v>148</v>
      </c>
      <c r="EG80" t="s">
        <v>1221</v>
      </c>
      <c r="EH80">
        <v>0</v>
      </c>
    </row>
    <row r="81" spans="1:138" ht="15" customHeight="1" x14ac:dyDescent="0.35">
      <c r="A81" t="s">
        <v>25770</v>
      </c>
      <c r="B81" t="s">
        <v>157</v>
      </c>
      <c r="C81" s="1">
        <v>44092.709846180558</v>
      </c>
      <c r="D81" s="1">
        <v>44109</v>
      </c>
      <c r="E81" t="s">
        <v>133</v>
      </c>
      <c r="F81" t="s">
        <v>136</v>
      </c>
      <c r="G81" t="s">
        <v>135</v>
      </c>
      <c r="H81" t="s">
        <v>136</v>
      </c>
      <c r="I81" t="s">
        <v>25771</v>
      </c>
      <c r="K81" t="s">
        <v>25772</v>
      </c>
      <c r="M81" t="s">
        <v>18332</v>
      </c>
      <c r="N81" t="s">
        <v>611</v>
      </c>
      <c r="O81" s="4">
        <v>57401</v>
      </c>
      <c r="P81" t="s">
        <v>140</v>
      </c>
      <c r="R81">
        <v>16057256999</v>
      </c>
      <c r="T81">
        <v>112112</v>
      </c>
      <c r="U81" t="s">
        <v>25773</v>
      </c>
      <c r="V81" t="s">
        <v>1189</v>
      </c>
      <c r="X81" t="s">
        <v>164</v>
      </c>
      <c r="Y81" t="s">
        <v>25772</v>
      </c>
      <c r="AA81" t="s">
        <v>18332</v>
      </c>
      <c r="AB81" t="s">
        <v>611</v>
      </c>
      <c r="AC81" s="4">
        <v>57401</v>
      </c>
      <c r="AD81" t="s">
        <v>140</v>
      </c>
      <c r="AF81">
        <v>16057256999</v>
      </c>
      <c r="AH81" t="s">
        <v>25774</v>
      </c>
      <c r="AI81" t="s">
        <v>168</v>
      </c>
      <c r="AJ81" t="s">
        <v>533</v>
      </c>
      <c r="AK81" t="s">
        <v>534</v>
      </c>
      <c r="AL81" t="s">
        <v>148</v>
      </c>
      <c r="AM81" t="s">
        <v>1486</v>
      </c>
      <c r="AO81" t="s">
        <v>1487</v>
      </c>
      <c r="AP81" t="s">
        <v>537</v>
      </c>
      <c r="AQ81" s="4" t="s">
        <v>27717</v>
      </c>
      <c r="AR81" t="s">
        <v>140</v>
      </c>
      <c r="AT81">
        <v>18282460659</v>
      </c>
      <c r="AV81" t="s">
        <v>538</v>
      </c>
      <c r="AW81" t="s">
        <v>539</v>
      </c>
      <c r="AZ81" t="s">
        <v>334</v>
      </c>
      <c r="BA81" t="s">
        <v>335</v>
      </c>
      <c r="BB81" t="s">
        <v>136</v>
      </c>
      <c r="BC81" t="s">
        <v>136</v>
      </c>
      <c r="BD81" t="s">
        <v>148</v>
      </c>
      <c r="BE81" t="s">
        <v>136</v>
      </c>
      <c r="BF81" t="s">
        <v>136</v>
      </c>
      <c r="BG81" t="s">
        <v>134</v>
      </c>
      <c r="BH81" t="s">
        <v>136</v>
      </c>
      <c r="BN81" t="s">
        <v>25775</v>
      </c>
      <c r="BO81" t="s">
        <v>1489</v>
      </c>
      <c r="BP81">
        <v>1</v>
      </c>
      <c r="BQ81">
        <v>1</v>
      </c>
      <c r="BR81">
        <v>1</v>
      </c>
      <c r="BS81" s="1">
        <v>44148</v>
      </c>
      <c r="BT81" s="1">
        <v>44270</v>
      </c>
      <c r="BU81" s="1">
        <v>44148</v>
      </c>
      <c r="BV81" s="1">
        <v>44270</v>
      </c>
      <c r="BW81" t="s">
        <v>136</v>
      </c>
      <c r="BX81">
        <v>40</v>
      </c>
      <c r="BY81">
        <v>0</v>
      </c>
      <c r="BZ81">
        <v>8</v>
      </c>
      <c r="CA81">
        <v>8</v>
      </c>
      <c r="CB81">
        <v>8</v>
      </c>
      <c r="CC81">
        <v>8</v>
      </c>
      <c r="CD81">
        <v>8</v>
      </c>
      <c r="CE81">
        <v>0</v>
      </c>
      <c r="CF81" t="str">
        <f>"8:00 AM"</f>
        <v>8:00 AM</v>
      </c>
      <c r="CG81" t="str">
        <f>"5:00 PM"</f>
        <v>5:00 PM</v>
      </c>
      <c r="CH81" s="5">
        <v>14.99</v>
      </c>
      <c r="CI81" t="s">
        <v>146</v>
      </c>
      <c r="CL81" t="s">
        <v>136</v>
      </c>
      <c r="CM81" t="s">
        <v>312</v>
      </c>
      <c r="CN81" t="s">
        <v>148</v>
      </c>
      <c r="CO81" t="s">
        <v>6730</v>
      </c>
      <c r="CP81" t="s">
        <v>149</v>
      </c>
      <c r="CQ81">
        <v>2</v>
      </c>
      <c r="CR81">
        <v>0</v>
      </c>
      <c r="CS81" t="s">
        <v>136</v>
      </c>
      <c r="CT81" t="s">
        <v>134</v>
      </c>
      <c r="CU81" t="s">
        <v>136</v>
      </c>
      <c r="CV81" t="s">
        <v>134</v>
      </c>
      <c r="CW81" t="s">
        <v>134</v>
      </c>
      <c r="CX81">
        <v>75</v>
      </c>
      <c r="CY81" t="s">
        <v>136</v>
      </c>
      <c r="CZ81" t="s">
        <v>134</v>
      </c>
      <c r="DA81" t="s">
        <v>134</v>
      </c>
      <c r="DB81" t="s">
        <v>136</v>
      </c>
      <c r="DC81" t="s">
        <v>136</v>
      </c>
      <c r="DD81" t="s">
        <v>136</v>
      </c>
      <c r="DF81" t="s">
        <v>25776</v>
      </c>
      <c r="DG81" t="s">
        <v>25777</v>
      </c>
      <c r="DH81" t="s">
        <v>12470</v>
      </c>
      <c r="DI81" t="s">
        <v>611</v>
      </c>
      <c r="DJ81" s="4">
        <v>57422</v>
      </c>
      <c r="DK81" t="s">
        <v>12471</v>
      </c>
      <c r="DL81" t="s">
        <v>136</v>
      </c>
      <c r="DM81">
        <v>1</v>
      </c>
      <c r="DN81" t="s">
        <v>25778</v>
      </c>
      <c r="DO81" t="s">
        <v>18332</v>
      </c>
      <c r="DP81" t="s">
        <v>611</v>
      </c>
      <c r="DQ81" t="str">
        <f>"57401"</f>
        <v>57401</v>
      </c>
      <c r="DR81" t="s">
        <v>549</v>
      </c>
      <c r="DS81" t="s">
        <v>907</v>
      </c>
      <c r="DT81">
        <v>1</v>
      </c>
      <c r="DU81">
        <v>3</v>
      </c>
      <c r="DV81" t="s">
        <v>134</v>
      </c>
      <c r="DW81" t="s">
        <v>134</v>
      </c>
      <c r="DX81" t="s">
        <v>134</v>
      </c>
      <c r="DY81" t="s">
        <v>136</v>
      </c>
      <c r="DZ81">
        <v>1</v>
      </c>
      <c r="EA81" t="s">
        <v>136</v>
      </c>
      <c r="EC81" s="5">
        <v>12.68</v>
      </c>
      <c r="ED81" s="5">
        <v>55</v>
      </c>
      <c r="EE81">
        <v>16057256999</v>
      </c>
      <c r="EF81" t="s">
        <v>25774</v>
      </c>
      <c r="EG81" t="s">
        <v>148</v>
      </c>
      <c r="EH81">
        <v>0</v>
      </c>
    </row>
    <row r="82" spans="1:138" ht="15" customHeight="1" x14ac:dyDescent="0.35">
      <c r="A82" t="s">
        <v>6129</v>
      </c>
      <c r="B82" t="s">
        <v>157</v>
      </c>
      <c r="C82" s="1">
        <v>44092.417925925925</v>
      </c>
      <c r="D82" s="1">
        <v>44109</v>
      </c>
      <c r="E82" t="s">
        <v>133</v>
      </c>
      <c r="F82" t="s">
        <v>136</v>
      </c>
      <c r="G82" t="s">
        <v>135</v>
      </c>
      <c r="H82" t="s">
        <v>136</v>
      </c>
      <c r="I82" t="s">
        <v>6130</v>
      </c>
      <c r="K82" t="s">
        <v>6131</v>
      </c>
      <c r="M82" t="s">
        <v>3054</v>
      </c>
      <c r="N82" t="s">
        <v>246</v>
      </c>
      <c r="O82" s="4">
        <v>70578</v>
      </c>
      <c r="P82" t="s">
        <v>140</v>
      </c>
      <c r="Q82" t="s">
        <v>252</v>
      </c>
      <c r="R82">
        <v>13375816613</v>
      </c>
      <c r="T82">
        <v>112512</v>
      </c>
      <c r="U82" t="s">
        <v>433</v>
      </c>
      <c r="V82" t="s">
        <v>347</v>
      </c>
      <c r="W82" t="s">
        <v>3319</v>
      </c>
      <c r="X82" t="s">
        <v>164</v>
      </c>
      <c r="Y82" t="s">
        <v>6131</v>
      </c>
      <c r="AA82" t="s">
        <v>3054</v>
      </c>
      <c r="AB82" t="s">
        <v>246</v>
      </c>
      <c r="AC82" s="4" t="s">
        <v>27711</v>
      </c>
      <c r="AD82" t="s">
        <v>140</v>
      </c>
      <c r="AF82">
        <v>13375816613</v>
      </c>
      <c r="AH82" t="s">
        <v>6132</v>
      </c>
      <c r="AI82" t="s">
        <v>168</v>
      </c>
      <c r="AJ82" t="s">
        <v>2425</v>
      </c>
      <c r="AK82" t="s">
        <v>2426</v>
      </c>
      <c r="AL82" t="s">
        <v>509</v>
      </c>
      <c r="AM82" t="s">
        <v>2427</v>
      </c>
      <c r="AO82" t="s">
        <v>345</v>
      </c>
      <c r="AP82" t="s">
        <v>246</v>
      </c>
      <c r="AQ82" s="4">
        <v>70526</v>
      </c>
      <c r="AR82" t="s">
        <v>140</v>
      </c>
      <c r="AT82">
        <v>13377835693</v>
      </c>
      <c r="AU82">
        <v>3010</v>
      </c>
      <c r="AV82" t="s">
        <v>2428</v>
      </c>
      <c r="AW82" t="s">
        <v>2429</v>
      </c>
      <c r="AZ82" t="s">
        <v>334</v>
      </c>
      <c r="BA82" t="s">
        <v>335</v>
      </c>
      <c r="BB82" t="s">
        <v>136</v>
      </c>
      <c r="BC82" t="s">
        <v>136</v>
      </c>
      <c r="BD82" t="s">
        <v>148</v>
      </c>
      <c r="BE82" t="s">
        <v>136</v>
      </c>
      <c r="BF82" t="s">
        <v>136</v>
      </c>
      <c r="BG82" t="s">
        <v>134</v>
      </c>
      <c r="BH82" t="s">
        <v>136</v>
      </c>
      <c r="BN82" t="s">
        <v>6133</v>
      </c>
      <c r="BO82" t="s">
        <v>3310</v>
      </c>
      <c r="BP82">
        <v>3</v>
      </c>
      <c r="BQ82">
        <v>3</v>
      </c>
      <c r="BR82">
        <v>3</v>
      </c>
      <c r="BS82" s="1">
        <v>44150</v>
      </c>
      <c r="BT82" s="1">
        <v>44449</v>
      </c>
      <c r="BU82" s="1">
        <v>44150</v>
      </c>
      <c r="BV82" s="1">
        <v>44449</v>
      </c>
      <c r="BW82" t="s">
        <v>136</v>
      </c>
      <c r="BX82">
        <v>35</v>
      </c>
      <c r="BY82">
        <v>0</v>
      </c>
      <c r="BZ82">
        <v>6</v>
      </c>
      <c r="CA82">
        <v>6</v>
      </c>
      <c r="CB82">
        <v>6</v>
      </c>
      <c r="CC82">
        <v>6</v>
      </c>
      <c r="CD82">
        <v>6</v>
      </c>
      <c r="CE82">
        <v>5</v>
      </c>
      <c r="CF82" t="str">
        <f>"7:00 AM"</f>
        <v>7:00 AM</v>
      </c>
      <c r="CG82" t="str">
        <f>"1:00 PM"</f>
        <v>1:00 PM</v>
      </c>
      <c r="CH82" s="5">
        <v>11.83</v>
      </c>
      <c r="CI82" t="s">
        <v>146</v>
      </c>
      <c r="CL82" t="s">
        <v>134</v>
      </c>
      <c r="CM82" t="s">
        <v>312</v>
      </c>
      <c r="CN82" t="s">
        <v>148</v>
      </c>
      <c r="CO82" t="s">
        <v>6134</v>
      </c>
      <c r="CP82" t="s">
        <v>149</v>
      </c>
      <c r="CQ82">
        <v>0</v>
      </c>
      <c r="CR82">
        <v>0</v>
      </c>
      <c r="CS82" t="s">
        <v>136</v>
      </c>
      <c r="CT82" t="s">
        <v>136</v>
      </c>
      <c r="CU82" t="s">
        <v>136</v>
      </c>
      <c r="CV82" t="s">
        <v>134</v>
      </c>
      <c r="CW82" t="s">
        <v>134</v>
      </c>
      <c r="CX82">
        <v>50</v>
      </c>
      <c r="CY82" t="s">
        <v>134</v>
      </c>
      <c r="CZ82" t="s">
        <v>134</v>
      </c>
      <c r="DA82" t="s">
        <v>134</v>
      </c>
      <c r="DB82" t="s">
        <v>134</v>
      </c>
      <c r="DC82" t="s">
        <v>134</v>
      </c>
      <c r="DD82" t="s">
        <v>136</v>
      </c>
      <c r="DF82" t="s">
        <v>2433</v>
      </c>
      <c r="DG82" s="2" t="s">
        <v>6135</v>
      </c>
      <c r="DH82" t="s">
        <v>5442</v>
      </c>
      <c r="DI82" t="s">
        <v>246</v>
      </c>
      <c r="DJ82" s="4">
        <v>70548</v>
      </c>
      <c r="DK82" t="s">
        <v>3166</v>
      </c>
      <c r="DL82" t="s">
        <v>136</v>
      </c>
      <c r="DM82">
        <v>1</v>
      </c>
      <c r="DN82" t="s">
        <v>6131</v>
      </c>
      <c r="DO82" t="s">
        <v>2450</v>
      </c>
      <c r="DP82" t="s">
        <v>246</v>
      </c>
      <c r="DQ82" t="str">
        <f>"70578"</f>
        <v>70578</v>
      </c>
      <c r="DR82" t="s">
        <v>268</v>
      </c>
      <c r="DS82" t="s">
        <v>6136</v>
      </c>
      <c r="DT82">
        <v>1</v>
      </c>
      <c r="DU82">
        <v>5</v>
      </c>
      <c r="DV82" t="s">
        <v>136</v>
      </c>
      <c r="DW82" t="s">
        <v>134</v>
      </c>
      <c r="DX82" t="s">
        <v>136</v>
      </c>
      <c r="DY82" t="s">
        <v>136</v>
      </c>
      <c r="DZ82">
        <v>1</v>
      </c>
      <c r="EA82" t="s">
        <v>136</v>
      </c>
      <c r="EC82" s="5">
        <v>12.68</v>
      </c>
      <c r="ED82" s="5">
        <v>55</v>
      </c>
      <c r="EE82">
        <v>13375816613</v>
      </c>
      <c r="EF82" t="s">
        <v>6132</v>
      </c>
      <c r="EG82" t="s">
        <v>148</v>
      </c>
      <c r="EH82">
        <v>1</v>
      </c>
    </row>
    <row r="83" spans="1:138" ht="15" customHeight="1" x14ac:dyDescent="0.35">
      <c r="A83" t="s">
        <v>22384</v>
      </c>
      <c r="B83" t="s">
        <v>157</v>
      </c>
      <c r="C83" s="1">
        <v>44096.424266550923</v>
      </c>
      <c r="D83" s="1">
        <v>44109</v>
      </c>
      <c r="E83" t="s">
        <v>133</v>
      </c>
      <c r="F83" t="s">
        <v>136</v>
      </c>
      <c r="G83" t="s">
        <v>135</v>
      </c>
      <c r="H83" t="s">
        <v>136</v>
      </c>
      <c r="I83" t="s">
        <v>22385</v>
      </c>
      <c r="K83" t="s">
        <v>22386</v>
      </c>
      <c r="M83" t="s">
        <v>3160</v>
      </c>
      <c r="N83" t="s">
        <v>246</v>
      </c>
      <c r="O83" s="4">
        <v>70510</v>
      </c>
      <c r="P83" t="s">
        <v>140</v>
      </c>
      <c r="R83">
        <v>13375010858</v>
      </c>
      <c r="T83">
        <v>11251</v>
      </c>
      <c r="U83" t="s">
        <v>8398</v>
      </c>
      <c r="V83" t="s">
        <v>6443</v>
      </c>
      <c r="W83" t="s">
        <v>434</v>
      </c>
      <c r="X83" t="s">
        <v>164</v>
      </c>
      <c r="Y83" t="s">
        <v>22386</v>
      </c>
      <c r="AA83" t="s">
        <v>3160</v>
      </c>
      <c r="AB83" t="s">
        <v>246</v>
      </c>
      <c r="AC83" s="4">
        <v>70510</v>
      </c>
      <c r="AD83" t="s">
        <v>140</v>
      </c>
      <c r="AF83">
        <v>13375010858</v>
      </c>
      <c r="AH83" t="s">
        <v>22387</v>
      </c>
      <c r="AI83" t="s">
        <v>168</v>
      </c>
      <c r="AJ83" t="s">
        <v>325</v>
      </c>
      <c r="AK83" t="s">
        <v>329</v>
      </c>
      <c r="AM83" t="s">
        <v>330</v>
      </c>
      <c r="AO83" t="s">
        <v>324</v>
      </c>
      <c r="AP83" t="s">
        <v>246</v>
      </c>
      <c r="AQ83" s="4">
        <v>70554</v>
      </c>
      <c r="AR83" t="s">
        <v>140</v>
      </c>
      <c r="AT83">
        <v>13377894322</v>
      </c>
      <c r="AV83" t="s">
        <v>332</v>
      </c>
      <c r="AW83" t="s">
        <v>333</v>
      </c>
      <c r="AZ83" t="s">
        <v>334</v>
      </c>
      <c r="BA83" t="s">
        <v>335</v>
      </c>
      <c r="BB83" t="s">
        <v>136</v>
      </c>
      <c r="BC83" t="s">
        <v>136</v>
      </c>
      <c r="BD83" t="s">
        <v>148</v>
      </c>
      <c r="BE83" t="s">
        <v>136</v>
      </c>
      <c r="BF83" t="s">
        <v>136</v>
      </c>
      <c r="BG83" t="s">
        <v>134</v>
      </c>
      <c r="BH83" t="s">
        <v>136</v>
      </c>
      <c r="BN83" t="s">
        <v>22388</v>
      </c>
      <c r="BO83" t="s">
        <v>1574</v>
      </c>
      <c r="BP83">
        <v>1</v>
      </c>
      <c r="BQ83">
        <v>1</v>
      </c>
      <c r="BR83">
        <v>1</v>
      </c>
      <c r="BS83" s="1">
        <v>44166</v>
      </c>
      <c r="BT83" s="1">
        <v>44362</v>
      </c>
      <c r="BU83" s="1">
        <v>44166</v>
      </c>
      <c r="BV83" s="1">
        <v>44362</v>
      </c>
      <c r="BW83" t="s">
        <v>136</v>
      </c>
      <c r="BX83">
        <v>35</v>
      </c>
      <c r="BY83">
        <v>0</v>
      </c>
      <c r="BZ83">
        <v>7</v>
      </c>
      <c r="CA83">
        <v>7</v>
      </c>
      <c r="CB83">
        <v>7</v>
      </c>
      <c r="CC83">
        <v>7</v>
      </c>
      <c r="CD83">
        <v>7</v>
      </c>
      <c r="CE83">
        <v>0</v>
      </c>
      <c r="CF83" t="str">
        <f>"8:00 AM"</f>
        <v>8:00 AM</v>
      </c>
      <c r="CG83" t="str">
        <f>"4:00 PM"</f>
        <v>4:00 PM</v>
      </c>
      <c r="CH83" s="5">
        <v>11.83</v>
      </c>
      <c r="CI83" t="s">
        <v>146</v>
      </c>
      <c r="CL83" t="s">
        <v>136</v>
      </c>
      <c r="CM83" t="s">
        <v>147</v>
      </c>
      <c r="CN83" t="s">
        <v>148</v>
      </c>
      <c r="CO83" t="s">
        <v>338</v>
      </c>
      <c r="CP83" t="s">
        <v>149</v>
      </c>
      <c r="CQ83">
        <v>0</v>
      </c>
      <c r="CR83">
        <v>0</v>
      </c>
      <c r="CS83" t="s">
        <v>136</v>
      </c>
      <c r="CT83" t="s">
        <v>136</v>
      </c>
      <c r="CU83" t="s">
        <v>136</v>
      </c>
      <c r="CV83" t="s">
        <v>136</v>
      </c>
      <c r="CW83" t="s">
        <v>134</v>
      </c>
      <c r="CX83">
        <v>40</v>
      </c>
      <c r="CY83" t="s">
        <v>136</v>
      </c>
      <c r="CZ83" t="s">
        <v>136</v>
      </c>
      <c r="DA83" t="s">
        <v>136</v>
      </c>
      <c r="DB83" t="s">
        <v>134</v>
      </c>
      <c r="DC83" t="s">
        <v>134</v>
      </c>
      <c r="DD83" t="s">
        <v>136</v>
      </c>
      <c r="DF83" t="s">
        <v>149</v>
      </c>
      <c r="DG83" t="s">
        <v>22386</v>
      </c>
      <c r="DH83" t="s">
        <v>3160</v>
      </c>
      <c r="DI83" t="s">
        <v>246</v>
      </c>
      <c r="DJ83" s="4">
        <v>70510</v>
      </c>
      <c r="DK83" t="s">
        <v>3166</v>
      </c>
      <c r="DL83" t="s">
        <v>136</v>
      </c>
      <c r="DM83">
        <v>1</v>
      </c>
      <c r="DN83" t="s">
        <v>22389</v>
      </c>
      <c r="DO83" t="s">
        <v>3160</v>
      </c>
      <c r="DP83" t="s">
        <v>246</v>
      </c>
      <c r="DQ83" t="str">
        <f>"70510"</f>
        <v>70510</v>
      </c>
      <c r="DR83" t="s">
        <v>3166</v>
      </c>
      <c r="DS83" t="s">
        <v>296</v>
      </c>
      <c r="DT83">
        <v>1</v>
      </c>
      <c r="DU83">
        <v>1</v>
      </c>
      <c r="DV83" t="s">
        <v>134</v>
      </c>
      <c r="DW83" t="s">
        <v>134</v>
      </c>
      <c r="DX83" t="s">
        <v>134</v>
      </c>
      <c r="DY83" t="s">
        <v>136</v>
      </c>
      <c r="DZ83">
        <v>1</v>
      </c>
      <c r="EA83" t="s">
        <v>136</v>
      </c>
      <c r="EC83" s="5">
        <v>12.68</v>
      </c>
      <c r="ED83" s="5">
        <v>55</v>
      </c>
      <c r="EE83">
        <v>13375010858</v>
      </c>
      <c r="EF83" t="s">
        <v>22390</v>
      </c>
      <c r="EG83" t="s">
        <v>148</v>
      </c>
      <c r="EH83">
        <v>0</v>
      </c>
    </row>
    <row r="84" spans="1:138" ht="15" customHeight="1" x14ac:dyDescent="0.35">
      <c r="A84" t="s">
        <v>8748</v>
      </c>
      <c r="B84" t="s">
        <v>157</v>
      </c>
      <c r="C84" s="1">
        <v>44095.60332534722</v>
      </c>
      <c r="D84" s="1">
        <v>44109</v>
      </c>
      <c r="E84" t="s">
        <v>133</v>
      </c>
      <c r="F84" t="s">
        <v>136</v>
      </c>
      <c r="G84" t="s">
        <v>135</v>
      </c>
      <c r="H84" t="s">
        <v>136</v>
      </c>
      <c r="I84" t="s">
        <v>8749</v>
      </c>
      <c r="K84" t="s">
        <v>8750</v>
      </c>
      <c r="M84" t="s">
        <v>3603</v>
      </c>
      <c r="N84" t="s">
        <v>246</v>
      </c>
      <c r="O84" s="4">
        <v>70570</v>
      </c>
      <c r="P84" t="s">
        <v>140</v>
      </c>
      <c r="R84">
        <v>13377818184</v>
      </c>
      <c r="T84">
        <v>112512</v>
      </c>
      <c r="U84" t="s">
        <v>8751</v>
      </c>
      <c r="V84" t="s">
        <v>347</v>
      </c>
      <c r="X84" t="s">
        <v>164</v>
      </c>
      <c r="Y84" t="s">
        <v>8750</v>
      </c>
      <c r="AA84" t="s">
        <v>3603</v>
      </c>
      <c r="AB84" t="s">
        <v>246</v>
      </c>
      <c r="AC84" s="4">
        <v>70570</v>
      </c>
      <c r="AD84" t="s">
        <v>140</v>
      </c>
      <c r="AF84">
        <v>13377818184</v>
      </c>
      <c r="AH84" t="s">
        <v>8752</v>
      </c>
      <c r="AI84" t="s">
        <v>168</v>
      </c>
      <c r="AJ84" t="s">
        <v>2425</v>
      </c>
      <c r="AK84" t="s">
        <v>2426</v>
      </c>
      <c r="AL84" t="s">
        <v>509</v>
      </c>
      <c r="AM84" t="s">
        <v>2427</v>
      </c>
      <c r="AO84" t="s">
        <v>345</v>
      </c>
      <c r="AP84" t="s">
        <v>246</v>
      </c>
      <c r="AQ84" s="4">
        <v>70526</v>
      </c>
      <c r="AR84" t="s">
        <v>140</v>
      </c>
      <c r="AT84">
        <v>13377835693</v>
      </c>
      <c r="AU84">
        <v>3010</v>
      </c>
      <c r="AV84" t="s">
        <v>2428</v>
      </c>
      <c r="AW84" t="s">
        <v>2429</v>
      </c>
      <c r="AZ84" t="s">
        <v>334</v>
      </c>
      <c r="BA84" t="s">
        <v>335</v>
      </c>
      <c r="BB84" t="s">
        <v>136</v>
      </c>
      <c r="BC84" t="s">
        <v>136</v>
      </c>
      <c r="BD84" t="s">
        <v>148</v>
      </c>
      <c r="BE84" t="s">
        <v>136</v>
      </c>
      <c r="BF84" t="s">
        <v>136</v>
      </c>
      <c r="BG84" t="s">
        <v>134</v>
      </c>
      <c r="BH84" t="s">
        <v>136</v>
      </c>
      <c r="BN84" t="s">
        <v>8753</v>
      </c>
      <c r="BO84" t="s">
        <v>3310</v>
      </c>
      <c r="BP84">
        <v>2</v>
      </c>
      <c r="BQ84">
        <v>2</v>
      </c>
      <c r="BR84">
        <v>2</v>
      </c>
      <c r="BS84" s="1">
        <v>44166</v>
      </c>
      <c r="BT84" s="1">
        <v>44382</v>
      </c>
      <c r="BU84" s="1">
        <v>44166</v>
      </c>
      <c r="BV84" s="1">
        <v>44382</v>
      </c>
      <c r="BW84" t="s">
        <v>136</v>
      </c>
      <c r="BX84">
        <v>35</v>
      </c>
      <c r="BY84">
        <v>0</v>
      </c>
      <c r="BZ84">
        <v>6</v>
      </c>
      <c r="CA84">
        <v>6</v>
      </c>
      <c r="CB84">
        <v>6</v>
      </c>
      <c r="CC84">
        <v>6</v>
      </c>
      <c r="CD84">
        <v>6</v>
      </c>
      <c r="CE84">
        <v>5</v>
      </c>
      <c r="CF84" t="str">
        <f>"7:00 AM"</f>
        <v>7:00 AM</v>
      </c>
      <c r="CG84" t="str">
        <f>"1:00 PM"</f>
        <v>1:00 PM</v>
      </c>
      <c r="CH84" s="5">
        <v>11.83</v>
      </c>
      <c r="CI84" t="s">
        <v>146</v>
      </c>
      <c r="CL84" t="s">
        <v>134</v>
      </c>
      <c r="CM84" t="s">
        <v>147</v>
      </c>
      <c r="CN84" t="s">
        <v>148</v>
      </c>
      <c r="CO84" t="s">
        <v>2548</v>
      </c>
      <c r="CP84" t="s">
        <v>149</v>
      </c>
      <c r="CQ84">
        <v>0</v>
      </c>
      <c r="CR84">
        <v>0</v>
      </c>
      <c r="CS84" t="s">
        <v>136</v>
      </c>
      <c r="CT84" t="s">
        <v>136</v>
      </c>
      <c r="CU84" t="s">
        <v>136</v>
      </c>
      <c r="CV84" t="s">
        <v>134</v>
      </c>
      <c r="CW84" t="s">
        <v>134</v>
      </c>
      <c r="CX84">
        <v>50</v>
      </c>
      <c r="CY84" t="s">
        <v>134</v>
      </c>
      <c r="CZ84" t="s">
        <v>134</v>
      </c>
      <c r="DA84" t="s">
        <v>134</v>
      </c>
      <c r="DB84" t="s">
        <v>134</v>
      </c>
      <c r="DC84" t="s">
        <v>134</v>
      </c>
      <c r="DD84" t="s">
        <v>136</v>
      </c>
      <c r="DF84" t="s">
        <v>2433</v>
      </c>
      <c r="DG84" t="s">
        <v>8754</v>
      </c>
      <c r="DH84" t="s">
        <v>3603</v>
      </c>
      <c r="DI84" t="s">
        <v>246</v>
      </c>
      <c r="DJ84" s="4">
        <v>70570</v>
      </c>
      <c r="DK84" t="s">
        <v>3260</v>
      </c>
      <c r="DL84" t="s">
        <v>136</v>
      </c>
      <c r="DM84">
        <v>1</v>
      </c>
      <c r="DN84" t="s">
        <v>8755</v>
      </c>
      <c r="DO84" t="s">
        <v>3603</v>
      </c>
      <c r="DP84" t="s">
        <v>246</v>
      </c>
      <c r="DQ84" t="str">
        <f>"70570"</f>
        <v>70570</v>
      </c>
      <c r="DR84" t="s">
        <v>3260</v>
      </c>
      <c r="DS84" t="s">
        <v>8756</v>
      </c>
      <c r="DT84">
        <v>1</v>
      </c>
      <c r="DU84">
        <v>4</v>
      </c>
      <c r="DV84" t="s">
        <v>136</v>
      </c>
      <c r="DW84" t="s">
        <v>134</v>
      </c>
      <c r="DX84" t="s">
        <v>136</v>
      </c>
      <c r="DY84" t="s">
        <v>136</v>
      </c>
      <c r="DZ84">
        <v>1</v>
      </c>
      <c r="EA84" t="s">
        <v>136</v>
      </c>
      <c r="EC84" s="5">
        <v>12.68</v>
      </c>
      <c r="ED84" s="5">
        <v>55</v>
      </c>
      <c r="EE84">
        <v>13377818184</v>
      </c>
      <c r="EF84" t="s">
        <v>8752</v>
      </c>
      <c r="EG84" t="s">
        <v>148</v>
      </c>
      <c r="EH84">
        <v>1</v>
      </c>
    </row>
    <row r="85" spans="1:138" ht="15" customHeight="1" x14ac:dyDescent="0.35">
      <c r="A85" t="s">
        <v>21830</v>
      </c>
      <c r="B85" t="s">
        <v>273</v>
      </c>
      <c r="C85" s="1">
        <v>44092.718672685187</v>
      </c>
      <c r="D85" s="1">
        <v>44109</v>
      </c>
      <c r="E85" t="s">
        <v>133</v>
      </c>
      <c r="F85" t="s">
        <v>134</v>
      </c>
      <c r="G85" t="s">
        <v>135</v>
      </c>
      <c r="H85" t="s">
        <v>134</v>
      </c>
      <c r="I85" t="s">
        <v>9306</v>
      </c>
      <c r="K85" t="s">
        <v>9307</v>
      </c>
      <c r="L85" t="s">
        <v>21831</v>
      </c>
      <c r="M85" t="s">
        <v>373</v>
      </c>
      <c r="N85" t="s">
        <v>374</v>
      </c>
      <c r="O85" s="4">
        <v>78737</v>
      </c>
      <c r="P85" t="s">
        <v>140</v>
      </c>
      <c r="Q85" t="s">
        <v>2754</v>
      </c>
      <c r="R85">
        <v>15129947918</v>
      </c>
      <c r="T85">
        <v>115115</v>
      </c>
      <c r="U85" t="s">
        <v>370</v>
      </c>
      <c r="V85" t="s">
        <v>6694</v>
      </c>
      <c r="X85" t="s">
        <v>9309</v>
      </c>
      <c r="Y85" t="s">
        <v>9310</v>
      </c>
      <c r="AA85" t="s">
        <v>373</v>
      </c>
      <c r="AB85" t="s">
        <v>374</v>
      </c>
      <c r="AC85" s="4">
        <v>78737</v>
      </c>
      <c r="AD85" t="s">
        <v>140</v>
      </c>
      <c r="AF85">
        <v>15129947918</v>
      </c>
      <c r="AH85" t="s">
        <v>9311</v>
      </c>
      <c r="AI85" t="s">
        <v>226</v>
      </c>
      <c r="AJ85" t="s">
        <v>370</v>
      </c>
      <c r="AK85" t="s">
        <v>371</v>
      </c>
      <c r="AM85" t="s">
        <v>372</v>
      </c>
      <c r="AO85" t="s">
        <v>373</v>
      </c>
      <c r="AP85" t="s">
        <v>374</v>
      </c>
      <c r="AQ85" s="4">
        <v>78737</v>
      </c>
      <c r="AR85" t="s">
        <v>140</v>
      </c>
      <c r="AT85">
        <v>15128942128</v>
      </c>
      <c r="AV85" t="s">
        <v>375</v>
      </c>
      <c r="AW85" t="s">
        <v>376</v>
      </c>
      <c r="AX85" t="s">
        <v>374</v>
      </c>
      <c r="AY85" t="s">
        <v>377</v>
      </c>
      <c r="AZ85" t="s">
        <v>378</v>
      </c>
      <c r="BA85" t="s">
        <v>379</v>
      </c>
      <c r="BB85" t="s">
        <v>134</v>
      </c>
      <c r="BC85" t="s">
        <v>134</v>
      </c>
      <c r="BD85" t="s">
        <v>148</v>
      </c>
      <c r="BE85" t="s">
        <v>134</v>
      </c>
      <c r="BF85" t="s">
        <v>136</v>
      </c>
      <c r="BG85" t="s">
        <v>134</v>
      </c>
      <c r="BH85" t="s">
        <v>136</v>
      </c>
      <c r="BN85" t="s">
        <v>21832</v>
      </c>
      <c r="BO85" t="s">
        <v>381</v>
      </c>
      <c r="BP85">
        <v>24</v>
      </c>
      <c r="BQ85">
        <v>24</v>
      </c>
      <c r="BS85" s="1">
        <v>44109</v>
      </c>
      <c r="BT85" s="1">
        <v>44211</v>
      </c>
      <c r="BU85" s="1">
        <v>44109</v>
      </c>
      <c r="BV85" s="1">
        <v>44211</v>
      </c>
      <c r="BW85" t="s">
        <v>136</v>
      </c>
      <c r="BX85">
        <v>45</v>
      </c>
      <c r="BY85">
        <v>0</v>
      </c>
      <c r="BZ85">
        <v>8</v>
      </c>
      <c r="CA85">
        <v>8</v>
      </c>
      <c r="CB85">
        <v>8</v>
      </c>
      <c r="CC85">
        <v>8</v>
      </c>
      <c r="CD85">
        <v>8</v>
      </c>
      <c r="CE85">
        <v>5</v>
      </c>
      <c r="CF85" t="str">
        <f>"7:30 AM"</f>
        <v>7:30 AM</v>
      </c>
      <c r="CG85" t="str">
        <f>"4:30 PM"</f>
        <v>4:30 PM</v>
      </c>
      <c r="CH85" s="5">
        <v>14.58</v>
      </c>
      <c r="CI85" t="s">
        <v>146</v>
      </c>
      <c r="CL85" t="s">
        <v>136</v>
      </c>
      <c r="CM85" t="s">
        <v>312</v>
      </c>
      <c r="CN85" t="s">
        <v>148</v>
      </c>
      <c r="CO85" t="s">
        <v>618</v>
      </c>
      <c r="CP85" t="s">
        <v>149</v>
      </c>
      <c r="CQ85">
        <v>0</v>
      </c>
      <c r="CR85">
        <v>0</v>
      </c>
      <c r="CS85" t="s">
        <v>136</v>
      </c>
      <c r="CT85" t="s">
        <v>136</v>
      </c>
      <c r="CU85" t="s">
        <v>136</v>
      </c>
      <c r="CV85" t="s">
        <v>134</v>
      </c>
      <c r="CW85" t="s">
        <v>134</v>
      </c>
      <c r="CX85">
        <v>50</v>
      </c>
      <c r="CY85" t="s">
        <v>134</v>
      </c>
      <c r="CZ85" t="s">
        <v>134</v>
      </c>
      <c r="DA85" t="s">
        <v>134</v>
      </c>
      <c r="DB85" t="s">
        <v>134</v>
      </c>
      <c r="DC85" t="s">
        <v>134</v>
      </c>
      <c r="DD85" t="s">
        <v>136</v>
      </c>
      <c r="DF85" t="s">
        <v>619</v>
      </c>
      <c r="DG85" t="s">
        <v>21833</v>
      </c>
      <c r="DH85" t="s">
        <v>21834</v>
      </c>
      <c r="DI85" t="s">
        <v>365</v>
      </c>
      <c r="DJ85" s="4">
        <v>52209</v>
      </c>
      <c r="DK85" t="s">
        <v>6232</v>
      </c>
      <c r="DL85" t="s">
        <v>136</v>
      </c>
      <c r="DM85">
        <v>2</v>
      </c>
      <c r="DN85" t="s">
        <v>21835</v>
      </c>
      <c r="DO85" t="s">
        <v>21836</v>
      </c>
      <c r="DP85" t="s">
        <v>365</v>
      </c>
      <c r="DQ85" t="str">
        <f>"50158"</f>
        <v>50158</v>
      </c>
      <c r="DR85" t="s">
        <v>886</v>
      </c>
      <c r="DS85" t="s">
        <v>907</v>
      </c>
      <c r="DT85">
        <v>2</v>
      </c>
      <c r="DU85">
        <v>4</v>
      </c>
      <c r="DV85" t="s">
        <v>134</v>
      </c>
      <c r="DW85" t="s">
        <v>134</v>
      </c>
      <c r="DX85" t="s">
        <v>134</v>
      </c>
      <c r="DY85" t="s">
        <v>134</v>
      </c>
      <c r="DZ85">
        <v>6</v>
      </c>
      <c r="EA85" t="s">
        <v>134</v>
      </c>
      <c r="EB85" s="5">
        <v>12.68</v>
      </c>
      <c r="EC85" s="5">
        <v>12.68</v>
      </c>
      <c r="ED85" s="5">
        <v>55</v>
      </c>
      <c r="EE85">
        <v>15129947918</v>
      </c>
      <c r="EF85" t="s">
        <v>9311</v>
      </c>
      <c r="EG85" t="s">
        <v>148</v>
      </c>
      <c r="EH85">
        <v>0</v>
      </c>
    </row>
    <row r="86" spans="1:138" ht="15" customHeight="1" x14ac:dyDescent="0.35">
      <c r="A86" t="s">
        <v>4163</v>
      </c>
      <c r="B86" t="s">
        <v>273</v>
      </c>
      <c r="C86" s="1">
        <v>44096.65418553241</v>
      </c>
      <c r="D86" s="1">
        <v>44109</v>
      </c>
      <c r="E86" t="s">
        <v>133</v>
      </c>
      <c r="F86" t="s">
        <v>136</v>
      </c>
      <c r="G86" t="s">
        <v>135</v>
      </c>
      <c r="H86" t="s">
        <v>136</v>
      </c>
      <c r="I86" t="s">
        <v>4164</v>
      </c>
      <c r="K86" t="s">
        <v>4165</v>
      </c>
      <c r="M86" t="s">
        <v>4166</v>
      </c>
      <c r="N86" t="s">
        <v>1187</v>
      </c>
      <c r="O86" s="4">
        <v>67757</v>
      </c>
      <c r="P86" t="s">
        <v>140</v>
      </c>
      <c r="R86">
        <v>17853868090</v>
      </c>
      <c r="T86">
        <v>112111</v>
      </c>
      <c r="U86" t="s">
        <v>4167</v>
      </c>
      <c r="V86" t="s">
        <v>4168</v>
      </c>
      <c r="W86" t="s">
        <v>403</v>
      </c>
      <c r="X86" t="s">
        <v>164</v>
      </c>
      <c r="Y86" t="s">
        <v>4165</v>
      </c>
      <c r="AA86" t="s">
        <v>4166</v>
      </c>
      <c r="AB86" t="s">
        <v>1187</v>
      </c>
      <c r="AC86" s="4">
        <v>67757</v>
      </c>
      <c r="AD86" t="s">
        <v>140</v>
      </c>
      <c r="AF86">
        <v>17853868090</v>
      </c>
      <c r="AH86" t="s">
        <v>155</v>
      </c>
      <c r="AI86" t="s">
        <v>168</v>
      </c>
      <c r="AJ86" t="s">
        <v>281</v>
      </c>
      <c r="AK86" t="s">
        <v>282</v>
      </c>
      <c r="AL86" t="s">
        <v>250</v>
      </c>
      <c r="AM86" t="s">
        <v>283</v>
      </c>
      <c r="AN86" t="s">
        <v>284</v>
      </c>
      <c r="AO86" t="s">
        <v>285</v>
      </c>
      <c r="AP86" t="s">
        <v>221</v>
      </c>
      <c r="AQ86" s="4">
        <v>37862</v>
      </c>
      <c r="AR86" t="s">
        <v>140</v>
      </c>
      <c r="AT86">
        <v>18653663731</v>
      </c>
      <c r="AV86" t="s">
        <v>286</v>
      </c>
      <c r="AW86" t="s">
        <v>287</v>
      </c>
      <c r="AZ86" t="s">
        <v>334</v>
      </c>
      <c r="BA86" t="s">
        <v>335</v>
      </c>
      <c r="BB86" t="s">
        <v>136</v>
      </c>
      <c r="BC86" t="s">
        <v>136</v>
      </c>
      <c r="BD86" t="s">
        <v>148</v>
      </c>
      <c r="BE86" t="s">
        <v>136</v>
      </c>
      <c r="BF86" t="s">
        <v>136</v>
      </c>
      <c r="BG86" t="s">
        <v>134</v>
      </c>
      <c r="BH86" t="s">
        <v>136</v>
      </c>
      <c r="BN86" t="s">
        <v>4169</v>
      </c>
      <c r="BO86" t="s">
        <v>291</v>
      </c>
      <c r="BP86">
        <v>3</v>
      </c>
      <c r="BQ86">
        <v>3</v>
      </c>
      <c r="BS86" s="1">
        <v>44166</v>
      </c>
      <c r="BT86" s="1">
        <v>44317</v>
      </c>
      <c r="BU86" s="1">
        <v>44166</v>
      </c>
      <c r="BV86" s="1">
        <v>44317</v>
      </c>
      <c r="BW86" t="s">
        <v>136</v>
      </c>
      <c r="BX86">
        <v>40</v>
      </c>
      <c r="BY86">
        <v>0</v>
      </c>
      <c r="BZ86">
        <v>8</v>
      </c>
      <c r="CA86">
        <v>8</v>
      </c>
      <c r="CB86">
        <v>8</v>
      </c>
      <c r="CC86">
        <v>8</v>
      </c>
      <c r="CD86">
        <v>8</v>
      </c>
      <c r="CE86">
        <v>0</v>
      </c>
      <c r="CF86" t="str">
        <f>"8:00 AM"</f>
        <v>8:00 AM</v>
      </c>
      <c r="CG86" t="str">
        <f>"5:00 PM"</f>
        <v>5:00 PM</v>
      </c>
      <c r="CH86" s="5">
        <v>14.99</v>
      </c>
      <c r="CI86" t="s">
        <v>146</v>
      </c>
      <c r="CL86" t="s">
        <v>134</v>
      </c>
      <c r="CM86" t="s">
        <v>354</v>
      </c>
      <c r="CN86" t="s">
        <v>1241</v>
      </c>
      <c r="CO86" s="2" t="s">
        <v>2368</v>
      </c>
      <c r="CP86" t="s">
        <v>149</v>
      </c>
      <c r="CQ86">
        <v>3</v>
      </c>
      <c r="CR86">
        <v>0</v>
      </c>
      <c r="CS86" t="s">
        <v>136</v>
      </c>
      <c r="CT86" t="s">
        <v>134</v>
      </c>
      <c r="CU86" t="s">
        <v>136</v>
      </c>
      <c r="CV86" t="s">
        <v>134</v>
      </c>
      <c r="CW86" t="s">
        <v>134</v>
      </c>
      <c r="CX86">
        <v>50</v>
      </c>
      <c r="CY86" t="s">
        <v>134</v>
      </c>
      <c r="CZ86" t="s">
        <v>136</v>
      </c>
      <c r="DA86" t="s">
        <v>136</v>
      </c>
      <c r="DB86" t="s">
        <v>136</v>
      </c>
      <c r="DC86" t="s">
        <v>134</v>
      </c>
      <c r="DD86" t="s">
        <v>136</v>
      </c>
      <c r="DF86" t="s">
        <v>4170</v>
      </c>
      <c r="DG86" t="s">
        <v>4165</v>
      </c>
      <c r="DH86" t="s">
        <v>4166</v>
      </c>
      <c r="DI86" t="s">
        <v>1187</v>
      </c>
      <c r="DJ86" s="4">
        <v>67757</v>
      </c>
      <c r="DK86" t="s">
        <v>2274</v>
      </c>
      <c r="DL86" t="s">
        <v>136</v>
      </c>
      <c r="DM86">
        <v>1</v>
      </c>
      <c r="DN86" t="s">
        <v>4171</v>
      </c>
      <c r="DO86" t="s">
        <v>4166</v>
      </c>
      <c r="DP86" t="s">
        <v>1187</v>
      </c>
      <c r="DQ86" t="str">
        <f>"67757"</f>
        <v>67757</v>
      </c>
      <c r="DR86" t="s">
        <v>2274</v>
      </c>
      <c r="DS86" t="s">
        <v>296</v>
      </c>
      <c r="DT86">
        <v>1</v>
      </c>
      <c r="DU86">
        <v>3</v>
      </c>
      <c r="DV86" t="s">
        <v>134</v>
      </c>
      <c r="DW86" t="s">
        <v>134</v>
      </c>
      <c r="DX86" t="s">
        <v>134</v>
      </c>
      <c r="DY86" t="s">
        <v>136</v>
      </c>
      <c r="DZ86">
        <v>1</v>
      </c>
      <c r="EA86" t="s">
        <v>136</v>
      </c>
      <c r="EC86" s="5">
        <v>12.68</v>
      </c>
      <c r="ED86" s="5">
        <v>55</v>
      </c>
      <c r="EE86">
        <v>17853868090</v>
      </c>
      <c r="EF86" t="s">
        <v>4172</v>
      </c>
      <c r="EG86" t="s">
        <v>3046</v>
      </c>
      <c r="EH86">
        <v>1</v>
      </c>
    </row>
    <row r="87" spans="1:138" ht="15" customHeight="1" x14ac:dyDescent="0.35">
      <c r="A87" t="s">
        <v>22402</v>
      </c>
      <c r="B87" t="s">
        <v>157</v>
      </c>
      <c r="C87" s="1">
        <v>44097.65533159722</v>
      </c>
      <c r="D87" s="1">
        <v>44109</v>
      </c>
      <c r="E87" t="s">
        <v>579</v>
      </c>
      <c r="F87" t="s">
        <v>136</v>
      </c>
      <c r="G87" t="s">
        <v>135</v>
      </c>
      <c r="H87" t="s">
        <v>136</v>
      </c>
      <c r="I87" t="s">
        <v>15072</v>
      </c>
      <c r="K87" t="s">
        <v>15073</v>
      </c>
      <c r="L87" t="s">
        <v>22403</v>
      </c>
      <c r="M87" t="s">
        <v>15074</v>
      </c>
      <c r="N87" t="s">
        <v>584</v>
      </c>
      <c r="O87" s="4">
        <v>84638</v>
      </c>
      <c r="P87" t="s">
        <v>140</v>
      </c>
      <c r="R87">
        <v>14356230416</v>
      </c>
      <c r="T87">
        <v>112111</v>
      </c>
      <c r="U87" t="s">
        <v>15075</v>
      </c>
      <c r="V87" t="s">
        <v>5581</v>
      </c>
      <c r="X87" t="s">
        <v>164</v>
      </c>
      <c r="Y87" t="s">
        <v>22404</v>
      </c>
      <c r="AA87" t="s">
        <v>15074</v>
      </c>
      <c r="AB87" t="s">
        <v>584</v>
      </c>
      <c r="AC87" s="4">
        <v>84638</v>
      </c>
      <c r="AD87" t="s">
        <v>140</v>
      </c>
      <c r="AF87">
        <v>18014201800</v>
      </c>
      <c r="AH87" t="s">
        <v>15076</v>
      </c>
      <c r="AI87" t="s">
        <v>168</v>
      </c>
      <c r="AJ87" t="s">
        <v>588</v>
      </c>
      <c r="AK87" t="s">
        <v>589</v>
      </c>
      <c r="AM87" t="s">
        <v>590</v>
      </c>
      <c r="AO87" t="s">
        <v>591</v>
      </c>
      <c r="AP87" t="s">
        <v>592</v>
      </c>
      <c r="AQ87" s="4">
        <v>82601</v>
      </c>
      <c r="AR87" t="s">
        <v>140</v>
      </c>
      <c r="AT87">
        <v>13074722105</v>
      </c>
      <c r="AV87" t="s">
        <v>593</v>
      </c>
      <c r="AW87" t="s">
        <v>594</v>
      </c>
      <c r="AZ87" t="s">
        <v>334</v>
      </c>
      <c r="BA87" t="s">
        <v>335</v>
      </c>
      <c r="BB87" t="s">
        <v>136</v>
      </c>
      <c r="BC87" t="s">
        <v>136</v>
      </c>
      <c r="BD87" t="s">
        <v>148</v>
      </c>
      <c r="BE87" t="s">
        <v>136</v>
      </c>
      <c r="BF87" t="s">
        <v>136</v>
      </c>
      <c r="BG87" t="s">
        <v>134</v>
      </c>
      <c r="BH87" t="s">
        <v>136</v>
      </c>
      <c r="BN87" t="s">
        <v>22405</v>
      </c>
      <c r="BO87" t="s">
        <v>2952</v>
      </c>
      <c r="BP87">
        <v>4</v>
      </c>
      <c r="BQ87">
        <v>4</v>
      </c>
      <c r="BR87">
        <v>4</v>
      </c>
      <c r="BS87" s="1">
        <v>44141</v>
      </c>
      <c r="BT87" s="1">
        <v>44227</v>
      </c>
      <c r="BU87" s="1">
        <v>44141</v>
      </c>
      <c r="BV87" s="1">
        <v>44227</v>
      </c>
      <c r="BW87" t="s">
        <v>134</v>
      </c>
      <c r="CH87" s="5">
        <v>1682.33</v>
      </c>
      <c r="CI87" t="s">
        <v>597</v>
      </c>
      <c r="CJ87">
        <v>0</v>
      </c>
      <c r="CK87" t="s">
        <v>1362</v>
      </c>
      <c r="CL87" t="s">
        <v>136</v>
      </c>
      <c r="CM87" t="s">
        <v>354</v>
      </c>
      <c r="CN87" t="s">
        <v>945</v>
      </c>
      <c r="CO87" t="s">
        <v>2225</v>
      </c>
      <c r="CP87" t="s">
        <v>149</v>
      </c>
      <c r="CQ87">
        <v>6</v>
      </c>
      <c r="CR87">
        <v>0</v>
      </c>
      <c r="CS87" t="s">
        <v>136</v>
      </c>
      <c r="CT87" t="s">
        <v>134</v>
      </c>
      <c r="CU87" t="s">
        <v>136</v>
      </c>
      <c r="CV87" t="s">
        <v>136</v>
      </c>
      <c r="CW87" t="s">
        <v>134</v>
      </c>
      <c r="CX87">
        <v>50</v>
      </c>
      <c r="CY87" t="s">
        <v>134</v>
      </c>
      <c r="CZ87" t="s">
        <v>136</v>
      </c>
      <c r="DA87" t="s">
        <v>134</v>
      </c>
      <c r="DB87" t="s">
        <v>136</v>
      </c>
      <c r="DC87" t="s">
        <v>136</v>
      </c>
      <c r="DD87" t="s">
        <v>136</v>
      </c>
      <c r="DF87" s="2" t="s">
        <v>7491</v>
      </c>
      <c r="DG87" t="s">
        <v>15073</v>
      </c>
      <c r="DH87" t="s">
        <v>15074</v>
      </c>
      <c r="DI87" t="s">
        <v>584</v>
      </c>
      <c r="DJ87" s="4">
        <v>84638</v>
      </c>
      <c r="DK87" t="s">
        <v>3614</v>
      </c>
      <c r="DL87" t="s">
        <v>136</v>
      </c>
      <c r="DM87">
        <v>1</v>
      </c>
      <c r="DN87" t="s">
        <v>15073</v>
      </c>
      <c r="DO87" t="s">
        <v>15074</v>
      </c>
      <c r="DP87" t="s">
        <v>584</v>
      </c>
      <c r="DQ87" t="str">
        <f>"86438"</f>
        <v>86438</v>
      </c>
      <c r="DR87" t="s">
        <v>3614</v>
      </c>
      <c r="DS87" t="s">
        <v>1099</v>
      </c>
      <c r="DT87">
        <v>2</v>
      </c>
      <c r="DU87">
        <v>6</v>
      </c>
      <c r="DV87" t="s">
        <v>136</v>
      </c>
      <c r="DW87" t="s">
        <v>136</v>
      </c>
      <c r="DX87" t="s">
        <v>134</v>
      </c>
      <c r="DY87" t="s">
        <v>134</v>
      </c>
      <c r="DZ87">
        <v>3</v>
      </c>
      <c r="EA87" t="s">
        <v>136</v>
      </c>
      <c r="EC87" s="5">
        <v>12.68</v>
      </c>
      <c r="ED87" s="5">
        <v>55</v>
      </c>
      <c r="EE87">
        <v>13074722105</v>
      </c>
      <c r="EF87" t="s">
        <v>593</v>
      </c>
      <c r="EG87" t="s">
        <v>148</v>
      </c>
      <c r="EH87">
        <v>0</v>
      </c>
    </row>
    <row r="88" spans="1:138" ht="15" customHeight="1" x14ac:dyDescent="0.35">
      <c r="A88" t="s">
        <v>20983</v>
      </c>
      <c r="B88" t="s">
        <v>157</v>
      </c>
      <c r="C88" s="1">
        <v>44097.722381250001</v>
      </c>
      <c r="D88" s="1">
        <v>44109</v>
      </c>
      <c r="E88" t="s">
        <v>579</v>
      </c>
      <c r="F88" t="s">
        <v>136</v>
      </c>
      <c r="G88" t="s">
        <v>135</v>
      </c>
      <c r="H88" t="s">
        <v>136</v>
      </c>
      <c r="I88" t="s">
        <v>19040</v>
      </c>
      <c r="K88" t="s">
        <v>19041</v>
      </c>
      <c r="L88" t="s">
        <v>20984</v>
      </c>
      <c r="M88" t="s">
        <v>2089</v>
      </c>
      <c r="N88" t="s">
        <v>592</v>
      </c>
      <c r="O88" s="4">
        <v>83101</v>
      </c>
      <c r="P88" t="s">
        <v>140</v>
      </c>
      <c r="R88">
        <v>13077278199</v>
      </c>
      <c r="T88">
        <v>112410</v>
      </c>
      <c r="U88" t="s">
        <v>2896</v>
      </c>
      <c r="V88" t="s">
        <v>20985</v>
      </c>
      <c r="X88" t="s">
        <v>1091</v>
      </c>
      <c r="Y88" t="s">
        <v>19041</v>
      </c>
      <c r="Z88" t="s">
        <v>148</v>
      </c>
      <c r="AA88" t="s">
        <v>2089</v>
      </c>
      <c r="AB88" t="s">
        <v>592</v>
      </c>
      <c r="AC88" s="4">
        <v>83101</v>
      </c>
      <c r="AD88" t="s">
        <v>140</v>
      </c>
      <c r="AF88">
        <v>13078776693</v>
      </c>
      <c r="AH88" t="s">
        <v>19043</v>
      </c>
      <c r="AI88" t="s">
        <v>168</v>
      </c>
      <c r="AJ88" t="s">
        <v>588</v>
      </c>
      <c r="AK88" t="s">
        <v>589</v>
      </c>
      <c r="AM88" t="s">
        <v>590</v>
      </c>
      <c r="AO88" t="s">
        <v>591</v>
      </c>
      <c r="AP88" t="s">
        <v>592</v>
      </c>
      <c r="AQ88" s="4">
        <v>82601</v>
      </c>
      <c r="AR88" t="s">
        <v>140</v>
      </c>
      <c r="AT88">
        <v>13074722105</v>
      </c>
      <c r="AV88" t="s">
        <v>593</v>
      </c>
      <c r="AW88" t="s">
        <v>594</v>
      </c>
      <c r="AZ88" t="s">
        <v>334</v>
      </c>
      <c r="BA88" t="s">
        <v>335</v>
      </c>
      <c r="BB88" t="s">
        <v>136</v>
      </c>
      <c r="BC88" t="s">
        <v>136</v>
      </c>
      <c r="BD88" t="s">
        <v>148</v>
      </c>
      <c r="BE88" t="s">
        <v>136</v>
      </c>
      <c r="BF88" t="s">
        <v>136</v>
      </c>
      <c r="BG88" t="s">
        <v>134</v>
      </c>
      <c r="BH88" t="s">
        <v>136</v>
      </c>
      <c r="BN88" t="s">
        <v>20986</v>
      </c>
      <c r="BO88" t="s">
        <v>2952</v>
      </c>
      <c r="BP88">
        <v>15</v>
      </c>
      <c r="BQ88">
        <v>15</v>
      </c>
      <c r="BR88">
        <v>15</v>
      </c>
      <c r="BS88" s="1">
        <v>44161</v>
      </c>
      <c r="BT88" s="1">
        <v>44242</v>
      </c>
      <c r="BU88" s="1">
        <v>44161</v>
      </c>
      <c r="BV88" s="1">
        <v>44242</v>
      </c>
      <c r="BW88" t="s">
        <v>134</v>
      </c>
      <c r="CH88" s="5">
        <v>1682.33</v>
      </c>
      <c r="CI88" t="s">
        <v>597</v>
      </c>
      <c r="CJ88">
        <v>0</v>
      </c>
      <c r="CK88" t="s">
        <v>1362</v>
      </c>
      <c r="CL88" t="s">
        <v>136</v>
      </c>
      <c r="CM88" t="s">
        <v>354</v>
      </c>
      <c r="CN88" t="s">
        <v>599</v>
      </c>
      <c r="CO88" t="s">
        <v>2225</v>
      </c>
      <c r="CP88" t="s">
        <v>149</v>
      </c>
      <c r="CQ88">
        <v>6</v>
      </c>
      <c r="CR88">
        <v>0</v>
      </c>
      <c r="CS88" t="s">
        <v>136</v>
      </c>
      <c r="CT88" t="s">
        <v>134</v>
      </c>
      <c r="CU88" t="s">
        <v>136</v>
      </c>
      <c r="CV88" t="s">
        <v>136</v>
      </c>
      <c r="CW88" t="s">
        <v>134</v>
      </c>
      <c r="CX88">
        <v>50</v>
      </c>
      <c r="CY88" t="s">
        <v>134</v>
      </c>
      <c r="CZ88" t="s">
        <v>136</v>
      </c>
      <c r="DA88" t="s">
        <v>134</v>
      </c>
      <c r="DB88" t="s">
        <v>136</v>
      </c>
      <c r="DC88" t="s">
        <v>136</v>
      </c>
      <c r="DD88" t="s">
        <v>136</v>
      </c>
      <c r="DF88" s="2" t="s">
        <v>2272</v>
      </c>
      <c r="DG88" t="s">
        <v>19046</v>
      </c>
      <c r="DH88" t="s">
        <v>2089</v>
      </c>
      <c r="DI88" t="s">
        <v>592</v>
      </c>
      <c r="DJ88" s="4">
        <v>83101</v>
      </c>
      <c r="DK88" t="s">
        <v>1822</v>
      </c>
      <c r="DL88" t="s">
        <v>136</v>
      </c>
      <c r="DM88">
        <v>1</v>
      </c>
      <c r="DN88" t="s">
        <v>19041</v>
      </c>
      <c r="DO88" t="s">
        <v>2089</v>
      </c>
      <c r="DP88" t="s">
        <v>592</v>
      </c>
      <c r="DQ88" t="str">
        <f>"83101"</f>
        <v>83101</v>
      </c>
      <c r="DR88" t="s">
        <v>1822</v>
      </c>
      <c r="DS88" t="s">
        <v>1099</v>
      </c>
      <c r="DT88">
        <v>3</v>
      </c>
      <c r="DU88">
        <v>9</v>
      </c>
      <c r="DV88" t="s">
        <v>136</v>
      </c>
      <c r="DW88" t="s">
        <v>136</v>
      </c>
      <c r="DX88" t="s">
        <v>134</v>
      </c>
      <c r="DY88" t="s">
        <v>134</v>
      </c>
      <c r="DZ88">
        <v>2</v>
      </c>
      <c r="EA88" t="s">
        <v>136</v>
      </c>
      <c r="EC88" s="5">
        <v>12.68</v>
      </c>
      <c r="ED88" s="5">
        <v>55</v>
      </c>
      <c r="EE88">
        <v>13074722105</v>
      </c>
      <c r="EF88" t="s">
        <v>593</v>
      </c>
      <c r="EG88" t="s">
        <v>148</v>
      </c>
      <c r="EH88">
        <v>0</v>
      </c>
    </row>
    <row r="89" spans="1:138" ht="15" customHeight="1" x14ac:dyDescent="0.35">
      <c r="A89" t="s">
        <v>23011</v>
      </c>
      <c r="B89" t="s">
        <v>157</v>
      </c>
      <c r="C89" s="1">
        <v>44097.732843981481</v>
      </c>
      <c r="D89" s="1">
        <v>44109</v>
      </c>
      <c r="E89" t="s">
        <v>579</v>
      </c>
      <c r="F89" t="s">
        <v>136</v>
      </c>
      <c r="G89" t="s">
        <v>135</v>
      </c>
      <c r="H89" t="s">
        <v>136</v>
      </c>
      <c r="I89" t="s">
        <v>23012</v>
      </c>
      <c r="K89" t="s">
        <v>23013</v>
      </c>
      <c r="L89" t="s">
        <v>23014</v>
      </c>
      <c r="M89" t="s">
        <v>12907</v>
      </c>
      <c r="N89" t="s">
        <v>584</v>
      </c>
      <c r="O89" s="4">
        <v>84720</v>
      </c>
      <c r="P89" t="s">
        <v>140</v>
      </c>
      <c r="R89">
        <v>14355598484</v>
      </c>
      <c r="T89">
        <v>112410</v>
      </c>
      <c r="U89" t="s">
        <v>2745</v>
      </c>
      <c r="V89" t="s">
        <v>23015</v>
      </c>
      <c r="X89" t="s">
        <v>164</v>
      </c>
      <c r="Y89" t="s">
        <v>23013</v>
      </c>
      <c r="AA89" t="s">
        <v>12907</v>
      </c>
      <c r="AB89" t="s">
        <v>584</v>
      </c>
      <c r="AC89" s="4">
        <v>84720</v>
      </c>
      <c r="AD89" t="s">
        <v>140</v>
      </c>
      <c r="AF89">
        <v>14355598484</v>
      </c>
      <c r="AH89" t="s">
        <v>23016</v>
      </c>
      <c r="AI89" t="s">
        <v>168</v>
      </c>
      <c r="AJ89" t="s">
        <v>588</v>
      </c>
      <c r="AK89" t="s">
        <v>589</v>
      </c>
      <c r="AM89" t="s">
        <v>590</v>
      </c>
      <c r="AO89" t="s">
        <v>591</v>
      </c>
      <c r="AP89" t="s">
        <v>592</v>
      </c>
      <c r="AQ89" s="4">
        <v>82601</v>
      </c>
      <c r="AR89" t="s">
        <v>140</v>
      </c>
      <c r="AT89">
        <v>13074722105</v>
      </c>
      <c r="AV89" t="s">
        <v>593</v>
      </c>
      <c r="AW89" t="s">
        <v>594</v>
      </c>
      <c r="AZ89" t="s">
        <v>334</v>
      </c>
      <c r="BA89" t="s">
        <v>335</v>
      </c>
      <c r="BB89" t="s">
        <v>136</v>
      </c>
      <c r="BC89" t="s">
        <v>136</v>
      </c>
      <c r="BD89" t="s">
        <v>148</v>
      </c>
      <c r="BE89" t="s">
        <v>136</v>
      </c>
      <c r="BF89" t="s">
        <v>136</v>
      </c>
      <c r="BG89" t="s">
        <v>134</v>
      </c>
      <c r="BH89" t="s">
        <v>136</v>
      </c>
      <c r="BN89" t="s">
        <v>23017</v>
      </c>
      <c r="BO89" t="s">
        <v>596</v>
      </c>
      <c r="BP89">
        <v>1</v>
      </c>
      <c r="BQ89">
        <v>1</v>
      </c>
      <c r="BR89">
        <v>1</v>
      </c>
      <c r="BS89" s="1">
        <v>44161</v>
      </c>
      <c r="BT89" s="1">
        <v>44255</v>
      </c>
      <c r="BU89" s="1">
        <v>44161</v>
      </c>
      <c r="BV89" s="1">
        <v>44255</v>
      </c>
      <c r="BW89" t="s">
        <v>134</v>
      </c>
      <c r="CH89" s="5">
        <v>1682.33</v>
      </c>
      <c r="CI89" t="s">
        <v>597</v>
      </c>
      <c r="CJ89">
        <v>0</v>
      </c>
      <c r="CK89" t="s">
        <v>2224</v>
      </c>
      <c r="CL89" t="s">
        <v>136</v>
      </c>
      <c r="CM89" t="s">
        <v>354</v>
      </c>
      <c r="CN89" t="s">
        <v>945</v>
      </c>
      <c r="CO89" t="s">
        <v>2225</v>
      </c>
      <c r="CP89" t="s">
        <v>149</v>
      </c>
      <c r="CQ89">
        <v>6</v>
      </c>
      <c r="CR89">
        <v>0</v>
      </c>
      <c r="CS89" t="s">
        <v>136</v>
      </c>
      <c r="CT89" t="s">
        <v>134</v>
      </c>
      <c r="CU89" t="s">
        <v>136</v>
      </c>
      <c r="CV89" t="s">
        <v>136</v>
      </c>
      <c r="CW89" t="s">
        <v>134</v>
      </c>
      <c r="CX89">
        <v>50</v>
      </c>
      <c r="CY89" t="s">
        <v>134</v>
      </c>
      <c r="CZ89" t="s">
        <v>136</v>
      </c>
      <c r="DA89" t="s">
        <v>134</v>
      </c>
      <c r="DB89" t="s">
        <v>136</v>
      </c>
      <c r="DC89" t="s">
        <v>136</v>
      </c>
      <c r="DD89" t="s">
        <v>136</v>
      </c>
      <c r="DF89" s="2" t="s">
        <v>2272</v>
      </c>
      <c r="DG89" t="s">
        <v>23018</v>
      </c>
      <c r="DH89" t="s">
        <v>12907</v>
      </c>
      <c r="DI89" t="s">
        <v>584</v>
      </c>
      <c r="DJ89" s="4">
        <v>84721</v>
      </c>
      <c r="DK89" t="s">
        <v>2680</v>
      </c>
      <c r="DL89" t="s">
        <v>136</v>
      </c>
      <c r="DM89">
        <v>1</v>
      </c>
      <c r="DN89" t="s">
        <v>23018</v>
      </c>
      <c r="DO89" t="s">
        <v>12907</v>
      </c>
      <c r="DP89" t="s">
        <v>584</v>
      </c>
      <c r="DQ89" t="str">
        <f>"84721"</f>
        <v>84721</v>
      </c>
      <c r="DR89" t="s">
        <v>2680</v>
      </c>
      <c r="DS89" t="s">
        <v>605</v>
      </c>
      <c r="DT89">
        <v>2</v>
      </c>
      <c r="DU89">
        <v>3</v>
      </c>
      <c r="DV89" t="s">
        <v>136</v>
      </c>
      <c r="DW89" t="s">
        <v>136</v>
      </c>
      <c r="DX89" t="s">
        <v>134</v>
      </c>
      <c r="DY89" t="s">
        <v>136</v>
      </c>
      <c r="DZ89">
        <v>1</v>
      </c>
      <c r="EA89" t="s">
        <v>136</v>
      </c>
      <c r="EC89" s="5">
        <v>12.68</v>
      </c>
      <c r="ED89" s="5">
        <v>55</v>
      </c>
      <c r="EE89">
        <v>13074722105</v>
      </c>
      <c r="EF89" t="s">
        <v>593</v>
      </c>
      <c r="EG89" t="s">
        <v>148</v>
      </c>
      <c r="EH89">
        <v>0</v>
      </c>
    </row>
    <row r="90" spans="1:138" ht="15" customHeight="1" x14ac:dyDescent="0.35">
      <c r="A90" t="s">
        <v>22941</v>
      </c>
      <c r="B90" t="s">
        <v>157</v>
      </c>
      <c r="C90" s="1">
        <v>44097.752960763886</v>
      </c>
      <c r="D90" s="1">
        <v>44109</v>
      </c>
      <c r="E90" t="s">
        <v>579</v>
      </c>
      <c r="F90" t="s">
        <v>136</v>
      </c>
      <c r="G90" t="s">
        <v>135</v>
      </c>
      <c r="H90" t="s">
        <v>136</v>
      </c>
      <c r="I90" t="s">
        <v>15497</v>
      </c>
      <c r="K90" t="s">
        <v>15498</v>
      </c>
      <c r="L90" t="s">
        <v>22942</v>
      </c>
      <c r="M90" t="s">
        <v>15499</v>
      </c>
      <c r="N90" t="s">
        <v>592</v>
      </c>
      <c r="O90" s="4">
        <v>82501</v>
      </c>
      <c r="P90" t="s">
        <v>140</v>
      </c>
      <c r="R90">
        <v>13078562153</v>
      </c>
      <c r="T90">
        <v>112111</v>
      </c>
      <c r="U90" t="s">
        <v>1609</v>
      </c>
      <c r="V90" t="s">
        <v>22943</v>
      </c>
      <c r="X90" t="s">
        <v>164</v>
      </c>
      <c r="Y90" t="s">
        <v>15498</v>
      </c>
      <c r="Z90" t="s">
        <v>22942</v>
      </c>
      <c r="AA90" t="s">
        <v>15499</v>
      </c>
      <c r="AB90" t="s">
        <v>592</v>
      </c>
      <c r="AC90" s="4">
        <v>82501</v>
      </c>
      <c r="AD90" t="s">
        <v>140</v>
      </c>
      <c r="AF90">
        <v>13078562153</v>
      </c>
      <c r="AH90" t="s">
        <v>15501</v>
      </c>
      <c r="AI90" t="s">
        <v>168</v>
      </c>
      <c r="AJ90" t="s">
        <v>588</v>
      </c>
      <c r="AK90" t="s">
        <v>589</v>
      </c>
      <c r="AM90" t="s">
        <v>590</v>
      </c>
      <c r="AO90" t="s">
        <v>591</v>
      </c>
      <c r="AP90" t="s">
        <v>592</v>
      </c>
      <c r="AQ90" s="4">
        <v>82601</v>
      </c>
      <c r="AR90" t="s">
        <v>140</v>
      </c>
      <c r="AT90">
        <v>13074722105</v>
      </c>
      <c r="AV90" t="s">
        <v>593</v>
      </c>
      <c r="AW90" t="s">
        <v>594</v>
      </c>
      <c r="AZ90" t="s">
        <v>334</v>
      </c>
      <c r="BA90" t="s">
        <v>335</v>
      </c>
      <c r="BB90" t="s">
        <v>136</v>
      </c>
      <c r="BC90" t="s">
        <v>136</v>
      </c>
      <c r="BD90" t="s">
        <v>148</v>
      </c>
      <c r="BE90" t="s">
        <v>136</v>
      </c>
      <c r="BF90" t="s">
        <v>136</v>
      </c>
      <c r="BG90" t="s">
        <v>134</v>
      </c>
      <c r="BH90" t="s">
        <v>136</v>
      </c>
      <c r="BN90" t="s">
        <v>22944</v>
      </c>
      <c r="BO90" t="s">
        <v>3002</v>
      </c>
      <c r="BP90">
        <v>2</v>
      </c>
      <c r="BQ90">
        <v>2</v>
      </c>
      <c r="BR90">
        <v>2</v>
      </c>
      <c r="BS90" s="1">
        <v>44166</v>
      </c>
      <c r="BT90" s="1">
        <v>44227</v>
      </c>
      <c r="BU90" s="1">
        <v>44166</v>
      </c>
      <c r="BV90" s="1">
        <v>44227</v>
      </c>
      <c r="BW90" t="s">
        <v>134</v>
      </c>
      <c r="CH90" s="5">
        <v>1682.33</v>
      </c>
      <c r="CI90" t="s">
        <v>597</v>
      </c>
      <c r="CJ90">
        <v>0</v>
      </c>
      <c r="CK90" t="s">
        <v>1362</v>
      </c>
      <c r="CL90" t="s">
        <v>136</v>
      </c>
      <c r="CM90" t="s">
        <v>354</v>
      </c>
      <c r="CN90" t="s">
        <v>599</v>
      </c>
      <c r="CO90" t="s">
        <v>2225</v>
      </c>
      <c r="CP90" t="s">
        <v>149</v>
      </c>
      <c r="CQ90">
        <v>6</v>
      </c>
      <c r="CR90">
        <v>0</v>
      </c>
      <c r="CS90" t="s">
        <v>136</v>
      </c>
      <c r="CT90" t="s">
        <v>134</v>
      </c>
      <c r="CU90" t="s">
        <v>136</v>
      </c>
      <c r="CV90" t="s">
        <v>136</v>
      </c>
      <c r="CW90" t="s">
        <v>134</v>
      </c>
      <c r="CX90">
        <v>50</v>
      </c>
      <c r="CY90" t="s">
        <v>134</v>
      </c>
      <c r="CZ90" t="s">
        <v>136</v>
      </c>
      <c r="DA90" t="s">
        <v>134</v>
      </c>
      <c r="DB90" t="s">
        <v>136</v>
      </c>
      <c r="DC90" t="s">
        <v>136</v>
      </c>
      <c r="DD90" t="s">
        <v>136</v>
      </c>
      <c r="DF90" s="2" t="s">
        <v>7491</v>
      </c>
      <c r="DG90" t="s">
        <v>22945</v>
      </c>
      <c r="DH90" t="s">
        <v>15499</v>
      </c>
      <c r="DI90" t="s">
        <v>592</v>
      </c>
      <c r="DJ90" s="4">
        <v>82501</v>
      </c>
      <c r="DK90" t="s">
        <v>9798</v>
      </c>
      <c r="DL90" t="s">
        <v>136</v>
      </c>
      <c r="DM90">
        <v>1</v>
      </c>
      <c r="DN90" t="s">
        <v>15504</v>
      </c>
      <c r="DO90" t="s">
        <v>15499</v>
      </c>
      <c r="DP90" t="s">
        <v>592</v>
      </c>
      <c r="DQ90" t="str">
        <f>"82501"</f>
        <v>82501</v>
      </c>
      <c r="DR90" t="s">
        <v>9798</v>
      </c>
      <c r="DS90" t="s">
        <v>1099</v>
      </c>
      <c r="DT90">
        <v>1</v>
      </c>
      <c r="DU90">
        <v>2</v>
      </c>
      <c r="DV90" t="s">
        <v>136</v>
      </c>
      <c r="DW90" t="s">
        <v>136</v>
      </c>
      <c r="DX90" t="s">
        <v>134</v>
      </c>
      <c r="DY90" t="s">
        <v>134</v>
      </c>
      <c r="DZ90">
        <v>2</v>
      </c>
      <c r="EA90" t="s">
        <v>136</v>
      </c>
      <c r="EC90" s="5">
        <v>12.68</v>
      </c>
      <c r="ED90" s="5">
        <v>55</v>
      </c>
      <c r="EE90">
        <v>13074722105</v>
      </c>
      <c r="EF90" t="s">
        <v>593</v>
      </c>
      <c r="EG90" t="s">
        <v>148</v>
      </c>
      <c r="EH90">
        <v>0</v>
      </c>
    </row>
    <row r="91" spans="1:138" ht="15" customHeight="1" x14ac:dyDescent="0.35">
      <c r="A91" t="s">
        <v>7457</v>
      </c>
      <c r="B91" t="s">
        <v>157</v>
      </c>
      <c r="C91" s="1">
        <v>44103.613246759262</v>
      </c>
      <c r="D91" s="1">
        <v>44109</v>
      </c>
      <c r="E91" t="s">
        <v>1298</v>
      </c>
      <c r="F91" t="s">
        <v>136</v>
      </c>
      <c r="G91" t="s">
        <v>135</v>
      </c>
      <c r="H91" t="s">
        <v>136</v>
      </c>
      <c r="I91" t="s">
        <v>1299</v>
      </c>
      <c r="K91" t="s">
        <v>1300</v>
      </c>
      <c r="L91" t="s">
        <v>1301</v>
      </c>
      <c r="M91" t="s">
        <v>1302</v>
      </c>
      <c r="N91" t="s">
        <v>925</v>
      </c>
      <c r="O91" s="4">
        <v>83301</v>
      </c>
      <c r="P91" t="s">
        <v>140</v>
      </c>
      <c r="R91">
        <v>12085952226</v>
      </c>
      <c r="T91">
        <v>112410</v>
      </c>
      <c r="U91" t="s">
        <v>1303</v>
      </c>
      <c r="V91" t="s">
        <v>1304</v>
      </c>
      <c r="X91" t="s">
        <v>1305</v>
      </c>
      <c r="Y91" t="s">
        <v>1300</v>
      </c>
      <c r="Z91" t="s">
        <v>1301</v>
      </c>
      <c r="AA91" t="s">
        <v>1302</v>
      </c>
      <c r="AB91" t="s">
        <v>925</v>
      </c>
      <c r="AC91" s="4">
        <v>83301</v>
      </c>
      <c r="AD91" t="s">
        <v>140</v>
      </c>
      <c r="AF91">
        <v>12085952226</v>
      </c>
      <c r="AH91" t="s">
        <v>1306</v>
      </c>
      <c r="AZ91" t="s">
        <v>334</v>
      </c>
      <c r="BA91" t="s">
        <v>335</v>
      </c>
      <c r="BB91" t="s">
        <v>136</v>
      </c>
      <c r="BC91" t="s">
        <v>136</v>
      </c>
      <c r="BD91" t="s">
        <v>148</v>
      </c>
      <c r="BE91" t="s">
        <v>136</v>
      </c>
      <c r="BF91" t="s">
        <v>136</v>
      </c>
      <c r="BG91" t="s">
        <v>134</v>
      </c>
      <c r="BH91" t="s">
        <v>136</v>
      </c>
      <c r="BN91" t="s">
        <v>7458</v>
      </c>
      <c r="BO91" t="s">
        <v>1308</v>
      </c>
      <c r="BP91">
        <v>1</v>
      </c>
      <c r="BQ91">
        <v>1</v>
      </c>
      <c r="BR91">
        <v>1</v>
      </c>
      <c r="BS91" s="1">
        <v>44151</v>
      </c>
      <c r="BT91" s="1">
        <v>44286</v>
      </c>
      <c r="BU91" s="1">
        <v>44151</v>
      </c>
      <c r="BV91" s="1">
        <v>44286</v>
      </c>
      <c r="BW91" t="s">
        <v>134</v>
      </c>
      <c r="CH91" s="5">
        <v>1682.33</v>
      </c>
      <c r="CI91" t="s">
        <v>597</v>
      </c>
      <c r="CJ91">
        <v>0</v>
      </c>
      <c r="CK91" t="s">
        <v>3249</v>
      </c>
      <c r="CL91" t="s">
        <v>136</v>
      </c>
      <c r="CM91" t="s">
        <v>354</v>
      </c>
      <c r="CN91" t="s">
        <v>1310</v>
      </c>
      <c r="CO91" t="s">
        <v>2377</v>
      </c>
      <c r="CP91" t="s">
        <v>149</v>
      </c>
      <c r="CQ91">
        <v>3</v>
      </c>
      <c r="CR91">
        <v>0</v>
      </c>
      <c r="CS91" t="s">
        <v>136</v>
      </c>
      <c r="CT91" t="s">
        <v>136</v>
      </c>
      <c r="CU91" t="s">
        <v>136</v>
      </c>
      <c r="CV91" t="s">
        <v>134</v>
      </c>
      <c r="CW91" t="s">
        <v>134</v>
      </c>
      <c r="CX91">
        <v>50</v>
      </c>
      <c r="CY91" t="s">
        <v>134</v>
      </c>
      <c r="CZ91" t="s">
        <v>136</v>
      </c>
      <c r="DA91" t="s">
        <v>136</v>
      </c>
      <c r="DB91" t="s">
        <v>136</v>
      </c>
      <c r="DC91" t="s">
        <v>136</v>
      </c>
      <c r="DD91" t="s">
        <v>136</v>
      </c>
      <c r="DF91" t="s">
        <v>180</v>
      </c>
      <c r="DG91" t="s">
        <v>3250</v>
      </c>
      <c r="DH91" t="s">
        <v>3251</v>
      </c>
      <c r="DI91" t="s">
        <v>925</v>
      </c>
      <c r="DJ91" s="4">
        <v>83346</v>
      </c>
      <c r="DK91" t="s">
        <v>3252</v>
      </c>
      <c r="DL91" t="s">
        <v>134</v>
      </c>
      <c r="DM91">
        <v>2</v>
      </c>
      <c r="DN91" t="s">
        <v>3250</v>
      </c>
      <c r="DO91" t="s">
        <v>3251</v>
      </c>
      <c r="DP91" t="s">
        <v>925</v>
      </c>
      <c r="DQ91" t="str">
        <f>"83346"</f>
        <v>83346</v>
      </c>
      <c r="DR91" t="s">
        <v>3252</v>
      </c>
      <c r="DS91" t="s">
        <v>2962</v>
      </c>
      <c r="DT91">
        <v>9</v>
      </c>
      <c r="DU91">
        <v>11</v>
      </c>
      <c r="DV91" t="s">
        <v>134</v>
      </c>
      <c r="DW91" t="s">
        <v>134</v>
      </c>
      <c r="DX91" t="s">
        <v>134</v>
      </c>
      <c r="DY91" t="s">
        <v>136</v>
      </c>
      <c r="DZ91">
        <v>1</v>
      </c>
      <c r="EA91" t="s">
        <v>136</v>
      </c>
      <c r="EC91" s="5">
        <v>12.68</v>
      </c>
      <c r="ED91" s="5">
        <v>55</v>
      </c>
      <c r="EE91">
        <v>12085952226</v>
      </c>
      <c r="EF91" t="s">
        <v>1316</v>
      </c>
      <c r="EG91" t="s">
        <v>148</v>
      </c>
      <c r="EH91">
        <v>0</v>
      </c>
    </row>
    <row r="92" spans="1:138" ht="15" customHeight="1" x14ac:dyDescent="0.35">
      <c r="A92" t="s">
        <v>21443</v>
      </c>
      <c r="B92" t="s">
        <v>157</v>
      </c>
      <c r="C92" s="1">
        <v>44054.594893402777</v>
      </c>
      <c r="D92" s="1">
        <v>44110</v>
      </c>
      <c r="E92" t="s">
        <v>1298</v>
      </c>
      <c r="F92" t="s">
        <v>136</v>
      </c>
      <c r="G92" t="s">
        <v>135</v>
      </c>
      <c r="H92" t="s">
        <v>136</v>
      </c>
      <c r="I92" t="s">
        <v>1299</v>
      </c>
      <c r="K92" t="s">
        <v>1300</v>
      </c>
      <c r="L92" t="s">
        <v>1301</v>
      </c>
      <c r="M92" t="s">
        <v>1302</v>
      </c>
      <c r="N92" t="s">
        <v>925</v>
      </c>
      <c r="O92" s="4">
        <v>83301</v>
      </c>
      <c r="P92" t="s">
        <v>140</v>
      </c>
      <c r="R92">
        <v>12085952226</v>
      </c>
      <c r="T92">
        <v>112410</v>
      </c>
      <c r="U92" t="s">
        <v>1303</v>
      </c>
      <c r="V92" t="s">
        <v>1304</v>
      </c>
      <c r="X92" t="s">
        <v>1305</v>
      </c>
      <c r="Y92" t="s">
        <v>1300</v>
      </c>
      <c r="Z92" t="s">
        <v>1301</v>
      </c>
      <c r="AA92" t="s">
        <v>1302</v>
      </c>
      <c r="AB92" t="s">
        <v>925</v>
      </c>
      <c r="AC92" s="4">
        <v>83301</v>
      </c>
      <c r="AD92" t="s">
        <v>140</v>
      </c>
      <c r="AF92">
        <v>12085952226</v>
      </c>
      <c r="AH92" t="s">
        <v>1306</v>
      </c>
      <c r="AZ92" t="s">
        <v>334</v>
      </c>
      <c r="BA92" t="s">
        <v>335</v>
      </c>
      <c r="BB92" t="s">
        <v>136</v>
      </c>
      <c r="BC92" t="s">
        <v>136</v>
      </c>
      <c r="BD92" t="s">
        <v>148</v>
      </c>
      <c r="BE92" t="s">
        <v>136</v>
      </c>
      <c r="BF92" t="s">
        <v>136</v>
      </c>
      <c r="BG92" t="s">
        <v>134</v>
      </c>
      <c r="BH92" t="s">
        <v>136</v>
      </c>
      <c r="BN92" t="s">
        <v>21444</v>
      </c>
      <c r="BO92" t="s">
        <v>2284</v>
      </c>
      <c r="BP92">
        <v>1</v>
      </c>
      <c r="BQ92">
        <v>1</v>
      </c>
      <c r="BR92">
        <v>1</v>
      </c>
      <c r="BS92" s="1">
        <v>44110</v>
      </c>
      <c r="BT92" s="1">
        <v>44286</v>
      </c>
      <c r="BU92" s="1">
        <v>44110</v>
      </c>
      <c r="BV92" s="1">
        <v>44286</v>
      </c>
      <c r="BW92" t="s">
        <v>134</v>
      </c>
      <c r="CH92" s="5">
        <v>2080</v>
      </c>
      <c r="CI92" t="s">
        <v>597</v>
      </c>
      <c r="CJ92">
        <v>0</v>
      </c>
      <c r="CK92" t="s">
        <v>2965</v>
      </c>
      <c r="CL92" t="s">
        <v>136</v>
      </c>
      <c r="CM92" t="s">
        <v>354</v>
      </c>
      <c r="CN92" t="s">
        <v>1310</v>
      </c>
      <c r="CO92" s="2" t="s">
        <v>17615</v>
      </c>
      <c r="CP92" t="s">
        <v>149</v>
      </c>
      <c r="CQ92">
        <v>3</v>
      </c>
      <c r="CR92">
        <v>0</v>
      </c>
      <c r="CS92" t="s">
        <v>136</v>
      </c>
      <c r="CT92" t="s">
        <v>136</v>
      </c>
      <c r="CU92" t="s">
        <v>136</v>
      </c>
      <c r="CV92" t="s">
        <v>134</v>
      </c>
      <c r="CW92" t="s">
        <v>134</v>
      </c>
      <c r="CX92">
        <v>50</v>
      </c>
      <c r="CY92" t="s">
        <v>134</v>
      </c>
      <c r="CZ92" t="s">
        <v>136</v>
      </c>
      <c r="DA92" t="s">
        <v>136</v>
      </c>
      <c r="DB92" t="s">
        <v>136</v>
      </c>
      <c r="DC92" t="s">
        <v>136</v>
      </c>
      <c r="DD92" t="s">
        <v>136</v>
      </c>
      <c r="DF92" t="s">
        <v>180</v>
      </c>
      <c r="DG92" t="s">
        <v>17616</v>
      </c>
      <c r="DH92" t="s">
        <v>17617</v>
      </c>
      <c r="DI92" t="s">
        <v>1251</v>
      </c>
      <c r="DJ92" s="4">
        <v>97327</v>
      </c>
      <c r="DK92" t="s">
        <v>5410</v>
      </c>
      <c r="DL92" t="s">
        <v>134</v>
      </c>
      <c r="DM92">
        <v>2</v>
      </c>
      <c r="DN92" t="s">
        <v>17616</v>
      </c>
      <c r="DO92" t="s">
        <v>17617</v>
      </c>
      <c r="DP92" t="s">
        <v>1251</v>
      </c>
      <c r="DQ92" t="str">
        <f>"97327"</f>
        <v>97327</v>
      </c>
      <c r="DR92" t="s">
        <v>5410</v>
      </c>
      <c r="DS92" t="s">
        <v>7515</v>
      </c>
      <c r="DT92">
        <v>3</v>
      </c>
      <c r="DU92">
        <v>9</v>
      </c>
      <c r="DV92" t="s">
        <v>134</v>
      </c>
      <c r="DW92" t="s">
        <v>134</v>
      </c>
      <c r="DX92" t="s">
        <v>134</v>
      </c>
      <c r="DY92" t="s">
        <v>136</v>
      </c>
      <c r="DZ92">
        <v>1</v>
      </c>
      <c r="EA92" t="s">
        <v>136</v>
      </c>
      <c r="EC92" s="5">
        <v>12.68</v>
      </c>
      <c r="ED92" s="5">
        <v>55</v>
      </c>
      <c r="EE92">
        <v>12085952226</v>
      </c>
      <c r="EF92" t="s">
        <v>1316</v>
      </c>
      <c r="EG92" t="s">
        <v>148</v>
      </c>
      <c r="EH92">
        <v>0</v>
      </c>
    </row>
    <row r="93" spans="1:138" ht="15" customHeight="1" x14ac:dyDescent="0.35">
      <c r="A93" t="s">
        <v>23966</v>
      </c>
      <c r="B93" t="s">
        <v>157</v>
      </c>
      <c r="C93" s="1">
        <v>44061.558277546297</v>
      </c>
      <c r="D93" s="1">
        <v>44110</v>
      </c>
      <c r="E93" t="s">
        <v>579</v>
      </c>
      <c r="F93" t="s">
        <v>136</v>
      </c>
      <c r="G93" t="s">
        <v>135</v>
      </c>
      <c r="H93" t="s">
        <v>136</v>
      </c>
      <c r="I93" t="s">
        <v>23967</v>
      </c>
      <c r="K93" t="s">
        <v>23968</v>
      </c>
      <c r="L93" t="s">
        <v>23969</v>
      </c>
      <c r="M93" t="s">
        <v>16821</v>
      </c>
      <c r="N93" t="s">
        <v>1251</v>
      </c>
      <c r="O93" s="4">
        <v>97720</v>
      </c>
      <c r="P93" t="s">
        <v>140</v>
      </c>
      <c r="R93">
        <v>15415890775</v>
      </c>
      <c r="T93">
        <v>11299</v>
      </c>
      <c r="U93" t="s">
        <v>23970</v>
      </c>
      <c r="V93" t="s">
        <v>23971</v>
      </c>
      <c r="X93" t="s">
        <v>164</v>
      </c>
      <c r="Y93" t="s">
        <v>23968</v>
      </c>
      <c r="Z93" t="s">
        <v>23968</v>
      </c>
      <c r="AA93" t="s">
        <v>16821</v>
      </c>
      <c r="AB93" t="s">
        <v>1251</v>
      </c>
      <c r="AC93" s="4">
        <v>97720</v>
      </c>
      <c r="AD93" t="s">
        <v>140</v>
      </c>
      <c r="AF93">
        <v>15415731170</v>
      </c>
      <c r="AH93" t="s">
        <v>23972</v>
      </c>
      <c r="AI93" t="s">
        <v>168</v>
      </c>
      <c r="AJ93" t="s">
        <v>588</v>
      </c>
      <c r="AK93" t="s">
        <v>589</v>
      </c>
      <c r="AM93" t="s">
        <v>590</v>
      </c>
      <c r="AO93" t="s">
        <v>591</v>
      </c>
      <c r="AP93" t="s">
        <v>592</v>
      </c>
      <c r="AQ93" s="4">
        <v>82601</v>
      </c>
      <c r="AR93" t="s">
        <v>140</v>
      </c>
      <c r="AT93">
        <v>13074722105</v>
      </c>
      <c r="AV93" t="s">
        <v>593</v>
      </c>
      <c r="AW93" t="s">
        <v>594</v>
      </c>
      <c r="AZ93" t="s">
        <v>334</v>
      </c>
      <c r="BA93" t="s">
        <v>335</v>
      </c>
      <c r="BB93" t="s">
        <v>136</v>
      </c>
      <c r="BC93" t="s">
        <v>136</v>
      </c>
      <c r="BD93" t="s">
        <v>148</v>
      </c>
      <c r="BE93" t="s">
        <v>136</v>
      </c>
      <c r="BF93" t="s">
        <v>136</v>
      </c>
      <c r="BG93" t="s">
        <v>134</v>
      </c>
      <c r="BH93" t="s">
        <v>136</v>
      </c>
      <c r="BN93" t="s">
        <v>23973</v>
      </c>
      <c r="BO93" t="s">
        <v>3002</v>
      </c>
      <c r="BP93">
        <v>3</v>
      </c>
      <c r="BQ93">
        <v>3</v>
      </c>
      <c r="BR93">
        <v>3</v>
      </c>
      <c r="BS93" s="1">
        <v>44136</v>
      </c>
      <c r="BT93" s="1">
        <v>44227</v>
      </c>
      <c r="BU93" s="1">
        <v>44136</v>
      </c>
      <c r="BV93" s="1">
        <v>44227</v>
      </c>
      <c r="BW93" t="s">
        <v>134</v>
      </c>
      <c r="CH93" s="5">
        <v>1933.33</v>
      </c>
      <c r="CI93" t="s">
        <v>597</v>
      </c>
      <c r="CJ93">
        <v>0</v>
      </c>
      <c r="CK93" t="s">
        <v>2224</v>
      </c>
      <c r="CL93" t="s">
        <v>136</v>
      </c>
      <c r="CM93" t="s">
        <v>354</v>
      </c>
      <c r="CN93" t="s">
        <v>599</v>
      </c>
      <c r="CO93" t="s">
        <v>2225</v>
      </c>
      <c r="CP93" t="s">
        <v>149</v>
      </c>
      <c r="CQ93">
        <v>6</v>
      </c>
      <c r="CR93">
        <v>0</v>
      </c>
      <c r="CS93" t="s">
        <v>136</v>
      </c>
      <c r="CT93" t="s">
        <v>134</v>
      </c>
      <c r="CU93" t="s">
        <v>136</v>
      </c>
      <c r="CV93" t="s">
        <v>136</v>
      </c>
      <c r="CW93" t="s">
        <v>134</v>
      </c>
      <c r="CX93">
        <v>50</v>
      </c>
      <c r="CY93" t="s">
        <v>134</v>
      </c>
      <c r="CZ93" t="s">
        <v>136</v>
      </c>
      <c r="DA93" t="s">
        <v>134</v>
      </c>
      <c r="DB93" t="s">
        <v>136</v>
      </c>
      <c r="DC93" t="s">
        <v>136</v>
      </c>
      <c r="DD93" t="s">
        <v>136</v>
      </c>
      <c r="DF93" s="2" t="s">
        <v>23974</v>
      </c>
      <c r="DG93" t="s">
        <v>23968</v>
      </c>
      <c r="DH93" t="s">
        <v>16821</v>
      </c>
      <c r="DI93" t="s">
        <v>1251</v>
      </c>
      <c r="DJ93" s="4">
        <v>97720</v>
      </c>
      <c r="DK93" t="s">
        <v>15068</v>
      </c>
      <c r="DL93" t="s">
        <v>136</v>
      </c>
      <c r="DM93">
        <v>1</v>
      </c>
      <c r="DN93" t="s">
        <v>23975</v>
      </c>
      <c r="DO93" t="s">
        <v>16821</v>
      </c>
      <c r="DP93" t="s">
        <v>1251</v>
      </c>
      <c r="DQ93" t="str">
        <f>"97720"</f>
        <v>97720</v>
      </c>
      <c r="DR93" t="s">
        <v>15068</v>
      </c>
      <c r="DS93" t="s">
        <v>2229</v>
      </c>
      <c r="DT93">
        <v>1</v>
      </c>
      <c r="DU93">
        <v>6</v>
      </c>
      <c r="DV93" t="s">
        <v>136</v>
      </c>
      <c r="DW93" t="s">
        <v>136</v>
      </c>
      <c r="DX93" t="s">
        <v>134</v>
      </c>
      <c r="DY93" t="s">
        <v>134</v>
      </c>
      <c r="DZ93">
        <v>1</v>
      </c>
      <c r="EA93" t="s">
        <v>136</v>
      </c>
      <c r="EC93" s="5">
        <v>12.68</v>
      </c>
      <c r="ED93" s="5">
        <v>55</v>
      </c>
      <c r="EE93">
        <v>13074722105</v>
      </c>
      <c r="EF93" t="s">
        <v>593</v>
      </c>
      <c r="EG93" t="s">
        <v>148</v>
      </c>
      <c r="EH93">
        <v>0</v>
      </c>
    </row>
    <row r="94" spans="1:138" ht="15" customHeight="1" x14ac:dyDescent="0.35">
      <c r="A94" t="s">
        <v>4779</v>
      </c>
      <c r="B94" t="s">
        <v>157</v>
      </c>
      <c r="C94" s="1">
        <v>44062.432505324075</v>
      </c>
      <c r="D94" s="1">
        <v>44110</v>
      </c>
      <c r="E94" t="s">
        <v>1298</v>
      </c>
      <c r="F94" t="s">
        <v>136</v>
      </c>
      <c r="G94" t="s">
        <v>135</v>
      </c>
      <c r="H94" t="s">
        <v>136</v>
      </c>
      <c r="I94" t="s">
        <v>1299</v>
      </c>
      <c r="K94" t="s">
        <v>1300</v>
      </c>
      <c r="L94" t="s">
        <v>1301</v>
      </c>
      <c r="M94" t="s">
        <v>1302</v>
      </c>
      <c r="N94" t="s">
        <v>925</v>
      </c>
      <c r="O94" s="4">
        <v>83301</v>
      </c>
      <c r="P94" t="s">
        <v>140</v>
      </c>
      <c r="R94">
        <v>12085952226</v>
      </c>
      <c r="T94">
        <v>11241</v>
      </c>
      <c r="U94" t="s">
        <v>1303</v>
      </c>
      <c r="V94" t="s">
        <v>1304</v>
      </c>
      <c r="X94" t="s">
        <v>1305</v>
      </c>
      <c r="Y94" t="s">
        <v>1300</v>
      </c>
      <c r="Z94" t="s">
        <v>1301</v>
      </c>
      <c r="AA94" t="s">
        <v>1302</v>
      </c>
      <c r="AB94" t="s">
        <v>925</v>
      </c>
      <c r="AC94" s="4">
        <v>83301</v>
      </c>
      <c r="AD94" t="s">
        <v>140</v>
      </c>
      <c r="AF94">
        <v>12085952226</v>
      </c>
      <c r="AH94" t="s">
        <v>1306</v>
      </c>
      <c r="AZ94" t="s">
        <v>334</v>
      </c>
      <c r="BA94" t="s">
        <v>335</v>
      </c>
      <c r="BB94" t="s">
        <v>136</v>
      </c>
      <c r="BC94" t="s">
        <v>136</v>
      </c>
      <c r="BD94" t="s">
        <v>148</v>
      </c>
      <c r="BE94" t="s">
        <v>136</v>
      </c>
      <c r="BF94" t="s">
        <v>136</v>
      </c>
      <c r="BG94" t="s">
        <v>134</v>
      </c>
      <c r="BH94" t="s">
        <v>136</v>
      </c>
      <c r="BN94" t="s">
        <v>4780</v>
      </c>
      <c r="BO94" t="s">
        <v>2284</v>
      </c>
      <c r="BP94">
        <v>1</v>
      </c>
      <c r="BQ94">
        <v>1</v>
      </c>
      <c r="BR94">
        <v>1</v>
      </c>
      <c r="BS94" s="1">
        <v>44110</v>
      </c>
      <c r="BT94" s="1">
        <v>44227</v>
      </c>
      <c r="BU94" s="1">
        <v>44110</v>
      </c>
      <c r="BV94" s="1">
        <v>44227</v>
      </c>
      <c r="BW94" t="s">
        <v>134</v>
      </c>
      <c r="CH94" s="5">
        <v>2133.52</v>
      </c>
      <c r="CI94" t="s">
        <v>597</v>
      </c>
      <c r="CJ94">
        <v>0</v>
      </c>
      <c r="CK94" t="s">
        <v>4781</v>
      </c>
      <c r="CL94" t="s">
        <v>136</v>
      </c>
      <c r="CM94" t="s">
        <v>354</v>
      </c>
      <c r="CN94" t="s">
        <v>1310</v>
      </c>
      <c r="CO94" t="s">
        <v>1350</v>
      </c>
      <c r="CP94" t="s">
        <v>149</v>
      </c>
      <c r="CQ94">
        <v>3</v>
      </c>
      <c r="CR94">
        <v>0</v>
      </c>
      <c r="CS94" t="s">
        <v>136</v>
      </c>
      <c r="CT94" t="s">
        <v>136</v>
      </c>
      <c r="CU94" t="s">
        <v>136</v>
      </c>
      <c r="CV94" t="s">
        <v>134</v>
      </c>
      <c r="CW94" t="s">
        <v>134</v>
      </c>
      <c r="CX94">
        <v>50</v>
      </c>
      <c r="CY94" t="s">
        <v>134</v>
      </c>
      <c r="CZ94" t="s">
        <v>136</v>
      </c>
      <c r="DA94" t="s">
        <v>136</v>
      </c>
      <c r="DB94" t="s">
        <v>136</v>
      </c>
      <c r="DC94" t="s">
        <v>136</v>
      </c>
      <c r="DD94" t="s">
        <v>136</v>
      </c>
      <c r="DF94" t="s">
        <v>180</v>
      </c>
      <c r="DG94" t="s">
        <v>4782</v>
      </c>
      <c r="DH94" t="s">
        <v>4783</v>
      </c>
      <c r="DI94" t="s">
        <v>395</v>
      </c>
      <c r="DJ94" s="4">
        <v>94571</v>
      </c>
      <c r="DK94" t="s">
        <v>1858</v>
      </c>
      <c r="DL94" t="s">
        <v>134</v>
      </c>
      <c r="DM94">
        <v>2</v>
      </c>
      <c r="DN94" t="s">
        <v>4782</v>
      </c>
      <c r="DO94" t="s">
        <v>4784</v>
      </c>
      <c r="DP94" t="s">
        <v>395</v>
      </c>
      <c r="DQ94" t="str">
        <f>"94571"</f>
        <v>94571</v>
      </c>
      <c r="DR94" t="s">
        <v>1858</v>
      </c>
      <c r="DS94" t="s">
        <v>4785</v>
      </c>
      <c r="DT94">
        <v>1</v>
      </c>
      <c r="DU94">
        <v>1</v>
      </c>
      <c r="DV94" t="s">
        <v>134</v>
      </c>
      <c r="DW94" t="s">
        <v>134</v>
      </c>
      <c r="DX94" t="s">
        <v>134</v>
      </c>
      <c r="DY94" t="s">
        <v>136</v>
      </c>
      <c r="DZ94">
        <v>1</v>
      </c>
      <c r="EA94" t="s">
        <v>136</v>
      </c>
      <c r="EC94" s="5">
        <v>12.68</v>
      </c>
      <c r="ED94" s="5">
        <v>55</v>
      </c>
      <c r="EE94">
        <v>12085952226</v>
      </c>
      <c r="EF94" t="s">
        <v>1316</v>
      </c>
      <c r="EG94" t="s">
        <v>148</v>
      </c>
      <c r="EH94">
        <v>0</v>
      </c>
    </row>
    <row r="95" spans="1:138" ht="15" customHeight="1" x14ac:dyDescent="0.35">
      <c r="A95" t="s">
        <v>3005</v>
      </c>
      <c r="B95" t="s">
        <v>157</v>
      </c>
      <c r="C95" s="1">
        <v>44064.715145023147</v>
      </c>
      <c r="D95" s="1">
        <v>44110</v>
      </c>
      <c r="E95" t="s">
        <v>133</v>
      </c>
      <c r="F95" t="s">
        <v>136</v>
      </c>
      <c r="G95" t="s">
        <v>135</v>
      </c>
      <c r="H95" t="s">
        <v>136</v>
      </c>
      <c r="I95" t="s">
        <v>3006</v>
      </c>
      <c r="K95" t="s">
        <v>3007</v>
      </c>
      <c r="M95" t="s">
        <v>3008</v>
      </c>
      <c r="N95" t="s">
        <v>837</v>
      </c>
      <c r="O95" s="4">
        <v>29081</v>
      </c>
      <c r="P95" t="s">
        <v>140</v>
      </c>
      <c r="R95">
        <v>18032675060</v>
      </c>
      <c r="T95">
        <v>111211</v>
      </c>
      <c r="U95" t="s">
        <v>3009</v>
      </c>
      <c r="V95" t="s">
        <v>433</v>
      </c>
      <c r="W95" t="s">
        <v>1536</v>
      </c>
      <c r="X95" t="s">
        <v>164</v>
      </c>
      <c r="Y95" t="s">
        <v>3007</v>
      </c>
      <c r="AA95" t="s">
        <v>3008</v>
      </c>
      <c r="AB95" t="s">
        <v>837</v>
      </c>
      <c r="AC95" s="4">
        <v>29081</v>
      </c>
      <c r="AD95" t="s">
        <v>140</v>
      </c>
      <c r="AF95">
        <v>18032675060</v>
      </c>
      <c r="AH95" t="s">
        <v>2559</v>
      </c>
      <c r="AI95" t="s">
        <v>168</v>
      </c>
      <c r="AJ95" t="s">
        <v>3010</v>
      </c>
      <c r="AK95" t="s">
        <v>223</v>
      </c>
      <c r="AL95" t="s">
        <v>3011</v>
      </c>
      <c r="AM95" t="s">
        <v>3012</v>
      </c>
      <c r="AN95" t="s">
        <v>3013</v>
      </c>
      <c r="AO95" t="s">
        <v>3014</v>
      </c>
      <c r="AP95" t="s">
        <v>837</v>
      </c>
      <c r="AQ95" s="4">
        <v>29401</v>
      </c>
      <c r="AR95" t="s">
        <v>140</v>
      </c>
      <c r="AT95">
        <v>18432004263</v>
      </c>
      <c r="AV95" t="s">
        <v>3015</v>
      </c>
      <c r="AW95" t="s">
        <v>3016</v>
      </c>
      <c r="AZ95" t="s">
        <v>175</v>
      </c>
      <c r="BA95" t="s">
        <v>176</v>
      </c>
      <c r="BB95" t="s">
        <v>136</v>
      </c>
      <c r="BC95" t="s">
        <v>136</v>
      </c>
      <c r="BD95" t="s">
        <v>148</v>
      </c>
      <c r="BE95" t="s">
        <v>136</v>
      </c>
      <c r="BF95" t="s">
        <v>136</v>
      </c>
      <c r="BG95" t="s">
        <v>134</v>
      </c>
      <c r="BH95" t="s">
        <v>136</v>
      </c>
      <c r="BN95" t="s">
        <v>3017</v>
      </c>
      <c r="BO95" t="s">
        <v>905</v>
      </c>
      <c r="BP95">
        <v>20</v>
      </c>
      <c r="BQ95">
        <v>3</v>
      </c>
      <c r="BR95">
        <v>3</v>
      </c>
      <c r="BS95" s="1">
        <v>44125</v>
      </c>
      <c r="BT95" s="1">
        <v>44248</v>
      </c>
      <c r="BU95" s="1">
        <v>44125</v>
      </c>
      <c r="BV95" s="1">
        <v>44248</v>
      </c>
      <c r="BW95" t="s">
        <v>136</v>
      </c>
      <c r="BX95">
        <v>40</v>
      </c>
      <c r="BY95">
        <v>0</v>
      </c>
      <c r="BZ95">
        <v>7</v>
      </c>
      <c r="CA95">
        <v>7</v>
      </c>
      <c r="CB95">
        <v>7</v>
      </c>
      <c r="CC95">
        <v>7</v>
      </c>
      <c r="CD95">
        <v>7</v>
      </c>
      <c r="CE95">
        <v>5</v>
      </c>
      <c r="CF95" t="str">
        <f>"7:00 AM"</f>
        <v>7:00 AM</v>
      </c>
      <c r="CG95" t="str">
        <f>"3:00 PM"</f>
        <v>3:00 PM</v>
      </c>
      <c r="CH95" s="5">
        <v>11.71</v>
      </c>
      <c r="CI95" t="s">
        <v>146</v>
      </c>
      <c r="CL95" t="s">
        <v>136</v>
      </c>
      <c r="CM95" t="s">
        <v>147</v>
      </c>
      <c r="CN95" t="s">
        <v>148</v>
      </c>
      <c r="CO95" s="2" t="s">
        <v>3018</v>
      </c>
      <c r="CP95" t="s">
        <v>149</v>
      </c>
      <c r="CQ95">
        <v>3</v>
      </c>
      <c r="CR95">
        <v>0</v>
      </c>
      <c r="CS95" t="s">
        <v>136</v>
      </c>
      <c r="CT95" t="s">
        <v>136</v>
      </c>
      <c r="CU95" t="s">
        <v>134</v>
      </c>
      <c r="CV95" t="s">
        <v>134</v>
      </c>
      <c r="CW95" t="s">
        <v>134</v>
      </c>
      <c r="CX95">
        <v>75</v>
      </c>
      <c r="CY95" t="s">
        <v>134</v>
      </c>
      <c r="CZ95" t="s">
        <v>134</v>
      </c>
      <c r="DA95" t="s">
        <v>134</v>
      </c>
      <c r="DB95" t="s">
        <v>134</v>
      </c>
      <c r="DC95" t="s">
        <v>134</v>
      </c>
      <c r="DD95" t="s">
        <v>136</v>
      </c>
      <c r="DF95" t="s">
        <v>180</v>
      </c>
      <c r="DG95" t="s">
        <v>3019</v>
      </c>
      <c r="DH95" t="s">
        <v>3008</v>
      </c>
      <c r="DI95" t="s">
        <v>837</v>
      </c>
      <c r="DJ95" s="4">
        <v>29081</v>
      </c>
      <c r="DK95" t="s">
        <v>3020</v>
      </c>
      <c r="DL95" t="s">
        <v>134</v>
      </c>
      <c r="DM95">
        <v>6</v>
      </c>
      <c r="DN95" t="s">
        <v>3019</v>
      </c>
      <c r="DO95" t="s">
        <v>3008</v>
      </c>
      <c r="DP95" t="s">
        <v>837</v>
      </c>
      <c r="DQ95" t="str">
        <f>"29081"</f>
        <v>29081</v>
      </c>
      <c r="DR95" t="s">
        <v>3020</v>
      </c>
      <c r="DS95" t="s">
        <v>3021</v>
      </c>
      <c r="DT95">
        <v>2</v>
      </c>
      <c r="DU95">
        <v>14</v>
      </c>
      <c r="DV95" t="s">
        <v>134</v>
      </c>
      <c r="DW95" t="s">
        <v>134</v>
      </c>
      <c r="DX95" t="s">
        <v>134</v>
      </c>
      <c r="DY95" t="s">
        <v>134</v>
      </c>
      <c r="DZ95">
        <v>2</v>
      </c>
      <c r="EA95" t="s">
        <v>134</v>
      </c>
      <c r="EB95" s="5">
        <v>12.68</v>
      </c>
      <c r="EC95" s="5">
        <v>12.68</v>
      </c>
      <c r="ED95" s="5">
        <v>55</v>
      </c>
      <c r="EE95">
        <v>18033080643</v>
      </c>
      <c r="EF95" t="s">
        <v>3022</v>
      </c>
      <c r="EG95" t="s">
        <v>148</v>
      </c>
      <c r="EH95">
        <v>0</v>
      </c>
    </row>
    <row r="96" spans="1:138" ht="15" customHeight="1" x14ac:dyDescent="0.35">
      <c r="A96" t="s">
        <v>12145</v>
      </c>
      <c r="B96" t="s">
        <v>361</v>
      </c>
      <c r="C96" s="1">
        <v>44077.458037152777</v>
      </c>
      <c r="D96" s="1">
        <v>44110</v>
      </c>
      <c r="E96" t="s">
        <v>133</v>
      </c>
      <c r="F96" t="s">
        <v>136</v>
      </c>
      <c r="G96" t="s">
        <v>135</v>
      </c>
      <c r="H96" t="s">
        <v>136</v>
      </c>
      <c r="I96" t="s">
        <v>12146</v>
      </c>
      <c r="K96" t="s">
        <v>12147</v>
      </c>
      <c r="M96" t="s">
        <v>2417</v>
      </c>
      <c r="N96" t="s">
        <v>374</v>
      </c>
      <c r="O96" s="4">
        <v>79022</v>
      </c>
      <c r="P96" t="s">
        <v>140</v>
      </c>
      <c r="R96">
        <v>15757996300</v>
      </c>
      <c r="T96">
        <v>111191</v>
      </c>
      <c r="U96" t="s">
        <v>12148</v>
      </c>
      <c r="V96" t="s">
        <v>1225</v>
      </c>
      <c r="X96" t="s">
        <v>164</v>
      </c>
      <c r="Y96" t="s">
        <v>12147</v>
      </c>
      <c r="AA96" t="s">
        <v>2417</v>
      </c>
      <c r="AB96" t="s">
        <v>374</v>
      </c>
      <c r="AC96" s="4">
        <v>79022</v>
      </c>
      <c r="AD96" t="s">
        <v>140</v>
      </c>
      <c r="AF96">
        <v>15757996300</v>
      </c>
      <c r="AH96" t="s">
        <v>148</v>
      </c>
      <c r="AI96" t="s">
        <v>168</v>
      </c>
      <c r="AJ96" t="s">
        <v>456</v>
      </c>
      <c r="AK96" t="s">
        <v>457</v>
      </c>
      <c r="AM96" t="s">
        <v>458</v>
      </c>
      <c r="AO96" t="s">
        <v>459</v>
      </c>
      <c r="AP96" t="s">
        <v>460</v>
      </c>
      <c r="AQ96" s="4">
        <v>73737</v>
      </c>
      <c r="AR96" t="s">
        <v>140</v>
      </c>
      <c r="AT96">
        <v>15802274747</v>
      </c>
      <c r="AV96" t="s">
        <v>461</v>
      </c>
      <c r="AW96" t="s">
        <v>462</v>
      </c>
      <c r="AZ96" t="s">
        <v>288</v>
      </c>
      <c r="BA96" t="s">
        <v>289</v>
      </c>
      <c r="BB96" t="s">
        <v>136</v>
      </c>
      <c r="BC96" t="s">
        <v>136</v>
      </c>
      <c r="BD96" t="s">
        <v>148</v>
      </c>
      <c r="BE96" t="s">
        <v>136</v>
      </c>
      <c r="BF96" t="s">
        <v>136</v>
      </c>
      <c r="BG96" t="s">
        <v>134</v>
      </c>
      <c r="BH96" t="s">
        <v>136</v>
      </c>
      <c r="BN96" t="s">
        <v>12149</v>
      </c>
      <c r="BO96" t="s">
        <v>1585</v>
      </c>
      <c r="BP96">
        <v>6</v>
      </c>
      <c r="BQ96">
        <v>6</v>
      </c>
      <c r="BR96">
        <v>6</v>
      </c>
      <c r="BS96" s="1">
        <v>44136</v>
      </c>
      <c r="BT96" s="1">
        <v>44197</v>
      </c>
      <c r="BU96" s="1">
        <v>44136</v>
      </c>
      <c r="BV96" s="1">
        <v>44197</v>
      </c>
      <c r="BW96" t="s">
        <v>136</v>
      </c>
      <c r="BX96">
        <v>48</v>
      </c>
      <c r="BY96">
        <v>0</v>
      </c>
      <c r="BZ96">
        <v>8</v>
      </c>
      <c r="CA96">
        <v>8</v>
      </c>
      <c r="CB96">
        <v>8</v>
      </c>
      <c r="CC96">
        <v>8</v>
      </c>
      <c r="CD96">
        <v>8</v>
      </c>
      <c r="CE96">
        <v>8</v>
      </c>
      <c r="CF96" t="str">
        <f>"8:00 AM"</f>
        <v>8:00 AM</v>
      </c>
      <c r="CG96" t="str">
        <f>"5:00 PM"</f>
        <v>5:00 PM</v>
      </c>
      <c r="CH96" s="5">
        <v>12.67</v>
      </c>
      <c r="CI96" t="s">
        <v>146</v>
      </c>
      <c r="CL96" t="s">
        <v>136</v>
      </c>
      <c r="CM96" t="s">
        <v>312</v>
      </c>
      <c r="CN96" t="s">
        <v>148</v>
      </c>
      <c r="CO96" t="s">
        <v>465</v>
      </c>
      <c r="CP96" t="s">
        <v>149</v>
      </c>
      <c r="CQ96">
        <v>3</v>
      </c>
      <c r="CR96">
        <v>0</v>
      </c>
      <c r="CS96" t="s">
        <v>136</v>
      </c>
      <c r="CT96" t="s">
        <v>134</v>
      </c>
      <c r="CU96" t="s">
        <v>136</v>
      </c>
      <c r="CV96" t="s">
        <v>134</v>
      </c>
      <c r="CW96" t="s">
        <v>134</v>
      </c>
      <c r="CX96">
        <v>75</v>
      </c>
      <c r="CY96" t="s">
        <v>134</v>
      </c>
      <c r="CZ96" t="s">
        <v>134</v>
      </c>
      <c r="DA96" t="s">
        <v>134</v>
      </c>
      <c r="DB96" t="s">
        <v>136</v>
      </c>
      <c r="DC96" t="s">
        <v>134</v>
      </c>
      <c r="DD96" t="s">
        <v>136</v>
      </c>
      <c r="DF96" t="s">
        <v>466</v>
      </c>
      <c r="DG96" t="s">
        <v>12150</v>
      </c>
      <c r="DH96" t="s">
        <v>4916</v>
      </c>
      <c r="DI96" t="s">
        <v>374</v>
      </c>
      <c r="DJ96" s="4">
        <v>79044</v>
      </c>
      <c r="DK96" t="s">
        <v>4917</v>
      </c>
      <c r="DL96" t="s">
        <v>134</v>
      </c>
      <c r="DM96">
        <v>3</v>
      </c>
      <c r="DN96" t="s">
        <v>12151</v>
      </c>
      <c r="DO96" t="s">
        <v>2856</v>
      </c>
      <c r="DP96" t="s">
        <v>374</v>
      </c>
      <c r="DQ96" t="str">
        <f>"79081"</f>
        <v>79081</v>
      </c>
      <c r="DR96" t="s">
        <v>12152</v>
      </c>
      <c r="DS96" t="s">
        <v>551</v>
      </c>
      <c r="DT96">
        <v>1</v>
      </c>
      <c r="DU96">
        <v>3</v>
      </c>
      <c r="DV96" t="s">
        <v>134</v>
      </c>
      <c r="DW96" t="s">
        <v>134</v>
      </c>
      <c r="DX96" t="s">
        <v>134</v>
      </c>
      <c r="DY96" t="s">
        <v>134</v>
      </c>
      <c r="DZ96">
        <v>3</v>
      </c>
      <c r="EA96" t="s">
        <v>136</v>
      </c>
      <c r="EC96" s="5">
        <v>12.68</v>
      </c>
      <c r="ED96" s="5">
        <v>55</v>
      </c>
      <c r="EE96">
        <v>15757996300</v>
      </c>
      <c r="EF96" t="s">
        <v>12153</v>
      </c>
      <c r="EG96" t="s">
        <v>2138</v>
      </c>
      <c r="EH96">
        <v>0</v>
      </c>
    </row>
    <row r="97" spans="1:138" ht="15" customHeight="1" x14ac:dyDescent="0.35">
      <c r="A97" t="s">
        <v>26382</v>
      </c>
      <c r="B97" t="s">
        <v>157</v>
      </c>
      <c r="C97" s="1">
        <v>44085.871763541669</v>
      </c>
      <c r="D97" s="1">
        <v>44110</v>
      </c>
      <c r="E97" t="s">
        <v>133</v>
      </c>
      <c r="F97" t="s">
        <v>134</v>
      </c>
      <c r="G97" t="s">
        <v>135</v>
      </c>
      <c r="H97" t="s">
        <v>136</v>
      </c>
      <c r="I97" t="s">
        <v>26383</v>
      </c>
      <c r="K97" t="s">
        <v>26384</v>
      </c>
      <c r="M97" t="s">
        <v>1320</v>
      </c>
      <c r="N97" t="s">
        <v>395</v>
      </c>
      <c r="O97" s="4">
        <v>93905</v>
      </c>
      <c r="P97" t="s">
        <v>140</v>
      </c>
      <c r="R97">
        <v>18314492494</v>
      </c>
      <c r="T97">
        <v>115115</v>
      </c>
      <c r="U97" t="s">
        <v>26385</v>
      </c>
      <c r="V97" t="s">
        <v>4734</v>
      </c>
      <c r="X97" t="s">
        <v>1323</v>
      </c>
      <c r="Y97" t="s">
        <v>26386</v>
      </c>
      <c r="AA97" t="s">
        <v>1320</v>
      </c>
      <c r="AB97" t="s">
        <v>395</v>
      </c>
      <c r="AC97" s="4">
        <v>93905</v>
      </c>
      <c r="AD97" t="s">
        <v>140</v>
      </c>
      <c r="AF97">
        <v>18314492494</v>
      </c>
      <c r="AH97" t="s">
        <v>26387</v>
      </c>
      <c r="AI97" t="s">
        <v>226</v>
      </c>
      <c r="AJ97" t="s">
        <v>401</v>
      </c>
      <c r="AK97" t="s">
        <v>402</v>
      </c>
      <c r="AL97" t="s">
        <v>403</v>
      </c>
      <c r="AM97" t="s">
        <v>404</v>
      </c>
      <c r="AO97" t="s">
        <v>405</v>
      </c>
      <c r="AP97" t="s">
        <v>395</v>
      </c>
      <c r="AQ97" s="4">
        <v>92106</v>
      </c>
      <c r="AR97" t="s">
        <v>140</v>
      </c>
      <c r="AT97">
        <v>16192696164</v>
      </c>
      <c r="AV97" t="s">
        <v>406</v>
      </c>
      <c r="AW97" t="s">
        <v>407</v>
      </c>
      <c r="AX97" t="s">
        <v>395</v>
      </c>
      <c r="AY97" t="s">
        <v>408</v>
      </c>
      <c r="AZ97" t="s">
        <v>175</v>
      </c>
      <c r="BA97" t="s">
        <v>176</v>
      </c>
      <c r="BB97" t="s">
        <v>134</v>
      </c>
      <c r="BC97" t="s">
        <v>134</v>
      </c>
      <c r="BD97" t="s">
        <v>134</v>
      </c>
      <c r="BE97" t="s">
        <v>134</v>
      </c>
      <c r="BF97" t="s">
        <v>136</v>
      </c>
      <c r="BG97" t="s">
        <v>134</v>
      </c>
      <c r="BH97" t="s">
        <v>136</v>
      </c>
      <c r="BN97" t="s">
        <v>26388</v>
      </c>
      <c r="BO97" t="s">
        <v>1326</v>
      </c>
      <c r="BP97">
        <v>79</v>
      </c>
      <c r="BQ97">
        <v>49</v>
      </c>
      <c r="BR97">
        <v>49</v>
      </c>
      <c r="BS97" s="1">
        <v>44130</v>
      </c>
      <c r="BT97" s="1">
        <v>44304</v>
      </c>
      <c r="BU97" s="1">
        <v>44130</v>
      </c>
      <c r="BV97" s="1">
        <v>44304</v>
      </c>
      <c r="BW97" t="s">
        <v>136</v>
      </c>
      <c r="BX97">
        <v>35</v>
      </c>
      <c r="BY97">
        <v>0</v>
      </c>
      <c r="BZ97">
        <v>7</v>
      </c>
      <c r="CA97">
        <v>7</v>
      </c>
      <c r="CB97">
        <v>7</v>
      </c>
      <c r="CC97">
        <v>7</v>
      </c>
      <c r="CD97">
        <v>7</v>
      </c>
      <c r="CE97">
        <v>0</v>
      </c>
      <c r="CF97" t="str">
        <f>"6:00 AM"</f>
        <v>6:00 AM</v>
      </c>
      <c r="CG97" t="str">
        <f>"1:30 PM"</f>
        <v>1:30 PM</v>
      </c>
      <c r="CH97" s="5">
        <v>12.91</v>
      </c>
      <c r="CI97" t="s">
        <v>146</v>
      </c>
      <c r="CJ97">
        <v>0.06</v>
      </c>
      <c r="CK97" t="s">
        <v>26389</v>
      </c>
      <c r="CL97" t="s">
        <v>134</v>
      </c>
      <c r="CM97" t="s">
        <v>147</v>
      </c>
      <c r="CN97" t="s">
        <v>148</v>
      </c>
      <c r="CO97" t="s">
        <v>1327</v>
      </c>
      <c r="CP97" t="s">
        <v>149</v>
      </c>
      <c r="CQ97">
        <v>1</v>
      </c>
      <c r="CR97">
        <v>0</v>
      </c>
      <c r="CS97" t="s">
        <v>136</v>
      </c>
      <c r="CT97" t="s">
        <v>136</v>
      </c>
      <c r="CU97" t="s">
        <v>136</v>
      </c>
      <c r="CV97" t="s">
        <v>134</v>
      </c>
      <c r="CW97" t="s">
        <v>134</v>
      </c>
      <c r="CX97">
        <v>50</v>
      </c>
      <c r="CY97" t="s">
        <v>134</v>
      </c>
      <c r="CZ97" t="s">
        <v>134</v>
      </c>
      <c r="DA97" t="s">
        <v>134</v>
      </c>
      <c r="DB97" t="s">
        <v>134</v>
      </c>
      <c r="DC97" t="s">
        <v>134</v>
      </c>
      <c r="DD97" t="s">
        <v>136</v>
      </c>
      <c r="DF97" s="2" t="s">
        <v>26390</v>
      </c>
      <c r="DG97" s="2" t="s">
        <v>26391</v>
      </c>
      <c r="DH97" t="s">
        <v>7188</v>
      </c>
      <c r="DI97" t="s">
        <v>416</v>
      </c>
      <c r="DJ97" s="4">
        <v>85350</v>
      </c>
      <c r="DK97" t="s">
        <v>417</v>
      </c>
      <c r="DL97" t="s">
        <v>134</v>
      </c>
      <c r="DM97">
        <v>113</v>
      </c>
      <c r="DN97" t="s">
        <v>26392</v>
      </c>
      <c r="DO97" t="s">
        <v>415</v>
      </c>
      <c r="DP97" t="s">
        <v>416</v>
      </c>
      <c r="DQ97" t="str">
        <f>"85364"</f>
        <v>85364</v>
      </c>
      <c r="DR97" t="s">
        <v>417</v>
      </c>
      <c r="DS97" t="s">
        <v>420</v>
      </c>
      <c r="DT97">
        <v>7</v>
      </c>
      <c r="DU97">
        <v>28</v>
      </c>
      <c r="DV97" t="s">
        <v>134</v>
      </c>
      <c r="DW97" t="s">
        <v>134</v>
      </c>
      <c r="DX97" t="s">
        <v>134</v>
      </c>
      <c r="DY97" t="s">
        <v>134</v>
      </c>
      <c r="DZ97">
        <v>2</v>
      </c>
      <c r="EA97" t="s">
        <v>134</v>
      </c>
      <c r="EB97" s="5">
        <v>12.68</v>
      </c>
      <c r="EC97" s="5">
        <v>12.68</v>
      </c>
      <c r="ED97" s="5">
        <v>55</v>
      </c>
      <c r="EE97">
        <v>18315400349</v>
      </c>
      <c r="EF97" t="s">
        <v>26393</v>
      </c>
      <c r="EG97" t="s">
        <v>148</v>
      </c>
      <c r="EH97">
        <v>82</v>
      </c>
    </row>
    <row r="98" spans="1:138" ht="15" customHeight="1" x14ac:dyDescent="0.35">
      <c r="A98" t="s">
        <v>19049</v>
      </c>
      <c r="B98" t="s">
        <v>157</v>
      </c>
      <c r="C98" s="1">
        <v>44076.461971180557</v>
      </c>
      <c r="D98" s="1">
        <v>44110</v>
      </c>
      <c r="E98" t="s">
        <v>133</v>
      </c>
      <c r="F98" t="s">
        <v>136</v>
      </c>
      <c r="G98" t="s">
        <v>135</v>
      </c>
      <c r="H98" t="s">
        <v>136</v>
      </c>
      <c r="I98" t="s">
        <v>19050</v>
      </c>
      <c r="K98" t="s">
        <v>19051</v>
      </c>
      <c r="M98" t="s">
        <v>14200</v>
      </c>
      <c r="N98" t="s">
        <v>1358</v>
      </c>
      <c r="O98" s="4">
        <v>80524</v>
      </c>
      <c r="P98" t="s">
        <v>140</v>
      </c>
      <c r="R98">
        <v>14259854117</v>
      </c>
      <c r="T98">
        <v>1121</v>
      </c>
      <c r="U98" t="s">
        <v>19052</v>
      </c>
      <c r="V98" t="s">
        <v>2053</v>
      </c>
      <c r="X98" t="s">
        <v>164</v>
      </c>
      <c r="Y98" t="s">
        <v>19053</v>
      </c>
      <c r="AA98" t="s">
        <v>19054</v>
      </c>
      <c r="AB98" t="s">
        <v>1358</v>
      </c>
      <c r="AC98" s="4">
        <v>80524</v>
      </c>
      <c r="AD98" t="s">
        <v>140</v>
      </c>
      <c r="AE98" t="s">
        <v>17655</v>
      </c>
      <c r="AF98">
        <v>14259854117</v>
      </c>
      <c r="AH98" t="s">
        <v>19055</v>
      </c>
      <c r="AI98" t="s">
        <v>168</v>
      </c>
      <c r="AJ98" t="s">
        <v>7189</v>
      </c>
      <c r="AK98" t="s">
        <v>19056</v>
      </c>
      <c r="AM98" t="s">
        <v>19057</v>
      </c>
      <c r="AO98" t="s">
        <v>901</v>
      </c>
      <c r="AP98" t="s">
        <v>374</v>
      </c>
      <c r="AQ98" s="4">
        <v>78230</v>
      </c>
      <c r="AR98" t="s">
        <v>140</v>
      </c>
      <c r="AT98">
        <v>12105487516</v>
      </c>
      <c r="AV98" t="s">
        <v>19058</v>
      </c>
      <c r="AW98" t="s">
        <v>19059</v>
      </c>
      <c r="AZ98" t="s">
        <v>334</v>
      </c>
      <c r="BA98" t="s">
        <v>335</v>
      </c>
      <c r="BB98" t="s">
        <v>136</v>
      </c>
      <c r="BC98" t="s">
        <v>136</v>
      </c>
      <c r="BD98" t="s">
        <v>148</v>
      </c>
      <c r="BE98" t="s">
        <v>136</v>
      </c>
      <c r="BF98" t="s">
        <v>136</v>
      </c>
      <c r="BG98" t="s">
        <v>134</v>
      </c>
      <c r="BH98" t="s">
        <v>136</v>
      </c>
      <c r="BI98" t="s">
        <v>7189</v>
      </c>
      <c r="BJ98" t="s">
        <v>19056</v>
      </c>
      <c r="BL98" t="s">
        <v>19059</v>
      </c>
      <c r="BM98" t="s">
        <v>19058</v>
      </c>
      <c r="BN98" t="s">
        <v>19060</v>
      </c>
      <c r="BO98" t="s">
        <v>19061</v>
      </c>
      <c r="BP98">
        <v>20</v>
      </c>
      <c r="BQ98">
        <v>20</v>
      </c>
      <c r="BR98">
        <v>20</v>
      </c>
      <c r="BS98" s="1">
        <v>44140</v>
      </c>
      <c r="BT98" s="1">
        <v>44444</v>
      </c>
      <c r="BU98" s="1">
        <v>44140</v>
      </c>
      <c r="BV98" s="1">
        <v>44444</v>
      </c>
      <c r="BW98" t="s">
        <v>136</v>
      </c>
      <c r="BX98">
        <v>40</v>
      </c>
      <c r="BY98">
        <v>0</v>
      </c>
      <c r="BZ98">
        <v>8</v>
      </c>
      <c r="CA98">
        <v>8</v>
      </c>
      <c r="CB98">
        <v>8</v>
      </c>
      <c r="CC98">
        <v>8</v>
      </c>
      <c r="CD98">
        <v>8</v>
      </c>
      <c r="CE98">
        <v>0</v>
      </c>
      <c r="CF98" t="str">
        <f>"8:00 AM"</f>
        <v>8:00 AM</v>
      </c>
      <c r="CG98" t="str">
        <f>"5:00 PM"</f>
        <v>5:00 PM</v>
      </c>
      <c r="CH98" s="5">
        <v>14.26</v>
      </c>
      <c r="CI98" t="s">
        <v>146</v>
      </c>
      <c r="CL98" t="s">
        <v>136</v>
      </c>
      <c r="CM98" t="s">
        <v>147</v>
      </c>
      <c r="CN98" t="s">
        <v>148</v>
      </c>
      <c r="CO98" s="2" t="s">
        <v>19062</v>
      </c>
      <c r="CP98" t="s">
        <v>149</v>
      </c>
      <c r="CQ98">
        <v>0</v>
      </c>
      <c r="CR98">
        <v>0</v>
      </c>
      <c r="CS98" t="s">
        <v>136</v>
      </c>
      <c r="CT98" t="s">
        <v>136</v>
      </c>
      <c r="CU98" t="s">
        <v>136</v>
      </c>
      <c r="CV98" t="s">
        <v>136</v>
      </c>
      <c r="CW98" t="s">
        <v>134</v>
      </c>
      <c r="CX98">
        <v>50</v>
      </c>
      <c r="CY98" t="s">
        <v>134</v>
      </c>
      <c r="CZ98" t="s">
        <v>136</v>
      </c>
      <c r="DA98" t="s">
        <v>134</v>
      </c>
      <c r="DB98" t="s">
        <v>134</v>
      </c>
      <c r="DC98" t="s">
        <v>136</v>
      </c>
      <c r="DD98" t="s">
        <v>136</v>
      </c>
      <c r="DF98" s="2" t="s">
        <v>19063</v>
      </c>
      <c r="DG98" s="2" t="s">
        <v>19064</v>
      </c>
      <c r="DH98" t="s">
        <v>19065</v>
      </c>
      <c r="DI98" t="s">
        <v>1358</v>
      </c>
      <c r="DJ98" s="4">
        <v>80651</v>
      </c>
      <c r="DK98" t="s">
        <v>1717</v>
      </c>
      <c r="DL98" t="s">
        <v>136</v>
      </c>
      <c r="DM98">
        <v>1</v>
      </c>
      <c r="DN98" t="s">
        <v>19066</v>
      </c>
      <c r="DO98" t="s">
        <v>19065</v>
      </c>
      <c r="DP98" t="s">
        <v>1358</v>
      </c>
      <c r="DQ98" t="str">
        <f>"80651"</f>
        <v>80651</v>
      </c>
      <c r="DR98" t="s">
        <v>1717</v>
      </c>
      <c r="DS98" t="s">
        <v>296</v>
      </c>
      <c r="DT98">
        <v>1</v>
      </c>
      <c r="DU98">
        <v>5</v>
      </c>
      <c r="DV98" t="s">
        <v>134</v>
      </c>
      <c r="DW98" t="s">
        <v>134</v>
      </c>
      <c r="DX98" t="s">
        <v>134</v>
      </c>
      <c r="DY98" t="s">
        <v>136</v>
      </c>
      <c r="DZ98">
        <v>1</v>
      </c>
      <c r="EA98" t="s">
        <v>136</v>
      </c>
      <c r="EC98" s="5">
        <v>12.68</v>
      </c>
      <c r="ED98" s="5">
        <v>55</v>
      </c>
      <c r="EE98">
        <v>14259854117</v>
      </c>
      <c r="EF98" t="s">
        <v>19055</v>
      </c>
      <c r="EG98" t="s">
        <v>148</v>
      </c>
      <c r="EH98">
        <v>0</v>
      </c>
    </row>
    <row r="99" spans="1:138" ht="15" customHeight="1" x14ac:dyDescent="0.35">
      <c r="A99" t="s">
        <v>4265</v>
      </c>
      <c r="B99" t="s">
        <v>273</v>
      </c>
      <c r="C99" s="1">
        <v>44078.740229976851</v>
      </c>
      <c r="D99" s="1">
        <v>44110</v>
      </c>
      <c r="E99" t="s">
        <v>133</v>
      </c>
      <c r="F99" t="s">
        <v>136</v>
      </c>
      <c r="G99" t="s">
        <v>135</v>
      </c>
      <c r="H99" t="s">
        <v>136</v>
      </c>
      <c r="I99" t="s">
        <v>4266</v>
      </c>
      <c r="K99" t="s">
        <v>4267</v>
      </c>
      <c r="M99" t="s">
        <v>4268</v>
      </c>
      <c r="N99" t="s">
        <v>784</v>
      </c>
      <c r="O99" s="4">
        <v>59754</v>
      </c>
      <c r="P99" t="s">
        <v>140</v>
      </c>
      <c r="R99">
        <v>14069251990</v>
      </c>
      <c r="T99">
        <v>1119</v>
      </c>
      <c r="U99" t="s">
        <v>4269</v>
      </c>
      <c r="V99" t="s">
        <v>3340</v>
      </c>
      <c r="X99" t="s">
        <v>787</v>
      </c>
      <c r="Y99" t="s">
        <v>4267</v>
      </c>
      <c r="AA99" t="s">
        <v>4268</v>
      </c>
      <c r="AB99" t="s">
        <v>784</v>
      </c>
      <c r="AC99" s="4">
        <v>59754</v>
      </c>
      <c r="AD99" t="s">
        <v>140</v>
      </c>
      <c r="AF99">
        <v>14069251990</v>
      </c>
      <c r="AH99" t="s">
        <v>4270</v>
      </c>
      <c r="AI99" t="s">
        <v>168</v>
      </c>
      <c r="AJ99" t="s">
        <v>930</v>
      </c>
      <c r="AK99" t="s">
        <v>931</v>
      </c>
      <c r="AL99" t="s">
        <v>932</v>
      </c>
      <c r="AM99" t="s">
        <v>933</v>
      </c>
      <c r="AO99" t="s">
        <v>934</v>
      </c>
      <c r="AP99" t="s">
        <v>925</v>
      </c>
      <c r="AQ99" s="4">
        <v>83336</v>
      </c>
      <c r="AR99" t="s">
        <v>140</v>
      </c>
      <c r="AT99">
        <v>12084369737</v>
      </c>
      <c r="AV99" t="s">
        <v>935</v>
      </c>
      <c r="AW99" t="s">
        <v>936</v>
      </c>
      <c r="AZ99" t="s">
        <v>540</v>
      </c>
      <c r="BA99" t="s">
        <v>541</v>
      </c>
      <c r="BB99" t="s">
        <v>136</v>
      </c>
      <c r="BC99" t="s">
        <v>136</v>
      </c>
      <c r="BD99" t="s">
        <v>148</v>
      </c>
      <c r="BE99" t="s">
        <v>136</v>
      </c>
      <c r="BF99" t="s">
        <v>136</v>
      </c>
      <c r="BG99" t="s">
        <v>134</v>
      </c>
      <c r="BH99" t="s">
        <v>136</v>
      </c>
      <c r="BI99" t="s">
        <v>1194</v>
      </c>
      <c r="BJ99" t="s">
        <v>633</v>
      </c>
      <c r="BK99" t="s">
        <v>1195</v>
      </c>
      <c r="BL99" t="s">
        <v>1034</v>
      </c>
      <c r="BM99" t="s">
        <v>941</v>
      </c>
      <c r="BN99" t="s">
        <v>4271</v>
      </c>
      <c r="BO99" t="s">
        <v>943</v>
      </c>
      <c r="BP99">
        <v>1</v>
      </c>
      <c r="BQ99">
        <v>1</v>
      </c>
      <c r="BS99" s="1">
        <v>44136</v>
      </c>
      <c r="BT99" s="1">
        <v>44255</v>
      </c>
      <c r="BU99" s="1">
        <v>44136</v>
      </c>
      <c r="BV99" s="1">
        <v>44255</v>
      </c>
      <c r="BW99" t="s">
        <v>136</v>
      </c>
      <c r="BX99">
        <v>48</v>
      </c>
      <c r="BY99">
        <v>0</v>
      </c>
      <c r="BZ99">
        <v>8</v>
      </c>
      <c r="CA99">
        <v>8</v>
      </c>
      <c r="CB99">
        <v>8</v>
      </c>
      <c r="CC99">
        <v>8</v>
      </c>
      <c r="CD99">
        <v>8</v>
      </c>
      <c r="CE99">
        <v>8</v>
      </c>
      <c r="CF99" t="str">
        <f>"8:00 AM"</f>
        <v>8:00 AM</v>
      </c>
      <c r="CG99" t="str">
        <f>"6:00 PM"</f>
        <v>6:00 PM</v>
      </c>
      <c r="CH99" s="5">
        <v>13.62</v>
      </c>
      <c r="CI99" t="s">
        <v>146</v>
      </c>
      <c r="CJ99">
        <v>0</v>
      </c>
      <c r="CK99" t="s">
        <v>944</v>
      </c>
      <c r="CL99" t="s">
        <v>136</v>
      </c>
      <c r="CM99" t="s">
        <v>354</v>
      </c>
      <c r="CN99" t="s">
        <v>599</v>
      </c>
      <c r="CO99" t="s">
        <v>946</v>
      </c>
      <c r="CP99" t="s">
        <v>149</v>
      </c>
      <c r="CQ99">
        <v>3</v>
      </c>
      <c r="CR99">
        <v>0</v>
      </c>
      <c r="CS99" t="s">
        <v>134</v>
      </c>
      <c r="CT99" t="s">
        <v>134</v>
      </c>
      <c r="CU99" t="s">
        <v>136</v>
      </c>
      <c r="CV99" t="s">
        <v>136</v>
      </c>
      <c r="CW99" t="s">
        <v>134</v>
      </c>
      <c r="CX99">
        <v>100</v>
      </c>
      <c r="CY99" t="s">
        <v>134</v>
      </c>
      <c r="CZ99" t="s">
        <v>136</v>
      </c>
      <c r="DA99" t="s">
        <v>134</v>
      </c>
      <c r="DB99" t="s">
        <v>136</v>
      </c>
      <c r="DC99" t="s">
        <v>134</v>
      </c>
      <c r="DD99" t="s">
        <v>136</v>
      </c>
      <c r="DF99" t="s">
        <v>4272</v>
      </c>
      <c r="DG99" t="s">
        <v>4273</v>
      </c>
      <c r="DH99" t="s">
        <v>4268</v>
      </c>
      <c r="DI99" t="s">
        <v>784</v>
      </c>
      <c r="DJ99" s="4">
        <v>59754</v>
      </c>
      <c r="DK99" t="s">
        <v>715</v>
      </c>
      <c r="DL99" t="s">
        <v>136</v>
      </c>
      <c r="DM99">
        <v>1</v>
      </c>
      <c r="DN99" t="s">
        <v>4274</v>
      </c>
      <c r="DO99" t="s">
        <v>4268</v>
      </c>
      <c r="DP99" t="s">
        <v>784</v>
      </c>
      <c r="DQ99" t="str">
        <f>"59754"</f>
        <v>59754</v>
      </c>
      <c r="DR99" t="s">
        <v>715</v>
      </c>
      <c r="DS99" t="s">
        <v>4275</v>
      </c>
      <c r="DT99">
        <v>1</v>
      </c>
      <c r="DU99">
        <v>2</v>
      </c>
      <c r="DV99" t="s">
        <v>136</v>
      </c>
      <c r="DW99" t="s">
        <v>136</v>
      </c>
      <c r="DX99" t="s">
        <v>134</v>
      </c>
      <c r="DY99" t="s">
        <v>136</v>
      </c>
      <c r="DZ99">
        <v>1</v>
      </c>
      <c r="EA99" t="s">
        <v>134</v>
      </c>
      <c r="EB99" s="5">
        <v>12.68</v>
      </c>
      <c r="EC99" s="5">
        <v>12.68</v>
      </c>
      <c r="ED99" s="5">
        <v>55</v>
      </c>
      <c r="EE99" t="s">
        <v>148</v>
      </c>
      <c r="EF99" t="s">
        <v>953</v>
      </c>
      <c r="EG99" t="s">
        <v>1201</v>
      </c>
      <c r="EH99">
        <v>0</v>
      </c>
    </row>
    <row r="100" spans="1:138" ht="15" customHeight="1" x14ac:dyDescent="0.35">
      <c r="A100" t="s">
        <v>17307</v>
      </c>
      <c r="B100" t="s">
        <v>157</v>
      </c>
      <c r="C100" s="1">
        <v>44086.691138541668</v>
      </c>
      <c r="D100" s="1">
        <v>44110</v>
      </c>
      <c r="E100" t="s">
        <v>133</v>
      </c>
      <c r="F100" t="s">
        <v>136</v>
      </c>
      <c r="G100" t="s">
        <v>135</v>
      </c>
      <c r="H100" t="s">
        <v>136</v>
      </c>
      <c r="I100" t="s">
        <v>17308</v>
      </c>
      <c r="K100" t="s">
        <v>17309</v>
      </c>
      <c r="L100" t="s">
        <v>17310</v>
      </c>
      <c r="M100" t="s">
        <v>4366</v>
      </c>
      <c r="N100" t="s">
        <v>1128</v>
      </c>
      <c r="O100" s="4">
        <v>58640</v>
      </c>
      <c r="P100" t="s">
        <v>140</v>
      </c>
      <c r="R100">
        <v>17012609584</v>
      </c>
      <c r="T100">
        <v>11299</v>
      </c>
      <c r="U100" t="s">
        <v>17311</v>
      </c>
      <c r="V100" t="s">
        <v>1164</v>
      </c>
      <c r="X100" t="s">
        <v>7643</v>
      </c>
      <c r="Y100" t="s">
        <v>17309</v>
      </c>
      <c r="AA100" t="s">
        <v>4366</v>
      </c>
      <c r="AB100" t="s">
        <v>1128</v>
      </c>
      <c r="AC100" s="4">
        <v>58640</v>
      </c>
      <c r="AD100" t="s">
        <v>140</v>
      </c>
      <c r="AF100">
        <v>17012609584</v>
      </c>
      <c r="AH100" t="s">
        <v>1514</v>
      </c>
      <c r="AI100" t="s">
        <v>168</v>
      </c>
      <c r="AJ100" t="s">
        <v>1515</v>
      </c>
      <c r="AK100" t="s">
        <v>1516</v>
      </c>
      <c r="AL100" t="s">
        <v>2203</v>
      </c>
      <c r="AM100" t="s">
        <v>1518</v>
      </c>
      <c r="AO100" t="s">
        <v>1519</v>
      </c>
      <c r="AP100" t="s">
        <v>1128</v>
      </c>
      <c r="AQ100" s="4">
        <v>58423</v>
      </c>
      <c r="AR100" t="s">
        <v>140</v>
      </c>
      <c r="AS100" t="s">
        <v>1520</v>
      </c>
      <c r="AT100">
        <v>17019623460</v>
      </c>
      <c r="AV100" t="s">
        <v>2204</v>
      </c>
      <c r="AW100" t="s">
        <v>2205</v>
      </c>
      <c r="AZ100" t="s">
        <v>175</v>
      </c>
      <c r="BA100" t="s">
        <v>176</v>
      </c>
      <c r="BB100" t="s">
        <v>136</v>
      </c>
      <c r="BC100" t="s">
        <v>136</v>
      </c>
      <c r="BD100" t="s">
        <v>148</v>
      </c>
      <c r="BE100" t="s">
        <v>136</v>
      </c>
      <c r="BF100" t="s">
        <v>136</v>
      </c>
      <c r="BG100" t="s">
        <v>134</v>
      </c>
      <c r="BH100" t="s">
        <v>136</v>
      </c>
      <c r="BI100" t="s">
        <v>1515</v>
      </c>
      <c r="BJ100" t="s">
        <v>1516</v>
      </c>
      <c r="BK100" t="s">
        <v>1517</v>
      </c>
      <c r="BL100" t="s">
        <v>17312</v>
      </c>
      <c r="BM100" t="s">
        <v>1521</v>
      </c>
      <c r="BN100" t="s">
        <v>17313</v>
      </c>
      <c r="BO100" t="s">
        <v>2207</v>
      </c>
      <c r="BP100">
        <v>2</v>
      </c>
      <c r="BQ100">
        <v>2</v>
      </c>
      <c r="BR100">
        <v>2</v>
      </c>
      <c r="BS100" s="1">
        <v>44136</v>
      </c>
      <c r="BT100" s="1">
        <v>44346</v>
      </c>
      <c r="BU100" s="1">
        <v>44136</v>
      </c>
      <c r="BV100" s="1">
        <v>44346</v>
      </c>
      <c r="BW100" t="s">
        <v>136</v>
      </c>
      <c r="BX100">
        <v>35</v>
      </c>
      <c r="BY100">
        <v>0</v>
      </c>
      <c r="BZ100">
        <v>7</v>
      </c>
      <c r="CA100">
        <v>7</v>
      </c>
      <c r="CB100">
        <v>7</v>
      </c>
      <c r="CC100">
        <v>7</v>
      </c>
      <c r="CD100">
        <v>7</v>
      </c>
      <c r="CE100">
        <v>0</v>
      </c>
      <c r="CF100" t="str">
        <f>"8:00 AM"</f>
        <v>8:00 AM</v>
      </c>
      <c r="CG100" t="str">
        <f>"5:00 PM"</f>
        <v>5:00 PM</v>
      </c>
      <c r="CH100" s="5">
        <v>14.99</v>
      </c>
      <c r="CI100" t="s">
        <v>146</v>
      </c>
      <c r="CJ100">
        <v>0</v>
      </c>
      <c r="CK100">
        <v>0</v>
      </c>
      <c r="CL100" t="s">
        <v>136</v>
      </c>
      <c r="CM100" t="s">
        <v>312</v>
      </c>
      <c r="CN100" t="s">
        <v>148</v>
      </c>
      <c r="CO100" t="s">
        <v>17314</v>
      </c>
      <c r="CP100" t="s">
        <v>149</v>
      </c>
      <c r="CQ100">
        <v>3</v>
      </c>
      <c r="CR100">
        <v>0</v>
      </c>
      <c r="CS100" t="s">
        <v>136</v>
      </c>
      <c r="CT100" t="s">
        <v>134</v>
      </c>
      <c r="CU100" t="s">
        <v>136</v>
      </c>
      <c r="CV100" t="s">
        <v>136</v>
      </c>
      <c r="CW100" t="s">
        <v>136</v>
      </c>
      <c r="CY100" t="s">
        <v>136</v>
      </c>
      <c r="CZ100" t="s">
        <v>136</v>
      </c>
      <c r="DA100" t="s">
        <v>136</v>
      </c>
      <c r="DB100" t="s">
        <v>136</v>
      </c>
      <c r="DC100" t="s">
        <v>136</v>
      </c>
      <c r="DD100" t="s">
        <v>136</v>
      </c>
      <c r="DF100" t="s">
        <v>17315</v>
      </c>
      <c r="DG100" t="s">
        <v>17316</v>
      </c>
      <c r="DH100" t="s">
        <v>1510</v>
      </c>
      <c r="DI100" t="s">
        <v>1128</v>
      </c>
      <c r="DJ100" s="4">
        <v>58636</v>
      </c>
      <c r="DK100" t="s">
        <v>1527</v>
      </c>
      <c r="DL100" t="s">
        <v>136</v>
      </c>
      <c r="DM100">
        <v>1</v>
      </c>
      <c r="DN100" t="s">
        <v>17317</v>
      </c>
      <c r="DO100" t="s">
        <v>1510</v>
      </c>
      <c r="DP100" t="s">
        <v>1128</v>
      </c>
      <c r="DQ100" t="str">
        <f>"58636"</f>
        <v>58636</v>
      </c>
      <c r="DR100" t="s">
        <v>1527</v>
      </c>
      <c r="DS100" t="s">
        <v>17318</v>
      </c>
      <c r="DT100">
        <v>2</v>
      </c>
      <c r="DU100">
        <v>4</v>
      </c>
      <c r="DV100" t="s">
        <v>136</v>
      </c>
      <c r="DW100" t="s">
        <v>134</v>
      </c>
      <c r="DX100" t="s">
        <v>136</v>
      </c>
      <c r="DY100" t="s">
        <v>134</v>
      </c>
      <c r="DZ100">
        <v>2</v>
      </c>
      <c r="EA100" t="s">
        <v>136</v>
      </c>
      <c r="EC100" s="5">
        <v>12.68</v>
      </c>
      <c r="ED100" s="5">
        <v>55</v>
      </c>
      <c r="EE100">
        <v>17012609584</v>
      </c>
      <c r="EF100" t="s">
        <v>17319</v>
      </c>
      <c r="EG100" t="s">
        <v>148</v>
      </c>
      <c r="EH100">
        <v>0</v>
      </c>
    </row>
    <row r="101" spans="1:138" ht="15" customHeight="1" x14ac:dyDescent="0.35">
      <c r="A101" t="s">
        <v>8094</v>
      </c>
      <c r="B101" t="s">
        <v>157</v>
      </c>
      <c r="C101" s="1">
        <v>44083.642039351849</v>
      </c>
      <c r="D101" s="1">
        <v>44110</v>
      </c>
      <c r="E101" t="s">
        <v>579</v>
      </c>
      <c r="F101" t="s">
        <v>134</v>
      </c>
      <c r="G101" t="s">
        <v>135</v>
      </c>
      <c r="H101" t="s">
        <v>136</v>
      </c>
      <c r="I101" t="s">
        <v>7235</v>
      </c>
      <c r="K101" t="s">
        <v>5708</v>
      </c>
      <c r="M101" t="s">
        <v>6446</v>
      </c>
      <c r="N101" t="s">
        <v>720</v>
      </c>
      <c r="O101" s="4">
        <v>38671</v>
      </c>
      <c r="P101" t="s">
        <v>140</v>
      </c>
      <c r="R101">
        <v>16623934241</v>
      </c>
      <c r="S101">
        <v>227</v>
      </c>
      <c r="T101">
        <v>111</v>
      </c>
      <c r="U101" t="s">
        <v>5706</v>
      </c>
      <c r="V101" t="s">
        <v>5707</v>
      </c>
      <c r="X101" t="s">
        <v>429</v>
      </c>
      <c r="Y101" t="s">
        <v>5708</v>
      </c>
      <c r="AA101" t="s">
        <v>5705</v>
      </c>
      <c r="AB101" t="s">
        <v>720</v>
      </c>
      <c r="AC101" s="4">
        <v>38671</v>
      </c>
      <c r="AD101" t="s">
        <v>140</v>
      </c>
      <c r="AF101">
        <v>16623934241</v>
      </c>
      <c r="AG101">
        <v>227</v>
      </c>
      <c r="AH101" t="s">
        <v>5709</v>
      </c>
      <c r="AZ101" t="s">
        <v>175</v>
      </c>
      <c r="BA101" t="s">
        <v>176</v>
      </c>
      <c r="BB101" t="s">
        <v>134</v>
      </c>
      <c r="BC101" t="s">
        <v>134</v>
      </c>
      <c r="BD101" t="s">
        <v>134</v>
      </c>
      <c r="BE101" t="s">
        <v>134</v>
      </c>
      <c r="BF101" t="s">
        <v>136</v>
      </c>
      <c r="BG101" t="s">
        <v>134</v>
      </c>
      <c r="BH101" t="s">
        <v>136</v>
      </c>
      <c r="BN101" t="s">
        <v>8095</v>
      </c>
      <c r="BO101" t="s">
        <v>8096</v>
      </c>
      <c r="BP101">
        <v>122</v>
      </c>
      <c r="BQ101">
        <v>122</v>
      </c>
      <c r="BR101">
        <v>122</v>
      </c>
      <c r="BS101" s="1">
        <v>44151</v>
      </c>
      <c r="BT101" s="1">
        <v>44348</v>
      </c>
      <c r="BU101" s="1">
        <v>44151</v>
      </c>
      <c r="BV101" s="1">
        <v>44348</v>
      </c>
      <c r="BW101" t="s">
        <v>136</v>
      </c>
      <c r="BX101">
        <v>36</v>
      </c>
      <c r="BY101">
        <v>0</v>
      </c>
      <c r="BZ101">
        <v>6</v>
      </c>
      <c r="CA101">
        <v>6</v>
      </c>
      <c r="CB101">
        <v>6</v>
      </c>
      <c r="CC101">
        <v>6</v>
      </c>
      <c r="CD101">
        <v>6</v>
      </c>
      <c r="CE101">
        <v>6</v>
      </c>
      <c r="CF101" t="str">
        <f>"7:00 AM"</f>
        <v>7:00 AM</v>
      </c>
      <c r="CG101" t="str">
        <f>"1:00 PM"</f>
        <v>1:00 PM</v>
      </c>
      <c r="CH101" s="5">
        <v>11.71</v>
      </c>
      <c r="CI101" t="s">
        <v>146</v>
      </c>
      <c r="CJ101">
        <v>1.05</v>
      </c>
      <c r="CK101" t="s">
        <v>8097</v>
      </c>
      <c r="CL101" t="s">
        <v>134</v>
      </c>
      <c r="CM101" t="s">
        <v>147</v>
      </c>
      <c r="CN101" t="s">
        <v>148</v>
      </c>
      <c r="CO101" s="2" t="s">
        <v>8098</v>
      </c>
      <c r="CP101" t="s">
        <v>149</v>
      </c>
      <c r="CQ101">
        <v>0</v>
      </c>
      <c r="CR101">
        <v>0</v>
      </c>
      <c r="CS101" t="s">
        <v>136</v>
      </c>
      <c r="CT101" t="s">
        <v>136</v>
      </c>
      <c r="CU101" t="s">
        <v>134</v>
      </c>
      <c r="CV101" t="s">
        <v>136</v>
      </c>
      <c r="CW101" t="s">
        <v>134</v>
      </c>
      <c r="CX101">
        <v>100</v>
      </c>
      <c r="CY101" t="s">
        <v>134</v>
      </c>
      <c r="CZ101" t="s">
        <v>134</v>
      </c>
      <c r="DA101" t="s">
        <v>134</v>
      </c>
      <c r="DB101" t="s">
        <v>134</v>
      </c>
      <c r="DC101" t="s">
        <v>134</v>
      </c>
      <c r="DD101" t="s">
        <v>136</v>
      </c>
      <c r="DF101" t="s">
        <v>7238</v>
      </c>
      <c r="DG101" t="s">
        <v>8099</v>
      </c>
      <c r="DH101" t="s">
        <v>7618</v>
      </c>
      <c r="DI101" t="s">
        <v>139</v>
      </c>
      <c r="DJ101" s="4">
        <v>34221</v>
      </c>
      <c r="DK101" t="s">
        <v>574</v>
      </c>
      <c r="DL101" t="s">
        <v>134</v>
      </c>
      <c r="DM101">
        <v>210</v>
      </c>
      <c r="DN101" t="s">
        <v>8100</v>
      </c>
      <c r="DO101" t="s">
        <v>1557</v>
      </c>
      <c r="DP101" t="s">
        <v>139</v>
      </c>
      <c r="DQ101" t="str">
        <f>"33838"</f>
        <v>33838</v>
      </c>
      <c r="DR101" t="s">
        <v>1447</v>
      </c>
      <c r="DS101" t="s">
        <v>8101</v>
      </c>
      <c r="DT101">
        <v>22</v>
      </c>
      <c r="DU101">
        <v>122</v>
      </c>
      <c r="DV101" t="s">
        <v>134</v>
      </c>
      <c r="DW101" t="s">
        <v>134</v>
      </c>
      <c r="DX101" t="s">
        <v>134</v>
      </c>
      <c r="DY101" t="s">
        <v>136</v>
      </c>
      <c r="DZ101">
        <v>1</v>
      </c>
      <c r="EA101" t="s">
        <v>136</v>
      </c>
      <c r="EC101" s="5">
        <v>12.68</v>
      </c>
      <c r="ED101" s="5">
        <v>55</v>
      </c>
      <c r="EE101">
        <v>16623934241</v>
      </c>
      <c r="EF101" t="s">
        <v>5717</v>
      </c>
      <c r="EG101" t="s">
        <v>8102</v>
      </c>
      <c r="EH101">
        <v>8</v>
      </c>
    </row>
    <row r="102" spans="1:138" ht="15" customHeight="1" x14ac:dyDescent="0.35">
      <c r="A102" t="s">
        <v>5560</v>
      </c>
      <c r="B102" t="s">
        <v>361</v>
      </c>
      <c r="C102" s="1">
        <v>44092.680142129633</v>
      </c>
      <c r="D102" s="1">
        <v>44110</v>
      </c>
      <c r="E102" t="s">
        <v>133</v>
      </c>
      <c r="F102" t="s">
        <v>134</v>
      </c>
      <c r="G102" t="s">
        <v>135</v>
      </c>
      <c r="H102" t="s">
        <v>136</v>
      </c>
      <c r="I102" t="s">
        <v>5561</v>
      </c>
      <c r="K102" t="s">
        <v>5562</v>
      </c>
      <c r="L102" t="s">
        <v>148</v>
      </c>
      <c r="M102" t="s">
        <v>5563</v>
      </c>
      <c r="N102" t="s">
        <v>161</v>
      </c>
      <c r="O102" s="4">
        <v>31793</v>
      </c>
      <c r="P102" t="s">
        <v>140</v>
      </c>
      <c r="R102">
        <v>12294721234</v>
      </c>
      <c r="T102">
        <v>1151</v>
      </c>
      <c r="U102" t="s">
        <v>5564</v>
      </c>
      <c r="V102" t="s">
        <v>1437</v>
      </c>
      <c r="X102" t="s">
        <v>429</v>
      </c>
      <c r="Y102" t="s">
        <v>5562</v>
      </c>
      <c r="AA102" t="s">
        <v>5563</v>
      </c>
      <c r="AB102" t="s">
        <v>161</v>
      </c>
      <c r="AC102" s="4">
        <v>31793</v>
      </c>
      <c r="AD102" t="s">
        <v>140</v>
      </c>
      <c r="AE102" t="s">
        <v>841</v>
      </c>
      <c r="AF102">
        <v>12294721234</v>
      </c>
      <c r="AH102" t="s">
        <v>5565</v>
      </c>
      <c r="AI102" t="s">
        <v>168</v>
      </c>
      <c r="AJ102" t="s">
        <v>843</v>
      </c>
      <c r="AK102" t="s">
        <v>844</v>
      </c>
      <c r="AL102" t="s">
        <v>845</v>
      </c>
      <c r="AM102" t="s">
        <v>846</v>
      </c>
      <c r="AO102" t="s">
        <v>847</v>
      </c>
      <c r="AP102" t="s">
        <v>161</v>
      </c>
      <c r="AQ102" s="4">
        <v>31636</v>
      </c>
      <c r="AR102" t="s">
        <v>140</v>
      </c>
      <c r="AT102">
        <v>12295596879</v>
      </c>
      <c r="AV102" t="s">
        <v>848</v>
      </c>
      <c r="AW102" t="s">
        <v>849</v>
      </c>
      <c r="AZ102" t="s">
        <v>175</v>
      </c>
      <c r="BA102" t="s">
        <v>176</v>
      </c>
      <c r="BB102" t="s">
        <v>134</v>
      </c>
      <c r="BC102" t="s">
        <v>134</v>
      </c>
      <c r="BD102" t="s">
        <v>134</v>
      </c>
      <c r="BE102" t="s">
        <v>134</v>
      </c>
      <c r="BF102" t="s">
        <v>134</v>
      </c>
      <c r="BG102" t="s">
        <v>134</v>
      </c>
      <c r="BH102" t="s">
        <v>136</v>
      </c>
      <c r="BN102" t="s">
        <v>5566</v>
      </c>
      <c r="BO102" t="s">
        <v>3450</v>
      </c>
      <c r="BP102">
        <v>10</v>
      </c>
      <c r="BQ102">
        <v>10</v>
      </c>
      <c r="BR102">
        <v>10</v>
      </c>
      <c r="BS102" s="1">
        <v>44137</v>
      </c>
      <c r="BT102" s="1">
        <v>44196</v>
      </c>
      <c r="BU102" s="1">
        <v>44137</v>
      </c>
      <c r="BV102" s="1">
        <v>44196</v>
      </c>
      <c r="BW102" t="s">
        <v>136</v>
      </c>
      <c r="BX102">
        <v>40</v>
      </c>
      <c r="BY102">
        <v>0</v>
      </c>
      <c r="BZ102">
        <v>7</v>
      </c>
      <c r="CA102">
        <v>7</v>
      </c>
      <c r="CB102">
        <v>7</v>
      </c>
      <c r="CC102">
        <v>7</v>
      </c>
      <c r="CD102">
        <v>7</v>
      </c>
      <c r="CE102">
        <v>5</v>
      </c>
      <c r="CF102" t="str">
        <f>"8:00 AM"</f>
        <v>8:00 AM</v>
      </c>
      <c r="CG102" t="str">
        <f>"4:00 PM"</f>
        <v>4:00 PM</v>
      </c>
      <c r="CH102" s="5">
        <v>11.71</v>
      </c>
      <c r="CI102" t="s">
        <v>146</v>
      </c>
      <c r="CL102" t="s">
        <v>136</v>
      </c>
      <c r="CM102" t="s">
        <v>147</v>
      </c>
      <c r="CN102" t="s">
        <v>148</v>
      </c>
      <c r="CO102" t="s">
        <v>4284</v>
      </c>
      <c r="CP102" t="s">
        <v>149</v>
      </c>
      <c r="CQ102">
        <v>2</v>
      </c>
      <c r="CR102">
        <v>0</v>
      </c>
      <c r="CS102" t="s">
        <v>136</v>
      </c>
      <c r="CT102" t="s">
        <v>136</v>
      </c>
      <c r="CU102" t="s">
        <v>136</v>
      </c>
      <c r="CV102" t="s">
        <v>136</v>
      </c>
      <c r="CW102" t="s">
        <v>134</v>
      </c>
      <c r="CX102">
        <v>55</v>
      </c>
      <c r="CY102" t="s">
        <v>134</v>
      </c>
      <c r="CZ102" t="s">
        <v>134</v>
      </c>
      <c r="DA102" t="s">
        <v>134</v>
      </c>
      <c r="DB102" t="s">
        <v>134</v>
      </c>
      <c r="DC102" t="s">
        <v>134</v>
      </c>
      <c r="DD102" t="s">
        <v>136</v>
      </c>
      <c r="DF102" t="s">
        <v>5567</v>
      </c>
      <c r="DG102" t="s">
        <v>5568</v>
      </c>
      <c r="DH102" t="s">
        <v>5569</v>
      </c>
      <c r="DI102" t="s">
        <v>161</v>
      </c>
      <c r="DJ102" s="4">
        <v>30415</v>
      </c>
      <c r="DK102" t="s">
        <v>5570</v>
      </c>
      <c r="DL102" t="s">
        <v>134</v>
      </c>
      <c r="DM102">
        <v>2</v>
      </c>
      <c r="DN102" t="s">
        <v>5568</v>
      </c>
      <c r="DO102" t="s">
        <v>5569</v>
      </c>
      <c r="DP102" t="s">
        <v>161</v>
      </c>
      <c r="DQ102" t="str">
        <f>"30415"</f>
        <v>30415</v>
      </c>
      <c r="DR102" t="s">
        <v>5570</v>
      </c>
      <c r="DS102" t="s">
        <v>296</v>
      </c>
      <c r="DT102">
        <v>1</v>
      </c>
      <c r="DU102">
        <v>10</v>
      </c>
      <c r="DV102" t="s">
        <v>136</v>
      </c>
      <c r="DW102" t="s">
        <v>136</v>
      </c>
      <c r="DX102" t="s">
        <v>134</v>
      </c>
      <c r="DY102" t="s">
        <v>136</v>
      </c>
      <c r="DZ102">
        <v>1</v>
      </c>
      <c r="EA102" t="s">
        <v>136</v>
      </c>
      <c r="EC102" s="5">
        <v>12.68</v>
      </c>
      <c r="ED102" s="5">
        <v>55</v>
      </c>
      <c r="EE102">
        <v>12295209454</v>
      </c>
      <c r="EF102" t="s">
        <v>5571</v>
      </c>
      <c r="EG102" t="s">
        <v>148</v>
      </c>
      <c r="EH102">
        <v>0</v>
      </c>
    </row>
    <row r="103" spans="1:138" ht="15" customHeight="1" x14ac:dyDescent="0.35">
      <c r="A103" t="s">
        <v>1452</v>
      </c>
      <c r="B103" t="s">
        <v>157</v>
      </c>
      <c r="C103" s="1">
        <v>44089.550751041665</v>
      </c>
      <c r="D103" s="1">
        <v>44110</v>
      </c>
      <c r="E103" t="s">
        <v>133</v>
      </c>
      <c r="F103" t="s">
        <v>134</v>
      </c>
      <c r="G103" t="s">
        <v>135</v>
      </c>
      <c r="H103" t="s">
        <v>136</v>
      </c>
      <c r="I103" t="s">
        <v>1453</v>
      </c>
      <c r="K103" t="s">
        <v>1454</v>
      </c>
      <c r="M103" t="s">
        <v>1455</v>
      </c>
      <c r="N103" t="s">
        <v>139</v>
      </c>
      <c r="O103" s="4">
        <v>34705</v>
      </c>
      <c r="P103" t="s">
        <v>140</v>
      </c>
      <c r="R103">
        <v>18634416529</v>
      </c>
      <c r="T103">
        <v>1151</v>
      </c>
      <c r="U103" t="s">
        <v>1456</v>
      </c>
      <c r="V103" t="s">
        <v>1457</v>
      </c>
      <c r="X103" t="s">
        <v>164</v>
      </c>
      <c r="Y103" t="s">
        <v>1458</v>
      </c>
      <c r="AA103" t="s">
        <v>1455</v>
      </c>
      <c r="AB103" t="s">
        <v>139</v>
      </c>
      <c r="AC103" s="4">
        <v>34705</v>
      </c>
      <c r="AD103" t="s">
        <v>140</v>
      </c>
      <c r="AF103">
        <v>18634416529</v>
      </c>
      <c r="AH103" t="s">
        <v>1459</v>
      </c>
      <c r="AI103" t="s">
        <v>168</v>
      </c>
      <c r="AJ103" t="s">
        <v>1460</v>
      </c>
      <c r="AK103" t="s">
        <v>1461</v>
      </c>
      <c r="AM103" t="s">
        <v>1462</v>
      </c>
      <c r="AO103" t="s">
        <v>1463</v>
      </c>
      <c r="AP103" t="s">
        <v>537</v>
      </c>
      <c r="AQ103" s="4">
        <v>28450</v>
      </c>
      <c r="AR103" t="s">
        <v>140</v>
      </c>
      <c r="AT103">
        <v>19102347448</v>
      </c>
      <c r="AV103" t="s">
        <v>1464</v>
      </c>
      <c r="AW103" t="s">
        <v>1465</v>
      </c>
      <c r="AZ103" t="s">
        <v>175</v>
      </c>
      <c r="BA103" t="s">
        <v>176</v>
      </c>
      <c r="BB103" t="s">
        <v>134</v>
      </c>
      <c r="BC103" t="s">
        <v>134</v>
      </c>
      <c r="BD103" t="s">
        <v>134</v>
      </c>
      <c r="BE103" t="s">
        <v>134</v>
      </c>
      <c r="BF103" t="s">
        <v>136</v>
      </c>
      <c r="BG103" t="s">
        <v>134</v>
      </c>
      <c r="BH103" t="s">
        <v>136</v>
      </c>
      <c r="BN103" t="s">
        <v>1466</v>
      </c>
      <c r="BO103" t="s">
        <v>1467</v>
      </c>
      <c r="BP103">
        <v>20</v>
      </c>
      <c r="BQ103">
        <v>20</v>
      </c>
      <c r="BR103">
        <v>20</v>
      </c>
      <c r="BS103" s="1">
        <v>44150</v>
      </c>
      <c r="BT103" s="1">
        <v>44341</v>
      </c>
      <c r="BU103" s="1">
        <v>44150</v>
      </c>
      <c r="BV103" s="1">
        <v>44341</v>
      </c>
      <c r="BW103" t="s">
        <v>136</v>
      </c>
      <c r="BX103">
        <v>35</v>
      </c>
      <c r="BY103">
        <v>0</v>
      </c>
      <c r="BZ103">
        <v>6</v>
      </c>
      <c r="CA103">
        <v>6</v>
      </c>
      <c r="CB103">
        <v>6</v>
      </c>
      <c r="CC103">
        <v>6</v>
      </c>
      <c r="CD103">
        <v>6</v>
      </c>
      <c r="CE103">
        <v>5</v>
      </c>
      <c r="CF103" t="str">
        <f>"7:00 AM"</f>
        <v>7:00 AM</v>
      </c>
      <c r="CG103" t="str">
        <f>"3:00 PM"</f>
        <v>3:00 PM</v>
      </c>
      <c r="CH103" s="5">
        <v>11.71</v>
      </c>
      <c r="CI103" t="s">
        <v>146</v>
      </c>
      <c r="CJ103">
        <v>1.1499999999999999</v>
      </c>
      <c r="CK103" t="s">
        <v>1468</v>
      </c>
      <c r="CL103" t="s">
        <v>136</v>
      </c>
      <c r="CM103" t="s">
        <v>147</v>
      </c>
      <c r="CN103" t="s">
        <v>148</v>
      </c>
      <c r="CO103" t="s">
        <v>1469</v>
      </c>
      <c r="CP103" t="s">
        <v>149</v>
      </c>
      <c r="CQ103">
        <v>0</v>
      </c>
      <c r="CR103">
        <v>0</v>
      </c>
      <c r="CS103" t="s">
        <v>136</v>
      </c>
      <c r="CT103" t="s">
        <v>136</v>
      </c>
      <c r="CU103" t="s">
        <v>136</v>
      </c>
      <c r="CV103" t="s">
        <v>136</v>
      </c>
      <c r="CW103" t="s">
        <v>134</v>
      </c>
      <c r="CX103">
        <v>52</v>
      </c>
      <c r="CY103" t="s">
        <v>134</v>
      </c>
      <c r="CZ103" t="s">
        <v>136</v>
      </c>
      <c r="DA103" t="s">
        <v>134</v>
      </c>
      <c r="DB103" t="s">
        <v>134</v>
      </c>
      <c r="DC103" t="s">
        <v>134</v>
      </c>
      <c r="DD103" t="s">
        <v>136</v>
      </c>
      <c r="DF103" t="s">
        <v>1470</v>
      </c>
      <c r="DG103" t="s">
        <v>1471</v>
      </c>
      <c r="DH103" t="s">
        <v>1472</v>
      </c>
      <c r="DI103" t="s">
        <v>139</v>
      </c>
      <c r="DJ103" s="4">
        <v>32130</v>
      </c>
      <c r="DK103" t="s">
        <v>1473</v>
      </c>
      <c r="DL103" t="s">
        <v>136</v>
      </c>
      <c r="DM103">
        <v>2</v>
      </c>
      <c r="DN103" t="s">
        <v>1474</v>
      </c>
      <c r="DO103" t="s">
        <v>1475</v>
      </c>
      <c r="DP103" t="s">
        <v>139</v>
      </c>
      <c r="DQ103" t="str">
        <f>"34715"</f>
        <v>34715</v>
      </c>
      <c r="DR103" t="s">
        <v>1253</v>
      </c>
      <c r="DS103" t="s">
        <v>1476</v>
      </c>
      <c r="DT103">
        <v>10</v>
      </c>
      <c r="DU103">
        <v>20</v>
      </c>
      <c r="DV103" t="s">
        <v>134</v>
      </c>
      <c r="DW103" t="s">
        <v>134</v>
      </c>
      <c r="DX103" t="s">
        <v>134</v>
      </c>
      <c r="DY103" t="s">
        <v>136</v>
      </c>
      <c r="DZ103">
        <v>1</v>
      </c>
      <c r="EA103" t="s">
        <v>134</v>
      </c>
      <c r="EB103" s="5">
        <v>12.68</v>
      </c>
      <c r="EC103" s="5">
        <v>12.68</v>
      </c>
      <c r="ED103" s="5">
        <v>55</v>
      </c>
      <c r="EE103">
        <v>18634416529</v>
      </c>
      <c r="EF103" t="s">
        <v>1477</v>
      </c>
      <c r="EG103" t="s">
        <v>1478</v>
      </c>
      <c r="EH103">
        <v>0</v>
      </c>
    </row>
    <row r="104" spans="1:138" ht="15" customHeight="1" x14ac:dyDescent="0.35">
      <c r="A104" t="s">
        <v>14655</v>
      </c>
      <c r="B104" t="s">
        <v>157</v>
      </c>
      <c r="C104" s="1">
        <v>44094.726569328704</v>
      </c>
      <c r="D104" s="1">
        <v>44110</v>
      </c>
      <c r="E104" t="s">
        <v>133</v>
      </c>
      <c r="F104" t="s">
        <v>134</v>
      </c>
      <c r="G104" t="s">
        <v>135</v>
      </c>
      <c r="H104" t="s">
        <v>136</v>
      </c>
      <c r="I104" t="s">
        <v>14656</v>
      </c>
      <c r="K104" t="s">
        <v>14657</v>
      </c>
      <c r="M104" t="s">
        <v>14658</v>
      </c>
      <c r="N104" t="s">
        <v>161</v>
      </c>
      <c r="O104" s="4">
        <v>31798</v>
      </c>
      <c r="P104" t="s">
        <v>140</v>
      </c>
      <c r="R104">
        <v>19123934898</v>
      </c>
      <c r="T104">
        <v>11511</v>
      </c>
      <c r="U104" t="s">
        <v>1879</v>
      </c>
      <c r="V104" t="s">
        <v>14659</v>
      </c>
      <c r="X104" t="s">
        <v>8156</v>
      </c>
      <c r="Y104" t="s">
        <v>14657</v>
      </c>
      <c r="AA104" t="s">
        <v>14658</v>
      </c>
      <c r="AB104" t="s">
        <v>161</v>
      </c>
      <c r="AC104" s="4">
        <v>31798</v>
      </c>
      <c r="AD104" t="s">
        <v>140</v>
      </c>
      <c r="AF104">
        <v>19123934898</v>
      </c>
      <c r="AH104" t="s">
        <v>4090</v>
      </c>
      <c r="AI104" t="s">
        <v>168</v>
      </c>
      <c r="AJ104" t="s">
        <v>4091</v>
      </c>
      <c r="AK104" t="s">
        <v>4092</v>
      </c>
      <c r="AM104" t="s">
        <v>4093</v>
      </c>
      <c r="AN104" t="s">
        <v>4094</v>
      </c>
      <c r="AO104" t="s">
        <v>4086</v>
      </c>
      <c r="AP104" t="s">
        <v>161</v>
      </c>
      <c r="AQ104" s="4">
        <v>31513</v>
      </c>
      <c r="AR104" t="s">
        <v>140</v>
      </c>
      <c r="AT104">
        <v>19124243878</v>
      </c>
      <c r="AV104" t="s">
        <v>4095</v>
      </c>
      <c r="AW104" t="s">
        <v>13578</v>
      </c>
      <c r="AZ104" t="s">
        <v>288</v>
      </c>
      <c r="BA104" t="s">
        <v>289</v>
      </c>
      <c r="BB104" t="s">
        <v>134</v>
      </c>
      <c r="BC104" t="s">
        <v>134</v>
      </c>
      <c r="BD104" t="s">
        <v>134</v>
      </c>
      <c r="BE104" t="s">
        <v>134</v>
      </c>
      <c r="BF104" t="s">
        <v>136</v>
      </c>
      <c r="BG104" t="s">
        <v>134</v>
      </c>
      <c r="BH104" t="s">
        <v>136</v>
      </c>
      <c r="BN104" t="s">
        <v>14660</v>
      </c>
      <c r="BO104" t="s">
        <v>14661</v>
      </c>
      <c r="BP104">
        <v>40</v>
      </c>
      <c r="BQ104">
        <v>40</v>
      </c>
      <c r="BR104">
        <v>40</v>
      </c>
      <c r="BS104" s="1">
        <v>44143</v>
      </c>
      <c r="BT104" s="1">
        <v>44211</v>
      </c>
      <c r="BU104" s="1">
        <v>44143</v>
      </c>
      <c r="BV104" s="1">
        <v>44211</v>
      </c>
      <c r="BW104" t="s">
        <v>136</v>
      </c>
      <c r="BX104">
        <v>35</v>
      </c>
      <c r="BY104">
        <v>0</v>
      </c>
      <c r="BZ104">
        <v>6</v>
      </c>
      <c r="CA104">
        <v>6</v>
      </c>
      <c r="CB104">
        <v>6</v>
      </c>
      <c r="CC104">
        <v>6</v>
      </c>
      <c r="CD104">
        <v>6</v>
      </c>
      <c r="CE104">
        <v>5</v>
      </c>
      <c r="CF104" t="str">
        <f>"8:00 AM"</f>
        <v>8:00 AM</v>
      </c>
      <c r="CG104" t="str">
        <f>"3:00 PM"</f>
        <v>3:00 PM</v>
      </c>
      <c r="CH104" s="5">
        <v>11.71</v>
      </c>
      <c r="CI104" t="s">
        <v>146</v>
      </c>
      <c r="CL104" t="s">
        <v>134</v>
      </c>
      <c r="CM104" t="s">
        <v>147</v>
      </c>
      <c r="CN104" t="s">
        <v>148</v>
      </c>
      <c r="CO104" s="2" t="s">
        <v>14662</v>
      </c>
      <c r="CP104" t="s">
        <v>149</v>
      </c>
      <c r="CQ104">
        <v>3</v>
      </c>
      <c r="CR104">
        <v>0</v>
      </c>
      <c r="CS104" t="s">
        <v>136</v>
      </c>
      <c r="CT104" t="s">
        <v>136</v>
      </c>
      <c r="CU104" t="s">
        <v>136</v>
      </c>
      <c r="CV104" t="s">
        <v>134</v>
      </c>
      <c r="CW104" t="s">
        <v>134</v>
      </c>
      <c r="CX104">
        <v>75</v>
      </c>
      <c r="CY104" t="s">
        <v>134</v>
      </c>
      <c r="CZ104" t="s">
        <v>134</v>
      </c>
      <c r="DA104" t="s">
        <v>134</v>
      </c>
      <c r="DB104" t="s">
        <v>134</v>
      </c>
      <c r="DC104" t="s">
        <v>134</v>
      </c>
      <c r="DD104" t="s">
        <v>136</v>
      </c>
      <c r="DF104" s="2" t="s">
        <v>4337</v>
      </c>
      <c r="DG104" t="s">
        <v>14663</v>
      </c>
      <c r="DH104" t="s">
        <v>172</v>
      </c>
      <c r="DI104" t="s">
        <v>161</v>
      </c>
      <c r="DJ104" s="4">
        <v>31534</v>
      </c>
      <c r="DK104" t="s">
        <v>3476</v>
      </c>
      <c r="DL104" t="s">
        <v>134</v>
      </c>
      <c r="DM104">
        <v>34</v>
      </c>
      <c r="DN104" t="s">
        <v>14664</v>
      </c>
      <c r="DO104" t="s">
        <v>14665</v>
      </c>
      <c r="DP104" t="s">
        <v>161</v>
      </c>
      <c r="DQ104" t="str">
        <f>"31512"</f>
        <v>31512</v>
      </c>
      <c r="DR104" t="s">
        <v>3476</v>
      </c>
      <c r="DS104" t="s">
        <v>497</v>
      </c>
      <c r="DT104">
        <v>1</v>
      </c>
      <c r="DU104">
        <v>18</v>
      </c>
      <c r="DV104" t="s">
        <v>134</v>
      </c>
      <c r="DW104" t="s">
        <v>134</v>
      </c>
      <c r="DX104" t="s">
        <v>134</v>
      </c>
      <c r="DY104" t="s">
        <v>134</v>
      </c>
      <c r="DZ104">
        <v>3</v>
      </c>
      <c r="EA104" t="s">
        <v>136</v>
      </c>
      <c r="EC104" s="5">
        <v>12.68</v>
      </c>
      <c r="ED104" s="5">
        <v>55</v>
      </c>
      <c r="EE104">
        <v>19123934898</v>
      </c>
      <c r="EF104" t="s">
        <v>14666</v>
      </c>
      <c r="EG104" t="s">
        <v>148</v>
      </c>
      <c r="EH104">
        <v>2</v>
      </c>
    </row>
    <row r="105" spans="1:138" ht="15" customHeight="1" x14ac:dyDescent="0.35">
      <c r="A105" t="s">
        <v>16506</v>
      </c>
      <c r="B105" t="s">
        <v>157</v>
      </c>
      <c r="C105" s="1">
        <v>44084.475183680559</v>
      </c>
      <c r="D105" s="1">
        <v>44110</v>
      </c>
      <c r="E105" t="s">
        <v>133</v>
      </c>
      <c r="F105" t="s">
        <v>136</v>
      </c>
      <c r="G105" t="s">
        <v>135</v>
      </c>
      <c r="H105" t="s">
        <v>136</v>
      </c>
      <c r="I105" t="s">
        <v>16507</v>
      </c>
      <c r="K105" t="s">
        <v>16508</v>
      </c>
      <c r="L105" t="s">
        <v>155</v>
      </c>
      <c r="M105" t="s">
        <v>16509</v>
      </c>
      <c r="N105" t="s">
        <v>2818</v>
      </c>
      <c r="O105" s="4">
        <v>54235</v>
      </c>
      <c r="P105" t="s">
        <v>140</v>
      </c>
      <c r="R105">
        <v>19208566171</v>
      </c>
      <c r="T105">
        <v>115113</v>
      </c>
      <c r="U105" t="s">
        <v>11964</v>
      </c>
      <c r="V105" t="s">
        <v>3768</v>
      </c>
      <c r="W105" t="s">
        <v>2778</v>
      </c>
      <c r="X105" t="s">
        <v>164</v>
      </c>
      <c r="Y105" t="s">
        <v>16508</v>
      </c>
      <c r="Z105" t="s">
        <v>155</v>
      </c>
      <c r="AA105" t="s">
        <v>16509</v>
      </c>
      <c r="AB105" t="s">
        <v>2818</v>
      </c>
      <c r="AC105" s="4">
        <v>54235</v>
      </c>
      <c r="AD105" t="s">
        <v>140</v>
      </c>
      <c r="AF105">
        <v>19208566171</v>
      </c>
      <c r="AH105" t="s">
        <v>148</v>
      </c>
      <c r="AI105" t="s">
        <v>168</v>
      </c>
      <c r="AJ105" t="s">
        <v>281</v>
      </c>
      <c r="AK105" t="s">
        <v>282</v>
      </c>
      <c r="AL105" t="s">
        <v>250</v>
      </c>
      <c r="AM105" t="s">
        <v>283</v>
      </c>
      <c r="AN105" t="s">
        <v>284</v>
      </c>
      <c r="AO105" t="s">
        <v>285</v>
      </c>
      <c r="AP105" t="s">
        <v>221</v>
      </c>
      <c r="AQ105" s="4">
        <v>37862</v>
      </c>
      <c r="AR105" t="s">
        <v>140</v>
      </c>
      <c r="AT105">
        <v>18653663731</v>
      </c>
      <c r="AV105" t="s">
        <v>286</v>
      </c>
      <c r="AW105" t="s">
        <v>287</v>
      </c>
      <c r="AZ105" t="s">
        <v>334</v>
      </c>
      <c r="BA105" t="s">
        <v>335</v>
      </c>
      <c r="BB105" t="s">
        <v>136</v>
      </c>
      <c r="BC105" t="s">
        <v>136</v>
      </c>
      <c r="BD105" t="s">
        <v>148</v>
      </c>
      <c r="BE105" t="s">
        <v>136</v>
      </c>
      <c r="BF105" t="s">
        <v>136</v>
      </c>
      <c r="BG105" t="s">
        <v>134</v>
      </c>
      <c r="BH105" t="s">
        <v>136</v>
      </c>
      <c r="BN105" t="s">
        <v>16510</v>
      </c>
      <c r="BO105" t="s">
        <v>291</v>
      </c>
      <c r="BP105">
        <v>7</v>
      </c>
      <c r="BQ105">
        <v>7</v>
      </c>
      <c r="BR105">
        <v>7</v>
      </c>
      <c r="BS105" s="1">
        <v>44150</v>
      </c>
      <c r="BT105" s="1">
        <v>44242</v>
      </c>
      <c r="BU105" s="1">
        <v>44150</v>
      </c>
      <c r="BV105" s="1">
        <v>44242</v>
      </c>
      <c r="BW105" t="s">
        <v>136</v>
      </c>
      <c r="BX105">
        <v>40</v>
      </c>
      <c r="BY105">
        <v>0</v>
      </c>
      <c r="BZ105">
        <v>8</v>
      </c>
      <c r="CA105">
        <v>8</v>
      </c>
      <c r="CB105">
        <v>8</v>
      </c>
      <c r="CC105">
        <v>8</v>
      </c>
      <c r="CD105">
        <v>8</v>
      </c>
      <c r="CE105">
        <v>0</v>
      </c>
      <c r="CF105" t="str">
        <f>"8:00 AM"</f>
        <v>8:00 AM</v>
      </c>
      <c r="CG105" t="str">
        <f>"5:00 PM"</f>
        <v>5:00 PM</v>
      </c>
      <c r="CH105" s="5">
        <v>14.4</v>
      </c>
      <c r="CI105" t="s">
        <v>146</v>
      </c>
      <c r="CL105" t="s">
        <v>134</v>
      </c>
      <c r="CM105" t="s">
        <v>354</v>
      </c>
      <c r="CN105" t="s">
        <v>2859</v>
      </c>
      <c r="CO105" t="s">
        <v>8412</v>
      </c>
      <c r="CP105" t="s">
        <v>149</v>
      </c>
      <c r="CQ105">
        <v>3</v>
      </c>
      <c r="CR105">
        <v>0</v>
      </c>
      <c r="CS105" t="s">
        <v>136</v>
      </c>
      <c r="CT105" t="s">
        <v>134</v>
      </c>
      <c r="CU105" t="s">
        <v>136</v>
      </c>
      <c r="CV105" t="s">
        <v>136</v>
      </c>
      <c r="CW105" t="s">
        <v>134</v>
      </c>
      <c r="CX105">
        <v>100</v>
      </c>
      <c r="CY105" t="s">
        <v>136</v>
      </c>
      <c r="CZ105" t="s">
        <v>136</v>
      </c>
      <c r="DA105" t="s">
        <v>136</v>
      </c>
      <c r="DB105" t="s">
        <v>136</v>
      </c>
      <c r="DC105" t="s">
        <v>136</v>
      </c>
      <c r="DD105" t="s">
        <v>136</v>
      </c>
      <c r="DF105" t="s">
        <v>16511</v>
      </c>
      <c r="DG105" t="s">
        <v>16512</v>
      </c>
      <c r="DH105" t="s">
        <v>16509</v>
      </c>
      <c r="DI105" t="s">
        <v>2818</v>
      </c>
      <c r="DJ105" s="4">
        <v>54235</v>
      </c>
      <c r="DK105" t="s">
        <v>16513</v>
      </c>
      <c r="DL105" t="s">
        <v>136</v>
      </c>
      <c r="DM105">
        <v>1</v>
      </c>
      <c r="DN105" t="s">
        <v>16514</v>
      </c>
      <c r="DO105" t="s">
        <v>16515</v>
      </c>
      <c r="DP105" t="s">
        <v>2818</v>
      </c>
      <c r="DQ105" t="str">
        <f>"54213"</f>
        <v>54213</v>
      </c>
      <c r="DR105" t="s">
        <v>16513</v>
      </c>
      <c r="DS105" t="s">
        <v>296</v>
      </c>
      <c r="DT105">
        <v>1</v>
      </c>
      <c r="DU105">
        <v>8</v>
      </c>
      <c r="DV105" t="s">
        <v>134</v>
      </c>
      <c r="DW105" t="s">
        <v>134</v>
      </c>
      <c r="DX105" t="s">
        <v>134</v>
      </c>
      <c r="DY105" t="s">
        <v>136</v>
      </c>
      <c r="DZ105">
        <v>1</v>
      </c>
      <c r="EA105" t="s">
        <v>136</v>
      </c>
      <c r="EC105" s="5">
        <v>12.68</v>
      </c>
      <c r="ED105" s="5">
        <v>55</v>
      </c>
      <c r="EE105">
        <v>19208566171</v>
      </c>
      <c r="EF105" t="s">
        <v>16516</v>
      </c>
      <c r="EG105" t="s">
        <v>16517</v>
      </c>
      <c r="EH105">
        <v>1</v>
      </c>
    </row>
    <row r="106" spans="1:138" ht="15" customHeight="1" x14ac:dyDescent="0.35">
      <c r="A106" t="s">
        <v>21802</v>
      </c>
      <c r="B106" t="s">
        <v>361</v>
      </c>
      <c r="C106" s="1">
        <v>44091.431113078703</v>
      </c>
      <c r="D106" s="1">
        <v>44110</v>
      </c>
      <c r="E106" t="s">
        <v>133</v>
      </c>
      <c r="F106" t="s">
        <v>134</v>
      </c>
      <c r="G106" t="s">
        <v>135</v>
      </c>
      <c r="H106" t="s">
        <v>134</v>
      </c>
      <c r="I106" t="s">
        <v>15351</v>
      </c>
      <c r="K106" t="s">
        <v>15352</v>
      </c>
      <c r="M106" t="s">
        <v>5946</v>
      </c>
      <c r="N106" t="s">
        <v>1104</v>
      </c>
      <c r="O106" s="4">
        <v>69025</v>
      </c>
      <c r="P106" t="s">
        <v>140</v>
      </c>
      <c r="R106">
        <v>13083676369</v>
      </c>
      <c r="T106">
        <v>115113</v>
      </c>
      <c r="U106" t="s">
        <v>15353</v>
      </c>
      <c r="V106" t="s">
        <v>959</v>
      </c>
      <c r="X106" t="s">
        <v>1812</v>
      </c>
      <c r="Y106" t="s">
        <v>15352</v>
      </c>
      <c r="AA106" t="s">
        <v>5946</v>
      </c>
      <c r="AB106" t="s">
        <v>1104</v>
      </c>
      <c r="AC106" s="4">
        <v>69025</v>
      </c>
      <c r="AD106" t="s">
        <v>140</v>
      </c>
      <c r="AF106">
        <v>13083676369</v>
      </c>
      <c r="AH106" t="s">
        <v>15354</v>
      </c>
      <c r="AI106" t="s">
        <v>226</v>
      </c>
      <c r="AJ106" t="s">
        <v>370</v>
      </c>
      <c r="AK106" t="s">
        <v>371</v>
      </c>
      <c r="AM106" t="s">
        <v>372</v>
      </c>
      <c r="AO106" t="s">
        <v>373</v>
      </c>
      <c r="AP106" t="s">
        <v>374</v>
      </c>
      <c r="AQ106" s="4">
        <v>78737</v>
      </c>
      <c r="AR106" t="s">
        <v>140</v>
      </c>
      <c r="AT106">
        <v>15128942128</v>
      </c>
      <c r="AV106" t="s">
        <v>375</v>
      </c>
      <c r="AW106" t="s">
        <v>376</v>
      </c>
      <c r="AX106" t="s">
        <v>374</v>
      </c>
      <c r="AY106" t="s">
        <v>377</v>
      </c>
      <c r="AZ106" t="s">
        <v>288</v>
      </c>
      <c r="BA106" t="s">
        <v>289</v>
      </c>
      <c r="BB106" t="s">
        <v>134</v>
      </c>
      <c r="BC106" t="s">
        <v>134</v>
      </c>
      <c r="BD106" t="s">
        <v>148</v>
      </c>
      <c r="BE106" t="s">
        <v>134</v>
      </c>
      <c r="BF106" t="s">
        <v>136</v>
      </c>
      <c r="BG106" t="s">
        <v>134</v>
      </c>
      <c r="BH106" t="s">
        <v>136</v>
      </c>
      <c r="BN106" t="s">
        <v>21803</v>
      </c>
      <c r="BO106" t="s">
        <v>965</v>
      </c>
      <c r="BP106">
        <v>1</v>
      </c>
      <c r="BQ106">
        <v>1</v>
      </c>
      <c r="BR106">
        <v>1</v>
      </c>
      <c r="BS106" s="1">
        <v>44105</v>
      </c>
      <c r="BT106" s="1">
        <v>44180</v>
      </c>
      <c r="BU106" s="1">
        <v>44105</v>
      </c>
      <c r="BV106" s="1">
        <v>44180</v>
      </c>
      <c r="BW106" t="s">
        <v>136</v>
      </c>
      <c r="BX106">
        <v>60</v>
      </c>
      <c r="BY106">
        <v>0</v>
      </c>
      <c r="BZ106">
        <v>10</v>
      </c>
      <c r="CA106">
        <v>10</v>
      </c>
      <c r="CB106">
        <v>10</v>
      </c>
      <c r="CC106">
        <v>10</v>
      </c>
      <c r="CD106">
        <v>10</v>
      </c>
      <c r="CE106">
        <v>10</v>
      </c>
      <c r="CF106" t="str">
        <f>"8:00 AM"</f>
        <v>8:00 AM</v>
      </c>
      <c r="CG106" t="str">
        <f>"6:00 PM"</f>
        <v>6:00 PM</v>
      </c>
      <c r="CH106" s="5">
        <v>14.99</v>
      </c>
      <c r="CI106" t="s">
        <v>146</v>
      </c>
      <c r="CL106" t="s">
        <v>134</v>
      </c>
      <c r="CM106" t="s">
        <v>354</v>
      </c>
      <c r="CN106" t="s">
        <v>4506</v>
      </c>
      <c r="CO106" t="s">
        <v>7609</v>
      </c>
      <c r="CP106" t="s">
        <v>149</v>
      </c>
      <c r="CQ106">
        <v>3</v>
      </c>
      <c r="CR106">
        <v>0</v>
      </c>
      <c r="CS106" t="s">
        <v>136</v>
      </c>
      <c r="CT106" t="s">
        <v>134</v>
      </c>
      <c r="CU106" t="s">
        <v>136</v>
      </c>
      <c r="CV106" t="s">
        <v>134</v>
      </c>
      <c r="CW106" t="s">
        <v>134</v>
      </c>
      <c r="CX106">
        <v>75</v>
      </c>
      <c r="CY106" t="s">
        <v>134</v>
      </c>
      <c r="CZ106" t="s">
        <v>134</v>
      </c>
      <c r="DA106" t="s">
        <v>134</v>
      </c>
      <c r="DB106" t="s">
        <v>134</v>
      </c>
      <c r="DC106" t="s">
        <v>134</v>
      </c>
      <c r="DD106" t="s">
        <v>136</v>
      </c>
      <c r="DF106" t="s">
        <v>4327</v>
      </c>
      <c r="DG106" t="s">
        <v>15352</v>
      </c>
      <c r="DH106" t="s">
        <v>5946</v>
      </c>
      <c r="DI106" t="s">
        <v>1104</v>
      </c>
      <c r="DJ106" s="4">
        <v>69025</v>
      </c>
      <c r="DK106" t="s">
        <v>15356</v>
      </c>
      <c r="DL106" t="s">
        <v>134</v>
      </c>
      <c r="DM106">
        <v>7</v>
      </c>
      <c r="DN106" t="s">
        <v>15352</v>
      </c>
      <c r="DO106" t="s">
        <v>5946</v>
      </c>
      <c r="DP106" t="s">
        <v>1104</v>
      </c>
      <c r="DQ106" t="str">
        <f>"69025"</f>
        <v>69025</v>
      </c>
      <c r="DR106" t="s">
        <v>15356</v>
      </c>
      <c r="DS106" t="s">
        <v>296</v>
      </c>
      <c r="DT106">
        <v>3</v>
      </c>
      <c r="DU106">
        <v>6</v>
      </c>
      <c r="DV106" t="s">
        <v>134</v>
      </c>
      <c r="DW106" t="s">
        <v>134</v>
      </c>
      <c r="DX106" t="s">
        <v>134</v>
      </c>
      <c r="DY106" t="s">
        <v>136</v>
      </c>
      <c r="DZ106">
        <v>1</v>
      </c>
      <c r="EA106" t="s">
        <v>134</v>
      </c>
      <c r="EB106" s="5">
        <v>12.68</v>
      </c>
      <c r="EC106" s="5">
        <v>12.68</v>
      </c>
      <c r="ED106" s="5">
        <v>55</v>
      </c>
      <c r="EE106">
        <v>13083676369</v>
      </c>
      <c r="EF106" t="s">
        <v>15354</v>
      </c>
      <c r="EG106" t="s">
        <v>148</v>
      </c>
      <c r="EH106">
        <v>2</v>
      </c>
    </row>
    <row r="107" spans="1:138" ht="15" customHeight="1" x14ac:dyDescent="0.35">
      <c r="A107" t="s">
        <v>25414</v>
      </c>
      <c r="B107" t="s">
        <v>157</v>
      </c>
      <c r="C107" s="1">
        <v>44083.651030439818</v>
      </c>
      <c r="D107" s="1">
        <v>44110</v>
      </c>
      <c r="E107" t="s">
        <v>133</v>
      </c>
      <c r="F107" t="s">
        <v>136</v>
      </c>
      <c r="G107" t="s">
        <v>135</v>
      </c>
      <c r="H107" t="s">
        <v>136</v>
      </c>
      <c r="I107" t="s">
        <v>25415</v>
      </c>
      <c r="K107" t="s">
        <v>25416</v>
      </c>
      <c r="L107" t="s">
        <v>25417</v>
      </c>
      <c r="M107" t="s">
        <v>1279</v>
      </c>
      <c r="N107" t="s">
        <v>246</v>
      </c>
      <c r="O107" s="4">
        <v>71284</v>
      </c>
      <c r="P107" t="s">
        <v>140</v>
      </c>
      <c r="R107">
        <v>13183410920</v>
      </c>
      <c r="T107">
        <v>112112</v>
      </c>
      <c r="U107" t="s">
        <v>5901</v>
      </c>
      <c r="V107" t="s">
        <v>5902</v>
      </c>
      <c r="X107" t="s">
        <v>164</v>
      </c>
      <c r="Y107" t="s">
        <v>25416</v>
      </c>
      <c r="Z107" t="s">
        <v>25417</v>
      </c>
      <c r="AA107" t="s">
        <v>1279</v>
      </c>
      <c r="AB107" t="s">
        <v>246</v>
      </c>
      <c r="AC107" s="4">
        <v>71282</v>
      </c>
      <c r="AD107" t="s">
        <v>140</v>
      </c>
      <c r="AF107">
        <v>13183410920</v>
      </c>
      <c r="AH107" t="s">
        <v>25418</v>
      </c>
      <c r="AI107" t="s">
        <v>168</v>
      </c>
      <c r="AJ107" t="s">
        <v>533</v>
      </c>
      <c r="AK107" t="s">
        <v>534</v>
      </c>
      <c r="AL107" t="s">
        <v>148</v>
      </c>
      <c r="AM107" t="s">
        <v>1486</v>
      </c>
      <c r="AO107" t="s">
        <v>1487</v>
      </c>
      <c r="AP107" t="s">
        <v>537</v>
      </c>
      <c r="AQ107" s="4" t="s">
        <v>27717</v>
      </c>
      <c r="AR107" t="s">
        <v>140</v>
      </c>
      <c r="AT107">
        <v>18282460659</v>
      </c>
      <c r="AV107" t="s">
        <v>538</v>
      </c>
      <c r="AW107" t="s">
        <v>539</v>
      </c>
      <c r="AZ107" t="s">
        <v>334</v>
      </c>
      <c r="BA107" t="s">
        <v>335</v>
      </c>
      <c r="BB107" t="s">
        <v>136</v>
      </c>
      <c r="BC107" t="s">
        <v>136</v>
      </c>
      <c r="BD107" t="s">
        <v>148</v>
      </c>
      <c r="BE107" t="s">
        <v>136</v>
      </c>
      <c r="BF107" t="s">
        <v>136</v>
      </c>
      <c r="BG107" t="s">
        <v>134</v>
      </c>
      <c r="BH107" t="s">
        <v>136</v>
      </c>
      <c r="BN107" t="s">
        <v>25419</v>
      </c>
      <c r="BO107" t="s">
        <v>1489</v>
      </c>
      <c r="BP107">
        <v>2</v>
      </c>
      <c r="BQ107">
        <v>2</v>
      </c>
      <c r="BR107">
        <v>2</v>
      </c>
      <c r="BS107" s="1">
        <v>44155</v>
      </c>
      <c r="BT107" s="1">
        <v>44211</v>
      </c>
      <c r="BU107" s="1">
        <v>44155</v>
      </c>
      <c r="BV107" s="1">
        <v>44211</v>
      </c>
      <c r="BW107" t="s">
        <v>136</v>
      </c>
      <c r="BX107">
        <v>48</v>
      </c>
      <c r="BY107">
        <v>0</v>
      </c>
      <c r="BZ107">
        <v>8</v>
      </c>
      <c r="CA107">
        <v>8</v>
      </c>
      <c r="CB107">
        <v>8</v>
      </c>
      <c r="CC107">
        <v>8</v>
      </c>
      <c r="CD107">
        <v>8</v>
      </c>
      <c r="CE107">
        <v>8</v>
      </c>
      <c r="CF107" t="str">
        <f>"8:00 AM"</f>
        <v>8:00 AM</v>
      </c>
      <c r="CG107" t="str">
        <f>"5:00 PM"</f>
        <v>5:00 PM</v>
      </c>
      <c r="CH107" s="5">
        <v>11.83</v>
      </c>
      <c r="CI107" t="s">
        <v>146</v>
      </c>
      <c r="CL107" t="s">
        <v>136</v>
      </c>
      <c r="CM107" t="s">
        <v>147</v>
      </c>
      <c r="CN107" t="s">
        <v>148</v>
      </c>
      <c r="CO107" t="s">
        <v>25420</v>
      </c>
      <c r="CP107" t="s">
        <v>149</v>
      </c>
      <c r="CQ107">
        <v>1</v>
      </c>
      <c r="CR107">
        <v>0</v>
      </c>
      <c r="CS107" t="s">
        <v>136</v>
      </c>
      <c r="CT107" t="s">
        <v>134</v>
      </c>
      <c r="CU107" t="s">
        <v>136</v>
      </c>
      <c r="CV107" t="s">
        <v>136</v>
      </c>
      <c r="CW107" t="s">
        <v>134</v>
      </c>
      <c r="CX107">
        <v>75</v>
      </c>
      <c r="CY107" t="s">
        <v>136</v>
      </c>
      <c r="CZ107" t="s">
        <v>136</v>
      </c>
      <c r="DA107" t="s">
        <v>136</v>
      </c>
      <c r="DB107" t="s">
        <v>136</v>
      </c>
      <c r="DC107" t="s">
        <v>136</v>
      </c>
      <c r="DD107" t="s">
        <v>136</v>
      </c>
      <c r="DF107" t="s">
        <v>25421</v>
      </c>
      <c r="DG107" t="s">
        <v>25422</v>
      </c>
      <c r="DH107" t="s">
        <v>1279</v>
      </c>
      <c r="DI107" t="s">
        <v>246</v>
      </c>
      <c r="DJ107" s="4">
        <v>71282</v>
      </c>
      <c r="DK107" t="s">
        <v>918</v>
      </c>
      <c r="DL107" t="s">
        <v>136</v>
      </c>
      <c r="DM107">
        <v>1</v>
      </c>
      <c r="DN107" t="s">
        <v>25423</v>
      </c>
      <c r="DO107" t="s">
        <v>1279</v>
      </c>
      <c r="DP107" t="s">
        <v>246</v>
      </c>
      <c r="DQ107" t="str">
        <f>"71282"</f>
        <v>71282</v>
      </c>
      <c r="DR107" t="s">
        <v>918</v>
      </c>
      <c r="DS107" t="s">
        <v>296</v>
      </c>
      <c r="DT107">
        <v>1</v>
      </c>
      <c r="DU107">
        <v>6</v>
      </c>
      <c r="DV107" t="s">
        <v>134</v>
      </c>
      <c r="DW107" t="s">
        <v>134</v>
      </c>
      <c r="DX107" t="s">
        <v>134</v>
      </c>
      <c r="DY107" t="s">
        <v>134</v>
      </c>
      <c r="DZ107">
        <v>2</v>
      </c>
      <c r="EA107" t="s">
        <v>136</v>
      </c>
      <c r="EC107" s="5">
        <v>12.68</v>
      </c>
      <c r="ED107" s="5">
        <v>55</v>
      </c>
      <c r="EE107">
        <v>13183410920</v>
      </c>
      <c r="EF107" t="s">
        <v>25418</v>
      </c>
      <c r="EG107" t="s">
        <v>148</v>
      </c>
      <c r="EH107">
        <v>0</v>
      </c>
    </row>
    <row r="108" spans="1:138" ht="15" customHeight="1" x14ac:dyDescent="0.35">
      <c r="A108" t="s">
        <v>19755</v>
      </c>
      <c r="B108" t="s">
        <v>157</v>
      </c>
      <c r="C108" s="1">
        <v>44084.733618055558</v>
      </c>
      <c r="D108" s="1">
        <v>44110</v>
      </c>
      <c r="E108" t="s">
        <v>1298</v>
      </c>
      <c r="F108" t="s">
        <v>136</v>
      </c>
      <c r="G108" t="s">
        <v>135</v>
      </c>
      <c r="H108" t="s">
        <v>136</v>
      </c>
      <c r="I108" t="s">
        <v>1299</v>
      </c>
      <c r="K108" t="s">
        <v>1300</v>
      </c>
      <c r="L108" t="s">
        <v>1301</v>
      </c>
      <c r="M108" t="s">
        <v>1302</v>
      </c>
      <c r="N108" t="s">
        <v>925</v>
      </c>
      <c r="O108" s="4">
        <v>83301</v>
      </c>
      <c r="P108" t="s">
        <v>140</v>
      </c>
      <c r="R108">
        <v>12085952226</v>
      </c>
      <c r="T108">
        <v>112410</v>
      </c>
      <c r="U108" t="s">
        <v>1303</v>
      </c>
      <c r="V108" t="s">
        <v>1304</v>
      </c>
      <c r="X108" t="s">
        <v>1305</v>
      </c>
      <c r="Y108" t="s">
        <v>1300</v>
      </c>
      <c r="Z108" t="s">
        <v>1301</v>
      </c>
      <c r="AA108" t="s">
        <v>1302</v>
      </c>
      <c r="AB108" t="s">
        <v>925</v>
      </c>
      <c r="AC108" s="4">
        <v>83301</v>
      </c>
      <c r="AD108" t="s">
        <v>140</v>
      </c>
      <c r="AF108">
        <v>12085952226</v>
      </c>
      <c r="AH108" t="s">
        <v>1306</v>
      </c>
      <c r="AZ108" t="s">
        <v>334</v>
      </c>
      <c r="BA108" t="s">
        <v>335</v>
      </c>
      <c r="BB108" t="s">
        <v>136</v>
      </c>
      <c r="BC108" t="s">
        <v>136</v>
      </c>
      <c r="BD108" t="s">
        <v>148</v>
      </c>
      <c r="BE108" t="s">
        <v>136</v>
      </c>
      <c r="BF108" t="s">
        <v>136</v>
      </c>
      <c r="BG108" t="s">
        <v>134</v>
      </c>
      <c r="BH108" t="s">
        <v>136</v>
      </c>
      <c r="BN108" t="s">
        <v>19756</v>
      </c>
      <c r="BO108" t="s">
        <v>1308</v>
      </c>
      <c r="BP108">
        <v>1</v>
      </c>
      <c r="BQ108">
        <v>1</v>
      </c>
      <c r="BR108">
        <v>1</v>
      </c>
      <c r="BS108" s="1">
        <v>44141</v>
      </c>
      <c r="BT108" s="1">
        <v>44286</v>
      </c>
      <c r="BU108" s="1">
        <v>44141</v>
      </c>
      <c r="BV108" s="1">
        <v>44286</v>
      </c>
      <c r="BW108" t="s">
        <v>134</v>
      </c>
      <c r="CH108" s="5">
        <v>1682.33</v>
      </c>
      <c r="CI108" t="s">
        <v>597</v>
      </c>
      <c r="CJ108">
        <v>0</v>
      </c>
      <c r="CK108" t="s">
        <v>2285</v>
      </c>
      <c r="CL108" t="s">
        <v>136</v>
      </c>
      <c r="CM108" t="s">
        <v>354</v>
      </c>
      <c r="CN108" t="s">
        <v>1310</v>
      </c>
      <c r="CO108" t="s">
        <v>2377</v>
      </c>
      <c r="CP108" t="s">
        <v>149</v>
      </c>
      <c r="CQ108">
        <v>3</v>
      </c>
      <c r="CR108">
        <v>0</v>
      </c>
      <c r="CS108" t="s">
        <v>136</v>
      </c>
      <c r="CT108" t="s">
        <v>136</v>
      </c>
      <c r="CU108" t="s">
        <v>136</v>
      </c>
      <c r="CV108" t="s">
        <v>134</v>
      </c>
      <c r="CW108" t="s">
        <v>134</v>
      </c>
      <c r="CX108">
        <v>50</v>
      </c>
      <c r="CY108" t="s">
        <v>134</v>
      </c>
      <c r="CZ108" t="s">
        <v>136</v>
      </c>
      <c r="DA108" t="s">
        <v>136</v>
      </c>
      <c r="DB108" t="s">
        <v>136</v>
      </c>
      <c r="DC108" t="s">
        <v>136</v>
      </c>
      <c r="DD108" t="s">
        <v>136</v>
      </c>
      <c r="DF108" t="s">
        <v>180</v>
      </c>
      <c r="DG108" t="s">
        <v>13511</v>
      </c>
      <c r="DH108" t="s">
        <v>13512</v>
      </c>
      <c r="DI108" t="s">
        <v>925</v>
      </c>
      <c r="DJ108" s="4">
        <v>83332</v>
      </c>
      <c r="DK108" t="s">
        <v>2969</v>
      </c>
      <c r="DL108" t="s">
        <v>134</v>
      </c>
      <c r="DM108">
        <v>2</v>
      </c>
      <c r="DN108" t="s">
        <v>13511</v>
      </c>
      <c r="DO108" t="s">
        <v>13512</v>
      </c>
      <c r="DP108" t="s">
        <v>925</v>
      </c>
      <c r="DQ108" t="str">
        <f>"83332"</f>
        <v>83332</v>
      </c>
      <c r="DR108" t="s">
        <v>2969</v>
      </c>
      <c r="DS108" t="s">
        <v>13514</v>
      </c>
      <c r="DT108">
        <v>11</v>
      </c>
      <c r="DU108">
        <v>22</v>
      </c>
      <c r="DV108" t="s">
        <v>134</v>
      </c>
      <c r="DW108" t="s">
        <v>134</v>
      </c>
      <c r="DX108" t="s">
        <v>134</v>
      </c>
      <c r="DY108" t="s">
        <v>136</v>
      </c>
      <c r="DZ108">
        <v>1</v>
      </c>
      <c r="EA108" t="s">
        <v>136</v>
      </c>
      <c r="EC108" s="5">
        <v>12.68</v>
      </c>
      <c r="ED108" s="5">
        <v>55</v>
      </c>
      <c r="EE108">
        <v>12085952226</v>
      </c>
      <c r="EF108" t="s">
        <v>1316</v>
      </c>
      <c r="EG108" t="s">
        <v>148</v>
      </c>
      <c r="EH108">
        <v>0</v>
      </c>
    </row>
    <row r="109" spans="1:138" ht="15" customHeight="1" x14ac:dyDescent="0.35">
      <c r="A109" t="s">
        <v>14248</v>
      </c>
      <c r="B109" t="s">
        <v>361</v>
      </c>
      <c r="C109" s="1">
        <v>44088.522094675929</v>
      </c>
      <c r="D109" s="1">
        <v>44110</v>
      </c>
      <c r="E109" t="s">
        <v>1298</v>
      </c>
      <c r="F109" t="s">
        <v>136</v>
      </c>
      <c r="G109" t="s">
        <v>135</v>
      </c>
      <c r="H109" t="s">
        <v>136</v>
      </c>
      <c r="I109" t="s">
        <v>1299</v>
      </c>
      <c r="K109" t="s">
        <v>1300</v>
      </c>
      <c r="L109" t="s">
        <v>1301</v>
      </c>
      <c r="M109" t="s">
        <v>1302</v>
      </c>
      <c r="N109" t="s">
        <v>925</v>
      </c>
      <c r="O109" s="4">
        <v>83301</v>
      </c>
      <c r="P109" t="s">
        <v>140</v>
      </c>
      <c r="R109">
        <v>12085952226</v>
      </c>
      <c r="T109">
        <v>112410</v>
      </c>
      <c r="U109" t="s">
        <v>1303</v>
      </c>
      <c r="V109" t="s">
        <v>1304</v>
      </c>
      <c r="X109" t="s">
        <v>1305</v>
      </c>
      <c r="Y109" t="s">
        <v>1300</v>
      </c>
      <c r="Z109" t="s">
        <v>1301</v>
      </c>
      <c r="AA109" t="s">
        <v>1302</v>
      </c>
      <c r="AB109" t="s">
        <v>925</v>
      </c>
      <c r="AC109" s="4">
        <v>83301</v>
      </c>
      <c r="AD109" t="s">
        <v>140</v>
      </c>
      <c r="AF109">
        <v>12085952226</v>
      </c>
      <c r="AH109" t="s">
        <v>1306</v>
      </c>
      <c r="AZ109" t="s">
        <v>334</v>
      </c>
      <c r="BA109" t="s">
        <v>335</v>
      </c>
      <c r="BB109" t="s">
        <v>136</v>
      </c>
      <c r="BC109" t="s">
        <v>136</v>
      </c>
      <c r="BD109" t="s">
        <v>148</v>
      </c>
      <c r="BE109" t="s">
        <v>136</v>
      </c>
      <c r="BF109" t="s">
        <v>136</v>
      </c>
      <c r="BG109" t="s">
        <v>134</v>
      </c>
      <c r="BH109" t="s">
        <v>136</v>
      </c>
      <c r="BN109" t="s">
        <v>14249</v>
      </c>
      <c r="BO109" t="s">
        <v>5505</v>
      </c>
      <c r="BP109">
        <v>1</v>
      </c>
      <c r="BQ109">
        <v>1</v>
      </c>
      <c r="BR109">
        <v>1</v>
      </c>
      <c r="BS109" s="1">
        <v>44141</v>
      </c>
      <c r="BT109" s="1">
        <v>44179</v>
      </c>
      <c r="BU109" s="1">
        <v>44141</v>
      </c>
      <c r="BV109" s="1">
        <v>44179</v>
      </c>
      <c r="BW109" t="s">
        <v>134</v>
      </c>
      <c r="CH109" s="5">
        <v>1682.33</v>
      </c>
      <c r="CI109" t="s">
        <v>597</v>
      </c>
      <c r="CJ109">
        <v>0</v>
      </c>
      <c r="CK109" t="s">
        <v>1309</v>
      </c>
      <c r="CL109" t="s">
        <v>136</v>
      </c>
      <c r="CM109" t="s">
        <v>354</v>
      </c>
      <c r="CN109" t="s">
        <v>1310</v>
      </c>
      <c r="CO109" t="s">
        <v>2377</v>
      </c>
      <c r="CP109" t="s">
        <v>149</v>
      </c>
      <c r="CQ109">
        <v>3</v>
      </c>
      <c r="CR109">
        <v>0</v>
      </c>
      <c r="CS109" t="s">
        <v>136</v>
      </c>
      <c r="CT109" t="s">
        <v>136</v>
      </c>
      <c r="CU109" t="s">
        <v>136</v>
      </c>
      <c r="CV109" t="s">
        <v>134</v>
      </c>
      <c r="CW109" t="s">
        <v>134</v>
      </c>
      <c r="CX109">
        <v>50</v>
      </c>
      <c r="CY109" t="s">
        <v>134</v>
      </c>
      <c r="CZ109" t="s">
        <v>136</v>
      </c>
      <c r="DA109" t="s">
        <v>136</v>
      </c>
      <c r="DB109" t="s">
        <v>136</v>
      </c>
      <c r="DC109" t="s">
        <v>136</v>
      </c>
      <c r="DD109" t="s">
        <v>136</v>
      </c>
      <c r="DF109" t="s">
        <v>180</v>
      </c>
      <c r="DG109" t="s">
        <v>14250</v>
      </c>
      <c r="DH109" t="s">
        <v>14251</v>
      </c>
      <c r="DI109" t="s">
        <v>925</v>
      </c>
      <c r="DJ109" s="4">
        <v>83617</v>
      </c>
      <c r="DK109" t="s">
        <v>9556</v>
      </c>
      <c r="DL109" t="s">
        <v>134</v>
      </c>
      <c r="DM109">
        <v>2</v>
      </c>
      <c r="DN109" t="s">
        <v>14250</v>
      </c>
      <c r="DO109" t="s">
        <v>14251</v>
      </c>
      <c r="DP109" t="s">
        <v>925</v>
      </c>
      <c r="DQ109" t="str">
        <f>"83617"</f>
        <v>83617</v>
      </c>
      <c r="DR109" t="s">
        <v>9556</v>
      </c>
      <c r="DS109" t="s">
        <v>14252</v>
      </c>
      <c r="DT109">
        <v>4</v>
      </c>
      <c r="DU109">
        <v>9</v>
      </c>
      <c r="DV109" t="s">
        <v>134</v>
      </c>
      <c r="DW109" t="s">
        <v>134</v>
      </c>
      <c r="DX109" t="s">
        <v>134</v>
      </c>
      <c r="DY109" t="s">
        <v>136</v>
      </c>
      <c r="DZ109">
        <v>1</v>
      </c>
      <c r="EA109" t="s">
        <v>136</v>
      </c>
      <c r="EC109" s="5">
        <v>12.68</v>
      </c>
      <c r="ED109" s="5">
        <v>55</v>
      </c>
      <c r="EE109">
        <v>12085952226</v>
      </c>
      <c r="EF109" t="s">
        <v>1316</v>
      </c>
      <c r="EG109" t="s">
        <v>148</v>
      </c>
      <c r="EH109">
        <v>0</v>
      </c>
    </row>
    <row r="110" spans="1:138" ht="15" customHeight="1" x14ac:dyDescent="0.35">
      <c r="A110" t="s">
        <v>7134</v>
      </c>
      <c r="B110" t="s">
        <v>157</v>
      </c>
      <c r="C110" s="1">
        <v>44088.546898611108</v>
      </c>
      <c r="D110" s="1">
        <v>44110</v>
      </c>
      <c r="E110" t="s">
        <v>1298</v>
      </c>
      <c r="F110" t="s">
        <v>136</v>
      </c>
      <c r="G110" t="s">
        <v>135</v>
      </c>
      <c r="H110" t="s">
        <v>136</v>
      </c>
      <c r="I110" t="s">
        <v>1299</v>
      </c>
      <c r="K110" t="s">
        <v>1300</v>
      </c>
      <c r="L110" t="s">
        <v>1301</v>
      </c>
      <c r="M110" t="s">
        <v>1302</v>
      </c>
      <c r="N110" t="s">
        <v>925</v>
      </c>
      <c r="O110" s="4">
        <v>83301</v>
      </c>
      <c r="P110" t="s">
        <v>140</v>
      </c>
      <c r="R110">
        <v>12085952226</v>
      </c>
      <c r="T110">
        <v>112410</v>
      </c>
      <c r="U110" t="s">
        <v>1303</v>
      </c>
      <c r="V110" t="s">
        <v>1304</v>
      </c>
      <c r="X110" t="s">
        <v>1305</v>
      </c>
      <c r="Y110" t="s">
        <v>1300</v>
      </c>
      <c r="Z110" t="s">
        <v>1301</v>
      </c>
      <c r="AA110" t="s">
        <v>1302</v>
      </c>
      <c r="AB110" t="s">
        <v>925</v>
      </c>
      <c r="AC110" s="4">
        <v>83301</v>
      </c>
      <c r="AD110" t="s">
        <v>140</v>
      </c>
      <c r="AF110">
        <v>12085952226</v>
      </c>
      <c r="AH110" t="s">
        <v>1306</v>
      </c>
      <c r="AZ110" t="s">
        <v>334</v>
      </c>
      <c r="BA110" t="s">
        <v>335</v>
      </c>
      <c r="BB110" t="s">
        <v>136</v>
      </c>
      <c r="BC110" t="s">
        <v>136</v>
      </c>
      <c r="BD110" t="s">
        <v>148</v>
      </c>
      <c r="BE110" t="s">
        <v>136</v>
      </c>
      <c r="BF110" t="s">
        <v>136</v>
      </c>
      <c r="BG110" t="s">
        <v>134</v>
      </c>
      <c r="BH110" t="s">
        <v>136</v>
      </c>
      <c r="BN110" t="s">
        <v>7135</v>
      </c>
      <c r="BO110" t="s">
        <v>5505</v>
      </c>
      <c r="BP110">
        <v>1</v>
      </c>
      <c r="BQ110">
        <v>1</v>
      </c>
      <c r="BR110">
        <v>1</v>
      </c>
      <c r="BS110" s="1">
        <v>44136</v>
      </c>
      <c r="BT110" s="1">
        <v>44348</v>
      </c>
      <c r="BU110" s="1">
        <v>44136</v>
      </c>
      <c r="BV110" s="1">
        <v>44348</v>
      </c>
      <c r="BW110" t="s">
        <v>134</v>
      </c>
      <c r="CH110" s="5">
        <v>2133.52</v>
      </c>
      <c r="CI110" t="s">
        <v>597</v>
      </c>
      <c r="CJ110">
        <v>0</v>
      </c>
      <c r="CK110" t="s">
        <v>3249</v>
      </c>
      <c r="CL110" t="s">
        <v>136</v>
      </c>
      <c r="CM110" t="s">
        <v>354</v>
      </c>
      <c r="CN110" t="s">
        <v>1310</v>
      </c>
      <c r="CO110" t="s">
        <v>2377</v>
      </c>
      <c r="CP110" t="s">
        <v>149</v>
      </c>
      <c r="CQ110">
        <v>3</v>
      </c>
      <c r="CR110">
        <v>0</v>
      </c>
      <c r="CS110" t="s">
        <v>136</v>
      </c>
      <c r="CT110" t="s">
        <v>136</v>
      </c>
      <c r="CU110" t="s">
        <v>136</v>
      </c>
      <c r="CV110" t="s">
        <v>134</v>
      </c>
      <c r="CW110" t="s">
        <v>134</v>
      </c>
      <c r="CX110">
        <v>50</v>
      </c>
      <c r="CY110" t="s">
        <v>134</v>
      </c>
      <c r="CZ110" t="s">
        <v>136</v>
      </c>
      <c r="DA110" t="s">
        <v>136</v>
      </c>
      <c r="DB110" t="s">
        <v>136</v>
      </c>
      <c r="DC110" t="s">
        <v>136</v>
      </c>
      <c r="DD110" t="s">
        <v>136</v>
      </c>
      <c r="DF110" t="s">
        <v>180</v>
      </c>
      <c r="DG110" t="s">
        <v>7136</v>
      </c>
      <c r="DH110" t="s">
        <v>7137</v>
      </c>
      <c r="DI110" t="s">
        <v>395</v>
      </c>
      <c r="DJ110" s="4">
        <v>93219</v>
      </c>
      <c r="DK110" t="s">
        <v>3625</v>
      </c>
      <c r="DL110" t="s">
        <v>134</v>
      </c>
      <c r="DM110">
        <v>2</v>
      </c>
      <c r="DN110" t="s">
        <v>7136</v>
      </c>
      <c r="DO110" t="s">
        <v>7137</v>
      </c>
      <c r="DP110" t="s">
        <v>395</v>
      </c>
      <c r="DQ110" t="str">
        <f>"93219"</f>
        <v>93219</v>
      </c>
      <c r="DR110" t="s">
        <v>3625</v>
      </c>
      <c r="DS110" t="s">
        <v>1315</v>
      </c>
      <c r="DT110">
        <v>3</v>
      </c>
      <c r="DU110">
        <v>3</v>
      </c>
      <c r="DV110" t="s">
        <v>134</v>
      </c>
      <c r="DW110" t="s">
        <v>134</v>
      </c>
      <c r="DX110" t="s">
        <v>134</v>
      </c>
      <c r="DY110" t="s">
        <v>136</v>
      </c>
      <c r="DZ110">
        <v>1</v>
      </c>
      <c r="EA110" t="s">
        <v>136</v>
      </c>
      <c r="EC110" s="5">
        <v>12.68</v>
      </c>
      <c r="ED110" s="5">
        <v>55</v>
      </c>
      <c r="EE110">
        <v>12085952226</v>
      </c>
      <c r="EF110" t="s">
        <v>1316</v>
      </c>
      <c r="EG110" t="s">
        <v>148</v>
      </c>
      <c r="EH110">
        <v>0</v>
      </c>
    </row>
    <row r="111" spans="1:138" ht="15" customHeight="1" x14ac:dyDescent="0.35">
      <c r="A111" t="s">
        <v>12571</v>
      </c>
      <c r="B111" t="s">
        <v>273</v>
      </c>
      <c r="C111" s="1">
        <v>44088.702693865744</v>
      </c>
      <c r="D111" s="1">
        <v>44110</v>
      </c>
      <c r="E111" t="s">
        <v>133</v>
      </c>
      <c r="F111" t="s">
        <v>136</v>
      </c>
      <c r="G111" t="s">
        <v>135</v>
      </c>
      <c r="H111" t="s">
        <v>136</v>
      </c>
      <c r="I111" t="s">
        <v>12572</v>
      </c>
      <c r="K111" t="s">
        <v>12573</v>
      </c>
      <c r="L111" t="s">
        <v>12574</v>
      </c>
      <c r="M111" t="s">
        <v>10697</v>
      </c>
      <c r="N111" t="s">
        <v>720</v>
      </c>
      <c r="O111" s="4">
        <v>38864</v>
      </c>
      <c r="P111" t="s">
        <v>140</v>
      </c>
      <c r="R111">
        <v>16624881276</v>
      </c>
      <c r="T111">
        <v>111</v>
      </c>
      <c r="U111" t="s">
        <v>12575</v>
      </c>
      <c r="V111" t="s">
        <v>5346</v>
      </c>
      <c r="X111" t="s">
        <v>164</v>
      </c>
      <c r="Y111" t="s">
        <v>12573</v>
      </c>
      <c r="Z111" t="s">
        <v>12574</v>
      </c>
      <c r="AA111" t="s">
        <v>10697</v>
      </c>
      <c r="AB111" t="s">
        <v>720</v>
      </c>
      <c r="AC111" s="4">
        <v>38864</v>
      </c>
      <c r="AD111" t="s">
        <v>140</v>
      </c>
      <c r="AF111">
        <v>16624881276</v>
      </c>
      <c r="AH111" t="s">
        <v>5709</v>
      </c>
      <c r="AI111" t="s">
        <v>168</v>
      </c>
      <c r="AJ111" t="s">
        <v>5706</v>
      </c>
      <c r="AK111" t="s">
        <v>5707</v>
      </c>
      <c r="AM111" t="s">
        <v>5708</v>
      </c>
      <c r="AO111" t="s">
        <v>5705</v>
      </c>
      <c r="AP111" t="s">
        <v>720</v>
      </c>
      <c r="AQ111" s="4">
        <v>38671</v>
      </c>
      <c r="AR111" t="s">
        <v>140</v>
      </c>
      <c r="AT111">
        <v>16623934241</v>
      </c>
      <c r="AU111">
        <v>227</v>
      </c>
      <c r="AV111" t="s">
        <v>6447</v>
      </c>
      <c r="AW111" t="s">
        <v>5703</v>
      </c>
      <c r="AZ111" t="s">
        <v>821</v>
      </c>
      <c r="BA111" t="s">
        <v>822</v>
      </c>
      <c r="BB111" t="s">
        <v>136</v>
      </c>
      <c r="BC111" t="s">
        <v>136</v>
      </c>
      <c r="BD111" t="s">
        <v>148</v>
      </c>
      <c r="BE111" t="s">
        <v>136</v>
      </c>
      <c r="BF111" t="s">
        <v>136</v>
      </c>
      <c r="BG111" t="s">
        <v>134</v>
      </c>
      <c r="BH111" t="s">
        <v>136</v>
      </c>
      <c r="BN111" t="s">
        <v>12576</v>
      </c>
      <c r="BO111" t="s">
        <v>179</v>
      </c>
      <c r="BP111">
        <v>2</v>
      </c>
      <c r="BQ111">
        <v>2</v>
      </c>
      <c r="BS111" s="1">
        <v>44144</v>
      </c>
      <c r="BT111" s="1">
        <v>44188</v>
      </c>
      <c r="BU111" s="1">
        <v>44144</v>
      </c>
      <c r="BV111" s="1">
        <v>44188</v>
      </c>
      <c r="BW111" t="s">
        <v>136</v>
      </c>
      <c r="BX111">
        <v>55</v>
      </c>
      <c r="BY111">
        <v>0</v>
      </c>
      <c r="BZ111">
        <v>11</v>
      </c>
      <c r="CA111">
        <v>11</v>
      </c>
      <c r="CB111">
        <v>11</v>
      </c>
      <c r="CC111">
        <v>11</v>
      </c>
      <c r="CD111">
        <v>11</v>
      </c>
      <c r="CE111">
        <v>0</v>
      </c>
      <c r="CF111" t="str">
        <f>"6:00 AM"</f>
        <v>6:00 AM</v>
      </c>
      <c r="CG111" t="str">
        <f>"5:00 PM"</f>
        <v>5:00 PM</v>
      </c>
      <c r="CH111" s="5">
        <v>11.83</v>
      </c>
      <c r="CI111" t="s">
        <v>146</v>
      </c>
      <c r="CJ111">
        <v>0</v>
      </c>
      <c r="CK111" t="s">
        <v>10603</v>
      </c>
      <c r="CL111" t="s">
        <v>134</v>
      </c>
      <c r="CM111" t="s">
        <v>147</v>
      </c>
      <c r="CN111" t="s">
        <v>148</v>
      </c>
      <c r="CO111" s="2" t="s">
        <v>12577</v>
      </c>
      <c r="CP111" t="s">
        <v>149</v>
      </c>
      <c r="CQ111">
        <v>3</v>
      </c>
      <c r="CR111">
        <v>0</v>
      </c>
      <c r="CS111" t="s">
        <v>134</v>
      </c>
      <c r="CT111" t="s">
        <v>134</v>
      </c>
      <c r="CU111" t="s">
        <v>136</v>
      </c>
      <c r="CV111" t="s">
        <v>136</v>
      </c>
      <c r="CW111" t="s">
        <v>134</v>
      </c>
      <c r="CX111">
        <v>60</v>
      </c>
      <c r="CY111" t="s">
        <v>134</v>
      </c>
      <c r="CZ111" t="s">
        <v>134</v>
      </c>
      <c r="DA111" t="s">
        <v>134</v>
      </c>
      <c r="DB111" t="s">
        <v>134</v>
      </c>
      <c r="DC111" t="s">
        <v>134</v>
      </c>
      <c r="DD111" t="s">
        <v>136</v>
      </c>
      <c r="DF111" t="s">
        <v>12578</v>
      </c>
      <c r="DG111" t="s">
        <v>12579</v>
      </c>
      <c r="DH111" t="s">
        <v>10697</v>
      </c>
      <c r="DI111" t="s">
        <v>720</v>
      </c>
      <c r="DJ111" s="4">
        <v>38864</v>
      </c>
      <c r="DK111" t="s">
        <v>12580</v>
      </c>
      <c r="DL111" t="s">
        <v>134</v>
      </c>
      <c r="DM111">
        <v>4</v>
      </c>
      <c r="DN111" s="2" t="s">
        <v>12581</v>
      </c>
      <c r="DO111" t="s">
        <v>10697</v>
      </c>
      <c r="DP111" t="s">
        <v>720</v>
      </c>
      <c r="DQ111" t="str">
        <f>"38864"</f>
        <v>38864</v>
      </c>
      <c r="DR111" t="s">
        <v>12580</v>
      </c>
      <c r="DS111" t="s">
        <v>497</v>
      </c>
      <c r="DT111">
        <v>1</v>
      </c>
      <c r="DU111">
        <v>4</v>
      </c>
      <c r="DV111" t="s">
        <v>134</v>
      </c>
      <c r="DW111" t="s">
        <v>134</v>
      </c>
      <c r="DX111" t="s">
        <v>134</v>
      </c>
      <c r="DY111" t="s">
        <v>136</v>
      </c>
      <c r="DZ111">
        <v>1</v>
      </c>
      <c r="EA111" t="s">
        <v>136</v>
      </c>
      <c r="EC111" s="5">
        <v>12.68</v>
      </c>
      <c r="ED111" s="5">
        <v>55</v>
      </c>
      <c r="EE111">
        <v>16623934241</v>
      </c>
      <c r="EF111" t="s">
        <v>5717</v>
      </c>
      <c r="EG111" t="s">
        <v>12582</v>
      </c>
      <c r="EH111">
        <v>5</v>
      </c>
    </row>
    <row r="112" spans="1:138" ht="15" customHeight="1" x14ac:dyDescent="0.35">
      <c r="A112" t="s">
        <v>26134</v>
      </c>
      <c r="B112" t="s">
        <v>157</v>
      </c>
      <c r="C112" s="1">
        <v>44091.857641087961</v>
      </c>
      <c r="D112" s="1">
        <v>44110</v>
      </c>
      <c r="E112" t="s">
        <v>133</v>
      </c>
      <c r="F112" t="s">
        <v>136</v>
      </c>
      <c r="G112" t="s">
        <v>135</v>
      </c>
      <c r="H112" t="s">
        <v>136</v>
      </c>
      <c r="I112" t="s">
        <v>26135</v>
      </c>
      <c r="J112" t="s">
        <v>4420</v>
      </c>
      <c r="K112" t="s">
        <v>26136</v>
      </c>
      <c r="M112" t="s">
        <v>1726</v>
      </c>
      <c r="N112" t="s">
        <v>246</v>
      </c>
      <c r="O112" s="4">
        <v>70591</v>
      </c>
      <c r="P112" t="s">
        <v>140</v>
      </c>
      <c r="R112">
        <v>13374889070</v>
      </c>
      <c r="T112">
        <v>112512</v>
      </c>
      <c r="U112" t="s">
        <v>5998</v>
      </c>
      <c r="V112" t="s">
        <v>1147</v>
      </c>
      <c r="W112" t="s">
        <v>2897</v>
      </c>
      <c r="X112" t="s">
        <v>723</v>
      </c>
      <c r="Y112" t="s">
        <v>26136</v>
      </c>
      <c r="Z112" t="s">
        <v>4420</v>
      </c>
      <c r="AA112" t="s">
        <v>1726</v>
      </c>
      <c r="AB112" t="s">
        <v>246</v>
      </c>
      <c r="AC112" s="4">
        <v>70591</v>
      </c>
      <c r="AD112" t="s">
        <v>140</v>
      </c>
      <c r="AF112">
        <v>13374889070</v>
      </c>
      <c r="AH112" t="s">
        <v>26137</v>
      </c>
      <c r="AI112" t="s">
        <v>226</v>
      </c>
      <c r="AJ112" t="s">
        <v>3838</v>
      </c>
      <c r="AK112" t="s">
        <v>2820</v>
      </c>
      <c r="AL112" t="s">
        <v>664</v>
      </c>
      <c r="AM112" t="s">
        <v>670</v>
      </c>
      <c r="AO112" t="s">
        <v>671</v>
      </c>
      <c r="AP112" t="s">
        <v>246</v>
      </c>
      <c r="AQ112" s="4">
        <v>70601</v>
      </c>
      <c r="AR112" t="s">
        <v>140</v>
      </c>
      <c r="AT112">
        <v>13372140354</v>
      </c>
      <c r="AV112" t="s">
        <v>3839</v>
      </c>
      <c r="AW112" t="s">
        <v>1159</v>
      </c>
      <c r="AX112" t="s">
        <v>246</v>
      </c>
      <c r="AY112" t="s">
        <v>774</v>
      </c>
      <c r="AZ112" t="s">
        <v>334</v>
      </c>
      <c r="BA112" t="s">
        <v>335</v>
      </c>
      <c r="BB112" t="s">
        <v>136</v>
      </c>
      <c r="BC112" t="s">
        <v>136</v>
      </c>
      <c r="BD112" t="s">
        <v>148</v>
      </c>
      <c r="BE112" t="s">
        <v>136</v>
      </c>
      <c r="BF112" t="s">
        <v>136</v>
      </c>
      <c r="BG112" t="s">
        <v>134</v>
      </c>
      <c r="BH112" t="s">
        <v>136</v>
      </c>
      <c r="BN112" t="s">
        <v>26138</v>
      </c>
      <c r="BO112" t="s">
        <v>905</v>
      </c>
      <c r="BP112">
        <v>15</v>
      </c>
      <c r="BQ112">
        <v>15</v>
      </c>
      <c r="BR112">
        <v>15</v>
      </c>
      <c r="BS112" s="1">
        <v>44150</v>
      </c>
      <c r="BT112" s="1">
        <v>44454</v>
      </c>
      <c r="BU112" s="1">
        <v>44150</v>
      </c>
      <c r="BV112" s="1">
        <v>44454</v>
      </c>
      <c r="BW112" t="s">
        <v>136</v>
      </c>
      <c r="BX112">
        <v>40</v>
      </c>
      <c r="BY112">
        <v>0</v>
      </c>
      <c r="BZ112">
        <v>8</v>
      </c>
      <c r="CA112">
        <v>8</v>
      </c>
      <c r="CB112">
        <v>8</v>
      </c>
      <c r="CC112">
        <v>8</v>
      </c>
      <c r="CD112">
        <v>8</v>
      </c>
      <c r="CE112">
        <v>0</v>
      </c>
      <c r="CF112" t="str">
        <f>"7:00 AM"</f>
        <v>7:00 AM</v>
      </c>
      <c r="CG112" t="str">
        <f>"3:00 PM"</f>
        <v>3:00 PM</v>
      </c>
      <c r="CH112" s="5">
        <v>11.83</v>
      </c>
      <c r="CI112" t="s">
        <v>146</v>
      </c>
      <c r="CL112" t="s">
        <v>134</v>
      </c>
      <c r="CM112" t="s">
        <v>147</v>
      </c>
      <c r="CN112" t="s">
        <v>148</v>
      </c>
      <c r="CO112" t="s">
        <v>6528</v>
      </c>
      <c r="CP112" t="s">
        <v>149</v>
      </c>
      <c r="CQ112">
        <v>3</v>
      </c>
      <c r="CR112">
        <v>0</v>
      </c>
      <c r="CS112" t="s">
        <v>136</v>
      </c>
      <c r="CT112" t="s">
        <v>136</v>
      </c>
      <c r="CU112" t="s">
        <v>136</v>
      </c>
      <c r="CV112" t="s">
        <v>136</v>
      </c>
      <c r="CW112" t="s">
        <v>136</v>
      </c>
      <c r="CY112" t="s">
        <v>134</v>
      </c>
      <c r="CZ112" t="s">
        <v>136</v>
      </c>
      <c r="DA112" t="s">
        <v>136</v>
      </c>
      <c r="DB112" t="s">
        <v>134</v>
      </c>
      <c r="DC112" t="s">
        <v>136</v>
      </c>
      <c r="DD112" t="s">
        <v>136</v>
      </c>
      <c r="DF112" t="s">
        <v>180</v>
      </c>
      <c r="DG112" t="s">
        <v>26136</v>
      </c>
      <c r="DH112" t="s">
        <v>1726</v>
      </c>
      <c r="DI112" t="s">
        <v>246</v>
      </c>
      <c r="DJ112" s="4">
        <v>70591</v>
      </c>
      <c r="DK112" t="s">
        <v>1610</v>
      </c>
      <c r="DL112" t="s">
        <v>134</v>
      </c>
      <c r="DM112">
        <v>13</v>
      </c>
      <c r="DN112" t="s">
        <v>26139</v>
      </c>
      <c r="DO112" t="s">
        <v>1726</v>
      </c>
      <c r="DP112" t="s">
        <v>246</v>
      </c>
      <c r="DQ112" t="str">
        <f>"70591"</f>
        <v>70591</v>
      </c>
      <c r="DR112" t="s">
        <v>1610</v>
      </c>
      <c r="DS112" t="s">
        <v>26140</v>
      </c>
      <c r="DT112">
        <v>1</v>
      </c>
      <c r="DU112">
        <v>5</v>
      </c>
      <c r="DV112" t="s">
        <v>134</v>
      </c>
      <c r="DW112" t="s">
        <v>134</v>
      </c>
      <c r="DX112" t="s">
        <v>134</v>
      </c>
      <c r="DY112" t="s">
        <v>134</v>
      </c>
      <c r="DZ112">
        <v>3</v>
      </c>
      <c r="EA112" t="s">
        <v>136</v>
      </c>
      <c r="EC112" s="5">
        <v>12.68</v>
      </c>
      <c r="ED112" s="5">
        <v>55</v>
      </c>
      <c r="EE112">
        <v>13374889070</v>
      </c>
      <c r="EF112" t="s">
        <v>26137</v>
      </c>
      <c r="EG112" t="s">
        <v>148</v>
      </c>
      <c r="EH112">
        <v>2</v>
      </c>
    </row>
    <row r="113" spans="1:138" ht="15" customHeight="1" x14ac:dyDescent="0.35">
      <c r="A113" t="s">
        <v>4907</v>
      </c>
      <c r="B113" t="s">
        <v>157</v>
      </c>
      <c r="C113" s="1">
        <v>44091.514582870368</v>
      </c>
      <c r="D113" s="1">
        <v>44110</v>
      </c>
      <c r="E113" t="s">
        <v>133</v>
      </c>
      <c r="F113" t="s">
        <v>136</v>
      </c>
      <c r="G113" t="s">
        <v>135</v>
      </c>
      <c r="H113" t="s">
        <v>136</v>
      </c>
      <c r="I113" t="s">
        <v>4908</v>
      </c>
      <c r="K113" t="s">
        <v>4909</v>
      </c>
      <c r="L113" t="s">
        <v>4910</v>
      </c>
      <c r="M113" t="s">
        <v>4911</v>
      </c>
      <c r="N113" t="s">
        <v>374</v>
      </c>
      <c r="O113" s="4">
        <v>79022</v>
      </c>
      <c r="P113" t="s">
        <v>140</v>
      </c>
      <c r="R113">
        <v>15757993181</v>
      </c>
      <c r="T113">
        <v>11119</v>
      </c>
      <c r="U113" t="s">
        <v>4912</v>
      </c>
      <c r="V113" t="s">
        <v>4913</v>
      </c>
      <c r="X113" t="s">
        <v>1677</v>
      </c>
      <c r="Y113" t="s">
        <v>4909</v>
      </c>
      <c r="Z113" t="s">
        <v>4910</v>
      </c>
      <c r="AA113" t="s">
        <v>2417</v>
      </c>
      <c r="AB113" t="s">
        <v>374</v>
      </c>
      <c r="AC113" s="4">
        <v>79022</v>
      </c>
      <c r="AD113" t="s">
        <v>140</v>
      </c>
      <c r="AF113">
        <v>15757993181</v>
      </c>
      <c r="AH113" t="s">
        <v>148</v>
      </c>
      <c r="AI113" t="s">
        <v>168</v>
      </c>
      <c r="AJ113" t="s">
        <v>456</v>
      </c>
      <c r="AK113" t="s">
        <v>457</v>
      </c>
      <c r="AM113" t="s">
        <v>458</v>
      </c>
      <c r="AO113" t="s">
        <v>459</v>
      </c>
      <c r="AP113" t="s">
        <v>460</v>
      </c>
      <c r="AQ113" s="4">
        <v>73737</v>
      </c>
      <c r="AR113" t="s">
        <v>140</v>
      </c>
      <c r="AT113">
        <v>15802274747</v>
      </c>
      <c r="AV113" t="s">
        <v>461</v>
      </c>
      <c r="AW113" t="s">
        <v>462</v>
      </c>
      <c r="AZ113" t="s">
        <v>288</v>
      </c>
      <c r="BA113" t="s">
        <v>289</v>
      </c>
      <c r="BB113" t="s">
        <v>136</v>
      </c>
      <c r="BC113" t="s">
        <v>136</v>
      </c>
      <c r="BD113" t="s">
        <v>148</v>
      </c>
      <c r="BE113" t="s">
        <v>136</v>
      </c>
      <c r="BF113" t="s">
        <v>136</v>
      </c>
      <c r="BG113" t="s">
        <v>134</v>
      </c>
      <c r="BH113" t="s">
        <v>136</v>
      </c>
      <c r="BN113" t="s">
        <v>4914</v>
      </c>
      <c r="BO113" t="s">
        <v>1585</v>
      </c>
      <c r="BP113">
        <v>5</v>
      </c>
      <c r="BQ113">
        <v>5</v>
      </c>
      <c r="BR113">
        <v>5</v>
      </c>
      <c r="BS113" s="1">
        <v>44160</v>
      </c>
      <c r="BT113" s="1">
        <v>44242</v>
      </c>
      <c r="BU113" s="1">
        <v>44160</v>
      </c>
      <c r="BV113" s="1">
        <v>44242</v>
      </c>
      <c r="BW113" t="s">
        <v>136</v>
      </c>
      <c r="BX113">
        <v>48</v>
      </c>
      <c r="BY113">
        <v>0</v>
      </c>
      <c r="BZ113">
        <v>8</v>
      </c>
      <c r="CA113">
        <v>8</v>
      </c>
      <c r="CB113">
        <v>8</v>
      </c>
      <c r="CC113">
        <v>8</v>
      </c>
      <c r="CD113">
        <v>8</v>
      </c>
      <c r="CE113">
        <v>8</v>
      </c>
      <c r="CF113" t="str">
        <f>"8:00 AM"</f>
        <v>8:00 AM</v>
      </c>
      <c r="CG113" t="str">
        <f>"5:00 PM"</f>
        <v>5:00 PM</v>
      </c>
      <c r="CH113" s="5">
        <v>12.67</v>
      </c>
      <c r="CI113" t="s">
        <v>146</v>
      </c>
      <c r="CL113" t="s">
        <v>136</v>
      </c>
      <c r="CM113" t="s">
        <v>312</v>
      </c>
      <c r="CN113" t="s">
        <v>148</v>
      </c>
      <c r="CO113" t="s">
        <v>465</v>
      </c>
      <c r="CP113" t="s">
        <v>149</v>
      </c>
      <c r="CQ113">
        <v>3</v>
      </c>
      <c r="CR113">
        <v>0</v>
      </c>
      <c r="CS113" t="s">
        <v>136</v>
      </c>
      <c r="CT113" t="s">
        <v>134</v>
      </c>
      <c r="CU113" t="s">
        <v>136</v>
      </c>
      <c r="CV113" t="s">
        <v>134</v>
      </c>
      <c r="CW113" t="s">
        <v>134</v>
      </c>
      <c r="CX113">
        <v>75</v>
      </c>
      <c r="CY113" t="s">
        <v>134</v>
      </c>
      <c r="CZ113" t="s">
        <v>134</v>
      </c>
      <c r="DA113" t="s">
        <v>134</v>
      </c>
      <c r="DB113" t="s">
        <v>136</v>
      </c>
      <c r="DC113" t="s">
        <v>134</v>
      </c>
      <c r="DD113" t="s">
        <v>136</v>
      </c>
      <c r="DF113" t="s">
        <v>466</v>
      </c>
      <c r="DG113" t="s">
        <v>4915</v>
      </c>
      <c r="DH113" t="s">
        <v>4916</v>
      </c>
      <c r="DI113" t="s">
        <v>374</v>
      </c>
      <c r="DJ113" s="4">
        <v>79044</v>
      </c>
      <c r="DK113" t="s">
        <v>4917</v>
      </c>
      <c r="DL113" t="s">
        <v>136</v>
      </c>
      <c r="DM113">
        <v>1</v>
      </c>
      <c r="DN113" t="s">
        <v>4918</v>
      </c>
      <c r="DO113" t="s">
        <v>4911</v>
      </c>
      <c r="DP113" t="s">
        <v>374</v>
      </c>
      <c r="DQ113" t="str">
        <f>"79022"</f>
        <v>79022</v>
      </c>
      <c r="DR113" t="s">
        <v>2415</v>
      </c>
      <c r="DS113" t="s">
        <v>2316</v>
      </c>
      <c r="DT113">
        <v>1</v>
      </c>
      <c r="DU113">
        <v>5</v>
      </c>
      <c r="DV113" t="s">
        <v>134</v>
      </c>
      <c r="DW113" t="s">
        <v>134</v>
      </c>
      <c r="DX113" t="s">
        <v>134</v>
      </c>
      <c r="DY113" t="s">
        <v>136</v>
      </c>
      <c r="DZ113">
        <v>1</v>
      </c>
      <c r="EA113" t="s">
        <v>136</v>
      </c>
      <c r="EC113" s="5">
        <v>12.68</v>
      </c>
      <c r="ED113" s="5">
        <v>55</v>
      </c>
      <c r="EE113">
        <v>15757993181</v>
      </c>
      <c r="EF113" t="s">
        <v>4919</v>
      </c>
      <c r="EG113" t="s">
        <v>2138</v>
      </c>
      <c r="EH113">
        <v>0</v>
      </c>
    </row>
    <row r="114" spans="1:138" ht="15" customHeight="1" x14ac:dyDescent="0.35">
      <c r="A114" t="s">
        <v>14622</v>
      </c>
      <c r="B114" t="s">
        <v>157</v>
      </c>
      <c r="C114" s="1">
        <v>44090.604302430555</v>
      </c>
      <c r="D114" s="1">
        <v>44110</v>
      </c>
      <c r="E114" t="s">
        <v>133</v>
      </c>
      <c r="F114" t="s">
        <v>134</v>
      </c>
      <c r="G114" t="s">
        <v>135</v>
      </c>
      <c r="H114" t="s">
        <v>136</v>
      </c>
      <c r="I114" t="s">
        <v>14623</v>
      </c>
      <c r="K114" t="s">
        <v>14624</v>
      </c>
      <c r="L114" t="s">
        <v>14625</v>
      </c>
      <c r="M114" t="s">
        <v>6618</v>
      </c>
      <c r="N114" t="s">
        <v>139</v>
      </c>
      <c r="O114" s="4">
        <v>33852</v>
      </c>
      <c r="P114" t="s">
        <v>140</v>
      </c>
      <c r="R114">
        <v>18634411401</v>
      </c>
      <c r="T114">
        <v>115115</v>
      </c>
      <c r="U114" t="s">
        <v>14626</v>
      </c>
      <c r="V114" t="s">
        <v>2757</v>
      </c>
      <c r="X114" t="s">
        <v>429</v>
      </c>
      <c r="Y114" t="s">
        <v>14627</v>
      </c>
      <c r="Z114" t="s">
        <v>14628</v>
      </c>
      <c r="AA114" t="s">
        <v>152</v>
      </c>
      <c r="AB114" t="s">
        <v>139</v>
      </c>
      <c r="AC114" s="4">
        <v>33852</v>
      </c>
      <c r="AD114" t="s">
        <v>140</v>
      </c>
      <c r="AF114">
        <v>18634411401</v>
      </c>
      <c r="AH114" t="s">
        <v>2325</v>
      </c>
      <c r="AI114" t="s">
        <v>168</v>
      </c>
      <c r="AJ114" t="s">
        <v>14626</v>
      </c>
      <c r="AK114" t="s">
        <v>14629</v>
      </c>
      <c r="AM114" t="s">
        <v>4944</v>
      </c>
      <c r="AO114" t="s">
        <v>152</v>
      </c>
      <c r="AP114" t="s">
        <v>139</v>
      </c>
      <c r="AQ114" s="4">
        <v>33852</v>
      </c>
      <c r="AR114" t="s">
        <v>140</v>
      </c>
      <c r="AS114" t="s">
        <v>4945</v>
      </c>
      <c r="AT114">
        <v>18634655550</v>
      </c>
      <c r="AV114" t="s">
        <v>14630</v>
      </c>
      <c r="AW114" t="s">
        <v>2330</v>
      </c>
      <c r="AZ114" t="s">
        <v>175</v>
      </c>
      <c r="BA114" t="s">
        <v>176</v>
      </c>
      <c r="BB114" t="s">
        <v>134</v>
      </c>
      <c r="BC114" t="s">
        <v>134</v>
      </c>
      <c r="BD114" t="s">
        <v>134</v>
      </c>
      <c r="BE114" t="s">
        <v>134</v>
      </c>
      <c r="BF114" t="s">
        <v>136</v>
      </c>
      <c r="BG114" t="s">
        <v>134</v>
      </c>
      <c r="BH114" t="s">
        <v>136</v>
      </c>
      <c r="BN114" t="s">
        <v>14631</v>
      </c>
      <c r="BO114" t="s">
        <v>14632</v>
      </c>
      <c r="BP114">
        <v>60</v>
      </c>
      <c r="BQ114">
        <v>60</v>
      </c>
      <c r="BR114">
        <v>60</v>
      </c>
      <c r="BS114" s="1">
        <v>44165</v>
      </c>
      <c r="BT114" s="1">
        <v>44346</v>
      </c>
      <c r="BU114" s="1">
        <v>44165</v>
      </c>
      <c r="BV114" s="1">
        <v>44346</v>
      </c>
      <c r="BW114" t="s">
        <v>136</v>
      </c>
      <c r="BX114">
        <v>36</v>
      </c>
      <c r="BY114">
        <v>0</v>
      </c>
      <c r="BZ114">
        <v>6</v>
      </c>
      <c r="CA114">
        <v>6</v>
      </c>
      <c r="CB114">
        <v>6</v>
      </c>
      <c r="CC114">
        <v>6</v>
      </c>
      <c r="CD114">
        <v>6</v>
      </c>
      <c r="CE114">
        <v>6</v>
      </c>
      <c r="CF114" t="str">
        <f>"7:30 AM"</f>
        <v>7:30 AM</v>
      </c>
      <c r="CG114" t="str">
        <f>"1:30 PM"</f>
        <v>1:30 PM</v>
      </c>
      <c r="CH114" s="5">
        <v>11.71</v>
      </c>
      <c r="CI114" t="s">
        <v>146</v>
      </c>
      <c r="CJ114">
        <v>0.9</v>
      </c>
      <c r="CK114" t="s">
        <v>14633</v>
      </c>
      <c r="CL114" t="s">
        <v>134</v>
      </c>
      <c r="CM114" t="s">
        <v>147</v>
      </c>
      <c r="CN114" t="s">
        <v>148</v>
      </c>
      <c r="CO114" t="s">
        <v>2333</v>
      </c>
      <c r="CP114" t="s">
        <v>149</v>
      </c>
      <c r="CQ114">
        <v>0</v>
      </c>
      <c r="CR114">
        <v>0</v>
      </c>
      <c r="CS114" t="s">
        <v>136</v>
      </c>
      <c r="CT114" t="s">
        <v>136</v>
      </c>
      <c r="CU114" t="s">
        <v>136</v>
      </c>
      <c r="CV114" t="s">
        <v>136</v>
      </c>
      <c r="CW114" t="s">
        <v>134</v>
      </c>
      <c r="CX114">
        <v>100</v>
      </c>
      <c r="CY114" t="s">
        <v>134</v>
      </c>
      <c r="CZ114" t="s">
        <v>134</v>
      </c>
      <c r="DA114" t="s">
        <v>134</v>
      </c>
      <c r="DB114" t="s">
        <v>134</v>
      </c>
      <c r="DC114" t="s">
        <v>134</v>
      </c>
      <c r="DD114" t="s">
        <v>136</v>
      </c>
      <c r="DF114" t="s">
        <v>2334</v>
      </c>
      <c r="DG114" t="s">
        <v>14634</v>
      </c>
      <c r="DH114" t="s">
        <v>520</v>
      </c>
      <c r="DI114" t="s">
        <v>139</v>
      </c>
      <c r="DJ114" s="4">
        <v>34266</v>
      </c>
      <c r="DK114" t="s">
        <v>521</v>
      </c>
      <c r="DL114" t="s">
        <v>134</v>
      </c>
      <c r="DM114">
        <v>11</v>
      </c>
      <c r="DN114" t="s">
        <v>14635</v>
      </c>
      <c r="DO114" t="s">
        <v>152</v>
      </c>
      <c r="DP114" t="s">
        <v>139</v>
      </c>
      <c r="DQ114" t="str">
        <f>"33852"</f>
        <v>33852</v>
      </c>
      <c r="DR114" t="s">
        <v>153</v>
      </c>
      <c r="DS114" t="s">
        <v>497</v>
      </c>
      <c r="DT114">
        <v>1</v>
      </c>
      <c r="DU114">
        <v>6</v>
      </c>
      <c r="DV114" t="s">
        <v>134</v>
      </c>
      <c r="DW114" t="s">
        <v>134</v>
      </c>
      <c r="DX114" t="s">
        <v>134</v>
      </c>
      <c r="DY114" t="s">
        <v>134</v>
      </c>
      <c r="DZ114">
        <v>6</v>
      </c>
      <c r="EA114" t="s">
        <v>136</v>
      </c>
      <c r="EC114" s="5">
        <v>12.68</v>
      </c>
      <c r="ED114" s="5">
        <v>55</v>
      </c>
      <c r="EE114">
        <v>18634411401</v>
      </c>
      <c r="EF114" t="s">
        <v>14636</v>
      </c>
      <c r="EG114" t="s">
        <v>148</v>
      </c>
      <c r="EH114">
        <v>1</v>
      </c>
    </row>
    <row r="115" spans="1:138" ht="15" customHeight="1" x14ac:dyDescent="0.35">
      <c r="A115" t="s">
        <v>8114</v>
      </c>
      <c r="B115" t="s">
        <v>157</v>
      </c>
      <c r="C115" s="1">
        <v>44096.519884490743</v>
      </c>
      <c r="D115" s="1">
        <v>44110</v>
      </c>
      <c r="E115" t="s">
        <v>133</v>
      </c>
      <c r="F115" t="s">
        <v>136</v>
      </c>
      <c r="G115" t="s">
        <v>135</v>
      </c>
      <c r="H115" t="s">
        <v>136</v>
      </c>
      <c r="I115" t="s">
        <v>8115</v>
      </c>
      <c r="K115" t="s">
        <v>8116</v>
      </c>
      <c r="M115" t="s">
        <v>2450</v>
      </c>
      <c r="N115" t="s">
        <v>246</v>
      </c>
      <c r="O115" s="4">
        <v>70578</v>
      </c>
      <c r="P115" t="s">
        <v>140</v>
      </c>
      <c r="R115">
        <v>13372472300</v>
      </c>
      <c r="T115">
        <v>1125</v>
      </c>
      <c r="U115" t="s">
        <v>8117</v>
      </c>
      <c r="V115" t="s">
        <v>786</v>
      </c>
      <c r="W115" t="s">
        <v>347</v>
      </c>
      <c r="X115" t="s">
        <v>3481</v>
      </c>
      <c r="Y115" t="s">
        <v>8116</v>
      </c>
      <c r="AA115" t="s">
        <v>2450</v>
      </c>
      <c r="AB115" t="s">
        <v>246</v>
      </c>
      <c r="AC115" s="4">
        <v>70578</v>
      </c>
      <c r="AD115" t="s">
        <v>140</v>
      </c>
      <c r="AF115">
        <v>13372472300</v>
      </c>
      <c r="AH115" t="s">
        <v>8118</v>
      </c>
      <c r="AZ115" t="s">
        <v>334</v>
      </c>
      <c r="BA115" t="s">
        <v>335</v>
      </c>
      <c r="BB115" t="s">
        <v>136</v>
      </c>
      <c r="BC115" t="s">
        <v>136</v>
      </c>
      <c r="BD115" t="s">
        <v>148</v>
      </c>
      <c r="BE115" t="s">
        <v>136</v>
      </c>
      <c r="BF115" t="s">
        <v>136</v>
      </c>
      <c r="BG115" t="s">
        <v>134</v>
      </c>
      <c r="BH115" t="s">
        <v>136</v>
      </c>
      <c r="BN115" t="s">
        <v>8119</v>
      </c>
      <c r="BO115" t="s">
        <v>8120</v>
      </c>
      <c r="BP115">
        <v>2</v>
      </c>
      <c r="BQ115">
        <v>2</v>
      </c>
      <c r="BR115">
        <v>2</v>
      </c>
      <c r="BS115" s="1">
        <v>44166</v>
      </c>
      <c r="BT115" s="1">
        <v>44408</v>
      </c>
      <c r="BU115" s="1">
        <v>44166</v>
      </c>
      <c r="BV115" s="1">
        <v>44408</v>
      </c>
      <c r="BW115" t="s">
        <v>136</v>
      </c>
      <c r="BX115">
        <v>40</v>
      </c>
      <c r="BY115">
        <v>0</v>
      </c>
      <c r="BZ115">
        <v>8</v>
      </c>
      <c r="CA115">
        <v>8</v>
      </c>
      <c r="CB115">
        <v>8</v>
      </c>
      <c r="CC115">
        <v>8</v>
      </c>
      <c r="CD115">
        <v>8</v>
      </c>
      <c r="CE115">
        <v>0</v>
      </c>
      <c r="CF115" t="str">
        <f>"7:30 AM"</f>
        <v>7:30 AM</v>
      </c>
      <c r="CG115" t="str">
        <f>"4:30 PM"</f>
        <v>4:30 PM</v>
      </c>
      <c r="CH115" s="5">
        <v>11.83</v>
      </c>
      <c r="CI115" t="s">
        <v>146</v>
      </c>
      <c r="CL115" t="s">
        <v>136</v>
      </c>
      <c r="CM115" t="s">
        <v>147</v>
      </c>
      <c r="CN115" t="s">
        <v>148</v>
      </c>
      <c r="CO115" s="2" t="s">
        <v>8121</v>
      </c>
      <c r="CP115" t="s">
        <v>149</v>
      </c>
      <c r="CQ115">
        <v>3</v>
      </c>
      <c r="CR115">
        <v>0</v>
      </c>
      <c r="CS115" t="s">
        <v>136</v>
      </c>
      <c r="CT115" t="s">
        <v>136</v>
      </c>
      <c r="CU115" t="s">
        <v>136</v>
      </c>
      <c r="CV115" t="s">
        <v>134</v>
      </c>
      <c r="CW115" t="s">
        <v>134</v>
      </c>
      <c r="CX115">
        <v>50</v>
      </c>
      <c r="CY115" t="s">
        <v>134</v>
      </c>
      <c r="CZ115" t="s">
        <v>134</v>
      </c>
      <c r="DA115" t="s">
        <v>134</v>
      </c>
      <c r="DB115" t="s">
        <v>134</v>
      </c>
      <c r="DC115" t="s">
        <v>134</v>
      </c>
      <c r="DD115" t="s">
        <v>136</v>
      </c>
      <c r="DF115" t="s">
        <v>180</v>
      </c>
      <c r="DG115" t="s">
        <v>8122</v>
      </c>
      <c r="DH115" t="s">
        <v>2450</v>
      </c>
      <c r="DI115" t="s">
        <v>246</v>
      </c>
      <c r="DJ115" s="4">
        <v>70578</v>
      </c>
      <c r="DK115" t="s">
        <v>268</v>
      </c>
      <c r="DL115" t="s">
        <v>136</v>
      </c>
      <c r="DM115">
        <v>1</v>
      </c>
      <c r="DN115" s="2" t="s">
        <v>8123</v>
      </c>
      <c r="DO115" t="s">
        <v>245</v>
      </c>
      <c r="DP115" t="s">
        <v>246</v>
      </c>
      <c r="DQ115" t="str">
        <f>"70516"</f>
        <v>70516</v>
      </c>
      <c r="DR115" t="s">
        <v>268</v>
      </c>
      <c r="DS115" t="s">
        <v>8124</v>
      </c>
      <c r="DT115">
        <v>1</v>
      </c>
      <c r="DU115">
        <v>4</v>
      </c>
      <c r="DV115" t="s">
        <v>136</v>
      </c>
      <c r="DW115" t="s">
        <v>136</v>
      </c>
      <c r="DX115" t="s">
        <v>134</v>
      </c>
      <c r="DY115" t="s">
        <v>136</v>
      </c>
      <c r="DZ115">
        <v>1</v>
      </c>
      <c r="EA115" t="s">
        <v>136</v>
      </c>
      <c r="EC115" s="5">
        <v>12.68</v>
      </c>
      <c r="ED115" s="5">
        <v>55</v>
      </c>
      <c r="EE115">
        <v>13372472300</v>
      </c>
      <c r="EF115" t="s">
        <v>8118</v>
      </c>
      <c r="EG115" t="s">
        <v>148</v>
      </c>
      <c r="EH115">
        <v>0</v>
      </c>
    </row>
    <row r="116" spans="1:138" ht="15" customHeight="1" x14ac:dyDescent="0.35">
      <c r="A116" t="s">
        <v>27120</v>
      </c>
      <c r="B116" t="s">
        <v>157</v>
      </c>
      <c r="C116" s="1">
        <v>44096.433223263892</v>
      </c>
      <c r="D116" s="1">
        <v>44110</v>
      </c>
      <c r="E116" t="s">
        <v>133</v>
      </c>
      <c r="F116" t="s">
        <v>136</v>
      </c>
      <c r="G116" t="s">
        <v>135</v>
      </c>
      <c r="H116" t="s">
        <v>136</v>
      </c>
      <c r="I116" t="s">
        <v>19211</v>
      </c>
      <c r="K116" t="s">
        <v>19212</v>
      </c>
      <c r="L116" t="s">
        <v>19213</v>
      </c>
      <c r="M116" t="s">
        <v>7662</v>
      </c>
      <c r="N116" t="s">
        <v>246</v>
      </c>
      <c r="O116" s="4">
        <v>70542</v>
      </c>
      <c r="P116" t="s">
        <v>140</v>
      </c>
      <c r="R116">
        <v>13372473035</v>
      </c>
      <c r="T116">
        <v>1125</v>
      </c>
      <c r="U116" t="s">
        <v>19214</v>
      </c>
      <c r="V116" t="s">
        <v>18442</v>
      </c>
      <c r="X116" t="s">
        <v>164</v>
      </c>
      <c r="Y116" t="s">
        <v>19213</v>
      </c>
      <c r="Z116" t="s">
        <v>19212</v>
      </c>
      <c r="AA116" t="s">
        <v>7662</v>
      </c>
      <c r="AB116" t="s">
        <v>246</v>
      </c>
      <c r="AC116" s="4">
        <v>70542</v>
      </c>
      <c r="AD116" t="s">
        <v>140</v>
      </c>
      <c r="AF116">
        <v>13372473035</v>
      </c>
      <c r="AH116" t="s">
        <v>19216</v>
      </c>
      <c r="AI116" t="s">
        <v>168</v>
      </c>
      <c r="AJ116" t="s">
        <v>325</v>
      </c>
      <c r="AK116" t="s">
        <v>329</v>
      </c>
      <c r="AL116" t="s">
        <v>687</v>
      </c>
      <c r="AM116" t="s">
        <v>330</v>
      </c>
      <c r="AO116" t="s">
        <v>324</v>
      </c>
      <c r="AP116" t="s">
        <v>246</v>
      </c>
      <c r="AQ116" s="4">
        <v>70554</v>
      </c>
      <c r="AR116" t="s">
        <v>140</v>
      </c>
      <c r="AT116">
        <v>13377894322</v>
      </c>
      <c r="AV116" t="s">
        <v>332</v>
      </c>
      <c r="AW116" t="s">
        <v>333</v>
      </c>
      <c r="AZ116" t="s">
        <v>175</v>
      </c>
      <c r="BA116" t="s">
        <v>176</v>
      </c>
      <c r="BB116" t="s">
        <v>136</v>
      </c>
      <c r="BC116" t="s">
        <v>136</v>
      </c>
      <c r="BD116" t="s">
        <v>148</v>
      </c>
      <c r="BE116" t="s">
        <v>136</v>
      </c>
      <c r="BF116" t="s">
        <v>136</v>
      </c>
      <c r="BG116" t="s">
        <v>134</v>
      </c>
      <c r="BH116" t="s">
        <v>136</v>
      </c>
      <c r="BN116" t="s">
        <v>27121</v>
      </c>
      <c r="BO116" t="s">
        <v>1574</v>
      </c>
      <c r="BP116">
        <v>2</v>
      </c>
      <c r="BQ116">
        <v>2</v>
      </c>
      <c r="BR116">
        <v>2</v>
      </c>
      <c r="BS116" s="1">
        <v>44166</v>
      </c>
      <c r="BT116" s="1">
        <v>44440</v>
      </c>
      <c r="BU116" s="1">
        <v>44166</v>
      </c>
      <c r="BV116" s="1">
        <v>44440</v>
      </c>
      <c r="BW116" t="s">
        <v>136</v>
      </c>
      <c r="BX116">
        <v>35</v>
      </c>
      <c r="BY116">
        <v>0</v>
      </c>
      <c r="BZ116">
        <v>7</v>
      </c>
      <c r="CA116">
        <v>7</v>
      </c>
      <c r="CB116">
        <v>7</v>
      </c>
      <c r="CC116">
        <v>7</v>
      </c>
      <c r="CD116">
        <v>7</v>
      </c>
      <c r="CE116">
        <v>0</v>
      </c>
      <c r="CF116" t="str">
        <f>"8:00 AM"</f>
        <v>8:00 AM</v>
      </c>
      <c r="CG116" t="str">
        <f>"4:00 PM"</f>
        <v>4:00 PM</v>
      </c>
      <c r="CH116" s="5">
        <v>11.83</v>
      </c>
      <c r="CI116" t="s">
        <v>597</v>
      </c>
      <c r="CL116" t="s">
        <v>136</v>
      </c>
      <c r="CM116" t="s">
        <v>147</v>
      </c>
      <c r="CN116" t="s">
        <v>148</v>
      </c>
      <c r="CO116" t="s">
        <v>3100</v>
      </c>
      <c r="CP116" t="s">
        <v>149</v>
      </c>
      <c r="CQ116">
        <v>3</v>
      </c>
      <c r="CR116">
        <v>0</v>
      </c>
      <c r="CS116" t="s">
        <v>136</v>
      </c>
      <c r="CT116" t="s">
        <v>136</v>
      </c>
      <c r="CU116" t="s">
        <v>136</v>
      </c>
      <c r="CV116" t="s">
        <v>136</v>
      </c>
      <c r="CW116" t="s">
        <v>134</v>
      </c>
      <c r="CX116">
        <v>40</v>
      </c>
      <c r="CY116" t="s">
        <v>136</v>
      </c>
      <c r="CZ116" t="s">
        <v>136</v>
      </c>
      <c r="DA116" t="s">
        <v>136</v>
      </c>
      <c r="DB116" t="s">
        <v>134</v>
      </c>
      <c r="DC116" t="s">
        <v>134</v>
      </c>
      <c r="DD116" t="s">
        <v>136</v>
      </c>
      <c r="DF116" t="s">
        <v>149</v>
      </c>
      <c r="DG116" t="s">
        <v>27122</v>
      </c>
      <c r="DH116" t="s">
        <v>7662</v>
      </c>
      <c r="DI116" t="s">
        <v>246</v>
      </c>
      <c r="DJ116" s="4">
        <v>70542</v>
      </c>
      <c r="DK116" t="s">
        <v>3166</v>
      </c>
      <c r="DL116" t="s">
        <v>136</v>
      </c>
      <c r="DM116">
        <v>1</v>
      </c>
      <c r="DN116" t="s">
        <v>27123</v>
      </c>
      <c r="DO116" t="s">
        <v>7662</v>
      </c>
      <c r="DP116" t="s">
        <v>246</v>
      </c>
      <c r="DQ116" t="str">
        <f>"70542"</f>
        <v>70542</v>
      </c>
      <c r="DR116" t="s">
        <v>3166</v>
      </c>
      <c r="DS116" t="s">
        <v>296</v>
      </c>
      <c r="DT116">
        <v>1</v>
      </c>
      <c r="DU116">
        <v>2</v>
      </c>
      <c r="DV116" t="s">
        <v>134</v>
      </c>
      <c r="DW116" t="s">
        <v>134</v>
      </c>
      <c r="DX116" t="s">
        <v>134</v>
      </c>
      <c r="DY116" t="s">
        <v>136</v>
      </c>
      <c r="DZ116">
        <v>1</v>
      </c>
      <c r="EA116" t="s">
        <v>136</v>
      </c>
      <c r="EC116" s="5">
        <v>12.68</v>
      </c>
      <c r="ED116" s="5">
        <v>55</v>
      </c>
      <c r="EE116">
        <v>13372473035</v>
      </c>
      <c r="EF116" t="s">
        <v>19216</v>
      </c>
      <c r="EG116" t="s">
        <v>148</v>
      </c>
      <c r="EH116">
        <v>0</v>
      </c>
    </row>
    <row r="117" spans="1:138" ht="15" customHeight="1" x14ac:dyDescent="0.35">
      <c r="A117" t="s">
        <v>9913</v>
      </c>
      <c r="B117" t="s">
        <v>157</v>
      </c>
      <c r="C117" s="1">
        <v>44096.680524305557</v>
      </c>
      <c r="D117" s="1">
        <v>44110</v>
      </c>
      <c r="E117" t="s">
        <v>133</v>
      </c>
      <c r="F117" t="s">
        <v>136</v>
      </c>
      <c r="G117" t="s">
        <v>135</v>
      </c>
      <c r="H117" t="s">
        <v>136</v>
      </c>
      <c r="I117" t="s">
        <v>9914</v>
      </c>
      <c r="K117" t="s">
        <v>9915</v>
      </c>
      <c r="M117" t="s">
        <v>1609</v>
      </c>
      <c r="N117" t="s">
        <v>246</v>
      </c>
      <c r="O117" s="4">
        <v>70546</v>
      </c>
      <c r="P117" t="s">
        <v>140</v>
      </c>
      <c r="R117">
        <v>13375269315</v>
      </c>
      <c r="T117">
        <v>1111</v>
      </c>
      <c r="U117" t="s">
        <v>2425</v>
      </c>
      <c r="V117" t="s">
        <v>1178</v>
      </c>
      <c r="W117" t="s">
        <v>9916</v>
      </c>
      <c r="X117" t="s">
        <v>1677</v>
      </c>
      <c r="Y117" t="s">
        <v>9917</v>
      </c>
      <c r="AA117" t="s">
        <v>1609</v>
      </c>
      <c r="AB117" t="s">
        <v>246</v>
      </c>
      <c r="AC117" s="4">
        <v>70546</v>
      </c>
      <c r="AD117" t="s">
        <v>140</v>
      </c>
      <c r="AF117">
        <v>13375269315</v>
      </c>
      <c r="AH117" t="s">
        <v>9918</v>
      </c>
      <c r="AI117" t="s">
        <v>226</v>
      </c>
      <c r="AJ117" t="s">
        <v>646</v>
      </c>
      <c r="AK117" t="s">
        <v>767</v>
      </c>
      <c r="AL117" t="s">
        <v>768</v>
      </c>
      <c r="AM117" t="s">
        <v>769</v>
      </c>
      <c r="AN117" t="s">
        <v>770</v>
      </c>
      <c r="AO117" t="s">
        <v>771</v>
      </c>
      <c r="AP117" t="s">
        <v>246</v>
      </c>
      <c r="AQ117" s="4">
        <v>70535</v>
      </c>
      <c r="AR117" t="s">
        <v>140</v>
      </c>
      <c r="AT117">
        <v>13374663722</v>
      </c>
      <c r="AV117" t="s">
        <v>772</v>
      </c>
      <c r="AW117" t="s">
        <v>773</v>
      </c>
      <c r="AX117" t="s">
        <v>246</v>
      </c>
      <c r="AY117" t="s">
        <v>674</v>
      </c>
      <c r="AZ117" t="s">
        <v>175</v>
      </c>
      <c r="BA117" t="s">
        <v>176</v>
      </c>
      <c r="BB117" t="s">
        <v>136</v>
      </c>
      <c r="BC117" t="s">
        <v>136</v>
      </c>
      <c r="BD117" t="s">
        <v>148</v>
      </c>
      <c r="BE117" t="s">
        <v>136</v>
      </c>
      <c r="BF117" t="s">
        <v>136</v>
      </c>
      <c r="BG117" t="s">
        <v>134</v>
      </c>
      <c r="BH117" t="s">
        <v>136</v>
      </c>
      <c r="BN117" t="s">
        <v>9919</v>
      </c>
      <c r="BO117" t="s">
        <v>734</v>
      </c>
      <c r="BP117">
        <v>5</v>
      </c>
      <c r="BQ117">
        <v>5</v>
      </c>
      <c r="BR117">
        <v>5</v>
      </c>
      <c r="BS117" s="1">
        <v>44151</v>
      </c>
      <c r="BT117" s="1">
        <v>44454</v>
      </c>
      <c r="BU117" s="1">
        <v>44151</v>
      </c>
      <c r="BV117" s="1">
        <v>44454</v>
      </c>
      <c r="BW117" t="s">
        <v>136</v>
      </c>
      <c r="BX117">
        <v>40</v>
      </c>
      <c r="BY117">
        <v>0</v>
      </c>
      <c r="BZ117">
        <v>8</v>
      </c>
      <c r="CA117">
        <v>8</v>
      </c>
      <c r="CB117">
        <v>8</v>
      </c>
      <c r="CC117">
        <v>8</v>
      </c>
      <c r="CD117">
        <v>8</v>
      </c>
      <c r="CE117">
        <v>0</v>
      </c>
      <c r="CF117" t="str">
        <f>"7:00 AM"</f>
        <v>7:00 AM</v>
      </c>
      <c r="CG117" t="str">
        <f>"4:00 PM"</f>
        <v>4:00 PM</v>
      </c>
      <c r="CH117" s="5">
        <v>11.83</v>
      </c>
      <c r="CI117" t="s">
        <v>146</v>
      </c>
      <c r="CL117" t="s">
        <v>136</v>
      </c>
      <c r="CM117" t="s">
        <v>147</v>
      </c>
      <c r="CN117" t="s">
        <v>148</v>
      </c>
      <c r="CO117" t="s">
        <v>9920</v>
      </c>
      <c r="CP117" t="s">
        <v>149</v>
      </c>
      <c r="CQ117">
        <v>0</v>
      </c>
      <c r="CR117">
        <v>0</v>
      </c>
      <c r="CS117" t="s">
        <v>136</v>
      </c>
      <c r="CT117" t="s">
        <v>136</v>
      </c>
      <c r="CU117" t="s">
        <v>136</v>
      </c>
      <c r="CV117" t="s">
        <v>136</v>
      </c>
      <c r="CW117" t="s">
        <v>134</v>
      </c>
      <c r="CX117">
        <v>40</v>
      </c>
      <c r="CY117" t="s">
        <v>134</v>
      </c>
      <c r="CZ117" t="s">
        <v>136</v>
      </c>
      <c r="DA117" t="s">
        <v>134</v>
      </c>
      <c r="DB117" t="s">
        <v>134</v>
      </c>
      <c r="DC117" t="s">
        <v>134</v>
      </c>
      <c r="DD117" t="s">
        <v>136</v>
      </c>
      <c r="DF117" t="s">
        <v>9921</v>
      </c>
      <c r="DG117" t="s">
        <v>9917</v>
      </c>
      <c r="DH117" t="s">
        <v>1609</v>
      </c>
      <c r="DI117" t="s">
        <v>246</v>
      </c>
      <c r="DJ117" s="4">
        <v>70546</v>
      </c>
      <c r="DK117" t="s">
        <v>1610</v>
      </c>
      <c r="DL117" t="s">
        <v>134</v>
      </c>
      <c r="DM117">
        <v>5</v>
      </c>
      <c r="DN117" t="s">
        <v>9922</v>
      </c>
      <c r="DO117" t="s">
        <v>9035</v>
      </c>
      <c r="DP117" t="s">
        <v>246</v>
      </c>
      <c r="DQ117" t="str">
        <f>"70532"</f>
        <v>70532</v>
      </c>
      <c r="DR117" t="s">
        <v>1610</v>
      </c>
      <c r="DS117" t="s">
        <v>9923</v>
      </c>
      <c r="DT117">
        <v>1</v>
      </c>
      <c r="DU117">
        <v>8</v>
      </c>
      <c r="DV117" t="s">
        <v>134</v>
      </c>
      <c r="DW117" t="s">
        <v>134</v>
      </c>
      <c r="DX117" t="s">
        <v>134</v>
      </c>
      <c r="DY117" t="s">
        <v>136</v>
      </c>
      <c r="DZ117">
        <v>1</v>
      </c>
      <c r="EA117" t="s">
        <v>136</v>
      </c>
      <c r="EC117" s="5">
        <v>12.68</v>
      </c>
      <c r="ED117" s="5">
        <v>55</v>
      </c>
      <c r="EE117">
        <v>13375269315</v>
      </c>
      <c r="EF117" t="s">
        <v>9918</v>
      </c>
      <c r="EG117" t="s">
        <v>148</v>
      </c>
      <c r="EH117">
        <v>0</v>
      </c>
    </row>
    <row r="118" spans="1:138" ht="15" customHeight="1" x14ac:dyDescent="0.35">
      <c r="A118" t="s">
        <v>12160</v>
      </c>
      <c r="B118" t="s">
        <v>157</v>
      </c>
      <c r="C118" s="1">
        <v>44096.64234953704</v>
      </c>
      <c r="D118" s="1">
        <v>44110</v>
      </c>
      <c r="E118" t="s">
        <v>133</v>
      </c>
      <c r="F118" t="s">
        <v>134</v>
      </c>
      <c r="G118" t="s">
        <v>135</v>
      </c>
      <c r="H118" t="s">
        <v>136</v>
      </c>
      <c r="I118" t="s">
        <v>12161</v>
      </c>
      <c r="K118" t="s">
        <v>12162</v>
      </c>
      <c r="M118" t="s">
        <v>152</v>
      </c>
      <c r="N118" t="s">
        <v>139</v>
      </c>
      <c r="O118" s="4">
        <v>33852</v>
      </c>
      <c r="P118" t="s">
        <v>140</v>
      </c>
      <c r="R118">
        <v>18636338376</v>
      </c>
      <c r="T118">
        <v>115115</v>
      </c>
      <c r="U118" t="s">
        <v>4939</v>
      </c>
      <c r="V118" t="s">
        <v>4700</v>
      </c>
      <c r="W118" t="s">
        <v>6674</v>
      </c>
      <c r="X118" t="s">
        <v>164</v>
      </c>
      <c r="Y118" t="s">
        <v>12163</v>
      </c>
      <c r="AA118" t="s">
        <v>152</v>
      </c>
      <c r="AB118" t="s">
        <v>139</v>
      </c>
      <c r="AC118" s="4">
        <v>33852</v>
      </c>
      <c r="AD118" t="s">
        <v>140</v>
      </c>
      <c r="AF118">
        <v>18636338376</v>
      </c>
      <c r="AH118" t="s">
        <v>2325</v>
      </c>
      <c r="AI118" t="s">
        <v>168</v>
      </c>
      <c r="AJ118" t="s">
        <v>4942</v>
      </c>
      <c r="AK118" t="s">
        <v>4943</v>
      </c>
      <c r="AM118" t="s">
        <v>4944</v>
      </c>
      <c r="AO118" t="s">
        <v>152</v>
      </c>
      <c r="AP118" t="s">
        <v>139</v>
      </c>
      <c r="AQ118" s="4">
        <v>33852</v>
      </c>
      <c r="AR118" t="s">
        <v>140</v>
      </c>
      <c r="AS118" t="s">
        <v>4945</v>
      </c>
      <c r="AT118">
        <v>18634655550</v>
      </c>
      <c r="AV118" t="s">
        <v>4946</v>
      </c>
      <c r="AW118" t="s">
        <v>2330</v>
      </c>
      <c r="AZ118" t="s">
        <v>175</v>
      </c>
      <c r="BA118" t="s">
        <v>176</v>
      </c>
      <c r="BB118" t="s">
        <v>134</v>
      </c>
      <c r="BC118" t="s">
        <v>134</v>
      </c>
      <c r="BD118" t="s">
        <v>134</v>
      </c>
      <c r="BE118" t="s">
        <v>134</v>
      </c>
      <c r="BF118" t="s">
        <v>136</v>
      </c>
      <c r="BG118" t="s">
        <v>134</v>
      </c>
      <c r="BH118" t="s">
        <v>136</v>
      </c>
      <c r="BN118" t="s">
        <v>12164</v>
      </c>
      <c r="BO118" t="s">
        <v>176</v>
      </c>
      <c r="BP118">
        <v>34</v>
      </c>
      <c r="BQ118">
        <v>34</v>
      </c>
      <c r="BR118">
        <v>34</v>
      </c>
      <c r="BS118" s="1">
        <v>44165</v>
      </c>
      <c r="BT118" s="1">
        <v>44335</v>
      </c>
      <c r="BU118" s="1">
        <v>44165</v>
      </c>
      <c r="BV118" s="1">
        <v>44335</v>
      </c>
      <c r="BW118" t="s">
        <v>136</v>
      </c>
      <c r="BX118">
        <v>36</v>
      </c>
      <c r="BY118">
        <v>0</v>
      </c>
      <c r="BZ118">
        <v>6</v>
      </c>
      <c r="CA118">
        <v>6</v>
      </c>
      <c r="CB118">
        <v>6</v>
      </c>
      <c r="CC118">
        <v>6</v>
      </c>
      <c r="CD118">
        <v>6</v>
      </c>
      <c r="CE118">
        <v>6</v>
      </c>
      <c r="CF118" t="str">
        <f>"7:30 AM"</f>
        <v>7:30 AM</v>
      </c>
      <c r="CG118" t="str">
        <f>"1:30 PM"</f>
        <v>1:30 PM</v>
      </c>
      <c r="CH118" s="5">
        <v>11.71</v>
      </c>
      <c r="CI118" t="s">
        <v>146</v>
      </c>
      <c r="CL118" t="s">
        <v>134</v>
      </c>
      <c r="CM118" t="s">
        <v>147</v>
      </c>
      <c r="CN118" t="s">
        <v>148</v>
      </c>
      <c r="CO118" t="s">
        <v>2333</v>
      </c>
      <c r="CP118" t="s">
        <v>149</v>
      </c>
      <c r="CQ118">
        <v>0</v>
      </c>
      <c r="CR118">
        <v>0</v>
      </c>
      <c r="CS118" t="s">
        <v>136</v>
      </c>
      <c r="CT118" t="s">
        <v>136</v>
      </c>
      <c r="CU118" t="s">
        <v>136</v>
      </c>
      <c r="CV118" t="s">
        <v>136</v>
      </c>
      <c r="CW118" t="s">
        <v>134</v>
      </c>
      <c r="CX118">
        <v>100</v>
      </c>
      <c r="CY118" t="s">
        <v>134</v>
      </c>
      <c r="CZ118" t="s">
        <v>134</v>
      </c>
      <c r="DA118" t="s">
        <v>134</v>
      </c>
      <c r="DB118" t="s">
        <v>134</v>
      </c>
      <c r="DC118" t="s">
        <v>134</v>
      </c>
      <c r="DD118" t="s">
        <v>136</v>
      </c>
      <c r="DF118" t="s">
        <v>2334</v>
      </c>
      <c r="DG118" t="s">
        <v>12165</v>
      </c>
      <c r="DH118" t="s">
        <v>3429</v>
      </c>
      <c r="DI118" t="s">
        <v>139</v>
      </c>
      <c r="DJ118" s="4">
        <v>33960</v>
      </c>
      <c r="DK118" t="s">
        <v>153</v>
      </c>
      <c r="DL118" t="s">
        <v>134</v>
      </c>
      <c r="DM118">
        <v>52</v>
      </c>
      <c r="DN118" t="s">
        <v>12166</v>
      </c>
      <c r="DO118" t="s">
        <v>152</v>
      </c>
      <c r="DP118" t="s">
        <v>139</v>
      </c>
      <c r="DQ118" t="str">
        <f>"33852"</f>
        <v>33852</v>
      </c>
      <c r="DR118" t="s">
        <v>153</v>
      </c>
      <c r="DS118" t="s">
        <v>497</v>
      </c>
      <c r="DT118">
        <v>1</v>
      </c>
      <c r="DU118">
        <v>9</v>
      </c>
      <c r="DV118" t="s">
        <v>134</v>
      </c>
      <c r="DW118" t="s">
        <v>134</v>
      </c>
      <c r="DX118" t="s">
        <v>134</v>
      </c>
      <c r="DY118" t="s">
        <v>134</v>
      </c>
      <c r="DZ118">
        <v>3</v>
      </c>
      <c r="EA118" t="s">
        <v>136</v>
      </c>
      <c r="EC118" s="5">
        <v>12.68</v>
      </c>
      <c r="ED118" s="5">
        <v>55</v>
      </c>
      <c r="EE118">
        <v>18636338376</v>
      </c>
      <c r="EF118" t="s">
        <v>12167</v>
      </c>
      <c r="EG118" t="s">
        <v>148</v>
      </c>
      <c r="EH118">
        <v>1</v>
      </c>
    </row>
    <row r="119" spans="1:138" ht="15" customHeight="1" x14ac:dyDescent="0.35">
      <c r="A119" t="s">
        <v>17349</v>
      </c>
      <c r="B119" t="s">
        <v>157</v>
      </c>
      <c r="C119" s="1">
        <v>44097.470381134262</v>
      </c>
      <c r="D119" s="1">
        <v>44110</v>
      </c>
      <c r="E119" t="s">
        <v>133</v>
      </c>
      <c r="F119" t="s">
        <v>134</v>
      </c>
      <c r="G119" t="s">
        <v>135</v>
      </c>
      <c r="H119" t="s">
        <v>136</v>
      </c>
      <c r="I119" t="s">
        <v>17350</v>
      </c>
      <c r="K119" t="s">
        <v>17351</v>
      </c>
      <c r="M119" t="s">
        <v>520</v>
      </c>
      <c r="N119" t="s">
        <v>139</v>
      </c>
      <c r="O119" s="4">
        <v>34266</v>
      </c>
      <c r="P119" t="s">
        <v>140</v>
      </c>
      <c r="R119">
        <v>18639900621</v>
      </c>
      <c r="T119">
        <v>115115</v>
      </c>
      <c r="U119" t="s">
        <v>15939</v>
      </c>
      <c r="V119" t="s">
        <v>1170</v>
      </c>
      <c r="X119" t="s">
        <v>164</v>
      </c>
      <c r="Y119" t="s">
        <v>17352</v>
      </c>
      <c r="AA119" t="s">
        <v>520</v>
      </c>
      <c r="AB119" t="s">
        <v>139</v>
      </c>
      <c r="AC119" s="4">
        <v>34266</v>
      </c>
      <c r="AD119" t="s">
        <v>140</v>
      </c>
      <c r="AF119">
        <v>18639900621</v>
      </c>
      <c r="AH119" t="s">
        <v>2325</v>
      </c>
      <c r="AI119" t="s">
        <v>168</v>
      </c>
      <c r="AJ119" t="s">
        <v>4942</v>
      </c>
      <c r="AK119" t="s">
        <v>4943</v>
      </c>
      <c r="AM119" t="s">
        <v>4944</v>
      </c>
      <c r="AO119" t="s">
        <v>152</v>
      </c>
      <c r="AP119" t="s">
        <v>139</v>
      </c>
      <c r="AQ119" s="4">
        <v>33852</v>
      </c>
      <c r="AR119" t="s">
        <v>140</v>
      </c>
      <c r="AS119" t="s">
        <v>4945</v>
      </c>
      <c r="AT119">
        <v>18634655550</v>
      </c>
      <c r="AV119" t="s">
        <v>4946</v>
      </c>
      <c r="AW119" t="s">
        <v>2330</v>
      </c>
      <c r="AZ119" t="s">
        <v>175</v>
      </c>
      <c r="BA119" t="s">
        <v>176</v>
      </c>
      <c r="BB119" t="s">
        <v>134</v>
      </c>
      <c r="BC119" t="s">
        <v>134</v>
      </c>
      <c r="BD119" t="s">
        <v>134</v>
      </c>
      <c r="BE119" t="s">
        <v>134</v>
      </c>
      <c r="BF119" t="s">
        <v>136</v>
      </c>
      <c r="BG119" t="s">
        <v>134</v>
      </c>
      <c r="BH119" t="s">
        <v>136</v>
      </c>
      <c r="BN119" t="s">
        <v>17353</v>
      </c>
      <c r="BO119" t="s">
        <v>176</v>
      </c>
      <c r="BP119">
        <v>28</v>
      </c>
      <c r="BQ119">
        <v>28</v>
      </c>
      <c r="BR119">
        <v>28</v>
      </c>
      <c r="BS119" s="1">
        <v>44152</v>
      </c>
      <c r="BT119" s="1">
        <v>44346</v>
      </c>
      <c r="BU119" s="1">
        <v>44152</v>
      </c>
      <c r="BV119" s="1">
        <v>44346</v>
      </c>
      <c r="BW119" t="s">
        <v>136</v>
      </c>
      <c r="BX119">
        <v>36</v>
      </c>
      <c r="BY119">
        <v>0</v>
      </c>
      <c r="BZ119">
        <v>6</v>
      </c>
      <c r="CA119">
        <v>6</v>
      </c>
      <c r="CB119">
        <v>6</v>
      </c>
      <c r="CC119">
        <v>6</v>
      </c>
      <c r="CD119">
        <v>6</v>
      </c>
      <c r="CE119">
        <v>6</v>
      </c>
      <c r="CF119" t="str">
        <f>"7:30 AM"</f>
        <v>7:30 AM</v>
      </c>
      <c r="CG119" t="str">
        <f>"1:30 PM"</f>
        <v>1:30 PM</v>
      </c>
      <c r="CH119" s="5">
        <v>11.71</v>
      </c>
      <c r="CI119" t="s">
        <v>146</v>
      </c>
      <c r="CJ119">
        <v>0.9</v>
      </c>
      <c r="CK119" t="s">
        <v>14685</v>
      </c>
      <c r="CL119" t="s">
        <v>134</v>
      </c>
      <c r="CM119" t="s">
        <v>147</v>
      </c>
      <c r="CN119" t="s">
        <v>148</v>
      </c>
      <c r="CO119" t="s">
        <v>2333</v>
      </c>
      <c r="CP119" t="s">
        <v>149</v>
      </c>
      <c r="CQ119">
        <v>1</v>
      </c>
      <c r="CR119">
        <v>0</v>
      </c>
      <c r="CS119" t="s">
        <v>136</v>
      </c>
      <c r="CT119" t="s">
        <v>136</v>
      </c>
      <c r="CU119" t="s">
        <v>136</v>
      </c>
      <c r="CV119" t="s">
        <v>136</v>
      </c>
      <c r="CW119" t="s">
        <v>134</v>
      </c>
      <c r="CX119">
        <v>100</v>
      </c>
      <c r="CY119" t="s">
        <v>134</v>
      </c>
      <c r="CZ119" t="s">
        <v>134</v>
      </c>
      <c r="DA119" t="s">
        <v>134</v>
      </c>
      <c r="DB119" t="s">
        <v>134</v>
      </c>
      <c r="DC119" t="s">
        <v>134</v>
      </c>
      <c r="DD119" t="s">
        <v>136</v>
      </c>
      <c r="DF119" t="s">
        <v>2334</v>
      </c>
      <c r="DG119" t="s">
        <v>14686</v>
      </c>
      <c r="DH119" t="s">
        <v>520</v>
      </c>
      <c r="DI119" t="s">
        <v>139</v>
      </c>
      <c r="DJ119" s="4">
        <v>34266</v>
      </c>
      <c r="DK119" t="s">
        <v>521</v>
      </c>
      <c r="DL119" t="s">
        <v>134</v>
      </c>
      <c r="DM119">
        <v>26</v>
      </c>
      <c r="DN119" t="s">
        <v>17354</v>
      </c>
      <c r="DO119" t="s">
        <v>520</v>
      </c>
      <c r="DP119" t="s">
        <v>139</v>
      </c>
      <c r="DQ119" t="str">
        <f>"34266"</f>
        <v>34266</v>
      </c>
      <c r="DR119" t="s">
        <v>521</v>
      </c>
      <c r="DS119" t="s">
        <v>497</v>
      </c>
      <c r="DT119">
        <v>3</v>
      </c>
      <c r="DU119">
        <v>19</v>
      </c>
      <c r="DV119" t="s">
        <v>134</v>
      </c>
      <c r="DW119" t="s">
        <v>134</v>
      </c>
      <c r="DX119" t="s">
        <v>134</v>
      </c>
      <c r="DY119" t="s">
        <v>134</v>
      </c>
      <c r="DZ119">
        <v>2</v>
      </c>
      <c r="EA119" t="s">
        <v>136</v>
      </c>
      <c r="EC119" s="5">
        <v>12.68</v>
      </c>
      <c r="ED119" s="5">
        <v>55</v>
      </c>
      <c r="EE119">
        <v>18639900621</v>
      </c>
      <c r="EF119" t="s">
        <v>17355</v>
      </c>
      <c r="EG119" t="s">
        <v>148</v>
      </c>
      <c r="EH119">
        <v>1</v>
      </c>
    </row>
    <row r="120" spans="1:138" ht="15" customHeight="1" x14ac:dyDescent="0.35">
      <c r="A120" t="s">
        <v>24733</v>
      </c>
      <c r="B120" t="s">
        <v>157</v>
      </c>
      <c r="C120" s="1">
        <v>44096.471271527778</v>
      </c>
      <c r="D120" s="1">
        <v>44110</v>
      </c>
      <c r="E120" t="s">
        <v>133</v>
      </c>
      <c r="F120" t="s">
        <v>134</v>
      </c>
      <c r="G120" t="s">
        <v>135</v>
      </c>
      <c r="H120" t="s">
        <v>136</v>
      </c>
      <c r="I120" t="s">
        <v>14235</v>
      </c>
      <c r="J120" t="s">
        <v>14235</v>
      </c>
      <c r="K120" t="s">
        <v>18791</v>
      </c>
      <c r="M120" t="s">
        <v>1057</v>
      </c>
      <c r="N120" t="s">
        <v>139</v>
      </c>
      <c r="O120" s="4">
        <v>33884</v>
      </c>
      <c r="P120" t="s">
        <v>140</v>
      </c>
      <c r="Q120" t="s">
        <v>139</v>
      </c>
      <c r="R120">
        <v>18632939888</v>
      </c>
      <c r="T120">
        <v>115115</v>
      </c>
      <c r="U120" t="s">
        <v>22974</v>
      </c>
      <c r="V120" t="s">
        <v>1583</v>
      </c>
      <c r="W120" t="s">
        <v>2897</v>
      </c>
      <c r="X120" t="s">
        <v>429</v>
      </c>
      <c r="Y120" t="s">
        <v>18791</v>
      </c>
      <c r="AA120" t="s">
        <v>1057</v>
      </c>
      <c r="AB120" t="s">
        <v>139</v>
      </c>
      <c r="AC120" s="4">
        <v>33884</v>
      </c>
      <c r="AD120" t="s">
        <v>140</v>
      </c>
      <c r="AF120">
        <v>18632939888</v>
      </c>
      <c r="AH120" t="s">
        <v>14239</v>
      </c>
      <c r="AZ120" t="s">
        <v>175</v>
      </c>
      <c r="BA120" t="s">
        <v>176</v>
      </c>
      <c r="BB120" t="s">
        <v>134</v>
      </c>
      <c r="BC120" t="s">
        <v>134</v>
      </c>
      <c r="BD120" t="s">
        <v>134</v>
      </c>
      <c r="BE120" t="s">
        <v>134</v>
      </c>
      <c r="BF120" t="s">
        <v>134</v>
      </c>
      <c r="BG120" t="s">
        <v>134</v>
      </c>
      <c r="BH120" t="s">
        <v>136</v>
      </c>
      <c r="BI120" t="s">
        <v>7189</v>
      </c>
      <c r="BJ120" t="s">
        <v>5092</v>
      </c>
      <c r="BK120" t="s">
        <v>687</v>
      </c>
      <c r="BN120" t="s">
        <v>24734</v>
      </c>
      <c r="BO120" t="s">
        <v>22976</v>
      </c>
      <c r="BP120">
        <v>90</v>
      </c>
      <c r="BQ120">
        <v>90</v>
      </c>
      <c r="BR120">
        <v>90</v>
      </c>
      <c r="BS120" s="1">
        <v>44166</v>
      </c>
      <c r="BT120" s="1">
        <v>44348</v>
      </c>
      <c r="BU120" s="1">
        <v>44166</v>
      </c>
      <c r="BV120" s="1">
        <v>44348</v>
      </c>
      <c r="BW120" t="s">
        <v>136</v>
      </c>
      <c r="BX120">
        <v>36</v>
      </c>
      <c r="BY120">
        <v>0</v>
      </c>
      <c r="BZ120">
        <v>6</v>
      </c>
      <c r="CA120">
        <v>6</v>
      </c>
      <c r="CB120">
        <v>6</v>
      </c>
      <c r="CC120">
        <v>6</v>
      </c>
      <c r="CD120">
        <v>6</v>
      </c>
      <c r="CE120">
        <v>6</v>
      </c>
      <c r="CF120" t="str">
        <f>"7:30 AM"</f>
        <v>7:30 AM</v>
      </c>
      <c r="CG120" t="str">
        <f>"2:30 PM"</f>
        <v>2:30 PM</v>
      </c>
      <c r="CH120" s="5">
        <v>11.71</v>
      </c>
      <c r="CI120" t="s">
        <v>146</v>
      </c>
      <c r="CL120" t="s">
        <v>134</v>
      </c>
      <c r="CM120" t="s">
        <v>147</v>
      </c>
      <c r="CN120" t="s">
        <v>148</v>
      </c>
      <c r="CO120" s="2" t="s">
        <v>24735</v>
      </c>
      <c r="CP120" t="s">
        <v>149</v>
      </c>
      <c r="CQ120">
        <v>1</v>
      </c>
      <c r="CR120">
        <v>0</v>
      </c>
      <c r="CS120" t="s">
        <v>136</v>
      </c>
      <c r="CT120" t="s">
        <v>136</v>
      </c>
      <c r="CU120" t="s">
        <v>134</v>
      </c>
      <c r="CV120" t="s">
        <v>134</v>
      </c>
      <c r="CW120" t="s">
        <v>134</v>
      </c>
      <c r="CX120">
        <v>100</v>
      </c>
      <c r="CY120" t="s">
        <v>134</v>
      </c>
      <c r="CZ120" t="s">
        <v>134</v>
      </c>
      <c r="DA120" t="s">
        <v>134</v>
      </c>
      <c r="DB120" t="s">
        <v>134</v>
      </c>
      <c r="DC120" t="s">
        <v>134</v>
      </c>
      <c r="DD120" t="s">
        <v>136</v>
      </c>
      <c r="DF120" s="2" t="s">
        <v>22978</v>
      </c>
      <c r="DG120" t="s">
        <v>24736</v>
      </c>
      <c r="DH120" t="s">
        <v>9518</v>
      </c>
      <c r="DI120" t="s">
        <v>139</v>
      </c>
      <c r="DJ120" s="4">
        <v>33830</v>
      </c>
      <c r="DK120" t="s">
        <v>1447</v>
      </c>
      <c r="DL120" t="s">
        <v>134</v>
      </c>
      <c r="DM120">
        <v>102</v>
      </c>
      <c r="DN120" t="s">
        <v>24737</v>
      </c>
      <c r="DO120" t="s">
        <v>1057</v>
      </c>
      <c r="DP120" t="s">
        <v>139</v>
      </c>
      <c r="DQ120" t="str">
        <f>"33880"</f>
        <v>33880</v>
      </c>
      <c r="DR120" t="s">
        <v>1447</v>
      </c>
      <c r="DS120" t="s">
        <v>523</v>
      </c>
      <c r="DT120">
        <v>7</v>
      </c>
      <c r="DU120">
        <v>40</v>
      </c>
      <c r="DV120" t="s">
        <v>134</v>
      </c>
      <c r="DW120" t="s">
        <v>134</v>
      </c>
      <c r="DX120" t="s">
        <v>134</v>
      </c>
      <c r="DY120" t="s">
        <v>134</v>
      </c>
      <c r="DZ120">
        <v>5</v>
      </c>
      <c r="EA120" t="s">
        <v>136</v>
      </c>
      <c r="EC120" s="5">
        <v>12.68</v>
      </c>
      <c r="ED120" s="5">
        <v>55</v>
      </c>
      <c r="EE120">
        <v>18632939888</v>
      </c>
      <c r="EF120" t="s">
        <v>148</v>
      </c>
      <c r="EG120" t="s">
        <v>524</v>
      </c>
      <c r="EH120">
        <v>4</v>
      </c>
    </row>
    <row r="121" spans="1:138" ht="15" customHeight="1" x14ac:dyDescent="0.35">
      <c r="A121" t="s">
        <v>11274</v>
      </c>
      <c r="B121" t="s">
        <v>132</v>
      </c>
      <c r="C121" s="1">
        <v>44089.138876157405</v>
      </c>
      <c r="D121" s="1">
        <v>44111</v>
      </c>
      <c r="E121" t="s">
        <v>133</v>
      </c>
      <c r="F121" t="s">
        <v>136</v>
      </c>
      <c r="G121" t="s">
        <v>135</v>
      </c>
      <c r="H121" t="s">
        <v>134</v>
      </c>
      <c r="I121" t="s">
        <v>11275</v>
      </c>
      <c r="J121" t="s">
        <v>11276</v>
      </c>
      <c r="K121" t="s">
        <v>11277</v>
      </c>
      <c r="M121" t="s">
        <v>11278</v>
      </c>
      <c r="N121" t="s">
        <v>277</v>
      </c>
      <c r="O121" s="4">
        <v>61072</v>
      </c>
      <c r="P121" t="s">
        <v>140</v>
      </c>
      <c r="R121">
        <v>17089960882</v>
      </c>
      <c r="T121">
        <v>11511</v>
      </c>
      <c r="U121" t="s">
        <v>11279</v>
      </c>
      <c r="V121" t="s">
        <v>8504</v>
      </c>
      <c r="W121" t="s">
        <v>816</v>
      </c>
      <c r="X121" t="s">
        <v>7324</v>
      </c>
      <c r="Y121" t="s">
        <v>11280</v>
      </c>
      <c r="AA121" t="s">
        <v>11281</v>
      </c>
      <c r="AB121" t="s">
        <v>277</v>
      </c>
      <c r="AC121" s="4">
        <v>61072</v>
      </c>
      <c r="AD121" t="s">
        <v>140</v>
      </c>
      <c r="AF121">
        <v>17125845504</v>
      </c>
      <c r="AH121" t="s">
        <v>11282</v>
      </c>
      <c r="AZ121" t="s">
        <v>288</v>
      </c>
      <c r="BA121" t="s">
        <v>289</v>
      </c>
      <c r="BB121" t="s">
        <v>134</v>
      </c>
      <c r="BC121" t="s">
        <v>134</v>
      </c>
      <c r="BD121" t="s">
        <v>148</v>
      </c>
      <c r="BE121" t="s">
        <v>136</v>
      </c>
      <c r="BF121" t="s">
        <v>134</v>
      </c>
      <c r="BG121" t="s">
        <v>134</v>
      </c>
      <c r="BH121" t="s">
        <v>136</v>
      </c>
      <c r="BI121" t="s">
        <v>11283</v>
      </c>
      <c r="BJ121" t="s">
        <v>11284</v>
      </c>
      <c r="BK121" t="s">
        <v>11285</v>
      </c>
      <c r="BM121" t="s">
        <v>11282</v>
      </c>
      <c r="BN121" t="s">
        <v>11286</v>
      </c>
      <c r="BO121" t="s">
        <v>11287</v>
      </c>
      <c r="BP121">
        <v>10</v>
      </c>
      <c r="BQ121">
        <v>10</v>
      </c>
      <c r="BS121" s="1">
        <v>44094</v>
      </c>
      <c r="BT121" s="1">
        <v>44336</v>
      </c>
      <c r="BU121" s="1">
        <v>44094</v>
      </c>
      <c r="BV121" s="1">
        <v>44336</v>
      </c>
      <c r="BW121" t="s">
        <v>136</v>
      </c>
      <c r="BX121">
        <v>42</v>
      </c>
      <c r="BY121">
        <v>2</v>
      </c>
      <c r="BZ121">
        <v>8</v>
      </c>
      <c r="CA121">
        <v>8</v>
      </c>
      <c r="CB121">
        <v>8</v>
      </c>
      <c r="CC121">
        <v>8</v>
      </c>
      <c r="CD121">
        <v>4</v>
      </c>
      <c r="CE121">
        <v>4</v>
      </c>
      <c r="CF121" t="str">
        <f>"7:00 AM"</f>
        <v>7:00 AM</v>
      </c>
      <c r="CG121" t="str">
        <f>"4:00 AM"</f>
        <v>4:00 AM</v>
      </c>
      <c r="CH121" s="5">
        <v>14.55</v>
      </c>
      <c r="CI121" t="s">
        <v>146</v>
      </c>
      <c r="CJ121">
        <v>0</v>
      </c>
      <c r="CK121" t="s">
        <v>11288</v>
      </c>
      <c r="CL121" t="s">
        <v>136</v>
      </c>
      <c r="CM121" t="s">
        <v>312</v>
      </c>
      <c r="CN121" t="s">
        <v>148</v>
      </c>
      <c r="CO121" t="s">
        <v>11289</v>
      </c>
      <c r="CP121" t="s">
        <v>545</v>
      </c>
      <c r="CQ121">
        <v>12</v>
      </c>
      <c r="CR121">
        <v>1</v>
      </c>
      <c r="CS121" t="s">
        <v>134</v>
      </c>
      <c r="CT121" t="s">
        <v>134</v>
      </c>
      <c r="CU121" t="s">
        <v>134</v>
      </c>
      <c r="CV121" t="s">
        <v>134</v>
      </c>
      <c r="CW121" t="s">
        <v>136</v>
      </c>
      <c r="CY121" t="s">
        <v>134</v>
      </c>
      <c r="CZ121" t="s">
        <v>136</v>
      </c>
      <c r="DA121" t="s">
        <v>136</v>
      </c>
      <c r="DB121" t="s">
        <v>136</v>
      </c>
      <c r="DC121" t="s">
        <v>136</v>
      </c>
      <c r="DD121" t="s">
        <v>136</v>
      </c>
      <c r="DF121" t="s">
        <v>11290</v>
      </c>
      <c r="DG121" t="s">
        <v>11291</v>
      </c>
      <c r="DH121" t="s">
        <v>11278</v>
      </c>
      <c r="DI121" t="s">
        <v>277</v>
      </c>
      <c r="DJ121" s="4">
        <v>61072</v>
      </c>
      <c r="DK121" t="s">
        <v>11292</v>
      </c>
      <c r="DL121" t="s">
        <v>134</v>
      </c>
      <c r="DM121">
        <v>2</v>
      </c>
      <c r="DN121" t="s">
        <v>11293</v>
      </c>
      <c r="DO121" t="s">
        <v>11294</v>
      </c>
      <c r="DP121" t="s">
        <v>2818</v>
      </c>
      <c r="DQ121" t="str">
        <f>"53548"</f>
        <v>53548</v>
      </c>
      <c r="DR121" t="s">
        <v>11295</v>
      </c>
      <c r="DS121" t="s">
        <v>11296</v>
      </c>
      <c r="DT121">
        <v>1</v>
      </c>
      <c r="DU121">
        <v>7</v>
      </c>
      <c r="DV121" t="s">
        <v>134</v>
      </c>
      <c r="DW121" t="s">
        <v>134</v>
      </c>
      <c r="DX121" t="s">
        <v>134</v>
      </c>
      <c r="DY121" t="s">
        <v>136</v>
      </c>
      <c r="DZ121">
        <v>1</v>
      </c>
      <c r="EA121" t="s">
        <v>134</v>
      </c>
      <c r="EB121" s="5">
        <v>16</v>
      </c>
      <c r="EC121" s="5">
        <v>12.68</v>
      </c>
      <c r="ED121" s="5">
        <v>25</v>
      </c>
      <c r="EE121">
        <v>17125845504</v>
      </c>
      <c r="EF121" t="s">
        <v>11282</v>
      </c>
      <c r="EG121" t="s">
        <v>11297</v>
      </c>
      <c r="EH121">
        <v>0</v>
      </c>
    </row>
    <row r="122" spans="1:138" ht="15" customHeight="1" x14ac:dyDescent="0.35">
      <c r="A122" t="s">
        <v>23644</v>
      </c>
      <c r="B122" t="s">
        <v>157</v>
      </c>
      <c r="C122" s="1">
        <v>44058.43404039352</v>
      </c>
      <c r="D122" s="1">
        <v>44111</v>
      </c>
      <c r="E122" t="s">
        <v>133</v>
      </c>
      <c r="F122" t="s">
        <v>134</v>
      </c>
      <c r="G122" t="s">
        <v>135</v>
      </c>
      <c r="H122" t="s">
        <v>136</v>
      </c>
      <c r="I122" t="s">
        <v>3128</v>
      </c>
      <c r="J122" t="s">
        <v>3129</v>
      </c>
      <c r="K122" t="s">
        <v>3130</v>
      </c>
      <c r="L122" t="s">
        <v>3131</v>
      </c>
      <c r="M122" t="s">
        <v>1048</v>
      </c>
      <c r="N122" t="s">
        <v>139</v>
      </c>
      <c r="O122" s="4">
        <v>33566</v>
      </c>
      <c r="P122" t="s">
        <v>140</v>
      </c>
      <c r="R122">
        <v>19154914916</v>
      </c>
      <c r="T122">
        <v>115115</v>
      </c>
      <c r="U122" t="s">
        <v>1049</v>
      </c>
      <c r="V122" t="s">
        <v>3132</v>
      </c>
      <c r="X122" t="s">
        <v>164</v>
      </c>
      <c r="Y122" t="s">
        <v>3130</v>
      </c>
      <c r="Z122" t="s">
        <v>3131</v>
      </c>
      <c r="AA122" t="s">
        <v>1048</v>
      </c>
      <c r="AB122" t="s">
        <v>139</v>
      </c>
      <c r="AC122" s="4">
        <v>33566</v>
      </c>
      <c r="AD122" t="s">
        <v>140</v>
      </c>
      <c r="AF122">
        <v>19154914916</v>
      </c>
      <c r="AH122" t="s">
        <v>3133</v>
      </c>
      <c r="AI122" t="s">
        <v>168</v>
      </c>
      <c r="AJ122" t="s">
        <v>1054</v>
      </c>
      <c r="AK122" t="s">
        <v>1055</v>
      </c>
      <c r="AL122" t="s">
        <v>978</v>
      </c>
      <c r="AM122" t="s">
        <v>1056</v>
      </c>
      <c r="AO122" t="s">
        <v>1057</v>
      </c>
      <c r="AP122" t="s">
        <v>139</v>
      </c>
      <c r="AQ122" s="4">
        <v>33884</v>
      </c>
      <c r="AR122" t="s">
        <v>140</v>
      </c>
      <c r="AT122">
        <v>14075357769</v>
      </c>
      <c r="AV122" t="s">
        <v>1058</v>
      </c>
      <c r="AW122" t="s">
        <v>1059</v>
      </c>
      <c r="AZ122" t="s">
        <v>175</v>
      </c>
      <c r="BA122" t="s">
        <v>176</v>
      </c>
      <c r="BB122" t="s">
        <v>134</v>
      </c>
      <c r="BC122" t="s">
        <v>134</v>
      </c>
      <c r="BD122" t="s">
        <v>134</v>
      </c>
      <c r="BE122" t="s">
        <v>134</v>
      </c>
      <c r="BF122" t="s">
        <v>136</v>
      </c>
      <c r="BG122" t="s">
        <v>134</v>
      </c>
      <c r="BH122" t="s">
        <v>136</v>
      </c>
      <c r="BN122" t="s">
        <v>23645</v>
      </c>
      <c r="BO122" t="s">
        <v>3135</v>
      </c>
      <c r="BP122">
        <v>958</v>
      </c>
      <c r="BQ122">
        <v>958</v>
      </c>
      <c r="BR122">
        <v>958</v>
      </c>
      <c r="BS122" s="1">
        <v>44129</v>
      </c>
      <c r="BT122" s="1">
        <v>44348</v>
      </c>
      <c r="BU122" s="1">
        <v>44129</v>
      </c>
      <c r="BV122" s="1">
        <v>44348</v>
      </c>
      <c r="BW122" t="s">
        <v>136</v>
      </c>
      <c r="BX122">
        <v>35</v>
      </c>
      <c r="BY122">
        <v>0</v>
      </c>
      <c r="BZ122">
        <v>6</v>
      </c>
      <c r="CA122">
        <v>6</v>
      </c>
      <c r="CB122">
        <v>6</v>
      </c>
      <c r="CC122">
        <v>6</v>
      </c>
      <c r="CD122">
        <v>6</v>
      </c>
      <c r="CE122">
        <v>5</v>
      </c>
      <c r="CF122" t="str">
        <f>"7:00 AM"</f>
        <v>7:00 AM</v>
      </c>
      <c r="CG122" t="str">
        <f>"2:00 PM"</f>
        <v>2:00 PM</v>
      </c>
      <c r="CH122" s="5">
        <v>11.71</v>
      </c>
      <c r="CI122" t="s">
        <v>146</v>
      </c>
      <c r="CJ122">
        <v>1.5</v>
      </c>
      <c r="CK122" t="s">
        <v>3136</v>
      </c>
      <c r="CL122" t="s">
        <v>134</v>
      </c>
      <c r="CM122" t="s">
        <v>147</v>
      </c>
      <c r="CN122" t="s">
        <v>148</v>
      </c>
      <c r="CO122" t="s">
        <v>3137</v>
      </c>
      <c r="CP122" t="s">
        <v>149</v>
      </c>
      <c r="CQ122">
        <v>3</v>
      </c>
      <c r="CR122">
        <v>0</v>
      </c>
      <c r="CS122" t="s">
        <v>136</v>
      </c>
      <c r="CT122" t="s">
        <v>136</v>
      </c>
      <c r="CU122" t="s">
        <v>134</v>
      </c>
      <c r="CV122" t="s">
        <v>134</v>
      </c>
      <c r="CW122" t="s">
        <v>134</v>
      </c>
      <c r="CX122">
        <v>32</v>
      </c>
      <c r="CY122" t="s">
        <v>134</v>
      </c>
      <c r="CZ122" t="s">
        <v>134</v>
      </c>
      <c r="DA122" t="s">
        <v>134</v>
      </c>
      <c r="DB122" t="s">
        <v>134</v>
      </c>
      <c r="DC122" t="s">
        <v>134</v>
      </c>
      <c r="DD122" t="s">
        <v>136</v>
      </c>
      <c r="DF122" t="s">
        <v>3138</v>
      </c>
      <c r="DG122" t="s">
        <v>3139</v>
      </c>
      <c r="DH122" t="s">
        <v>3140</v>
      </c>
      <c r="DI122" t="s">
        <v>139</v>
      </c>
      <c r="DJ122" s="4">
        <v>34219</v>
      </c>
      <c r="DK122" t="s">
        <v>574</v>
      </c>
      <c r="DL122" t="s">
        <v>134</v>
      </c>
      <c r="DM122">
        <v>74</v>
      </c>
      <c r="DN122" t="s">
        <v>23646</v>
      </c>
      <c r="DO122" t="s">
        <v>1048</v>
      </c>
      <c r="DP122" t="s">
        <v>139</v>
      </c>
      <c r="DQ122" t="str">
        <f>"33566"</f>
        <v>33566</v>
      </c>
      <c r="DR122" t="s">
        <v>1067</v>
      </c>
      <c r="DS122" t="s">
        <v>1071</v>
      </c>
      <c r="DT122">
        <v>5</v>
      </c>
      <c r="DU122">
        <v>24</v>
      </c>
      <c r="DV122" t="s">
        <v>134</v>
      </c>
      <c r="DW122" t="s">
        <v>134</v>
      </c>
      <c r="DX122" t="s">
        <v>134</v>
      </c>
      <c r="DY122" t="s">
        <v>134</v>
      </c>
      <c r="DZ122">
        <v>16</v>
      </c>
      <c r="EA122" t="s">
        <v>136</v>
      </c>
      <c r="EC122" s="5">
        <v>12.68</v>
      </c>
      <c r="ED122" s="5">
        <v>55</v>
      </c>
      <c r="EE122">
        <v>14075357769</v>
      </c>
      <c r="EF122" t="s">
        <v>1058</v>
      </c>
      <c r="EG122" t="s">
        <v>148</v>
      </c>
      <c r="EH122">
        <v>12</v>
      </c>
    </row>
    <row r="123" spans="1:138" ht="15" customHeight="1" x14ac:dyDescent="0.35">
      <c r="A123" t="s">
        <v>25031</v>
      </c>
      <c r="B123" t="s">
        <v>157</v>
      </c>
      <c r="C123" s="1">
        <v>44088.515864930552</v>
      </c>
      <c r="D123" s="1">
        <v>44111</v>
      </c>
      <c r="E123" t="s">
        <v>133</v>
      </c>
      <c r="F123" t="s">
        <v>136</v>
      </c>
      <c r="G123" t="s">
        <v>135</v>
      </c>
      <c r="H123" t="s">
        <v>136</v>
      </c>
      <c r="I123" t="s">
        <v>25032</v>
      </c>
      <c r="K123" t="s">
        <v>25033</v>
      </c>
      <c r="M123" t="s">
        <v>15459</v>
      </c>
      <c r="N123" t="s">
        <v>1358</v>
      </c>
      <c r="O123" s="4">
        <v>80812</v>
      </c>
      <c r="P123" t="s">
        <v>140</v>
      </c>
      <c r="R123">
        <v>19706305215</v>
      </c>
      <c r="T123">
        <v>112120</v>
      </c>
      <c r="U123" t="s">
        <v>25034</v>
      </c>
      <c r="V123" t="s">
        <v>6038</v>
      </c>
      <c r="X123" t="s">
        <v>164</v>
      </c>
      <c r="Y123" t="s">
        <v>25035</v>
      </c>
      <c r="AA123" t="s">
        <v>15459</v>
      </c>
      <c r="AB123" t="s">
        <v>1358</v>
      </c>
      <c r="AC123" s="4">
        <v>80812</v>
      </c>
      <c r="AD123" t="s">
        <v>140</v>
      </c>
      <c r="AF123">
        <v>19706305215</v>
      </c>
      <c r="AH123" t="s">
        <v>25036</v>
      </c>
      <c r="AI123" t="s">
        <v>226</v>
      </c>
      <c r="AJ123" t="s">
        <v>25037</v>
      </c>
      <c r="AK123" t="s">
        <v>25038</v>
      </c>
      <c r="AM123" t="s">
        <v>25039</v>
      </c>
      <c r="AN123" t="s">
        <v>25040</v>
      </c>
      <c r="AO123" t="s">
        <v>2294</v>
      </c>
      <c r="AP123" t="s">
        <v>870</v>
      </c>
      <c r="AQ123" s="4">
        <v>55403</v>
      </c>
      <c r="AR123" t="s">
        <v>140</v>
      </c>
      <c r="AT123">
        <v>16126302244</v>
      </c>
      <c r="AV123" t="s">
        <v>25041</v>
      </c>
      <c r="AW123" t="s">
        <v>25042</v>
      </c>
      <c r="AX123" t="s">
        <v>870</v>
      </c>
      <c r="AY123" t="s">
        <v>25043</v>
      </c>
      <c r="AZ123" t="s">
        <v>288</v>
      </c>
      <c r="BA123" t="s">
        <v>289</v>
      </c>
      <c r="BB123" t="s">
        <v>136</v>
      </c>
      <c r="BC123" t="s">
        <v>136</v>
      </c>
      <c r="BD123" t="s">
        <v>148</v>
      </c>
      <c r="BE123" t="s">
        <v>136</v>
      </c>
      <c r="BF123" t="s">
        <v>136</v>
      </c>
      <c r="BG123" t="s">
        <v>134</v>
      </c>
      <c r="BH123" t="s">
        <v>136</v>
      </c>
      <c r="BN123" t="s">
        <v>25044</v>
      </c>
      <c r="BO123" t="s">
        <v>734</v>
      </c>
      <c r="BP123">
        <v>2</v>
      </c>
      <c r="BQ123">
        <v>2</v>
      </c>
      <c r="BR123">
        <v>2</v>
      </c>
      <c r="BS123" s="1">
        <v>44136</v>
      </c>
      <c r="BT123" s="1">
        <v>44377</v>
      </c>
      <c r="BU123" s="1">
        <v>44136</v>
      </c>
      <c r="BV123" s="1">
        <v>44377</v>
      </c>
      <c r="BW123" t="s">
        <v>136</v>
      </c>
      <c r="BX123">
        <v>60</v>
      </c>
      <c r="BY123">
        <v>0</v>
      </c>
      <c r="BZ123">
        <v>10</v>
      </c>
      <c r="CA123">
        <v>10</v>
      </c>
      <c r="CB123">
        <v>10</v>
      </c>
      <c r="CC123">
        <v>10</v>
      </c>
      <c r="CD123">
        <v>10</v>
      </c>
      <c r="CE123">
        <v>10</v>
      </c>
      <c r="CF123" t="str">
        <f>"8:00 AM"</f>
        <v>8:00 AM</v>
      </c>
      <c r="CG123" t="str">
        <f>"6:00 PM"</f>
        <v>6:00 PM</v>
      </c>
      <c r="CH123" s="5">
        <v>14.26</v>
      </c>
      <c r="CI123" t="s">
        <v>146</v>
      </c>
      <c r="CJ123">
        <v>0</v>
      </c>
      <c r="CK123" t="s">
        <v>148</v>
      </c>
      <c r="CL123" t="s">
        <v>136</v>
      </c>
      <c r="CM123" t="s">
        <v>312</v>
      </c>
      <c r="CN123" t="s">
        <v>148</v>
      </c>
      <c r="CO123" s="2" t="s">
        <v>25045</v>
      </c>
      <c r="CP123" t="s">
        <v>149</v>
      </c>
      <c r="CQ123">
        <v>6</v>
      </c>
      <c r="CR123">
        <v>0</v>
      </c>
      <c r="CS123" t="s">
        <v>136</v>
      </c>
      <c r="CT123" t="s">
        <v>134</v>
      </c>
      <c r="CU123" t="s">
        <v>136</v>
      </c>
      <c r="CV123" t="s">
        <v>136</v>
      </c>
      <c r="CW123" t="s">
        <v>136</v>
      </c>
      <c r="CY123" t="s">
        <v>136</v>
      </c>
      <c r="CZ123" t="s">
        <v>136</v>
      </c>
      <c r="DA123" t="s">
        <v>136</v>
      </c>
      <c r="DB123" t="s">
        <v>136</v>
      </c>
      <c r="DC123" t="s">
        <v>136</v>
      </c>
      <c r="DD123" t="s">
        <v>136</v>
      </c>
      <c r="DF123" t="s">
        <v>1950</v>
      </c>
      <c r="DG123" t="s">
        <v>25046</v>
      </c>
      <c r="DH123" t="s">
        <v>15459</v>
      </c>
      <c r="DI123" t="s">
        <v>1358</v>
      </c>
      <c r="DJ123" s="4">
        <v>80812</v>
      </c>
      <c r="DK123" t="s">
        <v>866</v>
      </c>
      <c r="DL123" t="s">
        <v>136</v>
      </c>
      <c r="DM123">
        <v>1</v>
      </c>
      <c r="DN123" t="s">
        <v>25047</v>
      </c>
      <c r="DO123" t="s">
        <v>17864</v>
      </c>
      <c r="DP123" t="s">
        <v>1358</v>
      </c>
      <c r="DQ123" t="str">
        <f>"80801"</f>
        <v>80801</v>
      </c>
      <c r="DR123" t="s">
        <v>866</v>
      </c>
      <c r="DS123" t="s">
        <v>907</v>
      </c>
      <c r="DT123">
        <v>1</v>
      </c>
      <c r="DU123">
        <v>4</v>
      </c>
      <c r="DV123" t="s">
        <v>134</v>
      </c>
      <c r="DW123" t="s">
        <v>134</v>
      </c>
      <c r="DX123" t="s">
        <v>134</v>
      </c>
      <c r="DY123" t="s">
        <v>136</v>
      </c>
      <c r="DZ123">
        <v>1</v>
      </c>
      <c r="EA123" t="s">
        <v>136</v>
      </c>
      <c r="EC123" s="5">
        <v>12.68</v>
      </c>
      <c r="ED123" s="5">
        <v>55</v>
      </c>
      <c r="EE123">
        <v>19706305215</v>
      </c>
      <c r="EF123" t="s">
        <v>25036</v>
      </c>
      <c r="EG123" t="s">
        <v>25048</v>
      </c>
      <c r="EH123">
        <v>0</v>
      </c>
    </row>
    <row r="124" spans="1:138" ht="15" customHeight="1" x14ac:dyDescent="0.35">
      <c r="A124" t="s">
        <v>9887</v>
      </c>
      <c r="B124" t="s">
        <v>157</v>
      </c>
      <c r="C124" s="1">
        <v>44081.420865972221</v>
      </c>
      <c r="D124" s="1">
        <v>44111</v>
      </c>
      <c r="E124" t="s">
        <v>133</v>
      </c>
      <c r="F124" t="s">
        <v>134</v>
      </c>
      <c r="G124" t="s">
        <v>135</v>
      </c>
      <c r="H124" t="s">
        <v>136</v>
      </c>
      <c r="I124" t="s">
        <v>8153</v>
      </c>
      <c r="K124" t="s">
        <v>8154</v>
      </c>
      <c r="M124" t="s">
        <v>4279</v>
      </c>
      <c r="N124" t="s">
        <v>161</v>
      </c>
      <c r="O124" s="4">
        <v>30436</v>
      </c>
      <c r="P124" t="s">
        <v>140</v>
      </c>
      <c r="R124">
        <v>19122592506</v>
      </c>
      <c r="T124">
        <v>111219</v>
      </c>
      <c r="U124" t="s">
        <v>3977</v>
      </c>
      <c r="V124" t="s">
        <v>1437</v>
      </c>
      <c r="W124" t="s">
        <v>8155</v>
      </c>
      <c r="X124" t="s">
        <v>8156</v>
      </c>
      <c r="Y124" t="s">
        <v>8154</v>
      </c>
      <c r="AA124" t="s">
        <v>4279</v>
      </c>
      <c r="AB124" t="s">
        <v>161</v>
      </c>
      <c r="AC124" s="4">
        <v>30436</v>
      </c>
      <c r="AD124" t="s">
        <v>140</v>
      </c>
      <c r="AF124">
        <v>19122592506</v>
      </c>
      <c r="AH124" t="s">
        <v>8157</v>
      </c>
      <c r="AI124" t="s">
        <v>168</v>
      </c>
      <c r="AJ124" t="s">
        <v>8158</v>
      </c>
      <c r="AK124" t="s">
        <v>8159</v>
      </c>
      <c r="AL124" t="s">
        <v>8160</v>
      </c>
      <c r="AM124" t="s">
        <v>9888</v>
      </c>
      <c r="AO124" t="s">
        <v>172</v>
      </c>
      <c r="AP124" t="s">
        <v>161</v>
      </c>
      <c r="AQ124" s="4">
        <v>31533</v>
      </c>
      <c r="AR124" t="s">
        <v>140</v>
      </c>
      <c r="AT124">
        <v>17063404465</v>
      </c>
      <c r="AV124" t="s">
        <v>8162</v>
      </c>
      <c r="AW124" t="s">
        <v>8163</v>
      </c>
      <c r="AZ124" t="s">
        <v>175</v>
      </c>
      <c r="BA124" t="s">
        <v>176</v>
      </c>
      <c r="BB124" t="s">
        <v>134</v>
      </c>
      <c r="BC124" t="s">
        <v>134</v>
      </c>
      <c r="BD124" t="s">
        <v>134</v>
      </c>
      <c r="BE124" t="s">
        <v>134</v>
      </c>
      <c r="BF124" t="s">
        <v>136</v>
      </c>
      <c r="BG124" t="s">
        <v>134</v>
      </c>
      <c r="BH124" t="s">
        <v>136</v>
      </c>
      <c r="BN124" t="s">
        <v>9889</v>
      </c>
      <c r="BO124" t="s">
        <v>905</v>
      </c>
      <c r="BP124">
        <v>60</v>
      </c>
      <c r="BQ124">
        <v>60</v>
      </c>
      <c r="BR124">
        <v>60</v>
      </c>
      <c r="BS124" s="1">
        <v>44128</v>
      </c>
      <c r="BT124" s="1">
        <v>44216</v>
      </c>
      <c r="BU124" s="1">
        <v>44128</v>
      </c>
      <c r="BV124" s="1">
        <v>44216</v>
      </c>
      <c r="BW124" t="s">
        <v>136</v>
      </c>
      <c r="BX124">
        <v>35</v>
      </c>
      <c r="BY124">
        <v>0</v>
      </c>
      <c r="BZ124">
        <v>6</v>
      </c>
      <c r="CA124">
        <v>6</v>
      </c>
      <c r="CB124">
        <v>6</v>
      </c>
      <c r="CC124">
        <v>6</v>
      </c>
      <c r="CD124">
        <v>6</v>
      </c>
      <c r="CE124">
        <v>5</v>
      </c>
      <c r="CF124" t="str">
        <f>"8:00 AM"</f>
        <v>8:00 AM</v>
      </c>
      <c r="CG124" t="str">
        <f>"3:00 PM"</f>
        <v>3:00 PM</v>
      </c>
      <c r="CH124" s="5">
        <v>11.71</v>
      </c>
      <c r="CI124" t="s">
        <v>146</v>
      </c>
      <c r="CL124" t="s">
        <v>136</v>
      </c>
      <c r="CM124" t="s">
        <v>147</v>
      </c>
      <c r="CN124" t="s">
        <v>148</v>
      </c>
      <c r="CO124" t="s">
        <v>8166</v>
      </c>
      <c r="CP124" t="s">
        <v>149</v>
      </c>
      <c r="CQ124">
        <v>3</v>
      </c>
      <c r="CR124">
        <v>0</v>
      </c>
      <c r="CS124" t="s">
        <v>136</v>
      </c>
      <c r="CT124" t="s">
        <v>136</v>
      </c>
      <c r="CU124" t="s">
        <v>136</v>
      </c>
      <c r="CV124" t="s">
        <v>136</v>
      </c>
      <c r="CW124" t="s">
        <v>134</v>
      </c>
      <c r="CX124">
        <v>60</v>
      </c>
      <c r="CY124" t="s">
        <v>134</v>
      </c>
      <c r="CZ124" t="s">
        <v>134</v>
      </c>
      <c r="DA124" t="s">
        <v>134</v>
      </c>
      <c r="DB124" t="s">
        <v>134</v>
      </c>
      <c r="DC124" t="s">
        <v>134</v>
      </c>
      <c r="DD124" t="s">
        <v>136</v>
      </c>
      <c r="DF124" t="s">
        <v>9890</v>
      </c>
      <c r="DG124" t="s">
        <v>9891</v>
      </c>
      <c r="DH124" t="s">
        <v>9892</v>
      </c>
      <c r="DI124" t="s">
        <v>161</v>
      </c>
      <c r="DJ124" s="4">
        <v>30429</v>
      </c>
      <c r="DK124" t="s">
        <v>1039</v>
      </c>
      <c r="DL124" t="s">
        <v>136</v>
      </c>
      <c r="DM124">
        <v>2</v>
      </c>
      <c r="DN124" t="s">
        <v>9893</v>
      </c>
      <c r="DO124" t="s">
        <v>9894</v>
      </c>
      <c r="DP124" t="s">
        <v>161</v>
      </c>
      <c r="DQ124" t="str">
        <f>"30474"</f>
        <v>30474</v>
      </c>
      <c r="DR124" t="s">
        <v>4287</v>
      </c>
      <c r="DS124" t="s">
        <v>7183</v>
      </c>
      <c r="DT124">
        <v>30</v>
      </c>
      <c r="DU124">
        <v>60</v>
      </c>
      <c r="DV124" t="s">
        <v>134</v>
      </c>
      <c r="DW124" t="s">
        <v>134</v>
      </c>
      <c r="DX124" t="s">
        <v>134</v>
      </c>
      <c r="DY124" t="s">
        <v>136</v>
      </c>
      <c r="DZ124">
        <v>1</v>
      </c>
      <c r="EA124" t="s">
        <v>136</v>
      </c>
      <c r="EC124" s="5">
        <v>12.68</v>
      </c>
      <c r="ED124" s="5">
        <v>55</v>
      </c>
      <c r="EE124">
        <v>19122592506</v>
      </c>
      <c r="EF124" t="s">
        <v>8157</v>
      </c>
      <c r="EG124" t="s">
        <v>148</v>
      </c>
      <c r="EH124">
        <v>0</v>
      </c>
    </row>
    <row r="125" spans="1:138" ht="15" customHeight="1" x14ac:dyDescent="0.35">
      <c r="A125" t="s">
        <v>27363</v>
      </c>
      <c r="B125" t="s">
        <v>157</v>
      </c>
      <c r="C125" s="1">
        <v>44084.837629513888</v>
      </c>
      <c r="D125" s="1">
        <v>44111</v>
      </c>
      <c r="E125" t="s">
        <v>133</v>
      </c>
      <c r="F125" t="s">
        <v>134</v>
      </c>
      <c r="G125" t="s">
        <v>135</v>
      </c>
      <c r="H125" t="s">
        <v>136</v>
      </c>
      <c r="I125" t="s">
        <v>24155</v>
      </c>
      <c r="K125" t="s">
        <v>24156</v>
      </c>
      <c r="M125" t="s">
        <v>394</v>
      </c>
      <c r="N125" t="s">
        <v>395</v>
      </c>
      <c r="O125" s="4">
        <v>93458</v>
      </c>
      <c r="P125" t="s">
        <v>140</v>
      </c>
      <c r="R125">
        <v>18052643760</v>
      </c>
      <c r="T125">
        <v>115115</v>
      </c>
      <c r="U125" t="s">
        <v>23328</v>
      </c>
      <c r="V125" t="s">
        <v>2926</v>
      </c>
      <c r="X125" t="s">
        <v>1323</v>
      </c>
      <c r="Y125" t="s">
        <v>24156</v>
      </c>
      <c r="AA125" t="s">
        <v>394</v>
      </c>
      <c r="AB125" t="s">
        <v>395</v>
      </c>
      <c r="AC125" s="4">
        <v>93458</v>
      </c>
      <c r="AD125" t="s">
        <v>140</v>
      </c>
      <c r="AF125">
        <v>18052643760</v>
      </c>
      <c r="AH125" t="s">
        <v>24157</v>
      </c>
      <c r="AI125" t="s">
        <v>226</v>
      </c>
      <c r="AJ125" t="s">
        <v>401</v>
      </c>
      <c r="AK125" t="s">
        <v>402</v>
      </c>
      <c r="AL125" t="s">
        <v>403</v>
      </c>
      <c r="AM125" t="s">
        <v>404</v>
      </c>
      <c r="AO125" t="s">
        <v>405</v>
      </c>
      <c r="AP125" t="s">
        <v>395</v>
      </c>
      <c r="AQ125" s="4">
        <v>92106</v>
      </c>
      <c r="AR125" t="s">
        <v>140</v>
      </c>
      <c r="AT125">
        <v>16192696164</v>
      </c>
      <c r="AV125" t="s">
        <v>406</v>
      </c>
      <c r="AW125" t="s">
        <v>407</v>
      </c>
      <c r="AX125" t="s">
        <v>395</v>
      </c>
      <c r="AY125" t="s">
        <v>408</v>
      </c>
      <c r="AZ125" t="s">
        <v>175</v>
      </c>
      <c r="BA125" t="s">
        <v>176</v>
      </c>
      <c r="BB125" t="s">
        <v>134</v>
      </c>
      <c r="BC125" t="s">
        <v>134</v>
      </c>
      <c r="BD125" t="s">
        <v>134</v>
      </c>
      <c r="BE125" t="s">
        <v>134</v>
      </c>
      <c r="BF125" t="s">
        <v>136</v>
      </c>
      <c r="BG125" t="s">
        <v>134</v>
      </c>
      <c r="BH125" t="s">
        <v>136</v>
      </c>
      <c r="BN125" t="s">
        <v>27364</v>
      </c>
      <c r="BO125" t="s">
        <v>16795</v>
      </c>
      <c r="BP125">
        <v>450</v>
      </c>
      <c r="BQ125">
        <v>335</v>
      </c>
      <c r="BR125">
        <v>335</v>
      </c>
      <c r="BS125" s="1">
        <v>44130</v>
      </c>
      <c r="BT125" s="1">
        <v>44297</v>
      </c>
      <c r="BU125" s="1">
        <v>44130</v>
      </c>
      <c r="BV125" s="1">
        <v>44297</v>
      </c>
      <c r="BW125" t="s">
        <v>136</v>
      </c>
      <c r="BX125">
        <v>35</v>
      </c>
      <c r="BY125">
        <v>0</v>
      </c>
      <c r="BZ125">
        <v>7</v>
      </c>
      <c r="CA125">
        <v>7</v>
      </c>
      <c r="CB125">
        <v>7</v>
      </c>
      <c r="CC125">
        <v>7</v>
      </c>
      <c r="CD125">
        <v>7</v>
      </c>
      <c r="CE125">
        <v>0</v>
      </c>
      <c r="CF125" t="str">
        <f>"5:00 AM"</f>
        <v>5:00 AM</v>
      </c>
      <c r="CG125" t="str">
        <f>"12:30 PM"</f>
        <v>12:30 PM</v>
      </c>
      <c r="CH125" s="5">
        <v>12.91</v>
      </c>
      <c r="CI125" t="s">
        <v>146</v>
      </c>
      <c r="CJ125">
        <v>0.9</v>
      </c>
      <c r="CK125" t="s">
        <v>24159</v>
      </c>
      <c r="CL125" t="s">
        <v>134</v>
      </c>
      <c r="CM125" t="s">
        <v>147</v>
      </c>
      <c r="CN125" t="s">
        <v>148</v>
      </c>
      <c r="CO125" s="2" t="s">
        <v>27365</v>
      </c>
      <c r="CP125" t="s">
        <v>149</v>
      </c>
      <c r="CQ125">
        <v>1</v>
      </c>
      <c r="CR125">
        <v>0</v>
      </c>
      <c r="CS125" t="s">
        <v>136</v>
      </c>
      <c r="CT125" t="s">
        <v>136</v>
      </c>
      <c r="CU125" t="s">
        <v>136</v>
      </c>
      <c r="CV125" t="s">
        <v>134</v>
      </c>
      <c r="CW125" t="s">
        <v>134</v>
      </c>
      <c r="CX125">
        <v>65</v>
      </c>
      <c r="CY125" t="s">
        <v>134</v>
      </c>
      <c r="CZ125" t="s">
        <v>136</v>
      </c>
      <c r="DA125" t="s">
        <v>134</v>
      </c>
      <c r="DB125" t="s">
        <v>134</v>
      </c>
      <c r="DC125" t="s">
        <v>134</v>
      </c>
      <c r="DD125" t="s">
        <v>136</v>
      </c>
      <c r="DF125" s="2" t="s">
        <v>24161</v>
      </c>
      <c r="DG125" t="s">
        <v>27366</v>
      </c>
      <c r="DH125" t="s">
        <v>415</v>
      </c>
      <c r="DI125" t="s">
        <v>416</v>
      </c>
      <c r="DJ125" s="4">
        <v>85539</v>
      </c>
      <c r="DK125" t="s">
        <v>417</v>
      </c>
      <c r="DL125" t="s">
        <v>134</v>
      </c>
      <c r="DM125">
        <v>83</v>
      </c>
      <c r="DN125" t="s">
        <v>27367</v>
      </c>
      <c r="DO125" t="s">
        <v>415</v>
      </c>
      <c r="DP125" t="s">
        <v>416</v>
      </c>
      <c r="DQ125" t="str">
        <f>"85364"</f>
        <v>85364</v>
      </c>
      <c r="DR125" t="s">
        <v>417</v>
      </c>
      <c r="DS125" t="s">
        <v>3080</v>
      </c>
      <c r="DT125">
        <v>63</v>
      </c>
      <c r="DU125">
        <v>252</v>
      </c>
      <c r="DV125" t="s">
        <v>134</v>
      </c>
      <c r="DW125" t="s">
        <v>134</v>
      </c>
      <c r="DX125" t="s">
        <v>134</v>
      </c>
      <c r="DY125" t="s">
        <v>134</v>
      </c>
      <c r="DZ125">
        <v>2</v>
      </c>
      <c r="EA125" t="s">
        <v>134</v>
      </c>
      <c r="EB125" s="5">
        <v>12.68</v>
      </c>
      <c r="EC125" s="5">
        <v>12.68</v>
      </c>
      <c r="ED125" s="5">
        <v>55</v>
      </c>
      <c r="EE125">
        <v>18052498388</v>
      </c>
      <c r="EF125" t="s">
        <v>24164</v>
      </c>
      <c r="EG125" t="s">
        <v>148</v>
      </c>
      <c r="EH125">
        <v>145</v>
      </c>
    </row>
    <row r="126" spans="1:138" ht="15" customHeight="1" x14ac:dyDescent="0.35">
      <c r="A126" t="s">
        <v>15556</v>
      </c>
      <c r="B126" t="s">
        <v>157</v>
      </c>
      <c r="C126" s="1">
        <v>44075.628489583331</v>
      </c>
      <c r="D126" s="1">
        <v>44111</v>
      </c>
      <c r="E126" t="s">
        <v>133</v>
      </c>
      <c r="F126" t="s">
        <v>136</v>
      </c>
      <c r="G126" t="s">
        <v>135</v>
      </c>
      <c r="H126" t="s">
        <v>136</v>
      </c>
      <c r="I126" t="s">
        <v>15557</v>
      </c>
      <c r="K126" t="s">
        <v>15558</v>
      </c>
      <c r="M126" t="s">
        <v>6472</v>
      </c>
      <c r="N126" t="s">
        <v>720</v>
      </c>
      <c r="O126" s="4">
        <v>38736</v>
      </c>
      <c r="P126" t="s">
        <v>140</v>
      </c>
      <c r="R126">
        <v>16622995040</v>
      </c>
      <c r="T126">
        <v>1151</v>
      </c>
      <c r="U126" t="s">
        <v>2518</v>
      </c>
      <c r="V126" t="s">
        <v>1224</v>
      </c>
      <c r="W126" t="s">
        <v>250</v>
      </c>
      <c r="X126" t="s">
        <v>747</v>
      </c>
      <c r="Y126" t="s">
        <v>15558</v>
      </c>
      <c r="AA126" t="s">
        <v>6472</v>
      </c>
      <c r="AB126" t="s">
        <v>720</v>
      </c>
      <c r="AC126" s="4">
        <v>38736</v>
      </c>
      <c r="AD126" t="s">
        <v>140</v>
      </c>
      <c r="AF126">
        <v>16622995040</v>
      </c>
      <c r="AH126" t="s">
        <v>15559</v>
      </c>
      <c r="AI126" t="s">
        <v>168</v>
      </c>
      <c r="AJ126" t="s">
        <v>725</v>
      </c>
      <c r="AK126" t="s">
        <v>2767</v>
      </c>
      <c r="AL126" t="s">
        <v>2768</v>
      </c>
      <c r="AM126" t="s">
        <v>728</v>
      </c>
      <c r="AN126" t="s">
        <v>729</v>
      </c>
      <c r="AO126" t="s">
        <v>730</v>
      </c>
      <c r="AP126" t="s">
        <v>720</v>
      </c>
      <c r="AQ126" s="4">
        <v>38930</v>
      </c>
      <c r="AR126" t="s">
        <v>140</v>
      </c>
      <c r="AT126">
        <v>16623854219</v>
      </c>
      <c r="AV126" t="s">
        <v>2769</v>
      </c>
      <c r="AW126" t="s">
        <v>732</v>
      </c>
      <c r="AZ126" t="s">
        <v>821</v>
      </c>
      <c r="BA126" t="s">
        <v>822</v>
      </c>
      <c r="BB126" t="s">
        <v>136</v>
      </c>
      <c r="BC126" t="s">
        <v>136</v>
      </c>
      <c r="BD126" t="s">
        <v>148</v>
      </c>
      <c r="BE126" t="s">
        <v>136</v>
      </c>
      <c r="BF126" t="s">
        <v>136</v>
      </c>
      <c r="BG126" t="s">
        <v>134</v>
      </c>
      <c r="BH126" t="s">
        <v>136</v>
      </c>
      <c r="BN126" t="s">
        <v>15560</v>
      </c>
      <c r="BO126" t="s">
        <v>5519</v>
      </c>
      <c r="BP126">
        <v>2</v>
      </c>
      <c r="BQ126">
        <v>2</v>
      </c>
      <c r="BR126">
        <v>2</v>
      </c>
      <c r="BS126" s="1">
        <v>44136</v>
      </c>
      <c r="BT126" s="1">
        <v>44256</v>
      </c>
      <c r="BU126" s="1">
        <v>44136</v>
      </c>
      <c r="BV126" s="1">
        <v>44256</v>
      </c>
      <c r="BW126" t="s">
        <v>136</v>
      </c>
      <c r="BX126">
        <v>39.96</v>
      </c>
      <c r="BY126">
        <v>0</v>
      </c>
      <c r="BZ126">
        <v>6.66</v>
      </c>
      <c r="CA126">
        <v>6.66</v>
      </c>
      <c r="CB126">
        <v>6.66</v>
      </c>
      <c r="CC126">
        <v>6.66</v>
      </c>
      <c r="CD126">
        <v>6.66</v>
      </c>
      <c r="CE126">
        <v>6.66</v>
      </c>
      <c r="CF126" t="str">
        <f>"8:00 AM"</f>
        <v>8:00 AM</v>
      </c>
      <c r="CG126" t="str">
        <f>"2:40 PM"</f>
        <v>2:40 PM</v>
      </c>
      <c r="CH126" s="5">
        <v>11.83</v>
      </c>
      <c r="CI126" t="s">
        <v>146</v>
      </c>
      <c r="CL126" t="s">
        <v>134</v>
      </c>
      <c r="CM126" t="s">
        <v>147</v>
      </c>
      <c r="CN126" t="s">
        <v>148</v>
      </c>
      <c r="CO126" t="s">
        <v>3032</v>
      </c>
      <c r="CP126" t="s">
        <v>149</v>
      </c>
      <c r="CQ126">
        <v>3</v>
      </c>
      <c r="CR126">
        <v>0</v>
      </c>
      <c r="CS126" t="s">
        <v>136</v>
      </c>
      <c r="CT126" t="s">
        <v>134</v>
      </c>
      <c r="CU126" t="s">
        <v>136</v>
      </c>
      <c r="CV126" t="s">
        <v>136</v>
      </c>
      <c r="CW126" t="s">
        <v>134</v>
      </c>
      <c r="CX126">
        <v>50</v>
      </c>
      <c r="CY126" t="s">
        <v>136</v>
      </c>
      <c r="CZ126" t="s">
        <v>136</v>
      </c>
      <c r="DA126" t="s">
        <v>136</v>
      </c>
      <c r="DB126" t="s">
        <v>136</v>
      </c>
      <c r="DC126" t="s">
        <v>136</v>
      </c>
      <c r="DD126" t="s">
        <v>136</v>
      </c>
      <c r="DF126" t="s">
        <v>15561</v>
      </c>
      <c r="DG126" t="s">
        <v>15558</v>
      </c>
      <c r="DH126" t="s">
        <v>6472</v>
      </c>
      <c r="DI126" t="s">
        <v>720</v>
      </c>
      <c r="DJ126" s="4">
        <v>38736</v>
      </c>
      <c r="DK126" t="s">
        <v>2799</v>
      </c>
      <c r="DL126" t="s">
        <v>136</v>
      </c>
      <c r="DM126">
        <v>1</v>
      </c>
      <c r="DN126" t="s">
        <v>15558</v>
      </c>
      <c r="DO126" t="s">
        <v>6472</v>
      </c>
      <c r="DP126" t="s">
        <v>720</v>
      </c>
      <c r="DQ126" t="str">
        <f>"38736"</f>
        <v>38736</v>
      </c>
      <c r="DR126" t="s">
        <v>2799</v>
      </c>
      <c r="DS126" t="s">
        <v>14781</v>
      </c>
      <c r="DT126">
        <v>1</v>
      </c>
      <c r="DU126">
        <v>3</v>
      </c>
      <c r="DV126" t="s">
        <v>134</v>
      </c>
      <c r="DW126" t="s">
        <v>134</v>
      </c>
      <c r="DX126" t="s">
        <v>134</v>
      </c>
      <c r="DY126" t="s">
        <v>136</v>
      </c>
      <c r="DZ126">
        <v>1</v>
      </c>
      <c r="EA126" t="s">
        <v>136</v>
      </c>
      <c r="EC126" s="5">
        <v>12.68</v>
      </c>
      <c r="ED126" s="5">
        <v>55</v>
      </c>
      <c r="EE126">
        <v>16622995040</v>
      </c>
      <c r="EF126" t="s">
        <v>15559</v>
      </c>
      <c r="EG126" t="s">
        <v>148</v>
      </c>
      <c r="EH126">
        <v>1</v>
      </c>
    </row>
    <row r="127" spans="1:138" ht="15" customHeight="1" x14ac:dyDescent="0.35">
      <c r="A127" t="s">
        <v>7535</v>
      </c>
      <c r="B127" t="s">
        <v>157</v>
      </c>
      <c r="C127" s="1">
        <v>44082.846363657409</v>
      </c>
      <c r="D127" s="1">
        <v>44111</v>
      </c>
      <c r="E127" t="s">
        <v>133</v>
      </c>
      <c r="F127" t="s">
        <v>136</v>
      </c>
      <c r="G127" t="s">
        <v>135</v>
      </c>
      <c r="H127" t="s">
        <v>136</v>
      </c>
      <c r="I127" t="s">
        <v>7536</v>
      </c>
      <c r="K127" t="s">
        <v>7537</v>
      </c>
      <c r="M127" t="s">
        <v>1320</v>
      </c>
      <c r="N127" t="s">
        <v>395</v>
      </c>
      <c r="O127" s="4">
        <v>93908</v>
      </c>
      <c r="P127" t="s">
        <v>140</v>
      </c>
      <c r="R127">
        <v>17605723290</v>
      </c>
      <c r="T127">
        <v>111219</v>
      </c>
      <c r="U127" t="s">
        <v>7538</v>
      </c>
      <c r="V127" t="s">
        <v>5436</v>
      </c>
      <c r="W127" t="s">
        <v>1871</v>
      </c>
      <c r="X127" t="s">
        <v>7539</v>
      </c>
      <c r="Y127" t="s">
        <v>7537</v>
      </c>
      <c r="AA127" t="s">
        <v>1320</v>
      </c>
      <c r="AB127" t="s">
        <v>395</v>
      </c>
      <c r="AC127" s="4">
        <v>93908</v>
      </c>
      <c r="AD127" t="s">
        <v>140</v>
      </c>
      <c r="AF127">
        <v>17605723290</v>
      </c>
      <c r="AH127" t="s">
        <v>7540</v>
      </c>
      <c r="AI127" t="s">
        <v>226</v>
      </c>
      <c r="AJ127" t="s">
        <v>401</v>
      </c>
      <c r="AK127" t="s">
        <v>402</v>
      </c>
      <c r="AL127" t="s">
        <v>403</v>
      </c>
      <c r="AM127" t="s">
        <v>404</v>
      </c>
      <c r="AO127" t="s">
        <v>405</v>
      </c>
      <c r="AP127" t="s">
        <v>395</v>
      </c>
      <c r="AQ127" s="4">
        <v>92106</v>
      </c>
      <c r="AR127" t="s">
        <v>140</v>
      </c>
      <c r="AT127">
        <v>16192696164</v>
      </c>
      <c r="AV127" t="s">
        <v>406</v>
      </c>
      <c r="AW127" t="s">
        <v>407</v>
      </c>
      <c r="AX127" t="s">
        <v>395</v>
      </c>
      <c r="AY127" t="s">
        <v>408</v>
      </c>
      <c r="AZ127" t="s">
        <v>175</v>
      </c>
      <c r="BA127" t="s">
        <v>176</v>
      </c>
      <c r="BB127" t="s">
        <v>136</v>
      </c>
      <c r="BC127" t="s">
        <v>136</v>
      </c>
      <c r="BD127" t="s">
        <v>148</v>
      </c>
      <c r="BE127" t="s">
        <v>136</v>
      </c>
      <c r="BF127" t="s">
        <v>136</v>
      </c>
      <c r="BG127" t="s">
        <v>134</v>
      </c>
      <c r="BH127" t="s">
        <v>136</v>
      </c>
      <c r="BN127" t="s">
        <v>7541</v>
      </c>
      <c r="BO127" t="s">
        <v>7542</v>
      </c>
      <c r="BP127">
        <v>1569</v>
      </c>
      <c r="BQ127">
        <v>800</v>
      </c>
      <c r="BR127">
        <v>800</v>
      </c>
      <c r="BS127" s="1">
        <v>44146</v>
      </c>
      <c r="BT127" s="1">
        <v>44289</v>
      </c>
      <c r="BU127" s="1">
        <v>44146</v>
      </c>
      <c r="BV127" s="1">
        <v>44289</v>
      </c>
      <c r="BW127" t="s">
        <v>136</v>
      </c>
      <c r="BX127">
        <v>40</v>
      </c>
      <c r="BY127">
        <v>0</v>
      </c>
      <c r="BZ127">
        <v>7</v>
      </c>
      <c r="CA127">
        <v>7</v>
      </c>
      <c r="CB127">
        <v>7</v>
      </c>
      <c r="CC127">
        <v>7</v>
      </c>
      <c r="CD127">
        <v>7</v>
      </c>
      <c r="CE127">
        <v>5</v>
      </c>
      <c r="CF127" t="str">
        <f>"7:00 AM"</f>
        <v>7:00 AM</v>
      </c>
      <c r="CG127" t="str">
        <f>"2:30 PM"</f>
        <v>2:30 PM</v>
      </c>
      <c r="CH127" s="5">
        <v>14.77</v>
      </c>
      <c r="CI127" t="s">
        <v>146</v>
      </c>
      <c r="CL127" t="s">
        <v>134</v>
      </c>
      <c r="CM127" t="s">
        <v>147</v>
      </c>
      <c r="CN127" t="s">
        <v>148</v>
      </c>
      <c r="CO127" t="s">
        <v>7543</v>
      </c>
      <c r="CP127" t="s">
        <v>149</v>
      </c>
      <c r="CQ127">
        <v>0</v>
      </c>
      <c r="CR127">
        <v>0</v>
      </c>
      <c r="CS127" t="s">
        <v>136</v>
      </c>
      <c r="CT127" t="s">
        <v>136</v>
      </c>
      <c r="CU127" t="s">
        <v>136</v>
      </c>
      <c r="CV127" t="s">
        <v>134</v>
      </c>
      <c r="CW127" t="s">
        <v>134</v>
      </c>
      <c r="CX127">
        <v>66</v>
      </c>
      <c r="CY127" t="s">
        <v>134</v>
      </c>
      <c r="CZ127" t="s">
        <v>134</v>
      </c>
      <c r="DA127" t="s">
        <v>134</v>
      </c>
      <c r="DB127" t="s">
        <v>134</v>
      </c>
      <c r="DC127" t="s">
        <v>134</v>
      </c>
      <c r="DD127" t="s">
        <v>136</v>
      </c>
      <c r="DF127" s="2" t="s">
        <v>7544</v>
      </c>
      <c r="DG127" t="s">
        <v>7545</v>
      </c>
      <c r="DH127" t="s">
        <v>415</v>
      </c>
      <c r="DI127" t="s">
        <v>416</v>
      </c>
      <c r="DJ127" s="4">
        <v>85365</v>
      </c>
      <c r="DK127" t="s">
        <v>417</v>
      </c>
      <c r="DL127" t="s">
        <v>134</v>
      </c>
      <c r="DM127">
        <v>68</v>
      </c>
      <c r="DN127" t="s">
        <v>7546</v>
      </c>
      <c r="DO127" t="s">
        <v>415</v>
      </c>
      <c r="DP127" t="s">
        <v>416</v>
      </c>
      <c r="DQ127" t="str">
        <f>"85365"</f>
        <v>85365</v>
      </c>
      <c r="DR127" t="s">
        <v>417</v>
      </c>
      <c r="DS127" t="s">
        <v>907</v>
      </c>
      <c r="DT127">
        <v>82</v>
      </c>
      <c r="DU127">
        <v>178</v>
      </c>
      <c r="DV127" t="s">
        <v>134</v>
      </c>
      <c r="DW127" t="s">
        <v>134</v>
      </c>
      <c r="DX127" t="s">
        <v>134</v>
      </c>
      <c r="DY127" t="s">
        <v>134</v>
      </c>
      <c r="DZ127">
        <v>8</v>
      </c>
      <c r="EA127" t="s">
        <v>134</v>
      </c>
      <c r="EB127" s="5">
        <v>15</v>
      </c>
      <c r="EC127" s="5">
        <v>15</v>
      </c>
      <c r="ED127" s="5">
        <v>55</v>
      </c>
      <c r="EE127">
        <v>17605723290</v>
      </c>
      <c r="EF127" t="s">
        <v>7547</v>
      </c>
      <c r="EG127" t="s">
        <v>148</v>
      </c>
      <c r="EH127">
        <v>7</v>
      </c>
    </row>
    <row r="128" spans="1:138" ht="15" customHeight="1" x14ac:dyDescent="0.35">
      <c r="A128" t="s">
        <v>23652</v>
      </c>
      <c r="B128" t="s">
        <v>157</v>
      </c>
      <c r="C128" s="1">
        <v>44081.788625810186</v>
      </c>
      <c r="D128" s="1">
        <v>44111</v>
      </c>
      <c r="E128" t="s">
        <v>133</v>
      </c>
      <c r="F128" t="s">
        <v>136</v>
      </c>
      <c r="G128" t="s">
        <v>135</v>
      </c>
      <c r="H128" t="s">
        <v>136</v>
      </c>
      <c r="I128" t="s">
        <v>23653</v>
      </c>
      <c r="K128" t="s">
        <v>23654</v>
      </c>
      <c r="M128" t="s">
        <v>15467</v>
      </c>
      <c r="N128" t="s">
        <v>374</v>
      </c>
      <c r="O128" s="4">
        <v>76943</v>
      </c>
      <c r="P128" t="s">
        <v>140</v>
      </c>
      <c r="R128">
        <v>13252060861</v>
      </c>
      <c r="T128">
        <v>11211</v>
      </c>
      <c r="U128" t="s">
        <v>23655</v>
      </c>
      <c r="V128" t="s">
        <v>16416</v>
      </c>
      <c r="X128" t="s">
        <v>164</v>
      </c>
      <c r="Y128" t="s">
        <v>23654</v>
      </c>
      <c r="AA128" t="s">
        <v>15467</v>
      </c>
      <c r="AB128" t="s">
        <v>374</v>
      </c>
      <c r="AC128" s="4">
        <v>76943</v>
      </c>
      <c r="AD128" t="s">
        <v>140</v>
      </c>
      <c r="AF128">
        <v>13252060861</v>
      </c>
      <c r="AH128" t="s">
        <v>23656</v>
      </c>
      <c r="AI128" t="s">
        <v>168</v>
      </c>
      <c r="AJ128" t="s">
        <v>23657</v>
      </c>
      <c r="AK128" t="s">
        <v>23658</v>
      </c>
      <c r="AM128" t="s">
        <v>23659</v>
      </c>
      <c r="AO128" t="s">
        <v>901</v>
      </c>
      <c r="AP128" t="s">
        <v>374</v>
      </c>
      <c r="AQ128" s="4">
        <v>78230</v>
      </c>
      <c r="AR128" t="s">
        <v>140</v>
      </c>
      <c r="AS128" t="s">
        <v>16415</v>
      </c>
      <c r="AT128">
        <v>12105487516</v>
      </c>
      <c r="AV128" t="s">
        <v>19058</v>
      </c>
      <c r="AW128" t="s">
        <v>19059</v>
      </c>
      <c r="AZ128" t="s">
        <v>334</v>
      </c>
      <c r="BA128" t="s">
        <v>335</v>
      </c>
      <c r="BB128" t="s">
        <v>136</v>
      </c>
      <c r="BC128" t="s">
        <v>136</v>
      </c>
      <c r="BD128" t="s">
        <v>148</v>
      </c>
      <c r="BE128" t="s">
        <v>136</v>
      </c>
      <c r="BF128" t="s">
        <v>136</v>
      </c>
      <c r="BG128" t="s">
        <v>134</v>
      </c>
      <c r="BH128" t="s">
        <v>136</v>
      </c>
      <c r="BN128" t="s">
        <v>23660</v>
      </c>
      <c r="BO128" t="s">
        <v>23661</v>
      </c>
      <c r="BP128">
        <v>16</v>
      </c>
      <c r="BQ128">
        <v>16</v>
      </c>
      <c r="BR128">
        <v>16</v>
      </c>
      <c r="BS128" s="1">
        <v>44140</v>
      </c>
      <c r="BT128" s="1">
        <v>44444</v>
      </c>
      <c r="BU128" s="1">
        <v>44140</v>
      </c>
      <c r="BV128" s="1">
        <v>44444</v>
      </c>
      <c r="BW128" t="s">
        <v>136</v>
      </c>
      <c r="BX128">
        <v>40</v>
      </c>
      <c r="BY128">
        <v>0</v>
      </c>
      <c r="BZ128">
        <v>8</v>
      </c>
      <c r="CA128">
        <v>8</v>
      </c>
      <c r="CB128">
        <v>8</v>
      </c>
      <c r="CC128">
        <v>8</v>
      </c>
      <c r="CD128">
        <v>8</v>
      </c>
      <c r="CE128">
        <v>0</v>
      </c>
      <c r="CF128" t="str">
        <f>"8:00 AM"</f>
        <v>8:00 AM</v>
      </c>
      <c r="CG128" t="str">
        <f>"5:00 PM"</f>
        <v>5:00 PM</v>
      </c>
      <c r="CH128" s="5">
        <v>12.67</v>
      </c>
      <c r="CI128" t="s">
        <v>146</v>
      </c>
      <c r="CL128" t="s">
        <v>136</v>
      </c>
      <c r="CM128" t="s">
        <v>147</v>
      </c>
      <c r="CN128" t="s">
        <v>148</v>
      </c>
      <c r="CO128" s="2" t="s">
        <v>23662</v>
      </c>
      <c r="CP128" t="s">
        <v>149</v>
      </c>
      <c r="CQ128">
        <v>0</v>
      </c>
      <c r="CR128">
        <v>0</v>
      </c>
      <c r="CS128" t="s">
        <v>136</v>
      </c>
      <c r="CT128" t="s">
        <v>136</v>
      </c>
      <c r="CU128" t="s">
        <v>136</v>
      </c>
      <c r="CV128" t="s">
        <v>136</v>
      </c>
      <c r="CW128" t="s">
        <v>134</v>
      </c>
      <c r="CX128">
        <v>50</v>
      </c>
      <c r="CY128" t="s">
        <v>136</v>
      </c>
      <c r="CZ128" t="s">
        <v>136</v>
      </c>
      <c r="DA128" t="s">
        <v>134</v>
      </c>
      <c r="DB128" t="s">
        <v>136</v>
      </c>
      <c r="DC128" t="s">
        <v>134</v>
      </c>
      <c r="DD128" t="s">
        <v>136</v>
      </c>
      <c r="DF128" s="2" t="s">
        <v>23663</v>
      </c>
      <c r="DG128" t="s">
        <v>23664</v>
      </c>
      <c r="DH128" t="s">
        <v>15467</v>
      </c>
      <c r="DI128" t="s">
        <v>374</v>
      </c>
      <c r="DJ128" s="4">
        <v>76943</v>
      </c>
      <c r="DK128" t="s">
        <v>4629</v>
      </c>
      <c r="DL128" t="s">
        <v>136</v>
      </c>
      <c r="DM128">
        <v>1</v>
      </c>
      <c r="DN128" t="s">
        <v>23665</v>
      </c>
      <c r="DO128" t="s">
        <v>15467</v>
      </c>
      <c r="DP128" t="s">
        <v>374</v>
      </c>
      <c r="DQ128" t="str">
        <f>"76943"</f>
        <v>76943</v>
      </c>
      <c r="DR128" t="s">
        <v>4629</v>
      </c>
      <c r="DS128" t="s">
        <v>23666</v>
      </c>
      <c r="DT128">
        <v>1</v>
      </c>
      <c r="DU128">
        <v>16</v>
      </c>
      <c r="DV128" t="s">
        <v>134</v>
      </c>
      <c r="DW128" t="s">
        <v>134</v>
      </c>
      <c r="DX128" t="s">
        <v>134</v>
      </c>
      <c r="DY128" t="s">
        <v>136</v>
      </c>
      <c r="DZ128">
        <v>1</v>
      </c>
      <c r="EA128" t="s">
        <v>136</v>
      </c>
      <c r="EC128" s="5">
        <v>12.68</v>
      </c>
      <c r="ED128" s="5">
        <v>55</v>
      </c>
      <c r="EE128">
        <v>12105487516</v>
      </c>
      <c r="EF128" t="s">
        <v>19058</v>
      </c>
      <c r="EG128" t="s">
        <v>148</v>
      </c>
      <c r="EH128">
        <v>0</v>
      </c>
    </row>
    <row r="129" spans="1:138" ht="15" customHeight="1" x14ac:dyDescent="0.35">
      <c r="A129" t="s">
        <v>13821</v>
      </c>
      <c r="B129" t="s">
        <v>157</v>
      </c>
      <c r="C129" s="1">
        <v>44077.527667361108</v>
      </c>
      <c r="D129" s="1">
        <v>44111</v>
      </c>
      <c r="E129" t="s">
        <v>133</v>
      </c>
      <c r="F129" t="s">
        <v>136</v>
      </c>
      <c r="G129" t="s">
        <v>135</v>
      </c>
      <c r="H129" t="s">
        <v>136</v>
      </c>
      <c r="I129" t="s">
        <v>13822</v>
      </c>
      <c r="K129" t="s">
        <v>13823</v>
      </c>
      <c r="L129" t="s">
        <v>13824</v>
      </c>
      <c r="M129" t="s">
        <v>13825</v>
      </c>
      <c r="N129" t="s">
        <v>374</v>
      </c>
      <c r="O129" s="4">
        <v>78942</v>
      </c>
      <c r="P129" t="s">
        <v>140</v>
      </c>
      <c r="R129">
        <v>19795421165</v>
      </c>
      <c r="S129">
        <v>7027</v>
      </c>
      <c r="T129">
        <v>1114</v>
      </c>
      <c r="U129" t="s">
        <v>5293</v>
      </c>
      <c r="V129" t="s">
        <v>5294</v>
      </c>
      <c r="X129" t="s">
        <v>5295</v>
      </c>
      <c r="Y129" t="s">
        <v>13823</v>
      </c>
      <c r="Z129" t="s">
        <v>13824</v>
      </c>
      <c r="AA129" t="s">
        <v>13825</v>
      </c>
      <c r="AB129" t="s">
        <v>374</v>
      </c>
      <c r="AC129" s="4">
        <v>78942</v>
      </c>
      <c r="AD129" t="s">
        <v>140</v>
      </c>
      <c r="AF129">
        <v>19795421165</v>
      </c>
      <c r="AG129">
        <v>7027</v>
      </c>
      <c r="AH129" t="s">
        <v>1599</v>
      </c>
      <c r="AI129" t="s">
        <v>168</v>
      </c>
      <c r="AJ129" t="s">
        <v>913</v>
      </c>
      <c r="AK129" t="s">
        <v>914</v>
      </c>
      <c r="AL129" t="s">
        <v>845</v>
      </c>
      <c r="AM129" t="s">
        <v>561</v>
      </c>
      <c r="AN129" t="s">
        <v>562</v>
      </c>
      <c r="AO129" t="s">
        <v>563</v>
      </c>
      <c r="AP129" t="s">
        <v>564</v>
      </c>
      <c r="AQ129" s="4">
        <v>22949</v>
      </c>
      <c r="AR129" t="s">
        <v>140</v>
      </c>
      <c r="AT129">
        <v>14342634300</v>
      </c>
      <c r="AV129" t="s">
        <v>1600</v>
      </c>
      <c r="AW129" t="s">
        <v>566</v>
      </c>
      <c r="AZ129" t="s">
        <v>821</v>
      </c>
      <c r="BA129" t="s">
        <v>822</v>
      </c>
      <c r="BB129" t="s">
        <v>136</v>
      </c>
      <c r="BC129" t="s">
        <v>136</v>
      </c>
      <c r="BD129" t="s">
        <v>148</v>
      </c>
      <c r="BE129" t="s">
        <v>136</v>
      </c>
      <c r="BF129" t="s">
        <v>136</v>
      </c>
      <c r="BG129" t="s">
        <v>134</v>
      </c>
      <c r="BH129" t="s">
        <v>136</v>
      </c>
      <c r="BI129" t="s">
        <v>1601</v>
      </c>
      <c r="BJ129" t="s">
        <v>1602</v>
      </c>
      <c r="BK129" t="s">
        <v>1603</v>
      </c>
      <c r="BL129" t="s">
        <v>566</v>
      </c>
      <c r="BM129" t="s">
        <v>1599</v>
      </c>
      <c r="BN129" t="s">
        <v>13826</v>
      </c>
      <c r="BO129" t="s">
        <v>676</v>
      </c>
      <c r="BP129">
        <v>60</v>
      </c>
      <c r="BQ129">
        <v>30</v>
      </c>
      <c r="BR129">
        <v>30</v>
      </c>
      <c r="BS129" s="1">
        <v>44148</v>
      </c>
      <c r="BT129" s="1">
        <v>44379</v>
      </c>
      <c r="BU129" s="1">
        <v>44148</v>
      </c>
      <c r="BV129" s="1">
        <v>44379</v>
      </c>
      <c r="BW129" t="s">
        <v>136</v>
      </c>
      <c r="BX129">
        <v>45</v>
      </c>
      <c r="BY129">
        <v>0</v>
      </c>
      <c r="BZ129">
        <v>8</v>
      </c>
      <c r="CA129">
        <v>8</v>
      </c>
      <c r="CB129">
        <v>8</v>
      </c>
      <c r="CC129">
        <v>8</v>
      </c>
      <c r="CD129">
        <v>8</v>
      </c>
      <c r="CE129">
        <v>5</v>
      </c>
      <c r="CF129" t="str">
        <f>"7:00 AM"</f>
        <v>7:00 AM</v>
      </c>
      <c r="CG129" t="str">
        <f>"3:30 PM"</f>
        <v>3:30 PM</v>
      </c>
      <c r="CH129" s="5">
        <v>12.67</v>
      </c>
      <c r="CI129" t="s">
        <v>146</v>
      </c>
      <c r="CL129" t="s">
        <v>136</v>
      </c>
      <c r="CM129" t="s">
        <v>312</v>
      </c>
      <c r="CN129" t="s">
        <v>148</v>
      </c>
      <c r="CO129" t="s">
        <v>1606</v>
      </c>
      <c r="CP129" t="s">
        <v>149</v>
      </c>
      <c r="CQ129">
        <v>3</v>
      </c>
      <c r="CR129">
        <v>0</v>
      </c>
      <c r="CS129" t="s">
        <v>136</v>
      </c>
      <c r="CT129" t="s">
        <v>136</v>
      </c>
      <c r="CU129" t="s">
        <v>136</v>
      </c>
      <c r="CV129" t="s">
        <v>134</v>
      </c>
      <c r="CW129" t="s">
        <v>134</v>
      </c>
      <c r="CX129">
        <v>60</v>
      </c>
      <c r="CY129" t="s">
        <v>134</v>
      </c>
      <c r="CZ129" t="s">
        <v>134</v>
      </c>
      <c r="DA129" t="s">
        <v>134</v>
      </c>
      <c r="DB129" t="s">
        <v>134</v>
      </c>
      <c r="DC129" t="s">
        <v>134</v>
      </c>
      <c r="DD129" t="s">
        <v>136</v>
      </c>
      <c r="DF129" t="s">
        <v>13827</v>
      </c>
      <c r="DG129" t="s">
        <v>13823</v>
      </c>
      <c r="DH129" t="s">
        <v>13825</v>
      </c>
      <c r="DI129" t="s">
        <v>374</v>
      </c>
      <c r="DJ129" s="4">
        <v>78942</v>
      </c>
      <c r="DK129" t="s">
        <v>713</v>
      </c>
      <c r="DL129" t="s">
        <v>136</v>
      </c>
      <c r="DM129">
        <v>1</v>
      </c>
      <c r="DN129" t="s">
        <v>13828</v>
      </c>
      <c r="DO129" t="s">
        <v>13825</v>
      </c>
      <c r="DP129" t="s">
        <v>374</v>
      </c>
      <c r="DQ129" t="str">
        <f>"78942"</f>
        <v>78942</v>
      </c>
      <c r="DR129" t="s">
        <v>713</v>
      </c>
      <c r="DS129" t="s">
        <v>3273</v>
      </c>
      <c r="DT129">
        <v>22</v>
      </c>
      <c r="DU129">
        <v>110</v>
      </c>
      <c r="DV129" t="s">
        <v>134</v>
      </c>
      <c r="DW129" t="s">
        <v>134</v>
      </c>
      <c r="DX129" t="s">
        <v>134</v>
      </c>
      <c r="DY129" t="s">
        <v>134</v>
      </c>
      <c r="DZ129">
        <v>2</v>
      </c>
      <c r="EA129" t="s">
        <v>134</v>
      </c>
      <c r="EB129" s="5">
        <v>12.68</v>
      </c>
      <c r="EC129" s="5">
        <v>12.68</v>
      </c>
      <c r="ED129" s="5">
        <v>55</v>
      </c>
      <c r="EE129">
        <v>9795421165</v>
      </c>
      <c r="EF129" t="s">
        <v>148</v>
      </c>
      <c r="EG129" t="s">
        <v>13829</v>
      </c>
      <c r="EH129">
        <v>0</v>
      </c>
    </row>
    <row r="130" spans="1:138" ht="15" customHeight="1" x14ac:dyDescent="0.35">
      <c r="A130" t="s">
        <v>18377</v>
      </c>
      <c r="B130" t="s">
        <v>157</v>
      </c>
      <c r="C130" s="1">
        <v>44076.453481481483</v>
      </c>
      <c r="D130" s="1">
        <v>44111</v>
      </c>
      <c r="E130" t="s">
        <v>133</v>
      </c>
      <c r="F130" t="s">
        <v>136</v>
      </c>
      <c r="G130" t="s">
        <v>135</v>
      </c>
      <c r="H130" t="s">
        <v>136</v>
      </c>
      <c r="I130" t="s">
        <v>18378</v>
      </c>
      <c r="K130" t="s">
        <v>18379</v>
      </c>
      <c r="M130" t="s">
        <v>7386</v>
      </c>
      <c r="N130" t="s">
        <v>1187</v>
      </c>
      <c r="O130" s="4">
        <v>67530</v>
      </c>
      <c r="P130" t="s">
        <v>140</v>
      </c>
      <c r="R130">
        <v>16206170263</v>
      </c>
      <c r="T130">
        <v>1151</v>
      </c>
      <c r="U130" t="s">
        <v>2071</v>
      </c>
      <c r="V130" t="s">
        <v>18380</v>
      </c>
      <c r="W130" t="s">
        <v>5516</v>
      </c>
      <c r="X130" t="s">
        <v>164</v>
      </c>
      <c r="Y130" t="s">
        <v>18379</v>
      </c>
      <c r="AA130" t="s">
        <v>7386</v>
      </c>
      <c r="AB130" t="s">
        <v>1187</v>
      </c>
      <c r="AC130" s="4">
        <v>67530</v>
      </c>
      <c r="AD130" t="s">
        <v>140</v>
      </c>
      <c r="AF130">
        <v>16206170263</v>
      </c>
      <c r="AH130" t="s">
        <v>18381</v>
      </c>
      <c r="AI130" t="s">
        <v>168</v>
      </c>
      <c r="AJ130" t="s">
        <v>725</v>
      </c>
      <c r="AK130" t="s">
        <v>2767</v>
      </c>
      <c r="AL130" t="s">
        <v>2768</v>
      </c>
      <c r="AM130" t="s">
        <v>728</v>
      </c>
      <c r="AN130" t="s">
        <v>729</v>
      </c>
      <c r="AO130" t="s">
        <v>730</v>
      </c>
      <c r="AP130" t="s">
        <v>720</v>
      </c>
      <c r="AQ130" s="4">
        <v>38930</v>
      </c>
      <c r="AR130" t="s">
        <v>140</v>
      </c>
      <c r="AT130">
        <v>16623854219</v>
      </c>
      <c r="AV130" t="s">
        <v>2769</v>
      </c>
      <c r="AW130" t="s">
        <v>732</v>
      </c>
      <c r="AZ130" t="s">
        <v>288</v>
      </c>
      <c r="BA130" t="s">
        <v>289</v>
      </c>
      <c r="BB130" t="s">
        <v>136</v>
      </c>
      <c r="BC130" t="s">
        <v>136</v>
      </c>
      <c r="BD130" t="s">
        <v>148</v>
      </c>
      <c r="BE130" t="s">
        <v>136</v>
      </c>
      <c r="BF130" t="s">
        <v>136</v>
      </c>
      <c r="BG130" t="s">
        <v>134</v>
      </c>
      <c r="BH130" t="s">
        <v>136</v>
      </c>
      <c r="BN130" t="s">
        <v>18382</v>
      </c>
      <c r="BO130" t="s">
        <v>734</v>
      </c>
      <c r="BP130">
        <v>2</v>
      </c>
      <c r="BQ130">
        <v>2</v>
      </c>
      <c r="BR130">
        <v>2</v>
      </c>
      <c r="BS130" s="1">
        <v>44145</v>
      </c>
      <c r="BT130" s="1">
        <v>44287</v>
      </c>
      <c r="BU130" s="1">
        <v>44145</v>
      </c>
      <c r="BV130" s="1">
        <v>44287</v>
      </c>
      <c r="BW130" t="s">
        <v>136</v>
      </c>
      <c r="BX130">
        <v>39.96</v>
      </c>
      <c r="BY130">
        <v>0</v>
      </c>
      <c r="BZ130">
        <v>6.66</v>
      </c>
      <c r="CA130">
        <v>6.66</v>
      </c>
      <c r="CB130">
        <v>6.66</v>
      </c>
      <c r="CC130">
        <v>6.66</v>
      </c>
      <c r="CD130">
        <v>6.66</v>
      </c>
      <c r="CE130">
        <v>6.66</v>
      </c>
      <c r="CF130" t="str">
        <f>"8:00 AM"</f>
        <v>8:00 AM</v>
      </c>
      <c r="CG130" t="str">
        <f>"2:40 PM"</f>
        <v>2:40 PM</v>
      </c>
      <c r="CH130" s="5">
        <v>14.99</v>
      </c>
      <c r="CI130" t="s">
        <v>146</v>
      </c>
      <c r="CL130" t="s">
        <v>136</v>
      </c>
      <c r="CM130" t="s">
        <v>312</v>
      </c>
      <c r="CN130" t="s">
        <v>148</v>
      </c>
      <c r="CO130" t="s">
        <v>3032</v>
      </c>
      <c r="CP130" t="s">
        <v>149</v>
      </c>
      <c r="CQ130">
        <v>6</v>
      </c>
      <c r="CR130">
        <v>0</v>
      </c>
      <c r="CS130" t="s">
        <v>136</v>
      </c>
      <c r="CT130" t="s">
        <v>134</v>
      </c>
      <c r="CU130" t="s">
        <v>136</v>
      </c>
      <c r="CV130" t="s">
        <v>134</v>
      </c>
      <c r="CW130" t="s">
        <v>134</v>
      </c>
      <c r="CX130">
        <v>100</v>
      </c>
      <c r="CY130" t="s">
        <v>136</v>
      </c>
      <c r="CZ130" t="s">
        <v>136</v>
      </c>
      <c r="DA130" t="s">
        <v>136</v>
      </c>
      <c r="DB130" t="s">
        <v>136</v>
      </c>
      <c r="DC130" t="s">
        <v>136</v>
      </c>
      <c r="DD130" t="s">
        <v>136</v>
      </c>
      <c r="DF130" t="s">
        <v>18383</v>
      </c>
      <c r="DG130" t="s">
        <v>18379</v>
      </c>
      <c r="DH130" t="s">
        <v>7386</v>
      </c>
      <c r="DI130" t="s">
        <v>1187</v>
      </c>
      <c r="DJ130" s="4">
        <v>67530</v>
      </c>
      <c r="DK130" t="s">
        <v>7395</v>
      </c>
      <c r="DL130" t="s">
        <v>136</v>
      </c>
      <c r="DM130">
        <v>1</v>
      </c>
      <c r="DN130" t="s">
        <v>18384</v>
      </c>
      <c r="DO130" t="s">
        <v>18385</v>
      </c>
      <c r="DP130" t="s">
        <v>1187</v>
      </c>
      <c r="DQ130" t="str">
        <f>"67576"</f>
        <v>67576</v>
      </c>
      <c r="DR130" t="s">
        <v>3345</v>
      </c>
      <c r="DS130" t="s">
        <v>7207</v>
      </c>
      <c r="DT130">
        <v>4</v>
      </c>
      <c r="DU130">
        <v>6</v>
      </c>
      <c r="DV130" t="s">
        <v>134</v>
      </c>
      <c r="DW130" t="s">
        <v>134</v>
      </c>
      <c r="DX130" t="s">
        <v>134</v>
      </c>
      <c r="DY130" t="s">
        <v>136</v>
      </c>
      <c r="DZ130">
        <v>1</v>
      </c>
      <c r="EA130" t="s">
        <v>136</v>
      </c>
      <c r="EC130" s="5">
        <v>12.68</v>
      </c>
      <c r="ED130" s="5">
        <v>55</v>
      </c>
      <c r="EE130">
        <v>16207861610</v>
      </c>
      <c r="EF130" t="s">
        <v>18381</v>
      </c>
      <c r="EG130" t="s">
        <v>148</v>
      </c>
      <c r="EH130">
        <v>0</v>
      </c>
    </row>
    <row r="131" spans="1:138" ht="15" customHeight="1" x14ac:dyDescent="0.35">
      <c r="A131" t="s">
        <v>8662</v>
      </c>
      <c r="B131" t="s">
        <v>157</v>
      </c>
      <c r="C131" s="1">
        <v>44082.489285532407</v>
      </c>
      <c r="D131" s="1">
        <v>44111</v>
      </c>
      <c r="E131" t="s">
        <v>1298</v>
      </c>
      <c r="F131" t="s">
        <v>136</v>
      </c>
      <c r="G131" t="s">
        <v>135</v>
      </c>
      <c r="H131" t="s">
        <v>136</v>
      </c>
      <c r="I131" t="s">
        <v>1299</v>
      </c>
      <c r="K131" t="s">
        <v>1300</v>
      </c>
      <c r="L131" t="s">
        <v>1301</v>
      </c>
      <c r="M131" t="s">
        <v>1302</v>
      </c>
      <c r="N131" t="s">
        <v>925</v>
      </c>
      <c r="O131" s="4">
        <v>83301</v>
      </c>
      <c r="P131" t="s">
        <v>140</v>
      </c>
      <c r="R131">
        <v>12085952226</v>
      </c>
      <c r="T131">
        <v>112410</v>
      </c>
      <c r="U131" t="s">
        <v>1303</v>
      </c>
      <c r="V131" t="s">
        <v>1304</v>
      </c>
      <c r="X131" t="s">
        <v>1305</v>
      </c>
      <c r="Y131" t="s">
        <v>1300</v>
      </c>
      <c r="Z131" t="s">
        <v>1301</v>
      </c>
      <c r="AA131" t="s">
        <v>1302</v>
      </c>
      <c r="AB131" t="s">
        <v>925</v>
      </c>
      <c r="AC131" s="4">
        <v>83301</v>
      </c>
      <c r="AD131" t="s">
        <v>140</v>
      </c>
      <c r="AF131">
        <v>12085952226</v>
      </c>
      <c r="AH131" t="s">
        <v>1306</v>
      </c>
      <c r="AZ131" t="s">
        <v>334</v>
      </c>
      <c r="BA131" t="s">
        <v>335</v>
      </c>
      <c r="BB131" t="s">
        <v>136</v>
      </c>
      <c r="BC131" t="s">
        <v>136</v>
      </c>
      <c r="BD131" t="s">
        <v>148</v>
      </c>
      <c r="BE131" t="s">
        <v>136</v>
      </c>
      <c r="BF131" t="s">
        <v>136</v>
      </c>
      <c r="BG131" t="s">
        <v>134</v>
      </c>
      <c r="BH131" t="s">
        <v>136</v>
      </c>
      <c r="BN131" t="s">
        <v>8663</v>
      </c>
      <c r="BO131" t="s">
        <v>2284</v>
      </c>
      <c r="BP131">
        <v>1</v>
      </c>
      <c r="BQ131">
        <v>1</v>
      </c>
      <c r="BR131">
        <v>1</v>
      </c>
      <c r="BS131" s="1">
        <v>44141</v>
      </c>
      <c r="BT131" s="1">
        <v>44227</v>
      </c>
      <c r="BU131" s="1">
        <v>44141</v>
      </c>
      <c r="BV131" s="1">
        <v>44227</v>
      </c>
      <c r="BW131" t="s">
        <v>134</v>
      </c>
      <c r="CH131" s="5">
        <v>2133.52</v>
      </c>
      <c r="CI131" t="s">
        <v>597</v>
      </c>
      <c r="CJ131">
        <v>0</v>
      </c>
      <c r="CK131" t="s">
        <v>1309</v>
      </c>
      <c r="CL131" t="s">
        <v>136</v>
      </c>
      <c r="CM131" t="s">
        <v>354</v>
      </c>
      <c r="CN131" t="s">
        <v>1310</v>
      </c>
      <c r="CO131" t="s">
        <v>2377</v>
      </c>
      <c r="CP131" t="s">
        <v>149</v>
      </c>
      <c r="CQ131">
        <v>3</v>
      </c>
      <c r="CR131">
        <v>0</v>
      </c>
      <c r="CS131" t="s">
        <v>136</v>
      </c>
      <c r="CT131" t="s">
        <v>136</v>
      </c>
      <c r="CU131" t="s">
        <v>136</v>
      </c>
      <c r="CV131" t="s">
        <v>134</v>
      </c>
      <c r="CW131" t="s">
        <v>134</v>
      </c>
      <c r="CX131">
        <v>50</v>
      </c>
      <c r="CY131" t="s">
        <v>134</v>
      </c>
      <c r="CZ131" t="s">
        <v>136</v>
      </c>
      <c r="DA131" t="s">
        <v>136</v>
      </c>
      <c r="DB131" t="s">
        <v>136</v>
      </c>
      <c r="DC131" t="s">
        <v>136</v>
      </c>
      <c r="DD131" t="s">
        <v>136</v>
      </c>
      <c r="DF131" t="s">
        <v>180</v>
      </c>
      <c r="DG131" t="s">
        <v>2378</v>
      </c>
      <c r="DH131" t="s">
        <v>2379</v>
      </c>
      <c r="DI131" t="s">
        <v>395</v>
      </c>
      <c r="DJ131" s="4">
        <v>93635</v>
      </c>
      <c r="DK131" t="s">
        <v>2380</v>
      </c>
      <c r="DL131" t="s">
        <v>134</v>
      </c>
      <c r="DM131">
        <v>2</v>
      </c>
      <c r="DN131" t="s">
        <v>2378</v>
      </c>
      <c r="DO131" t="s">
        <v>2379</v>
      </c>
      <c r="DP131" t="s">
        <v>395</v>
      </c>
      <c r="DQ131" t="str">
        <f>"93635"</f>
        <v>93635</v>
      </c>
      <c r="DR131" t="s">
        <v>2380</v>
      </c>
      <c r="DS131" t="s">
        <v>1315</v>
      </c>
      <c r="DT131">
        <v>4</v>
      </c>
      <c r="DU131">
        <v>5</v>
      </c>
      <c r="DV131" t="s">
        <v>134</v>
      </c>
      <c r="DW131" t="s">
        <v>134</v>
      </c>
      <c r="DX131" t="s">
        <v>134</v>
      </c>
      <c r="DY131" t="s">
        <v>136</v>
      </c>
      <c r="DZ131">
        <v>1</v>
      </c>
      <c r="EA131" t="s">
        <v>136</v>
      </c>
      <c r="EC131" s="5">
        <v>12.68</v>
      </c>
      <c r="ED131" s="5">
        <v>55</v>
      </c>
      <c r="EE131">
        <v>12085952226</v>
      </c>
      <c r="EF131" t="s">
        <v>1316</v>
      </c>
      <c r="EG131" t="s">
        <v>148</v>
      </c>
      <c r="EH131">
        <v>0</v>
      </c>
    </row>
    <row r="132" spans="1:138" ht="15" customHeight="1" x14ac:dyDescent="0.35">
      <c r="A132" t="s">
        <v>15077</v>
      </c>
      <c r="B132" t="s">
        <v>157</v>
      </c>
      <c r="C132" s="1">
        <v>44082.590214583332</v>
      </c>
      <c r="D132" s="1">
        <v>44111</v>
      </c>
      <c r="E132" t="s">
        <v>1298</v>
      </c>
      <c r="F132" t="s">
        <v>136</v>
      </c>
      <c r="G132" t="s">
        <v>135</v>
      </c>
      <c r="H132" t="s">
        <v>136</v>
      </c>
      <c r="I132" t="s">
        <v>1299</v>
      </c>
      <c r="K132" t="s">
        <v>1300</v>
      </c>
      <c r="L132" t="s">
        <v>1301</v>
      </c>
      <c r="M132" t="s">
        <v>1302</v>
      </c>
      <c r="N132" t="s">
        <v>925</v>
      </c>
      <c r="O132" s="4">
        <v>83301</v>
      </c>
      <c r="P132" t="s">
        <v>140</v>
      </c>
      <c r="R132">
        <v>12085952226</v>
      </c>
      <c r="T132">
        <v>112410</v>
      </c>
      <c r="U132" t="s">
        <v>1303</v>
      </c>
      <c r="V132" t="s">
        <v>1304</v>
      </c>
      <c r="X132" t="s">
        <v>1305</v>
      </c>
      <c r="Y132" t="s">
        <v>1300</v>
      </c>
      <c r="Z132" t="s">
        <v>1301</v>
      </c>
      <c r="AA132" t="s">
        <v>1302</v>
      </c>
      <c r="AB132" t="s">
        <v>925</v>
      </c>
      <c r="AC132" s="4">
        <v>83301</v>
      </c>
      <c r="AD132" t="s">
        <v>140</v>
      </c>
      <c r="AF132">
        <v>12085952226</v>
      </c>
      <c r="AH132" t="s">
        <v>1306</v>
      </c>
      <c r="AZ132" t="s">
        <v>334</v>
      </c>
      <c r="BA132" t="s">
        <v>335</v>
      </c>
      <c r="BB132" t="s">
        <v>136</v>
      </c>
      <c r="BC132" t="s">
        <v>136</v>
      </c>
      <c r="BD132" t="s">
        <v>148</v>
      </c>
      <c r="BE132" t="s">
        <v>136</v>
      </c>
      <c r="BF132" t="s">
        <v>136</v>
      </c>
      <c r="BG132" t="s">
        <v>134</v>
      </c>
      <c r="BH132" t="s">
        <v>136</v>
      </c>
      <c r="BN132" t="s">
        <v>15078</v>
      </c>
      <c r="BO132" t="s">
        <v>1308</v>
      </c>
      <c r="BP132">
        <v>1</v>
      </c>
      <c r="BQ132">
        <v>1</v>
      </c>
      <c r="BR132">
        <v>1</v>
      </c>
      <c r="BS132" s="1">
        <v>44141</v>
      </c>
      <c r="BT132" s="1">
        <v>44347</v>
      </c>
      <c r="BU132" s="1">
        <v>44141</v>
      </c>
      <c r="BV132" s="1">
        <v>44347</v>
      </c>
      <c r="BW132" t="s">
        <v>134</v>
      </c>
      <c r="CH132" s="5">
        <v>1682.33</v>
      </c>
      <c r="CI132" t="s">
        <v>597</v>
      </c>
      <c r="CJ132">
        <v>0</v>
      </c>
      <c r="CK132" t="s">
        <v>1309</v>
      </c>
      <c r="CL132" t="s">
        <v>136</v>
      </c>
      <c r="CM132" t="s">
        <v>354</v>
      </c>
      <c r="CN132" t="s">
        <v>1310</v>
      </c>
      <c r="CO132" t="s">
        <v>1311</v>
      </c>
      <c r="CP132" t="s">
        <v>149</v>
      </c>
      <c r="CQ132">
        <v>3</v>
      </c>
      <c r="CR132">
        <v>0</v>
      </c>
      <c r="CS132" t="s">
        <v>136</v>
      </c>
      <c r="CT132" t="s">
        <v>136</v>
      </c>
      <c r="CU132" t="s">
        <v>136</v>
      </c>
      <c r="CV132" t="s">
        <v>134</v>
      </c>
      <c r="CW132" t="s">
        <v>134</v>
      </c>
      <c r="CX132">
        <v>50</v>
      </c>
      <c r="CY132" t="s">
        <v>134</v>
      </c>
      <c r="CZ132" t="s">
        <v>136</v>
      </c>
      <c r="DA132" t="s">
        <v>136</v>
      </c>
      <c r="DB132" t="s">
        <v>136</v>
      </c>
      <c r="DC132" t="s">
        <v>136</v>
      </c>
      <c r="DD132" t="s">
        <v>136</v>
      </c>
      <c r="DF132" t="s">
        <v>180</v>
      </c>
      <c r="DG132" t="s">
        <v>15079</v>
      </c>
      <c r="DH132" t="s">
        <v>15080</v>
      </c>
      <c r="DI132" t="s">
        <v>592</v>
      </c>
      <c r="DJ132" s="4">
        <v>82428</v>
      </c>
      <c r="DK132" t="s">
        <v>10258</v>
      </c>
      <c r="DL132" t="s">
        <v>134</v>
      </c>
      <c r="DM132">
        <v>2</v>
      </c>
      <c r="DN132" t="s">
        <v>15079</v>
      </c>
      <c r="DO132" t="s">
        <v>15080</v>
      </c>
      <c r="DP132" t="s">
        <v>592</v>
      </c>
      <c r="DQ132" t="str">
        <f>"82428"</f>
        <v>82428</v>
      </c>
      <c r="DR132" t="s">
        <v>10258</v>
      </c>
      <c r="DS132" t="s">
        <v>2979</v>
      </c>
      <c r="DT132">
        <v>4</v>
      </c>
      <c r="DU132">
        <v>7</v>
      </c>
      <c r="DV132" t="s">
        <v>134</v>
      </c>
      <c r="DW132" t="s">
        <v>134</v>
      </c>
      <c r="DX132" t="s">
        <v>134</v>
      </c>
      <c r="DY132" t="s">
        <v>136</v>
      </c>
      <c r="DZ132">
        <v>1</v>
      </c>
      <c r="EA132" t="s">
        <v>136</v>
      </c>
      <c r="EC132" s="5">
        <v>12.68</v>
      </c>
      <c r="ED132" s="5">
        <v>55</v>
      </c>
      <c r="EE132">
        <v>12085952226</v>
      </c>
      <c r="EF132" t="s">
        <v>1316</v>
      </c>
      <c r="EG132" t="s">
        <v>148</v>
      </c>
      <c r="EH132">
        <v>0</v>
      </c>
    </row>
    <row r="133" spans="1:138" ht="15" customHeight="1" x14ac:dyDescent="0.35">
      <c r="A133" t="s">
        <v>14679</v>
      </c>
      <c r="B133" t="s">
        <v>157</v>
      </c>
      <c r="C133" s="1">
        <v>44088.329616435185</v>
      </c>
      <c r="D133" s="1">
        <v>44111</v>
      </c>
      <c r="E133" t="s">
        <v>133</v>
      </c>
      <c r="F133" t="s">
        <v>134</v>
      </c>
      <c r="G133" t="s">
        <v>135</v>
      </c>
      <c r="H133" t="s">
        <v>136</v>
      </c>
      <c r="I133" t="s">
        <v>14680</v>
      </c>
      <c r="K133" t="s">
        <v>14681</v>
      </c>
      <c r="M133" t="s">
        <v>520</v>
      </c>
      <c r="N133" t="s">
        <v>139</v>
      </c>
      <c r="O133" s="4">
        <v>34266</v>
      </c>
      <c r="P133" t="s">
        <v>140</v>
      </c>
      <c r="R133">
        <v>18639903466</v>
      </c>
      <c r="T133">
        <v>11511</v>
      </c>
      <c r="U133" t="s">
        <v>162</v>
      </c>
      <c r="V133" t="s">
        <v>14682</v>
      </c>
      <c r="X133" t="s">
        <v>164</v>
      </c>
      <c r="Y133" t="s">
        <v>14683</v>
      </c>
      <c r="AA133" t="s">
        <v>520</v>
      </c>
      <c r="AB133" t="s">
        <v>139</v>
      </c>
      <c r="AC133" s="4">
        <v>34266</v>
      </c>
      <c r="AD133" t="s">
        <v>140</v>
      </c>
      <c r="AF133">
        <v>18639903466</v>
      </c>
      <c r="AH133" t="s">
        <v>2325</v>
      </c>
      <c r="AI133" t="s">
        <v>168</v>
      </c>
      <c r="AJ133" t="s">
        <v>4942</v>
      </c>
      <c r="AK133" t="s">
        <v>4943</v>
      </c>
      <c r="AM133" t="s">
        <v>4944</v>
      </c>
      <c r="AO133" t="s">
        <v>152</v>
      </c>
      <c r="AP133" t="s">
        <v>139</v>
      </c>
      <c r="AQ133" s="4">
        <v>33852</v>
      </c>
      <c r="AR133" t="s">
        <v>140</v>
      </c>
      <c r="AS133" t="s">
        <v>4945</v>
      </c>
      <c r="AT133">
        <v>18634655550</v>
      </c>
      <c r="AV133" t="s">
        <v>4946</v>
      </c>
      <c r="AW133" t="s">
        <v>2330</v>
      </c>
      <c r="AZ133" t="s">
        <v>175</v>
      </c>
      <c r="BA133" t="s">
        <v>176</v>
      </c>
      <c r="BB133" t="s">
        <v>134</v>
      </c>
      <c r="BC133" t="s">
        <v>134</v>
      </c>
      <c r="BD133" t="s">
        <v>134</v>
      </c>
      <c r="BE133" t="s">
        <v>134</v>
      </c>
      <c r="BF133" t="s">
        <v>136</v>
      </c>
      <c r="BG133" t="s">
        <v>134</v>
      </c>
      <c r="BH133" t="s">
        <v>136</v>
      </c>
      <c r="BN133" t="s">
        <v>14684</v>
      </c>
      <c r="BO133" t="s">
        <v>176</v>
      </c>
      <c r="BP133">
        <v>22</v>
      </c>
      <c r="BQ133">
        <v>22</v>
      </c>
      <c r="BR133">
        <v>22</v>
      </c>
      <c r="BS133" s="1">
        <v>44150</v>
      </c>
      <c r="BT133" s="1">
        <v>44362</v>
      </c>
      <c r="BU133" s="1">
        <v>44150</v>
      </c>
      <c r="BV133" s="1">
        <v>44362</v>
      </c>
      <c r="BW133" t="s">
        <v>136</v>
      </c>
      <c r="BX133">
        <v>36</v>
      </c>
      <c r="BY133">
        <v>0</v>
      </c>
      <c r="BZ133">
        <v>6</v>
      </c>
      <c r="CA133">
        <v>6</v>
      </c>
      <c r="CB133">
        <v>6</v>
      </c>
      <c r="CC133">
        <v>6</v>
      </c>
      <c r="CD133">
        <v>6</v>
      </c>
      <c r="CE133">
        <v>6</v>
      </c>
      <c r="CF133" t="str">
        <f>"7:30 AM"</f>
        <v>7:30 AM</v>
      </c>
      <c r="CG133" t="str">
        <f>"1:30 PM"</f>
        <v>1:30 PM</v>
      </c>
      <c r="CH133" s="5">
        <v>11.71</v>
      </c>
      <c r="CI133" t="s">
        <v>146</v>
      </c>
      <c r="CJ133">
        <v>0.9</v>
      </c>
      <c r="CK133" t="s">
        <v>14685</v>
      </c>
      <c r="CL133" t="s">
        <v>134</v>
      </c>
      <c r="CM133" t="s">
        <v>147</v>
      </c>
      <c r="CN133" t="s">
        <v>148</v>
      </c>
      <c r="CO133" t="s">
        <v>2333</v>
      </c>
      <c r="CP133" t="s">
        <v>149</v>
      </c>
      <c r="CQ133">
        <v>1</v>
      </c>
      <c r="CR133">
        <v>0</v>
      </c>
      <c r="CS133" t="s">
        <v>136</v>
      </c>
      <c r="CT133" t="s">
        <v>136</v>
      </c>
      <c r="CU133" t="s">
        <v>136</v>
      </c>
      <c r="CV133" t="s">
        <v>136</v>
      </c>
      <c r="CW133" t="s">
        <v>134</v>
      </c>
      <c r="CX133">
        <v>100</v>
      </c>
      <c r="CY133" t="s">
        <v>134</v>
      </c>
      <c r="CZ133" t="s">
        <v>134</v>
      </c>
      <c r="DA133" t="s">
        <v>134</v>
      </c>
      <c r="DB133" t="s">
        <v>134</v>
      </c>
      <c r="DC133" t="s">
        <v>134</v>
      </c>
      <c r="DD133" t="s">
        <v>136</v>
      </c>
      <c r="DF133" t="s">
        <v>2334</v>
      </c>
      <c r="DG133" t="s">
        <v>14686</v>
      </c>
      <c r="DH133" t="s">
        <v>520</v>
      </c>
      <c r="DI133" t="s">
        <v>139</v>
      </c>
      <c r="DJ133" s="4">
        <v>34266</v>
      </c>
      <c r="DK133" t="s">
        <v>521</v>
      </c>
      <c r="DL133" t="s">
        <v>134</v>
      </c>
      <c r="DM133">
        <v>25</v>
      </c>
      <c r="DN133" t="s">
        <v>14687</v>
      </c>
      <c r="DO133" t="s">
        <v>520</v>
      </c>
      <c r="DP133" t="s">
        <v>139</v>
      </c>
      <c r="DQ133" t="str">
        <f>"34266"</f>
        <v>34266</v>
      </c>
      <c r="DR133" t="s">
        <v>521</v>
      </c>
      <c r="DS133" t="s">
        <v>3985</v>
      </c>
      <c r="DT133">
        <v>1</v>
      </c>
      <c r="DU133">
        <v>17</v>
      </c>
      <c r="DV133" t="s">
        <v>134</v>
      </c>
      <c r="DW133" t="s">
        <v>134</v>
      </c>
      <c r="DX133" t="s">
        <v>134</v>
      </c>
      <c r="DY133" t="s">
        <v>134</v>
      </c>
      <c r="DZ133">
        <v>2</v>
      </c>
      <c r="EA133" t="s">
        <v>136</v>
      </c>
      <c r="EC133" s="5">
        <v>12.68</v>
      </c>
      <c r="ED133" s="5">
        <v>55</v>
      </c>
      <c r="EE133">
        <v>18639903466</v>
      </c>
      <c r="EF133" t="s">
        <v>14688</v>
      </c>
      <c r="EG133" t="s">
        <v>148</v>
      </c>
      <c r="EH133">
        <v>1</v>
      </c>
    </row>
    <row r="134" spans="1:138" ht="15" customHeight="1" x14ac:dyDescent="0.35">
      <c r="A134" t="s">
        <v>22984</v>
      </c>
      <c r="B134" t="s">
        <v>157</v>
      </c>
      <c r="C134" s="1">
        <v>44089.488601157405</v>
      </c>
      <c r="D134" s="1">
        <v>44111</v>
      </c>
      <c r="E134" t="s">
        <v>133</v>
      </c>
      <c r="F134" t="s">
        <v>136</v>
      </c>
      <c r="G134" t="s">
        <v>135</v>
      </c>
      <c r="H134" t="s">
        <v>136</v>
      </c>
      <c r="I134" t="s">
        <v>22985</v>
      </c>
      <c r="J134" t="s">
        <v>22985</v>
      </c>
      <c r="K134" t="s">
        <v>22986</v>
      </c>
      <c r="M134" t="s">
        <v>18305</v>
      </c>
      <c r="N134" t="s">
        <v>221</v>
      </c>
      <c r="O134" s="4">
        <v>37166</v>
      </c>
      <c r="P134" t="s">
        <v>140</v>
      </c>
      <c r="R134">
        <v>19312732785</v>
      </c>
      <c r="T134">
        <v>1114</v>
      </c>
      <c r="U134" t="s">
        <v>21281</v>
      </c>
      <c r="V134" t="s">
        <v>713</v>
      </c>
      <c r="W134" t="s">
        <v>2371</v>
      </c>
      <c r="X134" t="s">
        <v>4438</v>
      </c>
      <c r="Y134" t="s">
        <v>22986</v>
      </c>
      <c r="AA134" t="s">
        <v>18305</v>
      </c>
      <c r="AB134" t="s">
        <v>221</v>
      </c>
      <c r="AC134" s="4">
        <v>37166</v>
      </c>
      <c r="AD134" t="s">
        <v>140</v>
      </c>
      <c r="AF134">
        <v>19312732785</v>
      </c>
      <c r="AH134" t="s">
        <v>4439</v>
      </c>
      <c r="AI134" t="s">
        <v>168</v>
      </c>
      <c r="AJ134" t="s">
        <v>4440</v>
      </c>
      <c r="AK134" t="s">
        <v>4441</v>
      </c>
      <c r="AM134" t="s">
        <v>4442</v>
      </c>
      <c r="AO134" t="s">
        <v>4443</v>
      </c>
      <c r="AP134" t="s">
        <v>744</v>
      </c>
      <c r="AQ134" s="4">
        <v>42071</v>
      </c>
      <c r="AR134" t="s">
        <v>140</v>
      </c>
      <c r="AT134">
        <v>12704892378</v>
      </c>
      <c r="AV134" t="s">
        <v>4444</v>
      </c>
      <c r="AW134" t="s">
        <v>4445</v>
      </c>
      <c r="AY134" t="s">
        <v>155</v>
      </c>
      <c r="AZ134" t="s">
        <v>175</v>
      </c>
      <c r="BA134" t="s">
        <v>176</v>
      </c>
      <c r="BB134" t="s">
        <v>136</v>
      </c>
      <c r="BC134" t="s">
        <v>136</v>
      </c>
      <c r="BD134" t="s">
        <v>148</v>
      </c>
      <c r="BE134" t="s">
        <v>136</v>
      </c>
      <c r="BF134" t="s">
        <v>136</v>
      </c>
      <c r="BG134" t="s">
        <v>134</v>
      </c>
      <c r="BH134" t="s">
        <v>136</v>
      </c>
      <c r="BN134" t="s">
        <v>22987</v>
      </c>
      <c r="BO134" t="s">
        <v>14149</v>
      </c>
      <c r="BP134">
        <v>15</v>
      </c>
      <c r="BQ134">
        <v>15</v>
      </c>
      <c r="BR134">
        <v>15</v>
      </c>
      <c r="BS134" s="1">
        <v>44143</v>
      </c>
      <c r="BT134" s="1">
        <v>44446</v>
      </c>
      <c r="BU134" s="1">
        <v>44143</v>
      </c>
      <c r="BV134" s="1">
        <v>44446</v>
      </c>
      <c r="BW134" t="s">
        <v>136</v>
      </c>
      <c r="BX134">
        <v>40</v>
      </c>
      <c r="BY134">
        <v>0</v>
      </c>
      <c r="BZ134">
        <v>8</v>
      </c>
      <c r="CA134">
        <v>8</v>
      </c>
      <c r="CB134">
        <v>8</v>
      </c>
      <c r="CC134">
        <v>8</v>
      </c>
      <c r="CD134">
        <v>8</v>
      </c>
      <c r="CE134">
        <v>0</v>
      </c>
      <c r="CF134" t="str">
        <f>"7:00 AM"</f>
        <v>7:00 AM</v>
      </c>
      <c r="CG134" t="str">
        <f>"4:00 PM"</f>
        <v>4:00 PM</v>
      </c>
      <c r="CH134" s="5">
        <v>12.4</v>
      </c>
      <c r="CI134" t="s">
        <v>146</v>
      </c>
      <c r="CJ134">
        <v>0</v>
      </c>
      <c r="CK134" t="s">
        <v>1841</v>
      </c>
      <c r="CL134" t="s">
        <v>136</v>
      </c>
      <c r="CM134" t="s">
        <v>147</v>
      </c>
      <c r="CN134" t="s">
        <v>148</v>
      </c>
      <c r="CO134" s="2" t="s">
        <v>22988</v>
      </c>
      <c r="CP134" t="s">
        <v>149</v>
      </c>
      <c r="CQ134">
        <v>0</v>
      </c>
      <c r="CR134">
        <v>0</v>
      </c>
      <c r="CS134" t="s">
        <v>136</v>
      </c>
      <c r="CT134" t="s">
        <v>136</v>
      </c>
      <c r="CU134" t="s">
        <v>136</v>
      </c>
      <c r="CV134" t="s">
        <v>134</v>
      </c>
      <c r="CW134" t="s">
        <v>134</v>
      </c>
      <c r="CX134">
        <v>80</v>
      </c>
      <c r="CY134" t="s">
        <v>134</v>
      </c>
      <c r="CZ134" t="s">
        <v>134</v>
      </c>
      <c r="DA134" t="s">
        <v>134</v>
      </c>
      <c r="DB134" t="s">
        <v>134</v>
      </c>
      <c r="DC134" t="s">
        <v>134</v>
      </c>
      <c r="DD134" t="s">
        <v>136</v>
      </c>
      <c r="DF134" s="2" t="s">
        <v>22989</v>
      </c>
      <c r="DG134" t="s">
        <v>22990</v>
      </c>
      <c r="DH134" t="s">
        <v>18305</v>
      </c>
      <c r="DI134" t="s">
        <v>221</v>
      </c>
      <c r="DJ134" s="4">
        <v>37166</v>
      </c>
      <c r="DK134" t="s">
        <v>1951</v>
      </c>
      <c r="DL134" t="s">
        <v>136</v>
      </c>
      <c r="DM134">
        <v>1</v>
      </c>
      <c r="DN134" t="s">
        <v>22991</v>
      </c>
      <c r="DO134" t="s">
        <v>4789</v>
      </c>
      <c r="DP134" t="s">
        <v>221</v>
      </c>
      <c r="DQ134" t="str">
        <f>"37110"</f>
        <v>37110</v>
      </c>
      <c r="DR134" t="s">
        <v>239</v>
      </c>
      <c r="DS134" t="s">
        <v>22992</v>
      </c>
      <c r="DT134">
        <v>2</v>
      </c>
      <c r="DU134">
        <v>15</v>
      </c>
      <c r="DV134" t="s">
        <v>134</v>
      </c>
      <c r="DW134" t="s">
        <v>134</v>
      </c>
      <c r="DX134" t="s">
        <v>136</v>
      </c>
      <c r="DY134" t="s">
        <v>136</v>
      </c>
      <c r="DZ134">
        <v>3</v>
      </c>
      <c r="EA134" t="s">
        <v>136</v>
      </c>
      <c r="EC134" s="5">
        <v>12.68</v>
      </c>
      <c r="ED134" s="5">
        <v>55</v>
      </c>
      <c r="EE134">
        <v>19312732785</v>
      </c>
      <c r="EF134" t="s">
        <v>4439</v>
      </c>
      <c r="EG134" t="s">
        <v>920</v>
      </c>
      <c r="EH134">
        <v>0</v>
      </c>
    </row>
    <row r="135" spans="1:138" ht="15" customHeight="1" x14ac:dyDescent="0.35">
      <c r="A135" t="s">
        <v>14160</v>
      </c>
      <c r="B135" t="s">
        <v>157</v>
      </c>
      <c r="C135" s="1">
        <v>44084.7444525463</v>
      </c>
      <c r="D135" s="1">
        <v>44111</v>
      </c>
      <c r="E135" t="s">
        <v>1298</v>
      </c>
      <c r="F135" t="s">
        <v>136</v>
      </c>
      <c r="G135" t="s">
        <v>135</v>
      </c>
      <c r="H135" t="s">
        <v>136</v>
      </c>
      <c r="I135" t="s">
        <v>1299</v>
      </c>
      <c r="K135" t="s">
        <v>1300</v>
      </c>
      <c r="L135" t="s">
        <v>1301</v>
      </c>
      <c r="M135" t="s">
        <v>1302</v>
      </c>
      <c r="N135" t="s">
        <v>925</v>
      </c>
      <c r="O135" s="4">
        <v>83301</v>
      </c>
      <c r="P135" t="s">
        <v>140</v>
      </c>
      <c r="R135">
        <v>12085952226</v>
      </c>
      <c r="T135">
        <v>112410</v>
      </c>
      <c r="U135" t="s">
        <v>1303</v>
      </c>
      <c r="V135" t="s">
        <v>1304</v>
      </c>
      <c r="X135" t="s">
        <v>1305</v>
      </c>
      <c r="Y135" t="s">
        <v>1300</v>
      </c>
      <c r="Z135" t="s">
        <v>1301</v>
      </c>
      <c r="AA135" t="s">
        <v>1302</v>
      </c>
      <c r="AB135" t="s">
        <v>925</v>
      </c>
      <c r="AC135" s="4">
        <v>83301</v>
      </c>
      <c r="AD135" t="s">
        <v>140</v>
      </c>
      <c r="AF135">
        <v>12085952226</v>
      </c>
      <c r="AH135" t="s">
        <v>1306</v>
      </c>
      <c r="AZ135" t="s">
        <v>334</v>
      </c>
      <c r="BA135" t="s">
        <v>335</v>
      </c>
      <c r="BB135" t="s">
        <v>136</v>
      </c>
      <c r="BC135" t="s">
        <v>136</v>
      </c>
      <c r="BD135" t="s">
        <v>148</v>
      </c>
      <c r="BE135" t="s">
        <v>136</v>
      </c>
      <c r="BF135" t="s">
        <v>136</v>
      </c>
      <c r="BG135" t="s">
        <v>134</v>
      </c>
      <c r="BH135" t="s">
        <v>136</v>
      </c>
      <c r="BN135" t="s">
        <v>14161</v>
      </c>
      <c r="BO135" t="s">
        <v>1308</v>
      </c>
      <c r="BP135">
        <v>1</v>
      </c>
      <c r="BQ135">
        <v>1</v>
      </c>
      <c r="BR135">
        <v>1</v>
      </c>
      <c r="BS135" s="1">
        <v>44141</v>
      </c>
      <c r="BT135" s="1">
        <v>44227</v>
      </c>
      <c r="BU135" s="1">
        <v>44141</v>
      </c>
      <c r="BV135" s="1">
        <v>44227</v>
      </c>
      <c r="BW135" t="s">
        <v>134</v>
      </c>
      <c r="CH135" s="5">
        <v>1993.33</v>
      </c>
      <c r="CI135" t="s">
        <v>597</v>
      </c>
      <c r="CJ135">
        <v>0</v>
      </c>
      <c r="CK135" t="s">
        <v>14162</v>
      </c>
      <c r="CL135" t="s">
        <v>136</v>
      </c>
      <c r="CM135" t="s">
        <v>354</v>
      </c>
      <c r="CN135" t="s">
        <v>1310</v>
      </c>
      <c r="CO135" s="2" t="s">
        <v>14163</v>
      </c>
      <c r="CP135" t="s">
        <v>149</v>
      </c>
      <c r="CQ135">
        <v>3</v>
      </c>
      <c r="CR135">
        <v>0</v>
      </c>
      <c r="CS135" t="s">
        <v>136</v>
      </c>
      <c r="CT135" t="s">
        <v>136</v>
      </c>
      <c r="CU135" t="s">
        <v>136</v>
      </c>
      <c r="CV135" t="s">
        <v>134</v>
      </c>
      <c r="CW135" t="s">
        <v>134</v>
      </c>
      <c r="CX135">
        <v>50</v>
      </c>
      <c r="CY135" t="s">
        <v>134</v>
      </c>
      <c r="CZ135" t="s">
        <v>136</v>
      </c>
      <c r="DA135" t="s">
        <v>136</v>
      </c>
      <c r="DB135" t="s">
        <v>136</v>
      </c>
      <c r="DC135" t="s">
        <v>136</v>
      </c>
      <c r="DD135" t="s">
        <v>136</v>
      </c>
      <c r="DF135" t="s">
        <v>180</v>
      </c>
      <c r="DG135" t="s">
        <v>14164</v>
      </c>
      <c r="DH135" t="s">
        <v>5511</v>
      </c>
      <c r="DI135" t="s">
        <v>1251</v>
      </c>
      <c r="DJ135" s="4">
        <v>97873</v>
      </c>
      <c r="DK135" t="s">
        <v>1026</v>
      </c>
      <c r="DL135" t="s">
        <v>134</v>
      </c>
      <c r="DM135">
        <v>2</v>
      </c>
      <c r="DN135" t="s">
        <v>14164</v>
      </c>
      <c r="DO135" t="s">
        <v>14165</v>
      </c>
      <c r="DP135" t="s">
        <v>1251</v>
      </c>
      <c r="DQ135" t="str">
        <f>"97873"</f>
        <v>97873</v>
      </c>
      <c r="DR135" t="s">
        <v>1026</v>
      </c>
      <c r="DS135" t="s">
        <v>2979</v>
      </c>
      <c r="DT135">
        <v>3</v>
      </c>
      <c r="DU135">
        <v>8</v>
      </c>
      <c r="DV135" t="s">
        <v>134</v>
      </c>
      <c r="DW135" t="s">
        <v>134</v>
      </c>
      <c r="DX135" t="s">
        <v>134</v>
      </c>
      <c r="DY135" t="s">
        <v>136</v>
      </c>
      <c r="DZ135">
        <v>1</v>
      </c>
      <c r="EA135" t="s">
        <v>136</v>
      </c>
      <c r="EC135" s="5">
        <v>12.68</v>
      </c>
      <c r="ED135" s="5">
        <v>55</v>
      </c>
      <c r="EE135">
        <v>12085952226</v>
      </c>
      <c r="EF135" t="s">
        <v>1316</v>
      </c>
      <c r="EG135" t="s">
        <v>148</v>
      </c>
      <c r="EH135">
        <v>0</v>
      </c>
    </row>
    <row r="136" spans="1:138" ht="15" customHeight="1" x14ac:dyDescent="0.35">
      <c r="A136" t="s">
        <v>6070</v>
      </c>
      <c r="B136" t="s">
        <v>273</v>
      </c>
      <c r="C136" s="1">
        <v>44090.536485879631</v>
      </c>
      <c r="D136" s="1">
        <v>44111</v>
      </c>
      <c r="E136" t="s">
        <v>133</v>
      </c>
      <c r="F136" t="s">
        <v>136</v>
      </c>
      <c r="G136" t="s">
        <v>135</v>
      </c>
      <c r="H136" t="s">
        <v>136</v>
      </c>
      <c r="I136" t="s">
        <v>6071</v>
      </c>
      <c r="K136" t="s">
        <v>6072</v>
      </c>
      <c r="M136" t="s">
        <v>1906</v>
      </c>
      <c r="N136" t="s">
        <v>720</v>
      </c>
      <c r="O136" s="4">
        <v>38614</v>
      </c>
      <c r="P136" t="s">
        <v>140</v>
      </c>
      <c r="R136">
        <v>16629029777</v>
      </c>
      <c r="T136">
        <v>1119</v>
      </c>
      <c r="U136" t="s">
        <v>6073</v>
      </c>
      <c r="V136" t="s">
        <v>6074</v>
      </c>
      <c r="X136" t="s">
        <v>1677</v>
      </c>
      <c r="Y136" t="s">
        <v>6072</v>
      </c>
      <c r="AA136" t="s">
        <v>1906</v>
      </c>
      <c r="AB136" t="s">
        <v>720</v>
      </c>
      <c r="AC136" s="4">
        <v>38614</v>
      </c>
      <c r="AD136" t="s">
        <v>140</v>
      </c>
      <c r="AF136">
        <v>16629029777</v>
      </c>
      <c r="AH136" t="s">
        <v>6075</v>
      </c>
      <c r="AI136" t="s">
        <v>168</v>
      </c>
      <c r="AJ136" t="s">
        <v>725</v>
      </c>
      <c r="AK136" t="s">
        <v>2767</v>
      </c>
      <c r="AL136" t="s">
        <v>2768</v>
      </c>
      <c r="AM136" t="s">
        <v>728</v>
      </c>
      <c r="AN136" t="s">
        <v>729</v>
      </c>
      <c r="AO136" t="s">
        <v>730</v>
      </c>
      <c r="AP136" t="s">
        <v>720</v>
      </c>
      <c r="AQ136" s="4">
        <v>38930</v>
      </c>
      <c r="AR136" t="s">
        <v>140</v>
      </c>
      <c r="AT136">
        <v>16623854219</v>
      </c>
      <c r="AV136" t="s">
        <v>2769</v>
      </c>
      <c r="AW136" t="s">
        <v>732</v>
      </c>
      <c r="AZ136" t="s">
        <v>821</v>
      </c>
      <c r="BA136" t="s">
        <v>822</v>
      </c>
      <c r="BB136" t="s">
        <v>136</v>
      </c>
      <c r="BC136" t="s">
        <v>136</v>
      </c>
      <c r="BD136" t="s">
        <v>148</v>
      </c>
      <c r="BE136" t="s">
        <v>136</v>
      </c>
      <c r="BF136" t="s">
        <v>136</v>
      </c>
      <c r="BG136" t="s">
        <v>134</v>
      </c>
      <c r="BH136" t="s">
        <v>136</v>
      </c>
      <c r="BN136" t="s">
        <v>6076</v>
      </c>
      <c r="BO136" t="s">
        <v>5519</v>
      </c>
      <c r="BP136">
        <v>1</v>
      </c>
      <c r="BQ136">
        <v>1</v>
      </c>
      <c r="BS136" s="1">
        <v>44143</v>
      </c>
      <c r="BT136" s="1">
        <v>44256</v>
      </c>
      <c r="BU136" s="1">
        <v>44143</v>
      </c>
      <c r="BV136" s="1">
        <v>44256</v>
      </c>
      <c r="BW136" t="s">
        <v>136</v>
      </c>
      <c r="BX136">
        <v>45</v>
      </c>
      <c r="BY136">
        <v>0</v>
      </c>
      <c r="BZ136">
        <v>7.5</v>
      </c>
      <c r="CA136">
        <v>7.5</v>
      </c>
      <c r="CB136">
        <v>7.5</v>
      </c>
      <c r="CC136">
        <v>7.5</v>
      </c>
      <c r="CD136">
        <v>7.5</v>
      </c>
      <c r="CE136">
        <v>7.5</v>
      </c>
      <c r="CF136" t="str">
        <f>"8:00 AM"</f>
        <v>8:00 AM</v>
      </c>
      <c r="CG136" t="str">
        <f>"3:30 PM"</f>
        <v>3:30 PM</v>
      </c>
      <c r="CH136" s="5">
        <v>11.83</v>
      </c>
      <c r="CI136" t="s">
        <v>146</v>
      </c>
      <c r="CL136" t="s">
        <v>134</v>
      </c>
      <c r="CM136" t="s">
        <v>312</v>
      </c>
      <c r="CN136" t="s">
        <v>148</v>
      </c>
      <c r="CO136" t="s">
        <v>3032</v>
      </c>
      <c r="CP136" t="s">
        <v>149</v>
      </c>
      <c r="CQ136">
        <v>3</v>
      </c>
      <c r="CR136">
        <v>0</v>
      </c>
      <c r="CS136" t="s">
        <v>136</v>
      </c>
      <c r="CT136" t="s">
        <v>134</v>
      </c>
      <c r="CU136" t="s">
        <v>136</v>
      </c>
      <c r="CV136" t="s">
        <v>136</v>
      </c>
      <c r="CW136" t="s">
        <v>134</v>
      </c>
      <c r="CX136">
        <v>50</v>
      </c>
      <c r="CY136" t="s">
        <v>136</v>
      </c>
      <c r="CZ136" t="s">
        <v>136</v>
      </c>
      <c r="DA136" t="s">
        <v>136</v>
      </c>
      <c r="DB136" t="s">
        <v>136</v>
      </c>
      <c r="DC136" t="s">
        <v>136</v>
      </c>
      <c r="DD136" t="s">
        <v>136</v>
      </c>
      <c r="DF136" t="s">
        <v>6077</v>
      </c>
      <c r="DG136" t="s">
        <v>6078</v>
      </c>
      <c r="DH136" t="s">
        <v>6079</v>
      </c>
      <c r="DI136" t="s">
        <v>720</v>
      </c>
      <c r="DJ136" s="4">
        <v>38957</v>
      </c>
      <c r="DK136" t="s">
        <v>1247</v>
      </c>
      <c r="DL136" t="s">
        <v>136</v>
      </c>
      <c r="DM136">
        <v>1</v>
      </c>
      <c r="DN136" t="s">
        <v>6080</v>
      </c>
      <c r="DO136" t="s">
        <v>6079</v>
      </c>
      <c r="DP136" t="s">
        <v>720</v>
      </c>
      <c r="DQ136" t="str">
        <f>"38957"</f>
        <v>38957</v>
      </c>
      <c r="DR136" t="s">
        <v>1247</v>
      </c>
      <c r="DS136" t="s">
        <v>6081</v>
      </c>
      <c r="DT136">
        <v>1</v>
      </c>
      <c r="DU136">
        <v>3</v>
      </c>
      <c r="DV136" t="s">
        <v>134</v>
      </c>
      <c r="DW136" t="s">
        <v>134</v>
      </c>
      <c r="DX136" t="s">
        <v>134</v>
      </c>
      <c r="DY136" t="s">
        <v>136</v>
      </c>
      <c r="DZ136">
        <v>1</v>
      </c>
      <c r="EA136" t="s">
        <v>136</v>
      </c>
      <c r="EC136" s="5">
        <v>12.68</v>
      </c>
      <c r="ED136" s="5">
        <v>55</v>
      </c>
      <c r="EE136">
        <v>16629029777</v>
      </c>
      <c r="EF136" t="s">
        <v>6075</v>
      </c>
      <c r="EG136" t="s">
        <v>148</v>
      </c>
      <c r="EH136">
        <v>1</v>
      </c>
    </row>
    <row r="137" spans="1:138" ht="15" customHeight="1" x14ac:dyDescent="0.35">
      <c r="A137" t="s">
        <v>21075</v>
      </c>
      <c r="B137" t="s">
        <v>157</v>
      </c>
      <c r="C137" s="1">
        <v>44098.747066898148</v>
      </c>
      <c r="D137" s="1">
        <v>44111</v>
      </c>
      <c r="E137" t="s">
        <v>133</v>
      </c>
      <c r="F137" t="s">
        <v>136</v>
      </c>
      <c r="G137" t="s">
        <v>135</v>
      </c>
      <c r="H137" t="s">
        <v>136</v>
      </c>
      <c r="I137" t="s">
        <v>21076</v>
      </c>
      <c r="K137" t="s">
        <v>21077</v>
      </c>
      <c r="L137" t="s">
        <v>21078</v>
      </c>
      <c r="M137" t="s">
        <v>1158</v>
      </c>
      <c r="N137" t="s">
        <v>246</v>
      </c>
      <c r="O137" s="4">
        <v>70605</v>
      </c>
      <c r="P137" t="s">
        <v>140</v>
      </c>
      <c r="R137">
        <v>13374967415</v>
      </c>
      <c r="T137">
        <v>11116</v>
      </c>
      <c r="U137" t="s">
        <v>21079</v>
      </c>
      <c r="V137" t="s">
        <v>8486</v>
      </c>
      <c r="X137" t="s">
        <v>723</v>
      </c>
      <c r="Y137" t="s">
        <v>21080</v>
      </c>
      <c r="Z137" t="s">
        <v>21081</v>
      </c>
      <c r="AA137" t="s">
        <v>671</v>
      </c>
      <c r="AB137" t="s">
        <v>246</v>
      </c>
      <c r="AC137" s="4">
        <v>70605</v>
      </c>
      <c r="AD137" t="s">
        <v>140</v>
      </c>
      <c r="AF137">
        <v>13374967415</v>
      </c>
      <c r="AH137" t="s">
        <v>21082</v>
      </c>
      <c r="AI137" t="s">
        <v>226</v>
      </c>
      <c r="AJ137" t="s">
        <v>21083</v>
      </c>
      <c r="AK137" t="s">
        <v>19904</v>
      </c>
      <c r="AL137" t="s">
        <v>9298</v>
      </c>
      <c r="AM137" t="s">
        <v>17332</v>
      </c>
      <c r="AN137" t="s">
        <v>148</v>
      </c>
      <c r="AO137" t="s">
        <v>671</v>
      </c>
      <c r="AP137" t="s">
        <v>246</v>
      </c>
      <c r="AQ137" s="4">
        <v>70601</v>
      </c>
      <c r="AR137" t="s">
        <v>140</v>
      </c>
      <c r="AT137">
        <v>13372140354</v>
      </c>
      <c r="AV137" t="s">
        <v>9299</v>
      </c>
      <c r="AW137" t="s">
        <v>21084</v>
      </c>
      <c r="AX137" t="s">
        <v>246</v>
      </c>
      <c r="AY137" t="s">
        <v>674</v>
      </c>
      <c r="AZ137" t="s">
        <v>334</v>
      </c>
      <c r="BA137" t="s">
        <v>335</v>
      </c>
      <c r="BB137" t="s">
        <v>136</v>
      </c>
      <c r="BC137" t="s">
        <v>136</v>
      </c>
      <c r="BD137" t="s">
        <v>148</v>
      </c>
      <c r="BE137" t="s">
        <v>136</v>
      </c>
      <c r="BF137" t="s">
        <v>136</v>
      </c>
      <c r="BG137" t="s">
        <v>134</v>
      </c>
      <c r="BH137" t="s">
        <v>136</v>
      </c>
      <c r="BI137" t="s">
        <v>21085</v>
      </c>
      <c r="BJ137" t="s">
        <v>6001</v>
      </c>
      <c r="BK137" t="s">
        <v>3480</v>
      </c>
      <c r="BL137" t="s">
        <v>21084</v>
      </c>
      <c r="BM137" t="s">
        <v>21086</v>
      </c>
      <c r="BN137" t="s">
        <v>21087</v>
      </c>
      <c r="BO137" t="s">
        <v>905</v>
      </c>
      <c r="BP137">
        <v>12</v>
      </c>
      <c r="BQ137">
        <v>12</v>
      </c>
      <c r="BR137">
        <v>12</v>
      </c>
      <c r="BS137" s="1">
        <v>44144</v>
      </c>
      <c r="BT137" s="1">
        <v>44440</v>
      </c>
      <c r="BU137" s="1">
        <v>44144</v>
      </c>
      <c r="BV137" s="1">
        <v>44440</v>
      </c>
      <c r="BW137" t="s">
        <v>136</v>
      </c>
      <c r="BX137">
        <v>40</v>
      </c>
      <c r="BY137">
        <v>0</v>
      </c>
      <c r="BZ137">
        <v>8</v>
      </c>
      <c r="CA137">
        <v>8</v>
      </c>
      <c r="CB137">
        <v>8</v>
      </c>
      <c r="CC137">
        <v>8</v>
      </c>
      <c r="CD137">
        <v>8</v>
      </c>
      <c r="CE137">
        <v>0</v>
      </c>
      <c r="CF137" t="str">
        <f>"8:00 AM"</f>
        <v>8:00 AM</v>
      </c>
      <c r="CG137" t="str">
        <f>"5:00 PM"</f>
        <v>5:00 PM</v>
      </c>
      <c r="CH137" s="5">
        <v>11.83</v>
      </c>
      <c r="CI137" t="s">
        <v>146</v>
      </c>
      <c r="CL137" t="s">
        <v>134</v>
      </c>
      <c r="CM137" t="s">
        <v>147</v>
      </c>
      <c r="CN137" t="s">
        <v>148</v>
      </c>
      <c r="CO137" t="s">
        <v>2389</v>
      </c>
      <c r="CP137" t="s">
        <v>149</v>
      </c>
      <c r="CQ137">
        <v>3</v>
      </c>
      <c r="CR137">
        <v>0</v>
      </c>
      <c r="CS137" t="s">
        <v>136</v>
      </c>
      <c r="CT137" t="s">
        <v>134</v>
      </c>
      <c r="CU137" t="s">
        <v>136</v>
      </c>
      <c r="CV137" t="s">
        <v>134</v>
      </c>
      <c r="CW137" t="s">
        <v>134</v>
      </c>
      <c r="CX137">
        <v>70</v>
      </c>
      <c r="CY137" t="s">
        <v>134</v>
      </c>
      <c r="CZ137" t="s">
        <v>134</v>
      </c>
      <c r="DA137" t="s">
        <v>134</v>
      </c>
      <c r="DB137" t="s">
        <v>134</v>
      </c>
      <c r="DC137" t="s">
        <v>134</v>
      </c>
      <c r="DD137" t="s">
        <v>136</v>
      </c>
      <c r="DF137" s="2" t="s">
        <v>21088</v>
      </c>
      <c r="DG137" t="s">
        <v>21089</v>
      </c>
      <c r="DH137" t="s">
        <v>21090</v>
      </c>
      <c r="DI137" t="s">
        <v>246</v>
      </c>
      <c r="DJ137" s="4">
        <v>70661</v>
      </c>
      <c r="DK137" t="s">
        <v>1161</v>
      </c>
      <c r="DL137" t="s">
        <v>136</v>
      </c>
      <c r="DM137">
        <v>1</v>
      </c>
      <c r="DN137" t="s">
        <v>21091</v>
      </c>
      <c r="DO137" t="s">
        <v>21090</v>
      </c>
      <c r="DP137" t="s">
        <v>246</v>
      </c>
      <c r="DQ137" t="str">
        <f>"70661"</f>
        <v>70661</v>
      </c>
      <c r="DR137" t="s">
        <v>1161</v>
      </c>
      <c r="DS137" t="s">
        <v>4513</v>
      </c>
      <c r="DT137">
        <v>1</v>
      </c>
      <c r="DU137">
        <v>17</v>
      </c>
      <c r="DV137" t="s">
        <v>134</v>
      </c>
      <c r="DW137" t="s">
        <v>134</v>
      </c>
      <c r="DX137" t="s">
        <v>134</v>
      </c>
      <c r="DY137" t="s">
        <v>136</v>
      </c>
      <c r="DZ137">
        <v>1</v>
      </c>
      <c r="EA137" t="s">
        <v>136</v>
      </c>
      <c r="EC137" s="5">
        <v>12.68</v>
      </c>
      <c r="ED137" s="5">
        <v>55</v>
      </c>
      <c r="EE137">
        <v>13374967514</v>
      </c>
      <c r="EF137" t="s">
        <v>21082</v>
      </c>
      <c r="EG137" t="s">
        <v>148</v>
      </c>
      <c r="EH137">
        <v>3</v>
      </c>
    </row>
    <row r="138" spans="1:138" ht="15" customHeight="1" x14ac:dyDescent="0.35">
      <c r="A138" t="s">
        <v>14226</v>
      </c>
      <c r="B138" t="s">
        <v>157</v>
      </c>
      <c r="C138" s="1">
        <v>44085.401498032406</v>
      </c>
      <c r="D138" s="1">
        <v>44111</v>
      </c>
      <c r="E138" t="s">
        <v>133</v>
      </c>
      <c r="F138" t="s">
        <v>134</v>
      </c>
      <c r="G138" t="s">
        <v>135</v>
      </c>
      <c r="H138" t="s">
        <v>136</v>
      </c>
      <c r="I138" t="s">
        <v>14227</v>
      </c>
      <c r="K138" t="s">
        <v>14228</v>
      </c>
      <c r="M138" t="s">
        <v>520</v>
      </c>
      <c r="N138" t="s">
        <v>139</v>
      </c>
      <c r="O138" s="4">
        <v>34266</v>
      </c>
      <c r="P138" t="s">
        <v>140</v>
      </c>
      <c r="R138">
        <v>18639908203</v>
      </c>
      <c r="T138">
        <v>115115</v>
      </c>
      <c r="U138" t="s">
        <v>3545</v>
      </c>
      <c r="V138" t="s">
        <v>14229</v>
      </c>
      <c r="X138" t="s">
        <v>164</v>
      </c>
      <c r="Y138" t="s">
        <v>14230</v>
      </c>
      <c r="AA138" t="s">
        <v>520</v>
      </c>
      <c r="AB138" t="s">
        <v>139</v>
      </c>
      <c r="AC138" s="4">
        <v>34266</v>
      </c>
      <c r="AD138" t="s">
        <v>140</v>
      </c>
      <c r="AF138">
        <v>18639908203</v>
      </c>
      <c r="AH138" t="s">
        <v>2325</v>
      </c>
      <c r="AI138" t="s">
        <v>168</v>
      </c>
      <c r="AJ138" t="s">
        <v>2326</v>
      </c>
      <c r="AK138" t="s">
        <v>2327</v>
      </c>
      <c r="AL138" t="s">
        <v>2328</v>
      </c>
      <c r="AM138" t="s">
        <v>2329</v>
      </c>
      <c r="AO138" t="s">
        <v>152</v>
      </c>
      <c r="AP138" t="s">
        <v>139</v>
      </c>
      <c r="AQ138" s="4">
        <v>33852</v>
      </c>
      <c r="AR138" t="s">
        <v>140</v>
      </c>
      <c r="AS138" t="s">
        <v>1249</v>
      </c>
      <c r="AT138">
        <v>18634655550</v>
      </c>
      <c r="AV138" t="s">
        <v>2325</v>
      </c>
      <c r="AW138" t="s">
        <v>2330</v>
      </c>
      <c r="AZ138" t="s">
        <v>175</v>
      </c>
      <c r="BA138" t="s">
        <v>176</v>
      </c>
      <c r="BB138" t="s">
        <v>134</v>
      </c>
      <c r="BC138" t="s">
        <v>134</v>
      </c>
      <c r="BD138" t="s">
        <v>134</v>
      </c>
      <c r="BE138" t="s">
        <v>134</v>
      </c>
      <c r="BF138" t="s">
        <v>136</v>
      </c>
      <c r="BG138" t="s">
        <v>134</v>
      </c>
      <c r="BH138" t="s">
        <v>136</v>
      </c>
      <c r="BN138" t="s">
        <v>14231</v>
      </c>
      <c r="BO138" t="s">
        <v>176</v>
      </c>
      <c r="BP138">
        <v>18</v>
      </c>
      <c r="BQ138">
        <v>18</v>
      </c>
      <c r="BR138">
        <v>18</v>
      </c>
      <c r="BS138" s="1">
        <v>44150</v>
      </c>
      <c r="BT138" s="1">
        <v>44346</v>
      </c>
      <c r="BU138" s="1">
        <v>44150</v>
      </c>
      <c r="BV138" s="1">
        <v>44346</v>
      </c>
      <c r="BW138" t="s">
        <v>136</v>
      </c>
      <c r="BX138">
        <v>36</v>
      </c>
      <c r="BY138">
        <v>0</v>
      </c>
      <c r="BZ138">
        <v>6</v>
      </c>
      <c r="CA138">
        <v>6</v>
      </c>
      <c r="CB138">
        <v>6</v>
      </c>
      <c r="CC138">
        <v>6</v>
      </c>
      <c r="CD138">
        <v>6</v>
      </c>
      <c r="CE138">
        <v>6</v>
      </c>
      <c r="CF138" t="str">
        <f>"7:30 AM"</f>
        <v>7:30 AM</v>
      </c>
      <c r="CG138" t="str">
        <f>"1:30 PM"</f>
        <v>1:30 PM</v>
      </c>
      <c r="CH138" s="5">
        <v>11.71</v>
      </c>
      <c r="CI138" t="s">
        <v>146</v>
      </c>
      <c r="CJ138">
        <v>0.9</v>
      </c>
      <c r="CK138" t="s">
        <v>2332</v>
      </c>
      <c r="CL138" t="s">
        <v>134</v>
      </c>
      <c r="CM138" t="s">
        <v>147</v>
      </c>
      <c r="CN138" t="s">
        <v>148</v>
      </c>
      <c r="CO138" t="s">
        <v>2333</v>
      </c>
      <c r="CP138" t="s">
        <v>149</v>
      </c>
      <c r="CQ138">
        <v>0</v>
      </c>
      <c r="CR138">
        <v>0</v>
      </c>
      <c r="CS138" t="s">
        <v>136</v>
      </c>
      <c r="CT138" t="s">
        <v>136</v>
      </c>
      <c r="CU138" t="s">
        <v>136</v>
      </c>
      <c r="CV138" t="s">
        <v>136</v>
      </c>
      <c r="CW138" t="s">
        <v>134</v>
      </c>
      <c r="CX138">
        <v>100</v>
      </c>
      <c r="CY138" t="s">
        <v>134</v>
      </c>
      <c r="CZ138" t="s">
        <v>134</v>
      </c>
      <c r="DA138" t="s">
        <v>134</v>
      </c>
      <c r="DB138" t="s">
        <v>134</v>
      </c>
      <c r="DC138" t="s">
        <v>134</v>
      </c>
      <c r="DD138" t="s">
        <v>136</v>
      </c>
      <c r="DF138" t="s">
        <v>2334</v>
      </c>
      <c r="DG138" t="s">
        <v>2335</v>
      </c>
      <c r="DH138" t="s">
        <v>520</v>
      </c>
      <c r="DI138" t="s">
        <v>139</v>
      </c>
      <c r="DJ138" s="4">
        <v>34266</v>
      </c>
      <c r="DK138" t="s">
        <v>521</v>
      </c>
      <c r="DL138" t="s">
        <v>134</v>
      </c>
      <c r="DM138">
        <v>25</v>
      </c>
      <c r="DN138" t="s">
        <v>14232</v>
      </c>
      <c r="DO138" t="s">
        <v>520</v>
      </c>
      <c r="DP138" t="s">
        <v>139</v>
      </c>
      <c r="DQ138" t="str">
        <f>"34266"</f>
        <v>34266</v>
      </c>
      <c r="DR138" t="s">
        <v>521</v>
      </c>
      <c r="DS138" t="s">
        <v>830</v>
      </c>
      <c r="DT138">
        <v>1</v>
      </c>
      <c r="DU138">
        <v>12</v>
      </c>
      <c r="DV138" t="s">
        <v>134</v>
      </c>
      <c r="DW138" t="s">
        <v>134</v>
      </c>
      <c r="DX138" t="s">
        <v>134</v>
      </c>
      <c r="DY138" t="s">
        <v>134</v>
      </c>
      <c r="DZ138">
        <v>2</v>
      </c>
      <c r="EA138" t="s">
        <v>136</v>
      </c>
      <c r="EC138" s="5">
        <v>12.68</v>
      </c>
      <c r="ED138" s="5">
        <v>55</v>
      </c>
      <c r="EE138">
        <v>18639908203</v>
      </c>
      <c r="EF138" t="s">
        <v>14233</v>
      </c>
      <c r="EG138" t="s">
        <v>148</v>
      </c>
      <c r="EH138">
        <v>1</v>
      </c>
    </row>
    <row r="139" spans="1:138" ht="15" customHeight="1" x14ac:dyDescent="0.35">
      <c r="A139" t="s">
        <v>3571</v>
      </c>
      <c r="B139" t="s">
        <v>157</v>
      </c>
      <c r="C139" s="1">
        <v>44091.660347800927</v>
      </c>
      <c r="D139" s="1">
        <v>44111</v>
      </c>
      <c r="E139" t="s">
        <v>133</v>
      </c>
      <c r="F139" t="s">
        <v>136</v>
      </c>
      <c r="G139" t="s">
        <v>135</v>
      </c>
      <c r="H139" t="s">
        <v>136</v>
      </c>
      <c r="I139" t="s">
        <v>3572</v>
      </c>
      <c r="K139" t="s">
        <v>3573</v>
      </c>
      <c r="M139" t="s">
        <v>3574</v>
      </c>
      <c r="N139" t="s">
        <v>1128</v>
      </c>
      <c r="O139" s="4">
        <v>58060</v>
      </c>
      <c r="P139" t="s">
        <v>140</v>
      </c>
      <c r="R139">
        <v>17016808703</v>
      </c>
      <c r="T139">
        <v>1121</v>
      </c>
      <c r="U139" t="s">
        <v>3575</v>
      </c>
      <c r="V139" t="s">
        <v>3576</v>
      </c>
      <c r="X139" t="s">
        <v>164</v>
      </c>
      <c r="Y139" t="s">
        <v>3573</v>
      </c>
      <c r="AA139" t="s">
        <v>3574</v>
      </c>
      <c r="AB139" t="s">
        <v>1128</v>
      </c>
      <c r="AC139" s="4">
        <v>58060</v>
      </c>
      <c r="AD139" t="s">
        <v>140</v>
      </c>
      <c r="AF139">
        <v>17016808703</v>
      </c>
      <c r="AH139" t="s">
        <v>3577</v>
      </c>
      <c r="AI139" t="s">
        <v>168</v>
      </c>
      <c r="AJ139" t="s">
        <v>725</v>
      </c>
      <c r="AK139" t="s">
        <v>2767</v>
      </c>
      <c r="AL139" t="s">
        <v>2768</v>
      </c>
      <c r="AM139" t="s">
        <v>728</v>
      </c>
      <c r="AN139" t="s">
        <v>729</v>
      </c>
      <c r="AO139" t="s">
        <v>730</v>
      </c>
      <c r="AP139" t="s">
        <v>720</v>
      </c>
      <c r="AQ139" s="4">
        <v>38930</v>
      </c>
      <c r="AR139" t="s">
        <v>140</v>
      </c>
      <c r="AT139">
        <v>16623854219</v>
      </c>
      <c r="AV139" t="s">
        <v>2769</v>
      </c>
      <c r="AW139" t="s">
        <v>732</v>
      </c>
      <c r="AZ139" t="s">
        <v>175</v>
      </c>
      <c r="BA139" t="s">
        <v>176</v>
      </c>
      <c r="BB139" t="s">
        <v>136</v>
      </c>
      <c r="BC139" t="s">
        <v>136</v>
      </c>
      <c r="BD139" t="s">
        <v>148</v>
      </c>
      <c r="BE139" t="s">
        <v>136</v>
      </c>
      <c r="BF139" t="s">
        <v>136</v>
      </c>
      <c r="BG139" t="s">
        <v>134</v>
      </c>
      <c r="BH139" t="s">
        <v>136</v>
      </c>
      <c r="BN139" t="s">
        <v>3578</v>
      </c>
      <c r="BO139" t="s">
        <v>734</v>
      </c>
      <c r="BP139">
        <v>3</v>
      </c>
      <c r="BQ139">
        <v>3</v>
      </c>
      <c r="BR139">
        <v>3</v>
      </c>
      <c r="BS139" s="1">
        <v>44150</v>
      </c>
      <c r="BT139" s="1">
        <v>44317</v>
      </c>
      <c r="BU139" s="1">
        <v>44150</v>
      </c>
      <c r="BV139" s="1">
        <v>44317</v>
      </c>
      <c r="BW139" t="s">
        <v>136</v>
      </c>
      <c r="BX139">
        <v>72</v>
      </c>
      <c r="BY139">
        <v>0</v>
      </c>
      <c r="BZ139">
        <v>12</v>
      </c>
      <c r="CA139">
        <v>12</v>
      </c>
      <c r="CB139">
        <v>12</v>
      </c>
      <c r="CC139">
        <v>12</v>
      </c>
      <c r="CD139">
        <v>12</v>
      </c>
      <c r="CE139">
        <v>12</v>
      </c>
      <c r="CF139" t="str">
        <f>"7:00 AM"</f>
        <v>7:00 AM</v>
      </c>
      <c r="CG139" t="str">
        <f>"7:00 PM"</f>
        <v>7:00 PM</v>
      </c>
      <c r="CH139" s="5">
        <v>14.99</v>
      </c>
      <c r="CI139" t="s">
        <v>146</v>
      </c>
      <c r="CL139" t="s">
        <v>134</v>
      </c>
      <c r="CM139" t="s">
        <v>312</v>
      </c>
      <c r="CN139" t="s">
        <v>148</v>
      </c>
      <c r="CO139" t="s">
        <v>3032</v>
      </c>
      <c r="CP139" t="s">
        <v>149</v>
      </c>
      <c r="CQ139">
        <v>6</v>
      </c>
      <c r="CR139">
        <v>0</v>
      </c>
      <c r="CS139" t="s">
        <v>136</v>
      </c>
      <c r="CT139" t="s">
        <v>134</v>
      </c>
      <c r="CU139" t="s">
        <v>136</v>
      </c>
      <c r="CV139" t="s">
        <v>136</v>
      </c>
      <c r="CW139" t="s">
        <v>136</v>
      </c>
      <c r="CY139" t="s">
        <v>136</v>
      </c>
      <c r="CZ139" t="s">
        <v>136</v>
      </c>
      <c r="DA139" t="s">
        <v>136</v>
      </c>
      <c r="DB139" t="s">
        <v>136</v>
      </c>
      <c r="DC139" t="s">
        <v>136</v>
      </c>
      <c r="DD139" t="s">
        <v>136</v>
      </c>
      <c r="DF139" t="s">
        <v>3579</v>
      </c>
      <c r="DG139" t="s">
        <v>3573</v>
      </c>
      <c r="DH139" t="s">
        <v>3574</v>
      </c>
      <c r="DI139" t="s">
        <v>1128</v>
      </c>
      <c r="DJ139" s="4">
        <v>58060</v>
      </c>
      <c r="DK139" t="s">
        <v>3580</v>
      </c>
      <c r="DL139" t="s">
        <v>136</v>
      </c>
      <c r="DM139">
        <v>1</v>
      </c>
      <c r="DN139" t="s">
        <v>3581</v>
      </c>
      <c r="DO139" t="s">
        <v>3574</v>
      </c>
      <c r="DP139" t="s">
        <v>1128</v>
      </c>
      <c r="DQ139" t="str">
        <f>"58060"</f>
        <v>58060</v>
      </c>
      <c r="DR139" t="s">
        <v>3580</v>
      </c>
      <c r="DS139" t="s">
        <v>3582</v>
      </c>
      <c r="DT139">
        <v>1</v>
      </c>
      <c r="DU139">
        <v>4</v>
      </c>
      <c r="DV139" t="s">
        <v>134</v>
      </c>
      <c r="DW139" t="s">
        <v>134</v>
      </c>
      <c r="DX139" t="s">
        <v>134</v>
      </c>
      <c r="DY139" t="s">
        <v>136</v>
      </c>
      <c r="DZ139">
        <v>1</v>
      </c>
      <c r="EA139" t="s">
        <v>136</v>
      </c>
      <c r="EC139" s="5">
        <v>12.68</v>
      </c>
      <c r="ED139" s="5">
        <v>55</v>
      </c>
      <c r="EE139">
        <v>17016808703</v>
      </c>
      <c r="EF139" t="s">
        <v>3577</v>
      </c>
      <c r="EG139" t="s">
        <v>1132</v>
      </c>
      <c r="EH139">
        <v>1</v>
      </c>
    </row>
    <row r="140" spans="1:138" ht="15" customHeight="1" x14ac:dyDescent="0.35">
      <c r="A140" t="s">
        <v>272</v>
      </c>
      <c r="B140" t="s">
        <v>273</v>
      </c>
      <c r="C140" s="1">
        <v>44102.363285879626</v>
      </c>
      <c r="D140" s="1">
        <v>44111</v>
      </c>
      <c r="E140" t="s">
        <v>133</v>
      </c>
      <c r="F140" t="s">
        <v>136</v>
      </c>
      <c r="G140" t="s">
        <v>135</v>
      </c>
      <c r="H140" t="s">
        <v>136</v>
      </c>
      <c r="I140" t="s">
        <v>274</v>
      </c>
      <c r="K140" t="s">
        <v>275</v>
      </c>
      <c r="M140" t="s">
        <v>276</v>
      </c>
      <c r="N140" t="s">
        <v>277</v>
      </c>
      <c r="O140" s="4">
        <v>62513</v>
      </c>
      <c r="P140" t="s">
        <v>140</v>
      </c>
      <c r="R140">
        <v>12176922135</v>
      </c>
      <c r="T140">
        <v>1111</v>
      </c>
      <c r="U140" t="s">
        <v>278</v>
      </c>
      <c r="V140" t="s">
        <v>279</v>
      </c>
      <c r="W140" t="s">
        <v>280</v>
      </c>
      <c r="X140" t="s">
        <v>164</v>
      </c>
      <c r="Y140" t="s">
        <v>275</v>
      </c>
      <c r="AA140" t="s">
        <v>276</v>
      </c>
      <c r="AB140" t="s">
        <v>277</v>
      </c>
      <c r="AC140" s="4">
        <v>62513</v>
      </c>
      <c r="AD140" t="s">
        <v>140</v>
      </c>
      <c r="AF140">
        <v>12176922135</v>
      </c>
      <c r="AH140" t="s">
        <v>155</v>
      </c>
      <c r="AI140" t="s">
        <v>168</v>
      </c>
      <c r="AJ140" t="s">
        <v>281</v>
      </c>
      <c r="AK140" t="s">
        <v>282</v>
      </c>
      <c r="AL140" t="s">
        <v>250</v>
      </c>
      <c r="AM140" t="s">
        <v>283</v>
      </c>
      <c r="AN140" t="s">
        <v>284</v>
      </c>
      <c r="AO140" t="s">
        <v>285</v>
      </c>
      <c r="AP140" t="s">
        <v>221</v>
      </c>
      <c r="AQ140" s="4">
        <v>37862</v>
      </c>
      <c r="AR140" t="s">
        <v>140</v>
      </c>
      <c r="AT140">
        <v>18653663731</v>
      </c>
      <c r="AV140" t="s">
        <v>286</v>
      </c>
      <c r="AW140" t="s">
        <v>287</v>
      </c>
      <c r="AZ140" t="s">
        <v>288</v>
      </c>
      <c r="BA140" t="s">
        <v>289</v>
      </c>
      <c r="BB140" t="s">
        <v>136</v>
      </c>
      <c r="BC140" t="s">
        <v>136</v>
      </c>
      <c r="BD140" t="s">
        <v>148</v>
      </c>
      <c r="BE140" t="s">
        <v>136</v>
      </c>
      <c r="BF140" t="s">
        <v>136</v>
      </c>
      <c r="BG140" t="s">
        <v>134</v>
      </c>
      <c r="BH140" t="s">
        <v>136</v>
      </c>
      <c r="BN140" t="s">
        <v>290</v>
      </c>
      <c r="BO140" t="s">
        <v>291</v>
      </c>
      <c r="BP140">
        <v>2</v>
      </c>
      <c r="BQ140">
        <v>2</v>
      </c>
      <c r="BS140" s="1">
        <v>44164</v>
      </c>
      <c r="BT140" s="1">
        <v>44292</v>
      </c>
      <c r="BU140" s="1">
        <v>44164</v>
      </c>
      <c r="BV140" s="1">
        <v>44292</v>
      </c>
      <c r="BW140" t="s">
        <v>136</v>
      </c>
      <c r="BX140">
        <v>40</v>
      </c>
      <c r="BY140">
        <v>0</v>
      </c>
      <c r="BZ140">
        <v>8</v>
      </c>
      <c r="CA140">
        <v>8</v>
      </c>
      <c r="CB140">
        <v>8</v>
      </c>
      <c r="CC140">
        <v>8</v>
      </c>
      <c r="CD140">
        <v>8</v>
      </c>
      <c r="CE140">
        <v>0</v>
      </c>
      <c r="CF140" t="str">
        <f>"8:00 AM"</f>
        <v>8:00 AM</v>
      </c>
      <c r="CG140" t="str">
        <f>"5:00 PM"</f>
        <v>5:00 PM</v>
      </c>
      <c r="CH140" s="5">
        <v>14.52</v>
      </c>
      <c r="CI140" t="s">
        <v>146</v>
      </c>
      <c r="CL140" t="s">
        <v>134</v>
      </c>
      <c r="CM140" t="s">
        <v>147</v>
      </c>
      <c r="CN140" t="s">
        <v>148</v>
      </c>
      <c r="CO140" s="2" t="s">
        <v>292</v>
      </c>
      <c r="CP140" t="s">
        <v>149</v>
      </c>
      <c r="CQ140">
        <v>3</v>
      </c>
      <c r="CR140">
        <v>0</v>
      </c>
      <c r="CS140" t="s">
        <v>136</v>
      </c>
      <c r="CT140" t="s">
        <v>134</v>
      </c>
      <c r="CU140" t="s">
        <v>136</v>
      </c>
      <c r="CV140" t="s">
        <v>136</v>
      </c>
      <c r="CW140" t="s">
        <v>136</v>
      </c>
      <c r="CY140" t="s">
        <v>136</v>
      </c>
      <c r="CZ140" t="s">
        <v>136</v>
      </c>
      <c r="DA140" t="s">
        <v>136</v>
      </c>
      <c r="DB140" t="s">
        <v>136</v>
      </c>
      <c r="DC140" t="s">
        <v>136</v>
      </c>
      <c r="DD140" t="s">
        <v>136</v>
      </c>
      <c r="DF140" t="s">
        <v>293</v>
      </c>
      <c r="DG140" t="s">
        <v>275</v>
      </c>
      <c r="DH140" t="s">
        <v>276</v>
      </c>
      <c r="DI140" t="s">
        <v>277</v>
      </c>
      <c r="DJ140" s="4">
        <v>62513</v>
      </c>
      <c r="DK140" t="s">
        <v>294</v>
      </c>
      <c r="DL140" t="s">
        <v>136</v>
      </c>
      <c r="DM140">
        <v>1</v>
      </c>
      <c r="DN140" t="s">
        <v>295</v>
      </c>
      <c r="DO140" t="s">
        <v>276</v>
      </c>
      <c r="DP140" t="s">
        <v>277</v>
      </c>
      <c r="DQ140" t="str">
        <f>"62513"</f>
        <v>62513</v>
      </c>
      <c r="DR140" t="s">
        <v>294</v>
      </c>
      <c r="DS140" t="s">
        <v>296</v>
      </c>
      <c r="DT140">
        <v>1</v>
      </c>
      <c r="DU140">
        <v>5</v>
      </c>
      <c r="DV140" t="s">
        <v>134</v>
      </c>
      <c r="DW140" t="s">
        <v>134</v>
      </c>
      <c r="DX140" t="s">
        <v>134</v>
      </c>
      <c r="DY140" t="s">
        <v>134</v>
      </c>
      <c r="DZ140">
        <v>2</v>
      </c>
      <c r="EA140" t="s">
        <v>136</v>
      </c>
      <c r="EC140" s="5">
        <v>12.68</v>
      </c>
      <c r="ED140" s="5">
        <v>55</v>
      </c>
      <c r="EE140">
        <v>12176922135</v>
      </c>
      <c r="EF140" t="s">
        <v>297</v>
      </c>
      <c r="EG140" t="s">
        <v>298</v>
      </c>
      <c r="EH140">
        <v>1</v>
      </c>
    </row>
    <row r="141" spans="1:138" ht="15" customHeight="1" x14ac:dyDescent="0.35">
      <c r="A141" t="s">
        <v>11308</v>
      </c>
      <c r="B141" t="s">
        <v>157</v>
      </c>
      <c r="C141" s="1">
        <v>44091.555898148152</v>
      </c>
      <c r="D141" s="1">
        <v>44111</v>
      </c>
      <c r="E141" t="s">
        <v>133</v>
      </c>
      <c r="F141" t="s">
        <v>136</v>
      </c>
      <c r="G141" t="s">
        <v>135</v>
      </c>
      <c r="H141" t="s">
        <v>136</v>
      </c>
      <c r="I141" t="s">
        <v>11309</v>
      </c>
      <c r="K141" t="s">
        <v>11310</v>
      </c>
      <c r="L141" t="s">
        <v>11311</v>
      </c>
      <c r="M141" t="s">
        <v>7049</v>
      </c>
      <c r="N141" t="s">
        <v>139</v>
      </c>
      <c r="O141" s="4">
        <v>32145</v>
      </c>
      <c r="P141" t="s">
        <v>140</v>
      </c>
      <c r="R141">
        <v>19046923307</v>
      </c>
      <c r="T141">
        <v>11121</v>
      </c>
      <c r="U141" t="s">
        <v>2219</v>
      </c>
      <c r="V141" t="s">
        <v>11312</v>
      </c>
      <c r="X141" t="s">
        <v>723</v>
      </c>
      <c r="Y141" t="s">
        <v>11310</v>
      </c>
      <c r="Z141" t="s">
        <v>11313</v>
      </c>
      <c r="AA141" t="s">
        <v>7049</v>
      </c>
      <c r="AB141" t="s">
        <v>139</v>
      </c>
      <c r="AC141" s="4">
        <v>32145</v>
      </c>
      <c r="AD141" t="s">
        <v>140</v>
      </c>
      <c r="AF141">
        <v>19046923307</v>
      </c>
      <c r="AH141" t="s">
        <v>558</v>
      </c>
      <c r="AI141" t="s">
        <v>168</v>
      </c>
      <c r="AJ141" t="s">
        <v>559</v>
      </c>
      <c r="AK141" t="s">
        <v>433</v>
      </c>
      <c r="AL141" t="s">
        <v>560</v>
      </c>
      <c r="AM141" t="s">
        <v>561</v>
      </c>
      <c r="AN141" t="s">
        <v>562</v>
      </c>
      <c r="AO141" t="s">
        <v>563</v>
      </c>
      <c r="AP141" t="s">
        <v>564</v>
      </c>
      <c r="AQ141" s="4">
        <v>22949</v>
      </c>
      <c r="AR141" t="s">
        <v>140</v>
      </c>
      <c r="AT141">
        <v>14342634300</v>
      </c>
      <c r="AV141" t="s">
        <v>565</v>
      </c>
      <c r="AW141" t="s">
        <v>566</v>
      </c>
      <c r="AZ141" t="s">
        <v>175</v>
      </c>
      <c r="BA141" t="s">
        <v>176</v>
      </c>
      <c r="BB141" t="s">
        <v>136</v>
      </c>
      <c r="BC141" t="s">
        <v>136</v>
      </c>
      <c r="BD141" t="s">
        <v>148</v>
      </c>
      <c r="BE141" t="s">
        <v>136</v>
      </c>
      <c r="BF141" t="s">
        <v>136</v>
      </c>
      <c r="BG141" t="s">
        <v>134</v>
      </c>
      <c r="BH141" t="s">
        <v>136</v>
      </c>
      <c r="BI141" t="s">
        <v>567</v>
      </c>
      <c r="BJ141" t="s">
        <v>568</v>
      </c>
      <c r="BL141" t="s">
        <v>566</v>
      </c>
      <c r="BM141" t="s">
        <v>558</v>
      </c>
      <c r="BN141" t="s">
        <v>11314</v>
      </c>
      <c r="BO141" t="s">
        <v>905</v>
      </c>
      <c r="BP141">
        <v>100</v>
      </c>
      <c r="BQ141">
        <v>50</v>
      </c>
      <c r="BR141">
        <v>50</v>
      </c>
      <c r="BS141" s="1">
        <v>44162</v>
      </c>
      <c r="BT141" s="1">
        <v>44292</v>
      </c>
      <c r="BU141" s="1">
        <v>44162</v>
      </c>
      <c r="BV141" s="1">
        <v>44292</v>
      </c>
      <c r="BW141" t="s">
        <v>136</v>
      </c>
      <c r="BX141">
        <v>54</v>
      </c>
      <c r="BY141">
        <v>0</v>
      </c>
      <c r="BZ141">
        <v>9</v>
      </c>
      <c r="CA141">
        <v>9</v>
      </c>
      <c r="CB141">
        <v>9</v>
      </c>
      <c r="CC141">
        <v>9</v>
      </c>
      <c r="CD141">
        <v>9</v>
      </c>
      <c r="CE141">
        <v>9</v>
      </c>
      <c r="CF141" t="str">
        <f>"6:00 AM"</f>
        <v>6:00 AM</v>
      </c>
      <c r="CG141" t="str">
        <f>"3:30 PM"</f>
        <v>3:30 PM</v>
      </c>
      <c r="CH141" s="5">
        <v>11.71</v>
      </c>
      <c r="CI141" t="s">
        <v>146</v>
      </c>
      <c r="CJ141">
        <v>1.05</v>
      </c>
      <c r="CK141" t="s">
        <v>11315</v>
      </c>
      <c r="CL141" t="s">
        <v>134</v>
      </c>
      <c r="CM141" t="s">
        <v>147</v>
      </c>
      <c r="CN141" t="s">
        <v>148</v>
      </c>
      <c r="CO141" t="s">
        <v>1606</v>
      </c>
      <c r="CP141" t="s">
        <v>149</v>
      </c>
      <c r="CQ141">
        <v>3</v>
      </c>
      <c r="CR141">
        <v>0</v>
      </c>
      <c r="CS141" t="s">
        <v>136</v>
      </c>
      <c r="CT141" t="s">
        <v>136</v>
      </c>
      <c r="CU141" t="s">
        <v>136</v>
      </c>
      <c r="CV141" t="s">
        <v>136</v>
      </c>
      <c r="CW141" t="s">
        <v>134</v>
      </c>
      <c r="CX141">
        <v>60</v>
      </c>
      <c r="CY141" t="s">
        <v>134</v>
      </c>
      <c r="CZ141" t="s">
        <v>134</v>
      </c>
      <c r="DA141" t="s">
        <v>134</v>
      </c>
      <c r="DB141" t="s">
        <v>134</v>
      </c>
      <c r="DC141" t="s">
        <v>134</v>
      </c>
      <c r="DD141" t="s">
        <v>136</v>
      </c>
      <c r="DF141" t="s">
        <v>11316</v>
      </c>
      <c r="DG141" t="s">
        <v>11317</v>
      </c>
      <c r="DH141" t="s">
        <v>7049</v>
      </c>
      <c r="DI141" t="s">
        <v>139</v>
      </c>
      <c r="DJ141" s="4">
        <v>32145</v>
      </c>
      <c r="DK141" t="s">
        <v>9999</v>
      </c>
      <c r="DL141" t="s">
        <v>134</v>
      </c>
      <c r="DM141">
        <v>8</v>
      </c>
      <c r="DN141" t="s">
        <v>11318</v>
      </c>
      <c r="DO141" t="s">
        <v>11319</v>
      </c>
      <c r="DP141" t="s">
        <v>139</v>
      </c>
      <c r="DQ141" t="str">
        <f>"32033"</f>
        <v>32033</v>
      </c>
      <c r="DR141" t="s">
        <v>9999</v>
      </c>
      <c r="DS141" t="s">
        <v>861</v>
      </c>
      <c r="DT141">
        <v>1</v>
      </c>
      <c r="DU141">
        <v>96</v>
      </c>
      <c r="DV141" t="s">
        <v>134</v>
      </c>
      <c r="DW141" t="s">
        <v>134</v>
      </c>
      <c r="DX141" t="s">
        <v>134</v>
      </c>
      <c r="DY141" t="s">
        <v>136</v>
      </c>
      <c r="DZ141">
        <v>1</v>
      </c>
      <c r="EA141" t="s">
        <v>134</v>
      </c>
      <c r="EB141" s="5">
        <v>12.68</v>
      </c>
      <c r="EC141" s="5">
        <v>12.68</v>
      </c>
      <c r="ED141" s="5">
        <v>55</v>
      </c>
      <c r="EE141" t="s">
        <v>148</v>
      </c>
      <c r="EF141" t="s">
        <v>11320</v>
      </c>
      <c r="EG141" t="s">
        <v>524</v>
      </c>
      <c r="EH141">
        <v>3</v>
      </c>
    </row>
    <row r="142" spans="1:138" ht="15" customHeight="1" x14ac:dyDescent="0.35">
      <c r="A142" t="s">
        <v>13848</v>
      </c>
      <c r="B142" t="s">
        <v>157</v>
      </c>
      <c r="C142" s="1">
        <v>44096.412361805553</v>
      </c>
      <c r="D142" s="1">
        <v>44111</v>
      </c>
      <c r="E142" t="s">
        <v>133</v>
      </c>
      <c r="F142" t="s">
        <v>136</v>
      </c>
      <c r="G142" t="s">
        <v>135</v>
      </c>
      <c r="H142" t="s">
        <v>136</v>
      </c>
      <c r="I142" t="s">
        <v>13849</v>
      </c>
      <c r="K142" t="s">
        <v>13850</v>
      </c>
      <c r="M142" t="s">
        <v>771</v>
      </c>
      <c r="N142" t="s">
        <v>246</v>
      </c>
      <c r="O142" s="4">
        <v>70535</v>
      </c>
      <c r="P142" t="s">
        <v>140</v>
      </c>
      <c r="R142">
        <v>13374665974</v>
      </c>
      <c r="T142">
        <v>11251</v>
      </c>
      <c r="U142" t="s">
        <v>2397</v>
      </c>
      <c r="V142" t="s">
        <v>347</v>
      </c>
      <c r="W142" t="s">
        <v>1551</v>
      </c>
      <c r="X142" t="s">
        <v>164</v>
      </c>
      <c r="Y142" t="s">
        <v>13850</v>
      </c>
      <c r="AA142" t="s">
        <v>771</v>
      </c>
      <c r="AB142" t="s">
        <v>246</v>
      </c>
      <c r="AC142" s="4">
        <v>70535</v>
      </c>
      <c r="AD142" t="s">
        <v>140</v>
      </c>
      <c r="AF142">
        <v>13374665974</v>
      </c>
      <c r="AH142" t="s">
        <v>13851</v>
      </c>
      <c r="AI142" t="s">
        <v>168</v>
      </c>
      <c r="AJ142" t="s">
        <v>325</v>
      </c>
      <c r="AK142" t="s">
        <v>329</v>
      </c>
      <c r="AM142" t="s">
        <v>330</v>
      </c>
      <c r="AO142" t="s">
        <v>324</v>
      </c>
      <c r="AP142" t="s">
        <v>246</v>
      </c>
      <c r="AQ142" s="4">
        <v>70554</v>
      </c>
      <c r="AR142" t="s">
        <v>140</v>
      </c>
      <c r="AT142">
        <v>13377894322</v>
      </c>
      <c r="AV142" t="s">
        <v>332</v>
      </c>
      <c r="AW142" t="s">
        <v>333</v>
      </c>
      <c r="AZ142" t="s">
        <v>334</v>
      </c>
      <c r="BA142" t="s">
        <v>335</v>
      </c>
      <c r="BB142" t="s">
        <v>136</v>
      </c>
      <c r="BC142" t="s">
        <v>136</v>
      </c>
      <c r="BD142" t="s">
        <v>148</v>
      </c>
      <c r="BE142" t="s">
        <v>136</v>
      </c>
      <c r="BF142" t="s">
        <v>136</v>
      </c>
      <c r="BG142" t="s">
        <v>134</v>
      </c>
      <c r="BH142" t="s">
        <v>136</v>
      </c>
      <c r="BN142" t="s">
        <v>13852</v>
      </c>
      <c r="BO142" t="s">
        <v>1574</v>
      </c>
      <c r="BP142">
        <v>2</v>
      </c>
      <c r="BQ142">
        <v>2</v>
      </c>
      <c r="BR142">
        <v>2</v>
      </c>
      <c r="BS142" s="1">
        <v>44166</v>
      </c>
      <c r="BT142" s="1">
        <v>44454</v>
      </c>
      <c r="BU142" s="1">
        <v>44166</v>
      </c>
      <c r="BV142" s="1">
        <v>44454</v>
      </c>
      <c r="BW142" t="s">
        <v>136</v>
      </c>
      <c r="BX142">
        <v>35</v>
      </c>
      <c r="BY142">
        <v>0</v>
      </c>
      <c r="BZ142">
        <v>7</v>
      </c>
      <c r="CA142">
        <v>7</v>
      </c>
      <c r="CB142">
        <v>7</v>
      </c>
      <c r="CC142">
        <v>7</v>
      </c>
      <c r="CD142">
        <v>7</v>
      </c>
      <c r="CE142">
        <v>0</v>
      </c>
      <c r="CF142" t="str">
        <f>"8:00 AM"</f>
        <v>8:00 AM</v>
      </c>
      <c r="CG142" t="str">
        <f>"4:00 PM"</f>
        <v>4:00 PM</v>
      </c>
      <c r="CH142" s="5">
        <v>11.83</v>
      </c>
      <c r="CI142" t="s">
        <v>146</v>
      </c>
      <c r="CL142" t="s">
        <v>136</v>
      </c>
      <c r="CM142" t="s">
        <v>147</v>
      </c>
      <c r="CN142" t="s">
        <v>148</v>
      </c>
      <c r="CO142" t="s">
        <v>338</v>
      </c>
      <c r="CP142" t="s">
        <v>149</v>
      </c>
      <c r="CQ142">
        <v>0</v>
      </c>
      <c r="CR142">
        <v>0</v>
      </c>
      <c r="CS142" t="s">
        <v>136</v>
      </c>
      <c r="CT142" t="s">
        <v>136</v>
      </c>
      <c r="CU142" t="s">
        <v>136</v>
      </c>
      <c r="CV142" t="s">
        <v>136</v>
      </c>
      <c r="CW142" t="s">
        <v>134</v>
      </c>
      <c r="CX142">
        <v>40</v>
      </c>
      <c r="CY142" t="s">
        <v>136</v>
      </c>
      <c r="CZ142" t="s">
        <v>136</v>
      </c>
      <c r="DA142" t="s">
        <v>134</v>
      </c>
      <c r="DB142" t="s">
        <v>134</v>
      </c>
      <c r="DC142" t="s">
        <v>134</v>
      </c>
      <c r="DD142" t="s">
        <v>136</v>
      </c>
      <c r="DF142" t="s">
        <v>149</v>
      </c>
      <c r="DG142" t="s">
        <v>2400</v>
      </c>
      <c r="DH142" t="s">
        <v>771</v>
      </c>
      <c r="DI142" t="s">
        <v>246</v>
      </c>
      <c r="DJ142" s="4">
        <v>70535</v>
      </c>
      <c r="DK142" t="s">
        <v>3260</v>
      </c>
      <c r="DL142" t="s">
        <v>136</v>
      </c>
      <c r="DM142">
        <v>1</v>
      </c>
      <c r="DN142" t="s">
        <v>2401</v>
      </c>
      <c r="DO142" t="s">
        <v>324</v>
      </c>
      <c r="DP142" t="s">
        <v>246</v>
      </c>
      <c r="DQ142" t="str">
        <f>"70554"</f>
        <v>70554</v>
      </c>
      <c r="DR142" t="s">
        <v>339</v>
      </c>
      <c r="DS142" t="s">
        <v>296</v>
      </c>
      <c r="DT142">
        <v>1</v>
      </c>
      <c r="DU142">
        <v>2</v>
      </c>
      <c r="DV142" t="s">
        <v>134</v>
      </c>
      <c r="DW142" t="s">
        <v>134</v>
      </c>
      <c r="DX142" t="s">
        <v>134</v>
      </c>
      <c r="DY142" t="s">
        <v>136</v>
      </c>
      <c r="DZ142">
        <v>1</v>
      </c>
      <c r="EA142" t="s">
        <v>136</v>
      </c>
      <c r="EC142" s="5">
        <v>12.68</v>
      </c>
      <c r="ED142" s="5">
        <v>55</v>
      </c>
      <c r="EE142">
        <v>13374665974</v>
      </c>
      <c r="EF142" t="s">
        <v>13851</v>
      </c>
      <c r="EG142" t="s">
        <v>148</v>
      </c>
      <c r="EH142">
        <v>0</v>
      </c>
    </row>
    <row r="143" spans="1:138" ht="15" customHeight="1" x14ac:dyDescent="0.35">
      <c r="A143" t="s">
        <v>8757</v>
      </c>
      <c r="B143" t="s">
        <v>157</v>
      </c>
      <c r="C143" s="1">
        <v>44096.388141782409</v>
      </c>
      <c r="D143" s="1">
        <v>44111</v>
      </c>
      <c r="E143" t="s">
        <v>133</v>
      </c>
      <c r="F143" t="s">
        <v>136</v>
      </c>
      <c r="G143" t="s">
        <v>135</v>
      </c>
      <c r="H143" t="s">
        <v>136</v>
      </c>
      <c r="I143" t="s">
        <v>8758</v>
      </c>
      <c r="K143" t="s">
        <v>8759</v>
      </c>
      <c r="M143" t="s">
        <v>771</v>
      </c>
      <c r="N143" t="s">
        <v>246</v>
      </c>
      <c r="O143" s="4">
        <v>70535</v>
      </c>
      <c r="P143" t="s">
        <v>140</v>
      </c>
      <c r="R143">
        <v>13373519060</v>
      </c>
      <c r="T143">
        <v>11251</v>
      </c>
      <c r="U143" t="s">
        <v>2397</v>
      </c>
      <c r="V143" t="s">
        <v>6021</v>
      </c>
      <c r="W143" t="s">
        <v>8760</v>
      </c>
      <c r="X143" t="s">
        <v>5818</v>
      </c>
      <c r="Y143" t="s">
        <v>8759</v>
      </c>
      <c r="AA143" t="s">
        <v>771</v>
      </c>
      <c r="AB143" t="s">
        <v>246</v>
      </c>
      <c r="AC143" s="4">
        <v>70535</v>
      </c>
      <c r="AD143" t="s">
        <v>140</v>
      </c>
      <c r="AF143">
        <v>13373519060</v>
      </c>
      <c r="AH143" t="s">
        <v>8761</v>
      </c>
      <c r="AI143" t="s">
        <v>168</v>
      </c>
      <c r="AJ143" t="s">
        <v>325</v>
      </c>
      <c r="AK143" t="s">
        <v>329</v>
      </c>
      <c r="AM143" t="s">
        <v>330</v>
      </c>
      <c r="AO143" t="s">
        <v>324</v>
      </c>
      <c r="AP143" t="s">
        <v>246</v>
      </c>
      <c r="AQ143" s="4">
        <v>70554</v>
      </c>
      <c r="AR143" t="s">
        <v>140</v>
      </c>
      <c r="AT143">
        <v>13377894322</v>
      </c>
      <c r="AV143" t="s">
        <v>332</v>
      </c>
      <c r="AW143" t="s">
        <v>333</v>
      </c>
      <c r="AZ143" t="s">
        <v>334</v>
      </c>
      <c r="BA143" t="s">
        <v>335</v>
      </c>
      <c r="BB143" t="s">
        <v>136</v>
      </c>
      <c r="BC143" t="s">
        <v>136</v>
      </c>
      <c r="BD143" t="s">
        <v>148</v>
      </c>
      <c r="BE143" t="s">
        <v>136</v>
      </c>
      <c r="BF143" t="s">
        <v>136</v>
      </c>
      <c r="BG143" t="s">
        <v>134</v>
      </c>
      <c r="BH143" t="s">
        <v>136</v>
      </c>
      <c r="BN143" t="s">
        <v>8762</v>
      </c>
      <c r="BO143" t="s">
        <v>337</v>
      </c>
      <c r="BP143">
        <v>3</v>
      </c>
      <c r="BQ143">
        <v>3</v>
      </c>
      <c r="BR143">
        <v>3</v>
      </c>
      <c r="BS143" s="1">
        <v>44166</v>
      </c>
      <c r="BT143" s="1">
        <v>44377</v>
      </c>
      <c r="BU143" s="1">
        <v>44166</v>
      </c>
      <c r="BV143" s="1">
        <v>44377</v>
      </c>
      <c r="BW143" t="s">
        <v>136</v>
      </c>
      <c r="BX143">
        <v>40</v>
      </c>
      <c r="BY143">
        <v>0</v>
      </c>
      <c r="BZ143">
        <v>8</v>
      </c>
      <c r="CA143">
        <v>8</v>
      </c>
      <c r="CB143">
        <v>8</v>
      </c>
      <c r="CC143">
        <v>8</v>
      </c>
      <c r="CD143">
        <v>8</v>
      </c>
      <c r="CE143">
        <v>0</v>
      </c>
      <c r="CF143" t="str">
        <f>"8:00 AM"</f>
        <v>8:00 AM</v>
      </c>
      <c r="CG143" t="str">
        <f>"5:00 PM"</f>
        <v>5:00 PM</v>
      </c>
      <c r="CH143" s="5">
        <v>11.83</v>
      </c>
      <c r="CI143" t="s">
        <v>146</v>
      </c>
      <c r="CL143" t="s">
        <v>136</v>
      </c>
      <c r="CM143" t="s">
        <v>147</v>
      </c>
      <c r="CN143" t="s">
        <v>148</v>
      </c>
      <c r="CO143" t="s">
        <v>338</v>
      </c>
      <c r="CP143" t="s">
        <v>149</v>
      </c>
      <c r="CQ143">
        <v>3</v>
      </c>
      <c r="CR143">
        <v>0</v>
      </c>
      <c r="CS143" t="s">
        <v>136</v>
      </c>
      <c r="CT143" t="s">
        <v>136</v>
      </c>
      <c r="CU143" t="s">
        <v>136</v>
      </c>
      <c r="CV143" t="s">
        <v>136</v>
      </c>
      <c r="CW143" t="s">
        <v>134</v>
      </c>
      <c r="CX143">
        <v>70</v>
      </c>
      <c r="CY143" t="s">
        <v>134</v>
      </c>
      <c r="CZ143" t="s">
        <v>136</v>
      </c>
      <c r="DA143" t="s">
        <v>136</v>
      </c>
      <c r="DB143" t="s">
        <v>134</v>
      </c>
      <c r="DC143" t="s">
        <v>136</v>
      </c>
      <c r="DD143" t="s">
        <v>136</v>
      </c>
      <c r="DF143" t="s">
        <v>1841</v>
      </c>
      <c r="DG143" t="s">
        <v>8759</v>
      </c>
      <c r="DH143" t="s">
        <v>771</v>
      </c>
      <c r="DI143" t="s">
        <v>246</v>
      </c>
      <c r="DJ143" s="4">
        <v>70535</v>
      </c>
      <c r="DK143" t="s">
        <v>3260</v>
      </c>
      <c r="DL143" t="s">
        <v>134</v>
      </c>
      <c r="DM143">
        <v>5</v>
      </c>
      <c r="DN143" t="s">
        <v>8759</v>
      </c>
      <c r="DO143" t="s">
        <v>771</v>
      </c>
      <c r="DP143" t="s">
        <v>246</v>
      </c>
      <c r="DQ143" t="str">
        <f>"70535"</f>
        <v>70535</v>
      </c>
      <c r="DR143" t="s">
        <v>3260</v>
      </c>
      <c r="DS143" t="s">
        <v>296</v>
      </c>
      <c r="DT143">
        <v>1</v>
      </c>
      <c r="DU143">
        <v>3</v>
      </c>
      <c r="DV143" t="s">
        <v>134</v>
      </c>
      <c r="DW143" t="s">
        <v>134</v>
      </c>
      <c r="DX143" t="s">
        <v>134</v>
      </c>
      <c r="DY143" t="s">
        <v>136</v>
      </c>
      <c r="DZ143">
        <v>1</v>
      </c>
      <c r="EA143" t="s">
        <v>136</v>
      </c>
      <c r="EC143" s="5">
        <v>12.68</v>
      </c>
      <c r="ED143" s="5">
        <v>55</v>
      </c>
      <c r="EE143">
        <v>13373519060</v>
      </c>
      <c r="EF143" t="s">
        <v>8761</v>
      </c>
      <c r="EG143" t="s">
        <v>148</v>
      </c>
      <c r="EH143">
        <v>0</v>
      </c>
    </row>
    <row r="144" spans="1:138" ht="15" customHeight="1" x14ac:dyDescent="0.35">
      <c r="A144" t="s">
        <v>7218</v>
      </c>
      <c r="B144" t="s">
        <v>273</v>
      </c>
      <c r="C144" s="1">
        <v>44103.69228599537</v>
      </c>
      <c r="D144" s="1">
        <v>44111</v>
      </c>
      <c r="E144" t="s">
        <v>133</v>
      </c>
      <c r="F144" t="s">
        <v>136</v>
      </c>
      <c r="G144" t="s">
        <v>135</v>
      </c>
      <c r="H144" t="s">
        <v>136</v>
      </c>
      <c r="I144" t="s">
        <v>7219</v>
      </c>
      <c r="K144" t="s">
        <v>7220</v>
      </c>
      <c r="M144" t="s">
        <v>7221</v>
      </c>
      <c r="N144" t="s">
        <v>870</v>
      </c>
      <c r="O144" s="4">
        <v>56136</v>
      </c>
      <c r="P144" t="s">
        <v>140</v>
      </c>
      <c r="R144">
        <v>15072753176</v>
      </c>
      <c r="T144">
        <v>4245</v>
      </c>
      <c r="U144" t="s">
        <v>7222</v>
      </c>
      <c r="V144" t="s">
        <v>1922</v>
      </c>
      <c r="X144" t="s">
        <v>164</v>
      </c>
      <c r="Y144" t="s">
        <v>7220</v>
      </c>
      <c r="AA144" t="s">
        <v>7221</v>
      </c>
      <c r="AB144" t="s">
        <v>870</v>
      </c>
      <c r="AC144" s="4">
        <v>56136</v>
      </c>
      <c r="AD144" t="s">
        <v>140</v>
      </c>
      <c r="AF144">
        <v>15072753176</v>
      </c>
      <c r="AH144" t="s">
        <v>7223</v>
      </c>
      <c r="AI144" t="s">
        <v>168</v>
      </c>
      <c r="AJ144" t="s">
        <v>725</v>
      </c>
      <c r="AK144" t="s">
        <v>2767</v>
      </c>
      <c r="AL144" t="s">
        <v>2768</v>
      </c>
      <c r="AM144" t="s">
        <v>728</v>
      </c>
      <c r="AN144" t="s">
        <v>729</v>
      </c>
      <c r="AO144" t="s">
        <v>730</v>
      </c>
      <c r="AP144" t="s">
        <v>720</v>
      </c>
      <c r="AQ144" s="4">
        <v>38930</v>
      </c>
      <c r="AR144" t="s">
        <v>140</v>
      </c>
      <c r="AT144">
        <v>16623854219</v>
      </c>
      <c r="AV144" t="s">
        <v>2769</v>
      </c>
      <c r="AW144" t="s">
        <v>732</v>
      </c>
      <c r="AZ144" t="s">
        <v>175</v>
      </c>
      <c r="BA144" t="s">
        <v>176</v>
      </c>
      <c r="BB144" t="s">
        <v>136</v>
      </c>
      <c r="BC144" t="s">
        <v>136</v>
      </c>
      <c r="BD144" t="s">
        <v>148</v>
      </c>
      <c r="BE144" t="s">
        <v>136</v>
      </c>
      <c r="BF144" t="s">
        <v>136</v>
      </c>
      <c r="BG144" t="s">
        <v>134</v>
      </c>
      <c r="BH144" t="s">
        <v>136</v>
      </c>
      <c r="BN144" t="s">
        <v>7224</v>
      </c>
      <c r="BO144" t="s">
        <v>7225</v>
      </c>
      <c r="BP144">
        <v>6</v>
      </c>
      <c r="BQ144">
        <v>6</v>
      </c>
      <c r="BS144" s="1">
        <v>44166</v>
      </c>
      <c r="BT144" s="1">
        <v>44317</v>
      </c>
      <c r="BU144" s="1">
        <v>44166</v>
      </c>
      <c r="BV144" s="1">
        <v>44317</v>
      </c>
      <c r="BW144" t="s">
        <v>136</v>
      </c>
      <c r="BX144">
        <v>45</v>
      </c>
      <c r="BY144">
        <v>0</v>
      </c>
      <c r="BZ144">
        <v>7.5</v>
      </c>
      <c r="CA144">
        <v>7.5</v>
      </c>
      <c r="CB144">
        <v>7.5</v>
      </c>
      <c r="CC144">
        <v>7.5</v>
      </c>
      <c r="CD144">
        <v>7.5</v>
      </c>
      <c r="CE144">
        <v>7.5</v>
      </c>
      <c r="CF144" t="str">
        <f>"8:00 AM"</f>
        <v>8:00 AM</v>
      </c>
      <c r="CG144" t="str">
        <f>"3:30 PM"</f>
        <v>3:30 PM</v>
      </c>
      <c r="CH144" s="5">
        <v>14.4</v>
      </c>
      <c r="CI144" t="s">
        <v>146</v>
      </c>
      <c r="CL144" t="s">
        <v>134</v>
      </c>
      <c r="CM144" t="s">
        <v>312</v>
      </c>
      <c r="CN144" t="s">
        <v>148</v>
      </c>
      <c r="CO144" t="s">
        <v>3032</v>
      </c>
      <c r="CP144" t="s">
        <v>149</v>
      </c>
      <c r="CQ144">
        <v>3</v>
      </c>
      <c r="CR144">
        <v>0</v>
      </c>
      <c r="CS144" t="s">
        <v>134</v>
      </c>
      <c r="CT144" t="s">
        <v>134</v>
      </c>
      <c r="CU144" t="s">
        <v>136</v>
      </c>
      <c r="CV144" t="s">
        <v>136</v>
      </c>
      <c r="CW144" t="s">
        <v>134</v>
      </c>
      <c r="CX144">
        <v>60</v>
      </c>
      <c r="CY144" t="s">
        <v>136</v>
      </c>
      <c r="CZ144" t="s">
        <v>136</v>
      </c>
      <c r="DA144" t="s">
        <v>136</v>
      </c>
      <c r="DB144" t="s">
        <v>136</v>
      </c>
      <c r="DC144" t="s">
        <v>136</v>
      </c>
      <c r="DD144" t="s">
        <v>136</v>
      </c>
      <c r="DF144" t="s">
        <v>7226</v>
      </c>
      <c r="DG144" t="s">
        <v>7220</v>
      </c>
      <c r="DH144" t="s">
        <v>7221</v>
      </c>
      <c r="DI144" t="s">
        <v>870</v>
      </c>
      <c r="DJ144" s="4">
        <v>56136</v>
      </c>
      <c r="DK144" t="s">
        <v>1822</v>
      </c>
      <c r="DL144" t="s">
        <v>136</v>
      </c>
      <c r="DM144">
        <v>1</v>
      </c>
      <c r="DN144" t="s">
        <v>7227</v>
      </c>
      <c r="DO144" t="s">
        <v>7221</v>
      </c>
      <c r="DP144" t="s">
        <v>870</v>
      </c>
      <c r="DQ144" t="str">
        <f>"56136"</f>
        <v>56136</v>
      </c>
      <c r="DR144" t="s">
        <v>1822</v>
      </c>
      <c r="DS144" t="s">
        <v>3034</v>
      </c>
      <c r="DT144">
        <v>1</v>
      </c>
      <c r="DU144">
        <v>9</v>
      </c>
      <c r="DV144" t="s">
        <v>134</v>
      </c>
      <c r="DW144" t="s">
        <v>134</v>
      </c>
      <c r="DX144" t="s">
        <v>134</v>
      </c>
      <c r="DY144" t="s">
        <v>136</v>
      </c>
      <c r="DZ144">
        <v>1</v>
      </c>
      <c r="EA144" t="s">
        <v>136</v>
      </c>
      <c r="EC144" s="5">
        <v>12.68</v>
      </c>
      <c r="ED144" s="5">
        <v>55</v>
      </c>
      <c r="EE144">
        <v>15072753176</v>
      </c>
      <c r="EF144" t="s">
        <v>7223</v>
      </c>
      <c r="EG144" t="s">
        <v>148</v>
      </c>
      <c r="EH144">
        <v>1</v>
      </c>
    </row>
    <row r="145" spans="1:138" ht="15" customHeight="1" x14ac:dyDescent="0.35">
      <c r="A145" t="s">
        <v>20440</v>
      </c>
      <c r="B145" t="s">
        <v>157</v>
      </c>
      <c r="C145" s="1">
        <v>44104.497580902775</v>
      </c>
      <c r="D145" s="1">
        <v>44111</v>
      </c>
      <c r="E145" t="s">
        <v>133</v>
      </c>
      <c r="F145" t="s">
        <v>136</v>
      </c>
      <c r="G145" t="s">
        <v>135</v>
      </c>
      <c r="H145" t="s">
        <v>136</v>
      </c>
      <c r="I145" t="s">
        <v>15005</v>
      </c>
      <c r="K145" t="s">
        <v>15006</v>
      </c>
      <c r="L145" t="s">
        <v>15007</v>
      </c>
      <c r="M145" t="s">
        <v>1515</v>
      </c>
      <c r="N145" t="s">
        <v>374</v>
      </c>
      <c r="O145" s="4">
        <v>79043</v>
      </c>
      <c r="P145" t="s">
        <v>140</v>
      </c>
      <c r="R145">
        <v>18062924996</v>
      </c>
      <c r="T145">
        <v>11211</v>
      </c>
      <c r="U145" t="s">
        <v>15008</v>
      </c>
      <c r="V145" t="s">
        <v>726</v>
      </c>
      <c r="X145" t="s">
        <v>723</v>
      </c>
      <c r="Y145" t="s">
        <v>15006</v>
      </c>
      <c r="Z145" t="s">
        <v>15007</v>
      </c>
      <c r="AA145" t="s">
        <v>1515</v>
      </c>
      <c r="AB145" t="s">
        <v>374</v>
      </c>
      <c r="AC145" s="4">
        <v>79043</v>
      </c>
      <c r="AD145" t="s">
        <v>140</v>
      </c>
      <c r="AF145">
        <v>18062924996</v>
      </c>
      <c r="AH145" t="s">
        <v>148</v>
      </c>
      <c r="AI145" t="s">
        <v>168</v>
      </c>
      <c r="AJ145" t="s">
        <v>456</v>
      </c>
      <c r="AK145" t="s">
        <v>457</v>
      </c>
      <c r="AM145" t="s">
        <v>458</v>
      </c>
      <c r="AO145" t="s">
        <v>459</v>
      </c>
      <c r="AP145" t="s">
        <v>460</v>
      </c>
      <c r="AQ145" s="4">
        <v>73737</v>
      </c>
      <c r="AR145" t="s">
        <v>140</v>
      </c>
      <c r="AT145">
        <v>15802274747</v>
      </c>
      <c r="AV145" t="s">
        <v>461</v>
      </c>
      <c r="AW145" t="s">
        <v>462</v>
      </c>
      <c r="AZ145" t="s">
        <v>334</v>
      </c>
      <c r="BA145" t="s">
        <v>335</v>
      </c>
      <c r="BB145" t="s">
        <v>136</v>
      </c>
      <c r="BC145" t="s">
        <v>136</v>
      </c>
      <c r="BD145" t="s">
        <v>148</v>
      </c>
      <c r="BE145" t="s">
        <v>136</v>
      </c>
      <c r="BF145" t="s">
        <v>136</v>
      </c>
      <c r="BG145" t="s">
        <v>134</v>
      </c>
      <c r="BH145" t="s">
        <v>136</v>
      </c>
      <c r="BN145" t="s">
        <v>20441</v>
      </c>
      <c r="BO145" t="s">
        <v>3151</v>
      </c>
      <c r="BP145">
        <v>6</v>
      </c>
      <c r="BQ145">
        <v>6</v>
      </c>
      <c r="BR145">
        <v>6</v>
      </c>
      <c r="BS145" s="1">
        <v>44166</v>
      </c>
      <c r="BT145" s="1">
        <v>44287</v>
      </c>
      <c r="BU145" s="1">
        <v>44166</v>
      </c>
      <c r="BV145" s="1">
        <v>44287</v>
      </c>
      <c r="BW145" t="s">
        <v>136</v>
      </c>
      <c r="BX145">
        <v>60</v>
      </c>
      <c r="BY145">
        <v>0</v>
      </c>
      <c r="BZ145">
        <v>10</v>
      </c>
      <c r="CA145">
        <v>10</v>
      </c>
      <c r="CB145">
        <v>10</v>
      </c>
      <c r="CC145">
        <v>10</v>
      </c>
      <c r="CD145">
        <v>10</v>
      </c>
      <c r="CE145">
        <v>10</v>
      </c>
      <c r="CF145" t="str">
        <f>"8:00 AM"</f>
        <v>8:00 AM</v>
      </c>
      <c r="CG145" t="str">
        <f>"7:00 PM"</f>
        <v>7:00 PM</v>
      </c>
      <c r="CH145" s="5">
        <v>12.67</v>
      </c>
      <c r="CI145" t="s">
        <v>146</v>
      </c>
      <c r="CL145" t="s">
        <v>136</v>
      </c>
      <c r="CM145" t="s">
        <v>354</v>
      </c>
      <c r="CN145" t="s">
        <v>6050</v>
      </c>
      <c r="CO145" t="s">
        <v>465</v>
      </c>
      <c r="CP145" t="s">
        <v>149</v>
      </c>
      <c r="CQ145">
        <v>3</v>
      </c>
      <c r="CR145">
        <v>0</v>
      </c>
      <c r="CS145" t="s">
        <v>136</v>
      </c>
      <c r="CT145" t="s">
        <v>134</v>
      </c>
      <c r="CU145" t="s">
        <v>136</v>
      </c>
      <c r="CV145" t="s">
        <v>134</v>
      </c>
      <c r="CW145" t="s">
        <v>134</v>
      </c>
      <c r="CX145">
        <v>60</v>
      </c>
      <c r="CY145" t="s">
        <v>134</v>
      </c>
      <c r="CZ145" t="s">
        <v>134</v>
      </c>
      <c r="DA145" t="s">
        <v>134</v>
      </c>
      <c r="DB145" t="s">
        <v>136</v>
      </c>
      <c r="DC145" t="s">
        <v>134</v>
      </c>
      <c r="DD145" t="s">
        <v>136</v>
      </c>
      <c r="DF145" t="s">
        <v>466</v>
      </c>
      <c r="DG145" t="s">
        <v>15007</v>
      </c>
      <c r="DH145" t="s">
        <v>1515</v>
      </c>
      <c r="DI145" t="s">
        <v>374</v>
      </c>
      <c r="DJ145" s="4">
        <v>79043</v>
      </c>
      <c r="DK145" t="s">
        <v>9454</v>
      </c>
      <c r="DL145" t="s">
        <v>134</v>
      </c>
      <c r="DM145">
        <v>3</v>
      </c>
      <c r="DN145" t="s">
        <v>20442</v>
      </c>
      <c r="DO145" t="s">
        <v>1515</v>
      </c>
      <c r="DP145" t="s">
        <v>374</v>
      </c>
      <c r="DQ145" t="str">
        <f>"79043"</f>
        <v>79043</v>
      </c>
      <c r="DR145" t="s">
        <v>9454</v>
      </c>
      <c r="DS145" t="s">
        <v>907</v>
      </c>
      <c r="DT145">
        <v>1</v>
      </c>
      <c r="DU145">
        <v>9</v>
      </c>
      <c r="DV145" t="s">
        <v>134</v>
      </c>
      <c r="DW145" t="s">
        <v>134</v>
      </c>
      <c r="DX145" t="s">
        <v>134</v>
      </c>
      <c r="DY145" t="s">
        <v>136</v>
      </c>
      <c r="DZ145">
        <v>1</v>
      </c>
      <c r="EA145" t="s">
        <v>136</v>
      </c>
      <c r="EC145" s="5">
        <v>12.68</v>
      </c>
      <c r="ED145" s="5">
        <v>55</v>
      </c>
      <c r="EE145">
        <v>18062924996</v>
      </c>
      <c r="EF145" t="s">
        <v>15009</v>
      </c>
      <c r="EG145" t="s">
        <v>2138</v>
      </c>
      <c r="EH145">
        <v>0</v>
      </c>
    </row>
    <row r="146" spans="1:138" ht="15" customHeight="1" x14ac:dyDescent="0.35">
      <c r="A146" t="s">
        <v>18431</v>
      </c>
      <c r="B146" t="s">
        <v>157</v>
      </c>
      <c r="C146" s="1">
        <v>44099.450623495373</v>
      </c>
      <c r="D146" s="1">
        <v>44111</v>
      </c>
      <c r="E146" t="s">
        <v>133</v>
      </c>
      <c r="F146" t="s">
        <v>136</v>
      </c>
      <c r="G146" t="s">
        <v>135</v>
      </c>
      <c r="H146" t="s">
        <v>136</v>
      </c>
      <c r="I146" t="s">
        <v>7151</v>
      </c>
      <c r="K146" t="s">
        <v>7152</v>
      </c>
      <c r="M146" t="s">
        <v>7153</v>
      </c>
      <c r="N146" t="s">
        <v>1187</v>
      </c>
      <c r="O146" s="4">
        <v>67737</v>
      </c>
      <c r="P146" t="s">
        <v>140</v>
      </c>
      <c r="R146">
        <v>17856751434</v>
      </c>
      <c r="T146">
        <v>11211</v>
      </c>
      <c r="U146" t="s">
        <v>7154</v>
      </c>
      <c r="V146" t="s">
        <v>3205</v>
      </c>
      <c r="X146" t="s">
        <v>1677</v>
      </c>
      <c r="Y146" t="s">
        <v>7152</v>
      </c>
      <c r="AA146" t="s">
        <v>7153</v>
      </c>
      <c r="AB146" t="s">
        <v>1187</v>
      </c>
      <c r="AC146" s="4">
        <v>67737</v>
      </c>
      <c r="AD146" t="s">
        <v>140</v>
      </c>
      <c r="AF146">
        <v>17856751434</v>
      </c>
      <c r="AH146" t="s">
        <v>148</v>
      </c>
      <c r="AI146" t="s">
        <v>168</v>
      </c>
      <c r="AJ146" t="s">
        <v>456</v>
      </c>
      <c r="AK146" t="s">
        <v>457</v>
      </c>
      <c r="AM146" t="s">
        <v>458</v>
      </c>
      <c r="AO146" t="s">
        <v>459</v>
      </c>
      <c r="AP146" t="s">
        <v>460</v>
      </c>
      <c r="AQ146" s="4">
        <v>73737</v>
      </c>
      <c r="AR146" t="s">
        <v>140</v>
      </c>
      <c r="AT146">
        <v>15802274747</v>
      </c>
      <c r="AV146" t="s">
        <v>461</v>
      </c>
      <c r="AW146" t="s">
        <v>462</v>
      </c>
      <c r="AZ146" t="s">
        <v>334</v>
      </c>
      <c r="BA146" t="s">
        <v>335</v>
      </c>
      <c r="BB146" t="s">
        <v>136</v>
      </c>
      <c r="BC146" t="s">
        <v>136</v>
      </c>
      <c r="BD146" t="s">
        <v>148</v>
      </c>
      <c r="BE146" t="s">
        <v>136</v>
      </c>
      <c r="BF146" t="s">
        <v>136</v>
      </c>
      <c r="BG146" t="s">
        <v>134</v>
      </c>
      <c r="BH146" t="s">
        <v>136</v>
      </c>
      <c r="BN146" t="s">
        <v>18432</v>
      </c>
      <c r="BO146" t="s">
        <v>3151</v>
      </c>
      <c r="BP146">
        <v>2</v>
      </c>
      <c r="BQ146">
        <v>2</v>
      </c>
      <c r="BR146">
        <v>2</v>
      </c>
      <c r="BS146" s="1">
        <v>44170</v>
      </c>
      <c r="BT146" s="1">
        <v>44275</v>
      </c>
      <c r="BU146" s="1">
        <v>44170</v>
      </c>
      <c r="BV146" s="1">
        <v>44275</v>
      </c>
      <c r="BW146" t="s">
        <v>136</v>
      </c>
      <c r="BX146">
        <v>35</v>
      </c>
      <c r="BY146">
        <v>0</v>
      </c>
      <c r="BZ146">
        <v>7</v>
      </c>
      <c r="CA146">
        <v>7</v>
      </c>
      <c r="CB146">
        <v>7</v>
      </c>
      <c r="CC146">
        <v>7</v>
      </c>
      <c r="CD146">
        <v>7</v>
      </c>
      <c r="CE146">
        <v>0</v>
      </c>
      <c r="CF146" t="str">
        <f>"8:00 AM"</f>
        <v>8:00 AM</v>
      </c>
      <c r="CG146" t="str">
        <f>"4:00 PM"</f>
        <v>4:00 PM</v>
      </c>
      <c r="CH146" s="5">
        <v>14.99</v>
      </c>
      <c r="CI146" t="s">
        <v>146</v>
      </c>
      <c r="CL146" t="s">
        <v>136</v>
      </c>
      <c r="CM146" t="s">
        <v>354</v>
      </c>
      <c r="CN146" t="s">
        <v>5956</v>
      </c>
      <c r="CO146" t="s">
        <v>465</v>
      </c>
      <c r="CP146" t="s">
        <v>149</v>
      </c>
      <c r="CQ146">
        <v>3</v>
      </c>
      <c r="CR146">
        <v>0</v>
      </c>
      <c r="CS146" t="s">
        <v>136</v>
      </c>
      <c r="CT146" t="s">
        <v>134</v>
      </c>
      <c r="CU146" t="s">
        <v>136</v>
      </c>
      <c r="CV146" t="s">
        <v>134</v>
      </c>
      <c r="CW146" t="s">
        <v>134</v>
      </c>
      <c r="CX146">
        <v>75</v>
      </c>
      <c r="CY146" t="s">
        <v>134</v>
      </c>
      <c r="CZ146" t="s">
        <v>134</v>
      </c>
      <c r="DA146" t="s">
        <v>134</v>
      </c>
      <c r="DB146" t="s">
        <v>136</v>
      </c>
      <c r="DC146" t="s">
        <v>134</v>
      </c>
      <c r="DD146" t="s">
        <v>136</v>
      </c>
      <c r="DF146" t="s">
        <v>466</v>
      </c>
      <c r="DG146" t="s">
        <v>18433</v>
      </c>
      <c r="DH146" t="s">
        <v>7153</v>
      </c>
      <c r="DI146" t="s">
        <v>1187</v>
      </c>
      <c r="DJ146" s="4">
        <v>67737</v>
      </c>
      <c r="DK146" t="s">
        <v>2274</v>
      </c>
      <c r="DL146" t="s">
        <v>134</v>
      </c>
      <c r="DM146">
        <v>5</v>
      </c>
      <c r="DN146" t="s">
        <v>18434</v>
      </c>
      <c r="DO146" t="s">
        <v>7153</v>
      </c>
      <c r="DP146" t="s">
        <v>1187</v>
      </c>
      <c r="DQ146" t="str">
        <f>"67737"</f>
        <v>67737</v>
      </c>
      <c r="DR146" t="s">
        <v>2274</v>
      </c>
      <c r="DS146" t="s">
        <v>296</v>
      </c>
      <c r="DT146">
        <v>2</v>
      </c>
      <c r="DU146">
        <v>6</v>
      </c>
      <c r="DV146" t="s">
        <v>134</v>
      </c>
      <c r="DW146" t="s">
        <v>134</v>
      </c>
      <c r="DX146" t="s">
        <v>134</v>
      </c>
      <c r="DY146" t="s">
        <v>136</v>
      </c>
      <c r="DZ146">
        <v>1</v>
      </c>
      <c r="EA146" t="s">
        <v>136</v>
      </c>
      <c r="EC146" s="5">
        <v>12.68</v>
      </c>
      <c r="ED146" s="5">
        <v>55</v>
      </c>
      <c r="EE146">
        <v>17856751434</v>
      </c>
      <c r="EF146" t="s">
        <v>7155</v>
      </c>
      <c r="EG146" t="s">
        <v>148</v>
      </c>
      <c r="EH146">
        <v>0</v>
      </c>
    </row>
    <row r="147" spans="1:138" ht="15" customHeight="1" x14ac:dyDescent="0.35">
      <c r="A147" t="s">
        <v>24687</v>
      </c>
      <c r="B147" t="s">
        <v>157</v>
      </c>
      <c r="C147" s="1">
        <v>44099.573857407406</v>
      </c>
      <c r="D147" s="1">
        <v>44111</v>
      </c>
      <c r="E147" t="s">
        <v>579</v>
      </c>
      <c r="F147" t="s">
        <v>136</v>
      </c>
      <c r="G147" t="s">
        <v>135</v>
      </c>
      <c r="H147" t="s">
        <v>136</v>
      </c>
      <c r="I147" t="s">
        <v>16017</v>
      </c>
      <c r="K147" t="s">
        <v>16025</v>
      </c>
      <c r="L147" t="s">
        <v>24688</v>
      </c>
      <c r="M147" t="s">
        <v>16020</v>
      </c>
      <c r="N147" t="s">
        <v>584</v>
      </c>
      <c r="O147" s="4">
        <v>84627</v>
      </c>
      <c r="P147" t="s">
        <v>140</v>
      </c>
      <c r="R147">
        <v>18013627435</v>
      </c>
      <c r="T147">
        <v>112410</v>
      </c>
      <c r="U147" t="s">
        <v>12455</v>
      </c>
      <c r="V147" t="s">
        <v>16021</v>
      </c>
      <c r="X147" t="s">
        <v>164</v>
      </c>
      <c r="Y147" t="s">
        <v>16018</v>
      </c>
      <c r="Z147" t="s">
        <v>148</v>
      </c>
      <c r="AA147" t="s">
        <v>16020</v>
      </c>
      <c r="AB147" t="s">
        <v>584</v>
      </c>
      <c r="AC147" s="4">
        <v>84627</v>
      </c>
      <c r="AD147" t="s">
        <v>140</v>
      </c>
      <c r="AF147">
        <v>18013627435</v>
      </c>
      <c r="AH147" t="s">
        <v>16022</v>
      </c>
      <c r="AI147" t="s">
        <v>168</v>
      </c>
      <c r="AJ147" t="s">
        <v>588</v>
      </c>
      <c r="AK147" t="s">
        <v>589</v>
      </c>
      <c r="AM147" t="s">
        <v>590</v>
      </c>
      <c r="AO147" t="s">
        <v>591</v>
      </c>
      <c r="AP147" t="s">
        <v>592</v>
      </c>
      <c r="AQ147" s="4">
        <v>82601</v>
      </c>
      <c r="AR147" t="s">
        <v>140</v>
      </c>
      <c r="AT147">
        <v>13074722105</v>
      </c>
      <c r="AV147" t="s">
        <v>593</v>
      </c>
      <c r="AW147" t="s">
        <v>594</v>
      </c>
      <c r="AZ147" t="s">
        <v>334</v>
      </c>
      <c r="BA147" t="s">
        <v>335</v>
      </c>
      <c r="BB147" t="s">
        <v>136</v>
      </c>
      <c r="BC147" t="s">
        <v>136</v>
      </c>
      <c r="BD147" t="s">
        <v>148</v>
      </c>
      <c r="BE147" t="s">
        <v>136</v>
      </c>
      <c r="BF147" t="s">
        <v>136</v>
      </c>
      <c r="BG147" t="s">
        <v>134</v>
      </c>
      <c r="BH147" t="s">
        <v>136</v>
      </c>
      <c r="BN147" t="s">
        <v>24689</v>
      </c>
      <c r="BO147" t="s">
        <v>2952</v>
      </c>
      <c r="BP147">
        <v>4</v>
      </c>
      <c r="BQ147">
        <v>3</v>
      </c>
      <c r="BR147">
        <v>3</v>
      </c>
      <c r="BS147" s="1">
        <v>44161</v>
      </c>
      <c r="BT147" s="1">
        <v>44227</v>
      </c>
      <c r="BU147" s="1">
        <v>44161</v>
      </c>
      <c r="BV147" s="1">
        <v>44227</v>
      </c>
      <c r="BW147" t="s">
        <v>134</v>
      </c>
      <c r="CH147" s="5">
        <v>1682.33</v>
      </c>
      <c r="CI147" t="s">
        <v>597</v>
      </c>
      <c r="CJ147">
        <v>0</v>
      </c>
      <c r="CK147" t="s">
        <v>1362</v>
      </c>
      <c r="CL147" t="s">
        <v>136</v>
      </c>
      <c r="CM147" t="s">
        <v>354</v>
      </c>
      <c r="CN147" t="s">
        <v>945</v>
      </c>
      <c r="CO147" t="s">
        <v>2225</v>
      </c>
      <c r="CP147" t="s">
        <v>149</v>
      </c>
      <c r="CQ147">
        <v>6</v>
      </c>
      <c r="CR147">
        <v>0</v>
      </c>
      <c r="CS147" t="s">
        <v>136</v>
      </c>
      <c r="CT147" t="s">
        <v>134</v>
      </c>
      <c r="CU147" t="s">
        <v>136</v>
      </c>
      <c r="CV147" t="s">
        <v>136</v>
      </c>
      <c r="CW147" t="s">
        <v>134</v>
      </c>
      <c r="CX147">
        <v>50</v>
      </c>
      <c r="CY147" t="s">
        <v>134</v>
      </c>
      <c r="CZ147" t="s">
        <v>136</v>
      </c>
      <c r="DA147" t="s">
        <v>134</v>
      </c>
      <c r="DB147" t="s">
        <v>136</v>
      </c>
      <c r="DC147" t="s">
        <v>136</v>
      </c>
      <c r="DD147" t="s">
        <v>136</v>
      </c>
      <c r="DF147" t="s">
        <v>2226</v>
      </c>
      <c r="DG147" t="s">
        <v>16025</v>
      </c>
      <c r="DH147" t="s">
        <v>16020</v>
      </c>
      <c r="DI147" t="s">
        <v>584</v>
      </c>
      <c r="DJ147" s="4">
        <v>84627</v>
      </c>
      <c r="DK147" t="s">
        <v>3004</v>
      </c>
      <c r="DL147" t="s">
        <v>136</v>
      </c>
      <c r="DM147">
        <v>1</v>
      </c>
      <c r="DN147" t="s">
        <v>16025</v>
      </c>
      <c r="DO147" t="s">
        <v>16020</v>
      </c>
      <c r="DP147" t="s">
        <v>584</v>
      </c>
      <c r="DQ147" t="str">
        <f>"84627"</f>
        <v>84627</v>
      </c>
      <c r="DR147" t="s">
        <v>3004</v>
      </c>
      <c r="DS147" t="s">
        <v>605</v>
      </c>
      <c r="DT147">
        <v>10</v>
      </c>
      <c r="DU147">
        <v>17</v>
      </c>
      <c r="DV147" t="s">
        <v>136</v>
      </c>
      <c r="DW147" t="s">
        <v>136</v>
      </c>
      <c r="DX147" t="s">
        <v>134</v>
      </c>
      <c r="DY147" t="s">
        <v>136</v>
      </c>
      <c r="DZ147">
        <v>1</v>
      </c>
      <c r="EA147" t="s">
        <v>136</v>
      </c>
      <c r="EC147" s="5">
        <v>12.68</v>
      </c>
      <c r="ED147" s="5">
        <v>55</v>
      </c>
      <c r="EE147">
        <v>13074722105</v>
      </c>
      <c r="EF147" t="s">
        <v>593</v>
      </c>
      <c r="EG147" t="s">
        <v>148</v>
      </c>
      <c r="EH147">
        <v>0</v>
      </c>
    </row>
    <row r="148" spans="1:138" ht="15" customHeight="1" x14ac:dyDescent="0.35">
      <c r="A148" t="s">
        <v>10398</v>
      </c>
      <c r="B148" t="s">
        <v>157</v>
      </c>
      <c r="C148" s="1">
        <v>44103.545373032408</v>
      </c>
      <c r="D148" s="1">
        <v>44111</v>
      </c>
      <c r="E148" t="s">
        <v>133</v>
      </c>
      <c r="F148" t="s">
        <v>136</v>
      </c>
      <c r="G148" t="s">
        <v>135</v>
      </c>
      <c r="H148" t="s">
        <v>136</v>
      </c>
      <c r="I148" t="s">
        <v>10399</v>
      </c>
      <c r="K148" t="s">
        <v>10400</v>
      </c>
      <c r="L148" t="s">
        <v>10401</v>
      </c>
      <c r="M148" t="s">
        <v>10402</v>
      </c>
      <c r="N148" t="s">
        <v>995</v>
      </c>
      <c r="O148" s="4">
        <v>72040</v>
      </c>
      <c r="P148" t="s">
        <v>140</v>
      </c>
      <c r="R148">
        <v>18702565333</v>
      </c>
      <c r="T148">
        <v>112910</v>
      </c>
      <c r="U148" t="s">
        <v>10403</v>
      </c>
      <c r="V148" t="s">
        <v>5406</v>
      </c>
      <c r="X148" t="s">
        <v>429</v>
      </c>
      <c r="Y148" t="s">
        <v>10400</v>
      </c>
      <c r="Z148" t="s">
        <v>10401</v>
      </c>
      <c r="AA148" t="s">
        <v>10402</v>
      </c>
      <c r="AB148" t="s">
        <v>995</v>
      </c>
      <c r="AC148" s="4">
        <v>72040</v>
      </c>
      <c r="AD148" t="s">
        <v>140</v>
      </c>
      <c r="AF148">
        <v>18702565333</v>
      </c>
      <c r="AH148" t="s">
        <v>148</v>
      </c>
      <c r="AI148" t="s">
        <v>168</v>
      </c>
      <c r="AJ148" t="s">
        <v>456</v>
      </c>
      <c r="AK148" t="s">
        <v>457</v>
      </c>
      <c r="AM148" t="s">
        <v>458</v>
      </c>
      <c r="AO148" t="s">
        <v>459</v>
      </c>
      <c r="AP148" t="s">
        <v>460</v>
      </c>
      <c r="AQ148" s="4">
        <v>73737</v>
      </c>
      <c r="AR148" t="s">
        <v>140</v>
      </c>
      <c r="AT148">
        <v>15802274747</v>
      </c>
      <c r="AV148" t="s">
        <v>461</v>
      </c>
      <c r="AW148" t="s">
        <v>462</v>
      </c>
      <c r="AZ148" t="s">
        <v>334</v>
      </c>
      <c r="BA148" t="s">
        <v>335</v>
      </c>
      <c r="BB148" t="s">
        <v>136</v>
      </c>
      <c r="BC148" t="s">
        <v>136</v>
      </c>
      <c r="BD148" t="s">
        <v>148</v>
      </c>
      <c r="BE148" t="s">
        <v>136</v>
      </c>
      <c r="BF148" t="s">
        <v>136</v>
      </c>
      <c r="BG148" t="s">
        <v>134</v>
      </c>
      <c r="BH148" t="s">
        <v>136</v>
      </c>
      <c r="BN148" t="s">
        <v>10404</v>
      </c>
      <c r="BO148" t="s">
        <v>464</v>
      </c>
      <c r="BP148">
        <v>1</v>
      </c>
      <c r="BQ148">
        <v>1</v>
      </c>
      <c r="BR148">
        <v>1</v>
      </c>
      <c r="BS148" s="1">
        <v>44166</v>
      </c>
      <c r="BT148" s="1">
        <v>44287</v>
      </c>
      <c r="BU148" s="1">
        <v>44166</v>
      </c>
      <c r="BV148" s="1">
        <v>44287</v>
      </c>
      <c r="BW148" t="s">
        <v>136</v>
      </c>
      <c r="BX148">
        <v>40</v>
      </c>
      <c r="BY148">
        <v>0</v>
      </c>
      <c r="BZ148">
        <v>7</v>
      </c>
      <c r="CA148">
        <v>7</v>
      </c>
      <c r="CB148">
        <v>7</v>
      </c>
      <c r="CC148">
        <v>7</v>
      </c>
      <c r="CD148">
        <v>7</v>
      </c>
      <c r="CE148">
        <v>5</v>
      </c>
      <c r="CF148" t="str">
        <f>"9:00 AM"</f>
        <v>9:00 AM</v>
      </c>
      <c r="CG148" t="str">
        <f>"5:00 PM"</f>
        <v>5:00 PM</v>
      </c>
      <c r="CH148" s="5">
        <v>11.83</v>
      </c>
      <c r="CI148" t="s">
        <v>146</v>
      </c>
      <c r="CL148" t="s">
        <v>136</v>
      </c>
      <c r="CM148" t="s">
        <v>312</v>
      </c>
      <c r="CN148" t="s">
        <v>148</v>
      </c>
      <c r="CO148" t="s">
        <v>465</v>
      </c>
      <c r="CP148" t="s">
        <v>149</v>
      </c>
      <c r="CQ148">
        <v>3</v>
      </c>
      <c r="CR148">
        <v>0</v>
      </c>
      <c r="CS148" t="s">
        <v>136</v>
      </c>
      <c r="CT148" t="s">
        <v>134</v>
      </c>
      <c r="CU148" t="s">
        <v>136</v>
      </c>
      <c r="CV148" t="s">
        <v>134</v>
      </c>
      <c r="CW148" t="s">
        <v>134</v>
      </c>
      <c r="CX148">
        <v>50</v>
      </c>
      <c r="CY148" t="s">
        <v>134</v>
      </c>
      <c r="CZ148" t="s">
        <v>134</v>
      </c>
      <c r="DA148" t="s">
        <v>134</v>
      </c>
      <c r="DB148" t="s">
        <v>136</v>
      </c>
      <c r="DC148" t="s">
        <v>134</v>
      </c>
      <c r="DD148" t="s">
        <v>136</v>
      </c>
      <c r="DF148" t="s">
        <v>466</v>
      </c>
      <c r="DG148" t="s">
        <v>10405</v>
      </c>
      <c r="DH148" t="s">
        <v>10402</v>
      </c>
      <c r="DI148" t="s">
        <v>995</v>
      </c>
      <c r="DJ148" s="4">
        <v>72040</v>
      </c>
      <c r="DK148" t="s">
        <v>5589</v>
      </c>
      <c r="DL148" t="s">
        <v>136</v>
      </c>
      <c r="DM148">
        <v>1</v>
      </c>
      <c r="DN148" t="s">
        <v>10406</v>
      </c>
      <c r="DO148" t="s">
        <v>10402</v>
      </c>
      <c r="DP148" t="s">
        <v>995</v>
      </c>
      <c r="DQ148" t="str">
        <f>"72040"</f>
        <v>72040</v>
      </c>
      <c r="DR148" t="s">
        <v>5589</v>
      </c>
      <c r="DS148" t="s">
        <v>551</v>
      </c>
      <c r="DT148">
        <v>1</v>
      </c>
      <c r="DU148">
        <v>4</v>
      </c>
      <c r="DV148" t="s">
        <v>134</v>
      </c>
      <c r="DW148" t="s">
        <v>134</v>
      </c>
      <c r="DX148" t="s">
        <v>134</v>
      </c>
      <c r="DY148" t="s">
        <v>136</v>
      </c>
      <c r="DZ148">
        <v>1</v>
      </c>
      <c r="EA148" t="s">
        <v>136</v>
      </c>
      <c r="EC148" s="5">
        <v>12.68</v>
      </c>
      <c r="ED148" s="5">
        <v>55</v>
      </c>
      <c r="EE148">
        <v>18702565333</v>
      </c>
      <c r="EF148" t="s">
        <v>10407</v>
      </c>
      <c r="EG148" t="s">
        <v>148</v>
      </c>
      <c r="EH148">
        <v>0</v>
      </c>
    </row>
    <row r="149" spans="1:138" ht="15" customHeight="1" x14ac:dyDescent="0.35">
      <c r="A149" t="s">
        <v>1317</v>
      </c>
      <c r="B149" t="s">
        <v>273</v>
      </c>
      <c r="C149" s="1">
        <v>44103.797520717591</v>
      </c>
      <c r="D149" s="1">
        <v>44111</v>
      </c>
      <c r="E149" t="s">
        <v>133</v>
      </c>
      <c r="F149" t="s">
        <v>134</v>
      </c>
      <c r="G149" t="s">
        <v>135</v>
      </c>
      <c r="H149" t="s">
        <v>134</v>
      </c>
      <c r="I149" t="s">
        <v>1318</v>
      </c>
      <c r="K149" t="s">
        <v>1319</v>
      </c>
      <c r="M149" t="s">
        <v>1320</v>
      </c>
      <c r="N149" t="s">
        <v>395</v>
      </c>
      <c r="O149" s="4">
        <v>92907</v>
      </c>
      <c r="P149" t="s">
        <v>140</v>
      </c>
      <c r="R149">
        <v>18314436855</v>
      </c>
      <c r="T149">
        <v>115115</v>
      </c>
      <c r="U149" t="s">
        <v>1321</v>
      </c>
      <c r="V149" t="s">
        <v>1322</v>
      </c>
      <c r="X149" t="s">
        <v>1323</v>
      </c>
      <c r="Y149" t="s">
        <v>1319</v>
      </c>
      <c r="AA149" t="s">
        <v>1320</v>
      </c>
      <c r="AB149" t="s">
        <v>395</v>
      </c>
      <c r="AC149" s="4">
        <v>93907</v>
      </c>
      <c r="AD149" t="s">
        <v>140</v>
      </c>
      <c r="AF149">
        <v>18314436855</v>
      </c>
      <c r="AH149" t="s">
        <v>1324</v>
      </c>
      <c r="AI149" t="s">
        <v>226</v>
      </c>
      <c r="AJ149" t="s">
        <v>401</v>
      </c>
      <c r="AK149" t="s">
        <v>402</v>
      </c>
      <c r="AL149" t="s">
        <v>403</v>
      </c>
      <c r="AM149" t="s">
        <v>404</v>
      </c>
      <c r="AO149" t="s">
        <v>405</v>
      </c>
      <c r="AP149" t="s">
        <v>395</v>
      </c>
      <c r="AQ149" s="4">
        <v>92106</v>
      </c>
      <c r="AR149" t="s">
        <v>140</v>
      </c>
      <c r="AT149">
        <v>16192696164</v>
      </c>
      <c r="AV149" t="s">
        <v>406</v>
      </c>
      <c r="AW149" t="s">
        <v>407</v>
      </c>
      <c r="AX149" t="s">
        <v>395</v>
      </c>
      <c r="AY149" t="s">
        <v>408</v>
      </c>
      <c r="AZ149" t="s">
        <v>821</v>
      </c>
      <c r="BA149" t="s">
        <v>822</v>
      </c>
      <c r="BB149" t="s">
        <v>134</v>
      </c>
      <c r="BC149" t="s">
        <v>134</v>
      </c>
      <c r="BD149" t="s">
        <v>134</v>
      </c>
      <c r="BE149" t="s">
        <v>134</v>
      </c>
      <c r="BF149" t="s">
        <v>136</v>
      </c>
      <c r="BG149" t="s">
        <v>134</v>
      </c>
      <c r="BH149" t="s">
        <v>136</v>
      </c>
      <c r="BN149" t="s">
        <v>1325</v>
      </c>
      <c r="BO149" t="s">
        <v>1326</v>
      </c>
      <c r="BP149">
        <v>5</v>
      </c>
      <c r="BQ149">
        <v>5</v>
      </c>
      <c r="BS149" s="1">
        <v>44105</v>
      </c>
      <c r="BT149" s="1">
        <v>44204</v>
      </c>
      <c r="BU149" s="1">
        <v>44105</v>
      </c>
      <c r="BV149" s="1">
        <v>44204</v>
      </c>
      <c r="BW149" t="s">
        <v>136</v>
      </c>
      <c r="BX149">
        <v>40</v>
      </c>
      <c r="BY149">
        <v>0</v>
      </c>
      <c r="BZ149">
        <v>7</v>
      </c>
      <c r="CA149">
        <v>7</v>
      </c>
      <c r="CB149">
        <v>7</v>
      </c>
      <c r="CC149">
        <v>7</v>
      </c>
      <c r="CD149">
        <v>7</v>
      </c>
      <c r="CE149">
        <v>5</v>
      </c>
      <c r="CF149" t="str">
        <f>"6:00 AM"</f>
        <v>6:00 AM</v>
      </c>
      <c r="CG149" t="str">
        <f>"1:00 PM"</f>
        <v>1:00 PM</v>
      </c>
      <c r="CH149" s="5">
        <v>14.77</v>
      </c>
      <c r="CI149" t="s">
        <v>146</v>
      </c>
      <c r="CL149" t="s">
        <v>136</v>
      </c>
      <c r="CM149" t="s">
        <v>147</v>
      </c>
      <c r="CN149" t="s">
        <v>148</v>
      </c>
      <c r="CO149" t="s">
        <v>1327</v>
      </c>
      <c r="CP149" t="s">
        <v>149</v>
      </c>
      <c r="CQ149">
        <v>3</v>
      </c>
      <c r="CR149">
        <v>0</v>
      </c>
      <c r="CS149" t="s">
        <v>136</v>
      </c>
      <c r="CT149" t="s">
        <v>136</v>
      </c>
      <c r="CU149" t="s">
        <v>136</v>
      </c>
      <c r="CV149" t="s">
        <v>134</v>
      </c>
      <c r="CW149" t="s">
        <v>134</v>
      </c>
      <c r="CX149">
        <v>90</v>
      </c>
      <c r="CY149" t="s">
        <v>134</v>
      </c>
      <c r="CZ149" t="s">
        <v>134</v>
      </c>
      <c r="DA149" t="s">
        <v>134</v>
      </c>
      <c r="DB149" t="s">
        <v>134</v>
      </c>
      <c r="DC149" t="s">
        <v>134</v>
      </c>
      <c r="DD149" t="s">
        <v>136</v>
      </c>
      <c r="DF149" t="s">
        <v>1328</v>
      </c>
      <c r="DG149" t="s">
        <v>1329</v>
      </c>
      <c r="DH149" t="s">
        <v>1330</v>
      </c>
      <c r="DI149" t="s">
        <v>395</v>
      </c>
      <c r="DJ149" s="4">
        <v>95012</v>
      </c>
      <c r="DK149" t="s">
        <v>1331</v>
      </c>
      <c r="DL149" t="s">
        <v>134</v>
      </c>
      <c r="DM149">
        <v>7</v>
      </c>
      <c r="DN149" t="s">
        <v>1332</v>
      </c>
      <c r="DO149" t="s">
        <v>1320</v>
      </c>
      <c r="DP149" t="s">
        <v>395</v>
      </c>
      <c r="DQ149" t="str">
        <f>"93901"</f>
        <v>93901</v>
      </c>
      <c r="DR149" t="s">
        <v>1331</v>
      </c>
      <c r="DS149" t="s">
        <v>420</v>
      </c>
      <c r="DT149">
        <v>2</v>
      </c>
      <c r="DU149">
        <v>6</v>
      </c>
      <c r="DV149" t="s">
        <v>134</v>
      </c>
      <c r="DW149" t="s">
        <v>134</v>
      </c>
      <c r="DX149" t="s">
        <v>134</v>
      </c>
      <c r="DY149" t="s">
        <v>136</v>
      </c>
      <c r="DZ149">
        <v>1</v>
      </c>
      <c r="EA149" t="s">
        <v>134</v>
      </c>
      <c r="EB149" s="5">
        <v>12.68</v>
      </c>
      <c r="EC149" s="5">
        <v>12.68</v>
      </c>
      <c r="ED149" s="5">
        <v>55</v>
      </c>
      <c r="EE149">
        <v>18312141970</v>
      </c>
      <c r="EF149" t="s">
        <v>1324</v>
      </c>
      <c r="EG149" t="s">
        <v>148</v>
      </c>
      <c r="EH149">
        <v>0</v>
      </c>
    </row>
    <row r="150" spans="1:138" ht="15" customHeight="1" x14ac:dyDescent="0.35">
      <c r="A150" t="s">
        <v>11264</v>
      </c>
      <c r="B150" t="s">
        <v>361</v>
      </c>
      <c r="C150" s="1">
        <v>44060.576790277781</v>
      </c>
      <c r="D150" s="1">
        <v>44112</v>
      </c>
      <c r="E150" t="s">
        <v>133</v>
      </c>
      <c r="F150" t="s">
        <v>136</v>
      </c>
      <c r="G150" t="s">
        <v>135</v>
      </c>
      <c r="H150" t="s">
        <v>136</v>
      </c>
      <c r="I150" t="s">
        <v>11265</v>
      </c>
      <c r="K150" t="s">
        <v>11266</v>
      </c>
      <c r="M150" t="s">
        <v>11267</v>
      </c>
      <c r="N150" t="s">
        <v>893</v>
      </c>
      <c r="O150" s="4">
        <v>14420</v>
      </c>
      <c r="P150" t="s">
        <v>140</v>
      </c>
      <c r="R150">
        <v>15857474300</v>
      </c>
      <c r="T150">
        <v>111331</v>
      </c>
      <c r="U150" t="s">
        <v>11268</v>
      </c>
      <c r="V150" t="s">
        <v>11269</v>
      </c>
      <c r="X150" t="s">
        <v>2297</v>
      </c>
      <c r="Y150" t="s">
        <v>11266</v>
      </c>
      <c r="AA150" t="s">
        <v>11267</v>
      </c>
      <c r="AB150" t="s">
        <v>893</v>
      </c>
      <c r="AC150" s="4">
        <v>14420</v>
      </c>
      <c r="AD150" t="s">
        <v>140</v>
      </c>
      <c r="AF150">
        <v>15857474300</v>
      </c>
      <c r="AH150" t="s">
        <v>1134</v>
      </c>
      <c r="AI150" t="s">
        <v>168</v>
      </c>
      <c r="AJ150" t="s">
        <v>1135</v>
      </c>
      <c r="AK150" t="s">
        <v>1136</v>
      </c>
      <c r="AL150" t="s">
        <v>229</v>
      </c>
      <c r="AM150" t="s">
        <v>1137</v>
      </c>
      <c r="AN150" t="s">
        <v>1138</v>
      </c>
      <c r="AO150" t="s">
        <v>1139</v>
      </c>
      <c r="AP150" t="s">
        <v>537</v>
      </c>
      <c r="AQ150" s="4">
        <v>28327</v>
      </c>
      <c r="AR150" t="s">
        <v>140</v>
      </c>
      <c r="AT150">
        <v>19109476004</v>
      </c>
      <c r="AV150" t="s">
        <v>1140</v>
      </c>
      <c r="AW150" t="s">
        <v>1141</v>
      </c>
      <c r="AZ150" t="s">
        <v>175</v>
      </c>
      <c r="BA150" t="s">
        <v>176</v>
      </c>
      <c r="BB150" t="s">
        <v>136</v>
      </c>
      <c r="BC150" t="s">
        <v>136</v>
      </c>
      <c r="BD150" t="s">
        <v>148</v>
      </c>
      <c r="BE150" t="s">
        <v>136</v>
      </c>
      <c r="BF150" t="s">
        <v>136</v>
      </c>
      <c r="BG150" t="s">
        <v>134</v>
      </c>
      <c r="BH150" t="s">
        <v>136</v>
      </c>
      <c r="BN150" t="s">
        <v>11270</v>
      </c>
      <c r="BO150" t="s">
        <v>11188</v>
      </c>
      <c r="BP150">
        <v>65</v>
      </c>
      <c r="BQ150">
        <v>9</v>
      </c>
      <c r="BR150">
        <v>9</v>
      </c>
      <c r="BS150" s="1">
        <v>44119</v>
      </c>
      <c r="BT150" s="1">
        <v>44165</v>
      </c>
      <c r="BU150" s="1">
        <v>44119</v>
      </c>
      <c r="BV150" s="1">
        <v>44165</v>
      </c>
      <c r="BW150" t="s">
        <v>136</v>
      </c>
      <c r="BX150">
        <v>40</v>
      </c>
      <c r="BY150">
        <v>0</v>
      </c>
      <c r="BZ150">
        <v>7</v>
      </c>
      <c r="CA150">
        <v>7</v>
      </c>
      <c r="CB150">
        <v>7</v>
      </c>
      <c r="CC150">
        <v>7</v>
      </c>
      <c r="CD150">
        <v>7</v>
      </c>
      <c r="CE150">
        <v>5</v>
      </c>
      <c r="CF150" t="str">
        <f>"7:30 AM"</f>
        <v>7:30 AM</v>
      </c>
      <c r="CG150" t="str">
        <f>"3:30 PM"</f>
        <v>3:30 PM</v>
      </c>
      <c r="CH150" s="5">
        <v>14.29</v>
      </c>
      <c r="CI150" t="s">
        <v>146</v>
      </c>
      <c r="CL150" t="s">
        <v>134</v>
      </c>
      <c r="CM150" t="s">
        <v>147</v>
      </c>
      <c r="CN150" t="s">
        <v>148</v>
      </c>
      <c r="CO150" t="s">
        <v>11271</v>
      </c>
      <c r="CP150" t="s">
        <v>149</v>
      </c>
      <c r="CQ150">
        <v>3</v>
      </c>
      <c r="CR150">
        <v>0</v>
      </c>
      <c r="CS150" t="s">
        <v>136</v>
      </c>
      <c r="CT150" t="s">
        <v>136</v>
      </c>
      <c r="CU150" t="s">
        <v>136</v>
      </c>
      <c r="CV150" t="s">
        <v>134</v>
      </c>
      <c r="CW150" t="s">
        <v>134</v>
      </c>
      <c r="CX150">
        <v>75</v>
      </c>
      <c r="CY150" t="s">
        <v>134</v>
      </c>
      <c r="CZ150" t="s">
        <v>134</v>
      </c>
      <c r="DA150" t="s">
        <v>134</v>
      </c>
      <c r="DB150" t="s">
        <v>134</v>
      </c>
      <c r="DC150" t="s">
        <v>134</v>
      </c>
      <c r="DD150" t="s">
        <v>136</v>
      </c>
      <c r="DF150" t="s">
        <v>11272</v>
      </c>
      <c r="DG150" t="s">
        <v>11266</v>
      </c>
      <c r="DH150" t="s">
        <v>11267</v>
      </c>
      <c r="DI150" t="s">
        <v>893</v>
      </c>
      <c r="DJ150" s="4">
        <v>14420</v>
      </c>
      <c r="DK150" t="s">
        <v>997</v>
      </c>
      <c r="DL150" t="s">
        <v>134</v>
      </c>
      <c r="DM150">
        <v>6</v>
      </c>
      <c r="DN150" t="s">
        <v>11273</v>
      </c>
      <c r="DO150" t="s">
        <v>10147</v>
      </c>
      <c r="DP150" t="s">
        <v>893</v>
      </c>
      <c r="DQ150" t="str">
        <f>"14098"</f>
        <v>14098</v>
      </c>
      <c r="DR150" t="s">
        <v>1250</v>
      </c>
      <c r="DS150" t="s">
        <v>830</v>
      </c>
      <c r="DT150">
        <v>1</v>
      </c>
      <c r="DU150">
        <v>9</v>
      </c>
      <c r="DV150" t="s">
        <v>134</v>
      </c>
      <c r="DW150" t="s">
        <v>134</v>
      </c>
      <c r="DX150" t="s">
        <v>134</v>
      </c>
      <c r="DY150" t="s">
        <v>136</v>
      </c>
      <c r="DZ150">
        <v>4</v>
      </c>
      <c r="EA150" t="s">
        <v>136</v>
      </c>
      <c r="EC150" s="5">
        <v>12.68</v>
      </c>
      <c r="ED150" s="5">
        <v>55</v>
      </c>
      <c r="EE150">
        <v>18774669757</v>
      </c>
      <c r="EF150" t="s">
        <v>148</v>
      </c>
      <c r="EG150" t="s">
        <v>7435</v>
      </c>
      <c r="EH150">
        <v>4</v>
      </c>
    </row>
    <row r="151" spans="1:138" ht="15" customHeight="1" x14ac:dyDescent="0.35">
      <c r="A151" t="s">
        <v>10780</v>
      </c>
      <c r="B151" t="s">
        <v>157</v>
      </c>
      <c r="C151" s="1">
        <v>44075.713832986112</v>
      </c>
      <c r="D151" s="1">
        <v>44112</v>
      </c>
      <c r="E151" t="s">
        <v>133</v>
      </c>
      <c r="F151" t="s">
        <v>136</v>
      </c>
      <c r="G151" t="s">
        <v>135</v>
      </c>
      <c r="H151" t="s">
        <v>136</v>
      </c>
      <c r="I151" t="s">
        <v>10781</v>
      </c>
      <c r="K151" t="s">
        <v>10782</v>
      </c>
      <c r="M151" t="s">
        <v>10783</v>
      </c>
      <c r="N151" t="s">
        <v>537</v>
      </c>
      <c r="O151" s="4">
        <v>28103</v>
      </c>
      <c r="P151" t="s">
        <v>140</v>
      </c>
      <c r="R151">
        <v>17046243581</v>
      </c>
      <c r="T151">
        <v>1121</v>
      </c>
      <c r="U151" t="s">
        <v>10784</v>
      </c>
      <c r="V151" t="s">
        <v>1942</v>
      </c>
      <c r="X151" t="s">
        <v>224</v>
      </c>
      <c r="Y151" t="s">
        <v>10782</v>
      </c>
      <c r="AA151" t="s">
        <v>10783</v>
      </c>
      <c r="AB151" t="s">
        <v>537</v>
      </c>
      <c r="AC151" s="4">
        <v>28103</v>
      </c>
      <c r="AD151" t="s">
        <v>140</v>
      </c>
      <c r="AF151">
        <v>17042544881</v>
      </c>
      <c r="AH151" t="s">
        <v>10785</v>
      </c>
      <c r="AI151" t="s">
        <v>168</v>
      </c>
      <c r="AJ151" t="s">
        <v>10786</v>
      </c>
      <c r="AK151" t="s">
        <v>10787</v>
      </c>
      <c r="AL151" t="s">
        <v>1979</v>
      </c>
      <c r="AM151" t="s">
        <v>10788</v>
      </c>
      <c r="AO151" t="s">
        <v>10789</v>
      </c>
      <c r="AP151" t="s">
        <v>395</v>
      </c>
      <c r="AQ151" s="4">
        <v>92024</v>
      </c>
      <c r="AR151" t="s">
        <v>140</v>
      </c>
      <c r="AT151">
        <v>17857600601</v>
      </c>
      <c r="AV151" t="s">
        <v>10790</v>
      </c>
      <c r="AW151" t="s">
        <v>10791</v>
      </c>
      <c r="AZ151" t="s">
        <v>334</v>
      </c>
      <c r="BA151" t="s">
        <v>335</v>
      </c>
      <c r="BB151" t="s">
        <v>136</v>
      </c>
      <c r="BC151" t="s">
        <v>136</v>
      </c>
      <c r="BD151" t="s">
        <v>148</v>
      </c>
      <c r="BE151" t="s">
        <v>136</v>
      </c>
      <c r="BF151" t="s">
        <v>136</v>
      </c>
      <c r="BG151" t="s">
        <v>134</v>
      </c>
      <c r="BH151" t="s">
        <v>136</v>
      </c>
      <c r="BN151" t="s">
        <v>10792</v>
      </c>
      <c r="BO151" t="s">
        <v>10793</v>
      </c>
      <c r="BP151">
        <v>2</v>
      </c>
      <c r="BQ151">
        <v>2</v>
      </c>
      <c r="BR151">
        <v>2</v>
      </c>
      <c r="BS151" s="1">
        <v>44129</v>
      </c>
      <c r="BT151" s="1">
        <v>44331</v>
      </c>
      <c r="BU151" s="1">
        <v>44129</v>
      </c>
      <c r="BV151" s="1">
        <v>44331</v>
      </c>
      <c r="BW151" t="s">
        <v>136</v>
      </c>
      <c r="BX151">
        <v>40</v>
      </c>
      <c r="BY151">
        <v>0</v>
      </c>
      <c r="BZ151">
        <v>8</v>
      </c>
      <c r="CA151">
        <v>8</v>
      </c>
      <c r="CB151">
        <v>8</v>
      </c>
      <c r="CC151">
        <v>8</v>
      </c>
      <c r="CD151">
        <v>8</v>
      </c>
      <c r="CE151">
        <v>0</v>
      </c>
      <c r="CF151" t="str">
        <f>"8:00 AM"</f>
        <v>8:00 AM</v>
      </c>
      <c r="CG151" t="str">
        <f>"5:30 AM"</f>
        <v>5:30 AM</v>
      </c>
      <c r="CH151" s="5">
        <v>12.67</v>
      </c>
      <c r="CI151" t="s">
        <v>146</v>
      </c>
      <c r="CJ151">
        <v>0</v>
      </c>
      <c r="CK151" t="s">
        <v>180</v>
      </c>
      <c r="CL151" t="s">
        <v>136</v>
      </c>
      <c r="CM151" t="s">
        <v>312</v>
      </c>
      <c r="CN151" t="s">
        <v>148</v>
      </c>
      <c r="CO151" t="s">
        <v>10794</v>
      </c>
      <c r="CP151" t="s">
        <v>149</v>
      </c>
      <c r="CQ151">
        <v>3</v>
      </c>
      <c r="CR151">
        <v>0</v>
      </c>
      <c r="CS151" t="s">
        <v>136</v>
      </c>
      <c r="CT151" t="s">
        <v>134</v>
      </c>
      <c r="CU151" t="s">
        <v>136</v>
      </c>
      <c r="CV151" t="s">
        <v>136</v>
      </c>
      <c r="CW151" t="s">
        <v>134</v>
      </c>
      <c r="CX151">
        <v>100</v>
      </c>
      <c r="CY151" t="s">
        <v>136</v>
      </c>
      <c r="CZ151" t="s">
        <v>136</v>
      </c>
      <c r="DA151" t="s">
        <v>136</v>
      </c>
      <c r="DB151" t="s">
        <v>136</v>
      </c>
      <c r="DC151" t="s">
        <v>136</v>
      </c>
      <c r="DD151" t="s">
        <v>136</v>
      </c>
      <c r="DF151" t="s">
        <v>10795</v>
      </c>
      <c r="DG151" t="s">
        <v>10782</v>
      </c>
      <c r="DH151" t="s">
        <v>10783</v>
      </c>
      <c r="DI151" t="s">
        <v>537</v>
      </c>
      <c r="DJ151" s="4">
        <v>28103</v>
      </c>
      <c r="DK151" t="s">
        <v>858</v>
      </c>
      <c r="DL151" t="s">
        <v>136</v>
      </c>
      <c r="DM151">
        <v>1</v>
      </c>
      <c r="DN151" t="s">
        <v>10796</v>
      </c>
      <c r="DO151" t="s">
        <v>10797</v>
      </c>
      <c r="DP151" t="s">
        <v>837</v>
      </c>
      <c r="DQ151" t="str">
        <f>"29728"</f>
        <v>29728</v>
      </c>
      <c r="DR151" t="s">
        <v>860</v>
      </c>
      <c r="DS151" t="s">
        <v>10798</v>
      </c>
      <c r="DT151">
        <v>1</v>
      </c>
      <c r="DU151">
        <v>2</v>
      </c>
      <c r="DV151" t="s">
        <v>136</v>
      </c>
      <c r="DW151" t="s">
        <v>134</v>
      </c>
      <c r="DX151" t="s">
        <v>136</v>
      </c>
      <c r="DY151" t="s">
        <v>136</v>
      </c>
      <c r="DZ151">
        <v>1</v>
      </c>
      <c r="EA151" t="s">
        <v>136</v>
      </c>
      <c r="EC151" s="5">
        <v>12.68</v>
      </c>
      <c r="ED151" s="5">
        <v>55</v>
      </c>
      <c r="EE151">
        <v>17042544881</v>
      </c>
      <c r="EF151" t="s">
        <v>10785</v>
      </c>
      <c r="EG151" t="s">
        <v>148</v>
      </c>
      <c r="EH151">
        <v>0</v>
      </c>
    </row>
    <row r="152" spans="1:138" ht="15" customHeight="1" x14ac:dyDescent="0.35">
      <c r="A152" t="s">
        <v>8721</v>
      </c>
      <c r="B152" t="s">
        <v>157</v>
      </c>
      <c r="C152" s="1">
        <v>44084.408128587966</v>
      </c>
      <c r="D152" s="1">
        <v>44112</v>
      </c>
      <c r="E152" t="s">
        <v>133</v>
      </c>
      <c r="F152" t="s">
        <v>134</v>
      </c>
      <c r="G152" t="s">
        <v>135</v>
      </c>
      <c r="H152" t="s">
        <v>136</v>
      </c>
      <c r="I152" t="s">
        <v>2457</v>
      </c>
      <c r="K152" t="s">
        <v>2458</v>
      </c>
      <c r="M152" t="s">
        <v>2459</v>
      </c>
      <c r="N152" t="s">
        <v>139</v>
      </c>
      <c r="O152" s="4">
        <v>33430</v>
      </c>
      <c r="P152" t="s">
        <v>140</v>
      </c>
      <c r="R152">
        <v>15619961148</v>
      </c>
      <c r="T152">
        <v>11511</v>
      </c>
      <c r="U152" t="s">
        <v>2460</v>
      </c>
      <c r="V152" t="s">
        <v>1225</v>
      </c>
      <c r="W152" t="s">
        <v>2461</v>
      </c>
      <c r="X152" t="s">
        <v>2462</v>
      </c>
      <c r="Y152" t="s">
        <v>2458</v>
      </c>
      <c r="AA152" t="s">
        <v>2459</v>
      </c>
      <c r="AB152" t="s">
        <v>139</v>
      </c>
      <c r="AC152" s="4">
        <v>33430</v>
      </c>
      <c r="AD152" t="s">
        <v>140</v>
      </c>
      <c r="AF152">
        <v>15619961148</v>
      </c>
      <c r="AH152" t="s">
        <v>1134</v>
      </c>
      <c r="AI152" t="s">
        <v>168</v>
      </c>
      <c r="AJ152" t="s">
        <v>1135</v>
      </c>
      <c r="AK152" t="s">
        <v>1136</v>
      </c>
      <c r="AL152" t="s">
        <v>229</v>
      </c>
      <c r="AM152" t="s">
        <v>1137</v>
      </c>
      <c r="AN152" t="s">
        <v>1138</v>
      </c>
      <c r="AO152" t="s">
        <v>1139</v>
      </c>
      <c r="AP152" t="s">
        <v>537</v>
      </c>
      <c r="AQ152" s="4">
        <v>28327</v>
      </c>
      <c r="AR152" t="s">
        <v>140</v>
      </c>
      <c r="AT152">
        <v>19109476004</v>
      </c>
      <c r="AV152" t="s">
        <v>1140</v>
      </c>
      <c r="AW152" t="s">
        <v>1141</v>
      </c>
      <c r="AZ152" t="s">
        <v>175</v>
      </c>
      <c r="BA152" t="s">
        <v>176</v>
      </c>
      <c r="BB152" t="s">
        <v>134</v>
      </c>
      <c r="BC152" t="s">
        <v>134</v>
      </c>
      <c r="BD152" t="s">
        <v>134</v>
      </c>
      <c r="BE152" t="s">
        <v>134</v>
      </c>
      <c r="BF152" t="s">
        <v>136</v>
      </c>
      <c r="BG152" t="s">
        <v>134</v>
      </c>
      <c r="BH152" t="s">
        <v>136</v>
      </c>
      <c r="BN152" t="s">
        <v>8722</v>
      </c>
      <c r="BO152" t="s">
        <v>2464</v>
      </c>
      <c r="BP152">
        <v>55</v>
      </c>
      <c r="BQ152">
        <v>31</v>
      </c>
      <c r="BR152">
        <v>31</v>
      </c>
      <c r="BS152" s="1">
        <v>44145</v>
      </c>
      <c r="BT152" s="1">
        <v>44328</v>
      </c>
      <c r="BU152" s="1">
        <v>44145</v>
      </c>
      <c r="BV152" s="1">
        <v>44328</v>
      </c>
      <c r="BW152" t="s">
        <v>136</v>
      </c>
      <c r="BX152">
        <v>36</v>
      </c>
      <c r="BY152">
        <v>0</v>
      </c>
      <c r="BZ152">
        <v>6</v>
      </c>
      <c r="CA152">
        <v>6</v>
      </c>
      <c r="CB152">
        <v>6</v>
      </c>
      <c r="CC152">
        <v>6</v>
      </c>
      <c r="CD152">
        <v>6</v>
      </c>
      <c r="CE152">
        <v>6</v>
      </c>
      <c r="CF152" t="str">
        <f>"7:00 AM"</f>
        <v>7:00 AM</v>
      </c>
      <c r="CG152" t="str">
        <f>"2:00 PM"</f>
        <v>2:00 PM</v>
      </c>
      <c r="CH152" s="5">
        <v>11.71</v>
      </c>
      <c r="CI152" t="s">
        <v>146</v>
      </c>
      <c r="CL152" t="s">
        <v>134</v>
      </c>
      <c r="CM152" t="s">
        <v>147</v>
      </c>
      <c r="CN152" t="s">
        <v>148</v>
      </c>
      <c r="CO152" t="s">
        <v>8723</v>
      </c>
      <c r="CP152" t="s">
        <v>149</v>
      </c>
      <c r="CQ152">
        <v>3</v>
      </c>
      <c r="CR152">
        <v>0</v>
      </c>
      <c r="CS152" t="s">
        <v>136</v>
      </c>
      <c r="CT152" t="s">
        <v>136</v>
      </c>
      <c r="CU152" t="s">
        <v>136</v>
      </c>
      <c r="CV152" t="s">
        <v>134</v>
      </c>
      <c r="CW152" t="s">
        <v>134</v>
      </c>
      <c r="CX152">
        <v>50</v>
      </c>
      <c r="CY152" t="s">
        <v>134</v>
      </c>
      <c r="CZ152" t="s">
        <v>134</v>
      </c>
      <c r="DA152" t="s">
        <v>134</v>
      </c>
      <c r="DB152" t="s">
        <v>134</v>
      </c>
      <c r="DC152" t="s">
        <v>134</v>
      </c>
      <c r="DD152" t="s">
        <v>136</v>
      </c>
      <c r="DF152" t="s">
        <v>2465</v>
      </c>
      <c r="DG152" t="s">
        <v>8724</v>
      </c>
      <c r="DH152" t="s">
        <v>8725</v>
      </c>
      <c r="DI152" t="s">
        <v>139</v>
      </c>
      <c r="DJ152" s="4">
        <v>33430</v>
      </c>
      <c r="DK152" t="s">
        <v>1400</v>
      </c>
      <c r="DL152" t="s">
        <v>134</v>
      </c>
      <c r="DM152">
        <v>67</v>
      </c>
      <c r="DN152" t="s">
        <v>8724</v>
      </c>
      <c r="DO152" t="s">
        <v>8725</v>
      </c>
      <c r="DP152" t="s">
        <v>139</v>
      </c>
      <c r="DQ152" t="str">
        <f>"33430"</f>
        <v>33430</v>
      </c>
      <c r="DR152" t="s">
        <v>1400</v>
      </c>
      <c r="DS152" t="s">
        <v>861</v>
      </c>
      <c r="DT152">
        <v>4</v>
      </c>
      <c r="DU152">
        <v>275</v>
      </c>
      <c r="DV152" t="s">
        <v>134</v>
      </c>
      <c r="DW152" t="s">
        <v>134</v>
      </c>
      <c r="DX152" t="s">
        <v>134</v>
      </c>
      <c r="DY152" t="s">
        <v>136</v>
      </c>
      <c r="DZ152">
        <v>2</v>
      </c>
      <c r="EA152" t="s">
        <v>134</v>
      </c>
      <c r="EB152" s="5">
        <v>12.68</v>
      </c>
      <c r="EC152" s="5">
        <v>12.68</v>
      </c>
      <c r="ED152" s="5">
        <v>55</v>
      </c>
      <c r="EE152">
        <v>15619961148</v>
      </c>
      <c r="EF152" t="s">
        <v>148</v>
      </c>
      <c r="EG152" t="s">
        <v>1145</v>
      </c>
      <c r="EH152">
        <v>19</v>
      </c>
    </row>
    <row r="153" spans="1:138" ht="15" customHeight="1" x14ac:dyDescent="0.35">
      <c r="A153" t="s">
        <v>10282</v>
      </c>
      <c r="B153" t="s">
        <v>157</v>
      </c>
      <c r="C153" s="1">
        <v>44081.649448495373</v>
      </c>
      <c r="D153" s="1">
        <v>44112</v>
      </c>
      <c r="E153" t="s">
        <v>133</v>
      </c>
      <c r="F153" t="s">
        <v>136</v>
      </c>
      <c r="G153" t="s">
        <v>135</v>
      </c>
      <c r="H153" t="s">
        <v>136</v>
      </c>
      <c r="I153" t="s">
        <v>10283</v>
      </c>
      <c r="K153" t="s">
        <v>10284</v>
      </c>
      <c r="M153" t="s">
        <v>9827</v>
      </c>
      <c r="N153" t="s">
        <v>720</v>
      </c>
      <c r="O153" s="4">
        <v>38771</v>
      </c>
      <c r="P153" t="s">
        <v>140</v>
      </c>
      <c r="R153">
        <v>16627218270</v>
      </c>
      <c r="T153">
        <v>1151</v>
      </c>
      <c r="U153" t="s">
        <v>10285</v>
      </c>
      <c r="V153" t="s">
        <v>8880</v>
      </c>
      <c r="W153" t="s">
        <v>229</v>
      </c>
      <c r="X153" t="s">
        <v>164</v>
      </c>
      <c r="Y153" t="s">
        <v>10284</v>
      </c>
      <c r="AA153" t="s">
        <v>9827</v>
      </c>
      <c r="AB153" t="s">
        <v>720</v>
      </c>
      <c r="AC153" s="4">
        <v>38771</v>
      </c>
      <c r="AD153" t="s">
        <v>140</v>
      </c>
      <c r="AF153">
        <v>16627218270</v>
      </c>
      <c r="AH153" t="s">
        <v>10286</v>
      </c>
      <c r="AI153" t="s">
        <v>168</v>
      </c>
      <c r="AJ153" t="s">
        <v>725</v>
      </c>
      <c r="AK153" t="s">
        <v>2767</v>
      </c>
      <c r="AL153" t="s">
        <v>2768</v>
      </c>
      <c r="AM153" t="s">
        <v>728</v>
      </c>
      <c r="AN153" t="s">
        <v>729</v>
      </c>
      <c r="AO153" t="s">
        <v>730</v>
      </c>
      <c r="AP153" t="s">
        <v>720</v>
      </c>
      <c r="AQ153" s="4">
        <v>38930</v>
      </c>
      <c r="AR153" t="s">
        <v>140</v>
      </c>
      <c r="AT153">
        <v>16623854219</v>
      </c>
      <c r="AV153" t="s">
        <v>2769</v>
      </c>
      <c r="AW153" t="s">
        <v>732</v>
      </c>
      <c r="AZ153" t="s">
        <v>821</v>
      </c>
      <c r="BA153" t="s">
        <v>822</v>
      </c>
      <c r="BB153" t="s">
        <v>136</v>
      </c>
      <c r="BC153" t="s">
        <v>136</v>
      </c>
      <c r="BD153" t="s">
        <v>148</v>
      </c>
      <c r="BE153" t="s">
        <v>136</v>
      </c>
      <c r="BF153" t="s">
        <v>136</v>
      </c>
      <c r="BG153" t="s">
        <v>134</v>
      </c>
      <c r="BH153" t="s">
        <v>136</v>
      </c>
      <c r="BN153" t="s">
        <v>10287</v>
      </c>
      <c r="BO153" t="s">
        <v>5519</v>
      </c>
      <c r="BP153">
        <v>2</v>
      </c>
      <c r="BQ153">
        <v>2</v>
      </c>
      <c r="BR153">
        <v>2</v>
      </c>
      <c r="BS153" s="1">
        <v>44136</v>
      </c>
      <c r="BT153" s="1">
        <v>44286</v>
      </c>
      <c r="BU153" s="1">
        <v>44136</v>
      </c>
      <c r="BV153" s="1">
        <v>44286</v>
      </c>
      <c r="BW153" t="s">
        <v>136</v>
      </c>
      <c r="BX153">
        <v>54.96</v>
      </c>
      <c r="BY153">
        <v>0</v>
      </c>
      <c r="BZ153">
        <v>9.16</v>
      </c>
      <c r="CA153">
        <v>9.16</v>
      </c>
      <c r="CB153">
        <v>9.16</v>
      </c>
      <c r="CC153">
        <v>9.16</v>
      </c>
      <c r="CD153">
        <v>9.16</v>
      </c>
      <c r="CE153">
        <v>9.16</v>
      </c>
      <c r="CF153" t="str">
        <f>"8:00 AM"</f>
        <v>8:00 AM</v>
      </c>
      <c r="CG153" t="str">
        <f>"5:10 PM"</f>
        <v>5:10 PM</v>
      </c>
      <c r="CH153" s="5">
        <v>11.83</v>
      </c>
      <c r="CI153" t="s">
        <v>146</v>
      </c>
      <c r="CL153" t="s">
        <v>134</v>
      </c>
      <c r="CM153" t="s">
        <v>147</v>
      </c>
      <c r="CN153" t="s">
        <v>148</v>
      </c>
      <c r="CO153" t="s">
        <v>3032</v>
      </c>
      <c r="CP153" t="s">
        <v>149</v>
      </c>
      <c r="CQ153">
        <v>3</v>
      </c>
      <c r="CR153">
        <v>0</v>
      </c>
      <c r="CS153" t="s">
        <v>136</v>
      </c>
      <c r="CT153" t="s">
        <v>134</v>
      </c>
      <c r="CU153" t="s">
        <v>134</v>
      </c>
      <c r="CV153" t="s">
        <v>134</v>
      </c>
      <c r="CW153" t="s">
        <v>134</v>
      </c>
      <c r="CX153">
        <v>75</v>
      </c>
      <c r="CY153" t="s">
        <v>134</v>
      </c>
      <c r="CZ153" t="s">
        <v>134</v>
      </c>
      <c r="DA153" t="s">
        <v>136</v>
      </c>
      <c r="DB153" t="s">
        <v>134</v>
      </c>
      <c r="DC153" t="s">
        <v>134</v>
      </c>
      <c r="DD153" t="s">
        <v>136</v>
      </c>
      <c r="DF153" s="2" t="s">
        <v>10288</v>
      </c>
      <c r="DG153" t="s">
        <v>10289</v>
      </c>
      <c r="DH153" t="s">
        <v>9827</v>
      </c>
      <c r="DI153" t="s">
        <v>720</v>
      </c>
      <c r="DJ153" s="4">
        <v>38771</v>
      </c>
      <c r="DK153" t="s">
        <v>2799</v>
      </c>
      <c r="DL153" t="s">
        <v>136</v>
      </c>
      <c r="DM153">
        <v>1</v>
      </c>
      <c r="DN153" t="s">
        <v>10290</v>
      </c>
      <c r="DO153" t="s">
        <v>9827</v>
      </c>
      <c r="DP153" t="s">
        <v>720</v>
      </c>
      <c r="DQ153" t="str">
        <f>"38771"</f>
        <v>38771</v>
      </c>
      <c r="DR153" t="s">
        <v>2799</v>
      </c>
      <c r="DS153" t="s">
        <v>10291</v>
      </c>
      <c r="DT153">
        <v>1</v>
      </c>
      <c r="DU153">
        <v>6</v>
      </c>
      <c r="DV153" t="s">
        <v>134</v>
      </c>
      <c r="DW153" t="s">
        <v>134</v>
      </c>
      <c r="DX153" t="s">
        <v>134</v>
      </c>
      <c r="DY153" t="s">
        <v>136</v>
      </c>
      <c r="DZ153">
        <v>1</v>
      </c>
      <c r="EA153" t="s">
        <v>136</v>
      </c>
      <c r="EC153" s="5">
        <v>12.68</v>
      </c>
      <c r="ED153" s="5">
        <v>55</v>
      </c>
      <c r="EE153">
        <v>16627218270</v>
      </c>
      <c r="EF153" t="s">
        <v>10286</v>
      </c>
      <c r="EG153" t="s">
        <v>148</v>
      </c>
      <c r="EH153">
        <v>1</v>
      </c>
    </row>
    <row r="154" spans="1:138" ht="15" customHeight="1" x14ac:dyDescent="0.35">
      <c r="A154" t="s">
        <v>6607</v>
      </c>
      <c r="B154" t="s">
        <v>157</v>
      </c>
      <c r="C154" s="1">
        <v>44084.617675578702</v>
      </c>
      <c r="D154" s="1">
        <v>44112</v>
      </c>
      <c r="E154" t="s">
        <v>133</v>
      </c>
      <c r="F154" t="s">
        <v>134</v>
      </c>
      <c r="G154" t="s">
        <v>135</v>
      </c>
      <c r="H154" t="s">
        <v>136</v>
      </c>
      <c r="I154" t="s">
        <v>6608</v>
      </c>
      <c r="K154" t="s">
        <v>6609</v>
      </c>
      <c r="L154" t="s">
        <v>6610</v>
      </c>
      <c r="M154" t="s">
        <v>485</v>
      </c>
      <c r="N154" t="s">
        <v>139</v>
      </c>
      <c r="O154" s="4">
        <v>33825</v>
      </c>
      <c r="P154" t="s">
        <v>140</v>
      </c>
      <c r="R154">
        <v>18638735224</v>
      </c>
      <c r="T154">
        <v>115115</v>
      </c>
      <c r="U154" t="s">
        <v>6611</v>
      </c>
      <c r="V154" t="s">
        <v>6612</v>
      </c>
      <c r="X154" t="s">
        <v>429</v>
      </c>
      <c r="Y154" t="s">
        <v>6613</v>
      </c>
      <c r="AA154" t="s">
        <v>485</v>
      </c>
      <c r="AB154" t="s">
        <v>139</v>
      </c>
      <c r="AC154" s="4">
        <v>33825</v>
      </c>
      <c r="AD154" t="s">
        <v>140</v>
      </c>
      <c r="AF154">
        <v>18634655550</v>
      </c>
      <c r="AH154" t="s">
        <v>2325</v>
      </c>
      <c r="AI154" t="s">
        <v>168</v>
      </c>
      <c r="AJ154" t="s">
        <v>4942</v>
      </c>
      <c r="AK154" t="s">
        <v>4943</v>
      </c>
      <c r="AM154" t="s">
        <v>4944</v>
      </c>
      <c r="AO154" t="s">
        <v>152</v>
      </c>
      <c r="AP154" t="s">
        <v>139</v>
      </c>
      <c r="AQ154" s="4">
        <v>33852</v>
      </c>
      <c r="AR154" t="s">
        <v>140</v>
      </c>
      <c r="AS154" t="s">
        <v>4945</v>
      </c>
      <c r="AT154">
        <v>18634655550</v>
      </c>
      <c r="AV154" t="s">
        <v>4946</v>
      </c>
      <c r="AW154" t="s">
        <v>2330</v>
      </c>
      <c r="AZ154" t="s">
        <v>175</v>
      </c>
      <c r="BA154" t="s">
        <v>176</v>
      </c>
      <c r="BB154" t="s">
        <v>134</v>
      </c>
      <c r="BC154" t="s">
        <v>134</v>
      </c>
      <c r="BD154" t="s">
        <v>134</v>
      </c>
      <c r="BE154" t="s">
        <v>134</v>
      </c>
      <c r="BF154" t="s">
        <v>136</v>
      </c>
      <c r="BG154" t="s">
        <v>134</v>
      </c>
      <c r="BH154" t="s">
        <v>136</v>
      </c>
      <c r="BN154" t="s">
        <v>6614</v>
      </c>
      <c r="BO154" t="s">
        <v>6615</v>
      </c>
      <c r="BP154">
        <v>22</v>
      </c>
      <c r="BQ154">
        <v>22</v>
      </c>
      <c r="BR154">
        <v>22</v>
      </c>
      <c r="BS154" s="1">
        <v>44150</v>
      </c>
      <c r="BT154" s="1">
        <v>44352</v>
      </c>
      <c r="BU154" s="1">
        <v>44150</v>
      </c>
      <c r="BV154" s="1">
        <v>44352</v>
      </c>
      <c r="BW154" t="s">
        <v>136</v>
      </c>
      <c r="BX154">
        <v>36</v>
      </c>
      <c r="BY154">
        <v>0</v>
      </c>
      <c r="BZ154">
        <v>6</v>
      </c>
      <c r="CA154">
        <v>6</v>
      </c>
      <c r="CB154">
        <v>6</v>
      </c>
      <c r="CC154">
        <v>6</v>
      </c>
      <c r="CD154">
        <v>6</v>
      </c>
      <c r="CE154">
        <v>6</v>
      </c>
      <c r="CF154" t="str">
        <f>"7:30 AM"</f>
        <v>7:30 AM</v>
      </c>
      <c r="CG154" t="str">
        <f>"1:30 PM"</f>
        <v>1:30 PM</v>
      </c>
      <c r="CH154" s="5">
        <v>11.71</v>
      </c>
      <c r="CI154" t="s">
        <v>146</v>
      </c>
      <c r="CJ154">
        <v>0.9</v>
      </c>
      <c r="CK154" t="s">
        <v>6616</v>
      </c>
      <c r="CL154" t="s">
        <v>134</v>
      </c>
      <c r="CM154" t="s">
        <v>147</v>
      </c>
      <c r="CN154" t="s">
        <v>148</v>
      </c>
      <c r="CO154" t="s">
        <v>2333</v>
      </c>
      <c r="CP154" t="s">
        <v>149</v>
      </c>
      <c r="CQ154">
        <v>1</v>
      </c>
      <c r="CR154">
        <v>0</v>
      </c>
      <c r="CS154" t="s">
        <v>136</v>
      </c>
      <c r="CT154" t="s">
        <v>136</v>
      </c>
      <c r="CU154" t="s">
        <v>136</v>
      </c>
      <c r="CV154" t="s">
        <v>136</v>
      </c>
      <c r="CW154" t="s">
        <v>134</v>
      </c>
      <c r="CX154">
        <v>100</v>
      </c>
      <c r="CY154" t="s">
        <v>134</v>
      </c>
      <c r="CZ154" t="s">
        <v>134</v>
      </c>
      <c r="DA154" t="s">
        <v>134</v>
      </c>
      <c r="DB154" t="s">
        <v>134</v>
      </c>
      <c r="DC154" t="s">
        <v>134</v>
      </c>
      <c r="DD154" t="s">
        <v>136</v>
      </c>
      <c r="DF154" t="s">
        <v>2334</v>
      </c>
      <c r="DG154" t="s">
        <v>6617</v>
      </c>
      <c r="DH154" t="s">
        <v>6618</v>
      </c>
      <c r="DI154" t="s">
        <v>139</v>
      </c>
      <c r="DJ154" s="4">
        <v>33852</v>
      </c>
      <c r="DK154" t="s">
        <v>153</v>
      </c>
      <c r="DL154" t="s">
        <v>134</v>
      </c>
      <c r="DM154">
        <v>131</v>
      </c>
      <c r="DN154" t="s">
        <v>6619</v>
      </c>
      <c r="DO154" t="s">
        <v>485</v>
      </c>
      <c r="DP154" t="s">
        <v>139</v>
      </c>
      <c r="DQ154" t="str">
        <f>"33825"</f>
        <v>33825</v>
      </c>
      <c r="DR154" t="s">
        <v>153</v>
      </c>
      <c r="DS154" t="s">
        <v>3368</v>
      </c>
      <c r="DT154">
        <v>2</v>
      </c>
      <c r="DU154">
        <v>8</v>
      </c>
      <c r="DV154" t="s">
        <v>134</v>
      </c>
      <c r="DW154" t="s">
        <v>134</v>
      </c>
      <c r="DX154" t="s">
        <v>134</v>
      </c>
      <c r="DY154" t="s">
        <v>134</v>
      </c>
      <c r="DZ154">
        <v>8</v>
      </c>
      <c r="EA154" t="s">
        <v>136</v>
      </c>
      <c r="EC154" s="5">
        <v>12.68</v>
      </c>
      <c r="ED154" s="5">
        <v>55</v>
      </c>
      <c r="EE154">
        <v>18638735224</v>
      </c>
      <c r="EF154" t="s">
        <v>6620</v>
      </c>
      <c r="EG154" t="s">
        <v>148</v>
      </c>
      <c r="EH154">
        <v>1</v>
      </c>
    </row>
    <row r="155" spans="1:138" ht="15" customHeight="1" x14ac:dyDescent="0.35">
      <c r="A155" t="s">
        <v>18036</v>
      </c>
      <c r="B155" t="s">
        <v>157</v>
      </c>
      <c r="C155" s="1">
        <v>44091.672242129629</v>
      </c>
      <c r="D155" s="1">
        <v>44112</v>
      </c>
      <c r="E155" t="s">
        <v>1298</v>
      </c>
      <c r="F155" t="s">
        <v>136</v>
      </c>
      <c r="G155" t="s">
        <v>135</v>
      </c>
      <c r="H155" t="s">
        <v>136</v>
      </c>
      <c r="I155" t="s">
        <v>4198</v>
      </c>
      <c r="K155" t="s">
        <v>18037</v>
      </c>
      <c r="L155" t="s">
        <v>10819</v>
      </c>
      <c r="M155" t="s">
        <v>7188</v>
      </c>
      <c r="N155" t="s">
        <v>416</v>
      </c>
      <c r="O155" s="4">
        <v>85352</v>
      </c>
      <c r="P155" t="s">
        <v>140</v>
      </c>
      <c r="R155">
        <v>17605922256</v>
      </c>
      <c r="T155">
        <v>813910</v>
      </c>
      <c r="U155" t="s">
        <v>4200</v>
      </c>
      <c r="V155" t="s">
        <v>2795</v>
      </c>
      <c r="X155" t="s">
        <v>429</v>
      </c>
      <c r="Y155" t="s">
        <v>18038</v>
      </c>
      <c r="Z155" t="s">
        <v>10819</v>
      </c>
      <c r="AA155" t="s">
        <v>7188</v>
      </c>
      <c r="AB155" t="s">
        <v>416</v>
      </c>
      <c r="AC155" s="4">
        <v>85352</v>
      </c>
      <c r="AD155" t="s">
        <v>140</v>
      </c>
      <c r="AF155">
        <v>17605922256</v>
      </c>
      <c r="AH155" t="s">
        <v>4201</v>
      </c>
      <c r="AZ155" t="s">
        <v>175</v>
      </c>
      <c r="BA155" t="s">
        <v>176</v>
      </c>
      <c r="BB155" t="s">
        <v>136</v>
      </c>
      <c r="BC155" t="s">
        <v>136</v>
      </c>
      <c r="BD155" t="s">
        <v>148</v>
      </c>
      <c r="BE155" t="s">
        <v>136</v>
      </c>
      <c r="BF155" t="s">
        <v>136</v>
      </c>
      <c r="BG155" t="s">
        <v>134</v>
      </c>
      <c r="BH155" t="s">
        <v>136</v>
      </c>
      <c r="BN155" t="s">
        <v>18039</v>
      </c>
      <c r="BO155" t="s">
        <v>11300</v>
      </c>
      <c r="BP155">
        <v>29</v>
      </c>
      <c r="BQ155">
        <v>29</v>
      </c>
      <c r="BR155">
        <v>29</v>
      </c>
      <c r="BS155" s="1">
        <v>44136</v>
      </c>
      <c r="BT155" s="1">
        <v>44226</v>
      </c>
      <c r="BU155" s="1">
        <v>44136</v>
      </c>
      <c r="BV155" s="1">
        <v>44226</v>
      </c>
      <c r="BW155" t="s">
        <v>136</v>
      </c>
      <c r="BX155">
        <v>35</v>
      </c>
      <c r="BY155">
        <v>0</v>
      </c>
      <c r="BZ155">
        <v>6</v>
      </c>
      <c r="CA155">
        <v>6</v>
      </c>
      <c r="CB155">
        <v>6</v>
      </c>
      <c r="CC155">
        <v>6</v>
      </c>
      <c r="CD155">
        <v>6</v>
      </c>
      <c r="CE155">
        <v>5</v>
      </c>
      <c r="CF155" t="str">
        <f>"6:00 AM"</f>
        <v>6:00 AM</v>
      </c>
      <c r="CG155" t="str">
        <f>"12:30 PM"</f>
        <v>12:30 PM</v>
      </c>
      <c r="CH155" s="5">
        <v>12.91</v>
      </c>
      <c r="CI155" t="s">
        <v>146</v>
      </c>
      <c r="CJ155">
        <v>14.77</v>
      </c>
      <c r="CK155" t="s">
        <v>18040</v>
      </c>
      <c r="CL155" t="s">
        <v>134</v>
      </c>
      <c r="CM155" t="s">
        <v>147</v>
      </c>
      <c r="CN155" t="s">
        <v>148</v>
      </c>
      <c r="CO155" t="s">
        <v>11302</v>
      </c>
      <c r="CP155" t="s">
        <v>149</v>
      </c>
      <c r="CQ155">
        <v>2</v>
      </c>
      <c r="CR155">
        <v>0</v>
      </c>
      <c r="CS155" t="s">
        <v>136</v>
      </c>
      <c r="CT155" t="s">
        <v>136</v>
      </c>
      <c r="CU155" t="s">
        <v>136</v>
      </c>
      <c r="CV155" t="s">
        <v>134</v>
      </c>
      <c r="CW155" t="s">
        <v>134</v>
      </c>
      <c r="CX155">
        <v>80</v>
      </c>
      <c r="CY155" t="s">
        <v>134</v>
      </c>
      <c r="CZ155" t="s">
        <v>136</v>
      </c>
      <c r="DA155" t="s">
        <v>134</v>
      </c>
      <c r="DB155" t="s">
        <v>134</v>
      </c>
      <c r="DC155" t="s">
        <v>134</v>
      </c>
      <c r="DD155" t="s">
        <v>136</v>
      </c>
      <c r="DF155" s="2" t="s">
        <v>18041</v>
      </c>
      <c r="DG155" t="s">
        <v>18042</v>
      </c>
      <c r="DH155" t="s">
        <v>415</v>
      </c>
      <c r="DI155" t="s">
        <v>416</v>
      </c>
      <c r="DJ155" s="4">
        <v>85365</v>
      </c>
      <c r="DK155" t="s">
        <v>417</v>
      </c>
      <c r="DL155" t="s">
        <v>134</v>
      </c>
      <c r="DM155">
        <v>384</v>
      </c>
      <c r="DN155" t="s">
        <v>18043</v>
      </c>
      <c r="DO155" t="s">
        <v>415</v>
      </c>
      <c r="DP155" t="s">
        <v>416</v>
      </c>
      <c r="DQ155" t="str">
        <f>"85366"</f>
        <v>85366</v>
      </c>
      <c r="DR155" t="s">
        <v>417</v>
      </c>
      <c r="DS155" t="s">
        <v>18044</v>
      </c>
      <c r="DT155">
        <v>1</v>
      </c>
      <c r="DU155">
        <v>14</v>
      </c>
      <c r="DV155" t="s">
        <v>134</v>
      </c>
      <c r="DW155" t="s">
        <v>134</v>
      </c>
      <c r="DX155" t="s">
        <v>134</v>
      </c>
      <c r="DY155" t="s">
        <v>134</v>
      </c>
      <c r="DZ155">
        <v>2</v>
      </c>
      <c r="EA155" t="s">
        <v>136</v>
      </c>
      <c r="EC155" s="5">
        <v>12.68</v>
      </c>
      <c r="ED155" s="5">
        <v>55</v>
      </c>
      <c r="EE155">
        <v>17605922256</v>
      </c>
      <c r="EF155" t="s">
        <v>4201</v>
      </c>
      <c r="EG155" t="s">
        <v>148</v>
      </c>
      <c r="EH155">
        <v>12</v>
      </c>
    </row>
    <row r="156" spans="1:138" ht="15" customHeight="1" x14ac:dyDescent="0.35">
      <c r="A156" t="s">
        <v>18397</v>
      </c>
      <c r="B156" t="s">
        <v>157</v>
      </c>
      <c r="C156" s="1">
        <v>44085.575442939815</v>
      </c>
      <c r="D156" s="1">
        <v>44112</v>
      </c>
      <c r="E156" t="s">
        <v>133</v>
      </c>
      <c r="F156" t="s">
        <v>134</v>
      </c>
      <c r="G156" t="s">
        <v>135</v>
      </c>
      <c r="H156" t="s">
        <v>136</v>
      </c>
      <c r="I156" t="s">
        <v>18398</v>
      </c>
      <c r="K156" t="s">
        <v>18399</v>
      </c>
      <c r="L156" t="s">
        <v>18400</v>
      </c>
      <c r="M156" t="s">
        <v>4379</v>
      </c>
      <c r="N156" t="s">
        <v>139</v>
      </c>
      <c r="O156" s="4">
        <v>33971</v>
      </c>
      <c r="P156" t="s">
        <v>140</v>
      </c>
      <c r="R156">
        <v>12392290978</v>
      </c>
      <c r="T156">
        <v>115115</v>
      </c>
      <c r="U156" t="s">
        <v>16092</v>
      </c>
      <c r="V156" t="s">
        <v>2733</v>
      </c>
      <c r="X156" t="s">
        <v>164</v>
      </c>
      <c r="Y156" t="s">
        <v>18401</v>
      </c>
      <c r="Z156" t="s">
        <v>18402</v>
      </c>
      <c r="AA156" t="s">
        <v>4379</v>
      </c>
      <c r="AB156" t="s">
        <v>139</v>
      </c>
      <c r="AC156" s="4">
        <v>33971</v>
      </c>
      <c r="AD156" t="s">
        <v>140</v>
      </c>
      <c r="AF156">
        <v>12392290978</v>
      </c>
      <c r="AH156" t="s">
        <v>2325</v>
      </c>
      <c r="AI156" t="s">
        <v>168</v>
      </c>
      <c r="AJ156" t="s">
        <v>2326</v>
      </c>
      <c r="AK156" t="s">
        <v>2327</v>
      </c>
      <c r="AL156" t="s">
        <v>2328</v>
      </c>
      <c r="AM156" t="s">
        <v>2329</v>
      </c>
      <c r="AO156" t="s">
        <v>152</v>
      </c>
      <c r="AP156" t="s">
        <v>139</v>
      </c>
      <c r="AQ156" s="4">
        <v>33852</v>
      </c>
      <c r="AR156" t="s">
        <v>140</v>
      </c>
      <c r="AS156" t="s">
        <v>1249</v>
      </c>
      <c r="AT156">
        <v>18634655550</v>
      </c>
      <c r="AV156" t="s">
        <v>2325</v>
      </c>
      <c r="AW156" t="s">
        <v>2330</v>
      </c>
      <c r="AZ156" t="s">
        <v>175</v>
      </c>
      <c r="BA156" t="s">
        <v>176</v>
      </c>
      <c r="BB156" t="s">
        <v>134</v>
      </c>
      <c r="BC156" t="s">
        <v>134</v>
      </c>
      <c r="BD156" t="s">
        <v>134</v>
      </c>
      <c r="BE156" t="s">
        <v>134</v>
      </c>
      <c r="BF156" t="s">
        <v>136</v>
      </c>
      <c r="BG156" t="s">
        <v>134</v>
      </c>
      <c r="BH156" t="s">
        <v>136</v>
      </c>
      <c r="BN156" t="s">
        <v>18403</v>
      </c>
      <c r="BO156" t="s">
        <v>2132</v>
      </c>
      <c r="BP156">
        <v>80</v>
      </c>
      <c r="BQ156">
        <v>80</v>
      </c>
      <c r="BR156">
        <v>80</v>
      </c>
      <c r="BS156" s="1">
        <v>44138</v>
      </c>
      <c r="BT156" s="1">
        <v>44372</v>
      </c>
      <c r="BU156" s="1">
        <v>44138</v>
      </c>
      <c r="BV156" s="1">
        <v>44372</v>
      </c>
      <c r="BW156" t="s">
        <v>136</v>
      </c>
      <c r="BX156">
        <v>36</v>
      </c>
      <c r="BY156">
        <v>0</v>
      </c>
      <c r="BZ156">
        <v>6</v>
      </c>
      <c r="CA156">
        <v>6</v>
      </c>
      <c r="CB156">
        <v>6</v>
      </c>
      <c r="CC156">
        <v>6</v>
      </c>
      <c r="CD156">
        <v>6</v>
      </c>
      <c r="CE156">
        <v>6</v>
      </c>
      <c r="CF156" t="str">
        <f>"7:30 AM"</f>
        <v>7:30 AM</v>
      </c>
      <c r="CG156" t="str">
        <f>"1:30 PM"</f>
        <v>1:30 PM</v>
      </c>
      <c r="CH156" s="5">
        <v>11.71</v>
      </c>
      <c r="CI156" t="s">
        <v>146</v>
      </c>
      <c r="CL156" t="s">
        <v>136</v>
      </c>
      <c r="CM156" t="s">
        <v>147</v>
      </c>
      <c r="CN156" t="s">
        <v>148</v>
      </c>
      <c r="CO156" t="s">
        <v>2333</v>
      </c>
      <c r="CP156" t="s">
        <v>149</v>
      </c>
      <c r="CQ156">
        <v>1</v>
      </c>
      <c r="CR156">
        <v>0</v>
      </c>
      <c r="CS156" t="s">
        <v>136</v>
      </c>
      <c r="CT156" t="s">
        <v>136</v>
      </c>
      <c r="CU156" t="s">
        <v>136</v>
      </c>
      <c r="CV156" t="s">
        <v>136</v>
      </c>
      <c r="CW156" t="s">
        <v>134</v>
      </c>
      <c r="CX156">
        <v>30</v>
      </c>
      <c r="CY156" t="s">
        <v>134</v>
      </c>
      <c r="CZ156" t="s">
        <v>134</v>
      </c>
      <c r="DA156" t="s">
        <v>134</v>
      </c>
      <c r="DB156" t="s">
        <v>134</v>
      </c>
      <c r="DC156" t="s">
        <v>134</v>
      </c>
      <c r="DD156" t="s">
        <v>136</v>
      </c>
      <c r="DF156" t="s">
        <v>2334</v>
      </c>
      <c r="DG156" t="s">
        <v>18404</v>
      </c>
      <c r="DH156" t="s">
        <v>1391</v>
      </c>
      <c r="DI156" t="s">
        <v>139</v>
      </c>
      <c r="DJ156" s="4">
        <v>33440</v>
      </c>
      <c r="DK156" t="s">
        <v>210</v>
      </c>
      <c r="DL156" t="s">
        <v>134</v>
      </c>
      <c r="DM156">
        <v>4</v>
      </c>
      <c r="DN156" t="s">
        <v>18405</v>
      </c>
      <c r="DO156" t="s">
        <v>18406</v>
      </c>
      <c r="DP156" t="s">
        <v>139</v>
      </c>
      <c r="DQ156" t="str">
        <f>"33917"</f>
        <v>33917</v>
      </c>
      <c r="DR156" t="s">
        <v>713</v>
      </c>
      <c r="DS156" t="s">
        <v>3368</v>
      </c>
      <c r="DT156">
        <v>5</v>
      </c>
      <c r="DU156">
        <v>35</v>
      </c>
      <c r="DV156" t="s">
        <v>134</v>
      </c>
      <c r="DW156" t="s">
        <v>134</v>
      </c>
      <c r="DX156" t="s">
        <v>134</v>
      </c>
      <c r="DY156" t="s">
        <v>134</v>
      </c>
      <c r="DZ156">
        <v>4</v>
      </c>
      <c r="EA156" t="s">
        <v>136</v>
      </c>
      <c r="EC156" s="5">
        <v>12.68</v>
      </c>
      <c r="ED156" s="5">
        <v>55</v>
      </c>
      <c r="EE156">
        <v>12392290978</v>
      </c>
      <c r="EF156" t="s">
        <v>18407</v>
      </c>
      <c r="EG156" t="s">
        <v>148</v>
      </c>
      <c r="EH156">
        <v>0</v>
      </c>
    </row>
    <row r="157" spans="1:138" ht="15" customHeight="1" x14ac:dyDescent="0.35">
      <c r="A157" t="s">
        <v>25402</v>
      </c>
      <c r="B157" t="s">
        <v>157</v>
      </c>
      <c r="C157" s="1">
        <v>44085.400436689815</v>
      </c>
      <c r="D157" s="1">
        <v>44112</v>
      </c>
      <c r="E157" t="s">
        <v>133</v>
      </c>
      <c r="F157" t="s">
        <v>136</v>
      </c>
      <c r="G157" t="s">
        <v>135</v>
      </c>
      <c r="H157" t="s">
        <v>136</v>
      </c>
      <c r="I157" t="s">
        <v>25403</v>
      </c>
      <c r="J157" t="s">
        <v>25403</v>
      </c>
      <c r="K157" t="s">
        <v>25404</v>
      </c>
      <c r="L157" t="s">
        <v>25405</v>
      </c>
      <c r="M157" t="s">
        <v>10275</v>
      </c>
      <c r="N157" t="s">
        <v>221</v>
      </c>
      <c r="O157" s="4">
        <v>37366</v>
      </c>
      <c r="P157" t="s">
        <v>140</v>
      </c>
      <c r="R157">
        <v>19314673600</v>
      </c>
      <c r="T157">
        <v>1114</v>
      </c>
      <c r="U157" t="s">
        <v>326</v>
      </c>
      <c r="V157" t="s">
        <v>482</v>
      </c>
      <c r="W157" t="s">
        <v>229</v>
      </c>
      <c r="X157" t="s">
        <v>164</v>
      </c>
      <c r="Y157" t="s">
        <v>25406</v>
      </c>
      <c r="Z157" t="s">
        <v>25405</v>
      </c>
      <c r="AA157" t="s">
        <v>14026</v>
      </c>
      <c r="AB157" t="s">
        <v>221</v>
      </c>
      <c r="AC157" s="4">
        <v>37366</v>
      </c>
      <c r="AD157" t="s">
        <v>140</v>
      </c>
      <c r="AF157">
        <v>19314673600</v>
      </c>
      <c r="AH157" t="s">
        <v>25407</v>
      </c>
      <c r="AZ157" t="s">
        <v>175</v>
      </c>
      <c r="BA157" t="s">
        <v>176</v>
      </c>
      <c r="BB157" t="s">
        <v>136</v>
      </c>
      <c r="BC157" t="s">
        <v>136</v>
      </c>
      <c r="BD157" t="s">
        <v>148</v>
      </c>
      <c r="BE157" t="s">
        <v>136</v>
      </c>
      <c r="BF157" t="s">
        <v>136</v>
      </c>
      <c r="BG157" t="s">
        <v>134</v>
      </c>
      <c r="BH157" t="s">
        <v>136</v>
      </c>
      <c r="BI157" t="s">
        <v>148</v>
      </c>
      <c r="BJ157" t="s">
        <v>148</v>
      </c>
      <c r="BK157" t="s">
        <v>148</v>
      </c>
      <c r="BM157" t="s">
        <v>148</v>
      </c>
      <c r="BN157" t="s">
        <v>25408</v>
      </c>
      <c r="BO157" t="s">
        <v>676</v>
      </c>
      <c r="BP157">
        <v>43</v>
      </c>
      <c r="BQ157">
        <v>43</v>
      </c>
      <c r="BR157">
        <v>43</v>
      </c>
      <c r="BS157" s="1">
        <v>44152</v>
      </c>
      <c r="BT157" s="1">
        <v>44449</v>
      </c>
      <c r="BU157" s="1">
        <v>44152</v>
      </c>
      <c r="BV157" s="1">
        <v>44449</v>
      </c>
      <c r="BW157" t="s">
        <v>136</v>
      </c>
      <c r="BX157">
        <v>40</v>
      </c>
      <c r="BY157">
        <v>0</v>
      </c>
      <c r="BZ157">
        <v>8</v>
      </c>
      <c r="CA157">
        <v>8</v>
      </c>
      <c r="CB157">
        <v>8</v>
      </c>
      <c r="CC157">
        <v>8</v>
      </c>
      <c r="CD157">
        <v>8</v>
      </c>
      <c r="CE157">
        <v>0</v>
      </c>
      <c r="CF157" t="str">
        <f>"7:00 AM"</f>
        <v>7:00 AM</v>
      </c>
      <c r="CG157" t="str">
        <f>"4:00 PM"</f>
        <v>4:00 PM</v>
      </c>
      <c r="CH157" s="5">
        <v>12.4</v>
      </c>
      <c r="CI157" t="s">
        <v>146</v>
      </c>
      <c r="CJ157">
        <v>0</v>
      </c>
      <c r="CK157">
        <v>0</v>
      </c>
      <c r="CL157" t="s">
        <v>136</v>
      </c>
      <c r="CM157" t="s">
        <v>147</v>
      </c>
      <c r="CN157" t="s">
        <v>148</v>
      </c>
      <c r="CO157" t="s">
        <v>338</v>
      </c>
      <c r="CP157" t="s">
        <v>149</v>
      </c>
      <c r="CQ157">
        <v>6</v>
      </c>
      <c r="CR157">
        <v>0</v>
      </c>
      <c r="CS157" t="s">
        <v>136</v>
      </c>
      <c r="CT157" t="s">
        <v>136</v>
      </c>
      <c r="CU157" t="s">
        <v>136</v>
      </c>
      <c r="CV157" t="s">
        <v>136</v>
      </c>
      <c r="CW157" t="s">
        <v>134</v>
      </c>
      <c r="CX157">
        <v>70</v>
      </c>
      <c r="CY157" t="s">
        <v>134</v>
      </c>
      <c r="CZ157" t="s">
        <v>134</v>
      </c>
      <c r="DA157" t="s">
        <v>136</v>
      </c>
      <c r="DB157" t="s">
        <v>134</v>
      </c>
      <c r="DC157" t="s">
        <v>134</v>
      </c>
      <c r="DD157" t="s">
        <v>136</v>
      </c>
      <c r="DF157" t="s">
        <v>25409</v>
      </c>
      <c r="DG157" t="s">
        <v>25410</v>
      </c>
      <c r="DH157" t="s">
        <v>9202</v>
      </c>
      <c r="DI157" t="s">
        <v>221</v>
      </c>
      <c r="DJ157" s="4">
        <v>37342</v>
      </c>
      <c r="DK157" t="s">
        <v>3476</v>
      </c>
      <c r="DL157" t="s">
        <v>136</v>
      </c>
      <c r="DM157">
        <v>1</v>
      </c>
      <c r="DN157" t="s">
        <v>25411</v>
      </c>
      <c r="DO157" t="s">
        <v>25412</v>
      </c>
      <c r="DP157" t="s">
        <v>221</v>
      </c>
      <c r="DQ157" t="str">
        <f>"37342"</f>
        <v>37342</v>
      </c>
      <c r="DR157" t="s">
        <v>3476</v>
      </c>
      <c r="DS157" t="s">
        <v>25413</v>
      </c>
      <c r="DT157">
        <v>79</v>
      </c>
      <c r="DU157">
        <v>43</v>
      </c>
      <c r="DV157" t="s">
        <v>136</v>
      </c>
      <c r="DW157" t="s">
        <v>134</v>
      </c>
      <c r="DX157" t="s">
        <v>136</v>
      </c>
      <c r="DY157" t="s">
        <v>136</v>
      </c>
      <c r="DZ157">
        <v>1</v>
      </c>
      <c r="EA157" t="s">
        <v>136</v>
      </c>
      <c r="EC157" s="5">
        <v>12.68</v>
      </c>
      <c r="ED157" s="5">
        <v>55</v>
      </c>
      <c r="EE157">
        <v>19314673600</v>
      </c>
      <c r="EF157" t="s">
        <v>25407</v>
      </c>
      <c r="EG157" t="s">
        <v>148</v>
      </c>
      <c r="EH157">
        <v>0</v>
      </c>
    </row>
    <row r="158" spans="1:138" ht="15" customHeight="1" x14ac:dyDescent="0.35">
      <c r="A158" t="s">
        <v>24049</v>
      </c>
      <c r="B158" t="s">
        <v>157</v>
      </c>
      <c r="C158" s="1">
        <v>44092.381751273148</v>
      </c>
      <c r="D158" s="1">
        <v>44112</v>
      </c>
      <c r="E158" t="s">
        <v>133</v>
      </c>
      <c r="F158" t="s">
        <v>136</v>
      </c>
      <c r="G158" t="s">
        <v>135</v>
      </c>
      <c r="H158" t="s">
        <v>136</v>
      </c>
      <c r="I158" t="s">
        <v>24050</v>
      </c>
      <c r="K158" t="s">
        <v>24051</v>
      </c>
      <c r="M158" t="s">
        <v>24052</v>
      </c>
      <c r="N158" t="s">
        <v>893</v>
      </c>
      <c r="O158" s="4">
        <v>13421</v>
      </c>
      <c r="P158" t="s">
        <v>140</v>
      </c>
      <c r="R158">
        <v>13159606277</v>
      </c>
      <c r="T158">
        <v>1114</v>
      </c>
      <c r="U158" t="s">
        <v>24053</v>
      </c>
      <c r="V158" t="s">
        <v>13757</v>
      </c>
      <c r="X158" t="s">
        <v>24054</v>
      </c>
      <c r="Y158" t="s">
        <v>24055</v>
      </c>
      <c r="AA158" t="s">
        <v>24052</v>
      </c>
      <c r="AB158" t="s">
        <v>893</v>
      </c>
      <c r="AC158" s="4">
        <v>13421</v>
      </c>
      <c r="AD158" t="s">
        <v>140</v>
      </c>
      <c r="AF158">
        <v>13159606277</v>
      </c>
      <c r="AH158" t="s">
        <v>5819</v>
      </c>
      <c r="AZ158" t="s">
        <v>821</v>
      </c>
      <c r="BA158" t="s">
        <v>822</v>
      </c>
      <c r="BB158" t="s">
        <v>136</v>
      </c>
      <c r="BC158" t="s">
        <v>136</v>
      </c>
      <c r="BD158" t="s">
        <v>148</v>
      </c>
      <c r="BE158" t="s">
        <v>136</v>
      </c>
      <c r="BF158" t="s">
        <v>136</v>
      </c>
      <c r="BG158" t="s">
        <v>134</v>
      </c>
      <c r="BH158" t="s">
        <v>136</v>
      </c>
      <c r="BN158" t="s">
        <v>24056</v>
      </c>
      <c r="BO158" t="s">
        <v>734</v>
      </c>
      <c r="BP158">
        <v>100</v>
      </c>
      <c r="BQ158">
        <v>100</v>
      </c>
      <c r="BR158">
        <v>100</v>
      </c>
      <c r="BS158" s="1">
        <v>44138</v>
      </c>
      <c r="BT158" s="1">
        <v>44408</v>
      </c>
      <c r="BU158" s="1">
        <v>44138</v>
      </c>
      <c r="BV158" s="1">
        <v>44408</v>
      </c>
      <c r="BW158" t="s">
        <v>136</v>
      </c>
      <c r="BX158">
        <v>50</v>
      </c>
      <c r="BY158">
        <v>0</v>
      </c>
      <c r="BZ158">
        <v>9</v>
      </c>
      <c r="CA158">
        <v>9</v>
      </c>
      <c r="CB158">
        <v>9</v>
      </c>
      <c r="CC158">
        <v>9</v>
      </c>
      <c r="CD158">
        <v>9</v>
      </c>
      <c r="CE158">
        <v>5</v>
      </c>
      <c r="CF158" t="str">
        <f>"6:00 AM"</f>
        <v>6:00 AM</v>
      </c>
      <c r="CG158" t="str">
        <f>"4:00 PM"</f>
        <v>4:00 PM</v>
      </c>
      <c r="CH158" s="5">
        <v>14.29</v>
      </c>
      <c r="CI158" t="s">
        <v>146</v>
      </c>
      <c r="CJ158">
        <v>0</v>
      </c>
      <c r="CK158" t="s">
        <v>24057</v>
      </c>
      <c r="CL158" t="s">
        <v>136</v>
      </c>
      <c r="CM158" t="s">
        <v>147</v>
      </c>
      <c r="CN158" t="s">
        <v>148</v>
      </c>
      <c r="CO158" t="s">
        <v>5820</v>
      </c>
      <c r="CP158" t="s">
        <v>149</v>
      </c>
      <c r="CQ158">
        <v>0</v>
      </c>
      <c r="CR158">
        <v>0</v>
      </c>
      <c r="CS158" t="s">
        <v>136</v>
      </c>
      <c r="CT158" t="s">
        <v>136</v>
      </c>
      <c r="CU158" t="s">
        <v>134</v>
      </c>
      <c r="CV158" t="s">
        <v>134</v>
      </c>
      <c r="CW158" t="s">
        <v>134</v>
      </c>
      <c r="CX158">
        <v>40</v>
      </c>
      <c r="CY158" t="s">
        <v>134</v>
      </c>
      <c r="CZ158" t="s">
        <v>134</v>
      </c>
      <c r="DA158" t="s">
        <v>134</v>
      </c>
      <c r="DB158" t="s">
        <v>134</v>
      </c>
      <c r="DC158" t="s">
        <v>134</v>
      </c>
      <c r="DD158" t="s">
        <v>136</v>
      </c>
      <c r="DF158" s="2" t="s">
        <v>24058</v>
      </c>
      <c r="DG158" t="s">
        <v>24059</v>
      </c>
      <c r="DH158" t="s">
        <v>24052</v>
      </c>
      <c r="DI158" t="s">
        <v>893</v>
      </c>
      <c r="DJ158" s="4">
        <v>13421</v>
      </c>
      <c r="DK158" t="s">
        <v>715</v>
      </c>
      <c r="DL158" t="s">
        <v>136</v>
      </c>
      <c r="DM158">
        <v>1</v>
      </c>
      <c r="DN158" t="s">
        <v>24059</v>
      </c>
      <c r="DO158" t="s">
        <v>24052</v>
      </c>
      <c r="DP158" t="s">
        <v>893</v>
      </c>
      <c r="DQ158" t="str">
        <f>"13421"</f>
        <v>13421</v>
      </c>
      <c r="DR158" t="s">
        <v>715</v>
      </c>
      <c r="DS158" t="s">
        <v>6470</v>
      </c>
      <c r="DT158">
        <v>2</v>
      </c>
      <c r="DU158">
        <v>156</v>
      </c>
      <c r="DV158" t="s">
        <v>134</v>
      </c>
      <c r="DW158" t="s">
        <v>134</v>
      </c>
      <c r="DX158" t="s">
        <v>134</v>
      </c>
      <c r="DY158" t="s">
        <v>136</v>
      </c>
      <c r="DZ158">
        <v>1</v>
      </c>
      <c r="EA158" t="s">
        <v>136</v>
      </c>
      <c r="EC158" s="5">
        <v>12.68</v>
      </c>
      <c r="ED158" s="5">
        <v>55</v>
      </c>
      <c r="EE158">
        <v>13156906277</v>
      </c>
      <c r="EF158" t="s">
        <v>24060</v>
      </c>
      <c r="EG158" t="s">
        <v>148</v>
      </c>
      <c r="EH158">
        <v>0</v>
      </c>
    </row>
    <row r="159" spans="1:138" ht="15" customHeight="1" x14ac:dyDescent="0.35">
      <c r="A159" t="s">
        <v>18388</v>
      </c>
      <c r="B159" t="s">
        <v>157</v>
      </c>
      <c r="C159" s="1">
        <v>44084.476686921298</v>
      </c>
      <c r="D159" s="1">
        <v>44112</v>
      </c>
      <c r="E159" t="s">
        <v>133</v>
      </c>
      <c r="F159" t="s">
        <v>136</v>
      </c>
      <c r="G159" t="s">
        <v>135</v>
      </c>
      <c r="H159" t="s">
        <v>136</v>
      </c>
      <c r="I159" t="s">
        <v>18389</v>
      </c>
      <c r="K159" t="s">
        <v>18390</v>
      </c>
      <c r="M159" t="s">
        <v>5921</v>
      </c>
      <c r="N159" t="s">
        <v>1187</v>
      </c>
      <c r="O159" s="4">
        <v>67740</v>
      </c>
      <c r="P159" t="s">
        <v>140</v>
      </c>
      <c r="R159">
        <v>17856758405</v>
      </c>
      <c r="T159">
        <v>112111</v>
      </c>
      <c r="U159" t="s">
        <v>280</v>
      </c>
      <c r="V159" t="s">
        <v>15709</v>
      </c>
      <c r="W159" t="s">
        <v>11075</v>
      </c>
      <c r="X159" t="s">
        <v>164</v>
      </c>
      <c r="Y159" t="s">
        <v>18390</v>
      </c>
      <c r="AA159" t="s">
        <v>5921</v>
      </c>
      <c r="AB159" t="s">
        <v>1187</v>
      </c>
      <c r="AC159" s="4">
        <v>67740</v>
      </c>
      <c r="AD159" t="s">
        <v>140</v>
      </c>
      <c r="AF159">
        <v>17856758405</v>
      </c>
      <c r="AH159" t="s">
        <v>155</v>
      </c>
      <c r="AI159" t="s">
        <v>168</v>
      </c>
      <c r="AJ159" t="s">
        <v>281</v>
      </c>
      <c r="AK159" t="s">
        <v>282</v>
      </c>
      <c r="AL159" t="s">
        <v>250</v>
      </c>
      <c r="AM159" t="s">
        <v>283</v>
      </c>
      <c r="AN159" t="s">
        <v>284</v>
      </c>
      <c r="AO159" t="s">
        <v>285</v>
      </c>
      <c r="AP159" t="s">
        <v>221</v>
      </c>
      <c r="AQ159" s="4">
        <v>37862</v>
      </c>
      <c r="AR159" t="s">
        <v>140</v>
      </c>
      <c r="AT159">
        <v>18653663731</v>
      </c>
      <c r="AV159" t="s">
        <v>286</v>
      </c>
      <c r="AW159" t="s">
        <v>287</v>
      </c>
      <c r="AZ159" t="s">
        <v>334</v>
      </c>
      <c r="BA159" t="s">
        <v>335</v>
      </c>
      <c r="BB159" t="s">
        <v>136</v>
      </c>
      <c r="BC159" t="s">
        <v>136</v>
      </c>
      <c r="BD159" t="s">
        <v>148</v>
      </c>
      <c r="BE159" t="s">
        <v>136</v>
      </c>
      <c r="BF159" t="s">
        <v>136</v>
      </c>
      <c r="BG159" t="s">
        <v>134</v>
      </c>
      <c r="BH159" t="s">
        <v>136</v>
      </c>
      <c r="BN159" t="s">
        <v>18391</v>
      </c>
      <c r="BO159" t="s">
        <v>905</v>
      </c>
      <c r="BP159">
        <v>2</v>
      </c>
      <c r="BQ159">
        <v>2</v>
      </c>
      <c r="BR159">
        <v>2</v>
      </c>
      <c r="BS159" s="1">
        <v>44150</v>
      </c>
      <c r="BT159" s="1">
        <v>44270</v>
      </c>
      <c r="BU159" s="1">
        <v>44150</v>
      </c>
      <c r="BV159" s="1">
        <v>44270</v>
      </c>
      <c r="BW159" t="s">
        <v>136</v>
      </c>
      <c r="BX159">
        <v>48</v>
      </c>
      <c r="BY159">
        <v>0</v>
      </c>
      <c r="BZ159">
        <v>8</v>
      </c>
      <c r="CA159">
        <v>8</v>
      </c>
      <c r="CB159">
        <v>8</v>
      </c>
      <c r="CC159">
        <v>8</v>
      </c>
      <c r="CD159">
        <v>8</v>
      </c>
      <c r="CE159">
        <v>8</v>
      </c>
      <c r="CF159" t="str">
        <f>"8:00 AM"</f>
        <v>8:00 AM</v>
      </c>
      <c r="CG159" t="str">
        <f>"5:00 PM"</f>
        <v>5:00 PM</v>
      </c>
      <c r="CH159" s="5">
        <v>14.99</v>
      </c>
      <c r="CI159" t="s">
        <v>146</v>
      </c>
      <c r="CL159" t="s">
        <v>134</v>
      </c>
      <c r="CM159" t="s">
        <v>354</v>
      </c>
      <c r="CN159" t="s">
        <v>2859</v>
      </c>
      <c r="CO159" s="2" t="s">
        <v>292</v>
      </c>
      <c r="CP159" t="s">
        <v>149</v>
      </c>
      <c r="CQ159">
        <v>3</v>
      </c>
      <c r="CR159">
        <v>0</v>
      </c>
      <c r="CS159" t="s">
        <v>136</v>
      </c>
      <c r="CT159" t="s">
        <v>134</v>
      </c>
      <c r="CU159" t="s">
        <v>136</v>
      </c>
      <c r="CV159" t="s">
        <v>136</v>
      </c>
      <c r="CW159" t="s">
        <v>134</v>
      </c>
      <c r="CX159">
        <v>100</v>
      </c>
      <c r="CY159" t="s">
        <v>136</v>
      </c>
      <c r="CZ159" t="s">
        <v>136</v>
      </c>
      <c r="DA159" t="s">
        <v>136</v>
      </c>
      <c r="DB159" t="s">
        <v>136</v>
      </c>
      <c r="DC159" t="s">
        <v>136</v>
      </c>
      <c r="DD159" t="s">
        <v>136</v>
      </c>
      <c r="DF159" t="s">
        <v>18392</v>
      </c>
      <c r="DG159" t="s">
        <v>18390</v>
      </c>
      <c r="DH159" t="s">
        <v>5921</v>
      </c>
      <c r="DI159" t="s">
        <v>1187</v>
      </c>
      <c r="DJ159" s="4">
        <v>67740</v>
      </c>
      <c r="DK159" t="s">
        <v>2274</v>
      </c>
      <c r="DL159" t="s">
        <v>136</v>
      </c>
      <c r="DM159">
        <v>1</v>
      </c>
      <c r="DN159" t="s">
        <v>16447</v>
      </c>
      <c r="DO159" t="s">
        <v>5921</v>
      </c>
      <c r="DP159" t="s">
        <v>1187</v>
      </c>
      <c r="DQ159" t="str">
        <f>"67740"</f>
        <v>67740</v>
      </c>
      <c r="DR159" t="s">
        <v>2274</v>
      </c>
      <c r="DS159" t="s">
        <v>3441</v>
      </c>
      <c r="DT159">
        <v>1</v>
      </c>
      <c r="DU159">
        <v>2</v>
      </c>
      <c r="DV159" t="s">
        <v>134</v>
      </c>
      <c r="DW159" t="s">
        <v>134</v>
      </c>
      <c r="DX159" t="s">
        <v>134</v>
      </c>
      <c r="DY159" t="s">
        <v>136</v>
      </c>
      <c r="DZ159">
        <v>1</v>
      </c>
      <c r="EA159" t="s">
        <v>136</v>
      </c>
      <c r="EC159" s="5">
        <v>12.68</v>
      </c>
      <c r="ED159" s="5">
        <v>55</v>
      </c>
      <c r="EE159">
        <v>17856758405</v>
      </c>
      <c r="EF159" t="s">
        <v>18393</v>
      </c>
      <c r="EG159" t="s">
        <v>3046</v>
      </c>
      <c r="EH159">
        <v>1</v>
      </c>
    </row>
    <row r="160" spans="1:138" ht="15" customHeight="1" x14ac:dyDescent="0.35">
      <c r="A160" t="s">
        <v>9247</v>
      </c>
      <c r="B160" t="s">
        <v>157</v>
      </c>
      <c r="C160" s="1">
        <v>44090.65709108796</v>
      </c>
      <c r="D160" s="1">
        <v>44112</v>
      </c>
      <c r="E160" t="s">
        <v>133</v>
      </c>
      <c r="F160" t="s">
        <v>136</v>
      </c>
      <c r="G160" t="s">
        <v>135</v>
      </c>
      <c r="H160" t="s">
        <v>136</v>
      </c>
      <c r="I160" t="s">
        <v>9248</v>
      </c>
      <c r="K160" t="s">
        <v>9249</v>
      </c>
      <c r="L160" t="s">
        <v>9250</v>
      </c>
      <c r="M160" t="s">
        <v>9251</v>
      </c>
      <c r="N160" t="s">
        <v>395</v>
      </c>
      <c r="O160" s="4">
        <v>92570</v>
      </c>
      <c r="P160" t="s">
        <v>140</v>
      </c>
      <c r="R160">
        <v>19517802055</v>
      </c>
      <c r="T160">
        <v>1114</v>
      </c>
      <c r="U160" t="s">
        <v>5293</v>
      </c>
      <c r="V160" t="s">
        <v>5294</v>
      </c>
      <c r="X160" t="s">
        <v>5295</v>
      </c>
      <c r="Y160" t="s">
        <v>9249</v>
      </c>
      <c r="Z160" t="s">
        <v>9252</v>
      </c>
      <c r="AA160" t="s">
        <v>9251</v>
      </c>
      <c r="AB160" t="s">
        <v>395</v>
      </c>
      <c r="AC160" s="4">
        <v>92570</v>
      </c>
      <c r="AD160" t="s">
        <v>140</v>
      </c>
      <c r="AF160">
        <v>19517802055</v>
      </c>
      <c r="AH160" t="s">
        <v>1599</v>
      </c>
      <c r="AI160" t="s">
        <v>168</v>
      </c>
      <c r="AJ160" t="s">
        <v>913</v>
      </c>
      <c r="AK160" t="s">
        <v>914</v>
      </c>
      <c r="AL160" t="s">
        <v>845</v>
      </c>
      <c r="AM160" t="s">
        <v>561</v>
      </c>
      <c r="AN160" t="s">
        <v>562</v>
      </c>
      <c r="AO160" t="s">
        <v>563</v>
      </c>
      <c r="AP160" t="s">
        <v>564</v>
      </c>
      <c r="AQ160" s="4">
        <v>22949</v>
      </c>
      <c r="AR160" t="s">
        <v>140</v>
      </c>
      <c r="AT160">
        <v>14342634300</v>
      </c>
      <c r="AV160" t="s">
        <v>1600</v>
      </c>
      <c r="AW160" t="s">
        <v>566</v>
      </c>
      <c r="AZ160" t="s">
        <v>1552</v>
      </c>
      <c r="BA160" t="s">
        <v>1553</v>
      </c>
      <c r="BB160" t="s">
        <v>136</v>
      </c>
      <c r="BC160" t="s">
        <v>136</v>
      </c>
      <c r="BD160" t="s">
        <v>148</v>
      </c>
      <c r="BE160" t="s">
        <v>136</v>
      </c>
      <c r="BF160" t="s">
        <v>136</v>
      </c>
      <c r="BG160" t="s">
        <v>134</v>
      </c>
      <c r="BH160" t="s">
        <v>136</v>
      </c>
      <c r="BI160" t="s">
        <v>1601</v>
      </c>
      <c r="BJ160" t="s">
        <v>1602</v>
      </c>
      <c r="BK160" t="s">
        <v>1603</v>
      </c>
      <c r="BL160" t="s">
        <v>566</v>
      </c>
      <c r="BM160" t="s">
        <v>1599</v>
      </c>
      <c r="BN160" t="s">
        <v>9253</v>
      </c>
      <c r="BO160" t="s">
        <v>9254</v>
      </c>
      <c r="BP160">
        <v>24</v>
      </c>
      <c r="BQ160">
        <v>24</v>
      </c>
      <c r="BR160">
        <v>24</v>
      </c>
      <c r="BS160" s="1">
        <v>44145</v>
      </c>
      <c r="BT160" s="1">
        <v>44439</v>
      </c>
      <c r="BU160" s="1">
        <v>44145</v>
      </c>
      <c r="BV160" s="1">
        <v>44439</v>
      </c>
      <c r="BW160" t="s">
        <v>136</v>
      </c>
      <c r="BX160">
        <v>50</v>
      </c>
      <c r="BY160">
        <v>0</v>
      </c>
      <c r="BZ160">
        <v>8.5</v>
      </c>
      <c r="CA160">
        <v>8.5</v>
      </c>
      <c r="CB160">
        <v>8.5</v>
      </c>
      <c r="CC160">
        <v>8.5</v>
      </c>
      <c r="CD160">
        <v>8.5</v>
      </c>
      <c r="CE160">
        <v>7.5</v>
      </c>
      <c r="CF160" t="str">
        <f>"2:00 AM"</f>
        <v>2:00 AM</v>
      </c>
      <c r="CG160" t="str">
        <f>"11:00 AM"</f>
        <v>11:00 AM</v>
      </c>
      <c r="CH160" s="5">
        <v>15</v>
      </c>
      <c r="CI160" t="s">
        <v>146</v>
      </c>
      <c r="CJ160">
        <v>0</v>
      </c>
      <c r="CK160" t="s">
        <v>9255</v>
      </c>
      <c r="CL160" t="s">
        <v>136</v>
      </c>
      <c r="CM160" t="s">
        <v>312</v>
      </c>
      <c r="CN160" t="s">
        <v>148</v>
      </c>
      <c r="CO160" t="s">
        <v>854</v>
      </c>
      <c r="CP160" t="s">
        <v>149</v>
      </c>
      <c r="CQ160">
        <v>3</v>
      </c>
      <c r="CR160">
        <v>0</v>
      </c>
      <c r="CS160" t="s">
        <v>134</v>
      </c>
      <c r="CT160" t="s">
        <v>134</v>
      </c>
      <c r="CU160" t="s">
        <v>134</v>
      </c>
      <c r="CV160" t="s">
        <v>134</v>
      </c>
      <c r="CW160" t="s">
        <v>134</v>
      </c>
      <c r="CX160">
        <v>60</v>
      </c>
      <c r="CY160" t="s">
        <v>134</v>
      </c>
      <c r="CZ160" t="s">
        <v>134</v>
      </c>
      <c r="DA160" t="s">
        <v>134</v>
      </c>
      <c r="DB160" t="s">
        <v>134</v>
      </c>
      <c r="DC160" t="s">
        <v>134</v>
      </c>
      <c r="DD160" t="s">
        <v>136</v>
      </c>
      <c r="DF160" t="s">
        <v>5298</v>
      </c>
      <c r="DG160" t="s">
        <v>9249</v>
      </c>
      <c r="DH160" t="s">
        <v>9251</v>
      </c>
      <c r="DI160" t="s">
        <v>395</v>
      </c>
      <c r="DJ160" s="4">
        <v>92570</v>
      </c>
      <c r="DK160" t="s">
        <v>6305</v>
      </c>
      <c r="DL160" t="s">
        <v>136</v>
      </c>
      <c r="DM160">
        <v>1</v>
      </c>
      <c r="DN160" t="s">
        <v>9256</v>
      </c>
      <c r="DO160" t="s">
        <v>9251</v>
      </c>
      <c r="DP160" t="s">
        <v>395</v>
      </c>
      <c r="DQ160" t="str">
        <f>"92570"</f>
        <v>92570</v>
      </c>
      <c r="DR160" t="s">
        <v>6305</v>
      </c>
      <c r="DS160" t="s">
        <v>2827</v>
      </c>
      <c r="DT160">
        <v>4</v>
      </c>
      <c r="DU160">
        <v>24</v>
      </c>
      <c r="DV160" t="s">
        <v>134</v>
      </c>
      <c r="DW160" t="s">
        <v>134</v>
      </c>
      <c r="DX160" t="s">
        <v>134</v>
      </c>
      <c r="DY160" t="s">
        <v>136</v>
      </c>
      <c r="DZ160">
        <v>1</v>
      </c>
      <c r="EA160" t="s">
        <v>134</v>
      </c>
      <c r="EB160" s="5">
        <v>12.68</v>
      </c>
      <c r="EC160" s="5">
        <v>12.68</v>
      </c>
      <c r="ED160" s="5">
        <v>55</v>
      </c>
      <c r="EE160" t="s">
        <v>9257</v>
      </c>
      <c r="EF160" t="s">
        <v>148</v>
      </c>
      <c r="EG160" t="s">
        <v>2109</v>
      </c>
      <c r="EH160">
        <v>0</v>
      </c>
    </row>
    <row r="161" spans="1:138" ht="15" customHeight="1" x14ac:dyDescent="0.35">
      <c r="A161" t="s">
        <v>21456</v>
      </c>
      <c r="B161" t="s">
        <v>157</v>
      </c>
      <c r="C161" s="1">
        <v>44089.520027893515</v>
      </c>
      <c r="D161" s="1">
        <v>44112</v>
      </c>
      <c r="E161" t="s">
        <v>579</v>
      </c>
      <c r="F161" t="s">
        <v>136</v>
      </c>
      <c r="G161" t="s">
        <v>135</v>
      </c>
      <c r="H161" t="s">
        <v>136</v>
      </c>
      <c r="I161" t="s">
        <v>15091</v>
      </c>
      <c r="K161" t="s">
        <v>15092</v>
      </c>
      <c r="L161" t="s">
        <v>21457</v>
      </c>
      <c r="M161" t="s">
        <v>12883</v>
      </c>
      <c r="N161" t="s">
        <v>584</v>
      </c>
      <c r="O161" s="4">
        <v>84029</v>
      </c>
      <c r="P161" t="s">
        <v>140</v>
      </c>
      <c r="R161">
        <v>14358302146</v>
      </c>
      <c r="T161">
        <v>112410</v>
      </c>
      <c r="U161" t="s">
        <v>12884</v>
      </c>
      <c r="V161" t="s">
        <v>15093</v>
      </c>
      <c r="X161" t="s">
        <v>164</v>
      </c>
      <c r="Y161" t="s">
        <v>15092</v>
      </c>
      <c r="Z161" t="s">
        <v>148</v>
      </c>
      <c r="AA161" t="s">
        <v>12883</v>
      </c>
      <c r="AB161" t="s">
        <v>584</v>
      </c>
      <c r="AC161" s="4">
        <v>84029</v>
      </c>
      <c r="AD161" t="s">
        <v>140</v>
      </c>
      <c r="AF161">
        <v>14358302146</v>
      </c>
      <c r="AH161" t="s">
        <v>12885</v>
      </c>
      <c r="AI161" t="s">
        <v>168</v>
      </c>
      <c r="AJ161" t="s">
        <v>588</v>
      </c>
      <c r="AK161" t="s">
        <v>589</v>
      </c>
      <c r="AM161" t="s">
        <v>590</v>
      </c>
      <c r="AO161" t="s">
        <v>591</v>
      </c>
      <c r="AP161" t="s">
        <v>592</v>
      </c>
      <c r="AQ161" s="4">
        <v>82601</v>
      </c>
      <c r="AR161" t="s">
        <v>140</v>
      </c>
      <c r="AT161">
        <v>13074722105</v>
      </c>
      <c r="AV161" t="s">
        <v>593</v>
      </c>
      <c r="AW161" t="s">
        <v>594</v>
      </c>
      <c r="AZ161" t="s">
        <v>334</v>
      </c>
      <c r="BA161" t="s">
        <v>335</v>
      </c>
      <c r="BB161" t="s">
        <v>136</v>
      </c>
      <c r="BC161" t="s">
        <v>136</v>
      </c>
      <c r="BD161" t="s">
        <v>148</v>
      </c>
      <c r="BE161" t="s">
        <v>136</v>
      </c>
      <c r="BF161" t="s">
        <v>136</v>
      </c>
      <c r="BG161" t="s">
        <v>134</v>
      </c>
      <c r="BH161" t="s">
        <v>136</v>
      </c>
      <c r="BN161" t="s">
        <v>21458</v>
      </c>
      <c r="BO161" t="s">
        <v>7999</v>
      </c>
      <c r="BP161">
        <v>1</v>
      </c>
      <c r="BQ161">
        <v>1</v>
      </c>
      <c r="BR161">
        <v>1</v>
      </c>
      <c r="BS161" s="1">
        <v>44132</v>
      </c>
      <c r="BT161" s="1">
        <v>44377</v>
      </c>
      <c r="BU161" s="1">
        <v>44132</v>
      </c>
      <c r="BV161" s="1">
        <v>44377</v>
      </c>
      <c r="BW161" t="s">
        <v>134</v>
      </c>
      <c r="CH161" s="5">
        <v>1682.33</v>
      </c>
      <c r="CI161" t="s">
        <v>597</v>
      </c>
      <c r="CJ161">
        <v>0</v>
      </c>
      <c r="CK161" t="s">
        <v>599</v>
      </c>
      <c r="CL161" t="s">
        <v>136</v>
      </c>
      <c r="CM161" t="s">
        <v>354</v>
      </c>
      <c r="CN161" t="s">
        <v>599</v>
      </c>
      <c r="CO161" t="s">
        <v>2225</v>
      </c>
      <c r="CP161" t="s">
        <v>149</v>
      </c>
      <c r="CQ161">
        <v>6</v>
      </c>
      <c r="CR161">
        <v>0</v>
      </c>
      <c r="CS161" t="s">
        <v>136</v>
      </c>
      <c r="CT161" t="s">
        <v>134</v>
      </c>
      <c r="CU161" t="s">
        <v>136</v>
      </c>
      <c r="CV161" t="s">
        <v>136</v>
      </c>
      <c r="CW161" t="s">
        <v>134</v>
      </c>
      <c r="CX161">
        <v>50</v>
      </c>
      <c r="CY161" t="s">
        <v>134</v>
      </c>
      <c r="CZ161" t="s">
        <v>136</v>
      </c>
      <c r="DA161" t="s">
        <v>134</v>
      </c>
      <c r="DB161" t="s">
        <v>136</v>
      </c>
      <c r="DC161" t="s">
        <v>136</v>
      </c>
      <c r="DD161" t="s">
        <v>136</v>
      </c>
      <c r="DF161" s="2" t="s">
        <v>2272</v>
      </c>
      <c r="DG161" t="s">
        <v>15092</v>
      </c>
      <c r="DH161" t="s">
        <v>12883</v>
      </c>
      <c r="DI161" t="s">
        <v>584</v>
      </c>
      <c r="DJ161" s="4">
        <v>84029</v>
      </c>
      <c r="DK161" t="s">
        <v>12886</v>
      </c>
      <c r="DL161" t="s">
        <v>136</v>
      </c>
      <c r="DM161">
        <v>1</v>
      </c>
      <c r="DN161" t="s">
        <v>15092</v>
      </c>
      <c r="DO161" t="s">
        <v>12883</v>
      </c>
      <c r="DP161" t="s">
        <v>584</v>
      </c>
      <c r="DQ161" t="str">
        <f>"84029"</f>
        <v>84029</v>
      </c>
      <c r="DR161" t="s">
        <v>12886</v>
      </c>
      <c r="DS161" t="s">
        <v>1099</v>
      </c>
      <c r="DT161">
        <v>1</v>
      </c>
      <c r="DU161">
        <v>4</v>
      </c>
      <c r="DV161" t="s">
        <v>136</v>
      </c>
      <c r="DW161" t="s">
        <v>136</v>
      </c>
      <c r="DX161" t="s">
        <v>134</v>
      </c>
      <c r="DY161" t="s">
        <v>134</v>
      </c>
      <c r="DZ161">
        <v>2</v>
      </c>
      <c r="EA161" t="s">
        <v>136</v>
      </c>
      <c r="EC161" s="5">
        <v>12.68</v>
      </c>
      <c r="ED161" s="5">
        <v>55</v>
      </c>
      <c r="EE161">
        <v>13074722105</v>
      </c>
      <c r="EF161" t="s">
        <v>593</v>
      </c>
      <c r="EG161" t="s">
        <v>148</v>
      </c>
      <c r="EH161">
        <v>0</v>
      </c>
    </row>
    <row r="162" spans="1:138" ht="15" customHeight="1" x14ac:dyDescent="0.35">
      <c r="A162" t="s">
        <v>22993</v>
      </c>
      <c r="B162" t="s">
        <v>157</v>
      </c>
      <c r="C162" s="1">
        <v>44102.770591782406</v>
      </c>
      <c r="D162" s="1">
        <v>44112</v>
      </c>
      <c r="E162" t="s">
        <v>133</v>
      </c>
      <c r="F162" t="s">
        <v>136</v>
      </c>
      <c r="G162" t="s">
        <v>135</v>
      </c>
      <c r="H162" t="s">
        <v>136</v>
      </c>
      <c r="I162" t="s">
        <v>22994</v>
      </c>
      <c r="K162" t="s">
        <v>22995</v>
      </c>
      <c r="M162" t="s">
        <v>1385</v>
      </c>
      <c r="N162" t="s">
        <v>246</v>
      </c>
      <c r="O162" s="4">
        <v>70559</v>
      </c>
      <c r="P162" t="s">
        <v>140</v>
      </c>
      <c r="Q162" t="s">
        <v>247</v>
      </c>
      <c r="R162">
        <v>13373932106</v>
      </c>
      <c r="T162">
        <v>1125</v>
      </c>
      <c r="U162" t="s">
        <v>22996</v>
      </c>
      <c r="V162" t="s">
        <v>16430</v>
      </c>
      <c r="W162" t="s">
        <v>22997</v>
      </c>
      <c r="X162" t="s">
        <v>429</v>
      </c>
      <c r="Y162" t="s">
        <v>22995</v>
      </c>
      <c r="AA162" t="s">
        <v>11126</v>
      </c>
      <c r="AB162" t="s">
        <v>246</v>
      </c>
      <c r="AC162" s="4">
        <v>70559</v>
      </c>
      <c r="AD162" t="s">
        <v>140</v>
      </c>
      <c r="AE162" t="s">
        <v>22998</v>
      </c>
      <c r="AF162">
        <v>13375017895</v>
      </c>
      <c r="AH162" t="s">
        <v>22999</v>
      </c>
      <c r="AI162" t="s">
        <v>168</v>
      </c>
      <c r="AJ162" t="s">
        <v>254</v>
      </c>
      <c r="AK162" t="s">
        <v>255</v>
      </c>
      <c r="AL162" t="s">
        <v>256</v>
      </c>
      <c r="AM162" t="s">
        <v>257</v>
      </c>
      <c r="AO162" t="s">
        <v>258</v>
      </c>
      <c r="AP162" t="s">
        <v>246</v>
      </c>
      <c r="AQ162" s="4">
        <v>70760</v>
      </c>
      <c r="AR162" t="s">
        <v>140</v>
      </c>
      <c r="AS162" t="s">
        <v>351</v>
      </c>
      <c r="AT162">
        <v>12256387218</v>
      </c>
      <c r="AV162" t="s">
        <v>260</v>
      </c>
      <c r="AW162" t="s">
        <v>1731</v>
      </c>
      <c r="AZ162" t="s">
        <v>334</v>
      </c>
      <c r="BA162" t="s">
        <v>335</v>
      </c>
      <c r="BB162" t="s">
        <v>136</v>
      </c>
      <c r="BC162" t="s">
        <v>136</v>
      </c>
      <c r="BD162" t="s">
        <v>148</v>
      </c>
      <c r="BE162" t="s">
        <v>136</v>
      </c>
      <c r="BF162" t="s">
        <v>136</v>
      </c>
      <c r="BG162" t="s">
        <v>134</v>
      </c>
      <c r="BH162" t="s">
        <v>136</v>
      </c>
      <c r="BN162" t="s">
        <v>23000</v>
      </c>
      <c r="BO162" t="s">
        <v>775</v>
      </c>
      <c r="BP162">
        <v>7</v>
      </c>
      <c r="BQ162">
        <v>7</v>
      </c>
      <c r="BR162">
        <v>7</v>
      </c>
      <c r="BS162" s="1">
        <v>44151</v>
      </c>
      <c r="BT162" s="1">
        <v>44377</v>
      </c>
      <c r="BU162" s="1">
        <v>44151</v>
      </c>
      <c r="BV162" s="1">
        <v>44377</v>
      </c>
      <c r="BW162" t="s">
        <v>136</v>
      </c>
      <c r="BX162">
        <v>40</v>
      </c>
      <c r="BY162">
        <v>0</v>
      </c>
      <c r="BZ162">
        <v>8</v>
      </c>
      <c r="CA162">
        <v>8</v>
      </c>
      <c r="CB162">
        <v>8</v>
      </c>
      <c r="CC162">
        <v>8</v>
      </c>
      <c r="CD162">
        <v>8</v>
      </c>
      <c r="CE162">
        <v>0</v>
      </c>
      <c r="CF162" t="str">
        <f>"7:00 AM"</f>
        <v>7:00 AM</v>
      </c>
      <c r="CG162" t="str">
        <f>"4:00 PM"</f>
        <v>4:00 PM</v>
      </c>
      <c r="CH162" s="5">
        <v>11.83</v>
      </c>
      <c r="CI162" t="s">
        <v>146</v>
      </c>
      <c r="CL162" t="s">
        <v>134</v>
      </c>
      <c r="CM162" t="s">
        <v>312</v>
      </c>
      <c r="CN162" t="s">
        <v>148</v>
      </c>
      <c r="CO162" t="s">
        <v>23001</v>
      </c>
      <c r="CP162" t="s">
        <v>149</v>
      </c>
      <c r="CQ162">
        <v>3</v>
      </c>
      <c r="CR162">
        <v>0</v>
      </c>
      <c r="CS162" t="s">
        <v>136</v>
      </c>
      <c r="CT162" t="s">
        <v>136</v>
      </c>
      <c r="CU162" t="s">
        <v>136</v>
      </c>
      <c r="CV162" t="s">
        <v>134</v>
      </c>
      <c r="CW162" t="s">
        <v>134</v>
      </c>
      <c r="CX162">
        <v>50</v>
      </c>
      <c r="CY162" t="s">
        <v>134</v>
      </c>
      <c r="CZ162" t="s">
        <v>134</v>
      </c>
      <c r="DA162" t="s">
        <v>134</v>
      </c>
      <c r="DB162" t="s">
        <v>134</v>
      </c>
      <c r="DC162" t="s">
        <v>134</v>
      </c>
      <c r="DD162" t="s">
        <v>136</v>
      </c>
      <c r="DF162" t="s">
        <v>23002</v>
      </c>
      <c r="DG162" t="s">
        <v>22995</v>
      </c>
      <c r="DH162" t="s">
        <v>11126</v>
      </c>
      <c r="DI162" t="s">
        <v>246</v>
      </c>
      <c r="DJ162" s="4">
        <v>70559</v>
      </c>
      <c r="DK162" t="s">
        <v>268</v>
      </c>
      <c r="DL162" t="s">
        <v>136</v>
      </c>
      <c r="DM162">
        <v>1</v>
      </c>
      <c r="DN162" t="s">
        <v>22995</v>
      </c>
      <c r="DO162" t="s">
        <v>11126</v>
      </c>
      <c r="DP162" t="s">
        <v>246</v>
      </c>
      <c r="DQ162" t="str">
        <f>"70559"</f>
        <v>70559</v>
      </c>
      <c r="DR162" t="s">
        <v>268</v>
      </c>
      <c r="DS162" t="s">
        <v>23003</v>
      </c>
      <c r="DT162">
        <v>1</v>
      </c>
      <c r="DU162">
        <v>7</v>
      </c>
      <c r="DV162" t="s">
        <v>134</v>
      </c>
      <c r="DW162" t="s">
        <v>134</v>
      </c>
      <c r="DX162" t="s">
        <v>134</v>
      </c>
      <c r="DY162" t="s">
        <v>136</v>
      </c>
      <c r="DZ162">
        <v>2</v>
      </c>
      <c r="EA162" t="s">
        <v>136</v>
      </c>
      <c r="EC162" s="5">
        <v>12.68</v>
      </c>
      <c r="ED162" s="5">
        <v>55</v>
      </c>
      <c r="EE162">
        <v>13375017895</v>
      </c>
      <c r="EF162" t="s">
        <v>148</v>
      </c>
      <c r="EG162" t="s">
        <v>271</v>
      </c>
      <c r="EH162">
        <v>1</v>
      </c>
    </row>
    <row r="163" spans="1:138" ht="15" customHeight="1" x14ac:dyDescent="0.35">
      <c r="A163" t="s">
        <v>4301</v>
      </c>
      <c r="B163" t="s">
        <v>157</v>
      </c>
      <c r="C163" s="1">
        <v>44102.764894791668</v>
      </c>
      <c r="D163" s="1">
        <v>44112</v>
      </c>
      <c r="E163" t="s">
        <v>133</v>
      </c>
      <c r="F163" t="s">
        <v>136</v>
      </c>
      <c r="G163" t="s">
        <v>135</v>
      </c>
      <c r="H163" t="s">
        <v>136</v>
      </c>
      <c r="I163" t="s">
        <v>4302</v>
      </c>
      <c r="K163" t="s">
        <v>4303</v>
      </c>
      <c r="M163" t="s">
        <v>4304</v>
      </c>
      <c r="N163" t="s">
        <v>246</v>
      </c>
      <c r="O163" s="4">
        <v>70764</v>
      </c>
      <c r="P163" t="s">
        <v>140</v>
      </c>
      <c r="Q163" t="s">
        <v>4305</v>
      </c>
      <c r="R163">
        <v>12254248751</v>
      </c>
      <c r="T163">
        <v>11251</v>
      </c>
      <c r="U163" t="s">
        <v>4306</v>
      </c>
      <c r="V163" t="s">
        <v>2129</v>
      </c>
      <c r="W163" t="s">
        <v>816</v>
      </c>
      <c r="X163" t="s">
        <v>4307</v>
      </c>
      <c r="Y163" t="s">
        <v>4303</v>
      </c>
      <c r="AA163" t="s">
        <v>4304</v>
      </c>
      <c r="AB163" t="s">
        <v>246</v>
      </c>
      <c r="AC163" s="4">
        <v>70764</v>
      </c>
      <c r="AD163" t="s">
        <v>140</v>
      </c>
      <c r="AE163" t="s">
        <v>4305</v>
      </c>
      <c r="AF163">
        <v>12254248751</v>
      </c>
      <c r="AH163" t="s">
        <v>4308</v>
      </c>
      <c r="AI163" t="s">
        <v>168</v>
      </c>
      <c r="AJ163" t="s">
        <v>254</v>
      </c>
      <c r="AK163" t="s">
        <v>255</v>
      </c>
      <c r="AL163" t="s">
        <v>256</v>
      </c>
      <c r="AM163" t="s">
        <v>257</v>
      </c>
      <c r="AO163" t="s">
        <v>258</v>
      </c>
      <c r="AP163" t="s">
        <v>246</v>
      </c>
      <c r="AQ163" s="4">
        <v>70760</v>
      </c>
      <c r="AR163" t="s">
        <v>140</v>
      </c>
      <c r="AS163" t="s">
        <v>351</v>
      </c>
      <c r="AT163">
        <v>12256387218</v>
      </c>
      <c r="AV163" t="s">
        <v>260</v>
      </c>
      <c r="AW163" t="s">
        <v>4309</v>
      </c>
      <c r="AZ163" t="s">
        <v>334</v>
      </c>
      <c r="BA163" t="s">
        <v>335</v>
      </c>
      <c r="BB163" t="s">
        <v>136</v>
      </c>
      <c r="BC163" t="s">
        <v>136</v>
      </c>
      <c r="BD163" t="s">
        <v>148</v>
      </c>
      <c r="BE163" t="s">
        <v>136</v>
      </c>
      <c r="BF163" t="s">
        <v>136</v>
      </c>
      <c r="BG163" t="s">
        <v>134</v>
      </c>
      <c r="BH163" t="s">
        <v>136</v>
      </c>
      <c r="BN163" t="s">
        <v>4310</v>
      </c>
      <c r="BO163" t="s">
        <v>3322</v>
      </c>
      <c r="BP163">
        <v>5</v>
      </c>
      <c r="BQ163">
        <v>5</v>
      </c>
      <c r="BR163">
        <v>5</v>
      </c>
      <c r="BS163" s="1">
        <v>44150</v>
      </c>
      <c r="BT163" s="1">
        <v>44392</v>
      </c>
      <c r="BU163" s="1">
        <v>44150</v>
      </c>
      <c r="BV163" s="1">
        <v>44392</v>
      </c>
      <c r="BW163" t="s">
        <v>136</v>
      </c>
      <c r="BX163">
        <v>40</v>
      </c>
      <c r="BY163">
        <v>0</v>
      </c>
      <c r="BZ163">
        <v>8</v>
      </c>
      <c r="CA163">
        <v>8</v>
      </c>
      <c r="CB163">
        <v>8</v>
      </c>
      <c r="CC163">
        <v>8</v>
      </c>
      <c r="CD163">
        <v>8</v>
      </c>
      <c r="CE163">
        <v>0</v>
      </c>
      <c r="CF163" t="str">
        <f>"7:00 AM"</f>
        <v>7:00 AM</v>
      </c>
      <c r="CG163" t="str">
        <f>"4:00 PM"</f>
        <v>4:00 PM</v>
      </c>
      <c r="CH163" s="5">
        <v>11.83</v>
      </c>
      <c r="CI163" t="s">
        <v>146</v>
      </c>
      <c r="CL163" t="s">
        <v>134</v>
      </c>
      <c r="CM163" t="s">
        <v>147</v>
      </c>
      <c r="CN163" t="s">
        <v>148</v>
      </c>
      <c r="CO163" t="s">
        <v>266</v>
      </c>
      <c r="CP163" t="s">
        <v>149</v>
      </c>
      <c r="CQ163">
        <v>3</v>
      </c>
      <c r="CR163">
        <v>0</v>
      </c>
      <c r="CS163" t="s">
        <v>136</v>
      </c>
      <c r="CT163" t="s">
        <v>136</v>
      </c>
      <c r="CU163" t="s">
        <v>136</v>
      </c>
      <c r="CV163" t="s">
        <v>134</v>
      </c>
      <c r="CW163" t="s">
        <v>134</v>
      </c>
      <c r="CX163">
        <v>50</v>
      </c>
      <c r="CY163" t="s">
        <v>134</v>
      </c>
      <c r="CZ163" t="s">
        <v>134</v>
      </c>
      <c r="DA163" t="s">
        <v>134</v>
      </c>
      <c r="DB163" t="s">
        <v>134</v>
      </c>
      <c r="DC163" t="s">
        <v>134</v>
      </c>
      <c r="DD163" t="s">
        <v>136</v>
      </c>
      <c r="DF163" t="s">
        <v>267</v>
      </c>
      <c r="DG163" t="s">
        <v>4303</v>
      </c>
      <c r="DH163" t="s">
        <v>4304</v>
      </c>
      <c r="DI163" t="s">
        <v>246</v>
      </c>
      <c r="DJ163" s="4">
        <v>70764</v>
      </c>
      <c r="DK163" t="s">
        <v>4311</v>
      </c>
      <c r="DL163" t="s">
        <v>136</v>
      </c>
      <c r="DM163">
        <v>1</v>
      </c>
      <c r="DN163" t="s">
        <v>4312</v>
      </c>
      <c r="DO163" t="s">
        <v>4304</v>
      </c>
      <c r="DP163" t="s">
        <v>246</v>
      </c>
      <c r="DQ163" t="str">
        <f>"70764"</f>
        <v>70764</v>
      </c>
      <c r="DR163" t="s">
        <v>4311</v>
      </c>
      <c r="DS163" t="s">
        <v>551</v>
      </c>
      <c r="DT163">
        <v>1</v>
      </c>
      <c r="DU163">
        <v>10</v>
      </c>
      <c r="DV163" t="s">
        <v>134</v>
      </c>
      <c r="DW163" t="s">
        <v>134</v>
      </c>
      <c r="DX163" t="s">
        <v>134</v>
      </c>
      <c r="DY163" t="s">
        <v>136</v>
      </c>
      <c r="DZ163">
        <v>1</v>
      </c>
      <c r="EA163" t="s">
        <v>136</v>
      </c>
      <c r="EC163" s="5">
        <v>12.68</v>
      </c>
      <c r="ED163" s="5">
        <v>55</v>
      </c>
      <c r="EE163">
        <v>12254134768</v>
      </c>
      <c r="EF163" t="s">
        <v>148</v>
      </c>
      <c r="EG163" t="s">
        <v>271</v>
      </c>
      <c r="EH163">
        <v>1</v>
      </c>
    </row>
    <row r="164" spans="1:138" ht="15" customHeight="1" x14ac:dyDescent="0.35">
      <c r="A164" t="s">
        <v>14211</v>
      </c>
      <c r="B164" t="s">
        <v>157</v>
      </c>
      <c r="C164" s="1">
        <v>44095.653189583332</v>
      </c>
      <c r="D164" s="1">
        <v>44112</v>
      </c>
      <c r="E164" t="s">
        <v>133</v>
      </c>
      <c r="F164" t="s">
        <v>136</v>
      </c>
      <c r="G164" t="s">
        <v>135</v>
      </c>
      <c r="H164" t="s">
        <v>136</v>
      </c>
      <c r="I164" t="s">
        <v>14212</v>
      </c>
      <c r="K164" t="s">
        <v>14213</v>
      </c>
      <c r="M164" t="s">
        <v>7834</v>
      </c>
      <c r="N164" t="s">
        <v>995</v>
      </c>
      <c r="O164" s="4">
        <v>72112</v>
      </c>
      <c r="P164" t="s">
        <v>140</v>
      </c>
      <c r="R164">
        <v>18709190927</v>
      </c>
      <c r="T164">
        <v>111191</v>
      </c>
      <c r="U164" t="s">
        <v>14214</v>
      </c>
      <c r="V164" t="s">
        <v>1148</v>
      </c>
      <c r="X164" t="s">
        <v>1677</v>
      </c>
      <c r="Y164" t="s">
        <v>14213</v>
      </c>
      <c r="AA164" t="s">
        <v>7834</v>
      </c>
      <c r="AB164" t="s">
        <v>995</v>
      </c>
      <c r="AC164" s="4">
        <v>72112</v>
      </c>
      <c r="AD164" t="s">
        <v>140</v>
      </c>
      <c r="AF164">
        <v>18709190927</v>
      </c>
      <c r="AH164" t="s">
        <v>148</v>
      </c>
      <c r="AI164" t="s">
        <v>168</v>
      </c>
      <c r="AJ164" t="s">
        <v>456</v>
      </c>
      <c r="AK164" t="s">
        <v>457</v>
      </c>
      <c r="AM164" t="s">
        <v>458</v>
      </c>
      <c r="AO164" t="s">
        <v>459</v>
      </c>
      <c r="AP164" t="s">
        <v>460</v>
      </c>
      <c r="AQ164" s="4">
        <v>73737</v>
      </c>
      <c r="AR164" t="s">
        <v>140</v>
      </c>
      <c r="AT164">
        <v>15802274747</v>
      </c>
      <c r="AV164" t="s">
        <v>461</v>
      </c>
      <c r="AW164" t="s">
        <v>462</v>
      </c>
      <c r="AZ164" t="s">
        <v>1552</v>
      </c>
      <c r="BA164" t="s">
        <v>1553</v>
      </c>
      <c r="BB164" t="s">
        <v>136</v>
      </c>
      <c r="BC164" t="s">
        <v>136</v>
      </c>
      <c r="BD164" t="s">
        <v>148</v>
      </c>
      <c r="BE164" t="s">
        <v>136</v>
      </c>
      <c r="BF164" t="s">
        <v>136</v>
      </c>
      <c r="BG164" t="s">
        <v>134</v>
      </c>
      <c r="BH164" t="s">
        <v>136</v>
      </c>
      <c r="BN164" t="s">
        <v>14215</v>
      </c>
      <c r="BO164" t="s">
        <v>14216</v>
      </c>
      <c r="BP164">
        <v>2</v>
      </c>
      <c r="BQ164">
        <v>2</v>
      </c>
      <c r="BR164">
        <v>2</v>
      </c>
      <c r="BS164" s="1">
        <v>44150</v>
      </c>
      <c r="BT164" s="1">
        <v>44242</v>
      </c>
      <c r="BU164" s="1">
        <v>44150</v>
      </c>
      <c r="BV164" s="1">
        <v>44242</v>
      </c>
      <c r="BW164" t="s">
        <v>136</v>
      </c>
      <c r="BX164">
        <v>48</v>
      </c>
      <c r="BY164">
        <v>0</v>
      </c>
      <c r="BZ164">
        <v>8</v>
      </c>
      <c r="CA164">
        <v>8</v>
      </c>
      <c r="CB164">
        <v>8</v>
      </c>
      <c r="CC164">
        <v>8</v>
      </c>
      <c r="CD164">
        <v>8</v>
      </c>
      <c r="CE164">
        <v>8</v>
      </c>
      <c r="CF164" t="str">
        <f>"8:00 AM"</f>
        <v>8:00 AM</v>
      </c>
      <c r="CG164" t="str">
        <f>"5:00 PM"</f>
        <v>5:00 PM</v>
      </c>
      <c r="CH164" s="5">
        <v>11.83</v>
      </c>
      <c r="CI164" t="s">
        <v>146</v>
      </c>
      <c r="CL164" t="s">
        <v>136</v>
      </c>
      <c r="CM164" t="s">
        <v>147</v>
      </c>
      <c r="CN164" t="s">
        <v>148</v>
      </c>
      <c r="CO164" t="s">
        <v>465</v>
      </c>
      <c r="CP164" t="s">
        <v>149</v>
      </c>
      <c r="CQ164">
        <v>6</v>
      </c>
      <c r="CR164">
        <v>0</v>
      </c>
      <c r="CS164" t="s">
        <v>136</v>
      </c>
      <c r="CT164" t="s">
        <v>134</v>
      </c>
      <c r="CU164" t="s">
        <v>136</v>
      </c>
      <c r="CV164" t="s">
        <v>134</v>
      </c>
      <c r="CW164" t="s">
        <v>134</v>
      </c>
      <c r="CX164">
        <v>75</v>
      </c>
      <c r="CY164" t="s">
        <v>134</v>
      </c>
      <c r="CZ164" t="s">
        <v>134</v>
      </c>
      <c r="DA164" t="s">
        <v>134</v>
      </c>
      <c r="DB164" t="s">
        <v>136</v>
      </c>
      <c r="DC164" t="s">
        <v>134</v>
      </c>
      <c r="DD164" t="s">
        <v>136</v>
      </c>
      <c r="DF164" t="s">
        <v>466</v>
      </c>
      <c r="DG164" t="s">
        <v>14217</v>
      </c>
      <c r="DH164" t="s">
        <v>7834</v>
      </c>
      <c r="DI164" t="s">
        <v>995</v>
      </c>
      <c r="DJ164" s="4">
        <v>72112</v>
      </c>
      <c r="DK164" t="s">
        <v>712</v>
      </c>
      <c r="DL164" t="s">
        <v>134</v>
      </c>
      <c r="DM164">
        <v>6</v>
      </c>
      <c r="DN164" t="s">
        <v>14218</v>
      </c>
      <c r="DO164" t="s">
        <v>7834</v>
      </c>
      <c r="DP164" t="s">
        <v>995</v>
      </c>
      <c r="DQ164" t="str">
        <f>"72112"</f>
        <v>72112</v>
      </c>
      <c r="DR164" t="s">
        <v>712</v>
      </c>
      <c r="DS164" t="s">
        <v>296</v>
      </c>
      <c r="DT164">
        <v>1</v>
      </c>
      <c r="DU164">
        <v>2</v>
      </c>
      <c r="DV164" t="s">
        <v>134</v>
      </c>
      <c r="DW164" t="s">
        <v>134</v>
      </c>
      <c r="DX164" t="s">
        <v>134</v>
      </c>
      <c r="DY164" t="s">
        <v>136</v>
      </c>
      <c r="DZ164">
        <v>1</v>
      </c>
      <c r="EA164" t="s">
        <v>136</v>
      </c>
      <c r="EC164" s="5">
        <v>12.68</v>
      </c>
      <c r="ED164" s="5">
        <v>55</v>
      </c>
      <c r="EE164">
        <v>18709190927</v>
      </c>
      <c r="EF164" t="s">
        <v>14219</v>
      </c>
      <c r="EG164" t="s">
        <v>148</v>
      </c>
      <c r="EH164">
        <v>0</v>
      </c>
    </row>
    <row r="165" spans="1:138" ht="15" customHeight="1" x14ac:dyDescent="0.35">
      <c r="A165" t="s">
        <v>23412</v>
      </c>
      <c r="B165" t="s">
        <v>157</v>
      </c>
      <c r="C165" s="1">
        <v>44096.798027314813</v>
      </c>
      <c r="D165" s="1">
        <v>44112</v>
      </c>
      <c r="E165" t="s">
        <v>133</v>
      </c>
      <c r="F165" t="s">
        <v>134</v>
      </c>
      <c r="G165" t="s">
        <v>135</v>
      </c>
      <c r="H165" t="s">
        <v>136</v>
      </c>
      <c r="I165" t="s">
        <v>12473</v>
      </c>
      <c r="K165" t="s">
        <v>12477</v>
      </c>
      <c r="M165" t="s">
        <v>12478</v>
      </c>
      <c r="N165" t="s">
        <v>139</v>
      </c>
      <c r="O165" s="4">
        <v>33841</v>
      </c>
      <c r="P165" t="s">
        <v>140</v>
      </c>
      <c r="R165">
        <v>18632281936</v>
      </c>
      <c r="T165">
        <v>11511</v>
      </c>
      <c r="U165" t="s">
        <v>8706</v>
      </c>
      <c r="V165" t="s">
        <v>12476</v>
      </c>
      <c r="X165" t="s">
        <v>143</v>
      </c>
      <c r="Y165" t="s">
        <v>12477</v>
      </c>
      <c r="AA165" t="s">
        <v>12478</v>
      </c>
      <c r="AB165" t="s">
        <v>139</v>
      </c>
      <c r="AC165" s="4">
        <v>33841</v>
      </c>
      <c r="AD165" t="s">
        <v>140</v>
      </c>
      <c r="AF165">
        <v>18632281936</v>
      </c>
      <c r="AH165" t="s">
        <v>12479</v>
      </c>
      <c r="AI165" t="s">
        <v>168</v>
      </c>
      <c r="AJ165" t="s">
        <v>141</v>
      </c>
      <c r="AK165" t="s">
        <v>142</v>
      </c>
      <c r="AM165" t="s">
        <v>137</v>
      </c>
      <c r="AO165" t="s">
        <v>138</v>
      </c>
      <c r="AP165" t="s">
        <v>139</v>
      </c>
      <c r="AQ165" s="4">
        <v>33852</v>
      </c>
      <c r="AR165" t="s">
        <v>140</v>
      </c>
      <c r="AT165">
        <v>18632281936</v>
      </c>
      <c r="AV165" t="s">
        <v>5221</v>
      </c>
      <c r="AW165" t="s">
        <v>5222</v>
      </c>
      <c r="AZ165" t="s">
        <v>175</v>
      </c>
      <c r="BA165" t="s">
        <v>176</v>
      </c>
      <c r="BB165" t="s">
        <v>134</v>
      </c>
      <c r="BC165" t="s">
        <v>134</v>
      </c>
      <c r="BD165" t="s">
        <v>134</v>
      </c>
      <c r="BE165" t="s">
        <v>134</v>
      </c>
      <c r="BF165" t="s">
        <v>136</v>
      </c>
      <c r="BG165" t="s">
        <v>134</v>
      </c>
      <c r="BH165" t="s">
        <v>136</v>
      </c>
      <c r="BN165" t="s">
        <v>23413</v>
      </c>
      <c r="BO165" t="s">
        <v>23414</v>
      </c>
      <c r="BP165">
        <v>32</v>
      </c>
      <c r="BQ165">
        <v>32</v>
      </c>
      <c r="BR165">
        <v>32</v>
      </c>
      <c r="BS165" s="1">
        <v>44150</v>
      </c>
      <c r="BT165" s="1">
        <v>44357</v>
      </c>
      <c r="BU165" s="1">
        <v>44150</v>
      </c>
      <c r="BV165" s="1">
        <v>44357</v>
      </c>
      <c r="BW165" t="s">
        <v>136</v>
      </c>
      <c r="BX165">
        <v>40</v>
      </c>
      <c r="BY165">
        <v>0</v>
      </c>
      <c r="BZ165">
        <v>6</v>
      </c>
      <c r="CA165">
        <v>7</v>
      </c>
      <c r="CB165">
        <v>7</v>
      </c>
      <c r="CC165">
        <v>7</v>
      </c>
      <c r="CD165">
        <v>7</v>
      </c>
      <c r="CE165">
        <v>6</v>
      </c>
      <c r="CF165" t="str">
        <f>"7:00 AM"</f>
        <v>7:00 AM</v>
      </c>
      <c r="CG165" t="str">
        <f>"2:00 PM"</f>
        <v>2:00 PM</v>
      </c>
      <c r="CH165" s="5">
        <v>11.71</v>
      </c>
      <c r="CI165" t="s">
        <v>146</v>
      </c>
      <c r="CJ165">
        <v>1.05</v>
      </c>
      <c r="CK165" t="s">
        <v>12481</v>
      </c>
      <c r="CL165" t="s">
        <v>134</v>
      </c>
      <c r="CM165" t="s">
        <v>147</v>
      </c>
      <c r="CN165" t="s">
        <v>148</v>
      </c>
      <c r="CO165" t="s">
        <v>12482</v>
      </c>
      <c r="CP165" t="s">
        <v>149</v>
      </c>
      <c r="CQ165">
        <v>0</v>
      </c>
      <c r="CR165">
        <v>0</v>
      </c>
      <c r="CS165" t="s">
        <v>136</v>
      </c>
      <c r="CT165" t="s">
        <v>136</v>
      </c>
      <c r="CU165" t="s">
        <v>136</v>
      </c>
      <c r="CV165" t="s">
        <v>136</v>
      </c>
      <c r="CW165" t="s">
        <v>134</v>
      </c>
      <c r="CX165">
        <v>100</v>
      </c>
      <c r="CY165" t="s">
        <v>134</v>
      </c>
      <c r="CZ165" t="s">
        <v>134</v>
      </c>
      <c r="DA165" t="s">
        <v>134</v>
      </c>
      <c r="DB165" t="s">
        <v>134</v>
      </c>
      <c r="DC165" t="s">
        <v>134</v>
      </c>
      <c r="DD165" t="s">
        <v>136</v>
      </c>
      <c r="DF165" t="s">
        <v>12483</v>
      </c>
      <c r="DG165" t="s">
        <v>12484</v>
      </c>
      <c r="DH165" t="s">
        <v>3982</v>
      </c>
      <c r="DI165" t="s">
        <v>139</v>
      </c>
      <c r="DJ165" s="4">
        <v>33898</v>
      </c>
      <c r="DK165" t="s">
        <v>1447</v>
      </c>
      <c r="DL165" t="s">
        <v>134</v>
      </c>
      <c r="DM165">
        <v>27</v>
      </c>
      <c r="DN165" t="s">
        <v>23415</v>
      </c>
      <c r="DO165" t="s">
        <v>12486</v>
      </c>
      <c r="DP165" t="s">
        <v>139</v>
      </c>
      <c r="DQ165" t="str">
        <f>"33843"</f>
        <v>33843</v>
      </c>
      <c r="DR165" t="s">
        <v>1447</v>
      </c>
      <c r="DS165" t="s">
        <v>23416</v>
      </c>
      <c r="DT165">
        <v>5</v>
      </c>
      <c r="DU165">
        <v>37</v>
      </c>
      <c r="DV165" t="s">
        <v>134</v>
      </c>
      <c r="DW165" t="s">
        <v>134</v>
      </c>
      <c r="DX165" t="s">
        <v>134</v>
      </c>
      <c r="DY165" t="s">
        <v>134</v>
      </c>
      <c r="DZ165">
        <v>2</v>
      </c>
      <c r="EA165" t="s">
        <v>136</v>
      </c>
      <c r="EC165" s="5">
        <v>12.68</v>
      </c>
      <c r="ED165" s="5">
        <v>55</v>
      </c>
      <c r="EE165">
        <v>18632281936</v>
      </c>
      <c r="EF165" t="s">
        <v>12479</v>
      </c>
      <c r="EG165" t="s">
        <v>155</v>
      </c>
      <c r="EH165">
        <v>11</v>
      </c>
    </row>
    <row r="166" spans="1:138" ht="15" customHeight="1" x14ac:dyDescent="0.35">
      <c r="A166" t="s">
        <v>12176</v>
      </c>
      <c r="B166" t="s">
        <v>157</v>
      </c>
      <c r="C166" s="1">
        <v>44096.566679629628</v>
      </c>
      <c r="D166" s="1">
        <v>44112</v>
      </c>
      <c r="E166" t="s">
        <v>133</v>
      </c>
      <c r="F166" t="s">
        <v>134</v>
      </c>
      <c r="G166" t="s">
        <v>135</v>
      </c>
      <c r="H166" t="s">
        <v>136</v>
      </c>
      <c r="I166" t="s">
        <v>2872</v>
      </c>
      <c r="K166" t="s">
        <v>2873</v>
      </c>
      <c r="M166" t="s">
        <v>209</v>
      </c>
      <c r="N166" t="s">
        <v>139</v>
      </c>
      <c r="O166" s="4">
        <v>33935</v>
      </c>
      <c r="P166" t="s">
        <v>140</v>
      </c>
      <c r="R166">
        <v>18636758500</v>
      </c>
      <c r="T166">
        <v>115115</v>
      </c>
      <c r="U166" t="s">
        <v>2874</v>
      </c>
      <c r="V166" t="s">
        <v>1148</v>
      </c>
      <c r="X166" t="s">
        <v>429</v>
      </c>
      <c r="Y166" t="s">
        <v>2873</v>
      </c>
      <c r="AA166" t="s">
        <v>209</v>
      </c>
      <c r="AB166" t="s">
        <v>139</v>
      </c>
      <c r="AC166" s="4">
        <v>33935</v>
      </c>
      <c r="AD166" t="s">
        <v>140</v>
      </c>
      <c r="AF166">
        <v>18636758500</v>
      </c>
      <c r="AH166" t="s">
        <v>2875</v>
      </c>
      <c r="AI166" t="s">
        <v>168</v>
      </c>
      <c r="AJ166" t="s">
        <v>507</v>
      </c>
      <c r="AK166" t="s">
        <v>508</v>
      </c>
      <c r="AL166" t="s">
        <v>509</v>
      </c>
      <c r="AM166" t="s">
        <v>510</v>
      </c>
      <c r="AN166" t="s">
        <v>511</v>
      </c>
      <c r="AO166" t="s">
        <v>512</v>
      </c>
      <c r="AP166" t="s">
        <v>139</v>
      </c>
      <c r="AQ166" s="4">
        <v>32751</v>
      </c>
      <c r="AR166" t="s">
        <v>140</v>
      </c>
      <c r="AT166">
        <v>13212145200</v>
      </c>
      <c r="AU166">
        <v>5216</v>
      </c>
      <c r="AV166" t="s">
        <v>513</v>
      </c>
      <c r="AW166" t="s">
        <v>514</v>
      </c>
      <c r="AZ166" t="s">
        <v>175</v>
      </c>
      <c r="BA166" t="s">
        <v>176</v>
      </c>
      <c r="BB166" t="s">
        <v>134</v>
      </c>
      <c r="BC166" t="s">
        <v>134</v>
      </c>
      <c r="BD166" t="s">
        <v>134</v>
      </c>
      <c r="BE166" t="s">
        <v>134</v>
      </c>
      <c r="BF166" t="s">
        <v>136</v>
      </c>
      <c r="BG166" t="s">
        <v>134</v>
      </c>
      <c r="BH166" t="s">
        <v>136</v>
      </c>
      <c r="BN166" t="s">
        <v>12177</v>
      </c>
      <c r="BO166" t="s">
        <v>516</v>
      </c>
      <c r="BP166">
        <v>400</v>
      </c>
      <c r="BQ166">
        <v>400</v>
      </c>
      <c r="BR166">
        <v>400</v>
      </c>
      <c r="BS166" s="1">
        <v>44151</v>
      </c>
      <c r="BT166" s="1">
        <v>44346</v>
      </c>
      <c r="BU166" s="1">
        <v>44151</v>
      </c>
      <c r="BV166" s="1">
        <v>44346</v>
      </c>
      <c r="BW166" t="s">
        <v>136</v>
      </c>
      <c r="BX166">
        <v>36</v>
      </c>
      <c r="BY166">
        <v>0</v>
      </c>
      <c r="BZ166">
        <v>6</v>
      </c>
      <c r="CA166">
        <v>6</v>
      </c>
      <c r="CB166">
        <v>6</v>
      </c>
      <c r="CC166">
        <v>6</v>
      </c>
      <c r="CD166">
        <v>6</v>
      </c>
      <c r="CE166">
        <v>6</v>
      </c>
      <c r="CF166" t="str">
        <f>"7:00 AM"</f>
        <v>7:00 AM</v>
      </c>
      <c r="CG166" t="str">
        <f>"2:00 PM"</f>
        <v>2:00 PM</v>
      </c>
      <c r="CH166" s="5">
        <v>11.71</v>
      </c>
      <c r="CI166" t="s">
        <v>146</v>
      </c>
      <c r="CL166" t="s">
        <v>134</v>
      </c>
      <c r="CM166" t="s">
        <v>147</v>
      </c>
      <c r="CN166" t="s">
        <v>148</v>
      </c>
      <c r="CO166" t="s">
        <v>12178</v>
      </c>
      <c r="CP166" t="s">
        <v>149</v>
      </c>
      <c r="CQ166">
        <v>0</v>
      </c>
      <c r="CR166">
        <v>0</v>
      </c>
      <c r="CS166" t="s">
        <v>136</v>
      </c>
      <c r="CT166" t="s">
        <v>136</v>
      </c>
      <c r="CU166" t="s">
        <v>134</v>
      </c>
      <c r="CV166" t="s">
        <v>134</v>
      </c>
      <c r="CW166" t="s">
        <v>134</v>
      </c>
      <c r="CX166">
        <v>100</v>
      </c>
      <c r="CY166" t="s">
        <v>134</v>
      </c>
      <c r="CZ166" t="s">
        <v>134</v>
      </c>
      <c r="DA166" t="s">
        <v>134</v>
      </c>
      <c r="DB166" t="s">
        <v>134</v>
      </c>
      <c r="DC166" t="s">
        <v>134</v>
      </c>
      <c r="DD166" t="s">
        <v>136</v>
      </c>
      <c r="DF166" s="2" t="s">
        <v>12179</v>
      </c>
      <c r="DG166" s="2" t="s">
        <v>12180</v>
      </c>
      <c r="DH166" t="s">
        <v>477</v>
      </c>
      <c r="DI166" t="s">
        <v>139</v>
      </c>
      <c r="DJ166" s="4">
        <v>34142</v>
      </c>
      <c r="DK166" t="s">
        <v>495</v>
      </c>
      <c r="DL166" t="s">
        <v>134</v>
      </c>
      <c r="DM166">
        <v>153</v>
      </c>
      <c r="DN166" s="2" t="s">
        <v>12181</v>
      </c>
      <c r="DO166" t="s">
        <v>209</v>
      </c>
      <c r="DP166" t="s">
        <v>139</v>
      </c>
      <c r="DQ166" t="str">
        <f>"33935"</f>
        <v>33935</v>
      </c>
      <c r="DR166" t="s">
        <v>210</v>
      </c>
      <c r="DS166" t="s">
        <v>523</v>
      </c>
      <c r="DT166">
        <v>12</v>
      </c>
      <c r="DU166">
        <v>70</v>
      </c>
      <c r="DV166" t="s">
        <v>134</v>
      </c>
      <c r="DW166" t="s">
        <v>134</v>
      </c>
      <c r="DX166" t="s">
        <v>134</v>
      </c>
      <c r="DY166" t="s">
        <v>134</v>
      </c>
      <c r="DZ166">
        <v>16</v>
      </c>
      <c r="EA166" t="s">
        <v>136</v>
      </c>
      <c r="EC166" s="5">
        <v>12.68</v>
      </c>
      <c r="ED166" s="5">
        <v>55</v>
      </c>
      <c r="EE166">
        <v>18636758500</v>
      </c>
      <c r="EF166" t="s">
        <v>148</v>
      </c>
      <c r="EG166" t="s">
        <v>524</v>
      </c>
      <c r="EH166">
        <v>29</v>
      </c>
    </row>
    <row r="167" spans="1:138" ht="15" customHeight="1" x14ac:dyDescent="0.35">
      <c r="A167" t="s">
        <v>10408</v>
      </c>
      <c r="B167" t="s">
        <v>157</v>
      </c>
      <c r="C167" s="1">
        <v>44096.511499652777</v>
      </c>
      <c r="D167" s="1">
        <v>44112</v>
      </c>
      <c r="E167" t="s">
        <v>133</v>
      </c>
      <c r="F167" t="s">
        <v>136</v>
      </c>
      <c r="G167" t="s">
        <v>135</v>
      </c>
      <c r="H167" t="s">
        <v>136</v>
      </c>
      <c r="I167" t="s">
        <v>8115</v>
      </c>
      <c r="K167" t="s">
        <v>8116</v>
      </c>
      <c r="M167" t="s">
        <v>2450</v>
      </c>
      <c r="N167" t="s">
        <v>246</v>
      </c>
      <c r="O167" s="4">
        <v>70578</v>
      </c>
      <c r="P167" t="s">
        <v>140</v>
      </c>
      <c r="R167">
        <v>13372472300</v>
      </c>
      <c r="T167">
        <v>11251</v>
      </c>
      <c r="U167" t="s">
        <v>8117</v>
      </c>
      <c r="V167" t="s">
        <v>786</v>
      </c>
      <c r="W167" t="s">
        <v>347</v>
      </c>
      <c r="X167" t="s">
        <v>3481</v>
      </c>
      <c r="Y167" t="s">
        <v>8116</v>
      </c>
      <c r="AA167" t="s">
        <v>2450</v>
      </c>
      <c r="AB167" t="s">
        <v>246</v>
      </c>
      <c r="AC167" s="4">
        <v>70578</v>
      </c>
      <c r="AD167" t="s">
        <v>140</v>
      </c>
      <c r="AF167">
        <v>13372472300</v>
      </c>
      <c r="AH167" t="s">
        <v>8118</v>
      </c>
      <c r="AZ167" t="s">
        <v>334</v>
      </c>
      <c r="BA167" t="s">
        <v>335</v>
      </c>
      <c r="BB167" t="s">
        <v>136</v>
      </c>
      <c r="BC167" t="s">
        <v>136</v>
      </c>
      <c r="BD167" t="s">
        <v>148</v>
      </c>
      <c r="BE167" t="s">
        <v>136</v>
      </c>
      <c r="BF167" t="s">
        <v>136</v>
      </c>
      <c r="BG167" t="s">
        <v>134</v>
      </c>
      <c r="BH167" t="s">
        <v>136</v>
      </c>
      <c r="BN167" t="s">
        <v>10409</v>
      </c>
      <c r="BO167" t="s">
        <v>8120</v>
      </c>
      <c r="BP167">
        <v>2</v>
      </c>
      <c r="BQ167">
        <v>2</v>
      </c>
      <c r="BR167">
        <v>2</v>
      </c>
      <c r="BS167" s="1">
        <v>44166</v>
      </c>
      <c r="BT167" s="1">
        <v>44469</v>
      </c>
      <c r="BU167" s="1">
        <v>44166</v>
      </c>
      <c r="BV167" s="1">
        <v>44469</v>
      </c>
      <c r="BW167" t="s">
        <v>136</v>
      </c>
      <c r="BX167">
        <v>40</v>
      </c>
      <c r="BY167">
        <v>0</v>
      </c>
      <c r="BZ167">
        <v>8</v>
      </c>
      <c r="CA167">
        <v>8</v>
      </c>
      <c r="CB167">
        <v>8</v>
      </c>
      <c r="CC167">
        <v>8</v>
      </c>
      <c r="CD167">
        <v>8</v>
      </c>
      <c r="CE167">
        <v>0</v>
      </c>
      <c r="CF167" t="str">
        <f>"7:30 AM"</f>
        <v>7:30 AM</v>
      </c>
      <c r="CG167" t="str">
        <f>"4:30 PM"</f>
        <v>4:30 PM</v>
      </c>
      <c r="CH167" s="5">
        <v>11.83</v>
      </c>
      <c r="CI167" t="s">
        <v>146</v>
      </c>
      <c r="CL167" t="s">
        <v>136</v>
      </c>
      <c r="CM167" t="s">
        <v>147</v>
      </c>
      <c r="CN167" t="s">
        <v>148</v>
      </c>
      <c r="CO167" s="2" t="s">
        <v>10410</v>
      </c>
      <c r="CP167" t="s">
        <v>149</v>
      </c>
      <c r="CQ167">
        <v>3</v>
      </c>
      <c r="CR167">
        <v>0</v>
      </c>
      <c r="CS167" t="s">
        <v>136</v>
      </c>
      <c r="CT167" t="s">
        <v>136</v>
      </c>
      <c r="CU167" t="s">
        <v>136</v>
      </c>
      <c r="CV167" t="s">
        <v>134</v>
      </c>
      <c r="CW167" t="s">
        <v>134</v>
      </c>
      <c r="CX167">
        <v>50</v>
      </c>
      <c r="CY167" t="s">
        <v>134</v>
      </c>
      <c r="CZ167" t="s">
        <v>134</v>
      </c>
      <c r="DA167" t="s">
        <v>134</v>
      </c>
      <c r="DB167" t="s">
        <v>134</v>
      </c>
      <c r="DC167" t="s">
        <v>134</v>
      </c>
      <c r="DD167" t="s">
        <v>136</v>
      </c>
      <c r="DF167" t="s">
        <v>149</v>
      </c>
      <c r="DG167" t="s">
        <v>8122</v>
      </c>
      <c r="DH167" t="s">
        <v>2450</v>
      </c>
      <c r="DI167" t="s">
        <v>246</v>
      </c>
      <c r="DJ167" s="4">
        <v>70578</v>
      </c>
      <c r="DK167" t="s">
        <v>268</v>
      </c>
      <c r="DL167" t="s">
        <v>136</v>
      </c>
      <c r="DM167">
        <v>1</v>
      </c>
      <c r="DN167" s="2" t="s">
        <v>10411</v>
      </c>
      <c r="DO167" t="s">
        <v>245</v>
      </c>
      <c r="DP167" t="s">
        <v>246</v>
      </c>
      <c r="DQ167" t="str">
        <f>"70516"</f>
        <v>70516</v>
      </c>
      <c r="DR167" t="s">
        <v>268</v>
      </c>
      <c r="DS167" t="s">
        <v>10412</v>
      </c>
      <c r="DT167">
        <v>1</v>
      </c>
      <c r="DU167">
        <v>4</v>
      </c>
      <c r="DV167" t="s">
        <v>136</v>
      </c>
      <c r="DW167" t="s">
        <v>136</v>
      </c>
      <c r="DX167" t="s">
        <v>134</v>
      </c>
      <c r="DY167" t="s">
        <v>136</v>
      </c>
      <c r="DZ167">
        <v>1</v>
      </c>
      <c r="EA167" t="s">
        <v>136</v>
      </c>
      <c r="EC167" s="5">
        <v>12.68</v>
      </c>
      <c r="ED167" s="5">
        <v>55</v>
      </c>
      <c r="EE167">
        <v>13372472300</v>
      </c>
      <c r="EF167" t="s">
        <v>8118</v>
      </c>
      <c r="EG167" t="s">
        <v>148</v>
      </c>
      <c r="EH167">
        <v>0</v>
      </c>
    </row>
    <row r="168" spans="1:138" ht="15" customHeight="1" x14ac:dyDescent="0.35">
      <c r="A168" t="s">
        <v>22394</v>
      </c>
      <c r="B168" t="s">
        <v>157</v>
      </c>
      <c r="C168" s="1">
        <v>44097.462349305555</v>
      </c>
      <c r="D168" s="1">
        <v>44112</v>
      </c>
      <c r="E168" t="s">
        <v>133</v>
      </c>
      <c r="F168" t="s">
        <v>136</v>
      </c>
      <c r="G168" t="s">
        <v>135</v>
      </c>
      <c r="H168" t="s">
        <v>136</v>
      </c>
      <c r="I168" t="s">
        <v>22395</v>
      </c>
      <c r="K168" t="s">
        <v>22396</v>
      </c>
      <c r="M168" t="s">
        <v>11171</v>
      </c>
      <c r="N168" t="s">
        <v>1187</v>
      </c>
      <c r="O168" s="4">
        <v>67579</v>
      </c>
      <c r="P168" t="s">
        <v>140</v>
      </c>
      <c r="R168">
        <v>16202782334</v>
      </c>
      <c r="T168">
        <v>111191</v>
      </c>
      <c r="U168" t="s">
        <v>22397</v>
      </c>
      <c r="V168" t="s">
        <v>1257</v>
      </c>
      <c r="X168" t="s">
        <v>164</v>
      </c>
      <c r="Y168" t="s">
        <v>22396</v>
      </c>
      <c r="AA168" t="s">
        <v>11171</v>
      </c>
      <c r="AB168" t="s">
        <v>1187</v>
      </c>
      <c r="AC168" s="4">
        <v>67579</v>
      </c>
      <c r="AD168" t="s">
        <v>140</v>
      </c>
      <c r="AF168">
        <v>16202782334</v>
      </c>
      <c r="AH168" t="s">
        <v>148</v>
      </c>
      <c r="AI168" t="s">
        <v>168</v>
      </c>
      <c r="AJ168" t="s">
        <v>456</v>
      </c>
      <c r="AK168" t="s">
        <v>457</v>
      </c>
      <c r="AM168" t="s">
        <v>458</v>
      </c>
      <c r="AO168" t="s">
        <v>459</v>
      </c>
      <c r="AP168" t="s">
        <v>460</v>
      </c>
      <c r="AQ168" s="4">
        <v>73737</v>
      </c>
      <c r="AR168" t="s">
        <v>140</v>
      </c>
      <c r="AT168">
        <v>15802274747</v>
      </c>
      <c r="AV168" t="s">
        <v>461</v>
      </c>
      <c r="AW168" t="s">
        <v>462</v>
      </c>
      <c r="AZ168" t="s">
        <v>540</v>
      </c>
      <c r="BA168" t="s">
        <v>541</v>
      </c>
      <c r="BB168" t="s">
        <v>136</v>
      </c>
      <c r="BC168" t="s">
        <v>136</v>
      </c>
      <c r="BD168" t="s">
        <v>148</v>
      </c>
      <c r="BE168" t="s">
        <v>136</v>
      </c>
      <c r="BF168" t="s">
        <v>136</v>
      </c>
      <c r="BG168" t="s">
        <v>134</v>
      </c>
      <c r="BH168" t="s">
        <v>136</v>
      </c>
      <c r="BN168" t="s">
        <v>22398</v>
      </c>
      <c r="BO168" t="s">
        <v>22399</v>
      </c>
      <c r="BP168">
        <v>2</v>
      </c>
      <c r="BQ168">
        <v>2</v>
      </c>
      <c r="BR168">
        <v>2</v>
      </c>
      <c r="BS168" s="1">
        <v>44166</v>
      </c>
      <c r="BT168" s="1">
        <v>44301</v>
      </c>
      <c r="BU168" s="1">
        <v>44166</v>
      </c>
      <c r="BV168" s="1">
        <v>44301</v>
      </c>
      <c r="BW168" t="s">
        <v>136</v>
      </c>
      <c r="BX168">
        <v>40</v>
      </c>
      <c r="BY168">
        <v>0</v>
      </c>
      <c r="BZ168">
        <v>7</v>
      </c>
      <c r="CA168">
        <v>7</v>
      </c>
      <c r="CB168">
        <v>7</v>
      </c>
      <c r="CC168">
        <v>7</v>
      </c>
      <c r="CD168">
        <v>7</v>
      </c>
      <c r="CE168">
        <v>5</v>
      </c>
      <c r="CF168" t="str">
        <f>"9:00 AM"</f>
        <v>9:00 AM</v>
      </c>
      <c r="CG168" t="str">
        <f>"5:00 PM"</f>
        <v>5:00 PM</v>
      </c>
      <c r="CH168" s="5">
        <v>14.99</v>
      </c>
      <c r="CI168" t="s">
        <v>146</v>
      </c>
      <c r="CL168" t="s">
        <v>136</v>
      </c>
      <c r="CM168" t="s">
        <v>312</v>
      </c>
      <c r="CN168" t="s">
        <v>148</v>
      </c>
      <c r="CO168" t="s">
        <v>465</v>
      </c>
      <c r="CP168" t="s">
        <v>149</v>
      </c>
      <c r="CQ168">
        <v>3</v>
      </c>
      <c r="CR168">
        <v>0</v>
      </c>
      <c r="CS168" t="s">
        <v>136</v>
      </c>
      <c r="CT168" t="s">
        <v>134</v>
      </c>
      <c r="CU168" t="s">
        <v>136</v>
      </c>
      <c r="CV168" t="s">
        <v>134</v>
      </c>
      <c r="CW168" t="s">
        <v>134</v>
      </c>
      <c r="CX168">
        <v>75</v>
      </c>
      <c r="CY168" t="s">
        <v>134</v>
      </c>
      <c r="CZ168" t="s">
        <v>134</v>
      </c>
      <c r="DA168" t="s">
        <v>134</v>
      </c>
      <c r="DB168" t="s">
        <v>136</v>
      </c>
      <c r="DC168" t="s">
        <v>134</v>
      </c>
      <c r="DD168" t="s">
        <v>136</v>
      </c>
      <c r="DF168" t="s">
        <v>466</v>
      </c>
      <c r="DG168" t="s">
        <v>22400</v>
      </c>
      <c r="DH168" t="s">
        <v>11171</v>
      </c>
      <c r="DI168" t="s">
        <v>1187</v>
      </c>
      <c r="DJ168" s="4">
        <v>67579</v>
      </c>
      <c r="DK168" t="s">
        <v>17238</v>
      </c>
      <c r="DL168" t="s">
        <v>136</v>
      </c>
      <c r="DM168">
        <v>1</v>
      </c>
      <c r="DN168" t="s">
        <v>22400</v>
      </c>
      <c r="DO168" t="s">
        <v>11171</v>
      </c>
      <c r="DP168" t="s">
        <v>1187</v>
      </c>
      <c r="DQ168" t="str">
        <f>"67579"</f>
        <v>67579</v>
      </c>
      <c r="DR168" t="s">
        <v>17238</v>
      </c>
      <c r="DS168" t="s">
        <v>551</v>
      </c>
      <c r="DT168">
        <v>1</v>
      </c>
      <c r="DU168">
        <v>2</v>
      </c>
      <c r="DV168" t="s">
        <v>134</v>
      </c>
      <c r="DW168" t="s">
        <v>134</v>
      </c>
      <c r="DX168" t="s">
        <v>134</v>
      </c>
      <c r="DY168" t="s">
        <v>136</v>
      </c>
      <c r="DZ168">
        <v>1</v>
      </c>
      <c r="EA168" t="s">
        <v>136</v>
      </c>
      <c r="EC168" s="5">
        <v>12.68</v>
      </c>
      <c r="ED168" s="5">
        <v>55</v>
      </c>
      <c r="EE168">
        <v>16202782334</v>
      </c>
      <c r="EF168" t="s">
        <v>22401</v>
      </c>
      <c r="EG168" t="s">
        <v>148</v>
      </c>
      <c r="EH168">
        <v>0</v>
      </c>
    </row>
    <row r="169" spans="1:138" ht="15" customHeight="1" x14ac:dyDescent="0.35">
      <c r="A169" t="s">
        <v>13492</v>
      </c>
      <c r="B169" t="s">
        <v>157</v>
      </c>
      <c r="C169" s="1">
        <v>44096.655536921295</v>
      </c>
      <c r="D169" s="1">
        <v>44112</v>
      </c>
      <c r="E169" t="s">
        <v>133</v>
      </c>
      <c r="F169" t="s">
        <v>136</v>
      </c>
      <c r="G169" t="s">
        <v>135</v>
      </c>
      <c r="H169" t="s">
        <v>136</v>
      </c>
      <c r="I169" t="s">
        <v>13493</v>
      </c>
      <c r="K169" t="s">
        <v>13494</v>
      </c>
      <c r="L169" t="s">
        <v>13495</v>
      </c>
      <c r="M169" t="s">
        <v>7451</v>
      </c>
      <c r="N169" t="s">
        <v>365</v>
      </c>
      <c r="O169" s="4">
        <v>50455</v>
      </c>
      <c r="P169" t="s">
        <v>140</v>
      </c>
      <c r="R169">
        <v>16419852502</v>
      </c>
      <c r="T169">
        <v>11119</v>
      </c>
      <c r="U169" t="s">
        <v>13496</v>
      </c>
      <c r="V169" t="s">
        <v>6526</v>
      </c>
      <c r="W169" t="s">
        <v>1148</v>
      </c>
      <c r="X169" t="s">
        <v>164</v>
      </c>
      <c r="Y169" t="s">
        <v>13494</v>
      </c>
      <c r="Z169" t="s">
        <v>13495</v>
      </c>
      <c r="AA169" t="s">
        <v>7451</v>
      </c>
      <c r="AB169" t="s">
        <v>365</v>
      </c>
      <c r="AC169" s="4">
        <v>50455</v>
      </c>
      <c r="AD169" t="s">
        <v>140</v>
      </c>
      <c r="AF169">
        <v>16419852502</v>
      </c>
      <c r="AH169" t="s">
        <v>155</v>
      </c>
      <c r="AI169" t="s">
        <v>168</v>
      </c>
      <c r="AJ169" t="s">
        <v>281</v>
      </c>
      <c r="AK169" t="s">
        <v>282</v>
      </c>
      <c r="AL169" t="s">
        <v>250</v>
      </c>
      <c r="AM169" t="s">
        <v>283</v>
      </c>
      <c r="AN169" t="s">
        <v>284</v>
      </c>
      <c r="AO169" t="s">
        <v>285</v>
      </c>
      <c r="AP169" t="s">
        <v>221</v>
      </c>
      <c r="AQ169" s="4">
        <v>37862</v>
      </c>
      <c r="AR169" t="s">
        <v>140</v>
      </c>
      <c r="AT169">
        <v>18653663731</v>
      </c>
      <c r="AV169" t="s">
        <v>286</v>
      </c>
      <c r="AW169" t="s">
        <v>287</v>
      </c>
      <c r="AZ169" t="s">
        <v>175</v>
      </c>
      <c r="BA169" t="s">
        <v>176</v>
      </c>
      <c r="BB169" t="s">
        <v>136</v>
      </c>
      <c r="BC169" t="s">
        <v>136</v>
      </c>
      <c r="BD169" t="s">
        <v>148</v>
      </c>
      <c r="BE169" t="s">
        <v>136</v>
      </c>
      <c r="BF169" t="s">
        <v>136</v>
      </c>
      <c r="BG169" t="s">
        <v>134</v>
      </c>
      <c r="BH169" t="s">
        <v>136</v>
      </c>
      <c r="BN169" t="s">
        <v>13497</v>
      </c>
      <c r="BO169" t="s">
        <v>176</v>
      </c>
      <c r="BP169">
        <v>2</v>
      </c>
      <c r="BQ169">
        <v>2</v>
      </c>
      <c r="BR169">
        <v>2</v>
      </c>
      <c r="BS169" s="1">
        <v>44166</v>
      </c>
      <c r="BT169" s="1">
        <v>44316</v>
      </c>
      <c r="BU169" s="1">
        <v>44166</v>
      </c>
      <c r="BV169" s="1">
        <v>44316</v>
      </c>
      <c r="BW169" t="s">
        <v>136</v>
      </c>
      <c r="BX169">
        <v>45</v>
      </c>
      <c r="BY169">
        <v>0</v>
      </c>
      <c r="BZ169">
        <v>8</v>
      </c>
      <c r="CA169">
        <v>8</v>
      </c>
      <c r="CB169">
        <v>8</v>
      </c>
      <c r="CC169">
        <v>8</v>
      </c>
      <c r="CD169">
        <v>8</v>
      </c>
      <c r="CE169">
        <v>5</v>
      </c>
      <c r="CF169" t="str">
        <f>"8:00 AM"</f>
        <v>8:00 AM</v>
      </c>
      <c r="CG169" t="str">
        <f>"5:00 PM"</f>
        <v>5:00 PM</v>
      </c>
      <c r="CH169" s="5">
        <v>14.58</v>
      </c>
      <c r="CI169" t="s">
        <v>146</v>
      </c>
      <c r="CL169" t="s">
        <v>134</v>
      </c>
      <c r="CM169" t="s">
        <v>312</v>
      </c>
      <c r="CN169" t="s">
        <v>148</v>
      </c>
      <c r="CO169" s="2" t="s">
        <v>292</v>
      </c>
      <c r="CP169" t="s">
        <v>149</v>
      </c>
      <c r="CQ169">
        <v>3</v>
      </c>
      <c r="CR169">
        <v>0</v>
      </c>
      <c r="CS169" t="s">
        <v>136</v>
      </c>
      <c r="CT169" t="s">
        <v>134</v>
      </c>
      <c r="CU169" t="s">
        <v>136</v>
      </c>
      <c r="CV169" t="s">
        <v>136</v>
      </c>
      <c r="CW169" t="s">
        <v>136</v>
      </c>
      <c r="CY169" t="s">
        <v>136</v>
      </c>
      <c r="CZ169" t="s">
        <v>136</v>
      </c>
      <c r="DA169" t="s">
        <v>136</v>
      </c>
      <c r="DB169" t="s">
        <v>136</v>
      </c>
      <c r="DC169" t="s">
        <v>136</v>
      </c>
      <c r="DD169" t="s">
        <v>136</v>
      </c>
      <c r="DF169" t="s">
        <v>13498</v>
      </c>
      <c r="DG169" t="s">
        <v>13499</v>
      </c>
      <c r="DH169" t="s">
        <v>13500</v>
      </c>
      <c r="DI169" t="s">
        <v>365</v>
      </c>
      <c r="DJ169" s="4">
        <v>50466</v>
      </c>
      <c r="DK169" t="s">
        <v>12466</v>
      </c>
      <c r="DL169" t="s">
        <v>136</v>
      </c>
      <c r="DM169">
        <v>1</v>
      </c>
      <c r="DN169" t="s">
        <v>13501</v>
      </c>
      <c r="DO169" t="s">
        <v>13500</v>
      </c>
      <c r="DP169" t="s">
        <v>365</v>
      </c>
      <c r="DQ169" t="str">
        <f>"50466"</f>
        <v>50466</v>
      </c>
      <c r="DR169" t="s">
        <v>12466</v>
      </c>
      <c r="DS169" t="s">
        <v>296</v>
      </c>
      <c r="DT169">
        <v>1</v>
      </c>
      <c r="DU169">
        <v>4</v>
      </c>
      <c r="DV169" t="s">
        <v>134</v>
      </c>
      <c r="DW169" t="s">
        <v>134</v>
      </c>
      <c r="DX169" t="s">
        <v>134</v>
      </c>
      <c r="DY169" t="s">
        <v>136</v>
      </c>
      <c r="DZ169">
        <v>1</v>
      </c>
      <c r="EA169" t="s">
        <v>136</v>
      </c>
      <c r="EC169" s="5">
        <v>12.68</v>
      </c>
      <c r="ED169" s="5">
        <v>55</v>
      </c>
      <c r="EE169">
        <v>16419852727</v>
      </c>
      <c r="EF169" t="s">
        <v>7453</v>
      </c>
      <c r="EG169" t="s">
        <v>6458</v>
      </c>
      <c r="EH169">
        <v>1</v>
      </c>
    </row>
    <row r="170" spans="1:138" ht="15" customHeight="1" x14ac:dyDescent="0.35">
      <c r="A170" t="s">
        <v>20967</v>
      </c>
      <c r="B170" t="s">
        <v>157</v>
      </c>
      <c r="C170" s="1">
        <v>44092.480461805557</v>
      </c>
      <c r="D170" s="1">
        <v>44112</v>
      </c>
      <c r="E170" t="s">
        <v>133</v>
      </c>
      <c r="F170" t="s">
        <v>136</v>
      </c>
      <c r="G170" t="s">
        <v>135</v>
      </c>
      <c r="H170" t="s">
        <v>134</v>
      </c>
      <c r="I170" t="s">
        <v>20968</v>
      </c>
      <c r="K170" t="s">
        <v>20969</v>
      </c>
      <c r="M170" t="s">
        <v>3293</v>
      </c>
      <c r="N170" t="s">
        <v>995</v>
      </c>
      <c r="O170" s="4">
        <v>72476</v>
      </c>
      <c r="P170" t="s">
        <v>140</v>
      </c>
      <c r="R170">
        <v>18702193930</v>
      </c>
      <c r="T170">
        <v>11211</v>
      </c>
      <c r="U170" t="s">
        <v>20970</v>
      </c>
      <c r="V170" t="s">
        <v>3648</v>
      </c>
      <c r="X170" t="s">
        <v>1677</v>
      </c>
      <c r="Y170" t="s">
        <v>20969</v>
      </c>
      <c r="AA170" t="s">
        <v>3293</v>
      </c>
      <c r="AB170" t="s">
        <v>995</v>
      </c>
      <c r="AC170" s="4">
        <v>72476</v>
      </c>
      <c r="AD170" t="s">
        <v>140</v>
      </c>
      <c r="AF170">
        <v>18702193930</v>
      </c>
      <c r="AH170" t="s">
        <v>148</v>
      </c>
      <c r="AI170" t="s">
        <v>168</v>
      </c>
      <c r="AJ170" t="s">
        <v>456</v>
      </c>
      <c r="AK170" t="s">
        <v>457</v>
      </c>
      <c r="AM170" t="s">
        <v>458</v>
      </c>
      <c r="AO170" t="s">
        <v>459</v>
      </c>
      <c r="AP170" t="s">
        <v>460</v>
      </c>
      <c r="AQ170" s="4">
        <v>73737</v>
      </c>
      <c r="AR170" t="s">
        <v>140</v>
      </c>
      <c r="AT170">
        <v>15802274747</v>
      </c>
      <c r="AV170" t="s">
        <v>461</v>
      </c>
      <c r="AW170" t="s">
        <v>462</v>
      </c>
      <c r="AZ170" t="s">
        <v>334</v>
      </c>
      <c r="BA170" t="s">
        <v>335</v>
      </c>
      <c r="BB170" t="s">
        <v>136</v>
      </c>
      <c r="BC170" t="s">
        <v>136</v>
      </c>
      <c r="BD170" t="s">
        <v>148</v>
      </c>
      <c r="BE170" t="s">
        <v>136</v>
      </c>
      <c r="BF170" t="s">
        <v>136</v>
      </c>
      <c r="BG170" t="s">
        <v>134</v>
      </c>
      <c r="BH170" t="s">
        <v>136</v>
      </c>
      <c r="BN170" t="s">
        <v>20971</v>
      </c>
      <c r="BO170" t="s">
        <v>3151</v>
      </c>
      <c r="BP170">
        <v>2</v>
      </c>
      <c r="BQ170">
        <v>2</v>
      </c>
      <c r="BR170">
        <v>2</v>
      </c>
      <c r="BS170" s="1">
        <v>44150</v>
      </c>
      <c r="BT170" s="1">
        <v>44270</v>
      </c>
      <c r="BU170" s="1">
        <v>44150</v>
      </c>
      <c r="BV170" s="1">
        <v>44270</v>
      </c>
      <c r="BW170" t="s">
        <v>136</v>
      </c>
      <c r="BX170">
        <v>48</v>
      </c>
      <c r="BY170">
        <v>0</v>
      </c>
      <c r="BZ170">
        <v>8</v>
      </c>
      <c r="CA170">
        <v>8</v>
      </c>
      <c r="CB170">
        <v>8</v>
      </c>
      <c r="CC170">
        <v>8</v>
      </c>
      <c r="CD170">
        <v>8</v>
      </c>
      <c r="CE170">
        <v>8</v>
      </c>
      <c r="CF170" t="str">
        <f>"8:00 AM"</f>
        <v>8:00 AM</v>
      </c>
      <c r="CG170" t="str">
        <f>"5:00 PM"</f>
        <v>5:00 PM</v>
      </c>
      <c r="CH170" s="5">
        <v>11.83</v>
      </c>
      <c r="CI170" t="s">
        <v>146</v>
      </c>
      <c r="CL170" t="s">
        <v>136</v>
      </c>
      <c r="CM170" t="s">
        <v>147</v>
      </c>
      <c r="CN170" t="s">
        <v>148</v>
      </c>
      <c r="CO170" t="s">
        <v>465</v>
      </c>
      <c r="CP170" t="s">
        <v>149</v>
      </c>
      <c r="CQ170">
        <v>3</v>
      </c>
      <c r="CR170">
        <v>0</v>
      </c>
      <c r="CS170" t="s">
        <v>136</v>
      </c>
      <c r="CT170" t="s">
        <v>134</v>
      </c>
      <c r="CU170" t="s">
        <v>136</v>
      </c>
      <c r="CV170" t="s">
        <v>134</v>
      </c>
      <c r="CW170" t="s">
        <v>134</v>
      </c>
      <c r="CX170">
        <v>75</v>
      </c>
      <c r="CY170" t="s">
        <v>134</v>
      </c>
      <c r="CZ170" t="s">
        <v>134</v>
      </c>
      <c r="DA170" t="s">
        <v>134</v>
      </c>
      <c r="DB170" t="s">
        <v>136</v>
      </c>
      <c r="DC170" t="s">
        <v>134</v>
      </c>
      <c r="DD170" t="s">
        <v>136</v>
      </c>
      <c r="DF170" t="s">
        <v>466</v>
      </c>
      <c r="DG170" t="s">
        <v>20972</v>
      </c>
      <c r="DH170" t="s">
        <v>9520</v>
      </c>
      <c r="DI170" t="s">
        <v>995</v>
      </c>
      <c r="DJ170" s="4">
        <v>72455</v>
      </c>
      <c r="DK170" t="s">
        <v>9521</v>
      </c>
      <c r="DL170" t="s">
        <v>136</v>
      </c>
      <c r="DM170">
        <v>1</v>
      </c>
      <c r="DN170" t="s">
        <v>20973</v>
      </c>
      <c r="DO170" t="s">
        <v>9520</v>
      </c>
      <c r="DP170" t="s">
        <v>995</v>
      </c>
      <c r="DQ170" t="str">
        <f>"72455"</f>
        <v>72455</v>
      </c>
      <c r="DR170" t="s">
        <v>9521</v>
      </c>
      <c r="DS170" t="s">
        <v>296</v>
      </c>
      <c r="DT170">
        <v>1</v>
      </c>
      <c r="DU170">
        <v>3</v>
      </c>
      <c r="DV170" t="s">
        <v>134</v>
      </c>
      <c r="DW170" t="s">
        <v>134</v>
      </c>
      <c r="DX170" t="s">
        <v>134</v>
      </c>
      <c r="DY170" t="s">
        <v>136</v>
      </c>
      <c r="DZ170">
        <v>1</v>
      </c>
      <c r="EA170" t="s">
        <v>136</v>
      </c>
      <c r="EC170" s="5">
        <v>12.68</v>
      </c>
      <c r="ED170" s="5">
        <v>55</v>
      </c>
      <c r="EE170">
        <v>18702193930</v>
      </c>
      <c r="EF170" t="s">
        <v>20974</v>
      </c>
      <c r="EG170" t="s">
        <v>148</v>
      </c>
      <c r="EH170">
        <v>0</v>
      </c>
    </row>
    <row r="171" spans="1:138" ht="15" customHeight="1" x14ac:dyDescent="0.35">
      <c r="A171" t="s">
        <v>25427</v>
      </c>
      <c r="B171" t="s">
        <v>157</v>
      </c>
      <c r="C171" s="1">
        <v>44096.342708217591</v>
      </c>
      <c r="D171" s="1">
        <v>44112</v>
      </c>
      <c r="E171" t="s">
        <v>133</v>
      </c>
      <c r="F171" t="s">
        <v>134</v>
      </c>
      <c r="G171" t="s">
        <v>135</v>
      </c>
      <c r="H171" t="s">
        <v>136</v>
      </c>
      <c r="I171" t="s">
        <v>25428</v>
      </c>
      <c r="K171" t="s">
        <v>25429</v>
      </c>
      <c r="M171" t="s">
        <v>485</v>
      </c>
      <c r="N171" t="s">
        <v>139</v>
      </c>
      <c r="O171" s="4">
        <v>33825</v>
      </c>
      <c r="P171" t="s">
        <v>140</v>
      </c>
      <c r="R171">
        <v>18632573215</v>
      </c>
      <c r="T171">
        <v>115115</v>
      </c>
      <c r="U171" t="s">
        <v>16114</v>
      </c>
      <c r="V171" t="s">
        <v>6932</v>
      </c>
      <c r="X171" t="s">
        <v>164</v>
      </c>
      <c r="Y171" t="s">
        <v>25429</v>
      </c>
      <c r="AA171" t="s">
        <v>485</v>
      </c>
      <c r="AB171" t="s">
        <v>139</v>
      </c>
      <c r="AC171" s="4">
        <v>33825</v>
      </c>
      <c r="AD171" t="s">
        <v>140</v>
      </c>
      <c r="AF171">
        <v>18632573215</v>
      </c>
      <c r="AH171" t="s">
        <v>25430</v>
      </c>
      <c r="AI171" t="s">
        <v>226</v>
      </c>
      <c r="AJ171" t="s">
        <v>481</v>
      </c>
      <c r="AK171" t="s">
        <v>482</v>
      </c>
      <c r="AL171" t="s">
        <v>483</v>
      </c>
      <c r="AM171" t="s">
        <v>484</v>
      </c>
      <c r="AO171" t="s">
        <v>485</v>
      </c>
      <c r="AP171" t="s">
        <v>139</v>
      </c>
      <c r="AQ171" s="4">
        <v>33825</v>
      </c>
      <c r="AR171" t="s">
        <v>140</v>
      </c>
      <c r="AT171">
        <v>18632019211</v>
      </c>
      <c r="AV171" t="s">
        <v>487</v>
      </c>
      <c r="AW171" t="s">
        <v>488</v>
      </c>
      <c r="AX171" t="s">
        <v>139</v>
      </c>
      <c r="AY171" t="s">
        <v>489</v>
      </c>
      <c r="AZ171" t="s">
        <v>175</v>
      </c>
      <c r="BA171" t="s">
        <v>176</v>
      </c>
      <c r="BB171" t="s">
        <v>134</v>
      </c>
      <c r="BC171" t="s">
        <v>134</v>
      </c>
      <c r="BD171" t="s">
        <v>134</v>
      </c>
      <c r="BE171" t="s">
        <v>134</v>
      </c>
      <c r="BF171" t="s">
        <v>136</v>
      </c>
      <c r="BG171" t="s">
        <v>134</v>
      </c>
      <c r="BH171" t="s">
        <v>136</v>
      </c>
      <c r="BI171" t="s">
        <v>148</v>
      </c>
      <c r="BJ171" t="s">
        <v>148</v>
      </c>
      <c r="BK171" t="s">
        <v>148</v>
      </c>
      <c r="BN171" t="s">
        <v>25431</v>
      </c>
      <c r="BO171" t="s">
        <v>176</v>
      </c>
      <c r="BP171">
        <v>64</v>
      </c>
      <c r="BQ171">
        <v>64</v>
      </c>
      <c r="BR171">
        <v>64</v>
      </c>
      <c r="BS171" s="1">
        <v>44166</v>
      </c>
      <c r="BT171" s="1">
        <v>44347</v>
      </c>
      <c r="BU171" s="1">
        <v>44166</v>
      </c>
      <c r="BV171" s="1">
        <v>44347</v>
      </c>
      <c r="BW171" t="s">
        <v>136</v>
      </c>
      <c r="BX171">
        <v>35</v>
      </c>
      <c r="BY171">
        <v>0</v>
      </c>
      <c r="BZ171">
        <v>6</v>
      </c>
      <c r="CA171">
        <v>6</v>
      </c>
      <c r="CB171">
        <v>6</v>
      </c>
      <c r="CC171">
        <v>6</v>
      </c>
      <c r="CD171">
        <v>6</v>
      </c>
      <c r="CE171">
        <v>5</v>
      </c>
      <c r="CF171" t="str">
        <f>"7:00 AM"</f>
        <v>7:00 AM</v>
      </c>
      <c r="CG171" t="str">
        <f>"8:00 PM"</f>
        <v>8:00 PM</v>
      </c>
      <c r="CH171" s="5">
        <v>11.71</v>
      </c>
      <c r="CI171" t="s">
        <v>146</v>
      </c>
      <c r="CL171" t="s">
        <v>134</v>
      </c>
      <c r="CM171" t="s">
        <v>147</v>
      </c>
      <c r="CN171" t="s">
        <v>148</v>
      </c>
      <c r="CO171" s="2" t="s">
        <v>25432</v>
      </c>
      <c r="CP171" t="s">
        <v>149</v>
      </c>
      <c r="CQ171">
        <v>0</v>
      </c>
      <c r="CR171">
        <v>0</v>
      </c>
      <c r="CS171" t="s">
        <v>136</v>
      </c>
      <c r="CT171" t="s">
        <v>136</v>
      </c>
      <c r="CU171" t="s">
        <v>134</v>
      </c>
      <c r="CV171" t="s">
        <v>134</v>
      </c>
      <c r="CW171" t="s">
        <v>134</v>
      </c>
      <c r="CX171">
        <v>70</v>
      </c>
      <c r="CY171" t="s">
        <v>134</v>
      </c>
      <c r="CZ171" t="s">
        <v>134</v>
      </c>
      <c r="DA171" t="s">
        <v>134</v>
      </c>
      <c r="DB171" t="s">
        <v>134</v>
      </c>
      <c r="DC171" t="s">
        <v>134</v>
      </c>
      <c r="DD171" t="s">
        <v>136</v>
      </c>
      <c r="DF171" s="2" t="s">
        <v>25433</v>
      </c>
      <c r="DG171" t="s">
        <v>25434</v>
      </c>
      <c r="DH171" t="s">
        <v>3218</v>
      </c>
      <c r="DI171" t="s">
        <v>139</v>
      </c>
      <c r="DJ171" s="4">
        <v>33890</v>
      </c>
      <c r="DK171" t="s">
        <v>151</v>
      </c>
      <c r="DL171" t="s">
        <v>134</v>
      </c>
      <c r="DM171">
        <v>35</v>
      </c>
      <c r="DN171" t="s">
        <v>25435</v>
      </c>
      <c r="DO171" t="s">
        <v>485</v>
      </c>
      <c r="DP171" t="s">
        <v>139</v>
      </c>
      <c r="DQ171" t="str">
        <f>"33825"</f>
        <v>33825</v>
      </c>
      <c r="DR171" t="s">
        <v>153</v>
      </c>
      <c r="DS171" t="s">
        <v>919</v>
      </c>
      <c r="DT171">
        <v>2</v>
      </c>
      <c r="DU171">
        <v>12</v>
      </c>
      <c r="DV171" t="s">
        <v>136</v>
      </c>
      <c r="DW171" t="s">
        <v>134</v>
      </c>
      <c r="DX171" t="s">
        <v>134</v>
      </c>
      <c r="DY171" t="s">
        <v>134</v>
      </c>
      <c r="DZ171">
        <v>3</v>
      </c>
      <c r="EA171" t="s">
        <v>134</v>
      </c>
      <c r="EB171" s="5">
        <v>12.68</v>
      </c>
      <c r="EC171" s="5">
        <v>12.68</v>
      </c>
      <c r="ED171" s="5">
        <v>55</v>
      </c>
      <c r="EE171">
        <v>18632573215</v>
      </c>
      <c r="EF171" t="s">
        <v>25430</v>
      </c>
      <c r="EG171" t="s">
        <v>148</v>
      </c>
      <c r="EH171">
        <v>2</v>
      </c>
    </row>
    <row r="172" spans="1:138" ht="15" customHeight="1" x14ac:dyDescent="0.35">
      <c r="A172" t="s">
        <v>2375</v>
      </c>
      <c r="B172" t="s">
        <v>157</v>
      </c>
      <c r="C172" s="1">
        <v>44109.545077662035</v>
      </c>
      <c r="D172" s="1">
        <v>44112</v>
      </c>
      <c r="E172" t="s">
        <v>1298</v>
      </c>
      <c r="F172" t="s">
        <v>136</v>
      </c>
      <c r="G172" t="s">
        <v>135</v>
      </c>
      <c r="H172" t="s">
        <v>136</v>
      </c>
      <c r="I172" t="s">
        <v>1299</v>
      </c>
      <c r="K172" t="s">
        <v>1300</v>
      </c>
      <c r="L172" t="s">
        <v>1301</v>
      </c>
      <c r="M172" t="s">
        <v>1302</v>
      </c>
      <c r="N172" t="s">
        <v>925</v>
      </c>
      <c r="O172" s="4">
        <v>83301</v>
      </c>
      <c r="P172" t="s">
        <v>140</v>
      </c>
      <c r="R172">
        <v>12085952226</v>
      </c>
      <c r="T172">
        <v>112410</v>
      </c>
      <c r="U172" t="s">
        <v>1303</v>
      </c>
      <c r="V172" t="s">
        <v>1304</v>
      </c>
      <c r="X172" t="s">
        <v>1305</v>
      </c>
      <c r="Y172" t="s">
        <v>1300</v>
      </c>
      <c r="Z172" t="s">
        <v>1301</v>
      </c>
      <c r="AA172" t="s">
        <v>1302</v>
      </c>
      <c r="AB172" t="s">
        <v>925</v>
      </c>
      <c r="AC172" s="4">
        <v>83301</v>
      </c>
      <c r="AD172" t="s">
        <v>140</v>
      </c>
      <c r="AF172">
        <v>12085952226</v>
      </c>
      <c r="AH172" t="s">
        <v>1306</v>
      </c>
      <c r="AZ172" t="s">
        <v>334</v>
      </c>
      <c r="BA172" t="s">
        <v>335</v>
      </c>
      <c r="BB172" t="s">
        <v>136</v>
      </c>
      <c r="BC172" t="s">
        <v>136</v>
      </c>
      <c r="BD172" t="s">
        <v>148</v>
      </c>
      <c r="BE172" t="s">
        <v>136</v>
      </c>
      <c r="BF172" t="s">
        <v>136</v>
      </c>
      <c r="BG172" t="s">
        <v>134</v>
      </c>
      <c r="BH172" t="s">
        <v>136</v>
      </c>
      <c r="BN172" t="s">
        <v>2376</v>
      </c>
      <c r="BO172" t="s">
        <v>2284</v>
      </c>
      <c r="BP172">
        <v>1</v>
      </c>
      <c r="BQ172">
        <v>1</v>
      </c>
      <c r="BR172">
        <v>1</v>
      </c>
      <c r="BS172" s="1">
        <v>44171</v>
      </c>
      <c r="BT172" s="1">
        <v>44227</v>
      </c>
      <c r="BU172" s="1">
        <v>44171</v>
      </c>
      <c r="BV172" s="1">
        <v>44227</v>
      </c>
      <c r="BW172" t="s">
        <v>134</v>
      </c>
      <c r="CH172" s="5">
        <v>2133.52</v>
      </c>
      <c r="CI172" t="s">
        <v>597</v>
      </c>
      <c r="CJ172">
        <v>0</v>
      </c>
      <c r="CK172" t="s">
        <v>1309</v>
      </c>
      <c r="CL172" t="s">
        <v>136</v>
      </c>
      <c r="CM172" t="s">
        <v>354</v>
      </c>
      <c r="CN172" t="s">
        <v>1310</v>
      </c>
      <c r="CO172" t="s">
        <v>2377</v>
      </c>
      <c r="CP172" t="s">
        <v>149</v>
      </c>
      <c r="CQ172">
        <v>3</v>
      </c>
      <c r="CR172">
        <v>0</v>
      </c>
      <c r="CS172" t="s">
        <v>136</v>
      </c>
      <c r="CT172" t="s">
        <v>136</v>
      </c>
      <c r="CU172" t="s">
        <v>136</v>
      </c>
      <c r="CV172" t="s">
        <v>134</v>
      </c>
      <c r="CW172" t="s">
        <v>134</v>
      </c>
      <c r="CX172">
        <v>50</v>
      </c>
      <c r="CY172" t="s">
        <v>134</v>
      </c>
      <c r="CZ172" t="s">
        <v>136</v>
      </c>
      <c r="DA172" t="s">
        <v>136</v>
      </c>
      <c r="DB172" t="s">
        <v>136</v>
      </c>
      <c r="DC172" t="s">
        <v>136</v>
      </c>
      <c r="DD172" t="s">
        <v>136</v>
      </c>
      <c r="DF172" t="s">
        <v>180</v>
      </c>
      <c r="DG172" t="s">
        <v>2378</v>
      </c>
      <c r="DH172" t="s">
        <v>2379</v>
      </c>
      <c r="DI172" t="s">
        <v>395</v>
      </c>
      <c r="DJ172" s="4">
        <v>93635</v>
      </c>
      <c r="DK172" t="s">
        <v>2380</v>
      </c>
      <c r="DL172" t="s">
        <v>134</v>
      </c>
      <c r="DM172">
        <v>2</v>
      </c>
      <c r="DN172" t="s">
        <v>2378</v>
      </c>
      <c r="DO172" t="s">
        <v>2379</v>
      </c>
      <c r="DP172" t="s">
        <v>395</v>
      </c>
      <c r="DQ172" t="str">
        <f>"93635"</f>
        <v>93635</v>
      </c>
      <c r="DR172" t="s">
        <v>2380</v>
      </c>
      <c r="DS172" t="s">
        <v>1315</v>
      </c>
      <c r="DT172">
        <v>4</v>
      </c>
      <c r="DU172">
        <v>5</v>
      </c>
      <c r="DV172" t="s">
        <v>134</v>
      </c>
      <c r="DW172" t="s">
        <v>134</v>
      </c>
      <c r="DX172" t="s">
        <v>134</v>
      </c>
      <c r="DY172" t="s">
        <v>136</v>
      </c>
      <c r="DZ172">
        <v>1</v>
      </c>
      <c r="EA172" t="s">
        <v>136</v>
      </c>
      <c r="EC172" s="5">
        <v>12.68</v>
      </c>
      <c r="ED172" s="5">
        <v>55</v>
      </c>
      <c r="EE172">
        <v>12085952226</v>
      </c>
      <c r="EF172" t="s">
        <v>1316</v>
      </c>
      <c r="EG172" t="s">
        <v>148</v>
      </c>
      <c r="EH172">
        <v>0</v>
      </c>
    </row>
    <row r="173" spans="1:138" ht="15" customHeight="1" x14ac:dyDescent="0.35">
      <c r="A173" t="s">
        <v>24370</v>
      </c>
      <c r="B173" t="s">
        <v>157</v>
      </c>
      <c r="C173" s="1">
        <v>44061.470538425929</v>
      </c>
      <c r="D173" s="1">
        <v>44113</v>
      </c>
      <c r="E173" t="s">
        <v>133</v>
      </c>
      <c r="F173" t="s">
        <v>136</v>
      </c>
      <c r="G173" t="s">
        <v>135</v>
      </c>
      <c r="H173" t="s">
        <v>136</v>
      </c>
      <c r="I173" t="s">
        <v>24371</v>
      </c>
      <c r="K173" t="s">
        <v>24372</v>
      </c>
      <c r="M173" t="s">
        <v>24373</v>
      </c>
      <c r="N173" t="s">
        <v>374</v>
      </c>
      <c r="O173" s="4">
        <v>78021</v>
      </c>
      <c r="P173" t="s">
        <v>140</v>
      </c>
      <c r="R173">
        <v>18303734489</v>
      </c>
      <c r="T173">
        <v>11211</v>
      </c>
      <c r="U173" t="s">
        <v>24374</v>
      </c>
      <c r="V173" t="s">
        <v>24375</v>
      </c>
      <c r="W173" t="s">
        <v>1536</v>
      </c>
      <c r="X173" t="s">
        <v>164</v>
      </c>
      <c r="Y173" t="s">
        <v>24376</v>
      </c>
      <c r="Z173" t="s">
        <v>24377</v>
      </c>
      <c r="AA173" t="s">
        <v>24373</v>
      </c>
      <c r="AB173" t="s">
        <v>374</v>
      </c>
      <c r="AC173" s="4">
        <v>78021</v>
      </c>
      <c r="AD173" t="s">
        <v>140</v>
      </c>
      <c r="AF173">
        <v>18303734489</v>
      </c>
      <c r="AH173" t="s">
        <v>24378</v>
      </c>
      <c r="AI173" t="s">
        <v>226</v>
      </c>
      <c r="AJ173" t="s">
        <v>24379</v>
      </c>
      <c r="AK173" t="s">
        <v>13926</v>
      </c>
      <c r="AL173" t="s">
        <v>687</v>
      </c>
      <c r="AM173" t="s">
        <v>24380</v>
      </c>
      <c r="AN173" t="s">
        <v>2479</v>
      </c>
      <c r="AO173" t="s">
        <v>901</v>
      </c>
      <c r="AP173" t="s">
        <v>374</v>
      </c>
      <c r="AQ173" s="4">
        <v>78230</v>
      </c>
      <c r="AR173" t="s">
        <v>140</v>
      </c>
      <c r="AT173">
        <v>12105901844</v>
      </c>
      <c r="AV173" t="s">
        <v>24381</v>
      </c>
      <c r="AW173" t="s">
        <v>24382</v>
      </c>
      <c r="AX173" t="s">
        <v>1041</v>
      </c>
      <c r="AY173" t="s">
        <v>14144</v>
      </c>
      <c r="AZ173" t="s">
        <v>334</v>
      </c>
      <c r="BA173" t="s">
        <v>335</v>
      </c>
      <c r="BB173" t="s">
        <v>136</v>
      </c>
      <c r="BC173" t="s">
        <v>136</v>
      </c>
      <c r="BD173" t="s">
        <v>148</v>
      </c>
      <c r="BE173" t="s">
        <v>136</v>
      </c>
      <c r="BF173" t="s">
        <v>136</v>
      </c>
      <c r="BG173" t="s">
        <v>134</v>
      </c>
      <c r="BH173" t="s">
        <v>136</v>
      </c>
      <c r="BN173" t="s">
        <v>24383</v>
      </c>
      <c r="BO173" t="s">
        <v>4847</v>
      </c>
      <c r="BP173">
        <v>3</v>
      </c>
      <c r="BQ173">
        <v>3</v>
      </c>
      <c r="BR173">
        <v>3</v>
      </c>
      <c r="BS173" s="1">
        <v>44114</v>
      </c>
      <c r="BT173" s="1">
        <v>44317</v>
      </c>
      <c r="BU173" s="1">
        <v>44114</v>
      </c>
      <c r="BV173" s="1">
        <v>44317</v>
      </c>
      <c r="BW173" t="s">
        <v>134</v>
      </c>
      <c r="CH173" s="5">
        <v>1682.33</v>
      </c>
      <c r="CI173" t="s">
        <v>597</v>
      </c>
      <c r="CL173" t="s">
        <v>136</v>
      </c>
      <c r="CM173" t="s">
        <v>312</v>
      </c>
      <c r="CN173" t="s">
        <v>148</v>
      </c>
      <c r="CO173" s="2" t="s">
        <v>24384</v>
      </c>
      <c r="CP173" t="s">
        <v>149</v>
      </c>
      <c r="CQ173">
        <v>6</v>
      </c>
      <c r="CR173">
        <v>0</v>
      </c>
      <c r="CS173" t="s">
        <v>136</v>
      </c>
      <c r="CT173" t="s">
        <v>136</v>
      </c>
      <c r="CU173" t="s">
        <v>136</v>
      </c>
      <c r="CV173" t="s">
        <v>136</v>
      </c>
      <c r="CW173" t="s">
        <v>134</v>
      </c>
      <c r="CX173">
        <v>40</v>
      </c>
      <c r="CY173" t="s">
        <v>134</v>
      </c>
      <c r="CZ173" t="s">
        <v>136</v>
      </c>
      <c r="DA173" t="s">
        <v>136</v>
      </c>
      <c r="DB173" t="s">
        <v>136</v>
      </c>
      <c r="DC173" t="s">
        <v>136</v>
      </c>
      <c r="DD173" t="s">
        <v>136</v>
      </c>
      <c r="DF173" t="s">
        <v>180</v>
      </c>
      <c r="DG173" t="s">
        <v>24376</v>
      </c>
      <c r="DH173" t="s">
        <v>24373</v>
      </c>
      <c r="DI173" t="s">
        <v>374</v>
      </c>
      <c r="DJ173" s="4">
        <v>78021</v>
      </c>
      <c r="DK173" t="s">
        <v>19759</v>
      </c>
      <c r="DL173" t="s">
        <v>136</v>
      </c>
      <c r="DM173">
        <v>1</v>
      </c>
      <c r="DN173" t="s">
        <v>24376</v>
      </c>
      <c r="DO173" t="s">
        <v>24373</v>
      </c>
      <c r="DP173" t="s">
        <v>374</v>
      </c>
      <c r="DQ173" t="str">
        <f>"78021"</f>
        <v>78021</v>
      </c>
      <c r="DR173" t="s">
        <v>19759</v>
      </c>
      <c r="DS173" t="s">
        <v>24385</v>
      </c>
      <c r="DT173">
        <v>1</v>
      </c>
      <c r="DU173">
        <v>3</v>
      </c>
      <c r="DV173" t="s">
        <v>134</v>
      </c>
      <c r="DW173" t="s">
        <v>134</v>
      </c>
      <c r="DX173" t="s">
        <v>134</v>
      </c>
      <c r="DY173" t="s">
        <v>136</v>
      </c>
      <c r="DZ173">
        <v>1</v>
      </c>
      <c r="EA173" t="s">
        <v>136</v>
      </c>
      <c r="EC173" s="5">
        <v>12.68</v>
      </c>
      <c r="ED173" s="5">
        <v>55</v>
      </c>
      <c r="EE173">
        <v>18303734489</v>
      </c>
      <c r="EF173" t="s">
        <v>24378</v>
      </c>
      <c r="EG173" t="s">
        <v>148</v>
      </c>
      <c r="EH173">
        <v>0</v>
      </c>
    </row>
    <row r="174" spans="1:138" ht="15" customHeight="1" x14ac:dyDescent="0.35">
      <c r="A174" t="s">
        <v>156</v>
      </c>
      <c r="B174" t="s">
        <v>157</v>
      </c>
      <c r="C174" s="1">
        <v>44049.442896875</v>
      </c>
      <c r="D174" s="1">
        <v>44113</v>
      </c>
      <c r="E174" t="s">
        <v>133</v>
      </c>
      <c r="F174" t="s">
        <v>134</v>
      </c>
      <c r="G174" t="s">
        <v>135</v>
      </c>
      <c r="H174" t="s">
        <v>136</v>
      </c>
      <c r="I174" t="s">
        <v>158</v>
      </c>
      <c r="K174" t="s">
        <v>159</v>
      </c>
      <c r="M174" t="s">
        <v>160</v>
      </c>
      <c r="N174" t="s">
        <v>161</v>
      </c>
      <c r="O174" s="4">
        <v>30420</v>
      </c>
      <c r="P174" t="s">
        <v>140</v>
      </c>
      <c r="R174">
        <v>19128054641</v>
      </c>
      <c r="T174">
        <v>111334</v>
      </c>
      <c r="U174" t="s">
        <v>162</v>
      </c>
      <c r="V174" t="s">
        <v>163</v>
      </c>
      <c r="X174" t="s">
        <v>164</v>
      </c>
      <c r="Y174" t="s">
        <v>165</v>
      </c>
      <c r="AA174" t="s">
        <v>166</v>
      </c>
      <c r="AB174" t="s">
        <v>161</v>
      </c>
      <c r="AC174" s="4">
        <v>30420</v>
      </c>
      <c r="AD174" t="s">
        <v>140</v>
      </c>
      <c r="AF174">
        <v>19128054641</v>
      </c>
      <c r="AH174" t="s">
        <v>167</v>
      </c>
      <c r="AI174" t="s">
        <v>168</v>
      </c>
      <c r="AJ174" t="s">
        <v>169</v>
      </c>
      <c r="AK174" t="s">
        <v>170</v>
      </c>
      <c r="AM174" t="s">
        <v>171</v>
      </c>
      <c r="AO174" t="s">
        <v>172</v>
      </c>
      <c r="AP174" t="s">
        <v>161</v>
      </c>
      <c r="AQ174" s="4">
        <v>31533</v>
      </c>
      <c r="AR174" t="s">
        <v>140</v>
      </c>
      <c r="AS174" t="s">
        <v>173</v>
      </c>
      <c r="AT174">
        <v>18633938074</v>
      </c>
      <c r="AV174" t="s">
        <v>167</v>
      </c>
      <c r="AW174" t="s">
        <v>174</v>
      </c>
      <c r="AZ174" t="s">
        <v>175</v>
      </c>
      <c r="BA174" t="s">
        <v>176</v>
      </c>
      <c r="BB174" t="s">
        <v>134</v>
      </c>
      <c r="BC174" t="s">
        <v>134</v>
      </c>
      <c r="BD174" t="s">
        <v>134</v>
      </c>
      <c r="BE174" t="s">
        <v>134</v>
      </c>
      <c r="BF174" t="s">
        <v>134</v>
      </c>
      <c r="BG174" t="s">
        <v>134</v>
      </c>
      <c r="BH174" t="s">
        <v>136</v>
      </c>
      <c r="BI174" t="s">
        <v>169</v>
      </c>
      <c r="BJ174" t="s">
        <v>170</v>
      </c>
      <c r="BL174" t="s">
        <v>177</v>
      </c>
      <c r="BM174" t="s">
        <v>167</v>
      </c>
      <c r="BN174" t="s">
        <v>178</v>
      </c>
      <c r="BO174" t="s">
        <v>179</v>
      </c>
      <c r="BP174">
        <v>50</v>
      </c>
      <c r="BQ174">
        <v>50</v>
      </c>
      <c r="BR174">
        <v>50</v>
      </c>
      <c r="BS174" s="1">
        <v>44105</v>
      </c>
      <c r="BT174" s="1">
        <v>44378</v>
      </c>
      <c r="BU174" s="1">
        <v>44105</v>
      </c>
      <c r="BV174" s="1">
        <v>44378</v>
      </c>
      <c r="BW174" t="s">
        <v>136</v>
      </c>
      <c r="BX174">
        <v>35</v>
      </c>
      <c r="BY174">
        <v>0</v>
      </c>
      <c r="BZ174">
        <v>6</v>
      </c>
      <c r="CA174">
        <v>6</v>
      </c>
      <c r="CB174">
        <v>6</v>
      </c>
      <c r="CC174">
        <v>6</v>
      </c>
      <c r="CD174">
        <v>6</v>
      </c>
      <c r="CE174">
        <v>5</v>
      </c>
      <c r="CF174" t="str">
        <f>"7:00 AM"</f>
        <v>7:00 AM</v>
      </c>
      <c r="CG174" t="str">
        <f>"2:00 PM"</f>
        <v>2:00 PM</v>
      </c>
      <c r="CH174" s="5">
        <v>11.71</v>
      </c>
      <c r="CI174" t="s">
        <v>146</v>
      </c>
      <c r="CJ174">
        <v>0</v>
      </c>
      <c r="CK174" t="s">
        <v>180</v>
      </c>
      <c r="CL174" t="s">
        <v>136</v>
      </c>
      <c r="CM174" t="s">
        <v>147</v>
      </c>
      <c r="CN174" t="s">
        <v>148</v>
      </c>
      <c r="CO174" t="s">
        <v>181</v>
      </c>
      <c r="CP174" t="s">
        <v>149</v>
      </c>
      <c r="CQ174">
        <v>2</v>
      </c>
      <c r="CR174">
        <v>0</v>
      </c>
      <c r="CS174" t="s">
        <v>136</v>
      </c>
      <c r="CT174" t="s">
        <v>136</v>
      </c>
      <c r="CU174" t="s">
        <v>136</v>
      </c>
      <c r="CV174" t="s">
        <v>136</v>
      </c>
      <c r="CW174" t="s">
        <v>134</v>
      </c>
      <c r="CX174">
        <v>52</v>
      </c>
      <c r="CY174" t="s">
        <v>134</v>
      </c>
      <c r="CZ174" t="s">
        <v>134</v>
      </c>
      <c r="DA174" t="s">
        <v>134</v>
      </c>
      <c r="DB174" t="s">
        <v>134</v>
      </c>
      <c r="DC174" t="s">
        <v>134</v>
      </c>
      <c r="DD174" t="s">
        <v>136</v>
      </c>
      <c r="DF174" s="2" t="s">
        <v>182</v>
      </c>
      <c r="DG174" t="s">
        <v>183</v>
      </c>
      <c r="DH174" t="s">
        <v>184</v>
      </c>
      <c r="DI174" t="s">
        <v>161</v>
      </c>
      <c r="DJ174" s="4">
        <v>31634</v>
      </c>
      <c r="DK174" t="s">
        <v>185</v>
      </c>
      <c r="DL174" t="s">
        <v>134</v>
      </c>
      <c r="DM174">
        <v>3</v>
      </c>
      <c r="DN174" t="s">
        <v>186</v>
      </c>
      <c r="DO174" t="s">
        <v>187</v>
      </c>
      <c r="DP174" t="s">
        <v>161</v>
      </c>
      <c r="DQ174" t="str">
        <f>"31634"</f>
        <v>31634</v>
      </c>
      <c r="DR174" t="s">
        <v>185</v>
      </c>
      <c r="DS174" t="s">
        <v>188</v>
      </c>
      <c r="DT174">
        <v>1</v>
      </c>
      <c r="DU174">
        <v>50</v>
      </c>
      <c r="DV174" t="s">
        <v>134</v>
      </c>
      <c r="DW174" t="s">
        <v>134</v>
      </c>
      <c r="DX174" t="s">
        <v>134</v>
      </c>
      <c r="DY174" t="s">
        <v>136</v>
      </c>
      <c r="DZ174">
        <v>2</v>
      </c>
      <c r="EA174" t="s">
        <v>136</v>
      </c>
      <c r="EB174" s="5">
        <v>12.46</v>
      </c>
      <c r="EC174" s="5">
        <v>12.68</v>
      </c>
      <c r="ED174" s="5">
        <v>55</v>
      </c>
      <c r="EE174">
        <v>19128054641</v>
      </c>
      <c r="EF174" t="s">
        <v>189</v>
      </c>
      <c r="EG174" t="s">
        <v>190</v>
      </c>
      <c r="EH174">
        <v>0</v>
      </c>
    </row>
    <row r="175" spans="1:138" ht="15" customHeight="1" x14ac:dyDescent="0.35">
      <c r="A175" t="s">
        <v>21042</v>
      </c>
      <c r="B175" t="s">
        <v>132</v>
      </c>
      <c r="C175" s="1">
        <v>44069.746463888892</v>
      </c>
      <c r="D175" s="1">
        <v>44113</v>
      </c>
      <c r="E175" t="s">
        <v>133</v>
      </c>
      <c r="F175" t="s">
        <v>136</v>
      </c>
      <c r="G175" t="s">
        <v>135</v>
      </c>
      <c r="H175" t="s">
        <v>134</v>
      </c>
      <c r="I175" t="s">
        <v>21043</v>
      </c>
      <c r="K175" t="s">
        <v>21044</v>
      </c>
      <c r="M175" t="s">
        <v>21045</v>
      </c>
      <c r="N175" t="s">
        <v>2120</v>
      </c>
      <c r="O175" s="4">
        <v>49060</v>
      </c>
      <c r="P175" t="s">
        <v>140</v>
      </c>
      <c r="R175">
        <v>12698386473</v>
      </c>
      <c r="T175">
        <v>1129</v>
      </c>
      <c r="U175" t="s">
        <v>21046</v>
      </c>
      <c r="V175" t="s">
        <v>3340</v>
      </c>
      <c r="X175" t="s">
        <v>747</v>
      </c>
      <c r="Y175" t="s">
        <v>21044</v>
      </c>
      <c r="AA175" t="s">
        <v>21045</v>
      </c>
      <c r="AB175" t="s">
        <v>2120</v>
      </c>
      <c r="AC175" s="4">
        <v>49060</v>
      </c>
      <c r="AD175" t="s">
        <v>140</v>
      </c>
      <c r="AF175">
        <v>12698386473</v>
      </c>
      <c r="AH175" t="s">
        <v>21047</v>
      </c>
      <c r="AI175" t="s">
        <v>226</v>
      </c>
      <c r="AJ175" t="s">
        <v>370</v>
      </c>
      <c r="AK175" t="s">
        <v>371</v>
      </c>
      <c r="AM175" t="s">
        <v>372</v>
      </c>
      <c r="AO175" t="s">
        <v>373</v>
      </c>
      <c r="AP175" t="s">
        <v>374</v>
      </c>
      <c r="AQ175" s="4">
        <v>78737</v>
      </c>
      <c r="AR175" t="s">
        <v>140</v>
      </c>
      <c r="AT175">
        <v>15128942128</v>
      </c>
      <c r="AV175" t="s">
        <v>21047</v>
      </c>
      <c r="AW175" t="s">
        <v>21048</v>
      </c>
      <c r="AX175" t="s">
        <v>374</v>
      </c>
      <c r="AY175" t="s">
        <v>377</v>
      </c>
      <c r="AZ175" t="s">
        <v>334</v>
      </c>
      <c r="BA175" t="s">
        <v>335</v>
      </c>
      <c r="BB175" t="s">
        <v>136</v>
      </c>
      <c r="BC175" t="s">
        <v>136</v>
      </c>
      <c r="BD175" t="s">
        <v>148</v>
      </c>
      <c r="BE175" t="s">
        <v>136</v>
      </c>
      <c r="BF175" t="s">
        <v>136</v>
      </c>
      <c r="BG175" t="s">
        <v>134</v>
      </c>
      <c r="BH175" t="s">
        <v>136</v>
      </c>
      <c r="BN175" t="s">
        <v>21049</v>
      </c>
      <c r="BO175" t="s">
        <v>21050</v>
      </c>
      <c r="BP175">
        <v>1</v>
      </c>
      <c r="BQ175">
        <v>1</v>
      </c>
      <c r="BS175" s="1">
        <v>44105</v>
      </c>
      <c r="BT175" s="1">
        <v>44255</v>
      </c>
      <c r="BU175" s="1">
        <v>44105</v>
      </c>
      <c r="BV175" s="1">
        <v>44255</v>
      </c>
      <c r="BW175" t="s">
        <v>136</v>
      </c>
      <c r="BX175">
        <v>40</v>
      </c>
      <c r="BY175">
        <v>0</v>
      </c>
      <c r="BZ175">
        <v>8</v>
      </c>
      <c r="CA175">
        <v>8</v>
      </c>
      <c r="CB175">
        <v>8</v>
      </c>
      <c r="CC175">
        <v>8</v>
      </c>
      <c r="CD175">
        <v>8</v>
      </c>
      <c r="CE175">
        <v>0</v>
      </c>
      <c r="CF175" t="str">
        <f>"7:00 AM"</f>
        <v>7:00 AM</v>
      </c>
      <c r="CG175" t="str">
        <f>"4:00 PM"</f>
        <v>4:00 PM</v>
      </c>
      <c r="CH175" s="5">
        <v>14.4</v>
      </c>
      <c r="CI175" t="s">
        <v>146</v>
      </c>
      <c r="CL175" t="s">
        <v>136</v>
      </c>
      <c r="CM175" t="s">
        <v>312</v>
      </c>
      <c r="CN175" t="s">
        <v>148</v>
      </c>
      <c r="CO175" t="s">
        <v>7609</v>
      </c>
      <c r="CP175" t="s">
        <v>149</v>
      </c>
      <c r="CQ175">
        <v>1</v>
      </c>
      <c r="CR175">
        <v>0</v>
      </c>
      <c r="CS175" t="s">
        <v>136</v>
      </c>
      <c r="CT175" t="s">
        <v>136</v>
      </c>
      <c r="CU175" t="s">
        <v>136</v>
      </c>
      <c r="CV175" t="s">
        <v>134</v>
      </c>
      <c r="CW175" t="s">
        <v>134</v>
      </c>
      <c r="CX175">
        <v>50</v>
      </c>
      <c r="CY175" t="s">
        <v>134</v>
      </c>
      <c r="CZ175" t="s">
        <v>134</v>
      </c>
      <c r="DA175" t="s">
        <v>134</v>
      </c>
      <c r="DB175" t="s">
        <v>134</v>
      </c>
      <c r="DC175" t="s">
        <v>134</v>
      </c>
      <c r="DD175" t="s">
        <v>136</v>
      </c>
      <c r="DF175" t="s">
        <v>619</v>
      </c>
      <c r="DG175" t="s">
        <v>21044</v>
      </c>
      <c r="DH175" t="s">
        <v>21045</v>
      </c>
      <c r="DI175" t="s">
        <v>2120</v>
      </c>
      <c r="DJ175" s="4">
        <v>49060</v>
      </c>
      <c r="DK175" t="s">
        <v>21051</v>
      </c>
      <c r="DL175" t="s">
        <v>136</v>
      </c>
      <c r="DM175">
        <v>1</v>
      </c>
      <c r="DN175" t="s">
        <v>21044</v>
      </c>
      <c r="DO175" t="s">
        <v>21045</v>
      </c>
      <c r="DP175" t="s">
        <v>2120</v>
      </c>
      <c r="DQ175" t="str">
        <f>"49060"</f>
        <v>49060</v>
      </c>
      <c r="DR175" t="s">
        <v>21051</v>
      </c>
      <c r="DS175" t="s">
        <v>296</v>
      </c>
      <c r="DT175">
        <v>1</v>
      </c>
      <c r="DU175">
        <v>1</v>
      </c>
      <c r="DV175" t="s">
        <v>134</v>
      </c>
      <c r="DW175" t="s">
        <v>134</v>
      </c>
      <c r="DX175" t="s">
        <v>134</v>
      </c>
      <c r="DY175" t="s">
        <v>136</v>
      </c>
      <c r="DZ175">
        <v>1</v>
      </c>
      <c r="EA175" t="s">
        <v>134</v>
      </c>
      <c r="EB175" s="5">
        <v>12.68</v>
      </c>
      <c r="EC175" s="5">
        <v>12.68</v>
      </c>
      <c r="ED175" s="5">
        <v>55</v>
      </c>
      <c r="EE175">
        <v>12698386473</v>
      </c>
      <c r="EF175" t="s">
        <v>21052</v>
      </c>
      <c r="EG175" t="s">
        <v>148</v>
      </c>
      <c r="EH175">
        <v>0</v>
      </c>
    </row>
    <row r="176" spans="1:138" ht="15" customHeight="1" x14ac:dyDescent="0.35">
      <c r="A176" t="s">
        <v>16495</v>
      </c>
      <c r="B176" t="s">
        <v>361</v>
      </c>
      <c r="C176" s="1">
        <v>44061.656782060185</v>
      </c>
      <c r="D176" s="1">
        <v>44113</v>
      </c>
      <c r="E176" t="s">
        <v>133</v>
      </c>
      <c r="F176" t="s">
        <v>136</v>
      </c>
      <c r="G176" t="s">
        <v>135</v>
      </c>
      <c r="H176" t="s">
        <v>136</v>
      </c>
      <c r="I176" t="s">
        <v>1876</v>
      </c>
      <c r="K176" t="s">
        <v>1877</v>
      </c>
      <c r="M176" t="s">
        <v>1878</v>
      </c>
      <c r="N176" t="s">
        <v>416</v>
      </c>
      <c r="O176" s="4">
        <v>85396</v>
      </c>
      <c r="P176" t="s">
        <v>140</v>
      </c>
      <c r="R176">
        <v>16238539880</v>
      </c>
      <c r="T176">
        <v>111219</v>
      </c>
      <c r="U176" t="s">
        <v>1879</v>
      </c>
      <c r="V176" t="s">
        <v>1880</v>
      </c>
      <c r="X176" t="s">
        <v>614</v>
      </c>
      <c r="Y176" t="s">
        <v>1877</v>
      </c>
      <c r="AA176" t="s">
        <v>1878</v>
      </c>
      <c r="AB176" t="s">
        <v>416</v>
      </c>
      <c r="AC176" s="4">
        <v>85396</v>
      </c>
      <c r="AD176" t="s">
        <v>140</v>
      </c>
      <c r="AF176">
        <v>16238559880</v>
      </c>
      <c r="AH176" t="s">
        <v>1134</v>
      </c>
      <c r="AI176" t="s">
        <v>168</v>
      </c>
      <c r="AJ176" t="s">
        <v>1135</v>
      </c>
      <c r="AK176" t="s">
        <v>1136</v>
      </c>
      <c r="AL176" t="s">
        <v>229</v>
      </c>
      <c r="AM176" t="s">
        <v>1137</v>
      </c>
      <c r="AN176" t="s">
        <v>1138</v>
      </c>
      <c r="AO176" t="s">
        <v>1139</v>
      </c>
      <c r="AP176" t="s">
        <v>537</v>
      </c>
      <c r="AQ176" s="4">
        <v>28327</v>
      </c>
      <c r="AR176" t="s">
        <v>140</v>
      </c>
      <c r="AT176">
        <v>19109476004</v>
      </c>
      <c r="AV176" t="s">
        <v>1140</v>
      </c>
      <c r="AW176" t="s">
        <v>1141</v>
      </c>
      <c r="AZ176" t="s">
        <v>175</v>
      </c>
      <c r="BA176" t="s">
        <v>176</v>
      </c>
      <c r="BB176" t="s">
        <v>136</v>
      </c>
      <c r="BC176" t="s">
        <v>136</v>
      </c>
      <c r="BD176" t="s">
        <v>148</v>
      </c>
      <c r="BE176" t="s">
        <v>136</v>
      </c>
      <c r="BF176" t="s">
        <v>136</v>
      </c>
      <c r="BG176" t="s">
        <v>134</v>
      </c>
      <c r="BH176" t="s">
        <v>136</v>
      </c>
      <c r="BN176" t="s">
        <v>16496</v>
      </c>
      <c r="BO176" t="s">
        <v>13017</v>
      </c>
      <c r="BP176">
        <v>425</v>
      </c>
      <c r="BQ176">
        <v>28</v>
      </c>
      <c r="BR176">
        <v>28</v>
      </c>
      <c r="BS176" s="1">
        <v>44121</v>
      </c>
      <c r="BT176" s="1">
        <v>44184</v>
      </c>
      <c r="BU176" s="1">
        <v>44121</v>
      </c>
      <c r="BV176" s="1">
        <v>44184</v>
      </c>
      <c r="BW176" t="s">
        <v>136</v>
      </c>
      <c r="BX176">
        <v>51</v>
      </c>
      <c r="BY176">
        <v>0</v>
      </c>
      <c r="BZ176">
        <v>8.5</v>
      </c>
      <c r="CA176">
        <v>8.5</v>
      </c>
      <c r="CB176">
        <v>8.5</v>
      </c>
      <c r="CC176">
        <v>8.5</v>
      </c>
      <c r="CD176">
        <v>8.5</v>
      </c>
      <c r="CE176">
        <v>8.5</v>
      </c>
      <c r="CF176" t="str">
        <f>"10:00 PM"</f>
        <v>10:00 PM</v>
      </c>
      <c r="CG176" t="str">
        <f>"6:30 AM"</f>
        <v>6:30 AM</v>
      </c>
      <c r="CH176" s="5">
        <v>12.91</v>
      </c>
      <c r="CI176" t="s">
        <v>146</v>
      </c>
      <c r="CJ176">
        <v>12.91</v>
      </c>
      <c r="CK176" t="s">
        <v>13018</v>
      </c>
      <c r="CL176" t="s">
        <v>136</v>
      </c>
      <c r="CM176" t="s">
        <v>147</v>
      </c>
      <c r="CN176" t="s">
        <v>148</v>
      </c>
      <c r="CO176" t="s">
        <v>1270</v>
      </c>
      <c r="CP176" t="s">
        <v>149</v>
      </c>
      <c r="CQ176">
        <v>3</v>
      </c>
      <c r="CR176">
        <v>0</v>
      </c>
      <c r="CS176" t="s">
        <v>136</v>
      </c>
      <c r="CT176" t="s">
        <v>136</v>
      </c>
      <c r="CU176" t="s">
        <v>136</v>
      </c>
      <c r="CV176" t="s">
        <v>134</v>
      </c>
      <c r="CW176" t="s">
        <v>134</v>
      </c>
      <c r="CX176">
        <v>50</v>
      </c>
      <c r="CY176" t="s">
        <v>134</v>
      </c>
      <c r="CZ176" t="s">
        <v>134</v>
      </c>
      <c r="DA176" t="s">
        <v>134</v>
      </c>
      <c r="DB176" t="s">
        <v>134</v>
      </c>
      <c r="DC176" t="s">
        <v>134</v>
      </c>
      <c r="DD176" t="s">
        <v>136</v>
      </c>
      <c r="DF176" t="s">
        <v>13019</v>
      </c>
      <c r="DG176" t="s">
        <v>16497</v>
      </c>
      <c r="DH176" t="s">
        <v>8283</v>
      </c>
      <c r="DI176" t="s">
        <v>416</v>
      </c>
      <c r="DJ176" s="4">
        <v>85340</v>
      </c>
      <c r="DK176" t="s">
        <v>1176</v>
      </c>
      <c r="DL176" t="s">
        <v>134</v>
      </c>
      <c r="DM176">
        <v>8</v>
      </c>
      <c r="DN176" t="s">
        <v>16498</v>
      </c>
      <c r="DO176" t="s">
        <v>11100</v>
      </c>
      <c r="DP176" t="s">
        <v>416</v>
      </c>
      <c r="DQ176" t="str">
        <f>"85338"</f>
        <v>85338</v>
      </c>
      <c r="DR176" t="s">
        <v>1176</v>
      </c>
      <c r="DS176" t="s">
        <v>907</v>
      </c>
      <c r="DT176">
        <v>4</v>
      </c>
      <c r="DU176">
        <v>28</v>
      </c>
      <c r="DV176" t="s">
        <v>134</v>
      </c>
      <c r="DW176" t="s">
        <v>134</v>
      </c>
      <c r="DX176" t="s">
        <v>134</v>
      </c>
      <c r="DY176" t="s">
        <v>136</v>
      </c>
      <c r="DZ176">
        <v>1</v>
      </c>
      <c r="EA176" t="s">
        <v>136</v>
      </c>
      <c r="EC176" s="5">
        <v>12.68</v>
      </c>
      <c r="ED176" s="5">
        <v>55</v>
      </c>
      <c r="EE176">
        <v>16023506028</v>
      </c>
      <c r="EF176" t="s">
        <v>148</v>
      </c>
      <c r="EG176" t="s">
        <v>1145</v>
      </c>
      <c r="EH176">
        <v>0</v>
      </c>
    </row>
    <row r="177" spans="1:138" ht="15" customHeight="1" x14ac:dyDescent="0.35">
      <c r="A177" t="s">
        <v>4794</v>
      </c>
      <c r="B177" t="s">
        <v>273</v>
      </c>
      <c r="C177" s="1">
        <v>44069.72413101852</v>
      </c>
      <c r="D177" s="1">
        <v>44113</v>
      </c>
      <c r="E177" t="s">
        <v>579</v>
      </c>
      <c r="F177" t="s">
        <v>136</v>
      </c>
      <c r="G177" t="s">
        <v>135</v>
      </c>
      <c r="H177" t="s">
        <v>136</v>
      </c>
      <c r="I177" t="s">
        <v>4795</v>
      </c>
      <c r="K177" t="s">
        <v>4796</v>
      </c>
      <c r="L177" t="s">
        <v>4797</v>
      </c>
      <c r="M177" t="s">
        <v>4798</v>
      </c>
      <c r="N177" t="s">
        <v>395</v>
      </c>
      <c r="O177" s="4">
        <v>95616</v>
      </c>
      <c r="P177" t="s">
        <v>140</v>
      </c>
      <c r="R177">
        <v>15307578020</v>
      </c>
      <c r="T177">
        <v>11211</v>
      </c>
      <c r="U177" t="s">
        <v>4799</v>
      </c>
      <c r="V177" t="s">
        <v>2000</v>
      </c>
      <c r="X177" t="s">
        <v>4800</v>
      </c>
      <c r="Y177" t="s">
        <v>4796</v>
      </c>
      <c r="Z177" t="s">
        <v>148</v>
      </c>
      <c r="AA177" t="s">
        <v>4798</v>
      </c>
      <c r="AB177" t="s">
        <v>395</v>
      </c>
      <c r="AC177" s="4">
        <v>95617</v>
      </c>
      <c r="AD177" t="s">
        <v>140</v>
      </c>
      <c r="AF177">
        <v>15307578020</v>
      </c>
      <c r="AH177" t="s">
        <v>4801</v>
      </c>
      <c r="AI177" t="s">
        <v>168</v>
      </c>
      <c r="AJ177" t="s">
        <v>588</v>
      </c>
      <c r="AK177" t="s">
        <v>589</v>
      </c>
      <c r="AM177" t="s">
        <v>590</v>
      </c>
      <c r="AO177" t="s">
        <v>591</v>
      </c>
      <c r="AP177" t="s">
        <v>592</v>
      </c>
      <c r="AQ177" s="4">
        <v>82601</v>
      </c>
      <c r="AR177" t="s">
        <v>140</v>
      </c>
      <c r="AT177">
        <v>13074722105</v>
      </c>
      <c r="AV177" t="s">
        <v>593</v>
      </c>
      <c r="AW177" t="s">
        <v>594</v>
      </c>
      <c r="AZ177" t="s">
        <v>334</v>
      </c>
      <c r="BA177" t="s">
        <v>335</v>
      </c>
      <c r="BB177" t="s">
        <v>136</v>
      </c>
      <c r="BC177" t="s">
        <v>136</v>
      </c>
      <c r="BD177" t="s">
        <v>148</v>
      </c>
      <c r="BE177" t="s">
        <v>136</v>
      </c>
      <c r="BF177" t="s">
        <v>136</v>
      </c>
      <c r="BG177" t="s">
        <v>134</v>
      </c>
      <c r="BH177" t="s">
        <v>136</v>
      </c>
      <c r="BN177" t="s">
        <v>4802</v>
      </c>
      <c r="BO177" t="s">
        <v>4803</v>
      </c>
      <c r="BP177">
        <v>2</v>
      </c>
      <c r="BQ177">
        <v>2</v>
      </c>
      <c r="BS177" s="1">
        <v>44136</v>
      </c>
      <c r="BT177" s="1">
        <v>44227</v>
      </c>
      <c r="BU177" s="1">
        <v>44136</v>
      </c>
      <c r="BV177" s="1">
        <v>44227</v>
      </c>
      <c r="BW177" t="s">
        <v>136</v>
      </c>
      <c r="BX177">
        <v>48</v>
      </c>
      <c r="BY177">
        <v>0</v>
      </c>
      <c r="BZ177">
        <v>8</v>
      </c>
      <c r="CA177">
        <v>8</v>
      </c>
      <c r="CB177">
        <v>8</v>
      </c>
      <c r="CC177">
        <v>8</v>
      </c>
      <c r="CD177">
        <v>8</v>
      </c>
      <c r="CE177">
        <v>8</v>
      </c>
      <c r="CF177" t="str">
        <f>"7:00 AM"</f>
        <v>7:00 AM</v>
      </c>
      <c r="CG177" t="str">
        <f>"4:00 PM"</f>
        <v>4:00 PM</v>
      </c>
      <c r="CH177" s="5">
        <v>14.77</v>
      </c>
      <c r="CI177" t="s">
        <v>146</v>
      </c>
      <c r="CJ177">
        <v>14.77</v>
      </c>
      <c r="CK177" t="s">
        <v>1095</v>
      </c>
      <c r="CL177" t="s">
        <v>136</v>
      </c>
      <c r="CM177" t="s">
        <v>354</v>
      </c>
      <c r="CN177" t="s">
        <v>599</v>
      </c>
      <c r="CO177" t="s">
        <v>2225</v>
      </c>
      <c r="CP177" t="s">
        <v>149</v>
      </c>
      <c r="CQ177">
        <v>6</v>
      </c>
      <c r="CR177">
        <v>0</v>
      </c>
      <c r="CS177" t="s">
        <v>136</v>
      </c>
      <c r="CT177" t="s">
        <v>134</v>
      </c>
      <c r="CU177" t="s">
        <v>136</v>
      </c>
      <c r="CV177" t="s">
        <v>136</v>
      </c>
      <c r="CW177" t="s">
        <v>134</v>
      </c>
      <c r="CX177">
        <v>100</v>
      </c>
      <c r="CY177" t="s">
        <v>134</v>
      </c>
      <c r="CZ177" t="s">
        <v>136</v>
      </c>
      <c r="DA177" t="s">
        <v>134</v>
      </c>
      <c r="DB177" t="s">
        <v>136</v>
      </c>
      <c r="DC177" t="s">
        <v>136</v>
      </c>
      <c r="DD177" t="s">
        <v>136</v>
      </c>
      <c r="DF177" s="2" t="s">
        <v>4804</v>
      </c>
      <c r="DG177" t="s">
        <v>4805</v>
      </c>
      <c r="DH177" t="s">
        <v>4806</v>
      </c>
      <c r="DI177" t="s">
        <v>395</v>
      </c>
      <c r="DJ177" s="4">
        <v>95687</v>
      </c>
      <c r="DK177" t="s">
        <v>1858</v>
      </c>
      <c r="DL177" t="s">
        <v>134</v>
      </c>
      <c r="DM177">
        <v>2</v>
      </c>
      <c r="DN177" t="s">
        <v>4796</v>
      </c>
      <c r="DO177" t="s">
        <v>4798</v>
      </c>
      <c r="DP177" t="s">
        <v>395</v>
      </c>
      <c r="DQ177" t="str">
        <f>"95616"</f>
        <v>95616</v>
      </c>
      <c r="DR177" t="s">
        <v>1858</v>
      </c>
      <c r="DS177" t="s">
        <v>2954</v>
      </c>
      <c r="DT177">
        <v>1</v>
      </c>
      <c r="DU177">
        <v>1</v>
      </c>
      <c r="DV177" t="s">
        <v>136</v>
      </c>
      <c r="DW177" t="s">
        <v>134</v>
      </c>
      <c r="DX177" t="s">
        <v>134</v>
      </c>
      <c r="DY177" t="s">
        <v>136</v>
      </c>
      <c r="DZ177">
        <v>1</v>
      </c>
      <c r="EA177" t="s">
        <v>136</v>
      </c>
      <c r="EC177" s="5">
        <v>12.68</v>
      </c>
      <c r="ED177" s="5">
        <v>55</v>
      </c>
      <c r="EE177">
        <v>13074722105</v>
      </c>
      <c r="EF177" t="s">
        <v>593</v>
      </c>
      <c r="EG177" t="s">
        <v>148</v>
      </c>
      <c r="EH177">
        <v>0</v>
      </c>
    </row>
    <row r="178" spans="1:138" ht="15" customHeight="1" x14ac:dyDescent="0.35">
      <c r="A178" t="s">
        <v>6621</v>
      </c>
      <c r="B178" t="s">
        <v>157</v>
      </c>
      <c r="C178" s="1">
        <v>44078.507886458334</v>
      </c>
      <c r="D178" s="1">
        <v>44113</v>
      </c>
      <c r="E178" t="s">
        <v>133</v>
      </c>
      <c r="F178" t="s">
        <v>136</v>
      </c>
      <c r="G178" t="s">
        <v>135</v>
      </c>
      <c r="H178" t="s">
        <v>136</v>
      </c>
      <c r="I178" t="s">
        <v>6622</v>
      </c>
      <c r="K178" t="s">
        <v>6623</v>
      </c>
      <c r="M178" t="s">
        <v>6624</v>
      </c>
      <c r="N178" t="s">
        <v>1128</v>
      </c>
      <c r="O178" s="4">
        <v>58436</v>
      </c>
      <c r="P178" t="s">
        <v>140</v>
      </c>
      <c r="R178">
        <v>17013493630</v>
      </c>
      <c r="T178">
        <v>1121</v>
      </c>
      <c r="U178" t="s">
        <v>6625</v>
      </c>
      <c r="V178" t="s">
        <v>682</v>
      </c>
      <c r="X178" t="s">
        <v>1193</v>
      </c>
      <c r="Y178" t="s">
        <v>6623</v>
      </c>
      <c r="AA178" t="s">
        <v>6624</v>
      </c>
      <c r="AB178" t="s">
        <v>1128</v>
      </c>
      <c r="AC178" s="4">
        <v>58436</v>
      </c>
      <c r="AD178" t="s">
        <v>140</v>
      </c>
      <c r="AF178">
        <v>17013493630</v>
      </c>
      <c r="AH178" t="s">
        <v>148</v>
      </c>
      <c r="AI178" t="s">
        <v>168</v>
      </c>
      <c r="AJ178" t="s">
        <v>2162</v>
      </c>
      <c r="AK178" t="s">
        <v>2163</v>
      </c>
      <c r="AM178" t="s">
        <v>1212</v>
      </c>
      <c r="AO178" t="s">
        <v>1213</v>
      </c>
      <c r="AP178" t="s">
        <v>460</v>
      </c>
      <c r="AQ178" s="4">
        <v>74132</v>
      </c>
      <c r="AR178" t="s">
        <v>140</v>
      </c>
      <c r="AT178">
        <v>19189065212</v>
      </c>
      <c r="AV178" t="s">
        <v>2164</v>
      </c>
      <c r="AW178" t="s">
        <v>1216</v>
      </c>
      <c r="AZ178" t="s">
        <v>821</v>
      </c>
      <c r="BA178" t="s">
        <v>822</v>
      </c>
      <c r="BB178" t="s">
        <v>136</v>
      </c>
      <c r="BC178" t="s">
        <v>136</v>
      </c>
      <c r="BD178" t="s">
        <v>148</v>
      </c>
      <c r="BE178" t="s">
        <v>136</v>
      </c>
      <c r="BF178" t="s">
        <v>136</v>
      </c>
      <c r="BG178" t="s">
        <v>134</v>
      </c>
      <c r="BH178" t="s">
        <v>136</v>
      </c>
      <c r="BN178" t="s">
        <v>6626</v>
      </c>
      <c r="BO178" t="s">
        <v>905</v>
      </c>
      <c r="BP178">
        <v>3</v>
      </c>
      <c r="BQ178">
        <v>3</v>
      </c>
      <c r="BR178">
        <v>3</v>
      </c>
      <c r="BS178" s="1">
        <v>44146</v>
      </c>
      <c r="BT178" s="1">
        <v>44348</v>
      </c>
      <c r="BU178" s="1">
        <v>44146</v>
      </c>
      <c r="BV178" s="1">
        <v>44348</v>
      </c>
      <c r="BW178" t="s">
        <v>136</v>
      </c>
      <c r="BX178">
        <v>46</v>
      </c>
      <c r="BY178">
        <v>0</v>
      </c>
      <c r="BZ178">
        <v>8</v>
      </c>
      <c r="CA178">
        <v>8</v>
      </c>
      <c r="CB178">
        <v>8</v>
      </c>
      <c r="CC178">
        <v>8</v>
      </c>
      <c r="CD178">
        <v>8</v>
      </c>
      <c r="CE178">
        <v>6</v>
      </c>
      <c r="CF178" t="str">
        <f>"8:00 AM"</f>
        <v>8:00 AM</v>
      </c>
      <c r="CG178" t="str">
        <f>"5:00 PM"</f>
        <v>5:00 PM</v>
      </c>
      <c r="CH178" s="5">
        <v>14.99</v>
      </c>
      <c r="CI178" t="s">
        <v>146</v>
      </c>
      <c r="CL178" t="s">
        <v>136</v>
      </c>
      <c r="CM178" t="s">
        <v>354</v>
      </c>
      <c r="CN178" t="s">
        <v>1241</v>
      </c>
      <c r="CO178" s="2" t="s">
        <v>6627</v>
      </c>
      <c r="CP178" t="s">
        <v>545</v>
      </c>
      <c r="CQ178">
        <v>0</v>
      </c>
      <c r="CR178">
        <v>0</v>
      </c>
      <c r="CS178" t="s">
        <v>136</v>
      </c>
      <c r="CT178" t="s">
        <v>134</v>
      </c>
      <c r="CU178" t="s">
        <v>136</v>
      </c>
      <c r="CV178" t="s">
        <v>134</v>
      </c>
      <c r="CW178" t="s">
        <v>136</v>
      </c>
      <c r="CY178" t="s">
        <v>136</v>
      </c>
      <c r="CZ178" t="s">
        <v>136</v>
      </c>
      <c r="DA178" t="s">
        <v>136</v>
      </c>
      <c r="DB178" t="s">
        <v>136</v>
      </c>
      <c r="DC178" t="s">
        <v>136</v>
      </c>
      <c r="DD178" t="s">
        <v>136</v>
      </c>
      <c r="DF178" s="2" t="s">
        <v>6628</v>
      </c>
      <c r="DG178" t="s">
        <v>6623</v>
      </c>
      <c r="DH178" t="s">
        <v>6624</v>
      </c>
      <c r="DI178" t="s">
        <v>1128</v>
      </c>
      <c r="DJ178" s="4">
        <v>58436</v>
      </c>
      <c r="DK178" t="s">
        <v>5546</v>
      </c>
      <c r="DL178" t="s">
        <v>136</v>
      </c>
      <c r="DM178">
        <v>1</v>
      </c>
      <c r="DN178" t="s">
        <v>6629</v>
      </c>
      <c r="DO178" t="s">
        <v>6624</v>
      </c>
      <c r="DP178" t="s">
        <v>1128</v>
      </c>
      <c r="DQ178" t="str">
        <f>"58436"</f>
        <v>58436</v>
      </c>
      <c r="DR178" t="s">
        <v>5546</v>
      </c>
      <c r="DS178" t="s">
        <v>2696</v>
      </c>
      <c r="DT178">
        <v>1</v>
      </c>
      <c r="DU178">
        <v>4</v>
      </c>
      <c r="DV178" t="s">
        <v>134</v>
      </c>
      <c r="DW178" t="s">
        <v>134</v>
      </c>
      <c r="DX178" t="s">
        <v>134</v>
      </c>
      <c r="DY178" t="s">
        <v>134</v>
      </c>
      <c r="DZ178">
        <v>2</v>
      </c>
      <c r="EA178" t="s">
        <v>136</v>
      </c>
      <c r="EC178" s="5">
        <v>12.68</v>
      </c>
      <c r="ED178" s="5">
        <v>55</v>
      </c>
      <c r="EE178">
        <v>17013493630</v>
      </c>
      <c r="EF178" t="s">
        <v>148</v>
      </c>
      <c r="EG178" t="s">
        <v>2909</v>
      </c>
      <c r="EH178">
        <v>0</v>
      </c>
    </row>
    <row r="179" spans="1:138" ht="15" customHeight="1" x14ac:dyDescent="0.35">
      <c r="A179" t="s">
        <v>19792</v>
      </c>
      <c r="B179" t="s">
        <v>157</v>
      </c>
      <c r="C179" s="1">
        <v>44096.711931481484</v>
      </c>
      <c r="D179" s="1">
        <v>44113</v>
      </c>
      <c r="E179" t="s">
        <v>133</v>
      </c>
      <c r="F179" t="s">
        <v>134</v>
      </c>
      <c r="G179" t="s">
        <v>135</v>
      </c>
      <c r="H179" t="s">
        <v>136</v>
      </c>
      <c r="I179" t="s">
        <v>5318</v>
      </c>
      <c r="K179" t="s">
        <v>5319</v>
      </c>
      <c r="L179" t="s">
        <v>5320</v>
      </c>
      <c r="M179" t="s">
        <v>1320</v>
      </c>
      <c r="N179" t="s">
        <v>395</v>
      </c>
      <c r="O179" s="4">
        <v>93905</v>
      </c>
      <c r="P179" t="s">
        <v>140</v>
      </c>
      <c r="Q179" t="s">
        <v>395</v>
      </c>
      <c r="R179">
        <v>18317841453</v>
      </c>
      <c r="T179">
        <v>115115</v>
      </c>
      <c r="U179" t="s">
        <v>5321</v>
      </c>
      <c r="V179" t="s">
        <v>2235</v>
      </c>
      <c r="X179" t="s">
        <v>5322</v>
      </c>
      <c r="Y179" t="s">
        <v>5319</v>
      </c>
      <c r="Z179" t="s">
        <v>5320</v>
      </c>
      <c r="AA179" t="s">
        <v>1320</v>
      </c>
      <c r="AB179" t="s">
        <v>395</v>
      </c>
      <c r="AC179" s="4">
        <v>93905</v>
      </c>
      <c r="AD179" t="s">
        <v>140</v>
      </c>
      <c r="AF179">
        <v>18317841453</v>
      </c>
      <c r="AH179" t="s">
        <v>5323</v>
      </c>
      <c r="AI179" t="s">
        <v>226</v>
      </c>
      <c r="AJ179" t="s">
        <v>401</v>
      </c>
      <c r="AK179" t="s">
        <v>402</v>
      </c>
      <c r="AL179" t="s">
        <v>403</v>
      </c>
      <c r="AM179" t="s">
        <v>404</v>
      </c>
      <c r="AO179" t="s">
        <v>405</v>
      </c>
      <c r="AP179" t="s">
        <v>395</v>
      </c>
      <c r="AQ179" s="4">
        <v>92106</v>
      </c>
      <c r="AR179" t="s">
        <v>140</v>
      </c>
      <c r="AT179">
        <v>16192696164</v>
      </c>
      <c r="AV179" t="s">
        <v>406</v>
      </c>
      <c r="AW179" t="s">
        <v>407</v>
      </c>
      <c r="AX179" t="s">
        <v>395</v>
      </c>
      <c r="AY179" t="s">
        <v>408</v>
      </c>
      <c r="AZ179" t="s">
        <v>175</v>
      </c>
      <c r="BA179" t="s">
        <v>176</v>
      </c>
      <c r="BB179" t="s">
        <v>134</v>
      </c>
      <c r="BC179" t="s">
        <v>134</v>
      </c>
      <c r="BD179" t="s">
        <v>134</v>
      </c>
      <c r="BE179" t="s">
        <v>134</v>
      </c>
      <c r="BF179" t="s">
        <v>136</v>
      </c>
      <c r="BG179" t="s">
        <v>134</v>
      </c>
      <c r="BH179" t="s">
        <v>136</v>
      </c>
      <c r="BN179" t="s">
        <v>19793</v>
      </c>
      <c r="BO179" t="s">
        <v>19794</v>
      </c>
      <c r="BP179">
        <v>98</v>
      </c>
      <c r="BQ179">
        <v>48</v>
      </c>
      <c r="BR179">
        <v>48</v>
      </c>
      <c r="BS179" s="1">
        <v>44144</v>
      </c>
      <c r="BT179" s="1">
        <v>44296</v>
      </c>
      <c r="BU179" s="1">
        <v>44144</v>
      </c>
      <c r="BV179" s="1">
        <v>44296</v>
      </c>
      <c r="BW179" t="s">
        <v>136</v>
      </c>
      <c r="BX179">
        <v>36</v>
      </c>
      <c r="BY179">
        <v>0</v>
      </c>
      <c r="BZ179">
        <v>6</v>
      </c>
      <c r="CA179">
        <v>6</v>
      </c>
      <c r="CB179">
        <v>6</v>
      </c>
      <c r="CC179">
        <v>6</v>
      </c>
      <c r="CD179">
        <v>6</v>
      </c>
      <c r="CE179">
        <v>6</v>
      </c>
      <c r="CF179" t="str">
        <f>"7:00 AM"</f>
        <v>7:00 AM</v>
      </c>
      <c r="CG179" t="str">
        <f>"6:00 PM"</f>
        <v>6:00 PM</v>
      </c>
      <c r="CH179" s="5">
        <v>14.77</v>
      </c>
      <c r="CI179" t="s">
        <v>146</v>
      </c>
      <c r="CJ179">
        <v>1.85</v>
      </c>
      <c r="CK179" t="s">
        <v>19795</v>
      </c>
      <c r="CL179" t="s">
        <v>134</v>
      </c>
      <c r="CM179" t="s">
        <v>147</v>
      </c>
      <c r="CN179" t="s">
        <v>148</v>
      </c>
      <c r="CO179" s="2" t="s">
        <v>12171</v>
      </c>
      <c r="CP179" t="s">
        <v>149</v>
      </c>
      <c r="CQ179">
        <v>1</v>
      </c>
      <c r="CR179">
        <v>0</v>
      </c>
      <c r="CS179" t="s">
        <v>136</v>
      </c>
      <c r="CT179" t="s">
        <v>136</v>
      </c>
      <c r="CU179" t="s">
        <v>136</v>
      </c>
      <c r="CV179" t="s">
        <v>134</v>
      </c>
      <c r="CW179" t="s">
        <v>134</v>
      </c>
      <c r="CX179">
        <v>50</v>
      </c>
      <c r="CY179" t="s">
        <v>134</v>
      </c>
      <c r="CZ179" t="s">
        <v>134</v>
      </c>
      <c r="DA179" t="s">
        <v>134</v>
      </c>
      <c r="DB179" t="s">
        <v>134</v>
      </c>
      <c r="DC179" t="s">
        <v>134</v>
      </c>
      <c r="DD179" t="s">
        <v>136</v>
      </c>
      <c r="DF179" s="2" t="s">
        <v>12172</v>
      </c>
      <c r="DG179" s="2" t="s">
        <v>19796</v>
      </c>
      <c r="DH179" t="s">
        <v>19797</v>
      </c>
      <c r="DI179" t="s">
        <v>395</v>
      </c>
      <c r="DJ179" s="4">
        <v>92227</v>
      </c>
      <c r="DK179" t="s">
        <v>10585</v>
      </c>
      <c r="DL179" t="s">
        <v>134</v>
      </c>
      <c r="DM179">
        <v>12</v>
      </c>
      <c r="DN179" t="s">
        <v>19798</v>
      </c>
      <c r="DO179" t="s">
        <v>19454</v>
      </c>
      <c r="DP179" t="s">
        <v>395</v>
      </c>
      <c r="DQ179" t="str">
        <f>"92227"</f>
        <v>92227</v>
      </c>
      <c r="DR179" t="s">
        <v>10585</v>
      </c>
      <c r="DS179" t="s">
        <v>5326</v>
      </c>
      <c r="DT179">
        <v>12</v>
      </c>
      <c r="DU179">
        <v>48</v>
      </c>
      <c r="DV179" t="s">
        <v>134</v>
      </c>
      <c r="DW179" t="s">
        <v>134</v>
      </c>
      <c r="DX179" t="s">
        <v>134</v>
      </c>
      <c r="DY179" t="s">
        <v>136</v>
      </c>
      <c r="DZ179">
        <v>1</v>
      </c>
      <c r="EA179" t="s">
        <v>134</v>
      </c>
      <c r="EB179" s="5">
        <v>12.68</v>
      </c>
      <c r="EC179" s="5">
        <v>12.68</v>
      </c>
      <c r="ED179" s="5">
        <v>55</v>
      </c>
      <c r="EE179">
        <v>18317841453</v>
      </c>
      <c r="EF179" t="s">
        <v>5327</v>
      </c>
      <c r="EG179" t="s">
        <v>148</v>
      </c>
      <c r="EH179">
        <v>9</v>
      </c>
    </row>
    <row r="180" spans="1:138" ht="15" customHeight="1" x14ac:dyDescent="0.35">
      <c r="A180" t="s">
        <v>18085</v>
      </c>
      <c r="B180" t="s">
        <v>361</v>
      </c>
      <c r="C180" s="1">
        <v>44092.546098032406</v>
      </c>
      <c r="D180" s="1">
        <v>44113</v>
      </c>
      <c r="E180" t="s">
        <v>133</v>
      </c>
      <c r="F180" t="s">
        <v>134</v>
      </c>
      <c r="G180" t="s">
        <v>135</v>
      </c>
      <c r="H180" t="s">
        <v>136</v>
      </c>
      <c r="I180" t="s">
        <v>18086</v>
      </c>
      <c r="J180" t="s">
        <v>18087</v>
      </c>
      <c r="K180" t="s">
        <v>18088</v>
      </c>
      <c r="L180" t="s">
        <v>148</v>
      </c>
      <c r="M180" t="s">
        <v>9558</v>
      </c>
      <c r="N180" t="s">
        <v>161</v>
      </c>
      <c r="O180" s="4">
        <v>30421</v>
      </c>
      <c r="P180" t="s">
        <v>140</v>
      </c>
      <c r="R180">
        <v>19125366067</v>
      </c>
      <c r="T180">
        <v>115</v>
      </c>
      <c r="U180" t="s">
        <v>18089</v>
      </c>
      <c r="V180" t="s">
        <v>4559</v>
      </c>
      <c r="X180" t="s">
        <v>164</v>
      </c>
      <c r="Y180" t="s">
        <v>18088</v>
      </c>
      <c r="AA180" t="s">
        <v>9558</v>
      </c>
      <c r="AB180" t="s">
        <v>161</v>
      </c>
      <c r="AC180" s="4">
        <v>30421</v>
      </c>
      <c r="AD180" t="s">
        <v>140</v>
      </c>
      <c r="AE180" t="s">
        <v>841</v>
      </c>
      <c r="AF180">
        <v>19125366067</v>
      </c>
      <c r="AH180" t="s">
        <v>18090</v>
      </c>
      <c r="AI180" t="s">
        <v>168</v>
      </c>
      <c r="AJ180" t="s">
        <v>843</v>
      </c>
      <c r="AK180" t="s">
        <v>844</v>
      </c>
      <c r="AL180" t="s">
        <v>845</v>
      </c>
      <c r="AM180" t="s">
        <v>846</v>
      </c>
      <c r="AO180" t="s">
        <v>847</v>
      </c>
      <c r="AP180" t="s">
        <v>161</v>
      </c>
      <c r="AQ180" s="4">
        <v>31636</v>
      </c>
      <c r="AR180" t="s">
        <v>140</v>
      </c>
      <c r="AT180">
        <v>12295596879</v>
      </c>
      <c r="AV180" t="s">
        <v>2153</v>
      </c>
      <c r="AW180" t="s">
        <v>849</v>
      </c>
      <c r="AZ180" t="s">
        <v>175</v>
      </c>
      <c r="BA180" t="s">
        <v>176</v>
      </c>
      <c r="BB180" t="s">
        <v>134</v>
      </c>
      <c r="BC180" t="s">
        <v>134</v>
      </c>
      <c r="BD180" t="s">
        <v>134</v>
      </c>
      <c r="BE180" t="s">
        <v>134</v>
      </c>
      <c r="BF180" t="s">
        <v>134</v>
      </c>
      <c r="BG180" t="s">
        <v>134</v>
      </c>
      <c r="BH180" t="s">
        <v>136</v>
      </c>
      <c r="BN180" t="s">
        <v>18091</v>
      </c>
      <c r="BO180" t="s">
        <v>2634</v>
      </c>
      <c r="BP180">
        <v>50</v>
      </c>
      <c r="BQ180">
        <v>50</v>
      </c>
      <c r="BR180">
        <v>50</v>
      </c>
      <c r="BS180" s="1">
        <v>44137</v>
      </c>
      <c r="BT180" s="1">
        <v>44189</v>
      </c>
      <c r="BU180" s="1">
        <v>44137</v>
      </c>
      <c r="BV180" s="1">
        <v>44189</v>
      </c>
      <c r="BW180" t="s">
        <v>136</v>
      </c>
      <c r="BX180">
        <v>40</v>
      </c>
      <c r="BY180">
        <v>0</v>
      </c>
      <c r="BZ180">
        <v>7</v>
      </c>
      <c r="CA180">
        <v>7</v>
      </c>
      <c r="CB180">
        <v>7</v>
      </c>
      <c r="CC180">
        <v>7</v>
      </c>
      <c r="CD180">
        <v>7</v>
      </c>
      <c r="CE180">
        <v>5</v>
      </c>
      <c r="CF180" t="str">
        <f>"8:00 AM"</f>
        <v>8:00 AM</v>
      </c>
      <c r="CG180" t="str">
        <f>"4:00 PM"</f>
        <v>4:00 PM</v>
      </c>
      <c r="CH180" s="5">
        <v>11.71</v>
      </c>
      <c r="CI180" t="s">
        <v>146</v>
      </c>
      <c r="CJ180">
        <v>1.25</v>
      </c>
      <c r="CK180" t="s">
        <v>18092</v>
      </c>
      <c r="CL180" t="s">
        <v>134</v>
      </c>
      <c r="CM180" t="s">
        <v>147</v>
      </c>
      <c r="CN180" t="s">
        <v>148</v>
      </c>
      <c r="CO180" t="s">
        <v>4284</v>
      </c>
      <c r="CP180" t="s">
        <v>149</v>
      </c>
      <c r="CQ180">
        <v>0</v>
      </c>
      <c r="CR180">
        <v>0</v>
      </c>
      <c r="CS180" t="s">
        <v>136</v>
      </c>
      <c r="CT180" t="s">
        <v>136</v>
      </c>
      <c r="CU180" t="s">
        <v>136</v>
      </c>
      <c r="CV180" t="s">
        <v>134</v>
      </c>
      <c r="CW180" t="s">
        <v>134</v>
      </c>
      <c r="CX180">
        <v>55</v>
      </c>
      <c r="CY180" t="s">
        <v>134</v>
      </c>
      <c r="CZ180" t="s">
        <v>134</v>
      </c>
      <c r="DA180" t="s">
        <v>134</v>
      </c>
      <c r="DB180" t="s">
        <v>134</v>
      </c>
      <c r="DC180" t="s">
        <v>134</v>
      </c>
      <c r="DD180" t="s">
        <v>136</v>
      </c>
      <c r="DF180" t="s">
        <v>18093</v>
      </c>
      <c r="DG180" t="s">
        <v>18094</v>
      </c>
      <c r="DH180" t="s">
        <v>9558</v>
      </c>
      <c r="DI180" t="s">
        <v>161</v>
      </c>
      <c r="DJ180" s="4">
        <v>30421</v>
      </c>
      <c r="DK180" t="s">
        <v>2501</v>
      </c>
      <c r="DL180" t="s">
        <v>134</v>
      </c>
      <c r="DM180">
        <v>26</v>
      </c>
      <c r="DN180" t="s">
        <v>18095</v>
      </c>
      <c r="DO180" t="s">
        <v>9558</v>
      </c>
      <c r="DP180" t="s">
        <v>161</v>
      </c>
      <c r="DQ180" t="str">
        <f>"30421"</f>
        <v>30421</v>
      </c>
      <c r="DR180" t="s">
        <v>2501</v>
      </c>
      <c r="DS180" t="s">
        <v>861</v>
      </c>
      <c r="DT180">
        <v>4</v>
      </c>
      <c r="DU180">
        <v>50</v>
      </c>
      <c r="DV180" t="s">
        <v>136</v>
      </c>
      <c r="DW180" t="s">
        <v>134</v>
      </c>
      <c r="DX180" t="s">
        <v>134</v>
      </c>
      <c r="DY180" t="s">
        <v>136</v>
      </c>
      <c r="DZ180">
        <v>1</v>
      </c>
      <c r="EA180" t="s">
        <v>136</v>
      </c>
      <c r="EC180" s="5">
        <v>12.68</v>
      </c>
      <c r="ED180" s="5">
        <v>55</v>
      </c>
      <c r="EE180">
        <v>19125366067</v>
      </c>
      <c r="EF180" t="s">
        <v>18090</v>
      </c>
      <c r="EG180" t="s">
        <v>148</v>
      </c>
      <c r="EH180">
        <v>1</v>
      </c>
    </row>
    <row r="181" spans="1:138" ht="15" customHeight="1" x14ac:dyDescent="0.35">
      <c r="A181" t="s">
        <v>10333</v>
      </c>
      <c r="B181" t="s">
        <v>157</v>
      </c>
      <c r="C181" s="1">
        <v>44088.516072569444</v>
      </c>
      <c r="D181" s="1">
        <v>44113</v>
      </c>
      <c r="E181" t="s">
        <v>133</v>
      </c>
      <c r="F181" t="s">
        <v>134</v>
      </c>
      <c r="G181" t="s">
        <v>135</v>
      </c>
      <c r="H181" t="s">
        <v>136</v>
      </c>
      <c r="I181" t="s">
        <v>10334</v>
      </c>
      <c r="K181" t="s">
        <v>10335</v>
      </c>
      <c r="M181" t="s">
        <v>1557</v>
      </c>
      <c r="N181" t="s">
        <v>139</v>
      </c>
      <c r="O181" s="4">
        <v>33838</v>
      </c>
      <c r="P181" t="s">
        <v>140</v>
      </c>
      <c r="R181">
        <v>18634394225</v>
      </c>
      <c r="T181">
        <v>115</v>
      </c>
      <c r="U181" t="s">
        <v>10336</v>
      </c>
      <c r="V181" t="s">
        <v>2594</v>
      </c>
      <c r="W181" t="s">
        <v>1979</v>
      </c>
      <c r="X181" t="s">
        <v>429</v>
      </c>
      <c r="Y181" t="s">
        <v>10335</v>
      </c>
      <c r="AA181" t="s">
        <v>1557</v>
      </c>
      <c r="AB181" t="s">
        <v>139</v>
      </c>
      <c r="AC181" s="4">
        <v>33838</v>
      </c>
      <c r="AD181" t="s">
        <v>140</v>
      </c>
      <c r="AF181">
        <v>18634394225</v>
      </c>
      <c r="AH181" t="s">
        <v>10337</v>
      </c>
      <c r="AZ181" t="s">
        <v>175</v>
      </c>
      <c r="BA181" t="s">
        <v>176</v>
      </c>
      <c r="BB181" t="s">
        <v>134</v>
      </c>
      <c r="BC181" t="s">
        <v>134</v>
      </c>
      <c r="BD181" t="s">
        <v>134</v>
      </c>
      <c r="BE181" t="s">
        <v>134</v>
      </c>
      <c r="BF181" t="s">
        <v>136</v>
      </c>
      <c r="BG181" t="s">
        <v>134</v>
      </c>
      <c r="BH181" t="s">
        <v>136</v>
      </c>
      <c r="BN181" t="s">
        <v>10338</v>
      </c>
      <c r="BO181" t="s">
        <v>10339</v>
      </c>
      <c r="BP181">
        <v>320</v>
      </c>
      <c r="BQ181">
        <v>320</v>
      </c>
      <c r="BR181">
        <v>320</v>
      </c>
      <c r="BS181" s="1">
        <v>44137</v>
      </c>
      <c r="BT181" s="1">
        <v>44347</v>
      </c>
      <c r="BU181" s="1">
        <v>44137</v>
      </c>
      <c r="BV181" s="1">
        <v>44347</v>
      </c>
      <c r="BW181" t="s">
        <v>136</v>
      </c>
      <c r="BX181">
        <v>36</v>
      </c>
      <c r="BY181">
        <v>0</v>
      </c>
      <c r="BZ181">
        <v>6</v>
      </c>
      <c r="CA181">
        <v>6</v>
      </c>
      <c r="CB181">
        <v>6</v>
      </c>
      <c r="CC181">
        <v>6</v>
      </c>
      <c r="CD181">
        <v>6</v>
      </c>
      <c r="CE181">
        <v>6</v>
      </c>
      <c r="CF181" t="str">
        <f>"7:00 AM"</f>
        <v>7:00 AM</v>
      </c>
      <c r="CG181" t="str">
        <f>"2:00 PM"</f>
        <v>2:00 PM</v>
      </c>
      <c r="CH181" s="5">
        <v>11.71</v>
      </c>
      <c r="CI181" t="s">
        <v>146</v>
      </c>
      <c r="CL181" t="s">
        <v>134</v>
      </c>
      <c r="CM181" t="s">
        <v>147</v>
      </c>
      <c r="CN181" t="s">
        <v>148</v>
      </c>
      <c r="CO181" t="s">
        <v>10340</v>
      </c>
      <c r="CP181" t="s">
        <v>149</v>
      </c>
      <c r="CQ181">
        <v>0</v>
      </c>
      <c r="CR181">
        <v>0</v>
      </c>
      <c r="CS181" t="s">
        <v>134</v>
      </c>
      <c r="CT181" t="s">
        <v>136</v>
      </c>
      <c r="CU181" t="s">
        <v>136</v>
      </c>
      <c r="CV181" t="s">
        <v>134</v>
      </c>
      <c r="CW181" t="s">
        <v>134</v>
      </c>
      <c r="CX181">
        <v>100</v>
      </c>
      <c r="CY181" t="s">
        <v>134</v>
      </c>
      <c r="CZ181" t="s">
        <v>134</v>
      </c>
      <c r="DA181" t="s">
        <v>134</v>
      </c>
      <c r="DB181" t="s">
        <v>134</v>
      </c>
      <c r="DC181" t="s">
        <v>134</v>
      </c>
      <c r="DD181" t="s">
        <v>136</v>
      </c>
      <c r="DF181" t="s">
        <v>967</v>
      </c>
      <c r="DG181" t="s">
        <v>10341</v>
      </c>
      <c r="DH181" t="s">
        <v>1557</v>
      </c>
      <c r="DI181" t="s">
        <v>139</v>
      </c>
      <c r="DJ181" s="4">
        <v>33838</v>
      </c>
      <c r="DK181" t="s">
        <v>1447</v>
      </c>
      <c r="DL181" t="s">
        <v>134</v>
      </c>
      <c r="DM181">
        <v>375</v>
      </c>
      <c r="DN181" t="s">
        <v>10342</v>
      </c>
      <c r="DO181" t="s">
        <v>1557</v>
      </c>
      <c r="DP181" t="s">
        <v>139</v>
      </c>
      <c r="DQ181" t="str">
        <f>"33838"</f>
        <v>33838</v>
      </c>
      <c r="DR181" t="s">
        <v>1447</v>
      </c>
      <c r="DS181" t="s">
        <v>10343</v>
      </c>
      <c r="DT181">
        <v>2</v>
      </c>
      <c r="DU181">
        <v>18</v>
      </c>
      <c r="DV181" t="s">
        <v>134</v>
      </c>
      <c r="DW181" t="s">
        <v>134</v>
      </c>
      <c r="DX181" t="s">
        <v>134</v>
      </c>
      <c r="DY181" t="s">
        <v>134</v>
      </c>
      <c r="DZ181">
        <v>6</v>
      </c>
      <c r="EA181" t="s">
        <v>134</v>
      </c>
      <c r="EB181" s="5">
        <v>12.68</v>
      </c>
      <c r="EC181" s="5">
        <v>12.68</v>
      </c>
      <c r="ED181" s="5">
        <v>55</v>
      </c>
      <c r="EE181">
        <v>18634394225</v>
      </c>
      <c r="EF181" t="s">
        <v>10337</v>
      </c>
      <c r="EG181" t="s">
        <v>148</v>
      </c>
      <c r="EH181">
        <v>60</v>
      </c>
    </row>
    <row r="182" spans="1:138" ht="15" customHeight="1" x14ac:dyDescent="0.35">
      <c r="A182" t="s">
        <v>22642</v>
      </c>
      <c r="B182" t="s">
        <v>157</v>
      </c>
      <c r="C182" s="1">
        <v>44090.836542824072</v>
      </c>
      <c r="D182" s="1">
        <v>44113</v>
      </c>
      <c r="E182" t="s">
        <v>133</v>
      </c>
      <c r="F182" t="s">
        <v>134</v>
      </c>
      <c r="G182" t="s">
        <v>135</v>
      </c>
      <c r="H182" t="s">
        <v>136</v>
      </c>
      <c r="I182" t="s">
        <v>2865</v>
      </c>
      <c r="K182" t="s">
        <v>2866</v>
      </c>
      <c r="M182" t="s">
        <v>2867</v>
      </c>
      <c r="N182" t="s">
        <v>395</v>
      </c>
      <c r="O182" s="4">
        <v>92249</v>
      </c>
      <c r="P182" t="s">
        <v>140</v>
      </c>
      <c r="R182">
        <v>17603525212</v>
      </c>
      <c r="T182">
        <v>115115</v>
      </c>
      <c r="U182" t="s">
        <v>2868</v>
      </c>
      <c r="V182" t="s">
        <v>2869</v>
      </c>
      <c r="X182" t="s">
        <v>614</v>
      </c>
      <c r="Y182" t="s">
        <v>2866</v>
      </c>
      <c r="AA182" t="s">
        <v>2867</v>
      </c>
      <c r="AB182" t="s">
        <v>395</v>
      </c>
      <c r="AC182" s="4">
        <v>92249</v>
      </c>
      <c r="AD182" t="s">
        <v>140</v>
      </c>
      <c r="AF182">
        <v>17603525212</v>
      </c>
      <c r="AH182" t="s">
        <v>2870</v>
      </c>
      <c r="AZ182" t="s">
        <v>175</v>
      </c>
      <c r="BA182" t="s">
        <v>176</v>
      </c>
      <c r="BB182" t="s">
        <v>134</v>
      </c>
      <c r="BC182" t="s">
        <v>134</v>
      </c>
      <c r="BD182" t="s">
        <v>134</v>
      </c>
      <c r="BE182" t="s">
        <v>134</v>
      </c>
      <c r="BF182" t="s">
        <v>136</v>
      </c>
      <c r="BG182" t="s">
        <v>134</v>
      </c>
      <c r="BH182" t="s">
        <v>136</v>
      </c>
      <c r="BN182" t="s">
        <v>22643</v>
      </c>
      <c r="BO182" t="s">
        <v>22644</v>
      </c>
      <c r="BP182">
        <v>142</v>
      </c>
      <c r="BQ182">
        <v>142</v>
      </c>
      <c r="BR182">
        <v>142</v>
      </c>
      <c r="BS182" s="1">
        <v>44137</v>
      </c>
      <c r="BT182" s="1">
        <v>44344</v>
      </c>
      <c r="BU182" s="1">
        <v>44137</v>
      </c>
      <c r="BV182" s="1">
        <v>44344</v>
      </c>
      <c r="BW182" t="s">
        <v>136</v>
      </c>
      <c r="BX182">
        <v>35</v>
      </c>
      <c r="BY182">
        <v>0</v>
      </c>
      <c r="BZ182">
        <v>6</v>
      </c>
      <c r="CA182">
        <v>6</v>
      </c>
      <c r="CB182">
        <v>6</v>
      </c>
      <c r="CC182">
        <v>6</v>
      </c>
      <c r="CD182">
        <v>6</v>
      </c>
      <c r="CE182">
        <v>5</v>
      </c>
      <c r="CF182" t="str">
        <f>"6:00 AM"</f>
        <v>6:00 AM</v>
      </c>
      <c r="CG182" t="str">
        <f>"12:30 PM"</f>
        <v>12:30 PM</v>
      </c>
      <c r="CH182" s="5">
        <v>14.77</v>
      </c>
      <c r="CI182" t="s">
        <v>146</v>
      </c>
      <c r="CJ182">
        <v>0</v>
      </c>
      <c r="CK182" t="s">
        <v>10801</v>
      </c>
      <c r="CL182" t="s">
        <v>134</v>
      </c>
      <c r="CM182" t="s">
        <v>147</v>
      </c>
      <c r="CN182" t="s">
        <v>148</v>
      </c>
      <c r="CO182" t="s">
        <v>20623</v>
      </c>
      <c r="CP182" t="s">
        <v>149</v>
      </c>
      <c r="CQ182">
        <v>1</v>
      </c>
      <c r="CR182">
        <v>0</v>
      </c>
      <c r="CS182" t="s">
        <v>136</v>
      </c>
      <c r="CT182" t="s">
        <v>136</v>
      </c>
      <c r="CU182" t="s">
        <v>136</v>
      </c>
      <c r="CV182" t="s">
        <v>134</v>
      </c>
      <c r="CW182" t="s">
        <v>134</v>
      </c>
      <c r="CX182">
        <v>80</v>
      </c>
      <c r="CY182" t="s">
        <v>134</v>
      </c>
      <c r="CZ182" t="s">
        <v>136</v>
      </c>
      <c r="DA182" t="s">
        <v>134</v>
      </c>
      <c r="DB182" t="s">
        <v>134</v>
      </c>
      <c r="DC182" t="s">
        <v>134</v>
      </c>
      <c r="DD182" t="s">
        <v>136</v>
      </c>
      <c r="DF182" t="s">
        <v>22645</v>
      </c>
      <c r="DG182" t="s">
        <v>22646</v>
      </c>
      <c r="DH182" t="s">
        <v>22647</v>
      </c>
      <c r="DI182" t="s">
        <v>395</v>
      </c>
      <c r="DJ182" s="4">
        <v>93221</v>
      </c>
      <c r="DK182" t="s">
        <v>3625</v>
      </c>
      <c r="DL182" t="s">
        <v>134</v>
      </c>
      <c r="DM182">
        <v>810</v>
      </c>
      <c r="DN182" t="s">
        <v>22648</v>
      </c>
      <c r="DO182" t="s">
        <v>22649</v>
      </c>
      <c r="DP182" t="s">
        <v>395</v>
      </c>
      <c r="DQ182" t="str">
        <f>"93215"</f>
        <v>93215</v>
      </c>
      <c r="DR182" t="s">
        <v>2108</v>
      </c>
      <c r="DS182" t="s">
        <v>22650</v>
      </c>
      <c r="DT182">
        <v>2</v>
      </c>
      <c r="DU182">
        <v>10</v>
      </c>
      <c r="DV182" t="s">
        <v>134</v>
      </c>
      <c r="DW182" t="s">
        <v>134</v>
      </c>
      <c r="DX182" t="s">
        <v>134</v>
      </c>
      <c r="DY182" t="s">
        <v>134</v>
      </c>
      <c r="DZ182">
        <v>2</v>
      </c>
      <c r="EA182" t="s">
        <v>134</v>
      </c>
      <c r="EB182" s="5">
        <v>12.68</v>
      </c>
      <c r="EC182" s="5">
        <v>12.68</v>
      </c>
      <c r="ED182" s="5">
        <v>55</v>
      </c>
      <c r="EE182">
        <v>17603525212</v>
      </c>
      <c r="EF182" t="s">
        <v>2870</v>
      </c>
      <c r="EG182" t="s">
        <v>148</v>
      </c>
      <c r="EH182">
        <v>2</v>
      </c>
    </row>
    <row r="183" spans="1:138" ht="15" customHeight="1" x14ac:dyDescent="0.35">
      <c r="A183" t="s">
        <v>26762</v>
      </c>
      <c r="B183" t="s">
        <v>157</v>
      </c>
      <c r="C183" s="1">
        <v>44084.608329976851</v>
      </c>
      <c r="D183" s="1">
        <v>44113</v>
      </c>
      <c r="E183" t="s">
        <v>133</v>
      </c>
      <c r="F183" t="s">
        <v>134</v>
      </c>
      <c r="G183" t="s">
        <v>135</v>
      </c>
      <c r="H183" t="s">
        <v>136</v>
      </c>
      <c r="I183" t="s">
        <v>10364</v>
      </c>
      <c r="K183" t="s">
        <v>10365</v>
      </c>
      <c r="M183" t="s">
        <v>520</v>
      </c>
      <c r="N183" t="s">
        <v>139</v>
      </c>
      <c r="O183" s="4">
        <v>34266</v>
      </c>
      <c r="P183" t="s">
        <v>140</v>
      </c>
      <c r="R183">
        <v>18639900895</v>
      </c>
      <c r="T183">
        <v>115115</v>
      </c>
      <c r="U183" t="s">
        <v>3545</v>
      </c>
      <c r="V183" t="s">
        <v>10366</v>
      </c>
      <c r="X183" t="s">
        <v>164</v>
      </c>
      <c r="Y183" t="s">
        <v>10365</v>
      </c>
      <c r="AA183" t="s">
        <v>520</v>
      </c>
      <c r="AB183" t="s">
        <v>139</v>
      </c>
      <c r="AC183" s="4">
        <v>34266</v>
      </c>
      <c r="AD183" t="s">
        <v>140</v>
      </c>
      <c r="AF183">
        <v>18639900895</v>
      </c>
      <c r="AH183" t="s">
        <v>10367</v>
      </c>
      <c r="AI183" t="s">
        <v>168</v>
      </c>
      <c r="AJ183" t="s">
        <v>507</v>
      </c>
      <c r="AK183" t="s">
        <v>508</v>
      </c>
      <c r="AL183" t="s">
        <v>509</v>
      </c>
      <c r="AM183" t="s">
        <v>26763</v>
      </c>
      <c r="AO183" t="s">
        <v>512</v>
      </c>
      <c r="AP183" t="s">
        <v>139</v>
      </c>
      <c r="AQ183" s="4">
        <v>32751</v>
      </c>
      <c r="AR183" t="s">
        <v>140</v>
      </c>
      <c r="AT183">
        <v>13212145200</v>
      </c>
      <c r="AU183">
        <v>5216</v>
      </c>
      <c r="AV183" t="s">
        <v>513</v>
      </c>
      <c r="AW183" t="s">
        <v>514</v>
      </c>
      <c r="AZ183" t="s">
        <v>288</v>
      </c>
      <c r="BA183" t="s">
        <v>289</v>
      </c>
      <c r="BB183" t="s">
        <v>134</v>
      </c>
      <c r="BC183" t="s">
        <v>134</v>
      </c>
      <c r="BD183" t="s">
        <v>134</v>
      </c>
      <c r="BE183" t="s">
        <v>134</v>
      </c>
      <c r="BF183" t="s">
        <v>136</v>
      </c>
      <c r="BG183" t="s">
        <v>134</v>
      </c>
      <c r="BH183" t="s">
        <v>136</v>
      </c>
      <c r="BN183" t="s">
        <v>26764</v>
      </c>
      <c r="BO183" t="s">
        <v>965</v>
      </c>
      <c r="BP183">
        <v>3</v>
      </c>
      <c r="BQ183">
        <v>3</v>
      </c>
      <c r="BR183">
        <v>3</v>
      </c>
      <c r="BS183" s="1">
        <v>44138</v>
      </c>
      <c r="BT183" s="1">
        <v>44354</v>
      </c>
      <c r="BU183" s="1">
        <v>44138</v>
      </c>
      <c r="BV183" s="1">
        <v>44354</v>
      </c>
      <c r="BW183" t="s">
        <v>136</v>
      </c>
      <c r="BX183">
        <v>36</v>
      </c>
      <c r="BY183">
        <v>0</v>
      </c>
      <c r="BZ183">
        <v>6</v>
      </c>
      <c r="CA183">
        <v>6</v>
      </c>
      <c r="CB183">
        <v>6</v>
      </c>
      <c r="CC183">
        <v>6</v>
      </c>
      <c r="CD183">
        <v>6</v>
      </c>
      <c r="CE183">
        <v>6</v>
      </c>
      <c r="CF183" t="str">
        <f>"7:00 AM"</f>
        <v>7:00 AM</v>
      </c>
      <c r="CG183" t="str">
        <f>"2:00 PM"</f>
        <v>2:00 PM</v>
      </c>
      <c r="CH183" s="5">
        <v>11.71</v>
      </c>
      <c r="CI183" t="s">
        <v>146</v>
      </c>
      <c r="CL183" t="s">
        <v>134</v>
      </c>
      <c r="CM183" t="s">
        <v>147</v>
      </c>
      <c r="CN183" t="s">
        <v>148</v>
      </c>
      <c r="CO183" t="s">
        <v>26765</v>
      </c>
      <c r="CP183" t="s">
        <v>149</v>
      </c>
      <c r="CQ183">
        <v>0</v>
      </c>
      <c r="CR183">
        <v>0</v>
      </c>
      <c r="CS183" t="s">
        <v>134</v>
      </c>
      <c r="CT183" t="s">
        <v>134</v>
      </c>
      <c r="CU183" t="s">
        <v>134</v>
      </c>
      <c r="CV183" t="s">
        <v>134</v>
      </c>
      <c r="CW183" t="s">
        <v>134</v>
      </c>
      <c r="CX183">
        <v>100</v>
      </c>
      <c r="CY183" t="s">
        <v>134</v>
      </c>
      <c r="CZ183" t="s">
        <v>134</v>
      </c>
      <c r="DA183" t="s">
        <v>134</v>
      </c>
      <c r="DB183" t="s">
        <v>134</v>
      </c>
      <c r="DC183" t="s">
        <v>134</v>
      </c>
      <c r="DD183" t="s">
        <v>136</v>
      </c>
      <c r="DF183" s="2" t="s">
        <v>26766</v>
      </c>
      <c r="DG183" s="2" t="s">
        <v>26767</v>
      </c>
      <c r="DH183" t="s">
        <v>316</v>
      </c>
      <c r="DI183" t="s">
        <v>139</v>
      </c>
      <c r="DJ183" s="4">
        <v>33982</v>
      </c>
      <c r="DK183" t="s">
        <v>317</v>
      </c>
      <c r="DL183" t="s">
        <v>134</v>
      </c>
      <c r="DM183">
        <v>120</v>
      </c>
      <c r="DN183" t="s">
        <v>10372</v>
      </c>
      <c r="DO183" t="s">
        <v>520</v>
      </c>
      <c r="DP183" t="s">
        <v>139</v>
      </c>
      <c r="DQ183" t="str">
        <f>"34266"</f>
        <v>34266</v>
      </c>
      <c r="DR183" t="s">
        <v>521</v>
      </c>
      <c r="DS183" t="s">
        <v>523</v>
      </c>
      <c r="DT183">
        <v>1</v>
      </c>
      <c r="DU183">
        <v>15</v>
      </c>
      <c r="DV183" t="s">
        <v>134</v>
      </c>
      <c r="DW183" t="s">
        <v>134</v>
      </c>
      <c r="DX183" t="s">
        <v>134</v>
      </c>
      <c r="DY183" t="s">
        <v>134</v>
      </c>
      <c r="DZ183">
        <v>14</v>
      </c>
      <c r="EA183" t="s">
        <v>136</v>
      </c>
      <c r="EC183" s="5">
        <v>12.68</v>
      </c>
      <c r="ED183" s="5">
        <v>55</v>
      </c>
      <c r="EE183">
        <v>18639900895</v>
      </c>
      <c r="EF183" t="s">
        <v>148</v>
      </c>
      <c r="EG183" t="s">
        <v>524</v>
      </c>
      <c r="EH183">
        <v>3</v>
      </c>
    </row>
    <row r="184" spans="1:138" ht="15" customHeight="1" x14ac:dyDescent="0.35">
      <c r="A184" t="s">
        <v>10306</v>
      </c>
      <c r="B184" t="s">
        <v>157</v>
      </c>
      <c r="C184" s="1">
        <v>44092.572384259256</v>
      </c>
      <c r="D184" s="1">
        <v>44113</v>
      </c>
      <c r="E184" t="s">
        <v>133</v>
      </c>
      <c r="F184" t="s">
        <v>136</v>
      </c>
      <c r="G184" t="s">
        <v>135</v>
      </c>
      <c r="H184" t="s">
        <v>136</v>
      </c>
      <c r="I184" t="s">
        <v>10307</v>
      </c>
      <c r="K184" t="s">
        <v>10308</v>
      </c>
      <c r="M184" t="s">
        <v>10309</v>
      </c>
      <c r="N184" t="s">
        <v>161</v>
      </c>
      <c r="O184" s="4">
        <v>31620</v>
      </c>
      <c r="P184" t="s">
        <v>140</v>
      </c>
      <c r="R184">
        <v>12298964802</v>
      </c>
      <c r="T184">
        <v>1151</v>
      </c>
      <c r="U184" t="s">
        <v>5581</v>
      </c>
      <c r="V184" t="s">
        <v>2510</v>
      </c>
      <c r="W184" t="s">
        <v>3480</v>
      </c>
      <c r="X184" t="s">
        <v>10310</v>
      </c>
      <c r="Y184" t="s">
        <v>10308</v>
      </c>
      <c r="AA184" t="s">
        <v>10309</v>
      </c>
      <c r="AB184" t="s">
        <v>161</v>
      </c>
      <c r="AC184" s="4">
        <v>31620</v>
      </c>
      <c r="AD184" t="s">
        <v>140</v>
      </c>
      <c r="AE184" t="s">
        <v>10311</v>
      </c>
      <c r="AF184">
        <v>12295607737</v>
      </c>
      <c r="AH184" t="s">
        <v>10312</v>
      </c>
      <c r="AZ184" t="s">
        <v>175</v>
      </c>
      <c r="BA184" t="s">
        <v>176</v>
      </c>
      <c r="BB184" t="s">
        <v>136</v>
      </c>
      <c r="BC184" t="s">
        <v>136</v>
      </c>
      <c r="BD184" t="s">
        <v>148</v>
      </c>
      <c r="BE184" t="s">
        <v>136</v>
      </c>
      <c r="BF184" t="s">
        <v>136</v>
      </c>
      <c r="BG184" t="s">
        <v>134</v>
      </c>
      <c r="BH184" t="s">
        <v>136</v>
      </c>
      <c r="BN184" t="s">
        <v>10313</v>
      </c>
      <c r="BO184" t="s">
        <v>10314</v>
      </c>
      <c r="BP184">
        <v>20</v>
      </c>
      <c r="BQ184">
        <v>20</v>
      </c>
      <c r="BR184">
        <v>20</v>
      </c>
      <c r="BS184" s="1">
        <v>44149</v>
      </c>
      <c r="BT184" s="1">
        <v>44378</v>
      </c>
      <c r="BU184" s="1">
        <v>44149</v>
      </c>
      <c r="BV184" s="1">
        <v>44378</v>
      </c>
      <c r="BW184" t="s">
        <v>136</v>
      </c>
      <c r="BX184">
        <v>35</v>
      </c>
      <c r="BY184">
        <v>0</v>
      </c>
      <c r="BZ184">
        <v>7</v>
      </c>
      <c r="CA184">
        <v>7</v>
      </c>
      <c r="CB184">
        <v>7</v>
      </c>
      <c r="CC184">
        <v>7</v>
      </c>
      <c r="CD184">
        <v>7</v>
      </c>
      <c r="CE184">
        <v>0</v>
      </c>
      <c r="CF184" t="str">
        <f>"8:00 AM"</f>
        <v>8:00 AM</v>
      </c>
      <c r="CG184" t="str">
        <f>"3:00 PM"</f>
        <v>3:00 PM</v>
      </c>
      <c r="CH184" s="5">
        <v>11.71</v>
      </c>
      <c r="CI184" t="s">
        <v>146</v>
      </c>
      <c r="CL184" t="s">
        <v>136</v>
      </c>
      <c r="CM184" t="s">
        <v>147</v>
      </c>
      <c r="CN184" t="s">
        <v>148</v>
      </c>
      <c r="CO184" s="2" t="s">
        <v>10315</v>
      </c>
      <c r="CP184" t="s">
        <v>149</v>
      </c>
      <c r="CQ184">
        <v>1</v>
      </c>
      <c r="CR184">
        <v>0</v>
      </c>
      <c r="CS184" t="s">
        <v>136</v>
      </c>
      <c r="CT184" t="s">
        <v>136</v>
      </c>
      <c r="CU184" t="s">
        <v>136</v>
      </c>
      <c r="CV184" t="s">
        <v>134</v>
      </c>
      <c r="CW184" t="s">
        <v>134</v>
      </c>
      <c r="CX184">
        <v>42</v>
      </c>
      <c r="CY184" t="s">
        <v>134</v>
      </c>
      <c r="CZ184" t="s">
        <v>134</v>
      </c>
      <c r="DA184" t="s">
        <v>134</v>
      </c>
      <c r="DB184" t="s">
        <v>134</v>
      </c>
      <c r="DC184" t="s">
        <v>134</v>
      </c>
      <c r="DD184" t="s">
        <v>136</v>
      </c>
      <c r="DF184" t="s">
        <v>10316</v>
      </c>
      <c r="DG184" t="s">
        <v>10317</v>
      </c>
      <c r="DH184" t="s">
        <v>10309</v>
      </c>
      <c r="DI184" t="s">
        <v>161</v>
      </c>
      <c r="DJ184" s="4">
        <v>31620</v>
      </c>
      <c r="DK184" t="s">
        <v>10318</v>
      </c>
      <c r="DL184" t="s">
        <v>136</v>
      </c>
      <c r="DM184">
        <v>1</v>
      </c>
      <c r="DN184" t="s">
        <v>10319</v>
      </c>
      <c r="DO184" t="s">
        <v>10309</v>
      </c>
      <c r="DP184" t="s">
        <v>161</v>
      </c>
      <c r="DQ184" t="str">
        <f>"31620"</f>
        <v>31620</v>
      </c>
      <c r="DR184" t="s">
        <v>10318</v>
      </c>
      <c r="DS184" t="s">
        <v>10320</v>
      </c>
      <c r="DT184">
        <v>3</v>
      </c>
      <c r="DU184">
        <v>23</v>
      </c>
      <c r="DV184" t="s">
        <v>134</v>
      </c>
      <c r="DW184" t="s">
        <v>134</v>
      </c>
      <c r="DX184" t="s">
        <v>134</v>
      </c>
      <c r="DY184" t="s">
        <v>136</v>
      </c>
      <c r="DZ184">
        <v>1</v>
      </c>
      <c r="EA184" t="s">
        <v>136</v>
      </c>
      <c r="EC184" s="5">
        <v>12.68</v>
      </c>
      <c r="ED184" s="5">
        <v>55</v>
      </c>
      <c r="EE184">
        <v>12298964802</v>
      </c>
      <c r="EF184" t="s">
        <v>10312</v>
      </c>
      <c r="EG184" t="s">
        <v>3478</v>
      </c>
      <c r="EH184">
        <v>0</v>
      </c>
    </row>
    <row r="185" spans="1:138" ht="15" customHeight="1" x14ac:dyDescent="0.35">
      <c r="A185" t="s">
        <v>4290</v>
      </c>
      <c r="B185" t="s">
        <v>157</v>
      </c>
      <c r="C185" s="1">
        <v>44090.384571180555</v>
      </c>
      <c r="D185" s="1">
        <v>44113</v>
      </c>
      <c r="E185" t="s">
        <v>133</v>
      </c>
      <c r="F185" t="s">
        <v>136</v>
      </c>
      <c r="G185" t="s">
        <v>135</v>
      </c>
      <c r="H185" t="s">
        <v>136</v>
      </c>
      <c r="I185" t="s">
        <v>4291</v>
      </c>
      <c r="K185" t="s">
        <v>4292</v>
      </c>
      <c r="M185" t="s">
        <v>2459</v>
      </c>
      <c r="N185" t="s">
        <v>139</v>
      </c>
      <c r="O185" s="4">
        <v>33430</v>
      </c>
      <c r="P185" t="s">
        <v>140</v>
      </c>
      <c r="R185">
        <v>15619930252</v>
      </c>
      <c r="T185">
        <v>11121</v>
      </c>
      <c r="U185" t="s">
        <v>4293</v>
      </c>
      <c r="V185" t="s">
        <v>2900</v>
      </c>
      <c r="X185" t="s">
        <v>429</v>
      </c>
      <c r="Y185" t="s">
        <v>4292</v>
      </c>
      <c r="AA185" t="s">
        <v>2459</v>
      </c>
      <c r="AB185" t="s">
        <v>139</v>
      </c>
      <c r="AC185" s="4">
        <v>33430</v>
      </c>
      <c r="AD185" t="s">
        <v>140</v>
      </c>
      <c r="AF185">
        <v>15619930252</v>
      </c>
      <c r="AH185" t="s">
        <v>4294</v>
      </c>
      <c r="AI185" t="s">
        <v>168</v>
      </c>
      <c r="AJ185" t="s">
        <v>507</v>
      </c>
      <c r="AK185" t="s">
        <v>508</v>
      </c>
      <c r="AL185" t="s">
        <v>509</v>
      </c>
      <c r="AM185" t="s">
        <v>510</v>
      </c>
      <c r="AN185" t="s">
        <v>511</v>
      </c>
      <c r="AO185" t="s">
        <v>512</v>
      </c>
      <c r="AP185" t="s">
        <v>139</v>
      </c>
      <c r="AQ185" s="4">
        <v>32751</v>
      </c>
      <c r="AR185" t="s">
        <v>140</v>
      </c>
      <c r="AT185">
        <v>13212145200</v>
      </c>
      <c r="AU185">
        <v>5216</v>
      </c>
      <c r="AV185" t="s">
        <v>513</v>
      </c>
      <c r="AW185" t="s">
        <v>514</v>
      </c>
      <c r="AZ185" t="s">
        <v>288</v>
      </c>
      <c r="BA185" t="s">
        <v>289</v>
      </c>
      <c r="BB185" t="s">
        <v>136</v>
      </c>
      <c r="BC185" t="s">
        <v>136</v>
      </c>
      <c r="BD185" t="s">
        <v>148</v>
      </c>
      <c r="BE185" t="s">
        <v>136</v>
      </c>
      <c r="BF185" t="s">
        <v>136</v>
      </c>
      <c r="BG185" t="s">
        <v>134</v>
      </c>
      <c r="BH185" t="s">
        <v>136</v>
      </c>
      <c r="BN185" t="s">
        <v>4295</v>
      </c>
      <c r="BO185" t="s">
        <v>289</v>
      </c>
      <c r="BP185">
        <v>16</v>
      </c>
      <c r="BQ185">
        <v>16</v>
      </c>
      <c r="BR185">
        <v>16</v>
      </c>
      <c r="BS185" s="1">
        <v>44138</v>
      </c>
      <c r="BT185" s="1">
        <v>44343</v>
      </c>
      <c r="BU185" s="1">
        <v>44138</v>
      </c>
      <c r="BV185" s="1">
        <v>44343</v>
      </c>
      <c r="BW185" t="s">
        <v>136</v>
      </c>
      <c r="BX185">
        <v>36</v>
      </c>
      <c r="BY185">
        <v>0</v>
      </c>
      <c r="BZ185">
        <v>6</v>
      </c>
      <c r="CA185">
        <v>6</v>
      </c>
      <c r="CB185">
        <v>6</v>
      </c>
      <c r="CC185">
        <v>6</v>
      </c>
      <c r="CD185">
        <v>6</v>
      </c>
      <c r="CE185">
        <v>6</v>
      </c>
      <c r="CF185" t="str">
        <f>"7:00 AM"</f>
        <v>7:00 AM</v>
      </c>
      <c r="CG185" t="str">
        <f>"1:00 PM"</f>
        <v>1:00 PM</v>
      </c>
      <c r="CH185" s="5">
        <v>11.71</v>
      </c>
      <c r="CI185" t="s">
        <v>146</v>
      </c>
      <c r="CL185" t="s">
        <v>134</v>
      </c>
      <c r="CM185" t="s">
        <v>147</v>
      </c>
      <c r="CN185" t="s">
        <v>148</v>
      </c>
      <c r="CO185" t="s">
        <v>4296</v>
      </c>
      <c r="CP185" t="s">
        <v>149</v>
      </c>
      <c r="CQ185">
        <v>12</v>
      </c>
      <c r="CR185">
        <v>0</v>
      </c>
      <c r="CS185" t="s">
        <v>136</v>
      </c>
      <c r="CT185" t="s">
        <v>136</v>
      </c>
      <c r="CU185" t="s">
        <v>136</v>
      </c>
      <c r="CV185" t="s">
        <v>136</v>
      </c>
      <c r="CW185" t="s">
        <v>136</v>
      </c>
      <c r="CY185" t="s">
        <v>134</v>
      </c>
      <c r="CZ185" t="s">
        <v>134</v>
      </c>
      <c r="DA185" t="s">
        <v>134</v>
      </c>
      <c r="DB185" t="s">
        <v>134</v>
      </c>
      <c r="DC185" t="s">
        <v>134</v>
      </c>
      <c r="DD185" t="s">
        <v>136</v>
      </c>
      <c r="DF185" t="s">
        <v>4297</v>
      </c>
      <c r="DG185" t="s">
        <v>4298</v>
      </c>
      <c r="DH185" t="s">
        <v>2459</v>
      </c>
      <c r="DI185" t="s">
        <v>139</v>
      </c>
      <c r="DJ185" s="4">
        <v>33430</v>
      </c>
      <c r="DK185" t="s">
        <v>1400</v>
      </c>
      <c r="DL185" t="s">
        <v>136</v>
      </c>
      <c r="DM185">
        <v>1</v>
      </c>
      <c r="DN185" t="s">
        <v>4299</v>
      </c>
      <c r="DO185" t="s">
        <v>4300</v>
      </c>
      <c r="DP185" t="s">
        <v>139</v>
      </c>
      <c r="DQ185" t="str">
        <f>"33493"</f>
        <v>33493</v>
      </c>
      <c r="DR185" t="s">
        <v>1400</v>
      </c>
      <c r="DS185" t="s">
        <v>523</v>
      </c>
      <c r="DT185">
        <v>1</v>
      </c>
      <c r="DU185">
        <v>8</v>
      </c>
      <c r="DV185" t="s">
        <v>134</v>
      </c>
      <c r="DW185" t="s">
        <v>134</v>
      </c>
      <c r="DX185" t="s">
        <v>134</v>
      </c>
      <c r="DY185" t="s">
        <v>134</v>
      </c>
      <c r="DZ185">
        <v>11</v>
      </c>
      <c r="EA185" t="s">
        <v>136</v>
      </c>
      <c r="EC185" s="5">
        <v>12.68</v>
      </c>
      <c r="ED185" s="5">
        <v>55</v>
      </c>
      <c r="EE185">
        <v>15619930252</v>
      </c>
      <c r="EF185" t="s">
        <v>148</v>
      </c>
      <c r="EG185" t="s">
        <v>524</v>
      </c>
      <c r="EH185">
        <v>1</v>
      </c>
    </row>
    <row r="186" spans="1:138" ht="15" customHeight="1" x14ac:dyDescent="0.35">
      <c r="A186" t="s">
        <v>24719</v>
      </c>
      <c r="B186" t="s">
        <v>157</v>
      </c>
      <c r="C186" s="1">
        <v>44098.70505960648</v>
      </c>
      <c r="D186" s="1">
        <v>44113</v>
      </c>
      <c r="E186" t="s">
        <v>133</v>
      </c>
      <c r="F186" t="s">
        <v>134</v>
      </c>
      <c r="G186" t="s">
        <v>135</v>
      </c>
      <c r="H186" t="s">
        <v>136</v>
      </c>
      <c r="I186" t="s">
        <v>5318</v>
      </c>
      <c r="K186" t="s">
        <v>5319</v>
      </c>
      <c r="L186" t="s">
        <v>5320</v>
      </c>
      <c r="M186" t="s">
        <v>1320</v>
      </c>
      <c r="N186" t="s">
        <v>395</v>
      </c>
      <c r="O186" s="4">
        <v>93905</v>
      </c>
      <c r="P186" t="s">
        <v>140</v>
      </c>
      <c r="Q186" t="s">
        <v>395</v>
      </c>
      <c r="R186">
        <v>18317841453</v>
      </c>
      <c r="T186">
        <v>115115</v>
      </c>
      <c r="U186" t="s">
        <v>5321</v>
      </c>
      <c r="V186" t="s">
        <v>2235</v>
      </c>
      <c r="X186" t="s">
        <v>5322</v>
      </c>
      <c r="Y186" t="s">
        <v>5319</v>
      </c>
      <c r="Z186" t="s">
        <v>5320</v>
      </c>
      <c r="AA186" t="s">
        <v>1320</v>
      </c>
      <c r="AB186" t="s">
        <v>395</v>
      </c>
      <c r="AC186" s="4">
        <v>93905</v>
      </c>
      <c r="AD186" t="s">
        <v>140</v>
      </c>
      <c r="AF186">
        <v>18317841453</v>
      </c>
      <c r="AH186" t="s">
        <v>5323</v>
      </c>
      <c r="AI186" t="s">
        <v>226</v>
      </c>
      <c r="AJ186" t="s">
        <v>401</v>
      </c>
      <c r="AK186" t="s">
        <v>402</v>
      </c>
      <c r="AL186" t="s">
        <v>403</v>
      </c>
      <c r="AM186" t="s">
        <v>404</v>
      </c>
      <c r="AO186" t="s">
        <v>405</v>
      </c>
      <c r="AP186" t="s">
        <v>395</v>
      </c>
      <c r="AQ186" s="4">
        <v>92106</v>
      </c>
      <c r="AR186" t="s">
        <v>140</v>
      </c>
      <c r="AT186">
        <v>16192696164</v>
      </c>
      <c r="AV186" t="s">
        <v>406</v>
      </c>
      <c r="AW186" t="s">
        <v>407</v>
      </c>
      <c r="AX186" t="s">
        <v>395</v>
      </c>
      <c r="AY186" t="s">
        <v>408</v>
      </c>
      <c r="AZ186" t="s">
        <v>175</v>
      </c>
      <c r="BA186" t="s">
        <v>176</v>
      </c>
      <c r="BB186" t="s">
        <v>134</v>
      </c>
      <c r="BC186" t="s">
        <v>134</v>
      </c>
      <c r="BD186" t="s">
        <v>134</v>
      </c>
      <c r="BE186" t="s">
        <v>134</v>
      </c>
      <c r="BF186" t="s">
        <v>134</v>
      </c>
      <c r="BG186" t="s">
        <v>134</v>
      </c>
      <c r="BH186" t="s">
        <v>136</v>
      </c>
      <c r="BN186" t="s">
        <v>24720</v>
      </c>
      <c r="BO186" t="s">
        <v>24721</v>
      </c>
      <c r="BP186">
        <v>60</v>
      </c>
      <c r="BQ186">
        <v>54</v>
      </c>
      <c r="BR186">
        <v>54</v>
      </c>
      <c r="BS186" s="1">
        <v>44144</v>
      </c>
      <c r="BT186" s="1">
        <v>44347</v>
      </c>
      <c r="BU186" s="1">
        <v>44144</v>
      </c>
      <c r="BV186" s="1">
        <v>44347</v>
      </c>
      <c r="BW186" t="s">
        <v>136</v>
      </c>
      <c r="BX186">
        <v>36</v>
      </c>
      <c r="BY186">
        <v>0</v>
      </c>
      <c r="BZ186">
        <v>6</v>
      </c>
      <c r="CA186">
        <v>6</v>
      </c>
      <c r="CB186">
        <v>6</v>
      </c>
      <c r="CC186">
        <v>6</v>
      </c>
      <c r="CD186">
        <v>6</v>
      </c>
      <c r="CE186">
        <v>6</v>
      </c>
      <c r="CF186" t="str">
        <f>"7:00 AM"</f>
        <v>7:00 AM</v>
      </c>
      <c r="CG186" t="str">
        <f>"6:00 PM"</f>
        <v>6:00 PM</v>
      </c>
      <c r="CH186" s="5">
        <v>12.91</v>
      </c>
      <c r="CI186" t="s">
        <v>146</v>
      </c>
      <c r="CJ186">
        <v>6</v>
      </c>
      <c r="CK186" t="s">
        <v>24722</v>
      </c>
      <c r="CL186" t="s">
        <v>134</v>
      </c>
      <c r="CM186" t="s">
        <v>147</v>
      </c>
      <c r="CN186" t="s">
        <v>148</v>
      </c>
      <c r="CO186" s="2" t="s">
        <v>7552</v>
      </c>
      <c r="CP186" t="s">
        <v>149</v>
      </c>
      <c r="CQ186">
        <v>1</v>
      </c>
      <c r="CR186">
        <v>0</v>
      </c>
      <c r="CS186" t="s">
        <v>136</v>
      </c>
      <c r="CT186" t="s">
        <v>136</v>
      </c>
      <c r="CU186" t="s">
        <v>136</v>
      </c>
      <c r="CV186" t="s">
        <v>134</v>
      </c>
      <c r="CW186" t="s">
        <v>134</v>
      </c>
      <c r="CX186">
        <v>50</v>
      </c>
      <c r="CY186" t="s">
        <v>134</v>
      </c>
      <c r="CZ186" t="s">
        <v>134</v>
      </c>
      <c r="DA186" t="s">
        <v>134</v>
      </c>
      <c r="DB186" t="s">
        <v>134</v>
      </c>
      <c r="DC186" t="s">
        <v>134</v>
      </c>
      <c r="DD186" t="s">
        <v>136</v>
      </c>
      <c r="DF186" s="2" t="s">
        <v>24723</v>
      </c>
      <c r="DG186" s="2" t="s">
        <v>24724</v>
      </c>
      <c r="DH186" t="s">
        <v>24725</v>
      </c>
      <c r="DI186" t="s">
        <v>416</v>
      </c>
      <c r="DJ186" s="4">
        <v>85350</v>
      </c>
      <c r="DK186" t="s">
        <v>417</v>
      </c>
      <c r="DL186" t="s">
        <v>134</v>
      </c>
      <c r="DM186">
        <v>50</v>
      </c>
      <c r="DN186" t="s">
        <v>24726</v>
      </c>
      <c r="DO186" t="s">
        <v>24727</v>
      </c>
      <c r="DP186" t="s">
        <v>416</v>
      </c>
      <c r="DQ186" t="str">
        <f>"85347"</f>
        <v>85347</v>
      </c>
      <c r="DR186" t="s">
        <v>417</v>
      </c>
      <c r="DS186" t="s">
        <v>5326</v>
      </c>
      <c r="DT186">
        <v>12</v>
      </c>
      <c r="DU186">
        <v>54</v>
      </c>
      <c r="DV186" t="s">
        <v>134</v>
      </c>
      <c r="DW186" t="s">
        <v>134</v>
      </c>
      <c r="DX186" t="s">
        <v>134</v>
      </c>
      <c r="DY186" t="s">
        <v>136</v>
      </c>
      <c r="DZ186">
        <v>1</v>
      </c>
      <c r="EA186" t="s">
        <v>136</v>
      </c>
      <c r="EC186" s="5">
        <v>12.68</v>
      </c>
      <c r="ED186" s="5">
        <v>55</v>
      </c>
      <c r="EE186">
        <v>18317841453</v>
      </c>
      <c r="EF186" t="s">
        <v>5327</v>
      </c>
      <c r="EG186" t="s">
        <v>148</v>
      </c>
      <c r="EH186">
        <v>6</v>
      </c>
    </row>
    <row r="187" spans="1:138" ht="15" customHeight="1" x14ac:dyDescent="0.35">
      <c r="A187" t="s">
        <v>6596</v>
      </c>
      <c r="B187" t="s">
        <v>157</v>
      </c>
      <c r="C187" s="1">
        <v>44089.712884490742</v>
      </c>
      <c r="D187" s="1">
        <v>44113</v>
      </c>
      <c r="E187" t="s">
        <v>133</v>
      </c>
      <c r="F187" t="s">
        <v>136</v>
      </c>
      <c r="G187" t="s">
        <v>135</v>
      </c>
      <c r="H187" t="s">
        <v>136</v>
      </c>
      <c r="I187" t="s">
        <v>6597</v>
      </c>
      <c r="K187" t="s">
        <v>6598</v>
      </c>
      <c r="M187" t="s">
        <v>6599</v>
      </c>
      <c r="N187" t="s">
        <v>784</v>
      </c>
      <c r="O187" s="4">
        <v>59546</v>
      </c>
      <c r="P187" t="s">
        <v>140</v>
      </c>
      <c r="R187">
        <v>14066733361</v>
      </c>
      <c r="T187">
        <v>1121</v>
      </c>
      <c r="U187" t="s">
        <v>6600</v>
      </c>
      <c r="V187" t="s">
        <v>2134</v>
      </c>
      <c r="X187" t="s">
        <v>1193</v>
      </c>
      <c r="Y187" t="s">
        <v>6598</v>
      </c>
      <c r="AA187" t="s">
        <v>6599</v>
      </c>
      <c r="AB187" t="s">
        <v>784</v>
      </c>
      <c r="AC187" s="4">
        <v>59546</v>
      </c>
      <c r="AD187" t="s">
        <v>140</v>
      </c>
      <c r="AF187">
        <v>14066733361</v>
      </c>
      <c r="AH187" t="s">
        <v>6601</v>
      </c>
      <c r="AI187" t="s">
        <v>168</v>
      </c>
      <c r="AJ187" t="s">
        <v>789</v>
      </c>
      <c r="AK187" t="s">
        <v>790</v>
      </c>
      <c r="AL187" t="s">
        <v>403</v>
      </c>
      <c r="AM187" t="s">
        <v>791</v>
      </c>
      <c r="AO187" t="s">
        <v>792</v>
      </c>
      <c r="AP187" t="s">
        <v>784</v>
      </c>
      <c r="AQ187" s="4">
        <v>59457</v>
      </c>
      <c r="AR187" t="s">
        <v>140</v>
      </c>
      <c r="AS187" t="s">
        <v>6602</v>
      </c>
      <c r="AT187">
        <v>14065797529</v>
      </c>
      <c r="AV187" t="s">
        <v>794</v>
      </c>
      <c r="AW187" t="s">
        <v>795</v>
      </c>
      <c r="AZ187" t="s">
        <v>334</v>
      </c>
      <c r="BA187" t="s">
        <v>335</v>
      </c>
      <c r="BB187" t="s">
        <v>136</v>
      </c>
      <c r="BC187" t="s">
        <v>136</v>
      </c>
      <c r="BD187" t="s">
        <v>148</v>
      </c>
      <c r="BE187" t="s">
        <v>136</v>
      </c>
      <c r="BF187" t="s">
        <v>136</v>
      </c>
      <c r="BG187" t="s">
        <v>134</v>
      </c>
      <c r="BH187" t="s">
        <v>136</v>
      </c>
      <c r="BI187" t="s">
        <v>796</v>
      </c>
      <c r="BJ187" t="s">
        <v>797</v>
      </c>
      <c r="BK187" t="s">
        <v>229</v>
      </c>
      <c r="BL187" t="s">
        <v>795</v>
      </c>
      <c r="BM187" t="s">
        <v>794</v>
      </c>
      <c r="BN187" t="s">
        <v>6603</v>
      </c>
      <c r="BO187" t="s">
        <v>6604</v>
      </c>
      <c r="BP187">
        <v>1</v>
      </c>
      <c r="BQ187">
        <v>1</v>
      </c>
      <c r="BR187">
        <v>1</v>
      </c>
      <c r="BS187" s="1">
        <v>44145</v>
      </c>
      <c r="BT187" s="1">
        <v>44378</v>
      </c>
      <c r="BU187" s="1">
        <v>44145</v>
      </c>
      <c r="BV187" s="1">
        <v>44378</v>
      </c>
      <c r="BW187" t="s">
        <v>136</v>
      </c>
      <c r="BX187">
        <v>45</v>
      </c>
      <c r="BY187">
        <v>0</v>
      </c>
      <c r="BZ187">
        <v>7.5</v>
      </c>
      <c r="CA187">
        <v>7.5</v>
      </c>
      <c r="CB187">
        <v>7.5</v>
      </c>
      <c r="CC187">
        <v>7.5</v>
      </c>
      <c r="CD187">
        <v>7.5</v>
      </c>
      <c r="CE187">
        <v>7.5</v>
      </c>
      <c r="CF187" t="str">
        <f>"7:30 AM"</f>
        <v>7:30 AM</v>
      </c>
      <c r="CG187" t="str">
        <f>"4:00 PM"</f>
        <v>4:00 PM</v>
      </c>
      <c r="CH187" s="5">
        <v>13.62</v>
      </c>
      <c r="CI187" t="s">
        <v>146</v>
      </c>
      <c r="CL187" t="s">
        <v>136</v>
      </c>
      <c r="CM187" t="s">
        <v>312</v>
      </c>
      <c r="CN187" t="s">
        <v>148</v>
      </c>
      <c r="CO187" t="s">
        <v>800</v>
      </c>
      <c r="CP187" t="s">
        <v>149</v>
      </c>
      <c r="CQ187">
        <v>3</v>
      </c>
      <c r="CR187">
        <v>0</v>
      </c>
      <c r="CS187" t="s">
        <v>136</v>
      </c>
      <c r="CT187" t="s">
        <v>134</v>
      </c>
      <c r="CU187" t="s">
        <v>136</v>
      </c>
      <c r="CV187" t="s">
        <v>136</v>
      </c>
      <c r="CW187" t="s">
        <v>134</v>
      </c>
      <c r="CX187">
        <v>100</v>
      </c>
      <c r="CY187" t="s">
        <v>134</v>
      </c>
      <c r="CZ187" t="s">
        <v>134</v>
      </c>
      <c r="DA187" t="s">
        <v>134</v>
      </c>
      <c r="DB187" t="s">
        <v>134</v>
      </c>
      <c r="DC187" t="s">
        <v>136</v>
      </c>
      <c r="DD187" t="s">
        <v>136</v>
      </c>
      <c r="DF187" t="s">
        <v>6605</v>
      </c>
      <c r="DG187" t="s">
        <v>6598</v>
      </c>
      <c r="DH187" t="s">
        <v>6599</v>
      </c>
      <c r="DI187" t="s">
        <v>784</v>
      </c>
      <c r="DJ187" s="4">
        <v>59546</v>
      </c>
      <c r="DK187" t="s">
        <v>4035</v>
      </c>
      <c r="DL187" t="s">
        <v>136</v>
      </c>
      <c r="DM187">
        <v>1</v>
      </c>
      <c r="DN187" t="s">
        <v>6606</v>
      </c>
      <c r="DO187" t="s">
        <v>6599</v>
      </c>
      <c r="DP187" t="s">
        <v>784</v>
      </c>
      <c r="DQ187" t="str">
        <f>"59546"</f>
        <v>59546</v>
      </c>
      <c r="DR187" t="s">
        <v>4035</v>
      </c>
      <c r="DS187" t="s">
        <v>2917</v>
      </c>
      <c r="DT187">
        <v>1</v>
      </c>
      <c r="DU187">
        <v>3</v>
      </c>
      <c r="DV187" t="s">
        <v>134</v>
      </c>
      <c r="DW187" t="s">
        <v>134</v>
      </c>
      <c r="DX187" t="s">
        <v>134</v>
      </c>
      <c r="DY187" t="s">
        <v>136</v>
      </c>
      <c r="DZ187">
        <v>1</v>
      </c>
      <c r="EA187" t="s">
        <v>136</v>
      </c>
      <c r="EC187" s="5">
        <v>12.68</v>
      </c>
      <c r="ED187" s="5">
        <v>55</v>
      </c>
      <c r="EE187">
        <v>14066733361</v>
      </c>
      <c r="EF187" t="s">
        <v>6601</v>
      </c>
      <c r="EG187" t="s">
        <v>148</v>
      </c>
      <c r="EH187">
        <v>0</v>
      </c>
    </row>
    <row r="188" spans="1:138" ht="15" customHeight="1" x14ac:dyDescent="0.35">
      <c r="A188" t="s">
        <v>19447</v>
      </c>
      <c r="B188" t="s">
        <v>157</v>
      </c>
      <c r="C188" s="1">
        <v>44095.805365740744</v>
      </c>
      <c r="D188" s="1">
        <v>44113</v>
      </c>
      <c r="E188" t="s">
        <v>133</v>
      </c>
      <c r="F188" t="s">
        <v>134</v>
      </c>
      <c r="G188" t="s">
        <v>135</v>
      </c>
      <c r="H188" t="s">
        <v>136</v>
      </c>
      <c r="I188" t="s">
        <v>3558</v>
      </c>
      <c r="K188" t="s">
        <v>4876</v>
      </c>
      <c r="L188" t="s">
        <v>3560</v>
      </c>
      <c r="M188" t="s">
        <v>1320</v>
      </c>
      <c r="N188" t="s">
        <v>395</v>
      </c>
      <c r="O188" s="4">
        <v>93901</v>
      </c>
      <c r="P188" t="s">
        <v>140</v>
      </c>
      <c r="R188">
        <v>18316763833</v>
      </c>
      <c r="T188">
        <v>115115</v>
      </c>
      <c r="U188" t="s">
        <v>3561</v>
      </c>
      <c r="V188" t="s">
        <v>3562</v>
      </c>
      <c r="X188" t="s">
        <v>990</v>
      </c>
      <c r="Y188" t="s">
        <v>3563</v>
      </c>
      <c r="Z188" t="s">
        <v>3560</v>
      </c>
      <c r="AA188" t="s">
        <v>1320</v>
      </c>
      <c r="AB188" t="s">
        <v>395</v>
      </c>
      <c r="AC188" s="4">
        <v>93901</v>
      </c>
      <c r="AD188" t="s">
        <v>140</v>
      </c>
      <c r="AF188">
        <v>18316763833</v>
      </c>
      <c r="AH188" t="s">
        <v>3564</v>
      </c>
      <c r="AI188" t="s">
        <v>226</v>
      </c>
      <c r="AJ188" t="s">
        <v>401</v>
      </c>
      <c r="AK188" t="s">
        <v>402</v>
      </c>
      <c r="AL188" t="s">
        <v>403</v>
      </c>
      <c r="AM188" t="s">
        <v>404</v>
      </c>
      <c r="AO188" t="s">
        <v>405</v>
      </c>
      <c r="AP188" t="s">
        <v>395</v>
      </c>
      <c r="AQ188" s="4">
        <v>92106</v>
      </c>
      <c r="AR188" t="s">
        <v>140</v>
      </c>
      <c r="AT188">
        <v>16192696164</v>
      </c>
      <c r="AV188" t="s">
        <v>406</v>
      </c>
      <c r="AW188" t="s">
        <v>407</v>
      </c>
      <c r="AX188" t="s">
        <v>395</v>
      </c>
      <c r="AY188" t="s">
        <v>408</v>
      </c>
      <c r="AZ188" t="s">
        <v>175</v>
      </c>
      <c r="BA188" t="s">
        <v>176</v>
      </c>
      <c r="BB188" t="s">
        <v>134</v>
      </c>
      <c r="BC188" t="s">
        <v>134</v>
      </c>
      <c r="BD188" t="s">
        <v>134</v>
      </c>
      <c r="BE188" t="s">
        <v>134</v>
      </c>
      <c r="BF188" t="s">
        <v>136</v>
      </c>
      <c r="BG188" t="s">
        <v>134</v>
      </c>
      <c r="BH188" t="s">
        <v>136</v>
      </c>
      <c r="BN188" t="s">
        <v>19448</v>
      </c>
      <c r="BO188" t="s">
        <v>19449</v>
      </c>
      <c r="BP188">
        <v>10</v>
      </c>
      <c r="BQ188">
        <v>10</v>
      </c>
      <c r="BR188">
        <v>10</v>
      </c>
      <c r="BS188" s="1">
        <v>44144</v>
      </c>
      <c r="BT188" s="1">
        <v>44282</v>
      </c>
      <c r="BU188" s="1">
        <v>44144</v>
      </c>
      <c r="BV188" s="1">
        <v>44282</v>
      </c>
      <c r="BW188" t="s">
        <v>136</v>
      </c>
      <c r="BX188">
        <v>35</v>
      </c>
      <c r="BY188">
        <v>0</v>
      </c>
      <c r="BZ188">
        <v>7</v>
      </c>
      <c r="CA188">
        <v>7</v>
      </c>
      <c r="CB188">
        <v>7</v>
      </c>
      <c r="CC188">
        <v>7</v>
      </c>
      <c r="CD188">
        <v>7</v>
      </c>
      <c r="CE188">
        <v>0</v>
      </c>
      <c r="CF188" t="str">
        <f>"8:00 PM"</f>
        <v>8:00 PM</v>
      </c>
      <c r="CG188" t="str">
        <f>"4:00 AM"</f>
        <v>4:00 AM</v>
      </c>
      <c r="CH188" s="5">
        <v>14.77</v>
      </c>
      <c r="CI188" t="s">
        <v>146</v>
      </c>
      <c r="CL188" t="s">
        <v>136</v>
      </c>
      <c r="CM188" t="s">
        <v>147</v>
      </c>
      <c r="CN188" t="s">
        <v>148</v>
      </c>
      <c r="CO188" t="s">
        <v>19450</v>
      </c>
      <c r="CP188" t="s">
        <v>149</v>
      </c>
      <c r="CQ188">
        <v>1</v>
      </c>
      <c r="CR188">
        <v>0</v>
      </c>
      <c r="CS188" t="s">
        <v>136</v>
      </c>
      <c r="CT188" t="s">
        <v>136</v>
      </c>
      <c r="CU188" t="s">
        <v>136</v>
      </c>
      <c r="CV188" t="s">
        <v>134</v>
      </c>
      <c r="CW188" t="s">
        <v>134</v>
      </c>
      <c r="CX188">
        <v>50</v>
      </c>
      <c r="CY188" t="s">
        <v>134</v>
      </c>
      <c r="CZ188" t="s">
        <v>134</v>
      </c>
      <c r="DA188" t="s">
        <v>134</v>
      </c>
      <c r="DB188" t="s">
        <v>134</v>
      </c>
      <c r="DC188" t="s">
        <v>134</v>
      </c>
      <c r="DD188" t="s">
        <v>136</v>
      </c>
      <c r="DF188" s="2" t="s">
        <v>19451</v>
      </c>
      <c r="DG188" t="s">
        <v>19452</v>
      </c>
      <c r="DH188" t="s">
        <v>8060</v>
      </c>
      <c r="DI188" t="s">
        <v>395</v>
      </c>
      <c r="DJ188" s="4">
        <v>92251</v>
      </c>
      <c r="DK188" t="s">
        <v>10585</v>
      </c>
      <c r="DL188" t="s">
        <v>134</v>
      </c>
      <c r="DM188">
        <v>4</v>
      </c>
      <c r="DN188" t="s">
        <v>19453</v>
      </c>
      <c r="DO188" t="s">
        <v>19454</v>
      </c>
      <c r="DP188" t="s">
        <v>395</v>
      </c>
      <c r="DQ188" t="str">
        <f>"92225"</f>
        <v>92225</v>
      </c>
      <c r="DR188" t="s">
        <v>10585</v>
      </c>
      <c r="DS188" t="s">
        <v>296</v>
      </c>
      <c r="DT188">
        <v>2</v>
      </c>
      <c r="DU188">
        <v>24</v>
      </c>
      <c r="DV188" t="s">
        <v>134</v>
      </c>
      <c r="DW188" t="s">
        <v>134</v>
      </c>
      <c r="DX188" t="s">
        <v>134</v>
      </c>
      <c r="DY188" t="s">
        <v>136</v>
      </c>
      <c r="DZ188">
        <v>1</v>
      </c>
      <c r="EA188" t="s">
        <v>136</v>
      </c>
      <c r="EB188" s="5">
        <v>12.68</v>
      </c>
      <c r="EC188" s="5">
        <v>12.68</v>
      </c>
      <c r="ED188" s="5">
        <v>55</v>
      </c>
      <c r="EE188">
        <v>18316763833</v>
      </c>
      <c r="EF188" t="s">
        <v>3564</v>
      </c>
      <c r="EG188" t="s">
        <v>148</v>
      </c>
      <c r="EH188">
        <v>0</v>
      </c>
    </row>
    <row r="189" spans="1:138" ht="15" customHeight="1" x14ac:dyDescent="0.35">
      <c r="A189" t="s">
        <v>10356</v>
      </c>
      <c r="B189" t="s">
        <v>157</v>
      </c>
      <c r="C189" s="1">
        <v>44088.613500115738</v>
      </c>
      <c r="D189" s="1">
        <v>44113</v>
      </c>
      <c r="E189" t="s">
        <v>133</v>
      </c>
      <c r="F189" t="s">
        <v>134</v>
      </c>
      <c r="G189" t="s">
        <v>135</v>
      </c>
      <c r="H189" t="s">
        <v>136</v>
      </c>
      <c r="I189" t="s">
        <v>499</v>
      </c>
      <c r="K189" t="s">
        <v>500</v>
      </c>
      <c r="M189" t="s">
        <v>501</v>
      </c>
      <c r="N189" t="s">
        <v>139</v>
      </c>
      <c r="O189" s="4">
        <v>33873</v>
      </c>
      <c r="P189" t="s">
        <v>140</v>
      </c>
      <c r="R189">
        <v>18637736633</v>
      </c>
      <c r="T189">
        <v>115115</v>
      </c>
      <c r="U189" t="s">
        <v>502</v>
      </c>
      <c r="V189" t="s">
        <v>503</v>
      </c>
      <c r="W189" t="s">
        <v>504</v>
      </c>
      <c r="X189" t="s">
        <v>429</v>
      </c>
      <c r="Y189" t="s">
        <v>500</v>
      </c>
      <c r="AA189" t="s">
        <v>501</v>
      </c>
      <c r="AB189" t="s">
        <v>139</v>
      </c>
      <c r="AC189" s="4">
        <v>33873</v>
      </c>
      <c r="AD189" t="s">
        <v>140</v>
      </c>
      <c r="AF189">
        <v>18637736633</v>
      </c>
      <c r="AH189" t="s">
        <v>506</v>
      </c>
      <c r="AI189" t="s">
        <v>168</v>
      </c>
      <c r="AJ189" t="s">
        <v>507</v>
      </c>
      <c r="AK189" t="s">
        <v>508</v>
      </c>
      <c r="AL189" t="s">
        <v>509</v>
      </c>
      <c r="AM189" t="s">
        <v>510</v>
      </c>
      <c r="AN189" t="s">
        <v>511</v>
      </c>
      <c r="AO189" t="s">
        <v>512</v>
      </c>
      <c r="AP189" t="s">
        <v>139</v>
      </c>
      <c r="AQ189" s="4">
        <v>32751</v>
      </c>
      <c r="AR189" t="s">
        <v>140</v>
      </c>
      <c r="AT189">
        <v>13212145200</v>
      </c>
      <c r="AU189">
        <v>5216</v>
      </c>
      <c r="AV189" t="s">
        <v>513</v>
      </c>
      <c r="AW189" t="s">
        <v>514</v>
      </c>
      <c r="AZ189" t="s">
        <v>175</v>
      </c>
      <c r="BA189" t="s">
        <v>176</v>
      </c>
      <c r="BB189" t="s">
        <v>134</v>
      </c>
      <c r="BC189" t="s">
        <v>134</v>
      </c>
      <c r="BD189" t="s">
        <v>134</v>
      </c>
      <c r="BE189" t="s">
        <v>134</v>
      </c>
      <c r="BF189" t="s">
        <v>136</v>
      </c>
      <c r="BG189" t="s">
        <v>134</v>
      </c>
      <c r="BH189" t="s">
        <v>136</v>
      </c>
      <c r="BN189" t="s">
        <v>10357</v>
      </c>
      <c r="BO189" t="s">
        <v>516</v>
      </c>
      <c r="BP189">
        <v>184</v>
      </c>
      <c r="BQ189">
        <v>184</v>
      </c>
      <c r="BR189">
        <v>184</v>
      </c>
      <c r="BS189" s="1">
        <v>44151</v>
      </c>
      <c r="BT189" s="1">
        <v>44360</v>
      </c>
      <c r="BU189" s="1">
        <v>44151</v>
      </c>
      <c r="BV189" s="1">
        <v>44360</v>
      </c>
      <c r="BW189" t="s">
        <v>136</v>
      </c>
      <c r="BX189">
        <v>36</v>
      </c>
      <c r="BY189">
        <v>0</v>
      </c>
      <c r="BZ189">
        <v>6</v>
      </c>
      <c r="CA189">
        <v>6</v>
      </c>
      <c r="CB189">
        <v>6</v>
      </c>
      <c r="CC189">
        <v>6</v>
      </c>
      <c r="CD189">
        <v>6</v>
      </c>
      <c r="CE189">
        <v>6</v>
      </c>
      <c r="CF189" t="str">
        <f>"7:00 AM"</f>
        <v>7:00 AM</v>
      </c>
      <c r="CG189" t="str">
        <f>"1:00 PM"</f>
        <v>1:00 PM</v>
      </c>
      <c r="CH189" s="5">
        <v>11.71</v>
      </c>
      <c r="CI189" t="s">
        <v>146</v>
      </c>
      <c r="CL189" t="s">
        <v>134</v>
      </c>
      <c r="CM189" t="s">
        <v>147</v>
      </c>
      <c r="CN189" t="s">
        <v>148</v>
      </c>
      <c r="CO189" t="s">
        <v>10358</v>
      </c>
      <c r="CP189" t="s">
        <v>149</v>
      </c>
      <c r="CQ189">
        <v>0</v>
      </c>
      <c r="CR189">
        <v>0</v>
      </c>
      <c r="CS189" t="s">
        <v>136</v>
      </c>
      <c r="CT189" t="s">
        <v>136</v>
      </c>
      <c r="CU189" t="s">
        <v>136</v>
      </c>
      <c r="CV189" t="s">
        <v>134</v>
      </c>
      <c r="CW189" t="s">
        <v>134</v>
      </c>
      <c r="CX189">
        <v>100</v>
      </c>
      <c r="CY189" t="s">
        <v>134</v>
      </c>
      <c r="CZ189" t="s">
        <v>134</v>
      </c>
      <c r="DA189" t="s">
        <v>134</v>
      </c>
      <c r="DB189" t="s">
        <v>134</v>
      </c>
      <c r="DC189" t="s">
        <v>134</v>
      </c>
      <c r="DD189" t="s">
        <v>136</v>
      </c>
      <c r="DF189" t="s">
        <v>10359</v>
      </c>
      <c r="DG189" s="2" t="s">
        <v>10360</v>
      </c>
      <c r="DH189" t="s">
        <v>520</v>
      </c>
      <c r="DI189" t="s">
        <v>139</v>
      </c>
      <c r="DJ189" s="4">
        <v>34266</v>
      </c>
      <c r="DK189" t="s">
        <v>521</v>
      </c>
      <c r="DL189" t="s">
        <v>134</v>
      </c>
      <c r="DM189">
        <v>120</v>
      </c>
      <c r="DN189" t="s">
        <v>10361</v>
      </c>
      <c r="DO189" t="s">
        <v>10362</v>
      </c>
      <c r="DP189" t="s">
        <v>139</v>
      </c>
      <c r="DQ189" t="str">
        <f>"33873"</f>
        <v>33873</v>
      </c>
      <c r="DR189" t="s">
        <v>521</v>
      </c>
      <c r="DS189" t="s">
        <v>523</v>
      </c>
      <c r="DT189">
        <v>10</v>
      </c>
      <c r="DU189">
        <v>56</v>
      </c>
      <c r="DV189" t="s">
        <v>134</v>
      </c>
      <c r="DW189" t="s">
        <v>134</v>
      </c>
      <c r="DX189" t="s">
        <v>134</v>
      </c>
      <c r="DY189" t="s">
        <v>134</v>
      </c>
      <c r="DZ189">
        <v>4</v>
      </c>
      <c r="EA189" t="s">
        <v>136</v>
      </c>
      <c r="EC189" s="5">
        <v>12.68</v>
      </c>
      <c r="ED189" s="5">
        <v>55</v>
      </c>
      <c r="EE189">
        <v>18637736633</v>
      </c>
      <c r="EF189" t="s">
        <v>148</v>
      </c>
      <c r="EG189" t="s">
        <v>1478</v>
      </c>
      <c r="EH189">
        <v>31</v>
      </c>
    </row>
    <row r="190" spans="1:138" ht="15" customHeight="1" x14ac:dyDescent="0.35">
      <c r="A190" t="s">
        <v>25743</v>
      </c>
      <c r="B190" t="s">
        <v>157</v>
      </c>
      <c r="C190" s="1">
        <v>44092.619511574077</v>
      </c>
      <c r="D190" s="1">
        <v>44113</v>
      </c>
      <c r="E190" t="s">
        <v>133</v>
      </c>
      <c r="F190" t="s">
        <v>134</v>
      </c>
      <c r="G190" t="s">
        <v>135</v>
      </c>
      <c r="H190" t="s">
        <v>136</v>
      </c>
      <c r="I190" t="s">
        <v>5318</v>
      </c>
      <c r="K190" t="s">
        <v>5319</v>
      </c>
      <c r="L190" t="s">
        <v>5320</v>
      </c>
      <c r="M190" t="s">
        <v>1320</v>
      </c>
      <c r="N190" t="s">
        <v>395</v>
      </c>
      <c r="O190" s="4">
        <v>93905</v>
      </c>
      <c r="P190" t="s">
        <v>140</v>
      </c>
      <c r="Q190" t="s">
        <v>395</v>
      </c>
      <c r="R190">
        <v>18317841453</v>
      </c>
      <c r="T190">
        <v>115115</v>
      </c>
      <c r="U190" t="s">
        <v>5321</v>
      </c>
      <c r="V190" t="s">
        <v>2235</v>
      </c>
      <c r="X190" t="s">
        <v>5322</v>
      </c>
      <c r="Y190" t="s">
        <v>5319</v>
      </c>
      <c r="Z190" t="s">
        <v>5320</v>
      </c>
      <c r="AA190" t="s">
        <v>1320</v>
      </c>
      <c r="AB190" t="s">
        <v>395</v>
      </c>
      <c r="AC190" s="4">
        <v>93905</v>
      </c>
      <c r="AD190" t="s">
        <v>140</v>
      </c>
      <c r="AF190">
        <v>18317841453</v>
      </c>
      <c r="AH190" t="s">
        <v>16500</v>
      </c>
      <c r="AI190" t="s">
        <v>226</v>
      </c>
      <c r="AJ190" t="s">
        <v>401</v>
      </c>
      <c r="AK190" t="s">
        <v>402</v>
      </c>
      <c r="AL190" t="s">
        <v>403</v>
      </c>
      <c r="AM190" t="s">
        <v>404</v>
      </c>
      <c r="AO190" t="s">
        <v>405</v>
      </c>
      <c r="AP190" t="s">
        <v>395</v>
      </c>
      <c r="AQ190" s="4">
        <v>92106</v>
      </c>
      <c r="AR190" t="s">
        <v>140</v>
      </c>
      <c r="AT190">
        <v>16192696164</v>
      </c>
      <c r="AV190" t="s">
        <v>406</v>
      </c>
      <c r="AW190" t="s">
        <v>407</v>
      </c>
      <c r="AX190" t="s">
        <v>395</v>
      </c>
      <c r="AY190" t="s">
        <v>408</v>
      </c>
      <c r="AZ190" t="s">
        <v>288</v>
      </c>
      <c r="BA190" t="s">
        <v>289</v>
      </c>
      <c r="BB190" t="s">
        <v>134</v>
      </c>
      <c r="BC190" t="s">
        <v>134</v>
      </c>
      <c r="BD190" t="s">
        <v>134</v>
      </c>
      <c r="BE190" t="s">
        <v>134</v>
      </c>
      <c r="BF190" t="s">
        <v>136</v>
      </c>
      <c r="BG190" t="s">
        <v>134</v>
      </c>
      <c r="BH190" t="s">
        <v>136</v>
      </c>
      <c r="BN190" t="s">
        <v>25744</v>
      </c>
      <c r="BO190" t="s">
        <v>21979</v>
      </c>
      <c r="BP190">
        <v>15</v>
      </c>
      <c r="BQ190">
        <v>3</v>
      </c>
      <c r="BR190">
        <v>3</v>
      </c>
      <c r="BS190" s="1">
        <v>44146</v>
      </c>
      <c r="BT190" s="1">
        <v>44227</v>
      </c>
      <c r="BU190" s="1">
        <v>44146</v>
      </c>
      <c r="BV190" s="1">
        <v>44227</v>
      </c>
      <c r="BW190" t="s">
        <v>136</v>
      </c>
      <c r="BX190">
        <v>36</v>
      </c>
      <c r="BY190">
        <v>0</v>
      </c>
      <c r="BZ190">
        <v>6</v>
      </c>
      <c r="CA190">
        <v>6</v>
      </c>
      <c r="CB190">
        <v>6</v>
      </c>
      <c r="CC190">
        <v>6</v>
      </c>
      <c r="CD190">
        <v>6</v>
      </c>
      <c r="CE190">
        <v>6</v>
      </c>
      <c r="CF190" t="str">
        <f>"6:00 AM"</f>
        <v>6:00 AM</v>
      </c>
      <c r="CG190" t="str">
        <f>"12:30 PM"</f>
        <v>12:30 PM</v>
      </c>
      <c r="CH190" s="5">
        <v>12.91</v>
      </c>
      <c r="CI190" t="s">
        <v>146</v>
      </c>
      <c r="CL190" t="s">
        <v>134</v>
      </c>
      <c r="CM190" t="s">
        <v>147</v>
      </c>
      <c r="CN190" t="s">
        <v>148</v>
      </c>
      <c r="CO190" t="s">
        <v>25745</v>
      </c>
      <c r="CP190" t="s">
        <v>149</v>
      </c>
      <c r="CQ190">
        <v>1</v>
      </c>
      <c r="CR190">
        <v>0</v>
      </c>
      <c r="CS190" t="s">
        <v>136</v>
      </c>
      <c r="CT190" t="s">
        <v>136</v>
      </c>
      <c r="CU190" t="s">
        <v>136</v>
      </c>
      <c r="CV190" t="s">
        <v>134</v>
      </c>
      <c r="CW190" t="s">
        <v>134</v>
      </c>
      <c r="CX190">
        <v>50</v>
      </c>
      <c r="CY190" t="s">
        <v>134</v>
      </c>
      <c r="CZ190" t="s">
        <v>134</v>
      </c>
      <c r="DA190" t="s">
        <v>134</v>
      </c>
      <c r="DB190" t="s">
        <v>134</v>
      </c>
      <c r="DC190" t="s">
        <v>134</v>
      </c>
      <c r="DD190" t="s">
        <v>136</v>
      </c>
      <c r="DF190" s="2" t="s">
        <v>25746</v>
      </c>
      <c r="DG190" s="2" t="s">
        <v>25747</v>
      </c>
      <c r="DH190" t="s">
        <v>415</v>
      </c>
      <c r="DI190" t="s">
        <v>416</v>
      </c>
      <c r="DJ190" s="4">
        <v>85365</v>
      </c>
      <c r="DK190" t="s">
        <v>417</v>
      </c>
      <c r="DL190" t="s">
        <v>134</v>
      </c>
      <c r="DM190">
        <v>43</v>
      </c>
      <c r="DN190" t="s">
        <v>25748</v>
      </c>
      <c r="DO190" t="s">
        <v>415</v>
      </c>
      <c r="DP190" t="s">
        <v>416</v>
      </c>
      <c r="DQ190" t="str">
        <f>"85364"</f>
        <v>85364</v>
      </c>
      <c r="DR190" t="s">
        <v>417</v>
      </c>
      <c r="DS190" t="s">
        <v>3273</v>
      </c>
      <c r="DT190">
        <v>1</v>
      </c>
      <c r="DU190">
        <v>3</v>
      </c>
      <c r="DV190" t="s">
        <v>134</v>
      </c>
      <c r="DW190" t="s">
        <v>134</v>
      </c>
      <c r="DX190" t="s">
        <v>134</v>
      </c>
      <c r="DY190" t="s">
        <v>136</v>
      </c>
      <c r="DZ190">
        <v>1</v>
      </c>
      <c r="EA190" t="s">
        <v>136</v>
      </c>
      <c r="EB190" s="5">
        <v>12.68</v>
      </c>
      <c r="EC190" s="5">
        <v>12.68</v>
      </c>
      <c r="ED190" s="5">
        <v>55</v>
      </c>
      <c r="EE190">
        <v>18317841453</v>
      </c>
      <c r="EF190" t="s">
        <v>5327</v>
      </c>
      <c r="EG190" t="s">
        <v>148</v>
      </c>
      <c r="EH190">
        <v>2</v>
      </c>
    </row>
    <row r="191" spans="1:138" ht="15" customHeight="1" x14ac:dyDescent="0.35">
      <c r="A191" t="s">
        <v>19079</v>
      </c>
      <c r="B191" t="s">
        <v>157</v>
      </c>
      <c r="C191" s="1">
        <v>44106.62147662037</v>
      </c>
      <c r="D191" s="1">
        <v>44113</v>
      </c>
      <c r="E191" t="s">
        <v>133</v>
      </c>
      <c r="F191" t="s">
        <v>136</v>
      </c>
      <c r="G191" t="s">
        <v>135</v>
      </c>
      <c r="H191" t="s">
        <v>136</v>
      </c>
      <c r="I191" t="s">
        <v>19080</v>
      </c>
      <c r="K191" t="s">
        <v>19081</v>
      </c>
      <c r="M191" t="s">
        <v>700</v>
      </c>
      <c r="N191" t="s">
        <v>246</v>
      </c>
      <c r="O191" s="4">
        <v>70586</v>
      </c>
      <c r="P191" t="s">
        <v>140</v>
      </c>
      <c r="R191">
        <v>13373633099</v>
      </c>
      <c r="T191">
        <v>11251</v>
      </c>
      <c r="U191" t="s">
        <v>2720</v>
      </c>
      <c r="V191" t="s">
        <v>8363</v>
      </c>
      <c r="W191" t="s">
        <v>3480</v>
      </c>
      <c r="X191" t="s">
        <v>723</v>
      </c>
      <c r="Y191" t="s">
        <v>19081</v>
      </c>
      <c r="AA191" t="s">
        <v>700</v>
      </c>
      <c r="AB191" t="s">
        <v>246</v>
      </c>
      <c r="AC191" s="4">
        <v>70586</v>
      </c>
      <c r="AD191" t="s">
        <v>140</v>
      </c>
      <c r="AF191">
        <v>13373633099</v>
      </c>
      <c r="AH191" t="s">
        <v>2442</v>
      </c>
      <c r="AI191" t="s">
        <v>168</v>
      </c>
      <c r="AJ191" t="s">
        <v>1565</v>
      </c>
      <c r="AK191" t="s">
        <v>1566</v>
      </c>
      <c r="AL191" t="s">
        <v>1567</v>
      </c>
      <c r="AM191" t="s">
        <v>1568</v>
      </c>
      <c r="AN191" t="s">
        <v>1569</v>
      </c>
      <c r="AO191" t="s">
        <v>1570</v>
      </c>
      <c r="AP191" t="s">
        <v>537</v>
      </c>
      <c r="AQ191" s="4">
        <v>27536</v>
      </c>
      <c r="AR191" t="s">
        <v>140</v>
      </c>
      <c r="AT191">
        <v>14349173294</v>
      </c>
      <c r="AV191" t="s">
        <v>1571</v>
      </c>
      <c r="AW191" t="s">
        <v>1572</v>
      </c>
      <c r="AZ191" t="s">
        <v>334</v>
      </c>
      <c r="BA191" t="s">
        <v>335</v>
      </c>
      <c r="BB191" t="s">
        <v>136</v>
      </c>
      <c r="BC191" t="s">
        <v>136</v>
      </c>
      <c r="BD191" t="s">
        <v>148</v>
      </c>
      <c r="BE191" t="s">
        <v>136</v>
      </c>
      <c r="BF191" t="s">
        <v>136</v>
      </c>
      <c r="BG191" t="s">
        <v>134</v>
      </c>
      <c r="BH191" t="s">
        <v>136</v>
      </c>
      <c r="BN191" t="s">
        <v>19082</v>
      </c>
      <c r="BO191" t="s">
        <v>1574</v>
      </c>
      <c r="BP191">
        <v>7</v>
      </c>
      <c r="BQ191">
        <v>7</v>
      </c>
      <c r="BR191">
        <v>7</v>
      </c>
      <c r="BS191" s="1">
        <v>44155</v>
      </c>
      <c r="BT191" s="1">
        <v>44377</v>
      </c>
      <c r="BU191" s="1">
        <v>44155</v>
      </c>
      <c r="BV191" s="1">
        <v>44377</v>
      </c>
      <c r="BW191" t="s">
        <v>136</v>
      </c>
      <c r="BX191">
        <v>40</v>
      </c>
      <c r="BY191">
        <v>0</v>
      </c>
      <c r="BZ191">
        <v>7</v>
      </c>
      <c r="CA191">
        <v>7</v>
      </c>
      <c r="CB191">
        <v>7</v>
      </c>
      <c r="CC191">
        <v>7</v>
      </c>
      <c r="CD191">
        <v>7</v>
      </c>
      <c r="CE191">
        <v>5</v>
      </c>
      <c r="CF191" t="str">
        <f>"7:00 AM"</f>
        <v>7:00 AM</v>
      </c>
      <c r="CG191" t="str">
        <f>"4:00 PM"</f>
        <v>4:00 PM</v>
      </c>
      <c r="CH191" s="5">
        <v>11.83</v>
      </c>
      <c r="CI191" t="s">
        <v>146</v>
      </c>
      <c r="CL191" t="s">
        <v>134</v>
      </c>
      <c r="CM191" t="s">
        <v>147</v>
      </c>
      <c r="CN191" t="s">
        <v>148</v>
      </c>
      <c r="CO191" t="s">
        <v>15154</v>
      </c>
      <c r="CP191" t="s">
        <v>149</v>
      </c>
      <c r="CQ191">
        <v>3</v>
      </c>
      <c r="CR191">
        <v>0</v>
      </c>
      <c r="CS191" t="s">
        <v>136</v>
      </c>
      <c r="CT191" t="s">
        <v>136</v>
      </c>
      <c r="CU191" t="s">
        <v>134</v>
      </c>
      <c r="CV191" t="s">
        <v>134</v>
      </c>
      <c r="CW191" t="s">
        <v>134</v>
      </c>
      <c r="CX191">
        <v>70</v>
      </c>
      <c r="CY191" t="s">
        <v>134</v>
      </c>
      <c r="CZ191" t="s">
        <v>134</v>
      </c>
      <c r="DA191" t="s">
        <v>134</v>
      </c>
      <c r="DB191" t="s">
        <v>134</v>
      </c>
      <c r="DC191" t="s">
        <v>134</v>
      </c>
      <c r="DD191" t="s">
        <v>136</v>
      </c>
      <c r="DF191" t="s">
        <v>1576</v>
      </c>
      <c r="DG191" t="s">
        <v>19083</v>
      </c>
      <c r="DH191" t="s">
        <v>3603</v>
      </c>
      <c r="DI191" t="s">
        <v>246</v>
      </c>
      <c r="DJ191" s="4">
        <v>70570</v>
      </c>
      <c r="DK191" t="s">
        <v>3260</v>
      </c>
      <c r="DL191" t="s">
        <v>136</v>
      </c>
      <c r="DM191">
        <v>1</v>
      </c>
      <c r="DN191" t="s">
        <v>19083</v>
      </c>
      <c r="DO191" t="s">
        <v>3603</v>
      </c>
      <c r="DP191" t="s">
        <v>246</v>
      </c>
      <c r="DQ191" t="str">
        <f>"70570"</f>
        <v>70570</v>
      </c>
      <c r="DR191" t="s">
        <v>3260</v>
      </c>
      <c r="DS191" t="s">
        <v>576</v>
      </c>
      <c r="DT191">
        <v>1</v>
      </c>
      <c r="DU191">
        <v>10</v>
      </c>
      <c r="DV191" t="s">
        <v>134</v>
      </c>
      <c r="DW191" t="s">
        <v>134</v>
      </c>
      <c r="DX191" t="s">
        <v>134</v>
      </c>
      <c r="DY191" t="s">
        <v>134</v>
      </c>
      <c r="DZ191">
        <v>1</v>
      </c>
      <c r="EA191" t="s">
        <v>136</v>
      </c>
      <c r="EC191" s="5">
        <v>12.68</v>
      </c>
      <c r="ED191" s="5">
        <v>55</v>
      </c>
      <c r="EE191">
        <v>13373633099</v>
      </c>
      <c r="EF191" t="s">
        <v>148</v>
      </c>
      <c r="EG191" t="s">
        <v>271</v>
      </c>
      <c r="EH191">
        <v>3</v>
      </c>
    </row>
    <row r="192" spans="1:138" ht="15" customHeight="1" x14ac:dyDescent="0.35">
      <c r="A192" t="s">
        <v>26423</v>
      </c>
      <c r="B192" t="s">
        <v>157</v>
      </c>
      <c r="C192" s="1">
        <v>44102.754427662039</v>
      </c>
      <c r="D192" s="1">
        <v>44113</v>
      </c>
      <c r="E192" t="s">
        <v>133</v>
      </c>
      <c r="F192" t="s">
        <v>136</v>
      </c>
      <c r="G192" t="s">
        <v>135</v>
      </c>
      <c r="H192" t="s">
        <v>136</v>
      </c>
      <c r="I192" t="s">
        <v>22827</v>
      </c>
      <c r="K192" t="s">
        <v>22828</v>
      </c>
      <c r="M192" t="s">
        <v>2924</v>
      </c>
      <c r="N192" t="s">
        <v>246</v>
      </c>
      <c r="O192" s="4">
        <v>70647</v>
      </c>
      <c r="P192" t="s">
        <v>140</v>
      </c>
      <c r="Q192" t="s">
        <v>5156</v>
      </c>
      <c r="R192">
        <v>13372460846</v>
      </c>
      <c r="T192">
        <v>11251</v>
      </c>
      <c r="U192" t="s">
        <v>22829</v>
      </c>
      <c r="V192" t="s">
        <v>22830</v>
      </c>
      <c r="W192" t="s">
        <v>898</v>
      </c>
      <c r="X192" t="s">
        <v>370</v>
      </c>
      <c r="Y192" t="s">
        <v>22831</v>
      </c>
      <c r="AA192" t="s">
        <v>2924</v>
      </c>
      <c r="AB192" t="s">
        <v>246</v>
      </c>
      <c r="AC192" s="4">
        <v>70647</v>
      </c>
      <c r="AD192" t="s">
        <v>140</v>
      </c>
      <c r="AE192" t="s">
        <v>26424</v>
      </c>
      <c r="AF192">
        <v>13372460846</v>
      </c>
      <c r="AH192" t="s">
        <v>22832</v>
      </c>
      <c r="AI192" t="s">
        <v>168</v>
      </c>
      <c r="AJ192" t="s">
        <v>254</v>
      </c>
      <c r="AK192" t="s">
        <v>255</v>
      </c>
      <c r="AL192" t="s">
        <v>256</v>
      </c>
      <c r="AM192" t="s">
        <v>257</v>
      </c>
      <c r="AO192" t="s">
        <v>258</v>
      </c>
      <c r="AP192" t="s">
        <v>246</v>
      </c>
      <c r="AQ192" s="4">
        <v>70760</v>
      </c>
      <c r="AR192" t="s">
        <v>140</v>
      </c>
      <c r="AS192" t="s">
        <v>351</v>
      </c>
      <c r="AT192">
        <v>12256387218</v>
      </c>
      <c r="AV192" t="s">
        <v>260</v>
      </c>
      <c r="AW192" t="s">
        <v>1731</v>
      </c>
      <c r="AZ192" t="s">
        <v>334</v>
      </c>
      <c r="BA192" t="s">
        <v>335</v>
      </c>
      <c r="BB192" t="s">
        <v>136</v>
      </c>
      <c r="BC192" t="s">
        <v>136</v>
      </c>
      <c r="BD192" t="s">
        <v>148</v>
      </c>
      <c r="BE192" t="s">
        <v>136</v>
      </c>
      <c r="BF192" t="s">
        <v>136</v>
      </c>
      <c r="BG192" t="s">
        <v>134</v>
      </c>
      <c r="BH192" t="s">
        <v>136</v>
      </c>
      <c r="BN192" t="s">
        <v>26425</v>
      </c>
      <c r="BO192" t="s">
        <v>775</v>
      </c>
      <c r="BP192">
        <v>4</v>
      </c>
      <c r="BQ192">
        <v>4</v>
      </c>
      <c r="BR192">
        <v>4</v>
      </c>
      <c r="BS192" s="1">
        <v>44150</v>
      </c>
      <c r="BT192" s="1">
        <v>44454</v>
      </c>
      <c r="BU192" s="1">
        <v>44150</v>
      </c>
      <c r="BV192" s="1">
        <v>44454</v>
      </c>
      <c r="BW192" t="s">
        <v>136</v>
      </c>
      <c r="BX192">
        <v>40</v>
      </c>
      <c r="BY192">
        <v>0</v>
      </c>
      <c r="BZ192">
        <v>8</v>
      </c>
      <c r="CA192">
        <v>8</v>
      </c>
      <c r="CB192">
        <v>8</v>
      </c>
      <c r="CC192">
        <v>8</v>
      </c>
      <c r="CD192">
        <v>8</v>
      </c>
      <c r="CE192">
        <v>0</v>
      </c>
      <c r="CF192" t="str">
        <f>"7:00 AM"</f>
        <v>7:00 AM</v>
      </c>
      <c r="CG192" t="str">
        <f>"4:00 PM"</f>
        <v>4:00 PM</v>
      </c>
      <c r="CH192" s="5">
        <v>11.83</v>
      </c>
      <c r="CI192" t="s">
        <v>146</v>
      </c>
      <c r="CL192" t="s">
        <v>134</v>
      </c>
      <c r="CM192" t="s">
        <v>147</v>
      </c>
      <c r="CN192" t="s">
        <v>148</v>
      </c>
      <c r="CO192" t="s">
        <v>266</v>
      </c>
      <c r="CP192" t="s">
        <v>149</v>
      </c>
      <c r="CQ192">
        <v>3</v>
      </c>
      <c r="CR192">
        <v>0</v>
      </c>
      <c r="CS192" t="s">
        <v>136</v>
      </c>
      <c r="CT192" t="s">
        <v>136</v>
      </c>
      <c r="CU192" t="s">
        <v>136</v>
      </c>
      <c r="CV192" t="s">
        <v>134</v>
      </c>
      <c r="CW192" t="s">
        <v>134</v>
      </c>
      <c r="CX192">
        <v>50</v>
      </c>
      <c r="CY192" t="s">
        <v>134</v>
      </c>
      <c r="CZ192" t="s">
        <v>134</v>
      </c>
      <c r="DA192" t="s">
        <v>134</v>
      </c>
      <c r="DB192" t="s">
        <v>134</v>
      </c>
      <c r="DC192" t="s">
        <v>134</v>
      </c>
      <c r="DD192" t="s">
        <v>136</v>
      </c>
      <c r="DF192" t="s">
        <v>267</v>
      </c>
      <c r="DG192" t="s">
        <v>22831</v>
      </c>
      <c r="DH192" t="s">
        <v>2924</v>
      </c>
      <c r="DI192" t="s">
        <v>246</v>
      </c>
      <c r="DJ192" s="4">
        <v>70647</v>
      </c>
      <c r="DK192" t="s">
        <v>1161</v>
      </c>
      <c r="DL192" t="s">
        <v>134</v>
      </c>
      <c r="DM192">
        <v>15</v>
      </c>
      <c r="DN192" t="s">
        <v>22834</v>
      </c>
      <c r="DO192" t="s">
        <v>22835</v>
      </c>
      <c r="DP192" t="s">
        <v>246</v>
      </c>
      <c r="DQ192" t="str">
        <f>"70542"</f>
        <v>70542</v>
      </c>
      <c r="DR192" t="s">
        <v>20861</v>
      </c>
      <c r="DS192" t="s">
        <v>296</v>
      </c>
      <c r="DT192">
        <v>1</v>
      </c>
      <c r="DU192">
        <v>6</v>
      </c>
      <c r="DV192" t="s">
        <v>134</v>
      </c>
      <c r="DW192" t="s">
        <v>134</v>
      </c>
      <c r="DX192" t="s">
        <v>134</v>
      </c>
      <c r="DY192" t="s">
        <v>136</v>
      </c>
      <c r="DZ192">
        <v>1</v>
      </c>
      <c r="EA192" t="s">
        <v>136</v>
      </c>
      <c r="EC192" s="5">
        <v>12.68</v>
      </c>
      <c r="ED192" s="5">
        <v>55</v>
      </c>
      <c r="EE192">
        <v>13372460846</v>
      </c>
      <c r="EF192" t="s">
        <v>148</v>
      </c>
      <c r="EG192" t="s">
        <v>271</v>
      </c>
      <c r="EH192">
        <v>5</v>
      </c>
    </row>
    <row r="193" spans="1:138" ht="15" customHeight="1" x14ac:dyDescent="0.35">
      <c r="A193" t="s">
        <v>299</v>
      </c>
      <c r="B193" t="s">
        <v>157</v>
      </c>
      <c r="C193" s="1">
        <v>44097.424646296298</v>
      </c>
      <c r="D193" s="1">
        <v>44113</v>
      </c>
      <c r="E193" t="s">
        <v>133</v>
      </c>
      <c r="F193" t="s">
        <v>134</v>
      </c>
      <c r="G193" t="s">
        <v>135</v>
      </c>
      <c r="H193" t="s">
        <v>136</v>
      </c>
      <c r="I193" t="s">
        <v>300</v>
      </c>
      <c r="J193" t="s">
        <v>300</v>
      </c>
      <c r="K193" t="s">
        <v>301</v>
      </c>
      <c r="L193" t="s">
        <v>302</v>
      </c>
      <c r="M193" t="s">
        <v>303</v>
      </c>
      <c r="N193" t="s">
        <v>139</v>
      </c>
      <c r="O193" s="4">
        <v>33975</v>
      </c>
      <c r="P193" t="s">
        <v>140</v>
      </c>
      <c r="R193">
        <v>18635174423</v>
      </c>
      <c r="T193">
        <v>115115</v>
      </c>
      <c r="U193" t="s">
        <v>304</v>
      </c>
      <c r="V193" t="s">
        <v>305</v>
      </c>
      <c r="X193" t="s">
        <v>306</v>
      </c>
      <c r="Y193" t="s">
        <v>301</v>
      </c>
      <c r="Z193" t="s">
        <v>307</v>
      </c>
      <c r="AA193" t="s">
        <v>303</v>
      </c>
      <c r="AB193" t="s">
        <v>139</v>
      </c>
      <c r="AC193" s="4">
        <v>33975</v>
      </c>
      <c r="AD193" t="s">
        <v>140</v>
      </c>
      <c r="AF193">
        <v>18635174423</v>
      </c>
      <c r="AH193" t="s">
        <v>308</v>
      </c>
      <c r="AZ193" t="s">
        <v>175</v>
      </c>
      <c r="BA193" t="s">
        <v>176</v>
      </c>
      <c r="BB193" t="s">
        <v>134</v>
      </c>
      <c r="BC193" t="s">
        <v>134</v>
      </c>
      <c r="BD193" t="s">
        <v>134</v>
      </c>
      <c r="BE193" t="s">
        <v>134</v>
      </c>
      <c r="BF193" t="s">
        <v>134</v>
      </c>
      <c r="BG193" t="s">
        <v>134</v>
      </c>
      <c r="BH193" t="s">
        <v>136</v>
      </c>
      <c r="BN193" t="s">
        <v>309</v>
      </c>
      <c r="BO193" t="s">
        <v>310</v>
      </c>
      <c r="BP193">
        <v>37</v>
      </c>
      <c r="BQ193">
        <v>37</v>
      </c>
      <c r="BR193">
        <v>37</v>
      </c>
      <c r="BS193" s="1">
        <v>44150</v>
      </c>
      <c r="BT193" s="1">
        <v>44317</v>
      </c>
      <c r="BU193" s="1">
        <v>44150</v>
      </c>
      <c r="BV193" s="1">
        <v>44317</v>
      </c>
      <c r="BW193" t="s">
        <v>136</v>
      </c>
      <c r="BX193">
        <v>36</v>
      </c>
      <c r="BY193">
        <v>0</v>
      </c>
      <c r="BZ193">
        <v>6</v>
      </c>
      <c r="CA193">
        <v>6</v>
      </c>
      <c r="CB193">
        <v>6</v>
      </c>
      <c r="CC193">
        <v>6</v>
      </c>
      <c r="CD193">
        <v>6</v>
      </c>
      <c r="CE193">
        <v>6</v>
      </c>
      <c r="CF193" t="str">
        <f>"7:30 AM"</f>
        <v>7:30 AM</v>
      </c>
      <c r="CG193" t="str">
        <f>"8:30 PM"</f>
        <v>8:30 PM</v>
      </c>
      <c r="CH193" s="5">
        <v>11.71</v>
      </c>
      <c r="CI193" t="s">
        <v>146</v>
      </c>
      <c r="CJ193">
        <v>8.5</v>
      </c>
      <c r="CK193" t="s">
        <v>311</v>
      </c>
      <c r="CL193" t="s">
        <v>134</v>
      </c>
      <c r="CM193" t="s">
        <v>312</v>
      </c>
      <c r="CN193" t="s">
        <v>148</v>
      </c>
      <c r="CO193" t="s">
        <v>313</v>
      </c>
      <c r="CP193" t="s">
        <v>149</v>
      </c>
      <c r="CQ193">
        <v>0</v>
      </c>
      <c r="CR193">
        <v>0</v>
      </c>
      <c r="CS193" t="s">
        <v>136</v>
      </c>
      <c r="CT193" t="s">
        <v>134</v>
      </c>
      <c r="CU193" t="s">
        <v>136</v>
      </c>
      <c r="CV193" t="s">
        <v>136</v>
      </c>
      <c r="CW193" t="s">
        <v>134</v>
      </c>
      <c r="CX193">
        <v>80</v>
      </c>
      <c r="CY193" t="s">
        <v>134</v>
      </c>
      <c r="CZ193" t="s">
        <v>136</v>
      </c>
      <c r="DA193" t="s">
        <v>134</v>
      </c>
      <c r="DB193" t="s">
        <v>134</v>
      </c>
      <c r="DC193" t="s">
        <v>134</v>
      </c>
      <c r="DD193" t="s">
        <v>136</v>
      </c>
      <c r="DF193" t="s">
        <v>314</v>
      </c>
      <c r="DG193" t="s">
        <v>315</v>
      </c>
      <c r="DH193" t="s">
        <v>316</v>
      </c>
      <c r="DI193" t="s">
        <v>139</v>
      </c>
      <c r="DJ193" s="4">
        <v>33982</v>
      </c>
      <c r="DK193" t="s">
        <v>317</v>
      </c>
      <c r="DL193" t="s">
        <v>136</v>
      </c>
      <c r="DM193">
        <v>2</v>
      </c>
      <c r="DN193" t="s">
        <v>318</v>
      </c>
      <c r="DO193" t="s">
        <v>212</v>
      </c>
      <c r="DP193" t="s">
        <v>139</v>
      </c>
      <c r="DQ193" t="str">
        <f>"33935"</f>
        <v>33935</v>
      </c>
      <c r="DR193" t="s">
        <v>210</v>
      </c>
      <c r="DS193" t="s">
        <v>319</v>
      </c>
      <c r="DT193">
        <v>2</v>
      </c>
      <c r="DU193">
        <v>11</v>
      </c>
      <c r="DV193" t="s">
        <v>134</v>
      </c>
      <c r="DW193" t="s">
        <v>134</v>
      </c>
      <c r="DX193" t="s">
        <v>134</v>
      </c>
      <c r="DY193" t="s">
        <v>134</v>
      </c>
      <c r="DZ193">
        <v>3</v>
      </c>
      <c r="EA193" t="s">
        <v>136</v>
      </c>
      <c r="EC193" s="5">
        <v>12.68</v>
      </c>
      <c r="ED193" s="5">
        <v>55</v>
      </c>
      <c r="EE193">
        <v>18635174423</v>
      </c>
      <c r="EF193" t="s">
        <v>320</v>
      </c>
      <c r="EG193" t="s">
        <v>148</v>
      </c>
      <c r="EH193">
        <v>13</v>
      </c>
    </row>
    <row r="194" spans="1:138" ht="15" customHeight="1" x14ac:dyDescent="0.35">
      <c r="A194" t="s">
        <v>24093</v>
      </c>
      <c r="B194" t="s">
        <v>157</v>
      </c>
      <c r="C194" s="1">
        <v>44092.702109606478</v>
      </c>
      <c r="D194" s="1">
        <v>44113</v>
      </c>
      <c r="E194" t="s">
        <v>133</v>
      </c>
      <c r="F194" t="s">
        <v>136</v>
      </c>
      <c r="G194" t="s">
        <v>135</v>
      </c>
      <c r="H194" t="s">
        <v>136</v>
      </c>
      <c r="I194" t="s">
        <v>9641</v>
      </c>
      <c r="K194" t="s">
        <v>9646</v>
      </c>
      <c r="M194" t="s">
        <v>7685</v>
      </c>
      <c r="N194" t="s">
        <v>2685</v>
      </c>
      <c r="O194" s="4">
        <v>44074</v>
      </c>
      <c r="P194" t="s">
        <v>140</v>
      </c>
      <c r="R194">
        <v>14407751411</v>
      </c>
      <c r="T194">
        <v>11142</v>
      </c>
      <c r="U194" t="s">
        <v>24094</v>
      </c>
      <c r="V194" t="s">
        <v>2641</v>
      </c>
      <c r="X194" t="s">
        <v>9645</v>
      </c>
      <c r="Y194" t="s">
        <v>9646</v>
      </c>
      <c r="AA194" t="s">
        <v>7685</v>
      </c>
      <c r="AB194" t="s">
        <v>2685</v>
      </c>
      <c r="AC194" s="4">
        <v>44074</v>
      </c>
      <c r="AD194" t="s">
        <v>140</v>
      </c>
      <c r="AF194">
        <v>14407751411</v>
      </c>
      <c r="AH194" t="s">
        <v>3856</v>
      </c>
      <c r="AI194" t="s">
        <v>168</v>
      </c>
      <c r="AJ194" t="s">
        <v>559</v>
      </c>
      <c r="AK194" t="s">
        <v>433</v>
      </c>
      <c r="AL194" t="s">
        <v>978</v>
      </c>
      <c r="AM194" t="s">
        <v>561</v>
      </c>
      <c r="AN194" t="s">
        <v>9647</v>
      </c>
      <c r="AO194" t="s">
        <v>24095</v>
      </c>
      <c r="AP194" t="s">
        <v>564</v>
      </c>
      <c r="AQ194" s="4">
        <v>22949</v>
      </c>
      <c r="AR194" t="s">
        <v>140</v>
      </c>
      <c r="AT194">
        <v>14342634300</v>
      </c>
      <c r="AV194" t="s">
        <v>3857</v>
      </c>
      <c r="AW194" t="s">
        <v>566</v>
      </c>
      <c r="AZ194" t="s">
        <v>4549</v>
      </c>
      <c r="BA194" t="s">
        <v>4550</v>
      </c>
      <c r="BB194" t="s">
        <v>136</v>
      </c>
      <c r="BC194" t="s">
        <v>136</v>
      </c>
      <c r="BD194" t="s">
        <v>148</v>
      </c>
      <c r="BE194" t="s">
        <v>136</v>
      </c>
      <c r="BF194" t="s">
        <v>136</v>
      </c>
      <c r="BG194" t="s">
        <v>134</v>
      </c>
      <c r="BH194" t="s">
        <v>136</v>
      </c>
      <c r="BI194" t="s">
        <v>3858</v>
      </c>
      <c r="BJ194" t="s">
        <v>3859</v>
      </c>
      <c r="BL194" t="s">
        <v>566</v>
      </c>
      <c r="BM194" t="s">
        <v>3856</v>
      </c>
      <c r="BN194" t="s">
        <v>24096</v>
      </c>
      <c r="BO194" t="s">
        <v>24097</v>
      </c>
      <c r="BP194">
        <v>24</v>
      </c>
      <c r="BQ194">
        <v>24</v>
      </c>
      <c r="BR194">
        <v>24</v>
      </c>
      <c r="BS194" s="1">
        <v>44150</v>
      </c>
      <c r="BT194" s="1">
        <v>44454</v>
      </c>
      <c r="BU194" s="1">
        <v>44150</v>
      </c>
      <c r="BV194" s="1">
        <v>44454</v>
      </c>
      <c r="BW194" t="s">
        <v>136</v>
      </c>
      <c r="BX194">
        <v>45</v>
      </c>
      <c r="BY194">
        <v>0</v>
      </c>
      <c r="BZ194">
        <v>8</v>
      </c>
      <c r="CA194">
        <v>8</v>
      </c>
      <c r="CB194">
        <v>8</v>
      </c>
      <c r="CC194">
        <v>8</v>
      </c>
      <c r="CD194">
        <v>8</v>
      </c>
      <c r="CE194">
        <v>5</v>
      </c>
      <c r="CF194" t="str">
        <f>"7:00 AM"</f>
        <v>7:00 AM</v>
      </c>
      <c r="CG194" t="str">
        <f>"3:30 PM"</f>
        <v>3:30 PM</v>
      </c>
      <c r="CH194" s="5">
        <v>14.52</v>
      </c>
      <c r="CI194" t="s">
        <v>146</v>
      </c>
      <c r="CL194" t="s">
        <v>136</v>
      </c>
      <c r="CM194" t="s">
        <v>312</v>
      </c>
      <c r="CN194" t="s">
        <v>148</v>
      </c>
      <c r="CO194" t="s">
        <v>1714</v>
      </c>
      <c r="CP194" t="s">
        <v>149</v>
      </c>
      <c r="CQ194">
        <v>6</v>
      </c>
      <c r="CR194">
        <v>0</v>
      </c>
      <c r="CS194" t="s">
        <v>136</v>
      </c>
      <c r="CT194" t="s">
        <v>136</v>
      </c>
      <c r="CU194" t="s">
        <v>134</v>
      </c>
      <c r="CV194" t="s">
        <v>134</v>
      </c>
      <c r="CW194" t="s">
        <v>134</v>
      </c>
      <c r="CX194">
        <v>100</v>
      </c>
      <c r="CY194" t="s">
        <v>134</v>
      </c>
      <c r="CZ194" t="s">
        <v>134</v>
      </c>
      <c r="DA194" t="s">
        <v>134</v>
      </c>
      <c r="DB194" t="s">
        <v>134</v>
      </c>
      <c r="DC194" t="s">
        <v>134</v>
      </c>
      <c r="DD194" t="s">
        <v>134</v>
      </c>
      <c r="DE194">
        <v>240</v>
      </c>
      <c r="DF194" t="s">
        <v>24098</v>
      </c>
      <c r="DG194" t="s">
        <v>9650</v>
      </c>
      <c r="DH194" t="s">
        <v>7685</v>
      </c>
      <c r="DI194" t="s">
        <v>2685</v>
      </c>
      <c r="DJ194" s="4">
        <v>44074</v>
      </c>
      <c r="DK194" t="s">
        <v>9651</v>
      </c>
      <c r="DL194" t="s">
        <v>134</v>
      </c>
      <c r="DM194">
        <v>4</v>
      </c>
      <c r="DN194" t="s">
        <v>9652</v>
      </c>
      <c r="DO194" t="s">
        <v>2139</v>
      </c>
      <c r="DP194" t="s">
        <v>2685</v>
      </c>
      <c r="DQ194" t="str">
        <f>"44135"</f>
        <v>44135</v>
      </c>
      <c r="DR194" t="s">
        <v>7104</v>
      </c>
      <c r="DS194" t="s">
        <v>420</v>
      </c>
      <c r="DT194">
        <v>1</v>
      </c>
      <c r="DU194">
        <v>366</v>
      </c>
      <c r="DV194" t="s">
        <v>134</v>
      </c>
      <c r="DW194" t="s">
        <v>134</v>
      </c>
      <c r="DX194" t="s">
        <v>134</v>
      </c>
      <c r="DY194" t="s">
        <v>134</v>
      </c>
      <c r="DZ194">
        <v>2</v>
      </c>
      <c r="EA194" t="s">
        <v>134</v>
      </c>
      <c r="EB194" s="5">
        <v>12.68</v>
      </c>
      <c r="EC194" s="5">
        <v>12.68</v>
      </c>
      <c r="ED194" s="5">
        <v>55</v>
      </c>
      <c r="EE194" t="s">
        <v>148</v>
      </c>
      <c r="EF194" t="s">
        <v>577</v>
      </c>
      <c r="EG194" t="s">
        <v>9820</v>
      </c>
      <c r="EH194">
        <v>0</v>
      </c>
    </row>
    <row r="195" spans="1:138" ht="15" customHeight="1" x14ac:dyDescent="0.35">
      <c r="A195" t="s">
        <v>13838</v>
      </c>
      <c r="B195" t="s">
        <v>157</v>
      </c>
      <c r="C195" s="1">
        <v>44098.602700694442</v>
      </c>
      <c r="D195" s="1">
        <v>44113</v>
      </c>
      <c r="E195" t="s">
        <v>133</v>
      </c>
      <c r="F195" t="s">
        <v>134</v>
      </c>
      <c r="G195" t="s">
        <v>135</v>
      </c>
      <c r="H195" t="s">
        <v>136</v>
      </c>
      <c r="I195" t="s">
        <v>13839</v>
      </c>
      <c r="K195" t="s">
        <v>13840</v>
      </c>
      <c r="M195" t="s">
        <v>3377</v>
      </c>
      <c r="N195" t="s">
        <v>139</v>
      </c>
      <c r="O195" s="4">
        <v>34972</v>
      </c>
      <c r="P195" t="s">
        <v>140</v>
      </c>
      <c r="R195">
        <v>18636971082</v>
      </c>
      <c r="T195">
        <v>11511</v>
      </c>
      <c r="U195" t="s">
        <v>13841</v>
      </c>
      <c r="V195" t="s">
        <v>1227</v>
      </c>
      <c r="X195" t="s">
        <v>429</v>
      </c>
      <c r="Y195" t="s">
        <v>13842</v>
      </c>
      <c r="AA195" t="s">
        <v>3377</v>
      </c>
      <c r="AB195" t="s">
        <v>139</v>
      </c>
      <c r="AC195" s="4">
        <v>34972</v>
      </c>
      <c r="AD195" t="s">
        <v>140</v>
      </c>
      <c r="AF195">
        <v>18636971082</v>
      </c>
      <c r="AH195" t="s">
        <v>2325</v>
      </c>
      <c r="AI195" t="s">
        <v>168</v>
      </c>
      <c r="AJ195" t="s">
        <v>4942</v>
      </c>
      <c r="AK195" t="s">
        <v>4943</v>
      </c>
      <c r="AM195" t="s">
        <v>4944</v>
      </c>
      <c r="AO195" t="s">
        <v>152</v>
      </c>
      <c r="AP195" t="s">
        <v>139</v>
      </c>
      <c r="AQ195" s="4">
        <v>33852</v>
      </c>
      <c r="AR195" t="s">
        <v>140</v>
      </c>
      <c r="AS195" t="s">
        <v>4945</v>
      </c>
      <c r="AT195">
        <v>18634655550</v>
      </c>
      <c r="AV195" t="s">
        <v>4946</v>
      </c>
      <c r="AW195" t="s">
        <v>2330</v>
      </c>
      <c r="AZ195" t="s">
        <v>175</v>
      </c>
      <c r="BA195" t="s">
        <v>176</v>
      </c>
      <c r="BB195" t="s">
        <v>134</v>
      </c>
      <c r="BC195" t="s">
        <v>134</v>
      </c>
      <c r="BD195" t="s">
        <v>134</v>
      </c>
      <c r="BE195" t="s">
        <v>134</v>
      </c>
      <c r="BF195" t="s">
        <v>136</v>
      </c>
      <c r="BG195" t="s">
        <v>134</v>
      </c>
      <c r="BH195" t="s">
        <v>136</v>
      </c>
      <c r="BN195" t="s">
        <v>13843</v>
      </c>
      <c r="BO195" t="s">
        <v>176</v>
      </c>
      <c r="BP195">
        <v>30</v>
      </c>
      <c r="BQ195">
        <v>30</v>
      </c>
      <c r="BR195">
        <v>30</v>
      </c>
      <c r="BS195" s="1">
        <v>44166</v>
      </c>
      <c r="BT195" s="1">
        <v>44377</v>
      </c>
      <c r="BU195" s="1">
        <v>44166</v>
      </c>
      <c r="BV195" s="1">
        <v>44377</v>
      </c>
      <c r="BW195" t="s">
        <v>136</v>
      </c>
      <c r="BX195">
        <v>36</v>
      </c>
      <c r="BY195">
        <v>0</v>
      </c>
      <c r="BZ195">
        <v>6</v>
      </c>
      <c r="CA195">
        <v>6</v>
      </c>
      <c r="CB195">
        <v>6</v>
      </c>
      <c r="CC195">
        <v>6</v>
      </c>
      <c r="CD195">
        <v>6</v>
      </c>
      <c r="CE195">
        <v>6</v>
      </c>
      <c r="CF195" t="str">
        <f>"7:30 AM"</f>
        <v>7:30 AM</v>
      </c>
      <c r="CG195" t="str">
        <f>"1:30 PM"</f>
        <v>1:30 PM</v>
      </c>
      <c r="CH195" s="5">
        <v>11.71</v>
      </c>
      <c r="CI195" t="s">
        <v>146</v>
      </c>
      <c r="CJ195">
        <v>4</v>
      </c>
      <c r="CK195" t="s">
        <v>13844</v>
      </c>
      <c r="CL195" t="s">
        <v>134</v>
      </c>
      <c r="CM195" t="s">
        <v>147</v>
      </c>
      <c r="CN195" t="s">
        <v>148</v>
      </c>
      <c r="CO195" t="s">
        <v>2333</v>
      </c>
      <c r="CP195" t="s">
        <v>149</v>
      </c>
      <c r="CQ195">
        <v>1</v>
      </c>
      <c r="CR195">
        <v>0</v>
      </c>
      <c r="CS195" t="s">
        <v>136</v>
      </c>
      <c r="CT195" t="s">
        <v>136</v>
      </c>
      <c r="CU195" t="s">
        <v>136</v>
      </c>
      <c r="CV195" t="s">
        <v>136</v>
      </c>
      <c r="CW195" t="s">
        <v>134</v>
      </c>
      <c r="CX195">
        <v>60</v>
      </c>
      <c r="CY195" t="s">
        <v>134</v>
      </c>
      <c r="CZ195" t="s">
        <v>134</v>
      </c>
      <c r="DA195" t="s">
        <v>134</v>
      </c>
      <c r="DB195" t="s">
        <v>134</v>
      </c>
      <c r="DC195" t="s">
        <v>134</v>
      </c>
      <c r="DD195" t="s">
        <v>136</v>
      </c>
      <c r="DF195" t="s">
        <v>2334</v>
      </c>
      <c r="DG195" t="s">
        <v>13845</v>
      </c>
      <c r="DH195" t="s">
        <v>3377</v>
      </c>
      <c r="DI195" t="s">
        <v>139</v>
      </c>
      <c r="DJ195" s="4">
        <v>34972</v>
      </c>
      <c r="DK195" t="s">
        <v>3378</v>
      </c>
      <c r="DL195" t="s">
        <v>134</v>
      </c>
      <c r="DM195">
        <v>3</v>
      </c>
      <c r="DN195" t="s">
        <v>13846</v>
      </c>
      <c r="DO195" t="s">
        <v>3377</v>
      </c>
      <c r="DP195" t="s">
        <v>139</v>
      </c>
      <c r="DQ195" t="str">
        <f>"34972"</f>
        <v>34972</v>
      </c>
      <c r="DR195" t="s">
        <v>3378</v>
      </c>
      <c r="DS195" t="s">
        <v>497</v>
      </c>
      <c r="DT195">
        <v>1</v>
      </c>
      <c r="DU195">
        <v>6</v>
      </c>
      <c r="DV195" t="s">
        <v>134</v>
      </c>
      <c r="DW195" t="s">
        <v>134</v>
      </c>
      <c r="DX195" t="s">
        <v>134</v>
      </c>
      <c r="DY195" t="s">
        <v>134</v>
      </c>
      <c r="DZ195">
        <v>4</v>
      </c>
      <c r="EA195" t="s">
        <v>136</v>
      </c>
      <c r="EC195" s="5">
        <v>12.68</v>
      </c>
      <c r="ED195" s="5">
        <v>55</v>
      </c>
      <c r="EE195">
        <v>18636971082</v>
      </c>
      <c r="EF195" t="s">
        <v>13847</v>
      </c>
      <c r="EG195" t="s">
        <v>148</v>
      </c>
      <c r="EH195">
        <v>1</v>
      </c>
    </row>
    <row r="196" spans="1:138" ht="15" customHeight="1" x14ac:dyDescent="0.35">
      <c r="A196" t="s">
        <v>11220</v>
      </c>
      <c r="B196" t="s">
        <v>157</v>
      </c>
      <c r="C196" s="1">
        <v>44097.732623148149</v>
      </c>
      <c r="D196" s="1">
        <v>44113</v>
      </c>
      <c r="E196" t="s">
        <v>1298</v>
      </c>
      <c r="F196" t="s">
        <v>136</v>
      </c>
      <c r="G196" t="s">
        <v>135</v>
      </c>
      <c r="H196" t="s">
        <v>136</v>
      </c>
      <c r="I196" t="s">
        <v>1299</v>
      </c>
      <c r="K196" t="s">
        <v>1300</v>
      </c>
      <c r="L196" t="s">
        <v>1301</v>
      </c>
      <c r="M196" t="s">
        <v>1302</v>
      </c>
      <c r="N196" t="s">
        <v>925</v>
      </c>
      <c r="O196" s="4">
        <v>83301</v>
      </c>
      <c r="P196" t="s">
        <v>140</v>
      </c>
      <c r="R196">
        <v>12085952226</v>
      </c>
      <c r="T196">
        <v>112410</v>
      </c>
      <c r="U196" t="s">
        <v>1303</v>
      </c>
      <c r="V196" t="s">
        <v>1304</v>
      </c>
      <c r="X196" t="s">
        <v>1305</v>
      </c>
      <c r="Y196" t="s">
        <v>1300</v>
      </c>
      <c r="Z196" t="s">
        <v>1301</v>
      </c>
      <c r="AA196" t="s">
        <v>1302</v>
      </c>
      <c r="AB196" t="s">
        <v>925</v>
      </c>
      <c r="AC196" s="4">
        <v>83301</v>
      </c>
      <c r="AD196" t="s">
        <v>140</v>
      </c>
      <c r="AF196">
        <v>12085952226</v>
      </c>
      <c r="AH196" t="s">
        <v>1306</v>
      </c>
      <c r="AZ196" t="s">
        <v>334</v>
      </c>
      <c r="BA196" t="s">
        <v>335</v>
      </c>
      <c r="BB196" t="s">
        <v>136</v>
      </c>
      <c r="BC196" t="s">
        <v>136</v>
      </c>
      <c r="BD196" t="s">
        <v>148</v>
      </c>
      <c r="BE196" t="s">
        <v>136</v>
      </c>
      <c r="BF196" t="s">
        <v>136</v>
      </c>
      <c r="BG196" t="s">
        <v>134</v>
      </c>
      <c r="BH196" t="s">
        <v>136</v>
      </c>
      <c r="BN196" t="s">
        <v>11221</v>
      </c>
      <c r="BO196" t="s">
        <v>1308</v>
      </c>
      <c r="BP196">
        <v>1</v>
      </c>
      <c r="BQ196">
        <v>1</v>
      </c>
      <c r="BR196">
        <v>1</v>
      </c>
      <c r="BS196" s="1">
        <v>44151</v>
      </c>
      <c r="BT196" s="1">
        <v>44387</v>
      </c>
      <c r="BU196" s="1">
        <v>44151</v>
      </c>
      <c r="BV196" s="1">
        <v>44387</v>
      </c>
      <c r="BW196" t="s">
        <v>134</v>
      </c>
      <c r="CH196" s="5">
        <v>1682.33</v>
      </c>
      <c r="CI196" t="s">
        <v>597</v>
      </c>
      <c r="CJ196">
        <v>0</v>
      </c>
      <c r="CK196" t="s">
        <v>2957</v>
      </c>
      <c r="CL196" t="s">
        <v>136</v>
      </c>
      <c r="CM196" t="s">
        <v>354</v>
      </c>
      <c r="CN196" t="s">
        <v>1310</v>
      </c>
      <c r="CO196" t="s">
        <v>2377</v>
      </c>
      <c r="CP196" t="s">
        <v>149</v>
      </c>
      <c r="CQ196">
        <v>3</v>
      </c>
      <c r="CR196">
        <v>0</v>
      </c>
      <c r="CS196" t="s">
        <v>136</v>
      </c>
      <c r="CT196" t="s">
        <v>136</v>
      </c>
      <c r="CU196" t="s">
        <v>136</v>
      </c>
      <c r="CV196" t="s">
        <v>134</v>
      </c>
      <c r="CW196" t="s">
        <v>134</v>
      </c>
      <c r="CX196">
        <v>50</v>
      </c>
      <c r="CY196" t="s">
        <v>134</v>
      </c>
      <c r="CZ196" t="s">
        <v>136</v>
      </c>
      <c r="DA196" t="s">
        <v>136</v>
      </c>
      <c r="DB196" t="s">
        <v>136</v>
      </c>
      <c r="DC196" t="s">
        <v>136</v>
      </c>
      <c r="DD196" t="s">
        <v>136</v>
      </c>
      <c r="DF196" t="s">
        <v>180</v>
      </c>
      <c r="DG196" t="s">
        <v>11222</v>
      </c>
      <c r="DH196" t="s">
        <v>11223</v>
      </c>
      <c r="DI196" t="s">
        <v>1358</v>
      </c>
      <c r="DJ196" s="4">
        <v>81144</v>
      </c>
      <c r="DK196" t="s">
        <v>7990</v>
      </c>
      <c r="DL196" t="s">
        <v>134</v>
      </c>
      <c r="DM196">
        <v>2</v>
      </c>
      <c r="DN196" t="s">
        <v>11222</v>
      </c>
      <c r="DO196" t="s">
        <v>11223</v>
      </c>
      <c r="DP196" t="s">
        <v>1358</v>
      </c>
      <c r="DQ196" t="str">
        <f>"81144"</f>
        <v>81144</v>
      </c>
      <c r="DR196" t="s">
        <v>7990</v>
      </c>
      <c r="DS196" t="s">
        <v>2979</v>
      </c>
      <c r="DT196">
        <v>4</v>
      </c>
      <c r="DU196">
        <v>8</v>
      </c>
      <c r="DV196" t="s">
        <v>134</v>
      </c>
      <c r="DW196" t="s">
        <v>134</v>
      </c>
      <c r="DX196" t="s">
        <v>134</v>
      </c>
      <c r="DY196" t="s">
        <v>136</v>
      </c>
      <c r="DZ196">
        <v>1</v>
      </c>
      <c r="EA196" t="s">
        <v>136</v>
      </c>
      <c r="EC196" s="5">
        <v>12.68</v>
      </c>
      <c r="ED196" s="5">
        <v>55</v>
      </c>
      <c r="EE196">
        <v>12085952226</v>
      </c>
      <c r="EF196" t="s">
        <v>1316</v>
      </c>
      <c r="EG196" t="s">
        <v>148</v>
      </c>
      <c r="EH196">
        <v>0</v>
      </c>
    </row>
    <row r="197" spans="1:138" ht="15" customHeight="1" x14ac:dyDescent="0.35">
      <c r="A197" t="s">
        <v>4875</v>
      </c>
      <c r="B197" t="s">
        <v>157</v>
      </c>
      <c r="C197" s="1">
        <v>44103.504496759262</v>
      </c>
      <c r="D197" s="1">
        <v>44113</v>
      </c>
      <c r="E197" t="s">
        <v>133</v>
      </c>
      <c r="F197" t="s">
        <v>134</v>
      </c>
      <c r="G197" t="s">
        <v>135</v>
      </c>
      <c r="H197" t="s">
        <v>136</v>
      </c>
      <c r="I197" t="s">
        <v>3558</v>
      </c>
      <c r="K197" t="s">
        <v>4876</v>
      </c>
      <c r="L197" t="s">
        <v>3560</v>
      </c>
      <c r="M197" t="s">
        <v>1320</v>
      </c>
      <c r="N197" t="s">
        <v>395</v>
      </c>
      <c r="O197" s="4">
        <v>93901</v>
      </c>
      <c r="P197" t="s">
        <v>140</v>
      </c>
      <c r="R197">
        <v>18316763833</v>
      </c>
      <c r="T197">
        <v>115115</v>
      </c>
      <c r="U197" t="s">
        <v>3561</v>
      </c>
      <c r="V197" t="s">
        <v>3562</v>
      </c>
      <c r="X197" t="s">
        <v>990</v>
      </c>
      <c r="Y197" t="s">
        <v>3563</v>
      </c>
      <c r="Z197" t="s">
        <v>3560</v>
      </c>
      <c r="AA197" t="s">
        <v>1320</v>
      </c>
      <c r="AB197" t="s">
        <v>395</v>
      </c>
      <c r="AC197" s="4">
        <v>93901</v>
      </c>
      <c r="AD197" t="s">
        <v>140</v>
      </c>
      <c r="AF197">
        <v>18316763833</v>
      </c>
      <c r="AH197" t="s">
        <v>3564</v>
      </c>
      <c r="AI197" t="s">
        <v>226</v>
      </c>
      <c r="AJ197" t="s">
        <v>401</v>
      </c>
      <c r="AK197" t="s">
        <v>402</v>
      </c>
      <c r="AL197" t="s">
        <v>403</v>
      </c>
      <c r="AM197" t="s">
        <v>404</v>
      </c>
      <c r="AO197" t="s">
        <v>405</v>
      </c>
      <c r="AP197" t="s">
        <v>395</v>
      </c>
      <c r="AQ197" s="4">
        <v>92106</v>
      </c>
      <c r="AR197" t="s">
        <v>140</v>
      </c>
      <c r="AT197">
        <v>16192696164</v>
      </c>
      <c r="AV197" t="s">
        <v>406</v>
      </c>
      <c r="AW197" t="s">
        <v>407</v>
      </c>
      <c r="AX197" t="s">
        <v>395</v>
      </c>
      <c r="AY197" t="s">
        <v>408</v>
      </c>
      <c r="AZ197" t="s">
        <v>175</v>
      </c>
      <c r="BA197" t="s">
        <v>176</v>
      </c>
      <c r="BB197" t="s">
        <v>134</v>
      </c>
      <c r="BC197" t="s">
        <v>134</v>
      </c>
      <c r="BD197" t="s">
        <v>134</v>
      </c>
      <c r="BE197" t="s">
        <v>134</v>
      </c>
      <c r="BF197" t="s">
        <v>136</v>
      </c>
      <c r="BG197" t="s">
        <v>134</v>
      </c>
      <c r="BH197" t="s">
        <v>136</v>
      </c>
      <c r="BN197" t="s">
        <v>4877</v>
      </c>
      <c r="BO197" t="s">
        <v>1326</v>
      </c>
      <c r="BP197">
        <v>55</v>
      </c>
      <c r="BQ197">
        <v>50</v>
      </c>
      <c r="BR197">
        <v>50</v>
      </c>
      <c r="BS197" s="1">
        <v>44158</v>
      </c>
      <c r="BT197" s="1">
        <v>44282</v>
      </c>
      <c r="BU197" s="1">
        <v>44158</v>
      </c>
      <c r="BV197" s="1">
        <v>44282</v>
      </c>
      <c r="BW197" t="s">
        <v>136</v>
      </c>
      <c r="BX197">
        <v>35</v>
      </c>
      <c r="BY197">
        <v>0</v>
      </c>
      <c r="BZ197">
        <v>7</v>
      </c>
      <c r="CA197">
        <v>7</v>
      </c>
      <c r="CB197">
        <v>7</v>
      </c>
      <c r="CC197">
        <v>7</v>
      </c>
      <c r="CD197">
        <v>7</v>
      </c>
      <c r="CE197">
        <v>0</v>
      </c>
      <c r="CF197" t="str">
        <f>"3:00 AM"</f>
        <v>3:00 AM</v>
      </c>
      <c r="CG197" t="str">
        <f>"11:00 PM"</f>
        <v>11:00 PM</v>
      </c>
      <c r="CH197" s="5">
        <v>14.77</v>
      </c>
      <c r="CI197" t="s">
        <v>146</v>
      </c>
      <c r="CL197" t="s">
        <v>134</v>
      </c>
      <c r="CM197" t="s">
        <v>147</v>
      </c>
      <c r="CN197" t="s">
        <v>148</v>
      </c>
      <c r="CO197" s="2" t="s">
        <v>4878</v>
      </c>
      <c r="CP197" t="s">
        <v>149</v>
      </c>
      <c r="CQ197">
        <v>1</v>
      </c>
      <c r="CR197">
        <v>0</v>
      </c>
      <c r="CS197" t="s">
        <v>136</v>
      </c>
      <c r="CT197" t="s">
        <v>136</v>
      </c>
      <c r="CU197" t="s">
        <v>136</v>
      </c>
      <c r="CV197" t="s">
        <v>134</v>
      </c>
      <c r="CW197" t="s">
        <v>134</v>
      </c>
      <c r="CX197">
        <v>50</v>
      </c>
      <c r="CY197" t="s">
        <v>134</v>
      </c>
      <c r="CZ197" t="s">
        <v>134</v>
      </c>
      <c r="DA197" t="s">
        <v>134</v>
      </c>
      <c r="DB197" t="s">
        <v>134</v>
      </c>
      <c r="DC197" t="s">
        <v>134</v>
      </c>
      <c r="DD197" t="s">
        <v>136</v>
      </c>
      <c r="DF197" s="2" t="s">
        <v>4879</v>
      </c>
      <c r="DG197" t="s">
        <v>3568</v>
      </c>
      <c r="DH197" t="s">
        <v>3569</v>
      </c>
      <c r="DI197" t="s">
        <v>416</v>
      </c>
      <c r="DJ197" s="4">
        <v>85349</v>
      </c>
      <c r="DK197" t="s">
        <v>417</v>
      </c>
      <c r="DL197" t="s">
        <v>134</v>
      </c>
      <c r="DM197">
        <v>186</v>
      </c>
      <c r="DN197" t="s">
        <v>4880</v>
      </c>
      <c r="DO197" t="s">
        <v>4881</v>
      </c>
      <c r="DP197" t="s">
        <v>416</v>
      </c>
      <c r="DQ197" t="str">
        <f>"85356"</f>
        <v>85356</v>
      </c>
      <c r="DR197" t="s">
        <v>417</v>
      </c>
      <c r="DS197" t="s">
        <v>420</v>
      </c>
      <c r="DT197">
        <v>13</v>
      </c>
      <c r="DU197">
        <v>52</v>
      </c>
      <c r="DV197" t="s">
        <v>134</v>
      </c>
      <c r="DW197" t="s">
        <v>134</v>
      </c>
      <c r="DX197" t="s">
        <v>134</v>
      </c>
      <c r="DY197" t="s">
        <v>136</v>
      </c>
      <c r="DZ197">
        <v>1</v>
      </c>
      <c r="EA197" t="s">
        <v>134</v>
      </c>
      <c r="EB197" s="5">
        <v>12.68</v>
      </c>
      <c r="EC197" s="5">
        <v>12.68</v>
      </c>
      <c r="ED197" s="5">
        <v>55</v>
      </c>
      <c r="EE197">
        <v>18316763833</v>
      </c>
      <c r="EF197" t="s">
        <v>3564</v>
      </c>
      <c r="EG197" t="s">
        <v>148</v>
      </c>
      <c r="EH197">
        <v>24</v>
      </c>
    </row>
    <row r="198" spans="1:138" ht="15" customHeight="1" x14ac:dyDescent="0.35">
      <c r="A198" t="s">
        <v>2261</v>
      </c>
      <c r="B198" t="s">
        <v>157</v>
      </c>
      <c r="C198" s="1">
        <v>44099.558219791666</v>
      </c>
      <c r="D198" s="1">
        <v>44113</v>
      </c>
      <c r="E198" t="s">
        <v>579</v>
      </c>
      <c r="F198" t="s">
        <v>136</v>
      </c>
      <c r="G198" t="s">
        <v>135</v>
      </c>
      <c r="H198" t="s">
        <v>136</v>
      </c>
      <c r="I198" t="s">
        <v>2262</v>
      </c>
      <c r="K198" t="s">
        <v>2263</v>
      </c>
      <c r="L198" t="s">
        <v>2264</v>
      </c>
      <c r="M198" t="s">
        <v>2265</v>
      </c>
      <c r="N198" t="s">
        <v>592</v>
      </c>
      <c r="O198" s="4">
        <v>82837</v>
      </c>
      <c r="P198" t="s">
        <v>140</v>
      </c>
      <c r="R198">
        <v>1830207442</v>
      </c>
      <c r="T198">
        <v>112111</v>
      </c>
      <c r="U198" t="s">
        <v>2266</v>
      </c>
      <c r="V198" t="s">
        <v>2267</v>
      </c>
      <c r="X198" t="s">
        <v>164</v>
      </c>
      <c r="Y198" t="s">
        <v>2268</v>
      </c>
      <c r="Z198" t="s">
        <v>148</v>
      </c>
      <c r="AA198" t="s">
        <v>2265</v>
      </c>
      <c r="AB198" t="s">
        <v>592</v>
      </c>
      <c r="AC198" s="4">
        <v>82837</v>
      </c>
      <c r="AD198" t="s">
        <v>140</v>
      </c>
      <c r="AF198">
        <v>13077584494</v>
      </c>
      <c r="AH198" t="s">
        <v>2269</v>
      </c>
      <c r="AI198" t="s">
        <v>168</v>
      </c>
      <c r="AJ198" t="s">
        <v>588</v>
      </c>
      <c r="AK198" t="s">
        <v>589</v>
      </c>
      <c r="AM198" t="s">
        <v>590</v>
      </c>
      <c r="AO198" t="s">
        <v>591</v>
      </c>
      <c r="AP198" t="s">
        <v>592</v>
      </c>
      <c r="AQ198" s="4">
        <v>82601</v>
      </c>
      <c r="AR198" t="s">
        <v>140</v>
      </c>
      <c r="AT198">
        <v>13074722105</v>
      </c>
      <c r="AV198" t="s">
        <v>593</v>
      </c>
      <c r="AW198" t="s">
        <v>594</v>
      </c>
      <c r="AZ198" t="s">
        <v>334</v>
      </c>
      <c r="BA198" t="s">
        <v>335</v>
      </c>
      <c r="BB198" t="s">
        <v>136</v>
      </c>
      <c r="BC198" t="s">
        <v>136</v>
      </c>
      <c r="BD198" t="s">
        <v>148</v>
      </c>
      <c r="BE198" t="s">
        <v>136</v>
      </c>
      <c r="BF198" t="s">
        <v>136</v>
      </c>
      <c r="BG198" t="s">
        <v>134</v>
      </c>
      <c r="BH198" t="s">
        <v>136</v>
      </c>
      <c r="BN198" t="s">
        <v>2270</v>
      </c>
      <c r="BO198" t="s">
        <v>2271</v>
      </c>
      <c r="BP198">
        <v>2</v>
      </c>
      <c r="BQ198">
        <v>2</v>
      </c>
      <c r="BR198">
        <v>2</v>
      </c>
      <c r="BS198" s="1">
        <v>44166</v>
      </c>
      <c r="BT198" s="1">
        <v>44227</v>
      </c>
      <c r="BU198" s="1">
        <v>44166</v>
      </c>
      <c r="BV198" s="1">
        <v>44227</v>
      </c>
      <c r="BW198" t="s">
        <v>134</v>
      </c>
      <c r="CH198" s="5">
        <v>1682.33</v>
      </c>
      <c r="CI198" t="s">
        <v>597</v>
      </c>
      <c r="CJ198">
        <v>0</v>
      </c>
      <c r="CK198" t="s">
        <v>1362</v>
      </c>
      <c r="CL198" t="s">
        <v>136</v>
      </c>
      <c r="CM198" t="s">
        <v>354</v>
      </c>
      <c r="CN198" t="s">
        <v>599</v>
      </c>
      <c r="CO198" t="s">
        <v>2225</v>
      </c>
      <c r="CP198" t="s">
        <v>149</v>
      </c>
      <c r="CQ198">
        <v>6</v>
      </c>
      <c r="CR198">
        <v>0</v>
      </c>
      <c r="CS198" t="s">
        <v>136</v>
      </c>
      <c r="CT198" t="s">
        <v>134</v>
      </c>
      <c r="CU198" t="s">
        <v>136</v>
      </c>
      <c r="CV198" t="s">
        <v>136</v>
      </c>
      <c r="CW198" t="s">
        <v>134</v>
      </c>
      <c r="CX198">
        <v>50</v>
      </c>
      <c r="CY198" t="s">
        <v>134</v>
      </c>
      <c r="CZ198" t="s">
        <v>136</v>
      </c>
      <c r="DA198" t="s">
        <v>134</v>
      </c>
      <c r="DB198" t="s">
        <v>136</v>
      </c>
      <c r="DC198" t="s">
        <v>136</v>
      </c>
      <c r="DD198" t="s">
        <v>136</v>
      </c>
      <c r="DF198" s="2" t="s">
        <v>2272</v>
      </c>
      <c r="DG198" t="s">
        <v>2273</v>
      </c>
      <c r="DH198" t="s">
        <v>2265</v>
      </c>
      <c r="DI198" t="s">
        <v>592</v>
      </c>
      <c r="DJ198" s="4">
        <v>82837</v>
      </c>
      <c r="DK198" t="s">
        <v>2274</v>
      </c>
      <c r="DL198" t="s">
        <v>136</v>
      </c>
      <c r="DM198">
        <v>1</v>
      </c>
      <c r="DN198" t="s">
        <v>2273</v>
      </c>
      <c r="DO198" t="s">
        <v>2265</v>
      </c>
      <c r="DP198" t="s">
        <v>592</v>
      </c>
      <c r="DQ198" t="str">
        <f>"82837"</f>
        <v>82837</v>
      </c>
      <c r="DR198" t="s">
        <v>2274</v>
      </c>
      <c r="DS198" t="s">
        <v>605</v>
      </c>
      <c r="DT198">
        <v>3</v>
      </c>
      <c r="DU198">
        <v>3</v>
      </c>
      <c r="DV198" t="s">
        <v>136</v>
      </c>
      <c r="DW198" t="s">
        <v>136</v>
      </c>
      <c r="DX198" t="s">
        <v>134</v>
      </c>
      <c r="DY198" t="s">
        <v>136</v>
      </c>
      <c r="DZ198">
        <v>1</v>
      </c>
      <c r="EA198" t="s">
        <v>136</v>
      </c>
      <c r="EC198" s="5">
        <v>12.68</v>
      </c>
      <c r="ED198" s="5">
        <v>55</v>
      </c>
      <c r="EE198">
        <v>13074722105</v>
      </c>
      <c r="EF198" t="s">
        <v>593</v>
      </c>
      <c r="EG198" t="s">
        <v>148</v>
      </c>
      <c r="EH198">
        <v>0</v>
      </c>
    </row>
    <row r="199" spans="1:138" ht="15" customHeight="1" x14ac:dyDescent="0.35">
      <c r="A199" t="s">
        <v>2282</v>
      </c>
      <c r="B199" t="s">
        <v>157</v>
      </c>
      <c r="C199" s="1">
        <v>44103.463919444446</v>
      </c>
      <c r="D199" s="1">
        <v>44113</v>
      </c>
      <c r="E199" t="s">
        <v>1298</v>
      </c>
      <c r="F199" t="s">
        <v>136</v>
      </c>
      <c r="G199" t="s">
        <v>135</v>
      </c>
      <c r="H199" t="s">
        <v>136</v>
      </c>
      <c r="I199" t="s">
        <v>1299</v>
      </c>
      <c r="K199" t="s">
        <v>1300</v>
      </c>
      <c r="L199" t="s">
        <v>1301</v>
      </c>
      <c r="M199" t="s">
        <v>1302</v>
      </c>
      <c r="N199" t="s">
        <v>925</v>
      </c>
      <c r="O199" s="4">
        <v>83301</v>
      </c>
      <c r="P199" t="s">
        <v>140</v>
      </c>
      <c r="R199">
        <v>12085952226</v>
      </c>
      <c r="T199">
        <v>112410</v>
      </c>
      <c r="U199" t="s">
        <v>1303</v>
      </c>
      <c r="V199" t="s">
        <v>1304</v>
      </c>
      <c r="X199" t="s">
        <v>1305</v>
      </c>
      <c r="Y199" t="s">
        <v>1300</v>
      </c>
      <c r="Z199" t="s">
        <v>1301</v>
      </c>
      <c r="AA199" t="s">
        <v>1302</v>
      </c>
      <c r="AB199" t="s">
        <v>925</v>
      </c>
      <c r="AC199" s="4">
        <v>83301</v>
      </c>
      <c r="AD199" t="s">
        <v>140</v>
      </c>
      <c r="AF199">
        <v>12085952226</v>
      </c>
      <c r="AH199" t="s">
        <v>1306</v>
      </c>
      <c r="AZ199" t="s">
        <v>334</v>
      </c>
      <c r="BA199" t="s">
        <v>335</v>
      </c>
      <c r="BB199" t="s">
        <v>136</v>
      </c>
      <c r="BC199" t="s">
        <v>136</v>
      </c>
      <c r="BD199" t="s">
        <v>148</v>
      </c>
      <c r="BE199" t="s">
        <v>136</v>
      </c>
      <c r="BF199" t="s">
        <v>136</v>
      </c>
      <c r="BG199" t="s">
        <v>134</v>
      </c>
      <c r="BH199" t="s">
        <v>136</v>
      </c>
      <c r="BN199" t="s">
        <v>2283</v>
      </c>
      <c r="BO199" t="s">
        <v>2284</v>
      </c>
      <c r="BP199">
        <v>1</v>
      </c>
      <c r="BQ199">
        <v>1</v>
      </c>
      <c r="BR199">
        <v>1</v>
      </c>
      <c r="BS199" s="1">
        <v>44148</v>
      </c>
      <c r="BT199" s="1">
        <v>44347</v>
      </c>
      <c r="BU199" s="1">
        <v>44148</v>
      </c>
      <c r="BV199" s="1">
        <v>44347</v>
      </c>
      <c r="BW199" t="s">
        <v>134</v>
      </c>
      <c r="CH199" s="5">
        <v>1682.33</v>
      </c>
      <c r="CI199" t="s">
        <v>597</v>
      </c>
      <c r="CJ199">
        <v>0</v>
      </c>
      <c r="CK199" t="s">
        <v>2285</v>
      </c>
      <c r="CL199" t="s">
        <v>136</v>
      </c>
      <c r="CM199" t="s">
        <v>354</v>
      </c>
      <c r="CN199" t="s">
        <v>1310</v>
      </c>
      <c r="CO199" s="2" t="s">
        <v>2286</v>
      </c>
      <c r="CP199" t="s">
        <v>149</v>
      </c>
      <c r="CQ199">
        <v>3</v>
      </c>
      <c r="CR199">
        <v>0</v>
      </c>
      <c r="CS199" t="s">
        <v>136</v>
      </c>
      <c r="CT199" t="s">
        <v>136</v>
      </c>
      <c r="CU199" t="s">
        <v>136</v>
      </c>
      <c r="CV199" t="s">
        <v>134</v>
      </c>
      <c r="CW199" t="s">
        <v>134</v>
      </c>
      <c r="CX199">
        <v>50</v>
      </c>
      <c r="CY199" t="s">
        <v>134</v>
      </c>
      <c r="CZ199" t="s">
        <v>136</v>
      </c>
      <c r="DA199" t="s">
        <v>136</v>
      </c>
      <c r="DB199" t="s">
        <v>136</v>
      </c>
      <c r="DC199" t="s">
        <v>136</v>
      </c>
      <c r="DD199" t="s">
        <v>136</v>
      </c>
      <c r="DF199" t="s">
        <v>180</v>
      </c>
      <c r="DG199" t="s">
        <v>2287</v>
      </c>
      <c r="DH199" t="s">
        <v>2288</v>
      </c>
      <c r="DI199" t="s">
        <v>611</v>
      </c>
      <c r="DJ199" s="4">
        <v>57201</v>
      </c>
      <c r="DK199" t="s">
        <v>2289</v>
      </c>
      <c r="DL199" t="s">
        <v>134</v>
      </c>
      <c r="DM199">
        <v>2</v>
      </c>
      <c r="DN199" t="s">
        <v>2287</v>
      </c>
      <c r="DO199" t="s">
        <v>2288</v>
      </c>
      <c r="DP199" t="s">
        <v>611</v>
      </c>
      <c r="DQ199" t="str">
        <f>"57201"</f>
        <v>57201</v>
      </c>
      <c r="DR199" t="s">
        <v>2289</v>
      </c>
      <c r="DS199" t="s">
        <v>2290</v>
      </c>
      <c r="DT199">
        <v>5</v>
      </c>
      <c r="DU199">
        <v>14</v>
      </c>
      <c r="DV199" t="s">
        <v>134</v>
      </c>
      <c r="DW199" t="s">
        <v>134</v>
      </c>
      <c r="DX199" t="s">
        <v>134</v>
      </c>
      <c r="DY199" t="s">
        <v>136</v>
      </c>
      <c r="DZ199">
        <v>1</v>
      </c>
      <c r="EA199" t="s">
        <v>136</v>
      </c>
      <c r="EC199" s="5">
        <v>12.68</v>
      </c>
      <c r="ED199" s="5">
        <v>55</v>
      </c>
      <c r="EE199">
        <v>12085952226</v>
      </c>
      <c r="EF199" t="s">
        <v>1316</v>
      </c>
      <c r="EG199" t="s">
        <v>148</v>
      </c>
      <c r="EH199">
        <v>0</v>
      </c>
    </row>
    <row r="200" spans="1:138" ht="15" customHeight="1" x14ac:dyDescent="0.35">
      <c r="A200" t="s">
        <v>9682</v>
      </c>
      <c r="B200" t="s">
        <v>157</v>
      </c>
      <c r="C200" s="1">
        <v>44109.548446064815</v>
      </c>
      <c r="D200" s="1">
        <v>44113</v>
      </c>
      <c r="E200" t="s">
        <v>1298</v>
      </c>
      <c r="F200" t="s">
        <v>136</v>
      </c>
      <c r="G200" t="s">
        <v>135</v>
      </c>
      <c r="H200" t="s">
        <v>136</v>
      </c>
      <c r="I200" t="s">
        <v>1299</v>
      </c>
      <c r="K200" t="s">
        <v>1300</v>
      </c>
      <c r="L200" t="s">
        <v>1301</v>
      </c>
      <c r="M200" t="s">
        <v>1302</v>
      </c>
      <c r="N200" t="s">
        <v>925</v>
      </c>
      <c r="O200" s="4">
        <v>83301</v>
      </c>
      <c r="P200" t="s">
        <v>140</v>
      </c>
      <c r="R200">
        <v>12085952226</v>
      </c>
      <c r="T200">
        <v>112410</v>
      </c>
      <c r="U200" t="s">
        <v>1303</v>
      </c>
      <c r="V200" t="s">
        <v>1304</v>
      </c>
      <c r="X200" t="s">
        <v>1305</v>
      </c>
      <c r="Y200" t="s">
        <v>1300</v>
      </c>
      <c r="Z200" t="s">
        <v>1301</v>
      </c>
      <c r="AA200" t="s">
        <v>1302</v>
      </c>
      <c r="AB200" t="s">
        <v>925</v>
      </c>
      <c r="AC200" s="4">
        <v>83301</v>
      </c>
      <c r="AD200" t="s">
        <v>140</v>
      </c>
      <c r="AF200">
        <v>12085952226</v>
      </c>
      <c r="AH200" t="s">
        <v>1306</v>
      </c>
      <c r="AZ200" t="s">
        <v>334</v>
      </c>
      <c r="BA200" t="s">
        <v>335</v>
      </c>
      <c r="BB200" t="s">
        <v>136</v>
      </c>
      <c r="BC200" t="s">
        <v>136</v>
      </c>
      <c r="BD200" t="s">
        <v>148</v>
      </c>
      <c r="BE200" t="s">
        <v>136</v>
      </c>
      <c r="BF200" t="s">
        <v>136</v>
      </c>
      <c r="BG200" t="s">
        <v>134</v>
      </c>
      <c r="BH200" t="s">
        <v>136</v>
      </c>
      <c r="BN200" t="s">
        <v>9683</v>
      </c>
      <c r="BO200" t="s">
        <v>1308</v>
      </c>
      <c r="BP200">
        <v>1</v>
      </c>
      <c r="BQ200">
        <v>1</v>
      </c>
      <c r="BR200">
        <v>1</v>
      </c>
      <c r="BS200" s="1">
        <v>44171</v>
      </c>
      <c r="BT200" s="1">
        <v>44347</v>
      </c>
      <c r="BU200" s="1">
        <v>44171</v>
      </c>
      <c r="BV200" s="1">
        <v>44347</v>
      </c>
      <c r="BW200" t="s">
        <v>134</v>
      </c>
      <c r="CH200" s="5">
        <v>1682.33</v>
      </c>
      <c r="CI200" t="s">
        <v>597</v>
      </c>
      <c r="CJ200">
        <v>0</v>
      </c>
      <c r="CK200" t="s">
        <v>1309</v>
      </c>
      <c r="CL200" t="s">
        <v>136</v>
      </c>
      <c r="CM200" t="s">
        <v>354</v>
      </c>
      <c r="CN200" t="s">
        <v>1310</v>
      </c>
      <c r="CO200" t="s">
        <v>2377</v>
      </c>
      <c r="CP200" t="s">
        <v>149</v>
      </c>
      <c r="CQ200">
        <v>3</v>
      </c>
      <c r="CR200">
        <v>0</v>
      </c>
      <c r="CS200" t="s">
        <v>136</v>
      </c>
      <c r="CT200" t="s">
        <v>136</v>
      </c>
      <c r="CU200" t="s">
        <v>136</v>
      </c>
      <c r="CV200" t="s">
        <v>134</v>
      </c>
      <c r="CW200" t="s">
        <v>134</v>
      </c>
      <c r="CX200">
        <v>50</v>
      </c>
      <c r="CY200" t="s">
        <v>134</v>
      </c>
      <c r="CZ200" t="s">
        <v>136</v>
      </c>
      <c r="DA200" t="s">
        <v>136</v>
      </c>
      <c r="DB200" t="s">
        <v>136</v>
      </c>
      <c r="DC200" t="s">
        <v>136</v>
      </c>
      <c r="DD200" t="s">
        <v>136</v>
      </c>
      <c r="DF200" t="s">
        <v>180</v>
      </c>
      <c r="DG200" t="s">
        <v>6042</v>
      </c>
      <c r="DH200" t="s">
        <v>6043</v>
      </c>
      <c r="DI200" t="s">
        <v>1358</v>
      </c>
      <c r="DJ200" s="4">
        <v>81601</v>
      </c>
      <c r="DK200" t="s">
        <v>1314</v>
      </c>
      <c r="DL200" t="s">
        <v>134</v>
      </c>
      <c r="DM200">
        <v>2</v>
      </c>
      <c r="DN200" t="s">
        <v>6042</v>
      </c>
      <c r="DO200" t="s">
        <v>6043</v>
      </c>
      <c r="DP200" t="s">
        <v>1358</v>
      </c>
      <c r="DQ200" t="str">
        <f>"81601"</f>
        <v>81601</v>
      </c>
      <c r="DR200" t="s">
        <v>1314</v>
      </c>
      <c r="DS200" t="s">
        <v>2962</v>
      </c>
      <c r="DT200">
        <v>24</v>
      </c>
      <c r="DU200">
        <v>38</v>
      </c>
      <c r="DV200" t="s">
        <v>134</v>
      </c>
      <c r="DW200" t="s">
        <v>134</v>
      </c>
      <c r="DX200" t="s">
        <v>134</v>
      </c>
      <c r="DY200" t="s">
        <v>136</v>
      </c>
      <c r="DZ200">
        <v>1</v>
      </c>
      <c r="EA200" t="s">
        <v>136</v>
      </c>
      <c r="EC200" s="5">
        <v>12.68</v>
      </c>
      <c r="ED200" s="5">
        <v>55</v>
      </c>
      <c r="EE200">
        <v>12085952226</v>
      </c>
      <c r="EF200" t="s">
        <v>1316</v>
      </c>
      <c r="EG200" t="s">
        <v>148</v>
      </c>
      <c r="EH200">
        <v>0</v>
      </c>
    </row>
    <row r="201" spans="1:138" ht="15" customHeight="1" x14ac:dyDescent="0.35">
      <c r="A201" t="s">
        <v>7590</v>
      </c>
      <c r="B201" t="s">
        <v>157</v>
      </c>
      <c r="C201" s="1">
        <v>44109.708855208337</v>
      </c>
      <c r="D201" s="1">
        <v>44113</v>
      </c>
      <c r="E201" t="s">
        <v>1298</v>
      </c>
      <c r="F201" t="s">
        <v>136</v>
      </c>
      <c r="G201" t="s">
        <v>135</v>
      </c>
      <c r="H201" t="s">
        <v>136</v>
      </c>
      <c r="I201" t="s">
        <v>1299</v>
      </c>
      <c r="K201" t="s">
        <v>1300</v>
      </c>
      <c r="L201" t="s">
        <v>1301</v>
      </c>
      <c r="M201" t="s">
        <v>1302</v>
      </c>
      <c r="N201" t="s">
        <v>925</v>
      </c>
      <c r="O201" s="4">
        <v>83301</v>
      </c>
      <c r="P201" t="s">
        <v>140</v>
      </c>
      <c r="R201">
        <v>12085952226</v>
      </c>
      <c r="T201">
        <v>112410</v>
      </c>
      <c r="U201" t="s">
        <v>1303</v>
      </c>
      <c r="V201" t="s">
        <v>1304</v>
      </c>
      <c r="X201" t="s">
        <v>1305</v>
      </c>
      <c r="Y201" t="s">
        <v>1300</v>
      </c>
      <c r="Z201" t="s">
        <v>1301</v>
      </c>
      <c r="AA201" t="s">
        <v>1302</v>
      </c>
      <c r="AB201" t="s">
        <v>925</v>
      </c>
      <c r="AC201" s="4">
        <v>83301</v>
      </c>
      <c r="AD201" t="s">
        <v>140</v>
      </c>
      <c r="AF201">
        <v>12085952226</v>
      </c>
      <c r="AH201" t="s">
        <v>1306</v>
      </c>
      <c r="AZ201" t="s">
        <v>334</v>
      </c>
      <c r="BA201" t="s">
        <v>335</v>
      </c>
      <c r="BB201" t="s">
        <v>136</v>
      </c>
      <c r="BC201" t="s">
        <v>136</v>
      </c>
      <c r="BD201" t="s">
        <v>148</v>
      </c>
      <c r="BE201" t="s">
        <v>136</v>
      </c>
      <c r="BF201" t="s">
        <v>136</v>
      </c>
      <c r="BG201" t="s">
        <v>134</v>
      </c>
      <c r="BH201" t="s">
        <v>136</v>
      </c>
      <c r="BN201" t="s">
        <v>7591</v>
      </c>
      <c r="BO201" t="s">
        <v>1308</v>
      </c>
      <c r="BP201">
        <v>3</v>
      </c>
      <c r="BQ201">
        <v>3</v>
      </c>
      <c r="BR201">
        <v>3</v>
      </c>
      <c r="BS201" s="1">
        <v>44166</v>
      </c>
      <c r="BT201" s="1">
        <v>44286</v>
      </c>
      <c r="BU201" s="1">
        <v>44166</v>
      </c>
      <c r="BV201" s="1">
        <v>44286</v>
      </c>
      <c r="BW201" t="s">
        <v>134</v>
      </c>
      <c r="CH201" s="5">
        <v>1955.74</v>
      </c>
      <c r="CI201" t="s">
        <v>597</v>
      </c>
      <c r="CJ201">
        <v>0</v>
      </c>
      <c r="CK201" t="s">
        <v>7592</v>
      </c>
      <c r="CL201" t="s">
        <v>136</v>
      </c>
      <c r="CM201" t="s">
        <v>354</v>
      </c>
      <c r="CN201" t="s">
        <v>1310</v>
      </c>
      <c r="CO201" s="2" t="s">
        <v>7593</v>
      </c>
      <c r="CP201" t="s">
        <v>149</v>
      </c>
      <c r="CQ201">
        <v>3</v>
      </c>
      <c r="CR201">
        <v>0</v>
      </c>
      <c r="CS201" t="s">
        <v>136</v>
      </c>
      <c r="CT201" t="s">
        <v>136</v>
      </c>
      <c r="CU201" t="s">
        <v>136</v>
      </c>
      <c r="CV201" t="s">
        <v>134</v>
      </c>
      <c r="CW201" t="s">
        <v>134</v>
      </c>
      <c r="CX201">
        <v>50</v>
      </c>
      <c r="CY201" t="s">
        <v>134</v>
      </c>
      <c r="CZ201" t="s">
        <v>136</v>
      </c>
      <c r="DA201" t="s">
        <v>136</v>
      </c>
      <c r="DB201" t="s">
        <v>136</v>
      </c>
      <c r="DC201" t="s">
        <v>136</v>
      </c>
      <c r="DD201" t="s">
        <v>136</v>
      </c>
      <c r="DF201" t="s">
        <v>180</v>
      </c>
      <c r="DG201" t="s">
        <v>7594</v>
      </c>
      <c r="DH201" t="s">
        <v>7595</v>
      </c>
      <c r="DI201" t="s">
        <v>925</v>
      </c>
      <c r="DJ201" s="4">
        <v>83320</v>
      </c>
      <c r="DK201" t="s">
        <v>2092</v>
      </c>
      <c r="DL201" t="s">
        <v>134</v>
      </c>
      <c r="DM201">
        <v>2</v>
      </c>
      <c r="DN201" t="s">
        <v>7594</v>
      </c>
      <c r="DO201" t="s">
        <v>7595</v>
      </c>
      <c r="DP201" t="s">
        <v>925</v>
      </c>
      <c r="DQ201" t="str">
        <f>"83320"</f>
        <v>83320</v>
      </c>
      <c r="DR201" t="s">
        <v>2092</v>
      </c>
      <c r="DS201" t="s">
        <v>2962</v>
      </c>
      <c r="DT201">
        <v>9</v>
      </c>
      <c r="DU201">
        <v>23</v>
      </c>
      <c r="DV201" t="s">
        <v>134</v>
      </c>
      <c r="DW201" t="s">
        <v>134</v>
      </c>
      <c r="DX201" t="s">
        <v>134</v>
      </c>
      <c r="DY201" t="s">
        <v>136</v>
      </c>
      <c r="DZ201">
        <v>1</v>
      </c>
      <c r="EA201" t="s">
        <v>136</v>
      </c>
      <c r="EC201" s="5">
        <v>12.68</v>
      </c>
      <c r="ED201" s="5">
        <v>55</v>
      </c>
      <c r="EE201">
        <v>12085952226</v>
      </c>
      <c r="EF201" t="s">
        <v>1316</v>
      </c>
      <c r="EG201" t="s">
        <v>148</v>
      </c>
      <c r="EH201">
        <v>0</v>
      </c>
    </row>
    <row r="202" spans="1:138" ht="15" customHeight="1" x14ac:dyDescent="0.35">
      <c r="A202" t="s">
        <v>24080</v>
      </c>
      <c r="B202" t="s">
        <v>157</v>
      </c>
      <c r="C202" s="1">
        <v>44109.770156365739</v>
      </c>
      <c r="D202" s="1">
        <v>44113</v>
      </c>
      <c r="E202" t="s">
        <v>1298</v>
      </c>
      <c r="F202" t="s">
        <v>136</v>
      </c>
      <c r="G202" t="s">
        <v>135</v>
      </c>
      <c r="H202" t="s">
        <v>136</v>
      </c>
      <c r="I202" t="s">
        <v>1299</v>
      </c>
      <c r="K202" t="s">
        <v>1300</v>
      </c>
      <c r="L202" t="s">
        <v>1301</v>
      </c>
      <c r="M202" t="s">
        <v>1302</v>
      </c>
      <c r="N202" t="s">
        <v>925</v>
      </c>
      <c r="O202" s="4">
        <v>83301</v>
      </c>
      <c r="P202" t="s">
        <v>140</v>
      </c>
      <c r="R202">
        <v>12085952226</v>
      </c>
      <c r="T202">
        <v>112410</v>
      </c>
      <c r="U202" t="s">
        <v>1303</v>
      </c>
      <c r="V202" t="s">
        <v>1304</v>
      </c>
      <c r="X202" t="s">
        <v>1305</v>
      </c>
      <c r="Y202" t="s">
        <v>24081</v>
      </c>
      <c r="Z202" t="s">
        <v>1301</v>
      </c>
      <c r="AA202" t="s">
        <v>6576</v>
      </c>
      <c r="AB202" t="s">
        <v>925</v>
      </c>
      <c r="AC202" s="4">
        <v>83301</v>
      </c>
      <c r="AD202" t="s">
        <v>140</v>
      </c>
      <c r="AF202">
        <v>12085952226</v>
      </c>
      <c r="AH202" t="s">
        <v>1306</v>
      </c>
      <c r="AZ202" t="s">
        <v>334</v>
      </c>
      <c r="BA202" t="s">
        <v>335</v>
      </c>
      <c r="BB202" t="s">
        <v>136</v>
      </c>
      <c r="BC202" t="s">
        <v>136</v>
      </c>
      <c r="BD202" t="s">
        <v>148</v>
      </c>
      <c r="BE202" t="s">
        <v>136</v>
      </c>
      <c r="BF202" t="s">
        <v>136</v>
      </c>
      <c r="BG202" t="s">
        <v>134</v>
      </c>
      <c r="BH202" t="s">
        <v>136</v>
      </c>
      <c r="BN202" t="s">
        <v>24082</v>
      </c>
      <c r="BO202" t="s">
        <v>1308</v>
      </c>
      <c r="BP202">
        <v>2</v>
      </c>
      <c r="BQ202">
        <v>2</v>
      </c>
      <c r="BR202">
        <v>2</v>
      </c>
      <c r="BS202" s="1">
        <v>44166</v>
      </c>
      <c r="BT202" s="1">
        <v>44301</v>
      </c>
      <c r="BU202" s="1">
        <v>44166</v>
      </c>
      <c r="BV202" s="1">
        <v>44301</v>
      </c>
      <c r="BW202" t="s">
        <v>134</v>
      </c>
      <c r="CH202" s="5">
        <v>1682.33</v>
      </c>
      <c r="CI202" t="s">
        <v>597</v>
      </c>
      <c r="CJ202">
        <v>0</v>
      </c>
      <c r="CK202" t="s">
        <v>13403</v>
      </c>
      <c r="CL202" t="s">
        <v>136</v>
      </c>
      <c r="CM202" t="s">
        <v>354</v>
      </c>
      <c r="CN202" t="s">
        <v>1310</v>
      </c>
      <c r="CO202" t="s">
        <v>1311</v>
      </c>
      <c r="CP202" t="s">
        <v>149</v>
      </c>
      <c r="CQ202">
        <v>3</v>
      </c>
      <c r="CR202">
        <v>0</v>
      </c>
      <c r="CS202" t="s">
        <v>136</v>
      </c>
      <c r="CT202" t="s">
        <v>136</v>
      </c>
      <c r="CU202" t="s">
        <v>136</v>
      </c>
      <c r="CV202" t="s">
        <v>134</v>
      </c>
      <c r="CW202" t="s">
        <v>134</v>
      </c>
      <c r="CX202">
        <v>50</v>
      </c>
      <c r="CY202" t="s">
        <v>134</v>
      </c>
      <c r="CZ202" t="s">
        <v>136</v>
      </c>
      <c r="DA202" t="s">
        <v>136</v>
      </c>
      <c r="DB202" t="s">
        <v>136</v>
      </c>
      <c r="DC202" t="s">
        <v>136</v>
      </c>
      <c r="DD202" t="s">
        <v>136</v>
      </c>
      <c r="DF202" t="s">
        <v>180</v>
      </c>
      <c r="DG202" t="s">
        <v>24083</v>
      </c>
      <c r="DH202" t="s">
        <v>24084</v>
      </c>
      <c r="DI202" t="s">
        <v>592</v>
      </c>
      <c r="DJ202" s="4">
        <v>82332</v>
      </c>
      <c r="DK202" t="s">
        <v>7731</v>
      </c>
      <c r="DL202" t="s">
        <v>134</v>
      </c>
      <c r="DM202">
        <v>2</v>
      </c>
      <c r="DN202" t="s">
        <v>24083</v>
      </c>
      <c r="DO202" t="s">
        <v>24085</v>
      </c>
      <c r="DP202" t="s">
        <v>592</v>
      </c>
      <c r="DQ202" t="str">
        <f>"82332"</f>
        <v>82332</v>
      </c>
      <c r="DR202" t="s">
        <v>7731</v>
      </c>
      <c r="DS202" t="s">
        <v>2962</v>
      </c>
      <c r="DT202">
        <v>15</v>
      </c>
      <c r="DU202">
        <v>23</v>
      </c>
      <c r="DV202" t="s">
        <v>134</v>
      </c>
      <c r="DW202" t="s">
        <v>134</v>
      </c>
      <c r="DX202" t="s">
        <v>134</v>
      </c>
      <c r="DY202" t="s">
        <v>136</v>
      </c>
      <c r="DZ202">
        <v>1</v>
      </c>
      <c r="EA202" t="s">
        <v>136</v>
      </c>
      <c r="EC202" s="5">
        <v>12.68</v>
      </c>
      <c r="ED202" s="5">
        <v>55</v>
      </c>
      <c r="EE202">
        <v>12085952226</v>
      </c>
      <c r="EF202" t="s">
        <v>1316</v>
      </c>
      <c r="EG202" t="s">
        <v>148</v>
      </c>
      <c r="EH202">
        <v>0</v>
      </c>
    </row>
    <row r="203" spans="1:138" ht="15" customHeight="1" x14ac:dyDescent="0.35">
      <c r="A203" t="s">
        <v>13509</v>
      </c>
      <c r="B203" t="s">
        <v>157</v>
      </c>
      <c r="C203" s="1">
        <v>44110.512901736111</v>
      </c>
      <c r="D203" s="1">
        <v>44113</v>
      </c>
      <c r="E203" t="s">
        <v>1298</v>
      </c>
      <c r="F203" t="s">
        <v>136</v>
      </c>
      <c r="G203" t="s">
        <v>135</v>
      </c>
      <c r="H203" t="s">
        <v>136</v>
      </c>
      <c r="I203" t="s">
        <v>1299</v>
      </c>
      <c r="K203" t="s">
        <v>1300</v>
      </c>
      <c r="L203" t="s">
        <v>1301</v>
      </c>
      <c r="M203" t="s">
        <v>1302</v>
      </c>
      <c r="N203" t="s">
        <v>925</v>
      </c>
      <c r="O203" s="4">
        <v>83301</v>
      </c>
      <c r="P203" t="s">
        <v>140</v>
      </c>
      <c r="R203">
        <v>12085952226</v>
      </c>
      <c r="T203">
        <v>112410</v>
      </c>
      <c r="U203" t="s">
        <v>1303</v>
      </c>
      <c r="V203" t="s">
        <v>1304</v>
      </c>
      <c r="X203" t="s">
        <v>1305</v>
      </c>
      <c r="Y203" t="s">
        <v>1300</v>
      </c>
      <c r="Z203" t="s">
        <v>1301</v>
      </c>
      <c r="AA203" t="s">
        <v>1302</v>
      </c>
      <c r="AB203" t="s">
        <v>925</v>
      </c>
      <c r="AC203" s="4">
        <v>83301</v>
      </c>
      <c r="AD203" t="s">
        <v>140</v>
      </c>
      <c r="AF203">
        <v>12085952226</v>
      </c>
      <c r="AH203" t="s">
        <v>1306</v>
      </c>
      <c r="AZ203" t="s">
        <v>334</v>
      </c>
      <c r="BA203" t="s">
        <v>335</v>
      </c>
      <c r="BB203" t="s">
        <v>136</v>
      </c>
      <c r="BC203" t="s">
        <v>136</v>
      </c>
      <c r="BD203" t="s">
        <v>148</v>
      </c>
      <c r="BE203" t="s">
        <v>136</v>
      </c>
      <c r="BF203" t="s">
        <v>136</v>
      </c>
      <c r="BG203" t="s">
        <v>134</v>
      </c>
      <c r="BH203" t="s">
        <v>136</v>
      </c>
      <c r="BN203" t="s">
        <v>13510</v>
      </c>
      <c r="BO203" t="s">
        <v>1308</v>
      </c>
      <c r="BP203">
        <v>2</v>
      </c>
      <c r="BQ203">
        <v>2</v>
      </c>
      <c r="BR203">
        <v>2</v>
      </c>
      <c r="BS203" s="1">
        <v>44166</v>
      </c>
      <c r="BT203" s="1">
        <v>44286</v>
      </c>
      <c r="BU203" s="1">
        <v>44166</v>
      </c>
      <c r="BV203" s="1">
        <v>44286</v>
      </c>
      <c r="BW203" t="s">
        <v>134</v>
      </c>
      <c r="CH203" s="5">
        <v>1682.33</v>
      </c>
      <c r="CI203" t="s">
        <v>597</v>
      </c>
      <c r="CJ203">
        <v>0</v>
      </c>
      <c r="CK203" t="s">
        <v>2285</v>
      </c>
      <c r="CL203" t="s">
        <v>136</v>
      </c>
      <c r="CM203" t="s">
        <v>354</v>
      </c>
      <c r="CN203" t="s">
        <v>1310</v>
      </c>
      <c r="CO203" t="s">
        <v>2377</v>
      </c>
      <c r="CP203" t="s">
        <v>149</v>
      </c>
      <c r="CQ203">
        <v>3</v>
      </c>
      <c r="CR203">
        <v>0</v>
      </c>
      <c r="CS203" t="s">
        <v>136</v>
      </c>
      <c r="CT203" t="s">
        <v>136</v>
      </c>
      <c r="CU203" t="s">
        <v>136</v>
      </c>
      <c r="CV203" t="s">
        <v>134</v>
      </c>
      <c r="CW203" t="s">
        <v>134</v>
      </c>
      <c r="CX203">
        <v>50</v>
      </c>
      <c r="CY203" t="s">
        <v>134</v>
      </c>
      <c r="CZ203" t="s">
        <v>136</v>
      </c>
      <c r="DA203" t="s">
        <v>136</v>
      </c>
      <c r="DB203" t="s">
        <v>136</v>
      </c>
      <c r="DC203" t="s">
        <v>136</v>
      </c>
      <c r="DD203" t="s">
        <v>136</v>
      </c>
      <c r="DF203" t="s">
        <v>180</v>
      </c>
      <c r="DG203" t="s">
        <v>13511</v>
      </c>
      <c r="DH203" t="s">
        <v>13512</v>
      </c>
      <c r="DI203" t="s">
        <v>925</v>
      </c>
      <c r="DJ203" s="4">
        <v>83332</v>
      </c>
      <c r="DK203" t="s">
        <v>2969</v>
      </c>
      <c r="DL203" t="s">
        <v>134</v>
      </c>
      <c r="DM203">
        <v>2</v>
      </c>
      <c r="DN203" t="s">
        <v>13513</v>
      </c>
      <c r="DO203" t="s">
        <v>13512</v>
      </c>
      <c r="DP203" t="s">
        <v>925</v>
      </c>
      <c r="DQ203" t="str">
        <f>"83332"</f>
        <v>83332</v>
      </c>
      <c r="DR203" t="s">
        <v>2969</v>
      </c>
      <c r="DS203" t="s">
        <v>13514</v>
      </c>
      <c r="DT203">
        <v>11</v>
      </c>
      <c r="DU203">
        <v>22</v>
      </c>
      <c r="DV203" t="s">
        <v>134</v>
      </c>
      <c r="DW203" t="s">
        <v>134</v>
      </c>
      <c r="DX203" t="s">
        <v>134</v>
      </c>
      <c r="DY203" t="s">
        <v>136</v>
      </c>
      <c r="DZ203">
        <v>1</v>
      </c>
      <c r="EA203" t="s">
        <v>136</v>
      </c>
      <c r="EC203" s="5">
        <v>12.68</v>
      </c>
      <c r="ED203" s="5">
        <v>55</v>
      </c>
      <c r="EE203">
        <v>12085952226</v>
      </c>
      <c r="EF203" t="s">
        <v>1316</v>
      </c>
      <c r="EG203" t="s">
        <v>148</v>
      </c>
      <c r="EH203">
        <v>0</v>
      </c>
    </row>
    <row r="204" spans="1:138" ht="15" customHeight="1" x14ac:dyDescent="0.35">
      <c r="A204" t="s">
        <v>19494</v>
      </c>
      <c r="B204" t="s">
        <v>273</v>
      </c>
      <c r="C204" s="1">
        <v>44109.596423495372</v>
      </c>
      <c r="D204" s="1">
        <v>44115</v>
      </c>
      <c r="E204" t="s">
        <v>133</v>
      </c>
      <c r="F204" t="s">
        <v>136</v>
      </c>
      <c r="G204" t="s">
        <v>135</v>
      </c>
      <c r="H204" t="s">
        <v>136</v>
      </c>
      <c r="I204" t="s">
        <v>19495</v>
      </c>
      <c r="J204" t="s">
        <v>19496</v>
      </c>
      <c r="K204" t="s">
        <v>19497</v>
      </c>
      <c r="M204" t="s">
        <v>15634</v>
      </c>
      <c r="N204" t="s">
        <v>1128</v>
      </c>
      <c r="O204" s="4">
        <v>58554</v>
      </c>
      <c r="P204" t="s">
        <v>140</v>
      </c>
      <c r="R204">
        <v>17024019000</v>
      </c>
      <c r="T204">
        <v>115115</v>
      </c>
      <c r="U204" t="s">
        <v>19498</v>
      </c>
      <c r="V204" t="s">
        <v>9478</v>
      </c>
      <c r="X204" t="s">
        <v>7643</v>
      </c>
      <c r="Y204" t="s">
        <v>19499</v>
      </c>
      <c r="AA204" t="s">
        <v>11191</v>
      </c>
      <c r="AB204" t="s">
        <v>1128</v>
      </c>
      <c r="AC204" s="4">
        <v>58501</v>
      </c>
      <c r="AD204" t="s">
        <v>140</v>
      </c>
      <c r="AF204">
        <v>70240190000</v>
      </c>
      <c r="AH204" t="s">
        <v>1514</v>
      </c>
      <c r="AI204" t="s">
        <v>168</v>
      </c>
      <c r="AJ204" t="s">
        <v>1515</v>
      </c>
      <c r="AK204" t="s">
        <v>1516</v>
      </c>
      <c r="AL204" t="s">
        <v>1517</v>
      </c>
      <c r="AM204" t="s">
        <v>1518</v>
      </c>
      <c r="AO204" t="s">
        <v>1519</v>
      </c>
      <c r="AP204" t="s">
        <v>1128</v>
      </c>
      <c r="AQ204" s="4">
        <v>58423</v>
      </c>
      <c r="AR204" t="s">
        <v>140</v>
      </c>
      <c r="AS204" t="s">
        <v>1520</v>
      </c>
      <c r="AT204">
        <v>17019623460</v>
      </c>
      <c r="AV204" t="s">
        <v>1521</v>
      </c>
      <c r="AW204" t="s">
        <v>2205</v>
      </c>
      <c r="AZ204" t="s">
        <v>175</v>
      </c>
      <c r="BA204" t="s">
        <v>176</v>
      </c>
      <c r="BB204" t="s">
        <v>136</v>
      </c>
      <c r="BC204" t="s">
        <v>136</v>
      </c>
      <c r="BD204" t="s">
        <v>148</v>
      </c>
      <c r="BE204" t="s">
        <v>136</v>
      </c>
      <c r="BF204" t="s">
        <v>136</v>
      </c>
      <c r="BG204" t="s">
        <v>134</v>
      </c>
      <c r="BH204" t="s">
        <v>136</v>
      </c>
      <c r="BN204" t="s">
        <v>19500</v>
      </c>
      <c r="BO204" t="s">
        <v>2207</v>
      </c>
      <c r="BP204">
        <v>8</v>
      </c>
      <c r="BQ204">
        <v>8</v>
      </c>
      <c r="BS204" s="1">
        <v>44155</v>
      </c>
      <c r="BT204" s="1">
        <v>44316</v>
      </c>
      <c r="BU204" s="1">
        <v>44155</v>
      </c>
      <c r="BV204" s="1">
        <v>44316</v>
      </c>
      <c r="BW204" t="s">
        <v>136</v>
      </c>
      <c r="BX204">
        <v>40</v>
      </c>
      <c r="BY204">
        <v>0</v>
      </c>
      <c r="BZ204">
        <v>8</v>
      </c>
      <c r="CA204">
        <v>8</v>
      </c>
      <c r="CB204">
        <v>8</v>
      </c>
      <c r="CC204">
        <v>8</v>
      </c>
      <c r="CD204">
        <v>8</v>
      </c>
      <c r="CE204">
        <v>0</v>
      </c>
      <c r="CF204" t="str">
        <f>"8:00 AM"</f>
        <v>8:00 AM</v>
      </c>
      <c r="CG204" t="str">
        <f>"5:00 PM"</f>
        <v>5:00 PM</v>
      </c>
      <c r="CH204" s="5">
        <v>14.99</v>
      </c>
      <c r="CI204" t="s">
        <v>146</v>
      </c>
      <c r="CL204" t="s">
        <v>136</v>
      </c>
      <c r="CM204" t="s">
        <v>312</v>
      </c>
      <c r="CN204" t="s">
        <v>148</v>
      </c>
      <c r="CO204" t="s">
        <v>15625</v>
      </c>
      <c r="CP204" t="s">
        <v>149</v>
      </c>
      <c r="CQ204">
        <v>3</v>
      </c>
      <c r="CR204">
        <v>0</v>
      </c>
      <c r="CS204" t="s">
        <v>136</v>
      </c>
      <c r="CT204" t="s">
        <v>134</v>
      </c>
      <c r="CU204" t="s">
        <v>136</v>
      </c>
      <c r="CV204" t="s">
        <v>136</v>
      </c>
      <c r="CW204" t="s">
        <v>136</v>
      </c>
      <c r="CY204" t="s">
        <v>136</v>
      </c>
      <c r="CZ204" t="s">
        <v>136</v>
      </c>
      <c r="DA204" t="s">
        <v>136</v>
      </c>
      <c r="DB204" t="s">
        <v>136</v>
      </c>
      <c r="DC204" t="s">
        <v>136</v>
      </c>
      <c r="DD204" t="s">
        <v>136</v>
      </c>
      <c r="DF204" t="s">
        <v>19501</v>
      </c>
      <c r="DG204" t="s">
        <v>19502</v>
      </c>
      <c r="DH204" t="s">
        <v>9206</v>
      </c>
      <c r="DI204" t="s">
        <v>1128</v>
      </c>
      <c r="DJ204" s="4">
        <v>58571</v>
      </c>
      <c r="DK204" t="s">
        <v>9824</v>
      </c>
      <c r="DL204" t="s">
        <v>136</v>
      </c>
      <c r="DM204">
        <v>1</v>
      </c>
      <c r="DN204" t="s">
        <v>19502</v>
      </c>
      <c r="DO204" t="s">
        <v>9206</v>
      </c>
      <c r="DP204" t="s">
        <v>1128</v>
      </c>
      <c r="DQ204" t="str">
        <f>"58571"</f>
        <v>58571</v>
      </c>
      <c r="DR204" t="s">
        <v>9824</v>
      </c>
      <c r="DS204" s="2" t="s">
        <v>19503</v>
      </c>
      <c r="DT204">
        <v>4</v>
      </c>
      <c r="DU204">
        <v>10</v>
      </c>
      <c r="DV204" t="s">
        <v>134</v>
      </c>
      <c r="DW204" t="s">
        <v>134</v>
      </c>
      <c r="DX204" t="s">
        <v>134</v>
      </c>
      <c r="DY204" t="s">
        <v>134</v>
      </c>
      <c r="DZ204">
        <v>4</v>
      </c>
      <c r="EA204" t="s">
        <v>136</v>
      </c>
      <c r="EC204" s="5">
        <v>12.68</v>
      </c>
      <c r="ED204" s="5">
        <v>55</v>
      </c>
      <c r="EE204">
        <v>17024019000</v>
      </c>
      <c r="EF204" t="s">
        <v>148</v>
      </c>
      <c r="EG204" t="s">
        <v>2909</v>
      </c>
      <c r="EH204">
        <v>0</v>
      </c>
    </row>
    <row r="205" spans="1:138" ht="15" customHeight="1" x14ac:dyDescent="0.35">
      <c r="A205" t="s">
        <v>20119</v>
      </c>
      <c r="B205" t="s">
        <v>273</v>
      </c>
      <c r="C205" s="1">
        <v>44109.641056944442</v>
      </c>
      <c r="D205" s="1">
        <v>44115</v>
      </c>
      <c r="E205" t="s">
        <v>133</v>
      </c>
      <c r="F205" t="s">
        <v>136</v>
      </c>
      <c r="G205" t="s">
        <v>135</v>
      </c>
      <c r="H205" t="s">
        <v>136</v>
      </c>
      <c r="I205" t="s">
        <v>13921</v>
      </c>
      <c r="J205" t="s">
        <v>13922</v>
      </c>
      <c r="K205" t="s">
        <v>13923</v>
      </c>
      <c r="M205" t="s">
        <v>20120</v>
      </c>
      <c r="N205" t="s">
        <v>1128</v>
      </c>
      <c r="O205" s="4">
        <v>58580</v>
      </c>
      <c r="P205" t="s">
        <v>140</v>
      </c>
      <c r="R205">
        <v>17018702048</v>
      </c>
      <c r="T205">
        <v>11511</v>
      </c>
      <c r="U205" t="s">
        <v>13925</v>
      </c>
      <c r="V205" t="s">
        <v>13926</v>
      </c>
      <c r="X205" t="s">
        <v>634</v>
      </c>
      <c r="Y205" t="s">
        <v>1518</v>
      </c>
      <c r="AA205" t="s">
        <v>1519</v>
      </c>
      <c r="AB205" t="s">
        <v>1128</v>
      </c>
      <c r="AC205" s="4">
        <v>58423</v>
      </c>
      <c r="AD205" t="s">
        <v>140</v>
      </c>
      <c r="AF205">
        <v>17018702048</v>
      </c>
      <c r="AH205" t="s">
        <v>1514</v>
      </c>
      <c r="AI205" t="s">
        <v>168</v>
      </c>
      <c r="AJ205" t="s">
        <v>1515</v>
      </c>
      <c r="AK205" t="s">
        <v>1516</v>
      </c>
      <c r="AL205" t="s">
        <v>2203</v>
      </c>
      <c r="AM205" t="s">
        <v>1518</v>
      </c>
      <c r="AO205" t="s">
        <v>1519</v>
      </c>
      <c r="AP205" t="s">
        <v>1128</v>
      </c>
      <c r="AQ205" s="4">
        <v>58423</v>
      </c>
      <c r="AR205" t="s">
        <v>140</v>
      </c>
      <c r="AS205" t="s">
        <v>1520</v>
      </c>
      <c r="AT205">
        <v>17019623460</v>
      </c>
      <c r="AV205" t="s">
        <v>1521</v>
      </c>
      <c r="AW205" t="s">
        <v>2205</v>
      </c>
      <c r="AZ205" t="s">
        <v>821</v>
      </c>
      <c r="BA205" t="s">
        <v>822</v>
      </c>
      <c r="BB205" t="s">
        <v>136</v>
      </c>
      <c r="BC205" t="s">
        <v>136</v>
      </c>
      <c r="BD205" t="s">
        <v>148</v>
      </c>
      <c r="BE205" t="s">
        <v>136</v>
      </c>
      <c r="BF205" t="s">
        <v>136</v>
      </c>
      <c r="BG205" t="s">
        <v>134</v>
      </c>
      <c r="BH205" t="s">
        <v>136</v>
      </c>
      <c r="BN205" t="s">
        <v>20121</v>
      </c>
      <c r="BO205" t="s">
        <v>2207</v>
      </c>
      <c r="BP205">
        <v>2</v>
      </c>
      <c r="BQ205">
        <v>2</v>
      </c>
      <c r="BS205" s="1">
        <v>44166</v>
      </c>
      <c r="BT205" s="1">
        <v>44316</v>
      </c>
      <c r="BU205" s="1">
        <v>44166</v>
      </c>
      <c r="BV205" s="1">
        <v>44316</v>
      </c>
      <c r="BW205" t="s">
        <v>136</v>
      </c>
      <c r="BX205">
        <v>40</v>
      </c>
      <c r="BY205">
        <v>0</v>
      </c>
      <c r="BZ205">
        <v>8</v>
      </c>
      <c r="CA205">
        <v>8</v>
      </c>
      <c r="CB205">
        <v>8</v>
      </c>
      <c r="CC205">
        <v>8</v>
      </c>
      <c r="CD205">
        <v>8</v>
      </c>
      <c r="CE205">
        <v>0</v>
      </c>
      <c r="CF205" t="str">
        <f>"8:00 AM"</f>
        <v>8:00 AM</v>
      </c>
      <c r="CG205" t="str">
        <f>"5:00 PM"</f>
        <v>5:00 PM</v>
      </c>
      <c r="CH205" s="5">
        <v>14.99</v>
      </c>
      <c r="CI205" t="s">
        <v>146</v>
      </c>
      <c r="CL205" t="s">
        <v>136</v>
      </c>
      <c r="CM205" t="s">
        <v>10119</v>
      </c>
      <c r="CN205" t="s">
        <v>148</v>
      </c>
      <c r="CO205" t="s">
        <v>13928</v>
      </c>
      <c r="CP205" t="s">
        <v>149</v>
      </c>
      <c r="CQ205">
        <v>3</v>
      </c>
      <c r="CR205">
        <v>0</v>
      </c>
      <c r="CS205" t="s">
        <v>136</v>
      </c>
      <c r="CT205" t="s">
        <v>134</v>
      </c>
      <c r="CU205" t="s">
        <v>136</v>
      </c>
      <c r="CV205" t="s">
        <v>136</v>
      </c>
      <c r="CW205" t="s">
        <v>136</v>
      </c>
      <c r="CY205" t="s">
        <v>136</v>
      </c>
      <c r="CZ205" t="s">
        <v>136</v>
      </c>
      <c r="DA205" t="s">
        <v>136</v>
      </c>
      <c r="DB205" t="s">
        <v>136</v>
      </c>
      <c r="DC205" t="s">
        <v>136</v>
      </c>
      <c r="DD205" t="s">
        <v>136</v>
      </c>
      <c r="DF205" t="s">
        <v>13929</v>
      </c>
      <c r="DG205" s="2" t="s">
        <v>20122</v>
      </c>
      <c r="DH205" t="s">
        <v>13924</v>
      </c>
      <c r="DI205" t="s">
        <v>1128</v>
      </c>
      <c r="DJ205" s="4">
        <v>58580</v>
      </c>
      <c r="DK205" t="s">
        <v>9824</v>
      </c>
      <c r="DL205" t="s">
        <v>136</v>
      </c>
      <c r="DM205">
        <v>1</v>
      </c>
      <c r="DN205" s="2" t="s">
        <v>20123</v>
      </c>
      <c r="DO205" t="s">
        <v>11192</v>
      </c>
      <c r="DP205" t="s">
        <v>1128</v>
      </c>
      <c r="DQ205" t="str">
        <f>"58545"</f>
        <v>58545</v>
      </c>
      <c r="DR205" t="s">
        <v>9824</v>
      </c>
      <c r="DS205" t="s">
        <v>13932</v>
      </c>
      <c r="DT205">
        <v>1</v>
      </c>
      <c r="DU205">
        <v>2</v>
      </c>
      <c r="DV205" t="s">
        <v>134</v>
      </c>
      <c r="DW205" t="s">
        <v>134</v>
      </c>
      <c r="DX205" t="s">
        <v>134</v>
      </c>
      <c r="DY205" t="s">
        <v>136</v>
      </c>
      <c r="DZ205">
        <v>1</v>
      </c>
      <c r="EA205" t="s">
        <v>136</v>
      </c>
      <c r="EC205" s="5">
        <v>12.68</v>
      </c>
      <c r="ED205" s="5">
        <v>55</v>
      </c>
      <c r="EE205">
        <v>17018702048</v>
      </c>
      <c r="EF205" t="s">
        <v>148</v>
      </c>
      <c r="EG205" t="s">
        <v>7934</v>
      </c>
      <c r="EH205">
        <v>0</v>
      </c>
    </row>
    <row r="206" spans="1:138" ht="15" customHeight="1" x14ac:dyDescent="0.35">
      <c r="A206" t="s">
        <v>20417</v>
      </c>
      <c r="B206" t="s">
        <v>157</v>
      </c>
      <c r="C206" s="1">
        <v>44076.599212037036</v>
      </c>
      <c r="D206" s="1">
        <v>44117</v>
      </c>
      <c r="E206" t="s">
        <v>133</v>
      </c>
      <c r="F206" t="s">
        <v>134</v>
      </c>
      <c r="G206" t="s">
        <v>135</v>
      </c>
      <c r="H206" t="s">
        <v>134</v>
      </c>
      <c r="I206" t="s">
        <v>20418</v>
      </c>
      <c r="K206" t="s">
        <v>20419</v>
      </c>
      <c r="M206" t="s">
        <v>20420</v>
      </c>
      <c r="N206" t="s">
        <v>161</v>
      </c>
      <c r="O206" s="4">
        <v>39877</v>
      </c>
      <c r="P206" t="s">
        <v>140</v>
      </c>
      <c r="R206">
        <v>12246232020</v>
      </c>
      <c r="T206">
        <v>115</v>
      </c>
      <c r="U206" t="s">
        <v>4515</v>
      </c>
      <c r="V206" t="s">
        <v>9428</v>
      </c>
      <c r="X206" t="s">
        <v>1323</v>
      </c>
      <c r="Y206" t="s">
        <v>20419</v>
      </c>
      <c r="AA206" t="s">
        <v>20420</v>
      </c>
      <c r="AB206" t="s">
        <v>161</v>
      </c>
      <c r="AC206" s="4">
        <v>39877</v>
      </c>
      <c r="AD206" t="s">
        <v>140</v>
      </c>
      <c r="AF206">
        <v>17065270732</v>
      </c>
      <c r="AH206" t="s">
        <v>20421</v>
      </c>
      <c r="AI206" t="s">
        <v>168</v>
      </c>
      <c r="AJ206" t="s">
        <v>3067</v>
      </c>
      <c r="AK206" t="s">
        <v>1304</v>
      </c>
      <c r="AL206" t="s">
        <v>148</v>
      </c>
      <c r="AM206" t="s">
        <v>3068</v>
      </c>
      <c r="AN206" t="s">
        <v>3069</v>
      </c>
      <c r="AO206" t="s">
        <v>3070</v>
      </c>
      <c r="AP206" t="s">
        <v>925</v>
      </c>
      <c r="AQ206" s="4">
        <v>83814</v>
      </c>
      <c r="AR206" t="s">
        <v>140</v>
      </c>
      <c r="AT206">
        <v>12087772654</v>
      </c>
      <c r="AV206" t="s">
        <v>3071</v>
      </c>
      <c r="AW206" t="s">
        <v>3072</v>
      </c>
      <c r="AZ206" t="s">
        <v>144</v>
      </c>
      <c r="BA206" t="s">
        <v>145</v>
      </c>
      <c r="BB206" t="s">
        <v>134</v>
      </c>
      <c r="BC206" t="s">
        <v>134</v>
      </c>
      <c r="BD206" t="s">
        <v>134</v>
      </c>
      <c r="BE206" t="s">
        <v>134</v>
      </c>
      <c r="BF206" t="s">
        <v>136</v>
      </c>
      <c r="BG206" t="s">
        <v>134</v>
      </c>
      <c r="BH206" t="s">
        <v>136</v>
      </c>
      <c r="BN206" t="s">
        <v>20422</v>
      </c>
      <c r="BO206" t="s">
        <v>676</v>
      </c>
      <c r="BP206">
        <v>40</v>
      </c>
      <c r="BQ206">
        <v>40</v>
      </c>
      <c r="BR206">
        <v>40</v>
      </c>
      <c r="BS206" s="1">
        <v>44136</v>
      </c>
      <c r="BT206" s="1">
        <v>44287</v>
      </c>
      <c r="BU206" s="1">
        <v>44136</v>
      </c>
      <c r="BV206" s="1">
        <v>44287</v>
      </c>
      <c r="BW206" t="s">
        <v>136</v>
      </c>
      <c r="BX206">
        <v>40</v>
      </c>
      <c r="BY206">
        <v>0</v>
      </c>
      <c r="BZ206">
        <v>8</v>
      </c>
      <c r="CA206">
        <v>8</v>
      </c>
      <c r="CB206">
        <v>8</v>
      </c>
      <c r="CC206">
        <v>8</v>
      </c>
      <c r="CD206">
        <v>8</v>
      </c>
      <c r="CE206">
        <v>0</v>
      </c>
      <c r="CF206" t="str">
        <f>"7:00 AM"</f>
        <v>7:00 AM</v>
      </c>
      <c r="CG206" t="str">
        <f>"4:00 PM"</f>
        <v>4:00 PM</v>
      </c>
      <c r="CH206" s="5">
        <v>11.71</v>
      </c>
      <c r="CI206" t="s">
        <v>146</v>
      </c>
      <c r="CJ206">
        <v>11.71</v>
      </c>
      <c r="CK206" t="s">
        <v>20423</v>
      </c>
      <c r="CL206" t="s">
        <v>134</v>
      </c>
      <c r="CM206" t="s">
        <v>147</v>
      </c>
      <c r="CN206" t="s">
        <v>148</v>
      </c>
      <c r="CO206" t="s">
        <v>3075</v>
      </c>
      <c r="CP206" t="s">
        <v>149</v>
      </c>
      <c r="CQ206">
        <v>0</v>
      </c>
      <c r="CR206">
        <v>0</v>
      </c>
      <c r="CS206" t="s">
        <v>136</v>
      </c>
      <c r="CT206" t="s">
        <v>136</v>
      </c>
      <c r="CU206" t="s">
        <v>136</v>
      </c>
      <c r="CV206" t="s">
        <v>136</v>
      </c>
      <c r="CW206" t="s">
        <v>134</v>
      </c>
      <c r="CX206">
        <v>75</v>
      </c>
      <c r="CY206" t="s">
        <v>134</v>
      </c>
      <c r="CZ206" t="s">
        <v>134</v>
      </c>
      <c r="DA206" t="s">
        <v>134</v>
      </c>
      <c r="DB206" t="s">
        <v>134</v>
      </c>
      <c r="DC206" t="s">
        <v>134</v>
      </c>
      <c r="DD206" t="s">
        <v>136</v>
      </c>
      <c r="DF206" t="s">
        <v>20424</v>
      </c>
      <c r="DG206" t="s">
        <v>20419</v>
      </c>
      <c r="DH206" t="s">
        <v>20420</v>
      </c>
      <c r="DI206" t="s">
        <v>161</v>
      </c>
      <c r="DJ206" s="4">
        <v>39877</v>
      </c>
      <c r="DK206" t="s">
        <v>7980</v>
      </c>
      <c r="DL206" t="s">
        <v>134</v>
      </c>
      <c r="DM206">
        <v>3</v>
      </c>
      <c r="DN206" t="s">
        <v>20425</v>
      </c>
      <c r="DO206" t="s">
        <v>1239</v>
      </c>
      <c r="DP206" t="s">
        <v>161</v>
      </c>
      <c r="DQ206" t="str">
        <f>"31824"</f>
        <v>31824</v>
      </c>
      <c r="DR206" t="s">
        <v>7657</v>
      </c>
      <c r="DS206" t="s">
        <v>296</v>
      </c>
      <c r="DT206">
        <v>1</v>
      </c>
      <c r="DU206">
        <v>7</v>
      </c>
      <c r="DV206" t="s">
        <v>134</v>
      </c>
      <c r="DW206" t="s">
        <v>134</v>
      </c>
      <c r="DX206" t="s">
        <v>134</v>
      </c>
      <c r="DY206" t="s">
        <v>134</v>
      </c>
      <c r="DZ206">
        <v>5</v>
      </c>
      <c r="EA206" t="s">
        <v>136</v>
      </c>
      <c r="EC206" s="5">
        <v>12.68</v>
      </c>
      <c r="ED206" s="5">
        <v>55</v>
      </c>
      <c r="EE206">
        <v>12296232020</v>
      </c>
      <c r="EF206" t="s">
        <v>20421</v>
      </c>
      <c r="EG206" t="s">
        <v>148</v>
      </c>
      <c r="EH206">
        <v>2</v>
      </c>
    </row>
    <row r="207" spans="1:138" ht="15" customHeight="1" x14ac:dyDescent="0.35">
      <c r="A207" t="s">
        <v>7176</v>
      </c>
      <c r="B207" t="s">
        <v>157</v>
      </c>
      <c r="C207" s="1">
        <v>44047.668741319445</v>
      </c>
      <c r="D207" s="1">
        <v>44117</v>
      </c>
      <c r="E207" t="s">
        <v>133</v>
      </c>
      <c r="F207" t="s">
        <v>134</v>
      </c>
      <c r="G207" t="s">
        <v>135</v>
      </c>
      <c r="H207" t="s">
        <v>136</v>
      </c>
      <c r="I207" t="s">
        <v>2457</v>
      </c>
      <c r="K207" t="s">
        <v>2458</v>
      </c>
      <c r="M207" t="s">
        <v>2459</v>
      </c>
      <c r="N207" t="s">
        <v>139</v>
      </c>
      <c r="O207" s="4">
        <v>33430</v>
      </c>
      <c r="P207" t="s">
        <v>140</v>
      </c>
      <c r="R207">
        <v>15619961148</v>
      </c>
      <c r="T207">
        <v>115115</v>
      </c>
      <c r="U207" t="s">
        <v>2460</v>
      </c>
      <c r="V207" t="s">
        <v>1225</v>
      </c>
      <c r="W207" t="s">
        <v>2461</v>
      </c>
      <c r="X207" t="s">
        <v>7177</v>
      </c>
      <c r="Y207" t="s">
        <v>2458</v>
      </c>
      <c r="AA207" t="s">
        <v>2459</v>
      </c>
      <c r="AB207" t="s">
        <v>139</v>
      </c>
      <c r="AC207" s="4">
        <v>33430</v>
      </c>
      <c r="AD207" t="s">
        <v>140</v>
      </c>
      <c r="AF207">
        <v>15619961148</v>
      </c>
      <c r="AH207" t="s">
        <v>1134</v>
      </c>
      <c r="AI207" t="s">
        <v>168</v>
      </c>
      <c r="AJ207" t="s">
        <v>1135</v>
      </c>
      <c r="AK207" t="s">
        <v>1136</v>
      </c>
      <c r="AL207" t="s">
        <v>229</v>
      </c>
      <c r="AM207" t="s">
        <v>1137</v>
      </c>
      <c r="AN207" t="s">
        <v>1138</v>
      </c>
      <c r="AO207" t="s">
        <v>1139</v>
      </c>
      <c r="AP207" t="s">
        <v>537</v>
      </c>
      <c r="AQ207" s="4">
        <v>28327</v>
      </c>
      <c r="AR207" t="s">
        <v>140</v>
      </c>
      <c r="AT207">
        <v>19109476004</v>
      </c>
      <c r="AV207" t="s">
        <v>1140</v>
      </c>
      <c r="AW207" t="s">
        <v>1141</v>
      </c>
      <c r="AZ207" t="s">
        <v>288</v>
      </c>
      <c r="BA207" t="s">
        <v>289</v>
      </c>
      <c r="BB207" t="s">
        <v>134</v>
      </c>
      <c r="BC207" t="s">
        <v>134</v>
      </c>
      <c r="BD207" t="s">
        <v>134</v>
      </c>
      <c r="BE207" t="s">
        <v>134</v>
      </c>
      <c r="BF207" t="s">
        <v>136</v>
      </c>
      <c r="BG207" t="s">
        <v>134</v>
      </c>
      <c r="BH207" t="s">
        <v>136</v>
      </c>
      <c r="BN207" t="s">
        <v>7178</v>
      </c>
      <c r="BO207" t="s">
        <v>7179</v>
      </c>
      <c r="BP207">
        <v>6</v>
      </c>
      <c r="BQ207">
        <v>3</v>
      </c>
      <c r="BR207">
        <v>3</v>
      </c>
      <c r="BS207" s="1">
        <v>44105</v>
      </c>
      <c r="BT207" s="1">
        <v>44347</v>
      </c>
      <c r="BU207" s="1">
        <v>44105</v>
      </c>
      <c r="BV207" s="1">
        <v>44347</v>
      </c>
      <c r="BW207" t="s">
        <v>136</v>
      </c>
      <c r="BX207">
        <v>36</v>
      </c>
      <c r="BY207">
        <v>0</v>
      </c>
      <c r="BZ207">
        <v>6</v>
      </c>
      <c r="CA207">
        <v>6</v>
      </c>
      <c r="CB207">
        <v>6</v>
      </c>
      <c r="CC207">
        <v>6</v>
      </c>
      <c r="CD207">
        <v>6</v>
      </c>
      <c r="CE207">
        <v>6</v>
      </c>
      <c r="CF207" t="str">
        <f>"7:00 AM"</f>
        <v>7:00 AM</v>
      </c>
      <c r="CG207" t="str">
        <f>"2:00 PM"</f>
        <v>2:00 PM</v>
      </c>
      <c r="CH207" s="5">
        <v>11.71</v>
      </c>
      <c r="CI207" t="s">
        <v>146</v>
      </c>
      <c r="CL207" t="s">
        <v>136</v>
      </c>
      <c r="CM207" t="s">
        <v>147</v>
      </c>
      <c r="CN207" t="s">
        <v>148</v>
      </c>
      <c r="CO207" t="s">
        <v>1142</v>
      </c>
      <c r="CP207" t="s">
        <v>149</v>
      </c>
      <c r="CQ207">
        <v>3</v>
      </c>
      <c r="CR207">
        <v>0</v>
      </c>
      <c r="CS207" t="s">
        <v>136</v>
      </c>
      <c r="CT207" t="s">
        <v>136</v>
      </c>
      <c r="CU207" t="s">
        <v>136</v>
      </c>
      <c r="CV207" t="s">
        <v>134</v>
      </c>
      <c r="CW207" t="s">
        <v>134</v>
      </c>
      <c r="CX207">
        <v>50</v>
      </c>
      <c r="CY207" t="s">
        <v>134</v>
      </c>
      <c r="CZ207" t="s">
        <v>134</v>
      </c>
      <c r="DA207" t="s">
        <v>134</v>
      </c>
      <c r="DB207" t="s">
        <v>134</v>
      </c>
      <c r="DC207" t="s">
        <v>134</v>
      </c>
      <c r="DD207" t="s">
        <v>136</v>
      </c>
      <c r="DF207" t="s">
        <v>2465</v>
      </c>
      <c r="DG207" t="s">
        <v>7180</v>
      </c>
      <c r="DH207" t="s">
        <v>2467</v>
      </c>
      <c r="DI207" t="s">
        <v>139</v>
      </c>
      <c r="DJ207" s="4">
        <v>33034</v>
      </c>
      <c r="DK207" t="s">
        <v>2468</v>
      </c>
      <c r="DL207" t="s">
        <v>134</v>
      </c>
      <c r="DM207">
        <v>17</v>
      </c>
      <c r="DN207" t="s">
        <v>7181</v>
      </c>
      <c r="DO207" t="s">
        <v>7182</v>
      </c>
      <c r="DP207" t="s">
        <v>139</v>
      </c>
      <c r="DQ207" t="str">
        <f>"33034"</f>
        <v>33034</v>
      </c>
      <c r="DR207" t="s">
        <v>2468</v>
      </c>
      <c r="DS207" t="s">
        <v>7183</v>
      </c>
      <c r="DT207">
        <v>1</v>
      </c>
      <c r="DU207">
        <v>3</v>
      </c>
      <c r="DV207" t="s">
        <v>134</v>
      </c>
      <c r="DW207" t="s">
        <v>134</v>
      </c>
      <c r="DX207" t="s">
        <v>134</v>
      </c>
      <c r="DY207" t="s">
        <v>136</v>
      </c>
      <c r="DZ207">
        <v>1</v>
      </c>
      <c r="EA207" t="s">
        <v>136</v>
      </c>
      <c r="EC207" s="5">
        <v>12.68</v>
      </c>
      <c r="ED207" s="5">
        <v>55</v>
      </c>
      <c r="EE207">
        <v>15619961148</v>
      </c>
      <c r="EF207" t="s">
        <v>148</v>
      </c>
      <c r="EG207" t="s">
        <v>1145</v>
      </c>
      <c r="EH207">
        <v>0</v>
      </c>
    </row>
    <row r="208" spans="1:138" ht="15" customHeight="1" x14ac:dyDescent="0.35">
      <c r="A208" t="s">
        <v>7200</v>
      </c>
      <c r="B208" t="s">
        <v>157</v>
      </c>
      <c r="C208" s="1">
        <v>44063.469533680553</v>
      </c>
      <c r="D208" s="1">
        <v>44117</v>
      </c>
      <c r="E208" t="s">
        <v>133</v>
      </c>
      <c r="F208" t="s">
        <v>136</v>
      </c>
      <c r="G208" t="s">
        <v>135</v>
      </c>
      <c r="H208" t="s">
        <v>136</v>
      </c>
      <c r="I208" t="s">
        <v>7201</v>
      </c>
      <c r="K208" t="s">
        <v>7202</v>
      </c>
      <c r="M208" t="s">
        <v>2853</v>
      </c>
      <c r="N208" t="s">
        <v>720</v>
      </c>
      <c r="O208" s="4">
        <v>39169</v>
      </c>
      <c r="P208" t="s">
        <v>140</v>
      </c>
      <c r="R208">
        <v>16627468875</v>
      </c>
      <c r="T208">
        <v>4841</v>
      </c>
      <c r="U208" t="s">
        <v>4684</v>
      </c>
      <c r="V208" t="s">
        <v>1665</v>
      </c>
      <c r="W208" t="s">
        <v>2011</v>
      </c>
      <c r="X208" t="s">
        <v>164</v>
      </c>
      <c r="Y208" t="s">
        <v>7202</v>
      </c>
      <c r="AA208" t="s">
        <v>2853</v>
      </c>
      <c r="AB208" t="s">
        <v>720</v>
      </c>
      <c r="AC208" s="4">
        <v>39169</v>
      </c>
      <c r="AD208" t="s">
        <v>140</v>
      </c>
      <c r="AF208">
        <v>16627468875</v>
      </c>
      <c r="AH208" t="s">
        <v>7203</v>
      </c>
      <c r="AI208" t="s">
        <v>168</v>
      </c>
      <c r="AJ208" t="s">
        <v>725</v>
      </c>
      <c r="AK208" t="s">
        <v>2767</v>
      </c>
      <c r="AL208" t="s">
        <v>2768</v>
      </c>
      <c r="AM208" t="s">
        <v>728</v>
      </c>
      <c r="AN208" t="s">
        <v>729</v>
      </c>
      <c r="AO208" t="s">
        <v>730</v>
      </c>
      <c r="AP208" t="s">
        <v>720</v>
      </c>
      <c r="AQ208" s="4">
        <v>38930</v>
      </c>
      <c r="AR208" t="s">
        <v>140</v>
      </c>
      <c r="AT208">
        <v>16623854219</v>
      </c>
      <c r="AV208" t="s">
        <v>2769</v>
      </c>
      <c r="AW208" t="s">
        <v>732</v>
      </c>
      <c r="AZ208" t="s">
        <v>821</v>
      </c>
      <c r="BA208" t="s">
        <v>822</v>
      </c>
      <c r="BB208" t="s">
        <v>136</v>
      </c>
      <c r="BC208" t="s">
        <v>136</v>
      </c>
      <c r="BD208" t="s">
        <v>148</v>
      </c>
      <c r="BE208" t="s">
        <v>136</v>
      </c>
      <c r="BF208" t="s">
        <v>136</v>
      </c>
      <c r="BG208" t="s">
        <v>134</v>
      </c>
      <c r="BH208" t="s">
        <v>136</v>
      </c>
      <c r="BN208" t="s">
        <v>7204</v>
      </c>
      <c r="BO208" t="s">
        <v>4362</v>
      </c>
      <c r="BP208">
        <v>2</v>
      </c>
      <c r="BQ208">
        <v>2</v>
      </c>
      <c r="BR208">
        <v>2</v>
      </c>
      <c r="BS208" s="1">
        <v>44136</v>
      </c>
      <c r="BT208" s="1">
        <v>44228</v>
      </c>
      <c r="BU208" s="1">
        <v>44136</v>
      </c>
      <c r="BV208" s="1">
        <v>44228</v>
      </c>
      <c r="BW208" t="s">
        <v>136</v>
      </c>
      <c r="BX208">
        <v>49.98</v>
      </c>
      <c r="BY208">
        <v>0</v>
      </c>
      <c r="BZ208">
        <v>8.33</v>
      </c>
      <c r="CA208">
        <v>8.33</v>
      </c>
      <c r="CB208">
        <v>8.33</v>
      </c>
      <c r="CC208">
        <v>8.33</v>
      </c>
      <c r="CD208">
        <v>8.33</v>
      </c>
      <c r="CE208">
        <v>8.33</v>
      </c>
      <c r="CF208" t="str">
        <f>"8:00 AM"</f>
        <v>8:00 AM</v>
      </c>
      <c r="CG208" t="str">
        <f>"4:10 PM"</f>
        <v>4:10 PM</v>
      </c>
      <c r="CH208" s="5">
        <v>11.83</v>
      </c>
      <c r="CI208" t="s">
        <v>146</v>
      </c>
      <c r="CL208" t="s">
        <v>134</v>
      </c>
      <c r="CM208" t="s">
        <v>147</v>
      </c>
      <c r="CN208" t="s">
        <v>148</v>
      </c>
      <c r="CO208" t="s">
        <v>3032</v>
      </c>
      <c r="CP208" t="s">
        <v>149</v>
      </c>
      <c r="CQ208">
        <v>3</v>
      </c>
      <c r="CR208">
        <v>0</v>
      </c>
      <c r="CS208" t="s">
        <v>136</v>
      </c>
      <c r="CT208" t="s">
        <v>134</v>
      </c>
      <c r="CU208" t="s">
        <v>136</v>
      </c>
      <c r="CV208" t="s">
        <v>136</v>
      </c>
      <c r="CW208" t="s">
        <v>134</v>
      </c>
      <c r="CX208">
        <v>100</v>
      </c>
      <c r="CY208" t="s">
        <v>136</v>
      </c>
      <c r="CZ208" t="s">
        <v>136</v>
      </c>
      <c r="DA208" t="s">
        <v>136</v>
      </c>
      <c r="DB208" t="s">
        <v>136</v>
      </c>
      <c r="DC208" t="s">
        <v>136</v>
      </c>
      <c r="DD208" t="s">
        <v>136</v>
      </c>
      <c r="DF208" t="s">
        <v>7205</v>
      </c>
      <c r="DG208" t="s">
        <v>7202</v>
      </c>
      <c r="DH208" t="s">
        <v>2853</v>
      </c>
      <c r="DI208" t="s">
        <v>720</v>
      </c>
      <c r="DJ208" s="4">
        <v>39169</v>
      </c>
      <c r="DK208" t="s">
        <v>2854</v>
      </c>
      <c r="DL208" t="s">
        <v>136</v>
      </c>
      <c r="DM208">
        <v>1</v>
      </c>
      <c r="DN208" t="s">
        <v>7206</v>
      </c>
      <c r="DO208" t="s">
        <v>3026</v>
      </c>
      <c r="DP208" t="s">
        <v>720</v>
      </c>
      <c r="DQ208" t="str">
        <f>"38924"</f>
        <v>38924</v>
      </c>
      <c r="DR208" t="s">
        <v>2854</v>
      </c>
      <c r="DS208" t="s">
        <v>7207</v>
      </c>
      <c r="DT208">
        <v>2</v>
      </c>
      <c r="DU208">
        <v>2</v>
      </c>
      <c r="DV208" t="s">
        <v>134</v>
      </c>
      <c r="DW208" t="s">
        <v>134</v>
      </c>
      <c r="DX208" t="s">
        <v>134</v>
      </c>
      <c r="DY208" t="s">
        <v>136</v>
      </c>
      <c r="DZ208">
        <v>1</v>
      </c>
      <c r="EA208" t="s">
        <v>136</v>
      </c>
      <c r="EC208" s="5">
        <v>12.68</v>
      </c>
      <c r="ED208" s="5">
        <v>55</v>
      </c>
      <c r="EE208">
        <v>16627468875</v>
      </c>
      <c r="EF208" t="s">
        <v>7203</v>
      </c>
      <c r="EG208" t="s">
        <v>148</v>
      </c>
      <c r="EH208">
        <v>1</v>
      </c>
    </row>
    <row r="209" spans="1:138" ht="15" customHeight="1" x14ac:dyDescent="0.35">
      <c r="A209" t="s">
        <v>8726</v>
      </c>
      <c r="B209" t="s">
        <v>157</v>
      </c>
      <c r="C209" s="1">
        <v>44088.603183912041</v>
      </c>
      <c r="D209" s="1">
        <v>44117</v>
      </c>
      <c r="E209" t="s">
        <v>133</v>
      </c>
      <c r="F209" t="s">
        <v>136</v>
      </c>
      <c r="G209" t="s">
        <v>135</v>
      </c>
      <c r="H209" t="s">
        <v>136</v>
      </c>
      <c r="I209" t="s">
        <v>8727</v>
      </c>
      <c r="J209" t="s">
        <v>8728</v>
      </c>
      <c r="K209" t="s">
        <v>8729</v>
      </c>
      <c r="M209" t="s">
        <v>1048</v>
      </c>
      <c r="N209" t="s">
        <v>139</v>
      </c>
      <c r="O209" s="4">
        <v>33563</v>
      </c>
      <c r="P209" t="s">
        <v>140</v>
      </c>
      <c r="R209">
        <v>18137590765</v>
      </c>
      <c r="T209">
        <v>111219</v>
      </c>
      <c r="U209" t="s">
        <v>8730</v>
      </c>
      <c r="V209" t="s">
        <v>2720</v>
      </c>
      <c r="X209" t="s">
        <v>8731</v>
      </c>
      <c r="Y209" t="s">
        <v>8729</v>
      </c>
      <c r="AA209" t="s">
        <v>1048</v>
      </c>
      <c r="AB209" t="s">
        <v>139</v>
      </c>
      <c r="AC209" s="4">
        <v>33563</v>
      </c>
      <c r="AD209" t="s">
        <v>140</v>
      </c>
      <c r="AF209">
        <v>18137590765</v>
      </c>
      <c r="AH209" t="s">
        <v>8732</v>
      </c>
      <c r="AI209" t="s">
        <v>226</v>
      </c>
      <c r="AJ209" t="s">
        <v>481</v>
      </c>
      <c r="AK209" t="s">
        <v>482</v>
      </c>
      <c r="AL209" t="s">
        <v>483</v>
      </c>
      <c r="AM209" t="s">
        <v>484</v>
      </c>
      <c r="AO209" t="s">
        <v>485</v>
      </c>
      <c r="AP209" t="s">
        <v>139</v>
      </c>
      <c r="AQ209" s="4">
        <v>33825</v>
      </c>
      <c r="AR209" t="s">
        <v>140</v>
      </c>
      <c r="AT209">
        <v>18632019211</v>
      </c>
      <c r="AV209" t="s">
        <v>8733</v>
      </c>
      <c r="AW209" t="s">
        <v>488</v>
      </c>
      <c r="AX209" t="s">
        <v>139</v>
      </c>
      <c r="AY209" t="s">
        <v>489</v>
      </c>
      <c r="AZ209" t="s">
        <v>175</v>
      </c>
      <c r="BA209" t="s">
        <v>176</v>
      </c>
      <c r="BB209" t="s">
        <v>136</v>
      </c>
      <c r="BC209" t="s">
        <v>136</v>
      </c>
      <c r="BD209" t="s">
        <v>148</v>
      </c>
      <c r="BE209" t="s">
        <v>136</v>
      </c>
      <c r="BF209" t="s">
        <v>136</v>
      </c>
      <c r="BG209" t="s">
        <v>134</v>
      </c>
      <c r="BH209" t="s">
        <v>136</v>
      </c>
      <c r="BI209" t="s">
        <v>148</v>
      </c>
      <c r="BJ209" t="s">
        <v>148</v>
      </c>
      <c r="BK209" t="s">
        <v>148</v>
      </c>
      <c r="BN209" t="s">
        <v>8734</v>
      </c>
      <c r="BO209" t="s">
        <v>176</v>
      </c>
      <c r="BP209">
        <v>300</v>
      </c>
      <c r="BQ209">
        <v>300</v>
      </c>
      <c r="BR209">
        <v>300</v>
      </c>
      <c r="BS209" s="1">
        <v>44155</v>
      </c>
      <c r="BT209" s="1">
        <v>44330</v>
      </c>
      <c r="BU209" s="1">
        <v>44155</v>
      </c>
      <c r="BV209" s="1">
        <v>44330</v>
      </c>
      <c r="BW209" t="s">
        <v>136</v>
      </c>
      <c r="BX209">
        <v>36</v>
      </c>
      <c r="BY209">
        <v>0</v>
      </c>
      <c r="BZ209">
        <v>6</v>
      </c>
      <c r="CA209">
        <v>6</v>
      </c>
      <c r="CB209">
        <v>6</v>
      </c>
      <c r="CC209">
        <v>6</v>
      </c>
      <c r="CD209">
        <v>6</v>
      </c>
      <c r="CE209">
        <v>6</v>
      </c>
      <c r="CF209" t="str">
        <f>"7:00 AM"</f>
        <v>7:00 AM</v>
      </c>
      <c r="CG209" t="str">
        <f>"8:00 PM"</f>
        <v>8:00 PM</v>
      </c>
      <c r="CH209" s="5">
        <v>11.71</v>
      </c>
      <c r="CI209" t="s">
        <v>146</v>
      </c>
      <c r="CL209" t="s">
        <v>136</v>
      </c>
      <c r="CM209" t="s">
        <v>147</v>
      </c>
      <c r="CN209" t="s">
        <v>148</v>
      </c>
      <c r="CO209" t="s">
        <v>492</v>
      </c>
      <c r="CP209" t="s">
        <v>149</v>
      </c>
      <c r="CQ209">
        <v>3</v>
      </c>
      <c r="CR209">
        <v>0</v>
      </c>
      <c r="CS209" t="s">
        <v>136</v>
      </c>
      <c r="CT209" t="s">
        <v>136</v>
      </c>
      <c r="CU209" t="s">
        <v>134</v>
      </c>
      <c r="CV209" t="s">
        <v>134</v>
      </c>
      <c r="CW209" t="s">
        <v>134</v>
      </c>
      <c r="CX209">
        <v>3</v>
      </c>
      <c r="CY209" t="s">
        <v>134</v>
      </c>
      <c r="CZ209" t="s">
        <v>134</v>
      </c>
      <c r="DA209" t="s">
        <v>134</v>
      </c>
      <c r="DB209" t="s">
        <v>134</v>
      </c>
      <c r="DC209" t="s">
        <v>134</v>
      </c>
      <c r="DD209" t="s">
        <v>136</v>
      </c>
      <c r="DF209" s="2" t="s">
        <v>8735</v>
      </c>
      <c r="DG209" t="s">
        <v>8736</v>
      </c>
      <c r="DH209" t="s">
        <v>477</v>
      </c>
      <c r="DI209" t="s">
        <v>139</v>
      </c>
      <c r="DJ209" s="4">
        <v>34142</v>
      </c>
      <c r="DK209" t="s">
        <v>495</v>
      </c>
      <c r="DL209" t="s">
        <v>136</v>
      </c>
      <c r="DM209">
        <v>1</v>
      </c>
      <c r="DN209" t="s">
        <v>8737</v>
      </c>
      <c r="DO209" t="s">
        <v>477</v>
      </c>
      <c r="DP209" t="s">
        <v>139</v>
      </c>
      <c r="DQ209" t="str">
        <f>"34143"</f>
        <v>34143</v>
      </c>
      <c r="DR209" t="s">
        <v>495</v>
      </c>
      <c r="DS209" t="s">
        <v>497</v>
      </c>
      <c r="DT209">
        <v>2</v>
      </c>
      <c r="DU209">
        <v>11</v>
      </c>
      <c r="DV209" t="s">
        <v>136</v>
      </c>
      <c r="DW209" t="s">
        <v>134</v>
      </c>
      <c r="DX209" t="s">
        <v>134</v>
      </c>
      <c r="DY209" t="s">
        <v>134</v>
      </c>
      <c r="DZ209">
        <v>14</v>
      </c>
      <c r="EA209" t="s">
        <v>136</v>
      </c>
      <c r="EC209" s="5">
        <v>12.68</v>
      </c>
      <c r="ED209" s="5">
        <v>55</v>
      </c>
      <c r="EE209">
        <v>18137590765</v>
      </c>
      <c r="EF209" t="s">
        <v>8738</v>
      </c>
      <c r="EG209" t="s">
        <v>148</v>
      </c>
      <c r="EH209">
        <v>0</v>
      </c>
    </row>
    <row r="210" spans="1:138" ht="15" customHeight="1" x14ac:dyDescent="0.35">
      <c r="A210" t="s">
        <v>24070</v>
      </c>
      <c r="B210" t="s">
        <v>132</v>
      </c>
      <c r="C210" s="1">
        <v>44084.61014074074</v>
      </c>
      <c r="D210" s="1">
        <v>44117</v>
      </c>
      <c r="E210" t="s">
        <v>133</v>
      </c>
      <c r="F210" t="s">
        <v>136</v>
      </c>
      <c r="G210" t="s">
        <v>135</v>
      </c>
      <c r="H210" t="s">
        <v>136</v>
      </c>
      <c r="I210" t="s">
        <v>2174</v>
      </c>
      <c r="K210" t="s">
        <v>2175</v>
      </c>
      <c r="M210" t="s">
        <v>1674</v>
      </c>
      <c r="N210" t="s">
        <v>529</v>
      </c>
      <c r="O210" s="4">
        <v>46746</v>
      </c>
      <c r="P210" t="s">
        <v>140</v>
      </c>
      <c r="R210">
        <v>12605623900</v>
      </c>
      <c r="T210">
        <v>111191</v>
      </c>
      <c r="U210" t="s">
        <v>2176</v>
      </c>
      <c r="V210" t="s">
        <v>2177</v>
      </c>
      <c r="X210" t="s">
        <v>2178</v>
      </c>
      <c r="Y210" t="s">
        <v>2175</v>
      </c>
      <c r="AA210" t="s">
        <v>1674</v>
      </c>
      <c r="AB210" t="s">
        <v>529</v>
      </c>
      <c r="AC210" s="4">
        <v>46746</v>
      </c>
      <c r="AD210" t="s">
        <v>140</v>
      </c>
      <c r="AF210">
        <v>12605623900</v>
      </c>
      <c r="AH210" t="s">
        <v>148</v>
      </c>
      <c r="AI210" t="s">
        <v>168</v>
      </c>
      <c r="AJ210" t="s">
        <v>456</v>
      </c>
      <c r="AK210" t="s">
        <v>457</v>
      </c>
      <c r="AM210" t="s">
        <v>458</v>
      </c>
      <c r="AO210" t="s">
        <v>459</v>
      </c>
      <c r="AP210" t="s">
        <v>460</v>
      </c>
      <c r="AQ210" s="4">
        <v>73737</v>
      </c>
      <c r="AR210" t="s">
        <v>140</v>
      </c>
      <c r="AT210">
        <v>15802274747</v>
      </c>
      <c r="AV210" t="s">
        <v>461</v>
      </c>
      <c r="AW210" t="s">
        <v>462</v>
      </c>
      <c r="AZ210" t="s">
        <v>540</v>
      </c>
      <c r="BA210" t="s">
        <v>541</v>
      </c>
      <c r="BB210" t="s">
        <v>136</v>
      </c>
      <c r="BC210" t="s">
        <v>136</v>
      </c>
      <c r="BD210" t="s">
        <v>148</v>
      </c>
      <c r="BE210" t="s">
        <v>136</v>
      </c>
      <c r="BF210" t="s">
        <v>136</v>
      </c>
      <c r="BG210" t="s">
        <v>134</v>
      </c>
      <c r="BH210" t="s">
        <v>136</v>
      </c>
      <c r="BN210" t="s">
        <v>24071</v>
      </c>
      <c r="BO210" t="s">
        <v>1694</v>
      </c>
      <c r="BP210">
        <v>10</v>
      </c>
      <c r="BQ210">
        <v>10</v>
      </c>
      <c r="BS210" s="1">
        <v>44146</v>
      </c>
      <c r="BT210" s="1">
        <v>44206</v>
      </c>
      <c r="BU210" s="1">
        <v>44146</v>
      </c>
      <c r="BV210" s="1">
        <v>44206</v>
      </c>
      <c r="BW210" t="s">
        <v>136</v>
      </c>
      <c r="BX210">
        <v>40</v>
      </c>
      <c r="BY210">
        <v>0</v>
      </c>
      <c r="BZ210">
        <v>8</v>
      </c>
      <c r="CA210">
        <v>8</v>
      </c>
      <c r="CB210">
        <v>8</v>
      </c>
      <c r="CC210">
        <v>8</v>
      </c>
      <c r="CD210">
        <v>8</v>
      </c>
      <c r="CE210">
        <v>0</v>
      </c>
      <c r="CF210" t="str">
        <f>"8:00 AM"</f>
        <v>8:00 AM</v>
      </c>
      <c r="CG210" t="str">
        <f>"5:00 PM"</f>
        <v>5:00 PM</v>
      </c>
      <c r="CH210" s="5">
        <v>14.52</v>
      </c>
      <c r="CI210" t="s">
        <v>146</v>
      </c>
      <c r="CL210" t="s">
        <v>136</v>
      </c>
      <c r="CM210" t="s">
        <v>147</v>
      </c>
      <c r="CN210" t="s">
        <v>148</v>
      </c>
      <c r="CO210" t="s">
        <v>465</v>
      </c>
      <c r="CP210" t="s">
        <v>149</v>
      </c>
      <c r="CQ210">
        <v>3</v>
      </c>
      <c r="CR210">
        <v>0</v>
      </c>
      <c r="CS210" t="s">
        <v>136</v>
      </c>
      <c r="CT210" t="s">
        <v>134</v>
      </c>
      <c r="CU210" t="s">
        <v>136</v>
      </c>
      <c r="CV210" t="s">
        <v>134</v>
      </c>
      <c r="CW210" t="s">
        <v>134</v>
      </c>
      <c r="CX210">
        <v>75</v>
      </c>
      <c r="CY210" t="s">
        <v>134</v>
      </c>
      <c r="CZ210" t="s">
        <v>134</v>
      </c>
      <c r="DA210" t="s">
        <v>134</v>
      </c>
      <c r="DB210" t="s">
        <v>136</v>
      </c>
      <c r="DC210" t="s">
        <v>134</v>
      </c>
      <c r="DD210" t="s">
        <v>136</v>
      </c>
      <c r="DF210" t="s">
        <v>466</v>
      </c>
      <c r="DG210" t="s">
        <v>2175</v>
      </c>
      <c r="DH210" t="s">
        <v>1674</v>
      </c>
      <c r="DI210" t="s">
        <v>529</v>
      </c>
      <c r="DJ210" s="4">
        <v>46746</v>
      </c>
      <c r="DK210" t="s">
        <v>1683</v>
      </c>
      <c r="DL210" t="s">
        <v>134</v>
      </c>
      <c r="DM210">
        <v>2</v>
      </c>
      <c r="DN210" t="s">
        <v>24072</v>
      </c>
      <c r="DO210" t="s">
        <v>2180</v>
      </c>
      <c r="DP210" t="s">
        <v>2120</v>
      </c>
      <c r="DQ210" t="str">
        <f>"49091"</f>
        <v>49091</v>
      </c>
      <c r="DR210" t="s">
        <v>2181</v>
      </c>
      <c r="DS210" t="s">
        <v>296</v>
      </c>
      <c r="DT210">
        <v>8</v>
      </c>
      <c r="DU210">
        <v>8</v>
      </c>
      <c r="DV210" t="s">
        <v>134</v>
      </c>
      <c r="DW210" t="s">
        <v>134</v>
      </c>
      <c r="DX210" t="s">
        <v>134</v>
      </c>
      <c r="DY210" t="s">
        <v>134</v>
      </c>
      <c r="DZ210">
        <v>2</v>
      </c>
      <c r="EA210" t="s">
        <v>136</v>
      </c>
      <c r="EC210" s="5">
        <v>12.68</v>
      </c>
      <c r="ED210" s="5">
        <v>55</v>
      </c>
      <c r="EE210">
        <v>12605623900</v>
      </c>
      <c r="EF210" t="s">
        <v>2182</v>
      </c>
      <c r="EG210" t="s">
        <v>148</v>
      </c>
      <c r="EH210">
        <v>0</v>
      </c>
    </row>
    <row r="211" spans="1:138" ht="15" customHeight="1" x14ac:dyDescent="0.35">
      <c r="A211" t="s">
        <v>25383</v>
      </c>
      <c r="B211" t="s">
        <v>157</v>
      </c>
      <c r="C211" s="1">
        <v>44089.450351388892</v>
      </c>
      <c r="D211" s="1">
        <v>44117</v>
      </c>
      <c r="E211" t="s">
        <v>133</v>
      </c>
      <c r="F211" t="s">
        <v>134</v>
      </c>
      <c r="G211" t="s">
        <v>135</v>
      </c>
      <c r="H211" t="s">
        <v>136</v>
      </c>
      <c r="I211" t="s">
        <v>25384</v>
      </c>
      <c r="K211" t="s">
        <v>25385</v>
      </c>
      <c r="M211" t="s">
        <v>520</v>
      </c>
      <c r="N211" t="s">
        <v>139</v>
      </c>
      <c r="O211" s="4">
        <v>34266</v>
      </c>
      <c r="P211" t="s">
        <v>140</v>
      </c>
      <c r="R211">
        <v>18637225659</v>
      </c>
      <c r="T211">
        <v>1151</v>
      </c>
      <c r="U211" t="s">
        <v>2151</v>
      </c>
      <c r="V211" t="s">
        <v>163</v>
      </c>
      <c r="W211" t="s">
        <v>687</v>
      </c>
      <c r="X211" t="s">
        <v>429</v>
      </c>
      <c r="Y211" t="s">
        <v>25386</v>
      </c>
      <c r="AA211" t="s">
        <v>520</v>
      </c>
      <c r="AB211" t="s">
        <v>139</v>
      </c>
      <c r="AC211" s="4">
        <v>34266</v>
      </c>
      <c r="AD211" t="s">
        <v>140</v>
      </c>
      <c r="AF211">
        <v>18637225659</v>
      </c>
      <c r="AH211" t="s">
        <v>2325</v>
      </c>
      <c r="AI211" t="s">
        <v>168</v>
      </c>
      <c r="AJ211" t="s">
        <v>4942</v>
      </c>
      <c r="AK211" t="s">
        <v>4943</v>
      </c>
      <c r="AM211" t="s">
        <v>4944</v>
      </c>
      <c r="AO211" t="s">
        <v>152</v>
      </c>
      <c r="AP211" t="s">
        <v>139</v>
      </c>
      <c r="AQ211" s="4">
        <v>33852</v>
      </c>
      <c r="AR211" t="s">
        <v>140</v>
      </c>
      <c r="AS211" t="s">
        <v>4945</v>
      </c>
      <c r="AT211">
        <v>18634655550</v>
      </c>
      <c r="AV211" t="s">
        <v>4946</v>
      </c>
      <c r="AW211" t="s">
        <v>2330</v>
      </c>
      <c r="AZ211" t="s">
        <v>175</v>
      </c>
      <c r="BA211" t="s">
        <v>176</v>
      </c>
      <c r="BB211" t="s">
        <v>134</v>
      </c>
      <c r="BC211" t="s">
        <v>134</v>
      </c>
      <c r="BD211" t="s">
        <v>134</v>
      </c>
      <c r="BE211" t="s">
        <v>134</v>
      </c>
      <c r="BF211" t="s">
        <v>136</v>
      </c>
      <c r="BG211" t="s">
        <v>134</v>
      </c>
      <c r="BH211" t="s">
        <v>136</v>
      </c>
      <c r="BN211" t="s">
        <v>25387</v>
      </c>
      <c r="BO211" t="s">
        <v>179</v>
      </c>
      <c r="BP211">
        <v>45</v>
      </c>
      <c r="BQ211">
        <v>45</v>
      </c>
      <c r="BR211">
        <v>45</v>
      </c>
      <c r="BS211" s="1">
        <v>44150</v>
      </c>
      <c r="BT211" s="1">
        <v>44348</v>
      </c>
      <c r="BU211" s="1">
        <v>44150</v>
      </c>
      <c r="BV211" s="1">
        <v>44348</v>
      </c>
      <c r="BW211" t="s">
        <v>136</v>
      </c>
      <c r="BX211">
        <v>36</v>
      </c>
      <c r="BY211">
        <v>0</v>
      </c>
      <c r="BZ211">
        <v>6</v>
      </c>
      <c r="CA211">
        <v>6</v>
      </c>
      <c r="CB211">
        <v>6</v>
      </c>
      <c r="CC211">
        <v>6</v>
      </c>
      <c r="CD211">
        <v>6</v>
      </c>
      <c r="CE211">
        <v>6</v>
      </c>
      <c r="CF211" t="str">
        <f>"7:30 AM"</f>
        <v>7:30 AM</v>
      </c>
      <c r="CG211" t="str">
        <f>"1:30 PM"</f>
        <v>1:30 PM</v>
      </c>
      <c r="CH211" s="5">
        <v>11.71</v>
      </c>
      <c r="CI211" t="s">
        <v>146</v>
      </c>
      <c r="CJ211">
        <v>0.9</v>
      </c>
      <c r="CK211" t="s">
        <v>23388</v>
      </c>
      <c r="CL211" t="s">
        <v>134</v>
      </c>
      <c r="CM211" t="s">
        <v>147</v>
      </c>
      <c r="CN211" t="s">
        <v>148</v>
      </c>
      <c r="CO211" t="s">
        <v>2333</v>
      </c>
      <c r="CP211" t="s">
        <v>149</v>
      </c>
      <c r="CQ211">
        <v>1</v>
      </c>
      <c r="CR211">
        <v>0</v>
      </c>
      <c r="CS211" t="s">
        <v>136</v>
      </c>
      <c r="CT211" t="s">
        <v>136</v>
      </c>
      <c r="CU211" t="s">
        <v>136</v>
      </c>
      <c r="CV211" t="s">
        <v>136</v>
      </c>
      <c r="CW211" t="s">
        <v>134</v>
      </c>
      <c r="CX211">
        <v>100</v>
      </c>
      <c r="CY211" t="s">
        <v>134</v>
      </c>
      <c r="CZ211" t="s">
        <v>134</v>
      </c>
      <c r="DA211" t="s">
        <v>134</v>
      </c>
      <c r="DB211" t="s">
        <v>134</v>
      </c>
      <c r="DC211" t="s">
        <v>134</v>
      </c>
      <c r="DD211" t="s">
        <v>136</v>
      </c>
      <c r="DF211" t="s">
        <v>2334</v>
      </c>
      <c r="DG211" t="s">
        <v>25388</v>
      </c>
      <c r="DH211" t="s">
        <v>316</v>
      </c>
      <c r="DI211" t="s">
        <v>139</v>
      </c>
      <c r="DJ211" s="4">
        <v>33982</v>
      </c>
      <c r="DK211" t="s">
        <v>317</v>
      </c>
      <c r="DL211" t="s">
        <v>134</v>
      </c>
      <c r="DM211">
        <v>3</v>
      </c>
      <c r="DN211" t="s">
        <v>25389</v>
      </c>
      <c r="DO211" t="s">
        <v>520</v>
      </c>
      <c r="DP211" t="s">
        <v>139</v>
      </c>
      <c r="DQ211" t="str">
        <f>"34266"</f>
        <v>34266</v>
      </c>
      <c r="DR211" t="s">
        <v>521</v>
      </c>
      <c r="DS211" t="s">
        <v>830</v>
      </c>
      <c r="DT211">
        <v>1</v>
      </c>
      <c r="DU211">
        <v>18</v>
      </c>
      <c r="DV211" t="s">
        <v>134</v>
      </c>
      <c r="DW211" t="s">
        <v>134</v>
      </c>
      <c r="DX211" t="s">
        <v>134</v>
      </c>
      <c r="DY211" t="s">
        <v>134</v>
      </c>
      <c r="DZ211">
        <v>3</v>
      </c>
      <c r="EA211" t="s">
        <v>136</v>
      </c>
      <c r="EC211" s="5">
        <v>12.68</v>
      </c>
      <c r="ED211" s="5">
        <v>55</v>
      </c>
      <c r="EE211">
        <v>18637225659</v>
      </c>
      <c r="EF211" t="s">
        <v>25390</v>
      </c>
      <c r="EG211" t="s">
        <v>148</v>
      </c>
      <c r="EH211">
        <v>1</v>
      </c>
    </row>
    <row r="212" spans="1:138" ht="15" customHeight="1" x14ac:dyDescent="0.35">
      <c r="A212" t="s">
        <v>3023</v>
      </c>
      <c r="B212" t="s">
        <v>157</v>
      </c>
      <c r="C212" s="1">
        <v>44081.646632060183</v>
      </c>
      <c r="D212" s="1">
        <v>44117</v>
      </c>
      <c r="E212" t="s">
        <v>133</v>
      </c>
      <c r="F212" t="s">
        <v>136</v>
      </c>
      <c r="G212" t="s">
        <v>135</v>
      </c>
      <c r="H212" t="s">
        <v>136</v>
      </c>
      <c r="I212" t="s">
        <v>3024</v>
      </c>
      <c r="K212" t="s">
        <v>3025</v>
      </c>
      <c r="M212" t="s">
        <v>3026</v>
      </c>
      <c r="N212" t="s">
        <v>720</v>
      </c>
      <c r="O212" s="4">
        <v>38924</v>
      </c>
      <c r="P212" t="s">
        <v>140</v>
      </c>
      <c r="R212">
        <v>16624750479</v>
      </c>
      <c r="T212">
        <v>1111</v>
      </c>
      <c r="U212" t="s">
        <v>3027</v>
      </c>
      <c r="V212" t="s">
        <v>3028</v>
      </c>
      <c r="X212" t="s">
        <v>723</v>
      </c>
      <c r="Y212" t="s">
        <v>3029</v>
      </c>
      <c r="AA212" t="s">
        <v>2853</v>
      </c>
      <c r="AB212" t="s">
        <v>720</v>
      </c>
      <c r="AC212" s="4">
        <v>39169</v>
      </c>
      <c r="AD212" t="s">
        <v>140</v>
      </c>
      <c r="AF212">
        <v>16624750479</v>
      </c>
      <c r="AH212" t="s">
        <v>3030</v>
      </c>
      <c r="AI212" t="s">
        <v>168</v>
      </c>
      <c r="AJ212" t="s">
        <v>725</v>
      </c>
      <c r="AK212" t="s">
        <v>2767</v>
      </c>
      <c r="AL212" t="s">
        <v>2768</v>
      </c>
      <c r="AM212" t="s">
        <v>728</v>
      </c>
      <c r="AN212" t="s">
        <v>729</v>
      </c>
      <c r="AO212" t="s">
        <v>730</v>
      </c>
      <c r="AP212" t="s">
        <v>720</v>
      </c>
      <c r="AQ212" s="4">
        <v>38930</v>
      </c>
      <c r="AR212" t="s">
        <v>140</v>
      </c>
      <c r="AT212">
        <v>16623854219</v>
      </c>
      <c r="AV212" t="s">
        <v>2769</v>
      </c>
      <c r="AW212" t="s">
        <v>732</v>
      </c>
      <c r="AZ212" t="s">
        <v>288</v>
      </c>
      <c r="BA212" t="s">
        <v>289</v>
      </c>
      <c r="BB212" t="s">
        <v>136</v>
      </c>
      <c r="BC212" t="s">
        <v>136</v>
      </c>
      <c r="BD212" t="s">
        <v>148</v>
      </c>
      <c r="BE212" t="s">
        <v>136</v>
      </c>
      <c r="BF212" t="s">
        <v>136</v>
      </c>
      <c r="BG212" t="s">
        <v>134</v>
      </c>
      <c r="BH212" t="s">
        <v>136</v>
      </c>
      <c r="BN212" t="s">
        <v>3031</v>
      </c>
      <c r="BO212" t="s">
        <v>734</v>
      </c>
      <c r="BP212">
        <v>4</v>
      </c>
      <c r="BQ212">
        <v>4</v>
      </c>
      <c r="BR212">
        <v>4</v>
      </c>
      <c r="BS212" s="1">
        <v>44150</v>
      </c>
      <c r="BT212" s="1">
        <v>44270</v>
      </c>
      <c r="BU212" s="1">
        <v>44150</v>
      </c>
      <c r="BV212" s="1">
        <v>44270</v>
      </c>
      <c r="BW212" t="s">
        <v>136</v>
      </c>
      <c r="BX212">
        <v>35.005000000000003</v>
      </c>
      <c r="BY212">
        <v>0</v>
      </c>
      <c r="BZ212">
        <v>5.84</v>
      </c>
      <c r="CA212">
        <v>5.84</v>
      </c>
      <c r="CB212">
        <v>5.835</v>
      </c>
      <c r="CC212">
        <v>5.83</v>
      </c>
      <c r="CD212">
        <v>5.83</v>
      </c>
      <c r="CE212">
        <v>5.83</v>
      </c>
      <c r="CF212" t="str">
        <f>"8:00 AM"</f>
        <v>8:00 AM</v>
      </c>
      <c r="CG212" t="str">
        <f>"1:50 PM"</f>
        <v>1:50 PM</v>
      </c>
      <c r="CH212" s="5">
        <v>11.83</v>
      </c>
      <c r="CI212" t="s">
        <v>146</v>
      </c>
      <c r="CL212" t="s">
        <v>134</v>
      </c>
      <c r="CM212" t="s">
        <v>147</v>
      </c>
      <c r="CN212" t="s">
        <v>148</v>
      </c>
      <c r="CO212" t="s">
        <v>3032</v>
      </c>
      <c r="CP212" t="s">
        <v>149</v>
      </c>
      <c r="CQ212">
        <v>3</v>
      </c>
      <c r="CR212">
        <v>0</v>
      </c>
      <c r="CS212" t="s">
        <v>136</v>
      </c>
      <c r="CT212" t="s">
        <v>134</v>
      </c>
      <c r="CU212" t="s">
        <v>136</v>
      </c>
      <c r="CV212" t="s">
        <v>136</v>
      </c>
      <c r="CW212" t="s">
        <v>136</v>
      </c>
      <c r="CY212" t="s">
        <v>136</v>
      </c>
      <c r="CZ212" t="s">
        <v>136</v>
      </c>
      <c r="DA212" t="s">
        <v>136</v>
      </c>
      <c r="DB212" t="s">
        <v>136</v>
      </c>
      <c r="DC212" t="s">
        <v>136</v>
      </c>
      <c r="DD212" t="s">
        <v>136</v>
      </c>
      <c r="DF212" t="s">
        <v>3033</v>
      </c>
      <c r="DG212" t="s">
        <v>3029</v>
      </c>
      <c r="DH212" t="s">
        <v>2853</v>
      </c>
      <c r="DI212" t="s">
        <v>720</v>
      </c>
      <c r="DJ212" s="4">
        <v>39169</v>
      </c>
      <c r="DK212" t="s">
        <v>2854</v>
      </c>
      <c r="DL212" t="s">
        <v>136</v>
      </c>
      <c r="DM212">
        <v>1</v>
      </c>
      <c r="DN212" t="s">
        <v>3029</v>
      </c>
      <c r="DO212" t="s">
        <v>2853</v>
      </c>
      <c r="DP212" t="s">
        <v>720</v>
      </c>
      <c r="DQ212" t="str">
        <f>"39169"</f>
        <v>39169</v>
      </c>
      <c r="DR212" t="s">
        <v>2854</v>
      </c>
      <c r="DS212" t="s">
        <v>3034</v>
      </c>
      <c r="DT212">
        <v>1</v>
      </c>
      <c r="DU212">
        <v>4</v>
      </c>
      <c r="DV212" t="s">
        <v>134</v>
      </c>
      <c r="DW212" t="s">
        <v>134</v>
      </c>
      <c r="DX212" t="s">
        <v>134</v>
      </c>
      <c r="DY212" t="s">
        <v>136</v>
      </c>
      <c r="DZ212">
        <v>1</v>
      </c>
      <c r="EA212" t="s">
        <v>136</v>
      </c>
      <c r="EC212" s="5">
        <v>12.68</v>
      </c>
      <c r="ED212" s="5">
        <v>55</v>
      </c>
      <c r="EE212">
        <v>16624750479</v>
      </c>
      <c r="EF212" t="s">
        <v>3035</v>
      </c>
      <c r="EG212" t="s">
        <v>148</v>
      </c>
      <c r="EH212">
        <v>1</v>
      </c>
    </row>
    <row r="213" spans="1:138" ht="15" customHeight="1" x14ac:dyDescent="0.35">
      <c r="A213" t="s">
        <v>9598</v>
      </c>
      <c r="B213" t="s">
        <v>157</v>
      </c>
      <c r="C213" s="1">
        <v>44091.93546666667</v>
      </c>
      <c r="D213" s="1">
        <v>44117</v>
      </c>
      <c r="E213" t="s">
        <v>133</v>
      </c>
      <c r="F213" t="s">
        <v>134</v>
      </c>
      <c r="G213" t="s">
        <v>135</v>
      </c>
      <c r="H213" t="s">
        <v>136</v>
      </c>
      <c r="I213" t="s">
        <v>9599</v>
      </c>
      <c r="K213" t="s">
        <v>9600</v>
      </c>
      <c r="M213" t="s">
        <v>9601</v>
      </c>
      <c r="N213" t="s">
        <v>395</v>
      </c>
      <c r="O213" s="4">
        <v>93908</v>
      </c>
      <c r="P213" t="s">
        <v>140</v>
      </c>
      <c r="R213">
        <v>18317750370</v>
      </c>
      <c r="T213">
        <v>115115</v>
      </c>
      <c r="U213" t="s">
        <v>7189</v>
      </c>
      <c r="V213" t="s">
        <v>9602</v>
      </c>
      <c r="X213" t="s">
        <v>9603</v>
      </c>
      <c r="Y213" t="s">
        <v>9604</v>
      </c>
      <c r="AA213" t="s">
        <v>9601</v>
      </c>
      <c r="AB213" t="s">
        <v>395</v>
      </c>
      <c r="AC213" s="4">
        <v>93908</v>
      </c>
      <c r="AD213" t="s">
        <v>140</v>
      </c>
      <c r="AF213">
        <v>18317750370</v>
      </c>
      <c r="AH213" t="s">
        <v>9605</v>
      </c>
      <c r="AI213" t="s">
        <v>226</v>
      </c>
      <c r="AJ213" t="s">
        <v>401</v>
      </c>
      <c r="AK213" t="s">
        <v>402</v>
      </c>
      <c r="AL213" t="s">
        <v>403</v>
      </c>
      <c r="AM213" t="s">
        <v>404</v>
      </c>
      <c r="AO213" t="s">
        <v>405</v>
      </c>
      <c r="AP213" t="s">
        <v>395</v>
      </c>
      <c r="AQ213" s="4">
        <v>92106</v>
      </c>
      <c r="AR213" t="s">
        <v>140</v>
      </c>
      <c r="AT213">
        <v>16192696164</v>
      </c>
      <c r="AV213" t="s">
        <v>406</v>
      </c>
      <c r="AW213" t="s">
        <v>407</v>
      </c>
      <c r="AX213" t="s">
        <v>395</v>
      </c>
      <c r="AY213" t="s">
        <v>408</v>
      </c>
      <c r="AZ213" t="s">
        <v>175</v>
      </c>
      <c r="BA213" t="s">
        <v>176</v>
      </c>
      <c r="BB213" t="s">
        <v>134</v>
      </c>
      <c r="BC213" t="s">
        <v>134</v>
      </c>
      <c r="BD213" t="s">
        <v>134</v>
      </c>
      <c r="BE213" t="s">
        <v>134</v>
      </c>
      <c r="BF213" t="s">
        <v>136</v>
      </c>
      <c r="BG213" t="s">
        <v>134</v>
      </c>
      <c r="BH213" t="s">
        <v>136</v>
      </c>
      <c r="BN213" t="s">
        <v>9606</v>
      </c>
      <c r="BO213" t="s">
        <v>1326</v>
      </c>
      <c r="BP213">
        <v>300</v>
      </c>
      <c r="BQ213">
        <v>200</v>
      </c>
      <c r="BR213">
        <v>200</v>
      </c>
      <c r="BS213" s="1">
        <v>44136</v>
      </c>
      <c r="BT213" s="1">
        <v>44296</v>
      </c>
      <c r="BU213" s="1">
        <v>44136</v>
      </c>
      <c r="BV213" s="1">
        <v>44296</v>
      </c>
      <c r="BW213" t="s">
        <v>136</v>
      </c>
      <c r="BX213">
        <v>42</v>
      </c>
      <c r="BY213">
        <v>0</v>
      </c>
      <c r="BZ213">
        <v>7</v>
      </c>
      <c r="CA213">
        <v>7</v>
      </c>
      <c r="CB213">
        <v>7</v>
      </c>
      <c r="CC213">
        <v>7</v>
      </c>
      <c r="CD213">
        <v>7</v>
      </c>
      <c r="CE213">
        <v>7</v>
      </c>
      <c r="CF213" t="str">
        <f>"3:00 AM"</f>
        <v>3:00 AM</v>
      </c>
      <c r="CG213" t="str">
        <f>"10:30 AM"</f>
        <v>10:30 AM</v>
      </c>
      <c r="CH213" s="5">
        <v>12.91</v>
      </c>
      <c r="CI213" t="s">
        <v>146</v>
      </c>
      <c r="CJ213">
        <v>13.85</v>
      </c>
      <c r="CK213" t="s">
        <v>9607</v>
      </c>
      <c r="CL213" t="s">
        <v>136</v>
      </c>
      <c r="CM213" t="s">
        <v>147</v>
      </c>
      <c r="CN213" t="s">
        <v>148</v>
      </c>
      <c r="CO213" s="2" t="s">
        <v>9608</v>
      </c>
      <c r="CP213" t="s">
        <v>149</v>
      </c>
      <c r="CQ213">
        <v>1</v>
      </c>
      <c r="CR213">
        <v>0</v>
      </c>
      <c r="CS213" t="s">
        <v>136</v>
      </c>
      <c r="CT213" t="s">
        <v>136</v>
      </c>
      <c r="CU213" t="s">
        <v>136</v>
      </c>
      <c r="CV213" t="s">
        <v>134</v>
      </c>
      <c r="CW213" t="s">
        <v>134</v>
      </c>
      <c r="CX213">
        <v>55</v>
      </c>
      <c r="CY213" t="s">
        <v>134</v>
      </c>
      <c r="CZ213" t="s">
        <v>136</v>
      </c>
      <c r="DA213" t="s">
        <v>134</v>
      </c>
      <c r="DB213" t="s">
        <v>134</v>
      </c>
      <c r="DC213" t="s">
        <v>134</v>
      </c>
      <c r="DD213" t="s">
        <v>136</v>
      </c>
      <c r="DF213" s="2" t="s">
        <v>9609</v>
      </c>
      <c r="DG213" t="s">
        <v>9610</v>
      </c>
      <c r="DH213" t="s">
        <v>1320</v>
      </c>
      <c r="DI213" t="s">
        <v>416</v>
      </c>
      <c r="DJ213" s="4">
        <v>85364</v>
      </c>
      <c r="DK213" t="s">
        <v>417</v>
      </c>
      <c r="DL213" t="s">
        <v>134</v>
      </c>
      <c r="DM213">
        <v>17</v>
      </c>
      <c r="DN213" t="s">
        <v>9611</v>
      </c>
      <c r="DO213" t="s">
        <v>9612</v>
      </c>
      <c r="DP213" t="s">
        <v>416</v>
      </c>
      <c r="DQ213" t="str">
        <f>"85364"</f>
        <v>85364</v>
      </c>
      <c r="DR213" t="s">
        <v>417</v>
      </c>
      <c r="DS213" t="s">
        <v>9613</v>
      </c>
      <c r="DT213">
        <v>26</v>
      </c>
      <c r="DU213">
        <v>156</v>
      </c>
      <c r="DV213" t="s">
        <v>134</v>
      </c>
      <c r="DW213" t="s">
        <v>134</v>
      </c>
      <c r="DX213" t="s">
        <v>134</v>
      </c>
      <c r="DY213" t="s">
        <v>134</v>
      </c>
      <c r="DZ213">
        <v>5</v>
      </c>
      <c r="EA213" t="s">
        <v>136</v>
      </c>
      <c r="EC213" s="5">
        <v>12.68</v>
      </c>
      <c r="ED213" s="5">
        <v>55</v>
      </c>
      <c r="EE213">
        <v>18317750370</v>
      </c>
      <c r="EF213" t="s">
        <v>9605</v>
      </c>
      <c r="EG213" t="s">
        <v>148</v>
      </c>
      <c r="EH213">
        <v>0</v>
      </c>
    </row>
    <row r="214" spans="1:138" ht="15" customHeight="1" x14ac:dyDescent="0.35">
      <c r="A214" t="s">
        <v>14220</v>
      </c>
      <c r="B214" t="s">
        <v>157</v>
      </c>
      <c r="C214" s="1">
        <v>44090.812166898148</v>
      </c>
      <c r="D214" s="1">
        <v>44117</v>
      </c>
      <c r="E214" t="s">
        <v>133</v>
      </c>
      <c r="F214" t="s">
        <v>134</v>
      </c>
      <c r="G214" t="s">
        <v>135</v>
      </c>
      <c r="H214" t="s">
        <v>136</v>
      </c>
      <c r="I214" t="s">
        <v>3558</v>
      </c>
      <c r="K214" t="s">
        <v>4876</v>
      </c>
      <c r="L214" t="s">
        <v>3560</v>
      </c>
      <c r="M214" t="s">
        <v>1320</v>
      </c>
      <c r="N214" t="s">
        <v>395</v>
      </c>
      <c r="O214" s="4">
        <v>93901</v>
      </c>
      <c r="P214" t="s">
        <v>140</v>
      </c>
      <c r="R214">
        <v>18316763833</v>
      </c>
      <c r="T214">
        <v>115115</v>
      </c>
      <c r="U214" t="s">
        <v>3561</v>
      </c>
      <c r="V214" t="s">
        <v>3562</v>
      </c>
      <c r="X214" t="s">
        <v>990</v>
      </c>
      <c r="Y214" t="s">
        <v>3563</v>
      </c>
      <c r="Z214" t="s">
        <v>3560</v>
      </c>
      <c r="AA214" t="s">
        <v>1320</v>
      </c>
      <c r="AB214" t="s">
        <v>395</v>
      </c>
      <c r="AC214" s="4">
        <v>93901</v>
      </c>
      <c r="AD214" t="s">
        <v>140</v>
      </c>
      <c r="AF214">
        <v>18316763833</v>
      </c>
      <c r="AH214" t="s">
        <v>3564</v>
      </c>
      <c r="AI214" t="s">
        <v>226</v>
      </c>
      <c r="AJ214" t="s">
        <v>401</v>
      </c>
      <c r="AK214" t="s">
        <v>402</v>
      </c>
      <c r="AL214" t="s">
        <v>403</v>
      </c>
      <c r="AM214" t="s">
        <v>404</v>
      </c>
      <c r="AO214" t="s">
        <v>405</v>
      </c>
      <c r="AP214" t="s">
        <v>395</v>
      </c>
      <c r="AQ214" s="4">
        <v>92106</v>
      </c>
      <c r="AR214" t="s">
        <v>140</v>
      </c>
      <c r="AT214">
        <v>16192696164</v>
      </c>
      <c r="AV214" t="s">
        <v>406</v>
      </c>
      <c r="AW214" t="s">
        <v>407</v>
      </c>
      <c r="AX214" t="s">
        <v>395</v>
      </c>
      <c r="AY214" t="s">
        <v>408</v>
      </c>
      <c r="AZ214" t="s">
        <v>175</v>
      </c>
      <c r="BA214" t="s">
        <v>176</v>
      </c>
      <c r="BB214" t="s">
        <v>134</v>
      </c>
      <c r="BC214" t="s">
        <v>134</v>
      </c>
      <c r="BD214" t="s">
        <v>134</v>
      </c>
      <c r="BE214" t="s">
        <v>134</v>
      </c>
      <c r="BF214" t="s">
        <v>136</v>
      </c>
      <c r="BG214" t="s">
        <v>134</v>
      </c>
      <c r="BH214" t="s">
        <v>136</v>
      </c>
      <c r="BN214" t="s">
        <v>14221</v>
      </c>
      <c r="BO214" t="s">
        <v>1326</v>
      </c>
      <c r="BP214">
        <v>104</v>
      </c>
      <c r="BQ214">
        <v>94</v>
      </c>
      <c r="BR214">
        <v>94</v>
      </c>
      <c r="BS214" s="1">
        <v>44137</v>
      </c>
      <c r="BT214" s="1">
        <v>44296</v>
      </c>
      <c r="BU214" s="1">
        <v>44137</v>
      </c>
      <c r="BV214" s="1">
        <v>44296</v>
      </c>
      <c r="BW214" t="s">
        <v>136</v>
      </c>
      <c r="BX214">
        <v>35</v>
      </c>
      <c r="BY214">
        <v>0</v>
      </c>
      <c r="BZ214">
        <v>7</v>
      </c>
      <c r="CA214">
        <v>7</v>
      </c>
      <c r="CB214">
        <v>7</v>
      </c>
      <c r="CC214">
        <v>7</v>
      </c>
      <c r="CD214">
        <v>7</v>
      </c>
      <c r="CE214">
        <v>0</v>
      </c>
      <c r="CF214" t="str">
        <f>"5:00 AM"</f>
        <v>5:00 AM</v>
      </c>
      <c r="CG214" t="str">
        <f>"12:00 PM"</f>
        <v>12:00 PM</v>
      </c>
      <c r="CH214" s="5">
        <v>12.91</v>
      </c>
      <c r="CI214" t="s">
        <v>146</v>
      </c>
      <c r="CL214" t="s">
        <v>134</v>
      </c>
      <c r="CM214" t="s">
        <v>147</v>
      </c>
      <c r="CN214" t="s">
        <v>148</v>
      </c>
      <c r="CO214" t="s">
        <v>14222</v>
      </c>
      <c r="CP214" t="s">
        <v>149</v>
      </c>
      <c r="CQ214">
        <v>1</v>
      </c>
      <c r="CR214">
        <v>0</v>
      </c>
      <c r="CS214" t="s">
        <v>136</v>
      </c>
      <c r="CT214" t="s">
        <v>136</v>
      </c>
      <c r="CU214" t="s">
        <v>136</v>
      </c>
      <c r="CV214" t="s">
        <v>134</v>
      </c>
      <c r="CW214" t="s">
        <v>134</v>
      </c>
      <c r="CX214">
        <v>50</v>
      </c>
      <c r="CY214" t="s">
        <v>134</v>
      </c>
      <c r="CZ214" t="s">
        <v>134</v>
      </c>
      <c r="DA214" t="s">
        <v>134</v>
      </c>
      <c r="DB214" t="s">
        <v>134</v>
      </c>
      <c r="DC214" t="s">
        <v>134</v>
      </c>
      <c r="DD214" t="s">
        <v>136</v>
      </c>
      <c r="DF214" s="2" t="s">
        <v>14223</v>
      </c>
      <c r="DG214" t="s">
        <v>3568</v>
      </c>
      <c r="DH214" t="s">
        <v>3569</v>
      </c>
      <c r="DI214" t="s">
        <v>416</v>
      </c>
      <c r="DJ214" s="4">
        <v>85349</v>
      </c>
      <c r="DK214" t="s">
        <v>417</v>
      </c>
      <c r="DL214" t="s">
        <v>134</v>
      </c>
      <c r="DM214">
        <v>30</v>
      </c>
      <c r="DN214" t="s">
        <v>14224</v>
      </c>
      <c r="DO214" t="s">
        <v>415</v>
      </c>
      <c r="DP214" t="s">
        <v>416</v>
      </c>
      <c r="DQ214" t="str">
        <f>"85364"</f>
        <v>85364</v>
      </c>
      <c r="DR214" t="s">
        <v>417</v>
      </c>
      <c r="DS214" t="s">
        <v>14225</v>
      </c>
      <c r="DT214">
        <v>6</v>
      </c>
      <c r="DU214">
        <v>32</v>
      </c>
      <c r="DV214" t="s">
        <v>134</v>
      </c>
      <c r="DW214" t="s">
        <v>134</v>
      </c>
      <c r="DX214" t="s">
        <v>134</v>
      </c>
      <c r="DY214" t="s">
        <v>134</v>
      </c>
      <c r="DZ214">
        <v>3</v>
      </c>
      <c r="EA214" t="s">
        <v>134</v>
      </c>
      <c r="EB214" s="5">
        <v>12.68</v>
      </c>
      <c r="EC214" s="5">
        <v>12.68</v>
      </c>
      <c r="ED214" s="5">
        <v>55</v>
      </c>
      <c r="EE214">
        <v>18316763833</v>
      </c>
      <c r="EF214" t="s">
        <v>3564</v>
      </c>
      <c r="EG214" t="s">
        <v>148</v>
      </c>
      <c r="EH214">
        <v>43</v>
      </c>
    </row>
    <row r="215" spans="1:138" ht="15" customHeight="1" x14ac:dyDescent="0.35">
      <c r="A215" t="s">
        <v>7557</v>
      </c>
      <c r="B215" t="s">
        <v>132</v>
      </c>
      <c r="C215" s="1">
        <v>44088.499652662038</v>
      </c>
      <c r="D215" s="1">
        <v>44117</v>
      </c>
      <c r="E215" t="s">
        <v>133</v>
      </c>
      <c r="F215" t="s">
        <v>136</v>
      </c>
      <c r="G215" t="s">
        <v>135</v>
      </c>
      <c r="H215" t="s">
        <v>136</v>
      </c>
      <c r="I215" t="s">
        <v>3764</v>
      </c>
      <c r="K215" t="s">
        <v>3765</v>
      </c>
      <c r="M215" t="s">
        <v>3766</v>
      </c>
      <c r="N215" t="s">
        <v>374</v>
      </c>
      <c r="O215" s="4">
        <v>78380</v>
      </c>
      <c r="P215" t="s">
        <v>140</v>
      </c>
      <c r="R215">
        <v>13618138993</v>
      </c>
      <c r="T215">
        <v>11213</v>
      </c>
      <c r="U215" t="s">
        <v>3767</v>
      </c>
      <c r="V215" t="s">
        <v>3768</v>
      </c>
      <c r="X215" t="s">
        <v>164</v>
      </c>
      <c r="Y215" t="s">
        <v>3765</v>
      </c>
      <c r="AA215" t="s">
        <v>3766</v>
      </c>
      <c r="AB215" t="s">
        <v>374</v>
      </c>
      <c r="AC215" s="4">
        <v>78380</v>
      </c>
      <c r="AD215" t="s">
        <v>140</v>
      </c>
      <c r="AF215">
        <v>13618138993</v>
      </c>
      <c r="AH215" t="s">
        <v>148</v>
      </c>
      <c r="AI215" t="s">
        <v>168</v>
      </c>
      <c r="AJ215" t="s">
        <v>456</v>
      </c>
      <c r="AK215" t="s">
        <v>457</v>
      </c>
      <c r="AM215" t="s">
        <v>458</v>
      </c>
      <c r="AO215" t="s">
        <v>459</v>
      </c>
      <c r="AP215" t="s">
        <v>460</v>
      </c>
      <c r="AQ215" s="4">
        <v>73737</v>
      </c>
      <c r="AR215" t="s">
        <v>140</v>
      </c>
      <c r="AT215">
        <v>15802274747</v>
      </c>
      <c r="AV215" t="s">
        <v>461</v>
      </c>
      <c r="AW215" t="s">
        <v>462</v>
      </c>
      <c r="AZ215" t="s">
        <v>540</v>
      </c>
      <c r="BA215" t="s">
        <v>541</v>
      </c>
      <c r="BB215" t="s">
        <v>136</v>
      </c>
      <c r="BC215" t="s">
        <v>136</v>
      </c>
      <c r="BD215" t="s">
        <v>148</v>
      </c>
      <c r="BE215" t="s">
        <v>136</v>
      </c>
      <c r="BF215" t="s">
        <v>136</v>
      </c>
      <c r="BG215" t="s">
        <v>134</v>
      </c>
      <c r="BH215" t="s">
        <v>136</v>
      </c>
      <c r="BN215" t="s">
        <v>7558</v>
      </c>
      <c r="BO215" t="s">
        <v>1694</v>
      </c>
      <c r="BP215">
        <v>2</v>
      </c>
      <c r="BQ215">
        <v>2</v>
      </c>
      <c r="BS215" s="1">
        <v>44137</v>
      </c>
      <c r="BT215" s="1">
        <v>44211</v>
      </c>
      <c r="BU215" s="1">
        <v>44137</v>
      </c>
      <c r="BV215" s="1">
        <v>44211</v>
      </c>
      <c r="BW215" t="s">
        <v>136</v>
      </c>
      <c r="BX215">
        <v>40</v>
      </c>
      <c r="BY215">
        <v>0</v>
      </c>
      <c r="BZ215">
        <v>7</v>
      </c>
      <c r="CA215">
        <v>7</v>
      </c>
      <c r="CB215">
        <v>7</v>
      </c>
      <c r="CC215">
        <v>7</v>
      </c>
      <c r="CD215">
        <v>7</v>
      </c>
      <c r="CE215">
        <v>5</v>
      </c>
      <c r="CF215" t="str">
        <f>"9:00 PM"</f>
        <v>9:00 PM</v>
      </c>
      <c r="CG215" t="str">
        <f>"5:00 PM"</f>
        <v>5:00 PM</v>
      </c>
      <c r="CH215" s="5">
        <v>12.67</v>
      </c>
      <c r="CI215" t="s">
        <v>146</v>
      </c>
      <c r="CL215" t="s">
        <v>136</v>
      </c>
      <c r="CM215" t="s">
        <v>147</v>
      </c>
      <c r="CN215" t="s">
        <v>148</v>
      </c>
      <c r="CO215" t="s">
        <v>465</v>
      </c>
      <c r="CP215" t="s">
        <v>149</v>
      </c>
      <c r="CQ215">
        <v>3</v>
      </c>
      <c r="CR215">
        <v>0</v>
      </c>
      <c r="CS215" t="s">
        <v>136</v>
      </c>
      <c r="CT215" t="s">
        <v>134</v>
      </c>
      <c r="CU215" t="s">
        <v>136</v>
      </c>
      <c r="CV215" t="s">
        <v>134</v>
      </c>
      <c r="CW215" t="s">
        <v>134</v>
      </c>
      <c r="CX215">
        <v>75</v>
      </c>
      <c r="CY215" t="s">
        <v>134</v>
      </c>
      <c r="CZ215" t="s">
        <v>134</v>
      </c>
      <c r="DA215" t="s">
        <v>134</v>
      </c>
      <c r="DB215" t="s">
        <v>136</v>
      </c>
      <c r="DC215" t="s">
        <v>134</v>
      </c>
      <c r="DD215" t="s">
        <v>136</v>
      </c>
      <c r="DF215" t="s">
        <v>466</v>
      </c>
      <c r="DG215" t="s">
        <v>3765</v>
      </c>
      <c r="DH215" t="s">
        <v>3766</v>
      </c>
      <c r="DI215" t="s">
        <v>374</v>
      </c>
      <c r="DJ215" s="4">
        <v>78380</v>
      </c>
      <c r="DK215" t="s">
        <v>3770</v>
      </c>
      <c r="DL215" t="s">
        <v>134</v>
      </c>
      <c r="DM215">
        <v>2</v>
      </c>
      <c r="DN215" t="s">
        <v>7559</v>
      </c>
      <c r="DO215" t="s">
        <v>3766</v>
      </c>
      <c r="DP215" t="s">
        <v>374</v>
      </c>
      <c r="DQ215" t="str">
        <f>"78380"</f>
        <v>78380</v>
      </c>
      <c r="DR215" t="s">
        <v>3770</v>
      </c>
      <c r="DS215" t="s">
        <v>296</v>
      </c>
      <c r="DT215">
        <v>1</v>
      </c>
      <c r="DU215">
        <v>2</v>
      </c>
      <c r="DV215" t="s">
        <v>134</v>
      </c>
      <c r="DW215" t="s">
        <v>134</v>
      </c>
      <c r="DX215" t="s">
        <v>134</v>
      </c>
      <c r="DY215" t="s">
        <v>136</v>
      </c>
      <c r="DZ215">
        <v>1</v>
      </c>
      <c r="EA215" t="s">
        <v>136</v>
      </c>
      <c r="EC215" s="5">
        <v>12.68</v>
      </c>
      <c r="ED215" s="5">
        <v>55</v>
      </c>
      <c r="EE215">
        <v>13618138993</v>
      </c>
      <c r="EF215" t="s">
        <v>3772</v>
      </c>
      <c r="EG215" t="s">
        <v>148</v>
      </c>
      <c r="EH215">
        <v>0</v>
      </c>
    </row>
    <row r="216" spans="1:138" ht="15" customHeight="1" x14ac:dyDescent="0.35">
      <c r="A216" t="s">
        <v>18386</v>
      </c>
      <c r="B216" t="s">
        <v>132</v>
      </c>
      <c r="C216" s="1">
        <v>44090.606804050927</v>
      </c>
      <c r="D216" s="1">
        <v>44117</v>
      </c>
      <c r="E216" t="s">
        <v>133</v>
      </c>
      <c r="F216" t="s">
        <v>134</v>
      </c>
      <c r="G216" t="s">
        <v>135</v>
      </c>
      <c r="H216" t="s">
        <v>136</v>
      </c>
      <c r="I216" t="s">
        <v>12320</v>
      </c>
      <c r="K216" t="s">
        <v>12321</v>
      </c>
      <c r="M216" t="s">
        <v>12322</v>
      </c>
      <c r="N216" t="s">
        <v>139</v>
      </c>
      <c r="O216" s="4">
        <v>33884</v>
      </c>
      <c r="P216" t="s">
        <v>140</v>
      </c>
      <c r="R216">
        <v>18633244654</v>
      </c>
      <c r="S216">
        <v>232</v>
      </c>
      <c r="T216">
        <v>111</v>
      </c>
      <c r="U216" t="s">
        <v>12323</v>
      </c>
      <c r="V216" t="s">
        <v>12324</v>
      </c>
      <c r="W216" t="s">
        <v>148</v>
      </c>
      <c r="X216" t="s">
        <v>12325</v>
      </c>
      <c r="Y216" t="s">
        <v>5411</v>
      </c>
      <c r="AA216" t="s">
        <v>1057</v>
      </c>
      <c r="AB216" t="s">
        <v>139</v>
      </c>
      <c r="AC216" s="4">
        <v>33884</v>
      </c>
      <c r="AD216" t="s">
        <v>140</v>
      </c>
      <c r="AF216">
        <v>18633244654</v>
      </c>
      <c r="AG216">
        <v>232</v>
      </c>
      <c r="AH216" t="s">
        <v>12326</v>
      </c>
      <c r="AZ216" t="s">
        <v>4549</v>
      </c>
      <c r="BA216" t="s">
        <v>4550</v>
      </c>
      <c r="BB216" t="s">
        <v>134</v>
      </c>
      <c r="BC216" t="s">
        <v>134</v>
      </c>
      <c r="BD216" t="s">
        <v>134</v>
      </c>
      <c r="BE216" t="s">
        <v>134</v>
      </c>
      <c r="BF216" t="s">
        <v>136</v>
      </c>
      <c r="BG216" t="s">
        <v>134</v>
      </c>
      <c r="BH216" t="s">
        <v>136</v>
      </c>
      <c r="BI216" t="s">
        <v>12556</v>
      </c>
      <c r="BJ216" t="s">
        <v>12557</v>
      </c>
      <c r="BL216" t="s">
        <v>12558</v>
      </c>
      <c r="BM216" t="s">
        <v>12326</v>
      </c>
      <c r="BN216" t="s">
        <v>18387</v>
      </c>
      <c r="BO216" t="s">
        <v>12327</v>
      </c>
      <c r="BP216">
        <v>21</v>
      </c>
      <c r="BQ216">
        <v>21</v>
      </c>
      <c r="BS216" s="1">
        <v>44150</v>
      </c>
      <c r="BT216" s="1">
        <v>44453</v>
      </c>
      <c r="BU216" s="1">
        <v>44150</v>
      </c>
      <c r="BV216" s="1">
        <v>44453</v>
      </c>
      <c r="BW216" t="s">
        <v>136</v>
      </c>
      <c r="BX216">
        <v>42</v>
      </c>
      <c r="BY216">
        <v>0</v>
      </c>
      <c r="BZ216">
        <v>7</v>
      </c>
      <c r="CA216">
        <v>7</v>
      </c>
      <c r="CB216">
        <v>7</v>
      </c>
      <c r="CC216">
        <v>7</v>
      </c>
      <c r="CD216">
        <v>7</v>
      </c>
      <c r="CE216">
        <v>7</v>
      </c>
      <c r="CF216" t="str">
        <f>"7:00 AM"</f>
        <v>7:00 AM</v>
      </c>
      <c r="CG216" t="str">
        <f>"2:30 PM"</f>
        <v>2:30 PM</v>
      </c>
      <c r="CH216" s="5">
        <v>11.71</v>
      </c>
      <c r="CI216" t="s">
        <v>146</v>
      </c>
      <c r="CJ216">
        <v>1</v>
      </c>
      <c r="CK216" t="s">
        <v>12328</v>
      </c>
      <c r="CL216" t="s">
        <v>134</v>
      </c>
      <c r="CM216" t="s">
        <v>147</v>
      </c>
      <c r="CN216" t="s">
        <v>148</v>
      </c>
      <c r="CO216" t="s">
        <v>12329</v>
      </c>
      <c r="CP216" t="s">
        <v>149</v>
      </c>
      <c r="CQ216">
        <v>0</v>
      </c>
      <c r="CR216">
        <v>0</v>
      </c>
      <c r="CS216" t="s">
        <v>136</v>
      </c>
      <c r="CT216" t="s">
        <v>134</v>
      </c>
      <c r="CU216" t="s">
        <v>134</v>
      </c>
      <c r="CV216" t="s">
        <v>134</v>
      </c>
      <c r="CW216" t="s">
        <v>134</v>
      </c>
      <c r="CX216">
        <v>100</v>
      </c>
      <c r="CY216" t="s">
        <v>134</v>
      </c>
      <c r="CZ216" t="s">
        <v>136</v>
      </c>
      <c r="DA216" t="s">
        <v>134</v>
      </c>
      <c r="DB216" t="s">
        <v>134</v>
      </c>
      <c r="DC216" t="s">
        <v>134</v>
      </c>
      <c r="DD216" t="s">
        <v>134</v>
      </c>
      <c r="DE216">
        <v>35</v>
      </c>
      <c r="DF216" s="2" t="s">
        <v>12330</v>
      </c>
      <c r="DG216" t="s">
        <v>5411</v>
      </c>
      <c r="DH216" t="s">
        <v>1057</v>
      </c>
      <c r="DI216" t="s">
        <v>139</v>
      </c>
      <c r="DJ216" s="4" t="s">
        <v>27722</v>
      </c>
      <c r="DK216" t="s">
        <v>1447</v>
      </c>
      <c r="DL216" t="s">
        <v>134</v>
      </c>
      <c r="DM216">
        <v>19</v>
      </c>
      <c r="DN216" t="s">
        <v>12331</v>
      </c>
      <c r="DO216" t="s">
        <v>5217</v>
      </c>
      <c r="DP216" t="s">
        <v>139</v>
      </c>
      <c r="DQ216" t="str">
        <f>"33825"</f>
        <v>33825</v>
      </c>
      <c r="DR216" t="s">
        <v>153</v>
      </c>
      <c r="DS216" t="s">
        <v>12332</v>
      </c>
      <c r="DT216">
        <v>1</v>
      </c>
      <c r="DU216">
        <v>7</v>
      </c>
      <c r="DV216" t="s">
        <v>134</v>
      </c>
      <c r="DW216" t="s">
        <v>134</v>
      </c>
      <c r="DX216" t="s">
        <v>134</v>
      </c>
      <c r="DY216" t="s">
        <v>134</v>
      </c>
      <c r="DZ216">
        <v>6</v>
      </c>
      <c r="EA216" t="s">
        <v>136</v>
      </c>
      <c r="EC216" s="5">
        <v>12.68</v>
      </c>
      <c r="ED216" s="5">
        <v>55</v>
      </c>
      <c r="EE216">
        <v>18633244654</v>
      </c>
      <c r="EF216" t="s">
        <v>12326</v>
      </c>
      <c r="EG216" t="s">
        <v>148</v>
      </c>
      <c r="EH216">
        <v>18</v>
      </c>
    </row>
    <row r="217" spans="1:138" ht="15" customHeight="1" x14ac:dyDescent="0.35">
      <c r="A217" t="s">
        <v>7548</v>
      </c>
      <c r="B217" t="s">
        <v>157</v>
      </c>
      <c r="C217" s="1">
        <v>44098.740630439817</v>
      </c>
      <c r="D217" s="1">
        <v>44117</v>
      </c>
      <c r="E217" t="s">
        <v>133</v>
      </c>
      <c r="F217" t="s">
        <v>134</v>
      </c>
      <c r="G217" t="s">
        <v>135</v>
      </c>
      <c r="H217" t="s">
        <v>136</v>
      </c>
      <c r="I217" t="s">
        <v>5318</v>
      </c>
      <c r="K217" t="s">
        <v>5319</v>
      </c>
      <c r="L217" t="s">
        <v>5320</v>
      </c>
      <c r="M217" t="s">
        <v>1320</v>
      </c>
      <c r="N217" t="s">
        <v>395</v>
      </c>
      <c r="O217" s="4">
        <v>93905</v>
      </c>
      <c r="P217" t="s">
        <v>140</v>
      </c>
      <c r="Q217" t="s">
        <v>395</v>
      </c>
      <c r="R217">
        <v>18317841453</v>
      </c>
      <c r="T217">
        <v>11511</v>
      </c>
      <c r="U217" t="s">
        <v>5321</v>
      </c>
      <c r="V217" t="s">
        <v>2235</v>
      </c>
      <c r="X217" t="s">
        <v>5322</v>
      </c>
      <c r="Y217" t="s">
        <v>5319</v>
      </c>
      <c r="Z217" t="s">
        <v>5320</v>
      </c>
      <c r="AA217" t="s">
        <v>1320</v>
      </c>
      <c r="AB217" t="s">
        <v>395</v>
      </c>
      <c r="AC217" s="4">
        <v>93905</v>
      </c>
      <c r="AD217" t="s">
        <v>140</v>
      </c>
      <c r="AF217">
        <v>18317841453</v>
      </c>
      <c r="AH217" t="s">
        <v>5323</v>
      </c>
      <c r="AI217" t="s">
        <v>226</v>
      </c>
      <c r="AJ217" t="s">
        <v>401</v>
      </c>
      <c r="AK217" t="s">
        <v>402</v>
      </c>
      <c r="AL217" t="s">
        <v>403</v>
      </c>
      <c r="AM217" t="s">
        <v>404</v>
      </c>
      <c r="AO217" t="s">
        <v>405</v>
      </c>
      <c r="AP217" t="s">
        <v>395</v>
      </c>
      <c r="AQ217" s="4">
        <v>92106</v>
      </c>
      <c r="AR217" t="s">
        <v>140</v>
      </c>
      <c r="AT217">
        <v>16192696164</v>
      </c>
      <c r="AV217" t="s">
        <v>406</v>
      </c>
      <c r="AW217" t="s">
        <v>407</v>
      </c>
      <c r="AX217" t="s">
        <v>395</v>
      </c>
      <c r="AY217" t="s">
        <v>408</v>
      </c>
      <c r="AZ217" t="s">
        <v>175</v>
      </c>
      <c r="BA217" t="s">
        <v>176</v>
      </c>
      <c r="BB217" t="s">
        <v>134</v>
      </c>
      <c r="BC217" t="s">
        <v>134</v>
      </c>
      <c r="BD217" t="s">
        <v>134</v>
      </c>
      <c r="BE217" t="s">
        <v>134</v>
      </c>
      <c r="BF217" t="s">
        <v>136</v>
      </c>
      <c r="BG217" t="s">
        <v>134</v>
      </c>
      <c r="BH217" t="s">
        <v>136</v>
      </c>
      <c r="BN217" t="s">
        <v>7549</v>
      </c>
      <c r="BO217" t="s">
        <v>7550</v>
      </c>
      <c r="BP217">
        <v>205</v>
      </c>
      <c r="BQ217">
        <v>168</v>
      </c>
      <c r="BR217">
        <v>168</v>
      </c>
      <c r="BS217" s="1">
        <v>44146</v>
      </c>
      <c r="BT217" s="1">
        <v>44303</v>
      </c>
      <c r="BU217" s="1">
        <v>44146</v>
      </c>
      <c r="BV217" s="1">
        <v>44303</v>
      </c>
      <c r="BW217" t="s">
        <v>136</v>
      </c>
      <c r="BX217">
        <v>36</v>
      </c>
      <c r="BY217">
        <v>0</v>
      </c>
      <c r="BZ217">
        <v>6</v>
      </c>
      <c r="CA217">
        <v>6</v>
      </c>
      <c r="CB217">
        <v>6</v>
      </c>
      <c r="CC217">
        <v>6</v>
      </c>
      <c r="CD217">
        <v>6</v>
      </c>
      <c r="CE217">
        <v>6</v>
      </c>
      <c r="CF217" t="str">
        <f>"7:00 AM"</f>
        <v>7:00 AM</v>
      </c>
      <c r="CG217" t="str">
        <f>"6:00 PM"</f>
        <v>6:00 PM</v>
      </c>
      <c r="CH217" s="5">
        <v>14.77</v>
      </c>
      <c r="CI217" t="s">
        <v>146</v>
      </c>
      <c r="CJ217">
        <v>0.45</v>
      </c>
      <c r="CK217" t="s">
        <v>7551</v>
      </c>
      <c r="CL217" t="s">
        <v>134</v>
      </c>
      <c r="CM217" t="s">
        <v>147</v>
      </c>
      <c r="CN217" t="s">
        <v>148</v>
      </c>
      <c r="CO217" s="2" t="s">
        <v>7552</v>
      </c>
      <c r="CP217" t="s">
        <v>149</v>
      </c>
      <c r="CQ217">
        <v>1</v>
      </c>
      <c r="CR217">
        <v>0</v>
      </c>
      <c r="CS217" t="s">
        <v>136</v>
      </c>
      <c r="CT217" t="s">
        <v>136</v>
      </c>
      <c r="CU217" t="s">
        <v>136</v>
      </c>
      <c r="CV217" t="s">
        <v>134</v>
      </c>
      <c r="CW217" t="s">
        <v>134</v>
      </c>
      <c r="CX217">
        <v>50</v>
      </c>
      <c r="CY217" t="s">
        <v>134</v>
      </c>
      <c r="CZ217" t="s">
        <v>134</v>
      </c>
      <c r="DA217" t="s">
        <v>134</v>
      </c>
      <c r="DB217" t="s">
        <v>134</v>
      </c>
      <c r="DC217" t="s">
        <v>134</v>
      </c>
      <c r="DD217" t="s">
        <v>136</v>
      </c>
      <c r="DF217" s="2" t="s">
        <v>7553</v>
      </c>
      <c r="DG217" s="2" t="s">
        <v>7554</v>
      </c>
      <c r="DH217" t="s">
        <v>7555</v>
      </c>
      <c r="DI217" t="s">
        <v>395</v>
      </c>
      <c r="DJ217" s="4">
        <v>92203</v>
      </c>
      <c r="DK217" t="s">
        <v>6305</v>
      </c>
      <c r="DL217" t="s">
        <v>134</v>
      </c>
      <c r="DM217">
        <v>67</v>
      </c>
      <c r="DN217" t="s">
        <v>7556</v>
      </c>
      <c r="DO217" t="s">
        <v>7555</v>
      </c>
      <c r="DP217" t="s">
        <v>395</v>
      </c>
      <c r="DQ217" t="str">
        <f>"92201"</f>
        <v>92201</v>
      </c>
      <c r="DR217" t="s">
        <v>6305</v>
      </c>
      <c r="DS217" t="s">
        <v>5326</v>
      </c>
      <c r="DT217">
        <v>42</v>
      </c>
      <c r="DU217">
        <v>168</v>
      </c>
      <c r="DV217" t="s">
        <v>134</v>
      </c>
      <c r="DW217" t="s">
        <v>134</v>
      </c>
      <c r="DX217" t="s">
        <v>134</v>
      </c>
      <c r="DY217" t="s">
        <v>136</v>
      </c>
      <c r="DZ217">
        <v>1</v>
      </c>
      <c r="EA217" t="s">
        <v>134</v>
      </c>
      <c r="EB217" s="5">
        <v>12.68</v>
      </c>
      <c r="EC217" s="5">
        <v>12.68</v>
      </c>
      <c r="ED217" s="5">
        <v>55</v>
      </c>
      <c r="EE217">
        <v>18317841453</v>
      </c>
      <c r="EF217" t="s">
        <v>5327</v>
      </c>
      <c r="EG217" t="s">
        <v>148</v>
      </c>
      <c r="EH217">
        <v>119</v>
      </c>
    </row>
    <row r="218" spans="1:138" ht="15" customHeight="1" x14ac:dyDescent="0.35">
      <c r="A218" t="s">
        <v>14234</v>
      </c>
      <c r="B218" t="s">
        <v>157</v>
      </c>
      <c r="C218" s="1">
        <v>44085.376737037041</v>
      </c>
      <c r="D218" s="1">
        <v>44117</v>
      </c>
      <c r="E218" t="s">
        <v>133</v>
      </c>
      <c r="F218" t="s">
        <v>134</v>
      </c>
      <c r="G218" t="s">
        <v>135</v>
      </c>
      <c r="H218" t="s">
        <v>136</v>
      </c>
      <c r="I218" t="s">
        <v>14235</v>
      </c>
      <c r="J218" t="s">
        <v>14235</v>
      </c>
      <c r="K218" t="s">
        <v>14236</v>
      </c>
      <c r="M218" t="s">
        <v>1057</v>
      </c>
      <c r="N218" t="s">
        <v>139</v>
      </c>
      <c r="O218" s="4">
        <v>33884</v>
      </c>
      <c r="P218" t="s">
        <v>140</v>
      </c>
      <c r="R218">
        <v>18632939888</v>
      </c>
      <c r="T218">
        <v>115115</v>
      </c>
      <c r="U218" t="s">
        <v>14237</v>
      </c>
      <c r="V218" t="s">
        <v>1583</v>
      </c>
      <c r="W218" t="s">
        <v>3180</v>
      </c>
      <c r="X218" t="s">
        <v>429</v>
      </c>
      <c r="Y218" t="s">
        <v>14238</v>
      </c>
      <c r="AA218" t="s">
        <v>1057</v>
      </c>
      <c r="AB218" t="s">
        <v>139</v>
      </c>
      <c r="AC218" s="4">
        <v>33884</v>
      </c>
      <c r="AD218" t="s">
        <v>140</v>
      </c>
      <c r="AF218">
        <v>18632939888</v>
      </c>
      <c r="AH218" t="s">
        <v>14239</v>
      </c>
      <c r="AZ218" t="s">
        <v>175</v>
      </c>
      <c r="BA218" t="s">
        <v>176</v>
      </c>
      <c r="BB218" t="s">
        <v>134</v>
      </c>
      <c r="BC218" t="s">
        <v>134</v>
      </c>
      <c r="BD218" t="s">
        <v>134</v>
      </c>
      <c r="BE218" t="s">
        <v>134</v>
      </c>
      <c r="BF218" t="s">
        <v>134</v>
      </c>
      <c r="BG218" t="s">
        <v>134</v>
      </c>
      <c r="BH218" t="s">
        <v>136</v>
      </c>
      <c r="BI218" t="s">
        <v>7189</v>
      </c>
      <c r="BJ218" t="s">
        <v>5092</v>
      </c>
      <c r="BK218" t="s">
        <v>687</v>
      </c>
      <c r="BN218" t="s">
        <v>14240</v>
      </c>
      <c r="BO218" t="s">
        <v>14241</v>
      </c>
      <c r="BP218">
        <v>30</v>
      </c>
      <c r="BQ218">
        <v>30</v>
      </c>
      <c r="BR218">
        <v>30</v>
      </c>
      <c r="BS218" s="1">
        <v>44158</v>
      </c>
      <c r="BT218" s="1">
        <v>44348</v>
      </c>
      <c r="BU218" s="1">
        <v>44158</v>
      </c>
      <c r="BV218" s="1">
        <v>44348</v>
      </c>
      <c r="BW218" t="s">
        <v>136</v>
      </c>
      <c r="BX218">
        <v>36</v>
      </c>
      <c r="BY218">
        <v>0</v>
      </c>
      <c r="BZ218">
        <v>6</v>
      </c>
      <c r="CA218">
        <v>6</v>
      </c>
      <c r="CB218">
        <v>6</v>
      </c>
      <c r="CC218">
        <v>6</v>
      </c>
      <c r="CD218">
        <v>6</v>
      </c>
      <c r="CE218">
        <v>6</v>
      </c>
      <c r="CF218" t="str">
        <f>"7:30 AM"</f>
        <v>7:30 AM</v>
      </c>
      <c r="CG218" t="str">
        <f>"2:30 PM"</f>
        <v>2:30 PM</v>
      </c>
      <c r="CH218" s="5">
        <v>11.71</v>
      </c>
      <c r="CI218" t="s">
        <v>146</v>
      </c>
      <c r="CL218" t="s">
        <v>134</v>
      </c>
      <c r="CM218" t="s">
        <v>147</v>
      </c>
      <c r="CN218" t="s">
        <v>148</v>
      </c>
      <c r="CO218" s="2" t="s">
        <v>14242</v>
      </c>
      <c r="CP218" t="s">
        <v>149</v>
      </c>
      <c r="CQ218">
        <v>1</v>
      </c>
      <c r="CR218">
        <v>0</v>
      </c>
      <c r="CS218" t="s">
        <v>136</v>
      </c>
      <c r="CT218" t="s">
        <v>136</v>
      </c>
      <c r="CU218" t="s">
        <v>134</v>
      </c>
      <c r="CV218" t="s">
        <v>134</v>
      </c>
      <c r="CW218" t="s">
        <v>134</v>
      </c>
      <c r="CX218">
        <v>100</v>
      </c>
      <c r="CY218" t="s">
        <v>134</v>
      </c>
      <c r="CZ218" t="s">
        <v>134</v>
      </c>
      <c r="DA218" t="s">
        <v>134</v>
      </c>
      <c r="DB218" t="s">
        <v>134</v>
      </c>
      <c r="DC218" t="s">
        <v>134</v>
      </c>
      <c r="DD218" t="s">
        <v>136</v>
      </c>
      <c r="DF218" s="2" t="s">
        <v>14243</v>
      </c>
      <c r="DG218" s="2" t="s">
        <v>14244</v>
      </c>
      <c r="DH218" t="s">
        <v>14245</v>
      </c>
      <c r="DI218" t="s">
        <v>139</v>
      </c>
      <c r="DJ218" s="4">
        <v>34436</v>
      </c>
      <c r="DK218" t="s">
        <v>14246</v>
      </c>
      <c r="DL218" t="s">
        <v>134</v>
      </c>
      <c r="DM218">
        <v>5</v>
      </c>
      <c r="DN218" t="s">
        <v>14247</v>
      </c>
      <c r="DO218" t="s">
        <v>14245</v>
      </c>
      <c r="DP218" t="s">
        <v>139</v>
      </c>
      <c r="DQ218" t="str">
        <f>"34436"</f>
        <v>34436</v>
      </c>
      <c r="DR218" t="s">
        <v>14246</v>
      </c>
      <c r="DS218" t="s">
        <v>523</v>
      </c>
      <c r="DT218">
        <v>2</v>
      </c>
      <c r="DU218">
        <v>24</v>
      </c>
      <c r="DV218" t="s">
        <v>134</v>
      </c>
      <c r="DW218" t="s">
        <v>134</v>
      </c>
      <c r="DX218" t="s">
        <v>134</v>
      </c>
      <c r="DY218" t="s">
        <v>134</v>
      </c>
      <c r="DZ218">
        <v>2</v>
      </c>
      <c r="EA218" t="s">
        <v>136</v>
      </c>
      <c r="EC218" s="5">
        <v>12.68</v>
      </c>
      <c r="ED218" s="5">
        <v>55</v>
      </c>
      <c r="EE218">
        <v>18632939888</v>
      </c>
      <c r="EF218" t="s">
        <v>148</v>
      </c>
      <c r="EG218" t="s">
        <v>524</v>
      </c>
      <c r="EH218">
        <v>4</v>
      </c>
    </row>
    <row r="219" spans="1:138" ht="15" customHeight="1" x14ac:dyDescent="0.35">
      <c r="A219" t="s">
        <v>22382</v>
      </c>
      <c r="B219" t="s">
        <v>157</v>
      </c>
      <c r="C219" s="1">
        <v>44092.583498148146</v>
      </c>
      <c r="D219" s="1">
        <v>44117</v>
      </c>
      <c r="E219" t="s">
        <v>133</v>
      </c>
      <c r="F219" t="s">
        <v>136</v>
      </c>
      <c r="G219" t="s">
        <v>135</v>
      </c>
      <c r="H219" t="s">
        <v>136</v>
      </c>
      <c r="I219" t="s">
        <v>6649</v>
      </c>
      <c r="K219" t="s">
        <v>6650</v>
      </c>
      <c r="M219" t="s">
        <v>6651</v>
      </c>
      <c r="N219" t="s">
        <v>374</v>
      </c>
      <c r="O219" s="4">
        <v>79855</v>
      </c>
      <c r="P219" t="s">
        <v>140</v>
      </c>
      <c r="R219">
        <v>14322072331</v>
      </c>
      <c r="T219">
        <v>111335</v>
      </c>
      <c r="U219" t="s">
        <v>6652</v>
      </c>
      <c r="V219" t="s">
        <v>482</v>
      </c>
      <c r="W219" t="s">
        <v>136</v>
      </c>
      <c r="X219" t="s">
        <v>6653</v>
      </c>
      <c r="Y219" t="s">
        <v>6650</v>
      </c>
      <c r="AA219" t="s">
        <v>6651</v>
      </c>
      <c r="AB219" t="s">
        <v>374</v>
      </c>
      <c r="AC219" s="4">
        <v>79855</v>
      </c>
      <c r="AD219" t="s">
        <v>140</v>
      </c>
      <c r="AF219">
        <v>14322072331</v>
      </c>
      <c r="AH219" t="s">
        <v>148</v>
      </c>
      <c r="AI219" t="s">
        <v>168</v>
      </c>
      <c r="AJ219" t="s">
        <v>639</v>
      </c>
      <c r="AK219" t="s">
        <v>767</v>
      </c>
      <c r="AM219" t="s">
        <v>1020</v>
      </c>
      <c r="AO219" t="s">
        <v>1021</v>
      </c>
      <c r="AP219" t="s">
        <v>374</v>
      </c>
      <c r="AQ219" s="4">
        <v>75442</v>
      </c>
      <c r="AR219" t="s">
        <v>140</v>
      </c>
      <c r="AT219">
        <v>14692388392</v>
      </c>
      <c r="AV219" t="s">
        <v>1022</v>
      </c>
      <c r="AW219" t="s">
        <v>1023</v>
      </c>
      <c r="AZ219" t="s">
        <v>175</v>
      </c>
      <c r="BA219" t="s">
        <v>176</v>
      </c>
      <c r="BB219" t="s">
        <v>136</v>
      </c>
      <c r="BC219" t="s">
        <v>136</v>
      </c>
      <c r="BD219" t="s">
        <v>148</v>
      </c>
      <c r="BE219" t="s">
        <v>136</v>
      </c>
      <c r="BF219" t="s">
        <v>136</v>
      </c>
      <c r="BG219" t="s">
        <v>134</v>
      </c>
      <c r="BH219" t="s">
        <v>136</v>
      </c>
      <c r="BN219" t="s">
        <v>22383</v>
      </c>
      <c r="BO219" t="s">
        <v>905</v>
      </c>
      <c r="BP219">
        <v>18</v>
      </c>
      <c r="BQ219">
        <v>17</v>
      </c>
      <c r="BR219">
        <v>17</v>
      </c>
      <c r="BS219" s="1">
        <v>44158</v>
      </c>
      <c r="BT219" s="1">
        <v>44461</v>
      </c>
      <c r="BU219" s="1">
        <v>44158</v>
      </c>
      <c r="BV219" s="1">
        <v>44461</v>
      </c>
      <c r="BW219" t="s">
        <v>136</v>
      </c>
      <c r="BX219">
        <v>40</v>
      </c>
      <c r="BY219">
        <v>0</v>
      </c>
      <c r="BZ219">
        <v>8</v>
      </c>
      <c r="CA219">
        <v>8</v>
      </c>
      <c r="CB219">
        <v>8</v>
      </c>
      <c r="CC219">
        <v>8</v>
      </c>
      <c r="CD219">
        <v>8</v>
      </c>
      <c r="CE219">
        <v>0</v>
      </c>
      <c r="CF219" t="str">
        <f>"7:00 AM"</f>
        <v>7:00 AM</v>
      </c>
      <c r="CG219" t="str">
        <f>"4:00 PM"</f>
        <v>4:00 PM</v>
      </c>
      <c r="CH219" s="5">
        <v>12.67</v>
      </c>
      <c r="CI219" t="s">
        <v>146</v>
      </c>
      <c r="CJ219">
        <v>0</v>
      </c>
      <c r="CK219" t="s">
        <v>1024</v>
      </c>
      <c r="CL219" t="s">
        <v>134</v>
      </c>
      <c r="CM219" t="s">
        <v>312</v>
      </c>
      <c r="CN219" t="s">
        <v>148</v>
      </c>
      <c r="CO219" t="s">
        <v>1025</v>
      </c>
      <c r="CP219" t="s">
        <v>149</v>
      </c>
      <c r="CQ219">
        <v>2</v>
      </c>
      <c r="CR219">
        <v>0</v>
      </c>
      <c r="CS219" t="s">
        <v>136</v>
      </c>
      <c r="CT219" t="s">
        <v>136</v>
      </c>
      <c r="CU219" t="s">
        <v>136</v>
      </c>
      <c r="CV219" t="s">
        <v>136</v>
      </c>
      <c r="CW219" t="s">
        <v>134</v>
      </c>
      <c r="CX219">
        <v>100</v>
      </c>
      <c r="CY219" t="s">
        <v>134</v>
      </c>
      <c r="CZ219" t="s">
        <v>134</v>
      </c>
      <c r="DA219" t="s">
        <v>134</v>
      </c>
      <c r="DB219" t="s">
        <v>134</v>
      </c>
      <c r="DC219" t="s">
        <v>134</v>
      </c>
      <c r="DD219" t="s">
        <v>136</v>
      </c>
      <c r="DF219" t="s">
        <v>149</v>
      </c>
      <c r="DG219" t="s">
        <v>6655</v>
      </c>
      <c r="DH219" t="s">
        <v>6651</v>
      </c>
      <c r="DI219" t="s">
        <v>374</v>
      </c>
      <c r="DJ219" s="4">
        <v>79855</v>
      </c>
      <c r="DK219" t="s">
        <v>6656</v>
      </c>
      <c r="DL219" t="s">
        <v>134</v>
      </c>
      <c r="DM219">
        <v>2</v>
      </c>
      <c r="DN219" t="s">
        <v>6657</v>
      </c>
      <c r="DO219" t="s">
        <v>6651</v>
      </c>
      <c r="DP219" t="s">
        <v>374</v>
      </c>
      <c r="DQ219" t="str">
        <f>"79855"</f>
        <v>79855</v>
      </c>
      <c r="DR219" t="s">
        <v>6656</v>
      </c>
      <c r="DS219" t="s">
        <v>1027</v>
      </c>
      <c r="DT219">
        <v>1</v>
      </c>
      <c r="DU219">
        <v>15</v>
      </c>
      <c r="DV219" t="s">
        <v>134</v>
      </c>
      <c r="DW219" t="s">
        <v>134</v>
      </c>
      <c r="DX219" t="s">
        <v>134</v>
      </c>
      <c r="DY219" t="s">
        <v>134</v>
      </c>
      <c r="DZ219">
        <v>4</v>
      </c>
      <c r="EA219" t="s">
        <v>136</v>
      </c>
      <c r="EC219" s="5">
        <v>12.68</v>
      </c>
      <c r="ED219" s="5">
        <v>55</v>
      </c>
      <c r="EE219">
        <v>14322072331</v>
      </c>
      <c r="EF219" t="s">
        <v>148</v>
      </c>
      <c r="EG219" t="s">
        <v>2138</v>
      </c>
      <c r="EH219">
        <v>1</v>
      </c>
    </row>
    <row r="220" spans="1:138" ht="15" customHeight="1" x14ac:dyDescent="0.35">
      <c r="A220" t="s">
        <v>6670</v>
      </c>
      <c r="B220" t="s">
        <v>157</v>
      </c>
      <c r="C220" s="1">
        <v>44093.343885995368</v>
      </c>
      <c r="D220" s="1">
        <v>44117</v>
      </c>
      <c r="E220" t="s">
        <v>133</v>
      </c>
      <c r="F220" t="s">
        <v>134</v>
      </c>
      <c r="G220" t="s">
        <v>135</v>
      </c>
      <c r="H220" t="s">
        <v>136</v>
      </c>
      <c r="I220" t="s">
        <v>6671</v>
      </c>
      <c r="K220" t="s">
        <v>6672</v>
      </c>
      <c r="M220" t="s">
        <v>1609</v>
      </c>
      <c r="N220" t="s">
        <v>139</v>
      </c>
      <c r="O220" s="4">
        <v>32053</v>
      </c>
      <c r="P220" t="s">
        <v>140</v>
      </c>
      <c r="R220">
        <v>13869382026</v>
      </c>
      <c r="T220">
        <v>111333</v>
      </c>
      <c r="U220" t="s">
        <v>6673</v>
      </c>
      <c r="V220" t="s">
        <v>2323</v>
      </c>
      <c r="W220" t="s">
        <v>6674</v>
      </c>
      <c r="X220" t="s">
        <v>164</v>
      </c>
      <c r="Y220" t="s">
        <v>6675</v>
      </c>
      <c r="AA220" t="s">
        <v>1609</v>
      </c>
      <c r="AB220" t="s">
        <v>139</v>
      </c>
      <c r="AC220" s="4">
        <v>32053</v>
      </c>
      <c r="AD220" t="s">
        <v>140</v>
      </c>
      <c r="AF220">
        <v>13869382026</v>
      </c>
      <c r="AH220" t="s">
        <v>6676</v>
      </c>
      <c r="AI220" t="s">
        <v>168</v>
      </c>
      <c r="AJ220" t="s">
        <v>1118</v>
      </c>
      <c r="AK220" t="s">
        <v>1373</v>
      </c>
      <c r="AM220" t="s">
        <v>6677</v>
      </c>
      <c r="AO220" t="s">
        <v>6678</v>
      </c>
      <c r="AP220" t="s">
        <v>139</v>
      </c>
      <c r="AQ220" s="4">
        <v>33570</v>
      </c>
      <c r="AR220" t="s">
        <v>140</v>
      </c>
      <c r="AS220" t="s">
        <v>4945</v>
      </c>
      <c r="AT220">
        <v>18137358654</v>
      </c>
      <c r="AV220" t="s">
        <v>6679</v>
      </c>
      <c r="AW220" t="s">
        <v>6680</v>
      </c>
      <c r="AZ220" t="s">
        <v>175</v>
      </c>
      <c r="BA220" t="s">
        <v>176</v>
      </c>
      <c r="BB220" t="s">
        <v>134</v>
      </c>
      <c r="BC220" t="s">
        <v>134</v>
      </c>
      <c r="BD220" t="s">
        <v>134</v>
      </c>
      <c r="BE220" t="s">
        <v>134</v>
      </c>
      <c r="BF220" t="s">
        <v>134</v>
      </c>
      <c r="BG220" t="s">
        <v>134</v>
      </c>
      <c r="BH220" t="s">
        <v>136</v>
      </c>
      <c r="BN220" t="s">
        <v>6681</v>
      </c>
      <c r="BO220" t="s">
        <v>1585</v>
      </c>
      <c r="BP220">
        <v>65</v>
      </c>
      <c r="BQ220">
        <v>65</v>
      </c>
      <c r="BR220">
        <v>65</v>
      </c>
      <c r="BS220" s="1">
        <v>44150</v>
      </c>
      <c r="BT220" s="1">
        <v>44301</v>
      </c>
      <c r="BU220" s="1">
        <v>44150</v>
      </c>
      <c r="BV220" s="1">
        <v>44301</v>
      </c>
      <c r="BW220" t="s">
        <v>136</v>
      </c>
      <c r="BX220">
        <v>35</v>
      </c>
      <c r="BY220">
        <v>0</v>
      </c>
      <c r="BZ220">
        <v>6</v>
      </c>
      <c r="CA220">
        <v>6</v>
      </c>
      <c r="CB220">
        <v>6</v>
      </c>
      <c r="CC220">
        <v>6</v>
      </c>
      <c r="CD220">
        <v>6</v>
      </c>
      <c r="CE220">
        <v>5</v>
      </c>
      <c r="CF220" t="str">
        <f>"9:00 AM"</f>
        <v>9:00 AM</v>
      </c>
      <c r="CG220" t="str">
        <f>"4:00 PM"</f>
        <v>4:00 PM</v>
      </c>
      <c r="CH220" s="5">
        <v>11.71</v>
      </c>
      <c r="CI220" t="s">
        <v>146</v>
      </c>
      <c r="CJ220">
        <v>3</v>
      </c>
      <c r="CK220" t="s">
        <v>6682</v>
      </c>
      <c r="CL220" t="s">
        <v>136</v>
      </c>
      <c r="CM220" t="s">
        <v>147</v>
      </c>
      <c r="CN220" t="s">
        <v>148</v>
      </c>
      <c r="CO220" t="s">
        <v>6683</v>
      </c>
      <c r="CP220" t="s">
        <v>149</v>
      </c>
      <c r="CQ220">
        <v>2</v>
      </c>
      <c r="CR220">
        <v>0</v>
      </c>
      <c r="CS220" t="s">
        <v>136</v>
      </c>
      <c r="CT220" t="s">
        <v>136</v>
      </c>
      <c r="CU220" t="s">
        <v>136</v>
      </c>
      <c r="CV220" t="s">
        <v>136</v>
      </c>
      <c r="CW220" t="s">
        <v>134</v>
      </c>
      <c r="CX220">
        <v>50</v>
      </c>
      <c r="CY220" t="s">
        <v>134</v>
      </c>
      <c r="CZ220" t="s">
        <v>134</v>
      </c>
      <c r="DA220" t="s">
        <v>134</v>
      </c>
      <c r="DB220" t="s">
        <v>134</v>
      </c>
      <c r="DC220" t="s">
        <v>134</v>
      </c>
      <c r="DD220" t="s">
        <v>136</v>
      </c>
      <c r="DF220" t="s">
        <v>149</v>
      </c>
      <c r="DG220" t="s">
        <v>6684</v>
      </c>
      <c r="DH220" t="s">
        <v>1048</v>
      </c>
      <c r="DI220" t="s">
        <v>139</v>
      </c>
      <c r="DJ220" s="4">
        <v>33566</v>
      </c>
      <c r="DK220" t="s">
        <v>1067</v>
      </c>
      <c r="DL220" t="s">
        <v>136</v>
      </c>
      <c r="DM220">
        <v>6</v>
      </c>
      <c r="DN220" s="2" t="s">
        <v>6685</v>
      </c>
      <c r="DO220" t="s">
        <v>6686</v>
      </c>
      <c r="DP220" t="s">
        <v>139</v>
      </c>
      <c r="DQ220" t="str">
        <f>"33584"</f>
        <v>33584</v>
      </c>
      <c r="DR220" t="s">
        <v>1067</v>
      </c>
      <c r="DS220" t="s">
        <v>3080</v>
      </c>
      <c r="DT220">
        <v>33</v>
      </c>
      <c r="DU220">
        <v>65</v>
      </c>
      <c r="DV220" t="s">
        <v>134</v>
      </c>
      <c r="DW220" t="s">
        <v>134</v>
      </c>
      <c r="DX220" t="s">
        <v>134</v>
      </c>
      <c r="DY220" t="s">
        <v>136</v>
      </c>
      <c r="DZ220">
        <v>1</v>
      </c>
      <c r="EA220" t="s">
        <v>134</v>
      </c>
      <c r="EB220" s="5">
        <v>12.68</v>
      </c>
      <c r="EC220" s="5">
        <v>12.68</v>
      </c>
      <c r="ED220" s="5">
        <v>55</v>
      </c>
      <c r="EE220">
        <v>13869382026</v>
      </c>
      <c r="EF220" t="s">
        <v>6676</v>
      </c>
      <c r="EG220" t="s">
        <v>148</v>
      </c>
      <c r="EH220">
        <v>0</v>
      </c>
    </row>
    <row r="221" spans="1:138" ht="15" customHeight="1" x14ac:dyDescent="0.35">
      <c r="A221" t="s">
        <v>12154</v>
      </c>
      <c r="B221" t="s">
        <v>157</v>
      </c>
      <c r="C221" s="1">
        <v>44089.455190509259</v>
      </c>
      <c r="D221" s="1">
        <v>44117</v>
      </c>
      <c r="E221" t="s">
        <v>133</v>
      </c>
      <c r="F221" t="s">
        <v>134</v>
      </c>
      <c r="G221" t="s">
        <v>135</v>
      </c>
      <c r="H221" t="s">
        <v>136</v>
      </c>
      <c r="I221" t="s">
        <v>10963</v>
      </c>
      <c r="J221" t="s">
        <v>1249</v>
      </c>
      <c r="K221" t="s">
        <v>10964</v>
      </c>
      <c r="L221" t="s">
        <v>10965</v>
      </c>
      <c r="M221" t="s">
        <v>2459</v>
      </c>
      <c r="N221" t="s">
        <v>139</v>
      </c>
      <c r="O221" s="4">
        <v>33430</v>
      </c>
      <c r="P221" t="s">
        <v>140</v>
      </c>
      <c r="Q221" t="s">
        <v>1249</v>
      </c>
      <c r="R221">
        <v>15619930394</v>
      </c>
      <c r="T221">
        <v>115115</v>
      </c>
      <c r="U221" t="s">
        <v>3977</v>
      </c>
      <c r="V221" t="s">
        <v>10966</v>
      </c>
      <c r="X221" t="s">
        <v>429</v>
      </c>
      <c r="Y221" t="s">
        <v>10964</v>
      </c>
      <c r="Z221" t="s">
        <v>10965</v>
      </c>
      <c r="AA221" t="s">
        <v>2459</v>
      </c>
      <c r="AB221" t="s">
        <v>139</v>
      </c>
      <c r="AC221" s="4">
        <v>33430</v>
      </c>
      <c r="AD221" t="s">
        <v>140</v>
      </c>
      <c r="AF221">
        <v>15619930394</v>
      </c>
      <c r="AH221" t="s">
        <v>2325</v>
      </c>
      <c r="AI221" t="s">
        <v>168</v>
      </c>
      <c r="AJ221" t="s">
        <v>2326</v>
      </c>
      <c r="AK221" t="s">
        <v>2327</v>
      </c>
      <c r="AL221" t="s">
        <v>2328</v>
      </c>
      <c r="AM221" t="s">
        <v>2329</v>
      </c>
      <c r="AO221" t="s">
        <v>152</v>
      </c>
      <c r="AP221" t="s">
        <v>139</v>
      </c>
      <c r="AQ221" s="4">
        <v>33852</v>
      </c>
      <c r="AR221" t="s">
        <v>140</v>
      </c>
      <c r="AS221" t="s">
        <v>1249</v>
      </c>
      <c r="AT221">
        <v>18634655550</v>
      </c>
      <c r="AV221" t="s">
        <v>2325</v>
      </c>
      <c r="AW221" t="s">
        <v>2330</v>
      </c>
      <c r="AZ221" t="s">
        <v>175</v>
      </c>
      <c r="BA221" t="s">
        <v>176</v>
      </c>
      <c r="BB221" t="s">
        <v>134</v>
      </c>
      <c r="BC221" t="s">
        <v>134</v>
      </c>
      <c r="BD221" t="s">
        <v>134</v>
      </c>
      <c r="BE221" t="s">
        <v>134</v>
      </c>
      <c r="BF221" t="s">
        <v>136</v>
      </c>
      <c r="BG221" t="s">
        <v>134</v>
      </c>
      <c r="BH221" t="s">
        <v>136</v>
      </c>
      <c r="BN221" t="s">
        <v>12155</v>
      </c>
      <c r="BO221" t="s">
        <v>12156</v>
      </c>
      <c r="BP221">
        <v>190</v>
      </c>
      <c r="BQ221">
        <v>190</v>
      </c>
      <c r="BR221">
        <v>190</v>
      </c>
      <c r="BS221" s="1">
        <v>44160</v>
      </c>
      <c r="BT221" s="1">
        <v>44331</v>
      </c>
      <c r="BU221" s="1">
        <v>44160</v>
      </c>
      <c r="BV221" s="1">
        <v>44331</v>
      </c>
      <c r="BW221" t="s">
        <v>136</v>
      </c>
      <c r="BX221">
        <v>36</v>
      </c>
      <c r="BY221">
        <v>0</v>
      </c>
      <c r="BZ221">
        <v>6</v>
      </c>
      <c r="CA221">
        <v>6</v>
      </c>
      <c r="CB221">
        <v>6</v>
      </c>
      <c r="CC221">
        <v>6</v>
      </c>
      <c r="CD221">
        <v>6</v>
      </c>
      <c r="CE221">
        <v>6</v>
      </c>
      <c r="CF221" t="str">
        <f>"7:30 AM"</f>
        <v>7:30 AM</v>
      </c>
      <c r="CG221" t="str">
        <f>"1:30 PM"</f>
        <v>1:30 PM</v>
      </c>
      <c r="CH221" s="5">
        <v>11.71</v>
      </c>
      <c r="CI221" t="s">
        <v>146</v>
      </c>
      <c r="CJ221">
        <v>0.35</v>
      </c>
      <c r="CK221" t="s">
        <v>12157</v>
      </c>
      <c r="CL221" t="s">
        <v>134</v>
      </c>
      <c r="CM221" t="s">
        <v>147</v>
      </c>
      <c r="CN221" t="s">
        <v>148</v>
      </c>
      <c r="CO221" s="2" t="s">
        <v>12158</v>
      </c>
      <c r="CP221" t="s">
        <v>149</v>
      </c>
      <c r="CQ221">
        <v>1</v>
      </c>
      <c r="CR221">
        <v>0</v>
      </c>
      <c r="CS221" t="s">
        <v>136</v>
      </c>
      <c r="CT221" t="s">
        <v>136</v>
      </c>
      <c r="CU221" t="s">
        <v>136</v>
      </c>
      <c r="CV221" t="s">
        <v>136</v>
      </c>
      <c r="CW221" t="s">
        <v>134</v>
      </c>
      <c r="CX221">
        <v>20</v>
      </c>
      <c r="CY221" t="s">
        <v>134</v>
      </c>
      <c r="CZ221" t="s">
        <v>134</v>
      </c>
      <c r="DA221" t="s">
        <v>134</v>
      </c>
      <c r="DB221" t="s">
        <v>134</v>
      </c>
      <c r="DC221" t="s">
        <v>134</v>
      </c>
      <c r="DD221" t="s">
        <v>136</v>
      </c>
      <c r="DF221" t="s">
        <v>2334</v>
      </c>
      <c r="DG221" t="s">
        <v>12159</v>
      </c>
      <c r="DH221" t="s">
        <v>2459</v>
      </c>
      <c r="DI221" t="s">
        <v>139</v>
      </c>
      <c r="DJ221" s="4">
        <v>33430</v>
      </c>
      <c r="DK221" t="s">
        <v>1400</v>
      </c>
      <c r="DL221" t="s">
        <v>134</v>
      </c>
      <c r="DM221">
        <v>3</v>
      </c>
      <c r="DN221" t="s">
        <v>9275</v>
      </c>
      <c r="DO221" t="s">
        <v>2459</v>
      </c>
      <c r="DP221" t="s">
        <v>139</v>
      </c>
      <c r="DQ221" t="str">
        <f>"33430"</f>
        <v>33430</v>
      </c>
      <c r="DR221" t="s">
        <v>1400</v>
      </c>
      <c r="DS221" t="s">
        <v>3368</v>
      </c>
      <c r="DT221">
        <v>91</v>
      </c>
      <c r="DU221">
        <v>455</v>
      </c>
      <c r="DV221" t="s">
        <v>134</v>
      </c>
      <c r="DW221" t="s">
        <v>134</v>
      </c>
      <c r="DX221" t="s">
        <v>134</v>
      </c>
      <c r="DY221" t="s">
        <v>134</v>
      </c>
      <c r="DZ221">
        <v>2</v>
      </c>
      <c r="EA221" t="s">
        <v>136</v>
      </c>
      <c r="EB221" s="5">
        <v>12.68</v>
      </c>
      <c r="EC221" s="5">
        <v>12.68</v>
      </c>
      <c r="ED221" s="5">
        <v>55</v>
      </c>
      <c r="EE221">
        <v>15619930394</v>
      </c>
      <c r="EF221" t="s">
        <v>10970</v>
      </c>
      <c r="EG221" t="s">
        <v>148</v>
      </c>
      <c r="EH221">
        <v>1</v>
      </c>
    </row>
    <row r="222" spans="1:138" ht="15" customHeight="1" x14ac:dyDescent="0.35">
      <c r="A222" t="s">
        <v>21053</v>
      </c>
      <c r="B222" t="s">
        <v>157</v>
      </c>
      <c r="C222" s="1">
        <v>44092.698379513888</v>
      </c>
      <c r="D222" s="1">
        <v>44117</v>
      </c>
      <c r="E222" t="s">
        <v>133</v>
      </c>
      <c r="F222" t="s">
        <v>136</v>
      </c>
      <c r="G222" t="s">
        <v>135</v>
      </c>
      <c r="H222" t="s">
        <v>136</v>
      </c>
      <c r="I222" t="s">
        <v>21054</v>
      </c>
      <c r="K222" t="s">
        <v>21055</v>
      </c>
      <c r="M222" t="s">
        <v>5412</v>
      </c>
      <c r="N222" t="s">
        <v>1128</v>
      </c>
      <c r="O222" s="4">
        <v>58272</v>
      </c>
      <c r="P222" t="s">
        <v>140</v>
      </c>
      <c r="R222">
        <v>17017393004</v>
      </c>
      <c r="T222">
        <v>112112</v>
      </c>
      <c r="U222" t="s">
        <v>21056</v>
      </c>
      <c r="V222" t="s">
        <v>2235</v>
      </c>
      <c r="X222" t="s">
        <v>164</v>
      </c>
      <c r="Y222" t="s">
        <v>21055</v>
      </c>
      <c r="AA222" t="s">
        <v>5412</v>
      </c>
      <c r="AB222" t="s">
        <v>1128</v>
      </c>
      <c r="AC222" s="4">
        <v>58272</v>
      </c>
      <c r="AD222" t="s">
        <v>140</v>
      </c>
      <c r="AF222">
        <v>17017393004</v>
      </c>
      <c r="AH222" t="s">
        <v>21057</v>
      </c>
      <c r="AI222" t="s">
        <v>168</v>
      </c>
      <c r="AJ222" t="s">
        <v>533</v>
      </c>
      <c r="AK222" t="s">
        <v>534</v>
      </c>
      <c r="AL222" t="s">
        <v>148</v>
      </c>
      <c r="AM222" t="s">
        <v>1486</v>
      </c>
      <c r="AO222" t="s">
        <v>1487</v>
      </c>
      <c r="AP222" t="s">
        <v>537</v>
      </c>
      <c r="AQ222" s="4" t="s">
        <v>27717</v>
      </c>
      <c r="AR222" t="s">
        <v>140</v>
      </c>
      <c r="AT222">
        <v>18282460659</v>
      </c>
      <c r="AV222" t="s">
        <v>538</v>
      </c>
      <c r="AW222" t="s">
        <v>539</v>
      </c>
      <c r="AZ222" t="s">
        <v>175</v>
      </c>
      <c r="BA222" t="s">
        <v>176</v>
      </c>
      <c r="BB222" t="s">
        <v>136</v>
      </c>
      <c r="BC222" t="s">
        <v>136</v>
      </c>
      <c r="BD222" t="s">
        <v>148</v>
      </c>
      <c r="BE222" t="s">
        <v>136</v>
      </c>
      <c r="BF222" t="s">
        <v>136</v>
      </c>
      <c r="BG222" t="s">
        <v>134</v>
      </c>
      <c r="BH222" t="s">
        <v>136</v>
      </c>
      <c r="BN222" t="s">
        <v>21058</v>
      </c>
      <c r="BO222" t="s">
        <v>1489</v>
      </c>
      <c r="BP222">
        <v>1</v>
      </c>
      <c r="BQ222">
        <v>1</v>
      </c>
      <c r="BR222">
        <v>1</v>
      </c>
      <c r="BS222" s="1">
        <v>44155</v>
      </c>
      <c r="BT222" s="1">
        <v>44316</v>
      </c>
      <c r="BU222" s="1">
        <v>44155</v>
      </c>
      <c r="BV222" s="1">
        <v>44316</v>
      </c>
      <c r="BW222" t="s">
        <v>136</v>
      </c>
      <c r="BX222">
        <v>48</v>
      </c>
      <c r="BY222">
        <v>0</v>
      </c>
      <c r="BZ222">
        <v>8</v>
      </c>
      <c r="CA222">
        <v>8</v>
      </c>
      <c r="CB222">
        <v>8</v>
      </c>
      <c r="CC222">
        <v>8</v>
      </c>
      <c r="CD222">
        <v>8</v>
      </c>
      <c r="CE222">
        <v>8</v>
      </c>
      <c r="CF222" t="str">
        <f>"8:00 AM"</f>
        <v>8:00 AM</v>
      </c>
      <c r="CG222" t="str">
        <f>"5:00 PM"</f>
        <v>5:00 PM</v>
      </c>
      <c r="CH222" s="5">
        <v>14.99</v>
      </c>
      <c r="CI222" t="s">
        <v>146</v>
      </c>
      <c r="CL222" t="s">
        <v>136</v>
      </c>
      <c r="CM222" t="s">
        <v>354</v>
      </c>
      <c r="CN222" t="s">
        <v>2411</v>
      </c>
      <c r="CO222" t="s">
        <v>1490</v>
      </c>
      <c r="CP222" t="s">
        <v>149</v>
      </c>
      <c r="CQ222">
        <v>1</v>
      </c>
      <c r="CR222">
        <v>0</v>
      </c>
      <c r="CS222" t="s">
        <v>136</v>
      </c>
      <c r="CT222" t="s">
        <v>134</v>
      </c>
      <c r="CU222" t="s">
        <v>136</v>
      </c>
      <c r="CV222" t="s">
        <v>136</v>
      </c>
      <c r="CW222" t="s">
        <v>134</v>
      </c>
      <c r="CX222">
        <v>75</v>
      </c>
      <c r="CY222" t="s">
        <v>136</v>
      </c>
      <c r="CZ222" t="s">
        <v>134</v>
      </c>
      <c r="DA222" t="s">
        <v>134</v>
      </c>
      <c r="DB222" t="s">
        <v>136</v>
      </c>
      <c r="DC222" t="s">
        <v>136</v>
      </c>
      <c r="DD222" t="s">
        <v>136</v>
      </c>
      <c r="DF222" t="s">
        <v>21059</v>
      </c>
      <c r="DG222" t="s">
        <v>21055</v>
      </c>
      <c r="DH222" t="s">
        <v>5412</v>
      </c>
      <c r="DI222" t="s">
        <v>1128</v>
      </c>
      <c r="DJ222" s="4">
        <v>58272</v>
      </c>
      <c r="DK222" t="s">
        <v>8413</v>
      </c>
      <c r="DL222" t="s">
        <v>136</v>
      </c>
      <c r="DM222">
        <v>1</v>
      </c>
      <c r="DN222" t="s">
        <v>21060</v>
      </c>
      <c r="DO222" t="s">
        <v>11193</v>
      </c>
      <c r="DP222" t="s">
        <v>1128</v>
      </c>
      <c r="DQ222" t="str">
        <f>"58344"</f>
        <v>58344</v>
      </c>
      <c r="DR222" t="s">
        <v>8413</v>
      </c>
      <c r="DS222" t="s">
        <v>907</v>
      </c>
      <c r="DT222">
        <v>1</v>
      </c>
      <c r="DU222">
        <v>3</v>
      </c>
      <c r="DV222" t="s">
        <v>134</v>
      </c>
      <c r="DW222" t="s">
        <v>134</v>
      </c>
      <c r="DX222" t="s">
        <v>134</v>
      </c>
      <c r="DY222" t="s">
        <v>136</v>
      </c>
      <c r="DZ222">
        <v>1</v>
      </c>
      <c r="EA222" t="s">
        <v>136</v>
      </c>
      <c r="EC222" s="5">
        <v>12.68</v>
      </c>
      <c r="ED222" s="5">
        <v>55</v>
      </c>
      <c r="EE222">
        <v>17017393004</v>
      </c>
      <c r="EF222" t="s">
        <v>21057</v>
      </c>
      <c r="EG222" t="s">
        <v>2909</v>
      </c>
      <c r="EH222">
        <v>0</v>
      </c>
    </row>
    <row r="223" spans="1:138" ht="15" customHeight="1" x14ac:dyDescent="0.35">
      <c r="A223" t="s">
        <v>14667</v>
      </c>
      <c r="B223" t="s">
        <v>157</v>
      </c>
      <c r="C223" s="1">
        <v>44103.094298958335</v>
      </c>
      <c r="D223" s="1">
        <v>44117</v>
      </c>
      <c r="E223" t="s">
        <v>133</v>
      </c>
      <c r="F223" t="s">
        <v>136</v>
      </c>
      <c r="G223" t="s">
        <v>135</v>
      </c>
      <c r="H223" t="s">
        <v>136</v>
      </c>
      <c r="I223" t="s">
        <v>14668</v>
      </c>
      <c r="K223" t="s">
        <v>14669</v>
      </c>
      <c r="M223" t="s">
        <v>4839</v>
      </c>
      <c r="N223" t="s">
        <v>744</v>
      </c>
      <c r="O223" s="4">
        <v>40311</v>
      </c>
      <c r="P223" t="s">
        <v>140</v>
      </c>
      <c r="R223">
        <v>18597497253</v>
      </c>
      <c r="T223">
        <v>11191</v>
      </c>
      <c r="U223" t="s">
        <v>14670</v>
      </c>
      <c r="V223" t="s">
        <v>14671</v>
      </c>
      <c r="X223" t="s">
        <v>14672</v>
      </c>
      <c r="Y223" t="s">
        <v>14669</v>
      </c>
      <c r="AA223" t="s">
        <v>4839</v>
      </c>
      <c r="AB223" t="s">
        <v>744</v>
      </c>
      <c r="AC223" s="4">
        <v>40311</v>
      </c>
      <c r="AD223" t="s">
        <v>140</v>
      </c>
      <c r="AF223">
        <v>18597497253</v>
      </c>
      <c r="AH223" t="s">
        <v>14673</v>
      </c>
      <c r="AI223" t="s">
        <v>168</v>
      </c>
      <c r="AJ223" t="s">
        <v>4826</v>
      </c>
      <c r="AK223" t="s">
        <v>4827</v>
      </c>
      <c r="AM223" t="s">
        <v>4828</v>
      </c>
      <c r="AN223" t="s">
        <v>4829</v>
      </c>
      <c r="AO223" t="s">
        <v>4830</v>
      </c>
      <c r="AP223" t="s">
        <v>744</v>
      </c>
      <c r="AQ223" s="4">
        <v>40503</v>
      </c>
      <c r="AR223" t="s">
        <v>140</v>
      </c>
      <c r="AT223">
        <v>18592755065</v>
      </c>
      <c r="AV223" t="s">
        <v>4831</v>
      </c>
      <c r="AW223" t="s">
        <v>4832</v>
      </c>
      <c r="AZ223" t="s">
        <v>175</v>
      </c>
      <c r="BA223" t="s">
        <v>176</v>
      </c>
      <c r="BB223" t="s">
        <v>136</v>
      </c>
      <c r="BC223" t="s">
        <v>136</v>
      </c>
      <c r="BD223" t="s">
        <v>148</v>
      </c>
      <c r="BE223" t="s">
        <v>136</v>
      </c>
      <c r="BF223" t="s">
        <v>136</v>
      </c>
      <c r="BG223" t="s">
        <v>134</v>
      </c>
      <c r="BH223" t="s">
        <v>136</v>
      </c>
      <c r="BN223" t="s">
        <v>14674</v>
      </c>
      <c r="BO223" t="s">
        <v>1839</v>
      </c>
      <c r="BP223">
        <v>13</v>
      </c>
      <c r="BQ223">
        <v>13</v>
      </c>
      <c r="BR223">
        <v>13</v>
      </c>
      <c r="BS223" s="1">
        <v>44150</v>
      </c>
      <c r="BT223" s="1">
        <v>44211</v>
      </c>
      <c r="BU223" s="1">
        <v>44150</v>
      </c>
      <c r="BV223" s="1">
        <v>44211</v>
      </c>
      <c r="BW223" t="s">
        <v>136</v>
      </c>
      <c r="BX223">
        <v>40</v>
      </c>
      <c r="BY223">
        <v>0</v>
      </c>
      <c r="BZ223">
        <v>7</v>
      </c>
      <c r="CA223">
        <v>7</v>
      </c>
      <c r="CB223">
        <v>7</v>
      </c>
      <c r="CC223">
        <v>7</v>
      </c>
      <c r="CD223">
        <v>7</v>
      </c>
      <c r="CE223">
        <v>5</v>
      </c>
      <c r="CF223" t="str">
        <f>"8:00 AM"</f>
        <v>8:00 AM</v>
      </c>
      <c r="CG223" t="str">
        <f>"5:00 PM"</f>
        <v>5:00 PM</v>
      </c>
      <c r="CH223" s="5">
        <v>12.4</v>
      </c>
      <c r="CI223" t="s">
        <v>146</v>
      </c>
      <c r="CL223" t="s">
        <v>136</v>
      </c>
      <c r="CM223" t="s">
        <v>147</v>
      </c>
      <c r="CN223" t="s">
        <v>148</v>
      </c>
      <c r="CO223" s="2" t="s">
        <v>4834</v>
      </c>
      <c r="CP223" t="s">
        <v>149</v>
      </c>
      <c r="CQ223">
        <v>0</v>
      </c>
      <c r="CR223">
        <v>0</v>
      </c>
      <c r="CS223" t="s">
        <v>136</v>
      </c>
      <c r="CT223" t="s">
        <v>136</v>
      </c>
      <c r="CU223" t="s">
        <v>136</v>
      </c>
      <c r="CV223" t="s">
        <v>136</v>
      </c>
      <c r="CW223" t="s">
        <v>134</v>
      </c>
      <c r="CX223">
        <v>75</v>
      </c>
      <c r="CY223" t="s">
        <v>136</v>
      </c>
      <c r="CZ223" t="s">
        <v>134</v>
      </c>
      <c r="DA223" t="s">
        <v>136</v>
      </c>
      <c r="DB223" t="s">
        <v>134</v>
      </c>
      <c r="DC223" t="s">
        <v>134</v>
      </c>
      <c r="DD223" t="s">
        <v>136</v>
      </c>
      <c r="DF223" t="s">
        <v>180</v>
      </c>
      <c r="DG223" t="s">
        <v>14669</v>
      </c>
      <c r="DH223" t="s">
        <v>4839</v>
      </c>
      <c r="DI223" t="s">
        <v>744</v>
      </c>
      <c r="DJ223" s="4">
        <v>40311</v>
      </c>
      <c r="DK223" t="s">
        <v>4840</v>
      </c>
      <c r="DL223" t="s">
        <v>136</v>
      </c>
      <c r="DM223">
        <v>1</v>
      </c>
      <c r="DN223" t="s">
        <v>14675</v>
      </c>
      <c r="DO223" t="s">
        <v>14676</v>
      </c>
      <c r="DP223" t="s">
        <v>744</v>
      </c>
      <c r="DQ223" t="str">
        <f>"40361"</f>
        <v>40361</v>
      </c>
      <c r="DR223" t="s">
        <v>14677</v>
      </c>
      <c r="DS223" t="s">
        <v>14678</v>
      </c>
      <c r="DT223">
        <v>2</v>
      </c>
      <c r="DU223">
        <v>13</v>
      </c>
      <c r="DV223" t="s">
        <v>134</v>
      </c>
      <c r="DW223" t="s">
        <v>134</v>
      </c>
      <c r="DX223" t="s">
        <v>134</v>
      </c>
      <c r="DY223" t="s">
        <v>136</v>
      </c>
      <c r="DZ223">
        <v>1</v>
      </c>
      <c r="EA223" t="s">
        <v>136</v>
      </c>
      <c r="EC223" s="5">
        <v>12.68</v>
      </c>
      <c r="ED223" s="5">
        <v>55</v>
      </c>
      <c r="EE223">
        <v>18597497253</v>
      </c>
      <c r="EF223" t="s">
        <v>4831</v>
      </c>
      <c r="EG223" t="s">
        <v>148</v>
      </c>
      <c r="EH223">
        <v>0</v>
      </c>
    </row>
    <row r="224" spans="1:138" ht="15" customHeight="1" x14ac:dyDescent="0.35">
      <c r="A224" t="s">
        <v>23366</v>
      </c>
      <c r="B224" t="s">
        <v>157</v>
      </c>
      <c r="C224" s="1">
        <v>44096.64438229167</v>
      </c>
      <c r="D224" s="1">
        <v>44117</v>
      </c>
      <c r="E224" t="s">
        <v>133</v>
      </c>
      <c r="F224" t="s">
        <v>134</v>
      </c>
      <c r="G224" t="s">
        <v>135</v>
      </c>
      <c r="H224" t="s">
        <v>136</v>
      </c>
      <c r="I224" t="s">
        <v>10668</v>
      </c>
      <c r="K224" t="s">
        <v>10669</v>
      </c>
      <c r="M224" t="s">
        <v>6618</v>
      </c>
      <c r="N224" t="s">
        <v>139</v>
      </c>
      <c r="O224" s="4">
        <v>33852</v>
      </c>
      <c r="P224" t="s">
        <v>140</v>
      </c>
      <c r="R224">
        <v>18634411500</v>
      </c>
      <c r="T224">
        <v>115115</v>
      </c>
      <c r="U224" t="s">
        <v>8190</v>
      </c>
      <c r="V224" t="s">
        <v>4700</v>
      </c>
      <c r="W224" t="s">
        <v>1007</v>
      </c>
      <c r="X224" t="s">
        <v>429</v>
      </c>
      <c r="Y224" t="s">
        <v>10670</v>
      </c>
      <c r="AA224" t="s">
        <v>152</v>
      </c>
      <c r="AB224" t="s">
        <v>139</v>
      </c>
      <c r="AC224" s="4">
        <v>33852</v>
      </c>
      <c r="AD224" t="s">
        <v>140</v>
      </c>
      <c r="AF224">
        <v>18634411500</v>
      </c>
      <c r="AH224" t="s">
        <v>10671</v>
      </c>
      <c r="AI224" t="s">
        <v>226</v>
      </c>
      <c r="AJ224" t="s">
        <v>685</v>
      </c>
      <c r="AK224" t="s">
        <v>686</v>
      </c>
      <c r="AL224" t="s">
        <v>687</v>
      </c>
      <c r="AM224" t="s">
        <v>688</v>
      </c>
      <c r="AN224" t="s">
        <v>23367</v>
      </c>
      <c r="AO224" t="s">
        <v>690</v>
      </c>
      <c r="AP224" t="s">
        <v>537</v>
      </c>
      <c r="AQ224" s="4">
        <v>28328</v>
      </c>
      <c r="AR224" t="s">
        <v>140</v>
      </c>
      <c r="AT224">
        <v>19105924121</v>
      </c>
      <c r="AV224" t="s">
        <v>691</v>
      </c>
      <c r="AW224" t="s">
        <v>692</v>
      </c>
      <c r="AX224" t="s">
        <v>537</v>
      </c>
      <c r="AY224" t="s">
        <v>693</v>
      </c>
      <c r="AZ224" t="s">
        <v>175</v>
      </c>
      <c r="BA224" t="s">
        <v>176</v>
      </c>
      <c r="BB224" t="s">
        <v>134</v>
      </c>
      <c r="BC224" t="s">
        <v>134</v>
      </c>
      <c r="BD224" t="s">
        <v>134</v>
      </c>
      <c r="BE224" t="s">
        <v>134</v>
      </c>
      <c r="BF224" t="s">
        <v>136</v>
      </c>
      <c r="BG224" t="s">
        <v>134</v>
      </c>
      <c r="BH224" t="s">
        <v>136</v>
      </c>
      <c r="BN224" t="s">
        <v>23368</v>
      </c>
      <c r="BO224" t="s">
        <v>10673</v>
      </c>
      <c r="BP224">
        <v>200</v>
      </c>
      <c r="BQ224">
        <v>200</v>
      </c>
      <c r="BR224">
        <v>200</v>
      </c>
      <c r="BS224" s="1">
        <v>44158</v>
      </c>
      <c r="BT224" s="1">
        <v>44348</v>
      </c>
      <c r="BU224" s="1">
        <v>44158</v>
      </c>
      <c r="BV224" s="1">
        <v>44348</v>
      </c>
      <c r="BW224" t="s">
        <v>136</v>
      </c>
      <c r="BX224">
        <v>35</v>
      </c>
      <c r="BY224">
        <v>0</v>
      </c>
      <c r="BZ224">
        <v>6</v>
      </c>
      <c r="CA224">
        <v>6</v>
      </c>
      <c r="CB224">
        <v>6</v>
      </c>
      <c r="CC224">
        <v>6</v>
      </c>
      <c r="CD224">
        <v>6</v>
      </c>
      <c r="CE224">
        <v>5</v>
      </c>
      <c r="CF224" t="str">
        <f>"7:00 AM"</f>
        <v>7:00 AM</v>
      </c>
      <c r="CG224" t="str">
        <f>"3:00 PM"</f>
        <v>3:00 PM</v>
      </c>
      <c r="CH224" s="5">
        <v>11.71</v>
      </c>
      <c r="CI224" t="s">
        <v>146</v>
      </c>
      <c r="CJ224">
        <v>0.5</v>
      </c>
      <c r="CK224" t="s">
        <v>10674</v>
      </c>
      <c r="CL224" t="s">
        <v>134</v>
      </c>
      <c r="CM224" t="s">
        <v>147</v>
      </c>
      <c r="CN224" t="s">
        <v>148</v>
      </c>
      <c r="CO224" t="s">
        <v>694</v>
      </c>
      <c r="CP224" t="s">
        <v>149</v>
      </c>
      <c r="CQ224">
        <v>3</v>
      </c>
      <c r="CR224">
        <v>0</v>
      </c>
      <c r="CS224" t="s">
        <v>136</v>
      </c>
      <c r="CT224" t="s">
        <v>136</v>
      </c>
      <c r="CU224" t="s">
        <v>136</v>
      </c>
      <c r="CV224" t="s">
        <v>134</v>
      </c>
      <c r="CW224" t="s">
        <v>134</v>
      </c>
      <c r="CX224">
        <v>75</v>
      </c>
      <c r="CY224" t="s">
        <v>134</v>
      </c>
      <c r="CZ224" t="s">
        <v>134</v>
      </c>
      <c r="DA224" t="s">
        <v>134</v>
      </c>
      <c r="DB224" t="s">
        <v>134</v>
      </c>
      <c r="DC224" t="s">
        <v>134</v>
      </c>
      <c r="DD224" t="s">
        <v>134</v>
      </c>
      <c r="DE224">
        <v>40</v>
      </c>
      <c r="DF224" s="2" t="s">
        <v>10675</v>
      </c>
      <c r="DG224" t="s">
        <v>10676</v>
      </c>
      <c r="DH224" t="s">
        <v>10677</v>
      </c>
      <c r="DI224" t="s">
        <v>139</v>
      </c>
      <c r="DJ224" s="4">
        <v>33473</v>
      </c>
      <c r="DK224" t="s">
        <v>1400</v>
      </c>
      <c r="DL224" t="s">
        <v>134</v>
      </c>
      <c r="DM224">
        <v>12</v>
      </c>
      <c r="DN224" t="s">
        <v>10678</v>
      </c>
      <c r="DO224" t="s">
        <v>2459</v>
      </c>
      <c r="DP224" t="s">
        <v>139</v>
      </c>
      <c r="DQ224" t="str">
        <f>"33430"</f>
        <v>33430</v>
      </c>
      <c r="DR224" t="s">
        <v>1400</v>
      </c>
      <c r="DS224" t="s">
        <v>861</v>
      </c>
      <c r="DT224">
        <v>2</v>
      </c>
      <c r="DU224">
        <v>388</v>
      </c>
      <c r="DV224" t="s">
        <v>134</v>
      </c>
      <c r="DW224" t="s">
        <v>134</v>
      </c>
      <c r="DX224" t="s">
        <v>134</v>
      </c>
      <c r="DY224" t="s">
        <v>136</v>
      </c>
      <c r="DZ224">
        <v>1</v>
      </c>
      <c r="EA224" t="s">
        <v>134</v>
      </c>
      <c r="EB224" s="5">
        <v>12.68</v>
      </c>
      <c r="EC224" s="5">
        <v>12.68</v>
      </c>
      <c r="ED224" s="5">
        <v>55</v>
      </c>
      <c r="EE224">
        <v>18634411500</v>
      </c>
      <c r="EF224" t="s">
        <v>10671</v>
      </c>
      <c r="EG224" t="s">
        <v>524</v>
      </c>
      <c r="EH224">
        <v>8</v>
      </c>
    </row>
    <row r="225" spans="1:138" ht="15" customHeight="1" x14ac:dyDescent="0.35">
      <c r="A225" t="s">
        <v>25059</v>
      </c>
      <c r="B225" t="s">
        <v>157</v>
      </c>
      <c r="C225" s="1">
        <v>44106.618701041669</v>
      </c>
      <c r="D225" s="1">
        <v>44117</v>
      </c>
      <c r="E225" t="s">
        <v>133</v>
      </c>
      <c r="F225" t="s">
        <v>136</v>
      </c>
      <c r="G225" t="s">
        <v>135</v>
      </c>
      <c r="H225" t="s">
        <v>136</v>
      </c>
      <c r="I225" t="s">
        <v>7930</v>
      </c>
      <c r="K225" t="s">
        <v>7931</v>
      </c>
      <c r="M225" t="s">
        <v>245</v>
      </c>
      <c r="N225" t="s">
        <v>246</v>
      </c>
      <c r="O225" s="4">
        <v>70516</v>
      </c>
      <c r="P225" t="s">
        <v>140</v>
      </c>
      <c r="R225">
        <v>13375235996</v>
      </c>
      <c r="T225">
        <v>11251</v>
      </c>
      <c r="U225" t="s">
        <v>7932</v>
      </c>
      <c r="V225" t="s">
        <v>1940</v>
      </c>
      <c r="W225" t="s">
        <v>978</v>
      </c>
      <c r="X225" t="s">
        <v>164</v>
      </c>
      <c r="Y225" t="s">
        <v>7931</v>
      </c>
      <c r="AA225" t="s">
        <v>245</v>
      </c>
      <c r="AB225" t="s">
        <v>246</v>
      </c>
      <c r="AC225" s="4">
        <v>70516</v>
      </c>
      <c r="AD225" t="s">
        <v>140</v>
      </c>
      <c r="AF225">
        <v>13375235996</v>
      </c>
      <c r="AH225" t="s">
        <v>2442</v>
      </c>
      <c r="AI225" t="s">
        <v>168</v>
      </c>
      <c r="AJ225" t="s">
        <v>1565</v>
      </c>
      <c r="AK225" t="s">
        <v>1566</v>
      </c>
      <c r="AL225" t="s">
        <v>1567</v>
      </c>
      <c r="AM225" t="s">
        <v>1568</v>
      </c>
      <c r="AN225" t="s">
        <v>1569</v>
      </c>
      <c r="AO225" t="s">
        <v>1570</v>
      </c>
      <c r="AP225" t="s">
        <v>537</v>
      </c>
      <c r="AQ225" s="4">
        <v>27536</v>
      </c>
      <c r="AR225" t="s">
        <v>140</v>
      </c>
      <c r="AT225">
        <v>14349173294</v>
      </c>
      <c r="AV225" t="s">
        <v>1571</v>
      </c>
      <c r="AW225" t="s">
        <v>1572</v>
      </c>
      <c r="AZ225" t="s">
        <v>334</v>
      </c>
      <c r="BA225" t="s">
        <v>335</v>
      </c>
      <c r="BB225" t="s">
        <v>136</v>
      </c>
      <c r="BC225" t="s">
        <v>136</v>
      </c>
      <c r="BD225" t="s">
        <v>148</v>
      </c>
      <c r="BE225" t="s">
        <v>136</v>
      </c>
      <c r="BF225" t="s">
        <v>136</v>
      </c>
      <c r="BG225" t="s">
        <v>134</v>
      </c>
      <c r="BH225" t="s">
        <v>136</v>
      </c>
      <c r="BN225" t="s">
        <v>25060</v>
      </c>
      <c r="BO225" t="s">
        <v>1574</v>
      </c>
      <c r="BP225">
        <v>10</v>
      </c>
      <c r="BQ225">
        <v>10</v>
      </c>
      <c r="BR225">
        <v>10</v>
      </c>
      <c r="BS225" s="1">
        <v>44155</v>
      </c>
      <c r="BT225" s="1">
        <v>44408</v>
      </c>
      <c r="BU225" s="1">
        <v>44155</v>
      </c>
      <c r="BV225" s="1">
        <v>44408</v>
      </c>
      <c r="BW225" t="s">
        <v>136</v>
      </c>
      <c r="BX225">
        <v>40</v>
      </c>
      <c r="BY225">
        <v>0</v>
      </c>
      <c r="BZ225">
        <v>7</v>
      </c>
      <c r="CA225">
        <v>7</v>
      </c>
      <c r="CB225">
        <v>7</v>
      </c>
      <c r="CC225">
        <v>7</v>
      </c>
      <c r="CD225">
        <v>7</v>
      </c>
      <c r="CE225">
        <v>5</v>
      </c>
      <c r="CF225" t="str">
        <f>"7:00 AM"</f>
        <v>7:00 AM</v>
      </c>
      <c r="CG225" t="str">
        <f>"4:00 PM"</f>
        <v>4:00 PM</v>
      </c>
      <c r="CH225" s="5">
        <v>11.83</v>
      </c>
      <c r="CI225" t="s">
        <v>146</v>
      </c>
      <c r="CL225" t="s">
        <v>134</v>
      </c>
      <c r="CM225" t="s">
        <v>147</v>
      </c>
      <c r="CN225" t="s">
        <v>148</v>
      </c>
      <c r="CO225" t="s">
        <v>2919</v>
      </c>
      <c r="CP225" t="s">
        <v>149</v>
      </c>
      <c r="CQ225">
        <v>3</v>
      </c>
      <c r="CR225">
        <v>0</v>
      </c>
      <c r="CS225" t="s">
        <v>136</v>
      </c>
      <c r="CT225" t="s">
        <v>136</v>
      </c>
      <c r="CU225" t="s">
        <v>134</v>
      </c>
      <c r="CV225" t="s">
        <v>134</v>
      </c>
      <c r="CW225" t="s">
        <v>134</v>
      </c>
      <c r="CX225">
        <v>70</v>
      </c>
      <c r="CY225" t="s">
        <v>134</v>
      </c>
      <c r="CZ225" t="s">
        <v>134</v>
      </c>
      <c r="DA225" t="s">
        <v>134</v>
      </c>
      <c r="DB225" t="s">
        <v>134</v>
      </c>
      <c r="DC225" t="s">
        <v>134</v>
      </c>
      <c r="DD225" t="s">
        <v>136</v>
      </c>
      <c r="DF225" t="s">
        <v>1576</v>
      </c>
      <c r="DG225" t="s">
        <v>7931</v>
      </c>
      <c r="DH225" t="s">
        <v>245</v>
      </c>
      <c r="DI225" t="s">
        <v>246</v>
      </c>
      <c r="DJ225" s="4">
        <v>70516</v>
      </c>
      <c r="DK225" t="s">
        <v>268</v>
      </c>
      <c r="DL225" t="s">
        <v>134</v>
      </c>
      <c r="DM225">
        <v>2</v>
      </c>
      <c r="DN225" t="s">
        <v>7933</v>
      </c>
      <c r="DO225" t="s">
        <v>245</v>
      </c>
      <c r="DP225" t="s">
        <v>246</v>
      </c>
      <c r="DQ225" t="str">
        <f>"70516"</f>
        <v>70516</v>
      </c>
      <c r="DR225" t="s">
        <v>268</v>
      </c>
      <c r="DS225" t="s">
        <v>497</v>
      </c>
      <c r="DT225">
        <v>1</v>
      </c>
      <c r="DU225">
        <v>12</v>
      </c>
      <c r="DV225" t="s">
        <v>134</v>
      </c>
      <c r="DW225" t="s">
        <v>134</v>
      </c>
      <c r="DX225" t="s">
        <v>134</v>
      </c>
      <c r="DY225" t="s">
        <v>136</v>
      </c>
      <c r="DZ225">
        <v>1</v>
      </c>
      <c r="EA225" t="s">
        <v>136</v>
      </c>
      <c r="EC225" s="5">
        <v>12.68</v>
      </c>
      <c r="ED225" s="5">
        <v>55</v>
      </c>
      <c r="EE225">
        <v>13375235996</v>
      </c>
      <c r="EF225" t="s">
        <v>155</v>
      </c>
      <c r="EG225" t="s">
        <v>271</v>
      </c>
      <c r="EH225">
        <v>2</v>
      </c>
    </row>
    <row r="226" spans="1:138" ht="15" customHeight="1" x14ac:dyDescent="0.35">
      <c r="A226" t="s">
        <v>15152</v>
      </c>
      <c r="B226" t="s">
        <v>157</v>
      </c>
      <c r="C226" s="1">
        <v>44106.620404745372</v>
      </c>
      <c r="D226" s="1">
        <v>44117</v>
      </c>
      <c r="E226" t="s">
        <v>133</v>
      </c>
      <c r="F226" t="s">
        <v>136</v>
      </c>
      <c r="G226" t="s">
        <v>135</v>
      </c>
      <c r="H226" t="s">
        <v>136</v>
      </c>
      <c r="I226" t="s">
        <v>7760</v>
      </c>
      <c r="K226" t="s">
        <v>7764</v>
      </c>
      <c r="M226" t="s">
        <v>345</v>
      </c>
      <c r="N226" t="s">
        <v>246</v>
      </c>
      <c r="O226" s="4">
        <v>70526</v>
      </c>
      <c r="P226" t="s">
        <v>140</v>
      </c>
      <c r="R226">
        <v>13375810148</v>
      </c>
      <c r="T226">
        <v>11251</v>
      </c>
      <c r="U226" t="s">
        <v>7762</v>
      </c>
      <c r="V226" t="s">
        <v>1551</v>
      </c>
      <c r="W226" t="s">
        <v>250</v>
      </c>
      <c r="X226" t="s">
        <v>164</v>
      </c>
      <c r="Y226" t="s">
        <v>7761</v>
      </c>
      <c r="Z226" t="s">
        <v>155</v>
      </c>
      <c r="AA226" t="s">
        <v>345</v>
      </c>
      <c r="AB226" t="s">
        <v>246</v>
      </c>
      <c r="AC226" s="4">
        <v>70526</v>
      </c>
      <c r="AD226" t="s">
        <v>140</v>
      </c>
      <c r="AF226">
        <v>13375810148</v>
      </c>
      <c r="AH226" t="s">
        <v>2442</v>
      </c>
      <c r="AI226" t="s">
        <v>168</v>
      </c>
      <c r="AJ226" t="s">
        <v>1565</v>
      </c>
      <c r="AK226" t="s">
        <v>1566</v>
      </c>
      <c r="AL226" t="s">
        <v>1567</v>
      </c>
      <c r="AM226" t="s">
        <v>1568</v>
      </c>
      <c r="AN226" t="s">
        <v>1569</v>
      </c>
      <c r="AO226" t="s">
        <v>1570</v>
      </c>
      <c r="AP226" t="s">
        <v>537</v>
      </c>
      <c r="AQ226" s="4">
        <v>27536</v>
      </c>
      <c r="AR226" t="s">
        <v>140</v>
      </c>
      <c r="AT226">
        <v>14349173294</v>
      </c>
      <c r="AV226" t="s">
        <v>1571</v>
      </c>
      <c r="AW226" t="s">
        <v>1572</v>
      </c>
      <c r="AZ226" t="s">
        <v>334</v>
      </c>
      <c r="BA226" t="s">
        <v>335</v>
      </c>
      <c r="BB226" t="s">
        <v>136</v>
      </c>
      <c r="BC226" t="s">
        <v>136</v>
      </c>
      <c r="BD226" t="s">
        <v>148</v>
      </c>
      <c r="BE226" t="s">
        <v>136</v>
      </c>
      <c r="BF226" t="s">
        <v>136</v>
      </c>
      <c r="BG226" t="s">
        <v>134</v>
      </c>
      <c r="BH226" t="s">
        <v>136</v>
      </c>
      <c r="BN226" t="s">
        <v>15153</v>
      </c>
      <c r="BO226" t="s">
        <v>1574</v>
      </c>
      <c r="BP226">
        <v>5</v>
      </c>
      <c r="BQ226">
        <v>5</v>
      </c>
      <c r="BR226">
        <v>5</v>
      </c>
      <c r="BS226" s="1">
        <v>44155</v>
      </c>
      <c r="BT226" s="1">
        <v>44347</v>
      </c>
      <c r="BU226" s="1">
        <v>44155</v>
      </c>
      <c r="BV226" s="1">
        <v>44347</v>
      </c>
      <c r="BW226" t="s">
        <v>136</v>
      </c>
      <c r="BX226">
        <v>40</v>
      </c>
      <c r="BY226">
        <v>0</v>
      </c>
      <c r="BZ226">
        <v>7</v>
      </c>
      <c r="CA226">
        <v>7</v>
      </c>
      <c r="CB226">
        <v>7</v>
      </c>
      <c r="CC226">
        <v>7</v>
      </c>
      <c r="CD226">
        <v>7</v>
      </c>
      <c r="CE226">
        <v>5</v>
      </c>
      <c r="CF226" t="str">
        <f>"7:00 AM"</f>
        <v>7:00 AM</v>
      </c>
      <c r="CG226" t="str">
        <f>"4:00 PM"</f>
        <v>4:00 PM</v>
      </c>
      <c r="CH226" s="5">
        <v>11.83</v>
      </c>
      <c r="CI226" t="s">
        <v>146</v>
      </c>
      <c r="CL226" t="s">
        <v>134</v>
      </c>
      <c r="CM226" t="s">
        <v>147</v>
      </c>
      <c r="CN226" t="s">
        <v>148</v>
      </c>
      <c r="CO226" t="s">
        <v>15154</v>
      </c>
      <c r="CP226" t="s">
        <v>149</v>
      </c>
      <c r="CQ226">
        <v>3</v>
      </c>
      <c r="CR226">
        <v>0</v>
      </c>
      <c r="CS226" t="s">
        <v>136</v>
      </c>
      <c r="CT226" t="s">
        <v>136</v>
      </c>
      <c r="CU226" t="s">
        <v>134</v>
      </c>
      <c r="CV226" t="s">
        <v>134</v>
      </c>
      <c r="CW226" t="s">
        <v>134</v>
      </c>
      <c r="CX226">
        <v>70</v>
      </c>
      <c r="CY226" t="s">
        <v>134</v>
      </c>
      <c r="CZ226" t="s">
        <v>134</v>
      </c>
      <c r="DA226" t="s">
        <v>134</v>
      </c>
      <c r="DB226" t="s">
        <v>134</v>
      </c>
      <c r="DC226" t="s">
        <v>134</v>
      </c>
      <c r="DD226" t="s">
        <v>136</v>
      </c>
      <c r="DF226" t="s">
        <v>1576</v>
      </c>
      <c r="DG226" t="s">
        <v>7761</v>
      </c>
      <c r="DH226" t="s">
        <v>345</v>
      </c>
      <c r="DI226" t="s">
        <v>246</v>
      </c>
      <c r="DJ226" s="4">
        <v>70526</v>
      </c>
      <c r="DK226" t="s">
        <v>268</v>
      </c>
      <c r="DL226" t="s">
        <v>134</v>
      </c>
      <c r="DM226">
        <v>13</v>
      </c>
      <c r="DN226" t="s">
        <v>7766</v>
      </c>
      <c r="DO226" t="s">
        <v>345</v>
      </c>
      <c r="DP226" t="s">
        <v>246</v>
      </c>
      <c r="DQ226" t="str">
        <f>"70526"</f>
        <v>70526</v>
      </c>
      <c r="DR226" t="s">
        <v>268</v>
      </c>
      <c r="DS226" t="s">
        <v>576</v>
      </c>
      <c r="DT226">
        <v>1</v>
      </c>
      <c r="DU226">
        <v>9</v>
      </c>
      <c r="DV226" t="s">
        <v>134</v>
      </c>
      <c r="DW226" t="s">
        <v>134</v>
      </c>
      <c r="DX226" t="s">
        <v>134</v>
      </c>
      <c r="DY226" t="s">
        <v>134</v>
      </c>
      <c r="DZ226">
        <v>2</v>
      </c>
      <c r="EA226" t="s">
        <v>136</v>
      </c>
      <c r="EC226" s="5">
        <v>12.68</v>
      </c>
      <c r="ED226" s="5">
        <v>55</v>
      </c>
      <c r="EE226">
        <v>13375810148</v>
      </c>
      <c r="EF226" t="s">
        <v>148</v>
      </c>
      <c r="EG226" t="s">
        <v>271</v>
      </c>
      <c r="EH226">
        <v>2</v>
      </c>
    </row>
    <row r="227" spans="1:138" ht="15" customHeight="1" x14ac:dyDescent="0.35">
      <c r="A227" t="s">
        <v>10739</v>
      </c>
      <c r="B227" t="s">
        <v>157</v>
      </c>
      <c r="C227" s="1">
        <v>44089.567877430556</v>
      </c>
      <c r="D227" s="1">
        <v>44117</v>
      </c>
      <c r="E227" t="s">
        <v>579</v>
      </c>
      <c r="F227" t="s">
        <v>136</v>
      </c>
      <c r="G227" t="s">
        <v>135</v>
      </c>
      <c r="H227" t="s">
        <v>136</v>
      </c>
      <c r="I227" t="s">
        <v>7899</v>
      </c>
      <c r="K227" t="s">
        <v>10740</v>
      </c>
      <c r="L227" t="s">
        <v>10741</v>
      </c>
      <c r="M227" t="s">
        <v>7902</v>
      </c>
      <c r="N227" t="s">
        <v>1358</v>
      </c>
      <c r="O227" s="4">
        <v>81639</v>
      </c>
      <c r="P227" t="s">
        <v>140</v>
      </c>
      <c r="R227">
        <v>19708242803</v>
      </c>
      <c r="T227">
        <v>11211</v>
      </c>
      <c r="U227" t="s">
        <v>7904</v>
      </c>
      <c r="V227" t="s">
        <v>6207</v>
      </c>
      <c r="X227" t="s">
        <v>990</v>
      </c>
      <c r="Y227" t="s">
        <v>10740</v>
      </c>
      <c r="AA227" t="s">
        <v>7902</v>
      </c>
      <c r="AB227" t="s">
        <v>1358</v>
      </c>
      <c r="AC227" s="4">
        <v>81639</v>
      </c>
      <c r="AD227" t="s">
        <v>140</v>
      </c>
      <c r="AF227">
        <v>19708242803</v>
      </c>
      <c r="AH227" t="s">
        <v>7905</v>
      </c>
      <c r="AI227" t="s">
        <v>168</v>
      </c>
      <c r="AJ227" t="s">
        <v>588</v>
      </c>
      <c r="AK227" t="s">
        <v>589</v>
      </c>
      <c r="AM227" t="s">
        <v>590</v>
      </c>
      <c r="AO227" t="s">
        <v>591</v>
      </c>
      <c r="AP227" t="s">
        <v>592</v>
      </c>
      <c r="AQ227" s="4">
        <v>82601</v>
      </c>
      <c r="AR227" t="s">
        <v>140</v>
      </c>
      <c r="AT227">
        <v>13074722105</v>
      </c>
      <c r="AV227" t="s">
        <v>593</v>
      </c>
      <c r="AW227" t="s">
        <v>594</v>
      </c>
      <c r="AZ227" t="s">
        <v>334</v>
      </c>
      <c r="BA227" t="s">
        <v>335</v>
      </c>
      <c r="BB227" t="s">
        <v>136</v>
      </c>
      <c r="BC227" t="s">
        <v>136</v>
      </c>
      <c r="BD227" t="s">
        <v>148</v>
      </c>
      <c r="BE227" t="s">
        <v>136</v>
      </c>
      <c r="BF227" t="s">
        <v>136</v>
      </c>
      <c r="BG227" t="s">
        <v>134</v>
      </c>
      <c r="BH227" t="s">
        <v>136</v>
      </c>
      <c r="BN227" t="s">
        <v>10742</v>
      </c>
      <c r="BO227" t="s">
        <v>6560</v>
      </c>
      <c r="BP227">
        <v>1</v>
      </c>
      <c r="BQ227">
        <v>1</v>
      </c>
      <c r="BR227">
        <v>1</v>
      </c>
      <c r="BS227" s="1">
        <v>44166</v>
      </c>
      <c r="BT227" s="1">
        <v>44227</v>
      </c>
      <c r="BU227" s="1">
        <v>44166</v>
      </c>
      <c r="BV227" s="1">
        <v>44227</v>
      </c>
      <c r="BW227" t="s">
        <v>134</v>
      </c>
      <c r="CH227" s="5">
        <v>1682.33</v>
      </c>
      <c r="CI227" t="s">
        <v>597</v>
      </c>
      <c r="CJ227">
        <v>0</v>
      </c>
      <c r="CK227" t="s">
        <v>1362</v>
      </c>
      <c r="CL227" t="s">
        <v>136</v>
      </c>
      <c r="CM227" t="s">
        <v>354</v>
      </c>
      <c r="CN227" t="s">
        <v>599</v>
      </c>
      <c r="CO227" t="s">
        <v>2225</v>
      </c>
      <c r="CP227" t="s">
        <v>149</v>
      </c>
      <c r="CQ227">
        <v>6</v>
      </c>
      <c r="CR227">
        <v>0</v>
      </c>
      <c r="CS227" t="s">
        <v>136</v>
      </c>
      <c r="CT227" t="s">
        <v>134</v>
      </c>
      <c r="CU227" t="s">
        <v>136</v>
      </c>
      <c r="CV227" t="s">
        <v>136</v>
      </c>
      <c r="CW227" t="s">
        <v>134</v>
      </c>
      <c r="CX227">
        <v>50</v>
      </c>
      <c r="CY227" t="s">
        <v>134</v>
      </c>
      <c r="CZ227" t="s">
        <v>136</v>
      </c>
      <c r="DA227" t="s">
        <v>134</v>
      </c>
      <c r="DB227" t="s">
        <v>136</v>
      </c>
      <c r="DC227" t="s">
        <v>136</v>
      </c>
      <c r="DD227" t="s">
        <v>136</v>
      </c>
      <c r="DF227" s="2" t="s">
        <v>2272</v>
      </c>
      <c r="DG227" t="s">
        <v>7911</v>
      </c>
      <c r="DH227" t="s">
        <v>7912</v>
      </c>
      <c r="DI227" t="s">
        <v>1358</v>
      </c>
      <c r="DJ227" s="4">
        <v>81640</v>
      </c>
      <c r="DK227" t="s">
        <v>4778</v>
      </c>
      <c r="DL227" t="s">
        <v>136</v>
      </c>
      <c r="DM227">
        <v>1</v>
      </c>
      <c r="DN227" t="s">
        <v>7911</v>
      </c>
      <c r="DO227" t="s">
        <v>7912</v>
      </c>
      <c r="DP227" t="s">
        <v>1358</v>
      </c>
      <c r="DQ227" t="str">
        <f>"81640"</f>
        <v>81640</v>
      </c>
      <c r="DR227" t="s">
        <v>4778</v>
      </c>
      <c r="DS227" t="s">
        <v>1099</v>
      </c>
      <c r="DT227">
        <v>2</v>
      </c>
      <c r="DU227">
        <v>7</v>
      </c>
      <c r="DV227" t="s">
        <v>136</v>
      </c>
      <c r="DW227" t="s">
        <v>136</v>
      </c>
      <c r="DX227" t="s">
        <v>134</v>
      </c>
      <c r="DY227" t="s">
        <v>134</v>
      </c>
      <c r="DZ227">
        <v>3</v>
      </c>
      <c r="EA227" t="s">
        <v>136</v>
      </c>
      <c r="EC227" s="5">
        <v>12.68</v>
      </c>
      <c r="ED227" s="5">
        <v>55</v>
      </c>
      <c r="EE227">
        <v>13074722105</v>
      </c>
      <c r="EF227" t="s">
        <v>593</v>
      </c>
      <c r="EG227" t="s">
        <v>148</v>
      </c>
      <c r="EH227">
        <v>0</v>
      </c>
    </row>
    <row r="228" spans="1:138" ht="15" customHeight="1" x14ac:dyDescent="0.35">
      <c r="A228" t="s">
        <v>17320</v>
      </c>
      <c r="B228" t="s">
        <v>157</v>
      </c>
      <c r="C228" s="1">
        <v>44091.711238310185</v>
      </c>
      <c r="D228" s="1">
        <v>44117</v>
      </c>
      <c r="E228" t="s">
        <v>133</v>
      </c>
      <c r="F228" t="s">
        <v>136</v>
      </c>
      <c r="G228" t="s">
        <v>135</v>
      </c>
      <c r="H228" t="s">
        <v>136</v>
      </c>
      <c r="I228" t="s">
        <v>17321</v>
      </c>
      <c r="K228" t="s">
        <v>17322</v>
      </c>
      <c r="M228" t="s">
        <v>4703</v>
      </c>
      <c r="N228" t="s">
        <v>720</v>
      </c>
      <c r="O228" s="4">
        <v>38967</v>
      </c>
      <c r="P228" t="s">
        <v>140</v>
      </c>
      <c r="R228">
        <v>16622831763</v>
      </c>
      <c r="T228">
        <v>1121</v>
      </c>
      <c r="U228" t="s">
        <v>13367</v>
      </c>
      <c r="V228" t="s">
        <v>1225</v>
      </c>
      <c r="W228" t="s">
        <v>683</v>
      </c>
      <c r="X228" t="s">
        <v>1677</v>
      </c>
      <c r="Y228" t="s">
        <v>17322</v>
      </c>
      <c r="AA228" t="s">
        <v>4703</v>
      </c>
      <c r="AB228" t="s">
        <v>720</v>
      </c>
      <c r="AC228" s="4">
        <v>38967</v>
      </c>
      <c r="AD228" t="s">
        <v>140</v>
      </c>
      <c r="AF228">
        <v>16622831763</v>
      </c>
      <c r="AH228" t="s">
        <v>17323</v>
      </c>
      <c r="AI228" t="s">
        <v>168</v>
      </c>
      <c r="AJ228" t="s">
        <v>725</v>
      </c>
      <c r="AK228" t="s">
        <v>2767</v>
      </c>
      <c r="AL228" t="s">
        <v>2768</v>
      </c>
      <c r="AM228" t="s">
        <v>728</v>
      </c>
      <c r="AN228" t="s">
        <v>729</v>
      </c>
      <c r="AO228" t="s">
        <v>730</v>
      </c>
      <c r="AP228" t="s">
        <v>720</v>
      </c>
      <c r="AQ228" s="4">
        <v>38930</v>
      </c>
      <c r="AR228" t="s">
        <v>140</v>
      </c>
      <c r="AT228">
        <v>16623854219</v>
      </c>
      <c r="AV228" t="s">
        <v>2769</v>
      </c>
      <c r="AW228" t="s">
        <v>732</v>
      </c>
      <c r="AZ228" t="s">
        <v>334</v>
      </c>
      <c r="BA228" t="s">
        <v>335</v>
      </c>
      <c r="BB228" t="s">
        <v>136</v>
      </c>
      <c r="BC228" t="s">
        <v>136</v>
      </c>
      <c r="BD228" t="s">
        <v>148</v>
      </c>
      <c r="BE228" t="s">
        <v>136</v>
      </c>
      <c r="BF228" t="s">
        <v>136</v>
      </c>
      <c r="BG228" t="s">
        <v>134</v>
      </c>
      <c r="BH228" t="s">
        <v>136</v>
      </c>
      <c r="BN228" t="s">
        <v>17324</v>
      </c>
      <c r="BO228" t="s">
        <v>17325</v>
      </c>
      <c r="BP228">
        <v>1</v>
      </c>
      <c r="BQ228">
        <v>1</v>
      </c>
      <c r="BR228">
        <v>1</v>
      </c>
      <c r="BS228" s="1">
        <v>44150</v>
      </c>
      <c r="BT228" s="1">
        <v>44256</v>
      </c>
      <c r="BU228" s="1">
        <v>44150</v>
      </c>
      <c r="BV228" s="1">
        <v>44256</v>
      </c>
      <c r="BW228" t="s">
        <v>136</v>
      </c>
      <c r="BX228">
        <v>40</v>
      </c>
      <c r="BY228">
        <v>0</v>
      </c>
      <c r="BZ228">
        <v>6.67</v>
      </c>
      <c r="CA228">
        <v>6.67</v>
      </c>
      <c r="CB228">
        <v>6.67</v>
      </c>
      <c r="CC228">
        <v>6.67</v>
      </c>
      <c r="CD228">
        <v>6.66</v>
      </c>
      <c r="CE228">
        <v>6.66</v>
      </c>
      <c r="CF228" t="str">
        <f>"8:00 AM"</f>
        <v>8:00 AM</v>
      </c>
      <c r="CG228" t="str">
        <f>"2:40 PM"</f>
        <v>2:40 PM</v>
      </c>
      <c r="CH228" s="5">
        <v>11.83</v>
      </c>
      <c r="CI228" t="s">
        <v>146</v>
      </c>
      <c r="CL228" t="s">
        <v>134</v>
      </c>
      <c r="CM228" t="s">
        <v>312</v>
      </c>
      <c r="CN228" t="s">
        <v>148</v>
      </c>
      <c r="CO228" t="s">
        <v>3032</v>
      </c>
      <c r="CP228" t="s">
        <v>149</v>
      </c>
      <c r="CQ228">
        <v>3</v>
      </c>
      <c r="CR228">
        <v>0</v>
      </c>
      <c r="CS228" t="s">
        <v>136</v>
      </c>
      <c r="CT228" t="s">
        <v>134</v>
      </c>
      <c r="CU228" t="s">
        <v>136</v>
      </c>
      <c r="CV228" t="s">
        <v>136</v>
      </c>
      <c r="CW228" t="s">
        <v>134</v>
      </c>
      <c r="CX228">
        <v>50</v>
      </c>
      <c r="CY228" t="s">
        <v>136</v>
      </c>
      <c r="CZ228" t="s">
        <v>136</v>
      </c>
      <c r="DA228" t="s">
        <v>136</v>
      </c>
      <c r="DB228" t="s">
        <v>136</v>
      </c>
      <c r="DC228" t="s">
        <v>134</v>
      </c>
      <c r="DD228" t="s">
        <v>136</v>
      </c>
      <c r="DF228" t="s">
        <v>17326</v>
      </c>
      <c r="DG228" t="s">
        <v>17327</v>
      </c>
      <c r="DH228" t="s">
        <v>17328</v>
      </c>
      <c r="DI228" t="s">
        <v>720</v>
      </c>
      <c r="DJ228" s="4">
        <v>39747</v>
      </c>
      <c r="DK228" t="s">
        <v>4837</v>
      </c>
      <c r="DL228" t="s">
        <v>136</v>
      </c>
      <c r="DM228">
        <v>1</v>
      </c>
      <c r="DN228" t="s">
        <v>17329</v>
      </c>
      <c r="DO228" t="s">
        <v>17328</v>
      </c>
      <c r="DP228" t="s">
        <v>720</v>
      </c>
      <c r="DQ228" t="str">
        <f>"39747"</f>
        <v>39747</v>
      </c>
      <c r="DR228" t="s">
        <v>4837</v>
      </c>
      <c r="DS228" t="s">
        <v>11369</v>
      </c>
      <c r="DT228">
        <v>1</v>
      </c>
      <c r="DU228">
        <v>2</v>
      </c>
      <c r="DV228" t="s">
        <v>134</v>
      </c>
      <c r="DW228" t="s">
        <v>134</v>
      </c>
      <c r="DX228" t="s">
        <v>134</v>
      </c>
      <c r="DY228" t="s">
        <v>136</v>
      </c>
      <c r="DZ228">
        <v>1</v>
      </c>
      <c r="EA228" t="s">
        <v>136</v>
      </c>
      <c r="EC228" s="5">
        <v>12.68</v>
      </c>
      <c r="ED228" s="5">
        <v>55</v>
      </c>
      <c r="EE228">
        <v>16622831763</v>
      </c>
      <c r="EF228" t="s">
        <v>17323</v>
      </c>
      <c r="EG228" t="s">
        <v>148</v>
      </c>
      <c r="EH228">
        <v>1</v>
      </c>
    </row>
    <row r="229" spans="1:138" ht="15" customHeight="1" x14ac:dyDescent="0.35">
      <c r="A229" t="s">
        <v>27100</v>
      </c>
      <c r="B229" t="s">
        <v>157</v>
      </c>
      <c r="C229" s="1">
        <v>44090.412996990737</v>
      </c>
      <c r="D229" s="1">
        <v>44117</v>
      </c>
      <c r="E229" t="s">
        <v>133</v>
      </c>
      <c r="F229" t="s">
        <v>134</v>
      </c>
      <c r="G229" t="s">
        <v>135</v>
      </c>
      <c r="H229" t="s">
        <v>136</v>
      </c>
      <c r="I229" t="s">
        <v>27101</v>
      </c>
      <c r="K229" t="s">
        <v>27102</v>
      </c>
      <c r="M229" t="s">
        <v>152</v>
      </c>
      <c r="N229" t="s">
        <v>139</v>
      </c>
      <c r="O229" s="4">
        <v>33852</v>
      </c>
      <c r="P229" t="s">
        <v>140</v>
      </c>
      <c r="R229">
        <v>18634410831</v>
      </c>
      <c r="T229">
        <v>115115</v>
      </c>
      <c r="U229" t="s">
        <v>3977</v>
      </c>
      <c r="V229" t="s">
        <v>14229</v>
      </c>
      <c r="X229" t="s">
        <v>164</v>
      </c>
      <c r="Y229" t="s">
        <v>27102</v>
      </c>
      <c r="AA229" t="s">
        <v>152</v>
      </c>
      <c r="AB229" t="s">
        <v>139</v>
      </c>
      <c r="AC229" s="4">
        <v>33852</v>
      </c>
      <c r="AD229" t="s">
        <v>140</v>
      </c>
      <c r="AF229">
        <v>18634410831</v>
      </c>
      <c r="AH229" t="s">
        <v>27103</v>
      </c>
      <c r="AI229" t="s">
        <v>168</v>
      </c>
      <c r="AJ229" t="s">
        <v>507</v>
      </c>
      <c r="AK229" t="s">
        <v>508</v>
      </c>
      <c r="AL229" t="s">
        <v>1871</v>
      </c>
      <c r="AM229" t="s">
        <v>510</v>
      </c>
      <c r="AN229" t="s">
        <v>511</v>
      </c>
      <c r="AO229" t="s">
        <v>512</v>
      </c>
      <c r="AP229" t="s">
        <v>139</v>
      </c>
      <c r="AQ229" s="4">
        <v>32751</v>
      </c>
      <c r="AR229" t="s">
        <v>140</v>
      </c>
      <c r="AT229">
        <v>13212145200</v>
      </c>
      <c r="AU229">
        <v>5216</v>
      </c>
      <c r="AV229" t="s">
        <v>513</v>
      </c>
      <c r="AW229" t="s">
        <v>514</v>
      </c>
      <c r="AZ229" t="s">
        <v>175</v>
      </c>
      <c r="BA229" t="s">
        <v>176</v>
      </c>
      <c r="BB229" t="s">
        <v>134</v>
      </c>
      <c r="BC229" t="s">
        <v>134</v>
      </c>
      <c r="BD229" t="s">
        <v>134</v>
      </c>
      <c r="BE229" t="s">
        <v>134</v>
      </c>
      <c r="BF229" t="s">
        <v>136</v>
      </c>
      <c r="BG229" t="s">
        <v>134</v>
      </c>
      <c r="BH229" t="s">
        <v>136</v>
      </c>
      <c r="BN229" t="s">
        <v>27104</v>
      </c>
      <c r="BO229" t="s">
        <v>8196</v>
      </c>
      <c r="BP229">
        <v>210</v>
      </c>
      <c r="BQ229">
        <v>210</v>
      </c>
      <c r="BR229">
        <v>210</v>
      </c>
      <c r="BS229" s="1">
        <v>44150</v>
      </c>
      <c r="BT229" s="1">
        <v>44362</v>
      </c>
      <c r="BU229" s="1">
        <v>44150</v>
      </c>
      <c r="BV229" s="1">
        <v>44362</v>
      </c>
      <c r="BW229" t="s">
        <v>136</v>
      </c>
      <c r="BX229">
        <v>36</v>
      </c>
      <c r="BY229">
        <v>0</v>
      </c>
      <c r="BZ229">
        <v>6</v>
      </c>
      <c r="CA229">
        <v>6</v>
      </c>
      <c r="CB229">
        <v>6</v>
      </c>
      <c r="CC229">
        <v>6</v>
      </c>
      <c r="CD229">
        <v>6</v>
      </c>
      <c r="CE229">
        <v>6</v>
      </c>
      <c r="CF229" t="str">
        <f>"7:00 AM"</f>
        <v>7:00 AM</v>
      </c>
      <c r="CG229" t="str">
        <f>"2:00 PM"</f>
        <v>2:00 PM</v>
      </c>
      <c r="CH229" s="5">
        <v>11.71</v>
      </c>
      <c r="CI229" t="s">
        <v>146</v>
      </c>
      <c r="CL229" t="s">
        <v>134</v>
      </c>
      <c r="CM229" t="s">
        <v>147</v>
      </c>
      <c r="CN229" t="s">
        <v>148</v>
      </c>
      <c r="CO229" t="s">
        <v>12178</v>
      </c>
      <c r="CP229" t="s">
        <v>149</v>
      </c>
      <c r="CQ229">
        <v>0</v>
      </c>
      <c r="CR229">
        <v>0</v>
      </c>
      <c r="CS229" t="s">
        <v>136</v>
      </c>
      <c r="CT229" t="s">
        <v>136</v>
      </c>
      <c r="CU229" t="s">
        <v>134</v>
      </c>
      <c r="CV229" t="s">
        <v>136</v>
      </c>
      <c r="CW229" t="s">
        <v>134</v>
      </c>
      <c r="CX229">
        <v>100</v>
      </c>
      <c r="CY229" t="s">
        <v>134</v>
      </c>
      <c r="CZ229" t="s">
        <v>134</v>
      </c>
      <c r="DA229" t="s">
        <v>134</v>
      </c>
      <c r="DB229" t="s">
        <v>134</v>
      </c>
      <c r="DC229" t="s">
        <v>134</v>
      </c>
      <c r="DD229" t="s">
        <v>136</v>
      </c>
      <c r="DF229" t="s">
        <v>27105</v>
      </c>
      <c r="DG229" s="2" t="s">
        <v>27106</v>
      </c>
      <c r="DH229" t="s">
        <v>1391</v>
      </c>
      <c r="DI229" t="s">
        <v>139</v>
      </c>
      <c r="DJ229" s="4">
        <v>33440</v>
      </c>
      <c r="DK229" t="s">
        <v>210</v>
      </c>
      <c r="DL229" t="s">
        <v>134</v>
      </c>
      <c r="DM229">
        <v>288</v>
      </c>
      <c r="DN229" t="s">
        <v>27107</v>
      </c>
      <c r="DO229" t="s">
        <v>152</v>
      </c>
      <c r="DP229" t="s">
        <v>139</v>
      </c>
      <c r="DQ229" t="str">
        <f>"33852"</f>
        <v>33852</v>
      </c>
      <c r="DR229" t="s">
        <v>153</v>
      </c>
      <c r="DS229" t="s">
        <v>523</v>
      </c>
      <c r="DT229">
        <v>1</v>
      </c>
      <c r="DU229">
        <v>10</v>
      </c>
      <c r="DV229" t="s">
        <v>134</v>
      </c>
      <c r="DW229" t="s">
        <v>134</v>
      </c>
      <c r="DX229" t="s">
        <v>134</v>
      </c>
      <c r="DY229" t="s">
        <v>134</v>
      </c>
      <c r="DZ229">
        <v>23</v>
      </c>
      <c r="EA229" t="s">
        <v>136</v>
      </c>
      <c r="EC229" s="5">
        <v>12.68</v>
      </c>
      <c r="ED229" s="5">
        <v>55</v>
      </c>
      <c r="EE229">
        <v>18634410831</v>
      </c>
      <c r="EF229" t="s">
        <v>148</v>
      </c>
      <c r="EG229" t="s">
        <v>524</v>
      </c>
      <c r="EH229">
        <v>9</v>
      </c>
    </row>
    <row r="230" spans="1:138" ht="15" customHeight="1" x14ac:dyDescent="0.35">
      <c r="A230" t="s">
        <v>12502</v>
      </c>
      <c r="B230" t="s">
        <v>157</v>
      </c>
      <c r="C230" s="1">
        <v>44105.722508796294</v>
      </c>
      <c r="D230" s="1">
        <v>44117</v>
      </c>
      <c r="E230" t="s">
        <v>133</v>
      </c>
      <c r="F230" t="s">
        <v>134</v>
      </c>
      <c r="G230" t="s">
        <v>135</v>
      </c>
      <c r="H230" t="s">
        <v>134</v>
      </c>
      <c r="I230" t="s">
        <v>12503</v>
      </c>
      <c r="K230" t="s">
        <v>12504</v>
      </c>
      <c r="L230" t="s">
        <v>12505</v>
      </c>
      <c r="M230" t="s">
        <v>12506</v>
      </c>
      <c r="N230" t="s">
        <v>139</v>
      </c>
      <c r="O230" s="4">
        <v>33558</v>
      </c>
      <c r="P230" t="s">
        <v>140</v>
      </c>
      <c r="R230">
        <v>15176054823</v>
      </c>
      <c r="T230">
        <v>1151</v>
      </c>
      <c r="U230" t="s">
        <v>5351</v>
      </c>
      <c r="V230" t="s">
        <v>12507</v>
      </c>
      <c r="X230" t="s">
        <v>429</v>
      </c>
      <c r="Y230" t="s">
        <v>12504</v>
      </c>
      <c r="Z230" t="s">
        <v>12505</v>
      </c>
      <c r="AA230" t="s">
        <v>12506</v>
      </c>
      <c r="AB230" t="s">
        <v>139</v>
      </c>
      <c r="AC230" s="4">
        <v>33558</v>
      </c>
      <c r="AD230" t="s">
        <v>140</v>
      </c>
      <c r="AF230">
        <v>15176054823</v>
      </c>
      <c r="AH230" t="s">
        <v>12508</v>
      </c>
      <c r="AI230" t="s">
        <v>168</v>
      </c>
      <c r="AJ230" t="s">
        <v>3067</v>
      </c>
      <c r="AK230" t="s">
        <v>1304</v>
      </c>
      <c r="AL230" t="s">
        <v>148</v>
      </c>
      <c r="AM230" t="s">
        <v>3068</v>
      </c>
      <c r="AN230" t="s">
        <v>3069</v>
      </c>
      <c r="AO230" t="s">
        <v>3070</v>
      </c>
      <c r="AP230" t="s">
        <v>925</v>
      </c>
      <c r="AQ230" s="4">
        <v>83814</v>
      </c>
      <c r="AR230" t="s">
        <v>140</v>
      </c>
      <c r="AT230">
        <v>12087772654</v>
      </c>
      <c r="AV230" t="s">
        <v>3071</v>
      </c>
      <c r="AW230" t="s">
        <v>3072</v>
      </c>
      <c r="AZ230" t="s">
        <v>175</v>
      </c>
      <c r="BA230" t="s">
        <v>176</v>
      </c>
      <c r="BB230" t="s">
        <v>134</v>
      </c>
      <c r="BC230" t="s">
        <v>134</v>
      </c>
      <c r="BD230" t="s">
        <v>134</v>
      </c>
      <c r="BE230" t="s">
        <v>134</v>
      </c>
      <c r="BF230" t="s">
        <v>136</v>
      </c>
      <c r="BG230" t="s">
        <v>134</v>
      </c>
      <c r="BH230" t="s">
        <v>136</v>
      </c>
      <c r="BN230" t="s">
        <v>12509</v>
      </c>
      <c r="BO230" t="s">
        <v>176</v>
      </c>
      <c r="BP230">
        <v>30</v>
      </c>
      <c r="BQ230">
        <v>30</v>
      </c>
      <c r="BR230">
        <v>30</v>
      </c>
      <c r="BS230" s="1">
        <v>44150</v>
      </c>
      <c r="BT230" s="1">
        <v>44348</v>
      </c>
      <c r="BU230" s="1">
        <v>44150</v>
      </c>
      <c r="BV230" s="1">
        <v>44348</v>
      </c>
      <c r="BW230" t="s">
        <v>136</v>
      </c>
      <c r="BX230">
        <v>40</v>
      </c>
      <c r="BY230">
        <v>0</v>
      </c>
      <c r="BZ230">
        <v>8</v>
      </c>
      <c r="CA230">
        <v>8</v>
      </c>
      <c r="CB230">
        <v>8</v>
      </c>
      <c r="CC230">
        <v>8</v>
      </c>
      <c r="CD230">
        <v>8</v>
      </c>
      <c r="CE230">
        <v>0</v>
      </c>
      <c r="CF230" t="str">
        <f>"7:00 AM"</f>
        <v>7:00 AM</v>
      </c>
      <c r="CG230" t="str">
        <f>"4:30 PM"</f>
        <v>4:30 PM</v>
      </c>
      <c r="CH230" s="5">
        <v>11.71</v>
      </c>
      <c r="CI230" t="s">
        <v>146</v>
      </c>
      <c r="CJ230">
        <v>0.1</v>
      </c>
      <c r="CK230" t="s">
        <v>12510</v>
      </c>
      <c r="CL230" t="s">
        <v>134</v>
      </c>
      <c r="CM230" t="s">
        <v>147</v>
      </c>
      <c r="CN230" t="s">
        <v>148</v>
      </c>
      <c r="CO230" t="s">
        <v>3075</v>
      </c>
      <c r="CP230" t="s">
        <v>149</v>
      </c>
      <c r="CQ230">
        <v>3</v>
      </c>
      <c r="CR230">
        <v>0</v>
      </c>
      <c r="CS230" t="s">
        <v>136</v>
      </c>
      <c r="CT230" t="s">
        <v>136</v>
      </c>
      <c r="CU230" t="s">
        <v>136</v>
      </c>
      <c r="CV230" t="s">
        <v>136</v>
      </c>
      <c r="CW230" t="s">
        <v>134</v>
      </c>
      <c r="CX230">
        <v>50</v>
      </c>
      <c r="CY230" t="s">
        <v>134</v>
      </c>
      <c r="CZ230" t="s">
        <v>134</v>
      </c>
      <c r="DA230" t="s">
        <v>134</v>
      </c>
      <c r="DB230" t="s">
        <v>134</v>
      </c>
      <c r="DC230" t="s">
        <v>134</v>
      </c>
      <c r="DD230" t="s">
        <v>136</v>
      </c>
      <c r="DF230" t="s">
        <v>12511</v>
      </c>
      <c r="DG230" t="s">
        <v>12512</v>
      </c>
      <c r="DH230" t="s">
        <v>1048</v>
      </c>
      <c r="DI230" t="s">
        <v>139</v>
      </c>
      <c r="DJ230" s="4">
        <v>33567</v>
      </c>
      <c r="DK230" t="s">
        <v>1067</v>
      </c>
      <c r="DL230" t="s">
        <v>134</v>
      </c>
      <c r="DM230">
        <v>5</v>
      </c>
      <c r="DN230" t="s">
        <v>12513</v>
      </c>
      <c r="DO230" t="s">
        <v>501</v>
      </c>
      <c r="DP230" t="s">
        <v>139</v>
      </c>
      <c r="DQ230" t="str">
        <f>"33873"</f>
        <v>33873</v>
      </c>
      <c r="DR230" t="s">
        <v>151</v>
      </c>
      <c r="DS230" t="s">
        <v>12514</v>
      </c>
      <c r="DT230">
        <v>10</v>
      </c>
      <c r="DU230">
        <v>80</v>
      </c>
      <c r="DV230" t="s">
        <v>134</v>
      </c>
      <c r="DW230" t="s">
        <v>134</v>
      </c>
      <c r="DX230" t="s">
        <v>134</v>
      </c>
      <c r="DY230" t="s">
        <v>136</v>
      </c>
      <c r="DZ230">
        <v>1</v>
      </c>
      <c r="EA230" t="s">
        <v>136</v>
      </c>
      <c r="EC230" s="5">
        <v>12.68</v>
      </c>
      <c r="ED230" s="5">
        <v>55</v>
      </c>
      <c r="EE230">
        <v>15176054823</v>
      </c>
      <c r="EF230" t="s">
        <v>12515</v>
      </c>
      <c r="EG230" t="s">
        <v>148</v>
      </c>
      <c r="EH230">
        <v>1</v>
      </c>
    </row>
    <row r="231" spans="1:138" ht="15" customHeight="1" x14ac:dyDescent="0.35">
      <c r="A231" t="s">
        <v>4342</v>
      </c>
      <c r="B231" t="s">
        <v>157</v>
      </c>
      <c r="C231" s="1">
        <v>44092.613570833331</v>
      </c>
      <c r="D231" s="1">
        <v>44117</v>
      </c>
      <c r="E231" t="s">
        <v>133</v>
      </c>
      <c r="F231" t="s">
        <v>134</v>
      </c>
      <c r="G231" t="s">
        <v>135</v>
      </c>
      <c r="H231" t="s">
        <v>136</v>
      </c>
      <c r="I231" t="s">
        <v>4343</v>
      </c>
      <c r="K231" t="s">
        <v>4344</v>
      </c>
      <c r="M231" t="s">
        <v>1391</v>
      </c>
      <c r="N231" t="s">
        <v>139</v>
      </c>
      <c r="O231" s="4">
        <v>33440</v>
      </c>
      <c r="P231" t="s">
        <v>140</v>
      </c>
      <c r="R231">
        <v>18639024187</v>
      </c>
      <c r="T231">
        <v>115112</v>
      </c>
      <c r="U231" t="s">
        <v>4345</v>
      </c>
      <c r="V231" t="s">
        <v>4346</v>
      </c>
      <c r="X231" t="s">
        <v>4347</v>
      </c>
      <c r="Y231" t="s">
        <v>4348</v>
      </c>
      <c r="AA231" t="s">
        <v>1391</v>
      </c>
      <c r="AB231" t="s">
        <v>139</v>
      </c>
      <c r="AC231" s="4">
        <v>33440</v>
      </c>
      <c r="AD231" t="s">
        <v>140</v>
      </c>
      <c r="AF231">
        <v>18639024187</v>
      </c>
      <c r="AH231" t="s">
        <v>4349</v>
      </c>
      <c r="AI231" t="s">
        <v>168</v>
      </c>
      <c r="AJ231" t="s">
        <v>507</v>
      </c>
      <c r="AK231" t="s">
        <v>508</v>
      </c>
      <c r="AL231" t="s">
        <v>509</v>
      </c>
      <c r="AM231" t="s">
        <v>510</v>
      </c>
      <c r="AN231" t="s">
        <v>511</v>
      </c>
      <c r="AO231" t="s">
        <v>512</v>
      </c>
      <c r="AP231" t="s">
        <v>139</v>
      </c>
      <c r="AQ231" s="4">
        <v>32751</v>
      </c>
      <c r="AR231" t="s">
        <v>140</v>
      </c>
      <c r="AT231">
        <v>13212145200</v>
      </c>
      <c r="AU231">
        <v>5216</v>
      </c>
      <c r="AV231" t="s">
        <v>513</v>
      </c>
      <c r="AW231" t="s">
        <v>514</v>
      </c>
      <c r="AZ231" t="s">
        <v>175</v>
      </c>
      <c r="BA231" t="s">
        <v>176</v>
      </c>
      <c r="BB231" t="s">
        <v>134</v>
      </c>
      <c r="BC231" t="s">
        <v>134</v>
      </c>
      <c r="BD231" t="s">
        <v>134</v>
      </c>
      <c r="BE231" t="s">
        <v>134</v>
      </c>
      <c r="BF231" t="s">
        <v>136</v>
      </c>
      <c r="BG231" t="s">
        <v>134</v>
      </c>
      <c r="BH231" t="s">
        <v>136</v>
      </c>
      <c r="BN231" t="s">
        <v>4350</v>
      </c>
      <c r="BO231" t="s">
        <v>3594</v>
      </c>
      <c r="BP231">
        <v>200</v>
      </c>
      <c r="BQ231">
        <v>200</v>
      </c>
      <c r="BR231">
        <v>200</v>
      </c>
      <c r="BS231" s="1">
        <v>44166</v>
      </c>
      <c r="BT231" s="1">
        <v>44347</v>
      </c>
      <c r="BU231" s="1">
        <v>44166</v>
      </c>
      <c r="BV231" s="1">
        <v>44347</v>
      </c>
      <c r="BW231" t="s">
        <v>136</v>
      </c>
      <c r="BX231">
        <v>40</v>
      </c>
      <c r="BY231">
        <v>0</v>
      </c>
      <c r="BZ231">
        <v>8</v>
      </c>
      <c r="CA231">
        <v>8</v>
      </c>
      <c r="CB231">
        <v>8</v>
      </c>
      <c r="CC231">
        <v>8</v>
      </c>
      <c r="CD231">
        <v>8</v>
      </c>
      <c r="CE231">
        <v>0</v>
      </c>
      <c r="CF231" t="str">
        <f>"7:00 AM"</f>
        <v>7:00 AM</v>
      </c>
      <c r="CG231" t="str">
        <f>"3:30 PM"</f>
        <v>3:30 PM</v>
      </c>
      <c r="CH231" s="5">
        <v>11.71</v>
      </c>
      <c r="CI231" t="s">
        <v>146</v>
      </c>
      <c r="CL231" t="s">
        <v>134</v>
      </c>
      <c r="CM231" t="s">
        <v>147</v>
      </c>
      <c r="CN231" t="s">
        <v>148</v>
      </c>
      <c r="CO231" t="s">
        <v>4351</v>
      </c>
      <c r="CP231" t="s">
        <v>149</v>
      </c>
      <c r="CQ231">
        <v>0</v>
      </c>
      <c r="CR231">
        <v>0</v>
      </c>
      <c r="CS231" t="s">
        <v>136</v>
      </c>
      <c r="CT231" t="s">
        <v>136</v>
      </c>
      <c r="CU231" t="s">
        <v>134</v>
      </c>
      <c r="CV231" t="s">
        <v>134</v>
      </c>
      <c r="CW231" t="s">
        <v>134</v>
      </c>
      <c r="CX231">
        <v>100</v>
      </c>
      <c r="CY231" t="s">
        <v>134</v>
      </c>
      <c r="CZ231" t="s">
        <v>134</v>
      </c>
      <c r="DA231" t="s">
        <v>134</v>
      </c>
      <c r="DB231" t="s">
        <v>134</v>
      </c>
      <c r="DC231" t="s">
        <v>134</v>
      </c>
      <c r="DD231" t="s">
        <v>136</v>
      </c>
      <c r="DF231" s="2" t="s">
        <v>4352</v>
      </c>
      <c r="DG231" t="s">
        <v>4353</v>
      </c>
      <c r="DH231" t="s">
        <v>1391</v>
      </c>
      <c r="DI231" t="s">
        <v>139</v>
      </c>
      <c r="DJ231" s="4">
        <v>33440</v>
      </c>
      <c r="DK231" t="s">
        <v>210</v>
      </c>
      <c r="DL231" t="s">
        <v>134</v>
      </c>
      <c r="DM231">
        <v>8</v>
      </c>
      <c r="DN231" t="s">
        <v>4354</v>
      </c>
      <c r="DO231" t="s">
        <v>1391</v>
      </c>
      <c r="DP231" t="s">
        <v>139</v>
      </c>
      <c r="DQ231" t="str">
        <f>"33440"</f>
        <v>33440</v>
      </c>
      <c r="DR231" t="s">
        <v>210</v>
      </c>
      <c r="DS231" t="s">
        <v>523</v>
      </c>
      <c r="DT231">
        <v>3</v>
      </c>
      <c r="DU231">
        <v>45</v>
      </c>
      <c r="DV231" t="s">
        <v>134</v>
      </c>
      <c r="DW231" t="s">
        <v>134</v>
      </c>
      <c r="DX231" t="s">
        <v>134</v>
      </c>
      <c r="DY231" t="s">
        <v>134</v>
      </c>
      <c r="DZ231">
        <v>3</v>
      </c>
      <c r="EA231" t="s">
        <v>136</v>
      </c>
      <c r="EC231" s="5">
        <v>12.68</v>
      </c>
      <c r="ED231" s="5">
        <v>55</v>
      </c>
      <c r="EE231">
        <v>18639024187</v>
      </c>
      <c r="EF231" t="s">
        <v>148</v>
      </c>
      <c r="EG231" t="s">
        <v>524</v>
      </c>
      <c r="EH231">
        <v>6</v>
      </c>
    </row>
    <row r="232" spans="1:138" ht="15" customHeight="1" x14ac:dyDescent="0.35">
      <c r="A232" t="s">
        <v>21505</v>
      </c>
      <c r="B232" t="s">
        <v>157</v>
      </c>
      <c r="C232" s="1">
        <v>44102.744942476849</v>
      </c>
      <c r="D232" s="1">
        <v>44117</v>
      </c>
      <c r="E232" t="s">
        <v>133</v>
      </c>
      <c r="F232" t="s">
        <v>136</v>
      </c>
      <c r="G232" t="s">
        <v>135</v>
      </c>
      <c r="H232" t="s">
        <v>136</v>
      </c>
      <c r="I232" t="s">
        <v>21506</v>
      </c>
      <c r="K232" t="s">
        <v>21507</v>
      </c>
      <c r="M232" t="s">
        <v>18691</v>
      </c>
      <c r="N232" t="s">
        <v>1187</v>
      </c>
      <c r="O232" s="4">
        <v>67515</v>
      </c>
      <c r="P232" t="s">
        <v>140</v>
      </c>
      <c r="R232">
        <v>17857316507</v>
      </c>
      <c r="T232">
        <v>112112</v>
      </c>
      <c r="U232" t="s">
        <v>21508</v>
      </c>
      <c r="V232" t="s">
        <v>1966</v>
      </c>
      <c r="X232" t="s">
        <v>164</v>
      </c>
      <c r="Y232" t="s">
        <v>21507</v>
      </c>
      <c r="AA232" t="s">
        <v>18691</v>
      </c>
      <c r="AB232" t="s">
        <v>1187</v>
      </c>
      <c r="AC232" s="4">
        <v>67515</v>
      </c>
      <c r="AD232" t="s">
        <v>140</v>
      </c>
      <c r="AF232">
        <v>17857316507</v>
      </c>
      <c r="AH232" t="s">
        <v>21509</v>
      </c>
      <c r="AI232" t="s">
        <v>168</v>
      </c>
      <c r="AJ232" t="s">
        <v>533</v>
      </c>
      <c r="AK232" t="s">
        <v>534</v>
      </c>
      <c r="AL232" t="s">
        <v>148</v>
      </c>
      <c r="AM232" t="s">
        <v>1486</v>
      </c>
      <c r="AO232" t="s">
        <v>1487</v>
      </c>
      <c r="AP232" t="s">
        <v>537</v>
      </c>
      <c r="AQ232" s="4" t="s">
        <v>27717</v>
      </c>
      <c r="AR232" t="s">
        <v>140</v>
      </c>
      <c r="AT232">
        <v>18282460659</v>
      </c>
      <c r="AV232" t="s">
        <v>538</v>
      </c>
      <c r="AW232" t="s">
        <v>539</v>
      </c>
      <c r="AZ232" t="s">
        <v>334</v>
      </c>
      <c r="BA232" t="s">
        <v>335</v>
      </c>
      <c r="BB232" t="s">
        <v>136</v>
      </c>
      <c r="BC232" t="s">
        <v>136</v>
      </c>
      <c r="BD232" t="s">
        <v>148</v>
      </c>
      <c r="BE232" t="s">
        <v>136</v>
      </c>
      <c r="BF232" t="s">
        <v>136</v>
      </c>
      <c r="BG232" t="s">
        <v>134</v>
      </c>
      <c r="BH232" t="s">
        <v>136</v>
      </c>
      <c r="BN232" t="s">
        <v>21510</v>
      </c>
      <c r="BO232" t="s">
        <v>1489</v>
      </c>
      <c r="BP232">
        <v>3</v>
      </c>
      <c r="BQ232">
        <v>3</v>
      </c>
      <c r="BR232">
        <v>3</v>
      </c>
      <c r="BS232" s="1">
        <v>44167</v>
      </c>
      <c r="BT232" s="1">
        <v>44331</v>
      </c>
      <c r="BU232" s="1">
        <v>44167</v>
      </c>
      <c r="BV232" s="1">
        <v>44331</v>
      </c>
      <c r="BW232" t="s">
        <v>136</v>
      </c>
      <c r="BX232">
        <v>45</v>
      </c>
      <c r="BY232">
        <v>0</v>
      </c>
      <c r="BZ232">
        <v>8</v>
      </c>
      <c r="CA232">
        <v>8</v>
      </c>
      <c r="CB232">
        <v>8</v>
      </c>
      <c r="CC232">
        <v>8</v>
      </c>
      <c r="CD232">
        <v>8</v>
      </c>
      <c r="CE232">
        <v>5</v>
      </c>
      <c r="CF232" t="str">
        <f>"8:00 AM"</f>
        <v>8:00 AM</v>
      </c>
      <c r="CG232" t="str">
        <f>"5:00 PM"</f>
        <v>5:00 PM</v>
      </c>
      <c r="CH232" s="5">
        <v>14.99</v>
      </c>
      <c r="CI232" t="s">
        <v>146</v>
      </c>
      <c r="CL232" t="s">
        <v>136</v>
      </c>
      <c r="CM232" t="s">
        <v>354</v>
      </c>
      <c r="CN232" t="s">
        <v>2411</v>
      </c>
      <c r="CO232" t="s">
        <v>21511</v>
      </c>
      <c r="CP232" t="s">
        <v>149</v>
      </c>
      <c r="CQ232">
        <v>3</v>
      </c>
      <c r="CR232">
        <v>0</v>
      </c>
      <c r="CS232" t="s">
        <v>136</v>
      </c>
      <c r="CT232" t="s">
        <v>134</v>
      </c>
      <c r="CU232" t="s">
        <v>136</v>
      </c>
      <c r="CV232" t="s">
        <v>136</v>
      </c>
      <c r="CW232" t="s">
        <v>134</v>
      </c>
      <c r="CX232">
        <v>75</v>
      </c>
      <c r="CY232" t="s">
        <v>134</v>
      </c>
      <c r="CZ232" t="s">
        <v>134</v>
      </c>
      <c r="DA232" t="s">
        <v>134</v>
      </c>
      <c r="DB232" t="s">
        <v>134</v>
      </c>
      <c r="DC232" t="s">
        <v>136</v>
      </c>
      <c r="DD232" t="s">
        <v>136</v>
      </c>
      <c r="DF232" t="s">
        <v>21512</v>
      </c>
      <c r="DG232" t="s">
        <v>21507</v>
      </c>
      <c r="DH232" t="s">
        <v>18691</v>
      </c>
      <c r="DI232" t="s">
        <v>1187</v>
      </c>
      <c r="DJ232" s="4">
        <v>67515</v>
      </c>
      <c r="DK232" t="s">
        <v>21513</v>
      </c>
      <c r="DL232" t="s">
        <v>136</v>
      </c>
      <c r="DM232">
        <v>1</v>
      </c>
      <c r="DN232" t="s">
        <v>21514</v>
      </c>
      <c r="DO232" t="s">
        <v>18691</v>
      </c>
      <c r="DP232" t="s">
        <v>1187</v>
      </c>
      <c r="DQ232" t="str">
        <f>"67515"</f>
        <v>67515</v>
      </c>
      <c r="DR232" t="s">
        <v>21513</v>
      </c>
      <c r="DS232" t="s">
        <v>296</v>
      </c>
      <c r="DT232">
        <v>1</v>
      </c>
      <c r="DU232">
        <v>4</v>
      </c>
      <c r="DV232" t="s">
        <v>134</v>
      </c>
      <c r="DW232" t="s">
        <v>134</v>
      </c>
      <c r="DX232" t="s">
        <v>134</v>
      </c>
      <c r="DY232" t="s">
        <v>136</v>
      </c>
      <c r="DZ232">
        <v>1</v>
      </c>
      <c r="EA232" t="s">
        <v>136</v>
      </c>
      <c r="EC232" s="5">
        <v>12.68</v>
      </c>
      <c r="ED232" s="5">
        <v>55</v>
      </c>
      <c r="EE232">
        <v>17857316507</v>
      </c>
      <c r="EF232" t="s">
        <v>21509</v>
      </c>
      <c r="EG232" t="s">
        <v>148</v>
      </c>
      <c r="EH232">
        <v>0</v>
      </c>
    </row>
    <row r="233" spans="1:138" ht="15" customHeight="1" x14ac:dyDescent="0.35">
      <c r="A233" t="s">
        <v>19478</v>
      </c>
      <c r="B233" t="s">
        <v>157</v>
      </c>
      <c r="C233" s="1">
        <v>44106.618547106482</v>
      </c>
      <c r="D233" s="1">
        <v>44117</v>
      </c>
      <c r="E233" t="s">
        <v>133</v>
      </c>
      <c r="F233" t="s">
        <v>134</v>
      </c>
      <c r="G233" t="s">
        <v>135</v>
      </c>
      <c r="H233" t="s">
        <v>136</v>
      </c>
      <c r="I233" t="s">
        <v>19479</v>
      </c>
      <c r="J233" t="s">
        <v>19480</v>
      </c>
      <c r="K233" t="s">
        <v>19481</v>
      </c>
      <c r="L233" t="s">
        <v>148</v>
      </c>
      <c r="M233" t="s">
        <v>9894</v>
      </c>
      <c r="N233" t="s">
        <v>161</v>
      </c>
      <c r="O233" s="4">
        <v>30474</v>
      </c>
      <c r="P233" t="s">
        <v>140</v>
      </c>
      <c r="R233">
        <v>19125374265</v>
      </c>
      <c r="T233">
        <v>1151</v>
      </c>
      <c r="U233" t="s">
        <v>19482</v>
      </c>
      <c r="V233" t="s">
        <v>2757</v>
      </c>
      <c r="W233" t="s">
        <v>509</v>
      </c>
      <c r="X233" t="s">
        <v>429</v>
      </c>
      <c r="Y233" t="s">
        <v>19481</v>
      </c>
      <c r="AA233" t="s">
        <v>9894</v>
      </c>
      <c r="AB233" t="s">
        <v>161</v>
      </c>
      <c r="AC233" s="4">
        <v>30474</v>
      </c>
      <c r="AD233" t="s">
        <v>140</v>
      </c>
      <c r="AE233" t="s">
        <v>841</v>
      </c>
      <c r="AF233">
        <v>19125374265</v>
      </c>
      <c r="AH233" t="s">
        <v>19483</v>
      </c>
      <c r="AI233" t="s">
        <v>168</v>
      </c>
      <c r="AJ233" t="s">
        <v>843</v>
      </c>
      <c r="AK233" t="s">
        <v>844</v>
      </c>
      <c r="AL233" t="s">
        <v>845</v>
      </c>
      <c r="AM233" t="s">
        <v>846</v>
      </c>
      <c r="AO233" t="s">
        <v>847</v>
      </c>
      <c r="AP233" t="s">
        <v>161</v>
      </c>
      <c r="AQ233" s="4">
        <v>31636</v>
      </c>
      <c r="AR233" t="s">
        <v>140</v>
      </c>
      <c r="AT233">
        <v>12295596879</v>
      </c>
      <c r="AV233" t="s">
        <v>2153</v>
      </c>
      <c r="AW233" t="s">
        <v>849</v>
      </c>
      <c r="AZ233" t="s">
        <v>175</v>
      </c>
      <c r="BA233" t="s">
        <v>176</v>
      </c>
      <c r="BB233" t="s">
        <v>134</v>
      </c>
      <c r="BC233" t="s">
        <v>134</v>
      </c>
      <c r="BD233" t="s">
        <v>134</v>
      </c>
      <c r="BE233" t="s">
        <v>134</v>
      </c>
      <c r="BF233" t="s">
        <v>136</v>
      </c>
      <c r="BG233" t="s">
        <v>134</v>
      </c>
      <c r="BH233" t="s">
        <v>136</v>
      </c>
      <c r="BN233" t="s">
        <v>19484</v>
      </c>
      <c r="BO233" t="s">
        <v>2634</v>
      </c>
      <c r="BP233">
        <v>113</v>
      </c>
      <c r="BQ233">
        <v>113</v>
      </c>
      <c r="BR233">
        <v>113</v>
      </c>
      <c r="BS233" s="1">
        <v>44153</v>
      </c>
      <c r="BT233" s="1">
        <v>44211</v>
      </c>
      <c r="BU233" s="1">
        <v>44153</v>
      </c>
      <c r="BV233" s="1">
        <v>44211</v>
      </c>
      <c r="BW233" t="s">
        <v>136</v>
      </c>
      <c r="BX233">
        <v>40</v>
      </c>
      <c r="BY233">
        <v>0</v>
      </c>
      <c r="BZ233">
        <v>7</v>
      </c>
      <c r="CA233">
        <v>7</v>
      </c>
      <c r="CB233">
        <v>7</v>
      </c>
      <c r="CC233">
        <v>7</v>
      </c>
      <c r="CD233">
        <v>7</v>
      </c>
      <c r="CE233">
        <v>5</v>
      </c>
      <c r="CF233" t="str">
        <f>"8:00 AM"</f>
        <v>8:00 AM</v>
      </c>
      <c r="CG233" t="str">
        <f>"4:00 PM"</f>
        <v>4:00 PM</v>
      </c>
      <c r="CH233" s="5">
        <v>11.71</v>
      </c>
      <c r="CI233" t="s">
        <v>146</v>
      </c>
      <c r="CJ233">
        <v>0.45</v>
      </c>
      <c r="CK233" t="s">
        <v>19485</v>
      </c>
      <c r="CL233" t="s">
        <v>134</v>
      </c>
      <c r="CM233" t="s">
        <v>147</v>
      </c>
      <c r="CN233" t="s">
        <v>148</v>
      </c>
      <c r="CO233" t="s">
        <v>4284</v>
      </c>
      <c r="CP233" t="s">
        <v>149</v>
      </c>
      <c r="CQ233">
        <v>3</v>
      </c>
      <c r="CR233">
        <v>0</v>
      </c>
      <c r="CS233" t="s">
        <v>136</v>
      </c>
      <c r="CT233" t="s">
        <v>136</v>
      </c>
      <c r="CU233" t="s">
        <v>136</v>
      </c>
      <c r="CV233" t="s">
        <v>134</v>
      </c>
      <c r="CW233" t="s">
        <v>134</v>
      </c>
      <c r="CX233">
        <v>50</v>
      </c>
      <c r="CY233" t="s">
        <v>134</v>
      </c>
      <c r="CZ233" t="s">
        <v>134</v>
      </c>
      <c r="DA233" t="s">
        <v>134</v>
      </c>
      <c r="DB233" t="s">
        <v>134</v>
      </c>
      <c r="DC233" t="s">
        <v>134</v>
      </c>
      <c r="DD233" t="s">
        <v>136</v>
      </c>
      <c r="DF233" t="s">
        <v>19486</v>
      </c>
      <c r="DG233" t="s">
        <v>19487</v>
      </c>
      <c r="DH233" t="s">
        <v>14974</v>
      </c>
      <c r="DI233" t="s">
        <v>161</v>
      </c>
      <c r="DJ233" s="4">
        <v>30445</v>
      </c>
      <c r="DK233" t="s">
        <v>4837</v>
      </c>
      <c r="DL233" t="s">
        <v>134</v>
      </c>
      <c r="DM233">
        <v>3</v>
      </c>
      <c r="DN233" t="s">
        <v>19488</v>
      </c>
      <c r="DO233" t="s">
        <v>9894</v>
      </c>
      <c r="DP233" t="s">
        <v>161</v>
      </c>
      <c r="DQ233" t="str">
        <f>"30474"</f>
        <v>30474</v>
      </c>
      <c r="DR233" t="s">
        <v>4287</v>
      </c>
      <c r="DS233" t="s">
        <v>3080</v>
      </c>
      <c r="DT233">
        <v>30</v>
      </c>
      <c r="DU233">
        <v>60</v>
      </c>
      <c r="DV233" t="s">
        <v>134</v>
      </c>
      <c r="DW233" t="s">
        <v>134</v>
      </c>
      <c r="DX233" t="s">
        <v>134</v>
      </c>
      <c r="DY233" t="s">
        <v>134</v>
      </c>
      <c r="DZ233">
        <v>4</v>
      </c>
      <c r="EA233" t="s">
        <v>134</v>
      </c>
      <c r="EB233" s="5">
        <v>12.68</v>
      </c>
      <c r="EC233" s="5">
        <v>12.68</v>
      </c>
      <c r="ED233" s="5">
        <v>55</v>
      </c>
      <c r="EE233">
        <v>19125374265</v>
      </c>
      <c r="EF233" t="s">
        <v>19483</v>
      </c>
      <c r="EG233" t="s">
        <v>148</v>
      </c>
      <c r="EH233">
        <v>2</v>
      </c>
    </row>
    <row r="234" spans="1:138" ht="15" customHeight="1" x14ac:dyDescent="0.35">
      <c r="A234" t="s">
        <v>4329</v>
      </c>
      <c r="B234" t="s">
        <v>157</v>
      </c>
      <c r="C234" s="1">
        <v>44099.36438240741</v>
      </c>
      <c r="D234" s="1">
        <v>44117</v>
      </c>
      <c r="E234" t="s">
        <v>133</v>
      </c>
      <c r="F234" t="s">
        <v>136</v>
      </c>
      <c r="G234" t="s">
        <v>135</v>
      </c>
      <c r="H234" t="s">
        <v>136</v>
      </c>
      <c r="I234" t="s">
        <v>4330</v>
      </c>
      <c r="K234" t="s">
        <v>4331</v>
      </c>
      <c r="M234" t="s">
        <v>4086</v>
      </c>
      <c r="N234" t="s">
        <v>161</v>
      </c>
      <c r="O234" s="4">
        <v>31513</v>
      </c>
      <c r="P234" t="s">
        <v>140</v>
      </c>
      <c r="R234">
        <v>19122789142</v>
      </c>
      <c r="T234">
        <v>333111</v>
      </c>
      <c r="U234" t="s">
        <v>4332</v>
      </c>
      <c r="V234" t="s">
        <v>3172</v>
      </c>
      <c r="X234" t="s">
        <v>4089</v>
      </c>
      <c r="Y234" t="s">
        <v>4331</v>
      </c>
      <c r="AA234" t="s">
        <v>4086</v>
      </c>
      <c r="AB234" t="s">
        <v>161</v>
      </c>
      <c r="AC234" s="4">
        <v>31513</v>
      </c>
      <c r="AD234" t="s">
        <v>140</v>
      </c>
      <c r="AF234">
        <v>19122789142</v>
      </c>
      <c r="AH234" t="s">
        <v>4090</v>
      </c>
      <c r="AI234" t="s">
        <v>168</v>
      </c>
      <c r="AJ234" t="s">
        <v>4091</v>
      </c>
      <c r="AK234" t="s">
        <v>4092</v>
      </c>
      <c r="AM234" t="s">
        <v>4093</v>
      </c>
      <c r="AN234" t="s">
        <v>4094</v>
      </c>
      <c r="AO234" t="s">
        <v>4086</v>
      </c>
      <c r="AP234" t="s">
        <v>161</v>
      </c>
      <c r="AQ234" s="4">
        <v>31513</v>
      </c>
      <c r="AR234" t="s">
        <v>140</v>
      </c>
      <c r="AT234">
        <v>19124243878</v>
      </c>
      <c r="AV234" t="s">
        <v>4095</v>
      </c>
      <c r="AW234" t="s">
        <v>4096</v>
      </c>
      <c r="AZ234" t="s">
        <v>175</v>
      </c>
      <c r="BA234" t="s">
        <v>176</v>
      </c>
      <c r="BB234" t="s">
        <v>136</v>
      </c>
      <c r="BC234" t="s">
        <v>136</v>
      </c>
      <c r="BD234" t="s">
        <v>148</v>
      </c>
      <c r="BE234" t="s">
        <v>136</v>
      </c>
      <c r="BF234" t="s">
        <v>136</v>
      </c>
      <c r="BG234" t="s">
        <v>134</v>
      </c>
      <c r="BH234" t="s">
        <v>136</v>
      </c>
      <c r="BN234" t="s">
        <v>4333</v>
      </c>
      <c r="BO234" t="s">
        <v>4334</v>
      </c>
      <c r="BP234">
        <v>14</v>
      </c>
      <c r="BQ234">
        <v>14</v>
      </c>
      <c r="BR234">
        <v>14</v>
      </c>
      <c r="BS234" s="1">
        <v>44169</v>
      </c>
      <c r="BT234" s="1">
        <v>44469</v>
      </c>
      <c r="BU234" s="1">
        <v>44169</v>
      </c>
      <c r="BV234" s="1">
        <v>44469</v>
      </c>
      <c r="BW234" t="s">
        <v>136</v>
      </c>
      <c r="BX234">
        <v>35</v>
      </c>
      <c r="BY234">
        <v>0</v>
      </c>
      <c r="BZ234">
        <v>6</v>
      </c>
      <c r="CA234">
        <v>6</v>
      </c>
      <c r="CB234">
        <v>6</v>
      </c>
      <c r="CC234">
        <v>6</v>
      </c>
      <c r="CD234">
        <v>6</v>
      </c>
      <c r="CE234">
        <v>5</v>
      </c>
      <c r="CF234" t="str">
        <f>"8:00 AM"</f>
        <v>8:00 AM</v>
      </c>
      <c r="CG234" t="str">
        <f>"3:00 PM"</f>
        <v>3:00 PM</v>
      </c>
      <c r="CH234" s="5">
        <v>11.71</v>
      </c>
      <c r="CI234" t="s">
        <v>146</v>
      </c>
      <c r="CJ234">
        <v>0.5</v>
      </c>
      <c r="CK234" t="s">
        <v>4335</v>
      </c>
      <c r="CL234" t="s">
        <v>134</v>
      </c>
      <c r="CM234" t="s">
        <v>147</v>
      </c>
      <c r="CN234" t="s">
        <v>148</v>
      </c>
      <c r="CO234" s="2" t="s">
        <v>4336</v>
      </c>
      <c r="CP234" t="s">
        <v>149</v>
      </c>
      <c r="CQ234">
        <v>3</v>
      </c>
      <c r="CR234">
        <v>0</v>
      </c>
      <c r="CS234" t="s">
        <v>136</v>
      </c>
      <c r="CT234" t="s">
        <v>136</v>
      </c>
      <c r="CU234" t="s">
        <v>136</v>
      </c>
      <c r="CV234" t="s">
        <v>134</v>
      </c>
      <c r="CW234" t="s">
        <v>134</v>
      </c>
      <c r="CX234">
        <v>30</v>
      </c>
      <c r="CY234" t="s">
        <v>134</v>
      </c>
      <c r="CZ234" t="s">
        <v>134</v>
      </c>
      <c r="DA234" t="s">
        <v>134</v>
      </c>
      <c r="DB234" t="s">
        <v>134</v>
      </c>
      <c r="DC234" t="s">
        <v>134</v>
      </c>
      <c r="DD234" t="s">
        <v>136</v>
      </c>
      <c r="DF234" s="2" t="s">
        <v>4337</v>
      </c>
      <c r="DG234" t="s">
        <v>4338</v>
      </c>
      <c r="DH234" t="s">
        <v>4086</v>
      </c>
      <c r="DI234" t="s">
        <v>161</v>
      </c>
      <c r="DJ234" s="4">
        <v>31513</v>
      </c>
      <c r="DK234" t="s">
        <v>4106</v>
      </c>
      <c r="DL234" t="s">
        <v>134</v>
      </c>
      <c r="DM234">
        <v>5</v>
      </c>
      <c r="DN234" t="s">
        <v>4339</v>
      </c>
      <c r="DO234" t="s">
        <v>4086</v>
      </c>
      <c r="DP234" t="s">
        <v>161</v>
      </c>
      <c r="DQ234" t="str">
        <f>"31513"</f>
        <v>31513</v>
      </c>
      <c r="DR234" t="s">
        <v>4106</v>
      </c>
      <c r="DS234" t="s">
        <v>4340</v>
      </c>
      <c r="DT234">
        <v>1</v>
      </c>
      <c r="DU234">
        <v>100</v>
      </c>
      <c r="DV234" t="s">
        <v>134</v>
      </c>
      <c r="DW234" t="s">
        <v>134</v>
      </c>
      <c r="DX234" t="s">
        <v>134</v>
      </c>
      <c r="DY234" t="s">
        <v>136</v>
      </c>
      <c r="DZ234">
        <v>1</v>
      </c>
      <c r="EA234" t="s">
        <v>136</v>
      </c>
      <c r="EC234" s="5">
        <v>12.68</v>
      </c>
      <c r="ED234" s="5">
        <v>55</v>
      </c>
      <c r="EE234">
        <v>19122789142</v>
      </c>
      <c r="EF234" t="s">
        <v>4341</v>
      </c>
      <c r="EG234" t="s">
        <v>148</v>
      </c>
      <c r="EH234">
        <v>3</v>
      </c>
    </row>
    <row r="235" spans="1:138" ht="15" customHeight="1" x14ac:dyDescent="0.35">
      <c r="A235" t="s">
        <v>7560</v>
      </c>
      <c r="B235" t="s">
        <v>157</v>
      </c>
      <c r="C235" s="1">
        <v>44098.422491087964</v>
      </c>
      <c r="D235" s="1">
        <v>44117</v>
      </c>
      <c r="E235" t="s">
        <v>133</v>
      </c>
      <c r="F235" t="s">
        <v>136</v>
      </c>
      <c r="G235" t="s">
        <v>135</v>
      </c>
      <c r="H235" t="s">
        <v>136</v>
      </c>
      <c r="I235" t="s">
        <v>4721</v>
      </c>
      <c r="K235" t="s">
        <v>4722</v>
      </c>
      <c r="M235" t="s">
        <v>2647</v>
      </c>
      <c r="N235" t="s">
        <v>995</v>
      </c>
      <c r="O235" s="4">
        <v>71655</v>
      </c>
      <c r="P235" t="s">
        <v>140</v>
      </c>
      <c r="R235">
        <v>18708182626</v>
      </c>
      <c r="T235">
        <v>111191</v>
      </c>
      <c r="U235" t="s">
        <v>4723</v>
      </c>
      <c r="V235" t="s">
        <v>4724</v>
      </c>
      <c r="X235" t="s">
        <v>723</v>
      </c>
      <c r="Y235" t="s">
        <v>4722</v>
      </c>
      <c r="AA235" t="s">
        <v>2647</v>
      </c>
      <c r="AB235" t="s">
        <v>995</v>
      </c>
      <c r="AC235" s="4">
        <v>71655</v>
      </c>
      <c r="AD235" t="s">
        <v>140</v>
      </c>
      <c r="AF235">
        <v>18708182626</v>
      </c>
      <c r="AH235" t="s">
        <v>4725</v>
      </c>
      <c r="AI235" t="s">
        <v>226</v>
      </c>
      <c r="AJ235" t="s">
        <v>1862</v>
      </c>
      <c r="AK235" t="s">
        <v>1863</v>
      </c>
      <c r="AL235" t="s">
        <v>2897</v>
      </c>
      <c r="AM235" t="s">
        <v>4539</v>
      </c>
      <c r="AO235" t="s">
        <v>1866</v>
      </c>
      <c r="AP235" t="s">
        <v>995</v>
      </c>
      <c r="AQ235" s="4">
        <v>72201</v>
      </c>
      <c r="AR235" t="s">
        <v>140</v>
      </c>
      <c r="AS235" t="s">
        <v>2707</v>
      </c>
      <c r="AT235">
        <v>15013719999</v>
      </c>
      <c r="AV235" t="s">
        <v>1868</v>
      </c>
      <c r="AW235" t="s">
        <v>1869</v>
      </c>
      <c r="AX235" t="s">
        <v>995</v>
      </c>
      <c r="AY235" t="s">
        <v>5574</v>
      </c>
      <c r="AZ235" t="s">
        <v>288</v>
      </c>
      <c r="BA235" t="s">
        <v>289</v>
      </c>
      <c r="BB235" t="s">
        <v>136</v>
      </c>
      <c r="BC235" t="s">
        <v>136</v>
      </c>
      <c r="BD235" t="s">
        <v>148</v>
      </c>
      <c r="BE235" t="s">
        <v>136</v>
      </c>
      <c r="BF235" t="s">
        <v>136</v>
      </c>
      <c r="BG235" t="s">
        <v>134</v>
      </c>
      <c r="BH235" t="s">
        <v>136</v>
      </c>
      <c r="BI235" t="s">
        <v>850</v>
      </c>
      <c r="BJ235" t="s">
        <v>1119</v>
      </c>
      <c r="BK235" t="s">
        <v>509</v>
      </c>
      <c r="BL235" t="s">
        <v>1869</v>
      </c>
      <c r="BM235" t="s">
        <v>1872</v>
      </c>
      <c r="BN235" t="s">
        <v>7561</v>
      </c>
      <c r="BO235" t="s">
        <v>381</v>
      </c>
      <c r="BP235">
        <v>2</v>
      </c>
      <c r="BQ235">
        <v>2</v>
      </c>
      <c r="BR235">
        <v>2</v>
      </c>
      <c r="BS235" s="1">
        <v>44166</v>
      </c>
      <c r="BT235" s="1">
        <v>44256</v>
      </c>
      <c r="BU235" s="1">
        <v>44166</v>
      </c>
      <c r="BV235" s="1">
        <v>44256</v>
      </c>
      <c r="BW235" t="s">
        <v>136</v>
      </c>
      <c r="BX235">
        <v>40</v>
      </c>
      <c r="BY235">
        <v>0</v>
      </c>
      <c r="BZ235">
        <v>8</v>
      </c>
      <c r="CA235">
        <v>8</v>
      </c>
      <c r="CB235">
        <v>8</v>
      </c>
      <c r="CC235">
        <v>8</v>
      </c>
      <c r="CD235">
        <v>8</v>
      </c>
      <c r="CE235">
        <v>0</v>
      </c>
      <c r="CF235" t="str">
        <f>"7:00 AM"</f>
        <v>7:00 AM</v>
      </c>
      <c r="CG235" t="str">
        <f>"3:00 PM"</f>
        <v>3:00 PM</v>
      </c>
      <c r="CH235" s="5">
        <v>11.83</v>
      </c>
      <c r="CI235" t="s">
        <v>146</v>
      </c>
      <c r="CL235" t="s">
        <v>136</v>
      </c>
      <c r="CM235" t="s">
        <v>147</v>
      </c>
      <c r="CN235" t="s">
        <v>148</v>
      </c>
      <c r="CO235" t="s">
        <v>1873</v>
      </c>
      <c r="CP235" t="s">
        <v>149</v>
      </c>
      <c r="CQ235">
        <v>3</v>
      </c>
      <c r="CR235">
        <v>0</v>
      </c>
      <c r="CS235" t="s">
        <v>134</v>
      </c>
      <c r="CT235" t="s">
        <v>134</v>
      </c>
      <c r="CU235" t="s">
        <v>136</v>
      </c>
      <c r="CV235" t="s">
        <v>136</v>
      </c>
      <c r="CW235" t="s">
        <v>134</v>
      </c>
      <c r="CX235">
        <v>50</v>
      </c>
      <c r="CY235" t="s">
        <v>136</v>
      </c>
      <c r="CZ235" t="s">
        <v>136</v>
      </c>
      <c r="DA235" t="s">
        <v>134</v>
      </c>
      <c r="DB235" t="s">
        <v>134</v>
      </c>
      <c r="DC235" t="s">
        <v>136</v>
      </c>
      <c r="DD235" t="s">
        <v>136</v>
      </c>
      <c r="DF235" s="2" t="s">
        <v>5576</v>
      </c>
      <c r="DG235" t="s">
        <v>4726</v>
      </c>
      <c r="DH235" t="s">
        <v>4727</v>
      </c>
      <c r="DI235" t="s">
        <v>995</v>
      </c>
      <c r="DJ235" s="4">
        <v>71662</v>
      </c>
      <c r="DK235" t="s">
        <v>4683</v>
      </c>
      <c r="DL235" t="s">
        <v>136</v>
      </c>
      <c r="DM235">
        <v>1</v>
      </c>
      <c r="DN235" t="s">
        <v>4728</v>
      </c>
      <c r="DO235" t="s">
        <v>2647</v>
      </c>
      <c r="DP235" t="s">
        <v>995</v>
      </c>
      <c r="DQ235" t="str">
        <f>"71655"</f>
        <v>71655</v>
      </c>
      <c r="DR235" t="s">
        <v>4541</v>
      </c>
      <c r="DS235" t="s">
        <v>296</v>
      </c>
      <c r="DT235">
        <v>1</v>
      </c>
      <c r="DU235">
        <v>3</v>
      </c>
      <c r="DV235" t="s">
        <v>134</v>
      </c>
      <c r="DW235" t="s">
        <v>134</v>
      </c>
      <c r="DX235" t="s">
        <v>134</v>
      </c>
      <c r="DY235" t="s">
        <v>136</v>
      </c>
      <c r="DZ235">
        <v>1</v>
      </c>
      <c r="EA235" t="s">
        <v>136</v>
      </c>
      <c r="EC235" s="5">
        <v>12.68</v>
      </c>
      <c r="ED235" s="5">
        <v>55</v>
      </c>
      <c r="EE235">
        <v>18708182626</v>
      </c>
      <c r="EF235" t="s">
        <v>4725</v>
      </c>
      <c r="EG235" t="s">
        <v>155</v>
      </c>
      <c r="EH235">
        <v>0</v>
      </c>
    </row>
    <row r="236" spans="1:138" ht="15" customHeight="1" x14ac:dyDescent="0.35">
      <c r="A236" t="s">
        <v>26073</v>
      </c>
      <c r="B236" t="s">
        <v>157</v>
      </c>
      <c r="C236" s="1">
        <v>44102.364864930554</v>
      </c>
      <c r="D236" s="1">
        <v>44117</v>
      </c>
      <c r="E236" t="s">
        <v>133</v>
      </c>
      <c r="F236" t="s">
        <v>136</v>
      </c>
      <c r="G236" t="s">
        <v>135</v>
      </c>
      <c r="H236" t="s">
        <v>136</v>
      </c>
      <c r="I236" t="s">
        <v>26074</v>
      </c>
      <c r="K236" t="s">
        <v>26075</v>
      </c>
      <c r="M236" t="s">
        <v>2737</v>
      </c>
      <c r="N236" t="s">
        <v>161</v>
      </c>
      <c r="O236" s="4">
        <v>31763</v>
      </c>
      <c r="P236" t="s">
        <v>140</v>
      </c>
      <c r="R236">
        <v>12298864734</v>
      </c>
      <c r="T236">
        <v>112111</v>
      </c>
      <c r="U236" t="s">
        <v>7108</v>
      </c>
      <c r="V236" t="s">
        <v>1224</v>
      </c>
      <c r="X236" t="s">
        <v>164</v>
      </c>
      <c r="Y236" t="s">
        <v>26075</v>
      </c>
      <c r="AA236" t="s">
        <v>2737</v>
      </c>
      <c r="AB236" t="s">
        <v>161</v>
      </c>
      <c r="AC236" s="4">
        <v>31763</v>
      </c>
      <c r="AD236" t="s">
        <v>140</v>
      </c>
      <c r="AF236">
        <v>12298864734</v>
      </c>
      <c r="AH236" t="s">
        <v>155</v>
      </c>
      <c r="AI236" t="s">
        <v>168</v>
      </c>
      <c r="AJ236" t="s">
        <v>281</v>
      </c>
      <c r="AK236" t="s">
        <v>282</v>
      </c>
      <c r="AL236" t="s">
        <v>250</v>
      </c>
      <c r="AM236" t="s">
        <v>283</v>
      </c>
      <c r="AN236" t="s">
        <v>284</v>
      </c>
      <c r="AO236" t="s">
        <v>285</v>
      </c>
      <c r="AP236" t="s">
        <v>221</v>
      </c>
      <c r="AQ236" s="4">
        <v>37862</v>
      </c>
      <c r="AR236" t="s">
        <v>140</v>
      </c>
      <c r="AT236">
        <v>18653663731</v>
      </c>
      <c r="AV236" t="s">
        <v>286</v>
      </c>
      <c r="AW236" t="s">
        <v>287</v>
      </c>
      <c r="AZ236" t="s">
        <v>334</v>
      </c>
      <c r="BA236" t="s">
        <v>335</v>
      </c>
      <c r="BB236" t="s">
        <v>136</v>
      </c>
      <c r="BC236" t="s">
        <v>136</v>
      </c>
      <c r="BD236" t="s">
        <v>148</v>
      </c>
      <c r="BE236" t="s">
        <v>136</v>
      </c>
      <c r="BF236" t="s">
        <v>136</v>
      </c>
      <c r="BG236" t="s">
        <v>134</v>
      </c>
      <c r="BH236" t="s">
        <v>136</v>
      </c>
      <c r="BN236" t="s">
        <v>26076</v>
      </c>
      <c r="BO236" t="s">
        <v>905</v>
      </c>
      <c r="BP236">
        <v>1</v>
      </c>
      <c r="BQ236">
        <v>1</v>
      </c>
      <c r="BR236">
        <v>1</v>
      </c>
      <c r="BS236" s="1">
        <v>44160</v>
      </c>
      <c r="BT236" s="1">
        <v>44256</v>
      </c>
      <c r="BU236" s="1">
        <v>44160</v>
      </c>
      <c r="BV236" s="1">
        <v>44256</v>
      </c>
      <c r="BW236" t="s">
        <v>136</v>
      </c>
      <c r="BX236">
        <v>50</v>
      </c>
      <c r="BY236">
        <v>0</v>
      </c>
      <c r="BZ236">
        <v>10</v>
      </c>
      <c r="CA236">
        <v>10</v>
      </c>
      <c r="CB236">
        <v>10</v>
      </c>
      <c r="CC236">
        <v>10</v>
      </c>
      <c r="CD236">
        <v>10</v>
      </c>
      <c r="CE236">
        <v>0</v>
      </c>
      <c r="CF236" t="str">
        <f>"8:00 AM"</f>
        <v>8:00 AM</v>
      </c>
      <c r="CG236" t="str">
        <f>"5:00 PM"</f>
        <v>5:00 PM</v>
      </c>
      <c r="CH236" s="5">
        <v>11.71</v>
      </c>
      <c r="CI236" t="s">
        <v>146</v>
      </c>
      <c r="CL236" t="s">
        <v>134</v>
      </c>
      <c r="CM236" t="s">
        <v>312</v>
      </c>
      <c r="CN236" t="s">
        <v>148</v>
      </c>
      <c r="CO236" s="2" t="s">
        <v>2368</v>
      </c>
      <c r="CP236" t="s">
        <v>149</v>
      </c>
      <c r="CQ236">
        <v>3</v>
      </c>
      <c r="CR236">
        <v>0</v>
      </c>
      <c r="CS236" t="s">
        <v>136</v>
      </c>
      <c r="CT236" t="s">
        <v>134</v>
      </c>
      <c r="CU236" t="s">
        <v>136</v>
      </c>
      <c r="CV236" t="s">
        <v>134</v>
      </c>
      <c r="CW236" t="s">
        <v>134</v>
      </c>
      <c r="CX236">
        <v>50</v>
      </c>
      <c r="CY236" t="s">
        <v>136</v>
      </c>
      <c r="CZ236" t="s">
        <v>134</v>
      </c>
      <c r="DA236" t="s">
        <v>134</v>
      </c>
      <c r="DB236" t="s">
        <v>134</v>
      </c>
      <c r="DC236" t="s">
        <v>136</v>
      </c>
      <c r="DD236" t="s">
        <v>136</v>
      </c>
      <c r="DF236" s="2" t="s">
        <v>26077</v>
      </c>
      <c r="DG236" t="s">
        <v>26078</v>
      </c>
      <c r="DH236" t="s">
        <v>7718</v>
      </c>
      <c r="DI236" t="s">
        <v>161</v>
      </c>
      <c r="DJ236" s="4">
        <v>31735</v>
      </c>
      <c r="DK236" t="s">
        <v>13235</v>
      </c>
      <c r="DL236" t="s">
        <v>136</v>
      </c>
      <c r="DM236">
        <v>1</v>
      </c>
      <c r="DN236" t="s">
        <v>26078</v>
      </c>
      <c r="DO236" t="s">
        <v>7718</v>
      </c>
      <c r="DP236" t="s">
        <v>161</v>
      </c>
      <c r="DQ236" t="str">
        <f>"31735"</f>
        <v>31735</v>
      </c>
      <c r="DR236" t="s">
        <v>13235</v>
      </c>
      <c r="DS236" t="s">
        <v>296</v>
      </c>
      <c r="DT236">
        <v>1</v>
      </c>
      <c r="DU236">
        <v>4</v>
      </c>
      <c r="DV236" t="s">
        <v>134</v>
      </c>
      <c r="DW236" t="s">
        <v>134</v>
      </c>
      <c r="DX236" t="s">
        <v>134</v>
      </c>
      <c r="DY236" t="s">
        <v>136</v>
      </c>
      <c r="DZ236">
        <v>1</v>
      </c>
      <c r="EA236" t="s">
        <v>136</v>
      </c>
      <c r="EC236" s="5">
        <v>12.68</v>
      </c>
      <c r="ED236" s="5">
        <v>55</v>
      </c>
      <c r="EE236">
        <v>12298864734</v>
      </c>
      <c r="EF236" t="s">
        <v>9176</v>
      </c>
      <c r="EG236" t="s">
        <v>2748</v>
      </c>
      <c r="EH236">
        <v>1</v>
      </c>
    </row>
    <row r="237" spans="1:138" ht="15" customHeight="1" x14ac:dyDescent="0.35">
      <c r="A237" t="s">
        <v>16120</v>
      </c>
      <c r="B237" t="s">
        <v>157</v>
      </c>
      <c r="C237" s="1">
        <v>44103.480744907407</v>
      </c>
      <c r="D237" s="1">
        <v>44117</v>
      </c>
      <c r="E237" t="s">
        <v>133</v>
      </c>
      <c r="F237" t="s">
        <v>136</v>
      </c>
      <c r="G237" t="s">
        <v>135</v>
      </c>
      <c r="H237" t="s">
        <v>136</v>
      </c>
      <c r="I237" t="s">
        <v>7616</v>
      </c>
      <c r="K237" t="s">
        <v>7617</v>
      </c>
      <c r="M237" t="s">
        <v>7618</v>
      </c>
      <c r="N237" t="s">
        <v>139</v>
      </c>
      <c r="O237" s="4">
        <v>34220</v>
      </c>
      <c r="P237" t="s">
        <v>140</v>
      </c>
      <c r="R237">
        <v>12396573694</v>
      </c>
      <c r="T237">
        <v>111219</v>
      </c>
      <c r="U237" t="s">
        <v>7619</v>
      </c>
      <c r="V237" t="s">
        <v>7620</v>
      </c>
      <c r="X237" t="s">
        <v>7621</v>
      </c>
      <c r="Y237" t="s">
        <v>7617</v>
      </c>
      <c r="AA237" t="s">
        <v>7618</v>
      </c>
      <c r="AB237" t="s">
        <v>139</v>
      </c>
      <c r="AC237" s="4">
        <v>34221</v>
      </c>
      <c r="AD237" t="s">
        <v>140</v>
      </c>
      <c r="AF237">
        <v>12396573695</v>
      </c>
      <c r="AH237" t="s">
        <v>2559</v>
      </c>
      <c r="AI237" t="s">
        <v>168</v>
      </c>
      <c r="AJ237" t="s">
        <v>3010</v>
      </c>
      <c r="AK237" t="s">
        <v>223</v>
      </c>
      <c r="AL237" t="s">
        <v>3011</v>
      </c>
      <c r="AM237" t="s">
        <v>16121</v>
      </c>
      <c r="AN237" t="s">
        <v>16122</v>
      </c>
      <c r="AO237" t="s">
        <v>3014</v>
      </c>
      <c r="AP237" t="s">
        <v>837</v>
      </c>
      <c r="AQ237" s="4">
        <v>29401</v>
      </c>
      <c r="AR237" t="s">
        <v>140</v>
      </c>
      <c r="AT237">
        <v>18432004263</v>
      </c>
      <c r="AV237" t="s">
        <v>3015</v>
      </c>
      <c r="AW237" t="s">
        <v>3016</v>
      </c>
      <c r="AZ237" t="s">
        <v>175</v>
      </c>
      <c r="BA237" t="s">
        <v>176</v>
      </c>
      <c r="BB237" t="s">
        <v>136</v>
      </c>
      <c r="BC237" t="s">
        <v>136</v>
      </c>
      <c r="BD237" t="s">
        <v>148</v>
      </c>
      <c r="BE237" t="s">
        <v>136</v>
      </c>
      <c r="BF237" t="s">
        <v>136</v>
      </c>
      <c r="BG237" t="s">
        <v>134</v>
      </c>
      <c r="BH237" t="s">
        <v>136</v>
      </c>
      <c r="BN237" t="s">
        <v>16123</v>
      </c>
      <c r="BO237" t="s">
        <v>7627</v>
      </c>
      <c r="BP237">
        <v>218</v>
      </c>
      <c r="BQ237">
        <v>100</v>
      </c>
      <c r="BR237">
        <v>100</v>
      </c>
      <c r="BS237" s="1">
        <v>44158</v>
      </c>
      <c r="BT237" s="1">
        <v>44304</v>
      </c>
      <c r="BU237" s="1">
        <v>44158</v>
      </c>
      <c r="BV237" s="1">
        <v>44304</v>
      </c>
      <c r="BW237" t="s">
        <v>136</v>
      </c>
      <c r="BX237">
        <v>40</v>
      </c>
      <c r="BY237">
        <v>0</v>
      </c>
      <c r="BZ237">
        <v>7</v>
      </c>
      <c r="CA237">
        <v>7</v>
      </c>
      <c r="CB237">
        <v>7</v>
      </c>
      <c r="CC237">
        <v>7</v>
      </c>
      <c r="CD237">
        <v>7</v>
      </c>
      <c r="CE237">
        <v>5</v>
      </c>
      <c r="CF237" t="str">
        <f>"7:00 AM"</f>
        <v>7:00 AM</v>
      </c>
      <c r="CG237" t="str">
        <f>"3:00 PM"</f>
        <v>3:00 PM</v>
      </c>
      <c r="CH237" s="5">
        <v>11.71</v>
      </c>
      <c r="CI237" t="s">
        <v>146</v>
      </c>
      <c r="CJ237">
        <v>0.9</v>
      </c>
      <c r="CK237" t="s">
        <v>7628</v>
      </c>
      <c r="CL237" t="s">
        <v>136</v>
      </c>
      <c r="CM237" t="s">
        <v>147</v>
      </c>
      <c r="CN237" t="s">
        <v>148</v>
      </c>
      <c r="CO237" s="2" t="s">
        <v>7629</v>
      </c>
      <c r="CP237" t="s">
        <v>149</v>
      </c>
      <c r="CQ237">
        <v>3</v>
      </c>
      <c r="CR237">
        <v>0</v>
      </c>
      <c r="CS237" t="s">
        <v>136</v>
      </c>
      <c r="CT237" t="s">
        <v>136</v>
      </c>
      <c r="CU237" t="s">
        <v>134</v>
      </c>
      <c r="CV237" t="s">
        <v>134</v>
      </c>
      <c r="CW237" t="s">
        <v>134</v>
      </c>
      <c r="CX237">
        <v>60</v>
      </c>
      <c r="CY237" t="s">
        <v>134</v>
      </c>
      <c r="CZ237" t="s">
        <v>134</v>
      </c>
      <c r="DA237" t="s">
        <v>134</v>
      </c>
      <c r="DB237" t="s">
        <v>134</v>
      </c>
      <c r="DC237" t="s">
        <v>134</v>
      </c>
      <c r="DD237" t="s">
        <v>136</v>
      </c>
      <c r="DF237" t="s">
        <v>180</v>
      </c>
      <c r="DG237" t="s">
        <v>16124</v>
      </c>
      <c r="DH237" t="s">
        <v>3140</v>
      </c>
      <c r="DI237" t="s">
        <v>139</v>
      </c>
      <c r="DJ237" s="4">
        <v>34219</v>
      </c>
      <c r="DK237" t="s">
        <v>574</v>
      </c>
      <c r="DL237" t="s">
        <v>136</v>
      </c>
      <c r="DM237">
        <v>1</v>
      </c>
      <c r="DN237" t="s">
        <v>16125</v>
      </c>
      <c r="DO237" t="s">
        <v>16126</v>
      </c>
      <c r="DP237" t="s">
        <v>139</v>
      </c>
      <c r="DQ237" t="str">
        <f>"34142"</f>
        <v>34142</v>
      </c>
      <c r="DR237" t="s">
        <v>495</v>
      </c>
      <c r="DS237" t="s">
        <v>7634</v>
      </c>
      <c r="DT237">
        <v>48</v>
      </c>
      <c r="DU237">
        <v>192</v>
      </c>
      <c r="DV237" t="s">
        <v>134</v>
      </c>
      <c r="DW237" t="s">
        <v>134</v>
      </c>
      <c r="DX237" t="s">
        <v>134</v>
      </c>
      <c r="DY237" t="s">
        <v>136</v>
      </c>
      <c r="DZ237">
        <v>1</v>
      </c>
      <c r="EA237" t="s">
        <v>134</v>
      </c>
      <c r="EB237" s="5">
        <v>12.68</v>
      </c>
      <c r="EC237" s="5">
        <v>12.68</v>
      </c>
      <c r="ED237" s="5">
        <v>55</v>
      </c>
      <c r="EE237">
        <v>12396573694</v>
      </c>
      <c r="EF237" t="s">
        <v>7635</v>
      </c>
      <c r="EG237" t="s">
        <v>148</v>
      </c>
      <c r="EH237">
        <v>0</v>
      </c>
    </row>
    <row r="238" spans="1:138" ht="15" customHeight="1" x14ac:dyDescent="0.35">
      <c r="A238" t="s">
        <v>21825</v>
      </c>
      <c r="B238" t="s">
        <v>157</v>
      </c>
      <c r="C238" s="1">
        <v>44109.498697337964</v>
      </c>
      <c r="D238" s="1">
        <v>44117</v>
      </c>
      <c r="E238" t="s">
        <v>1298</v>
      </c>
      <c r="F238" t="s">
        <v>136</v>
      </c>
      <c r="G238" t="s">
        <v>607</v>
      </c>
      <c r="H238" t="s">
        <v>136</v>
      </c>
      <c r="I238" t="s">
        <v>1299</v>
      </c>
      <c r="K238" t="s">
        <v>1300</v>
      </c>
      <c r="L238" t="s">
        <v>1301</v>
      </c>
      <c r="M238" t="s">
        <v>1302</v>
      </c>
      <c r="N238" t="s">
        <v>925</v>
      </c>
      <c r="O238" s="4">
        <v>83301</v>
      </c>
      <c r="P238" t="s">
        <v>140</v>
      </c>
      <c r="R238">
        <v>12085952226</v>
      </c>
      <c r="T238">
        <v>112410</v>
      </c>
      <c r="U238" t="s">
        <v>1303</v>
      </c>
      <c r="V238" t="s">
        <v>1304</v>
      </c>
      <c r="X238" t="s">
        <v>1305</v>
      </c>
      <c r="Y238" t="s">
        <v>1300</v>
      </c>
      <c r="Z238" t="s">
        <v>1301</v>
      </c>
      <c r="AA238" t="s">
        <v>1302</v>
      </c>
      <c r="AB238" t="s">
        <v>925</v>
      </c>
      <c r="AC238" s="4">
        <v>83301</v>
      </c>
      <c r="AD238" t="s">
        <v>140</v>
      </c>
      <c r="AF238">
        <v>12085952226</v>
      </c>
      <c r="AH238" t="s">
        <v>1306</v>
      </c>
      <c r="AZ238" t="s">
        <v>334</v>
      </c>
      <c r="BA238" t="s">
        <v>335</v>
      </c>
      <c r="BB238" t="s">
        <v>136</v>
      </c>
      <c r="BC238" t="s">
        <v>136</v>
      </c>
      <c r="BD238" t="s">
        <v>148</v>
      </c>
      <c r="BE238" t="s">
        <v>136</v>
      </c>
      <c r="BF238" t="s">
        <v>136</v>
      </c>
      <c r="BG238" t="s">
        <v>134</v>
      </c>
      <c r="BH238" t="s">
        <v>136</v>
      </c>
      <c r="BN238" t="s">
        <v>21826</v>
      </c>
      <c r="BO238" t="s">
        <v>21827</v>
      </c>
      <c r="BP238">
        <v>1</v>
      </c>
      <c r="BQ238">
        <v>1</v>
      </c>
      <c r="BR238">
        <v>1</v>
      </c>
      <c r="BS238" s="1">
        <v>44166</v>
      </c>
      <c r="BT238" s="1">
        <v>44286</v>
      </c>
      <c r="BU238" s="1">
        <v>44166</v>
      </c>
      <c r="BV238" s="1">
        <v>44286</v>
      </c>
      <c r="BW238" t="s">
        <v>134</v>
      </c>
      <c r="CH238" s="5">
        <v>1682.33</v>
      </c>
      <c r="CI238" t="s">
        <v>597</v>
      </c>
      <c r="CJ238">
        <v>0</v>
      </c>
      <c r="CK238" t="s">
        <v>13403</v>
      </c>
      <c r="CL238" t="s">
        <v>136</v>
      </c>
      <c r="CM238" t="s">
        <v>354</v>
      </c>
      <c r="CN238" t="s">
        <v>1310</v>
      </c>
      <c r="CO238" t="s">
        <v>2377</v>
      </c>
      <c r="CP238" t="s">
        <v>149</v>
      </c>
      <c r="CQ238">
        <v>3</v>
      </c>
      <c r="CR238">
        <v>0</v>
      </c>
      <c r="CS238" t="s">
        <v>136</v>
      </c>
      <c r="CT238" t="s">
        <v>136</v>
      </c>
      <c r="CU238" t="s">
        <v>136</v>
      </c>
      <c r="CV238" t="s">
        <v>134</v>
      </c>
      <c r="CW238" t="s">
        <v>134</v>
      </c>
      <c r="CX238">
        <v>50</v>
      </c>
      <c r="CY238" t="s">
        <v>134</v>
      </c>
      <c r="CZ238" t="s">
        <v>136</v>
      </c>
      <c r="DA238" t="s">
        <v>136</v>
      </c>
      <c r="DB238" t="s">
        <v>136</v>
      </c>
      <c r="DC238" t="s">
        <v>136</v>
      </c>
      <c r="DD238" t="s">
        <v>136</v>
      </c>
      <c r="DF238" t="s">
        <v>180</v>
      </c>
      <c r="DG238" t="s">
        <v>21828</v>
      </c>
      <c r="DH238" t="s">
        <v>21829</v>
      </c>
      <c r="DI238" t="s">
        <v>584</v>
      </c>
      <c r="DJ238" s="4">
        <v>84037</v>
      </c>
      <c r="DK238" t="s">
        <v>7434</v>
      </c>
      <c r="DL238" t="s">
        <v>134</v>
      </c>
      <c r="DM238">
        <v>2</v>
      </c>
      <c r="DN238" t="s">
        <v>21828</v>
      </c>
      <c r="DO238" t="s">
        <v>21829</v>
      </c>
      <c r="DP238" t="s">
        <v>584</v>
      </c>
      <c r="DQ238" t="str">
        <f>"84037"</f>
        <v>84037</v>
      </c>
      <c r="DR238" t="s">
        <v>7434</v>
      </c>
      <c r="DS238" t="s">
        <v>1315</v>
      </c>
      <c r="DT238">
        <v>10</v>
      </c>
      <c r="DU238">
        <v>20</v>
      </c>
      <c r="DV238" t="s">
        <v>134</v>
      </c>
      <c r="DW238" t="s">
        <v>134</v>
      </c>
      <c r="DX238" t="s">
        <v>134</v>
      </c>
      <c r="DY238" t="s">
        <v>136</v>
      </c>
      <c r="DZ238">
        <v>1</v>
      </c>
      <c r="EA238" t="s">
        <v>136</v>
      </c>
      <c r="EC238" s="5">
        <v>12.68</v>
      </c>
      <c r="ED238" s="5">
        <v>55</v>
      </c>
      <c r="EE238">
        <v>12085952226</v>
      </c>
      <c r="EF238" t="s">
        <v>1316</v>
      </c>
      <c r="EG238" t="s">
        <v>148</v>
      </c>
      <c r="EH238">
        <v>0</v>
      </c>
    </row>
    <row r="239" spans="1:138" ht="15" customHeight="1" x14ac:dyDescent="0.35">
      <c r="A239" t="s">
        <v>5454</v>
      </c>
      <c r="B239" t="s">
        <v>157</v>
      </c>
      <c r="C239" s="1">
        <v>44109.565759490739</v>
      </c>
      <c r="D239" s="1">
        <v>44117</v>
      </c>
      <c r="E239" t="s">
        <v>1298</v>
      </c>
      <c r="F239" t="s">
        <v>136</v>
      </c>
      <c r="G239" t="s">
        <v>135</v>
      </c>
      <c r="H239" t="s">
        <v>136</v>
      </c>
      <c r="I239" t="s">
        <v>1299</v>
      </c>
      <c r="K239" t="s">
        <v>1300</v>
      </c>
      <c r="L239" t="s">
        <v>1301</v>
      </c>
      <c r="M239" t="s">
        <v>1302</v>
      </c>
      <c r="N239" t="s">
        <v>925</v>
      </c>
      <c r="O239" s="4">
        <v>83301</v>
      </c>
      <c r="P239" t="s">
        <v>140</v>
      </c>
      <c r="R239">
        <v>12085952226</v>
      </c>
      <c r="T239">
        <v>112410</v>
      </c>
      <c r="U239" t="s">
        <v>1303</v>
      </c>
      <c r="V239" t="s">
        <v>1304</v>
      </c>
      <c r="X239" t="s">
        <v>1305</v>
      </c>
      <c r="Y239" t="s">
        <v>1300</v>
      </c>
      <c r="Z239" t="s">
        <v>1301</v>
      </c>
      <c r="AA239" t="s">
        <v>1302</v>
      </c>
      <c r="AB239" t="s">
        <v>925</v>
      </c>
      <c r="AC239" s="4">
        <v>83301</v>
      </c>
      <c r="AD239" t="s">
        <v>140</v>
      </c>
      <c r="AF239">
        <v>12085952226</v>
      </c>
      <c r="AH239" t="s">
        <v>1306</v>
      </c>
      <c r="AZ239" t="s">
        <v>334</v>
      </c>
      <c r="BA239" t="s">
        <v>335</v>
      </c>
      <c r="BB239" t="s">
        <v>136</v>
      </c>
      <c r="BC239" t="s">
        <v>136</v>
      </c>
      <c r="BD239" t="s">
        <v>148</v>
      </c>
      <c r="BE239" t="s">
        <v>136</v>
      </c>
      <c r="BF239" t="s">
        <v>136</v>
      </c>
      <c r="BG239" t="s">
        <v>134</v>
      </c>
      <c r="BH239" t="s">
        <v>136</v>
      </c>
      <c r="BN239" t="s">
        <v>5455</v>
      </c>
      <c r="BO239" t="s">
        <v>5456</v>
      </c>
      <c r="BP239">
        <v>1</v>
      </c>
      <c r="BQ239">
        <v>1</v>
      </c>
      <c r="BR239">
        <v>1</v>
      </c>
      <c r="BS239" s="1">
        <v>44166</v>
      </c>
      <c r="BT239" s="1">
        <v>44227</v>
      </c>
      <c r="BU239" s="1">
        <v>44166</v>
      </c>
      <c r="BV239" s="1">
        <v>44227</v>
      </c>
      <c r="BW239" t="s">
        <v>134</v>
      </c>
      <c r="CH239" s="5">
        <v>1682.33</v>
      </c>
      <c r="CI239" t="s">
        <v>597</v>
      </c>
      <c r="CJ239">
        <v>0</v>
      </c>
      <c r="CK239" t="s">
        <v>3249</v>
      </c>
      <c r="CL239" t="s">
        <v>136</v>
      </c>
      <c r="CM239" t="s">
        <v>354</v>
      </c>
      <c r="CN239" t="s">
        <v>1310</v>
      </c>
      <c r="CO239" t="s">
        <v>2377</v>
      </c>
      <c r="CP239" t="s">
        <v>149</v>
      </c>
      <c r="CQ239">
        <v>3</v>
      </c>
      <c r="CR239">
        <v>0</v>
      </c>
      <c r="CS239" t="s">
        <v>136</v>
      </c>
      <c r="CT239" t="s">
        <v>136</v>
      </c>
      <c r="CU239" t="s">
        <v>136</v>
      </c>
      <c r="CV239" t="s">
        <v>134</v>
      </c>
      <c r="CW239" t="s">
        <v>134</v>
      </c>
      <c r="CX239">
        <v>50</v>
      </c>
      <c r="CY239" t="s">
        <v>134</v>
      </c>
      <c r="CZ239" t="s">
        <v>136</v>
      </c>
      <c r="DA239" t="s">
        <v>136</v>
      </c>
      <c r="DB239" t="s">
        <v>136</v>
      </c>
      <c r="DC239" t="s">
        <v>136</v>
      </c>
      <c r="DD239" t="s">
        <v>136</v>
      </c>
      <c r="DF239" t="s">
        <v>180</v>
      </c>
      <c r="DG239" t="s">
        <v>5457</v>
      </c>
      <c r="DH239" t="s">
        <v>5458</v>
      </c>
      <c r="DI239" t="s">
        <v>1358</v>
      </c>
      <c r="DJ239" s="4">
        <v>81401</v>
      </c>
      <c r="DK239" t="s">
        <v>5458</v>
      </c>
      <c r="DL239" t="s">
        <v>134</v>
      </c>
      <c r="DM239">
        <v>2</v>
      </c>
      <c r="DN239" t="s">
        <v>5457</v>
      </c>
      <c r="DO239" t="s">
        <v>5458</v>
      </c>
      <c r="DP239" t="s">
        <v>1358</v>
      </c>
      <c r="DQ239" t="str">
        <f>"81401"</f>
        <v>81401</v>
      </c>
      <c r="DR239" t="s">
        <v>5458</v>
      </c>
      <c r="DS239" t="s">
        <v>1315</v>
      </c>
      <c r="DT239">
        <v>3</v>
      </c>
      <c r="DU239">
        <v>3</v>
      </c>
      <c r="DV239" t="s">
        <v>134</v>
      </c>
      <c r="DW239" t="s">
        <v>134</v>
      </c>
      <c r="DX239" t="s">
        <v>134</v>
      </c>
      <c r="DY239" t="s">
        <v>136</v>
      </c>
      <c r="DZ239">
        <v>1</v>
      </c>
      <c r="EA239" t="s">
        <v>136</v>
      </c>
      <c r="EC239" s="5">
        <v>12.68</v>
      </c>
      <c r="ED239" s="5">
        <v>55</v>
      </c>
      <c r="EE239">
        <v>12085952226</v>
      </c>
      <c r="EF239" t="s">
        <v>1316</v>
      </c>
      <c r="EG239" t="s">
        <v>148</v>
      </c>
      <c r="EH239">
        <v>0</v>
      </c>
    </row>
    <row r="240" spans="1:138" ht="15" customHeight="1" x14ac:dyDescent="0.35">
      <c r="A240" t="s">
        <v>11334</v>
      </c>
      <c r="B240" t="s">
        <v>157</v>
      </c>
      <c r="C240" s="1">
        <v>44109.716865509261</v>
      </c>
      <c r="D240" s="1">
        <v>44117</v>
      </c>
      <c r="E240" t="s">
        <v>1298</v>
      </c>
      <c r="F240" t="s">
        <v>136</v>
      </c>
      <c r="G240" t="s">
        <v>135</v>
      </c>
      <c r="H240" t="s">
        <v>136</v>
      </c>
      <c r="I240" t="s">
        <v>1299</v>
      </c>
      <c r="K240" t="s">
        <v>1300</v>
      </c>
      <c r="L240" t="s">
        <v>1301</v>
      </c>
      <c r="M240" t="s">
        <v>1302</v>
      </c>
      <c r="N240" t="s">
        <v>925</v>
      </c>
      <c r="O240" s="4">
        <v>83301</v>
      </c>
      <c r="P240" t="s">
        <v>140</v>
      </c>
      <c r="R240">
        <v>12085952226</v>
      </c>
      <c r="T240">
        <v>112410</v>
      </c>
      <c r="U240" t="s">
        <v>1303</v>
      </c>
      <c r="V240" t="s">
        <v>1304</v>
      </c>
      <c r="X240" t="s">
        <v>1305</v>
      </c>
      <c r="Y240" t="s">
        <v>1300</v>
      </c>
      <c r="Z240" t="s">
        <v>1301</v>
      </c>
      <c r="AA240" t="s">
        <v>6576</v>
      </c>
      <c r="AB240" t="s">
        <v>925</v>
      </c>
      <c r="AC240" s="4">
        <v>83301</v>
      </c>
      <c r="AD240" t="s">
        <v>140</v>
      </c>
      <c r="AF240">
        <v>12085952226</v>
      </c>
      <c r="AH240" t="s">
        <v>1306</v>
      </c>
      <c r="AZ240" t="s">
        <v>334</v>
      </c>
      <c r="BA240" t="s">
        <v>335</v>
      </c>
      <c r="BB240" t="s">
        <v>136</v>
      </c>
      <c r="BC240" t="s">
        <v>136</v>
      </c>
      <c r="BD240" t="s">
        <v>148</v>
      </c>
      <c r="BE240" t="s">
        <v>136</v>
      </c>
      <c r="BF240" t="s">
        <v>136</v>
      </c>
      <c r="BG240" t="s">
        <v>134</v>
      </c>
      <c r="BH240" t="s">
        <v>136</v>
      </c>
      <c r="BN240" t="s">
        <v>11335</v>
      </c>
      <c r="BO240" t="s">
        <v>2284</v>
      </c>
      <c r="BP240">
        <v>1</v>
      </c>
      <c r="BQ240">
        <v>1</v>
      </c>
      <c r="BR240">
        <v>1</v>
      </c>
      <c r="BS240" s="1">
        <v>44171</v>
      </c>
      <c r="BT240" s="1">
        <v>44286</v>
      </c>
      <c r="BU240" s="1">
        <v>44171</v>
      </c>
      <c r="BV240" s="1">
        <v>44286</v>
      </c>
      <c r="BW240" t="s">
        <v>134</v>
      </c>
      <c r="CH240" s="5">
        <v>2133.52</v>
      </c>
      <c r="CI240" t="s">
        <v>597</v>
      </c>
      <c r="CJ240">
        <v>0</v>
      </c>
      <c r="CK240" t="s">
        <v>1309</v>
      </c>
      <c r="CL240" t="s">
        <v>136</v>
      </c>
      <c r="CM240" t="s">
        <v>354</v>
      </c>
      <c r="CN240" t="s">
        <v>1310</v>
      </c>
      <c r="CO240" t="s">
        <v>2377</v>
      </c>
      <c r="CP240" t="s">
        <v>149</v>
      </c>
      <c r="CQ240">
        <v>3</v>
      </c>
      <c r="CR240">
        <v>0</v>
      </c>
      <c r="CS240" t="s">
        <v>136</v>
      </c>
      <c r="CT240" t="s">
        <v>136</v>
      </c>
      <c r="CU240" t="s">
        <v>136</v>
      </c>
      <c r="CV240" t="s">
        <v>134</v>
      </c>
      <c r="CW240" t="s">
        <v>134</v>
      </c>
      <c r="CX240">
        <v>50</v>
      </c>
      <c r="CY240" t="s">
        <v>134</v>
      </c>
      <c r="CZ240" t="s">
        <v>136</v>
      </c>
      <c r="DA240" t="s">
        <v>136</v>
      </c>
      <c r="DB240" t="s">
        <v>136</v>
      </c>
      <c r="DC240" t="s">
        <v>136</v>
      </c>
      <c r="DD240" t="s">
        <v>136</v>
      </c>
      <c r="DF240" t="s">
        <v>180</v>
      </c>
      <c r="DG240" t="s">
        <v>11336</v>
      </c>
      <c r="DH240" t="s">
        <v>11337</v>
      </c>
      <c r="DI240" t="s">
        <v>395</v>
      </c>
      <c r="DJ240" s="4">
        <v>93292</v>
      </c>
      <c r="DK240" t="s">
        <v>3625</v>
      </c>
      <c r="DL240" t="s">
        <v>134</v>
      </c>
      <c r="DM240">
        <v>2</v>
      </c>
      <c r="DN240" t="s">
        <v>11338</v>
      </c>
      <c r="DO240" t="s">
        <v>11339</v>
      </c>
      <c r="DP240" t="s">
        <v>395</v>
      </c>
      <c r="DQ240" t="str">
        <f>"93292"</f>
        <v>93292</v>
      </c>
      <c r="DR240" t="s">
        <v>3625</v>
      </c>
      <c r="DS240" t="s">
        <v>1315</v>
      </c>
      <c r="DT240">
        <v>9</v>
      </c>
      <c r="DU240">
        <v>16</v>
      </c>
      <c r="DV240" t="s">
        <v>134</v>
      </c>
      <c r="DW240" t="s">
        <v>134</v>
      </c>
      <c r="DX240" t="s">
        <v>134</v>
      </c>
      <c r="DY240" t="s">
        <v>136</v>
      </c>
      <c r="DZ240">
        <v>1</v>
      </c>
      <c r="EA240" t="s">
        <v>136</v>
      </c>
      <c r="EC240" s="5">
        <v>12.68</v>
      </c>
      <c r="ED240" s="5">
        <v>55</v>
      </c>
      <c r="EE240">
        <v>12085952226</v>
      </c>
      <c r="EF240" t="s">
        <v>1316</v>
      </c>
      <c r="EG240" t="s">
        <v>148</v>
      </c>
      <c r="EH240">
        <v>0</v>
      </c>
    </row>
    <row r="241" spans="1:138" ht="15" customHeight="1" x14ac:dyDescent="0.35">
      <c r="A241" t="s">
        <v>26163</v>
      </c>
      <c r="B241" t="s">
        <v>157</v>
      </c>
      <c r="C241" s="1">
        <v>44109.742293981479</v>
      </c>
      <c r="D241" s="1">
        <v>44117</v>
      </c>
      <c r="E241" t="s">
        <v>1298</v>
      </c>
      <c r="F241" t="s">
        <v>136</v>
      </c>
      <c r="G241" t="s">
        <v>135</v>
      </c>
      <c r="H241" t="s">
        <v>136</v>
      </c>
      <c r="I241" t="s">
        <v>1299</v>
      </c>
      <c r="K241" t="s">
        <v>1300</v>
      </c>
      <c r="L241" t="s">
        <v>1301</v>
      </c>
      <c r="M241" t="s">
        <v>1302</v>
      </c>
      <c r="N241" t="s">
        <v>925</v>
      </c>
      <c r="O241" s="4">
        <v>83301</v>
      </c>
      <c r="P241" t="s">
        <v>140</v>
      </c>
      <c r="R241">
        <v>12085952226</v>
      </c>
      <c r="T241">
        <v>112410</v>
      </c>
      <c r="U241" t="s">
        <v>1303</v>
      </c>
      <c r="V241" t="s">
        <v>1304</v>
      </c>
      <c r="X241" t="s">
        <v>1305</v>
      </c>
      <c r="Y241" t="s">
        <v>1300</v>
      </c>
      <c r="Z241" t="s">
        <v>1301</v>
      </c>
      <c r="AA241" t="s">
        <v>1302</v>
      </c>
      <c r="AB241" t="s">
        <v>925</v>
      </c>
      <c r="AC241" s="4">
        <v>83301</v>
      </c>
      <c r="AD241" t="s">
        <v>140</v>
      </c>
      <c r="AF241">
        <v>12085952226</v>
      </c>
      <c r="AH241" t="s">
        <v>1306</v>
      </c>
      <c r="AZ241" t="s">
        <v>334</v>
      </c>
      <c r="BA241" t="s">
        <v>335</v>
      </c>
      <c r="BB241" t="s">
        <v>136</v>
      </c>
      <c r="BC241" t="s">
        <v>136</v>
      </c>
      <c r="BD241" t="s">
        <v>148</v>
      </c>
      <c r="BE241" t="s">
        <v>136</v>
      </c>
      <c r="BF241" t="s">
        <v>136</v>
      </c>
      <c r="BG241" t="s">
        <v>134</v>
      </c>
      <c r="BH241" t="s">
        <v>136</v>
      </c>
      <c r="BN241" t="s">
        <v>26164</v>
      </c>
      <c r="BO241" t="s">
        <v>1308</v>
      </c>
      <c r="BP241">
        <v>1</v>
      </c>
      <c r="BQ241">
        <v>1</v>
      </c>
      <c r="BR241">
        <v>1</v>
      </c>
      <c r="BS241" s="1">
        <v>44166</v>
      </c>
      <c r="BT241" s="1">
        <v>44316</v>
      </c>
      <c r="BU241" s="1">
        <v>44166</v>
      </c>
      <c r="BV241" s="1">
        <v>44316</v>
      </c>
      <c r="BW241" t="s">
        <v>134</v>
      </c>
      <c r="CH241" s="5">
        <v>1682.33</v>
      </c>
      <c r="CI241" t="s">
        <v>597</v>
      </c>
      <c r="CJ241">
        <v>0</v>
      </c>
      <c r="CK241" t="s">
        <v>1309</v>
      </c>
      <c r="CL241" t="s">
        <v>136</v>
      </c>
      <c r="CM241" t="s">
        <v>354</v>
      </c>
      <c r="CN241" t="s">
        <v>1310</v>
      </c>
      <c r="CO241" t="s">
        <v>1311</v>
      </c>
      <c r="CP241" t="s">
        <v>149</v>
      </c>
      <c r="CQ241">
        <v>3</v>
      </c>
      <c r="CR241">
        <v>0</v>
      </c>
      <c r="CS241" t="s">
        <v>136</v>
      </c>
      <c r="CT241" t="s">
        <v>136</v>
      </c>
      <c r="CU241" t="s">
        <v>136</v>
      </c>
      <c r="CV241" t="s">
        <v>134</v>
      </c>
      <c r="CW241" t="s">
        <v>134</v>
      </c>
      <c r="CX241">
        <v>50</v>
      </c>
      <c r="CY241" t="s">
        <v>134</v>
      </c>
      <c r="CZ241" t="s">
        <v>136</v>
      </c>
      <c r="DA241" t="s">
        <v>136</v>
      </c>
      <c r="DB241" t="s">
        <v>136</v>
      </c>
      <c r="DC241" t="s">
        <v>136</v>
      </c>
      <c r="DD241" t="s">
        <v>136</v>
      </c>
      <c r="DF241" t="s">
        <v>180</v>
      </c>
      <c r="DG241" t="s">
        <v>26165</v>
      </c>
      <c r="DH241" t="s">
        <v>26166</v>
      </c>
      <c r="DI241" t="s">
        <v>592</v>
      </c>
      <c r="DJ241" s="4">
        <v>82434</v>
      </c>
      <c r="DK241" t="s">
        <v>10258</v>
      </c>
      <c r="DL241" t="s">
        <v>134</v>
      </c>
      <c r="DM241">
        <v>2</v>
      </c>
      <c r="DN241" t="s">
        <v>26165</v>
      </c>
      <c r="DO241" t="s">
        <v>26166</v>
      </c>
      <c r="DP241" t="s">
        <v>592</v>
      </c>
      <c r="DQ241" t="str">
        <f>"82434"</f>
        <v>82434</v>
      </c>
      <c r="DR241" t="s">
        <v>10258</v>
      </c>
      <c r="DS241" t="s">
        <v>7515</v>
      </c>
      <c r="DT241">
        <v>2</v>
      </c>
      <c r="DU241">
        <v>3</v>
      </c>
      <c r="DV241" t="s">
        <v>134</v>
      </c>
      <c r="DW241" t="s">
        <v>134</v>
      </c>
      <c r="DX241" t="s">
        <v>134</v>
      </c>
      <c r="DY241" t="s">
        <v>136</v>
      </c>
      <c r="DZ241">
        <v>1</v>
      </c>
      <c r="EA241" t="s">
        <v>136</v>
      </c>
      <c r="EC241" s="5">
        <v>12.68</v>
      </c>
      <c r="ED241" s="5">
        <v>55</v>
      </c>
      <c r="EE241">
        <v>12085952226</v>
      </c>
      <c r="EF241" t="s">
        <v>1316</v>
      </c>
      <c r="EG241" t="s">
        <v>148</v>
      </c>
      <c r="EH241">
        <v>0</v>
      </c>
    </row>
    <row r="242" spans="1:138" ht="15" customHeight="1" x14ac:dyDescent="0.35">
      <c r="A242" t="s">
        <v>25455</v>
      </c>
      <c r="B242" t="s">
        <v>157</v>
      </c>
      <c r="C242" s="1">
        <v>44109.745973958336</v>
      </c>
      <c r="D242" s="1">
        <v>44117</v>
      </c>
      <c r="E242" t="s">
        <v>1298</v>
      </c>
      <c r="F242" t="s">
        <v>136</v>
      </c>
      <c r="G242" t="s">
        <v>135</v>
      </c>
      <c r="H242" t="s">
        <v>136</v>
      </c>
      <c r="I242" t="s">
        <v>1299</v>
      </c>
      <c r="K242" t="s">
        <v>1300</v>
      </c>
      <c r="L242" t="s">
        <v>1301</v>
      </c>
      <c r="M242" t="s">
        <v>1302</v>
      </c>
      <c r="N242" t="s">
        <v>925</v>
      </c>
      <c r="O242" s="4">
        <v>83301</v>
      </c>
      <c r="P242" t="s">
        <v>140</v>
      </c>
      <c r="R242">
        <v>12085952226</v>
      </c>
      <c r="T242">
        <v>112410</v>
      </c>
      <c r="U242" t="s">
        <v>1303</v>
      </c>
      <c r="V242" t="s">
        <v>1304</v>
      </c>
      <c r="X242" t="s">
        <v>1305</v>
      </c>
      <c r="Y242" t="s">
        <v>1300</v>
      </c>
      <c r="Z242" t="s">
        <v>1301</v>
      </c>
      <c r="AA242" t="s">
        <v>1302</v>
      </c>
      <c r="AB242" t="s">
        <v>925</v>
      </c>
      <c r="AC242" s="4">
        <v>83301</v>
      </c>
      <c r="AD242" t="s">
        <v>140</v>
      </c>
      <c r="AF242">
        <v>12085952226</v>
      </c>
      <c r="AH242" t="s">
        <v>1306</v>
      </c>
      <c r="AZ242" t="s">
        <v>334</v>
      </c>
      <c r="BA242" t="s">
        <v>335</v>
      </c>
      <c r="BB242" t="s">
        <v>136</v>
      </c>
      <c r="BC242" t="s">
        <v>136</v>
      </c>
      <c r="BD242" t="s">
        <v>148</v>
      </c>
      <c r="BE242" t="s">
        <v>136</v>
      </c>
      <c r="BF242" t="s">
        <v>136</v>
      </c>
      <c r="BG242" t="s">
        <v>134</v>
      </c>
      <c r="BH242" t="s">
        <v>136</v>
      </c>
      <c r="BN242" t="s">
        <v>25456</v>
      </c>
      <c r="BO242" t="s">
        <v>2284</v>
      </c>
      <c r="BP242">
        <v>3</v>
      </c>
      <c r="BQ242">
        <v>3</v>
      </c>
      <c r="BR242">
        <v>3</v>
      </c>
      <c r="BS242" s="1">
        <v>44171</v>
      </c>
      <c r="BT242" s="1">
        <v>44255</v>
      </c>
      <c r="BU242" s="1">
        <v>44171</v>
      </c>
      <c r="BV242" s="1">
        <v>44255</v>
      </c>
      <c r="BW242" t="s">
        <v>134</v>
      </c>
      <c r="CH242" s="5">
        <v>2133.52</v>
      </c>
      <c r="CI242" t="s">
        <v>597</v>
      </c>
      <c r="CJ242">
        <v>0</v>
      </c>
      <c r="CK242" t="s">
        <v>2285</v>
      </c>
      <c r="CL242" t="s">
        <v>136</v>
      </c>
      <c r="CM242" t="s">
        <v>354</v>
      </c>
      <c r="CN242" t="s">
        <v>1310</v>
      </c>
      <c r="CO242" t="s">
        <v>2377</v>
      </c>
      <c r="CP242" t="s">
        <v>149</v>
      </c>
      <c r="CQ242">
        <v>3</v>
      </c>
      <c r="CR242">
        <v>0</v>
      </c>
      <c r="CS242" t="s">
        <v>136</v>
      </c>
      <c r="CT242" t="s">
        <v>134</v>
      </c>
      <c r="CU242" t="s">
        <v>136</v>
      </c>
      <c r="CV242" t="s">
        <v>134</v>
      </c>
      <c r="CW242" t="s">
        <v>134</v>
      </c>
      <c r="CX242">
        <v>50</v>
      </c>
      <c r="CY242" t="s">
        <v>134</v>
      </c>
      <c r="CZ242" t="s">
        <v>136</v>
      </c>
      <c r="DA242" t="s">
        <v>136</v>
      </c>
      <c r="DB242" t="s">
        <v>136</v>
      </c>
      <c r="DC242" t="s">
        <v>136</v>
      </c>
      <c r="DD242" t="s">
        <v>136</v>
      </c>
      <c r="DF242" t="s">
        <v>180</v>
      </c>
      <c r="DG242" t="s">
        <v>20051</v>
      </c>
      <c r="DH242" t="s">
        <v>20052</v>
      </c>
      <c r="DI242" t="s">
        <v>395</v>
      </c>
      <c r="DJ242" s="4">
        <v>93210</v>
      </c>
      <c r="DK242" t="s">
        <v>6243</v>
      </c>
      <c r="DL242" t="s">
        <v>134</v>
      </c>
      <c r="DM242">
        <v>2</v>
      </c>
      <c r="DN242" t="s">
        <v>20051</v>
      </c>
      <c r="DO242" t="s">
        <v>20052</v>
      </c>
      <c r="DP242" t="s">
        <v>395</v>
      </c>
      <c r="DQ242" t="str">
        <f>"93210"</f>
        <v>93210</v>
      </c>
      <c r="DR242" t="s">
        <v>6243</v>
      </c>
      <c r="DS242" t="s">
        <v>1315</v>
      </c>
      <c r="DT242">
        <v>17</v>
      </c>
      <c r="DU242">
        <v>24</v>
      </c>
      <c r="DV242" t="s">
        <v>134</v>
      </c>
      <c r="DW242" t="s">
        <v>134</v>
      </c>
      <c r="DX242" t="s">
        <v>134</v>
      </c>
      <c r="DY242" t="s">
        <v>136</v>
      </c>
      <c r="DZ242">
        <v>1</v>
      </c>
      <c r="EA242" t="s">
        <v>136</v>
      </c>
      <c r="EC242" s="5">
        <v>12.68</v>
      </c>
      <c r="ED242" s="5">
        <v>55</v>
      </c>
      <c r="EE242">
        <v>12085952226</v>
      </c>
      <c r="EF242" t="s">
        <v>1316</v>
      </c>
      <c r="EG242" t="s">
        <v>148</v>
      </c>
      <c r="EH242">
        <v>0</v>
      </c>
    </row>
    <row r="243" spans="1:138" ht="15" customHeight="1" x14ac:dyDescent="0.35">
      <c r="A243" t="s">
        <v>20397</v>
      </c>
      <c r="B243" t="s">
        <v>157</v>
      </c>
      <c r="C243" s="1">
        <v>44105.7068693287</v>
      </c>
      <c r="D243" s="1">
        <v>44117</v>
      </c>
      <c r="E243" t="s">
        <v>579</v>
      </c>
      <c r="F243" t="s">
        <v>136</v>
      </c>
      <c r="G243" t="s">
        <v>135</v>
      </c>
      <c r="H243" t="s">
        <v>134</v>
      </c>
      <c r="I243" t="s">
        <v>20398</v>
      </c>
      <c r="K243" t="s">
        <v>20399</v>
      </c>
      <c r="L243" t="s">
        <v>20400</v>
      </c>
      <c r="M243" t="s">
        <v>20401</v>
      </c>
      <c r="N243" t="s">
        <v>395</v>
      </c>
      <c r="O243" s="4">
        <v>92567</v>
      </c>
      <c r="P243" t="s">
        <v>140</v>
      </c>
      <c r="R243">
        <v>19513265452</v>
      </c>
      <c r="T243">
        <v>112410</v>
      </c>
      <c r="U243" t="s">
        <v>20402</v>
      </c>
      <c r="V243" t="s">
        <v>20403</v>
      </c>
      <c r="X243" t="s">
        <v>1091</v>
      </c>
      <c r="Y243" t="s">
        <v>20399</v>
      </c>
      <c r="AA243" t="s">
        <v>20404</v>
      </c>
      <c r="AB243" t="s">
        <v>395</v>
      </c>
      <c r="AC243" s="4">
        <v>92595</v>
      </c>
      <c r="AD243" t="s">
        <v>140</v>
      </c>
      <c r="AF243">
        <v>19513265452</v>
      </c>
      <c r="AH243" t="s">
        <v>20405</v>
      </c>
      <c r="AI243" t="s">
        <v>168</v>
      </c>
      <c r="AJ243" t="s">
        <v>588</v>
      </c>
      <c r="AK243" t="s">
        <v>589</v>
      </c>
      <c r="AM243" t="s">
        <v>590</v>
      </c>
      <c r="AO243" t="s">
        <v>591</v>
      </c>
      <c r="AP243" t="s">
        <v>592</v>
      </c>
      <c r="AQ243" s="4">
        <v>82601</v>
      </c>
      <c r="AR243" t="s">
        <v>140</v>
      </c>
      <c r="AT243">
        <v>13074722105</v>
      </c>
      <c r="AV243" t="s">
        <v>593</v>
      </c>
      <c r="AW243" t="s">
        <v>594</v>
      </c>
      <c r="AZ243" t="s">
        <v>334</v>
      </c>
      <c r="BA243" t="s">
        <v>335</v>
      </c>
      <c r="BB243" t="s">
        <v>136</v>
      </c>
      <c r="BC243" t="s">
        <v>136</v>
      </c>
      <c r="BD243" t="s">
        <v>148</v>
      </c>
      <c r="BE243" t="s">
        <v>136</v>
      </c>
      <c r="BF243" t="s">
        <v>136</v>
      </c>
      <c r="BG243" t="s">
        <v>134</v>
      </c>
      <c r="BH243" t="s">
        <v>136</v>
      </c>
      <c r="BN243" t="s">
        <v>20406</v>
      </c>
      <c r="BO243" t="s">
        <v>7999</v>
      </c>
      <c r="BP243">
        <v>3</v>
      </c>
      <c r="BQ243">
        <v>1</v>
      </c>
      <c r="BR243">
        <v>1</v>
      </c>
      <c r="BS243" s="1">
        <v>44136</v>
      </c>
      <c r="BT243" s="1">
        <v>44377</v>
      </c>
      <c r="BU243" s="1">
        <v>44136</v>
      </c>
      <c r="BV243" s="1">
        <v>44377</v>
      </c>
      <c r="BW243" t="s">
        <v>134</v>
      </c>
      <c r="CH243" s="5">
        <v>2133.5500000000002</v>
      </c>
      <c r="CI243" t="s">
        <v>597</v>
      </c>
      <c r="CJ243">
        <v>0</v>
      </c>
      <c r="CK243" t="s">
        <v>1362</v>
      </c>
      <c r="CL243" t="s">
        <v>136</v>
      </c>
      <c r="CM243" t="s">
        <v>354</v>
      </c>
      <c r="CN243" t="s">
        <v>599</v>
      </c>
      <c r="CO243" t="s">
        <v>12059</v>
      </c>
      <c r="CP243" t="s">
        <v>149</v>
      </c>
      <c r="CQ243">
        <v>6</v>
      </c>
      <c r="CR243">
        <v>0</v>
      </c>
      <c r="CS243" t="s">
        <v>136</v>
      </c>
      <c r="CT243" t="s">
        <v>134</v>
      </c>
      <c r="CU243" t="s">
        <v>136</v>
      </c>
      <c r="CV243" t="s">
        <v>136</v>
      </c>
      <c r="CW243" t="s">
        <v>134</v>
      </c>
      <c r="CX243">
        <v>50</v>
      </c>
      <c r="CY243" t="s">
        <v>134</v>
      </c>
      <c r="CZ243" t="s">
        <v>136</v>
      </c>
      <c r="DA243" t="s">
        <v>134</v>
      </c>
      <c r="DB243" t="s">
        <v>136</v>
      </c>
      <c r="DC243" t="s">
        <v>136</v>
      </c>
      <c r="DD243" t="s">
        <v>136</v>
      </c>
      <c r="DF243" s="2" t="s">
        <v>20407</v>
      </c>
      <c r="DG243" t="s">
        <v>20399</v>
      </c>
      <c r="DH243" t="s">
        <v>20401</v>
      </c>
      <c r="DI243" t="s">
        <v>395</v>
      </c>
      <c r="DJ243" s="4">
        <v>92567</v>
      </c>
      <c r="DK243" t="s">
        <v>2749</v>
      </c>
      <c r="DL243" t="s">
        <v>136</v>
      </c>
      <c r="DM243">
        <v>1</v>
      </c>
      <c r="DN243" t="s">
        <v>20408</v>
      </c>
      <c r="DO243" t="s">
        <v>20409</v>
      </c>
      <c r="DP243" t="s">
        <v>395</v>
      </c>
      <c r="DQ243" t="str">
        <f>"92651"</f>
        <v>92651</v>
      </c>
      <c r="DR243" t="s">
        <v>2749</v>
      </c>
      <c r="DS243" t="s">
        <v>605</v>
      </c>
      <c r="DT243">
        <v>1</v>
      </c>
      <c r="DU243">
        <v>3</v>
      </c>
      <c r="DV243" t="s">
        <v>136</v>
      </c>
      <c r="DW243" t="s">
        <v>134</v>
      </c>
      <c r="DX243" t="s">
        <v>134</v>
      </c>
      <c r="DY243" t="s">
        <v>136</v>
      </c>
      <c r="DZ243">
        <v>1</v>
      </c>
      <c r="EA243" t="s">
        <v>136</v>
      </c>
      <c r="EC243" s="5">
        <v>12.68</v>
      </c>
      <c r="ED243" s="5">
        <v>55</v>
      </c>
      <c r="EE243">
        <v>13074722105</v>
      </c>
      <c r="EF243" t="s">
        <v>593</v>
      </c>
      <c r="EG243" t="s">
        <v>148</v>
      </c>
      <c r="EH243">
        <v>0</v>
      </c>
    </row>
    <row r="244" spans="1:138" ht="15" customHeight="1" x14ac:dyDescent="0.35">
      <c r="A244" t="s">
        <v>19114</v>
      </c>
      <c r="B244" t="s">
        <v>157</v>
      </c>
      <c r="C244" s="1">
        <v>44110.450857291667</v>
      </c>
      <c r="D244" s="1">
        <v>44117</v>
      </c>
      <c r="E244" t="s">
        <v>1298</v>
      </c>
      <c r="F244" t="s">
        <v>136</v>
      </c>
      <c r="G244" t="s">
        <v>135</v>
      </c>
      <c r="H244" t="s">
        <v>136</v>
      </c>
      <c r="I244" t="s">
        <v>1299</v>
      </c>
      <c r="K244" t="s">
        <v>1300</v>
      </c>
      <c r="L244" t="s">
        <v>1301</v>
      </c>
      <c r="M244" t="s">
        <v>6576</v>
      </c>
      <c r="N244" t="s">
        <v>925</v>
      </c>
      <c r="O244" s="4">
        <v>83301</v>
      </c>
      <c r="P244" t="s">
        <v>140</v>
      </c>
      <c r="R244">
        <v>12085952226</v>
      </c>
      <c r="T244">
        <v>112410</v>
      </c>
      <c r="U244" t="s">
        <v>1303</v>
      </c>
      <c r="V244" t="s">
        <v>1304</v>
      </c>
      <c r="X244" t="s">
        <v>1305</v>
      </c>
      <c r="Y244" t="s">
        <v>1300</v>
      </c>
      <c r="Z244" t="s">
        <v>1301</v>
      </c>
      <c r="AA244" t="s">
        <v>1302</v>
      </c>
      <c r="AB244" t="s">
        <v>925</v>
      </c>
      <c r="AC244" s="4">
        <v>83301</v>
      </c>
      <c r="AD244" t="s">
        <v>140</v>
      </c>
      <c r="AF244">
        <v>12085952226</v>
      </c>
      <c r="AH244" t="s">
        <v>1306</v>
      </c>
      <c r="AZ244" t="s">
        <v>334</v>
      </c>
      <c r="BA244" t="s">
        <v>335</v>
      </c>
      <c r="BB244" t="s">
        <v>136</v>
      </c>
      <c r="BC244" t="s">
        <v>136</v>
      </c>
      <c r="BD244" t="s">
        <v>148</v>
      </c>
      <c r="BE244" t="s">
        <v>136</v>
      </c>
      <c r="BF244" t="s">
        <v>136</v>
      </c>
      <c r="BG244" t="s">
        <v>134</v>
      </c>
      <c r="BH244" t="s">
        <v>136</v>
      </c>
      <c r="BN244" t="s">
        <v>19115</v>
      </c>
      <c r="BO244" t="s">
        <v>2284</v>
      </c>
      <c r="BP244">
        <v>1</v>
      </c>
      <c r="BQ244">
        <v>1</v>
      </c>
      <c r="BR244">
        <v>1</v>
      </c>
      <c r="BS244" s="1">
        <v>44171</v>
      </c>
      <c r="BT244" s="1">
        <v>44347</v>
      </c>
      <c r="BU244" s="1">
        <v>44171</v>
      </c>
      <c r="BV244" s="1">
        <v>44347</v>
      </c>
      <c r="BW244" t="s">
        <v>134</v>
      </c>
      <c r="CH244" s="5">
        <v>2133.52</v>
      </c>
      <c r="CI244" t="s">
        <v>597</v>
      </c>
      <c r="CJ244">
        <v>0</v>
      </c>
      <c r="CK244" t="s">
        <v>2285</v>
      </c>
      <c r="CL244" t="s">
        <v>136</v>
      </c>
      <c r="CM244" t="s">
        <v>354</v>
      </c>
      <c r="CN244" t="s">
        <v>1310</v>
      </c>
      <c r="CO244" t="s">
        <v>2377</v>
      </c>
      <c r="CP244" t="s">
        <v>149</v>
      </c>
      <c r="CQ244">
        <v>3</v>
      </c>
      <c r="CR244">
        <v>0</v>
      </c>
      <c r="CS244" t="s">
        <v>136</v>
      </c>
      <c r="CT244" t="s">
        <v>136</v>
      </c>
      <c r="CU244" t="s">
        <v>136</v>
      </c>
      <c r="CV244" t="s">
        <v>134</v>
      </c>
      <c r="CW244" t="s">
        <v>134</v>
      </c>
      <c r="CX244">
        <v>50</v>
      </c>
      <c r="CY244" t="s">
        <v>134</v>
      </c>
      <c r="CZ244" t="s">
        <v>136</v>
      </c>
      <c r="DA244" t="s">
        <v>136</v>
      </c>
      <c r="DB244" t="s">
        <v>136</v>
      </c>
      <c r="DC244" t="s">
        <v>136</v>
      </c>
      <c r="DD244" t="s">
        <v>136</v>
      </c>
      <c r="DF244" t="s">
        <v>180</v>
      </c>
      <c r="DG244" t="s">
        <v>19116</v>
      </c>
      <c r="DH244" t="s">
        <v>4518</v>
      </c>
      <c r="DI244" t="s">
        <v>395</v>
      </c>
      <c r="DJ244" s="4">
        <v>95476</v>
      </c>
      <c r="DK244" t="s">
        <v>4518</v>
      </c>
      <c r="DL244" t="s">
        <v>134</v>
      </c>
      <c r="DM244">
        <v>2</v>
      </c>
      <c r="DN244" t="s">
        <v>19116</v>
      </c>
      <c r="DO244" t="s">
        <v>4518</v>
      </c>
      <c r="DP244" t="s">
        <v>395</v>
      </c>
      <c r="DQ244" t="str">
        <f>"95476"</f>
        <v>95476</v>
      </c>
      <c r="DR244" t="s">
        <v>4518</v>
      </c>
      <c r="DS244" t="s">
        <v>1315</v>
      </c>
      <c r="DT244">
        <v>7</v>
      </c>
      <c r="DU244">
        <v>12</v>
      </c>
      <c r="DV244" t="s">
        <v>134</v>
      </c>
      <c r="DW244" t="s">
        <v>134</v>
      </c>
      <c r="DX244" t="s">
        <v>134</v>
      </c>
      <c r="DY244" t="s">
        <v>136</v>
      </c>
      <c r="DZ244">
        <v>1</v>
      </c>
      <c r="EA244" t="s">
        <v>136</v>
      </c>
      <c r="EC244" s="5">
        <v>12.68</v>
      </c>
      <c r="ED244" s="5">
        <v>55</v>
      </c>
      <c r="EE244">
        <v>12085952226</v>
      </c>
      <c r="EF244" t="s">
        <v>1316</v>
      </c>
      <c r="EG244" t="s">
        <v>148</v>
      </c>
      <c r="EH244">
        <v>0</v>
      </c>
    </row>
    <row r="245" spans="1:138" ht="15" customHeight="1" x14ac:dyDescent="0.35">
      <c r="A245" t="s">
        <v>18435</v>
      </c>
      <c r="B245" t="s">
        <v>157</v>
      </c>
      <c r="C245" s="1">
        <v>44110.517710879627</v>
      </c>
      <c r="D245" s="1">
        <v>44117</v>
      </c>
      <c r="E245" t="s">
        <v>1298</v>
      </c>
      <c r="F245" t="s">
        <v>136</v>
      </c>
      <c r="G245" t="s">
        <v>135</v>
      </c>
      <c r="H245" t="s">
        <v>136</v>
      </c>
      <c r="I245" t="s">
        <v>1299</v>
      </c>
      <c r="K245" t="s">
        <v>1300</v>
      </c>
      <c r="L245" t="s">
        <v>1301</v>
      </c>
      <c r="M245" t="s">
        <v>1302</v>
      </c>
      <c r="N245" t="s">
        <v>925</v>
      </c>
      <c r="O245" s="4">
        <v>83301</v>
      </c>
      <c r="P245" t="s">
        <v>140</v>
      </c>
      <c r="R245">
        <v>12085952226</v>
      </c>
      <c r="T245">
        <v>112410</v>
      </c>
      <c r="U245" t="s">
        <v>1303</v>
      </c>
      <c r="V245" t="s">
        <v>1304</v>
      </c>
      <c r="X245" t="s">
        <v>1305</v>
      </c>
      <c r="Y245" t="s">
        <v>1300</v>
      </c>
      <c r="Z245" t="s">
        <v>1301</v>
      </c>
      <c r="AA245" t="s">
        <v>1302</v>
      </c>
      <c r="AB245" t="s">
        <v>925</v>
      </c>
      <c r="AC245" s="4">
        <v>83301</v>
      </c>
      <c r="AD245" t="s">
        <v>140</v>
      </c>
      <c r="AF245">
        <v>12085952226</v>
      </c>
      <c r="AH245" t="s">
        <v>1306</v>
      </c>
      <c r="AZ245" t="s">
        <v>334</v>
      </c>
      <c r="BA245" t="s">
        <v>335</v>
      </c>
      <c r="BB245" t="s">
        <v>136</v>
      </c>
      <c r="BC245" t="s">
        <v>136</v>
      </c>
      <c r="BD245" t="s">
        <v>148</v>
      </c>
      <c r="BE245" t="s">
        <v>136</v>
      </c>
      <c r="BF245" t="s">
        <v>136</v>
      </c>
      <c r="BG245" t="s">
        <v>134</v>
      </c>
      <c r="BH245" t="s">
        <v>136</v>
      </c>
      <c r="BN245" t="s">
        <v>18436</v>
      </c>
      <c r="BO245" t="s">
        <v>1308</v>
      </c>
      <c r="BP245">
        <v>1</v>
      </c>
      <c r="BQ245">
        <v>1</v>
      </c>
      <c r="BR245">
        <v>1</v>
      </c>
      <c r="BS245" s="1">
        <v>44166</v>
      </c>
      <c r="BT245" s="1">
        <v>44286</v>
      </c>
      <c r="BU245" s="1">
        <v>44166</v>
      </c>
      <c r="BV245" s="1">
        <v>44286</v>
      </c>
      <c r="BW245" t="s">
        <v>134</v>
      </c>
      <c r="CH245" s="5">
        <v>2133.52</v>
      </c>
      <c r="CI245" t="s">
        <v>597</v>
      </c>
      <c r="CJ245">
        <v>0</v>
      </c>
      <c r="CK245" t="s">
        <v>1309</v>
      </c>
      <c r="CL245" t="s">
        <v>136</v>
      </c>
      <c r="CM245" t="s">
        <v>354</v>
      </c>
      <c r="CN245" t="s">
        <v>1310</v>
      </c>
      <c r="CO245" t="s">
        <v>2377</v>
      </c>
      <c r="CP245" t="s">
        <v>149</v>
      </c>
      <c r="CQ245">
        <v>3</v>
      </c>
      <c r="CR245">
        <v>0</v>
      </c>
      <c r="CS245" t="s">
        <v>136</v>
      </c>
      <c r="CT245" t="s">
        <v>136</v>
      </c>
      <c r="CU245" t="s">
        <v>136</v>
      </c>
      <c r="CV245" t="s">
        <v>134</v>
      </c>
      <c r="CW245" t="s">
        <v>134</v>
      </c>
      <c r="CX245">
        <v>50</v>
      </c>
      <c r="CY245" t="s">
        <v>134</v>
      </c>
      <c r="CZ245" t="s">
        <v>136</v>
      </c>
      <c r="DA245" t="s">
        <v>136</v>
      </c>
      <c r="DB245" t="s">
        <v>136</v>
      </c>
      <c r="DC245" t="s">
        <v>136</v>
      </c>
      <c r="DD245" t="s">
        <v>136</v>
      </c>
      <c r="DF245" t="s">
        <v>180</v>
      </c>
      <c r="DG245" t="s">
        <v>18437</v>
      </c>
      <c r="DH245" t="s">
        <v>9207</v>
      </c>
      <c r="DI245" t="s">
        <v>395</v>
      </c>
      <c r="DJ245" s="4">
        <v>95240</v>
      </c>
      <c r="DK245" t="s">
        <v>3365</v>
      </c>
      <c r="DL245" t="s">
        <v>134</v>
      </c>
      <c r="DM245">
        <v>2</v>
      </c>
      <c r="DN245" t="s">
        <v>18437</v>
      </c>
      <c r="DO245" t="s">
        <v>9207</v>
      </c>
      <c r="DP245" t="s">
        <v>395</v>
      </c>
      <c r="DQ245" t="str">
        <f>"95240"</f>
        <v>95240</v>
      </c>
      <c r="DR245" t="s">
        <v>3365</v>
      </c>
      <c r="DS245" t="s">
        <v>1315</v>
      </c>
      <c r="DT245">
        <v>4</v>
      </c>
      <c r="DU245">
        <v>8</v>
      </c>
      <c r="DV245" t="s">
        <v>134</v>
      </c>
      <c r="DW245" t="s">
        <v>134</v>
      </c>
      <c r="DX245" t="s">
        <v>134</v>
      </c>
      <c r="DY245" t="s">
        <v>136</v>
      </c>
      <c r="DZ245">
        <v>1</v>
      </c>
      <c r="EA245" t="s">
        <v>136</v>
      </c>
      <c r="EC245" s="5">
        <v>12.68</v>
      </c>
      <c r="ED245" s="5">
        <v>55</v>
      </c>
      <c r="EE245">
        <v>12085952226</v>
      </c>
      <c r="EF245" t="s">
        <v>1316</v>
      </c>
      <c r="EG245" t="s">
        <v>148</v>
      </c>
      <c r="EH245">
        <v>0</v>
      </c>
    </row>
    <row r="246" spans="1:138" ht="15" customHeight="1" x14ac:dyDescent="0.35">
      <c r="A246" t="s">
        <v>23433</v>
      </c>
      <c r="B246" t="s">
        <v>157</v>
      </c>
      <c r="C246" s="1">
        <v>44110.545227893519</v>
      </c>
      <c r="D246" s="1">
        <v>44117</v>
      </c>
      <c r="E246" t="s">
        <v>1298</v>
      </c>
      <c r="F246" t="s">
        <v>136</v>
      </c>
      <c r="G246" t="s">
        <v>135</v>
      </c>
      <c r="H246" t="s">
        <v>136</v>
      </c>
      <c r="I246" t="s">
        <v>1299</v>
      </c>
      <c r="K246" t="s">
        <v>1300</v>
      </c>
      <c r="L246" t="s">
        <v>1301</v>
      </c>
      <c r="M246" t="s">
        <v>6576</v>
      </c>
      <c r="N246" t="s">
        <v>925</v>
      </c>
      <c r="O246" s="4">
        <v>83301</v>
      </c>
      <c r="P246" t="s">
        <v>140</v>
      </c>
      <c r="R246">
        <v>12085952226</v>
      </c>
      <c r="T246">
        <v>112410</v>
      </c>
      <c r="U246" t="s">
        <v>1303</v>
      </c>
      <c r="V246" t="s">
        <v>1304</v>
      </c>
      <c r="X246" t="s">
        <v>1305</v>
      </c>
      <c r="Y246" t="s">
        <v>1300</v>
      </c>
      <c r="Z246" t="s">
        <v>1301</v>
      </c>
      <c r="AA246" t="s">
        <v>1302</v>
      </c>
      <c r="AB246" t="s">
        <v>925</v>
      </c>
      <c r="AC246" s="4">
        <v>83301</v>
      </c>
      <c r="AD246" t="s">
        <v>140</v>
      </c>
      <c r="AF246">
        <v>12085952226</v>
      </c>
      <c r="AH246" t="s">
        <v>1306</v>
      </c>
      <c r="AZ246" t="s">
        <v>334</v>
      </c>
      <c r="BA246" t="s">
        <v>335</v>
      </c>
      <c r="BB246" t="s">
        <v>136</v>
      </c>
      <c r="BC246" t="s">
        <v>136</v>
      </c>
      <c r="BD246" t="s">
        <v>148</v>
      </c>
      <c r="BE246" t="s">
        <v>136</v>
      </c>
      <c r="BF246" t="s">
        <v>136</v>
      </c>
      <c r="BG246" t="s">
        <v>134</v>
      </c>
      <c r="BH246" t="s">
        <v>136</v>
      </c>
      <c r="BN246" t="s">
        <v>23434</v>
      </c>
      <c r="BO246" t="s">
        <v>1308</v>
      </c>
      <c r="BP246">
        <v>1</v>
      </c>
      <c r="BQ246">
        <v>1</v>
      </c>
      <c r="BR246">
        <v>1</v>
      </c>
      <c r="BS246" s="1">
        <v>44180</v>
      </c>
      <c r="BT246" s="1">
        <v>44255</v>
      </c>
      <c r="BU246" s="1">
        <v>44180</v>
      </c>
      <c r="BV246" s="1">
        <v>44255</v>
      </c>
      <c r="BW246" t="s">
        <v>134</v>
      </c>
      <c r="CH246" s="5">
        <v>1682.33</v>
      </c>
      <c r="CI246" t="s">
        <v>597</v>
      </c>
      <c r="CJ246">
        <v>0</v>
      </c>
      <c r="CK246" t="s">
        <v>1309</v>
      </c>
      <c r="CL246" t="s">
        <v>136</v>
      </c>
      <c r="CM246" t="s">
        <v>354</v>
      </c>
      <c r="CN246" t="s">
        <v>1310</v>
      </c>
      <c r="CO246" t="s">
        <v>2377</v>
      </c>
      <c r="CP246" t="s">
        <v>149</v>
      </c>
      <c r="CQ246">
        <v>3</v>
      </c>
      <c r="CR246">
        <v>0</v>
      </c>
      <c r="CS246" t="s">
        <v>136</v>
      </c>
      <c r="CT246" t="s">
        <v>136</v>
      </c>
      <c r="CU246" t="s">
        <v>136</v>
      </c>
      <c r="CV246" t="s">
        <v>134</v>
      </c>
      <c r="CW246" t="s">
        <v>134</v>
      </c>
      <c r="CX246">
        <v>50</v>
      </c>
      <c r="CY246" t="s">
        <v>134</v>
      </c>
      <c r="CZ246" t="s">
        <v>136</v>
      </c>
      <c r="DA246" t="s">
        <v>136</v>
      </c>
      <c r="DB246" t="s">
        <v>136</v>
      </c>
      <c r="DC246" t="s">
        <v>136</v>
      </c>
      <c r="DD246" t="s">
        <v>136</v>
      </c>
      <c r="DF246" t="s">
        <v>180</v>
      </c>
      <c r="DG246" t="s">
        <v>14250</v>
      </c>
      <c r="DH246" t="s">
        <v>14251</v>
      </c>
      <c r="DI246" t="s">
        <v>925</v>
      </c>
      <c r="DJ246" s="4">
        <v>83617</v>
      </c>
      <c r="DK246" t="s">
        <v>9556</v>
      </c>
      <c r="DL246" t="s">
        <v>134</v>
      </c>
      <c r="DM246">
        <v>2</v>
      </c>
      <c r="DN246" t="s">
        <v>14250</v>
      </c>
      <c r="DO246" t="s">
        <v>14251</v>
      </c>
      <c r="DP246" t="s">
        <v>925</v>
      </c>
      <c r="DQ246" t="str">
        <f>"83617"</f>
        <v>83617</v>
      </c>
      <c r="DR246" t="s">
        <v>9556</v>
      </c>
      <c r="DS246" t="s">
        <v>14252</v>
      </c>
      <c r="DT246">
        <v>4</v>
      </c>
      <c r="DU246">
        <v>9</v>
      </c>
      <c r="DV246" t="s">
        <v>134</v>
      </c>
      <c r="DW246" t="s">
        <v>134</v>
      </c>
      <c r="DX246" t="s">
        <v>134</v>
      </c>
      <c r="DY246" t="s">
        <v>136</v>
      </c>
      <c r="DZ246">
        <v>1</v>
      </c>
      <c r="EA246" t="s">
        <v>136</v>
      </c>
      <c r="EC246" s="5">
        <v>12.68</v>
      </c>
      <c r="ED246" s="5">
        <v>55</v>
      </c>
      <c r="EE246">
        <v>12085952226</v>
      </c>
      <c r="EF246" t="s">
        <v>1316</v>
      </c>
      <c r="EG246" t="s">
        <v>148</v>
      </c>
      <c r="EH246">
        <v>0</v>
      </c>
    </row>
    <row r="247" spans="1:138" ht="15" customHeight="1" x14ac:dyDescent="0.35">
      <c r="A247" t="s">
        <v>12091</v>
      </c>
      <c r="B247" t="s">
        <v>157</v>
      </c>
      <c r="C247" s="1">
        <v>44110.570355902775</v>
      </c>
      <c r="D247" s="1">
        <v>44117</v>
      </c>
      <c r="E247" t="s">
        <v>1298</v>
      </c>
      <c r="F247" t="s">
        <v>136</v>
      </c>
      <c r="G247" t="s">
        <v>135</v>
      </c>
      <c r="H247" t="s">
        <v>136</v>
      </c>
      <c r="I247" t="s">
        <v>1299</v>
      </c>
      <c r="K247" t="s">
        <v>1300</v>
      </c>
      <c r="L247" t="s">
        <v>1301</v>
      </c>
      <c r="M247" t="s">
        <v>1302</v>
      </c>
      <c r="N247" t="s">
        <v>925</v>
      </c>
      <c r="O247" s="4">
        <v>83301</v>
      </c>
      <c r="P247" t="s">
        <v>140</v>
      </c>
      <c r="R247">
        <v>12085952226</v>
      </c>
      <c r="T247">
        <v>112410</v>
      </c>
      <c r="U247" t="s">
        <v>1303</v>
      </c>
      <c r="V247" t="s">
        <v>1304</v>
      </c>
      <c r="X247" t="s">
        <v>1305</v>
      </c>
      <c r="Y247" t="s">
        <v>1300</v>
      </c>
      <c r="Z247" t="s">
        <v>1301</v>
      </c>
      <c r="AA247" t="s">
        <v>1302</v>
      </c>
      <c r="AB247" t="s">
        <v>925</v>
      </c>
      <c r="AC247" s="4">
        <v>83301</v>
      </c>
      <c r="AD247" t="s">
        <v>140</v>
      </c>
      <c r="AF247">
        <v>12085952226</v>
      </c>
      <c r="AH247" t="s">
        <v>1306</v>
      </c>
      <c r="AZ247" t="s">
        <v>334</v>
      </c>
      <c r="BA247" t="s">
        <v>335</v>
      </c>
      <c r="BB247" t="s">
        <v>136</v>
      </c>
      <c r="BC247" t="s">
        <v>136</v>
      </c>
      <c r="BD247" t="s">
        <v>148</v>
      </c>
      <c r="BE247" t="s">
        <v>136</v>
      </c>
      <c r="BF247" t="s">
        <v>136</v>
      </c>
      <c r="BG247" t="s">
        <v>134</v>
      </c>
      <c r="BH247" t="s">
        <v>136</v>
      </c>
      <c r="BN247" t="s">
        <v>12092</v>
      </c>
      <c r="BO247" t="s">
        <v>1308</v>
      </c>
      <c r="BP247">
        <v>1</v>
      </c>
      <c r="BQ247">
        <v>1</v>
      </c>
      <c r="BR247">
        <v>1</v>
      </c>
      <c r="BS247" s="1">
        <v>44171</v>
      </c>
      <c r="BT247" s="1">
        <v>44301</v>
      </c>
      <c r="BU247" s="1">
        <v>44171</v>
      </c>
      <c r="BV247" s="1">
        <v>44301</v>
      </c>
      <c r="BW247" t="s">
        <v>134</v>
      </c>
      <c r="CH247" s="5">
        <v>1682.33</v>
      </c>
      <c r="CI247" t="s">
        <v>597</v>
      </c>
      <c r="CJ247">
        <v>0</v>
      </c>
      <c r="CK247" t="s">
        <v>3249</v>
      </c>
      <c r="CL247" t="s">
        <v>136</v>
      </c>
      <c r="CM247" t="s">
        <v>354</v>
      </c>
      <c r="CN247" t="s">
        <v>1310</v>
      </c>
      <c r="CO247" t="s">
        <v>2377</v>
      </c>
      <c r="CP247" t="s">
        <v>149</v>
      </c>
      <c r="CQ247">
        <v>3</v>
      </c>
      <c r="CR247">
        <v>0</v>
      </c>
      <c r="CS247" t="s">
        <v>136</v>
      </c>
      <c r="CT247" t="s">
        <v>136</v>
      </c>
      <c r="CU247" t="s">
        <v>136</v>
      </c>
      <c r="CV247" t="s">
        <v>134</v>
      </c>
      <c r="CW247" t="s">
        <v>134</v>
      </c>
      <c r="CX247">
        <v>50</v>
      </c>
      <c r="CY247" t="s">
        <v>134</v>
      </c>
      <c r="CZ247" t="s">
        <v>136</v>
      </c>
      <c r="DA247" t="s">
        <v>136</v>
      </c>
      <c r="DB247" t="s">
        <v>136</v>
      </c>
      <c r="DC247" t="s">
        <v>136</v>
      </c>
      <c r="DD247" t="s">
        <v>136</v>
      </c>
      <c r="DF247" t="s">
        <v>180</v>
      </c>
      <c r="DG247" t="s">
        <v>10266</v>
      </c>
      <c r="DH247" t="s">
        <v>10267</v>
      </c>
      <c r="DI247" t="s">
        <v>925</v>
      </c>
      <c r="DJ247" s="4">
        <v>83221</v>
      </c>
      <c r="DK247" t="s">
        <v>10268</v>
      </c>
      <c r="DL247" t="s">
        <v>134</v>
      </c>
      <c r="DM247">
        <v>2</v>
      </c>
      <c r="DN247" t="s">
        <v>10266</v>
      </c>
      <c r="DO247" t="s">
        <v>10267</v>
      </c>
      <c r="DP247" t="s">
        <v>925</v>
      </c>
      <c r="DQ247" t="str">
        <f>"83221"</f>
        <v>83221</v>
      </c>
      <c r="DR247" t="s">
        <v>10268</v>
      </c>
      <c r="DS247" t="s">
        <v>2979</v>
      </c>
      <c r="DT247">
        <v>9</v>
      </c>
      <c r="DU247">
        <v>10</v>
      </c>
      <c r="DV247" t="s">
        <v>134</v>
      </c>
      <c r="DW247" t="s">
        <v>134</v>
      </c>
      <c r="DX247" t="s">
        <v>134</v>
      </c>
      <c r="DY247" t="s">
        <v>136</v>
      </c>
      <c r="DZ247">
        <v>1</v>
      </c>
      <c r="EA247" t="s">
        <v>136</v>
      </c>
      <c r="EC247" s="5">
        <v>12.68</v>
      </c>
      <c r="ED247" s="5">
        <v>55</v>
      </c>
      <c r="EE247">
        <v>12085952226</v>
      </c>
      <c r="EF247" t="s">
        <v>1316</v>
      </c>
      <c r="EG247" t="s">
        <v>148</v>
      </c>
      <c r="EH247">
        <v>0</v>
      </c>
    </row>
    <row r="248" spans="1:138" ht="15" customHeight="1" x14ac:dyDescent="0.35">
      <c r="A248" t="s">
        <v>7114</v>
      </c>
      <c r="B248" t="s">
        <v>361</v>
      </c>
      <c r="C248" s="1">
        <v>44110.732366782409</v>
      </c>
      <c r="D248" s="1">
        <v>44117</v>
      </c>
      <c r="E248" t="s">
        <v>1298</v>
      </c>
      <c r="F248" t="s">
        <v>136</v>
      </c>
      <c r="G248" t="s">
        <v>135</v>
      </c>
      <c r="H248" t="s">
        <v>136</v>
      </c>
      <c r="I248" t="s">
        <v>1299</v>
      </c>
      <c r="K248" t="s">
        <v>1300</v>
      </c>
      <c r="L248" t="s">
        <v>1301</v>
      </c>
      <c r="M248" t="s">
        <v>1302</v>
      </c>
      <c r="N248" t="s">
        <v>925</v>
      </c>
      <c r="O248" s="4">
        <v>83301</v>
      </c>
      <c r="P248" t="s">
        <v>140</v>
      </c>
      <c r="R248">
        <v>12085952226</v>
      </c>
      <c r="T248">
        <v>112410</v>
      </c>
      <c r="U248" t="s">
        <v>1303</v>
      </c>
      <c r="V248" t="s">
        <v>1304</v>
      </c>
      <c r="X248" t="s">
        <v>1305</v>
      </c>
      <c r="Y248" t="s">
        <v>1300</v>
      </c>
      <c r="Z248" t="s">
        <v>1301</v>
      </c>
      <c r="AA248" t="s">
        <v>1302</v>
      </c>
      <c r="AB248" t="s">
        <v>925</v>
      </c>
      <c r="AC248" s="4">
        <v>83301</v>
      </c>
      <c r="AD248" t="s">
        <v>140</v>
      </c>
      <c r="AF248">
        <v>12085952226</v>
      </c>
      <c r="AH248" t="s">
        <v>1306</v>
      </c>
      <c r="AZ248" t="s">
        <v>334</v>
      </c>
      <c r="BA248" t="s">
        <v>335</v>
      </c>
      <c r="BB248" t="s">
        <v>136</v>
      </c>
      <c r="BC248" t="s">
        <v>136</v>
      </c>
      <c r="BD248" t="s">
        <v>148</v>
      </c>
      <c r="BE248" t="s">
        <v>136</v>
      </c>
      <c r="BF248" t="s">
        <v>136</v>
      </c>
      <c r="BG248" t="s">
        <v>134</v>
      </c>
      <c r="BH248" t="s">
        <v>136</v>
      </c>
      <c r="BN248" t="s">
        <v>7115</v>
      </c>
      <c r="BO248" t="s">
        <v>1308</v>
      </c>
      <c r="BP248">
        <v>6</v>
      </c>
      <c r="BQ248">
        <v>6</v>
      </c>
      <c r="BR248">
        <v>6</v>
      </c>
      <c r="BS248" s="1">
        <v>44166</v>
      </c>
      <c r="BT248" s="1">
        <v>44196</v>
      </c>
      <c r="BU248" s="1">
        <v>44166</v>
      </c>
      <c r="BV248" s="1">
        <v>44196</v>
      </c>
      <c r="BW248" t="s">
        <v>134</v>
      </c>
      <c r="CH248" s="5">
        <v>1682.33</v>
      </c>
      <c r="CI248" t="s">
        <v>597</v>
      </c>
      <c r="CJ248">
        <v>0</v>
      </c>
      <c r="CK248" t="s">
        <v>2285</v>
      </c>
      <c r="CL248" t="s">
        <v>136</v>
      </c>
      <c r="CM248" t="s">
        <v>354</v>
      </c>
      <c r="CN248" t="s">
        <v>1310</v>
      </c>
      <c r="CO248" t="s">
        <v>6014</v>
      </c>
      <c r="CP248" t="s">
        <v>149</v>
      </c>
      <c r="CQ248">
        <v>3</v>
      </c>
      <c r="CR248">
        <v>0</v>
      </c>
      <c r="CS248" t="s">
        <v>136</v>
      </c>
      <c r="CT248" t="s">
        <v>136</v>
      </c>
      <c r="CU248" t="s">
        <v>136</v>
      </c>
      <c r="CV248" t="s">
        <v>134</v>
      </c>
      <c r="CW248" t="s">
        <v>134</v>
      </c>
      <c r="CX248">
        <v>50</v>
      </c>
      <c r="CY248" t="s">
        <v>134</v>
      </c>
      <c r="CZ248" t="s">
        <v>136</v>
      </c>
      <c r="DA248" t="s">
        <v>136</v>
      </c>
      <c r="DB248" t="s">
        <v>136</v>
      </c>
      <c r="DC248" t="s">
        <v>136</v>
      </c>
      <c r="DD248" t="s">
        <v>136</v>
      </c>
      <c r="DF248" t="s">
        <v>180</v>
      </c>
      <c r="DG248" t="s">
        <v>6015</v>
      </c>
      <c r="DH248" t="s">
        <v>6016</v>
      </c>
      <c r="DI248" t="s">
        <v>925</v>
      </c>
      <c r="DJ248" s="4">
        <v>83350</v>
      </c>
      <c r="DK248" t="s">
        <v>2173</v>
      </c>
      <c r="DL248" t="s">
        <v>134</v>
      </c>
      <c r="DM248">
        <v>2</v>
      </c>
      <c r="DN248" t="s">
        <v>6015</v>
      </c>
      <c r="DO248" t="s">
        <v>6016</v>
      </c>
      <c r="DP248" t="s">
        <v>925</v>
      </c>
      <c r="DQ248" t="str">
        <f>"83350"</f>
        <v>83350</v>
      </c>
      <c r="DR248" t="s">
        <v>2173</v>
      </c>
      <c r="DS248" t="s">
        <v>6017</v>
      </c>
      <c r="DT248">
        <v>14</v>
      </c>
      <c r="DU248">
        <v>27</v>
      </c>
      <c r="DV248" t="s">
        <v>136</v>
      </c>
      <c r="DW248" t="s">
        <v>136</v>
      </c>
      <c r="DX248" t="s">
        <v>134</v>
      </c>
      <c r="DY248" t="s">
        <v>136</v>
      </c>
      <c r="DZ248">
        <v>1</v>
      </c>
      <c r="EA248" t="s">
        <v>136</v>
      </c>
      <c r="EC248" s="5">
        <v>12.68</v>
      </c>
      <c r="ED248" s="5">
        <v>55</v>
      </c>
      <c r="EE248">
        <v>12085952226</v>
      </c>
      <c r="EF248" t="s">
        <v>1316</v>
      </c>
      <c r="EG248" t="s">
        <v>148</v>
      </c>
      <c r="EH248">
        <v>0</v>
      </c>
    </row>
    <row r="249" spans="1:138" ht="15" customHeight="1" x14ac:dyDescent="0.35">
      <c r="A249" t="s">
        <v>24036</v>
      </c>
      <c r="B249" t="s">
        <v>361</v>
      </c>
      <c r="C249" s="1">
        <v>44060.750558217595</v>
      </c>
      <c r="D249" s="1">
        <v>44118</v>
      </c>
      <c r="E249" t="s">
        <v>133</v>
      </c>
      <c r="F249" t="s">
        <v>134</v>
      </c>
      <c r="G249" t="s">
        <v>135</v>
      </c>
      <c r="H249" t="s">
        <v>136</v>
      </c>
      <c r="I249" t="s">
        <v>15821</v>
      </c>
      <c r="K249" t="s">
        <v>15825</v>
      </c>
      <c r="M249" t="s">
        <v>15826</v>
      </c>
      <c r="N249" t="s">
        <v>870</v>
      </c>
      <c r="O249" s="4">
        <v>56007</v>
      </c>
      <c r="P249" t="s">
        <v>140</v>
      </c>
      <c r="R249">
        <v>15074735812</v>
      </c>
      <c r="T249">
        <v>11511</v>
      </c>
      <c r="U249" t="s">
        <v>15824</v>
      </c>
      <c r="V249" t="s">
        <v>5147</v>
      </c>
      <c r="X249" t="s">
        <v>8368</v>
      </c>
      <c r="Y249" t="s">
        <v>15825</v>
      </c>
      <c r="AA249" t="s">
        <v>15826</v>
      </c>
      <c r="AB249" t="s">
        <v>870</v>
      </c>
      <c r="AC249" s="4">
        <v>56007</v>
      </c>
      <c r="AD249" t="s">
        <v>140</v>
      </c>
      <c r="AF249">
        <v>15074735812</v>
      </c>
      <c r="AH249" t="s">
        <v>21047</v>
      </c>
      <c r="AI249" t="s">
        <v>226</v>
      </c>
      <c r="AJ249" t="s">
        <v>370</v>
      </c>
      <c r="AK249" t="s">
        <v>371</v>
      </c>
      <c r="AM249" t="s">
        <v>372</v>
      </c>
      <c r="AO249" t="s">
        <v>373</v>
      </c>
      <c r="AP249" t="s">
        <v>374</v>
      </c>
      <c r="AQ249" s="4">
        <v>78737</v>
      </c>
      <c r="AR249" t="s">
        <v>140</v>
      </c>
      <c r="AT249">
        <v>15128942128</v>
      </c>
      <c r="AV249" t="s">
        <v>21047</v>
      </c>
      <c r="AW249" t="s">
        <v>21048</v>
      </c>
      <c r="AX249" t="s">
        <v>374</v>
      </c>
      <c r="AY249" t="s">
        <v>377</v>
      </c>
      <c r="AZ249" t="s">
        <v>378</v>
      </c>
      <c r="BA249" t="s">
        <v>379</v>
      </c>
      <c r="BB249" t="s">
        <v>134</v>
      </c>
      <c r="BC249" t="s">
        <v>134</v>
      </c>
      <c r="BD249" t="s">
        <v>148</v>
      </c>
      <c r="BE249" t="s">
        <v>134</v>
      </c>
      <c r="BF249" t="s">
        <v>136</v>
      </c>
      <c r="BG249" t="s">
        <v>134</v>
      </c>
      <c r="BH249" t="s">
        <v>136</v>
      </c>
      <c r="BN249" t="s">
        <v>24037</v>
      </c>
      <c r="BO249" t="s">
        <v>381</v>
      </c>
      <c r="BP249">
        <v>8</v>
      </c>
      <c r="BQ249">
        <v>8</v>
      </c>
      <c r="BR249">
        <v>8</v>
      </c>
      <c r="BS249" s="1">
        <v>44120</v>
      </c>
      <c r="BT249" s="1">
        <v>44196</v>
      </c>
      <c r="BU249" s="1">
        <v>44120</v>
      </c>
      <c r="BV249" s="1">
        <v>44196</v>
      </c>
      <c r="BW249" t="s">
        <v>136</v>
      </c>
      <c r="BX249">
        <v>45</v>
      </c>
      <c r="BY249">
        <v>0</v>
      </c>
      <c r="BZ249">
        <v>8</v>
      </c>
      <c r="CA249">
        <v>8</v>
      </c>
      <c r="CB249">
        <v>8</v>
      </c>
      <c r="CC249">
        <v>8</v>
      </c>
      <c r="CD249">
        <v>8</v>
      </c>
      <c r="CE249">
        <v>5</v>
      </c>
      <c r="CF249" t="str">
        <f>"7:00 AM"</f>
        <v>7:00 AM</v>
      </c>
      <c r="CG249" t="str">
        <f>"4:30 PM"</f>
        <v>4:30 PM</v>
      </c>
      <c r="CH249" s="5">
        <v>14.58</v>
      </c>
      <c r="CI249" t="s">
        <v>146</v>
      </c>
      <c r="CL249" t="s">
        <v>136</v>
      </c>
      <c r="CM249" t="s">
        <v>147</v>
      </c>
      <c r="CN249" t="s">
        <v>148</v>
      </c>
      <c r="CO249" t="s">
        <v>382</v>
      </c>
      <c r="CP249" t="s">
        <v>149</v>
      </c>
      <c r="CQ249">
        <v>1</v>
      </c>
      <c r="CR249">
        <v>0</v>
      </c>
      <c r="CS249" t="s">
        <v>136</v>
      </c>
      <c r="CT249" t="s">
        <v>136</v>
      </c>
      <c r="CU249" t="s">
        <v>136</v>
      </c>
      <c r="CV249" t="s">
        <v>134</v>
      </c>
      <c r="CW249" t="s">
        <v>134</v>
      </c>
      <c r="CX249">
        <v>75</v>
      </c>
      <c r="CY249" t="s">
        <v>134</v>
      </c>
      <c r="CZ249" t="s">
        <v>136</v>
      </c>
      <c r="DA249" t="s">
        <v>134</v>
      </c>
      <c r="DB249" t="s">
        <v>134</v>
      </c>
      <c r="DC249" t="s">
        <v>134</v>
      </c>
      <c r="DD249" t="s">
        <v>136</v>
      </c>
      <c r="DF249" s="2" t="s">
        <v>15829</v>
      </c>
      <c r="DG249" t="s">
        <v>24038</v>
      </c>
      <c r="DH249" t="s">
        <v>5418</v>
      </c>
      <c r="DI249" t="s">
        <v>365</v>
      </c>
      <c r="DJ249" s="4">
        <v>50438</v>
      </c>
      <c r="DK249" t="s">
        <v>5420</v>
      </c>
      <c r="DL249" t="s">
        <v>134</v>
      </c>
      <c r="DM249">
        <v>16</v>
      </c>
      <c r="DN249" t="s">
        <v>24039</v>
      </c>
      <c r="DO249" t="s">
        <v>17200</v>
      </c>
      <c r="DP249" t="s">
        <v>365</v>
      </c>
      <c r="DQ249" t="str">
        <f>"50511"</f>
        <v>50511</v>
      </c>
      <c r="DR249" t="s">
        <v>5918</v>
      </c>
      <c r="DS249" t="s">
        <v>296</v>
      </c>
      <c r="DT249">
        <v>5</v>
      </c>
      <c r="DU249">
        <v>16</v>
      </c>
      <c r="DV249" t="s">
        <v>134</v>
      </c>
      <c r="DW249" t="s">
        <v>134</v>
      </c>
      <c r="DX249" t="s">
        <v>134</v>
      </c>
      <c r="DY249" t="s">
        <v>136</v>
      </c>
      <c r="DZ249">
        <v>1</v>
      </c>
      <c r="EA249" t="s">
        <v>134</v>
      </c>
      <c r="EB249" s="5">
        <v>12.68</v>
      </c>
      <c r="EC249" s="5">
        <v>12.68</v>
      </c>
      <c r="ED249" s="5">
        <v>55</v>
      </c>
      <c r="EE249">
        <v>15074735812</v>
      </c>
      <c r="EF249" t="s">
        <v>15827</v>
      </c>
      <c r="EG249" t="s">
        <v>148</v>
      </c>
      <c r="EH249">
        <v>0</v>
      </c>
    </row>
    <row r="250" spans="1:138" ht="15" customHeight="1" x14ac:dyDescent="0.35">
      <c r="A250" t="s">
        <v>5513</v>
      </c>
      <c r="B250" t="s">
        <v>157</v>
      </c>
      <c r="C250" s="1">
        <v>44063.453600231478</v>
      </c>
      <c r="D250" s="1">
        <v>44118</v>
      </c>
      <c r="E250" t="s">
        <v>133</v>
      </c>
      <c r="F250" t="s">
        <v>136</v>
      </c>
      <c r="G250" t="s">
        <v>135</v>
      </c>
      <c r="H250" t="s">
        <v>136</v>
      </c>
      <c r="I250" t="s">
        <v>5514</v>
      </c>
      <c r="K250" t="s">
        <v>5515</v>
      </c>
      <c r="M250" t="s">
        <v>4142</v>
      </c>
      <c r="N250" t="s">
        <v>720</v>
      </c>
      <c r="O250" s="4">
        <v>38964</v>
      </c>
      <c r="P250" t="s">
        <v>140</v>
      </c>
      <c r="R250">
        <v>16623458544</v>
      </c>
      <c r="T250">
        <v>1111</v>
      </c>
      <c r="U250" t="s">
        <v>4143</v>
      </c>
      <c r="V250" t="s">
        <v>1225</v>
      </c>
      <c r="W250" t="s">
        <v>5516</v>
      </c>
      <c r="X250" t="s">
        <v>429</v>
      </c>
      <c r="Y250" t="s">
        <v>5515</v>
      </c>
      <c r="AA250" t="s">
        <v>4142</v>
      </c>
      <c r="AB250" t="s">
        <v>720</v>
      </c>
      <c r="AC250" s="4">
        <v>38964</v>
      </c>
      <c r="AD250" t="s">
        <v>140</v>
      </c>
      <c r="AF250">
        <v>16623458544</v>
      </c>
      <c r="AH250" t="s">
        <v>5517</v>
      </c>
      <c r="AI250" t="s">
        <v>168</v>
      </c>
      <c r="AJ250" t="s">
        <v>725</v>
      </c>
      <c r="AK250" t="s">
        <v>2767</v>
      </c>
      <c r="AL250" t="s">
        <v>2768</v>
      </c>
      <c r="AM250" t="s">
        <v>728</v>
      </c>
      <c r="AN250" t="s">
        <v>729</v>
      </c>
      <c r="AO250" t="s">
        <v>730</v>
      </c>
      <c r="AP250" t="s">
        <v>720</v>
      </c>
      <c r="AQ250" s="4">
        <v>38930</v>
      </c>
      <c r="AR250" t="s">
        <v>140</v>
      </c>
      <c r="AT250">
        <v>16623854219</v>
      </c>
      <c r="AV250" t="s">
        <v>2769</v>
      </c>
      <c r="AW250" t="s">
        <v>732</v>
      </c>
      <c r="AZ250" t="s">
        <v>821</v>
      </c>
      <c r="BA250" t="s">
        <v>822</v>
      </c>
      <c r="BB250" t="s">
        <v>136</v>
      </c>
      <c r="BC250" t="s">
        <v>136</v>
      </c>
      <c r="BD250" t="s">
        <v>148</v>
      </c>
      <c r="BE250" t="s">
        <v>136</v>
      </c>
      <c r="BF250" t="s">
        <v>136</v>
      </c>
      <c r="BG250" t="s">
        <v>134</v>
      </c>
      <c r="BH250" t="s">
        <v>136</v>
      </c>
      <c r="BN250" t="s">
        <v>5518</v>
      </c>
      <c r="BO250" t="s">
        <v>5519</v>
      </c>
      <c r="BP250">
        <v>5</v>
      </c>
      <c r="BQ250">
        <v>5</v>
      </c>
      <c r="BR250">
        <v>5</v>
      </c>
      <c r="BS250" s="1">
        <v>44136</v>
      </c>
      <c r="BT250" s="1">
        <v>44287</v>
      </c>
      <c r="BU250" s="1">
        <v>44136</v>
      </c>
      <c r="BV250" s="1">
        <v>44287</v>
      </c>
      <c r="BW250" t="s">
        <v>136</v>
      </c>
      <c r="BX250">
        <v>39.96</v>
      </c>
      <c r="BY250">
        <v>0</v>
      </c>
      <c r="BZ250">
        <v>6.66</v>
      </c>
      <c r="CA250">
        <v>6.66</v>
      </c>
      <c r="CB250">
        <v>6.66</v>
      </c>
      <c r="CC250">
        <v>6.66</v>
      </c>
      <c r="CD250">
        <v>6.66</v>
      </c>
      <c r="CE250">
        <v>6.66</v>
      </c>
      <c r="CF250" t="str">
        <f>"8:00 AM"</f>
        <v>8:00 AM</v>
      </c>
      <c r="CG250" t="str">
        <f>"2:40 PM"</f>
        <v>2:40 PM</v>
      </c>
      <c r="CH250" s="5">
        <v>11.83</v>
      </c>
      <c r="CI250" t="s">
        <v>146</v>
      </c>
      <c r="CL250" t="s">
        <v>134</v>
      </c>
      <c r="CM250" t="s">
        <v>312</v>
      </c>
      <c r="CN250" t="s">
        <v>148</v>
      </c>
      <c r="CO250" t="s">
        <v>3032</v>
      </c>
      <c r="CP250" t="s">
        <v>149</v>
      </c>
      <c r="CQ250">
        <v>3</v>
      </c>
      <c r="CR250">
        <v>0</v>
      </c>
      <c r="CS250" t="s">
        <v>136</v>
      </c>
      <c r="CT250" t="s">
        <v>134</v>
      </c>
      <c r="CU250" t="s">
        <v>136</v>
      </c>
      <c r="CV250" t="s">
        <v>136</v>
      </c>
      <c r="CW250" t="s">
        <v>134</v>
      </c>
      <c r="CX250">
        <v>75</v>
      </c>
      <c r="CY250" t="s">
        <v>136</v>
      </c>
      <c r="CZ250" t="s">
        <v>136</v>
      </c>
      <c r="DA250" t="s">
        <v>136</v>
      </c>
      <c r="DB250" t="s">
        <v>136</v>
      </c>
      <c r="DC250" t="s">
        <v>136</v>
      </c>
      <c r="DD250" t="s">
        <v>136</v>
      </c>
      <c r="DF250" t="s">
        <v>5520</v>
      </c>
      <c r="DG250" t="s">
        <v>5515</v>
      </c>
      <c r="DH250" t="s">
        <v>4142</v>
      </c>
      <c r="DI250" t="s">
        <v>720</v>
      </c>
      <c r="DJ250" s="4">
        <v>38964</v>
      </c>
      <c r="DK250" t="s">
        <v>1247</v>
      </c>
      <c r="DL250" t="s">
        <v>136</v>
      </c>
      <c r="DM250">
        <v>1</v>
      </c>
      <c r="DN250" t="s">
        <v>5521</v>
      </c>
      <c r="DO250" t="s">
        <v>4142</v>
      </c>
      <c r="DP250" t="s">
        <v>720</v>
      </c>
      <c r="DQ250" t="str">
        <f>"38964"</f>
        <v>38964</v>
      </c>
      <c r="DR250" t="s">
        <v>1247</v>
      </c>
      <c r="DS250" t="s">
        <v>3034</v>
      </c>
      <c r="DT250">
        <v>1</v>
      </c>
      <c r="DU250">
        <v>5</v>
      </c>
      <c r="DV250" t="s">
        <v>134</v>
      </c>
      <c r="DW250" t="s">
        <v>134</v>
      </c>
      <c r="DX250" t="s">
        <v>134</v>
      </c>
      <c r="DY250" t="s">
        <v>136</v>
      </c>
      <c r="DZ250">
        <v>1</v>
      </c>
      <c r="EA250" t="s">
        <v>136</v>
      </c>
      <c r="EC250" s="5">
        <v>12.68</v>
      </c>
      <c r="ED250" s="5">
        <v>55</v>
      </c>
      <c r="EE250">
        <v>16623458544</v>
      </c>
      <c r="EF250" t="s">
        <v>5517</v>
      </c>
      <c r="EG250" t="s">
        <v>148</v>
      </c>
      <c r="EH250">
        <v>1</v>
      </c>
    </row>
    <row r="251" spans="1:138" ht="15" customHeight="1" x14ac:dyDescent="0.35">
      <c r="A251" t="s">
        <v>5522</v>
      </c>
      <c r="B251" t="s">
        <v>157</v>
      </c>
      <c r="C251" s="1">
        <v>44068.56066145833</v>
      </c>
      <c r="D251" s="1">
        <v>44118</v>
      </c>
      <c r="E251" t="s">
        <v>133</v>
      </c>
      <c r="F251" t="s">
        <v>136</v>
      </c>
      <c r="G251" t="s">
        <v>135</v>
      </c>
      <c r="H251" t="s">
        <v>136</v>
      </c>
      <c r="I251" t="s">
        <v>5523</v>
      </c>
      <c r="K251" t="s">
        <v>5524</v>
      </c>
      <c r="M251" t="s">
        <v>5525</v>
      </c>
      <c r="N251" t="s">
        <v>720</v>
      </c>
      <c r="O251" s="4">
        <v>38744</v>
      </c>
      <c r="P251" t="s">
        <v>140</v>
      </c>
      <c r="R251">
        <v>16628220519</v>
      </c>
      <c r="T251">
        <v>11251</v>
      </c>
      <c r="U251" t="s">
        <v>4684</v>
      </c>
      <c r="V251" t="s">
        <v>2235</v>
      </c>
      <c r="W251" t="s">
        <v>229</v>
      </c>
      <c r="X251" t="s">
        <v>164</v>
      </c>
      <c r="Y251" t="s">
        <v>5524</v>
      </c>
      <c r="AA251" t="s">
        <v>5525</v>
      </c>
      <c r="AB251" t="s">
        <v>720</v>
      </c>
      <c r="AC251" s="4">
        <v>38744</v>
      </c>
      <c r="AD251" t="s">
        <v>140</v>
      </c>
      <c r="AF251">
        <v>16628220519</v>
      </c>
      <c r="AH251" t="s">
        <v>5526</v>
      </c>
      <c r="AI251" t="s">
        <v>168</v>
      </c>
      <c r="AJ251" t="s">
        <v>814</v>
      </c>
      <c r="AK251" t="s">
        <v>815</v>
      </c>
      <c r="AL251" t="s">
        <v>816</v>
      </c>
      <c r="AM251" t="s">
        <v>817</v>
      </c>
      <c r="AO251" t="s">
        <v>818</v>
      </c>
      <c r="AP251" t="s">
        <v>720</v>
      </c>
      <c r="AQ251" s="4">
        <v>39114</v>
      </c>
      <c r="AR251" t="s">
        <v>140</v>
      </c>
      <c r="AT251">
        <v>16018475110</v>
      </c>
      <c r="AV251" t="s">
        <v>819</v>
      </c>
      <c r="AW251" t="s">
        <v>820</v>
      </c>
      <c r="AZ251" t="s">
        <v>334</v>
      </c>
      <c r="BA251" t="s">
        <v>335</v>
      </c>
      <c r="BB251" t="s">
        <v>136</v>
      </c>
      <c r="BC251" t="s">
        <v>136</v>
      </c>
      <c r="BD251" t="s">
        <v>148</v>
      </c>
      <c r="BE251" t="s">
        <v>136</v>
      </c>
      <c r="BF251" t="s">
        <v>136</v>
      </c>
      <c r="BG251" t="s">
        <v>134</v>
      </c>
      <c r="BH251" t="s">
        <v>136</v>
      </c>
      <c r="BN251" t="s">
        <v>5527</v>
      </c>
      <c r="BO251" t="s">
        <v>5528</v>
      </c>
      <c r="BP251">
        <v>7</v>
      </c>
      <c r="BQ251">
        <v>7</v>
      </c>
      <c r="BR251">
        <v>7</v>
      </c>
      <c r="BS251" s="1">
        <v>44136</v>
      </c>
      <c r="BT251" s="1">
        <v>44436</v>
      </c>
      <c r="BU251" s="1">
        <v>44136</v>
      </c>
      <c r="BV251" s="1">
        <v>44436</v>
      </c>
      <c r="BW251" t="s">
        <v>136</v>
      </c>
      <c r="BX251">
        <v>63</v>
      </c>
      <c r="BY251">
        <v>9</v>
      </c>
      <c r="BZ251">
        <v>9</v>
      </c>
      <c r="CA251">
        <v>9</v>
      </c>
      <c r="CB251">
        <v>9</v>
      </c>
      <c r="CC251">
        <v>9</v>
      </c>
      <c r="CD251">
        <v>9</v>
      </c>
      <c r="CE251">
        <v>9</v>
      </c>
      <c r="CF251" t="str">
        <f>"7:00 AM"</f>
        <v>7:00 AM</v>
      </c>
      <c r="CG251" t="str">
        <f>"5:00 PM"</f>
        <v>5:00 PM</v>
      </c>
      <c r="CH251" s="5">
        <v>11.83</v>
      </c>
      <c r="CI251" t="s">
        <v>146</v>
      </c>
      <c r="CL251" t="s">
        <v>136</v>
      </c>
      <c r="CM251" t="s">
        <v>147</v>
      </c>
      <c r="CN251" t="s">
        <v>148</v>
      </c>
      <c r="CO251" s="2" t="s">
        <v>5529</v>
      </c>
      <c r="CP251" t="s">
        <v>149</v>
      </c>
      <c r="CQ251">
        <v>0</v>
      </c>
      <c r="CR251">
        <v>0</v>
      </c>
      <c r="CS251" t="s">
        <v>136</v>
      </c>
      <c r="CT251" t="s">
        <v>136</v>
      </c>
      <c r="CU251" t="s">
        <v>136</v>
      </c>
      <c r="CV251" t="s">
        <v>136</v>
      </c>
      <c r="CW251" t="s">
        <v>134</v>
      </c>
      <c r="CX251">
        <v>30</v>
      </c>
      <c r="CY251" t="s">
        <v>134</v>
      </c>
      <c r="CZ251" t="s">
        <v>134</v>
      </c>
      <c r="DA251" t="s">
        <v>136</v>
      </c>
      <c r="DB251" t="s">
        <v>134</v>
      </c>
      <c r="DC251" t="s">
        <v>134</v>
      </c>
      <c r="DD251" t="s">
        <v>136</v>
      </c>
      <c r="DF251" t="s">
        <v>5530</v>
      </c>
      <c r="DG251" t="s">
        <v>5531</v>
      </c>
      <c r="DH251" t="s">
        <v>2625</v>
      </c>
      <c r="DI251" t="s">
        <v>720</v>
      </c>
      <c r="DJ251" s="4">
        <v>39159</v>
      </c>
      <c r="DK251" t="s">
        <v>2627</v>
      </c>
      <c r="DL251" t="s">
        <v>136</v>
      </c>
      <c r="DM251">
        <v>1</v>
      </c>
      <c r="DN251" t="s">
        <v>5532</v>
      </c>
      <c r="DO251" t="s">
        <v>5533</v>
      </c>
      <c r="DP251" t="s">
        <v>720</v>
      </c>
      <c r="DQ251" t="str">
        <f>"39159"</f>
        <v>39159</v>
      </c>
      <c r="DR251" t="s">
        <v>2627</v>
      </c>
      <c r="DS251" t="s">
        <v>952</v>
      </c>
      <c r="DT251">
        <v>1</v>
      </c>
      <c r="DU251">
        <v>7</v>
      </c>
      <c r="DV251" t="s">
        <v>136</v>
      </c>
      <c r="DW251" t="s">
        <v>136</v>
      </c>
      <c r="DX251" t="s">
        <v>134</v>
      </c>
      <c r="DY251" t="s">
        <v>136</v>
      </c>
      <c r="DZ251">
        <v>1</v>
      </c>
      <c r="EA251" t="s">
        <v>136</v>
      </c>
      <c r="EC251" s="5">
        <v>12.68</v>
      </c>
      <c r="ED251" s="5">
        <v>55</v>
      </c>
      <c r="EE251">
        <v>16628220519</v>
      </c>
      <c r="EF251" t="s">
        <v>5526</v>
      </c>
      <c r="EG251" t="s">
        <v>831</v>
      </c>
      <c r="EH251">
        <v>0</v>
      </c>
    </row>
    <row r="252" spans="1:138" ht="15" customHeight="1" x14ac:dyDescent="0.35">
      <c r="A252" t="s">
        <v>20435</v>
      </c>
      <c r="B252" t="s">
        <v>157</v>
      </c>
      <c r="C252" s="1">
        <v>44070.514136458332</v>
      </c>
      <c r="D252" s="1">
        <v>44118</v>
      </c>
      <c r="E252" t="s">
        <v>133</v>
      </c>
      <c r="F252" t="s">
        <v>136</v>
      </c>
      <c r="G252" t="s">
        <v>135</v>
      </c>
      <c r="H252" t="s">
        <v>136</v>
      </c>
      <c r="I252" t="s">
        <v>16382</v>
      </c>
      <c r="K252" t="s">
        <v>16383</v>
      </c>
      <c r="M252" t="s">
        <v>16384</v>
      </c>
      <c r="N252" t="s">
        <v>2818</v>
      </c>
      <c r="O252" s="4">
        <v>53011</v>
      </c>
      <c r="P252" t="s">
        <v>140</v>
      </c>
      <c r="R252">
        <v>19209482660</v>
      </c>
      <c r="T252">
        <v>112910</v>
      </c>
      <c r="U252" t="s">
        <v>16385</v>
      </c>
      <c r="V252" t="s">
        <v>347</v>
      </c>
      <c r="X252" t="s">
        <v>164</v>
      </c>
      <c r="Y252" t="s">
        <v>16383</v>
      </c>
      <c r="AA252" t="s">
        <v>16384</v>
      </c>
      <c r="AB252" t="s">
        <v>2818</v>
      </c>
      <c r="AC252" s="4">
        <v>53011</v>
      </c>
      <c r="AD252" t="s">
        <v>140</v>
      </c>
      <c r="AF252">
        <v>19209482660</v>
      </c>
      <c r="AH252" t="s">
        <v>148</v>
      </c>
      <c r="AI252" t="s">
        <v>168</v>
      </c>
      <c r="AJ252" t="s">
        <v>456</v>
      </c>
      <c r="AK252" t="s">
        <v>457</v>
      </c>
      <c r="AM252" t="s">
        <v>458</v>
      </c>
      <c r="AO252" t="s">
        <v>459</v>
      </c>
      <c r="AP252" t="s">
        <v>460</v>
      </c>
      <c r="AQ252" s="4">
        <v>73737</v>
      </c>
      <c r="AR252" t="s">
        <v>140</v>
      </c>
      <c r="AT252">
        <v>15802274747</v>
      </c>
      <c r="AV252" t="s">
        <v>461</v>
      </c>
      <c r="AW252" t="s">
        <v>462</v>
      </c>
      <c r="AZ252" t="s">
        <v>334</v>
      </c>
      <c r="BA252" t="s">
        <v>335</v>
      </c>
      <c r="BB252" t="s">
        <v>136</v>
      </c>
      <c r="BC252" t="s">
        <v>136</v>
      </c>
      <c r="BD252" t="s">
        <v>148</v>
      </c>
      <c r="BE252" t="s">
        <v>136</v>
      </c>
      <c r="BF252" t="s">
        <v>136</v>
      </c>
      <c r="BG252" t="s">
        <v>134</v>
      </c>
      <c r="BH252" t="s">
        <v>136</v>
      </c>
      <c r="BN252" t="s">
        <v>20436</v>
      </c>
      <c r="BO252" t="s">
        <v>20437</v>
      </c>
      <c r="BP252">
        <v>3</v>
      </c>
      <c r="BQ252">
        <v>3</v>
      </c>
      <c r="BR252">
        <v>3</v>
      </c>
      <c r="BS252" s="1">
        <v>44136</v>
      </c>
      <c r="BT252" s="1">
        <v>44316</v>
      </c>
      <c r="BU252" s="1">
        <v>44136</v>
      </c>
      <c r="BV252" s="1">
        <v>44316</v>
      </c>
      <c r="BW252" t="s">
        <v>136</v>
      </c>
      <c r="BX252">
        <v>40</v>
      </c>
      <c r="BY252">
        <v>0</v>
      </c>
      <c r="BZ252">
        <v>8</v>
      </c>
      <c r="CA252">
        <v>8</v>
      </c>
      <c r="CB252">
        <v>8</v>
      </c>
      <c r="CC252">
        <v>8</v>
      </c>
      <c r="CD252">
        <v>8</v>
      </c>
      <c r="CE252">
        <v>0</v>
      </c>
      <c r="CF252" t="str">
        <f>"8:00 AM"</f>
        <v>8:00 AM</v>
      </c>
      <c r="CG252" t="str">
        <f>"5:00 PM"</f>
        <v>5:00 PM</v>
      </c>
      <c r="CH252" s="5">
        <v>11.71</v>
      </c>
      <c r="CI252" t="s">
        <v>146</v>
      </c>
      <c r="CL252" t="s">
        <v>136</v>
      </c>
      <c r="CM252" t="s">
        <v>312</v>
      </c>
      <c r="CN252" t="s">
        <v>148</v>
      </c>
      <c r="CO252" t="s">
        <v>465</v>
      </c>
      <c r="CP252" t="s">
        <v>149</v>
      </c>
      <c r="CQ252">
        <v>3</v>
      </c>
      <c r="CR252">
        <v>0</v>
      </c>
      <c r="CS252" t="s">
        <v>136</v>
      </c>
      <c r="CT252" t="s">
        <v>134</v>
      </c>
      <c r="CU252" t="s">
        <v>136</v>
      </c>
      <c r="CV252" t="s">
        <v>134</v>
      </c>
      <c r="CW252" t="s">
        <v>134</v>
      </c>
      <c r="CX252">
        <v>75</v>
      </c>
      <c r="CY252" t="s">
        <v>134</v>
      </c>
      <c r="CZ252" t="s">
        <v>134</v>
      </c>
      <c r="DA252" t="s">
        <v>134</v>
      </c>
      <c r="DB252" t="s">
        <v>136</v>
      </c>
      <c r="DC252" t="s">
        <v>134</v>
      </c>
      <c r="DD252" t="s">
        <v>136</v>
      </c>
      <c r="DF252" t="s">
        <v>466</v>
      </c>
      <c r="DG252" t="s">
        <v>20438</v>
      </c>
      <c r="DH252" t="s">
        <v>20439</v>
      </c>
      <c r="DI252" t="s">
        <v>139</v>
      </c>
      <c r="DJ252" s="4">
        <v>34737</v>
      </c>
      <c r="DK252" t="s">
        <v>1253</v>
      </c>
      <c r="DL252" t="s">
        <v>136</v>
      </c>
      <c r="DM252">
        <v>1</v>
      </c>
      <c r="DN252" t="s">
        <v>16387</v>
      </c>
      <c r="DO252" t="s">
        <v>16388</v>
      </c>
      <c r="DP252" t="s">
        <v>139</v>
      </c>
      <c r="DQ252" t="str">
        <f>"34737"</f>
        <v>34737</v>
      </c>
      <c r="DR252" t="s">
        <v>1253</v>
      </c>
      <c r="DS252" t="s">
        <v>551</v>
      </c>
      <c r="DT252">
        <v>2</v>
      </c>
      <c r="DU252">
        <v>6</v>
      </c>
      <c r="DV252" t="s">
        <v>134</v>
      </c>
      <c r="DW252" t="s">
        <v>134</v>
      </c>
      <c r="DX252" t="s">
        <v>134</v>
      </c>
      <c r="DY252" t="s">
        <v>136</v>
      </c>
      <c r="DZ252">
        <v>1</v>
      </c>
      <c r="EA252" t="s">
        <v>136</v>
      </c>
      <c r="EC252" s="5">
        <v>12.68</v>
      </c>
      <c r="ED252" s="5">
        <v>55</v>
      </c>
      <c r="EE252">
        <v>19209482660</v>
      </c>
      <c r="EF252" t="s">
        <v>16389</v>
      </c>
      <c r="EG252" t="s">
        <v>148</v>
      </c>
      <c r="EH252">
        <v>0</v>
      </c>
    </row>
    <row r="253" spans="1:138" ht="15" customHeight="1" x14ac:dyDescent="0.35">
      <c r="A253" t="s">
        <v>10827</v>
      </c>
      <c r="B253" t="s">
        <v>833</v>
      </c>
      <c r="C253" s="1">
        <v>44078.634454398147</v>
      </c>
      <c r="D253" s="1">
        <v>44118</v>
      </c>
      <c r="E253" t="s">
        <v>133</v>
      </c>
      <c r="F253" t="s">
        <v>134</v>
      </c>
      <c r="G253" t="s">
        <v>135</v>
      </c>
      <c r="H253" t="s">
        <v>136</v>
      </c>
      <c r="I253" t="s">
        <v>10828</v>
      </c>
      <c r="K253" t="s">
        <v>3543</v>
      </c>
      <c r="M253" t="s">
        <v>520</v>
      </c>
      <c r="N253" t="s">
        <v>139</v>
      </c>
      <c r="O253" s="4">
        <v>34266</v>
      </c>
      <c r="P253" t="s">
        <v>140</v>
      </c>
      <c r="R253">
        <v>18632318067</v>
      </c>
      <c r="T253">
        <v>11</v>
      </c>
      <c r="U253" t="s">
        <v>3545</v>
      </c>
      <c r="V253" t="s">
        <v>163</v>
      </c>
      <c r="W253" t="s">
        <v>3549</v>
      </c>
      <c r="X253" t="s">
        <v>10829</v>
      </c>
      <c r="Y253" t="s">
        <v>3543</v>
      </c>
      <c r="AA253" t="s">
        <v>520</v>
      </c>
      <c r="AB253" t="s">
        <v>139</v>
      </c>
      <c r="AC253" s="4">
        <v>34266</v>
      </c>
      <c r="AD253" t="s">
        <v>140</v>
      </c>
      <c r="AF253">
        <v>18634910137</v>
      </c>
      <c r="AH253" t="s">
        <v>10830</v>
      </c>
      <c r="AI253" t="s">
        <v>149</v>
      </c>
      <c r="AJ253" t="s">
        <v>3545</v>
      </c>
      <c r="AK253" t="s">
        <v>163</v>
      </c>
      <c r="AL253" t="s">
        <v>6398</v>
      </c>
      <c r="AM253" t="s">
        <v>3543</v>
      </c>
      <c r="AO253" t="s">
        <v>520</v>
      </c>
      <c r="AP253" t="s">
        <v>139</v>
      </c>
      <c r="AQ253" s="4">
        <v>34266</v>
      </c>
      <c r="AR253" t="s">
        <v>140</v>
      </c>
      <c r="AS253" t="s">
        <v>139</v>
      </c>
      <c r="AZ253" t="s">
        <v>175</v>
      </c>
      <c r="BA253" t="s">
        <v>176</v>
      </c>
      <c r="BB253" t="s">
        <v>134</v>
      </c>
      <c r="BC253" t="s">
        <v>134</v>
      </c>
      <c r="BD253" t="s">
        <v>134</v>
      </c>
      <c r="BE253" t="s">
        <v>134</v>
      </c>
      <c r="BF253" t="s">
        <v>136</v>
      </c>
      <c r="BG253" t="s">
        <v>134</v>
      </c>
      <c r="BH253" t="s">
        <v>136</v>
      </c>
      <c r="BN253" t="s">
        <v>10831</v>
      </c>
      <c r="BO253" t="s">
        <v>1585</v>
      </c>
      <c r="BP253">
        <v>189</v>
      </c>
      <c r="BQ253">
        <v>189</v>
      </c>
      <c r="BR253">
        <v>161</v>
      </c>
      <c r="BS253" s="1">
        <v>44145</v>
      </c>
      <c r="BT253" s="1">
        <v>44346</v>
      </c>
      <c r="BU253" s="1">
        <v>44145</v>
      </c>
      <c r="BV253" s="1">
        <v>44346</v>
      </c>
      <c r="BW253" t="s">
        <v>136</v>
      </c>
      <c r="BX253">
        <v>36</v>
      </c>
      <c r="BY253">
        <v>0</v>
      </c>
      <c r="BZ253">
        <v>6</v>
      </c>
      <c r="CA253">
        <v>6</v>
      </c>
      <c r="CB253">
        <v>6</v>
      </c>
      <c r="CC253">
        <v>6</v>
      </c>
      <c r="CD253">
        <v>6</v>
      </c>
      <c r="CE253">
        <v>6</v>
      </c>
      <c r="CF253" t="str">
        <f>"7:00 AM"</f>
        <v>7:00 AM</v>
      </c>
      <c r="CG253" t="str">
        <f>"2:00 PM"</f>
        <v>2:00 PM</v>
      </c>
      <c r="CH253" s="5">
        <v>11.71</v>
      </c>
      <c r="CI253" t="s">
        <v>146</v>
      </c>
      <c r="CL253" t="s">
        <v>134</v>
      </c>
      <c r="CM253" t="s">
        <v>147</v>
      </c>
      <c r="CN253" t="s">
        <v>148</v>
      </c>
      <c r="CO253" s="2" t="s">
        <v>10832</v>
      </c>
      <c r="CP253" t="s">
        <v>149</v>
      </c>
      <c r="CQ253">
        <v>0</v>
      </c>
      <c r="CR253">
        <v>0</v>
      </c>
      <c r="CS253" t="s">
        <v>136</v>
      </c>
      <c r="CT253" t="s">
        <v>136</v>
      </c>
      <c r="CU253" t="s">
        <v>136</v>
      </c>
      <c r="CV253" t="s">
        <v>136</v>
      </c>
      <c r="CW253" t="s">
        <v>134</v>
      </c>
      <c r="CX253">
        <v>100</v>
      </c>
      <c r="CY253" t="s">
        <v>134</v>
      </c>
      <c r="CZ253" t="s">
        <v>134</v>
      </c>
      <c r="DA253" t="s">
        <v>134</v>
      </c>
      <c r="DB253" t="s">
        <v>134</v>
      </c>
      <c r="DC253" t="s">
        <v>134</v>
      </c>
      <c r="DD253" t="s">
        <v>136</v>
      </c>
      <c r="DF253" t="s">
        <v>180</v>
      </c>
      <c r="DG253" t="s">
        <v>2335</v>
      </c>
      <c r="DH253" t="s">
        <v>520</v>
      </c>
      <c r="DI253" t="s">
        <v>139</v>
      </c>
      <c r="DJ253" s="4">
        <v>34266</v>
      </c>
      <c r="DK253" t="s">
        <v>521</v>
      </c>
      <c r="DL253" t="s">
        <v>136</v>
      </c>
      <c r="DM253">
        <v>111</v>
      </c>
      <c r="DN253" s="2" t="s">
        <v>10833</v>
      </c>
      <c r="DO253" t="s">
        <v>520</v>
      </c>
      <c r="DP253" t="s">
        <v>139</v>
      </c>
      <c r="DQ253" t="str">
        <f>"34266"</f>
        <v>34266</v>
      </c>
      <c r="DR253" t="s">
        <v>521</v>
      </c>
      <c r="DS253" s="2" t="s">
        <v>10834</v>
      </c>
      <c r="DT253">
        <v>22</v>
      </c>
      <c r="DU253">
        <v>163</v>
      </c>
      <c r="DV253" t="s">
        <v>134</v>
      </c>
      <c r="DW253" t="s">
        <v>134</v>
      </c>
      <c r="DX253" t="s">
        <v>134</v>
      </c>
      <c r="DY253" t="s">
        <v>134</v>
      </c>
      <c r="DZ253">
        <v>23</v>
      </c>
      <c r="EA253" t="s">
        <v>136</v>
      </c>
      <c r="EC253" s="5">
        <v>12.68</v>
      </c>
      <c r="ED253" s="5">
        <v>55</v>
      </c>
      <c r="EE253">
        <v>18634910137</v>
      </c>
      <c r="EF253" t="s">
        <v>148</v>
      </c>
      <c r="EG253" t="s">
        <v>524</v>
      </c>
      <c r="EH253">
        <v>9</v>
      </c>
    </row>
    <row r="254" spans="1:138" ht="15" customHeight="1" x14ac:dyDescent="0.35">
      <c r="A254" t="s">
        <v>26123</v>
      </c>
      <c r="B254" t="s">
        <v>157</v>
      </c>
      <c r="C254" s="1">
        <v>44091.479960532408</v>
      </c>
      <c r="D254" s="1">
        <v>44118</v>
      </c>
      <c r="E254" t="s">
        <v>133</v>
      </c>
      <c r="F254" t="s">
        <v>134</v>
      </c>
      <c r="G254" t="s">
        <v>135</v>
      </c>
      <c r="H254" t="s">
        <v>136</v>
      </c>
      <c r="I254" t="s">
        <v>26124</v>
      </c>
      <c r="K254" t="s">
        <v>26125</v>
      </c>
      <c r="L254" t="s">
        <v>148</v>
      </c>
      <c r="M254" t="s">
        <v>7706</v>
      </c>
      <c r="N254" t="s">
        <v>161</v>
      </c>
      <c r="O254" s="4">
        <v>31775</v>
      </c>
      <c r="P254" t="s">
        <v>140</v>
      </c>
      <c r="R254">
        <v>12295283022</v>
      </c>
      <c r="T254">
        <v>115</v>
      </c>
      <c r="U254" t="s">
        <v>26126</v>
      </c>
      <c r="V254" t="s">
        <v>26127</v>
      </c>
      <c r="X254" t="s">
        <v>164</v>
      </c>
      <c r="Y254" t="s">
        <v>26125</v>
      </c>
      <c r="AA254" t="s">
        <v>7706</v>
      </c>
      <c r="AB254" t="s">
        <v>161</v>
      </c>
      <c r="AC254" s="4">
        <v>31775</v>
      </c>
      <c r="AD254" t="s">
        <v>140</v>
      </c>
      <c r="AE254" t="s">
        <v>841</v>
      </c>
      <c r="AF254">
        <v>12295283022</v>
      </c>
      <c r="AH254" t="s">
        <v>26128</v>
      </c>
      <c r="AI254" t="s">
        <v>168</v>
      </c>
      <c r="AJ254" t="s">
        <v>843</v>
      </c>
      <c r="AK254" t="s">
        <v>844</v>
      </c>
      <c r="AL254" t="s">
        <v>845</v>
      </c>
      <c r="AM254" t="s">
        <v>846</v>
      </c>
      <c r="AO254" t="s">
        <v>847</v>
      </c>
      <c r="AP254" t="s">
        <v>161</v>
      </c>
      <c r="AQ254" s="4">
        <v>31636</v>
      </c>
      <c r="AR254" t="s">
        <v>140</v>
      </c>
      <c r="AT254">
        <v>12295596879</v>
      </c>
      <c r="AV254" t="s">
        <v>848</v>
      </c>
      <c r="AW254" t="s">
        <v>849</v>
      </c>
      <c r="AZ254" t="s">
        <v>175</v>
      </c>
      <c r="BA254" t="s">
        <v>176</v>
      </c>
      <c r="BB254" t="s">
        <v>134</v>
      </c>
      <c r="BC254" t="s">
        <v>134</v>
      </c>
      <c r="BD254" t="s">
        <v>134</v>
      </c>
      <c r="BE254" t="s">
        <v>134</v>
      </c>
      <c r="BF254" t="s">
        <v>136</v>
      </c>
      <c r="BG254" t="s">
        <v>134</v>
      </c>
      <c r="BH254" t="s">
        <v>136</v>
      </c>
      <c r="BN254" t="s">
        <v>26129</v>
      </c>
      <c r="BO254" t="s">
        <v>2634</v>
      </c>
      <c r="BP254">
        <v>50</v>
      </c>
      <c r="BQ254">
        <v>50</v>
      </c>
      <c r="BR254">
        <v>50</v>
      </c>
      <c r="BS254" s="1">
        <v>44151</v>
      </c>
      <c r="BT254" s="1">
        <v>44216</v>
      </c>
      <c r="BU254" s="1">
        <v>44151</v>
      </c>
      <c r="BV254" s="1">
        <v>44216</v>
      </c>
      <c r="BW254" t="s">
        <v>136</v>
      </c>
      <c r="BX254">
        <v>40</v>
      </c>
      <c r="BY254">
        <v>0</v>
      </c>
      <c r="BZ254">
        <v>7</v>
      </c>
      <c r="CA254">
        <v>7</v>
      </c>
      <c r="CB254">
        <v>7</v>
      </c>
      <c r="CC254">
        <v>7</v>
      </c>
      <c r="CD254">
        <v>7</v>
      </c>
      <c r="CE254">
        <v>5</v>
      </c>
      <c r="CF254" t="str">
        <f>"7:00 AM"</f>
        <v>7:00 AM</v>
      </c>
      <c r="CG254" t="str">
        <f>"3:00 PM"</f>
        <v>3:00 PM</v>
      </c>
      <c r="CH254" s="5">
        <v>11.71</v>
      </c>
      <c r="CI254" t="s">
        <v>146</v>
      </c>
      <c r="CJ254">
        <v>1</v>
      </c>
      <c r="CK254" t="s">
        <v>26130</v>
      </c>
      <c r="CL254" t="s">
        <v>134</v>
      </c>
      <c r="CM254" t="s">
        <v>147</v>
      </c>
      <c r="CN254" t="s">
        <v>148</v>
      </c>
      <c r="CO254" t="s">
        <v>4284</v>
      </c>
      <c r="CP254" t="s">
        <v>149</v>
      </c>
      <c r="CQ254">
        <v>3</v>
      </c>
      <c r="CR254">
        <v>0</v>
      </c>
      <c r="CS254" t="s">
        <v>136</v>
      </c>
      <c r="CT254" t="s">
        <v>136</v>
      </c>
      <c r="CU254" t="s">
        <v>136</v>
      </c>
      <c r="CV254" t="s">
        <v>134</v>
      </c>
      <c r="CW254" t="s">
        <v>134</v>
      </c>
      <c r="CX254">
        <v>55</v>
      </c>
      <c r="CY254" t="s">
        <v>134</v>
      </c>
      <c r="CZ254" t="s">
        <v>134</v>
      </c>
      <c r="DA254" t="s">
        <v>134</v>
      </c>
      <c r="DB254" t="s">
        <v>134</v>
      </c>
      <c r="DC254" t="s">
        <v>134</v>
      </c>
      <c r="DD254" t="s">
        <v>136</v>
      </c>
      <c r="DF254" t="s">
        <v>26131</v>
      </c>
      <c r="DG254" t="s">
        <v>26132</v>
      </c>
      <c r="DH254" t="s">
        <v>21065</v>
      </c>
      <c r="DI254" t="s">
        <v>161</v>
      </c>
      <c r="DJ254" s="4">
        <v>31768</v>
      </c>
      <c r="DK254" t="s">
        <v>15600</v>
      </c>
      <c r="DL254" t="s">
        <v>134</v>
      </c>
      <c r="DM254">
        <v>17</v>
      </c>
      <c r="DN254" t="s">
        <v>26133</v>
      </c>
      <c r="DO254" t="s">
        <v>21065</v>
      </c>
      <c r="DP254" t="s">
        <v>161</v>
      </c>
      <c r="DQ254" t="str">
        <f>"31768"</f>
        <v>31768</v>
      </c>
      <c r="DR254" t="s">
        <v>15600</v>
      </c>
      <c r="DS254" t="s">
        <v>497</v>
      </c>
      <c r="DT254">
        <v>2</v>
      </c>
      <c r="DU254">
        <v>40</v>
      </c>
      <c r="DV254" t="s">
        <v>136</v>
      </c>
      <c r="DW254" t="s">
        <v>136</v>
      </c>
      <c r="DX254" t="s">
        <v>134</v>
      </c>
      <c r="DY254" t="s">
        <v>134</v>
      </c>
      <c r="DZ254">
        <v>2</v>
      </c>
      <c r="EA254" t="s">
        <v>136</v>
      </c>
      <c r="EC254" s="5">
        <v>12.68</v>
      </c>
      <c r="ED254" s="5">
        <v>55</v>
      </c>
      <c r="EE254">
        <v>12295283022</v>
      </c>
      <c r="EF254" t="s">
        <v>26128</v>
      </c>
      <c r="EG254" t="s">
        <v>148</v>
      </c>
      <c r="EH254">
        <v>23</v>
      </c>
    </row>
    <row r="255" spans="1:138" ht="15" customHeight="1" x14ac:dyDescent="0.35">
      <c r="A255" t="s">
        <v>14253</v>
      </c>
      <c r="B255" t="s">
        <v>157</v>
      </c>
      <c r="C255" s="1">
        <v>44082.650165740743</v>
      </c>
      <c r="D255" s="1">
        <v>44118</v>
      </c>
      <c r="E255" t="s">
        <v>133</v>
      </c>
      <c r="F255" t="s">
        <v>134</v>
      </c>
      <c r="G255" t="s">
        <v>135</v>
      </c>
      <c r="H255" t="s">
        <v>136</v>
      </c>
      <c r="I255" t="s">
        <v>14254</v>
      </c>
      <c r="K255" t="s">
        <v>14255</v>
      </c>
      <c r="M255" t="s">
        <v>152</v>
      </c>
      <c r="N255" t="s">
        <v>139</v>
      </c>
      <c r="O255" s="4">
        <v>33852</v>
      </c>
      <c r="P255" t="s">
        <v>140</v>
      </c>
      <c r="R255">
        <v>18634410888</v>
      </c>
      <c r="T255">
        <v>115115</v>
      </c>
      <c r="U255" t="s">
        <v>11710</v>
      </c>
      <c r="V255" t="s">
        <v>14256</v>
      </c>
      <c r="X255" t="s">
        <v>164</v>
      </c>
      <c r="Y255" t="s">
        <v>14255</v>
      </c>
      <c r="AA255" t="s">
        <v>152</v>
      </c>
      <c r="AB255" t="s">
        <v>139</v>
      </c>
      <c r="AC255" s="4">
        <v>33825</v>
      </c>
      <c r="AD255" t="s">
        <v>140</v>
      </c>
      <c r="AF255">
        <v>18634655550</v>
      </c>
      <c r="AH255" t="s">
        <v>2325</v>
      </c>
      <c r="AI255" t="s">
        <v>168</v>
      </c>
      <c r="AJ255" t="s">
        <v>4942</v>
      </c>
      <c r="AK255" t="s">
        <v>4943</v>
      </c>
      <c r="AM255" t="s">
        <v>4944</v>
      </c>
      <c r="AO255" t="s">
        <v>152</v>
      </c>
      <c r="AP255" t="s">
        <v>139</v>
      </c>
      <c r="AQ255" s="4">
        <v>33852</v>
      </c>
      <c r="AR255" t="s">
        <v>140</v>
      </c>
      <c r="AS255" t="s">
        <v>4945</v>
      </c>
      <c r="AT255">
        <v>18634655550</v>
      </c>
      <c r="AV255" t="s">
        <v>4946</v>
      </c>
      <c r="AW255" t="s">
        <v>2330</v>
      </c>
      <c r="AZ255" t="s">
        <v>175</v>
      </c>
      <c r="BA255" t="s">
        <v>176</v>
      </c>
      <c r="BB255" t="s">
        <v>134</v>
      </c>
      <c r="BC255" t="s">
        <v>134</v>
      </c>
      <c r="BD255" t="s">
        <v>134</v>
      </c>
      <c r="BE255" t="s">
        <v>134</v>
      </c>
      <c r="BF255" t="s">
        <v>136</v>
      </c>
      <c r="BG255" t="s">
        <v>134</v>
      </c>
      <c r="BH255" t="s">
        <v>136</v>
      </c>
      <c r="BN255" t="s">
        <v>14257</v>
      </c>
      <c r="BO255" t="s">
        <v>6615</v>
      </c>
      <c r="BP255">
        <v>31</v>
      </c>
      <c r="BQ255">
        <v>31</v>
      </c>
      <c r="BR255">
        <v>31</v>
      </c>
      <c r="BS255" s="1">
        <v>44150</v>
      </c>
      <c r="BT255" s="1">
        <v>44352</v>
      </c>
      <c r="BU255" s="1">
        <v>44150</v>
      </c>
      <c r="BV255" s="1">
        <v>44352</v>
      </c>
      <c r="BW255" t="s">
        <v>136</v>
      </c>
      <c r="BX255">
        <v>36</v>
      </c>
      <c r="BY255">
        <v>0</v>
      </c>
      <c r="BZ255">
        <v>6</v>
      </c>
      <c r="CA255">
        <v>6</v>
      </c>
      <c r="CB255">
        <v>6</v>
      </c>
      <c r="CC255">
        <v>6</v>
      </c>
      <c r="CD255">
        <v>6</v>
      </c>
      <c r="CE255">
        <v>6</v>
      </c>
      <c r="CF255" t="str">
        <f>"7:30 AM"</f>
        <v>7:30 AM</v>
      </c>
      <c r="CG255" t="str">
        <f>"1:30 PM"</f>
        <v>1:30 PM</v>
      </c>
      <c r="CH255" s="5">
        <v>11.71</v>
      </c>
      <c r="CI255" t="s">
        <v>146</v>
      </c>
      <c r="CJ255">
        <v>0.9</v>
      </c>
      <c r="CK255" t="s">
        <v>6616</v>
      </c>
      <c r="CL255" t="s">
        <v>134</v>
      </c>
      <c r="CM255" t="s">
        <v>147</v>
      </c>
      <c r="CN255" t="s">
        <v>148</v>
      </c>
      <c r="CO255" t="s">
        <v>2333</v>
      </c>
      <c r="CP255" t="s">
        <v>149</v>
      </c>
      <c r="CQ255">
        <v>1</v>
      </c>
      <c r="CR255">
        <v>0</v>
      </c>
      <c r="CS255" t="s">
        <v>136</v>
      </c>
      <c r="CT255" t="s">
        <v>136</v>
      </c>
      <c r="CU255" t="s">
        <v>136</v>
      </c>
      <c r="CV255" t="s">
        <v>136</v>
      </c>
      <c r="CW255" t="s">
        <v>134</v>
      </c>
      <c r="CX255">
        <v>100</v>
      </c>
      <c r="CY255" t="s">
        <v>134</v>
      </c>
      <c r="CZ255" t="s">
        <v>134</v>
      </c>
      <c r="DA255" t="s">
        <v>134</v>
      </c>
      <c r="DB255" t="s">
        <v>134</v>
      </c>
      <c r="DC255" t="s">
        <v>134</v>
      </c>
      <c r="DD255" t="s">
        <v>136</v>
      </c>
      <c r="DF255" t="s">
        <v>2334</v>
      </c>
      <c r="DG255" t="s">
        <v>6617</v>
      </c>
      <c r="DH255" t="s">
        <v>6618</v>
      </c>
      <c r="DI255" t="s">
        <v>139</v>
      </c>
      <c r="DJ255" s="4">
        <v>33852</v>
      </c>
      <c r="DK255" t="s">
        <v>153</v>
      </c>
      <c r="DL255" t="s">
        <v>134</v>
      </c>
      <c r="DM255">
        <v>165</v>
      </c>
      <c r="DN255" t="s">
        <v>14258</v>
      </c>
      <c r="DO255" t="s">
        <v>152</v>
      </c>
      <c r="DP255" t="s">
        <v>139</v>
      </c>
      <c r="DQ255" t="str">
        <f>"33852"</f>
        <v>33852</v>
      </c>
      <c r="DR255" t="s">
        <v>153</v>
      </c>
      <c r="DS255" t="s">
        <v>497</v>
      </c>
      <c r="DT255">
        <v>1</v>
      </c>
      <c r="DU255">
        <v>12</v>
      </c>
      <c r="DV255" t="s">
        <v>134</v>
      </c>
      <c r="DW255" t="s">
        <v>134</v>
      </c>
      <c r="DX255" t="s">
        <v>134</v>
      </c>
      <c r="DY255" t="s">
        <v>134</v>
      </c>
      <c r="DZ255">
        <v>3</v>
      </c>
      <c r="EA255" t="s">
        <v>136</v>
      </c>
      <c r="EC255" s="5">
        <v>12.68</v>
      </c>
      <c r="ED255" s="5">
        <v>55</v>
      </c>
      <c r="EE255">
        <v>18634410888</v>
      </c>
      <c r="EF255" t="s">
        <v>14259</v>
      </c>
      <c r="EG255" t="s">
        <v>148</v>
      </c>
      <c r="EH255">
        <v>1</v>
      </c>
    </row>
    <row r="256" spans="1:138" ht="15" customHeight="1" x14ac:dyDescent="0.35">
      <c r="A256" t="s">
        <v>22373</v>
      </c>
      <c r="B256" t="s">
        <v>157</v>
      </c>
      <c r="C256" s="1">
        <v>44091.824821064816</v>
      </c>
      <c r="D256" s="1">
        <v>44118</v>
      </c>
      <c r="E256" t="s">
        <v>133</v>
      </c>
      <c r="F256" t="s">
        <v>134</v>
      </c>
      <c r="G256" t="s">
        <v>135</v>
      </c>
      <c r="H256" t="s">
        <v>136</v>
      </c>
      <c r="I256" t="s">
        <v>22374</v>
      </c>
      <c r="K256" t="s">
        <v>9604</v>
      </c>
      <c r="M256" t="s">
        <v>9601</v>
      </c>
      <c r="N256" t="s">
        <v>395</v>
      </c>
      <c r="O256" s="4">
        <v>93908</v>
      </c>
      <c r="P256" t="s">
        <v>140</v>
      </c>
      <c r="R256">
        <v>18317519784</v>
      </c>
      <c r="T256">
        <v>1151</v>
      </c>
      <c r="U256" t="s">
        <v>22375</v>
      </c>
      <c r="V256" t="s">
        <v>22376</v>
      </c>
      <c r="W256" t="s">
        <v>22377</v>
      </c>
      <c r="X256" t="s">
        <v>429</v>
      </c>
      <c r="Y256" t="s">
        <v>22374</v>
      </c>
      <c r="Z256" t="s">
        <v>9604</v>
      </c>
      <c r="AA256" t="s">
        <v>9601</v>
      </c>
      <c r="AB256" t="s">
        <v>395</v>
      </c>
      <c r="AC256" s="4">
        <v>93908</v>
      </c>
      <c r="AD256" t="s">
        <v>140</v>
      </c>
      <c r="AF256">
        <v>18317519784</v>
      </c>
      <c r="AH256" t="s">
        <v>9605</v>
      </c>
      <c r="AI256" t="s">
        <v>226</v>
      </c>
      <c r="AJ256" t="s">
        <v>401</v>
      </c>
      <c r="AK256" t="s">
        <v>402</v>
      </c>
      <c r="AL256" t="s">
        <v>403</v>
      </c>
      <c r="AM256" t="s">
        <v>404</v>
      </c>
      <c r="AO256" t="s">
        <v>405</v>
      </c>
      <c r="AP256" t="s">
        <v>395</v>
      </c>
      <c r="AQ256" s="4">
        <v>92106</v>
      </c>
      <c r="AR256" t="s">
        <v>140</v>
      </c>
      <c r="AT256">
        <v>16192696164</v>
      </c>
      <c r="AV256" t="s">
        <v>406</v>
      </c>
      <c r="AW256" t="s">
        <v>407</v>
      </c>
      <c r="AX256" t="s">
        <v>395</v>
      </c>
      <c r="AY256" t="s">
        <v>408</v>
      </c>
      <c r="AZ256" t="s">
        <v>175</v>
      </c>
      <c r="BA256" t="s">
        <v>176</v>
      </c>
      <c r="BB256" t="s">
        <v>134</v>
      </c>
      <c r="BC256" t="s">
        <v>134</v>
      </c>
      <c r="BD256" t="s">
        <v>134</v>
      </c>
      <c r="BE256" t="s">
        <v>134</v>
      </c>
      <c r="BF256" t="s">
        <v>136</v>
      </c>
      <c r="BG256" t="s">
        <v>134</v>
      </c>
      <c r="BH256" t="s">
        <v>136</v>
      </c>
      <c r="BN256" t="s">
        <v>22378</v>
      </c>
      <c r="BO256" t="s">
        <v>1326</v>
      </c>
      <c r="BP256">
        <v>80</v>
      </c>
      <c r="BQ256">
        <v>35</v>
      </c>
      <c r="BR256">
        <v>35</v>
      </c>
      <c r="BS256" s="1">
        <v>44136</v>
      </c>
      <c r="BT256" s="1">
        <v>44296</v>
      </c>
      <c r="BU256" s="1">
        <v>44136</v>
      </c>
      <c r="BV256" s="1">
        <v>44296</v>
      </c>
      <c r="BW256" t="s">
        <v>136</v>
      </c>
      <c r="BX256">
        <v>36</v>
      </c>
      <c r="BY256">
        <v>0</v>
      </c>
      <c r="BZ256">
        <v>6</v>
      </c>
      <c r="CA256">
        <v>6</v>
      </c>
      <c r="CB256">
        <v>6</v>
      </c>
      <c r="CC256">
        <v>6</v>
      </c>
      <c r="CD256">
        <v>6</v>
      </c>
      <c r="CE256">
        <v>6</v>
      </c>
      <c r="CF256" t="str">
        <f>"6:00 AM"</f>
        <v>6:00 AM</v>
      </c>
      <c r="CG256" t="str">
        <f>"12:30 PM"</f>
        <v>12:30 PM</v>
      </c>
      <c r="CH256" s="5">
        <v>12.91</v>
      </c>
      <c r="CI256" t="s">
        <v>146</v>
      </c>
      <c r="CL256" t="s">
        <v>136</v>
      </c>
      <c r="CM256" t="s">
        <v>147</v>
      </c>
      <c r="CN256" t="s">
        <v>148</v>
      </c>
      <c r="CO256" s="2" t="s">
        <v>9608</v>
      </c>
      <c r="CP256" t="s">
        <v>149</v>
      </c>
      <c r="CQ256">
        <v>1</v>
      </c>
      <c r="CR256">
        <v>0</v>
      </c>
      <c r="CS256" t="s">
        <v>136</v>
      </c>
      <c r="CT256" t="s">
        <v>136</v>
      </c>
      <c r="CU256" t="s">
        <v>136</v>
      </c>
      <c r="CV256" t="s">
        <v>134</v>
      </c>
      <c r="CW256" t="s">
        <v>134</v>
      </c>
      <c r="CX256">
        <v>50</v>
      </c>
      <c r="CY256" t="s">
        <v>134</v>
      </c>
      <c r="CZ256" t="s">
        <v>136</v>
      </c>
      <c r="DA256" t="s">
        <v>136</v>
      </c>
      <c r="DB256" t="s">
        <v>134</v>
      </c>
      <c r="DC256" t="s">
        <v>134</v>
      </c>
      <c r="DD256" t="s">
        <v>136</v>
      </c>
      <c r="DF256" s="2" t="s">
        <v>22379</v>
      </c>
      <c r="DG256" t="s">
        <v>22380</v>
      </c>
      <c r="DH256" t="s">
        <v>9612</v>
      </c>
      <c r="DI256" t="s">
        <v>416</v>
      </c>
      <c r="DJ256" s="4">
        <v>85364</v>
      </c>
      <c r="DK256" t="s">
        <v>417</v>
      </c>
      <c r="DL256" t="s">
        <v>134</v>
      </c>
      <c r="DM256">
        <v>17</v>
      </c>
      <c r="DN256" t="s">
        <v>22381</v>
      </c>
      <c r="DO256" t="s">
        <v>9612</v>
      </c>
      <c r="DP256" t="s">
        <v>416</v>
      </c>
      <c r="DQ256" t="str">
        <f>"85364"</f>
        <v>85364</v>
      </c>
      <c r="DR256" t="s">
        <v>417</v>
      </c>
      <c r="DS256" t="s">
        <v>17194</v>
      </c>
      <c r="DT256">
        <v>7</v>
      </c>
      <c r="DU256">
        <v>42</v>
      </c>
      <c r="DV256" t="s">
        <v>134</v>
      </c>
      <c r="DW256" t="s">
        <v>134</v>
      </c>
      <c r="DX256" t="s">
        <v>134</v>
      </c>
      <c r="DY256" t="s">
        <v>136</v>
      </c>
      <c r="DZ256">
        <v>1</v>
      </c>
      <c r="EA256" t="s">
        <v>136</v>
      </c>
      <c r="EC256" s="5">
        <v>12.68</v>
      </c>
      <c r="ED256" s="5">
        <v>55</v>
      </c>
      <c r="EE256">
        <v>18318095708</v>
      </c>
      <c r="EF256" t="s">
        <v>9605</v>
      </c>
      <c r="EG256" t="s">
        <v>148</v>
      </c>
      <c r="EH256">
        <v>0</v>
      </c>
    </row>
    <row r="257" spans="1:138" ht="15" customHeight="1" x14ac:dyDescent="0.35">
      <c r="A257" t="s">
        <v>19067</v>
      </c>
      <c r="B257" t="s">
        <v>157</v>
      </c>
      <c r="C257" s="1">
        <v>44084.580207638886</v>
      </c>
      <c r="D257" s="1">
        <v>44118</v>
      </c>
      <c r="E257" t="s">
        <v>133</v>
      </c>
      <c r="F257" t="s">
        <v>134</v>
      </c>
      <c r="G257" t="s">
        <v>135</v>
      </c>
      <c r="H257" t="s">
        <v>136</v>
      </c>
      <c r="I257" t="s">
        <v>19068</v>
      </c>
      <c r="K257" t="s">
        <v>19069</v>
      </c>
      <c r="L257" t="s">
        <v>19070</v>
      </c>
      <c r="M257" t="s">
        <v>485</v>
      </c>
      <c r="N257" t="s">
        <v>139</v>
      </c>
      <c r="O257" s="4">
        <v>33825</v>
      </c>
      <c r="P257" t="s">
        <v>140</v>
      </c>
      <c r="R257">
        <v>18638405741</v>
      </c>
      <c r="T257">
        <v>115115</v>
      </c>
      <c r="U257" t="s">
        <v>19071</v>
      </c>
      <c r="V257" t="s">
        <v>14659</v>
      </c>
      <c r="X257" t="s">
        <v>429</v>
      </c>
      <c r="Y257" t="s">
        <v>19072</v>
      </c>
      <c r="Z257" t="s">
        <v>19073</v>
      </c>
      <c r="AA257" t="s">
        <v>485</v>
      </c>
      <c r="AB257" t="s">
        <v>139</v>
      </c>
      <c r="AC257" s="4">
        <v>33825</v>
      </c>
      <c r="AD257" t="s">
        <v>140</v>
      </c>
      <c r="AF257">
        <v>18638405741</v>
      </c>
      <c r="AH257" t="s">
        <v>2325</v>
      </c>
      <c r="AI257" t="s">
        <v>168</v>
      </c>
      <c r="AJ257" t="s">
        <v>2326</v>
      </c>
      <c r="AK257" t="s">
        <v>2327</v>
      </c>
      <c r="AL257" t="s">
        <v>2328</v>
      </c>
      <c r="AM257" t="s">
        <v>2329</v>
      </c>
      <c r="AO257" t="s">
        <v>152</v>
      </c>
      <c r="AP257" t="s">
        <v>139</v>
      </c>
      <c r="AQ257" s="4">
        <v>33852</v>
      </c>
      <c r="AR257" t="s">
        <v>140</v>
      </c>
      <c r="AS257" t="s">
        <v>1249</v>
      </c>
      <c r="AT257">
        <v>18634655550</v>
      </c>
      <c r="AV257" t="s">
        <v>2325</v>
      </c>
      <c r="AW257" t="s">
        <v>2330</v>
      </c>
      <c r="AZ257" t="s">
        <v>175</v>
      </c>
      <c r="BA257" t="s">
        <v>176</v>
      </c>
      <c r="BB257" t="s">
        <v>134</v>
      </c>
      <c r="BC257" t="s">
        <v>134</v>
      </c>
      <c r="BD257" t="s">
        <v>134</v>
      </c>
      <c r="BE257" t="s">
        <v>134</v>
      </c>
      <c r="BF257" t="s">
        <v>136</v>
      </c>
      <c r="BG257" t="s">
        <v>134</v>
      </c>
      <c r="BH257" t="s">
        <v>136</v>
      </c>
      <c r="BN257" t="s">
        <v>19074</v>
      </c>
      <c r="BO257" t="s">
        <v>176</v>
      </c>
      <c r="BP257">
        <v>116</v>
      </c>
      <c r="BQ257">
        <v>116</v>
      </c>
      <c r="BR257">
        <v>116</v>
      </c>
      <c r="BS257" s="1">
        <v>44151</v>
      </c>
      <c r="BT257" s="1">
        <v>44362</v>
      </c>
      <c r="BU257" s="1">
        <v>44151</v>
      </c>
      <c r="BV257" s="1">
        <v>44362</v>
      </c>
      <c r="BW257" t="s">
        <v>136</v>
      </c>
      <c r="BX257">
        <v>36</v>
      </c>
      <c r="BY257">
        <v>0</v>
      </c>
      <c r="BZ257">
        <v>6</v>
      </c>
      <c r="CA257">
        <v>6</v>
      </c>
      <c r="CB257">
        <v>6</v>
      </c>
      <c r="CC257">
        <v>6</v>
      </c>
      <c r="CD257">
        <v>6</v>
      </c>
      <c r="CE257">
        <v>6</v>
      </c>
      <c r="CF257" t="str">
        <f>"7:30 AM"</f>
        <v>7:30 AM</v>
      </c>
      <c r="CG257" t="str">
        <f>"1:30 PM"</f>
        <v>1:30 PM</v>
      </c>
      <c r="CH257" s="5">
        <v>11.71</v>
      </c>
      <c r="CI257" t="s">
        <v>146</v>
      </c>
      <c r="CJ257">
        <v>0.9</v>
      </c>
      <c r="CK257" t="s">
        <v>19075</v>
      </c>
      <c r="CL257" t="s">
        <v>134</v>
      </c>
      <c r="CM257" t="s">
        <v>147</v>
      </c>
      <c r="CN257" t="s">
        <v>148</v>
      </c>
      <c r="CO257" t="s">
        <v>2333</v>
      </c>
      <c r="CP257" t="s">
        <v>149</v>
      </c>
      <c r="CQ257">
        <v>1</v>
      </c>
      <c r="CR257">
        <v>0</v>
      </c>
      <c r="CS257" t="s">
        <v>136</v>
      </c>
      <c r="CT257" t="s">
        <v>136</v>
      </c>
      <c r="CU257" t="s">
        <v>136</v>
      </c>
      <c r="CV257" t="s">
        <v>136</v>
      </c>
      <c r="CW257" t="s">
        <v>134</v>
      </c>
      <c r="CX257">
        <v>100</v>
      </c>
      <c r="CY257" t="s">
        <v>134</v>
      </c>
      <c r="CZ257" t="s">
        <v>134</v>
      </c>
      <c r="DA257" t="s">
        <v>134</v>
      </c>
      <c r="DB257" t="s">
        <v>134</v>
      </c>
      <c r="DC257" t="s">
        <v>134</v>
      </c>
      <c r="DD257" t="s">
        <v>136</v>
      </c>
      <c r="DF257" t="s">
        <v>2334</v>
      </c>
      <c r="DG257" t="s">
        <v>19076</v>
      </c>
      <c r="DH257" t="s">
        <v>3431</v>
      </c>
      <c r="DI257" t="s">
        <v>139</v>
      </c>
      <c r="DJ257" s="4">
        <v>33870</v>
      </c>
      <c r="DK257" t="s">
        <v>153</v>
      </c>
      <c r="DL257" t="s">
        <v>134</v>
      </c>
      <c r="DM257">
        <v>64</v>
      </c>
      <c r="DN257" t="s">
        <v>19077</v>
      </c>
      <c r="DO257" t="s">
        <v>485</v>
      </c>
      <c r="DP257" t="s">
        <v>139</v>
      </c>
      <c r="DQ257" t="str">
        <f>"33825"</f>
        <v>33825</v>
      </c>
      <c r="DR257" t="s">
        <v>153</v>
      </c>
      <c r="DS257" t="s">
        <v>3985</v>
      </c>
      <c r="DT257">
        <v>1</v>
      </c>
      <c r="DU257">
        <v>9</v>
      </c>
      <c r="DV257" t="s">
        <v>134</v>
      </c>
      <c r="DW257" t="s">
        <v>134</v>
      </c>
      <c r="DX257" t="s">
        <v>134</v>
      </c>
      <c r="DY257" t="s">
        <v>134</v>
      </c>
      <c r="DZ257">
        <v>10</v>
      </c>
      <c r="EA257" t="s">
        <v>136</v>
      </c>
      <c r="EC257" s="5">
        <v>12.68</v>
      </c>
      <c r="ED257" s="5">
        <v>55</v>
      </c>
      <c r="EE257">
        <v>18638405741</v>
      </c>
      <c r="EF257" t="s">
        <v>19078</v>
      </c>
      <c r="EG257" t="s">
        <v>148</v>
      </c>
      <c r="EH257">
        <v>1</v>
      </c>
    </row>
    <row r="258" spans="1:138" ht="15" customHeight="1" x14ac:dyDescent="0.35">
      <c r="A258" t="s">
        <v>19438</v>
      </c>
      <c r="B258" t="s">
        <v>157</v>
      </c>
      <c r="C258" s="1">
        <v>44082.568415624999</v>
      </c>
      <c r="D258" s="1">
        <v>44118</v>
      </c>
      <c r="E258" t="s">
        <v>133</v>
      </c>
      <c r="F258" t="s">
        <v>134</v>
      </c>
      <c r="G258" t="s">
        <v>135</v>
      </c>
      <c r="H258" t="s">
        <v>136</v>
      </c>
      <c r="I258" t="s">
        <v>19439</v>
      </c>
      <c r="K258" t="s">
        <v>19440</v>
      </c>
      <c r="M258" t="s">
        <v>209</v>
      </c>
      <c r="N258" t="s">
        <v>139</v>
      </c>
      <c r="O258" s="4">
        <v>33935</v>
      </c>
      <c r="P258" t="s">
        <v>140</v>
      </c>
      <c r="R258">
        <v>18636754585</v>
      </c>
      <c r="T258">
        <v>115115</v>
      </c>
      <c r="U258" t="s">
        <v>19441</v>
      </c>
      <c r="V258" t="s">
        <v>1225</v>
      </c>
      <c r="W258" t="s">
        <v>504</v>
      </c>
      <c r="X258" t="s">
        <v>429</v>
      </c>
      <c r="Y258" t="s">
        <v>19440</v>
      </c>
      <c r="AA258" t="s">
        <v>209</v>
      </c>
      <c r="AB258" t="s">
        <v>139</v>
      </c>
      <c r="AC258" s="4">
        <v>33935</v>
      </c>
      <c r="AD258" t="s">
        <v>140</v>
      </c>
      <c r="AF258">
        <v>18636754585</v>
      </c>
      <c r="AH258" t="s">
        <v>19442</v>
      </c>
      <c r="AI258" t="s">
        <v>168</v>
      </c>
      <c r="AJ258" t="s">
        <v>507</v>
      </c>
      <c r="AK258" t="s">
        <v>508</v>
      </c>
      <c r="AL258" t="s">
        <v>509</v>
      </c>
      <c r="AM258" t="s">
        <v>510</v>
      </c>
      <c r="AN258" t="s">
        <v>10328</v>
      </c>
      <c r="AO258" t="s">
        <v>512</v>
      </c>
      <c r="AP258" t="s">
        <v>139</v>
      </c>
      <c r="AQ258" s="4">
        <v>32751</v>
      </c>
      <c r="AR258" t="s">
        <v>140</v>
      </c>
      <c r="AT258">
        <v>13212145200</v>
      </c>
      <c r="AU258">
        <v>5216</v>
      </c>
      <c r="AV258" t="s">
        <v>513</v>
      </c>
      <c r="AW258" t="s">
        <v>514</v>
      </c>
      <c r="AZ258" t="s">
        <v>175</v>
      </c>
      <c r="BA258" t="s">
        <v>176</v>
      </c>
      <c r="BB258" t="s">
        <v>134</v>
      </c>
      <c r="BC258" t="s">
        <v>134</v>
      </c>
      <c r="BD258" t="s">
        <v>134</v>
      </c>
      <c r="BE258" t="s">
        <v>134</v>
      </c>
      <c r="BF258" t="s">
        <v>136</v>
      </c>
      <c r="BG258" t="s">
        <v>134</v>
      </c>
      <c r="BH258" t="s">
        <v>136</v>
      </c>
      <c r="BN258" t="s">
        <v>19443</v>
      </c>
      <c r="BO258" t="s">
        <v>3594</v>
      </c>
      <c r="BP258">
        <v>550</v>
      </c>
      <c r="BQ258">
        <v>550</v>
      </c>
      <c r="BR258">
        <v>550</v>
      </c>
      <c r="BS258" s="1">
        <v>44150</v>
      </c>
      <c r="BT258" s="1">
        <v>44348</v>
      </c>
      <c r="BU258" s="1">
        <v>44150</v>
      </c>
      <c r="BV258" s="1">
        <v>44348</v>
      </c>
      <c r="BW258" t="s">
        <v>136</v>
      </c>
      <c r="BX258">
        <v>36</v>
      </c>
      <c r="BY258">
        <v>0</v>
      </c>
      <c r="BZ258">
        <v>6</v>
      </c>
      <c r="CA258">
        <v>6</v>
      </c>
      <c r="CB258">
        <v>6</v>
      </c>
      <c r="CC258">
        <v>6</v>
      </c>
      <c r="CD258">
        <v>6</v>
      </c>
      <c r="CE258">
        <v>6</v>
      </c>
      <c r="CF258" t="str">
        <f>"7:00 AM"</f>
        <v>7:00 AM</v>
      </c>
      <c r="CG258" t="str">
        <f>"1:30 PM"</f>
        <v>1:30 PM</v>
      </c>
      <c r="CH258" s="5">
        <v>11.71</v>
      </c>
      <c r="CI258" t="s">
        <v>146</v>
      </c>
      <c r="CL258" t="s">
        <v>134</v>
      </c>
      <c r="CM258" t="s">
        <v>147</v>
      </c>
      <c r="CN258" t="s">
        <v>148</v>
      </c>
      <c r="CO258" t="s">
        <v>517</v>
      </c>
      <c r="CP258" t="s">
        <v>149</v>
      </c>
      <c r="CQ258">
        <v>0</v>
      </c>
      <c r="CR258">
        <v>0</v>
      </c>
      <c r="CS258" t="s">
        <v>136</v>
      </c>
      <c r="CT258" t="s">
        <v>136</v>
      </c>
      <c r="CU258" t="s">
        <v>136</v>
      </c>
      <c r="CV258" t="s">
        <v>136</v>
      </c>
      <c r="CW258" t="s">
        <v>134</v>
      </c>
      <c r="CX258">
        <v>100</v>
      </c>
      <c r="CY258" t="s">
        <v>134</v>
      </c>
      <c r="CZ258" t="s">
        <v>134</v>
      </c>
      <c r="DA258" t="s">
        <v>134</v>
      </c>
      <c r="DB258" t="s">
        <v>134</v>
      </c>
      <c r="DC258" t="s">
        <v>134</v>
      </c>
      <c r="DD258" t="s">
        <v>136</v>
      </c>
      <c r="DF258" t="s">
        <v>19444</v>
      </c>
      <c r="DG258" s="2" t="s">
        <v>19445</v>
      </c>
      <c r="DH258" t="s">
        <v>212</v>
      </c>
      <c r="DI258" t="s">
        <v>139</v>
      </c>
      <c r="DJ258" s="4">
        <v>33935</v>
      </c>
      <c r="DK258" t="s">
        <v>210</v>
      </c>
      <c r="DL258" t="s">
        <v>134</v>
      </c>
      <c r="DM258">
        <v>118</v>
      </c>
      <c r="DN258" t="s">
        <v>19446</v>
      </c>
      <c r="DO258" t="s">
        <v>212</v>
      </c>
      <c r="DP258" t="s">
        <v>139</v>
      </c>
      <c r="DQ258" t="str">
        <f>"33935"</f>
        <v>33935</v>
      </c>
      <c r="DR258" t="s">
        <v>210</v>
      </c>
      <c r="DS258" s="2" t="s">
        <v>11748</v>
      </c>
      <c r="DT258">
        <v>9</v>
      </c>
      <c r="DU258">
        <v>50</v>
      </c>
      <c r="DV258" t="s">
        <v>134</v>
      </c>
      <c r="DW258" t="s">
        <v>134</v>
      </c>
      <c r="DX258" t="s">
        <v>134</v>
      </c>
      <c r="DY258" t="s">
        <v>134</v>
      </c>
      <c r="DZ258">
        <v>5</v>
      </c>
      <c r="EA258" t="s">
        <v>136</v>
      </c>
      <c r="EC258" s="5">
        <v>12.68</v>
      </c>
      <c r="ED258" s="5">
        <v>55</v>
      </c>
      <c r="EE258">
        <v>18636754585</v>
      </c>
      <c r="EF258" t="s">
        <v>148</v>
      </c>
      <c r="EG258" t="s">
        <v>524</v>
      </c>
      <c r="EH258">
        <v>14</v>
      </c>
    </row>
    <row r="259" spans="1:138" ht="15" customHeight="1" x14ac:dyDescent="0.35">
      <c r="A259" t="s">
        <v>27376</v>
      </c>
      <c r="B259" t="s">
        <v>157</v>
      </c>
      <c r="C259" s="1">
        <v>44090.640335995369</v>
      </c>
      <c r="D259" s="1">
        <v>44118</v>
      </c>
      <c r="E259" t="s">
        <v>133</v>
      </c>
      <c r="F259" t="s">
        <v>134</v>
      </c>
      <c r="G259" t="s">
        <v>135</v>
      </c>
      <c r="H259" t="s">
        <v>136</v>
      </c>
      <c r="I259" t="s">
        <v>27377</v>
      </c>
      <c r="K259" t="s">
        <v>27378</v>
      </c>
      <c r="M259" t="s">
        <v>27379</v>
      </c>
      <c r="N259" t="s">
        <v>537</v>
      </c>
      <c r="O259" s="4">
        <v>28472</v>
      </c>
      <c r="P259" t="s">
        <v>140</v>
      </c>
      <c r="R259">
        <v>19108404638</v>
      </c>
      <c r="T259">
        <v>1113</v>
      </c>
      <c r="U259" t="s">
        <v>27380</v>
      </c>
      <c r="V259" t="s">
        <v>27381</v>
      </c>
      <c r="X259" t="s">
        <v>1157</v>
      </c>
      <c r="Y259" t="s">
        <v>27382</v>
      </c>
      <c r="AA259" t="s">
        <v>27379</v>
      </c>
      <c r="AB259" t="s">
        <v>537</v>
      </c>
      <c r="AC259" s="4">
        <v>28472</v>
      </c>
      <c r="AD259" t="s">
        <v>140</v>
      </c>
      <c r="AF259">
        <v>19108404638</v>
      </c>
      <c r="AH259" t="s">
        <v>27383</v>
      </c>
      <c r="AI259" t="s">
        <v>168</v>
      </c>
      <c r="AJ259" t="s">
        <v>1460</v>
      </c>
      <c r="AK259" t="s">
        <v>12827</v>
      </c>
      <c r="AM259" t="s">
        <v>27384</v>
      </c>
      <c r="AO259" t="s">
        <v>1463</v>
      </c>
      <c r="AP259" t="s">
        <v>537</v>
      </c>
      <c r="AQ259" s="4">
        <v>28450</v>
      </c>
      <c r="AR259" t="s">
        <v>140</v>
      </c>
      <c r="AS259" t="s">
        <v>2387</v>
      </c>
      <c r="AT259">
        <v>19102347448</v>
      </c>
      <c r="AV259" t="s">
        <v>1464</v>
      </c>
      <c r="AW259" t="s">
        <v>1465</v>
      </c>
      <c r="AZ259" t="s">
        <v>175</v>
      </c>
      <c r="BA259" t="s">
        <v>176</v>
      </c>
      <c r="BB259" t="s">
        <v>134</v>
      </c>
      <c r="BC259" t="s">
        <v>134</v>
      </c>
      <c r="BD259" t="s">
        <v>134</v>
      </c>
      <c r="BE259" t="s">
        <v>134</v>
      </c>
      <c r="BF259" t="s">
        <v>134</v>
      </c>
      <c r="BG259" t="s">
        <v>134</v>
      </c>
      <c r="BH259" t="s">
        <v>136</v>
      </c>
      <c r="BN259" t="s">
        <v>27385</v>
      </c>
      <c r="BO259" t="s">
        <v>27386</v>
      </c>
      <c r="BP259">
        <v>132</v>
      </c>
      <c r="BQ259">
        <v>132</v>
      </c>
      <c r="BR259">
        <v>132</v>
      </c>
      <c r="BS259" s="1">
        <v>44150</v>
      </c>
      <c r="BT259" s="1">
        <v>44331</v>
      </c>
      <c r="BU259" s="1">
        <v>44150</v>
      </c>
      <c r="BV259" s="1">
        <v>44331</v>
      </c>
      <c r="BW259" t="s">
        <v>136</v>
      </c>
      <c r="BX259">
        <v>36</v>
      </c>
      <c r="BY259">
        <v>0</v>
      </c>
      <c r="BZ259">
        <v>6</v>
      </c>
      <c r="CA259">
        <v>6</v>
      </c>
      <c r="CB259">
        <v>6</v>
      </c>
      <c r="CC259">
        <v>6</v>
      </c>
      <c r="CD259">
        <v>6</v>
      </c>
      <c r="CE259">
        <v>6</v>
      </c>
      <c r="CF259" t="str">
        <f>"7:00 AM"</f>
        <v>7:00 AM</v>
      </c>
      <c r="CG259" t="str">
        <f>"1:00 PM"</f>
        <v>1:00 PM</v>
      </c>
      <c r="CH259" s="5">
        <v>11.71</v>
      </c>
      <c r="CI259" t="s">
        <v>146</v>
      </c>
      <c r="CJ259">
        <v>2</v>
      </c>
      <c r="CK259" t="s">
        <v>27387</v>
      </c>
      <c r="CL259" t="s">
        <v>136</v>
      </c>
      <c r="CM259" t="s">
        <v>147</v>
      </c>
      <c r="CN259" t="s">
        <v>148</v>
      </c>
      <c r="CO259" s="2" t="s">
        <v>27388</v>
      </c>
      <c r="CP259" t="s">
        <v>149</v>
      </c>
      <c r="CQ259">
        <v>3</v>
      </c>
      <c r="CR259">
        <v>0</v>
      </c>
      <c r="CS259" t="s">
        <v>136</v>
      </c>
      <c r="CT259" t="s">
        <v>136</v>
      </c>
      <c r="CU259" t="s">
        <v>136</v>
      </c>
      <c r="CV259" t="s">
        <v>136</v>
      </c>
      <c r="CW259" t="s">
        <v>134</v>
      </c>
      <c r="CX259">
        <v>50</v>
      </c>
      <c r="CY259" t="s">
        <v>134</v>
      </c>
      <c r="CZ259" t="s">
        <v>136</v>
      </c>
      <c r="DA259" t="s">
        <v>134</v>
      </c>
      <c r="DB259" t="s">
        <v>134</v>
      </c>
      <c r="DC259" t="s">
        <v>134</v>
      </c>
      <c r="DD259" t="s">
        <v>136</v>
      </c>
      <c r="DF259" t="s">
        <v>148</v>
      </c>
      <c r="DG259" t="s">
        <v>27389</v>
      </c>
      <c r="DH259" t="s">
        <v>1048</v>
      </c>
      <c r="DI259" t="s">
        <v>139</v>
      </c>
      <c r="DJ259" s="4">
        <v>33567</v>
      </c>
      <c r="DK259" t="s">
        <v>1067</v>
      </c>
      <c r="DL259" t="s">
        <v>134</v>
      </c>
      <c r="DM259">
        <v>22</v>
      </c>
      <c r="DN259" t="s">
        <v>27390</v>
      </c>
      <c r="DO259" t="s">
        <v>520</v>
      </c>
      <c r="DP259" t="s">
        <v>139</v>
      </c>
      <c r="DQ259" t="str">
        <f>"34266"</f>
        <v>34266</v>
      </c>
      <c r="DR259" t="s">
        <v>521</v>
      </c>
      <c r="DS259" t="s">
        <v>27391</v>
      </c>
      <c r="DT259">
        <v>7</v>
      </c>
      <c r="DU259">
        <v>64</v>
      </c>
      <c r="DV259" t="s">
        <v>134</v>
      </c>
      <c r="DW259" t="s">
        <v>134</v>
      </c>
      <c r="DX259" t="s">
        <v>134</v>
      </c>
      <c r="DY259" t="s">
        <v>134</v>
      </c>
      <c r="DZ259">
        <v>3</v>
      </c>
      <c r="EA259" t="s">
        <v>136</v>
      </c>
      <c r="EC259" s="5">
        <v>12.68</v>
      </c>
      <c r="ED259" s="5">
        <v>55</v>
      </c>
      <c r="EE259">
        <v>19108404638</v>
      </c>
      <c r="EF259" t="s">
        <v>27383</v>
      </c>
      <c r="EG259" t="s">
        <v>148</v>
      </c>
      <c r="EH259">
        <v>0</v>
      </c>
    </row>
    <row r="260" spans="1:138" ht="15" customHeight="1" x14ac:dyDescent="0.35">
      <c r="A260" t="s">
        <v>23371</v>
      </c>
      <c r="B260" t="s">
        <v>157</v>
      </c>
      <c r="C260" s="1">
        <v>44089.780427662037</v>
      </c>
      <c r="D260" s="1">
        <v>44118</v>
      </c>
      <c r="E260" t="s">
        <v>133</v>
      </c>
      <c r="F260" t="s">
        <v>136</v>
      </c>
      <c r="G260" t="s">
        <v>135</v>
      </c>
      <c r="H260" t="s">
        <v>136</v>
      </c>
      <c r="I260" t="s">
        <v>23372</v>
      </c>
      <c r="J260" t="s">
        <v>23373</v>
      </c>
      <c r="K260" t="s">
        <v>23374</v>
      </c>
      <c r="M260" t="s">
        <v>324</v>
      </c>
      <c r="N260" t="s">
        <v>246</v>
      </c>
      <c r="O260" s="4">
        <v>70554</v>
      </c>
      <c r="P260" t="s">
        <v>140</v>
      </c>
      <c r="R260">
        <v>13372244577</v>
      </c>
      <c r="T260">
        <v>1125</v>
      </c>
      <c r="U260" t="s">
        <v>6396</v>
      </c>
      <c r="V260" t="s">
        <v>2615</v>
      </c>
      <c r="W260" t="s">
        <v>148</v>
      </c>
      <c r="X260" t="s">
        <v>164</v>
      </c>
      <c r="Y260" t="s">
        <v>23374</v>
      </c>
      <c r="AA260" t="s">
        <v>324</v>
      </c>
      <c r="AB260" t="s">
        <v>246</v>
      </c>
      <c r="AC260" s="4">
        <v>70554</v>
      </c>
      <c r="AD260" t="s">
        <v>140</v>
      </c>
      <c r="AF260">
        <v>13372244577</v>
      </c>
      <c r="AH260" t="s">
        <v>23375</v>
      </c>
      <c r="AI260" t="s">
        <v>226</v>
      </c>
      <c r="AJ260" t="s">
        <v>667</v>
      </c>
      <c r="AK260" t="s">
        <v>668</v>
      </c>
      <c r="AL260" t="s">
        <v>669</v>
      </c>
      <c r="AM260" t="s">
        <v>23376</v>
      </c>
      <c r="AO260" t="s">
        <v>671</v>
      </c>
      <c r="AP260" t="s">
        <v>246</v>
      </c>
      <c r="AQ260" s="4">
        <v>70601</v>
      </c>
      <c r="AR260" t="s">
        <v>140</v>
      </c>
      <c r="AT260">
        <v>13372140354</v>
      </c>
      <c r="AV260" t="s">
        <v>672</v>
      </c>
      <c r="AW260" t="s">
        <v>1159</v>
      </c>
      <c r="AX260" t="s">
        <v>246</v>
      </c>
      <c r="AY260" t="s">
        <v>774</v>
      </c>
      <c r="AZ260" t="s">
        <v>334</v>
      </c>
      <c r="BA260" t="s">
        <v>335</v>
      </c>
      <c r="BB260" t="s">
        <v>136</v>
      </c>
      <c r="BC260" t="s">
        <v>136</v>
      </c>
      <c r="BD260" t="s">
        <v>148</v>
      </c>
      <c r="BE260" t="s">
        <v>136</v>
      </c>
      <c r="BF260" t="s">
        <v>136</v>
      </c>
      <c r="BG260" t="s">
        <v>134</v>
      </c>
      <c r="BH260" t="s">
        <v>136</v>
      </c>
      <c r="BN260" t="s">
        <v>23377</v>
      </c>
      <c r="BO260" t="s">
        <v>905</v>
      </c>
      <c r="BP260">
        <v>14</v>
      </c>
      <c r="BQ260">
        <v>14</v>
      </c>
      <c r="BR260">
        <v>14</v>
      </c>
      <c r="BS260" s="1">
        <v>44150</v>
      </c>
      <c r="BT260" s="1">
        <v>44382</v>
      </c>
      <c r="BU260" s="1">
        <v>44150</v>
      </c>
      <c r="BV260" s="1">
        <v>44382</v>
      </c>
      <c r="BW260" t="s">
        <v>136</v>
      </c>
      <c r="BX260">
        <v>40</v>
      </c>
      <c r="BY260">
        <v>0</v>
      </c>
      <c r="BZ260">
        <v>8</v>
      </c>
      <c r="CA260">
        <v>8</v>
      </c>
      <c r="CB260">
        <v>8</v>
      </c>
      <c r="CC260">
        <v>8</v>
      </c>
      <c r="CD260">
        <v>8</v>
      </c>
      <c r="CE260">
        <v>0</v>
      </c>
      <c r="CF260" t="str">
        <f>"6:00 AM"</f>
        <v>6:00 AM</v>
      </c>
      <c r="CG260" t="str">
        <f>"3:00 PM"</f>
        <v>3:00 PM</v>
      </c>
      <c r="CH260" s="5">
        <v>11.83</v>
      </c>
      <c r="CI260" t="s">
        <v>146</v>
      </c>
      <c r="CL260" t="s">
        <v>134</v>
      </c>
      <c r="CM260" t="s">
        <v>147</v>
      </c>
      <c r="CN260" t="s">
        <v>148</v>
      </c>
      <c r="CO260" t="s">
        <v>4428</v>
      </c>
      <c r="CP260" t="s">
        <v>149</v>
      </c>
      <c r="CQ260">
        <v>3</v>
      </c>
      <c r="CR260">
        <v>0</v>
      </c>
      <c r="CS260" t="s">
        <v>136</v>
      </c>
      <c r="CT260" t="s">
        <v>136</v>
      </c>
      <c r="CU260" t="s">
        <v>136</v>
      </c>
      <c r="CV260" t="s">
        <v>136</v>
      </c>
      <c r="CW260" t="s">
        <v>136</v>
      </c>
      <c r="CY260" t="s">
        <v>134</v>
      </c>
      <c r="CZ260" t="s">
        <v>136</v>
      </c>
      <c r="DA260" t="s">
        <v>136</v>
      </c>
      <c r="DB260" t="s">
        <v>134</v>
      </c>
      <c r="DC260" t="s">
        <v>136</v>
      </c>
      <c r="DD260" t="s">
        <v>136</v>
      </c>
      <c r="DF260" t="s">
        <v>8302</v>
      </c>
      <c r="DG260" t="s">
        <v>23378</v>
      </c>
      <c r="DH260" t="s">
        <v>324</v>
      </c>
      <c r="DI260" t="s">
        <v>246</v>
      </c>
      <c r="DJ260" s="4">
        <v>70554</v>
      </c>
      <c r="DK260" t="s">
        <v>339</v>
      </c>
      <c r="DL260" t="s">
        <v>136</v>
      </c>
      <c r="DM260">
        <v>1</v>
      </c>
      <c r="DN260" t="s">
        <v>23379</v>
      </c>
      <c r="DO260" t="s">
        <v>771</v>
      </c>
      <c r="DP260" t="s">
        <v>246</v>
      </c>
      <c r="DQ260" t="str">
        <f>"70535"</f>
        <v>70535</v>
      </c>
      <c r="DR260" t="s">
        <v>339</v>
      </c>
      <c r="DS260" t="s">
        <v>23380</v>
      </c>
      <c r="DT260">
        <v>1</v>
      </c>
      <c r="DU260">
        <v>7</v>
      </c>
      <c r="DV260" t="s">
        <v>134</v>
      </c>
      <c r="DW260" t="s">
        <v>134</v>
      </c>
      <c r="DX260" t="s">
        <v>134</v>
      </c>
      <c r="DY260" t="s">
        <v>134</v>
      </c>
      <c r="DZ260">
        <v>2</v>
      </c>
      <c r="EA260" t="s">
        <v>136</v>
      </c>
      <c r="EC260" s="5">
        <v>12.68</v>
      </c>
      <c r="ED260" s="5">
        <v>55</v>
      </c>
      <c r="EE260">
        <v>13372244577</v>
      </c>
      <c r="EF260" t="s">
        <v>23375</v>
      </c>
      <c r="EG260" t="s">
        <v>148</v>
      </c>
      <c r="EH260">
        <v>1</v>
      </c>
    </row>
    <row r="261" spans="1:138" ht="15" customHeight="1" x14ac:dyDescent="0.35">
      <c r="A261" t="s">
        <v>2318</v>
      </c>
      <c r="B261" t="s">
        <v>157</v>
      </c>
      <c r="C261" s="1">
        <v>44086.359777314814</v>
      </c>
      <c r="D261" s="1">
        <v>44118</v>
      </c>
      <c r="E261" t="s">
        <v>133</v>
      </c>
      <c r="F261" t="s">
        <v>134</v>
      </c>
      <c r="G261" t="s">
        <v>135</v>
      </c>
      <c r="H261" t="s">
        <v>136</v>
      </c>
      <c r="I261" t="s">
        <v>2319</v>
      </c>
      <c r="K261" t="s">
        <v>2320</v>
      </c>
      <c r="L261" t="s">
        <v>2321</v>
      </c>
      <c r="M261" t="s">
        <v>520</v>
      </c>
      <c r="N261" t="s">
        <v>139</v>
      </c>
      <c r="O261" s="4">
        <v>34266</v>
      </c>
      <c r="P261" t="s">
        <v>140</v>
      </c>
      <c r="R261">
        <v>18639900744</v>
      </c>
      <c r="T261">
        <v>115115</v>
      </c>
      <c r="U261" t="s">
        <v>2322</v>
      </c>
      <c r="V261" t="s">
        <v>2323</v>
      </c>
      <c r="X261" t="s">
        <v>164</v>
      </c>
      <c r="Y261" t="s">
        <v>2324</v>
      </c>
      <c r="AA261" t="s">
        <v>520</v>
      </c>
      <c r="AB261" t="s">
        <v>139</v>
      </c>
      <c r="AC261" s="4">
        <v>34266</v>
      </c>
      <c r="AD261" t="s">
        <v>140</v>
      </c>
      <c r="AF261">
        <v>18639900744</v>
      </c>
      <c r="AH261" t="s">
        <v>2325</v>
      </c>
      <c r="AI261" t="s">
        <v>168</v>
      </c>
      <c r="AJ261" t="s">
        <v>2326</v>
      </c>
      <c r="AK261" t="s">
        <v>2327</v>
      </c>
      <c r="AL261" t="s">
        <v>2328</v>
      </c>
      <c r="AM261" t="s">
        <v>2329</v>
      </c>
      <c r="AO261" t="s">
        <v>152</v>
      </c>
      <c r="AP261" t="s">
        <v>139</v>
      </c>
      <c r="AQ261" s="4">
        <v>33852</v>
      </c>
      <c r="AR261" t="s">
        <v>140</v>
      </c>
      <c r="AS261" t="s">
        <v>1249</v>
      </c>
      <c r="AT261">
        <v>18634655550</v>
      </c>
      <c r="AV261" t="s">
        <v>2325</v>
      </c>
      <c r="AW261" t="s">
        <v>2330</v>
      </c>
      <c r="AZ261" t="s">
        <v>175</v>
      </c>
      <c r="BA261" t="s">
        <v>176</v>
      </c>
      <c r="BB261" t="s">
        <v>134</v>
      </c>
      <c r="BC261" t="s">
        <v>134</v>
      </c>
      <c r="BD261" t="s">
        <v>134</v>
      </c>
      <c r="BE261" t="s">
        <v>134</v>
      </c>
      <c r="BF261" t="s">
        <v>136</v>
      </c>
      <c r="BG261" t="s">
        <v>134</v>
      </c>
      <c r="BH261" t="s">
        <v>136</v>
      </c>
      <c r="BN261" t="s">
        <v>2331</v>
      </c>
      <c r="BO261" t="s">
        <v>176</v>
      </c>
      <c r="BP261">
        <v>35</v>
      </c>
      <c r="BQ261">
        <v>35</v>
      </c>
      <c r="BR261">
        <v>35</v>
      </c>
      <c r="BS261" s="1">
        <v>44150</v>
      </c>
      <c r="BT261" s="1">
        <v>44346</v>
      </c>
      <c r="BU261" s="1">
        <v>44150</v>
      </c>
      <c r="BV261" s="1">
        <v>44346</v>
      </c>
      <c r="BW261" t="s">
        <v>136</v>
      </c>
      <c r="BX261">
        <v>36</v>
      </c>
      <c r="BY261">
        <v>0</v>
      </c>
      <c r="BZ261">
        <v>6</v>
      </c>
      <c r="CA261">
        <v>6</v>
      </c>
      <c r="CB261">
        <v>6</v>
      </c>
      <c r="CC261">
        <v>6</v>
      </c>
      <c r="CD261">
        <v>6</v>
      </c>
      <c r="CE261">
        <v>6</v>
      </c>
      <c r="CF261" t="str">
        <f>"7:30 AM"</f>
        <v>7:30 AM</v>
      </c>
      <c r="CG261" t="str">
        <f>"1:30 PM"</f>
        <v>1:30 PM</v>
      </c>
      <c r="CH261" s="5">
        <v>11.71</v>
      </c>
      <c r="CI261" t="s">
        <v>146</v>
      </c>
      <c r="CJ261">
        <v>0.9</v>
      </c>
      <c r="CK261" t="s">
        <v>2332</v>
      </c>
      <c r="CL261" t="s">
        <v>134</v>
      </c>
      <c r="CM261" t="s">
        <v>147</v>
      </c>
      <c r="CN261" t="s">
        <v>148</v>
      </c>
      <c r="CO261" t="s">
        <v>2333</v>
      </c>
      <c r="CP261" t="s">
        <v>149</v>
      </c>
      <c r="CQ261">
        <v>1</v>
      </c>
      <c r="CR261">
        <v>0</v>
      </c>
      <c r="CS261" t="s">
        <v>136</v>
      </c>
      <c r="CT261" t="s">
        <v>136</v>
      </c>
      <c r="CU261" t="s">
        <v>136</v>
      </c>
      <c r="CV261" t="s">
        <v>136</v>
      </c>
      <c r="CW261" t="s">
        <v>134</v>
      </c>
      <c r="CX261">
        <v>100</v>
      </c>
      <c r="CY261" t="s">
        <v>134</v>
      </c>
      <c r="CZ261" t="s">
        <v>134</v>
      </c>
      <c r="DA261" t="s">
        <v>134</v>
      </c>
      <c r="DB261" t="s">
        <v>134</v>
      </c>
      <c r="DC261" t="s">
        <v>134</v>
      </c>
      <c r="DD261" t="s">
        <v>136</v>
      </c>
      <c r="DF261" t="s">
        <v>2334</v>
      </c>
      <c r="DG261" t="s">
        <v>2335</v>
      </c>
      <c r="DH261" t="s">
        <v>520</v>
      </c>
      <c r="DI261" t="s">
        <v>139</v>
      </c>
      <c r="DJ261" s="4">
        <v>34266</v>
      </c>
      <c r="DK261" t="s">
        <v>521</v>
      </c>
      <c r="DL261" t="s">
        <v>134</v>
      </c>
      <c r="DM261">
        <v>25</v>
      </c>
      <c r="DN261" t="s">
        <v>2336</v>
      </c>
      <c r="DO261" t="s">
        <v>520</v>
      </c>
      <c r="DP261" t="s">
        <v>139</v>
      </c>
      <c r="DQ261" t="str">
        <f>"34266"</f>
        <v>34266</v>
      </c>
      <c r="DR261" t="s">
        <v>521</v>
      </c>
      <c r="DS261" t="s">
        <v>296</v>
      </c>
      <c r="DT261">
        <v>1</v>
      </c>
      <c r="DU261">
        <v>11</v>
      </c>
      <c r="DV261" t="s">
        <v>134</v>
      </c>
      <c r="DW261" t="s">
        <v>134</v>
      </c>
      <c r="DX261" t="s">
        <v>134</v>
      </c>
      <c r="DY261" t="s">
        <v>134</v>
      </c>
      <c r="DZ261">
        <v>4</v>
      </c>
      <c r="EA261" t="s">
        <v>136</v>
      </c>
      <c r="EC261" s="5">
        <v>12.68</v>
      </c>
      <c r="ED261" s="5">
        <v>55</v>
      </c>
      <c r="EE261">
        <v>18639908203</v>
      </c>
      <c r="EF261" t="s">
        <v>2337</v>
      </c>
      <c r="EG261" t="s">
        <v>148</v>
      </c>
      <c r="EH261">
        <v>1</v>
      </c>
    </row>
    <row r="262" spans="1:138" ht="15" customHeight="1" x14ac:dyDescent="0.35">
      <c r="A262" t="s">
        <v>25779</v>
      </c>
      <c r="B262" t="s">
        <v>361</v>
      </c>
      <c r="C262" s="1">
        <v>44098.539826736109</v>
      </c>
      <c r="D262" s="1">
        <v>44118</v>
      </c>
      <c r="E262" t="s">
        <v>133</v>
      </c>
      <c r="F262" t="s">
        <v>134</v>
      </c>
      <c r="G262" t="s">
        <v>135</v>
      </c>
      <c r="H262" t="s">
        <v>136</v>
      </c>
      <c r="I262" t="s">
        <v>6928</v>
      </c>
      <c r="K262" t="s">
        <v>6929</v>
      </c>
      <c r="L262" t="s">
        <v>6930</v>
      </c>
      <c r="M262" t="s">
        <v>5434</v>
      </c>
      <c r="N262" t="s">
        <v>395</v>
      </c>
      <c r="O262" s="4">
        <v>93444</v>
      </c>
      <c r="P262" t="s">
        <v>140</v>
      </c>
      <c r="R262">
        <v>18053052623</v>
      </c>
      <c r="T262">
        <v>115115</v>
      </c>
      <c r="U262" t="s">
        <v>6931</v>
      </c>
      <c r="V262" t="s">
        <v>6932</v>
      </c>
      <c r="X262" t="s">
        <v>6933</v>
      </c>
      <c r="Y262" t="s">
        <v>6934</v>
      </c>
      <c r="AA262" t="s">
        <v>6935</v>
      </c>
      <c r="AB262" t="s">
        <v>395</v>
      </c>
      <c r="AC262" s="4">
        <v>93444</v>
      </c>
      <c r="AD262" t="s">
        <v>140</v>
      </c>
      <c r="AF262">
        <v>18053052623</v>
      </c>
      <c r="AH262" t="s">
        <v>6936</v>
      </c>
      <c r="AI262" t="s">
        <v>226</v>
      </c>
      <c r="AJ262" t="s">
        <v>401</v>
      </c>
      <c r="AK262" t="s">
        <v>402</v>
      </c>
      <c r="AL262" t="s">
        <v>403</v>
      </c>
      <c r="AM262" t="s">
        <v>404</v>
      </c>
      <c r="AO262" t="s">
        <v>405</v>
      </c>
      <c r="AP262" t="s">
        <v>395</v>
      </c>
      <c r="AQ262" s="4">
        <v>92106</v>
      </c>
      <c r="AR262" t="s">
        <v>140</v>
      </c>
      <c r="AT262">
        <v>16192696164</v>
      </c>
      <c r="AV262" t="s">
        <v>406</v>
      </c>
      <c r="AW262" t="s">
        <v>407</v>
      </c>
      <c r="AX262" t="s">
        <v>395</v>
      </c>
      <c r="AY262" t="s">
        <v>408</v>
      </c>
      <c r="AZ262" t="s">
        <v>175</v>
      </c>
      <c r="BA262" t="s">
        <v>176</v>
      </c>
      <c r="BB262" t="s">
        <v>134</v>
      </c>
      <c r="BC262" t="s">
        <v>134</v>
      </c>
      <c r="BD262" t="s">
        <v>134</v>
      </c>
      <c r="BE262" t="s">
        <v>134</v>
      </c>
      <c r="BF262" t="s">
        <v>134</v>
      </c>
      <c r="BG262" t="s">
        <v>134</v>
      </c>
      <c r="BH262" t="s">
        <v>136</v>
      </c>
      <c r="BN262" t="s">
        <v>25780</v>
      </c>
      <c r="BO262" t="s">
        <v>381</v>
      </c>
      <c r="BP262">
        <v>14</v>
      </c>
      <c r="BQ262">
        <v>14</v>
      </c>
      <c r="BR262">
        <v>14</v>
      </c>
      <c r="BS262" s="1">
        <v>44146</v>
      </c>
      <c r="BT262" s="1">
        <v>44188</v>
      </c>
      <c r="BU262" s="1">
        <v>44146</v>
      </c>
      <c r="BV262" s="1">
        <v>44188</v>
      </c>
      <c r="BW262" t="s">
        <v>136</v>
      </c>
      <c r="BX262">
        <v>40</v>
      </c>
      <c r="BY262">
        <v>0</v>
      </c>
      <c r="BZ262">
        <v>8</v>
      </c>
      <c r="CA262">
        <v>8</v>
      </c>
      <c r="CB262">
        <v>8</v>
      </c>
      <c r="CC262">
        <v>8</v>
      </c>
      <c r="CD262">
        <v>8</v>
      </c>
      <c r="CE262">
        <v>0</v>
      </c>
      <c r="CF262" t="str">
        <f>"7:00 AM"</f>
        <v>7:00 AM</v>
      </c>
      <c r="CG262" t="str">
        <f>"3:00 PM"</f>
        <v>3:00 PM</v>
      </c>
      <c r="CH262" s="5">
        <v>14.77</v>
      </c>
      <c r="CI262" t="s">
        <v>146</v>
      </c>
      <c r="CL262" t="s">
        <v>136</v>
      </c>
      <c r="CM262" t="s">
        <v>147</v>
      </c>
      <c r="CN262" t="s">
        <v>148</v>
      </c>
      <c r="CO262" t="s">
        <v>9435</v>
      </c>
      <c r="CP262" t="s">
        <v>149</v>
      </c>
      <c r="CQ262">
        <v>1</v>
      </c>
      <c r="CR262">
        <v>0</v>
      </c>
      <c r="CS262" t="s">
        <v>136</v>
      </c>
      <c r="CT262" t="s">
        <v>136</v>
      </c>
      <c r="CU262" t="s">
        <v>136</v>
      </c>
      <c r="CV262" t="s">
        <v>134</v>
      </c>
      <c r="CW262" t="s">
        <v>134</v>
      </c>
      <c r="CX262">
        <v>50</v>
      </c>
      <c r="CY262" t="s">
        <v>134</v>
      </c>
      <c r="CZ262" t="s">
        <v>134</v>
      </c>
      <c r="DA262" t="s">
        <v>134</v>
      </c>
      <c r="DB262" t="s">
        <v>134</v>
      </c>
      <c r="DC262" t="s">
        <v>134</v>
      </c>
      <c r="DD262" t="s">
        <v>136</v>
      </c>
      <c r="DF262" s="2" t="s">
        <v>25781</v>
      </c>
      <c r="DG262" t="s">
        <v>25782</v>
      </c>
      <c r="DH262" t="s">
        <v>25783</v>
      </c>
      <c r="DI262" t="s">
        <v>395</v>
      </c>
      <c r="DJ262" s="4">
        <v>95521</v>
      </c>
      <c r="DK262" t="s">
        <v>2978</v>
      </c>
      <c r="DL262" t="s">
        <v>134</v>
      </c>
      <c r="DM262">
        <v>2</v>
      </c>
      <c r="DN262" t="s">
        <v>25784</v>
      </c>
      <c r="DO262" t="s">
        <v>25783</v>
      </c>
      <c r="DP262" t="s">
        <v>395</v>
      </c>
      <c r="DQ262" t="str">
        <f>"95523"</f>
        <v>95523</v>
      </c>
      <c r="DR262" t="s">
        <v>2978</v>
      </c>
      <c r="DS262" t="s">
        <v>296</v>
      </c>
      <c r="DT262">
        <v>1</v>
      </c>
      <c r="DU262">
        <v>14</v>
      </c>
      <c r="DV262" t="s">
        <v>134</v>
      </c>
      <c r="DW262" t="s">
        <v>134</v>
      </c>
      <c r="DX262" t="s">
        <v>134</v>
      </c>
      <c r="DY262" t="s">
        <v>136</v>
      </c>
      <c r="DZ262">
        <v>1</v>
      </c>
      <c r="EA262" t="s">
        <v>136</v>
      </c>
      <c r="EC262" s="5">
        <v>12.68</v>
      </c>
      <c r="ED262" s="5">
        <v>55</v>
      </c>
      <c r="EE262">
        <v>18053052623</v>
      </c>
      <c r="EF262" t="s">
        <v>6936</v>
      </c>
      <c r="EG262" t="s">
        <v>148</v>
      </c>
      <c r="EH262">
        <v>0</v>
      </c>
    </row>
    <row r="263" spans="1:138" ht="15" customHeight="1" x14ac:dyDescent="0.35">
      <c r="A263" t="s">
        <v>11718</v>
      </c>
      <c r="B263" t="s">
        <v>157</v>
      </c>
      <c r="C263" s="1">
        <v>44089.580466319443</v>
      </c>
      <c r="D263" s="1">
        <v>44118</v>
      </c>
      <c r="E263" t="s">
        <v>579</v>
      </c>
      <c r="F263" t="s">
        <v>136</v>
      </c>
      <c r="G263" t="s">
        <v>135</v>
      </c>
      <c r="H263" t="s">
        <v>136</v>
      </c>
      <c r="I263" t="s">
        <v>11719</v>
      </c>
      <c r="K263" t="s">
        <v>11720</v>
      </c>
      <c r="L263" t="s">
        <v>11721</v>
      </c>
      <c r="M263" t="s">
        <v>11722</v>
      </c>
      <c r="N263" t="s">
        <v>584</v>
      </c>
      <c r="O263" s="4">
        <v>84033</v>
      </c>
      <c r="P263" t="s">
        <v>140</v>
      </c>
      <c r="R263">
        <v>17034746719</v>
      </c>
      <c r="T263">
        <v>112410</v>
      </c>
      <c r="U263" t="s">
        <v>11723</v>
      </c>
      <c r="V263" t="s">
        <v>5178</v>
      </c>
      <c r="X263" t="s">
        <v>164</v>
      </c>
      <c r="Y263" t="s">
        <v>11720</v>
      </c>
      <c r="Z263" t="s">
        <v>148</v>
      </c>
      <c r="AA263" t="s">
        <v>11722</v>
      </c>
      <c r="AB263" t="s">
        <v>584</v>
      </c>
      <c r="AC263" s="4">
        <v>84033</v>
      </c>
      <c r="AD263" t="s">
        <v>140</v>
      </c>
      <c r="AF263">
        <v>17034746719</v>
      </c>
      <c r="AH263" t="s">
        <v>11724</v>
      </c>
      <c r="AI263" t="s">
        <v>168</v>
      </c>
      <c r="AJ263" t="s">
        <v>588</v>
      </c>
      <c r="AK263" t="s">
        <v>589</v>
      </c>
      <c r="AM263" t="s">
        <v>590</v>
      </c>
      <c r="AO263" t="s">
        <v>591</v>
      </c>
      <c r="AP263" t="s">
        <v>592</v>
      </c>
      <c r="AQ263" s="4">
        <v>82601</v>
      </c>
      <c r="AR263" t="s">
        <v>140</v>
      </c>
      <c r="AT263">
        <v>13074722105</v>
      </c>
      <c r="AV263" t="s">
        <v>593</v>
      </c>
      <c r="AW263" t="s">
        <v>594</v>
      </c>
      <c r="AZ263" t="s">
        <v>334</v>
      </c>
      <c r="BA263" t="s">
        <v>335</v>
      </c>
      <c r="BB263" t="s">
        <v>136</v>
      </c>
      <c r="BC263" t="s">
        <v>136</v>
      </c>
      <c r="BD263" t="s">
        <v>148</v>
      </c>
      <c r="BE263" t="s">
        <v>136</v>
      </c>
      <c r="BF263" t="s">
        <v>136</v>
      </c>
      <c r="BG263" t="s">
        <v>134</v>
      </c>
      <c r="BH263" t="s">
        <v>136</v>
      </c>
      <c r="BN263" t="s">
        <v>11725</v>
      </c>
      <c r="BO263" t="s">
        <v>2952</v>
      </c>
      <c r="BP263">
        <v>1</v>
      </c>
      <c r="BQ263">
        <v>1</v>
      </c>
      <c r="BR263">
        <v>1</v>
      </c>
      <c r="BS263" s="1">
        <v>44166</v>
      </c>
      <c r="BT263" s="1">
        <v>44227</v>
      </c>
      <c r="BU263" s="1">
        <v>44166</v>
      </c>
      <c r="BV263" s="1">
        <v>44227</v>
      </c>
      <c r="BW263" t="s">
        <v>134</v>
      </c>
      <c r="CH263" s="5">
        <v>1682.33</v>
      </c>
      <c r="CI263" t="s">
        <v>597</v>
      </c>
      <c r="CJ263">
        <v>0</v>
      </c>
      <c r="CK263" t="s">
        <v>1362</v>
      </c>
      <c r="CL263" t="s">
        <v>136</v>
      </c>
      <c r="CM263" t="s">
        <v>354</v>
      </c>
      <c r="CN263" t="s">
        <v>945</v>
      </c>
      <c r="CO263" t="s">
        <v>2225</v>
      </c>
      <c r="CP263" t="s">
        <v>149</v>
      </c>
      <c r="CQ263">
        <v>6</v>
      </c>
      <c r="CR263">
        <v>0</v>
      </c>
      <c r="CS263" t="s">
        <v>136</v>
      </c>
      <c r="CT263" t="s">
        <v>134</v>
      </c>
      <c r="CU263" t="s">
        <v>136</v>
      </c>
      <c r="CV263" t="s">
        <v>136</v>
      </c>
      <c r="CW263" t="s">
        <v>134</v>
      </c>
      <c r="CX263">
        <v>50</v>
      </c>
      <c r="CY263" t="s">
        <v>134</v>
      </c>
      <c r="CZ263" t="s">
        <v>136</v>
      </c>
      <c r="DA263" t="s">
        <v>134</v>
      </c>
      <c r="DB263" t="s">
        <v>136</v>
      </c>
      <c r="DC263" t="s">
        <v>136</v>
      </c>
      <c r="DD263" t="s">
        <v>136</v>
      </c>
      <c r="DF263" s="2" t="s">
        <v>2272</v>
      </c>
      <c r="DG263" t="s">
        <v>11720</v>
      </c>
      <c r="DH263" t="s">
        <v>11722</v>
      </c>
      <c r="DI263" t="s">
        <v>584</v>
      </c>
      <c r="DJ263" s="4">
        <v>84033</v>
      </c>
      <c r="DK263" t="s">
        <v>656</v>
      </c>
      <c r="DL263" t="s">
        <v>136</v>
      </c>
      <c r="DM263">
        <v>1</v>
      </c>
      <c r="DN263" t="s">
        <v>11720</v>
      </c>
      <c r="DO263" t="s">
        <v>11722</v>
      </c>
      <c r="DP263" t="s">
        <v>584</v>
      </c>
      <c r="DQ263" t="str">
        <f>"84033"</f>
        <v>84033</v>
      </c>
      <c r="DR263" t="s">
        <v>656</v>
      </c>
      <c r="DS263" t="s">
        <v>11726</v>
      </c>
      <c r="DT263">
        <v>2</v>
      </c>
      <c r="DU263">
        <v>4</v>
      </c>
      <c r="DV263" t="s">
        <v>136</v>
      </c>
      <c r="DW263" t="s">
        <v>136</v>
      </c>
      <c r="DX263" t="s">
        <v>134</v>
      </c>
      <c r="DY263" t="s">
        <v>136</v>
      </c>
      <c r="DZ263">
        <v>1</v>
      </c>
      <c r="EA263" t="s">
        <v>136</v>
      </c>
      <c r="EC263" s="5">
        <v>12.68</v>
      </c>
      <c r="ED263" s="5">
        <v>55</v>
      </c>
      <c r="EE263">
        <v>13074722105</v>
      </c>
      <c r="EF263" t="s">
        <v>593</v>
      </c>
      <c r="EG263" t="s">
        <v>148</v>
      </c>
      <c r="EH263">
        <v>0</v>
      </c>
    </row>
    <row r="264" spans="1:138" ht="15" customHeight="1" x14ac:dyDescent="0.35">
      <c r="A264" t="s">
        <v>2939</v>
      </c>
      <c r="B264" t="s">
        <v>157</v>
      </c>
      <c r="C264" s="1">
        <v>44090.731917013887</v>
      </c>
      <c r="D264" s="1">
        <v>44118</v>
      </c>
      <c r="E264" t="s">
        <v>579</v>
      </c>
      <c r="F264" t="s">
        <v>136</v>
      </c>
      <c r="G264" t="s">
        <v>135</v>
      </c>
      <c r="H264" t="s">
        <v>136</v>
      </c>
      <c r="I264" t="s">
        <v>2940</v>
      </c>
      <c r="K264" t="s">
        <v>2941</v>
      </c>
      <c r="L264" t="s">
        <v>2942</v>
      </c>
      <c r="M264" t="s">
        <v>2943</v>
      </c>
      <c r="N264" t="s">
        <v>584</v>
      </c>
      <c r="O264" s="4">
        <v>84715</v>
      </c>
      <c r="P264" t="s">
        <v>140</v>
      </c>
      <c r="R264">
        <v>14354253133</v>
      </c>
      <c r="T264">
        <v>112111</v>
      </c>
      <c r="U264" t="s">
        <v>2944</v>
      </c>
      <c r="V264" t="s">
        <v>2945</v>
      </c>
      <c r="X264" t="s">
        <v>164</v>
      </c>
      <c r="Y264" t="s">
        <v>2946</v>
      </c>
      <c r="Z264" t="s">
        <v>148</v>
      </c>
      <c r="AA264" t="s">
        <v>2943</v>
      </c>
      <c r="AB264" t="s">
        <v>584</v>
      </c>
      <c r="AC264" s="4">
        <v>84715</v>
      </c>
      <c r="AD264" t="s">
        <v>140</v>
      </c>
      <c r="AF264">
        <v>14354253133</v>
      </c>
      <c r="AH264" t="s">
        <v>2947</v>
      </c>
      <c r="AI264" t="s">
        <v>168</v>
      </c>
      <c r="AJ264" t="s">
        <v>2948</v>
      </c>
      <c r="AK264" t="s">
        <v>589</v>
      </c>
      <c r="AM264" t="s">
        <v>2949</v>
      </c>
      <c r="AO264" t="s">
        <v>591</v>
      </c>
      <c r="AP264" t="s">
        <v>592</v>
      </c>
      <c r="AQ264" s="4">
        <v>82601</v>
      </c>
      <c r="AR264" t="s">
        <v>140</v>
      </c>
      <c r="AS264" t="s">
        <v>2950</v>
      </c>
      <c r="AT264">
        <v>13074722105</v>
      </c>
      <c r="AV264" t="s">
        <v>593</v>
      </c>
      <c r="AW264" t="s">
        <v>594</v>
      </c>
      <c r="AZ264" t="s">
        <v>334</v>
      </c>
      <c r="BA264" t="s">
        <v>335</v>
      </c>
      <c r="BB264" t="s">
        <v>136</v>
      </c>
      <c r="BC264" t="s">
        <v>136</v>
      </c>
      <c r="BD264" t="s">
        <v>148</v>
      </c>
      <c r="BE264" t="s">
        <v>136</v>
      </c>
      <c r="BF264" t="s">
        <v>136</v>
      </c>
      <c r="BG264" t="s">
        <v>134</v>
      </c>
      <c r="BH264" t="s">
        <v>136</v>
      </c>
      <c r="BN264" t="s">
        <v>2951</v>
      </c>
      <c r="BO264" t="s">
        <v>2952</v>
      </c>
      <c r="BP264">
        <v>2</v>
      </c>
      <c r="BQ264">
        <v>2</v>
      </c>
      <c r="BR264">
        <v>2</v>
      </c>
      <c r="BS264" s="1">
        <v>44166</v>
      </c>
      <c r="BT264" s="1">
        <v>44286</v>
      </c>
      <c r="BU264" s="1">
        <v>44166</v>
      </c>
      <c r="BV264" s="1">
        <v>44286</v>
      </c>
      <c r="BW264" t="s">
        <v>134</v>
      </c>
      <c r="CH264" s="5">
        <v>1682.33</v>
      </c>
      <c r="CI264" t="s">
        <v>597</v>
      </c>
      <c r="CJ264">
        <v>0</v>
      </c>
      <c r="CK264" t="s">
        <v>1362</v>
      </c>
      <c r="CL264" t="s">
        <v>136</v>
      </c>
      <c r="CM264" t="s">
        <v>354</v>
      </c>
      <c r="CN264" t="s">
        <v>599</v>
      </c>
      <c r="CO264" t="s">
        <v>2225</v>
      </c>
      <c r="CP264" t="s">
        <v>149</v>
      </c>
      <c r="CQ264">
        <v>6</v>
      </c>
      <c r="CR264">
        <v>0</v>
      </c>
      <c r="CS264" t="s">
        <v>136</v>
      </c>
      <c r="CT264" t="s">
        <v>134</v>
      </c>
      <c r="CU264" t="s">
        <v>136</v>
      </c>
      <c r="CV264" t="s">
        <v>136</v>
      </c>
      <c r="CW264" t="s">
        <v>134</v>
      </c>
      <c r="CX264">
        <v>50</v>
      </c>
      <c r="CY264" t="s">
        <v>134</v>
      </c>
      <c r="CZ264" t="s">
        <v>136</v>
      </c>
      <c r="DA264" t="s">
        <v>134</v>
      </c>
      <c r="DB264" t="s">
        <v>136</v>
      </c>
      <c r="DC264" t="s">
        <v>136</v>
      </c>
      <c r="DD264" t="s">
        <v>136</v>
      </c>
      <c r="DF264" t="s">
        <v>2226</v>
      </c>
      <c r="DG264" t="s">
        <v>2941</v>
      </c>
      <c r="DH264" t="s">
        <v>2943</v>
      </c>
      <c r="DI264" t="s">
        <v>584</v>
      </c>
      <c r="DJ264" s="4">
        <v>84715</v>
      </c>
      <c r="DK264" t="s">
        <v>1039</v>
      </c>
      <c r="DL264" t="s">
        <v>136</v>
      </c>
      <c r="DM264">
        <v>1</v>
      </c>
      <c r="DN264" t="s">
        <v>2953</v>
      </c>
      <c r="DO264" t="s">
        <v>2943</v>
      </c>
      <c r="DP264" t="s">
        <v>584</v>
      </c>
      <c r="DQ264" t="str">
        <f>"84715"</f>
        <v>84715</v>
      </c>
      <c r="DR264" t="s">
        <v>1039</v>
      </c>
      <c r="DS264" t="s">
        <v>2954</v>
      </c>
      <c r="DT264">
        <v>1</v>
      </c>
      <c r="DU264">
        <v>3</v>
      </c>
      <c r="DV264" t="s">
        <v>136</v>
      </c>
      <c r="DW264" t="s">
        <v>136</v>
      </c>
      <c r="DX264" t="s">
        <v>134</v>
      </c>
      <c r="DY264" t="s">
        <v>136</v>
      </c>
      <c r="DZ264">
        <v>1</v>
      </c>
      <c r="EA264" t="s">
        <v>136</v>
      </c>
      <c r="EC264" s="5">
        <v>12.68</v>
      </c>
      <c r="ED264" s="5">
        <v>55</v>
      </c>
      <c r="EE264">
        <v>13074722105</v>
      </c>
      <c r="EF264" t="s">
        <v>593</v>
      </c>
      <c r="EG264" t="s">
        <v>148</v>
      </c>
      <c r="EH264">
        <v>0</v>
      </c>
    </row>
    <row r="265" spans="1:138" ht="15" customHeight="1" x14ac:dyDescent="0.35">
      <c r="A265" t="s">
        <v>9640</v>
      </c>
      <c r="B265" t="s">
        <v>157</v>
      </c>
      <c r="C265" s="1">
        <v>44092.699689236113</v>
      </c>
      <c r="D265" s="1">
        <v>44118</v>
      </c>
      <c r="E265" t="s">
        <v>133</v>
      </c>
      <c r="F265" t="s">
        <v>136</v>
      </c>
      <c r="G265" t="s">
        <v>135</v>
      </c>
      <c r="H265" t="s">
        <v>136</v>
      </c>
      <c r="I265" t="s">
        <v>9641</v>
      </c>
      <c r="K265" t="s">
        <v>9642</v>
      </c>
      <c r="M265" t="s">
        <v>7693</v>
      </c>
      <c r="N265" t="s">
        <v>2685</v>
      </c>
      <c r="O265" s="4">
        <v>44074</v>
      </c>
      <c r="P265" t="s">
        <v>140</v>
      </c>
      <c r="R265">
        <v>14407751411</v>
      </c>
      <c r="T265">
        <v>11142</v>
      </c>
      <c r="U265" t="s">
        <v>9643</v>
      </c>
      <c r="V265" t="s">
        <v>9644</v>
      </c>
      <c r="X265" t="s">
        <v>9645</v>
      </c>
      <c r="Y265" t="s">
        <v>9646</v>
      </c>
      <c r="AA265" t="s">
        <v>7685</v>
      </c>
      <c r="AB265" t="s">
        <v>2685</v>
      </c>
      <c r="AC265" s="4">
        <v>44074</v>
      </c>
      <c r="AD265" t="s">
        <v>140</v>
      </c>
      <c r="AF265">
        <v>14407751411</v>
      </c>
      <c r="AH265" t="s">
        <v>3856</v>
      </c>
      <c r="AI265" t="s">
        <v>168</v>
      </c>
      <c r="AJ265" t="s">
        <v>559</v>
      </c>
      <c r="AK265" t="s">
        <v>433</v>
      </c>
      <c r="AL265" t="s">
        <v>978</v>
      </c>
      <c r="AM265" t="s">
        <v>561</v>
      </c>
      <c r="AN265" t="s">
        <v>9647</v>
      </c>
      <c r="AO265" t="s">
        <v>563</v>
      </c>
      <c r="AP265" t="s">
        <v>564</v>
      </c>
      <c r="AQ265" s="4">
        <v>22949</v>
      </c>
      <c r="AR265" t="s">
        <v>140</v>
      </c>
      <c r="AT265">
        <v>14342634300</v>
      </c>
      <c r="AV265" t="s">
        <v>3857</v>
      </c>
      <c r="AW265" t="s">
        <v>566</v>
      </c>
      <c r="AZ265" t="s">
        <v>821</v>
      </c>
      <c r="BA265" t="s">
        <v>822</v>
      </c>
      <c r="BB265" t="s">
        <v>136</v>
      </c>
      <c r="BC265" t="s">
        <v>136</v>
      </c>
      <c r="BD265" t="s">
        <v>148</v>
      </c>
      <c r="BE265" t="s">
        <v>136</v>
      </c>
      <c r="BF265" t="s">
        <v>136</v>
      </c>
      <c r="BG265" t="s">
        <v>134</v>
      </c>
      <c r="BH265" t="s">
        <v>136</v>
      </c>
      <c r="BI265" t="s">
        <v>3858</v>
      </c>
      <c r="BJ265" t="s">
        <v>3859</v>
      </c>
      <c r="BL265" t="s">
        <v>566</v>
      </c>
      <c r="BM265" t="s">
        <v>3856</v>
      </c>
      <c r="BN265" t="s">
        <v>9648</v>
      </c>
      <c r="BO265" t="s">
        <v>1174</v>
      </c>
      <c r="BP265">
        <v>196</v>
      </c>
      <c r="BQ265">
        <v>196</v>
      </c>
      <c r="BR265">
        <v>196</v>
      </c>
      <c r="BS265" s="1">
        <v>44150</v>
      </c>
      <c r="BT265" s="1">
        <v>44454</v>
      </c>
      <c r="BU265" s="1">
        <v>44150</v>
      </c>
      <c r="BV265" s="1">
        <v>44454</v>
      </c>
      <c r="BW265" t="s">
        <v>136</v>
      </c>
      <c r="BX265">
        <v>45</v>
      </c>
      <c r="BY265">
        <v>0</v>
      </c>
      <c r="BZ265">
        <v>8</v>
      </c>
      <c r="CA265">
        <v>8</v>
      </c>
      <c r="CB265">
        <v>8</v>
      </c>
      <c r="CC265">
        <v>8</v>
      </c>
      <c r="CD265">
        <v>8</v>
      </c>
      <c r="CE265">
        <v>5</v>
      </c>
      <c r="CF265" t="str">
        <f>"7:00 AM"</f>
        <v>7:00 AM</v>
      </c>
      <c r="CG265" t="str">
        <f>"3:30 PM"</f>
        <v>3:30 PM</v>
      </c>
      <c r="CH265" s="5">
        <v>14.52</v>
      </c>
      <c r="CI265" t="s">
        <v>146</v>
      </c>
      <c r="CL265" t="s">
        <v>136</v>
      </c>
      <c r="CM265" t="s">
        <v>312</v>
      </c>
      <c r="CN265" t="s">
        <v>148</v>
      </c>
      <c r="CO265" t="s">
        <v>1714</v>
      </c>
      <c r="CP265" t="s">
        <v>149</v>
      </c>
      <c r="CQ265">
        <v>3</v>
      </c>
      <c r="CR265">
        <v>0</v>
      </c>
      <c r="CS265" t="s">
        <v>136</v>
      </c>
      <c r="CT265" t="s">
        <v>136</v>
      </c>
      <c r="CU265" t="s">
        <v>134</v>
      </c>
      <c r="CV265" t="s">
        <v>134</v>
      </c>
      <c r="CW265" t="s">
        <v>134</v>
      </c>
      <c r="CX265">
        <v>100</v>
      </c>
      <c r="CY265" t="s">
        <v>134</v>
      </c>
      <c r="CZ265" t="s">
        <v>134</v>
      </c>
      <c r="DA265" t="s">
        <v>134</v>
      </c>
      <c r="DB265" t="s">
        <v>134</v>
      </c>
      <c r="DC265" t="s">
        <v>134</v>
      </c>
      <c r="DD265" t="s">
        <v>136</v>
      </c>
      <c r="DF265" t="s">
        <v>9649</v>
      </c>
      <c r="DG265" t="s">
        <v>9650</v>
      </c>
      <c r="DH265" t="s">
        <v>7685</v>
      </c>
      <c r="DI265" t="s">
        <v>2685</v>
      </c>
      <c r="DJ265" s="4">
        <v>44074</v>
      </c>
      <c r="DK265" t="s">
        <v>9651</v>
      </c>
      <c r="DL265" t="s">
        <v>134</v>
      </c>
      <c r="DM265">
        <v>4</v>
      </c>
      <c r="DN265" t="s">
        <v>9652</v>
      </c>
      <c r="DO265" t="s">
        <v>2139</v>
      </c>
      <c r="DP265" t="s">
        <v>2685</v>
      </c>
      <c r="DQ265" t="str">
        <f>"44135"</f>
        <v>44135</v>
      </c>
      <c r="DR265" t="s">
        <v>7104</v>
      </c>
      <c r="DS265" t="s">
        <v>420</v>
      </c>
      <c r="DT265">
        <v>1</v>
      </c>
      <c r="DU265">
        <v>366</v>
      </c>
      <c r="DV265" t="s">
        <v>134</v>
      </c>
      <c r="DW265" t="s">
        <v>134</v>
      </c>
      <c r="DX265" t="s">
        <v>134</v>
      </c>
      <c r="DY265" t="s">
        <v>134</v>
      </c>
      <c r="DZ265">
        <v>2</v>
      </c>
      <c r="EA265" t="s">
        <v>134</v>
      </c>
      <c r="EB265" s="5">
        <v>12.68</v>
      </c>
      <c r="EC265" s="5">
        <v>12.68</v>
      </c>
      <c r="ED265" s="5">
        <v>55</v>
      </c>
      <c r="EE265" t="s">
        <v>148</v>
      </c>
      <c r="EF265" t="s">
        <v>577</v>
      </c>
      <c r="EG265" t="s">
        <v>9653</v>
      </c>
      <c r="EH265">
        <v>0</v>
      </c>
    </row>
    <row r="266" spans="1:138" ht="15" customHeight="1" x14ac:dyDescent="0.35">
      <c r="A266" t="s">
        <v>21128</v>
      </c>
      <c r="B266" t="s">
        <v>157</v>
      </c>
      <c r="C266" s="1">
        <v>44097.483545717594</v>
      </c>
      <c r="D266" s="1">
        <v>44118</v>
      </c>
      <c r="E266" t="s">
        <v>133</v>
      </c>
      <c r="F266" t="s">
        <v>134</v>
      </c>
      <c r="G266" t="s">
        <v>135</v>
      </c>
      <c r="H266" t="s">
        <v>136</v>
      </c>
      <c r="I266" t="s">
        <v>21129</v>
      </c>
      <c r="K266" t="s">
        <v>21130</v>
      </c>
      <c r="M266" t="s">
        <v>520</v>
      </c>
      <c r="N266" t="s">
        <v>139</v>
      </c>
      <c r="O266" s="4">
        <v>34266</v>
      </c>
      <c r="P266" t="s">
        <v>140</v>
      </c>
      <c r="R266">
        <v>18639908432</v>
      </c>
      <c r="T266">
        <v>115115</v>
      </c>
      <c r="U266" t="s">
        <v>16114</v>
      </c>
      <c r="V266" t="s">
        <v>6612</v>
      </c>
      <c r="X266" t="s">
        <v>429</v>
      </c>
      <c r="Y266" t="s">
        <v>21131</v>
      </c>
      <c r="AA266" t="s">
        <v>520</v>
      </c>
      <c r="AB266" t="s">
        <v>139</v>
      </c>
      <c r="AC266" s="4">
        <v>34266</v>
      </c>
      <c r="AD266" t="s">
        <v>140</v>
      </c>
      <c r="AF266">
        <v>18639908432</v>
      </c>
      <c r="AH266" t="s">
        <v>2325</v>
      </c>
      <c r="AI266" t="s">
        <v>168</v>
      </c>
      <c r="AJ266" t="s">
        <v>4942</v>
      </c>
      <c r="AK266" t="s">
        <v>4943</v>
      </c>
      <c r="AM266" t="s">
        <v>4944</v>
      </c>
      <c r="AO266" t="s">
        <v>152</v>
      </c>
      <c r="AP266" t="s">
        <v>139</v>
      </c>
      <c r="AQ266" s="4">
        <v>33852</v>
      </c>
      <c r="AR266" t="s">
        <v>140</v>
      </c>
      <c r="AS266" t="s">
        <v>4945</v>
      </c>
      <c r="AT266">
        <v>18634655550</v>
      </c>
      <c r="AV266" t="s">
        <v>4946</v>
      </c>
      <c r="AW266" t="s">
        <v>2330</v>
      </c>
      <c r="AZ266" t="s">
        <v>175</v>
      </c>
      <c r="BA266" t="s">
        <v>176</v>
      </c>
      <c r="BB266" t="s">
        <v>134</v>
      </c>
      <c r="BC266" t="s">
        <v>134</v>
      </c>
      <c r="BD266" t="s">
        <v>134</v>
      </c>
      <c r="BE266" t="s">
        <v>134</v>
      </c>
      <c r="BF266" t="s">
        <v>136</v>
      </c>
      <c r="BG266" t="s">
        <v>134</v>
      </c>
      <c r="BH266" t="s">
        <v>136</v>
      </c>
      <c r="BN266" t="s">
        <v>21132</v>
      </c>
      <c r="BO266" t="s">
        <v>176</v>
      </c>
      <c r="BP266">
        <v>36</v>
      </c>
      <c r="BQ266">
        <v>36</v>
      </c>
      <c r="BR266">
        <v>36</v>
      </c>
      <c r="BS266" s="1">
        <v>44152</v>
      </c>
      <c r="BT266" s="1">
        <v>44352</v>
      </c>
      <c r="BU266" s="1">
        <v>44152</v>
      </c>
      <c r="BV266" s="1">
        <v>44352</v>
      </c>
      <c r="BW266" t="s">
        <v>136</v>
      </c>
      <c r="BX266">
        <v>36</v>
      </c>
      <c r="BY266">
        <v>0</v>
      </c>
      <c r="BZ266">
        <v>6</v>
      </c>
      <c r="CA266">
        <v>6</v>
      </c>
      <c r="CB266">
        <v>6</v>
      </c>
      <c r="CC266">
        <v>6</v>
      </c>
      <c r="CD266">
        <v>6</v>
      </c>
      <c r="CE266">
        <v>6</v>
      </c>
      <c r="CF266" t="str">
        <f>"7:30 AM"</f>
        <v>7:30 AM</v>
      </c>
      <c r="CG266" t="str">
        <f>"1:30 PM"</f>
        <v>1:30 PM</v>
      </c>
      <c r="CH266" s="5">
        <v>11.71</v>
      </c>
      <c r="CI266" t="s">
        <v>146</v>
      </c>
      <c r="CJ266">
        <v>0.9</v>
      </c>
      <c r="CK266" t="s">
        <v>15149</v>
      </c>
      <c r="CL266" t="s">
        <v>134</v>
      </c>
      <c r="CM266" t="s">
        <v>147</v>
      </c>
      <c r="CN266" t="s">
        <v>148</v>
      </c>
      <c r="CO266" s="2" t="s">
        <v>12158</v>
      </c>
      <c r="CP266" t="s">
        <v>149</v>
      </c>
      <c r="CQ266">
        <v>0</v>
      </c>
      <c r="CR266">
        <v>0</v>
      </c>
      <c r="CS266" t="s">
        <v>136</v>
      </c>
      <c r="CT266" t="s">
        <v>136</v>
      </c>
      <c r="CU266" t="s">
        <v>136</v>
      </c>
      <c r="CV266" t="s">
        <v>136</v>
      </c>
      <c r="CW266" t="s">
        <v>134</v>
      </c>
      <c r="CX266">
        <v>100</v>
      </c>
      <c r="CY266" t="s">
        <v>134</v>
      </c>
      <c r="CZ266" t="s">
        <v>134</v>
      </c>
      <c r="DA266" t="s">
        <v>134</v>
      </c>
      <c r="DB266" t="s">
        <v>134</v>
      </c>
      <c r="DC266" t="s">
        <v>134</v>
      </c>
      <c r="DD266" t="s">
        <v>136</v>
      </c>
      <c r="DF266" t="s">
        <v>2334</v>
      </c>
      <c r="DG266" t="s">
        <v>2335</v>
      </c>
      <c r="DH266" t="s">
        <v>520</v>
      </c>
      <c r="DI266" t="s">
        <v>139</v>
      </c>
      <c r="DJ266" s="4">
        <v>34266</v>
      </c>
      <c r="DK266" t="s">
        <v>521</v>
      </c>
      <c r="DL266" t="s">
        <v>134</v>
      </c>
      <c r="DM266">
        <v>26</v>
      </c>
      <c r="DN266" t="s">
        <v>21133</v>
      </c>
      <c r="DO266" t="s">
        <v>520</v>
      </c>
      <c r="DP266" t="s">
        <v>139</v>
      </c>
      <c r="DQ266" t="str">
        <f>"34266"</f>
        <v>34266</v>
      </c>
      <c r="DR266" t="s">
        <v>521</v>
      </c>
      <c r="DS266" t="s">
        <v>830</v>
      </c>
      <c r="DT266">
        <v>1</v>
      </c>
      <c r="DU266">
        <v>20</v>
      </c>
      <c r="DV266" t="s">
        <v>134</v>
      </c>
      <c r="DW266" t="s">
        <v>134</v>
      </c>
      <c r="DX266" t="s">
        <v>134</v>
      </c>
      <c r="DY266" t="s">
        <v>134</v>
      </c>
      <c r="DZ266">
        <v>2</v>
      </c>
      <c r="EA266" t="s">
        <v>136</v>
      </c>
      <c r="EC266" s="5">
        <v>12.68</v>
      </c>
      <c r="ED266" s="5">
        <v>55</v>
      </c>
      <c r="EE266">
        <v>18639908432</v>
      </c>
      <c r="EF266" t="s">
        <v>21134</v>
      </c>
      <c r="EG266" t="s">
        <v>148</v>
      </c>
      <c r="EH266">
        <v>1</v>
      </c>
    </row>
    <row r="267" spans="1:138" ht="15" customHeight="1" x14ac:dyDescent="0.35">
      <c r="A267" t="s">
        <v>2338</v>
      </c>
      <c r="B267" t="s">
        <v>157</v>
      </c>
      <c r="C267" s="1">
        <v>44098.532025810186</v>
      </c>
      <c r="D267" s="1">
        <v>44118</v>
      </c>
      <c r="E267" t="s">
        <v>133</v>
      </c>
      <c r="F267" t="s">
        <v>136</v>
      </c>
      <c r="G267" t="s">
        <v>135</v>
      </c>
      <c r="H267" t="s">
        <v>136</v>
      </c>
      <c r="I267" t="s">
        <v>2339</v>
      </c>
      <c r="K267" t="s">
        <v>2340</v>
      </c>
      <c r="M267" t="s">
        <v>2341</v>
      </c>
      <c r="N267" t="s">
        <v>246</v>
      </c>
      <c r="O267" s="4">
        <v>70525</v>
      </c>
      <c r="P267" t="s">
        <v>140</v>
      </c>
      <c r="R267">
        <v>13376841079</v>
      </c>
      <c r="T267">
        <v>112512</v>
      </c>
      <c r="U267" t="s">
        <v>2342</v>
      </c>
      <c r="V267" t="s">
        <v>2343</v>
      </c>
      <c r="X267" t="s">
        <v>164</v>
      </c>
      <c r="Y267" t="s">
        <v>2340</v>
      </c>
      <c r="AA267" t="s">
        <v>2341</v>
      </c>
      <c r="AB267" t="s">
        <v>246</v>
      </c>
      <c r="AC267" s="4">
        <v>70525</v>
      </c>
      <c r="AD267" t="s">
        <v>140</v>
      </c>
      <c r="AF267">
        <v>13379450510</v>
      </c>
      <c r="AH267" t="s">
        <v>2344</v>
      </c>
      <c r="AI267" t="s">
        <v>168</v>
      </c>
      <c r="AJ267" t="s">
        <v>1977</v>
      </c>
      <c r="AK267" t="s">
        <v>1978</v>
      </c>
      <c r="AL267" t="s">
        <v>1979</v>
      </c>
      <c r="AM267" t="s">
        <v>1980</v>
      </c>
      <c r="AN267" t="s">
        <v>1981</v>
      </c>
      <c r="AO267" t="s">
        <v>1982</v>
      </c>
      <c r="AP267" t="s">
        <v>246</v>
      </c>
      <c r="AQ267" s="4">
        <v>70754</v>
      </c>
      <c r="AR267" t="s">
        <v>140</v>
      </c>
      <c r="AT267">
        <v>12256863033</v>
      </c>
      <c r="AV267" t="s">
        <v>1983</v>
      </c>
      <c r="AW267" t="s">
        <v>1984</v>
      </c>
      <c r="AZ267" t="s">
        <v>334</v>
      </c>
      <c r="BA267" t="s">
        <v>335</v>
      </c>
      <c r="BB267" t="s">
        <v>136</v>
      </c>
      <c r="BC267" t="s">
        <v>136</v>
      </c>
      <c r="BD267" t="s">
        <v>148</v>
      </c>
      <c r="BE267" t="s">
        <v>136</v>
      </c>
      <c r="BF267" t="s">
        <v>136</v>
      </c>
      <c r="BG267" t="s">
        <v>134</v>
      </c>
      <c r="BH267" t="s">
        <v>136</v>
      </c>
      <c r="BN267" t="s">
        <v>2345</v>
      </c>
      <c r="BO267" t="s">
        <v>905</v>
      </c>
      <c r="BP267">
        <v>26</v>
      </c>
      <c r="BQ267">
        <v>26</v>
      </c>
      <c r="BR267">
        <v>26</v>
      </c>
      <c r="BS267" s="1">
        <v>44166</v>
      </c>
      <c r="BT267" s="1">
        <v>44387</v>
      </c>
      <c r="BU267" s="1">
        <v>44166</v>
      </c>
      <c r="BV267" s="1">
        <v>44387</v>
      </c>
      <c r="BW267" t="s">
        <v>136</v>
      </c>
      <c r="BX267">
        <v>35</v>
      </c>
      <c r="BY267">
        <v>0</v>
      </c>
      <c r="BZ267">
        <v>6</v>
      </c>
      <c r="CA267">
        <v>6</v>
      </c>
      <c r="CB267">
        <v>6</v>
      </c>
      <c r="CC267">
        <v>6</v>
      </c>
      <c r="CD267">
        <v>6</v>
      </c>
      <c r="CE267">
        <v>5</v>
      </c>
      <c r="CF267" t="str">
        <f>"7:00 AM"</f>
        <v>7:00 AM</v>
      </c>
      <c r="CG267" t="str">
        <f>"1:00 PM"</f>
        <v>1:00 PM</v>
      </c>
      <c r="CH267" s="5">
        <v>11.83</v>
      </c>
      <c r="CI267" t="s">
        <v>146</v>
      </c>
      <c r="CJ267">
        <v>0</v>
      </c>
      <c r="CK267" t="s">
        <v>1985</v>
      </c>
      <c r="CL267" t="s">
        <v>134</v>
      </c>
      <c r="CM267" t="s">
        <v>147</v>
      </c>
      <c r="CN267" t="s">
        <v>148</v>
      </c>
      <c r="CO267" s="2" t="s">
        <v>1986</v>
      </c>
      <c r="CP267" t="s">
        <v>149</v>
      </c>
      <c r="CQ267">
        <v>0</v>
      </c>
      <c r="CR267">
        <v>0</v>
      </c>
      <c r="CS267" t="s">
        <v>136</v>
      </c>
      <c r="CT267" t="s">
        <v>136</v>
      </c>
      <c r="CU267" t="s">
        <v>136</v>
      </c>
      <c r="CV267" t="s">
        <v>134</v>
      </c>
      <c r="CW267" t="s">
        <v>134</v>
      </c>
      <c r="CX267">
        <v>50</v>
      </c>
      <c r="CY267" t="s">
        <v>134</v>
      </c>
      <c r="CZ267" t="s">
        <v>134</v>
      </c>
      <c r="DA267" t="s">
        <v>134</v>
      </c>
      <c r="DB267" t="s">
        <v>134</v>
      </c>
      <c r="DC267" t="s">
        <v>134</v>
      </c>
      <c r="DD267" t="s">
        <v>136</v>
      </c>
      <c r="DF267" t="s">
        <v>2346</v>
      </c>
      <c r="DG267" t="s">
        <v>2340</v>
      </c>
      <c r="DH267" t="s">
        <v>2341</v>
      </c>
      <c r="DI267" t="s">
        <v>246</v>
      </c>
      <c r="DJ267" s="4">
        <v>70525</v>
      </c>
      <c r="DK267" t="s">
        <v>268</v>
      </c>
      <c r="DL267" t="s">
        <v>136</v>
      </c>
      <c r="DM267">
        <v>1</v>
      </c>
      <c r="DN267" t="s">
        <v>2347</v>
      </c>
      <c r="DO267" t="s">
        <v>2341</v>
      </c>
      <c r="DP267" t="s">
        <v>246</v>
      </c>
      <c r="DQ267" t="str">
        <f>"70525"</f>
        <v>70525</v>
      </c>
      <c r="DR267" t="s">
        <v>268</v>
      </c>
      <c r="DS267" t="s">
        <v>296</v>
      </c>
      <c r="DT267">
        <v>2</v>
      </c>
      <c r="DU267">
        <v>70</v>
      </c>
      <c r="DV267" t="s">
        <v>134</v>
      </c>
      <c r="DW267" t="s">
        <v>134</v>
      </c>
      <c r="DX267" t="s">
        <v>134</v>
      </c>
      <c r="DY267" t="s">
        <v>134</v>
      </c>
      <c r="DZ267">
        <v>2</v>
      </c>
      <c r="EA267" t="s">
        <v>136</v>
      </c>
      <c r="EC267" s="5">
        <v>12.68</v>
      </c>
      <c r="ED267" s="5">
        <v>55</v>
      </c>
      <c r="EE267">
        <v>13376841079</v>
      </c>
      <c r="EF267" t="s">
        <v>2344</v>
      </c>
      <c r="EG267" t="s">
        <v>271</v>
      </c>
      <c r="EH267">
        <v>2</v>
      </c>
    </row>
    <row r="268" spans="1:138" ht="15" customHeight="1" x14ac:dyDescent="0.35">
      <c r="A268" t="s">
        <v>6648</v>
      </c>
      <c r="B268" t="s">
        <v>157</v>
      </c>
      <c r="C268" s="1">
        <v>44099.524091203704</v>
      </c>
      <c r="D268" s="1">
        <v>44118</v>
      </c>
      <c r="E268" t="s">
        <v>133</v>
      </c>
      <c r="F268" t="s">
        <v>136</v>
      </c>
      <c r="G268" t="s">
        <v>135</v>
      </c>
      <c r="H268" t="s">
        <v>136</v>
      </c>
      <c r="I268" t="s">
        <v>6649</v>
      </c>
      <c r="K268" t="s">
        <v>6650</v>
      </c>
      <c r="M268" t="s">
        <v>6651</v>
      </c>
      <c r="N268" t="s">
        <v>374</v>
      </c>
      <c r="O268" s="4">
        <v>79855</v>
      </c>
      <c r="P268" t="s">
        <v>140</v>
      </c>
      <c r="R268">
        <v>14322072331</v>
      </c>
      <c r="T268">
        <v>111335</v>
      </c>
      <c r="U268" t="s">
        <v>6652</v>
      </c>
      <c r="V268" t="s">
        <v>482</v>
      </c>
      <c r="W268" t="s">
        <v>136</v>
      </c>
      <c r="X268" t="s">
        <v>6653</v>
      </c>
      <c r="Y268" t="s">
        <v>6650</v>
      </c>
      <c r="AA268" t="s">
        <v>6651</v>
      </c>
      <c r="AB268" t="s">
        <v>374</v>
      </c>
      <c r="AC268" s="4">
        <v>79855</v>
      </c>
      <c r="AD268" t="s">
        <v>140</v>
      </c>
      <c r="AF268">
        <v>14322072331</v>
      </c>
      <c r="AH268" t="s">
        <v>148</v>
      </c>
      <c r="AI268" t="s">
        <v>168</v>
      </c>
      <c r="AJ268" t="s">
        <v>639</v>
      </c>
      <c r="AK268" t="s">
        <v>767</v>
      </c>
      <c r="AM268" t="s">
        <v>1020</v>
      </c>
      <c r="AO268" t="s">
        <v>1021</v>
      </c>
      <c r="AP268" t="s">
        <v>374</v>
      </c>
      <c r="AQ268" s="4">
        <v>75442</v>
      </c>
      <c r="AR268" t="s">
        <v>140</v>
      </c>
      <c r="AT268">
        <v>14692388392</v>
      </c>
      <c r="AV268" t="s">
        <v>1022</v>
      </c>
      <c r="AW268" t="s">
        <v>1023</v>
      </c>
      <c r="AZ268" t="s">
        <v>175</v>
      </c>
      <c r="BA268" t="s">
        <v>176</v>
      </c>
      <c r="BB268" t="s">
        <v>136</v>
      </c>
      <c r="BC268" t="s">
        <v>136</v>
      </c>
      <c r="BD268" t="s">
        <v>148</v>
      </c>
      <c r="BE268" t="s">
        <v>136</v>
      </c>
      <c r="BF268" t="s">
        <v>136</v>
      </c>
      <c r="BG268" t="s">
        <v>134</v>
      </c>
      <c r="BH268" t="s">
        <v>136</v>
      </c>
      <c r="BN268" t="s">
        <v>6654</v>
      </c>
      <c r="BO268" t="s">
        <v>905</v>
      </c>
      <c r="BP268">
        <v>8</v>
      </c>
      <c r="BQ268">
        <v>5</v>
      </c>
      <c r="BR268">
        <v>5</v>
      </c>
      <c r="BS268" s="1">
        <v>44166</v>
      </c>
      <c r="BT268" s="1">
        <v>44317</v>
      </c>
      <c r="BU268" s="1">
        <v>44166</v>
      </c>
      <c r="BV268" s="1">
        <v>44317</v>
      </c>
      <c r="BW268" t="s">
        <v>136</v>
      </c>
      <c r="BX268">
        <v>40</v>
      </c>
      <c r="BY268">
        <v>0</v>
      </c>
      <c r="BZ268">
        <v>8</v>
      </c>
      <c r="CA268">
        <v>8</v>
      </c>
      <c r="CB268">
        <v>8</v>
      </c>
      <c r="CC268">
        <v>8</v>
      </c>
      <c r="CD268">
        <v>8</v>
      </c>
      <c r="CE268">
        <v>0</v>
      </c>
      <c r="CF268" t="str">
        <f>"7:00 AM"</f>
        <v>7:00 AM</v>
      </c>
      <c r="CG268" t="str">
        <f>"4:00 PM"</f>
        <v>4:00 PM</v>
      </c>
      <c r="CH268" s="5">
        <v>12.67</v>
      </c>
      <c r="CI268" t="s">
        <v>146</v>
      </c>
      <c r="CJ268">
        <v>0</v>
      </c>
      <c r="CK268" t="s">
        <v>1024</v>
      </c>
      <c r="CL268" t="s">
        <v>134</v>
      </c>
      <c r="CM268" t="s">
        <v>312</v>
      </c>
      <c r="CN268" t="s">
        <v>148</v>
      </c>
      <c r="CO268" t="s">
        <v>1025</v>
      </c>
      <c r="CP268" t="s">
        <v>149</v>
      </c>
      <c r="CQ268">
        <v>2</v>
      </c>
      <c r="CR268">
        <v>0</v>
      </c>
      <c r="CS268" t="s">
        <v>136</v>
      </c>
      <c r="CT268" t="s">
        <v>136</v>
      </c>
      <c r="CU268" t="s">
        <v>136</v>
      </c>
      <c r="CV268" t="s">
        <v>136</v>
      </c>
      <c r="CW268" t="s">
        <v>134</v>
      </c>
      <c r="CX268">
        <v>100</v>
      </c>
      <c r="CY268" t="s">
        <v>134</v>
      </c>
      <c r="CZ268" t="s">
        <v>134</v>
      </c>
      <c r="DA268" t="s">
        <v>134</v>
      </c>
      <c r="DB268" t="s">
        <v>134</v>
      </c>
      <c r="DC268" t="s">
        <v>134</v>
      </c>
      <c r="DD268" t="s">
        <v>136</v>
      </c>
      <c r="DF268" t="s">
        <v>149</v>
      </c>
      <c r="DG268" t="s">
        <v>6655</v>
      </c>
      <c r="DH268" t="s">
        <v>6651</v>
      </c>
      <c r="DI268" t="s">
        <v>374</v>
      </c>
      <c r="DJ268" s="4">
        <v>79855</v>
      </c>
      <c r="DK268" t="s">
        <v>6656</v>
      </c>
      <c r="DL268" t="s">
        <v>134</v>
      </c>
      <c r="DM268">
        <v>2</v>
      </c>
      <c r="DN268" t="s">
        <v>6657</v>
      </c>
      <c r="DO268" t="s">
        <v>6651</v>
      </c>
      <c r="DP268" t="s">
        <v>374</v>
      </c>
      <c r="DQ268" t="str">
        <f>"79855"</f>
        <v>79855</v>
      </c>
      <c r="DR268" t="s">
        <v>6656</v>
      </c>
      <c r="DS268" t="s">
        <v>1027</v>
      </c>
      <c r="DT268">
        <v>1</v>
      </c>
      <c r="DU268">
        <v>5</v>
      </c>
      <c r="DV268" t="s">
        <v>134</v>
      </c>
      <c r="DW268" t="s">
        <v>134</v>
      </c>
      <c r="DX268" t="s">
        <v>134</v>
      </c>
      <c r="DY268" t="s">
        <v>134</v>
      </c>
      <c r="DZ268">
        <v>4</v>
      </c>
      <c r="EA268" t="s">
        <v>136</v>
      </c>
      <c r="EC268" s="5">
        <v>12.68</v>
      </c>
      <c r="ED268" s="5">
        <v>55</v>
      </c>
      <c r="EE268">
        <v>14322072331</v>
      </c>
      <c r="EF268" t="s">
        <v>148</v>
      </c>
      <c r="EG268" t="s">
        <v>2138</v>
      </c>
      <c r="EH268">
        <v>1</v>
      </c>
    </row>
    <row r="269" spans="1:138" ht="15" customHeight="1" x14ac:dyDescent="0.35">
      <c r="A269" t="s">
        <v>4896</v>
      </c>
      <c r="B269" t="s">
        <v>157</v>
      </c>
      <c r="C269" s="1">
        <v>44097.389255324073</v>
      </c>
      <c r="D269" s="1">
        <v>44118</v>
      </c>
      <c r="E269" t="s">
        <v>133</v>
      </c>
      <c r="F269" t="s">
        <v>136</v>
      </c>
      <c r="G269" t="s">
        <v>135</v>
      </c>
      <c r="H269" t="s">
        <v>136</v>
      </c>
      <c r="I269" t="s">
        <v>4897</v>
      </c>
      <c r="K269" t="s">
        <v>4898</v>
      </c>
      <c r="M269" t="s">
        <v>4899</v>
      </c>
      <c r="N269" t="s">
        <v>139</v>
      </c>
      <c r="O269" s="4">
        <v>34135</v>
      </c>
      <c r="P269" t="s">
        <v>140</v>
      </c>
      <c r="R269">
        <v>12394957980</v>
      </c>
      <c r="T269">
        <v>111219</v>
      </c>
      <c r="U269" t="s">
        <v>4900</v>
      </c>
      <c r="V269" t="s">
        <v>347</v>
      </c>
      <c r="W269" t="s">
        <v>1195</v>
      </c>
      <c r="X269" t="s">
        <v>1777</v>
      </c>
      <c r="Y269" t="s">
        <v>4898</v>
      </c>
      <c r="AA269" t="s">
        <v>4899</v>
      </c>
      <c r="AB269" t="s">
        <v>139</v>
      </c>
      <c r="AC269" s="4">
        <v>34135</v>
      </c>
      <c r="AD269" t="s">
        <v>140</v>
      </c>
      <c r="AF269">
        <v>12394957980</v>
      </c>
      <c r="AH269" t="s">
        <v>4901</v>
      </c>
      <c r="AI269" t="s">
        <v>168</v>
      </c>
      <c r="AJ269" t="s">
        <v>507</v>
      </c>
      <c r="AK269" t="s">
        <v>508</v>
      </c>
      <c r="AL269" t="s">
        <v>509</v>
      </c>
      <c r="AM269" t="s">
        <v>510</v>
      </c>
      <c r="AN269" t="s">
        <v>511</v>
      </c>
      <c r="AO269" t="s">
        <v>512</v>
      </c>
      <c r="AP269" t="s">
        <v>139</v>
      </c>
      <c r="AQ269" s="4">
        <v>32751</v>
      </c>
      <c r="AR269" t="s">
        <v>140</v>
      </c>
      <c r="AT269">
        <v>13212145200</v>
      </c>
      <c r="AU269">
        <v>5216</v>
      </c>
      <c r="AV269" t="s">
        <v>513</v>
      </c>
      <c r="AW269" t="s">
        <v>514</v>
      </c>
      <c r="AZ269" t="s">
        <v>175</v>
      </c>
      <c r="BA269" t="s">
        <v>176</v>
      </c>
      <c r="BB269" t="s">
        <v>136</v>
      </c>
      <c r="BC269" t="s">
        <v>136</v>
      </c>
      <c r="BD269" t="s">
        <v>148</v>
      </c>
      <c r="BE269" t="s">
        <v>136</v>
      </c>
      <c r="BF269" t="s">
        <v>136</v>
      </c>
      <c r="BG269" t="s">
        <v>134</v>
      </c>
      <c r="BH269" t="s">
        <v>136</v>
      </c>
      <c r="BN269" t="s">
        <v>4902</v>
      </c>
      <c r="BO269" t="s">
        <v>516</v>
      </c>
      <c r="BP269">
        <v>59</v>
      </c>
      <c r="BQ269">
        <v>59</v>
      </c>
      <c r="BR269">
        <v>59</v>
      </c>
      <c r="BS269" s="1">
        <v>44155</v>
      </c>
      <c r="BT269" s="1">
        <v>44347</v>
      </c>
      <c r="BU269" s="1">
        <v>44155</v>
      </c>
      <c r="BV269" s="1">
        <v>44347</v>
      </c>
      <c r="BW269" t="s">
        <v>136</v>
      </c>
      <c r="BX269">
        <v>36</v>
      </c>
      <c r="BY269">
        <v>0</v>
      </c>
      <c r="BZ269">
        <v>6</v>
      </c>
      <c r="CA269">
        <v>6</v>
      </c>
      <c r="CB269">
        <v>6</v>
      </c>
      <c r="CC269">
        <v>6</v>
      </c>
      <c r="CD269">
        <v>6</v>
      </c>
      <c r="CE269">
        <v>6</v>
      </c>
      <c r="CF269" t="str">
        <f>"7:00 AM"</f>
        <v>7:00 AM</v>
      </c>
      <c r="CG269" t="str">
        <f>"2:00 PM"</f>
        <v>2:00 PM</v>
      </c>
      <c r="CH269" s="5">
        <v>11.71</v>
      </c>
      <c r="CI269" t="s">
        <v>146</v>
      </c>
      <c r="CL269" t="s">
        <v>134</v>
      </c>
      <c r="CM269" t="s">
        <v>147</v>
      </c>
      <c r="CN269" t="s">
        <v>148</v>
      </c>
      <c r="CO269" s="2" t="s">
        <v>4903</v>
      </c>
      <c r="CP269" t="s">
        <v>149</v>
      </c>
      <c r="CQ269">
        <v>0</v>
      </c>
      <c r="CR269">
        <v>0</v>
      </c>
      <c r="CS269" t="s">
        <v>136</v>
      </c>
      <c r="CT269" t="s">
        <v>136</v>
      </c>
      <c r="CU269" t="s">
        <v>136</v>
      </c>
      <c r="CV269" t="s">
        <v>136</v>
      </c>
      <c r="CW269" t="s">
        <v>134</v>
      </c>
      <c r="CX269">
        <v>50</v>
      </c>
      <c r="CY269" t="s">
        <v>134</v>
      </c>
      <c r="CZ269" t="s">
        <v>134</v>
      </c>
      <c r="DA269" t="s">
        <v>134</v>
      </c>
      <c r="DB269" t="s">
        <v>134</v>
      </c>
      <c r="DC269" t="s">
        <v>134</v>
      </c>
      <c r="DD269" t="s">
        <v>136</v>
      </c>
      <c r="DF269" t="s">
        <v>149</v>
      </c>
      <c r="DG269" t="s">
        <v>4904</v>
      </c>
      <c r="DH269" t="s">
        <v>4905</v>
      </c>
      <c r="DI269" t="s">
        <v>139</v>
      </c>
      <c r="DJ269" s="4">
        <v>33928</v>
      </c>
      <c r="DK269" t="s">
        <v>713</v>
      </c>
      <c r="DL269" t="s">
        <v>136</v>
      </c>
      <c r="DM269">
        <v>1</v>
      </c>
      <c r="DN269" t="s">
        <v>4906</v>
      </c>
      <c r="DO269" t="s">
        <v>477</v>
      </c>
      <c r="DP269" t="s">
        <v>139</v>
      </c>
      <c r="DQ269" t="str">
        <f>"34142"</f>
        <v>34142</v>
      </c>
      <c r="DR269" t="s">
        <v>495</v>
      </c>
      <c r="DS269" t="s">
        <v>523</v>
      </c>
      <c r="DT269">
        <v>5</v>
      </c>
      <c r="DU269">
        <v>28</v>
      </c>
      <c r="DV269" t="s">
        <v>134</v>
      </c>
      <c r="DW269" t="s">
        <v>134</v>
      </c>
      <c r="DX269" t="s">
        <v>134</v>
      </c>
      <c r="DY269" t="s">
        <v>134</v>
      </c>
      <c r="DZ269">
        <v>4</v>
      </c>
      <c r="EA269" t="s">
        <v>136</v>
      </c>
      <c r="EC269" s="5">
        <v>12.68</v>
      </c>
      <c r="ED269" s="5">
        <v>55</v>
      </c>
      <c r="EE269">
        <v>12394957980</v>
      </c>
      <c r="EF269" t="s">
        <v>148</v>
      </c>
      <c r="EG269" t="s">
        <v>524</v>
      </c>
      <c r="EH269">
        <v>19</v>
      </c>
    </row>
    <row r="270" spans="1:138" ht="15" customHeight="1" x14ac:dyDescent="0.35">
      <c r="A270" t="s">
        <v>191</v>
      </c>
      <c r="B270" t="s">
        <v>157</v>
      </c>
      <c r="C270" s="1">
        <v>44104.486332060187</v>
      </c>
      <c r="D270" s="1">
        <v>44118</v>
      </c>
      <c r="E270" t="s">
        <v>133</v>
      </c>
      <c r="F270" t="s">
        <v>134</v>
      </c>
      <c r="G270" t="s">
        <v>135</v>
      </c>
      <c r="H270" t="s">
        <v>136</v>
      </c>
      <c r="I270" t="s">
        <v>192</v>
      </c>
      <c r="J270" t="s">
        <v>193</v>
      </c>
      <c r="K270" t="s">
        <v>194</v>
      </c>
      <c r="M270" t="s">
        <v>195</v>
      </c>
      <c r="N270" t="s">
        <v>139</v>
      </c>
      <c r="O270" s="4">
        <v>33920</v>
      </c>
      <c r="P270" t="s">
        <v>140</v>
      </c>
      <c r="R270">
        <v>12397283420</v>
      </c>
      <c r="T270">
        <v>115</v>
      </c>
      <c r="U270" t="s">
        <v>196</v>
      </c>
      <c r="V270" t="s">
        <v>197</v>
      </c>
      <c r="W270" t="s">
        <v>198</v>
      </c>
      <c r="X270" t="s">
        <v>199</v>
      </c>
      <c r="Y270" t="s">
        <v>200</v>
      </c>
      <c r="AA270" t="s">
        <v>195</v>
      </c>
      <c r="AB270" t="s">
        <v>139</v>
      </c>
      <c r="AC270" s="4">
        <v>33920</v>
      </c>
      <c r="AD270" t="s">
        <v>140</v>
      </c>
      <c r="AE270" t="s">
        <v>201</v>
      </c>
      <c r="AF270">
        <v>12398492304</v>
      </c>
      <c r="AH270" t="s">
        <v>202</v>
      </c>
      <c r="AZ270" t="s">
        <v>175</v>
      </c>
      <c r="BA270" t="s">
        <v>176</v>
      </c>
      <c r="BB270" t="s">
        <v>134</v>
      </c>
      <c r="BC270" t="s">
        <v>134</v>
      </c>
      <c r="BD270" t="s">
        <v>134</v>
      </c>
      <c r="BE270" t="s">
        <v>134</v>
      </c>
      <c r="BF270" t="s">
        <v>134</v>
      </c>
      <c r="BG270" t="s">
        <v>134</v>
      </c>
      <c r="BH270" t="s">
        <v>136</v>
      </c>
      <c r="BN270" t="s">
        <v>203</v>
      </c>
      <c r="BO270" t="s">
        <v>204</v>
      </c>
      <c r="BP270">
        <v>200</v>
      </c>
      <c r="BQ270">
        <v>200</v>
      </c>
      <c r="BR270">
        <v>200</v>
      </c>
      <c r="BS270" s="1">
        <v>44166</v>
      </c>
      <c r="BT270" s="1">
        <v>44341</v>
      </c>
      <c r="BU270" s="1">
        <v>44166</v>
      </c>
      <c r="BV270" s="1">
        <v>44341</v>
      </c>
      <c r="BW270" t="s">
        <v>136</v>
      </c>
      <c r="BX270">
        <v>35</v>
      </c>
      <c r="BY270">
        <v>0</v>
      </c>
      <c r="BZ270">
        <v>6</v>
      </c>
      <c r="CA270">
        <v>6</v>
      </c>
      <c r="CB270">
        <v>6</v>
      </c>
      <c r="CC270">
        <v>6</v>
      </c>
      <c r="CD270">
        <v>6</v>
      </c>
      <c r="CE270">
        <v>5</v>
      </c>
      <c r="CF270" t="str">
        <f>"7:00 AM"</f>
        <v>7:00 AM</v>
      </c>
      <c r="CG270" t="str">
        <f>"2:00 PM"</f>
        <v>2:00 PM</v>
      </c>
      <c r="CH270" s="5">
        <v>11.71</v>
      </c>
      <c r="CI270" t="s">
        <v>146</v>
      </c>
      <c r="CJ270">
        <v>1</v>
      </c>
      <c r="CK270" t="s">
        <v>205</v>
      </c>
      <c r="CL270" t="s">
        <v>134</v>
      </c>
      <c r="CM270" t="s">
        <v>147</v>
      </c>
      <c r="CN270" t="s">
        <v>148</v>
      </c>
      <c r="CO270" s="2" t="s">
        <v>206</v>
      </c>
      <c r="CP270" t="s">
        <v>149</v>
      </c>
      <c r="CQ270">
        <v>0</v>
      </c>
      <c r="CR270">
        <v>0</v>
      </c>
      <c r="CS270" t="s">
        <v>136</v>
      </c>
      <c r="CT270" t="s">
        <v>136</v>
      </c>
      <c r="CU270" t="s">
        <v>136</v>
      </c>
      <c r="CV270" t="s">
        <v>136</v>
      </c>
      <c r="CW270" t="s">
        <v>134</v>
      </c>
      <c r="CX270">
        <v>100</v>
      </c>
      <c r="CY270" t="s">
        <v>134</v>
      </c>
      <c r="CZ270" t="s">
        <v>134</v>
      </c>
      <c r="DA270" t="s">
        <v>134</v>
      </c>
      <c r="DB270" t="s">
        <v>134</v>
      </c>
      <c r="DC270" t="s">
        <v>134</v>
      </c>
      <c r="DD270" t="s">
        <v>136</v>
      </c>
      <c r="DF270" s="2" t="s">
        <v>207</v>
      </c>
      <c r="DG270" t="s">
        <v>208</v>
      </c>
      <c r="DH270" t="s">
        <v>209</v>
      </c>
      <c r="DI270" t="s">
        <v>139</v>
      </c>
      <c r="DJ270" s="4">
        <v>33935</v>
      </c>
      <c r="DK270" t="s">
        <v>210</v>
      </c>
      <c r="DL270" t="s">
        <v>134</v>
      </c>
      <c r="DM270">
        <v>10</v>
      </c>
      <c r="DN270" t="s">
        <v>211</v>
      </c>
      <c r="DO270" t="s">
        <v>212</v>
      </c>
      <c r="DP270" t="s">
        <v>139</v>
      </c>
      <c r="DQ270" t="str">
        <f>"33935"</f>
        <v>33935</v>
      </c>
      <c r="DR270" t="s">
        <v>210</v>
      </c>
      <c r="DS270" t="s">
        <v>213</v>
      </c>
      <c r="DT270">
        <v>1</v>
      </c>
      <c r="DU270">
        <v>5</v>
      </c>
      <c r="DV270" t="s">
        <v>134</v>
      </c>
      <c r="DW270" t="s">
        <v>134</v>
      </c>
      <c r="DX270" t="s">
        <v>134</v>
      </c>
      <c r="DY270" t="s">
        <v>134</v>
      </c>
      <c r="DZ270">
        <v>9</v>
      </c>
      <c r="EA270" t="s">
        <v>136</v>
      </c>
      <c r="EC270" s="5">
        <v>12.68</v>
      </c>
      <c r="ED270" s="5">
        <v>55</v>
      </c>
      <c r="EE270" t="s">
        <v>214</v>
      </c>
      <c r="EF270" t="s">
        <v>202</v>
      </c>
      <c r="EG270" t="s">
        <v>215</v>
      </c>
      <c r="EH270">
        <v>8</v>
      </c>
    </row>
    <row r="271" spans="1:138" ht="15" customHeight="1" x14ac:dyDescent="0.35">
      <c r="A271" t="s">
        <v>13870</v>
      </c>
      <c r="B271" t="s">
        <v>157</v>
      </c>
      <c r="C271" s="1">
        <v>44102.753317129631</v>
      </c>
      <c r="D271" s="1">
        <v>44118</v>
      </c>
      <c r="E271" t="s">
        <v>133</v>
      </c>
      <c r="F271" t="s">
        <v>136</v>
      </c>
      <c r="G271" t="s">
        <v>135</v>
      </c>
      <c r="H271" t="s">
        <v>136</v>
      </c>
      <c r="I271" t="s">
        <v>13871</v>
      </c>
      <c r="K271" t="s">
        <v>13872</v>
      </c>
      <c r="M271" t="s">
        <v>8860</v>
      </c>
      <c r="N271" t="s">
        <v>1128</v>
      </c>
      <c r="O271" s="4">
        <v>58779</v>
      </c>
      <c r="P271" t="s">
        <v>140</v>
      </c>
      <c r="R271">
        <v>17018984333</v>
      </c>
      <c r="T271">
        <v>112112</v>
      </c>
      <c r="U271" t="s">
        <v>3386</v>
      </c>
      <c r="V271" t="s">
        <v>4126</v>
      </c>
      <c r="X271" t="s">
        <v>164</v>
      </c>
      <c r="Y271" t="s">
        <v>13872</v>
      </c>
      <c r="AA271" t="s">
        <v>8860</v>
      </c>
      <c r="AB271" t="s">
        <v>1128</v>
      </c>
      <c r="AC271" s="4">
        <v>58779</v>
      </c>
      <c r="AD271" t="s">
        <v>140</v>
      </c>
      <c r="AF271">
        <v>17018984333</v>
      </c>
      <c r="AH271" t="s">
        <v>13873</v>
      </c>
      <c r="AI271" t="s">
        <v>168</v>
      </c>
      <c r="AJ271" t="s">
        <v>533</v>
      </c>
      <c r="AK271" t="s">
        <v>534</v>
      </c>
      <c r="AL271" t="s">
        <v>148</v>
      </c>
      <c r="AM271" t="s">
        <v>1486</v>
      </c>
      <c r="AO271" t="s">
        <v>1487</v>
      </c>
      <c r="AP271" t="s">
        <v>537</v>
      </c>
      <c r="AQ271" s="4" t="s">
        <v>27717</v>
      </c>
      <c r="AR271" t="s">
        <v>140</v>
      </c>
      <c r="AT271">
        <v>18282460659</v>
      </c>
      <c r="AV271" t="s">
        <v>538</v>
      </c>
      <c r="AW271" t="s">
        <v>539</v>
      </c>
      <c r="AZ271" t="s">
        <v>175</v>
      </c>
      <c r="BA271" t="s">
        <v>176</v>
      </c>
      <c r="BB271" t="s">
        <v>136</v>
      </c>
      <c r="BC271" t="s">
        <v>136</v>
      </c>
      <c r="BD271" t="s">
        <v>148</v>
      </c>
      <c r="BE271" t="s">
        <v>136</v>
      </c>
      <c r="BF271" t="s">
        <v>136</v>
      </c>
      <c r="BG271" t="s">
        <v>134</v>
      </c>
      <c r="BH271" t="s">
        <v>136</v>
      </c>
      <c r="BN271" t="s">
        <v>13874</v>
      </c>
      <c r="BO271" t="s">
        <v>1489</v>
      </c>
      <c r="BP271">
        <v>3</v>
      </c>
      <c r="BQ271">
        <v>3</v>
      </c>
      <c r="BR271">
        <v>3</v>
      </c>
      <c r="BS271" s="1">
        <v>44169</v>
      </c>
      <c r="BT271" s="1">
        <v>44316</v>
      </c>
      <c r="BU271" s="1">
        <v>44169</v>
      </c>
      <c r="BV271" s="1">
        <v>44316</v>
      </c>
      <c r="BW271" t="s">
        <v>136</v>
      </c>
      <c r="BX271">
        <v>48</v>
      </c>
      <c r="BY271">
        <v>0</v>
      </c>
      <c r="BZ271">
        <v>8</v>
      </c>
      <c r="CA271">
        <v>8</v>
      </c>
      <c r="CB271">
        <v>8</v>
      </c>
      <c r="CC271">
        <v>8</v>
      </c>
      <c r="CD271">
        <v>8</v>
      </c>
      <c r="CE271">
        <v>8</v>
      </c>
      <c r="CF271" t="str">
        <f>"8:00 AM"</f>
        <v>8:00 AM</v>
      </c>
      <c r="CG271" t="str">
        <f>"5:00 PM"</f>
        <v>5:00 PM</v>
      </c>
      <c r="CH271" s="5">
        <v>14.99</v>
      </c>
      <c r="CI271" t="s">
        <v>146</v>
      </c>
      <c r="CL271" t="s">
        <v>136</v>
      </c>
      <c r="CM271" t="s">
        <v>354</v>
      </c>
      <c r="CN271" t="s">
        <v>9950</v>
      </c>
      <c r="CO271" t="s">
        <v>2389</v>
      </c>
      <c r="CP271" t="s">
        <v>149</v>
      </c>
      <c r="CQ271">
        <v>3</v>
      </c>
      <c r="CR271">
        <v>0</v>
      </c>
      <c r="CS271" t="s">
        <v>136</v>
      </c>
      <c r="CT271" t="s">
        <v>134</v>
      </c>
      <c r="CU271" t="s">
        <v>136</v>
      </c>
      <c r="CV271" t="s">
        <v>136</v>
      </c>
      <c r="CW271" t="s">
        <v>134</v>
      </c>
      <c r="CX271">
        <v>125</v>
      </c>
      <c r="CY271" t="s">
        <v>136</v>
      </c>
      <c r="CZ271" t="s">
        <v>134</v>
      </c>
      <c r="DA271" t="s">
        <v>136</v>
      </c>
      <c r="DB271" t="s">
        <v>136</v>
      </c>
      <c r="DC271" t="s">
        <v>136</v>
      </c>
      <c r="DD271" t="s">
        <v>136</v>
      </c>
      <c r="DF271" t="s">
        <v>13875</v>
      </c>
      <c r="DG271" t="s">
        <v>13872</v>
      </c>
      <c r="DH271" t="s">
        <v>8860</v>
      </c>
      <c r="DI271" t="s">
        <v>1128</v>
      </c>
      <c r="DJ271" s="4">
        <v>58779</v>
      </c>
      <c r="DK271" t="s">
        <v>3339</v>
      </c>
      <c r="DL271" t="s">
        <v>136</v>
      </c>
      <c r="DM271">
        <v>1</v>
      </c>
      <c r="DN271" t="s">
        <v>13876</v>
      </c>
      <c r="DO271" t="s">
        <v>8860</v>
      </c>
      <c r="DP271" t="s">
        <v>1128</v>
      </c>
      <c r="DQ271" t="str">
        <f>"58779"</f>
        <v>58779</v>
      </c>
      <c r="DR271" t="s">
        <v>3339</v>
      </c>
      <c r="DS271" t="s">
        <v>296</v>
      </c>
      <c r="DT271">
        <v>1</v>
      </c>
      <c r="DU271">
        <v>3</v>
      </c>
      <c r="DV271" t="s">
        <v>134</v>
      </c>
      <c r="DW271" t="s">
        <v>134</v>
      </c>
      <c r="DX271" t="s">
        <v>134</v>
      </c>
      <c r="DY271" t="s">
        <v>134</v>
      </c>
      <c r="DZ271">
        <v>3</v>
      </c>
      <c r="EA271" t="s">
        <v>136</v>
      </c>
      <c r="EC271" s="5">
        <v>12.68</v>
      </c>
      <c r="ED271" s="5">
        <v>55</v>
      </c>
      <c r="EE271">
        <v>17018984333</v>
      </c>
      <c r="EF271" t="s">
        <v>13873</v>
      </c>
      <c r="EG271" t="s">
        <v>2909</v>
      </c>
      <c r="EH271">
        <v>0</v>
      </c>
    </row>
    <row r="272" spans="1:138" ht="15" customHeight="1" x14ac:dyDescent="0.35">
      <c r="A272" t="s">
        <v>9578</v>
      </c>
      <c r="B272" t="s">
        <v>157</v>
      </c>
      <c r="C272" s="1">
        <v>44098.405892013892</v>
      </c>
      <c r="D272" s="1">
        <v>44118</v>
      </c>
      <c r="E272" t="s">
        <v>579</v>
      </c>
      <c r="F272" t="s">
        <v>136</v>
      </c>
      <c r="G272" t="s">
        <v>135</v>
      </c>
      <c r="H272" t="s">
        <v>134</v>
      </c>
      <c r="I272" t="s">
        <v>3405</v>
      </c>
      <c r="K272" t="s">
        <v>3406</v>
      </c>
      <c r="L272" t="s">
        <v>9579</v>
      </c>
      <c r="M272" t="s">
        <v>3407</v>
      </c>
      <c r="N272" t="s">
        <v>925</v>
      </c>
      <c r="O272" s="4">
        <v>83450</v>
      </c>
      <c r="P272" t="s">
        <v>140</v>
      </c>
      <c r="R272">
        <v>12086634585</v>
      </c>
      <c r="T272">
        <v>112410</v>
      </c>
      <c r="U272" t="s">
        <v>3408</v>
      </c>
      <c r="V272" t="s">
        <v>3409</v>
      </c>
      <c r="X272" t="s">
        <v>3410</v>
      </c>
      <c r="Y272" t="s">
        <v>3406</v>
      </c>
      <c r="Z272" t="s">
        <v>148</v>
      </c>
      <c r="AA272" t="s">
        <v>3407</v>
      </c>
      <c r="AB272" t="s">
        <v>925</v>
      </c>
      <c r="AC272" s="4">
        <v>83450</v>
      </c>
      <c r="AD272" t="s">
        <v>140</v>
      </c>
      <c r="AF272">
        <v>12086634585</v>
      </c>
      <c r="AH272" t="s">
        <v>3411</v>
      </c>
      <c r="AI272" t="s">
        <v>168</v>
      </c>
      <c r="AJ272" t="s">
        <v>588</v>
      </c>
      <c r="AK272" t="s">
        <v>589</v>
      </c>
      <c r="AM272" t="s">
        <v>590</v>
      </c>
      <c r="AO272" t="s">
        <v>591</v>
      </c>
      <c r="AP272" t="s">
        <v>592</v>
      </c>
      <c r="AQ272" s="4">
        <v>82601</v>
      </c>
      <c r="AR272" t="s">
        <v>140</v>
      </c>
      <c r="AT272">
        <v>13074722105</v>
      </c>
      <c r="AV272" t="s">
        <v>593</v>
      </c>
      <c r="AW272" t="s">
        <v>594</v>
      </c>
      <c r="AZ272" t="s">
        <v>334</v>
      </c>
      <c r="BA272" t="s">
        <v>335</v>
      </c>
      <c r="BB272" t="s">
        <v>136</v>
      </c>
      <c r="BC272" t="s">
        <v>136</v>
      </c>
      <c r="BD272" t="s">
        <v>148</v>
      </c>
      <c r="BE272" t="s">
        <v>136</v>
      </c>
      <c r="BF272" t="s">
        <v>136</v>
      </c>
      <c r="BG272" t="s">
        <v>134</v>
      </c>
      <c r="BH272" t="s">
        <v>136</v>
      </c>
      <c r="BN272" t="s">
        <v>9580</v>
      </c>
      <c r="BO272" t="s">
        <v>596</v>
      </c>
      <c r="BP272">
        <v>13</v>
      </c>
      <c r="BQ272">
        <v>13</v>
      </c>
      <c r="BR272">
        <v>13</v>
      </c>
      <c r="BS272" s="1">
        <v>44161</v>
      </c>
      <c r="BT272" s="1">
        <v>44227</v>
      </c>
      <c r="BU272" s="1">
        <v>44161</v>
      </c>
      <c r="BV272" s="1">
        <v>44227</v>
      </c>
      <c r="BW272" t="s">
        <v>134</v>
      </c>
      <c r="CH272" s="5">
        <v>1682.33</v>
      </c>
      <c r="CI272" t="s">
        <v>597</v>
      </c>
      <c r="CJ272">
        <v>0</v>
      </c>
      <c r="CK272" t="s">
        <v>1362</v>
      </c>
      <c r="CL272" t="s">
        <v>136</v>
      </c>
      <c r="CM272" t="s">
        <v>354</v>
      </c>
      <c r="CN272" t="s">
        <v>945</v>
      </c>
      <c r="CO272" t="s">
        <v>2225</v>
      </c>
      <c r="CP272" t="s">
        <v>149</v>
      </c>
      <c r="CQ272">
        <v>6</v>
      </c>
      <c r="CR272">
        <v>0</v>
      </c>
      <c r="CS272" t="s">
        <v>136</v>
      </c>
      <c r="CT272" t="s">
        <v>134</v>
      </c>
      <c r="CU272" t="s">
        <v>136</v>
      </c>
      <c r="CV272" t="s">
        <v>136</v>
      </c>
      <c r="CW272" t="s">
        <v>134</v>
      </c>
      <c r="CX272">
        <v>50</v>
      </c>
      <c r="CY272" t="s">
        <v>134</v>
      </c>
      <c r="CZ272" t="s">
        <v>136</v>
      </c>
      <c r="DA272" t="s">
        <v>134</v>
      </c>
      <c r="DB272" t="s">
        <v>136</v>
      </c>
      <c r="DC272" t="s">
        <v>136</v>
      </c>
      <c r="DD272" t="s">
        <v>136</v>
      </c>
      <c r="DF272" s="2" t="s">
        <v>2272</v>
      </c>
      <c r="DG272" t="s">
        <v>3406</v>
      </c>
      <c r="DH272" t="s">
        <v>3407</v>
      </c>
      <c r="DI272" t="s">
        <v>925</v>
      </c>
      <c r="DJ272" s="4">
        <v>83450</v>
      </c>
      <c r="DK272" t="s">
        <v>3414</v>
      </c>
      <c r="DL272" t="s">
        <v>134</v>
      </c>
      <c r="DM272">
        <v>2</v>
      </c>
      <c r="DN272" t="s">
        <v>3415</v>
      </c>
      <c r="DO272" t="s">
        <v>3407</v>
      </c>
      <c r="DP272" t="s">
        <v>925</v>
      </c>
      <c r="DQ272" t="str">
        <f>"83450"</f>
        <v>83450</v>
      </c>
      <c r="DR272" t="s">
        <v>3414</v>
      </c>
      <c r="DS272" t="s">
        <v>9581</v>
      </c>
      <c r="DT272">
        <v>1</v>
      </c>
      <c r="DU272">
        <v>12</v>
      </c>
      <c r="DV272" t="s">
        <v>136</v>
      </c>
      <c r="DW272" t="s">
        <v>136</v>
      </c>
      <c r="DX272" t="s">
        <v>134</v>
      </c>
      <c r="DY272" t="s">
        <v>134</v>
      </c>
      <c r="DZ272">
        <v>2</v>
      </c>
      <c r="EA272" t="s">
        <v>136</v>
      </c>
      <c r="EC272" s="5">
        <v>12.68</v>
      </c>
      <c r="ED272" s="5">
        <v>55</v>
      </c>
      <c r="EE272">
        <v>13074722105</v>
      </c>
      <c r="EF272" t="s">
        <v>593</v>
      </c>
      <c r="EG272" t="s">
        <v>148</v>
      </c>
      <c r="EH272">
        <v>0</v>
      </c>
    </row>
    <row r="273" spans="1:138" ht="15" customHeight="1" x14ac:dyDescent="0.35">
      <c r="A273" t="s">
        <v>12954</v>
      </c>
      <c r="B273" t="s">
        <v>157</v>
      </c>
      <c r="C273" s="1">
        <v>44097.739774884256</v>
      </c>
      <c r="D273" s="1">
        <v>44118</v>
      </c>
      <c r="E273" t="s">
        <v>579</v>
      </c>
      <c r="F273" t="s">
        <v>136</v>
      </c>
      <c r="G273" t="s">
        <v>135</v>
      </c>
      <c r="H273" t="s">
        <v>136</v>
      </c>
      <c r="I273" t="s">
        <v>12955</v>
      </c>
      <c r="J273" t="s">
        <v>12956</v>
      </c>
      <c r="K273" t="s">
        <v>12957</v>
      </c>
      <c r="L273" t="s">
        <v>12958</v>
      </c>
      <c r="M273" t="s">
        <v>12535</v>
      </c>
      <c r="N273" t="s">
        <v>1338</v>
      </c>
      <c r="O273" s="4">
        <v>89445</v>
      </c>
      <c r="P273" t="s">
        <v>140</v>
      </c>
      <c r="R273">
        <v>17757228720</v>
      </c>
      <c r="T273">
        <v>112111</v>
      </c>
      <c r="U273" t="s">
        <v>12959</v>
      </c>
      <c r="V273" t="s">
        <v>12960</v>
      </c>
      <c r="X273" t="s">
        <v>164</v>
      </c>
      <c r="Y273" t="s">
        <v>12961</v>
      </c>
      <c r="AA273" t="s">
        <v>12535</v>
      </c>
      <c r="AB273" t="s">
        <v>1338</v>
      </c>
      <c r="AC273" s="4">
        <v>89445</v>
      </c>
      <c r="AD273" t="s">
        <v>140</v>
      </c>
      <c r="AF273">
        <v>17759410357</v>
      </c>
      <c r="AH273" t="s">
        <v>12962</v>
      </c>
      <c r="AI273" t="s">
        <v>168</v>
      </c>
      <c r="AJ273" t="s">
        <v>588</v>
      </c>
      <c r="AK273" t="s">
        <v>589</v>
      </c>
      <c r="AM273" t="s">
        <v>590</v>
      </c>
      <c r="AO273" t="s">
        <v>591</v>
      </c>
      <c r="AP273" t="s">
        <v>592</v>
      </c>
      <c r="AQ273" s="4">
        <v>82601</v>
      </c>
      <c r="AR273" t="s">
        <v>140</v>
      </c>
      <c r="AT273">
        <v>13074722105</v>
      </c>
      <c r="AV273" t="s">
        <v>593</v>
      </c>
      <c r="AW273" t="s">
        <v>594</v>
      </c>
      <c r="AZ273" t="s">
        <v>334</v>
      </c>
      <c r="BA273" t="s">
        <v>335</v>
      </c>
      <c r="BB273" t="s">
        <v>136</v>
      </c>
      <c r="BC273" t="s">
        <v>136</v>
      </c>
      <c r="BD273" t="s">
        <v>148</v>
      </c>
      <c r="BE273" t="s">
        <v>136</v>
      </c>
      <c r="BF273" t="s">
        <v>136</v>
      </c>
      <c r="BG273" t="s">
        <v>134</v>
      </c>
      <c r="BH273" t="s">
        <v>136</v>
      </c>
      <c r="BN273" t="s">
        <v>12963</v>
      </c>
      <c r="BO273" t="s">
        <v>2952</v>
      </c>
      <c r="BP273">
        <v>7</v>
      </c>
      <c r="BQ273">
        <v>4</v>
      </c>
      <c r="BR273">
        <v>4</v>
      </c>
      <c r="BS273" s="1">
        <v>44166</v>
      </c>
      <c r="BT273" s="1">
        <v>44227</v>
      </c>
      <c r="BU273" s="1">
        <v>44166</v>
      </c>
      <c r="BV273" s="1">
        <v>44227</v>
      </c>
      <c r="BW273" t="s">
        <v>134</v>
      </c>
      <c r="CH273" s="5">
        <v>1682.33</v>
      </c>
      <c r="CI273" t="s">
        <v>597</v>
      </c>
      <c r="CJ273">
        <v>0</v>
      </c>
      <c r="CK273" t="s">
        <v>1362</v>
      </c>
      <c r="CL273" t="s">
        <v>136</v>
      </c>
      <c r="CM273" t="s">
        <v>354</v>
      </c>
      <c r="CN273" t="s">
        <v>12964</v>
      </c>
      <c r="CO273" t="s">
        <v>2225</v>
      </c>
      <c r="CP273" t="s">
        <v>149</v>
      </c>
      <c r="CQ273">
        <v>6</v>
      </c>
      <c r="CR273">
        <v>0</v>
      </c>
      <c r="CS273" t="s">
        <v>136</v>
      </c>
      <c r="CT273" t="s">
        <v>134</v>
      </c>
      <c r="CU273" t="s">
        <v>136</v>
      </c>
      <c r="CV273" t="s">
        <v>136</v>
      </c>
      <c r="CW273" t="s">
        <v>134</v>
      </c>
      <c r="CX273">
        <v>50</v>
      </c>
      <c r="CY273" t="s">
        <v>134</v>
      </c>
      <c r="CZ273" t="s">
        <v>136</v>
      </c>
      <c r="DA273" t="s">
        <v>134</v>
      </c>
      <c r="DB273" t="s">
        <v>136</v>
      </c>
      <c r="DC273" t="s">
        <v>136</v>
      </c>
      <c r="DD273" t="s">
        <v>136</v>
      </c>
      <c r="DF273" t="s">
        <v>12965</v>
      </c>
      <c r="DG273" t="s">
        <v>12966</v>
      </c>
      <c r="DH273" t="s">
        <v>12535</v>
      </c>
      <c r="DI273" t="s">
        <v>1338</v>
      </c>
      <c r="DJ273" s="4">
        <v>89445</v>
      </c>
      <c r="DK273" t="s">
        <v>2978</v>
      </c>
      <c r="DL273" t="s">
        <v>136</v>
      </c>
      <c r="DM273">
        <v>1</v>
      </c>
      <c r="DN273" t="s">
        <v>12967</v>
      </c>
      <c r="DO273" t="s">
        <v>12535</v>
      </c>
      <c r="DP273" t="s">
        <v>1338</v>
      </c>
      <c r="DQ273" t="str">
        <f>"89445"</f>
        <v>89445</v>
      </c>
      <c r="DR273" t="s">
        <v>2978</v>
      </c>
      <c r="DS273" t="s">
        <v>2917</v>
      </c>
      <c r="DT273">
        <v>1</v>
      </c>
      <c r="DU273">
        <v>2</v>
      </c>
      <c r="DV273" t="s">
        <v>136</v>
      </c>
      <c r="DW273" t="s">
        <v>136</v>
      </c>
      <c r="DX273" t="s">
        <v>134</v>
      </c>
      <c r="DY273" t="s">
        <v>134</v>
      </c>
      <c r="DZ273">
        <v>2</v>
      </c>
      <c r="EA273" t="s">
        <v>136</v>
      </c>
      <c r="EC273" s="5">
        <v>12.68</v>
      </c>
      <c r="ED273" s="5">
        <v>55</v>
      </c>
      <c r="EE273">
        <v>13074722105</v>
      </c>
      <c r="EF273" t="s">
        <v>593</v>
      </c>
      <c r="EG273" t="s">
        <v>148</v>
      </c>
      <c r="EH273">
        <v>0</v>
      </c>
    </row>
    <row r="274" spans="1:138" ht="15" customHeight="1" x14ac:dyDescent="0.35">
      <c r="A274" t="s">
        <v>27421</v>
      </c>
      <c r="B274" t="s">
        <v>273</v>
      </c>
      <c r="C274" s="1">
        <v>44103.563724421299</v>
      </c>
      <c r="D274" s="1">
        <v>44118</v>
      </c>
      <c r="E274" t="s">
        <v>133</v>
      </c>
      <c r="F274" t="s">
        <v>136</v>
      </c>
      <c r="G274" t="s">
        <v>135</v>
      </c>
      <c r="H274" t="s">
        <v>136</v>
      </c>
      <c r="I274" t="s">
        <v>27422</v>
      </c>
      <c r="K274" t="s">
        <v>27423</v>
      </c>
      <c r="M274" t="s">
        <v>7049</v>
      </c>
      <c r="N274" t="s">
        <v>870</v>
      </c>
      <c r="O274" s="4">
        <v>55033</v>
      </c>
      <c r="P274" t="s">
        <v>140</v>
      </c>
      <c r="R274">
        <v>16512716325</v>
      </c>
      <c r="T274">
        <v>112112</v>
      </c>
      <c r="U274" t="s">
        <v>27424</v>
      </c>
      <c r="V274" t="s">
        <v>3095</v>
      </c>
      <c r="X274" t="s">
        <v>164</v>
      </c>
      <c r="Y274" t="s">
        <v>27425</v>
      </c>
      <c r="AA274" t="s">
        <v>7049</v>
      </c>
      <c r="AB274" t="s">
        <v>870</v>
      </c>
      <c r="AC274" s="4">
        <v>55033</v>
      </c>
      <c r="AD274" t="s">
        <v>140</v>
      </c>
      <c r="AF274">
        <v>16512716325</v>
      </c>
      <c r="AH274" t="s">
        <v>27426</v>
      </c>
      <c r="AI274" t="s">
        <v>168</v>
      </c>
      <c r="AJ274" t="s">
        <v>533</v>
      </c>
      <c r="AK274" t="s">
        <v>534</v>
      </c>
      <c r="AM274" t="s">
        <v>535</v>
      </c>
      <c r="AO274" t="s">
        <v>536</v>
      </c>
      <c r="AP274" t="s">
        <v>537</v>
      </c>
      <c r="AQ274" s="4">
        <v>28786</v>
      </c>
      <c r="AR274" t="s">
        <v>140</v>
      </c>
      <c r="AT274">
        <v>18282460659</v>
      </c>
      <c r="AV274" t="s">
        <v>538</v>
      </c>
      <c r="AW274" t="s">
        <v>539</v>
      </c>
      <c r="AZ274" t="s">
        <v>334</v>
      </c>
      <c r="BA274" t="s">
        <v>335</v>
      </c>
      <c r="BB274" t="s">
        <v>136</v>
      </c>
      <c r="BC274" t="s">
        <v>136</v>
      </c>
      <c r="BD274" t="s">
        <v>148</v>
      </c>
      <c r="BE274" t="s">
        <v>136</v>
      </c>
      <c r="BF274" t="s">
        <v>136</v>
      </c>
      <c r="BG274" t="s">
        <v>134</v>
      </c>
      <c r="BH274" t="s">
        <v>136</v>
      </c>
      <c r="BN274" t="s">
        <v>27427</v>
      </c>
      <c r="BO274" t="s">
        <v>2253</v>
      </c>
      <c r="BP274">
        <v>1</v>
      </c>
      <c r="BQ274">
        <v>1</v>
      </c>
      <c r="BS274" s="1">
        <v>44256</v>
      </c>
      <c r="BT274" s="1">
        <v>44317</v>
      </c>
      <c r="BU274" s="1">
        <v>44256</v>
      </c>
      <c r="BV274" s="1">
        <v>44317</v>
      </c>
      <c r="BW274" t="s">
        <v>136</v>
      </c>
      <c r="BX274">
        <v>48</v>
      </c>
      <c r="BY274">
        <v>0</v>
      </c>
      <c r="BZ274">
        <v>8</v>
      </c>
      <c r="CA274">
        <v>8</v>
      </c>
      <c r="CB274">
        <v>8</v>
      </c>
      <c r="CC274">
        <v>8</v>
      </c>
      <c r="CD274">
        <v>8</v>
      </c>
      <c r="CE274">
        <v>8</v>
      </c>
      <c r="CF274" t="str">
        <f>"8:00 AM"</f>
        <v>8:00 AM</v>
      </c>
      <c r="CG274" t="str">
        <f>"5:00 PM"</f>
        <v>5:00 PM</v>
      </c>
      <c r="CH274" s="5">
        <v>14.4</v>
      </c>
      <c r="CI274" t="s">
        <v>146</v>
      </c>
      <c r="CL274" t="s">
        <v>134</v>
      </c>
      <c r="CM274" t="s">
        <v>312</v>
      </c>
      <c r="CN274" t="s">
        <v>148</v>
      </c>
      <c r="CO274" t="s">
        <v>1490</v>
      </c>
      <c r="CP274" t="s">
        <v>149</v>
      </c>
      <c r="CQ274">
        <v>1</v>
      </c>
      <c r="CR274">
        <v>0</v>
      </c>
      <c r="CS274" t="s">
        <v>136</v>
      </c>
      <c r="CT274" t="s">
        <v>134</v>
      </c>
      <c r="CU274" t="s">
        <v>136</v>
      </c>
      <c r="CV274" t="s">
        <v>136</v>
      </c>
      <c r="CW274" t="s">
        <v>134</v>
      </c>
      <c r="CX274">
        <v>75</v>
      </c>
      <c r="CY274" t="s">
        <v>134</v>
      </c>
      <c r="CZ274" t="s">
        <v>136</v>
      </c>
      <c r="DA274" t="s">
        <v>136</v>
      </c>
      <c r="DB274" t="s">
        <v>136</v>
      </c>
      <c r="DC274" t="s">
        <v>136</v>
      </c>
      <c r="DD274" t="s">
        <v>136</v>
      </c>
      <c r="DF274" t="s">
        <v>27428</v>
      </c>
      <c r="DG274" t="s">
        <v>27425</v>
      </c>
      <c r="DH274" t="s">
        <v>7049</v>
      </c>
      <c r="DI274" t="s">
        <v>870</v>
      </c>
      <c r="DJ274" s="4">
        <v>55033</v>
      </c>
      <c r="DK274" t="s">
        <v>10729</v>
      </c>
      <c r="DL274" t="s">
        <v>136</v>
      </c>
      <c r="DM274">
        <v>1</v>
      </c>
      <c r="DN274" t="s">
        <v>27425</v>
      </c>
      <c r="DO274" t="s">
        <v>7049</v>
      </c>
      <c r="DP274" t="s">
        <v>870</v>
      </c>
      <c r="DQ274" t="str">
        <f>"55033"</f>
        <v>55033</v>
      </c>
      <c r="DR274" t="s">
        <v>10729</v>
      </c>
      <c r="DS274" t="s">
        <v>4162</v>
      </c>
      <c r="DT274">
        <v>1</v>
      </c>
      <c r="DU274">
        <v>3</v>
      </c>
      <c r="DV274" t="s">
        <v>134</v>
      </c>
      <c r="DW274" t="s">
        <v>134</v>
      </c>
      <c r="DX274" t="s">
        <v>134</v>
      </c>
      <c r="DY274" t="s">
        <v>134</v>
      </c>
      <c r="DZ274">
        <v>2</v>
      </c>
      <c r="EA274" t="s">
        <v>136</v>
      </c>
      <c r="EC274" s="5">
        <v>12.68</v>
      </c>
      <c r="ED274" s="5">
        <v>55</v>
      </c>
      <c r="EE274">
        <v>16512716325</v>
      </c>
      <c r="EF274" t="s">
        <v>27426</v>
      </c>
      <c r="EG274" t="s">
        <v>148</v>
      </c>
      <c r="EH274">
        <v>1</v>
      </c>
    </row>
    <row r="275" spans="1:138" ht="15" customHeight="1" x14ac:dyDescent="0.35">
      <c r="A275" t="s">
        <v>17660</v>
      </c>
      <c r="B275" t="s">
        <v>157</v>
      </c>
      <c r="C275" s="1">
        <v>44104.656186342596</v>
      </c>
      <c r="D275" s="1">
        <v>44118</v>
      </c>
      <c r="E275" t="s">
        <v>133</v>
      </c>
      <c r="F275" t="s">
        <v>136</v>
      </c>
      <c r="G275" t="s">
        <v>135</v>
      </c>
      <c r="H275" t="s">
        <v>136</v>
      </c>
      <c r="I275" t="s">
        <v>17661</v>
      </c>
      <c r="K275" t="s">
        <v>17662</v>
      </c>
      <c r="M275" t="s">
        <v>9958</v>
      </c>
      <c r="N275" t="s">
        <v>246</v>
      </c>
      <c r="O275" s="4">
        <v>70524</v>
      </c>
      <c r="P275" t="s">
        <v>140</v>
      </c>
      <c r="R275">
        <v>13374668177</v>
      </c>
      <c r="T275">
        <v>11116</v>
      </c>
      <c r="U275" t="s">
        <v>6396</v>
      </c>
      <c r="V275" t="s">
        <v>3220</v>
      </c>
      <c r="W275" t="s">
        <v>10156</v>
      </c>
      <c r="X275" t="s">
        <v>164</v>
      </c>
      <c r="Y275" t="s">
        <v>17662</v>
      </c>
      <c r="Z275" t="s">
        <v>148</v>
      </c>
      <c r="AA275" t="s">
        <v>9958</v>
      </c>
      <c r="AB275" t="s">
        <v>246</v>
      </c>
      <c r="AC275" s="4">
        <v>70524</v>
      </c>
      <c r="AD275" t="s">
        <v>140</v>
      </c>
      <c r="AF275">
        <v>13374668177</v>
      </c>
      <c r="AH275" t="s">
        <v>17663</v>
      </c>
      <c r="AI275" t="s">
        <v>226</v>
      </c>
      <c r="AJ275" t="s">
        <v>667</v>
      </c>
      <c r="AK275" t="s">
        <v>668</v>
      </c>
      <c r="AL275" t="s">
        <v>669</v>
      </c>
      <c r="AM275" t="s">
        <v>670</v>
      </c>
      <c r="AO275" t="s">
        <v>671</v>
      </c>
      <c r="AP275" t="s">
        <v>246</v>
      </c>
      <c r="AQ275" s="4">
        <v>70601</v>
      </c>
      <c r="AR275" t="s">
        <v>140</v>
      </c>
      <c r="AT275">
        <v>13372140354</v>
      </c>
      <c r="AV275" t="s">
        <v>672</v>
      </c>
      <c r="AW275" t="s">
        <v>1159</v>
      </c>
      <c r="AX275" t="s">
        <v>246</v>
      </c>
      <c r="AY275" t="s">
        <v>774</v>
      </c>
      <c r="AZ275" t="s">
        <v>334</v>
      </c>
      <c r="BA275" t="s">
        <v>335</v>
      </c>
      <c r="BB275" t="s">
        <v>136</v>
      </c>
      <c r="BC275" t="s">
        <v>136</v>
      </c>
      <c r="BD275" t="s">
        <v>148</v>
      </c>
      <c r="BE275" t="s">
        <v>136</v>
      </c>
      <c r="BF275" t="s">
        <v>136</v>
      </c>
      <c r="BG275" t="s">
        <v>134</v>
      </c>
      <c r="BH275" t="s">
        <v>136</v>
      </c>
      <c r="BN275" t="s">
        <v>17664</v>
      </c>
      <c r="BO275" t="s">
        <v>905</v>
      </c>
      <c r="BP275">
        <v>3</v>
      </c>
      <c r="BQ275">
        <v>3</v>
      </c>
      <c r="BR275">
        <v>3</v>
      </c>
      <c r="BS275" s="1">
        <v>44166</v>
      </c>
      <c r="BT275" s="1">
        <v>44470</v>
      </c>
      <c r="BU275" s="1">
        <v>44166</v>
      </c>
      <c r="BV275" s="1">
        <v>44470</v>
      </c>
      <c r="BW275" t="s">
        <v>136</v>
      </c>
      <c r="BX275">
        <v>40</v>
      </c>
      <c r="BY275">
        <v>0</v>
      </c>
      <c r="BZ275">
        <v>8</v>
      </c>
      <c r="CA275">
        <v>8</v>
      </c>
      <c r="CB275">
        <v>8</v>
      </c>
      <c r="CC275">
        <v>8</v>
      </c>
      <c r="CD275">
        <v>8</v>
      </c>
      <c r="CE275">
        <v>0</v>
      </c>
      <c r="CF275" t="str">
        <f>"7:00 AM"</f>
        <v>7:00 AM</v>
      </c>
      <c r="CG275" t="str">
        <f>"3:00 PM"</f>
        <v>3:00 PM</v>
      </c>
      <c r="CH275" s="5">
        <v>11.83</v>
      </c>
      <c r="CI275" t="s">
        <v>146</v>
      </c>
      <c r="CL275" t="s">
        <v>134</v>
      </c>
      <c r="CM275" t="s">
        <v>147</v>
      </c>
      <c r="CN275" t="s">
        <v>148</v>
      </c>
      <c r="CO275" t="s">
        <v>6528</v>
      </c>
      <c r="CP275" t="s">
        <v>149</v>
      </c>
      <c r="CQ275">
        <v>0</v>
      </c>
      <c r="CR275">
        <v>0</v>
      </c>
      <c r="CS275" t="s">
        <v>136</v>
      </c>
      <c r="CT275" t="s">
        <v>136</v>
      </c>
      <c r="CU275" t="s">
        <v>136</v>
      </c>
      <c r="CV275" t="s">
        <v>136</v>
      </c>
      <c r="CW275" t="s">
        <v>134</v>
      </c>
      <c r="CX275">
        <v>50</v>
      </c>
      <c r="CY275" t="s">
        <v>134</v>
      </c>
      <c r="CZ275" t="s">
        <v>136</v>
      </c>
      <c r="DA275" t="s">
        <v>136</v>
      </c>
      <c r="DB275" t="s">
        <v>134</v>
      </c>
      <c r="DC275" t="s">
        <v>136</v>
      </c>
      <c r="DD275" t="s">
        <v>136</v>
      </c>
      <c r="DF275" t="s">
        <v>180</v>
      </c>
      <c r="DG275" s="2" t="s">
        <v>17665</v>
      </c>
      <c r="DH275" t="s">
        <v>9958</v>
      </c>
      <c r="DI275" t="s">
        <v>246</v>
      </c>
      <c r="DJ275" s="4">
        <v>70524</v>
      </c>
      <c r="DK275" t="s">
        <v>339</v>
      </c>
      <c r="DL275" t="s">
        <v>136</v>
      </c>
      <c r="DM275">
        <v>1</v>
      </c>
      <c r="DN275" s="2" t="s">
        <v>17666</v>
      </c>
      <c r="DO275" t="s">
        <v>324</v>
      </c>
      <c r="DP275" t="s">
        <v>246</v>
      </c>
      <c r="DQ275" t="str">
        <f>"70554"</f>
        <v>70554</v>
      </c>
      <c r="DR275" t="s">
        <v>339</v>
      </c>
      <c r="DS275" t="s">
        <v>17667</v>
      </c>
      <c r="DT275">
        <v>1</v>
      </c>
      <c r="DU275">
        <v>8</v>
      </c>
      <c r="DV275" t="s">
        <v>134</v>
      </c>
      <c r="DW275" t="s">
        <v>134</v>
      </c>
      <c r="DX275" t="s">
        <v>134</v>
      </c>
      <c r="DY275" t="s">
        <v>136</v>
      </c>
      <c r="DZ275">
        <v>2</v>
      </c>
      <c r="EA275" t="s">
        <v>136</v>
      </c>
      <c r="EC275" s="5">
        <v>12.68</v>
      </c>
      <c r="ED275" s="5">
        <v>55</v>
      </c>
      <c r="EE275">
        <v>13374668177</v>
      </c>
      <c r="EF275" t="s">
        <v>17663</v>
      </c>
      <c r="EG275" t="s">
        <v>148</v>
      </c>
      <c r="EH275">
        <v>2</v>
      </c>
    </row>
    <row r="276" spans="1:138" ht="15" customHeight="1" x14ac:dyDescent="0.35">
      <c r="A276" t="s">
        <v>23046</v>
      </c>
      <c r="B276" t="s">
        <v>361</v>
      </c>
      <c r="C276" s="1">
        <v>44110.52670613426</v>
      </c>
      <c r="D276" s="1">
        <v>44118</v>
      </c>
      <c r="E276" t="s">
        <v>1298</v>
      </c>
      <c r="F276" t="s">
        <v>136</v>
      </c>
      <c r="G276" t="s">
        <v>135</v>
      </c>
      <c r="H276" t="s">
        <v>136</v>
      </c>
      <c r="I276" t="s">
        <v>1299</v>
      </c>
      <c r="K276" t="s">
        <v>1300</v>
      </c>
      <c r="L276" t="s">
        <v>1301</v>
      </c>
      <c r="M276" t="s">
        <v>1302</v>
      </c>
      <c r="N276" t="s">
        <v>925</v>
      </c>
      <c r="O276" s="4">
        <v>83301</v>
      </c>
      <c r="P276" t="s">
        <v>140</v>
      </c>
      <c r="R276">
        <v>12085952226</v>
      </c>
      <c r="T276">
        <v>112410</v>
      </c>
      <c r="U276" t="s">
        <v>1303</v>
      </c>
      <c r="V276" t="s">
        <v>1304</v>
      </c>
      <c r="X276" t="s">
        <v>1305</v>
      </c>
      <c r="Y276" t="s">
        <v>1300</v>
      </c>
      <c r="Z276" t="s">
        <v>1301</v>
      </c>
      <c r="AA276" t="s">
        <v>1302</v>
      </c>
      <c r="AB276" t="s">
        <v>925</v>
      </c>
      <c r="AC276" s="4">
        <v>83301</v>
      </c>
      <c r="AD276" t="s">
        <v>140</v>
      </c>
      <c r="AF276">
        <v>12085952226</v>
      </c>
      <c r="AH276" t="s">
        <v>1306</v>
      </c>
      <c r="AZ276" t="s">
        <v>334</v>
      </c>
      <c r="BA276" t="s">
        <v>335</v>
      </c>
      <c r="BB276" t="s">
        <v>136</v>
      </c>
      <c r="BC276" t="s">
        <v>136</v>
      </c>
      <c r="BD276" t="s">
        <v>148</v>
      </c>
      <c r="BE276" t="s">
        <v>136</v>
      </c>
      <c r="BF276" t="s">
        <v>136</v>
      </c>
      <c r="BG276" t="s">
        <v>134</v>
      </c>
      <c r="BH276" t="s">
        <v>136</v>
      </c>
      <c r="BN276" t="s">
        <v>23047</v>
      </c>
      <c r="BO276" t="s">
        <v>1308</v>
      </c>
      <c r="BP276">
        <v>7</v>
      </c>
      <c r="BQ276">
        <v>7</v>
      </c>
      <c r="BR276">
        <v>7</v>
      </c>
      <c r="BS276" s="1">
        <v>44171</v>
      </c>
      <c r="BT276" s="1">
        <v>44196</v>
      </c>
      <c r="BU276" s="1">
        <v>44171</v>
      </c>
      <c r="BV276" s="1">
        <v>44196</v>
      </c>
      <c r="BW276" t="s">
        <v>134</v>
      </c>
      <c r="CH276" s="5">
        <v>1682.33</v>
      </c>
      <c r="CI276" t="s">
        <v>597</v>
      </c>
      <c r="CJ276">
        <v>0</v>
      </c>
      <c r="CK276" t="s">
        <v>13403</v>
      </c>
      <c r="CL276" t="s">
        <v>136</v>
      </c>
      <c r="CM276" t="s">
        <v>354</v>
      </c>
      <c r="CN276" t="s">
        <v>1310</v>
      </c>
      <c r="CO276" s="2" t="s">
        <v>17606</v>
      </c>
      <c r="CP276" t="s">
        <v>149</v>
      </c>
      <c r="CQ276">
        <v>3</v>
      </c>
      <c r="CR276">
        <v>0</v>
      </c>
      <c r="CS276" t="s">
        <v>136</v>
      </c>
      <c r="CT276" t="s">
        <v>136</v>
      </c>
      <c r="CU276" t="s">
        <v>136</v>
      </c>
      <c r="CV276" t="s">
        <v>134</v>
      </c>
      <c r="CW276" t="s">
        <v>134</v>
      </c>
      <c r="CX276">
        <v>50</v>
      </c>
      <c r="CY276" t="s">
        <v>134</v>
      </c>
      <c r="CZ276" t="s">
        <v>136</v>
      </c>
      <c r="DA276" t="s">
        <v>136</v>
      </c>
      <c r="DB276" t="s">
        <v>136</v>
      </c>
      <c r="DC276" t="s">
        <v>136</v>
      </c>
      <c r="DD276" t="s">
        <v>136</v>
      </c>
      <c r="DF276" t="s">
        <v>180</v>
      </c>
      <c r="DG276" t="s">
        <v>17607</v>
      </c>
      <c r="DH276" t="s">
        <v>17608</v>
      </c>
      <c r="DI276" t="s">
        <v>925</v>
      </c>
      <c r="DJ276" s="4">
        <v>83676</v>
      </c>
      <c r="DK276" t="s">
        <v>1036</v>
      </c>
      <c r="DL276" t="s">
        <v>134</v>
      </c>
      <c r="DM276">
        <v>2</v>
      </c>
      <c r="DN276" t="s">
        <v>17607</v>
      </c>
      <c r="DO276" t="s">
        <v>17608</v>
      </c>
      <c r="DP276" t="s">
        <v>925</v>
      </c>
      <c r="DQ276" t="str">
        <f>"83676"</f>
        <v>83676</v>
      </c>
      <c r="DR276" t="s">
        <v>1036</v>
      </c>
      <c r="DS276" t="s">
        <v>2962</v>
      </c>
      <c r="DT276">
        <v>10</v>
      </c>
      <c r="DU276">
        <v>28</v>
      </c>
      <c r="DV276" t="s">
        <v>134</v>
      </c>
      <c r="DW276" t="s">
        <v>134</v>
      </c>
      <c r="DX276" t="s">
        <v>134</v>
      </c>
      <c r="DY276" t="s">
        <v>136</v>
      </c>
      <c r="DZ276">
        <v>1</v>
      </c>
      <c r="EA276" t="s">
        <v>136</v>
      </c>
      <c r="EC276" s="5">
        <v>12.68</v>
      </c>
      <c r="ED276" s="5">
        <v>55</v>
      </c>
      <c r="EE276">
        <v>12085952226</v>
      </c>
      <c r="EF276" t="s">
        <v>1316</v>
      </c>
      <c r="EG276" t="s">
        <v>148</v>
      </c>
      <c r="EH276">
        <v>0</v>
      </c>
    </row>
    <row r="277" spans="1:138" ht="15" customHeight="1" x14ac:dyDescent="0.35">
      <c r="A277" t="s">
        <v>18117</v>
      </c>
      <c r="B277" t="s">
        <v>157</v>
      </c>
      <c r="C277" s="1">
        <v>44110.559052546298</v>
      </c>
      <c r="D277" s="1">
        <v>44118</v>
      </c>
      <c r="E277" t="s">
        <v>1298</v>
      </c>
      <c r="F277" t="s">
        <v>136</v>
      </c>
      <c r="G277" t="s">
        <v>135</v>
      </c>
      <c r="H277" t="s">
        <v>136</v>
      </c>
      <c r="I277" t="s">
        <v>1299</v>
      </c>
      <c r="K277" t="s">
        <v>1300</v>
      </c>
      <c r="L277" t="s">
        <v>1301</v>
      </c>
      <c r="M277" t="s">
        <v>1302</v>
      </c>
      <c r="N277" t="s">
        <v>925</v>
      </c>
      <c r="O277" s="4">
        <v>83301</v>
      </c>
      <c r="P277" t="s">
        <v>140</v>
      </c>
      <c r="R277">
        <v>12085952226</v>
      </c>
      <c r="T277">
        <v>112410</v>
      </c>
      <c r="U277" t="s">
        <v>1303</v>
      </c>
      <c r="V277" t="s">
        <v>1304</v>
      </c>
      <c r="X277" t="s">
        <v>1305</v>
      </c>
      <c r="Y277" t="s">
        <v>1300</v>
      </c>
      <c r="Z277" t="s">
        <v>1301</v>
      </c>
      <c r="AA277" t="s">
        <v>1302</v>
      </c>
      <c r="AB277" t="s">
        <v>925</v>
      </c>
      <c r="AC277" s="4">
        <v>83301</v>
      </c>
      <c r="AD277" t="s">
        <v>140</v>
      </c>
      <c r="AF277">
        <v>12085952226</v>
      </c>
      <c r="AH277" t="s">
        <v>1306</v>
      </c>
      <c r="AZ277" t="s">
        <v>334</v>
      </c>
      <c r="BA277" t="s">
        <v>335</v>
      </c>
      <c r="BB277" t="s">
        <v>136</v>
      </c>
      <c r="BC277" t="s">
        <v>136</v>
      </c>
      <c r="BD277" t="s">
        <v>148</v>
      </c>
      <c r="BE277" t="s">
        <v>136</v>
      </c>
      <c r="BF277" t="s">
        <v>136</v>
      </c>
      <c r="BG277" t="s">
        <v>134</v>
      </c>
      <c r="BH277" t="s">
        <v>136</v>
      </c>
      <c r="BN277" t="s">
        <v>18118</v>
      </c>
      <c r="BO277" t="s">
        <v>1308</v>
      </c>
      <c r="BP277">
        <v>1</v>
      </c>
      <c r="BQ277">
        <v>1</v>
      </c>
      <c r="BR277">
        <v>1</v>
      </c>
      <c r="BS277" s="1">
        <v>44166</v>
      </c>
      <c r="BT277" s="1">
        <v>44347</v>
      </c>
      <c r="BU277" s="1">
        <v>44166</v>
      </c>
      <c r="BV277" s="1">
        <v>44347</v>
      </c>
      <c r="BW277" t="s">
        <v>134</v>
      </c>
      <c r="CH277" s="5">
        <v>1682.33</v>
      </c>
      <c r="CI277" t="s">
        <v>597</v>
      </c>
      <c r="CJ277">
        <v>0</v>
      </c>
      <c r="CK277" t="s">
        <v>2285</v>
      </c>
      <c r="CL277" t="s">
        <v>136</v>
      </c>
      <c r="CM277" t="s">
        <v>354</v>
      </c>
      <c r="CN277" t="s">
        <v>1310</v>
      </c>
      <c r="CO277" t="s">
        <v>1350</v>
      </c>
      <c r="CP277" t="s">
        <v>149</v>
      </c>
      <c r="CQ277">
        <v>3</v>
      </c>
      <c r="CR277">
        <v>0</v>
      </c>
      <c r="CS277" t="s">
        <v>136</v>
      </c>
      <c r="CT277" t="s">
        <v>136</v>
      </c>
      <c r="CU277" t="s">
        <v>136</v>
      </c>
      <c r="CV277" t="s">
        <v>134</v>
      </c>
      <c r="CW277" t="s">
        <v>134</v>
      </c>
      <c r="CX277">
        <v>50</v>
      </c>
      <c r="CY277" t="s">
        <v>134</v>
      </c>
      <c r="CZ277" t="s">
        <v>136</v>
      </c>
      <c r="DA277" t="s">
        <v>136</v>
      </c>
      <c r="DB277" t="s">
        <v>136</v>
      </c>
      <c r="DC277" t="s">
        <v>136</v>
      </c>
      <c r="DD277" t="s">
        <v>136</v>
      </c>
      <c r="DF277" t="s">
        <v>180</v>
      </c>
      <c r="DG277" t="s">
        <v>7479</v>
      </c>
      <c r="DH277" t="s">
        <v>7480</v>
      </c>
      <c r="DI277" t="s">
        <v>1358</v>
      </c>
      <c r="DJ277" s="4">
        <v>80103</v>
      </c>
      <c r="DK277" t="s">
        <v>2392</v>
      </c>
      <c r="DL277" t="s">
        <v>134</v>
      </c>
      <c r="DM277">
        <v>2</v>
      </c>
      <c r="DN277" t="s">
        <v>7479</v>
      </c>
      <c r="DO277" t="s">
        <v>7480</v>
      </c>
      <c r="DP277" t="s">
        <v>1358</v>
      </c>
      <c r="DQ277" t="str">
        <f>"80103"</f>
        <v>80103</v>
      </c>
      <c r="DR277" t="s">
        <v>2392</v>
      </c>
      <c r="DS277" t="s">
        <v>1315</v>
      </c>
      <c r="DT277">
        <v>3</v>
      </c>
      <c r="DU277">
        <v>3</v>
      </c>
      <c r="DV277" t="s">
        <v>134</v>
      </c>
      <c r="DW277" t="s">
        <v>134</v>
      </c>
      <c r="DX277" t="s">
        <v>134</v>
      </c>
      <c r="DY277" t="s">
        <v>136</v>
      </c>
      <c r="DZ277">
        <v>1</v>
      </c>
      <c r="EA277" t="s">
        <v>136</v>
      </c>
      <c r="EC277" s="5">
        <v>12.68</v>
      </c>
      <c r="ED277" s="5">
        <v>55</v>
      </c>
      <c r="EE277">
        <v>12085952226</v>
      </c>
      <c r="EF277" t="s">
        <v>1316</v>
      </c>
      <c r="EG277" t="s">
        <v>148</v>
      </c>
      <c r="EH277">
        <v>0</v>
      </c>
    </row>
    <row r="278" spans="1:138" ht="15" customHeight="1" x14ac:dyDescent="0.35">
      <c r="A278" t="s">
        <v>22611</v>
      </c>
      <c r="B278" t="s">
        <v>157</v>
      </c>
      <c r="C278" s="1">
        <v>44042.594582407408</v>
      </c>
      <c r="D278" s="1">
        <v>44119</v>
      </c>
      <c r="E278" t="s">
        <v>133</v>
      </c>
      <c r="F278" t="s">
        <v>134</v>
      </c>
      <c r="G278" t="s">
        <v>135</v>
      </c>
      <c r="H278" t="s">
        <v>136</v>
      </c>
      <c r="I278" t="s">
        <v>22612</v>
      </c>
      <c r="J278" t="s">
        <v>22613</v>
      </c>
      <c r="K278" t="s">
        <v>22614</v>
      </c>
      <c r="L278" t="s">
        <v>22615</v>
      </c>
      <c r="M278" t="s">
        <v>8598</v>
      </c>
      <c r="N278" t="s">
        <v>395</v>
      </c>
      <c r="O278" s="4">
        <v>93960</v>
      </c>
      <c r="P278" t="s">
        <v>140</v>
      </c>
      <c r="Q278" t="s">
        <v>22616</v>
      </c>
      <c r="R278">
        <v>18316782898</v>
      </c>
      <c r="T278">
        <v>111219</v>
      </c>
      <c r="U278" t="s">
        <v>11605</v>
      </c>
      <c r="V278" t="s">
        <v>6674</v>
      </c>
      <c r="X278" t="s">
        <v>164</v>
      </c>
      <c r="Y278" t="s">
        <v>22617</v>
      </c>
      <c r="Z278" t="s">
        <v>22618</v>
      </c>
      <c r="AA278" t="s">
        <v>8598</v>
      </c>
      <c r="AB278" t="s">
        <v>395</v>
      </c>
      <c r="AC278" s="4">
        <v>93960</v>
      </c>
      <c r="AD278" t="s">
        <v>140</v>
      </c>
      <c r="AF278">
        <v>18316782898</v>
      </c>
      <c r="AH278" t="s">
        <v>22619</v>
      </c>
      <c r="AI278" t="s">
        <v>168</v>
      </c>
      <c r="AJ278" t="s">
        <v>3117</v>
      </c>
      <c r="AK278" t="s">
        <v>1690</v>
      </c>
      <c r="AL278" t="s">
        <v>6398</v>
      </c>
      <c r="AM278" t="s">
        <v>17289</v>
      </c>
      <c r="AO278" t="s">
        <v>415</v>
      </c>
      <c r="AP278" t="s">
        <v>416</v>
      </c>
      <c r="AQ278" s="4">
        <v>85365</v>
      </c>
      <c r="AR278" t="s">
        <v>140</v>
      </c>
      <c r="AS278" t="s">
        <v>17290</v>
      </c>
      <c r="AT278">
        <v>19282712618</v>
      </c>
      <c r="AV278" t="s">
        <v>17291</v>
      </c>
      <c r="AW278" t="s">
        <v>17292</v>
      </c>
      <c r="AZ278" t="s">
        <v>821</v>
      </c>
      <c r="BA278" t="s">
        <v>822</v>
      </c>
      <c r="BB278" t="s">
        <v>134</v>
      </c>
      <c r="BC278" t="s">
        <v>134</v>
      </c>
      <c r="BD278" t="s">
        <v>134</v>
      </c>
      <c r="BE278" t="s">
        <v>134</v>
      </c>
      <c r="BF278" t="s">
        <v>134</v>
      </c>
      <c r="BG278" t="s">
        <v>134</v>
      </c>
      <c r="BH278" t="s">
        <v>136</v>
      </c>
      <c r="BN278" t="s">
        <v>22620</v>
      </c>
      <c r="BO278" t="s">
        <v>3450</v>
      </c>
      <c r="BP278">
        <v>22</v>
      </c>
      <c r="BQ278">
        <v>22</v>
      </c>
      <c r="BR278">
        <v>22</v>
      </c>
      <c r="BS278" s="1">
        <v>44136</v>
      </c>
      <c r="BT278" s="1">
        <v>44303</v>
      </c>
      <c r="BU278" s="1">
        <v>44136</v>
      </c>
      <c r="BV278" s="1">
        <v>44303</v>
      </c>
      <c r="BW278" t="s">
        <v>136</v>
      </c>
      <c r="BX278">
        <v>36</v>
      </c>
      <c r="BY278">
        <v>0</v>
      </c>
      <c r="BZ278">
        <v>6</v>
      </c>
      <c r="CA278">
        <v>6</v>
      </c>
      <c r="CB278">
        <v>6</v>
      </c>
      <c r="CC278">
        <v>6</v>
      </c>
      <c r="CD278">
        <v>6</v>
      </c>
      <c r="CE278">
        <v>6</v>
      </c>
      <c r="CF278" t="str">
        <f>"6:30 AM"</f>
        <v>6:30 AM</v>
      </c>
      <c r="CG278" t="str">
        <f>"2:30 PM"</f>
        <v>2:30 PM</v>
      </c>
      <c r="CH278" s="5">
        <v>12.91</v>
      </c>
      <c r="CI278" t="s">
        <v>146</v>
      </c>
      <c r="CJ278">
        <v>7.0000000000000007E-2</v>
      </c>
      <c r="CK278" t="s">
        <v>22621</v>
      </c>
      <c r="CL278" t="s">
        <v>134</v>
      </c>
      <c r="CM278" t="s">
        <v>147</v>
      </c>
      <c r="CN278" t="s">
        <v>148</v>
      </c>
      <c r="CO278" t="s">
        <v>338</v>
      </c>
      <c r="CP278" t="s">
        <v>149</v>
      </c>
      <c r="CQ278">
        <v>1</v>
      </c>
      <c r="CR278">
        <v>1</v>
      </c>
      <c r="CS278" t="s">
        <v>136</v>
      </c>
      <c r="CT278" t="s">
        <v>136</v>
      </c>
      <c r="CU278" t="s">
        <v>136</v>
      </c>
      <c r="CV278" t="s">
        <v>136</v>
      </c>
      <c r="CW278" t="s">
        <v>134</v>
      </c>
      <c r="CX278">
        <v>45</v>
      </c>
      <c r="CY278" t="s">
        <v>134</v>
      </c>
      <c r="CZ278" t="s">
        <v>136</v>
      </c>
      <c r="DA278" t="s">
        <v>134</v>
      </c>
      <c r="DB278" t="s">
        <v>134</v>
      </c>
      <c r="DC278" t="s">
        <v>134</v>
      </c>
      <c r="DD278" t="s">
        <v>136</v>
      </c>
      <c r="DF278" t="s">
        <v>149</v>
      </c>
      <c r="DG278" s="2" t="s">
        <v>22622</v>
      </c>
      <c r="DH278" t="s">
        <v>415</v>
      </c>
      <c r="DI278" t="s">
        <v>416</v>
      </c>
      <c r="DJ278" s="4">
        <v>85365</v>
      </c>
      <c r="DK278" t="s">
        <v>417</v>
      </c>
      <c r="DL278" t="s">
        <v>134</v>
      </c>
      <c r="DM278">
        <v>63</v>
      </c>
      <c r="DN278" s="2" t="s">
        <v>22623</v>
      </c>
      <c r="DO278" t="s">
        <v>415</v>
      </c>
      <c r="DP278" t="s">
        <v>416</v>
      </c>
      <c r="DQ278" t="str">
        <f>"85364"</f>
        <v>85364</v>
      </c>
      <c r="DR278" t="s">
        <v>417</v>
      </c>
      <c r="DS278" s="2" t="s">
        <v>22624</v>
      </c>
      <c r="DT278">
        <v>4</v>
      </c>
      <c r="DU278">
        <v>22</v>
      </c>
      <c r="DV278" t="s">
        <v>134</v>
      </c>
      <c r="DW278" t="s">
        <v>134</v>
      </c>
      <c r="DX278" t="s">
        <v>134</v>
      </c>
      <c r="DY278" t="s">
        <v>136</v>
      </c>
      <c r="DZ278">
        <v>1</v>
      </c>
      <c r="EA278" t="s">
        <v>136</v>
      </c>
      <c r="EC278" s="5">
        <v>12.68</v>
      </c>
      <c r="ED278" s="5">
        <v>55</v>
      </c>
      <c r="EE278">
        <v>18316782898</v>
      </c>
      <c r="EF278" t="s">
        <v>22625</v>
      </c>
      <c r="EG278" t="s">
        <v>148</v>
      </c>
      <c r="EH278">
        <v>2</v>
      </c>
    </row>
    <row r="279" spans="1:138" ht="15" customHeight="1" x14ac:dyDescent="0.35">
      <c r="A279" t="s">
        <v>4238</v>
      </c>
      <c r="B279" t="s">
        <v>157</v>
      </c>
      <c r="C279" s="1">
        <v>44065.558026041668</v>
      </c>
      <c r="D279" s="1">
        <v>44119</v>
      </c>
      <c r="E279" t="s">
        <v>133</v>
      </c>
      <c r="F279" t="s">
        <v>134</v>
      </c>
      <c r="G279" t="s">
        <v>135</v>
      </c>
      <c r="H279" t="s">
        <v>136</v>
      </c>
      <c r="I279" t="s">
        <v>4239</v>
      </c>
      <c r="K279" t="s">
        <v>4240</v>
      </c>
      <c r="M279" t="s">
        <v>4241</v>
      </c>
      <c r="N279" t="s">
        <v>374</v>
      </c>
      <c r="O279" s="4">
        <v>79029</v>
      </c>
      <c r="P279" t="s">
        <v>140</v>
      </c>
      <c r="R279">
        <v>18069353777</v>
      </c>
      <c r="T279">
        <v>115112</v>
      </c>
      <c r="U279" t="s">
        <v>4242</v>
      </c>
      <c r="V279" t="s">
        <v>4243</v>
      </c>
      <c r="W279" t="s">
        <v>148</v>
      </c>
      <c r="X279" t="s">
        <v>164</v>
      </c>
      <c r="Y279" t="s">
        <v>4240</v>
      </c>
      <c r="Z279" t="s">
        <v>148</v>
      </c>
      <c r="AA279" t="s">
        <v>4241</v>
      </c>
      <c r="AB279" t="s">
        <v>374</v>
      </c>
      <c r="AC279" s="4">
        <v>79029</v>
      </c>
      <c r="AD279" t="s">
        <v>140</v>
      </c>
      <c r="AF279">
        <v>18069353777</v>
      </c>
      <c r="AH279" t="s">
        <v>4244</v>
      </c>
      <c r="AI279" t="s">
        <v>168</v>
      </c>
      <c r="AJ279" t="s">
        <v>1941</v>
      </c>
      <c r="AK279" t="s">
        <v>1942</v>
      </c>
      <c r="AL279" t="s">
        <v>1943</v>
      </c>
      <c r="AM279" t="s">
        <v>1944</v>
      </c>
      <c r="AN279" t="s">
        <v>1945</v>
      </c>
      <c r="AO279" t="s">
        <v>1946</v>
      </c>
      <c r="AP279" t="s">
        <v>374</v>
      </c>
      <c r="AQ279" s="4">
        <v>78266</v>
      </c>
      <c r="AR279" t="s">
        <v>140</v>
      </c>
      <c r="AT279">
        <v>18305844555</v>
      </c>
      <c r="AV279" t="s">
        <v>1947</v>
      </c>
      <c r="AW279" t="s">
        <v>1948</v>
      </c>
      <c r="AZ279" t="s">
        <v>288</v>
      </c>
      <c r="BA279" t="s">
        <v>289</v>
      </c>
      <c r="BB279" t="s">
        <v>134</v>
      </c>
      <c r="BC279" t="s">
        <v>134</v>
      </c>
      <c r="BD279" t="s">
        <v>134</v>
      </c>
      <c r="BE279" t="s">
        <v>134</v>
      </c>
      <c r="BF279" t="s">
        <v>136</v>
      </c>
      <c r="BG279" t="s">
        <v>134</v>
      </c>
      <c r="BH279" t="s">
        <v>136</v>
      </c>
      <c r="BN279" t="s">
        <v>4245</v>
      </c>
      <c r="BO279" t="s">
        <v>4246</v>
      </c>
      <c r="BP279">
        <v>10</v>
      </c>
      <c r="BQ279">
        <v>10</v>
      </c>
      <c r="BR279">
        <v>10</v>
      </c>
      <c r="BS279" s="1">
        <v>44110</v>
      </c>
      <c r="BT279" s="1">
        <v>44347</v>
      </c>
      <c r="BU279" s="1">
        <v>44110</v>
      </c>
      <c r="BV279" s="1">
        <v>44347</v>
      </c>
      <c r="BW279" t="s">
        <v>136</v>
      </c>
      <c r="BX279">
        <v>40</v>
      </c>
      <c r="BY279">
        <v>0</v>
      </c>
      <c r="BZ279">
        <v>8</v>
      </c>
      <c r="CA279">
        <v>8</v>
      </c>
      <c r="CB279">
        <v>8</v>
      </c>
      <c r="CC279">
        <v>8</v>
      </c>
      <c r="CD279">
        <v>8</v>
      </c>
      <c r="CE279">
        <v>0</v>
      </c>
      <c r="CF279" t="str">
        <f>"8:00 AM"</f>
        <v>8:00 AM</v>
      </c>
      <c r="CG279" t="str">
        <f>"5:00 PM"</f>
        <v>5:00 PM</v>
      </c>
      <c r="CH279" s="5">
        <v>12.67</v>
      </c>
      <c r="CI279" t="s">
        <v>146</v>
      </c>
      <c r="CJ279">
        <v>0</v>
      </c>
      <c r="CK279" t="s">
        <v>148</v>
      </c>
      <c r="CL279" t="s">
        <v>136</v>
      </c>
      <c r="CM279" t="s">
        <v>312</v>
      </c>
      <c r="CN279" t="s">
        <v>148</v>
      </c>
      <c r="CO279" s="2" t="s">
        <v>1949</v>
      </c>
      <c r="CP279" t="s">
        <v>149</v>
      </c>
      <c r="CQ279">
        <v>6</v>
      </c>
      <c r="CR279">
        <v>0</v>
      </c>
      <c r="CS279" t="s">
        <v>136</v>
      </c>
      <c r="CT279" t="s">
        <v>134</v>
      </c>
      <c r="CU279" t="s">
        <v>136</v>
      </c>
      <c r="CV279" t="s">
        <v>136</v>
      </c>
      <c r="CW279" t="s">
        <v>136</v>
      </c>
      <c r="CY279" t="s">
        <v>136</v>
      </c>
      <c r="CZ279" t="s">
        <v>136</v>
      </c>
      <c r="DA279" t="s">
        <v>136</v>
      </c>
      <c r="DB279" t="s">
        <v>136</v>
      </c>
      <c r="DC279" t="s">
        <v>136</v>
      </c>
      <c r="DD279" t="s">
        <v>136</v>
      </c>
      <c r="DF279" t="s">
        <v>4247</v>
      </c>
      <c r="DG279" t="s">
        <v>4248</v>
      </c>
      <c r="DH279" t="s">
        <v>4241</v>
      </c>
      <c r="DI279" t="s">
        <v>374</v>
      </c>
      <c r="DJ279" s="4">
        <v>79029</v>
      </c>
      <c r="DK279" t="s">
        <v>2728</v>
      </c>
      <c r="DL279" t="s">
        <v>134</v>
      </c>
      <c r="DM279">
        <v>10</v>
      </c>
      <c r="DN279" t="s">
        <v>4249</v>
      </c>
      <c r="DO279" t="s">
        <v>4241</v>
      </c>
      <c r="DP279" t="s">
        <v>374</v>
      </c>
      <c r="DQ279" t="str">
        <f>"79029"</f>
        <v>79029</v>
      </c>
      <c r="DR279" t="s">
        <v>2728</v>
      </c>
      <c r="DS279" t="s">
        <v>4250</v>
      </c>
      <c r="DT279">
        <v>1</v>
      </c>
      <c r="DU279">
        <v>6</v>
      </c>
      <c r="DV279" t="s">
        <v>134</v>
      </c>
      <c r="DW279" t="s">
        <v>134</v>
      </c>
      <c r="DX279" t="s">
        <v>134</v>
      </c>
      <c r="DY279" t="s">
        <v>136</v>
      </c>
      <c r="DZ279">
        <v>2</v>
      </c>
      <c r="EA279" t="s">
        <v>136</v>
      </c>
      <c r="EC279" s="5">
        <v>12.68</v>
      </c>
      <c r="ED279" s="5">
        <v>55</v>
      </c>
      <c r="EE279">
        <v>18069353777</v>
      </c>
      <c r="EF279" t="s">
        <v>4244</v>
      </c>
      <c r="EG279" t="s">
        <v>148</v>
      </c>
      <c r="EH279">
        <v>0</v>
      </c>
    </row>
    <row r="280" spans="1:138" ht="15" customHeight="1" x14ac:dyDescent="0.35">
      <c r="A280" t="s">
        <v>14209</v>
      </c>
      <c r="B280" t="s">
        <v>157</v>
      </c>
      <c r="C280" s="1">
        <v>44063.750265393515</v>
      </c>
      <c r="D280" s="1">
        <v>44119</v>
      </c>
      <c r="E280" t="s">
        <v>133</v>
      </c>
      <c r="F280" t="s">
        <v>134</v>
      </c>
      <c r="G280" t="s">
        <v>135</v>
      </c>
      <c r="H280" t="s">
        <v>136</v>
      </c>
      <c r="I280" t="s">
        <v>7245</v>
      </c>
      <c r="K280" t="s">
        <v>7246</v>
      </c>
      <c r="M280" t="s">
        <v>209</v>
      </c>
      <c r="N280" t="s">
        <v>139</v>
      </c>
      <c r="O280" s="4">
        <v>33935</v>
      </c>
      <c r="P280" t="s">
        <v>140</v>
      </c>
      <c r="R280">
        <v>12393404737</v>
      </c>
      <c r="T280">
        <v>115115</v>
      </c>
      <c r="U280" t="s">
        <v>7247</v>
      </c>
      <c r="V280" t="s">
        <v>1437</v>
      </c>
      <c r="W280" t="s">
        <v>229</v>
      </c>
      <c r="X280" t="s">
        <v>429</v>
      </c>
      <c r="Y280" t="s">
        <v>7246</v>
      </c>
      <c r="AA280" t="s">
        <v>303</v>
      </c>
      <c r="AB280" t="s">
        <v>139</v>
      </c>
      <c r="AC280" s="4">
        <v>33935</v>
      </c>
      <c r="AD280" t="s">
        <v>140</v>
      </c>
      <c r="AF280">
        <v>12393404737</v>
      </c>
      <c r="AH280" t="s">
        <v>7248</v>
      </c>
      <c r="AZ280" t="s">
        <v>175</v>
      </c>
      <c r="BA280" t="s">
        <v>176</v>
      </c>
      <c r="BB280" t="s">
        <v>134</v>
      </c>
      <c r="BC280" t="s">
        <v>134</v>
      </c>
      <c r="BD280" t="s">
        <v>134</v>
      </c>
      <c r="BE280" t="s">
        <v>134</v>
      </c>
      <c r="BF280" t="s">
        <v>134</v>
      </c>
      <c r="BG280" t="s">
        <v>134</v>
      </c>
      <c r="BH280" t="s">
        <v>136</v>
      </c>
      <c r="BN280" t="s">
        <v>14210</v>
      </c>
      <c r="BO280" t="s">
        <v>7250</v>
      </c>
      <c r="BP280">
        <v>2</v>
      </c>
      <c r="BQ280">
        <v>2</v>
      </c>
      <c r="BR280">
        <v>2</v>
      </c>
      <c r="BS280" s="1">
        <v>44136</v>
      </c>
      <c r="BT280" s="1">
        <v>44357</v>
      </c>
      <c r="BU280" s="1">
        <v>44136</v>
      </c>
      <c r="BV280" s="1">
        <v>44357</v>
      </c>
      <c r="BW280" t="s">
        <v>136</v>
      </c>
      <c r="BX280">
        <v>36</v>
      </c>
      <c r="BY280">
        <v>0</v>
      </c>
      <c r="BZ280">
        <v>6</v>
      </c>
      <c r="CA280">
        <v>6</v>
      </c>
      <c r="CB280">
        <v>6</v>
      </c>
      <c r="CC280">
        <v>6</v>
      </c>
      <c r="CD280">
        <v>6</v>
      </c>
      <c r="CE280">
        <v>6</v>
      </c>
      <c r="CF280" t="str">
        <f>"7:00 AM"</f>
        <v>7:00 AM</v>
      </c>
      <c r="CG280" t="str">
        <f>"1:00 PM"</f>
        <v>1:00 PM</v>
      </c>
      <c r="CH280" s="5">
        <v>11.71</v>
      </c>
      <c r="CI280" t="s">
        <v>146</v>
      </c>
      <c r="CJ280">
        <v>40</v>
      </c>
      <c r="CK280" t="s">
        <v>7251</v>
      </c>
      <c r="CL280" t="s">
        <v>134</v>
      </c>
      <c r="CM280" t="s">
        <v>147</v>
      </c>
      <c r="CN280" t="s">
        <v>148</v>
      </c>
      <c r="CO280" s="2" t="s">
        <v>7252</v>
      </c>
      <c r="CP280" t="s">
        <v>149</v>
      </c>
      <c r="CQ280">
        <v>0</v>
      </c>
      <c r="CR280">
        <v>0</v>
      </c>
      <c r="CS280" t="s">
        <v>136</v>
      </c>
      <c r="CT280" t="s">
        <v>136</v>
      </c>
      <c r="CU280" t="s">
        <v>136</v>
      </c>
      <c r="CV280" t="s">
        <v>136</v>
      </c>
      <c r="CW280" t="s">
        <v>134</v>
      </c>
      <c r="CX280">
        <v>60</v>
      </c>
      <c r="CY280" t="s">
        <v>134</v>
      </c>
      <c r="CZ280" t="s">
        <v>136</v>
      </c>
      <c r="DA280" t="s">
        <v>134</v>
      </c>
      <c r="DB280" t="s">
        <v>134</v>
      </c>
      <c r="DC280" t="s">
        <v>134</v>
      </c>
      <c r="DD280" t="s">
        <v>136</v>
      </c>
      <c r="DF280" t="s">
        <v>7253</v>
      </c>
      <c r="DG280" t="s">
        <v>7254</v>
      </c>
      <c r="DH280" t="s">
        <v>7255</v>
      </c>
      <c r="DI280" t="s">
        <v>139</v>
      </c>
      <c r="DJ280" s="4">
        <v>33471</v>
      </c>
      <c r="DK280" t="s">
        <v>2881</v>
      </c>
      <c r="DL280" t="s">
        <v>134</v>
      </c>
      <c r="DM280">
        <v>23</v>
      </c>
      <c r="DN280" t="s">
        <v>7256</v>
      </c>
      <c r="DO280" t="s">
        <v>209</v>
      </c>
      <c r="DP280" t="s">
        <v>139</v>
      </c>
      <c r="DQ280" t="str">
        <f>"33935"</f>
        <v>33935</v>
      </c>
      <c r="DR280" t="s">
        <v>210</v>
      </c>
      <c r="DS280" s="2" t="s">
        <v>7257</v>
      </c>
      <c r="DT280">
        <v>4</v>
      </c>
      <c r="DU280">
        <v>20</v>
      </c>
      <c r="DV280" t="s">
        <v>134</v>
      </c>
      <c r="DW280" t="s">
        <v>134</v>
      </c>
      <c r="DX280" t="s">
        <v>134</v>
      </c>
      <c r="DY280" t="s">
        <v>134</v>
      </c>
      <c r="DZ280">
        <v>3</v>
      </c>
      <c r="EA280" t="s">
        <v>134</v>
      </c>
      <c r="EB280" s="5">
        <v>12.68</v>
      </c>
      <c r="EC280" s="5">
        <v>12.68</v>
      </c>
      <c r="ED280" s="5">
        <v>55</v>
      </c>
      <c r="EE280">
        <v>12393704147</v>
      </c>
      <c r="EF280" t="s">
        <v>7248</v>
      </c>
      <c r="EG280" t="s">
        <v>148</v>
      </c>
      <c r="EH280">
        <v>4</v>
      </c>
    </row>
    <row r="281" spans="1:138" ht="15" customHeight="1" x14ac:dyDescent="0.35">
      <c r="A281" t="s">
        <v>26141</v>
      </c>
      <c r="B281" t="s">
        <v>157</v>
      </c>
      <c r="C281" s="1">
        <v>44076.844510995368</v>
      </c>
      <c r="D281" s="1">
        <v>44119</v>
      </c>
      <c r="E281" t="s">
        <v>133</v>
      </c>
      <c r="F281" t="s">
        <v>134</v>
      </c>
      <c r="G281" t="s">
        <v>135</v>
      </c>
      <c r="H281" t="s">
        <v>136</v>
      </c>
      <c r="I281" t="s">
        <v>26142</v>
      </c>
      <c r="K281" t="s">
        <v>26143</v>
      </c>
      <c r="M281" t="s">
        <v>12677</v>
      </c>
      <c r="N281" t="s">
        <v>374</v>
      </c>
      <c r="O281" s="4">
        <v>78503</v>
      </c>
      <c r="P281" t="s">
        <v>140</v>
      </c>
      <c r="R281">
        <v>19562270360</v>
      </c>
      <c r="T281">
        <v>115115</v>
      </c>
      <c r="U281" t="s">
        <v>26144</v>
      </c>
      <c r="V281" t="s">
        <v>7112</v>
      </c>
      <c r="X281" t="s">
        <v>429</v>
      </c>
      <c r="Y281" t="s">
        <v>26143</v>
      </c>
      <c r="AA281" t="s">
        <v>12677</v>
      </c>
      <c r="AB281" t="s">
        <v>374</v>
      </c>
      <c r="AC281" s="4">
        <v>78503</v>
      </c>
      <c r="AD281" t="s">
        <v>140</v>
      </c>
      <c r="AF281">
        <v>19562270360</v>
      </c>
      <c r="AH281" t="s">
        <v>26145</v>
      </c>
      <c r="AI281" t="s">
        <v>168</v>
      </c>
      <c r="AJ281" t="s">
        <v>1030</v>
      </c>
      <c r="AK281" t="s">
        <v>2730</v>
      </c>
      <c r="AL281" t="s">
        <v>1871</v>
      </c>
      <c r="AM281" t="s">
        <v>4686</v>
      </c>
      <c r="AO281" t="s">
        <v>1567</v>
      </c>
      <c r="AP281" t="s">
        <v>893</v>
      </c>
      <c r="AQ281" s="4">
        <v>12534</v>
      </c>
      <c r="AR281" t="s">
        <v>140</v>
      </c>
      <c r="AT281">
        <v>15184510109</v>
      </c>
      <c r="AV281" t="s">
        <v>4041</v>
      </c>
      <c r="AW281" t="s">
        <v>4042</v>
      </c>
      <c r="AZ281" t="s">
        <v>175</v>
      </c>
      <c r="BA281" t="s">
        <v>176</v>
      </c>
      <c r="BB281" t="s">
        <v>134</v>
      </c>
      <c r="BC281" t="s">
        <v>134</v>
      </c>
      <c r="BD281" t="s">
        <v>134</v>
      </c>
      <c r="BE281" t="s">
        <v>134</v>
      </c>
      <c r="BF281" t="s">
        <v>136</v>
      </c>
      <c r="BG281" t="s">
        <v>134</v>
      </c>
      <c r="BH281" t="s">
        <v>136</v>
      </c>
      <c r="BN281" t="s">
        <v>26146</v>
      </c>
      <c r="BO281" t="s">
        <v>381</v>
      </c>
      <c r="BP281">
        <v>48</v>
      </c>
      <c r="BQ281">
        <v>48</v>
      </c>
      <c r="BR281">
        <v>48</v>
      </c>
      <c r="BS281" s="1">
        <v>44136</v>
      </c>
      <c r="BT281" s="1">
        <v>44331</v>
      </c>
      <c r="BU281" s="1">
        <v>44136</v>
      </c>
      <c r="BV281" s="1">
        <v>44331</v>
      </c>
      <c r="BW281" t="s">
        <v>136</v>
      </c>
      <c r="BX281">
        <v>40</v>
      </c>
      <c r="BY281">
        <v>0</v>
      </c>
      <c r="BZ281">
        <v>7</v>
      </c>
      <c r="CA281">
        <v>7</v>
      </c>
      <c r="CB281">
        <v>7</v>
      </c>
      <c r="CC281">
        <v>7</v>
      </c>
      <c r="CD281">
        <v>7</v>
      </c>
      <c r="CE281">
        <v>5</v>
      </c>
      <c r="CF281" t="str">
        <f>"7:00 AM"</f>
        <v>7:00 AM</v>
      </c>
      <c r="CG281" t="str">
        <f>"4:00 PM"</f>
        <v>4:00 PM</v>
      </c>
      <c r="CH281" s="5">
        <v>12.67</v>
      </c>
      <c r="CI281" t="s">
        <v>146</v>
      </c>
      <c r="CJ281">
        <v>9</v>
      </c>
      <c r="CK281" t="s">
        <v>26147</v>
      </c>
      <c r="CL281" t="s">
        <v>136</v>
      </c>
      <c r="CM281" t="s">
        <v>147</v>
      </c>
      <c r="CN281" t="s">
        <v>148</v>
      </c>
      <c r="CO281" t="s">
        <v>4043</v>
      </c>
      <c r="CP281" t="s">
        <v>149</v>
      </c>
      <c r="CQ281">
        <v>2</v>
      </c>
      <c r="CR281">
        <v>0</v>
      </c>
      <c r="CS281" t="s">
        <v>136</v>
      </c>
      <c r="CT281" t="s">
        <v>134</v>
      </c>
      <c r="CU281" t="s">
        <v>136</v>
      </c>
      <c r="CV281" t="s">
        <v>136</v>
      </c>
      <c r="CW281" t="s">
        <v>134</v>
      </c>
      <c r="CX281">
        <v>90</v>
      </c>
      <c r="CY281" t="s">
        <v>134</v>
      </c>
      <c r="CZ281" t="s">
        <v>134</v>
      </c>
      <c r="DA281" t="s">
        <v>134</v>
      </c>
      <c r="DB281" t="s">
        <v>136</v>
      </c>
      <c r="DC281" t="s">
        <v>134</v>
      </c>
      <c r="DD281" t="s">
        <v>136</v>
      </c>
      <c r="DF281" t="s">
        <v>26148</v>
      </c>
      <c r="DG281" t="s">
        <v>26149</v>
      </c>
      <c r="DH281" t="s">
        <v>26150</v>
      </c>
      <c r="DI281" t="s">
        <v>374</v>
      </c>
      <c r="DJ281" s="4">
        <v>78580</v>
      </c>
      <c r="DK281" t="s">
        <v>26151</v>
      </c>
      <c r="DL281" t="s">
        <v>136</v>
      </c>
      <c r="DM281">
        <v>2</v>
      </c>
      <c r="DN281" t="s">
        <v>22824</v>
      </c>
      <c r="DO281" t="s">
        <v>12677</v>
      </c>
      <c r="DP281" t="s">
        <v>374</v>
      </c>
      <c r="DQ281" t="str">
        <f>"78503"</f>
        <v>78503</v>
      </c>
      <c r="DR281" t="s">
        <v>12499</v>
      </c>
      <c r="DS281" t="s">
        <v>26152</v>
      </c>
      <c r="DT281">
        <v>14</v>
      </c>
      <c r="DU281">
        <v>48</v>
      </c>
      <c r="DV281" t="s">
        <v>134</v>
      </c>
      <c r="DW281" t="s">
        <v>134</v>
      </c>
      <c r="DX281" t="s">
        <v>134</v>
      </c>
      <c r="DY281" t="s">
        <v>136</v>
      </c>
      <c r="DZ281">
        <v>1</v>
      </c>
      <c r="EA281" t="s">
        <v>136</v>
      </c>
      <c r="EC281" s="5">
        <v>12.68</v>
      </c>
      <c r="ED281" s="5">
        <v>55</v>
      </c>
      <c r="EE281">
        <v>19562270360</v>
      </c>
      <c r="EF281" t="s">
        <v>26145</v>
      </c>
      <c r="EG281" t="s">
        <v>148</v>
      </c>
      <c r="EH281">
        <v>0</v>
      </c>
    </row>
    <row r="282" spans="1:138" ht="15" customHeight="1" x14ac:dyDescent="0.35">
      <c r="A282" t="s">
        <v>4786</v>
      </c>
      <c r="B282" t="s">
        <v>157</v>
      </c>
      <c r="C282" s="1">
        <v>44077.351190162037</v>
      </c>
      <c r="D282" s="1">
        <v>44119</v>
      </c>
      <c r="E282" t="s">
        <v>579</v>
      </c>
      <c r="F282" t="s">
        <v>136</v>
      </c>
      <c r="G282" t="s">
        <v>135</v>
      </c>
      <c r="H282" t="s">
        <v>136</v>
      </c>
      <c r="I282" t="s">
        <v>4787</v>
      </c>
      <c r="K282" t="s">
        <v>4788</v>
      </c>
      <c r="M282" t="s">
        <v>4789</v>
      </c>
      <c r="N282" t="s">
        <v>221</v>
      </c>
      <c r="O282" s="4">
        <v>37110</v>
      </c>
      <c r="P282" t="s">
        <v>140</v>
      </c>
      <c r="R282">
        <v>19319343360</v>
      </c>
      <c r="T282">
        <v>1114</v>
      </c>
      <c r="U282" t="s">
        <v>4790</v>
      </c>
      <c r="V282" t="s">
        <v>3790</v>
      </c>
      <c r="X282" t="s">
        <v>164</v>
      </c>
      <c r="Y282" t="s">
        <v>4788</v>
      </c>
      <c r="AA282" t="s">
        <v>4789</v>
      </c>
      <c r="AB282" t="s">
        <v>221</v>
      </c>
      <c r="AC282" s="4">
        <v>37110</v>
      </c>
      <c r="AD282" t="s">
        <v>140</v>
      </c>
      <c r="AF282">
        <v>19319343360</v>
      </c>
      <c r="AH282" t="s">
        <v>155</v>
      </c>
      <c r="AI282" t="s">
        <v>168</v>
      </c>
      <c r="AJ282" t="s">
        <v>749</v>
      </c>
      <c r="AK282" t="s">
        <v>750</v>
      </c>
      <c r="AM282" t="s">
        <v>751</v>
      </c>
      <c r="AO282" t="s">
        <v>752</v>
      </c>
      <c r="AP282" t="s">
        <v>744</v>
      </c>
      <c r="AQ282" s="4">
        <v>40508</v>
      </c>
      <c r="AR282" t="s">
        <v>140</v>
      </c>
      <c r="AT282">
        <v>18592337845</v>
      </c>
      <c r="AV282" t="s">
        <v>753</v>
      </c>
      <c r="AW282" t="s">
        <v>754</v>
      </c>
      <c r="AY282" t="s">
        <v>155</v>
      </c>
      <c r="AZ282" t="s">
        <v>144</v>
      </c>
      <c r="BA282" t="s">
        <v>145</v>
      </c>
      <c r="BB282" t="s">
        <v>136</v>
      </c>
      <c r="BC282" t="s">
        <v>136</v>
      </c>
      <c r="BD282" t="s">
        <v>148</v>
      </c>
      <c r="BE282" t="s">
        <v>136</v>
      </c>
      <c r="BF282" t="s">
        <v>136</v>
      </c>
      <c r="BG282" t="s">
        <v>134</v>
      </c>
      <c r="BH282" t="s">
        <v>136</v>
      </c>
      <c r="BN282" t="s">
        <v>4791</v>
      </c>
      <c r="BO282" t="s">
        <v>145</v>
      </c>
      <c r="BP282">
        <v>4</v>
      </c>
      <c r="BQ282">
        <v>4</v>
      </c>
      <c r="BR282">
        <v>4</v>
      </c>
      <c r="BS282" s="1">
        <v>44150</v>
      </c>
      <c r="BT282" s="1">
        <v>44454</v>
      </c>
      <c r="BU282" s="1">
        <v>44150</v>
      </c>
      <c r="BV282" s="1">
        <v>44454</v>
      </c>
      <c r="BW282" t="s">
        <v>136</v>
      </c>
      <c r="BX282">
        <v>40</v>
      </c>
      <c r="BY282">
        <v>0</v>
      </c>
      <c r="BZ282">
        <v>7</v>
      </c>
      <c r="CA282">
        <v>7</v>
      </c>
      <c r="CB282">
        <v>7</v>
      </c>
      <c r="CC282">
        <v>7</v>
      </c>
      <c r="CD282">
        <v>7</v>
      </c>
      <c r="CE282">
        <v>5</v>
      </c>
      <c r="CF282" t="str">
        <f>"8:00 AM"</f>
        <v>8:00 AM</v>
      </c>
      <c r="CG282" t="str">
        <f>"4:00 PM"</f>
        <v>4:00 PM</v>
      </c>
      <c r="CH282" s="5">
        <v>12.4</v>
      </c>
      <c r="CI282" t="s">
        <v>146</v>
      </c>
      <c r="CL282" t="s">
        <v>136</v>
      </c>
      <c r="CM282" t="s">
        <v>147</v>
      </c>
      <c r="CN282" t="s">
        <v>148</v>
      </c>
      <c r="CO282" t="s">
        <v>1429</v>
      </c>
      <c r="CP282" t="s">
        <v>149</v>
      </c>
      <c r="CQ282">
        <v>0</v>
      </c>
      <c r="CR282">
        <v>0</v>
      </c>
      <c r="CS282" t="s">
        <v>136</v>
      </c>
      <c r="CT282" t="s">
        <v>136</v>
      </c>
      <c r="CU282" t="s">
        <v>134</v>
      </c>
      <c r="CV282" t="s">
        <v>134</v>
      </c>
      <c r="CW282" t="s">
        <v>136</v>
      </c>
      <c r="CY282" t="s">
        <v>134</v>
      </c>
      <c r="CZ282" t="s">
        <v>136</v>
      </c>
      <c r="DA282" t="s">
        <v>136</v>
      </c>
      <c r="DB282" t="s">
        <v>134</v>
      </c>
      <c r="DC282" t="s">
        <v>134</v>
      </c>
      <c r="DD282" t="s">
        <v>136</v>
      </c>
      <c r="DF282" t="s">
        <v>758</v>
      </c>
      <c r="DG282" t="s">
        <v>4792</v>
      </c>
      <c r="DH282" t="s">
        <v>4789</v>
      </c>
      <c r="DI282" t="s">
        <v>221</v>
      </c>
      <c r="DJ282" s="4">
        <v>37110</v>
      </c>
      <c r="DK282" t="s">
        <v>239</v>
      </c>
      <c r="DL282" t="s">
        <v>136</v>
      </c>
      <c r="DM282">
        <v>1</v>
      </c>
      <c r="DN282" t="s">
        <v>4793</v>
      </c>
      <c r="DO282" t="s">
        <v>4789</v>
      </c>
      <c r="DP282" t="s">
        <v>221</v>
      </c>
      <c r="DQ282" t="str">
        <f>"37110"</f>
        <v>37110</v>
      </c>
      <c r="DR282" t="s">
        <v>239</v>
      </c>
      <c r="DS282" t="s">
        <v>830</v>
      </c>
      <c r="DT282">
        <v>1</v>
      </c>
      <c r="DU282">
        <v>4</v>
      </c>
      <c r="DV282" t="s">
        <v>134</v>
      </c>
      <c r="DW282" t="s">
        <v>134</v>
      </c>
      <c r="DX282" t="s">
        <v>134</v>
      </c>
      <c r="DY282" t="s">
        <v>136</v>
      </c>
      <c r="DZ282">
        <v>1</v>
      </c>
      <c r="EA282" t="s">
        <v>136</v>
      </c>
      <c r="EC282" s="5">
        <v>12.68</v>
      </c>
      <c r="ED282" s="5">
        <v>55</v>
      </c>
      <c r="EE282">
        <v>19319343360</v>
      </c>
      <c r="EF282" t="s">
        <v>148</v>
      </c>
      <c r="EG282" t="s">
        <v>1431</v>
      </c>
      <c r="EH282">
        <v>0</v>
      </c>
    </row>
    <row r="283" spans="1:138" ht="15" customHeight="1" x14ac:dyDescent="0.35">
      <c r="A283" t="s">
        <v>26743</v>
      </c>
      <c r="B283" t="s">
        <v>157</v>
      </c>
      <c r="C283" s="1">
        <v>44077.35858414352</v>
      </c>
      <c r="D283" s="1">
        <v>44119</v>
      </c>
      <c r="E283" t="s">
        <v>579</v>
      </c>
      <c r="F283" t="s">
        <v>136</v>
      </c>
      <c r="G283" t="s">
        <v>135</v>
      </c>
      <c r="H283" t="s">
        <v>136</v>
      </c>
      <c r="I283" t="s">
        <v>26744</v>
      </c>
      <c r="K283" t="s">
        <v>26745</v>
      </c>
      <c r="M283" t="s">
        <v>1423</v>
      </c>
      <c r="N283" t="s">
        <v>221</v>
      </c>
      <c r="O283" s="4">
        <v>37357</v>
      </c>
      <c r="P283" t="s">
        <v>140</v>
      </c>
      <c r="R283">
        <v>19316680486</v>
      </c>
      <c r="T283">
        <v>1114</v>
      </c>
      <c r="U283" t="s">
        <v>26746</v>
      </c>
      <c r="V283" t="s">
        <v>1811</v>
      </c>
      <c r="X283" t="s">
        <v>164</v>
      </c>
      <c r="Y283" t="s">
        <v>26747</v>
      </c>
      <c r="AA283" t="s">
        <v>26748</v>
      </c>
      <c r="AB283" t="s">
        <v>221</v>
      </c>
      <c r="AC283" s="4">
        <v>37357</v>
      </c>
      <c r="AD283" t="s">
        <v>140</v>
      </c>
      <c r="AF283">
        <v>19316680486</v>
      </c>
      <c r="AH283" t="s">
        <v>155</v>
      </c>
      <c r="AI283" t="s">
        <v>168</v>
      </c>
      <c r="AJ283" t="s">
        <v>749</v>
      </c>
      <c r="AK283" t="s">
        <v>750</v>
      </c>
      <c r="AM283" t="s">
        <v>751</v>
      </c>
      <c r="AO283" t="s">
        <v>752</v>
      </c>
      <c r="AP283" t="s">
        <v>744</v>
      </c>
      <c r="AQ283" s="4">
        <v>40508</v>
      </c>
      <c r="AR283" t="s">
        <v>140</v>
      </c>
      <c r="AT283">
        <v>18592337845</v>
      </c>
      <c r="AV283" t="s">
        <v>753</v>
      </c>
      <c r="AW283" t="s">
        <v>754</v>
      </c>
      <c r="AY283" t="s">
        <v>155</v>
      </c>
      <c r="AZ283" t="s">
        <v>144</v>
      </c>
      <c r="BA283" t="s">
        <v>145</v>
      </c>
      <c r="BB283" t="s">
        <v>136</v>
      </c>
      <c r="BC283" t="s">
        <v>136</v>
      </c>
      <c r="BD283" t="s">
        <v>148</v>
      </c>
      <c r="BE283" t="s">
        <v>136</v>
      </c>
      <c r="BF283" t="s">
        <v>136</v>
      </c>
      <c r="BG283" t="s">
        <v>134</v>
      </c>
      <c r="BH283" t="s">
        <v>136</v>
      </c>
      <c r="BN283" t="s">
        <v>26749</v>
      </c>
      <c r="BO283" t="s">
        <v>2132</v>
      </c>
      <c r="BP283">
        <v>3</v>
      </c>
      <c r="BQ283">
        <v>3</v>
      </c>
      <c r="BR283">
        <v>3</v>
      </c>
      <c r="BS283" s="1">
        <v>44150</v>
      </c>
      <c r="BT283" s="1">
        <v>44454</v>
      </c>
      <c r="BU283" s="1">
        <v>44150</v>
      </c>
      <c r="BV283" s="1">
        <v>44454</v>
      </c>
      <c r="BW283" t="s">
        <v>136</v>
      </c>
      <c r="BX283">
        <v>40</v>
      </c>
      <c r="BY283">
        <v>0</v>
      </c>
      <c r="BZ283">
        <v>7</v>
      </c>
      <c r="CA283">
        <v>7</v>
      </c>
      <c r="CB283">
        <v>7</v>
      </c>
      <c r="CC283">
        <v>7</v>
      </c>
      <c r="CD283">
        <v>7</v>
      </c>
      <c r="CE283">
        <v>5</v>
      </c>
      <c r="CF283" t="str">
        <f>"8:00 AM"</f>
        <v>8:00 AM</v>
      </c>
      <c r="CG283" t="str">
        <f>"4:00 PM"</f>
        <v>4:00 PM</v>
      </c>
      <c r="CH283" s="5">
        <v>12.4</v>
      </c>
      <c r="CI283" t="s">
        <v>146</v>
      </c>
      <c r="CJ283">
        <v>0.2</v>
      </c>
      <c r="CK283" t="s">
        <v>26750</v>
      </c>
      <c r="CL283" t="s">
        <v>136</v>
      </c>
      <c r="CM283" t="s">
        <v>147</v>
      </c>
      <c r="CN283" t="s">
        <v>148</v>
      </c>
      <c r="CO283" t="s">
        <v>11634</v>
      </c>
      <c r="CP283" t="s">
        <v>149</v>
      </c>
      <c r="CQ283">
        <v>0</v>
      </c>
      <c r="CR283">
        <v>0</v>
      </c>
      <c r="CS283" t="s">
        <v>136</v>
      </c>
      <c r="CT283" t="s">
        <v>136</v>
      </c>
      <c r="CU283" t="s">
        <v>134</v>
      </c>
      <c r="CV283" t="s">
        <v>134</v>
      </c>
      <c r="CW283" t="s">
        <v>136</v>
      </c>
      <c r="CY283" t="s">
        <v>134</v>
      </c>
      <c r="CZ283" t="s">
        <v>136</v>
      </c>
      <c r="DA283" t="s">
        <v>136</v>
      </c>
      <c r="DB283" t="s">
        <v>134</v>
      </c>
      <c r="DC283" t="s">
        <v>134</v>
      </c>
      <c r="DD283" t="s">
        <v>136</v>
      </c>
      <c r="DF283" t="s">
        <v>758</v>
      </c>
      <c r="DG283" t="s">
        <v>26747</v>
      </c>
      <c r="DH283" t="s">
        <v>1423</v>
      </c>
      <c r="DI283" t="s">
        <v>221</v>
      </c>
      <c r="DJ283" s="4">
        <v>37357</v>
      </c>
      <c r="DK283" t="s">
        <v>239</v>
      </c>
      <c r="DL283" t="s">
        <v>134</v>
      </c>
      <c r="DM283">
        <v>2</v>
      </c>
      <c r="DN283" t="s">
        <v>26751</v>
      </c>
      <c r="DO283" t="s">
        <v>1423</v>
      </c>
      <c r="DP283" t="s">
        <v>221</v>
      </c>
      <c r="DQ283" t="str">
        <f>"37357"</f>
        <v>37357</v>
      </c>
      <c r="DR283" t="s">
        <v>239</v>
      </c>
      <c r="DS283" t="s">
        <v>497</v>
      </c>
      <c r="DT283">
        <v>1</v>
      </c>
      <c r="DU283">
        <v>3</v>
      </c>
      <c r="DV283" t="s">
        <v>134</v>
      </c>
      <c r="DW283" t="s">
        <v>134</v>
      </c>
      <c r="DX283" t="s">
        <v>134</v>
      </c>
      <c r="DY283" t="s">
        <v>136</v>
      </c>
      <c r="DZ283">
        <v>1</v>
      </c>
      <c r="EA283" t="s">
        <v>136</v>
      </c>
      <c r="EC283" s="5">
        <v>12.68</v>
      </c>
      <c r="ED283" s="5">
        <v>55</v>
      </c>
      <c r="EE283">
        <v>19316680486</v>
      </c>
      <c r="EF283" t="s">
        <v>148</v>
      </c>
      <c r="EG283" t="s">
        <v>1431</v>
      </c>
      <c r="EH283">
        <v>0</v>
      </c>
    </row>
    <row r="284" spans="1:138" ht="15" customHeight="1" x14ac:dyDescent="0.35">
      <c r="A284" t="s">
        <v>18748</v>
      </c>
      <c r="B284" t="s">
        <v>157</v>
      </c>
      <c r="C284" s="1">
        <v>44089.520689930556</v>
      </c>
      <c r="D284" s="1">
        <v>44119</v>
      </c>
      <c r="E284" t="s">
        <v>133</v>
      </c>
      <c r="F284" t="s">
        <v>136</v>
      </c>
      <c r="G284" t="s">
        <v>135</v>
      </c>
      <c r="H284" t="s">
        <v>136</v>
      </c>
      <c r="I284" t="s">
        <v>18749</v>
      </c>
      <c r="K284" t="s">
        <v>18750</v>
      </c>
      <c r="M284" t="s">
        <v>18751</v>
      </c>
      <c r="N284" t="s">
        <v>564</v>
      </c>
      <c r="O284" s="4">
        <v>24571</v>
      </c>
      <c r="P284" t="s">
        <v>140</v>
      </c>
      <c r="R284">
        <v>14343690100</v>
      </c>
      <c r="T284">
        <v>111940</v>
      </c>
      <c r="U284" t="s">
        <v>18752</v>
      </c>
      <c r="V284" t="s">
        <v>4179</v>
      </c>
      <c r="X284" t="s">
        <v>3206</v>
      </c>
      <c r="Y284" t="s">
        <v>18753</v>
      </c>
      <c r="AA284" t="s">
        <v>18751</v>
      </c>
      <c r="AB284" t="s">
        <v>564</v>
      </c>
      <c r="AC284" s="4">
        <v>24571</v>
      </c>
      <c r="AD284" t="s">
        <v>140</v>
      </c>
      <c r="AF284">
        <v>14343690100</v>
      </c>
      <c r="AH284" t="s">
        <v>912</v>
      </c>
      <c r="AI284" t="s">
        <v>168</v>
      </c>
      <c r="AJ284" t="s">
        <v>913</v>
      </c>
      <c r="AK284" t="s">
        <v>914</v>
      </c>
      <c r="AL284" t="s">
        <v>845</v>
      </c>
      <c r="AM284" t="s">
        <v>561</v>
      </c>
      <c r="AN284" t="s">
        <v>562</v>
      </c>
      <c r="AO284" t="s">
        <v>563</v>
      </c>
      <c r="AP284" t="s">
        <v>564</v>
      </c>
      <c r="AQ284" s="4">
        <v>22949</v>
      </c>
      <c r="AR284" t="s">
        <v>140</v>
      </c>
      <c r="AT284">
        <v>14342634300</v>
      </c>
      <c r="AV284" t="s">
        <v>915</v>
      </c>
      <c r="AW284" t="s">
        <v>566</v>
      </c>
      <c r="AZ284" t="s">
        <v>288</v>
      </c>
      <c r="BA284" t="s">
        <v>289</v>
      </c>
      <c r="BB284" t="s">
        <v>136</v>
      </c>
      <c r="BC284" t="s">
        <v>136</v>
      </c>
      <c r="BD284" t="s">
        <v>148</v>
      </c>
      <c r="BE284" t="s">
        <v>136</v>
      </c>
      <c r="BF284" t="s">
        <v>136</v>
      </c>
      <c r="BG284" t="s">
        <v>134</v>
      </c>
      <c r="BH284" t="s">
        <v>136</v>
      </c>
      <c r="BI284" t="s">
        <v>916</v>
      </c>
      <c r="BJ284" t="s">
        <v>917</v>
      </c>
      <c r="BK284" t="s">
        <v>504</v>
      </c>
      <c r="BL284" t="s">
        <v>566</v>
      </c>
      <c r="BM284" t="s">
        <v>912</v>
      </c>
      <c r="BN284" t="s">
        <v>18754</v>
      </c>
      <c r="BO284" t="s">
        <v>5776</v>
      </c>
      <c r="BP284">
        <v>1</v>
      </c>
      <c r="BQ284">
        <v>1</v>
      </c>
      <c r="BR284">
        <v>1</v>
      </c>
      <c r="BS284" s="1">
        <v>44150</v>
      </c>
      <c r="BT284" s="1">
        <v>44454</v>
      </c>
      <c r="BU284" s="1">
        <v>44150</v>
      </c>
      <c r="BV284" s="1">
        <v>44454</v>
      </c>
      <c r="BW284" t="s">
        <v>136</v>
      </c>
      <c r="BX284">
        <v>40</v>
      </c>
      <c r="BY284">
        <v>0</v>
      </c>
      <c r="BZ284">
        <v>7</v>
      </c>
      <c r="CA284">
        <v>7</v>
      </c>
      <c r="CB284">
        <v>7</v>
      </c>
      <c r="CC284">
        <v>7</v>
      </c>
      <c r="CD284">
        <v>7</v>
      </c>
      <c r="CE284">
        <v>5</v>
      </c>
      <c r="CF284" t="str">
        <f>"8:00 AM"</f>
        <v>8:00 AM</v>
      </c>
      <c r="CG284" t="str">
        <f>"3:30 PM"</f>
        <v>3:30 PM</v>
      </c>
      <c r="CH284" s="5">
        <v>12.67</v>
      </c>
      <c r="CI284" t="s">
        <v>146</v>
      </c>
      <c r="CL284" t="s">
        <v>136</v>
      </c>
      <c r="CM284" t="s">
        <v>147</v>
      </c>
      <c r="CN284" t="s">
        <v>148</v>
      </c>
      <c r="CO284" t="s">
        <v>1714</v>
      </c>
      <c r="CP284" t="s">
        <v>149</v>
      </c>
      <c r="CQ284">
        <v>3</v>
      </c>
      <c r="CR284">
        <v>0</v>
      </c>
      <c r="CS284" t="s">
        <v>136</v>
      </c>
      <c r="CT284" t="s">
        <v>136</v>
      </c>
      <c r="CU284" t="s">
        <v>134</v>
      </c>
      <c r="CV284" t="s">
        <v>134</v>
      </c>
      <c r="CW284" t="s">
        <v>134</v>
      </c>
      <c r="CX284">
        <v>60</v>
      </c>
      <c r="CY284" t="s">
        <v>134</v>
      </c>
      <c r="CZ284" t="s">
        <v>134</v>
      </c>
      <c r="DA284" t="s">
        <v>134</v>
      </c>
      <c r="DB284" t="s">
        <v>134</v>
      </c>
      <c r="DC284" t="s">
        <v>134</v>
      </c>
      <c r="DD284" t="s">
        <v>136</v>
      </c>
      <c r="DF284" s="2" t="s">
        <v>18755</v>
      </c>
      <c r="DG284" t="s">
        <v>18753</v>
      </c>
      <c r="DH284" t="s">
        <v>18751</v>
      </c>
      <c r="DI284" t="s">
        <v>564</v>
      </c>
      <c r="DJ284" s="4">
        <v>24571</v>
      </c>
      <c r="DK284" t="s">
        <v>14147</v>
      </c>
      <c r="DL284" t="s">
        <v>136</v>
      </c>
      <c r="DM284">
        <v>1</v>
      </c>
      <c r="DN284" t="s">
        <v>18756</v>
      </c>
      <c r="DO284" t="s">
        <v>18751</v>
      </c>
      <c r="DP284" t="s">
        <v>564</v>
      </c>
      <c r="DQ284" t="str">
        <f>"24571"</f>
        <v>24571</v>
      </c>
      <c r="DR284" t="s">
        <v>14147</v>
      </c>
      <c r="DS284" t="s">
        <v>3955</v>
      </c>
      <c r="DT284">
        <v>1</v>
      </c>
      <c r="DU284">
        <v>3</v>
      </c>
      <c r="DV284" t="s">
        <v>134</v>
      </c>
      <c r="DW284" t="s">
        <v>134</v>
      </c>
      <c r="DX284" t="s">
        <v>134</v>
      </c>
      <c r="DY284" t="s">
        <v>136</v>
      </c>
      <c r="DZ284">
        <v>1</v>
      </c>
      <c r="EA284" t="s">
        <v>134</v>
      </c>
      <c r="EB284" s="5">
        <v>12.68</v>
      </c>
      <c r="EC284" s="5">
        <v>12.68</v>
      </c>
      <c r="ED284" s="5">
        <v>55</v>
      </c>
      <c r="EE284" t="s">
        <v>148</v>
      </c>
      <c r="EF284" t="s">
        <v>577</v>
      </c>
      <c r="EG284" t="s">
        <v>4066</v>
      </c>
      <c r="EH284">
        <v>0</v>
      </c>
    </row>
    <row r="285" spans="1:138" ht="15" customHeight="1" x14ac:dyDescent="0.35">
      <c r="A285" t="s">
        <v>3036</v>
      </c>
      <c r="B285" t="s">
        <v>157</v>
      </c>
      <c r="C285" s="1">
        <v>44084.482686689815</v>
      </c>
      <c r="D285" s="1">
        <v>44119</v>
      </c>
      <c r="E285" t="s">
        <v>133</v>
      </c>
      <c r="F285" t="s">
        <v>136</v>
      </c>
      <c r="G285" t="s">
        <v>135</v>
      </c>
      <c r="H285" t="s">
        <v>136</v>
      </c>
      <c r="I285" t="s">
        <v>3037</v>
      </c>
      <c r="K285" t="s">
        <v>3038</v>
      </c>
      <c r="M285" t="s">
        <v>2294</v>
      </c>
      <c r="N285" t="s">
        <v>1187</v>
      </c>
      <c r="O285" s="4">
        <v>67467</v>
      </c>
      <c r="P285" t="s">
        <v>140</v>
      </c>
      <c r="R285">
        <v>17853924078</v>
      </c>
      <c r="T285">
        <v>112111</v>
      </c>
      <c r="U285" t="s">
        <v>3039</v>
      </c>
      <c r="V285" t="s">
        <v>2788</v>
      </c>
      <c r="W285" t="s">
        <v>3040</v>
      </c>
      <c r="X285" t="s">
        <v>164</v>
      </c>
      <c r="Y285" t="s">
        <v>3038</v>
      </c>
      <c r="AA285" t="s">
        <v>2294</v>
      </c>
      <c r="AB285" t="s">
        <v>1187</v>
      </c>
      <c r="AC285" s="4">
        <v>67467</v>
      </c>
      <c r="AD285" t="s">
        <v>140</v>
      </c>
      <c r="AF285">
        <v>17853924078</v>
      </c>
      <c r="AH285" t="s">
        <v>155</v>
      </c>
      <c r="AI285" t="s">
        <v>168</v>
      </c>
      <c r="AJ285" t="s">
        <v>281</v>
      </c>
      <c r="AK285" t="s">
        <v>282</v>
      </c>
      <c r="AL285" t="s">
        <v>250</v>
      </c>
      <c r="AM285" t="s">
        <v>283</v>
      </c>
      <c r="AN285" t="s">
        <v>284</v>
      </c>
      <c r="AO285" t="s">
        <v>285</v>
      </c>
      <c r="AP285" t="s">
        <v>221</v>
      </c>
      <c r="AQ285" s="4">
        <v>37862</v>
      </c>
      <c r="AR285" t="s">
        <v>140</v>
      </c>
      <c r="AT285">
        <v>18653663731</v>
      </c>
      <c r="AV285" t="s">
        <v>286</v>
      </c>
      <c r="AW285" t="s">
        <v>287</v>
      </c>
      <c r="AZ285" t="s">
        <v>334</v>
      </c>
      <c r="BA285" t="s">
        <v>335</v>
      </c>
      <c r="BB285" t="s">
        <v>136</v>
      </c>
      <c r="BC285" t="s">
        <v>136</v>
      </c>
      <c r="BD285" t="s">
        <v>148</v>
      </c>
      <c r="BE285" t="s">
        <v>136</v>
      </c>
      <c r="BF285" t="s">
        <v>136</v>
      </c>
      <c r="BG285" t="s">
        <v>134</v>
      </c>
      <c r="BH285" t="s">
        <v>136</v>
      </c>
      <c r="BN285" t="s">
        <v>3041</v>
      </c>
      <c r="BO285" t="s">
        <v>905</v>
      </c>
      <c r="BP285">
        <v>8</v>
      </c>
      <c r="BQ285">
        <v>8</v>
      </c>
      <c r="BR285">
        <v>8</v>
      </c>
      <c r="BS285" s="1">
        <v>44150</v>
      </c>
      <c r="BT285" s="1">
        <v>44287</v>
      </c>
      <c r="BU285" s="1">
        <v>44150</v>
      </c>
      <c r="BV285" s="1">
        <v>44287</v>
      </c>
      <c r="BW285" t="s">
        <v>136</v>
      </c>
      <c r="BX285">
        <v>40</v>
      </c>
      <c r="BY285">
        <v>0</v>
      </c>
      <c r="BZ285">
        <v>8</v>
      </c>
      <c r="CA285">
        <v>8</v>
      </c>
      <c r="CB285">
        <v>8</v>
      </c>
      <c r="CC285">
        <v>8</v>
      </c>
      <c r="CD285">
        <v>8</v>
      </c>
      <c r="CE285">
        <v>0</v>
      </c>
      <c r="CF285" t="str">
        <f>"8:00 AM"</f>
        <v>8:00 AM</v>
      </c>
      <c r="CG285" t="str">
        <f>"5:00 PM"</f>
        <v>5:00 PM</v>
      </c>
      <c r="CH285" s="5">
        <v>14.99</v>
      </c>
      <c r="CI285" t="s">
        <v>146</v>
      </c>
      <c r="CL285" t="s">
        <v>134</v>
      </c>
      <c r="CM285" t="s">
        <v>354</v>
      </c>
      <c r="CN285" t="s">
        <v>2859</v>
      </c>
      <c r="CO285" s="2" t="s">
        <v>292</v>
      </c>
      <c r="CP285" t="s">
        <v>149</v>
      </c>
      <c r="CQ285">
        <v>3</v>
      </c>
      <c r="CR285">
        <v>0</v>
      </c>
      <c r="CS285" t="s">
        <v>136</v>
      </c>
      <c r="CT285" t="s">
        <v>134</v>
      </c>
      <c r="CU285" t="s">
        <v>136</v>
      </c>
      <c r="CV285" t="s">
        <v>136</v>
      </c>
      <c r="CW285" t="s">
        <v>134</v>
      </c>
      <c r="CX285">
        <v>50</v>
      </c>
      <c r="CY285" t="s">
        <v>136</v>
      </c>
      <c r="CZ285" t="s">
        <v>136</v>
      </c>
      <c r="DA285" t="s">
        <v>136</v>
      </c>
      <c r="DB285" t="s">
        <v>136</v>
      </c>
      <c r="DC285" t="s">
        <v>136</v>
      </c>
      <c r="DD285" t="s">
        <v>136</v>
      </c>
      <c r="DF285" t="s">
        <v>3042</v>
      </c>
      <c r="DG285" t="s">
        <v>3043</v>
      </c>
      <c r="DH285" t="s">
        <v>2294</v>
      </c>
      <c r="DI285" t="s">
        <v>1187</v>
      </c>
      <c r="DJ285" s="4">
        <v>67467</v>
      </c>
      <c r="DK285" t="s">
        <v>2606</v>
      </c>
      <c r="DL285" t="s">
        <v>136</v>
      </c>
      <c r="DM285">
        <v>1</v>
      </c>
      <c r="DN285" t="s">
        <v>3043</v>
      </c>
      <c r="DO285" t="s">
        <v>2294</v>
      </c>
      <c r="DP285" t="s">
        <v>1187</v>
      </c>
      <c r="DQ285" t="str">
        <f>"67467"</f>
        <v>67467</v>
      </c>
      <c r="DR285" t="s">
        <v>2606</v>
      </c>
      <c r="DS285" t="s">
        <v>3044</v>
      </c>
      <c r="DT285">
        <v>1</v>
      </c>
      <c r="DU285">
        <v>4</v>
      </c>
      <c r="DV285" t="s">
        <v>134</v>
      </c>
      <c r="DW285" t="s">
        <v>134</v>
      </c>
      <c r="DX285" t="s">
        <v>134</v>
      </c>
      <c r="DY285" t="s">
        <v>134</v>
      </c>
      <c r="DZ285">
        <v>3</v>
      </c>
      <c r="EA285" t="s">
        <v>136</v>
      </c>
      <c r="EC285" s="5">
        <v>12.68</v>
      </c>
      <c r="ED285" s="5">
        <v>55</v>
      </c>
      <c r="EE285">
        <v>17853924078</v>
      </c>
      <c r="EF285" t="s">
        <v>3045</v>
      </c>
      <c r="EG285" t="s">
        <v>3046</v>
      </c>
      <c r="EH285">
        <v>1</v>
      </c>
    </row>
    <row r="286" spans="1:138" ht="15" customHeight="1" x14ac:dyDescent="0.35">
      <c r="A286" t="s">
        <v>13444</v>
      </c>
      <c r="B286" t="s">
        <v>157</v>
      </c>
      <c r="C286" s="1">
        <v>44078.482729513889</v>
      </c>
      <c r="D286" s="1">
        <v>44119</v>
      </c>
      <c r="E286" t="s">
        <v>133</v>
      </c>
      <c r="F286" t="s">
        <v>136</v>
      </c>
      <c r="G286" t="s">
        <v>135</v>
      </c>
      <c r="H286" t="s">
        <v>136</v>
      </c>
      <c r="I286" t="s">
        <v>13445</v>
      </c>
      <c r="K286" t="s">
        <v>13446</v>
      </c>
      <c r="M286" t="s">
        <v>13447</v>
      </c>
      <c r="N286" t="s">
        <v>1041</v>
      </c>
      <c r="O286" s="4">
        <v>65711</v>
      </c>
      <c r="P286" t="s">
        <v>140</v>
      </c>
      <c r="R286">
        <v>14172591942</v>
      </c>
      <c r="T286">
        <v>112112</v>
      </c>
      <c r="U286" t="s">
        <v>10146</v>
      </c>
      <c r="V286" t="s">
        <v>7936</v>
      </c>
      <c r="X286" t="s">
        <v>164</v>
      </c>
      <c r="Y286" t="s">
        <v>13446</v>
      </c>
      <c r="AA286" t="s">
        <v>13447</v>
      </c>
      <c r="AB286" t="s">
        <v>1041</v>
      </c>
      <c r="AC286" s="4">
        <v>65711</v>
      </c>
      <c r="AD286" t="s">
        <v>140</v>
      </c>
      <c r="AF286">
        <v>14172591942</v>
      </c>
      <c r="AH286" t="s">
        <v>13448</v>
      </c>
      <c r="AI286" t="s">
        <v>168</v>
      </c>
      <c r="AJ286" t="s">
        <v>533</v>
      </c>
      <c r="AK286" t="s">
        <v>534</v>
      </c>
      <c r="AL286" t="s">
        <v>148</v>
      </c>
      <c r="AM286" t="s">
        <v>1486</v>
      </c>
      <c r="AO286" t="s">
        <v>1487</v>
      </c>
      <c r="AP286" t="s">
        <v>537</v>
      </c>
      <c r="AQ286" s="4" t="s">
        <v>27717</v>
      </c>
      <c r="AR286" t="s">
        <v>140</v>
      </c>
      <c r="AT286">
        <v>18282460659</v>
      </c>
      <c r="AV286" t="s">
        <v>538</v>
      </c>
      <c r="AW286" t="s">
        <v>539</v>
      </c>
      <c r="AZ286" t="s">
        <v>334</v>
      </c>
      <c r="BA286" t="s">
        <v>335</v>
      </c>
      <c r="BB286" t="s">
        <v>136</v>
      </c>
      <c r="BC286" t="s">
        <v>136</v>
      </c>
      <c r="BD286" t="s">
        <v>148</v>
      </c>
      <c r="BE286" t="s">
        <v>136</v>
      </c>
      <c r="BF286" t="s">
        <v>136</v>
      </c>
      <c r="BG286" t="s">
        <v>134</v>
      </c>
      <c r="BH286" t="s">
        <v>136</v>
      </c>
      <c r="BN286" t="s">
        <v>13449</v>
      </c>
      <c r="BO286" t="s">
        <v>2253</v>
      </c>
      <c r="BP286">
        <v>2</v>
      </c>
      <c r="BQ286">
        <v>2</v>
      </c>
      <c r="BR286">
        <v>2</v>
      </c>
      <c r="BS286" s="1">
        <v>44136</v>
      </c>
      <c r="BT286" s="1">
        <v>44336</v>
      </c>
      <c r="BU286" s="1">
        <v>44136</v>
      </c>
      <c r="BV286" s="1">
        <v>44336</v>
      </c>
      <c r="BW286" t="s">
        <v>136</v>
      </c>
      <c r="BX286">
        <v>48</v>
      </c>
      <c r="BY286">
        <v>0</v>
      </c>
      <c r="BZ286">
        <v>8</v>
      </c>
      <c r="CA286">
        <v>8</v>
      </c>
      <c r="CB286">
        <v>8</v>
      </c>
      <c r="CC286">
        <v>8</v>
      </c>
      <c r="CD286">
        <v>8</v>
      </c>
      <c r="CE286">
        <v>8</v>
      </c>
      <c r="CF286" t="str">
        <f>"8:00 AM"</f>
        <v>8:00 AM</v>
      </c>
      <c r="CG286" t="str">
        <f>"5:00 PM"</f>
        <v>5:00 PM</v>
      </c>
      <c r="CH286" s="5">
        <v>14.58</v>
      </c>
      <c r="CI286" t="s">
        <v>146</v>
      </c>
      <c r="CL286" t="s">
        <v>136</v>
      </c>
      <c r="CM286" t="s">
        <v>312</v>
      </c>
      <c r="CN286" t="s">
        <v>148</v>
      </c>
      <c r="CO286" t="s">
        <v>1490</v>
      </c>
      <c r="CP286" t="s">
        <v>149</v>
      </c>
      <c r="CQ286">
        <v>3</v>
      </c>
      <c r="CR286">
        <v>0</v>
      </c>
      <c r="CS286" t="s">
        <v>136</v>
      </c>
      <c r="CT286" t="s">
        <v>134</v>
      </c>
      <c r="CU286" t="s">
        <v>136</v>
      </c>
      <c r="CV286" t="s">
        <v>136</v>
      </c>
      <c r="CW286" t="s">
        <v>134</v>
      </c>
      <c r="CX286">
        <v>60</v>
      </c>
      <c r="CY286" t="s">
        <v>136</v>
      </c>
      <c r="CZ286" t="s">
        <v>136</v>
      </c>
      <c r="DA286" t="s">
        <v>136</v>
      </c>
      <c r="DB286" t="s">
        <v>136</v>
      </c>
      <c r="DC286" t="s">
        <v>136</v>
      </c>
      <c r="DD286" t="s">
        <v>136</v>
      </c>
      <c r="DF286" t="s">
        <v>13450</v>
      </c>
      <c r="DG286" t="s">
        <v>13446</v>
      </c>
      <c r="DH286" t="s">
        <v>13447</v>
      </c>
      <c r="DI286" t="s">
        <v>1041</v>
      </c>
      <c r="DJ286" s="4">
        <v>65711</v>
      </c>
      <c r="DK286" t="s">
        <v>6344</v>
      </c>
      <c r="DL286" t="s">
        <v>136</v>
      </c>
      <c r="DM286">
        <v>1</v>
      </c>
      <c r="DN286" t="s">
        <v>13451</v>
      </c>
      <c r="DO286" t="s">
        <v>13447</v>
      </c>
      <c r="DP286" t="s">
        <v>1041</v>
      </c>
      <c r="DQ286" t="str">
        <f>"65711"</f>
        <v>65711</v>
      </c>
      <c r="DR286" t="s">
        <v>6344</v>
      </c>
      <c r="DS286" t="s">
        <v>296</v>
      </c>
      <c r="DT286">
        <v>1</v>
      </c>
      <c r="DU286">
        <v>2</v>
      </c>
      <c r="DV286" t="s">
        <v>134</v>
      </c>
      <c r="DW286" t="s">
        <v>134</v>
      </c>
      <c r="DX286" t="s">
        <v>134</v>
      </c>
      <c r="DY286" t="s">
        <v>134</v>
      </c>
      <c r="DZ286">
        <v>2</v>
      </c>
      <c r="EA286" t="s">
        <v>136</v>
      </c>
      <c r="EC286" s="5">
        <v>12.68</v>
      </c>
      <c r="ED286" s="5">
        <v>55</v>
      </c>
      <c r="EE286">
        <v>14172591942</v>
      </c>
      <c r="EF286" t="s">
        <v>13448</v>
      </c>
      <c r="EG286" t="s">
        <v>148</v>
      </c>
      <c r="EH286">
        <v>0</v>
      </c>
    </row>
    <row r="287" spans="1:138" ht="15" customHeight="1" x14ac:dyDescent="0.35">
      <c r="A287" t="s">
        <v>20410</v>
      </c>
      <c r="B287" t="s">
        <v>157</v>
      </c>
      <c r="C287" s="1">
        <v>44077.565950578704</v>
      </c>
      <c r="D287" s="1">
        <v>44119</v>
      </c>
      <c r="E287" t="s">
        <v>133</v>
      </c>
      <c r="F287" t="s">
        <v>136</v>
      </c>
      <c r="G287" t="s">
        <v>135</v>
      </c>
      <c r="H287" t="s">
        <v>136</v>
      </c>
      <c r="I287" t="s">
        <v>20411</v>
      </c>
      <c r="K287" t="s">
        <v>20412</v>
      </c>
      <c r="M287" t="s">
        <v>20413</v>
      </c>
      <c r="N287" t="s">
        <v>374</v>
      </c>
      <c r="O287" s="4">
        <v>78852</v>
      </c>
      <c r="P287" t="s">
        <v>140</v>
      </c>
      <c r="R287">
        <v>12108722508</v>
      </c>
      <c r="T287">
        <v>11211</v>
      </c>
      <c r="U287" t="s">
        <v>10626</v>
      </c>
      <c r="V287" t="s">
        <v>20414</v>
      </c>
      <c r="W287" t="s">
        <v>687</v>
      </c>
      <c r="X287" t="s">
        <v>1963</v>
      </c>
      <c r="Y287" t="s">
        <v>20412</v>
      </c>
      <c r="AA287" t="s">
        <v>20413</v>
      </c>
      <c r="AB287" t="s">
        <v>374</v>
      </c>
      <c r="AC287" s="4">
        <v>78852</v>
      </c>
      <c r="AD287" t="s">
        <v>140</v>
      </c>
      <c r="AF287">
        <v>12108722508</v>
      </c>
      <c r="AH287" t="s">
        <v>148</v>
      </c>
      <c r="AI287" t="s">
        <v>168</v>
      </c>
      <c r="AJ287" t="s">
        <v>2532</v>
      </c>
      <c r="AK287" t="s">
        <v>2533</v>
      </c>
      <c r="AM287" t="s">
        <v>1020</v>
      </c>
      <c r="AO287" t="s">
        <v>1021</v>
      </c>
      <c r="AP287" t="s">
        <v>374</v>
      </c>
      <c r="AQ287" s="4">
        <v>75442</v>
      </c>
      <c r="AR287" t="s">
        <v>140</v>
      </c>
      <c r="AT287">
        <v>14692388392</v>
      </c>
      <c r="AV287" t="s">
        <v>2534</v>
      </c>
      <c r="AW287" t="s">
        <v>1023</v>
      </c>
      <c r="AZ287" t="s">
        <v>334</v>
      </c>
      <c r="BA287" t="s">
        <v>335</v>
      </c>
      <c r="BB287" t="s">
        <v>136</v>
      </c>
      <c r="BC287" t="s">
        <v>136</v>
      </c>
      <c r="BD287" t="s">
        <v>148</v>
      </c>
      <c r="BE287" t="s">
        <v>136</v>
      </c>
      <c r="BF287" t="s">
        <v>136</v>
      </c>
      <c r="BG287" t="s">
        <v>134</v>
      </c>
      <c r="BH287" t="s">
        <v>136</v>
      </c>
      <c r="BN287" t="s">
        <v>20415</v>
      </c>
      <c r="BO287" t="s">
        <v>2259</v>
      </c>
      <c r="BP287">
        <v>3</v>
      </c>
      <c r="BQ287">
        <v>3</v>
      </c>
      <c r="BR287">
        <v>3</v>
      </c>
      <c r="BS287" s="1">
        <v>44150</v>
      </c>
      <c r="BT287" s="1">
        <v>44454</v>
      </c>
      <c r="BU287" s="1">
        <v>44150</v>
      </c>
      <c r="BV287" s="1">
        <v>44454</v>
      </c>
      <c r="BW287" t="s">
        <v>134</v>
      </c>
      <c r="CH287" s="5">
        <v>1682.33</v>
      </c>
      <c r="CI287" t="s">
        <v>597</v>
      </c>
      <c r="CJ287">
        <v>0</v>
      </c>
      <c r="CK287" t="s">
        <v>1024</v>
      </c>
      <c r="CL287" t="s">
        <v>134</v>
      </c>
      <c r="CM287" t="s">
        <v>312</v>
      </c>
      <c r="CN287" t="s">
        <v>148</v>
      </c>
      <c r="CO287" t="s">
        <v>1025</v>
      </c>
      <c r="CP287" t="s">
        <v>149</v>
      </c>
      <c r="CQ287">
        <v>6</v>
      </c>
      <c r="CR287">
        <v>0</v>
      </c>
      <c r="CS287" t="s">
        <v>136</v>
      </c>
      <c r="CT287" t="s">
        <v>136</v>
      </c>
      <c r="CU287" t="s">
        <v>136</v>
      </c>
      <c r="CV287" t="s">
        <v>136</v>
      </c>
      <c r="CW287" t="s">
        <v>134</v>
      </c>
      <c r="CX287">
        <v>50</v>
      </c>
      <c r="CY287" t="s">
        <v>134</v>
      </c>
      <c r="CZ287" t="s">
        <v>134</v>
      </c>
      <c r="DA287" t="s">
        <v>134</v>
      </c>
      <c r="DB287" t="s">
        <v>134</v>
      </c>
      <c r="DC287" t="s">
        <v>134</v>
      </c>
      <c r="DD287" t="s">
        <v>136</v>
      </c>
      <c r="DF287" t="s">
        <v>180</v>
      </c>
      <c r="DG287" t="s">
        <v>20412</v>
      </c>
      <c r="DH287" t="s">
        <v>20413</v>
      </c>
      <c r="DI287" t="s">
        <v>374</v>
      </c>
      <c r="DJ287" s="4">
        <v>78852</v>
      </c>
      <c r="DK287" t="s">
        <v>2538</v>
      </c>
      <c r="DL287" t="s">
        <v>136</v>
      </c>
      <c r="DM287">
        <v>1</v>
      </c>
      <c r="DN287" t="s">
        <v>20412</v>
      </c>
      <c r="DO287" t="s">
        <v>20413</v>
      </c>
      <c r="DP287" t="s">
        <v>374</v>
      </c>
      <c r="DQ287" t="str">
        <f>"78852"</f>
        <v>78852</v>
      </c>
      <c r="DR287" t="s">
        <v>2538</v>
      </c>
      <c r="DS287" t="s">
        <v>20416</v>
      </c>
      <c r="DT287">
        <v>1</v>
      </c>
      <c r="DU287">
        <v>3</v>
      </c>
      <c r="DV287" t="s">
        <v>134</v>
      </c>
      <c r="DW287" t="s">
        <v>134</v>
      </c>
      <c r="DX287" t="s">
        <v>134</v>
      </c>
      <c r="DY287" t="s">
        <v>136</v>
      </c>
      <c r="DZ287">
        <v>1</v>
      </c>
      <c r="EA287" t="s">
        <v>136</v>
      </c>
      <c r="EC287" s="5">
        <v>12.68</v>
      </c>
      <c r="ED287" s="5">
        <v>55</v>
      </c>
      <c r="EE287">
        <v>12108722508</v>
      </c>
      <c r="EF287" t="s">
        <v>148</v>
      </c>
      <c r="EG287" t="s">
        <v>2138</v>
      </c>
      <c r="EH287">
        <v>1</v>
      </c>
    </row>
    <row r="288" spans="1:138" ht="15" customHeight="1" x14ac:dyDescent="0.35">
      <c r="A288" t="s">
        <v>16499</v>
      </c>
      <c r="B288" t="s">
        <v>157</v>
      </c>
      <c r="C288" s="1">
        <v>44086.608904976849</v>
      </c>
      <c r="D288" s="1">
        <v>44119</v>
      </c>
      <c r="E288" t="s">
        <v>133</v>
      </c>
      <c r="F288" t="s">
        <v>134</v>
      </c>
      <c r="G288" t="s">
        <v>135</v>
      </c>
      <c r="H288" t="s">
        <v>136</v>
      </c>
      <c r="I288" t="s">
        <v>5318</v>
      </c>
      <c r="K288" t="s">
        <v>5319</v>
      </c>
      <c r="L288" t="s">
        <v>5320</v>
      </c>
      <c r="M288" t="s">
        <v>1320</v>
      </c>
      <c r="N288" t="s">
        <v>395</v>
      </c>
      <c r="O288" s="4">
        <v>93905</v>
      </c>
      <c r="P288" t="s">
        <v>140</v>
      </c>
      <c r="Q288" t="s">
        <v>395</v>
      </c>
      <c r="R288">
        <v>18317841453</v>
      </c>
      <c r="T288">
        <v>11</v>
      </c>
      <c r="U288" t="s">
        <v>5321</v>
      </c>
      <c r="V288" t="s">
        <v>2235</v>
      </c>
      <c r="X288" t="s">
        <v>5322</v>
      </c>
      <c r="Y288" t="s">
        <v>5319</v>
      </c>
      <c r="Z288" t="s">
        <v>5320</v>
      </c>
      <c r="AA288" t="s">
        <v>1320</v>
      </c>
      <c r="AB288" t="s">
        <v>395</v>
      </c>
      <c r="AC288" s="4">
        <v>93905</v>
      </c>
      <c r="AD288" t="s">
        <v>140</v>
      </c>
      <c r="AF288">
        <v>18317841453</v>
      </c>
      <c r="AH288" t="s">
        <v>16500</v>
      </c>
      <c r="AI288" t="s">
        <v>226</v>
      </c>
      <c r="AJ288" t="s">
        <v>401</v>
      </c>
      <c r="AK288" t="s">
        <v>402</v>
      </c>
      <c r="AL288" t="s">
        <v>403</v>
      </c>
      <c r="AM288" t="s">
        <v>404</v>
      </c>
      <c r="AO288" t="s">
        <v>405</v>
      </c>
      <c r="AP288" t="s">
        <v>395</v>
      </c>
      <c r="AQ288" s="4">
        <v>92106</v>
      </c>
      <c r="AR288" t="s">
        <v>140</v>
      </c>
      <c r="AT288">
        <v>16192696164</v>
      </c>
      <c r="AV288" t="s">
        <v>406</v>
      </c>
      <c r="AW288" t="s">
        <v>407</v>
      </c>
      <c r="AX288" t="s">
        <v>395</v>
      </c>
      <c r="AY288" t="s">
        <v>408</v>
      </c>
      <c r="AZ288" t="s">
        <v>175</v>
      </c>
      <c r="BA288" t="s">
        <v>176</v>
      </c>
      <c r="BB288" t="s">
        <v>134</v>
      </c>
      <c r="BC288" t="s">
        <v>134</v>
      </c>
      <c r="BD288" t="s">
        <v>134</v>
      </c>
      <c r="BE288" t="s">
        <v>134</v>
      </c>
      <c r="BF288" t="s">
        <v>136</v>
      </c>
      <c r="BG288" t="s">
        <v>134</v>
      </c>
      <c r="BH288" t="s">
        <v>136</v>
      </c>
      <c r="BN288" t="s">
        <v>16501</v>
      </c>
      <c r="BO288" t="s">
        <v>7550</v>
      </c>
      <c r="BP288">
        <v>705</v>
      </c>
      <c r="BQ288">
        <v>653</v>
      </c>
      <c r="BR288">
        <v>653</v>
      </c>
      <c r="BS288" s="1">
        <v>44137</v>
      </c>
      <c r="BT288" s="1">
        <v>44302</v>
      </c>
      <c r="BU288" s="1">
        <v>44137</v>
      </c>
      <c r="BV288" s="1">
        <v>44302</v>
      </c>
      <c r="BW288" t="s">
        <v>136</v>
      </c>
      <c r="BX288">
        <v>36</v>
      </c>
      <c r="BY288">
        <v>0</v>
      </c>
      <c r="BZ288">
        <v>6</v>
      </c>
      <c r="CA288">
        <v>6</v>
      </c>
      <c r="CB288">
        <v>6</v>
      </c>
      <c r="CC288">
        <v>6</v>
      </c>
      <c r="CD288">
        <v>6</v>
      </c>
      <c r="CE288">
        <v>6</v>
      </c>
      <c r="CF288" t="str">
        <f>"2:00 AM"</f>
        <v>2:00 AM</v>
      </c>
      <c r="CG288" t="str">
        <f>"10:00 AM"</f>
        <v>10:00 AM</v>
      </c>
      <c r="CH288" s="5">
        <v>14.77</v>
      </c>
      <c r="CI288" t="s">
        <v>146</v>
      </c>
      <c r="CJ288">
        <v>0.95</v>
      </c>
      <c r="CK288" t="s">
        <v>16502</v>
      </c>
      <c r="CL288" t="s">
        <v>134</v>
      </c>
      <c r="CM288" t="s">
        <v>147</v>
      </c>
      <c r="CN288" t="s">
        <v>148</v>
      </c>
      <c r="CO288" s="2" t="s">
        <v>7552</v>
      </c>
      <c r="CP288" t="s">
        <v>149</v>
      </c>
      <c r="CQ288">
        <v>1</v>
      </c>
      <c r="CR288">
        <v>0</v>
      </c>
      <c r="CS288" t="s">
        <v>136</v>
      </c>
      <c r="CT288" t="s">
        <v>136</v>
      </c>
      <c r="CU288" t="s">
        <v>136</v>
      </c>
      <c r="CV288" t="s">
        <v>134</v>
      </c>
      <c r="CW288" t="s">
        <v>134</v>
      </c>
      <c r="CX288">
        <v>50</v>
      </c>
      <c r="CY288" t="s">
        <v>134</v>
      </c>
      <c r="CZ288" t="s">
        <v>134</v>
      </c>
      <c r="DA288" t="s">
        <v>134</v>
      </c>
      <c r="DB288" t="s">
        <v>134</v>
      </c>
      <c r="DC288" t="s">
        <v>134</v>
      </c>
      <c r="DD288" t="s">
        <v>136</v>
      </c>
      <c r="DF288" s="2" t="s">
        <v>12172</v>
      </c>
      <c r="DG288" s="2" t="s">
        <v>16503</v>
      </c>
      <c r="DH288" t="s">
        <v>7188</v>
      </c>
      <c r="DI288" t="s">
        <v>416</v>
      </c>
      <c r="DJ288" s="4">
        <v>85350</v>
      </c>
      <c r="DK288" t="s">
        <v>417</v>
      </c>
      <c r="DL288" t="s">
        <v>134</v>
      </c>
      <c r="DM288">
        <v>758</v>
      </c>
      <c r="DN288" t="s">
        <v>16504</v>
      </c>
      <c r="DO288" t="s">
        <v>415</v>
      </c>
      <c r="DP288" t="s">
        <v>416</v>
      </c>
      <c r="DQ288" t="str">
        <f>"85265"</f>
        <v>85265</v>
      </c>
      <c r="DR288" t="s">
        <v>417</v>
      </c>
      <c r="DS288" t="s">
        <v>16505</v>
      </c>
      <c r="DT288">
        <v>22</v>
      </c>
      <c r="DU288">
        <v>130</v>
      </c>
      <c r="DV288" t="s">
        <v>134</v>
      </c>
      <c r="DW288" t="s">
        <v>134</v>
      </c>
      <c r="DX288" t="s">
        <v>134</v>
      </c>
      <c r="DY288" t="s">
        <v>134</v>
      </c>
      <c r="DZ288">
        <v>7</v>
      </c>
      <c r="EA288" t="s">
        <v>134</v>
      </c>
      <c r="EB288" s="5">
        <v>12.68</v>
      </c>
      <c r="EC288" s="5">
        <v>12.68</v>
      </c>
      <c r="ED288" s="5">
        <v>55</v>
      </c>
      <c r="EE288">
        <v>18317841453</v>
      </c>
      <c r="EF288" t="s">
        <v>5327</v>
      </c>
      <c r="EG288" t="s">
        <v>148</v>
      </c>
      <c r="EH288">
        <v>118</v>
      </c>
    </row>
    <row r="289" spans="1:138" ht="15" customHeight="1" x14ac:dyDescent="0.35">
      <c r="A289" t="s">
        <v>12565</v>
      </c>
      <c r="B289" t="s">
        <v>157</v>
      </c>
      <c r="C289" s="1">
        <v>44091.654027199074</v>
      </c>
      <c r="D289" s="1">
        <v>44119</v>
      </c>
      <c r="E289" t="s">
        <v>133</v>
      </c>
      <c r="F289" t="s">
        <v>136</v>
      </c>
      <c r="G289" t="s">
        <v>135</v>
      </c>
      <c r="H289" t="s">
        <v>136</v>
      </c>
      <c r="I289" t="s">
        <v>10575</v>
      </c>
      <c r="K289" t="s">
        <v>10576</v>
      </c>
      <c r="M289" t="s">
        <v>4974</v>
      </c>
      <c r="N289" t="s">
        <v>1338</v>
      </c>
      <c r="O289" s="4">
        <v>89447</v>
      </c>
      <c r="P289" t="s">
        <v>140</v>
      </c>
      <c r="R289">
        <v>17754639934</v>
      </c>
      <c r="T289">
        <v>111219</v>
      </c>
      <c r="U289" t="s">
        <v>6321</v>
      </c>
      <c r="V289" t="s">
        <v>5597</v>
      </c>
      <c r="X289" t="s">
        <v>10577</v>
      </c>
      <c r="Y289" t="s">
        <v>10576</v>
      </c>
      <c r="AA289" t="s">
        <v>4974</v>
      </c>
      <c r="AB289" t="s">
        <v>1338</v>
      </c>
      <c r="AC289" s="4">
        <v>89447</v>
      </c>
      <c r="AD289" t="s">
        <v>140</v>
      </c>
      <c r="AF289">
        <v>17754639934</v>
      </c>
      <c r="AH289" t="s">
        <v>10578</v>
      </c>
      <c r="AZ289" t="s">
        <v>175</v>
      </c>
      <c r="BA289" t="s">
        <v>176</v>
      </c>
      <c r="BB289" t="s">
        <v>136</v>
      </c>
      <c r="BC289" t="s">
        <v>136</v>
      </c>
      <c r="BD289" t="s">
        <v>148</v>
      </c>
      <c r="BE289" t="s">
        <v>136</v>
      </c>
      <c r="BF289" t="s">
        <v>136</v>
      </c>
      <c r="BG289" t="s">
        <v>134</v>
      </c>
      <c r="BH289" t="s">
        <v>136</v>
      </c>
      <c r="BN289" t="s">
        <v>12566</v>
      </c>
      <c r="BO289" t="s">
        <v>176</v>
      </c>
      <c r="BP289">
        <v>3</v>
      </c>
      <c r="BQ289">
        <v>3</v>
      </c>
      <c r="BR289">
        <v>3</v>
      </c>
      <c r="BS289" s="1">
        <v>44150</v>
      </c>
      <c r="BT289" s="1">
        <v>44423</v>
      </c>
      <c r="BU289" s="1">
        <v>44150</v>
      </c>
      <c r="BV289" s="1">
        <v>44423</v>
      </c>
      <c r="BW289" t="s">
        <v>136</v>
      </c>
      <c r="BX289">
        <v>45</v>
      </c>
      <c r="BY289">
        <v>0</v>
      </c>
      <c r="BZ289">
        <v>8</v>
      </c>
      <c r="CA289">
        <v>8</v>
      </c>
      <c r="CB289">
        <v>8</v>
      </c>
      <c r="CC289">
        <v>8</v>
      </c>
      <c r="CD289">
        <v>8</v>
      </c>
      <c r="CE289">
        <v>5</v>
      </c>
      <c r="CF289" t="str">
        <f>"7:00 AM"</f>
        <v>7:00 AM</v>
      </c>
      <c r="CG289" t="str">
        <f>"4:00 PM"</f>
        <v>4:00 PM</v>
      </c>
      <c r="CH289" s="5">
        <v>14.77</v>
      </c>
      <c r="CI289" t="s">
        <v>146</v>
      </c>
      <c r="CJ289">
        <v>0</v>
      </c>
      <c r="CK289" t="s">
        <v>148</v>
      </c>
      <c r="CL289" t="s">
        <v>136</v>
      </c>
      <c r="CM289" t="s">
        <v>147</v>
      </c>
      <c r="CN289" t="s">
        <v>148</v>
      </c>
      <c r="CO289" t="s">
        <v>11729</v>
      </c>
      <c r="CP289" t="s">
        <v>149</v>
      </c>
      <c r="CQ289">
        <v>1</v>
      </c>
      <c r="CR289">
        <v>0</v>
      </c>
      <c r="CS289" t="s">
        <v>136</v>
      </c>
      <c r="CT289" t="s">
        <v>136</v>
      </c>
      <c r="CU289" t="s">
        <v>136</v>
      </c>
      <c r="CV289" t="s">
        <v>136</v>
      </c>
      <c r="CW289" t="s">
        <v>134</v>
      </c>
      <c r="CX289">
        <v>50</v>
      </c>
      <c r="CY289" t="s">
        <v>134</v>
      </c>
      <c r="CZ289" t="s">
        <v>136</v>
      </c>
      <c r="DA289" t="s">
        <v>134</v>
      </c>
      <c r="DB289" t="s">
        <v>134</v>
      </c>
      <c r="DC289" t="s">
        <v>134</v>
      </c>
      <c r="DD289" t="s">
        <v>136</v>
      </c>
      <c r="DF289" s="2" t="s">
        <v>12567</v>
      </c>
      <c r="DG289" t="s">
        <v>12568</v>
      </c>
      <c r="DH289" t="s">
        <v>12569</v>
      </c>
      <c r="DI289" t="s">
        <v>395</v>
      </c>
      <c r="DJ289" s="4">
        <v>93622</v>
      </c>
      <c r="DK289" t="s">
        <v>6243</v>
      </c>
      <c r="DL289" t="s">
        <v>136</v>
      </c>
      <c r="DM289">
        <v>1</v>
      </c>
      <c r="DN289" s="2" t="s">
        <v>12570</v>
      </c>
      <c r="DO289" t="s">
        <v>12569</v>
      </c>
      <c r="DP289" t="s">
        <v>395</v>
      </c>
      <c r="DQ289" t="str">
        <f>"93622"</f>
        <v>93622</v>
      </c>
      <c r="DR289" t="s">
        <v>6243</v>
      </c>
      <c r="DS289" t="s">
        <v>3273</v>
      </c>
      <c r="DT289">
        <v>42</v>
      </c>
      <c r="DU289">
        <v>236</v>
      </c>
      <c r="DV289" t="s">
        <v>134</v>
      </c>
      <c r="DW289" t="s">
        <v>134</v>
      </c>
      <c r="DX289" t="s">
        <v>134</v>
      </c>
      <c r="DY289" t="s">
        <v>136</v>
      </c>
      <c r="DZ289">
        <v>1</v>
      </c>
      <c r="EA289" t="s">
        <v>136</v>
      </c>
      <c r="EC289" s="5">
        <v>12.68</v>
      </c>
      <c r="ED289" s="5">
        <v>55</v>
      </c>
      <c r="EE289">
        <v>17754639928</v>
      </c>
      <c r="EF289" t="s">
        <v>10588</v>
      </c>
      <c r="EG289" t="s">
        <v>148</v>
      </c>
      <c r="EH289">
        <v>0</v>
      </c>
    </row>
    <row r="290" spans="1:138" ht="15" customHeight="1" x14ac:dyDescent="0.35">
      <c r="A290" t="s">
        <v>12168</v>
      </c>
      <c r="B290" t="s">
        <v>157</v>
      </c>
      <c r="C290" s="1">
        <v>44092.844967824072</v>
      </c>
      <c r="D290" s="1">
        <v>44119</v>
      </c>
      <c r="E290" t="s">
        <v>133</v>
      </c>
      <c r="F290" t="s">
        <v>134</v>
      </c>
      <c r="G290" t="s">
        <v>135</v>
      </c>
      <c r="H290" t="s">
        <v>136</v>
      </c>
      <c r="I290" t="s">
        <v>5318</v>
      </c>
      <c r="K290" t="s">
        <v>5319</v>
      </c>
      <c r="L290" t="s">
        <v>5320</v>
      </c>
      <c r="M290" t="s">
        <v>1320</v>
      </c>
      <c r="N290" t="s">
        <v>395</v>
      </c>
      <c r="O290" s="4">
        <v>93905</v>
      </c>
      <c r="P290" t="s">
        <v>140</v>
      </c>
      <c r="Q290" t="s">
        <v>395</v>
      </c>
      <c r="R290">
        <v>18317841453</v>
      </c>
      <c r="T290">
        <v>115115</v>
      </c>
      <c r="U290" t="s">
        <v>5321</v>
      </c>
      <c r="V290" t="s">
        <v>2235</v>
      </c>
      <c r="X290" t="s">
        <v>5322</v>
      </c>
      <c r="Y290" t="s">
        <v>5319</v>
      </c>
      <c r="Z290" t="s">
        <v>5320</v>
      </c>
      <c r="AA290" t="s">
        <v>1320</v>
      </c>
      <c r="AB290" t="s">
        <v>395</v>
      </c>
      <c r="AC290" s="4">
        <v>93905</v>
      </c>
      <c r="AD290" t="s">
        <v>140</v>
      </c>
      <c r="AF290">
        <v>18317841453</v>
      </c>
      <c r="AH290" t="s">
        <v>5323</v>
      </c>
      <c r="AI290" t="s">
        <v>226</v>
      </c>
      <c r="AJ290" t="s">
        <v>401</v>
      </c>
      <c r="AK290" t="s">
        <v>402</v>
      </c>
      <c r="AL290" t="s">
        <v>403</v>
      </c>
      <c r="AM290" t="s">
        <v>404</v>
      </c>
      <c r="AO290" t="s">
        <v>405</v>
      </c>
      <c r="AP290" t="s">
        <v>395</v>
      </c>
      <c r="AQ290" s="4">
        <v>92106</v>
      </c>
      <c r="AR290" t="s">
        <v>140</v>
      </c>
      <c r="AT290">
        <v>16192696164</v>
      </c>
      <c r="AV290" t="s">
        <v>406</v>
      </c>
      <c r="AW290" t="s">
        <v>407</v>
      </c>
      <c r="AX290" t="s">
        <v>395</v>
      </c>
      <c r="AY290" t="s">
        <v>408</v>
      </c>
      <c r="AZ290" t="s">
        <v>175</v>
      </c>
      <c r="BA290" t="s">
        <v>176</v>
      </c>
      <c r="BB290" t="s">
        <v>134</v>
      </c>
      <c r="BC290" t="s">
        <v>134</v>
      </c>
      <c r="BD290" t="s">
        <v>134</v>
      </c>
      <c r="BE290" t="s">
        <v>134</v>
      </c>
      <c r="BF290" t="s">
        <v>136</v>
      </c>
      <c r="BG290" t="s">
        <v>134</v>
      </c>
      <c r="BH290" t="s">
        <v>136</v>
      </c>
      <c r="BN290" t="s">
        <v>12169</v>
      </c>
      <c r="BO290" t="s">
        <v>12170</v>
      </c>
      <c r="BP290">
        <v>105</v>
      </c>
      <c r="BQ290">
        <v>84</v>
      </c>
      <c r="BR290">
        <v>84</v>
      </c>
      <c r="BS290" s="1">
        <v>44144</v>
      </c>
      <c r="BT290" s="1">
        <v>44296</v>
      </c>
      <c r="BU290" s="1">
        <v>44144</v>
      </c>
      <c r="BV290" s="1">
        <v>44296</v>
      </c>
      <c r="BW290" t="s">
        <v>136</v>
      </c>
      <c r="BX290">
        <v>36</v>
      </c>
      <c r="BY290">
        <v>0</v>
      </c>
      <c r="BZ290">
        <v>6</v>
      </c>
      <c r="CA290">
        <v>6</v>
      </c>
      <c r="CB290">
        <v>6</v>
      </c>
      <c r="CC290">
        <v>6</v>
      </c>
      <c r="CD290">
        <v>6</v>
      </c>
      <c r="CE290">
        <v>6</v>
      </c>
      <c r="CF290" t="str">
        <f>"7:00 AM"</f>
        <v>7:00 AM</v>
      </c>
      <c r="CG290" t="str">
        <f>"6:00 PM"</f>
        <v>6:00 PM</v>
      </c>
      <c r="CH290" s="5">
        <v>12.91</v>
      </c>
      <c r="CI290" t="s">
        <v>146</v>
      </c>
      <c r="CL290" t="s">
        <v>136</v>
      </c>
      <c r="CM290" t="s">
        <v>147</v>
      </c>
      <c r="CN290" t="s">
        <v>148</v>
      </c>
      <c r="CO290" s="2" t="s">
        <v>12171</v>
      </c>
      <c r="CP290" t="s">
        <v>149</v>
      </c>
      <c r="CQ290">
        <v>1</v>
      </c>
      <c r="CR290">
        <v>0</v>
      </c>
      <c r="CS290" t="s">
        <v>136</v>
      </c>
      <c r="CT290" t="s">
        <v>136</v>
      </c>
      <c r="CU290" t="s">
        <v>136</v>
      </c>
      <c r="CV290" t="s">
        <v>134</v>
      </c>
      <c r="CW290" t="s">
        <v>134</v>
      </c>
      <c r="CX290">
        <v>50</v>
      </c>
      <c r="CY290" t="s">
        <v>134</v>
      </c>
      <c r="CZ290" t="s">
        <v>134</v>
      </c>
      <c r="DA290" t="s">
        <v>134</v>
      </c>
      <c r="DB290" t="s">
        <v>134</v>
      </c>
      <c r="DC290" t="s">
        <v>134</v>
      </c>
      <c r="DD290" t="s">
        <v>136</v>
      </c>
      <c r="DF290" s="2" t="s">
        <v>12172</v>
      </c>
      <c r="DG290" s="2" t="s">
        <v>12173</v>
      </c>
      <c r="DH290" t="s">
        <v>7188</v>
      </c>
      <c r="DI290" t="s">
        <v>416</v>
      </c>
      <c r="DJ290" s="4">
        <v>85350</v>
      </c>
      <c r="DK290" t="s">
        <v>417</v>
      </c>
      <c r="DL290" t="s">
        <v>134</v>
      </c>
      <c r="DM290">
        <v>75</v>
      </c>
      <c r="DN290" t="s">
        <v>12174</v>
      </c>
      <c r="DO290" t="s">
        <v>415</v>
      </c>
      <c r="DP290" t="s">
        <v>416</v>
      </c>
      <c r="DQ290" t="str">
        <f>"85364"</f>
        <v>85364</v>
      </c>
      <c r="DR290" t="s">
        <v>417</v>
      </c>
      <c r="DS290" t="s">
        <v>12175</v>
      </c>
      <c r="DT290">
        <v>14</v>
      </c>
      <c r="DU290">
        <v>84</v>
      </c>
      <c r="DV290" t="s">
        <v>134</v>
      </c>
      <c r="DW290" t="s">
        <v>134</v>
      </c>
      <c r="DX290" t="s">
        <v>134</v>
      </c>
      <c r="DY290" t="s">
        <v>134</v>
      </c>
      <c r="DZ290">
        <v>5</v>
      </c>
      <c r="EA290" t="s">
        <v>136</v>
      </c>
      <c r="EC290" s="5">
        <v>12.68</v>
      </c>
      <c r="ED290" s="5">
        <v>55</v>
      </c>
      <c r="EE290">
        <v>18317841453</v>
      </c>
      <c r="EF290" t="s">
        <v>5327</v>
      </c>
      <c r="EG290" t="s">
        <v>148</v>
      </c>
      <c r="EH290">
        <v>0</v>
      </c>
    </row>
    <row r="291" spans="1:138" ht="15" customHeight="1" x14ac:dyDescent="0.35">
      <c r="A291" t="s">
        <v>10878</v>
      </c>
      <c r="B291" t="s">
        <v>157</v>
      </c>
      <c r="C291" s="1">
        <v>44097.430308796298</v>
      </c>
      <c r="D291" s="1">
        <v>44119</v>
      </c>
      <c r="E291" t="s">
        <v>133</v>
      </c>
      <c r="F291" t="s">
        <v>134</v>
      </c>
      <c r="G291" t="s">
        <v>135</v>
      </c>
      <c r="H291" t="s">
        <v>136</v>
      </c>
      <c r="I291" t="s">
        <v>10879</v>
      </c>
      <c r="K291" t="s">
        <v>10880</v>
      </c>
      <c r="L291" t="s">
        <v>10881</v>
      </c>
      <c r="M291" t="s">
        <v>520</v>
      </c>
      <c r="N291" t="s">
        <v>139</v>
      </c>
      <c r="O291" s="4">
        <v>34266</v>
      </c>
      <c r="P291" t="s">
        <v>140</v>
      </c>
      <c r="R291">
        <v>18639901562</v>
      </c>
      <c r="T291">
        <v>115115</v>
      </c>
      <c r="U291" t="s">
        <v>6534</v>
      </c>
      <c r="V291" t="s">
        <v>5058</v>
      </c>
      <c r="X291" t="s">
        <v>164</v>
      </c>
      <c r="Y291" t="s">
        <v>10882</v>
      </c>
      <c r="AA291" t="s">
        <v>520</v>
      </c>
      <c r="AB291" t="s">
        <v>139</v>
      </c>
      <c r="AC291" s="4">
        <v>34266</v>
      </c>
      <c r="AD291" t="s">
        <v>140</v>
      </c>
      <c r="AF291">
        <v>18639905151</v>
      </c>
      <c r="AH291" t="s">
        <v>2325</v>
      </c>
      <c r="AI291" t="s">
        <v>168</v>
      </c>
      <c r="AJ291" t="s">
        <v>2326</v>
      </c>
      <c r="AK291" t="s">
        <v>2327</v>
      </c>
      <c r="AL291" t="s">
        <v>2328</v>
      </c>
      <c r="AM291" t="s">
        <v>2329</v>
      </c>
      <c r="AO291" t="s">
        <v>152</v>
      </c>
      <c r="AP291" t="s">
        <v>139</v>
      </c>
      <c r="AQ291" s="4">
        <v>33852</v>
      </c>
      <c r="AR291" t="s">
        <v>140</v>
      </c>
      <c r="AS291" t="s">
        <v>1249</v>
      </c>
      <c r="AT291">
        <v>18634655550</v>
      </c>
      <c r="AV291" t="s">
        <v>2325</v>
      </c>
      <c r="AW291" t="s">
        <v>2330</v>
      </c>
      <c r="AZ291" t="s">
        <v>175</v>
      </c>
      <c r="BA291" t="s">
        <v>176</v>
      </c>
      <c r="BB291" t="s">
        <v>134</v>
      </c>
      <c r="BC291" t="s">
        <v>134</v>
      </c>
      <c r="BD291" t="s">
        <v>134</v>
      </c>
      <c r="BE291" t="s">
        <v>134</v>
      </c>
      <c r="BF291" t="s">
        <v>136</v>
      </c>
      <c r="BG291" t="s">
        <v>134</v>
      </c>
      <c r="BH291" t="s">
        <v>136</v>
      </c>
      <c r="BN291" t="s">
        <v>10883</v>
      </c>
      <c r="BO291" t="s">
        <v>516</v>
      </c>
      <c r="BP291">
        <v>70</v>
      </c>
      <c r="BQ291">
        <v>70</v>
      </c>
      <c r="BR291">
        <v>70</v>
      </c>
      <c r="BS291" s="1">
        <v>44150</v>
      </c>
      <c r="BT291" s="1">
        <v>44346</v>
      </c>
      <c r="BU291" s="1">
        <v>44150</v>
      </c>
      <c r="BV291" s="1">
        <v>44346</v>
      </c>
      <c r="BW291" t="s">
        <v>136</v>
      </c>
      <c r="BX291">
        <v>36</v>
      </c>
      <c r="BY291">
        <v>0</v>
      </c>
      <c r="BZ291">
        <v>6</v>
      </c>
      <c r="CA291">
        <v>6</v>
      </c>
      <c r="CB291">
        <v>6</v>
      </c>
      <c r="CC291">
        <v>6</v>
      </c>
      <c r="CD291">
        <v>6</v>
      </c>
      <c r="CE291">
        <v>6</v>
      </c>
      <c r="CF291" t="str">
        <f>"7:30 AM"</f>
        <v>7:30 AM</v>
      </c>
      <c r="CG291" t="str">
        <f>"1:30 PM"</f>
        <v>1:30 PM</v>
      </c>
      <c r="CH291" s="5">
        <v>11.71</v>
      </c>
      <c r="CI291" t="s">
        <v>146</v>
      </c>
      <c r="CJ291">
        <v>0.9</v>
      </c>
      <c r="CK291" t="s">
        <v>6616</v>
      </c>
      <c r="CL291" t="s">
        <v>134</v>
      </c>
      <c r="CM291" t="s">
        <v>147</v>
      </c>
      <c r="CN291" t="s">
        <v>148</v>
      </c>
      <c r="CO291" t="s">
        <v>2333</v>
      </c>
      <c r="CP291" t="s">
        <v>149</v>
      </c>
      <c r="CQ291">
        <v>0</v>
      </c>
      <c r="CR291">
        <v>0</v>
      </c>
      <c r="CS291" t="s">
        <v>136</v>
      </c>
      <c r="CT291" t="s">
        <v>136</v>
      </c>
      <c r="CU291" t="s">
        <v>136</v>
      </c>
      <c r="CV291" t="s">
        <v>136</v>
      </c>
      <c r="CW291" t="s">
        <v>134</v>
      </c>
      <c r="CX291">
        <v>100</v>
      </c>
      <c r="CY291" t="s">
        <v>134</v>
      </c>
      <c r="CZ291" t="s">
        <v>134</v>
      </c>
      <c r="DA291" t="s">
        <v>134</v>
      </c>
      <c r="DB291" t="s">
        <v>134</v>
      </c>
      <c r="DC291" t="s">
        <v>134</v>
      </c>
      <c r="DD291" t="s">
        <v>136</v>
      </c>
      <c r="DF291" t="s">
        <v>2334</v>
      </c>
      <c r="DG291" t="s">
        <v>2335</v>
      </c>
      <c r="DH291" t="s">
        <v>520</v>
      </c>
      <c r="DI291" t="s">
        <v>139</v>
      </c>
      <c r="DJ291" s="4">
        <v>34266</v>
      </c>
      <c r="DK291" t="s">
        <v>521</v>
      </c>
      <c r="DL291" t="s">
        <v>134</v>
      </c>
      <c r="DM291">
        <v>40</v>
      </c>
      <c r="DN291" s="2" t="s">
        <v>10884</v>
      </c>
      <c r="DO291" t="s">
        <v>520</v>
      </c>
      <c r="DP291" t="s">
        <v>139</v>
      </c>
      <c r="DQ291" t="str">
        <f>"34266"</f>
        <v>34266</v>
      </c>
      <c r="DR291" t="s">
        <v>521</v>
      </c>
      <c r="DS291" t="s">
        <v>3368</v>
      </c>
      <c r="DT291">
        <v>19</v>
      </c>
      <c r="DU291">
        <v>102</v>
      </c>
      <c r="DV291" t="s">
        <v>134</v>
      </c>
      <c r="DW291" t="s">
        <v>134</v>
      </c>
      <c r="DX291" t="s">
        <v>134</v>
      </c>
      <c r="DY291" t="s">
        <v>136</v>
      </c>
      <c r="DZ291">
        <v>1</v>
      </c>
      <c r="EA291" t="s">
        <v>136</v>
      </c>
      <c r="EC291" s="5">
        <v>12.68</v>
      </c>
      <c r="ED291" s="5">
        <v>55</v>
      </c>
      <c r="EE291">
        <v>18639901562</v>
      </c>
      <c r="EF291" t="s">
        <v>8246</v>
      </c>
      <c r="EG291" t="s">
        <v>148</v>
      </c>
      <c r="EH291">
        <v>1</v>
      </c>
    </row>
    <row r="292" spans="1:138" ht="15" customHeight="1" x14ac:dyDescent="0.35">
      <c r="A292" t="s">
        <v>13867</v>
      </c>
      <c r="B292" t="s">
        <v>157</v>
      </c>
      <c r="C292" s="1">
        <v>44091.670087615741</v>
      </c>
      <c r="D292" s="1">
        <v>44119</v>
      </c>
      <c r="E292" t="s">
        <v>133</v>
      </c>
      <c r="F292" t="s">
        <v>134</v>
      </c>
      <c r="G292" t="s">
        <v>135</v>
      </c>
      <c r="H292" t="s">
        <v>136</v>
      </c>
      <c r="I292" t="s">
        <v>499</v>
      </c>
      <c r="K292" t="s">
        <v>500</v>
      </c>
      <c r="M292" t="s">
        <v>501</v>
      </c>
      <c r="N292" t="s">
        <v>139</v>
      </c>
      <c r="O292" s="4">
        <v>33873</v>
      </c>
      <c r="P292" t="s">
        <v>140</v>
      </c>
      <c r="R292">
        <v>18637736633</v>
      </c>
      <c r="T292">
        <v>11511</v>
      </c>
      <c r="U292" t="s">
        <v>502</v>
      </c>
      <c r="V292" t="s">
        <v>503</v>
      </c>
      <c r="W292" t="s">
        <v>504</v>
      </c>
      <c r="X292" t="s">
        <v>429</v>
      </c>
      <c r="Y292" t="s">
        <v>500</v>
      </c>
      <c r="AA292" t="s">
        <v>501</v>
      </c>
      <c r="AB292" t="s">
        <v>139</v>
      </c>
      <c r="AC292" s="4">
        <v>33873</v>
      </c>
      <c r="AD292" t="s">
        <v>140</v>
      </c>
      <c r="AF292">
        <v>18637736633</v>
      </c>
      <c r="AH292" t="s">
        <v>506</v>
      </c>
      <c r="AI292" t="s">
        <v>168</v>
      </c>
      <c r="AJ292" t="s">
        <v>507</v>
      </c>
      <c r="AK292" t="s">
        <v>508</v>
      </c>
      <c r="AL292" t="s">
        <v>509</v>
      </c>
      <c r="AM292" t="s">
        <v>510</v>
      </c>
      <c r="AN292" t="s">
        <v>511</v>
      </c>
      <c r="AO292" t="s">
        <v>512</v>
      </c>
      <c r="AP292" t="s">
        <v>139</v>
      </c>
      <c r="AQ292" s="4">
        <v>32751</v>
      </c>
      <c r="AR292" t="s">
        <v>140</v>
      </c>
      <c r="AT292">
        <v>13212145200</v>
      </c>
      <c r="AU292">
        <v>5216</v>
      </c>
      <c r="AV292" t="s">
        <v>513</v>
      </c>
      <c r="AW292" t="s">
        <v>514</v>
      </c>
      <c r="AZ292" t="s">
        <v>175</v>
      </c>
      <c r="BA292" t="s">
        <v>176</v>
      </c>
      <c r="BB292" t="s">
        <v>134</v>
      </c>
      <c r="BC292" t="s">
        <v>134</v>
      </c>
      <c r="BD292" t="s">
        <v>134</v>
      </c>
      <c r="BE292" t="s">
        <v>134</v>
      </c>
      <c r="BF292" t="s">
        <v>136</v>
      </c>
      <c r="BG292" t="s">
        <v>134</v>
      </c>
      <c r="BH292" t="s">
        <v>136</v>
      </c>
      <c r="BN292" t="s">
        <v>13868</v>
      </c>
      <c r="BO292" t="s">
        <v>516</v>
      </c>
      <c r="BP292">
        <v>30</v>
      </c>
      <c r="BQ292">
        <v>30</v>
      </c>
      <c r="BR292">
        <v>30</v>
      </c>
      <c r="BS292" s="1">
        <v>44151</v>
      </c>
      <c r="BT292" s="1">
        <v>44360</v>
      </c>
      <c r="BU292" s="1">
        <v>44151</v>
      </c>
      <c r="BV292" s="1">
        <v>44360</v>
      </c>
      <c r="BW292" t="s">
        <v>136</v>
      </c>
      <c r="BX292">
        <v>36</v>
      </c>
      <c r="BY292">
        <v>0</v>
      </c>
      <c r="BZ292">
        <v>6</v>
      </c>
      <c r="CA292">
        <v>6</v>
      </c>
      <c r="CB292">
        <v>6</v>
      </c>
      <c r="CC292">
        <v>6</v>
      </c>
      <c r="CD292">
        <v>6</v>
      </c>
      <c r="CE292">
        <v>6</v>
      </c>
      <c r="CF292" t="str">
        <f>"7:00 AM"</f>
        <v>7:00 AM</v>
      </c>
      <c r="CG292" t="str">
        <f>"1:00 PM"</f>
        <v>1:00 PM</v>
      </c>
      <c r="CH292" s="5">
        <v>11.71</v>
      </c>
      <c r="CI292" t="s">
        <v>146</v>
      </c>
      <c r="CL292" t="s">
        <v>134</v>
      </c>
      <c r="CM292" t="s">
        <v>147</v>
      </c>
      <c r="CN292" t="s">
        <v>148</v>
      </c>
      <c r="CO292" t="s">
        <v>4990</v>
      </c>
      <c r="CP292" t="s">
        <v>149</v>
      </c>
      <c r="CQ292">
        <v>0</v>
      </c>
      <c r="CR292">
        <v>0</v>
      </c>
      <c r="CS292" t="s">
        <v>136</v>
      </c>
      <c r="CT292" t="s">
        <v>136</v>
      </c>
      <c r="CU292" t="s">
        <v>136</v>
      </c>
      <c r="CV292" t="s">
        <v>134</v>
      </c>
      <c r="CW292" t="s">
        <v>134</v>
      </c>
      <c r="CX292">
        <v>100</v>
      </c>
      <c r="CY292" t="s">
        <v>134</v>
      </c>
      <c r="CZ292" t="s">
        <v>134</v>
      </c>
      <c r="DA292" t="s">
        <v>134</v>
      </c>
      <c r="DB292" t="s">
        <v>134</v>
      </c>
      <c r="DC292" t="s">
        <v>134</v>
      </c>
      <c r="DD292" t="s">
        <v>136</v>
      </c>
      <c r="DF292" t="s">
        <v>10359</v>
      </c>
      <c r="DG292" s="2" t="s">
        <v>10360</v>
      </c>
      <c r="DH292" t="s">
        <v>520</v>
      </c>
      <c r="DI292" t="s">
        <v>139</v>
      </c>
      <c r="DJ292" s="4">
        <v>34266</v>
      </c>
      <c r="DK292" t="s">
        <v>521</v>
      </c>
      <c r="DL292" t="s">
        <v>134</v>
      </c>
      <c r="DM292">
        <v>120</v>
      </c>
      <c r="DN292" t="s">
        <v>13869</v>
      </c>
      <c r="DO292" t="s">
        <v>212</v>
      </c>
      <c r="DP292" t="s">
        <v>139</v>
      </c>
      <c r="DQ292" t="str">
        <f>"33935"</f>
        <v>33935</v>
      </c>
      <c r="DR292" t="s">
        <v>210</v>
      </c>
      <c r="DS292" t="s">
        <v>523</v>
      </c>
      <c r="DT292">
        <v>10</v>
      </c>
      <c r="DU292">
        <v>56</v>
      </c>
      <c r="DV292" t="s">
        <v>134</v>
      </c>
      <c r="DW292" t="s">
        <v>134</v>
      </c>
      <c r="DX292" t="s">
        <v>134</v>
      </c>
      <c r="DY292" t="s">
        <v>136</v>
      </c>
      <c r="DZ292">
        <v>1</v>
      </c>
      <c r="EA292" t="s">
        <v>136</v>
      </c>
      <c r="EC292" s="5">
        <v>12.68</v>
      </c>
      <c r="ED292" s="5">
        <v>55</v>
      </c>
      <c r="EE292">
        <v>18637736633</v>
      </c>
      <c r="EF292" t="s">
        <v>148</v>
      </c>
      <c r="EG292" t="s">
        <v>1478</v>
      </c>
      <c r="EH292">
        <v>31</v>
      </c>
    </row>
    <row r="293" spans="1:138" ht="15" customHeight="1" x14ac:dyDescent="0.35">
      <c r="A293" t="s">
        <v>13452</v>
      </c>
      <c r="B293" t="s">
        <v>157</v>
      </c>
      <c r="C293" s="1">
        <v>44098.758852314815</v>
      </c>
      <c r="D293" s="1">
        <v>44119</v>
      </c>
      <c r="E293" t="s">
        <v>133</v>
      </c>
      <c r="F293" t="s">
        <v>134</v>
      </c>
      <c r="G293" t="s">
        <v>135</v>
      </c>
      <c r="H293" t="s">
        <v>136</v>
      </c>
      <c r="I293" t="s">
        <v>5318</v>
      </c>
      <c r="K293" t="s">
        <v>5319</v>
      </c>
      <c r="L293" t="s">
        <v>5320</v>
      </c>
      <c r="M293" t="s">
        <v>1320</v>
      </c>
      <c r="N293" t="s">
        <v>395</v>
      </c>
      <c r="O293" s="4">
        <v>93905</v>
      </c>
      <c r="P293" t="s">
        <v>140</v>
      </c>
      <c r="Q293" t="s">
        <v>395</v>
      </c>
      <c r="R293">
        <v>18317841453</v>
      </c>
      <c r="T293">
        <v>1151</v>
      </c>
      <c r="U293" t="s">
        <v>5321</v>
      </c>
      <c r="V293" t="s">
        <v>2235</v>
      </c>
      <c r="X293" t="s">
        <v>5322</v>
      </c>
      <c r="Y293" t="s">
        <v>5319</v>
      </c>
      <c r="Z293" t="s">
        <v>5320</v>
      </c>
      <c r="AA293" t="s">
        <v>1320</v>
      </c>
      <c r="AB293" t="s">
        <v>395</v>
      </c>
      <c r="AC293" s="4">
        <v>93905</v>
      </c>
      <c r="AD293" t="s">
        <v>140</v>
      </c>
      <c r="AF293">
        <v>18317841453</v>
      </c>
      <c r="AH293" t="s">
        <v>5323</v>
      </c>
      <c r="AI293" t="s">
        <v>226</v>
      </c>
      <c r="AJ293" t="s">
        <v>401</v>
      </c>
      <c r="AK293" t="s">
        <v>402</v>
      </c>
      <c r="AL293" t="s">
        <v>403</v>
      </c>
      <c r="AM293" t="s">
        <v>404</v>
      </c>
      <c r="AO293" t="s">
        <v>405</v>
      </c>
      <c r="AP293" t="s">
        <v>395</v>
      </c>
      <c r="AQ293" s="4">
        <v>92106</v>
      </c>
      <c r="AR293" t="s">
        <v>140</v>
      </c>
      <c r="AT293">
        <v>16192696164</v>
      </c>
      <c r="AV293" t="s">
        <v>406</v>
      </c>
      <c r="AW293" t="s">
        <v>407</v>
      </c>
      <c r="AX293" t="s">
        <v>395</v>
      </c>
      <c r="AY293" t="s">
        <v>408</v>
      </c>
      <c r="AZ293" t="s">
        <v>175</v>
      </c>
      <c r="BA293" t="s">
        <v>176</v>
      </c>
      <c r="BB293" t="s">
        <v>134</v>
      </c>
      <c r="BC293" t="s">
        <v>134</v>
      </c>
      <c r="BD293" t="s">
        <v>134</v>
      </c>
      <c r="BE293" t="s">
        <v>134</v>
      </c>
      <c r="BF293" t="s">
        <v>136</v>
      </c>
      <c r="BG293" t="s">
        <v>134</v>
      </c>
      <c r="BH293" t="s">
        <v>136</v>
      </c>
      <c r="BN293" t="s">
        <v>13453</v>
      </c>
      <c r="BO293" t="s">
        <v>13454</v>
      </c>
      <c r="BP293">
        <v>285</v>
      </c>
      <c r="BQ293">
        <v>256</v>
      </c>
      <c r="BR293">
        <v>256</v>
      </c>
      <c r="BS293" s="1">
        <v>44144</v>
      </c>
      <c r="BT293" s="1">
        <v>44295</v>
      </c>
      <c r="BU293" s="1">
        <v>44144</v>
      </c>
      <c r="BV293" s="1">
        <v>44295</v>
      </c>
      <c r="BW293" t="s">
        <v>136</v>
      </c>
      <c r="BX293">
        <v>36</v>
      </c>
      <c r="BY293">
        <v>0</v>
      </c>
      <c r="BZ293">
        <v>6</v>
      </c>
      <c r="CA293">
        <v>6</v>
      </c>
      <c r="CB293">
        <v>6</v>
      </c>
      <c r="CC293">
        <v>6</v>
      </c>
      <c r="CD293">
        <v>6</v>
      </c>
      <c r="CE293">
        <v>6</v>
      </c>
      <c r="CF293" t="str">
        <f>"7:00 AM"</f>
        <v>7:00 AM</v>
      </c>
      <c r="CG293" t="str">
        <f>"6:00 PM"</f>
        <v>6:00 PM</v>
      </c>
      <c r="CH293" s="5">
        <v>14.77</v>
      </c>
      <c r="CI293" t="s">
        <v>146</v>
      </c>
      <c r="CJ293">
        <v>0.72</v>
      </c>
      <c r="CK293" t="s">
        <v>13455</v>
      </c>
      <c r="CL293" t="s">
        <v>134</v>
      </c>
      <c r="CM293" t="s">
        <v>147</v>
      </c>
      <c r="CN293" t="s">
        <v>148</v>
      </c>
      <c r="CO293" s="2" t="s">
        <v>12171</v>
      </c>
      <c r="CP293" t="s">
        <v>149</v>
      </c>
      <c r="CQ293">
        <v>1</v>
      </c>
      <c r="CR293">
        <v>0</v>
      </c>
      <c r="CS293" t="s">
        <v>136</v>
      </c>
      <c r="CT293" t="s">
        <v>136</v>
      </c>
      <c r="CU293" t="s">
        <v>136</v>
      </c>
      <c r="CV293" t="s">
        <v>134</v>
      </c>
      <c r="CW293" t="s">
        <v>134</v>
      </c>
      <c r="CX293">
        <v>50</v>
      </c>
      <c r="CY293" t="s">
        <v>134</v>
      </c>
      <c r="CZ293" t="s">
        <v>134</v>
      </c>
      <c r="DA293" t="s">
        <v>134</v>
      </c>
      <c r="DB293" t="s">
        <v>134</v>
      </c>
      <c r="DC293" t="s">
        <v>134</v>
      </c>
      <c r="DD293" t="s">
        <v>136</v>
      </c>
      <c r="DF293" s="2" t="s">
        <v>13456</v>
      </c>
      <c r="DG293" s="2" t="s">
        <v>13457</v>
      </c>
      <c r="DH293" t="s">
        <v>4630</v>
      </c>
      <c r="DI293" t="s">
        <v>416</v>
      </c>
      <c r="DJ293" s="4">
        <v>85336</v>
      </c>
      <c r="DK293" t="s">
        <v>417</v>
      </c>
      <c r="DL293" t="s">
        <v>134</v>
      </c>
      <c r="DM293">
        <v>82</v>
      </c>
      <c r="DN293" t="s">
        <v>13458</v>
      </c>
      <c r="DO293" t="s">
        <v>415</v>
      </c>
      <c r="DP293" t="s">
        <v>416</v>
      </c>
      <c r="DQ293" t="str">
        <f>"85364"</f>
        <v>85364</v>
      </c>
      <c r="DR293" t="s">
        <v>417</v>
      </c>
      <c r="DS293" t="s">
        <v>13459</v>
      </c>
      <c r="DT293">
        <v>15</v>
      </c>
      <c r="DU293">
        <v>120</v>
      </c>
      <c r="DV293" t="s">
        <v>134</v>
      </c>
      <c r="DW293" t="s">
        <v>134</v>
      </c>
      <c r="DX293" t="s">
        <v>134</v>
      </c>
      <c r="DY293" t="s">
        <v>134</v>
      </c>
      <c r="DZ293">
        <v>4</v>
      </c>
      <c r="EA293" t="s">
        <v>136</v>
      </c>
      <c r="EC293" s="5">
        <v>12.68</v>
      </c>
      <c r="ED293" s="5">
        <v>55</v>
      </c>
      <c r="EE293">
        <v>18317841453</v>
      </c>
      <c r="EF293" t="s">
        <v>5327</v>
      </c>
      <c r="EG293" t="s">
        <v>148</v>
      </c>
      <c r="EH293">
        <v>113</v>
      </c>
    </row>
    <row r="294" spans="1:138" ht="15" customHeight="1" x14ac:dyDescent="0.35">
      <c r="A294" t="s">
        <v>23667</v>
      </c>
      <c r="B294" t="s">
        <v>157</v>
      </c>
      <c r="C294" s="1">
        <v>44099.724810300926</v>
      </c>
      <c r="D294" s="1">
        <v>44119</v>
      </c>
      <c r="E294" t="s">
        <v>133</v>
      </c>
      <c r="F294" t="s">
        <v>134</v>
      </c>
      <c r="G294" t="s">
        <v>135</v>
      </c>
      <c r="H294" t="s">
        <v>136</v>
      </c>
      <c r="I294" t="s">
        <v>15160</v>
      </c>
      <c r="K294" t="s">
        <v>15161</v>
      </c>
      <c r="L294" t="s">
        <v>15162</v>
      </c>
      <c r="M294" t="s">
        <v>1320</v>
      </c>
      <c r="N294" t="s">
        <v>395</v>
      </c>
      <c r="O294" s="4">
        <v>93907</v>
      </c>
      <c r="P294" t="s">
        <v>140</v>
      </c>
      <c r="R294">
        <v>18316335883</v>
      </c>
      <c r="T294">
        <v>115115</v>
      </c>
      <c r="U294" t="s">
        <v>15163</v>
      </c>
      <c r="V294" t="s">
        <v>15164</v>
      </c>
      <c r="X294" t="s">
        <v>1777</v>
      </c>
      <c r="Y294" t="s">
        <v>15161</v>
      </c>
      <c r="Z294" t="s">
        <v>15162</v>
      </c>
      <c r="AA294" t="s">
        <v>1320</v>
      </c>
      <c r="AB294" t="s">
        <v>395</v>
      </c>
      <c r="AC294" s="4">
        <v>93907</v>
      </c>
      <c r="AD294" t="s">
        <v>140</v>
      </c>
      <c r="AF294">
        <v>18316635883</v>
      </c>
      <c r="AH294" t="s">
        <v>15165</v>
      </c>
      <c r="AI294" t="s">
        <v>226</v>
      </c>
      <c r="AJ294" t="s">
        <v>401</v>
      </c>
      <c r="AK294" t="s">
        <v>402</v>
      </c>
      <c r="AL294" t="s">
        <v>403</v>
      </c>
      <c r="AM294" t="s">
        <v>404</v>
      </c>
      <c r="AO294" t="s">
        <v>405</v>
      </c>
      <c r="AP294" t="s">
        <v>395</v>
      </c>
      <c r="AQ294" s="4">
        <v>92106</v>
      </c>
      <c r="AR294" t="s">
        <v>140</v>
      </c>
      <c r="AT294">
        <v>16192696164</v>
      </c>
      <c r="AV294" t="s">
        <v>406</v>
      </c>
      <c r="AW294" t="s">
        <v>407</v>
      </c>
      <c r="AX294" t="s">
        <v>395</v>
      </c>
      <c r="AY294" t="s">
        <v>408</v>
      </c>
      <c r="AZ294" t="s">
        <v>175</v>
      </c>
      <c r="BA294" t="s">
        <v>176</v>
      </c>
      <c r="BB294" t="s">
        <v>134</v>
      </c>
      <c r="BC294" t="s">
        <v>134</v>
      </c>
      <c r="BD294" t="s">
        <v>134</v>
      </c>
      <c r="BE294" t="s">
        <v>134</v>
      </c>
      <c r="BF294" t="s">
        <v>136</v>
      </c>
      <c r="BG294" t="s">
        <v>134</v>
      </c>
      <c r="BH294" t="s">
        <v>136</v>
      </c>
      <c r="BN294" t="s">
        <v>23668</v>
      </c>
      <c r="BO294" t="s">
        <v>23669</v>
      </c>
      <c r="BP294">
        <v>114</v>
      </c>
      <c r="BQ294">
        <v>81</v>
      </c>
      <c r="BR294">
        <v>81</v>
      </c>
      <c r="BS294" s="1">
        <v>44144</v>
      </c>
      <c r="BT294" s="1">
        <v>44289</v>
      </c>
      <c r="BU294" s="1">
        <v>44144</v>
      </c>
      <c r="BV294" s="1">
        <v>44289</v>
      </c>
      <c r="BW294" t="s">
        <v>136</v>
      </c>
      <c r="BX294">
        <v>35</v>
      </c>
      <c r="BY294">
        <v>0</v>
      </c>
      <c r="BZ294">
        <v>6</v>
      </c>
      <c r="CA294">
        <v>6</v>
      </c>
      <c r="CB294">
        <v>6</v>
      </c>
      <c r="CC294">
        <v>6</v>
      </c>
      <c r="CD294">
        <v>6</v>
      </c>
      <c r="CE294">
        <v>5</v>
      </c>
      <c r="CF294" t="str">
        <f>"6:30 AM"</f>
        <v>6:30 AM</v>
      </c>
      <c r="CG294" t="str">
        <f>"1:00 PM"</f>
        <v>1:00 PM</v>
      </c>
      <c r="CH294" s="5">
        <v>13.85</v>
      </c>
      <c r="CI294" t="s">
        <v>146</v>
      </c>
      <c r="CJ294">
        <v>1.7</v>
      </c>
      <c r="CK294" t="s">
        <v>23670</v>
      </c>
      <c r="CL294" t="s">
        <v>134</v>
      </c>
      <c r="CM294" t="s">
        <v>147</v>
      </c>
      <c r="CN294" t="s">
        <v>148</v>
      </c>
      <c r="CO294" t="s">
        <v>5400</v>
      </c>
      <c r="CP294" t="s">
        <v>149</v>
      </c>
      <c r="CQ294">
        <v>3</v>
      </c>
      <c r="CR294">
        <v>0</v>
      </c>
      <c r="CS294" t="s">
        <v>136</v>
      </c>
      <c r="CT294" t="s">
        <v>136</v>
      </c>
      <c r="CU294" t="s">
        <v>136</v>
      </c>
      <c r="CV294" t="s">
        <v>134</v>
      </c>
      <c r="CW294" t="s">
        <v>134</v>
      </c>
      <c r="CX294">
        <v>75</v>
      </c>
      <c r="CY294" t="s">
        <v>134</v>
      </c>
      <c r="CZ294" t="s">
        <v>134</v>
      </c>
      <c r="DA294" t="s">
        <v>134</v>
      </c>
      <c r="DB294" t="s">
        <v>134</v>
      </c>
      <c r="DC294" t="s">
        <v>134</v>
      </c>
      <c r="DD294" t="s">
        <v>136</v>
      </c>
      <c r="DF294" s="2" t="s">
        <v>15169</v>
      </c>
      <c r="DG294" t="s">
        <v>23671</v>
      </c>
      <c r="DH294" t="s">
        <v>9612</v>
      </c>
      <c r="DI294" t="s">
        <v>416</v>
      </c>
      <c r="DJ294" s="4">
        <v>85364</v>
      </c>
      <c r="DK294" t="s">
        <v>417</v>
      </c>
      <c r="DL294" t="s">
        <v>134</v>
      </c>
      <c r="DM294">
        <v>39</v>
      </c>
      <c r="DN294" t="s">
        <v>23672</v>
      </c>
      <c r="DO294" t="s">
        <v>23673</v>
      </c>
      <c r="DP294" t="s">
        <v>416</v>
      </c>
      <c r="DQ294" t="str">
        <f>"85333"</f>
        <v>85333</v>
      </c>
      <c r="DR294" t="s">
        <v>417</v>
      </c>
      <c r="DS294" t="s">
        <v>23674</v>
      </c>
      <c r="DT294">
        <v>2</v>
      </c>
      <c r="DU294">
        <v>81</v>
      </c>
      <c r="DV294" t="s">
        <v>134</v>
      </c>
      <c r="DW294" t="s">
        <v>134</v>
      </c>
      <c r="DX294" t="s">
        <v>134</v>
      </c>
      <c r="DY294" t="s">
        <v>136</v>
      </c>
      <c r="DZ294">
        <v>1</v>
      </c>
      <c r="EA294" t="s">
        <v>134</v>
      </c>
      <c r="EB294" s="5">
        <v>12.68</v>
      </c>
      <c r="EC294" s="5">
        <v>12.68</v>
      </c>
      <c r="ED294" s="5">
        <v>55</v>
      </c>
      <c r="EE294">
        <v>18316335883</v>
      </c>
      <c r="EF294" t="s">
        <v>15165</v>
      </c>
      <c r="EG294" t="s">
        <v>148</v>
      </c>
      <c r="EH294">
        <v>8</v>
      </c>
    </row>
    <row r="295" spans="1:138" ht="15" customHeight="1" x14ac:dyDescent="0.35">
      <c r="A295" t="s">
        <v>20692</v>
      </c>
      <c r="B295" t="s">
        <v>157</v>
      </c>
      <c r="C295" s="1">
        <v>44089.588810879628</v>
      </c>
      <c r="D295" s="1">
        <v>44119</v>
      </c>
      <c r="E295" t="s">
        <v>133</v>
      </c>
      <c r="F295" t="s">
        <v>136</v>
      </c>
      <c r="G295" t="s">
        <v>135</v>
      </c>
      <c r="H295" t="s">
        <v>136</v>
      </c>
      <c r="I295" t="s">
        <v>20693</v>
      </c>
      <c r="K295" t="s">
        <v>20694</v>
      </c>
      <c r="L295" t="s">
        <v>20695</v>
      </c>
      <c r="M295" t="s">
        <v>1320</v>
      </c>
      <c r="N295" t="s">
        <v>395</v>
      </c>
      <c r="O295" s="4">
        <v>93907</v>
      </c>
      <c r="P295" t="s">
        <v>140</v>
      </c>
      <c r="R295">
        <v>18317584850</v>
      </c>
      <c r="T295">
        <v>1114</v>
      </c>
      <c r="U295" t="s">
        <v>5293</v>
      </c>
      <c r="V295" t="s">
        <v>5294</v>
      </c>
      <c r="X295" t="s">
        <v>5295</v>
      </c>
      <c r="Y295" t="s">
        <v>20694</v>
      </c>
      <c r="Z295" t="s">
        <v>20695</v>
      </c>
      <c r="AA295" t="s">
        <v>1320</v>
      </c>
      <c r="AB295" t="s">
        <v>395</v>
      </c>
      <c r="AC295" s="4">
        <v>93907</v>
      </c>
      <c r="AD295" t="s">
        <v>140</v>
      </c>
      <c r="AF295">
        <v>18317584850</v>
      </c>
      <c r="AH295" t="s">
        <v>1599</v>
      </c>
      <c r="AI295" t="s">
        <v>168</v>
      </c>
      <c r="AJ295" t="s">
        <v>913</v>
      </c>
      <c r="AK295" t="s">
        <v>914</v>
      </c>
      <c r="AL295" t="s">
        <v>845</v>
      </c>
      <c r="AM295" t="s">
        <v>561</v>
      </c>
      <c r="AN295" t="s">
        <v>562</v>
      </c>
      <c r="AO295" t="s">
        <v>563</v>
      </c>
      <c r="AP295" t="s">
        <v>564</v>
      </c>
      <c r="AQ295" s="4">
        <v>22949</v>
      </c>
      <c r="AR295" t="s">
        <v>140</v>
      </c>
      <c r="AT295">
        <v>14342634300</v>
      </c>
      <c r="AV295" t="s">
        <v>1600</v>
      </c>
      <c r="AW295" t="s">
        <v>566</v>
      </c>
      <c r="AZ295" t="s">
        <v>144</v>
      </c>
      <c r="BA295" t="s">
        <v>145</v>
      </c>
      <c r="BB295" t="s">
        <v>136</v>
      </c>
      <c r="BC295" t="s">
        <v>136</v>
      </c>
      <c r="BD295" t="s">
        <v>148</v>
      </c>
      <c r="BE295" t="s">
        <v>136</v>
      </c>
      <c r="BF295" t="s">
        <v>136</v>
      </c>
      <c r="BG295" t="s">
        <v>134</v>
      </c>
      <c r="BH295" t="s">
        <v>136</v>
      </c>
      <c r="BI295" t="s">
        <v>1601</v>
      </c>
      <c r="BJ295" t="s">
        <v>1602</v>
      </c>
      <c r="BK295" t="s">
        <v>1603</v>
      </c>
      <c r="BL295" t="s">
        <v>566</v>
      </c>
      <c r="BM295" t="s">
        <v>1599</v>
      </c>
      <c r="BN295" t="s">
        <v>20696</v>
      </c>
      <c r="BO295" t="s">
        <v>9815</v>
      </c>
      <c r="BP295">
        <v>20</v>
      </c>
      <c r="BQ295">
        <v>20</v>
      </c>
      <c r="BR295">
        <v>20</v>
      </c>
      <c r="BS295" s="1">
        <v>44145</v>
      </c>
      <c r="BT295" s="1">
        <v>44439</v>
      </c>
      <c r="BU295" s="1">
        <v>44145</v>
      </c>
      <c r="BV295" s="1">
        <v>44439</v>
      </c>
      <c r="BW295" t="s">
        <v>136</v>
      </c>
      <c r="BX295">
        <v>40</v>
      </c>
      <c r="BY295">
        <v>0</v>
      </c>
      <c r="BZ295">
        <v>5</v>
      </c>
      <c r="CA295">
        <v>7</v>
      </c>
      <c r="CB295">
        <v>7</v>
      </c>
      <c r="CC295">
        <v>7</v>
      </c>
      <c r="CD295">
        <v>7</v>
      </c>
      <c r="CE295">
        <v>7</v>
      </c>
      <c r="CF295" t="str">
        <f>"11:30 AM"</f>
        <v>11:30 AM</v>
      </c>
      <c r="CG295" t="str">
        <f>"7:00 PM"</f>
        <v>7:00 PM</v>
      </c>
      <c r="CH295" s="5">
        <v>14.77</v>
      </c>
      <c r="CI295" t="s">
        <v>146</v>
      </c>
      <c r="CL295" t="s">
        <v>136</v>
      </c>
      <c r="CM295" t="s">
        <v>312</v>
      </c>
      <c r="CN295" t="s">
        <v>148</v>
      </c>
      <c r="CO295" t="s">
        <v>1606</v>
      </c>
      <c r="CP295" t="s">
        <v>149</v>
      </c>
      <c r="CQ295">
        <v>3</v>
      </c>
      <c r="CR295">
        <v>0</v>
      </c>
      <c r="CS295" t="s">
        <v>136</v>
      </c>
      <c r="CT295" t="s">
        <v>136</v>
      </c>
      <c r="CU295" t="s">
        <v>136</v>
      </c>
      <c r="CV295" t="s">
        <v>134</v>
      </c>
      <c r="CW295" t="s">
        <v>134</v>
      </c>
      <c r="CX295">
        <v>60</v>
      </c>
      <c r="CY295" t="s">
        <v>134</v>
      </c>
      <c r="CZ295" t="s">
        <v>134</v>
      </c>
      <c r="DA295" t="s">
        <v>134</v>
      </c>
      <c r="DB295" t="s">
        <v>134</v>
      </c>
      <c r="DC295" t="s">
        <v>134</v>
      </c>
      <c r="DD295" t="s">
        <v>136</v>
      </c>
      <c r="DF295" t="s">
        <v>20697</v>
      </c>
      <c r="DG295" t="s">
        <v>20694</v>
      </c>
      <c r="DH295" t="s">
        <v>1320</v>
      </c>
      <c r="DI295" t="s">
        <v>395</v>
      </c>
      <c r="DJ295" s="4">
        <v>93907</v>
      </c>
      <c r="DK295" t="s">
        <v>1331</v>
      </c>
      <c r="DL295" t="s">
        <v>134</v>
      </c>
      <c r="DM295">
        <v>2</v>
      </c>
      <c r="DN295" t="s">
        <v>20698</v>
      </c>
      <c r="DO295" t="s">
        <v>1320</v>
      </c>
      <c r="DP295" t="s">
        <v>395</v>
      </c>
      <c r="DQ295" t="str">
        <f>"93907"</f>
        <v>93907</v>
      </c>
      <c r="DR295" t="s">
        <v>1331</v>
      </c>
      <c r="DS295" t="s">
        <v>20699</v>
      </c>
      <c r="DT295">
        <v>1</v>
      </c>
      <c r="DU295">
        <v>25</v>
      </c>
      <c r="DV295" t="s">
        <v>134</v>
      </c>
      <c r="DW295" t="s">
        <v>134</v>
      </c>
      <c r="DX295" t="s">
        <v>134</v>
      </c>
      <c r="DY295" t="s">
        <v>134</v>
      </c>
      <c r="DZ295">
        <v>3</v>
      </c>
      <c r="EA295" t="s">
        <v>134</v>
      </c>
      <c r="EB295" s="5">
        <v>12.68</v>
      </c>
      <c r="EC295" s="5">
        <v>12.68</v>
      </c>
      <c r="ED295" s="5">
        <v>55</v>
      </c>
      <c r="EE295">
        <v>8314646286</v>
      </c>
      <c r="EF295" t="s">
        <v>148</v>
      </c>
      <c r="EG295" t="s">
        <v>2109</v>
      </c>
      <c r="EH295">
        <v>0</v>
      </c>
    </row>
    <row r="296" spans="1:138" ht="15" customHeight="1" x14ac:dyDescent="0.35">
      <c r="A296" t="s">
        <v>23677</v>
      </c>
      <c r="B296" t="s">
        <v>157</v>
      </c>
      <c r="C296" s="1">
        <v>44091.593027199073</v>
      </c>
      <c r="D296" s="1">
        <v>44119</v>
      </c>
      <c r="E296" t="s">
        <v>579</v>
      </c>
      <c r="F296" t="s">
        <v>134</v>
      </c>
      <c r="G296" t="s">
        <v>135</v>
      </c>
      <c r="H296" t="s">
        <v>136</v>
      </c>
      <c r="I296" t="s">
        <v>11322</v>
      </c>
      <c r="J296" t="s">
        <v>11323</v>
      </c>
      <c r="K296" t="s">
        <v>11324</v>
      </c>
      <c r="M296" t="s">
        <v>11100</v>
      </c>
      <c r="N296" t="s">
        <v>416</v>
      </c>
      <c r="O296" s="4">
        <v>85395</v>
      </c>
      <c r="P296" t="s">
        <v>140</v>
      </c>
      <c r="R296">
        <v>16233741167</v>
      </c>
      <c r="T296">
        <v>115115</v>
      </c>
      <c r="U296" t="s">
        <v>11325</v>
      </c>
      <c r="V296" t="s">
        <v>1798</v>
      </c>
      <c r="X296" t="s">
        <v>429</v>
      </c>
      <c r="Y296" t="s">
        <v>11326</v>
      </c>
      <c r="AA296" t="s">
        <v>11327</v>
      </c>
      <c r="AB296" t="s">
        <v>416</v>
      </c>
      <c r="AC296" s="4">
        <v>85395</v>
      </c>
      <c r="AD296" t="s">
        <v>140</v>
      </c>
      <c r="AF296">
        <v>16233741167</v>
      </c>
      <c r="AH296" t="s">
        <v>11328</v>
      </c>
      <c r="AI296" t="s">
        <v>226</v>
      </c>
      <c r="AJ296" t="s">
        <v>6368</v>
      </c>
      <c r="AK296" t="s">
        <v>1147</v>
      </c>
      <c r="AM296" t="s">
        <v>6369</v>
      </c>
      <c r="AN296" t="s">
        <v>6370</v>
      </c>
      <c r="AO296" t="s">
        <v>6371</v>
      </c>
      <c r="AP296" t="s">
        <v>395</v>
      </c>
      <c r="AQ296" s="4">
        <v>92618</v>
      </c>
      <c r="AR296" t="s">
        <v>140</v>
      </c>
      <c r="AT296">
        <v>19498852253</v>
      </c>
      <c r="AV296" t="s">
        <v>6372</v>
      </c>
      <c r="AW296" t="s">
        <v>6373</v>
      </c>
      <c r="AX296" t="s">
        <v>395</v>
      </c>
      <c r="AY296" t="s">
        <v>408</v>
      </c>
      <c r="AZ296" t="s">
        <v>175</v>
      </c>
      <c r="BA296" t="s">
        <v>176</v>
      </c>
      <c r="BB296" t="s">
        <v>134</v>
      </c>
      <c r="BC296" t="s">
        <v>134</v>
      </c>
      <c r="BD296" t="s">
        <v>134</v>
      </c>
      <c r="BE296" t="s">
        <v>134</v>
      </c>
      <c r="BF296" t="s">
        <v>134</v>
      </c>
      <c r="BG296" t="s">
        <v>134</v>
      </c>
      <c r="BH296" t="s">
        <v>136</v>
      </c>
      <c r="BN296" t="s">
        <v>23678</v>
      </c>
      <c r="BO296" t="s">
        <v>7194</v>
      </c>
      <c r="BP296">
        <v>120</v>
      </c>
      <c r="BQ296">
        <v>120</v>
      </c>
      <c r="BR296">
        <v>120</v>
      </c>
      <c r="BS296" s="1">
        <v>44146</v>
      </c>
      <c r="BT296" s="1">
        <v>44297</v>
      </c>
      <c r="BU296" s="1">
        <v>44146</v>
      </c>
      <c r="BV296" s="1">
        <v>44297</v>
      </c>
      <c r="BW296" t="s">
        <v>136</v>
      </c>
      <c r="BX296">
        <v>35</v>
      </c>
      <c r="BY296">
        <v>0</v>
      </c>
      <c r="BZ296">
        <v>7</v>
      </c>
      <c r="CA296">
        <v>7</v>
      </c>
      <c r="CB296">
        <v>7</v>
      </c>
      <c r="CC296">
        <v>7</v>
      </c>
      <c r="CD296">
        <v>7</v>
      </c>
      <c r="CE296">
        <v>0</v>
      </c>
      <c r="CF296" t="str">
        <f>"7:30 AM"</f>
        <v>7:30 AM</v>
      </c>
      <c r="CG296" t="str">
        <f>"3:00 PM"</f>
        <v>3:00 PM</v>
      </c>
      <c r="CH296" s="5">
        <v>12.91</v>
      </c>
      <c r="CI296" t="s">
        <v>146</v>
      </c>
      <c r="CL296" t="s">
        <v>134</v>
      </c>
      <c r="CM296" t="s">
        <v>147</v>
      </c>
      <c r="CN296" t="s">
        <v>148</v>
      </c>
      <c r="CO296" t="s">
        <v>12838</v>
      </c>
      <c r="CP296" t="s">
        <v>149</v>
      </c>
      <c r="CQ296">
        <v>1</v>
      </c>
      <c r="CR296">
        <v>0</v>
      </c>
      <c r="CS296" t="s">
        <v>136</v>
      </c>
      <c r="CT296" t="s">
        <v>136</v>
      </c>
      <c r="CU296" t="s">
        <v>136</v>
      </c>
      <c r="CV296" t="s">
        <v>134</v>
      </c>
      <c r="CW296" t="s">
        <v>134</v>
      </c>
      <c r="CX296">
        <v>50</v>
      </c>
      <c r="CY296" t="s">
        <v>134</v>
      </c>
      <c r="CZ296" t="s">
        <v>134</v>
      </c>
      <c r="DA296" t="s">
        <v>134</v>
      </c>
      <c r="DB296" t="s">
        <v>134</v>
      </c>
      <c r="DC296" t="s">
        <v>134</v>
      </c>
      <c r="DD296" t="s">
        <v>136</v>
      </c>
      <c r="DF296" t="s">
        <v>7196</v>
      </c>
      <c r="DG296" t="s">
        <v>23679</v>
      </c>
      <c r="DH296" t="s">
        <v>23680</v>
      </c>
      <c r="DI296" t="s">
        <v>416</v>
      </c>
      <c r="DJ296" s="4">
        <v>85256</v>
      </c>
      <c r="DK296" t="s">
        <v>1176</v>
      </c>
      <c r="DL296" t="s">
        <v>134</v>
      </c>
      <c r="DM296">
        <v>5</v>
      </c>
      <c r="DN296" t="s">
        <v>23681</v>
      </c>
      <c r="DO296" t="s">
        <v>1168</v>
      </c>
      <c r="DP296" t="s">
        <v>416</v>
      </c>
      <c r="DQ296" t="str">
        <f>"85029"</f>
        <v>85029</v>
      </c>
      <c r="DR296" t="s">
        <v>1176</v>
      </c>
      <c r="DS296" t="s">
        <v>3273</v>
      </c>
      <c r="DT296">
        <v>16</v>
      </c>
      <c r="DU296">
        <v>96</v>
      </c>
      <c r="DV296" t="s">
        <v>134</v>
      </c>
      <c r="DW296" t="s">
        <v>134</v>
      </c>
      <c r="DX296" t="s">
        <v>134</v>
      </c>
      <c r="DY296" t="s">
        <v>134</v>
      </c>
      <c r="DZ296">
        <v>6</v>
      </c>
      <c r="EA296" t="s">
        <v>134</v>
      </c>
      <c r="EB296" s="5">
        <v>12.68</v>
      </c>
      <c r="EC296" s="5">
        <v>12.68</v>
      </c>
      <c r="ED296" s="5">
        <v>55</v>
      </c>
      <c r="EE296">
        <v>16233741167</v>
      </c>
      <c r="EF296" t="s">
        <v>11328</v>
      </c>
      <c r="EG296" t="s">
        <v>148</v>
      </c>
      <c r="EH296">
        <v>5</v>
      </c>
    </row>
    <row r="297" spans="1:138" ht="15" customHeight="1" x14ac:dyDescent="0.35">
      <c r="A297" t="s">
        <v>19455</v>
      </c>
      <c r="B297" t="s">
        <v>157</v>
      </c>
      <c r="C297" s="1">
        <v>44090.601203356484</v>
      </c>
      <c r="D297" s="1">
        <v>44119</v>
      </c>
      <c r="E297" t="s">
        <v>133</v>
      </c>
      <c r="F297" t="s">
        <v>136</v>
      </c>
      <c r="G297" t="s">
        <v>135</v>
      </c>
      <c r="H297" t="s">
        <v>136</v>
      </c>
      <c r="I297" t="s">
        <v>19456</v>
      </c>
      <c r="K297" t="s">
        <v>19457</v>
      </c>
      <c r="M297" t="s">
        <v>5442</v>
      </c>
      <c r="N297" t="s">
        <v>246</v>
      </c>
      <c r="O297" s="4">
        <v>70548</v>
      </c>
      <c r="P297" t="s">
        <v>140</v>
      </c>
      <c r="R297">
        <v>13376544997</v>
      </c>
      <c r="T297">
        <v>112512</v>
      </c>
      <c r="U297" t="s">
        <v>19458</v>
      </c>
      <c r="V297" t="s">
        <v>6726</v>
      </c>
      <c r="X297" t="s">
        <v>164</v>
      </c>
      <c r="Y297" t="s">
        <v>19457</v>
      </c>
      <c r="AA297" t="s">
        <v>5442</v>
      </c>
      <c r="AB297" t="s">
        <v>246</v>
      </c>
      <c r="AC297" s="4">
        <v>70548</v>
      </c>
      <c r="AD297" t="s">
        <v>140</v>
      </c>
      <c r="AF297">
        <v>13376544997</v>
      </c>
      <c r="AH297" t="s">
        <v>19459</v>
      </c>
      <c r="AI297" t="s">
        <v>168</v>
      </c>
      <c r="AJ297" t="s">
        <v>1977</v>
      </c>
      <c r="AK297" t="s">
        <v>1978</v>
      </c>
      <c r="AL297" t="s">
        <v>1979</v>
      </c>
      <c r="AM297" t="s">
        <v>1980</v>
      </c>
      <c r="AN297" t="s">
        <v>1981</v>
      </c>
      <c r="AO297" t="s">
        <v>1982</v>
      </c>
      <c r="AP297" t="s">
        <v>246</v>
      </c>
      <c r="AQ297" s="4">
        <v>70754</v>
      </c>
      <c r="AR297" t="s">
        <v>140</v>
      </c>
      <c r="AT297">
        <v>12256863033</v>
      </c>
      <c r="AV297" t="s">
        <v>1983</v>
      </c>
      <c r="AW297" t="s">
        <v>1984</v>
      </c>
      <c r="AZ297" t="s">
        <v>334</v>
      </c>
      <c r="BA297" t="s">
        <v>335</v>
      </c>
      <c r="BB297" t="s">
        <v>136</v>
      </c>
      <c r="BC297" t="s">
        <v>136</v>
      </c>
      <c r="BD297" t="s">
        <v>148</v>
      </c>
      <c r="BE297" t="s">
        <v>136</v>
      </c>
      <c r="BF297" t="s">
        <v>136</v>
      </c>
      <c r="BG297" t="s">
        <v>134</v>
      </c>
      <c r="BH297" t="s">
        <v>136</v>
      </c>
      <c r="BN297" t="s">
        <v>19460</v>
      </c>
      <c r="BO297" t="s">
        <v>905</v>
      </c>
      <c r="BP297">
        <v>4</v>
      </c>
      <c r="BQ297">
        <v>4</v>
      </c>
      <c r="BR297">
        <v>4</v>
      </c>
      <c r="BS297" s="1">
        <v>44150</v>
      </c>
      <c r="BT297" s="1">
        <v>44423</v>
      </c>
      <c r="BU297" s="1">
        <v>44150</v>
      </c>
      <c r="BV297" s="1">
        <v>44423</v>
      </c>
      <c r="BW297" t="s">
        <v>136</v>
      </c>
      <c r="BX297">
        <v>35</v>
      </c>
      <c r="BY297">
        <v>0</v>
      </c>
      <c r="BZ297">
        <v>6</v>
      </c>
      <c r="CA297">
        <v>6</v>
      </c>
      <c r="CB297">
        <v>6</v>
      </c>
      <c r="CC297">
        <v>6</v>
      </c>
      <c r="CD297">
        <v>6</v>
      </c>
      <c r="CE297">
        <v>5</v>
      </c>
      <c r="CF297" t="str">
        <f>"7:00 AM"</f>
        <v>7:00 AM</v>
      </c>
      <c r="CG297" t="str">
        <f>"1:00 PM"</f>
        <v>1:00 PM</v>
      </c>
      <c r="CH297" s="5">
        <v>11.83</v>
      </c>
      <c r="CI297" t="s">
        <v>146</v>
      </c>
      <c r="CJ297">
        <v>0</v>
      </c>
      <c r="CK297" t="s">
        <v>5947</v>
      </c>
      <c r="CL297" t="s">
        <v>134</v>
      </c>
      <c r="CM297" t="s">
        <v>312</v>
      </c>
      <c r="CN297" t="s">
        <v>148</v>
      </c>
      <c r="CO297" s="2" t="s">
        <v>1986</v>
      </c>
      <c r="CP297" t="s">
        <v>149</v>
      </c>
      <c r="CQ297">
        <v>0</v>
      </c>
      <c r="CR297">
        <v>0</v>
      </c>
      <c r="CS297" t="s">
        <v>136</v>
      </c>
      <c r="CT297" t="s">
        <v>136</v>
      </c>
      <c r="CU297" t="s">
        <v>136</v>
      </c>
      <c r="CV297" t="s">
        <v>134</v>
      </c>
      <c r="CW297" t="s">
        <v>134</v>
      </c>
      <c r="CX297">
        <v>50</v>
      </c>
      <c r="CY297" t="s">
        <v>134</v>
      </c>
      <c r="CZ297" t="s">
        <v>134</v>
      </c>
      <c r="DA297" t="s">
        <v>134</v>
      </c>
      <c r="DB297" t="s">
        <v>134</v>
      </c>
      <c r="DC297" t="s">
        <v>134</v>
      </c>
      <c r="DD297" t="s">
        <v>136</v>
      </c>
      <c r="DF297" t="s">
        <v>2346</v>
      </c>
      <c r="DG297" t="s">
        <v>19461</v>
      </c>
      <c r="DH297" t="s">
        <v>5442</v>
      </c>
      <c r="DI297" t="s">
        <v>246</v>
      </c>
      <c r="DJ297" s="4">
        <v>70548</v>
      </c>
      <c r="DK297" t="s">
        <v>3166</v>
      </c>
      <c r="DL297" t="s">
        <v>136</v>
      </c>
      <c r="DM297">
        <v>1</v>
      </c>
      <c r="DN297" t="s">
        <v>19461</v>
      </c>
      <c r="DO297" t="s">
        <v>5442</v>
      </c>
      <c r="DP297" t="s">
        <v>246</v>
      </c>
      <c r="DQ297" t="str">
        <f>"70548"</f>
        <v>70548</v>
      </c>
      <c r="DR297" t="s">
        <v>3166</v>
      </c>
      <c r="DS297" t="s">
        <v>19462</v>
      </c>
      <c r="DT297">
        <v>1</v>
      </c>
      <c r="DU297">
        <v>5</v>
      </c>
      <c r="DV297" t="s">
        <v>134</v>
      </c>
      <c r="DW297" t="s">
        <v>134</v>
      </c>
      <c r="DX297" t="s">
        <v>134</v>
      </c>
      <c r="DY297" t="s">
        <v>136</v>
      </c>
      <c r="DZ297">
        <v>1</v>
      </c>
      <c r="EA297" t="s">
        <v>136</v>
      </c>
      <c r="EC297" s="5">
        <v>12.68</v>
      </c>
      <c r="ED297" s="5">
        <v>55</v>
      </c>
      <c r="EE297">
        <v>13376544997</v>
      </c>
      <c r="EF297" t="s">
        <v>19459</v>
      </c>
      <c r="EG297" t="s">
        <v>271</v>
      </c>
      <c r="EH297">
        <v>2</v>
      </c>
    </row>
    <row r="298" spans="1:138" ht="15" customHeight="1" x14ac:dyDescent="0.35">
      <c r="A298" t="s">
        <v>6106</v>
      </c>
      <c r="B298" t="s">
        <v>157</v>
      </c>
      <c r="C298" s="1">
        <v>44099.568679861113</v>
      </c>
      <c r="D298" s="1">
        <v>44119</v>
      </c>
      <c r="E298" t="s">
        <v>133</v>
      </c>
      <c r="F298" t="s">
        <v>134</v>
      </c>
      <c r="G298" t="s">
        <v>135</v>
      </c>
      <c r="H298" t="s">
        <v>136</v>
      </c>
      <c r="I298" t="s">
        <v>6107</v>
      </c>
      <c r="K298" t="s">
        <v>6108</v>
      </c>
      <c r="M298" t="s">
        <v>209</v>
      </c>
      <c r="N298" t="s">
        <v>139</v>
      </c>
      <c r="O298" s="4">
        <v>33935</v>
      </c>
      <c r="P298" t="s">
        <v>140</v>
      </c>
      <c r="R298">
        <v>18636730159</v>
      </c>
      <c r="T298">
        <v>115115</v>
      </c>
      <c r="U298" t="s">
        <v>6109</v>
      </c>
      <c r="V298" t="s">
        <v>1437</v>
      </c>
      <c r="X298" t="s">
        <v>164</v>
      </c>
      <c r="Y298" t="s">
        <v>6108</v>
      </c>
      <c r="AA298" t="s">
        <v>209</v>
      </c>
      <c r="AB298" t="s">
        <v>139</v>
      </c>
      <c r="AC298" s="4">
        <v>33935</v>
      </c>
      <c r="AD298" t="s">
        <v>140</v>
      </c>
      <c r="AF298">
        <v>18636730159</v>
      </c>
      <c r="AH298" t="s">
        <v>6110</v>
      </c>
      <c r="AI298" t="s">
        <v>226</v>
      </c>
      <c r="AJ298" t="s">
        <v>481</v>
      </c>
      <c r="AK298" t="s">
        <v>482</v>
      </c>
      <c r="AL298" t="s">
        <v>483</v>
      </c>
      <c r="AM298" t="s">
        <v>484</v>
      </c>
      <c r="AO298" t="s">
        <v>485</v>
      </c>
      <c r="AP298" t="s">
        <v>139</v>
      </c>
      <c r="AQ298" s="4">
        <v>33825</v>
      </c>
      <c r="AR298" t="s">
        <v>140</v>
      </c>
      <c r="AT298">
        <v>18632019211</v>
      </c>
      <c r="AV298" t="s">
        <v>487</v>
      </c>
      <c r="AW298" t="s">
        <v>488</v>
      </c>
      <c r="AX298" t="s">
        <v>139</v>
      </c>
      <c r="AY298" t="s">
        <v>489</v>
      </c>
      <c r="AZ298" t="s">
        <v>175</v>
      </c>
      <c r="BA298" t="s">
        <v>176</v>
      </c>
      <c r="BB298" t="s">
        <v>134</v>
      </c>
      <c r="BC298" t="s">
        <v>134</v>
      </c>
      <c r="BD298" t="s">
        <v>134</v>
      </c>
      <c r="BE298" t="s">
        <v>134</v>
      </c>
      <c r="BF298" t="s">
        <v>136</v>
      </c>
      <c r="BG298" t="s">
        <v>134</v>
      </c>
      <c r="BH298" t="s">
        <v>136</v>
      </c>
      <c r="BI298" t="s">
        <v>148</v>
      </c>
      <c r="BJ298" t="s">
        <v>148</v>
      </c>
      <c r="BK298" t="s">
        <v>148</v>
      </c>
      <c r="BN298" t="s">
        <v>6111</v>
      </c>
      <c r="BO298" t="s">
        <v>176</v>
      </c>
      <c r="BP298">
        <v>40</v>
      </c>
      <c r="BQ298">
        <v>40</v>
      </c>
      <c r="BR298">
        <v>40</v>
      </c>
      <c r="BS298" s="1">
        <v>44150</v>
      </c>
      <c r="BT298" s="1">
        <v>44352</v>
      </c>
      <c r="BU298" s="1">
        <v>44150</v>
      </c>
      <c r="BV298" s="1">
        <v>44352</v>
      </c>
      <c r="BW298" t="s">
        <v>136</v>
      </c>
      <c r="BX298">
        <v>36</v>
      </c>
      <c r="BY298">
        <v>0</v>
      </c>
      <c r="BZ298">
        <v>6</v>
      </c>
      <c r="CA298">
        <v>6</v>
      </c>
      <c r="CB298">
        <v>6</v>
      </c>
      <c r="CC298">
        <v>6</v>
      </c>
      <c r="CD298">
        <v>6</v>
      </c>
      <c r="CE298">
        <v>6</v>
      </c>
      <c r="CF298" t="str">
        <f>"7:00 AM"</f>
        <v>7:00 AM</v>
      </c>
      <c r="CG298" t="str">
        <f>"8:00 PM"</f>
        <v>8:00 PM</v>
      </c>
      <c r="CH298" s="5">
        <v>11.71</v>
      </c>
      <c r="CI298" t="s">
        <v>146</v>
      </c>
      <c r="CL298" t="s">
        <v>134</v>
      </c>
      <c r="CM298" t="s">
        <v>147</v>
      </c>
      <c r="CN298" t="s">
        <v>148</v>
      </c>
      <c r="CO298" t="s">
        <v>492</v>
      </c>
      <c r="CP298" t="s">
        <v>149</v>
      </c>
      <c r="CQ298">
        <v>0</v>
      </c>
      <c r="CR298">
        <v>0</v>
      </c>
      <c r="CS298" t="s">
        <v>136</v>
      </c>
      <c r="CT298" t="s">
        <v>136</v>
      </c>
      <c r="CU298" t="s">
        <v>134</v>
      </c>
      <c r="CV298" t="s">
        <v>134</v>
      </c>
      <c r="CW298" t="s">
        <v>134</v>
      </c>
      <c r="CX298">
        <v>100</v>
      </c>
      <c r="CY298" t="s">
        <v>134</v>
      </c>
      <c r="CZ298" t="s">
        <v>134</v>
      </c>
      <c r="DA298" t="s">
        <v>134</v>
      </c>
      <c r="DB298" t="s">
        <v>134</v>
      </c>
      <c r="DC298" t="s">
        <v>134</v>
      </c>
      <c r="DD298" t="s">
        <v>136</v>
      </c>
      <c r="DF298" t="s">
        <v>967</v>
      </c>
      <c r="DG298" t="s">
        <v>2335</v>
      </c>
      <c r="DH298" t="s">
        <v>520</v>
      </c>
      <c r="DI298" t="s">
        <v>139</v>
      </c>
      <c r="DJ298" s="4">
        <v>34266</v>
      </c>
      <c r="DK298" t="s">
        <v>521</v>
      </c>
      <c r="DL298" t="s">
        <v>134</v>
      </c>
      <c r="DM298">
        <v>26</v>
      </c>
      <c r="DN298" t="s">
        <v>6112</v>
      </c>
      <c r="DO298" t="s">
        <v>209</v>
      </c>
      <c r="DP298" t="s">
        <v>139</v>
      </c>
      <c r="DQ298" t="str">
        <f>"33935"</f>
        <v>33935</v>
      </c>
      <c r="DR298" t="s">
        <v>210</v>
      </c>
      <c r="DS298" t="s">
        <v>680</v>
      </c>
      <c r="DT298">
        <v>8</v>
      </c>
      <c r="DU298">
        <v>41</v>
      </c>
      <c r="DV298" t="s">
        <v>136</v>
      </c>
      <c r="DW298" t="s">
        <v>134</v>
      </c>
      <c r="DX298" t="s">
        <v>134</v>
      </c>
      <c r="DY298" t="s">
        <v>136</v>
      </c>
      <c r="DZ298">
        <v>1</v>
      </c>
      <c r="EA298" t="s">
        <v>136</v>
      </c>
      <c r="EB298" s="5">
        <v>12.68</v>
      </c>
      <c r="EC298" s="5">
        <v>12.68</v>
      </c>
      <c r="ED298" s="5">
        <v>55</v>
      </c>
      <c r="EE298">
        <v>18636730159</v>
      </c>
      <c r="EF298" t="s">
        <v>6110</v>
      </c>
      <c r="EG298" t="s">
        <v>148</v>
      </c>
      <c r="EH298">
        <v>4</v>
      </c>
    </row>
    <row r="299" spans="1:138" ht="15" customHeight="1" x14ac:dyDescent="0.35">
      <c r="A299" t="s">
        <v>13805</v>
      </c>
      <c r="B299" t="s">
        <v>157</v>
      </c>
      <c r="C299" s="1">
        <v>44089.558735995372</v>
      </c>
      <c r="D299" s="1">
        <v>44119</v>
      </c>
      <c r="E299" t="s">
        <v>579</v>
      </c>
      <c r="F299" t="s">
        <v>136</v>
      </c>
      <c r="G299" t="s">
        <v>135</v>
      </c>
      <c r="H299" t="s">
        <v>136</v>
      </c>
      <c r="I299" t="s">
        <v>13806</v>
      </c>
      <c r="K299" t="s">
        <v>13807</v>
      </c>
      <c r="L299" t="s">
        <v>13808</v>
      </c>
      <c r="M299" t="s">
        <v>7472</v>
      </c>
      <c r="N299" t="s">
        <v>584</v>
      </c>
      <c r="O299" s="4">
        <v>84036</v>
      </c>
      <c r="P299" t="s">
        <v>140</v>
      </c>
      <c r="R299">
        <v>14356400898</v>
      </c>
      <c r="T299">
        <v>112410</v>
      </c>
      <c r="U299" t="s">
        <v>13809</v>
      </c>
      <c r="V299" t="s">
        <v>13810</v>
      </c>
      <c r="X299" t="s">
        <v>164</v>
      </c>
      <c r="Y299" t="s">
        <v>13807</v>
      </c>
      <c r="AA299" t="s">
        <v>7472</v>
      </c>
      <c r="AB299" t="s">
        <v>584</v>
      </c>
      <c r="AC299" s="4">
        <v>84036</v>
      </c>
      <c r="AD299" t="s">
        <v>140</v>
      </c>
      <c r="AF299">
        <v>14356400898</v>
      </c>
      <c r="AH299" t="s">
        <v>13811</v>
      </c>
      <c r="AI299" t="s">
        <v>168</v>
      </c>
      <c r="AJ299" t="s">
        <v>588</v>
      </c>
      <c r="AK299" t="s">
        <v>589</v>
      </c>
      <c r="AM299" t="s">
        <v>590</v>
      </c>
      <c r="AO299" t="s">
        <v>591</v>
      </c>
      <c r="AP299" t="s">
        <v>592</v>
      </c>
      <c r="AQ299" s="4">
        <v>82601</v>
      </c>
      <c r="AR299" t="s">
        <v>140</v>
      </c>
      <c r="AT299">
        <v>13074722105</v>
      </c>
      <c r="AV299" t="s">
        <v>593</v>
      </c>
      <c r="AW299" t="s">
        <v>594</v>
      </c>
      <c r="AZ299" t="s">
        <v>334</v>
      </c>
      <c r="BA299" t="s">
        <v>335</v>
      </c>
      <c r="BB299" t="s">
        <v>136</v>
      </c>
      <c r="BC299" t="s">
        <v>136</v>
      </c>
      <c r="BD299" t="s">
        <v>148</v>
      </c>
      <c r="BE299" t="s">
        <v>136</v>
      </c>
      <c r="BF299" t="s">
        <v>136</v>
      </c>
      <c r="BG299" t="s">
        <v>134</v>
      </c>
      <c r="BH299" t="s">
        <v>136</v>
      </c>
      <c r="BN299" t="s">
        <v>13812</v>
      </c>
      <c r="BO299" t="s">
        <v>596</v>
      </c>
      <c r="BP299">
        <v>4</v>
      </c>
      <c r="BQ299">
        <v>3</v>
      </c>
      <c r="BR299">
        <v>3</v>
      </c>
      <c r="BS299" s="1">
        <v>44166</v>
      </c>
      <c r="BT299" s="1">
        <v>44286</v>
      </c>
      <c r="BU299" s="1">
        <v>44166</v>
      </c>
      <c r="BV299" s="1">
        <v>44286</v>
      </c>
      <c r="BW299" t="s">
        <v>134</v>
      </c>
      <c r="CH299" s="5">
        <v>1682.33</v>
      </c>
      <c r="CI299" t="s">
        <v>597</v>
      </c>
      <c r="CJ299">
        <v>0</v>
      </c>
      <c r="CK299" t="s">
        <v>599</v>
      </c>
      <c r="CL299" t="s">
        <v>136</v>
      </c>
      <c r="CM299" t="s">
        <v>354</v>
      </c>
      <c r="CN299" t="s">
        <v>599</v>
      </c>
      <c r="CO299" t="s">
        <v>2225</v>
      </c>
      <c r="CP299" t="s">
        <v>149</v>
      </c>
      <c r="CQ299">
        <v>6</v>
      </c>
      <c r="CR299">
        <v>0</v>
      </c>
      <c r="CS299" t="s">
        <v>136</v>
      </c>
      <c r="CT299" t="s">
        <v>134</v>
      </c>
      <c r="CU299" t="s">
        <v>136</v>
      </c>
      <c r="CV299" t="s">
        <v>136</v>
      </c>
      <c r="CW299" t="s">
        <v>134</v>
      </c>
      <c r="CX299">
        <v>50</v>
      </c>
      <c r="CY299" t="s">
        <v>134</v>
      </c>
      <c r="CZ299" t="s">
        <v>136</v>
      </c>
      <c r="DA299" t="s">
        <v>134</v>
      </c>
      <c r="DB299" t="s">
        <v>136</v>
      </c>
      <c r="DC299" t="s">
        <v>136</v>
      </c>
      <c r="DD299" t="s">
        <v>136</v>
      </c>
      <c r="DF299" t="s">
        <v>2226</v>
      </c>
      <c r="DG299" t="s">
        <v>13813</v>
      </c>
      <c r="DH299" t="s">
        <v>7472</v>
      </c>
      <c r="DI299" t="s">
        <v>584</v>
      </c>
      <c r="DJ299" s="4">
        <v>84036</v>
      </c>
      <c r="DK299" t="s">
        <v>656</v>
      </c>
      <c r="DL299" t="s">
        <v>136</v>
      </c>
      <c r="DM299">
        <v>1</v>
      </c>
      <c r="DN299" t="s">
        <v>13807</v>
      </c>
      <c r="DO299" t="s">
        <v>7472</v>
      </c>
      <c r="DP299" t="s">
        <v>584</v>
      </c>
      <c r="DQ299" t="str">
        <f>"84036"</f>
        <v>84036</v>
      </c>
      <c r="DR299" t="s">
        <v>656</v>
      </c>
      <c r="DS299" t="s">
        <v>605</v>
      </c>
      <c r="DT299">
        <v>4</v>
      </c>
      <c r="DU299">
        <v>8</v>
      </c>
      <c r="DV299" t="s">
        <v>136</v>
      </c>
      <c r="DW299" t="s">
        <v>136</v>
      </c>
      <c r="DX299" t="s">
        <v>134</v>
      </c>
      <c r="DY299" t="s">
        <v>136</v>
      </c>
      <c r="DZ299">
        <v>1</v>
      </c>
      <c r="EA299" t="s">
        <v>136</v>
      </c>
      <c r="EC299" s="5">
        <v>12.68</v>
      </c>
      <c r="ED299" s="5">
        <v>55</v>
      </c>
      <c r="EE299">
        <v>13074722105</v>
      </c>
      <c r="EF299" t="s">
        <v>593</v>
      </c>
      <c r="EG299" t="s">
        <v>148</v>
      </c>
      <c r="EH299">
        <v>0</v>
      </c>
    </row>
    <row r="300" spans="1:138" ht="15" customHeight="1" x14ac:dyDescent="0.35">
      <c r="A300" t="s">
        <v>14614</v>
      </c>
      <c r="B300" t="s">
        <v>157</v>
      </c>
      <c r="C300" s="1">
        <v>44091.643689467594</v>
      </c>
      <c r="D300" s="1">
        <v>44119</v>
      </c>
      <c r="E300" t="s">
        <v>133</v>
      </c>
      <c r="F300" t="s">
        <v>136</v>
      </c>
      <c r="G300" t="s">
        <v>135</v>
      </c>
      <c r="H300" t="s">
        <v>136</v>
      </c>
      <c r="I300" t="s">
        <v>14615</v>
      </c>
      <c r="K300" t="s">
        <v>14616</v>
      </c>
      <c r="M300" t="s">
        <v>6079</v>
      </c>
      <c r="N300" t="s">
        <v>720</v>
      </c>
      <c r="O300" s="4">
        <v>38957</v>
      </c>
      <c r="P300" t="s">
        <v>140</v>
      </c>
      <c r="R300">
        <v>17314131856</v>
      </c>
      <c r="T300">
        <v>1111</v>
      </c>
      <c r="U300" t="s">
        <v>11056</v>
      </c>
      <c r="V300" t="s">
        <v>839</v>
      </c>
      <c r="X300" t="s">
        <v>429</v>
      </c>
      <c r="Y300" t="s">
        <v>14616</v>
      </c>
      <c r="AA300" t="s">
        <v>6079</v>
      </c>
      <c r="AB300" t="s">
        <v>720</v>
      </c>
      <c r="AC300" s="4">
        <v>38957</v>
      </c>
      <c r="AD300" t="s">
        <v>140</v>
      </c>
      <c r="AF300">
        <v>17314131856</v>
      </c>
      <c r="AH300" t="s">
        <v>14617</v>
      </c>
      <c r="AI300" t="s">
        <v>168</v>
      </c>
      <c r="AJ300" t="s">
        <v>725</v>
      </c>
      <c r="AK300" t="s">
        <v>2767</v>
      </c>
      <c r="AL300" t="s">
        <v>2768</v>
      </c>
      <c r="AM300" t="s">
        <v>728</v>
      </c>
      <c r="AN300" t="s">
        <v>729</v>
      </c>
      <c r="AO300" t="s">
        <v>730</v>
      </c>
      <c r="AP300" t="s">
        <v>720</v>
      </c>
      <c r="AQ300" s="4">
        <v>38930</v>
      </c>
      <c r="AR300" t="s">
        <v>140</v>
      </c>
      <c r="AT300">
        <v>16623854219</v>
      </c>
      <c r="AV300" t="s">
        <v>2769</v>
      </c>
      <c r="AW300" t="s">
        <v>732</v>
      </c>
      <c r="AZ300" t="s">
        <v>821</v>
      </c>
      <c r="BA300" t="s">
        <v>822</v>
      </c>
      <c r="BB300" t="s">
        <v>136</v>
      </c>
      <c r="BC300" t="s">
        <v>136</v>
      </c>
      <c r="BD300" t="s">
        <v>148</v>
      </c>
      <c r="BE300" t="s">
        <v>136</v>
      </c>
      <c r="BF300" t="s">
        <v>136</v>
      </c>
      <c r="BG300" t="s">
        <v>134</v>
      </c>
      <c r="BH300" t="s">
        <v>136</v>
      </c>
      <c r="BN300" t="s">
        <v>14618</v>
      </c>
      <c r="BO300" t="s">
        <v>734</v>
      </c>
      <c r="BP300">
        <v>3</v>
      </c>
      <c r="BQ300">
        <v>3</v>
      </c>
      <c r="BR300">
        <v>3</v>
      </c>
      <c r="BS300" s="1">
        <v>44150</v>
      </c>
      <c r="BT300" s="1">
        <v>44242</v>
      </c>
      <c r="BU300" s="1">
        <v>44150</v>
      </c>
      <c r="BV300" s="1">
        <v>44242</v>
      </c>
      <c r="BW300" t="s">
        <v>136</v>
      </c>
      <c r="BX300">
        <v>39.96</v>
      </c>
      <c r="BY300">
        <v>0</v>
      </c>
      <c r="BZ300">
        <v>6.66</v>
      </c>
      <c r="CA300">
        <v>6.66</v>
      </c>
      <c r="CB300">
        <v>6.66</v>
      </c>
      <c r="CC300">
        <v>6.66</v>
      </c>
      <c r="CD300">
        <v>6.66</v>
      </c>
      <c r="CE300">
        <v>6.66</v>
      </c>
      <c r="CF300" t="str">
        <f>"8:00 AM"</f>
        <v>8:00 AM</v>
      </c>
      <c r="CG300" t="str">
        <f>"2:40 PM"</f>
        <v>2:40 PM</v>
      </c>
      <c r="CH300" s="5">
        <v>11.83</v>
      </c>
      <c r="CI300" t="s">
        <v>146</v>
      </c>
      <c r="CL300" t="s">
        <v>134</v>
      </c>
      <c r="CM300" t="s">
        <v>147</v>
      </c>
      <c r="CN300" t="s">
        <v>148</v>
      </c>
      <c r="CO300" t="s">
        <v>14619</v>
      </c>
      <c r="CP300" t="s">
        <v>149</v>
      </c>
      <c r="CQ300">
        <v>3</v>
      </c>
      <c r="CR300">
        <v>0</v>
      </c>
      <c r="CS300" t="s">
        <v>136</v>
      </c>
      <c r="CT300" t="s">
        <v>134</v>
      </c>
      <c r="CU300" t="s">
        <v>136</v>
      </c>
      <c r="CV300" t="s">
        <v>134</v>
      </c>
      <c r="CW300" t="s">
        <v>136</v>
      </c>
      <c r="CY300" t="s">
        <v>136</v>
      </c>
      <c r="CZ300" t="s">
        <v>136</v>
      </c>
      <c r="DA300" t="s">
        <v>136</v>
      </c>
      <c r="DB300" t="s">
        <v>136</v>
      </c>
      <c r="DC300" t="s">
        <v>136</v>
      </c>
      <c r="DD300" t="s">
        <v>136</v>
      </c>
      <c r="DF300" t="s">
        <v>14620</v>
      </c>
      <c r="DG300" t="s">
        <v>14621</v>
      </c>
      <c r="DH300" t="s">
        <v>1040</v>
      </c>
      <c r="DI300" t="s">
        <v>720</v>
      </c>
      <c r="DJ300" s="4">
        <v>38921</v>
      </c>
      <c r="DK300" t="s">
        <v>1247</v>
      </c>
      <c r="DL300" t="s">
        <v>136</v>
      </c>
      <c r="DM300">
        <v>1</v>
      </c>
      <c r="DN300" t="s">
        <v>14621</v>
      </c>
      <c r="DO300" t="s">
        <v>1040</v>
      </c>
      <c r="DP300" t="s">
        <v>720</v>
      </c>
      <c r="DQ300" t="str">
        <f>"38921"</f>
        <v>38921</v>
      </c>
      <c r="DR300" t="s">
        <v>1247</v>
      </c>
      <c r="DS300" t="s">
        <v>3034</v>
      </c>
      <c r="DT300">
        <v>1</v>
      </c>
      <c r="DU300">
        <v>4</v>
      </c>
      <c r="DV300" t="s">
        <v>134</v>
      </c>
      <c r="DW300" t="s">
        <v>134</v>
      </c>
      <c r="DX300" t="s">
        <v>134</v>
      </c>
      <c r="DY300" t="s">
        <v>136</v>
      </c>
      <c r="DZ300">
        <v>1</v>
      </c>
      <c r="EA300" t="s">
        <v>136</v>
      </c>
      <c r="EC300" s="5">
        <v>12.68</v>
      </c>
      <c r="ED300" s="5">
        <v>55</v>
      </c>
      <c r="EE300">
        <v>17134131856</v>
      </c>
      <c r="EF300" t="s">
        <v>14617</v>
      </c>
      <c r="EG300" t="s">
        <v>148</v>
      </c>
      <c r="EH300">
        <v>1</v>
      </c>
    </row>
    <row r="301" spans="1:138" ht="15" customHeight="1" x14ac:dyDescent="0.35">
      <c r="A301" t="s">
        <v>25729</v>
      </c>
      <c r="B301" t="s">
        <v>157</v>
      </c>
      <c r="C301" s="1">
        <v>44103.97277025463</v>
      </c>
      <c r="D301" s="1">
        <v>44119</v>
      </c>
      <c r="E301" t="s">
        <v>133</v>
      </c>
      <c r="F301" t="s">
        <v>136</v>
      </c>
      <c r="G301" t="s">
        <v>135</v>
      </c>
      <c r="H301" t="s">
        <v>136</v>
      </c>
      <c r="I301" t="s">
        <v>25730</v>
      </c>
      <c r="K301" t="s">
        <v>25731</v>
      </c>
      <c r="M301" t="s">
        <v>25732</v>
      </c>
      <c r="N301" t="s">
        <v>221</v>
      </c>
      <c r="O301" s="4">
        <v>37357</v>
      </c>
      <c r="P301" t="s">
        <v>140</v>
      </c>
      <c r="R301">
        <v>19316352850</v>
      </c>
      <c r="T301">
        <v>11142</v>
      </c>
      <c r="U301" t="s">
        <v>25733</v>
      </c>
      <c r="V301" t="s">
        <v>25734</v>
      </c>
      <c r="X301" t="s">
        <v>143</v>
      </c>
      <c r="Y301" t="s">
        <v>25731</v>
      </c>
      <c r="AA301" t="s">
        <v>25732</v>
      </c>
      <c r="AB301" t="s">
        <v>221</v>
      </c>
      <c r="AC301" s="4">
        <v>37357</v>
      </c>
      <c r="AD301" t="s">
        <v>140</v>
      </c>
      <c r="AF301">
        <v>19316352850</v>
      </c>
      <c r="AH301" t="s">
        <v>25735</v>
      </c>
      <c r="AI301" t="s">
        <v>168</v>
      </c>
      <c r="AJ301" t="s">
        <v>4826</v>
      </c>
      <c r="AK301" t="s">
        <v>4827</v>
      </c>
      <c r="AM301" t="s">
        <v>4828</v>
      </c>
      <c r="AN301" t="s">
        <v>4829</v>
      </c>
      <c r="AO301" t="s">
        <v>4830</v>
      </c>
      <c r="AP301" t="s">
        <v>744</v>
      </c>
      <c r="AQ301" s="4">
        <v>40503</v>
      </c>
      <c r="AR301" t="s">
        <v>140</v>
      </c>
      <c r="AT301">
        <v>18592755065</v>
      </c>
      <c r="AV301" t="s">
        <v>4831</v>
      </c>
      <c r="AW301" t="s">
        <v>4832</v>
      </c>
      <c r="AZ301" t="s">
        <v>175</v>
      </c>
      <c r="BA301" t="s">
        <v>176</v>
      </c>
      <c r="BB301" t="s">
        <v>136</v>
      </c>
      <c r="BC301" t="s">
        <v>136</v>
      </c>
      <c r="BD301" t="s">
        <v>148</v>
      </c>
      <c r="BE301" t="s">
        <v>136</v>
      </c>
      <c r="BF301" t="s">
        <v>136</v>
      </c>
      <c r="BG301" t="s">
        <v>134</v>
      </c>
      <c r="BH301" t="s">
        <v>136</v>
      </c>
      <c r="BN301" t="s">
        <v>25736</v>
      </c>
      <c r="BO301" t="s">
        <v>25737</v>
      </c>
      <c r="BP301">
        <v>10</v>
      </c>
      <c r="BQ301">
        <v>10</v>
      </c>
      <c r="BR301">
        <v>10</v>
      </c>
      <c r="BS301" s="1">
        <v>44150</v>
      </c>
      <c r="BT301" s="1">
        <v>44346</v>
      </c>
      <c r="BU301" s="1">
        <v>44150</v>
      </c>
      <c r="BV301" s="1">
        <v>44346</v>
      </c>
      <c r="BW301" t="s">
        <v>136</v>
      </c>
      <c r="BX301">
        <v>40</v>
      </c>
      <c r="BY301">
        <v>0</v>
      </c>
      <c r="BZ301">
        <v>7</v>
      </c>
      <c r="CA301">
        <v>7</v>
      </c>
      <c r="CB301">
        <v>7</v>
      </c>
      <c r="CC301">
        <v>7</v>
      </c>
      <c r="CD301">
        <v>7</v>
      </c>
      <c r="CE301">
        <v>5</v>
      </c>
      <c r="CF301" t="str">
        <f>"7:00 AM"</f>
        <v>7:00 AM</v>
      </c>
      <c r="CG301" t="str">
        <f>"3:30 PM"</f>
        <v>3:30 PM</v>
      </c>
      <c r="CH301" s="5">
        <v>12.4</v>
      </c>
      <c r="CI301" t="s">
        <v>146</v>
      </c>
      <c r="CL301" t="s">
        <v>136</v>
      </c>
      <c r="CM301" t="s">
        <v>147</v>
      </c>
      <c r="CN301" t="s">
        <v>148</v>
      </c>
      <c r="CO301" s="2" t="s">
        <v>25738</v>
      </c>
      <c r="CP301" t="s">
        <v>149</v>
      </c>
      <c r="CQ301">
        <v>0</v>
      </c>
      <c r="CR301">
        <v>0</v>
      </c>
      <c r="CS301" t="s">
        <v>136</v>
      </c>
      <c r="CT301" t="s">
        <v>136</v>
      </c>
      <c r="CU301" t="s">
        <v>136</v>
      </c>
      <c r="CV301" t="s">
        <v>136</v>
      </c>
      <c r="CW301" t="s">
        <v>134</v>
      </c>
      <c r="CX301">
        <v>80</v>
      </c>
      <c r="CY301" t="s">
        <v>134</v>
      </c>
      <c r="CZ301" t="s">
        <v>134</v>
      </c>
      <c r="DA301" t="s">
        <v>134</v>
      </c>
      <c r="DB301" t="s">
        <v>134</v>
      </c>
      <c r="DC301" t="s">
        <v>134</v>
      </c>
      <c r="DD301" t="s">
        <v>136</v>
      </c>
      <c r="DF301" t="s">
        <v>180</v>
      </c>
      <c r="DG301" t="s">
        <v>25739</v>
      </c>
      <c r="DH301" t="s">
        <v>25732</v>
      </c>
      <c r="DI301" t="s">
        <v>221</v>
      </c>
      <c r="DJ301" s="4">
        <v>37357</v>
      </c>
      <c r="DK301" t="s">
        <v>239</v>
      </c>
      <c r="DL301" t="s">
        <v>136</v>
      </c>
      <c r="DM301">
        <v>1</v>
      </c>
      <c r="DN301" s="2" t="s">
        <v>25740</v>
      </c>
      <c r="DO301" t="s">
        <v>25741</v>
      </c>
      <c r="DP301" t="s">
        <v>221</v>
      </c>
      <c r="DQ301" t="str">
        <f>"37357"</f>
        <v>37357</v>
      </c>
      <c r="DR301" t="s">
        <v>239</v>
      </c>
      <c r="DS301" t="s">
        <v>25742</v>
      </c>
      <c r="DT301">
        <v>3</v>
      </c>
      <c r="DU301">
        <v>20</v>
      </c>
      <c r="DV301" t="s">
        <v>134</v>
      </c>
      <c r="DW301" t="s">
        <v>134</v>
      </c>
      <c r="DX301" t="s">
        <v>134</v>
      </c>
      <c r="DY301" t="s">
        <v>136</v>
      </c>
      <c r="DZ301">
        <v>1</v>
      </c>
      <c r="EA301" t="s">
        <v>136</v>
      </c>
      <c r="EC301" s="5">
        <v>12.68</v>
      </c>
      <c r="ED301" s="5">
        <v>55</v>
      </c>
      <c r="EE301">
        <v>19316352850</v>
      </c>
      <c r="EF301" t="s">
        <v>25735</v>
      </c>
      <c r="EG301" t="s">
        <v>148</v>
      </c>
      <c r="EH301">
        <v>0</v>
      </c>
    </row>
    <row r="302" spans="1:138" ht="15" customHeight="1" x14ac:dyDescent="0.35">
      <c r="A302" t="s">
        <v>12079</v>
      </c>
      <c r="B302" t="s">
        <v>157</v>
      </c>
      <c r="C302" s="1">
        <v>44091.465413194448</v>
      </c>
      <c r="D302" s="1">
        <v>44119</v>
      </c>
      <c r="E302" t="s">
        <v>579</v>
      </c>
      <c r="F302" t="s">
        <v>136</v>
      </c>
      <c r="G302" t="s">
        <v>135</v>
      </c>
      <c r="H302" t="s">
        <v>136</v>
      </c>
      <c r="I302" t="s">
        <v>12080</v>
      </c>
      <c r="K302" t="s">
        <v>12081</v>
      </c>
      <c r="L302" t="s">
        <v>12082</v>
      </c>
      <c r="M302" t="s">
        <v>1936</v>
      </c>
      <c r="N302" t="s">
        <v>1104</v>
      </c>
      <c r="O302" s="4">
        <v>69345</v>
      </c>
      <c r="P302" t="s">
        <v>140</v>
      </c>
      <c r="R302">
        <v>13086310617</v>
      </c>
      <c r="T302">
        <v>112111</v>
      </c>
      <c r="U302" t="s">
        <v>12083</v>
      </c>
      <c r="V302" t="s">
        <v>12084</v>
      </c>
      <c r="X302" t="s">
        <v>12085</v>
      </c>
      <c r="Y302" t="s">
        <v>12081</v>
      </c>
      <c r="Z302" t="s">
        <v>148</v>
      </c>
      <c r="AA302" t="s">
        <v>1936</v>
      </c>
      <c r="AB302" t="s">
        <v>1104</v>
      </c>
      <c r="AC302" s="4">
        <v>69345</v>
      </c>
      <c r="AD302" t="s">
        <v>140</v>
      </c>
      <c r="AF302">
        <v>13087831144</v>
      </c>
      <c r="AH302" t="s">
        <v>12086</v>
      </c>
      <c r="AI302" t="s">
        <v>168</v>
      </c>
      <c r="AJ302" t="s">
        <v>588</v>
      </c>
      <c r="AK302" t="s">
        <v>589</v>
      </c>
      <c r="AM302" t="s">
        <v>2949</v>
      </c>
      <c r="AO302" t="s">
        <v>591</v>
      </c>
      <c r="AP302" t="s">
        <v>592</v>
      </c>
      <c r="AQ302" s="4">
        <v>82601</v>
      </c>
      <c r="AR302" t="s">
        <v>140</v>
      </c>
      <c r="AS302" t="s">
        <v>2950</v>
      </c>
      <c r="AT302">
        <v>13074722105</v>
      </c>
      <c r="AV302" t="s">
        <v>593</v>
      </c>
      <c r="AW302" t="s">
        <v>594</v>
      </c>
      <c r="AZ302" t="s">
        <v>334</v>
      </c>
      <c r="BA302" t="s">
        <v>335</v>
      </c>
      <c r="BB302" t="s">
        <v>136</v>
      </c>
      <c r="BC302" t="s">
        <v>136</v>
      </c>
      <c r="BD302" t="s">
        <v>148</v>
      </c>
      <c r="BE302" t="s">
        <v>136</v>
      </c>
      <c r="BF302" t="s">
        <v>136</v>
      </c>
      <c r="BG302" t="s">
        <v>134</v>
      </c>
      <c r="BH302" t="s">
        <v>136</v>
      </c>
      <c r="BN302" t="s">
        <v>12087</v>
      </c>
      <c r="BO302" t="s">
        <v>6560</v>
      </c>
      <c r="BP302">
        <v>4</v>
      </c>
      <c r="BQ302">
        <v>2</v>
      </c>
      <c r="BR302">
        <v>2</v>
      </c>
      <c r="BS302" s="1">
        <v>44166</v>
      </c>
      <c r="BT302" s="1">
        <v>44227</v>
      </c>
      <c r="BU302" s="1">
        <v>44166</v>
      </c>
      <c r="BV302" s="1">
        <v>44227</v>
      </c>
      <c r="BW302" t="s">
        <v>134</v>
      </c>
      <c r="CH302" s="5">
        <v>1682.33</v>
      </c>
      <c r="CI302" t="s">
        <v>597</v>
      </c>
      <c r="CJ302">
        <v>0</v>
      </c>
      <c r="CK302" t="s">
        <v>1362</v>
      </c>
      <c r="CL302" t="s">
        <v>136</v>
      </c>
      <c r="CM302" t="s">
        <v>354</v>
      </c>
      <c r="CN302" t="s">
        <v>945</v>
      </c>
      <c r="CO302" t="s">
        <v>2225</v>
      </c>
      <c r="CP302" t="s">
        <v>149</v>
      </c>
      <c r="CQ302">
        <v>6</v>
      </c>
      <c r="CR302">
        <v>0</v>
      </c>
      <c r="CS302" t="s">
        <v>136</v>
      </c>
      <c r="CT302" t="s">
        <v>134</v>
      </c>
      <c r="CU302" t="s">
        <v>136</v>
      </c>
      <c r="CV302" t="s">
        <v>136</v>
      </c>
      <c r="CW302" t="s">
        <v>134</v>
      </c>
      <c r="CX302">
        <v>50</v>
      </c>
      <c r="CY302" t="s">
        <v>134</v>
      </c>
      <c r="CZ302" t="s">
        <v>136</v>
      </c>
      <c r="DA302" t="s">
        <v>134</v>
      </c>
      <c r="DB302" t="s">
        <v>136</v>
      </c>
      <c r="DC302" t="s">
        <v>136</v>
      </c>
      <c r="DD302" t="s">
        <v>136</v>
      </c>
      <c r="DF302" s="2" t="s">
        <v>12060</v>
      </c>
      <c r="DG302" t="s">
        <v>12081</v>
      </c>
      <c r="DH302" t="s">
        <v>1936</v>
      </c>
      <c r="DI302" t="s">
        <v>1104</v>
      </c>
      <c r="DJ302" s="4">
        <v>69345</v>
      </c>
      <c r="DK302" t="s">
        <v>12088</v>
      </c>
      <c r="DL302" t="s">
        <v>136</v>
      </c>
      <c r="DM302">
        <v>1</v>
      </c>
      <c r="DN302" t="s">
        <v>12089</v>
      </c>
      <c r="DO302" t="s">
        <v>12090</v>
      </c>
      <c r="DP302" t="s">
        <v>1104</v>
      </c>
      <c r="DQ302" t="str">
        <f>"69345"</f>
        <v>69345</v>
      </c>
      <c r="DR302" t="s">
        <v>12088</v>
      </c>
      <c r="DS302" t="s">
        <v>2917</v>
      </c>
      <c r="DT302">
        <v>2</v>
      </c>
      <c r="DU302">
        <v>7</v>
      </c>
      <c r="DV302" t="s">
        <v>136</v>
      </c>
      <c r="DW302" t="s">
        <v>136</v>
      </c>
      <c r="DX302" t="s">
        <v>134</v>
      </c>
      <c r="DY302" t="s">
        <v>136</v>
      </c>
      <c r="DZ302">
        <v>1</v>
      </c>
      <c r="EA302" t="s">
        <v>136</v>
      </c>
      <c r="EC302" s="5">
        <v>12.68</v>
      </c>
      <c r="ED302" s="5">
        <v>55</v>
      </c>
      <c r="EE302">
        <v>13074722105</v>
      </c>
      <c r="EF302" t="s">
        <v>593</v>
      </c>
      <c r="EG302" t="s">
        <v>148</v>
      </c>
      <c r="EH302">
        <v>0</v>
      </c>
    </row>
    <row r="303" spans="1:138" ht="15" customHeight="1" x14ac:dyDescent="0.35">
      <c r="A303" t="s">
        <v>26778</v>
      </c>
      <c r="B303" t="s">
        <v>157</v>
      </c>
      <c r="C303" s="1">
        <v>44096.478424189816</v>
      </c>
      <c r="D303" s="1">
        <v>44119</v>
      </c>
      <c r="E303" t="s">
        <v>133</v>
      </c>
      <c r="F303" t="s">
        <v>136</v>
      </c>
      <c r="G303" t="s">
        <v>135</v>
      </c>
      <c r="H303" t="s">
        <v>136</v>
      </c>
      <c r="I303" t="s">
        <v>26779</v>
      </c>
      <c r="K303" t="s">
        <v>26780</v>
      </c>
      <c r="L303" t="s">
        <v>26781</v>
      </c>
      <c r="M303" t="s">
        <v>3375</v>
      </c>
      <c r="N303" t="s">
        <v>995</v>
      </c>
      <c r="O303" s="4">
        <v>72360</v>
      </c>
      <c r="P303" t="s">
        <v>140</v>
      </c>
      <c r="R303">
        <v>18707685421</v>
      </c>
      <c r="T303">
        <v>111191</v>
      </c>
      <c r="U303" t="s">
        <v>2518</v>
      </c>
      <c r="V303" t="s">
        <v>7160</v>
      </c>
      <c r="X303" t="s">
        <v>634</v>
      </c>
      <c r="Y303" t="s">
        <v>26780</v>
      </c>
      <c r="Z303" t="s">
        <v>26781</v>
      </c>
      <c r="AA303" t="s">
        <v>3375</v>
      </c>
      <c r="AB303" t="s">
        <v>995</v>
      </c>
      <c r="AC303" s="4">
        <v>72360</v>
      </c>
      <c r="AD303" t="s">
        <v>140</v>
      </c>
      <c r="AF303">
        <v>18707685421</v>
      </c>
      <c r="AH303" t="s">
        <v>148</v>
      </c>
      <c r="AI303" t="s">
        <v>168</v>
      </c>
      <c r="AJ303" t="s">
        <v>456</v>
      </c>
      <c r="AK303" t="s">
        <v>457</v>
      </c>
      <c r="AM303" t="s">
        <v>458</v>
      </c>
      <c r="AO303" t="s">
        <v>459</v>
      </c>
      <c r="AP303" t="s">
        <v>460</v>
      </c>
      <c r="AQ303" s="4">
        <v>73737</v>
      </c>
      <c r="AR303" t="s">
        <v>140</v>
      </c>
      <c r="AT303">
        <v>15802274747</v>
      </c>
      <c r="AV303" t="s">
        <v>461</v>
      </c>
      <c r="AW303" t="s">
        <v>462</v>
      </c>
      <c r="AZ303" t="s">
        <v>1552</v>
      </c>
      <c r="BA303" t="s">
        <v>1553</v>
      </c>
      <c r="BB303" t="s">
        <v>136</v>
      </c>
      <c r="BC303" t="s">
        <v>136</v>
      </c>
      <c r="BD303" t="s">
        <v>148</v>
      </c>
      <c r="BE303" t="s">
        <v>136</v>
      </c>
      <c r="BF303" t="s">
        <v>136</v>
      </c>
      <c r="BG303" t="s">
        <v>134</v>
      </c>
      <c r="BH303" t="s">
        <v>136</v>
      </c>
      <c r="BN303" t="s">
        <v>26782</v>
      </c>
      <c r="BO303" t="s">
        <v>1585</v>
      </c>
      <c r="BP303">
        <v>1</v>
      </c>
      <c r="BQ303">
        <v>1</v>
      </c>
      <c r="BR303">
        <v>1</v>
      </c>
      <c r="BS303" s="1">
        <v>44166</v>
      </c>
      <c r="BT303" s="1">
        <v>44256</v>
      </c>
      <c r="BU303" s="1">
        <v>44166</v>
      </c>
      <c r="BV303" s="1">
        <v>44256</v>
      </c>
      <c r="BW303" t="s">
        <v>136</v>
      </c>
      <c r="BX303">
        <v>48</v>
      </c>
      <c r="BY303">
        <v>0</v>
      </c>
      <c r="BZ303">
        <v>8</v>
      </c>
      <c r="CA303">
        <v>8</v>
      </c>
      <c r="CB303">
        <v>8</v>
      </c>
      <c r="CC303">
        <v>8</v>
      </c>
      <c r="CD303">
        <v>8</v>
      </c>
      <c r="CE303">
        <v>8</v>
      </c>
      <c r="CF303" t="str">
        <f>"8:00 AM"</f>
        <v>8:00 AM</v>
      </c>
      <c r="CG303" t="str">
        <f>"5:00 PM"</f>
        <v>5:00 PM</v>
      </c>
      <c r="CH303" s="5">
        <v>11.83</v>
      </c>
      <c r="CI303" t="s">
        <v>146</v>
      </c>
      <c r="CL303" t="s">
        <v>136</v>
      </c>
      <c r="CM303" t="s">
        <v>147</v>
      </c>
      <c r="CN303" t="s">
        <v>148</v>
      </c>
      <c r="CO303" t="s">
        <v>465</v>
      </c>
      <c r="CP303" t="s">
        <v>149</v>
      </c>
      <c r="CQ303">
        <v>3</v>
      </c>
      <c r="CR303">
        <v>0</v>
      </c>
      <c r="CS303" t="s">
        <v>136</v>
      </c>
      <c r="CT303" t="s">
        <v>134</v>
      </c>
      <c r="CU303" t="s">
        <v>136</v>
      </c>
      <c r="CV303" t="s">
        <v>134</v>
      </c>
      <c r="CW303" t="s">
        <v>134</v>
      </c>
      <c r="CX303">
        <v>75</v>
      </c>
      <c r="CY303" t="s">
        <v>134</v>
      </c>
      <c r="CZ303" t="s">
        <v>134</v>
      </c>
      <c r="DA303" t="s">
        <v>134</v>
      </c>
      <c r="DB303" t="s">
        <v>136</v>
      </c>
      <c r="DC303" t="s">
        <v>134</v>
      </c>
      <c r="DD303" t="s">
        <v>136</v>
      </c>
      <c r="DF303" t="s">
        <v>466</v>
      </c>
      <c r="DG303" t="s">
        <v>26783</v>
      </c>
      <c r="DH303" t="s">
        <v>17155</v>
      </c>
      <c r="DI303" t="s">
        <v>995</v>
      </c>
      <c r="DJ303" s="4">
        <v>72368</v>
      </c>
      <c r="DK303" t="s">
        <v>713</v>
      </c>
      <c r="DL303" t="s">
        <v>136</v>
      </c>
      <c r="DM303">
        <v>1</v>
      </c>
      <c r="DN303" t="s">
        <v>26784</v>
      </c>
      <c r="DO303" t="s">
        <v>3375</v>
      </c>
      <c r="DP303" t="s">
        <v>995</v>
      </c>
      <c r="DQ303" t="str">
        <f>"72360"</f>
        <v>72360</v>
      </c>
      <c r="DR303" t="s">
        <v>713</v>
      </c>
      <c r="DS303" t="s">
        <v>296</v>
      </c>
      <c r="DT303">
        <v>1</v>
      </c>
      <c r="DU303">
        <v>1</v>
      </c>
      <c r="DV303" t="s">
        <v>134</v>
      </c>
      <c r="DW303" t="s">
        <v>134</v>
      </c>
      <c r="DX303" t="s">
        <v>134</v>
      </c>
      <c r="DY303" t="s">
        <v>136</v>
      </c>
      <c r="DZ303">
        <v>1</v>
      </c>
      <c r="EA303" t="s">
        <v>136</v>
      </c>
      <c r="EC303" s="5">
        <v>12.68</v>
      </c>
      <c r="ED303" s="5">
        <v>55</v>
      </c>
      <c r="EE303">
        <v>18707685421</v>
      </c>
      <c r="EF303" t="s">
        <v>26785</v>
      </c>
      <c r="EG303" t="s">
        <v>148</v>
      </c>
      <c r="EH303">
        <v>0</v>
      </c>
    </row>
    <row r="304" spans="1:138" ht="15" customHeight="1" x14ac:dyDescent="0.35">
      <c r="A304" t="s">
        <v>8763</v>
      </c>
      <c r="B304" t="s">
        <v>157</v>
      </c>
      <c r="C304" s="1">
        <v>44097.48956898148</v>
      </c>
      <c r="D304" s="1">
        <v>44119</v>
      </c>
      <c r="E304" t="s">
        <v>133</v>
      </c>
      <c r="F304" t="s">
        <v>136</v>
      </c>
      <c r="G304" t="s">
        <v>135</v>
      </c>
      <c r="H304" t="s">
        <v>136</v>
      </c>
      <c r="I304" t="s">
        <v>8764</v>
      </c>
      <c r="K304" t="s">
        <v>8765</v>
      </c>
      <c r="M304" t="s">
        <v>8766</v>
      </c>
      <c r="N304" t="s">
        <v>893</v>
      </c>
      <c r="O304" s="4">
        <v>14057</v>
      </c>
      <c r="P304" t="s">
        <v>140</v>
      </c>
      <c r="R304">
        <v>17169922457</v>
      </c>
      <c r="T304">
        <v>112</v>
      </c>
      <c r="U304" t="s">
        <v>7430</v>
      </c>
      <c r="V304" t="s">
        <v>682</v>
      </c>
      <c r="X304" t="s">
        <v>8767</v>
      </c>
      <c r="Y304" t="s">
        <v>8765</v>
      </c>
      <c r="AA304" t="s">
        <v>8766</v>
      </c>
      <c r="AB304" t="s">
        <v>893</v>
      </c>
      <c r="AC304" s="4">
        <v>14057</v>
      </c>
      <c r="AD304" t="s">
        <v>140</v>
      </c>
      <c r="AF304">
        <v>17169922457</v>
      </c>
      <c r="AH304" t="s">
        <v>8768</v>
      </c>
      <c r="AI304" t="s">
        <v>226</v>
      </c>
      <c r="AJ304" t="s">
        <v>8769</v>
      </c>
      <c r="AK304" t="s">
        <v>8770</v>
      </c>
      <c r="AL304" t="s">
        <v>347</v>
      </c>
      <c r="AM304" t="s">
        <v>8771</v>
      </c>
      <c r="AN304" t="s">
        <v>8772</v>
      </c>
      <c r="AO304" t="s">
        <v>8773</v>
      </c>
      <c r="AP304" t="s">
        <v>893</v>
      </c>
      <c r="AQ304" s="4">
        <v>12207</v>
      </c>
      <c r="AR304" t="s">
        <v>140</v>
      </c>
      <c r="AT304">
        <v>15187012770</v>
      </c>
      <c r="AV304" t="s">
        <v>8774</v>
      </c>
      <c r="AW304" t="s">
        <v>8775</v>
      </c>
      <c r="AX304" t="s">
        <v>893</v>
      </c>
      <c r="AY304" t="s">
        <v>8776</v>
      </c>
      <c r="AZ304" t="s">
        <v>288</v>
      </c>
      <c r="BA304" t="s">
        <v>289</v>
      </c>
      <c r="BB304" t="s">
        <v>136</v>
      </c>
      <c r="BC304" t="s">
        <v>136</v>
      </c>
      <c r="BD304" t="s">
        <v>148</v>
      </c>
      <c r="BE304" t="s">
        <v>136</v>
      </c>
      <c r="BF304" t="s">
        <v>136</v>
      </c>
      <c r="BG304" t="s">
        <v>134</v>
      </c>
      <c r="BH304" t="s">
        <v>136</v>
      </c>
      <c r="BI304" t="s">
        <v>8777</v>
      </c>
      <c r="BJ304" t="s">
        <v>8778</v>
      </c>
      <c r="BL304" t="s">
        <v>8779</v>
      </c>
      <c r="BM304" t="s">
        <v>8774</v>
      </c>
      <c r="BN304" t="s">
        <v>8780</v>
      </c>
      <c r="BO304" t="s">
        <v>8781</v>
      </c>
      <c r="BP304">
        <v>10</v>
      </c>
      <c r="BQ304">
        <v>10</v>
      </c>
      <c r="BR304">
        <v>10</v>
      </c>
      <c r="BS304" s="1">
        <v>44165</v>
      </c>
      <c r="BT304" s="1">
        <v>44286</v>
      </c>
      <c r="BU304" s="1">
        <v>44165</v>
      </c>
      <c r="BV304" s="1">
        <v>44286</v>
      </c>
      <c r="BW304" t="s">
        <v>136</v>
      </c>
      <c r="BX304">
        <v>60</v>
      </c>
      <c r="BY304">
        <v>0</v>
      </c>
      <c r="BZ304">
        <v>10</v>
      </c>
      <c r="CA304">
        <v>10</v>
      </c>
      <c r="CB304">
        <v>10</v>
      </c>
      <c r="CC304">
        <v>10</v>
      </c>
      <c r="CD304">
        <v>10</v>
      </c>
      <c r="CE304">
        <v>10</v>
      </c>
      <c r="CF304" t="str">
        <f>"6:30 AM"</f>
        <v>6:30 AM</v>
      </c>
      <c r="CG304" t="str">
        <f>"6:30 PM"</f>
        <v>6:30 PM</v>
      </c>
      <c r="CH304" s="5">
        <v>14.29</v>
      </c>
      <c r="CI304" t="s">
        <v>146</v>
      </c>
      <c r="CL304" t="s">
        <v>134</v>
      </c>
      <c r="CM304" t="s">
        <v>147</v>
      </c>
      <c r="CN304" t="s">
        <v>148</v>
      </c>
      <c r="CO304" s="2" t="s">
        <v>8782</v>
      </c>
      <c r="CP304" t="s">
        <v>149</v>
      </c>
      <c r="CQ304">
        <v>3</v>
      </c>
      <c r="CR304">
        <v>0</v>
      </c>
      <c r="CS304" t="s">
        <v>136</v>
      </c>
      <c r="CT304" t="s">
        <v>136</v>
      </c>
      <c r="CU304" t="s">
        <v>136</v>
      </c>
      <c r="CV304" t="s">
        <v>134</v>
      </c>
      <c r="CW304" t="s">
        <v>134</v>
      </c>
      <c r="CX304">
        <v>40</v>
      </c>
      <c r="CY304" t="s">
        <v>134</v>
      </c>
      <c r="CZ304" t="s">
        <v>134</v>
      </c>
      <c r="DA304" t="s">
        <v>134</v>
      </c>
      <c r="DB304" t="s">
        <v>134</v>
      </c>
      <c r="DC304" t="s">
        <v>134</v>
      </c>
      <c r="DD304" t="s">
        <v>136</v>
      </c>
      <c r="DF304" t="s">
        <v>8783</v>
      </c>
      <c r="DG304" t="s">
        <v>8765</v>
      </c>
      <c r="DH304" t="s">
        <v>8766</v>
      </c>
      <c r="DI304" t="s">
        <v>893</v>
      </c>
      <c r="DJ304" s="4">
        <v>14057</v>
      </c>
      <c r="DK304" t="s">
        <v>6445</v>
      </c>
      <c r="DL304" t="s">
        <v>134</v>
      </c>
      <c r="DM304">
        <v>2</v>
      </c>
      <c r="DN304" t="s">
        <v>8784</v>
      </c>
      <c r="DO304" t="s">
        <v>8766</v>
      </c>
      <c r="DP304" t="s">
        <v>893</v>
      </c>
      <c r="DQ304" t="str">
        <f>"14057"</f>
        <v>14057</v>
      </c>
      <c r="DR304" t="s">
        <v>6445</v>
      </c>
      <c r="DS304" t="s">
        <v>8785</v>
      </c>
      <c r="DT304">
        <v>1</v>
      </c>
      <c r="DU304">
        <v>12</v>
      </c>
      <c r="DV304" t="s">
        <v>134</v>
      </c>
      <c r="DW304" t="s">
        <v>134</v>
      </c>
      <c r="DX304" t="s">
        <v>134</v>
      </c>
      <c r="DY304" t="s">
        <v>136</v>
      </c>
      <c r="DZ304">
        <v>1</v>
      </c>
      <c r="EA304" t="s">
        <v>136</v>
      </c>
      <c r="EC304" s="5">
        <v>12.68</v>
      </c>
      <c r="ED304" s="5">
        <v>55</v>
      </c>
      <c r="EE304">
        <v>17169922457</v>
      </c>
      <c r="EF304" t="s">
        <v>8768</v>
      </c>
      <c r="EG304" t="s">
        <v>148</v>
      </c>
      <c r="EH304">
        <v>2</v>
      </c>
    </row>
    <row r="305" spans="1:138" ht="15" customHeight="1" x14ac:dyDescent="0.35">
      <c r="A305" t="s">
        <v>18408</v>
      </c>
      <c r="B305" t="s">
        <v>157</v>
      </c>
      <c r="C305" s="1">
        <v>44098.726128587965</v>
      </c>
      <c r="D305" s="1">
        <v>44119</v>
      </c>
      <c r="E305" t="s">
        <v>133</v>
      </c>
      <c r="F305" t="s">
        <v>136</v>
      </c>
      <c r="G305" t="s">
        <v>135</v>
      </c>
      <c r="H305" t="s">
        <v>136</v>
      </c>
      <c r="I305" t="s">
        <v>14323</v>
      </c>
      <c r="K305" t="s">
        <v>18409</v>
      </c>
      <c r="M305" t="s">
        <v>324</v>
      </c>
      <c r="N305" t="s">
        <v>246</v>
      </c>
      <c r="O305" s="4">
        <v>70554</v>
      </c>
      <c r="P305" t="s">
        <v>140</v>
      </c>
      <c r="R305">
        <v>13374684492</v>
      </c>
      <c r="T305">
        <v>11251</v>
      </c>
      <c r="U305" t="s">
        <v>325</v>
      </c>
      <c r="V305" t="s">
        <v>14324</v>
      </c>
      <c r="X305" t="s">
        <v>164</v>
      </c>
      <c r="Y305" t="s">
        <v>706</v>
      </c>
      <c r="AA305" t="s">
        <v>324</v>
      </c>
      <c r="AB305" t="s">
        <v>246</v>
      </c>
      <c r="AC305" s="4">
        <v>70554</v>
      </c>
      <c r="AD305" t="s">
        <v>140</v>
      </c>
      <c r="AF305">
        <v>13374684492</v>
      </c>
      <c r="AH305" t="s">
        <v>14325</v>
      </c>
      <c r="AI305" t="s">
        <v>168</v>
      </c>
      <c r="AJ305" t="s">
        <v>325</v>
      </c>
      <c r="AK305" t="s">
        <v>329</v>
      </c>
      <c r="AM305" t="s">
        <v>330</v>
      </c>
      <c r="AO305" t="s">
        <v>324</v>
      </c>
      <c r="AP305" t="s">
        <v>246</v>
      </c>
      <c r="AQ305" s="4">
        <v>70554</v>
      </c>
      <c r="AR305" t="s">
        <v>140</v>
      </c>
      <c r="AT305">
        <v>13377894322</v>
      </c>
      <c r="AV305" t="s">
        <v>332</v>
      </c>
      <c r="AW305" t="s">
        <v>333</v>
      </c>
      <c r="AZ305" t="s">
        <v>334</v>
      </c>
      <c r="BA305" t="s">
        <v>335</v>
      </c>
      <c r="BB305" t="s">
        <v>136</v>
      </c>
      <c r="BC305" t="s">
        <v>136</v>
      </c>
      <c r="BD305" t="s">
        <v>148</v>
      </c>
      <c r="BE305" t="s">
        <v>136</v>
      </c>
      <c r="BF305" t="s">
        <v>136</v>
      </c>
      <c r="BG305" t="s">
        <v>134</v>
      </c>
      <c r="BH305" t="s">
        <v>136</v>
      </c>
      <c r="BN305" t="s">
        <v>18410</v>
      </c>
      <c r="BO305" t="s">
        <v>18411</v>
      </c>
      <c r="BP305">
        <v>8</v>
      </c>
      <c r="BQ305">
        <v>8</v>
      </c>
      <c r="BR305">
        <v>8</v>
      </c>
      <c r="BS305" s="1">
        <v>44166</v>
      </c>
      <c r="BT305" s="1">
        <v>44470</v>
      </c>
      <c r="BU305" s="1">
        <v>44166</v>
      </c>
      <c r="BV305" s="1">
        <v>44470</v>
      </c>
      <c r="BW305" t="s">
        <v>136</v>
      </c>
      <c r="BX305">
        <v>40</v>
      </c>
      <c r="BY305">
        <v>0</v>
      </c>
      <c r="BZ305">
        <v>7</v>
      </c>
      <c r="CA305">
        <v>7</v>
      </c>
      <c r="CB305">
        <v>7</v>
      </c>
      <c r="CC305">
        <v>7</v>
      </c>
      <c r="CD305">
        <v>7</v>
      </c>
      <c r="CE305">
        <v>0</v>
      </c>
      <c r="CF305" t="str">
        <f>"8:00 AM"</f>
        <v>8:00 AM</v>
      </c>
      <c r="CG305" t="str">
        <f>"4:00 PM"</f>
        <v>4:00 PM</v>
      </c>
      <c r="CH305" s="5">
        <v>11.83</v>
      </c>
      <c r="CI305" t="s">
        <v>146</v>
      </c>
      <c r="CL305" t="s">
        <v>136</v>
      </c>
      <c r="CM305" t="s">
        <v>147</v>
      </c>
      <c r="CN305" t="s">
        <v>148</v>
      </c>
      <c r="CO305" t="s">
        <v>338</v>
      </c>
      <c r="CP305" t="s">
        <v>149</v>
      </c>
      <c r="CQ305">
        <v>0</v>
      </c>
      <c r="CR305">
        <v>0</v>
      </c>
      <c r="CS305" t="s">
        <v>136</v>
      </c>
      <c r="CT305" t="s">
        <v>136</v>
      </c>
      <c r="CU305" t="s">
        <v>136</v>
      </c>
      <c r="CV305" t="s">
        <v>134</v>
      </c>
      <c r="CW305" t="s">
        <v>134</v>
      </c>
      <c r="CX305">
        <v>60</v>
      </c>
      <c r="CY305" t="s">
        <v>136</v>
      </c>
      <c r="CZ305" t="s">
        <v>136</v>
      </c>
      <c r="DA305" t="s">
        <v>136</v>
      </c>
      <c r="DB305" t="s">
        <v>134</v>
      </c>
      <c r="DC305" t="s">
        <v>134</v>
      </c>
      <c r="DD305" t="s">
        <v>136</v>
      </c>
      <c r="DF305" t="s">
        <v>149</v>
      </c>
      <c r="DG305" t="s">
        <v>14327</v>
      </c>
      <c r="DH305" t="s">
        <v>324</v>
      </c>
      <c r="DI305" t="s">
        <v>246</v>
      </c>
      <c r="DJ305" s="4">
        <v>70554</v>
      </c>
      <c r="DK305" t="s">
        <v>339</v>
      </c>
      <c r="DL305" t="s">
        <v>136</v>
      </c>
      <c r="DM305">
        <v>1</v>
      </c>
      <c r="DN305" t="s">
        <v>18412</v>
      </c>
      <c r="DO305" t="s">
        <v>324</v>
      </c>
      <c r="DP305" t="s">
        <v>246</v>
      </c>
      <c r="DQ305" t="str">
        <f>"70554"</f>
        <v>70554</v>
      </c>
      <c r="DR305" t="s">
        <v>339</v>
      </c>
      <c r="DS305" t="s">
        <v>296</v>
      </c>
      <c r="DT305">
        <v>1</v>
      </c>
      <c r="DU305">
        <v>4</v>
      </c>
      <c r="DV305" t="s">
        <v>134</v>
      </c>
      <c r="DW305" t="s">
        <v>134</v>
      </c>
      <c r="DX305" t="s">
        <v>134</v>
      </c>
      <c r="DY305" t="s">
        <v>134</v>
      </c>
      <c r="DZ305">
        <v>2</v>
      </c>
      <c r="EA305" t="s">
        <v>136</v>
      </c>
      <c r="EC305" s="5">
        <v>12.68</v>
      </c>
      <c r="ED305" s="5">
        <v>55</v>
      </c>
      <c r="EE305">
        <v>13374684492</v>
      </c>
      <c r="EF305" t="s">
        <v>14325</v>
      </c>
      <c r="EG305" t="s">
        <v>148</v>
      </c>
      <c r="EH305">
        <v>0</v>
      </c>
    </row>
    <row r="306" spans="1:138" ht="15" customHeight="1" x14ac:dyDescent="0.35">
      <c r="A306" t="s">
        <v>22665</v>
      </c>
      <c r="B306" t="s">
        <v>157</v>
      </c>
      <c r="C306" s="1">
        <v>44102.683434837963</v>
      </c>
      <c r="D306" s="1">
        <v>44119</v>
      </c>
      <c r="E306" t="s">
        <v>133</v>
      </c>
      <c r="F306" t="s">
        <v>136</v>
      </c>
      <c r="G306" t="s">
        <v>135</v>
      </c>
      <c r="H306" t="s">
        <v>136</v>
      </c>
      <c r="I306" t="s">
        <v>22666</v>
      </c>
      <c r="K306" t="s">
        <v>22667</v>
      </c>
      <c r="L306" t="s">
        <v>22668</v>
      </c>
      <c r="M306" t="s">
        <v>22669</v>
      </c>
      <c r="N306" t="s">
        <v>460</v>
      </c>
      <c r="O306" s="4">
        <v>73844</v>
      </c>
      <c r="P306" t="s">
        <v>140</v>
      </c>
      <c r="R306">
        <v>15802733136</v>
      </c>
      <c r="T306">
        <v>112112</v>
      </c>
      <c r="U306" t="s">
        <v>6404</v>
      </c>
      <c r="V306" t="s">
        <v>1821</v>
      </c>
      <c r="X306" t="s">
        <v>164</v>
      </c>
      <c r="Y306" t="s">
        <v>22667</v>
      </c>
      <c r="Z306" t="s">
        <v>22670</v>
      </c>
      <c r="AA306" t="s">
        <v>22669</v>
      </c>
      <c r="AB306" t="s">
        <v>460</v>
      </c>
      <c r="AC306" s="4">
        <v>73844</v>
      </c>
      <c r="AD306" t="s">
        <v>140</v>
      </c>
      <c r="AF306">
        <v>15802733136</v>
      </c>
      <c r="AH306" t="s">
        <v>22671</v>
      </c>
      <c r="AI306" t="s">
        <v>168</v>
      </c>
      <c r="AJ306" t="s">
        <v>533</v>
      </c>
      <c r="AK306" t="s">
        <v>534</v>
      </c>
      <c r="AL306" t="s">
        <v>148</v>
      </c>
      <c r="AM306" t="s">
        <v>1486</v>
      </c>
      <c r="AO306" t="s">
        <v>1487</v>
      </c>
      <c r="AP306" t="s">
        <v>537</v>
      </c>
      <c r="AQ306" s="4" t="s">
        <v>27717</v>
      </c>
      <c r="AR306" t="s">
        <v>140</v>
      </c>
      <c r="AT306">
        <v>18282460659</v>
      </c>
      <c r="AV306" t="s">
        <v>538</v>
      </c>
      <c r="AW306" t="s">
        <v>539</v>
      </c>
      <c r="AZ306" t="s">
        <v>334</v>
      </c>
      <c r="BA306" t="s">
        <v>335</v>
      </c>
      <c r="BB306" t="s">
        <v>136</v>
      </c>
      <c r="BC306" t="s">
        <v>136</v>
      </c>
      <c r="BD306" t="s">
        <v>148</v>
      </c>
      <c r="BE306" t="s">
        <v>136</v>
      </c>
      <c r="BF306" t="s">
        <v>136</v>
      </c>
      <c r="BG306" t="s">
        <v>134</v>
      </c>
      <c r="BH306" t="s">
        <v>136</v>
      </c>
      <c r="BN306" t="s">
        <v>22672</v>
      </c>
      <c r="BO306" t="s">
        <v>1489</v>
      </c>
      <c r="BP306">
        <v>2</v>
      </c>
      <c r="BQ306">
        <v>2</v>
      </c>
      <c r="BR306">
        <v>2</v>
      </c>
      <c r="BS306" s="1">
        <v>44166</v>
      </c>
      <c r="BT306" s="1">
        <v>44291</v>
      </c>
      <c r="BU306" s="1">
        <v>44166</v>
      </c>
      <c r="BV306" s="1">
        <v>44291</v>
      </c>
      <c r="BW306" t="s">
        <v>136</v>
      </c>
      <c r="BX306">
        <v>48</v>
      </c>
      <c r="BY306">
        <v>0</v>
      </c>
      <c r="BZ306">
        <v>8</v>
      </c>
      <c r="CA306">
        <v>8</v>
      </c>
      <c r="CB306">
        <v>8</v>
      </c>
      <c r="CC306">
        <v>8</v>
      </c>
      <c r="CD306">
        <v>8</v>
      </c>
      <c r="CE306">
        <v>8</v>
      </c>
      <c r="CF306" t="str">
        <f>"8:00 AM"</f>
        <v>8:00 AM</v>
      </c>
      <c r="CG306" t="str">
        <f>"5:00 PM"</f>
        <v>5:00 PM</v>
      </c>
      <c r="CH306" s="5">
        <v>12.67</v>
      </c>
      <c r="CI306" t="s">
        <v>146</v>
      </c>
      <c r="CL306" t="s">
        <v>136</v>
      </c>
      <c r="CM306" t="s">
        <v>312</v>
      </c>
      <c r="CN306" t="s">
        <v>148</v>
      </c>
      <c r="CO306" t="s">
        <v>22673</v>
      </c>
      <c r="CP306" t="s">
        <v>149</v>
      </c>
      <c r="CQ306">
        <v>1</v>
      </c>
      <c r="CR306">
        <v>0</v>
      </c>
      <c r="CS306" t="s">
        <v>136</v>
      </c>
      <c r="CT306" t="s">
        <v>134</v>
      </c>
      <c r="CU306" t="s">
        <v>136</v>
      </c>
      <c r="CV306" t="s">
        <v>136</v>
      </c>
      <c r="CW306" t="s">
        <v>134</v>
      </c>
      <c r="CX306">
        <v>50</v>
      </c>
      <c r="CY306" t="s">
        <v>134</v>
      </c>
      <c r="CZ306" t="s">
        <v>136</v>
      </c>
      <c r="DA306" t="s">
        <v>134</v>
      </c>
      <c r="DB306" t="s">
        <v>136</v>
      </c>
      <c r="DC306" t="s">
        <v>134</v>
      </c>
      <c r="DD306" t="s">
        <v>136</v>
      </c>
      <c r="DF306" t="s">
        <v>22674</v>
      </c>
      <c r="DG306" t="s">
        <v>22667</v>
      </c>
      <c r="DH306" t="s">
        <v>22669</v>
      </c>
      <c r="DI306" t="s">
        <v>460</v>
      </c>
      <c r="DJ306" s="4">
        <v>73844</v>
      </c>
      <c r="DK306" t="s">
        <v>9575</v>
      </c>
      <c r="DL306" t="s">
        <v>136</v>
      </c>
      <c r="DM306">
        <v>1</v>
      </c>
      <c r="DN306" t="s">
        <v>22675</v>
      </c>
      <c r="DO306" t="s">
        <v>22669</v>
      </c>
      <c r="DP306" t="s">
        <v>460</v>
      </c>
      <c r="DQ306" t="str">
        <f>"73844"</f>
        <v>73844</v>
      </c>
      <c r="DR306" t="s">
        <v>9575</v>
      </c>
      <c r="DS306" t="s">
        <v>22676</v>
      </c>
      <c r="DT306">
        <v>3</v>
      </c>
      <c r="DU306">
        <v>9</v>
      </c>
      <c r="DV306" t="s">
        <v>134</v>
      </c>
      <c r="DW306" t="s">
        <v>134</v>
      </c>
      <c r="DX306" t="s">
        <v>134</v>
      </c>
      <c r="DY306" t="s">
        <v>136</v>
      </c>
      <c r="DZ306">
        <v>1</v>
      </c>
      <c r="EA306" t="s">
        <v>136</v>
      </c>
      <c r="EC306" s="5">
        <v>12.68</v>
      </c>
      <c r="ED306" s="5">
        <v>55</v>
      </c>
      <c r="EE306">
        <v>15802733136</v>
      </c>
      <c r="EF306" t="s">
        <v>22671</v>
      </c>
      <c r="EG306" t="s">
        <v>148</v>
      </c>
      <c r="EH306">
        <v>0</v>
      </c>
    </row>
    <row r="307" spans="1:138" ht="15" customHeight="1" x14ac:dyDescent="0.35">
      <c r="A307" t="s">
        <v>20707</v>
      </c>
      <c r="B307" t="s">
        <v>157</v>
      </c>
      <c r="C307" s="1">
        <v>44102.761481828704</v>
      </c>
      <c r="D307" s="1">
        <v>44119</v>
      </c>
      <c r="E307" t="s">
        <v>133</v>
      </c>
      <c r="F307" t="s">
        <v>136</v>
      </c>
      <c r="G307" t="s">
        <v>135</v>
      </c>
      <c r="H307" t="s">
        <v>136</v>
      </c>
      <c r="I307" t="s">
        <v>20708</v>
      </c>
      <c r="K307" t="s">
        <v>20709</v>
      </c>
      <c r="M307" t="s">
        <v>20710</v>
      </c>
      <c r="N307" t="s">
        <v>1104</v>
      </c>
      <c r="O307" s="4">
        <v>69356</v>
      </c>
      <c r="P307" t="s">
        <v>140</v>
      </c>
      <c r="R307">
        <v>13087837000</v>
      </c>
      <c r="T307">
        <v>112112</v>
      </c>
      <c r="U307" t="s">
        <v>2250</v>
      </c>
      <c r="V307" t="s">
        <v>2129</v>
      </c>
      <c r="X307" t="s">
        <v>164</v>
      </c>
      <c r="Y307" t="s">
        <v>20709</v>
      </c>
      <c r="AA307" t="s">
        <v>20710</v>
      </c>
      <c r="AB307" t="s">
        <v>1104</v>
      </c>
      <c r="AC307" s="4">
        <v>69356</v>
      </c>
      <c r="AD307" t="s">
        <v>140</v>
      </c>
      <c r="AF307">
        <v>13087837000</v>
      </c>
      <c r="AH307" t="s">
        <v>2251</v>
      </c>
      <c r="AI307" t="s">
        <v>168</v>
      </c>
      <c r="AJ307" t="s">
        <v>533</v>
      </c>
      <c r="AK307" t="s">
        <v>534</v>
      </c>
      <c r="AL307" t="s">
        <v>148</v>
      </c>
      <c r="AM307" t="s">
        <v>1486</v>
      </c>
      <c r="AO307" t="s">
        <v>1487</v>
      </c>
      <c r="AP307" t="s">
        <v>537</v>
      </c>
      <c r="AQ307" s="4" t="s">
        <v>27717</v>
      </c>
      <c r="AR307" t="s">
        <v>140</v>
      </c>
      <c r="AT307">
        <v>18282460659</v>
      </c>
      <c r="AV307" t="s">
        <v>538</v>
      </c>
      <c r="AW307" t="s">
        <v>539</v>
      </c>
      <c r="AZ307" t="s">
        <v>334</v>
      </c>
      <c r="BA307" t="s">
        <v>335</v>
      </c>
      <c r="BB307" t="s">
        <v>136</v>
      </c>
      <c r="BC307" t="s">
        <v>136</v>
      </c>
      <c r="BD307" t="s">
        <v>148</v>
      </c>
      <c r="BE307" t="s">
        <v>136</v>
      </c>
      <c r="BF307" t="s">
        <v>136</v>
      </c>
      <c r="BG307" t="s">
        <v>134</v>
      </c>
      <c r="BH307" t="s">
        <v>136</v>
      </c>
      <c r="BN307" t="s">
        <v>20711</v>
      </c>
      <c r="BO307" t="s">
        <v>1489</v>
      </c>
      <c r="BP307">
        <v>25</v>
      </c>
      <c r="BQ307">
        <v>25</v>
      </c>
      <c r="BR307">
        <v>25</v>
      </c>
      <c r="BS307" s="1">
        <v>44166</v>
      </c>
      <c r="BT307" s="1">
        <v>44316</v>
      </c>
      <c r="BU307" s="1">
        <v>44166</v>
      </c>
      <c r="BV307" s="1">
        <v>44316</v>
      </c>
      <c r="BW307" t="s">
        <v>136</v>
      </c>
      <c r="BX307">
        <v>48</v>
      </c>
      <c r="BY307">
        <v>0</v>
      </c>
      <c r="BZ307">
        <v>8</v>
      </c>
      <c r="CA307">
        <v>8</v>
      </c>
      <c r="CB307">
        <v>8</v>
      </c>
      <c r="CC307">
        <v>8</v>
      </c>
      <c r="CD307">
        <v>8</v>
      </c>
      <c r="CE307">
        <v>8</v>
      </c>
      <c r="CF307" t="str">
        <f>"8:00 AM"</f>
        <v>8:00 AM</v>
      </c>
      <c r="CG307" t="str">
        <f>"5:00 PM"</f>
        <v>5:00 PM</v>
      </c>
      <c r="CH307" s="5">
        <v>14.99</v>
      </c>
      <c r="CI307" t="s">
        <v>146</v>
      </c>
      <c r="CL307" t="s">
        <v>136</v>
      </c>
      <c r="CM307" t="s">
        <v>312</v>
      </c>
      <c r="CN307" t="s">
        <v>148</v>
      </c>
      <c r="CO307" t="s">
        <v>2389</v>
      </c>
      <c r="CP307" t="s">
        <v>149</v>
      </c>
      <c r="CQ307">
        <v>3</v>
      </c>
      <c r="CR307">
        <v>0</v>
      </c>
      <c r="CS307" t="s">
        <v>136</v>
      </c>
      <c r="CT307" t="s">
        <v>136</v>
      </c>
      <c r="CU307" t="s">
        <v>136</v>
      </c>
      <c r="CV307" t="s">
        <v>134</v>
      </c>
      <c r="CW307" t="s">
        <v>136</v>
      </c>
      <c r="CY307" t="s">
        <v>136</v>
      </c>
      <c r="CZ307" t="s">
        <v>136</v>
      </c>
      <c r="DA307" t="s">
        <v>136</v>
      </c>
      <c r="DB307" t="s">
        <v>136</v>
      </c>
      <c r="DC307" t="s">
        <v>136</v>
      </c>
      <c r="DD307" t="s">
        <v>136</v>
      </c>
      <c r="DF307" t="s">
        <v>20712</v>
      </c>
      <c r="DG307" t="s">
        <v>20713</v>
      </c>
      <c r="DH307" t="s">
        <v>20710</v>
      </c>
      <c r="DI307" t="s">
        <v>1104</v>
      </c>
      <c r="DJ307" s="4">
        <v>69356</v>
      </c>
      <c r="DK307" t="s">
        <v>17709</v>
      </c>
      <c r="DL307" t="s">
        <v>134</v>
      </c>
      <c r="DM307">
        <v>3</v>
      </c>
      <c r="DN307" t="s">
        <v>20714</v>
      </c>
      <c r="DO307" t="s">
        <v>2697</v>
      </c>
      <c r="DP307" t="s">
        <v>1104</v>
      </c>
      <c r="DQ307" t="str">
        <f>"69301"</f>
        <v>69301</v>
      </c>
      <c r="DR307" t="s">
        <v>2698</v>
      </c>
      <c r="DS307" t="s">
        <v>296</v>
      </c>
      <c r="DT307">
        <v>1</v>
      </c>
      <c r="DU307">
        <v>7</v>
      </c>
      <c r="DV307" t="s">
        <v>134</v>
      </c>
      <c r="DW307" t="s">
        <v>134</v>
      </c>
      <c r="DX307" t="s">
        <v>134</v>
      </c>
      <c r="DY307" t="s">
        <v>134</v>
      </c>
      <c r="DZ307">
        <v>21</v>
      </c>
      <c r="EA307" t="s">
        <v>136</v>
      </c>
      <c r="EC307" s="5">
        <v>12.68</v>
      </c>
      <c r="ED307" s="5">
        <v>55</v>
      </c>
      <c r="EE307">
        <v>13087837000</v>
      </c>
      <c r="EF307" t="s">
        <v>2251</v>
      </c>
      <c r="EG307" t="s">
        <v>148</v>
      </c>
      <c r="EH307">
        <v>0</v>
      </c>
    </row>
    <row r="308" spans="1:138" ht="15" customHeight="1" x14ac:dyDescent="0.35">
      <c r="A308" t="s">
        <v>4850</v>
      </c>
      <c r="B308" t="s">
        <v>132</v>
      </c>
      <c r="C308" s="1">
        <v>44102.370815972223</v>
      </c>
      <c r="D308" s="1">
        <v>44119</v>
      </c>
      <c r="E308" t="s">
        <v>133</v>
      </c>
      <c r="F308" t="s">
        <v>136</v>
      </c>
      <c r="G308" t="s">
        <v>135</v>
      </c>
      <c r="H308" t="s">
        <v>136</v>
      </c>
      <c r="I308" t="s">
        <v>4851</v>
      </c>
      <c r="K308" t="s">
        <v>4852</v>
      </c>
      <c r="L308" t="s">
        <v>4853</v>
      </c>
      <c r="M308" t="s">
        <v>4854</v>
      </c>
      <c r="N308" t="s">
        <v>1104</v>
      </c>
      <c r="O308" s="4">
        <v>68655</v>
      </c>
      <c r="P308" t="s">
        <v>140</v>
      </c>
      <c r="R308">
        <v>13083580409</v>
      </c>
      <c r="T308">
        <v>112111</v>
      </c>
      <c r="U308" t="s">
        <v>4854</v>
      </c>
      <c r="V308" t="s">
        <v>1665</v>
      </c>
      <c r="W308" t="s">
        <v>3480</v>
      </c>
      <c r="X308" t="s">
        <v>164</v>
      </c>
      <c r="Y308" t="s">
        <v>4852</v>
      </c>
      <c r="Z308" t="s">
        <v>4853</v>
      </c>
      <c r="AA308" t="s">
        <v>4854</v>
      </c>
      <c r="AB308" t="s">
        <v>1104</v>
      </c>
      <c r="AC308" s="4">
        <v>68655</v>
      </c>
      <c r="AD308" t="s">
        <v>140</v>
      </c>
      <c r="AF308">
        <v>13083580409</v>
      </c>
      <c r="AH308" t="s">
        <v>155</v>
      </c>
      <c r="AI308" t="s">
        <v>168</v>
      </c>
      <c r="AJ308" t="s">
        <v>281</v>
      </c>
      <c r="AK308" t="s">
        <v>282</v>
      </c>
      <c r="AL308" t="s">
        <v>250</v>
      </c>
      <c r="AM308" t="s">
        <v>283</v>
      </c>
      <c r="AN308" t="s">
        <v>284</v>
      </c>
      <c r="AO308" t="s">
        <v>285</v>
      </c>
      <c r="AP308" t="s">
        <v>221</v>
      </c>
      <c r="AQ308" s="4">
        <v>37862</v>
      </c>
      <c r="AR308" t="s">
        <v>140</v>
      </c>
      <c r="AT308">
        <v>18653663731</v>
      </c>
      <c r="AV308" t="s">
        <v>286</v>
      </c>
      <c r="AW308" t="s">
        <v>287</v>
      </c>
      <c r="AZ308" t="s">
        <v>334</v>
      </c>
      <c r="BA308" t="s">
        <v>335</v>
      </c>
      <c r="BB308" t="s">
        <v>136</v>
      </c>
      <c r="BC308" t="s">
        <v>136</v>
      </c>
      <c r="BD308" t="s">
        <v>148</v>
      </c>
      <c r="BE308" t="s">
        <v>136</v>
      </c>
      <c r="BF308" t="s">
        <v>136</v>
      </c>
      <c r="BG308" t="s">
        <v>134</v>
      </c>
      <c r="BH308" t="s">
        <v>136</v>
      </c>
      <c r="BN308" t="s">
        <v>4855</v>
      </c>
      <c r="BO308" t="s">
        <v>905</v>
      </c>
      <c r="BP308">
        <v>3</v>
      </c>
      <c r="BQ308">
        <v>3</v>
      </c>
      <c r="BS308" s="1">
        <v>44166</v>
      </c>
      <c r="BT308" s="1">
        <v>44270</v>
      </c>
      <c r="BU308" s="1">
        <v>44166</v>
      </c>
      <c r="BV308" s="1">
        <v>44270</v>
      </c>
      <c r="BW308" t="s">
        <v>136</v>
      </c>
      <c r="BX308">
        <v>40</v>
      </c>
      <c r="BY308">
        <v>0</v>
      </c>
      <c r="BZ308">
        <v>8</v>
      </c>
      <c r="CA308">
        <v>8</v>
      </c>
      <c r="CB308">
        <v>8</v>
      </c>
      <c r="CC308">
        <v>8</v>
      </c>
      <c r="CD308">
        <v>8</v>
      </c>
      <c r="CE308">
        <v>0</v>
      </c>
      <c r="CF308" t="str">
        <f>"8:00 AM"</f>
        <v>8:00 AM</v>
      </c>
      <c r="CG308" t="str">
        <f>"5:00 PM"</f>
        <v>5:00 PM</v>
      </c>
      <c r="CH308" s="5">
        <v>14.99</v>
      </c>
      <c r="CI308" t="s">
        <v>146</v>
      </c>
      <c r="CL308" t="s">
        <v>134</v>
      </c>
      <c r="CM308" t="s">
        <v>312</v>
      </c>
      <c r="CN308" t="s">
        <v>148</v>
      </c>
      <c r="CO308" s="2" t="s">
        <v>2368</v>
      </c>
      <c r="CP308" t="s">
        <v>149</v>
      </c>
      <c r="CQ308">
        <v>3</v>
      </c>
      <c r="CR308">
        <v>0</v>
      </c>
      <c r="CS308" t="s">
        <v>136</v>
      </c>
      <c r="CT308" t="s">
        <v>134</v>
      </c>
      <c r="CU308" t="s">
        <v>136</v>
      </c>
      <c r="CV308" t="s">
        <v>136</v>
      </c>
      <c r="CW308" t="s">
        <v>136</v>
      </c>
      <c r="CY308" t="s">
        <v>136</v>
      </c>
      <c r="CZ308" t="s">
        <v>136</v>
      </c>
      <c r="DA308" t="s">
        <v>136</v>
      </c>
      <c r="DB308" t="s">
        <v>136</v>
      </c>
      <c r="DC308" t="s">
        <v>136</v>
      </c>
      <c r="DD308" t="s">
        <v>136</v>
      </c>
      <c r="DF308" t="s">
        <v>4856</v>
      </c>
      <c r="DG308" t="s">
        <v>4857</v>
      </c>
      <c r="DH308" t="s">
        <v>4854</v>
      </c>
      <c r="DI308" t="s">
        <v>1104</v>
      </c>
      <c r="DJ308" s="4">
        <v>68655</v>
      </c>
      <c r="DK308" t="s">
        <v>4858</v>
      </c>
      <c r="DL308" t="s">
        <v>136</v>
      </c>
      <c r="DM308">
        <v>1</v>
      </c>
      <c r="DN308" t="s">
        <v>4859</v>
      </c>
      <c r="DO308" t="s">
        <v>4854</v>
      </c>
      <c r="DP308" t="s">
        <v>1104</v>
      </c>
      <c r="DQ308" t="str">
        <f>"68655"</f>
        <v>68655</v>
      </c>
      <c r="DR308" t="s">
        <v>4858</v>
      </c>
      <c r="DS308" t="s">
        <v>3441</v>
      </c>
      <c r="DT308">
        <v>1</v>
      </c>
      <c r="DU308">
        <v>3</v>
      </c>
      <c r="DV308" t="s">
        <v>134</v>
      </c>
      <c r="DW308" t="s">
        <v>134</v>
      </c>
      <c r="DX308" t="s">
        <v>134</v>
      </c>
      <c r="DY308" t="s">
        <v>136</v>
      </c>
      <c r="DZ308">
        <v>1</v>
      </c>
      <c r="EA308" t="s">
        <v>136</v>
      </c>
      <c r="EC308" s="5">
        <v>12.68</v>
      </c>
      <c r="ED308" s="5">
        <v>55</v>
      </c>
      <c r="EE308">
        <v>13083580409</v>
      </c>
      <c r="EF308" t="s">
        <v>4860</v>
      </c>
      <c r="EG308" t="s">
        <v>1112</v>
      </c>
      <c r="EH308">
        <v>1</v>
      </c>
    </row>
    <row r="309" spans="1:138" ht="15" customHeight="1" x14ac:dyDescent="0.35">
      <c r="A309" t="s">
        <v>19094</v>
      </c>
      <c r="B309" t="s">
        <v>157</v>
      </c>
      <c r="C309" s="1">
        <v>44095.527477430558</v>
      </c>
      <c r="D309" s="1">
        <v>44119</v>
      </c>
      <c r="E309" t="s">
        <v>133</v>
      </c>
      <c r="F309" t="s">
        <v>134</v>
      </c>
      <c r="G309" t="s">
        <v>135</v>
      </c>
      <c r="H309" t="s">
        <v>136</v>
      </c>
      <c r="I309" t="s">
        <v>19095</v>
      </c>
      <c r="J309" t="s">
        <v>19096</v>
      </c>
      <c r="K309" t="s">
        <v>19097</v>
      </c>
      <c r="L309" t="s">
        <v>19098</v>
      </c>
      <c r="M309" t="s">
        <v>520</v>
      </c>
      <c r="N309" t="s">
        <v>139</v>
      </c>
      <c r="O309" s="4">
        <v>34266</v>
      </c>
      <c r="P309" t="s">
        <v>140</v>
      </c>
      <c r="R309">
        <v>18632448729</v>
      </c>
      <c r="T309">
        <v>115115</v>
      </c>
      <c r="U309" t="s">
        <v>19099</v>
      </c>
      <c r="V309" t="s">
        <v>10730</v>
      </c>
      <c r="X309" t="s">
        <v>164</v>
      </c>
      <c r="Y309" t="s">
        <v>19100</v>
      </c>
      <c r="Z309" t="s">
        <v>19101</v>
      </c>
      <c r="AA309" t="s">
        <v>520</v>
      </c>
      <c r="AB309" t="s">
        <v>139</v>
      </c>
      <c r="AC309" s="4">
        <v>34266</v>
      </c>
      <c r="AD309" t="s">
        <v>140</v>
      </c>
      <c r="AF309">
        <v>18632448729</v>
      </c>
      <c r="AH309" t="s">
        <v>2325</v>
      </c>
      <c r="AI309" t="s">
        <v>168</v>
      </c>
      <c r="AJ309" t="s">
        <v>4942</v>
      </c>
      <c r="AK309" t="s">
        <v>4943</v>
      </c>
      <c r="AM309" t="s">
        <v>4944</v>
      </c>
      <c r="AO309" t="s">
        <v>152</v>
      </c>
      <c r="AP309" t="s">
        <v>139</v>
      </c>
      <c r="AQ309" s="4">
        <v>33852</v>
      </c>
      <c r="AR309" t="s">
        <v>140</v>
      </c>
      <c r="AS309" t="s">
        <v>4945</v>
      </c>
      <c r="AT309">
        <v>18634655550</v>
      </c>
      <c r="AV309" t="s">
        <v>4946</v>
      </c>
      <c r="AW309" t="s">
        <v>2330</v>
      </c>
      <c r="AZ309" t="s">
        <v>175</v>
      </c>
      <c r="BA309" t="s">
        <v>176</v>
      </c>
      <c r="BB309" t="s">
        <v>134</v>
      </c>
      <c r="BC309" t="s">
        <v>134</v>
      </c>
      <c r="BD309" t="s">
        <v>134</v>
      </c>
      <c r="BE309" t="s">
        <v>134</v>
      </c>
      <c r="BF309" t="s">
        <v>136</v>
      </c>
      <c r="BG309" t="s">
        <v>134</v>
      </c>
      <c r="BH309" t="s">
        <v>136</v>
      </c>
      <c r="BN309" t="s">
        <v>19102</v>
      </c>
      <c r="BO309" t="s">
        <v>176</v>
      </c>
      <c r="BP309">
        <v>33</v>
      </c>
      <c r="BQ309">
        <v>33</v>
      </c>
      <c r="BR309">
        <v>33</v>
      </c>
      <c r="BS309" s="1">
        <v>44152</v>
      </c>
      <c r="BT309" s="1">
        <v>44362</v>
      </c>
      <c r="BU309" s="1">
        <v>44152</v>
      </c>
      <c r="BV309" s="1">
        <v>44362</v>
      </c>
      <c r="BW309" t="s">
        <v>136</v>
      </c>
      <c r="BX309">
        <v>36</v>
      </c>
      <c r="BY309">
        <v>0</v>
      </c>
      <c r="BZ309">
        <v>6</v>
      </c>
      <c r="CA309">
        <v>6</v>
      </c>
      <c r="CB309">
        <v>6</v>
      </c>
      <c r="CC309">
        <v>6</v>
      </c>
      <c r="CD309">
        <v>6</v>
      </c>
      <c r="CE309">
        <v>6</v>
      </c>
      <c r="CF309" t="str">
        <f>"7:30 AM"</f>
        <v>7:30 AM</v>
      </c>
      <c r="CG309" t="str">
        <f>"1:30 PM"</f>
        <v>1:30 PM</v>
      </c>
      <c r="CH309" s="5">
        <v>11.71</v>
      </c>
      <c r="CI309" t="s">
        <v>146</v>
      </c>
      <c r="CJ309">
        <v>0.9</v>
      </c>
      <c r="CK309" t="s">
        <v>14685</v>
      </c>
      <c r="CL309" t="s">
        <v>134</v>
      </c>
      <c r="CM309" t="s">
        <v>147</v>
      </c>
      <c r="CN309" t="s">
        <v>148</v>
      </c>
      <c r="CO309" t="s">
        <v>2333</v>
      </c>
      <c r="CP309" t="s">
        <v>149</v>
      </c>
      <c r="CQ309">
        <v>1</v>
      </c>
      <c r="CR309">
        <v>0</v>
      </c>
      <c r="CS309" t="s">
        <v>136</v>
      </c>
      <c r="CT309" t="s">
        <v>136</v>
      </c>
      <c r="CU309" t="s">
        <v>136</v>
      </c>
      <c r="CV309" t="s">
        <v>136</v>
      </c>
      <c r="CW309" t="s">
        <v>134</v>
      </c>
      <c r="CX309">
        <v>100</v>
      </c>
      <c r="CY309" t="s">
        <v>134</v>
      </c>
      <c r="CZ309" t="s">
        <v>134</v>
      </c>
      <c r="DA309" t="s">
        <v>134</v>
      </c>
      <c r="DB309" t="s">
        <v>134</v>
      </c>
      <c r="DC309" t="s">
        <v>134</v>
      </c>
      <c r="DD309" t="s">
        <v>136</v>
      </c>
      <c r="DF309" t="s">
        <v>2334</v>
      </c>
      <c r="DG309" t="s">
        <v>2335</v>
      </c>
      <c r="DH309" t="s">
        <v>520</v>
      </c>
      <c r="DI309" t="s">
        <v>139</v>
      </c>
      <c r="DJ309" s="4">
        <v>34266</v>
      </c>
      <c r="DK309" t="s">
        <v>521</v>
      </c>
      <c r="DL309" t="s">
        <v>134</v>
      </c>
      <c r="DM309">
        <v>25</v>
      </c>
      <c r="DN309" t="s">
        <v>19103</v>
      </c>
      <c r="DO309" t="s">
        <v>520</v>
      </c>
      <c r="DP309" t="s">
        <v>139</v>
      </c>
      <c r="DQ309" t="str">
        <f>"34266"</f>
        <v>34266</v>
      </c>
      <c r="DR309" t="s">
        <v>521</v>
      </c>
      <c r="DS309" t="s">
        <v>830</v>
      </c>
      <c r="DT309">
        <v>1</v>
      </c>
      <c r="DU309">
        <v>15</v>
      </c>
      <c r="DV309" t="s">
        <v>134</v>
      </c>
      <c r="DW309" t="s">
        <v>134</v>
      </c>
      <c r="DX309" t="s">
        <v>134</v>
      </c>
      <c r="DY309" t="s">
        <v>134</v>
      </c>
      <c r="DZ309">
        <v>2</v>
      </c>
      <c r="EA309" t="s">
        <v>136</v>
      </c>
      <c r="EC309" s="5">
        <v>12.68</v>
      </c>
      <c r="ED309" s="5">
        <v>55</v>
      </c>
      <c r="EE309">
        <v>18632448729</v>
      </c>
      <c r="EF309" t="s">
        <v>19104</v>
      </c>
      <c r="EG309" t="s">
        <v>148</v>
      </c>
      <c r="EH309">
        <v>1</v>
      </c>
    </row>
    <row r="310" spans="1:138" ht="15" customHeight="1" x14ac:dyDescent="0.35">
      <c r="A310" t="s">
        <v>17676</v>
      </c>
      <c r="B310" t="s">
        <v>157</v>
      </c>
      <c r="C310" s="1">
        <v>44103.522571527777</v>
      </c>
      <c r="D310" s="1">
        <v>44119</v>
      </c>
      <c r="E310" t="s">
        <v>133</v>
      </c>
      <c r="F310" t="s">
        <v>136</v>
      </c>
      <c r="G310" t="s">
        <v>135</v>
      </c>
      <c r="H310" t="s">
        <v>136</v>
      </c>
      <c r="I310" t="s">
        <v>17677</v>
      </c>
      <c r="K310" t="s">
        <v>17678</v>
      </c>
      <c r="M310" t="s">
        <v>1609</v>
      </c>
      <c r="N310" t="s">
        <v>246</v>
      </c>
      <c r="O310" s="4">
        <v>70546</v>
      </c>
      <c r="P310" t="s">
        <v>140</v>
      </c>
      <c r="R310">
        <v>13378246987</v>
      </c>
      <c r="T310">
        <v>112512</v>
      </c>
      <c r="U310" t="s">
        <v>17679</v>
      </c>
      <c r="V310" t="s">
        <v>2615</v>
      </c>
      <c r="W310" t="s">
        <v>148</v>
      </c>
      <c r="X310" t="s">
        <v>723</v>
      </c>
      <c r="Y310" t="s">
        <v>17680</v>
      </c>
      <c r="Z310" t="s">
        <v>148</v>
      </c>
      <c r="AA310" t="s">
        <v>1609</v>
      </c>
      <c r="AB310" t="s">
        <v>246</v>
      </c>
      <c r="AC310" s="4">
        <v>70546</v>
      </c>
      <c r="AD310" t="s">
        <v>140</v>
      </c>
      <c r="AF310">
        <v>13378246987</v>
      </c>
      <c r="AH310" t="s">
        <v>17681</v>
      </c>
      <c r="AI310" t="s">
        <v>226</v>
      </c>
      <c r="AJ310" t="s">
        <v>3838</v>
      </c>
      <c r="AK310" t="s">
        <v>2820</v>
      </c>
      <c r="AL310" t="s">
        <v>664</v>
      </c>
      <c r="AM310" t="s">
        <v>670</v>
      </c>
      <c r="AO310" t="s">
        <v>671</v>
      </c>
      <c r="AP310" t="s">
        <v>246</v>
      </c>
      <c r="AQ310" s="4">
        <v>70601</v>
      </c>
      <c r="AR310" t="s">
        <v>140</v>
      </c>
      <c r="AT310">
        <v>13372140354</v>
      </c>
      <c r="AV310" t="s">
        <v>3839</v>
      </c>
      <c r="AW310" t="s">
        <v>1159</v>
      </c>
      <c r="AX310" t="s">
        <v>246</v>
      </c>
      <c r="AY310" t="s">
        <v>774</v>
      </c>
      <c r="AZ310" t="s">
        <v>334</v>
      </c>
      <c r="BA310" t="s">
        <v>335</v>
      </c>
      <c r="BB310" t="s">
        <v>136</v>
      </c>
      <c r="BC310" t="s">
        <v>136</v>
      </c>
      <c r="BD310" t="s">
        <v>148</v>
      </c>
      <c r="BE310" t="s">
        <v>136</v>
      </c>
      <c r="BF310" t="s">
        <v>136</v>
      </c>
      <c r="BG310" t="s">
        <v>134</v>
      </c>
      <c r="BH310" t="s">
        <v>136</v>
      </c>
      <c r="BN310" t="s">
        <v>17682</v>
      </c>
      <c r="BO310" t="s">
        <v>905</v>
      </c>
      <c r="BP310">
        <v>10</v>
      </c>
      <c r="BQ310">
        <v>10</v>
      </c>
      <c r="BR310">
        <v>10</v>
      </c>
      <c r="BS310" s="1">
        <v>44156</v>
      </c>
      <c r="BT310" s="1">
        <v>44439</v>
      </c>
      <c r="BU310" s="1">
        <v>44156</v>
      </c>
      <c r="BV310" s="1">
        <v>44439</v>
      </c>
      <c r="BW310" t="s">
        <v>136</v>
      </c>
      <c r="BX310">
        <v>40</v>
      </c>
      <c r="BY310">
        <v>0</v>
      </c>
      <c r="BZ310">
        <v>8</v>
      </c>
      <c r="CA310">
        <v>8</v>
      </c>
      <c r="CB310">
        <v>8</v>
      </c>
      <c r="CC310">
        <v>8</v>
      </c>
      <c r="CD310">
        <v>8</v>
      </c>
      <c r="CE310">
        <v>0</v>
      </c>
      <c r="CF310" t="str">
        <f>"7:00 AM"</f>
        <v>7:00 AM</v>
      </c>
      <c r="CG310" t="str">
        <f>"4:00 PM"</f>
        <v>4:00 PM</v>
      </c>
      <c r="CH310" s="5">
        <v>11.83</v>
      </c>
      <c r="CI310" t="s">
        <v>146</v>
      </c>
      <c r="CL310" t="s">
        <v>134</v>
      </c>
      <c r="CM310" t="s">
        <v>147</v>
      </c>
      <c r="CN310" t="s">
        <v>148</v>
      </c>
      <c r="CO310" t="s">
        <v>6528</v>
      </c>
      <c r="CP310" t="s">
        <v>149</v>
      </c>
      <c r="CQ310">
        <v>3</v>
      </c>
      <c r="CR310">
        <v>0</v>
      </c>
      <c r="CS310" t="s">
        <v>136</v>
      </c>
      <c r="CT310" t="s">
        <v>134</v>
      </c>
      <c r="CU310" t="s">
        <v>136</v>
      </c>
      <c r="CV310" t="s">
        <v>134</v>
      </c>
      <c r="CW310" t="s">
        <v>134</v>
      </c>
      <c r="CX310">
        <v>50</v>
      </c>
      <c r="CY310" t="s">
        <v>134</v>
      </c>
      <c r="CZ310" t="s">
        <v>136</v>
      </c>
      <c r="DA310" t="s">
        <v>136</v>
      </c>
      <c r="DB310" t="s">
        <v>134</v>
      </c>
      <c r="DC310" t="s">
        <v>136</v>
      </c>
      <c r="DD310" t="s">
        <v>136</v>
      </c>
      <c r="DF310" t="s">
        <v>1470</v>
      </c>
      <c r="DG310" t="s">
        <v>17680</v>
      </c>
      <c r="DH310" t="s">
        <v>1609</v>
      </c>
      <c r="DI310" t="s">
        <v>246</v>
      </c>
      <c r="DJ310" s="4">
        <v>70546</v>
      </c>
      <c r="DK310" t="s">
        <v>1610</v>
      </c>
      <c r="DL310" t="s">
        <v>134</v>
      </c>
      <c r="DM310">
        <v>6</v>
      </c>
      <c r="DN310" t="s">
        <v>17683</v>
      </c>
      <c r="DO310" t="s">
        <v>1726</v>
      </c>
      <c r="DP310" t="s">
        <v>246</v>
      </c>
      <c r="DQ310" t="str">
        <f>"70591"</f>
        <v>70591</v>
      </c>
      <c r="DR310" t="s">
        <v>1161</v>
      </c>
      <c r="DS310" t="s">
        <v>17684</v>
      </c>
      <c r="DT310">
        <v>1</v>
      </c>
      <c r="DU310">
        <v>12</v>
      </c>
      <c r="DV310" t="s">
        <v>134</v>
      </c>
      <c r="DW310" t="s">
        <v>134</v>
      </c>
      <c r="DX310" t="s">
        <v>134</v>
      </c>
      <c r="DY310" t="s">
        <v>134</v>
      </c>
      <c r="DZ310">
        <v>2</v>
      </c>
      <c r="EA310" t="s">
        <v>136</v>
      </c>
      <c r="EC310" s="5">
        <v>12.68</v>
      </c>
      <c r="ED310" s="5">
        <v>55</v>
      </c>
      <c r="EE310">
        <v>13378246987</v>
      </c>
      <c r="EF310" t="s">
        <v>17681</v>
      </c>
      <c r="EG310" t="s">
        <v>148</v>
      </c>
      <c r="EH310">
        <v>2</v>
      </c>
    </row>
    <row r="311" spans="1:138" ht="15" customHeight="1" x14ac:dyDescent="0.35">
      <c r="A311" t="s">
        <v>20126</v>
      </c>
      <c r="B311" t="s">
        <v>157</v>
      </c>
      <c r="C311" s="1">
        <v>44097.708707291669</v>
      </c>
      <c r="D311" s="1">
        <v>44119</v>
      </c>
      <c r="E311" t="s">
        <v>579</v>
      </c>
      <c r="F311" t="s">
        <v>136</v>
      </c>
      <c r="G311" t="s">
        <v>135</v>
      </c>
      <c r="H311" t="s">
        <v>136</v>
      </c>
      <c r="I311" t="s">
        <v>13769</v>
      </c>
      <c r="K311" t="s">
        <v>20127</v>
      </c>
      <c r="L311" t="s">
        <v>20128</v>
      </c>
      <c r="M311" t="s">
        <v>13771</v>
      </c>
      <c r="N311" t="s">
        <v>925</v>
      </c>
      <c r="O311" s="4">
        <v>83431</v>
      </c>
      <c r="P311" t="s">
        <v>140</v>
      </c>
      <c r="R311">
        <v>12087544651</v>
      </c>
      <c r="T311">
        <v>112410</v>
      </c>
      <c r="U311" t="s">
        <v>2235</v>
      </c>
      <c r="V311" t="s">
        <v>2235</v>
      </c>
      <c r="W311" t="s">
        <v>13772</v>
      </c>
      <c r="X311" t="s">
        <v>164</v>
      </c>
      <c r="Y311" t="s">
        <v>723</v>
      </c>
      <c r="Z311" t="s">
        <v>13770</v>
      </c>
      <c r="AA311" t="s">
        <v>13771</v>
      </c>
      <c r="AB311" t="s">
        <v>925</v>
      </c>
      <c r="AC311" s="4">
        <v>83431</v>
      </c>
      <c r="AD311" t="s">
        <v>140</v>
      </c>
      <c r="AF311">
        <v>12087544651</v>
      </c>
      <c r="AH311" t="s">
        <v>13773</v>
      </c>
      <c r="AI311" t="s">
        <v>168</v>
      </c>
      <c r="AJ311" t="s">
        <v>588</v>
      </c>
      <c r="AK311" t="s">
        <v>589</v>
      </c>
      <c r="AM311" t="s">
        <v>590</v>
      </c>
      <c r="AO311" t="s">
        <v>591</v>
      </c>
      <c r="AP311" t="s">
        <v>592</v>
      </c>
      <c r="AQ311" s="4">
        <v>82601</v>
      </c>
      <c r="AR311" t="s">
        <v>140</v>
      </c>
      <c r="AT311">
        <v>13074722105</v>
      </c>
      <c r="AV311" t="s">
        <v>593</v>
      </c>
      <c r="AW311" t="s">
        <v>594</v>
      </c>
      <c r="AZ311" t="s">
        <v>334</v>
      </c>
      <c r="BA311" t="s">
        <v>335</v>
      </c>
      <c r="BB311" t="s">
        <v>136</v>
      </c>
      <c r="BC311" t="s">
        <v>136</v>
      </c>
      <c r="BD311" t="s">
        <v>148</v>
      </c>
      <c r="BE311" t="s">
        <v>136</v>
      </c>
      <c r="BF311" t="s">
        <v>136</v>
      </c>
      <c r="BG311" t="s">
        <v>134</v>
      </c>
      <c r="BH311" t="s">
        <v>136</v>
      </c>
      <c r="BN311" t="s">
        <v>20129</v>
      </c>
      <c r="BO311" t="s">
        <v>2952</v>
      </c>
      <c r="BP311">
        <v>6</v>
      </c>
      <c r="BQ311">
        <v>4</v>
      </c>
      <c r="BR311">
        <v>4</v>
      </c>
      <c r="BS311" s="1">
        <v>44161</v>
      </c>
      <c r="BT311" s="1">
        <v>44270</v>
      </c>
      <c r="BU311" s="1">
        <v>44161</v>
      </c>
      <c r="BV311" s="1">
        <v>44270</v>
      </c>
      <c r="BW311" t="s">
        <v>134</v>
      </c>
      <c r="CH311" s="5">
        <v>1682.33</v>
      </c>
      <c r="CI311" t="s">
        <v>597</v>
      </c>
      <c r="CJ311">
        <v>0</v>
      </c>
      <c r="CK311" t="s">
        <v>598</v>
      </c>
      <c r="CL311" t="s">
        <v>136</v>
      </c>
      <c r="CM311" t="s">
        <v>354</v>
      </c>
      <c r="CN311" t="s">
        <v>599</v>
      </c>
      <c r="CO311" t="s">
        <v>2225</v>
      </c>
      <c r="CP311" t="s">
        <v>149</v>
      </c>
      <c r="CQ311">
        <v>6</v>
      </c>
      <c r="CR311">
        <v>0</v>
      </c>
      <c r="CS311" t="s">
        <v>136</v>
      </c>
      <c r="CT311" t="s">
        <v>134</v>
      </c>
      <c r="CU311" t="s">
        <v>136</v>
      </c>
      <c r="CV311" t="s">
        <v>136</v>
      </c>
      <c r="CW311" t="s">
        <v>134</v>
      </c>
      <c r="CX311">
        <v>50</v>
      </c>
      <c r="CY311" t="s">
        <v>134</v>
      </c>
      <c r="CZ311" t="s">
        <v>136</v>
      </c>
      <c r="DA311" t="s">
        <v>134</v>
      </c>
      <c r="DB311" t="s">
        <v>136</v>
      </c>
      <c r="DC311" t="s">
        <v>136</v>
      </c>
      <c r="DD311" t="s">
        <v>136</v>
      </c>
      <c r="DF311" t="s">
        <v>2226</v>
      </c>
      <c r="DG311" t="s">
        <v>13774</v>
      </c>
      <c r="DH311" t="s">
        <v>3528</v>
      </c>
      <c r="DI311" t="s">
        <v>925</v>
      </c>
      <c r="DJ311" s="4">
        <v>83425</v>
      </c>
      <c r="DK311" t="s">
        <v>3414</v>
      </c>
      <c r="DL311" t="s">
        <v>136</v>
      </c>
      <c r="DM311">
        <v>1</v>
      </c>
      <c r="DN311" t="s">
        <v>13775</v>
      </c>
      <c r="DO311" t="s">
        <v>3528</v>
      </c>
      <c r="DP311" t="s">
        <v>925</v>
      </c>
      <c r="DQ311" t="str">
        <f>"83425"</f>
        <v>83425</v>
      </c>
      <c r="DR311" t="s">
        <v>3414</v>
      </c>
      <c r="DS311" t="s">
        <v>605</v>
      </c>
      <c r="DT311">
        <v>9</v>
      </c>
      <c r="DU311">
        <v>10</v>
      </c>
      <c r="DV311" t="s">
        <v>136</v>
      </c>
      <c r="DW311" t="s">
        <v>136</v>
      </c>
      <c r="DX311" t="s">
        <v>134</v>
      </c>
      <c r="DY311" t="s">
        <v>136</v>
      </c>
      <c r="DZ311">
        <v>1</v>
      </c>
      <c r="EA311" t="s">
        <v>136</v>
      </c>
      <c r="EC311" s="5">
        <v>12.68</v>
      </c>
      <c r="ED311" s="5">
        <v>55</v>
      </c>
      <c r="EE311">
        <v>13074722105</v>
      </c>
      <c r="EF311" t="s">
        <v>593</v>
      </c>
      <c r="EG311" t="s">
        <v>148</v>
      </c>
      <c r="EH311">
        <v>0</v>
      </c>
    </row>
    <row r="312" spans="1:138" ht="15" customHeight="1" x14ac:dyDescent="0.35">
      <c r="A312" t="s">
        <v>12062</v>
      </c>
      <c r="B312" t="s">
        <v>157</v>
      </c>
      <c r="C312" s="1">
        <v>44098.401178587963</v>
      </c>
      <c r="D312" s="1">
        <v>44119</v>
      </c>
      <c r="E312" t="s">
        <v>579</v>
      </c>
      <c r="F312" t="s">
        <v>136</v>
      </c>
      <c r="G312" t="s">
        <v>135</v>
      </c>
      <c r="H312" t="s">
        <v>134</v>
      </c>
      <c r="I312" t="s">
        <v>12063</v>
      </c>
      <c r="K312" t="s">
        <v>12064</v>
      </c>
      <c r="L312" t="s">
        <v>12065</v>
      </c>
      <c r="M312" t="s">
        <v>3528</v>
      </c>
      <c r="N312" t="s">
        <v>925</v>
      </c>
      <c r="O312" s="4">
        <v>83425</v>
      </c>
      <c r="P312" t="s">
        <v>140</v>
      </c>
      <c r="R312">
        <v>12086625708</v>
      </c>
      <c r="T312">
        <v>112410</v>
      </c>
      <c r="U312" t="s">
        <v>12066</v>
      </c>
      <c r="V312" t="s">
        <v>12067</v>
      </c>
      <c r="X312" t="s">
        <v>164</v>
      </c>
      <c r="Y312" t="s">
        <v>12064</v>
      </c>
      <c r="Z312" t="s">
        <v>148</v>
      </c>
      <c r="AA312" t="s">
        <v>3528</v>
      </c>
      <c r="AB312" t="s">
        <v>925</v>
      </c>
      <c r="AC312" s="4">
        <v>83425</v>
      </c>
      <c r="AD312" t="s">
        <v>140</v>
      </c>
      <c r="AF312">
        <v>12086625708</v>
      </c>
      <c r="AH312" t="s">
        <v>12068</v>
      </c>
      <c r="AI312" t="s">
        <v>168</v>
      </c>
      <c r="AJ312" t="s">
        <v>588</v>
      </c>
      <c r="AK312" t="s">
        <v>589</v>
      </c>
      <c r="AM312" t="s">
        <v>590</v>
      </c>
      <c r="AO312" t="s">
        <v>591</v>
      </c>
      <c r="AP312" t="s">
        <v>592</v>
      </c>
      <c r="AQ312" s="4">
        <v>82601</v>
      </c>
      <c r="AR312" t="s">
        <v>140</v>
      </c>
      <c r="AT312">
        <v>13074722105</v>
      </c>
      <c r="AV312" t="s">
        <v>593</v>
      </c>
      <c r="AW312" t="s">
        <v>594</v>
      </c>
      <c r="AZ312" t="s">
        <v>334</v>
      </c>
      <c r="BA312" t="s">
        <v>335</v>
      </c>
      <c r="BB312" t="s">
        <v>136</v>
      </c>
      <c r="BC312" t="s">
        <v>136</v>
      </c>
      <c r="BD312" t="s">
        <v>148</v>
      </c>
      <c r="BE312" t="s">
        <v>136</v>
      </c>
      <c r="BF312" t="s">
        <v>136</v>
      </c>
      <c r="BG312" t="s">
        <v>134</v>
      </c>
      <c r="BH312" t="s">
        <v>136</v>
      </c>
      <c r="BN312" t="s">
        <v>12069</v>
      </c>
      <c r="BO312" t="s">
        <v>12070</v>
      </c>
      <c r="BP312">
        <v>3</v>
      </c>
      <c r="BQ312">
        <v>3</v>
      </c>
      <c r="BR312">
        <v>3</v>
      </c>
      <c r="BS312" s="1">
        <v>44161</v>
      </c>
      <c r="BT312" s="1">
        <v>44210</v>
      </c>
      <c r="BU312" s="1">
        <v>44161</v>
      </c>
      <c r="BV312" s="1">
        <v>44210</v>
      </c>
      <c r="BW312" t="s">
        <v>134</v>
      </c>
      <c r="CH312" s="5">
        <v>1682.33</v>
      </c>
      <c r="CI312" t="s">
        <v>597</v>
      </c>
      <c r="CJ312">
        <v>0</v>
      </c>
      <c r="CK312" t="s">
        <v>2224</v>
      </c>
      <c r="CL312" t="s">
        <v>136</v>
      </c>
      <c r="CM312" t="s">
        <v>354</v>
      </c>
      <c r="CN312" t="s">
        <v>599</v>
      </c>
      <c r="CO312" t="s">
        <v>2225</v>
      </c>
      <c r="CP312" t="s">
        <v>149</v>
      </c>
      <c r="CQ312">
        <v>6</v>
      </c>
      <c r="CR312">
        <v>0</v>
      </c>
      <c r="CS312" t="s">
        <v>136</v>
      </c>
      <c r="CT312" t="s">
        <v>134</v>
      </c>
      <c r="CU312" t="s">
        <v>136</v>
      </c>
      <c r="CV312" t="s">
        <v>136</v>
      </c>
      <c r="CW312" t="s">
        <v>134</v>
      </c>
      <c r="CX312">
        <v>50</v>
      </c>
      <c r="CY312" t="s">
        <v>134</v>
      </c>
      <c r="CZ312" t="s">
        <v>136</v>
      </c>
      <c r="DA312" t="s">
        <v>134</v>
      </c>
      <c r="DB312" t="s">
        <v>136</v>
      </c>
      <c r="DC312" t="s">
        <v>136</v>
      </c>
      <c r="DD312" t="s">
        <v>136</v>
      </c>
      <c r="DF312" s="2" t="s">
        <v>2272</v>
      </c>
      <c r="DG312" t="s">
        <v>12071</v>
      </c>
      <c r="DH312" t="s">
        <v>3528</v>
      </c>
      <c r="DI312" t="s">
        <v>925</v>
      </c>
      <c r="DJ312" s="4">
        <v>83425</v>
      </c>
      <c r="DK312" t="s">
        <v>3414</v>
      </c>
      <c r="DL312" t="s">
        <v>136</v>
      </c>
      <c r="DM312">
        <v>1</v>
      </c>
      <c r="DN312" t="s">
        <v>12072</v>
      </c>
      <c r="DO312" t="s">
        <v>12073</v>
      </c>
      <c r="DP312" t="s">
        <v>925</v>
      </c>
      <c r="DQ312" t="str">
        <f>"83435"</f>
        <v>83435</v>
      </c>
      <c r="DR312" t="s">
        <v>3414</v>
      </c>
      <c r="DS312" t="s">
        <v>605</v>
      </c>
      <c r="DT312">
        <v>4</v>
      </c>
      <c r="DU312">
        <v>4</v>
      </c>
      <c r="DV312" t="s">
        <v>136</v>
      </c>
      <c r="DW312" t="s">
        <v>136</v>
      </c>
      <c r="DX312" t="s">
        <v>134</v>
      </c>
      <c r="DY312" t="s">
        <v>136</v>
      </c>
      <c r="DZ312">
        <v>1</v>
      </c>
      <c r="EA312" t="s">
        <v>136</v>
      </c>
      <c r="EC312" s="5">
        <v>12.68</v>
      </c>
      <c r="ED312" s="5">
        <v>55</v>
      </c>
      <c r="EE312">
        <v>13074722105</v>
      </c>
      <c r="EF312" t="s">
        <v>593</v>
      </c>
      <c r="EG312" t="s">
        <v>148</v>
      </c>
      <c r="EH312">
        <v>0</v>
      </c>
    </row>
    <row r="313" spans="1:138" ht="15" customHeight="1" x14ac:dyDescent="0.35">
      <c r="A313" t="s">
        <v>18359</v>
      </c>
      <c r="B313" t="s">
        <v>157</v>
      </c>
      <c r="C313" s="1">
        <v>44097.745175462966</v>
      </c>
      <c r="D313" s="1">
        <v>44119</v>
      </c>
      <c r="E313" t="s">
        <v>579</v>
      </c>
      <c r="F313" t="s">
        <v>136</v>
      </c>
      <c r="G313" t="s">
        <v>135</v>
      </c>
      <c r="H313" t="s">
        <v>136</v>
      </c>
      <c r="I313" t="s">
        <v>1334</v>
      </c>
      <c r="K313" t="s">
        <v>1335</v>
      </c>
      <c r="L313" t="s">
        <v>18360</v>
      </c>
      <c r="M313" t="s">
        <v>1337</v>
      </c>
      <c r="N313" t="s">
        <v>1338</v>
      </c>
      <c r="O313" s="4">
        <v>89412</v>
      </c>
      <c r="P313" t="s">
        <v>140</v>
      </c>
      <c r="R313">
        <v>17752213272</v>
      </c>
      <c r="T313">
        <v>112111</v>
      </c>
      <c r="U313" t="s">
        <v>1339</v>
      </c>
      <c r="V313" t="s">
        <v>18361</v>
      </c>
      <c r="X313" t="s">
        <v>1341</v>
      </c>
      <c r="Y313" t="s">
        <v>1335</v>
      </c>
      <c r="AA313" t="s">
        <v>1337</v>
      </c>
      <c r="AB313" t="s">
        <v>1338</v>
      </c>
      <c r="AC313" s="4">
        <v>89412</v>
      </c>
      <c r="AD313" t="s">
        <v>140</v>
      </c>
      <c r="AF313">
        <v>17757416052</v>
      </c>
      <c r="AH313" t="s">
        <v>1342</v>
      </c>
      <c r="AI313" t="s">
        <v>168</v>
      </c>
      <c r="AJ313" t="s">
        <v>588</v>
      </c>
      <c r="AK313" t="s">
        <v>589</v>
      </c>
      <c r="AM313" t="s">
        <v>590</v>
      </c>
      <c r="AO313" t="s">
        <v>591</v>
      </c>
      <c r="AP313" t="s">
        <v>592</v>
      </c>
      <c r="AQ313" s="4">
        <v>82601</v>
      </c>
      <c r="AR313" t="s">
        <v>140</v>
      </c>
      <c r="AT313">
        <v>13074722105</v>
      </c>
      <c r="AV313" t="s">
        <v>593</v>
      </c>
      <c r="AW313" t="s">
        <v>594</v>
      </c>
      <c r="AZ313" t="s">
        <v>334</v>
      </c>
      <c r="BA313" t="s">
        <v>335</v>
      </c>
      <c r="BB313" t="s">
        <v>136</v>
      </c>
      <c r="BC313" t="s">
        <v>136</v>
      </c>
      <c r="BD313" t="s">
        <v>148</v>
      </c>
      <c r="BE313" t="s">
        <v>136</v>
      </c>
      <c r="BF313" t="s">
        <v>136</v>
      </c>
      <c r="BG313" t="s">
        <v>134</v>
      </c>
      <c r="BH313" t="s">
        <v>136</v>
      </c>
      <c r="BN313" t="s">
        <v>18362</v>
      </c>
      <c r="BO313" t="s">
        <v>6560</v>
      </c>
      <c r="BP313">
        <v>2</v>
      </c>
      <c r="BQ313">
        <v>2</v>
      </c>
      <c r="BR313">
        <v>2</v>
      </c>
      <c r="BS313" s="1">
        <v>44166</v>
      </c>
      <c r="BT313" s="1">
        <v>44227</v>
      </c>
      <c r="BU313" s="1">
        <v>44166</v>
      </c>
      <c r="BV313" s="1">
        <v>44227</v>
      </c>
      <c r="BW313" t="s">
        <v>134</v>
      </c>
      <c r="CH313" s="5">
        <v>1682.33</v>
      </c>
      <c r="CI313" t="s">
        <v>597</v>
      </c>
      <c r="CJ313">
        <v>0</v>
      </c>
      <c r="CK313" t="s">
        <v>1362</v>
      </c>
      <c r="CL313" t="s">
        <v>136</v>
      </c>
      <c r="CM313" t="s">
        <v>354</v>
      </c>
      <c r="CN313" t="s">
        <v>599</v>
      </c>
      <c r="CO313" t="s">
        <v>2225</v>
      </c>
      <c r="CP313" t="s">
        <v>149</v>
      </c>
      <c r="CQ313">
        <v>6</v>
      </c>
      <c r="CR313">
        <v>0</v>
      </c>
      <c r="CS313" t="s">
        <v>136</v>
      </c>
      <c r="CT313" t="s">
        <v>134</v>
      </c>
      <c r="CU313" t="s">
        <v>136</v>
      </c>
      <c r="CV313" t="s">
        <v>136</v>
      </c>
      <c r="CW313" t="s">
        <v>134</v>
      </c>
      <c r="CX313">
        <v>50</v>
      </c>
      <c r="CY313" t="s">
        <v>134</v>
      </c>
      <c r="CZ313" t="s">
        <v>136</v>
      </c>
      <c r="DA313" t="s">
        <v>134</v>
      </c>
      <c r="DB313" t="s">
        <v>136</v>
      </c>
      <c r="DC313" t="s">
        <v>136</v>
      </c>
      <c r="DD313" t="s">
        <v>136</v>
      </c>
      <c r="DF313" s="2" t="s">
        <v>18363</v>
      </c>
      <c r="DG313" t="s">
        <v>1335</v>
      </c>
      <c r="DH313" t="s">
        <v>1337</v>
      </c>
      <c r="DI313" t="s">
        <v>1338</v>
      </c>
      <c r="DJ313" s="4">
        <v>89412</v>
      </c>
      <c r="DK313" t="s">
        <v>1345</v>
      </c>
      <c r="DL313" t="s">
        <v>134</v>
      </c>
      <c r="DM313">
        <v>3</v>
      </c>
      <c r="DN313" t="s">
        <v>18364</v>
      </c>
      <c r="DO313" t="s">
        <v>18365</v>
      </c>
      <c r="DP313" t="s">
        <v>1338</v>
      </c>
      <c r="DQ313" t="str">
        <f>"89419"</f>
        <v>89419</v>
      </c>
      <c r="DR313" t="s">
        <v>8674</v>
      </c>
      <c r="DS313" t="s">
        <v>18366</v>
      </c>
      <c r="DT313">
        <v>3</v>
      </c>
      <c r="DU313">
        <v>4</v>
      </c>
      <c r="DV313" t="s">
        <v>136</v>
      </c>
      <c r="DW313" t="s">
        <v>136</v>
      </c>
      <c r="DX313" t="s">
        <v>134</v>
      </c>
      <c r="DY313" t="s">
        <v>134</v>
      </c>
      <c r="DZ313">
        <v>3</v>
      </c>
      <c r="EA313" t="s">
        <v>136</v>
      </c>
      <c r="EC313" s="5">
        <v>12.68</v>
      </c>
      <c r="ED313" s="5">
        <v>55</v>
      </c>
      <c r="EE313">
        <v>13074722105</v>
      </c>
      <c r="EF313" t="s">
        <v>593</v>
      </c>
      <c r="EG313" t="s">
        <v>148</v>
      </c>
      <c r="EH313">
        <v>2</v>
      </c>
    </row>
    <row r="314" spans="1:138" ht="15" customHeight="1" x14ac:dyDescent="0.35">
      <c r="A314" t="s">
        <v>19489</v>
      </c>
      <c r="B314" t="s">
        <v>157</v>
      </c>
      <c r="C314" s="1">
        <v>44105.584134027777</v>
      </c>
      <c r="D314" s="1">
        <v>44119</v>
      </c>
      <c r="E314" t="s">
        <v>133</v>
      </c>
      <c r="F314" t="s">
        <v>134</v>
      </c>
      <c r="G314" t="s">
        <v>135</v>
      </c>
      <c r="H314" t="s">
        <v>136</v>
      </c>
      <c r="I314" t="s">
        <v>4667</v>
      </c>
      <c r="K314" t="s">
        <v>4668</v>
      </c>
      <c r="M314" t="s">
        <v>4669</v>
      </c>
      <c r="N314" t="s">
        <v>837</v>
      </c>
      <c r="O314" s="4">
        <v>29108</v>
      </c>
      <c r="P314" t="s">
        <v>140</v>
      </c>
      <c r="R314">
        <v>18632439136</v>
      </c>
      <c r="T314">
        <v>11511</v>
      </c>
      <c r="U314" t="s">
        <v>4670</v>
      </c>
      <c r="V314" t="s">
        <v>4671</v>
      </c>
      <c r="X314" t="s">
        <v>164</v>
      </c>
      <c r="Y314" t="s">
        <v>4668</v>
      </c>
      <c r="AA314" t="s">
        <v>4669</v>
      </c>
      <c r="AB314" t="s">
        <v>837</v>
      </c>
      <c r="AC314" s="4">
        <v>29108</v>
      </c>
      <c r="AD314" t="s">
        <v>140</v>
      </c>
      <c r="AF314">
        <v>18632439136</v>
      </c>
      <c r="AH314" t="s">
        <v>4673</v>
      </c>
      <c r="AI314" t="s">
        <v>226</v>
      </c>
      <c r="AJ314" t="s">
        <v>481</v>
      </c>
      <c r="AK314" t="s">
        <v>482</v>
      </c>
      <c r="AL314" t="s">
        <v>483</v>
      </c>
      <c r="AM314" t="s">
        <v>484</v>
      </c>
      <c r="AO314" t="s">
        <v>485</v>
      </c>
      <c r="AP314" t="s">
        <v>139</v>
      </c>
      <c r="AQ314" s="4">
        <v>33825</v>
      </c>
      <c r="AR314" t="s">
        <v>140</v>
      </c>
      <c r="AS314" t="s">
        <v>486</v>
      </c>
      <c r="AT314">
        <v>18632019211</v>
      </c>
      <c r="AV314" t="s">
        <v>487</v>
      </c>
      <c r="AW314" t="s">
        <v>488</v>
      </c>
      <c r="AX314" t="s">
        <v>139</v>
      </c>
      <c r="AY314" t="s">
        <v>489</v>
      </c>
      <c r="AZ314" t="s">
        <v>288</v>
      </c>
      <c r="BA314" t="s">
        <v>289</v>
      </c>
      <c r="BB314" t="s">
        <v>134</v>
      </c>
      <c r="BC314" t="s">
        <v>134</v>
      </c>
      <c r="BD314" t="s">
        <v>134</v>
      </c>
      <c r="BE314" t="s">
        <v>134</v>
      </c>
      <c r="BF314" t="s">
        <v>136</v>
      </c>
      <c r="BG314" t="s">
        <v>134</v>
      </c>
      <c r="BH314" t="s">
        <v>136</v>
      </c>
      <c r="BI314" t="s">
        <v>148</v>
      </c>
      <c r="BJ314" t="s">
        <v>148</v>
      </c>
      <c r="BK314" t="s">
        <v>148</v>
      </c>
      <c r="BN314" t="s">
        <v>19490</v>
      </c>
      <c r="BO314" t="s">
        <v>289</v>
      </c>
      <c r="BP314">
        <v>2</v>
      </c>
      <c r="BQ314">
        <v>2</v>
      </c>
      <c r="BR314">
        <v>2</v>
      </c>
      <c r="BS314" s="1">
        <v>44173</v>
      </c>
      <c r="BT314" s="1">
        <v>44453</v>
      </c>
      <c r="BU314" s="1">
        <v>44173</v>
      </c>
      <c r="BV314" s="1">
        <v>44453</v>
      </c>
      <c r="BW314" t="s">
        <v>136</v>
      </c>
      <c r="BX314">
        <v>36</v>
      </c>
      <c r="BY314">
        <v>0</v>
      </c>
      <c r="BZ314">
        <v>6</v>
      </c>
      <c r="CA314">
        <v>6</v>
      </c>
      <c r="CB314">
        <v>6</v>
      </c>
      <c r="CC314">
        <v>6</v>
      </c>
      <c r="CD314">
        <v>6</v>
      </c>
      <c r="CE314">
        <v>6</v>
      </c>
      <c r="CF314" t="str">
        <f>"7:00 AM"</f>
        <v>7:00 AM</v>
      </c>
      <c r="CG314" t="str">
        <f>"8:00 PM"</f>
        <v>8:00 PM</v>
      </c>
      <c r="CH314" s="5">
        <v>12.67</v>
      </c>
      <c r="CI314" t="s">
        <v>146</v>
      </c>
      <c r="CL314" t="s">
        <v>136</v>
      </c>
      <c r="CM314" t="s">
        <v>147</v>
      </c>
      <c r="CN314" t="s">
        <v>148</v>
      </c>
      <c r="CO314" t="s">
        <v>492</v>
      </c>
      <c r="CP314" t="s">
        <v>149</v>
      </c>
      <c r="CQ314">
        <v>3</v>
      </c>
      <c r="CR314">
        <v>0</v>
      </c>
      <c r="CS314" t="s">
        <v>134</v>
      </c>
      <c r="CT314" t="s">
        <v>134</v>
      </c>
      <c r="CU314" t="s">
        <v>134</v>
      </c>
      <c r="CV314" t="s">
        <v>134</v>
      </c>
      <c r="CW314" t="s">
        <v>134</v>
      </c>
      <c r="CX314">
        <v>50</v>
      </c>
      <c r="CY314" t="s">
        <v>134</v>
      </c>
      <c r="CZ314" t="s">
        <v>134</v>
      </c>
      <c r="DA314" t="s">
        <v>134</v>
      </c>
      <c r="DB314" t="s">
        <v>134</v>
      </c>
      <c r="DC314" t="s">
        <v>134</v>
      </c>
      <c r="DD314" t="s">
        <v>136</v>
      </c>
      <c r="DF314" t="s">
        <v>967</v>
      </c>
      <c r="DG314" t="s">
        <v>19491</v>
      </c>
      <c r="DH314" t="s">
        <v>15461</v>
      </c>
      <c r="DI314" t="s">
        <v>374</v>
      </c>
      <c r="DJ314" s="4">
        <v>75494</v>
      </c>
      <c r="DK314" t="s">
        <v>7883</v>
      </c>
      <c r="DL314" t="s">
        <v>136</v>
      </c>
      <c r="DM314">
        <v>2</v>
      </c>
      <c r="DN314" t="s">
        <v>19492</v>
      </c>
      <c r="DO314" t="s">
        <v>19493</v>
      </c>
      <c r="DP314" t="s">
        <v>374</v>
      </c>
      <c r="DQ314" t="str">
        <f>"75482"</f>
        <v>75482</v>
      </c>
      <c r="DR314" t="s">
        <v>6484</v>
      </c>
      <c r="DS314" t="s">
        <v>3273</v>
      </c>
      <c r="DT314">
        <v>6</v>
      </c>
      <c r="DU314">
        <v>30</v>
      </c>
      <c r="DV314" t="s">
        <v>134</v>
      </c>
      <c r="DW314" t="s">
        <v>134</v>
      </c>
      <c r="DX314" t="s">
        <v>134</v>
      </c>
      <c r="DY314" t="s">
        <v>136</v>
      </c>
      <c r="DZ314">
        <v>1</v>
      </c>
      <c r="EA314" t="s">
        <v>136</v>
      </c>
      <c r="EC314" s="5">
        <v>12.68</v>
      </c>
      <c r="ED314" s="5">
        <v>55</v>
      </c>
      <c r="EE314">
        <v>18033178058</v>
      </c>
      <c r="EF314" t="s">
        <v>4673</v>
      </c>
      <c r="EG314" t="s">
        <v>148</v>
      </c>
      <c r="EH314">
        <v>0</v>
      </c>
    </row>
    <row r="315" spans="1:138" ht="15" customHeight="1" x14ac:dyDescent="0.35">
      <c r="A315" t="s">
        <v>26371</v>
      </c>
      <c r="B315" t="s">
        <v>157</v>
      </c>
      <c r="C315" s="1">
        <v>44099.492160300928</v>
      </c>
      <c r="D315" s="1">
        <v>44119</v>
      </c>
      <c r="E315" t="s">
        <v>579</v>
      </c>
      <c r="F315" t="s">
        <v>136</v>
      </c>
      <c r="G315" t="s">
        <v>135</v>
      </c>
      <c r="H315" t="s">
        <v>136</v>
      </c>
      <c r="I315" t="s">
        <v>26372</v>
      </c>
      <c r="K315" t="s">
        <v>26373</v>
      </c>
      <c r="L315" t="s">
        <v>26374</v>
      </c>
      <c r="M315" t="s">
        <v>7913</v>
      </c>
      <c r="N315" t="s">
        <v>395</v>
      </c>
      <c r="O315" s="4">
        <v>96080</v>
      </c>
      <c r="P315" t="s">
        <v>140</v>
      </c>
      <c r="R315">
        <v>15302002929</v>
      </c>
      <c r="T315">
        <v>112410</v>
      </c>
      <c r="U315" t="s">
        <v>26375</v>
      </c>
      <c r="V315" t="s">
        <v>1811</v>
      </c>
      <c r="X315" t="s">
        <v>5419</v>
      </c>
      <c r="Y315" t="s">
        <v>26376</v>
      </c>
      <c r="Z315" t="s">
        <v>148</v>
      </c>
      <c r="AA315" t="s">
        <v>26377</v>
      </c>
      <c r="AB315" t="s">
        <v>395</v>
      </c>
      <c r="AC315" s="4">
        <v>96080</v>
      </c>
      <c r="AD315" t="s">
        <v>140</v>
      </c>
      <c r="AF315">
        <v>15305278367</v>
      </c>
      <c r="AH315" t="s">
        <v>26378</v>
      </c>
      <c r="AI315" t="s">
        <v>168</v>
      </c>
      <c r="AJ315" t="s">
        <v>588</v>
      </c>
      <c r="AK315" t="s">
        <v>589</v>
      </c>
      <c r="AM315" t="s">
        <v>590</v>
      </c>
      <c r="AO315" t="s">
        <v>591</v>
      </c>
      <c r="AP315" t="s">
        <v>592</v>
      </c>
      <c r="AQ315" s="4">
        <v>82601</v>
      </c>
      <c r="AR315" t="s">
        <v>140</v>
      </c>
      <c r="AT315">
        <v>13074722105</v>
      </c>
      <c r="AV315" t="s">
        <v>593</v>
      </c>
      <c r="AW315" t="s">
        <v>594</v>
      </c>
      <c r="AZ315" t="s">
        <v>334</v>
      </c>
      <c r="BA315" t="s">
        <v>335</v>
      </c>
      <c r="BB315" t="s">
        <v>136</v>
      </c>
      <c r="BC315" t="s">
        <v>136</v>
      </c>
      <c r="BD315" t="s">
        <v>148</v>
      </c>
      <c r="BE315" t="s">
        <v>136</v>
      </c>
      <c r="BF315" t="s">
        <v>136</v>
      </c>
      <c r="BG315" t="s">
        <v>134</v>
      </c>
      <c r="BH315" t="s">
        <v>136</v>
      </c>
      <c r="BN315" t="s">
        <v>26379</v>
      </c>
      <c r="BO315" t="s">
        <v>26380</v>
      </c>
      <c r="BP315">
        <v>7</v>
      </c>
      <c r="BQ315">
        <v>7</v>
      </c>
      <c r="BR315">
        <v>7</v>
      </c>
      <c r="BS315" s="1">
        <v>44161</v>
      </c>
      <c r="BT315" s="1">
        <v>44255</v>
      </c>
      <c r="BU315" s="1">
        <v>44161</v>
      </c>
      <c r="BV315" s="1">
        <v>44255</v>
      </c>
      <c r="BW315" t="s">
        <v>134</v>
      </c>
      <c r="CH315" s="5">
        <v>2133.52</v>
      </c>
      <c r="CI315" t="s">
        <v>597</v>
      </c>
      <c r="CJ315">
        <v>0</v>
      </c>
      <c r="CK315" t="s">
        <v>1362</v>
      </c>
      <c r="CL315" t="s">
        <v>136</v>
      </c>
      <c r="CM315" t="s">
        <v>354</v>
      </c>
      <c r="CN315" t="s">
        <v>945</v>
      </c>
      <c r="CO315" t="s">
        <v>2225</v>
      </c>
      <c r="CP315" t="s">
        <v>149</v>
      </c>
      <c r="CQ315">
        <v>6</v>
      </c>
      <c r="CR315">
        <v>0</v>
      </c>
      <c r="CS315" t="s">
        <v>136</v>
      </c>
      <c r="CT315" t="s">
        <v>134</v>
      </c>
      <c r="CU315" t="s">
        <v>136</v>
      </c>
      <c r="CV315" t="s">
        <v>136</v>
      </c>
      <c r="CW315" t="s">
        <v>134</v>
      </c>
      <c r="CX315">
        <v>50</v>
      </c>
      <c r="CY315" t="s">
        <v>134</v>
      </c>
      <c r="CZ315" t="s">
        <v>136</v>
      </c>
      <c r="DA315" t="s">
        <v>134</v>
      </c>
      <c r="DB315" t="s">
        <v>136</v>
      </c>
      <c r="DC315" t="s">
        <v>136</v>
      </c>
      <c r="DD315" t="s">
        <v>136</v>
      </c>
      <c r="DF315" s="2" t="s">
        <v>2272</v>
      </c>
      <c r="DG315" t="s">
        <v>26381</v>
      </c>
      <c r="DH315" t="s">
        <v>7913</v>
      </c>
      <c r="DI315" t="s">
        <v>395</v>
      </c>
      <c r="DJ315" s="4">
        <v>96080</v>
      </c>
      <c r="DK315" t="s">
        <v>7915</v>
      </c>
      <c r="DL315" t="s">
        <v>136</v>
      </c>
      <c r="DM315">
        <v>1</v>
      </c>
      <c r="DN315" t="s">
        <v>26381</v>
      </c>
      <c r="DO315" t="s">
        <v>7913</v>
      </c>
      <c r="DP315" t="s">
        <v>395</v>
      </c>
      <c r="DQ315" t="str">
        <f>"96080"</f>
        <v>96080</v>
      </c>
      <c r="DR315" t="s">
        <v>7915</v>
      </c>
      <c r="DS315" t="s">
        <v>605</v>
      </c>
      <c r="DT315">
        <v>5</v>
      </c>
      <c r="DU315">
        <v>5</v>
      </c>
      <c r="DV315" t="s">
        <v>136</v>
      </c>
      <c r="DW315" t="s">
        <v>134</v>
      </c>
      <c r="DX315" t="s">
        <v>134</v>
      </c>
      <c r="DY315" t="s">
        <v>134</v>
      </c>
      <c r="DZ315">
        <v>2</v>
      </c>
      <c r="EA315" t="s">
        <v>136</v>
      </c>
      <c r="EC315" s="5">
        <v>12.68</v>
      </c>
      <c r="ED315" s="5">
        <v>55</v>
      </c>
      <c r="EE315">
        <v>13074722105</v>
      </c>
      <c r="EF315" t="s">
        <v>593</v>
      </c>
      <c r="EG315" t="s">
        <v>148</v>
      </c>
      <c r="EH315">
        <v>0</v>
      </c>
    </row>
    <row r="316" spans="1:138" ht="15" customHeight="1" x14ac:dyDescent="0.35">
      <c r="A316" t="s">
        <v>19401</v>
      </c>
      <c r="B316" t="s">
        <v>157</v>
      </c>
      <c r="C316" s="1">
        <v>44099.499156597223</v>
      </c>
      <c r="D316" s="1">
        <v>44119</v>
      </c>
      <c r="E316" t="s">
        <v>579</v>
      </c>
      <c r="F316" t="s">
        <v>136</v>
      </c>
      <c r="G316" t="s">
        <v>135</v>
      </c>
      <c r="H316" t="s">
        <v>136</v>
      </c>
      <c r="I316" t="s">
        <v>19402</v>
      </c>
      <c r="K316" t="s">
        <v>19403</v>
      </c>
      <c r="L316" t="s">
        <v>19404</v>
      </c>
      <c r="M316" t="s">
        <v>2107</v>
      </c>
      <c r="N316" t="s">
        <v>395</v>
      </c>
      <c r="O316" s="4">
        <v>93311</v>
      </c>
      <c r="P316" t="s">
        <v>140</v>
      </c>
      <c r="R316">
        <v>16619784214</v>
      </c>
      <c r="T316">
        <v>112410</v>
      </c>
      <c r="U316" t="s">
        <v>19405</v>
      </c>
      <c r="V316" t="s">
        <v>19406</v>
      </c>
      <c r="X316" t="s">
        <v>164</v>
      </c>
      <c r="Y316" t="s">
        <v>19403</v>
      </c>
      <c r="AA316" t="s">
        <v>2107</v>
      </c>
      <c r="AB316" t="s">
        <v>395</v>
      </c>
      <c r="AC316" s="4">
        <v>93311</v>
      </c>
      <c r="AD316" t="s">
        <v>140</v>
      </c>
      <c r="AF316">
        <v>16616548355</v>
      </c>
      <c r="AH316" t="s">
        <v>19407</v>
      </c>
      <c r="AI316" t="s">
        <v>168</v>
      </c>
      <c r="AJ316" t="s">
        <v>588</v>
      </c>
      <c r="AK316" t="s">
        <v>589</v>
      </c>
      <c r="AM316" t="s">
        <v>590</v>
      </c>
      <c r="AO316" t="s">
        <v>591</v>
      </c>
      <c r="AP316" t="s">
        <v>592</v>
      </c>
      <c r="AQ316" s="4">
        <v>82601</v>
      </c>
      <c r="AR316" t="s">
        <v>140</v>
      </c>
      <c r="AT316">
        <v>13074722105</v>
      </c>
      <c r="AV316" t="s">
        <v>593</v>
      </c>
      <c r="AW316" t="s">
        <v>594</v>
      </c>
      <c r="AZ316" t="s">
        <v>334</v>
      </c>
      <c r="BA316" t="s">
        <v>335</v>
      </c>
      <c r="BB316" t="s">
        <v>136</v>
      </c>
      <c r="BC316" t="s">
        <v>136</v>
      </c>
      <c r="BD316" t="s">
        <v>148</v>
      </c>
      <c r="BE316" t="s">
        <v>136</v>
      </c>
      <c r="BF316" t="s">
        <v>136</v>
      </c>
      <c r="BG316" t="s">
        <v>134</v>
      </c>
      <c r="BH316" t="s">
        <v>136</v>
      </c>
      <c r="BN316" t="s">
        <v>19408</v>
      </c>
      <c r="BO316" t="s">
        <v>2223</v>
      </c>
      <c r="BP316">
        <v>2</v>
      </c>
      <c r="BQ316">
        <v>2</v>
      </c>
      <c r="BR316">
        <v>2</v>
      </c>
      <c r="BS316" s="1">
        <v>44166</v>
      </c>
      <c r="BT316" s="1">
        <v>44439</v>
      </c>
      <c r="BU316" s="1">
        <v>44166</v>
      </c>
      <c r="BV316" s="1">
        <v>44439</v>
      </c>
      <c r="BW316" t="s">
        <v>134</v>
      </c>
      <c r="CH316" s="5">
        <v>2133.52</v>
      </c>
      <c r="CI316" t="s">
        <v>597</v>
      </c>
      <c r="CJ316">
        <v>0</v>
      </c>
      <c r="CK316" t="s">
        <v>1362</v>
      </c>
      <c r="CL316" t="s">
        <v>136</v>
      </c>
      <c r="CM316" t="s">
        <v>354</v>
      </c>
      <c r="CN316" t="s">
        <v>599</v>
      </c>
      <c r="CO316" t="s">
        <v>19409</v>
      </c>
      <c r="CP316" t="s">
        <v>149</v>
      </c>
      <c r="CQ316">
        <v>6</v>
      </c>
      <c r="CR316">
        <v>0</v>
      </c>
      <c r="CS316" t="s">
        <v>136</v>
      </c>
      <c r="CT316" t="s">
        <v>134</v>
      </c>
      <c r="CU316" t="s">
        <v>136</v>
      </c>
      <c r="CV316" t="s">
        <v>136</v>
      </c>
      <c r="CW316" t="s">
        <v>134</v>
      </c>
      <c r="CX316">
        <v>50</v>
      </c>
      <c r="CY316" t="s">
        <v>134</v>
      </c>
      <c r="CZ316" t="s">
        <v>136</v>
      </c>
      <c r="DA316" t="s">
        <v>134</v>
      </c>
      <c r="DB316" t="s">
        <v>136</v>
      </c>
      <c r="DC316" t="s">
        <v>136</v>
      </c>
      <c r="DD316" t="s">
        <v>136</v>
      </c>
      <c r="DF316" s="2" t="s">
        <v>19410</v>
      </c>
      <c r="DG316" t="s">
        <v>19411</v>
      </c>
      <c r="DH316" t="s">
        <v>2107</v>
      </c>
      <c r="DI316" t="s">
        <v>395</v>
      </c>
      <c r="DJ316" s="4">
        <v>93313</v>
      </c>
      <c r="DK316" t="s">
        <v>2108</v>
      </c>
      <c r="DL316" t="s">
        <v>136</v>
      </c>
      <c r="DM316">
        <v>1</v>
      </c>
      <c r="DN316" t="s">
        <v>19412</v>
      </c>
      <c r="DO316" t="s">
        <v>2107</v>
      </c>
      <c r="DP316" t="s">
        <v>395</v>
      </c>
      <c r="DQ316" t="str">
        <f>"93313"</f>
        <v>93313</v>
      </c>
      <c r="DR316" t="s">
        <v>2108</v>
      </c>
      <c r="DS316" t="s">
        <v>1099</v>
      </c>
      <c r="DT316">
        <v>1</v>
      </c>
      <c r="DU316">
        <v>4</v>
      </c>
      <c r="DV316" t="s">
        <v>136</v>
      </c>
      <c r="DW316" t="s">
        <v>134</v>
      </c>
      <c r="DX316" t="s">
        <v>134</v>
      </c>
      <c r="DY316" t="s">
        <v>134</v>
      </c>
      <c r="DZ316">
        <v>2</v>
      </c>
      <c r="EA316" t="s">
        <v>136</v>
      </c>
      <c r="EC316" s="5">
        <v>12.68</v>
      </c>
      <c r="ED316" s="5">
        <v>55</v>
      </c>
      <c r="EE316">
        <v>13074722105</v>
      </c>
      <c r="EF316" t="s">
        <v>593</v>
      </c>
      <c r="EG316" t="s">
        <v>148</v>
      </c>
      <c r="EH316">
        <v>0</v>
      </c>
    </row>
    <row r="317" spans="1:138" ht="15" customHeight="1" x14ac:dyDescent="0.35">
      <c r="A317" t="s">
        <v>13460</v>
      </c>
      <c r="B317" t="s">
        <v>157</v>
      </c>
      <c r="C317" s="1">
        <v>44104.492249884257</v>
      </c>
      <c r="D317" s="1">
        <v>44119</v>
      </c>
      <c r="E317" t="s">
        <v>133</v>
      </c>
      <c r="F317" t="s">
        <v>136</v>
      </c>
      <c r="G317" t="s">
        <v>135</v>
      </c>
      <c r="H317" t="s">
        <v>136</v>
      </c>
      <c r="I317" t="s">
        <v>13461</v>
      </c>
      <c r="K317" t="s">
        <v>13462</v>
      </c>
      <c r="M317" t="s">
        <v>13463</v>
      </c>
      <c r="N317" t="s">
        <v>426</v>
      </c>
      <c r="O317" s="4">
        <v>0</v>
      </c>
      <c r="P317" t="s">
        <v>140</v>
      </c>
      <c r="R317">
        <v>14189574613</v>
      </c>
      <c r="T317">
        <v>111998</v>
      </c>
      <c r="U317" t="s">
        <v>13464</v>
      </c>
      <c r="V317" t="s">
        <v>13465</v>
      </c>
      <c r="W317" t="s">
        <v>13466</v>
      </c>
      <c r="X317" t="s">
        <v>1677</v>
      </c>
      <c r="Y317" t="s">
        <v>13467</v>
      </c>
      <c r="AA317" t="s">
        <v>13468</v>
      </c>
      <c r="AB317" t="s">
        <v>426</v>
      </c>
      <c r="AC317" s="4">
        <v>4945</v>
      </c>
      <c r="AD317" t="s">
        <v>13469</v>
      </c>
      <c r="AE317" t="s">
        <v>13470</v>
      </c>
      <c r="AF317">
        <v>14189574613</v>
      </c>
      <c r="AH317" t="s">
        <v>13471</v>
      </c>
      <c r="AI317" t="s">
        <v>226</v>
      </c>
      <c r="AJ317" t="s">
        <v>13472</v>
      </c>
      <c r="AK317" t="s">
        <v>828</v>
      </c>
      <c r="AL317" t="s">
        <v>10384</v>
      </c>
      <c r="AM317" t="s">
        <v>13473</v>
      </c>
      <c r="AN317" t="s">
        <v>10386</v>
      </c>
      <c r="AO317" t="s">
        <v>10387</v>
      </c>
      <c r="AP317" t="s">
        <v>426</v>
      </c>
      <c r="AQ317" s="4">
        <v>4092</v>
      </c>
      <c r="AR317" t="s">
        <v>140</v>
      </c>
      <c r="AS317" t="s">
        <v>10388</v>
      </c>
      <c r="AT317">
        <v>12078718005</v>
      </c>
      <c r="AV317" t="s">
        <v>13474</v>
      </c>
      <c r="AW317" t="s">
        <v>13475</v>
      </c>
      <c r="AX317" t="s">
        <v>426</v>
      </c>
      <c r="AY317" t="s">
        <v>10391</v>
      </c>
      <c r="AZ317" t="s">
        <v>175</v>
      </c>
      <c r="BA317" t="s">
        <v>176</v>
      </c>
      <c r="BB317" t="s">
        <v>136</v>
      </c>
      <c r="BC317" t="s">
        <v>136</v>
      </c>
      <c r="BD317" t="s">
        <v>148</v>
      </c>
      <c r="BE317" t="s">
        <v>136</v>
      </c>
      <c r="BF317" t="s">
        <v>136</v>
      </c>
      <c r="BG317" t="s">
        <v>134</v>
      </c>
      <c r="BH317" t="s">
        <v>136</v>
      </c>
      <c r="BN317" t="s">
        <v>13476</v>
      </c>
      <c r="BO317" t="s">
        <v>10393</v>
      </c>
      <c r="BP317">
        <v>10</v>
      </c>
      <c r="BQ317">
        <v>10</v>
      </c>
      <c r="BR317">
        <v>10</v>
      </c>
      <c r="BS317" s="1">
        <v>44166</v>
      </c>
      <c r="BT317" s="1">
        <v>44439</v>
      </c>
      <c r="BU317" s="1">
        <v>44166</v>
      </c>
      <c r="BV317" s="1">
        <v>44439</v>
      </c>
      <c r="BW317" t="s">
        <v>136</v>
      </c>
      <c r="BX317">
        <v>57</v>
      </c>
      <c r="BY317">
        <v>0</v>
      </c>
      <c r="BZ317">
        <v>9.5</v>
      </c>
      <c r="CA317">
        <v>9.5</v>
      </c>
      <c r="CB317">
        <v>9.5</v>
      </c>
      <c r="CC317">
        <v>9.5</v>
      </c>
      <c r="CD317">
        <v>9.5</v>
      </c>
      <c r="CE317">
        <v>9.5</v>
      </c>
      <c r="CF317" t="str">
        <f>"7:30 AM"</f>
        <v>7:30 AM</v>
      </c>
      <c r="CG317" t="str">
        <f>"5:00 PM"</f>
        <v>5:00 PM</v>
      </c>
      <c r="CH317" s="5">
        <v>14.29</v>
      </c>
      <c r="CI317" t="s">
        <v>146</v>
      </c>
      <c r="CL317" t="s">
        <v>136</v>
      </c>
      <c r="CM317" t="s">
        <v>312</v>
      </c>
      <c r="CN317" t="s">
        <v>148</v>
      </c>
      <c r="CO317" t="s">
        <v>13477</v>
      </c>
      <c r="CP317" t="s">
        <v>149</v>
      </c>
      <c r="CQ317">
        <v>0</v>
      </c>
      <c r="CR317">
        <v>0</v>
      </c>
      <c r="CS317" t="s">
        <v>136</v>
      </c>
      <c r="CT317" t="s">
        <v>136</v>
      </c>
      <c r="CU317" t="s">
        <v>136</v>
      </c>
      <c r="CV317" t="s">
        <v>136</v>
      </c>
      <c r="CW317" t="s">
        <v>136</v>
      </c>
      <c r="CY317" t="s">
        <v>134</v>
      </c>
      <c r="CZ317" t="s">
        <v>136</v>
      </c>
      <c r="DA317" t="s">
        <v>134</v>
      </c>
      <c r="DB317" t="s">
        <v>134</v>
      </c>
      <c r="DC317" t="s">
        <v>136</v>
      </c>
      <c r="DD317" t="s">
        <v>136</v>
      </c>
      <c r="DF317" t="s">
        <v>180</v>
      </c>
      <c r="DG317" t="s">
        <v>13478</v>
      </c>
      <c r="DH317" t="s">
        <v>13479</v>
      </c>
      <c r="DI317" t="s">
        <v>426</v>
      </c>
      <c r="DJ317" s="4">
        <v>0</v>
      </c>
      <c r="DK317" t="s">
        <v>445</v>
      </c>
      <c r="DL317" t="s">
        <v>134</v>
      </c>
      <c r="DM317">
        <v>3</v>
      </c>
      <c r="DN317" s="2" t="s">
        <v>13480</v>
      </c>
      <c r="DO317" t="s">
        <v>13479</v>
      </c>
      <c r="DP317" t="s">
        <v>426</v>
      </c>
      <c r="DQ317" t="str">
        <f>"00000"</f>
        <v>00000</v>
      </c>
      <c r="DR317" t="s">
        <v>445</v>
      </c>
      <c r="DS317" t="s">
        <v>13481</v>
      </c>
      <c r="DT317">
        <v>1</v>
      </c>
      <c r="DU317">
        <v>5</v>
      </c>
      <c r="DV317" t="s">
        <v>136</v>
      </c>
      <c r="DW317" t="s">
        <v>134</v>
      </c>
      <c r="DX317" t="s">
        <v>136</v>
      </c>
      <c r="DY317" t="s">
        <v>134</v>
      </c>
      <c r="DZ317">
        <v>3</v>
      </c>
      <c r="EA317" t="s">
        <v>134</v>
      </c>
      <c r="EB317" s="5">
        <v>12.68</v>
      </c>
      <c r="EC317" s="5">
        <v>12.68</v>
      </c>
      <c r="ED317" s="5">
        <v>55</v>
      </c>
      <c r="EE317">
        <v>14189574603</v>
      </c>
      <c r="EF317" t="s">
        <v>13482</v>
      </c>
      <c r="EG317" t="s">
        <v>148</v>
      </c>
      <c r="EH317">
        <v>0</v>
      </c>
    </row>
    <row r="318" spans="1:138" ht="15" customHeight="1" x14ac:dyDescent="0.35">
      <c r="A318" t="s">
        <v>16111</v>
      </c>
      <c r="B318" t="s">
        <v>157</v>
      </c>
      <c r="C318" s="1">
        <v>44102.611984722222</v>
      </c>
      <c r="D318" s="1">
        <v>44119</v>
      </c>
      <c r="E318" t="s">
        <v>133</v>
      </c>
      <c r="F318" t="s">
        <v>134</v>
      </c>
      <c r="G318" t="s">
        <v>135</v>
      </c>
      <c r="H318" t="s">
        <v>136</v>
      </c>
      <c r="I318" t="s">
        <v>16112</v>
      </c>
      <c r="K318" t="s">
        <v>16113</v>
      </c>
      <c r="M318" t="s">
        <v>485</v>
      </c>
      <c r="N318" t="s">
        <v>139</v>
      </c>
      <c r="O318" s="4">
        <v>33826</v>
      </c>
      <c r="P318" t="s">
        <v>140</v>
      </c>
      <c r="R318">
        <v>18634521230</v>
      </c>
      <c r="T318">
        <v>115115</v>
      </c>
      <c r="U318" t="s">
        <v>16114</v>
      </c>
      <c r="V318" t="s">
        <v>6674</v>
      </c>
      <c r="X318" t="s">
        <v>164</v>
      </c>
      <c r="Y318" t="s">
        <v>16113</v>
      </c>
      <c r="AA318" t="s">
        <v>485</v>
      </c>
      <c r="AB318" t="s">
        <v>139</v>
      </c>
      <c r="AC318" s="4">
        <v>33826</v>
      </c>
      <c r="AD318" t="s">
        <v>140</v>
      </c>
      <c r="AF318">
        <v>18634521230</v>
      </c>
      <c r="AH318" t="s">
        <v>16115</v>
      </c>
      <c r="AI318" t="s">
        <v>168</v>
      </c>
      <c r="AJ318" t="s">
        <v>507</v>
      </c>
      <c r="AK318" t="s">
        <v>508</v>
      </c>
      <c r="AL318" t="s">
        <v>509</v>
      </c>
      <c r="AM318" t="s">
        <v>510</v>
      </c>
      <c r="AN318" t="s">
        <v>511</v>
      </c>
      <c r="AO318" t="s">
        <v>512</v>
      </c>
      <c r="AP318" t="s">
        <v>139</v>
      </c>
      <c r="AQ318" s="4">
        <v>32751</v>
      </c>
      <c r="AR318" t="s">
        <v>140</v>
      </c>
      <c r="AT318">
        <v>13212145200</v>
      </c>
      <c r="AU318">
        <v>5216</v>
      </c>
      <c r="AV318" t="s">
        <v>513</v>
      </c>
      <c r="AW318" t="s">
        <v>514</v>
      </c>
      <c r="AZ318" t="s">
        <v>175</v>
      </c>
      <c r="BA318" t="s">
        <v>176</v>
      </c>
      <c r="BB318" t="s">
        <v>134</v>
      </c>
      <c r="BC318" t="s">
        <v>134</v>
      </c>
      <c r="BD318" t="s">
        <v>134</v>
      </c>
      <c r="BE318" t="s">
        <v>134</v>
      </c>
      <c r="BF318" t="s">
        <v>136</v>
      </c>
      <c r="BG318" t="s">
        <v>134</v>
      </c>
      <c r="BH318" t="s">
        <v>136</v>
      </c>
      <c r="BN318" t="s">
        <v>16116</v>
      </c>
      <c r="BO318" t="s">
        <v>3594</v>
      </c>
      <c r="BP318">
        <v>336</v>
      </c>
      <c r="BQ318">
        <v>334</v>
      </c>
      <c r="BR318">
        <v>334</v>
      </c>
      <c r="BS318" s="1">
        <v>44165</v>
      </c>
      <c r="BT318" s="1">
        <v>44362</v>
      </c>
      <c r="BU318" s="1">
        <v>44165</v>
      </c>
      <c r="BV318" s="1">
        <v>44362</v>
      </c>
      <c r="BW318" t="s">
        <v>136</v>
      </c>
      <c r="BX318">
        <v>36</v>
      </c>
      <c r="BY318">
        <v>0</v>
      </c>
      <c r="BZ318">
        <v>6</v>
      </c>
      <c r="CA318">
        <v>6</v>
      </c>
      <c r="CB318">
        <v>6</v>
      </c>
      <c r="CC318">
        <v>6</v>
      </c>
      <c r="CD318">
        <v>6</v>
      </c>
      <c r="CE318">
        <v>6</v>
      </c>
      <c r="CF318" t="str">
        <f>"7:00 AM"</f>
        <v>7:00 AM</v>
      </c>
      <c r="CG318" t="str">
        <f>"2:00 PM"</f>
        <v>2:00 PM</v>
      </c>
      <c r="CH318" s="5">
        <v>11.71</v>
      </c>
      <c r="CI318" t="s">
        <v>146</v>
      </c>
      <c r="CL318" t="s">
        <v>134</v>
      </c>
      <c r="CM318" t="s">
        <v>147</v>
      </c>
      <c r="CN318" t="s">
        <v>148</v>
      </c>
      <c r="CO318" t="s">
        <v>3595</v>
      </c>
      <c r="CP318" t="s">
        <v>149</v>
      </c>
      <c r="CQ318">
        <v>0</v>
      </c>
      <c r="CR318">
        <v>0</v>
      </c>
      <c r="CS318" t="s">
        <v>136</v>
      </c>
      <c r="CT318" t="s">
        <v>136</v>
      </c>
      <c r="CU318" t="s">
        <v>136</v>
      </c>
      <c r="CV318" t="s">
        <v>134</v>
      </c>
      <c r="CW318" t="s">
        <v>134</v>
      </c>
      <c r="CX318">
        <v>100</v>
      </c>
      <c r="CY318" t="s">
        <v>134</v>
      </c>
      <c r="CZ318" t="s">
        <v>134</v>
      </c>
      <c r="DA318" t="s">
        <v>134</v>
      </c>
      <c r="DB318" t="s">
        <v>134</v>
      </c>
      <c r="DC318" t="s">
        <v>134</v>
      </c>
      <c r="DD318" t="s">
        <v>136</v>
      </c>
      <c r="DF318" t="s">
        <v>16117</v>
      </c>
      <c r="DG318" s="2" t="s">
        <v>16118</v>
      </c>
      <c r="DH318" t="s">
        <v>1439</v>
      </c>
      <c r="DI318" t="s">
        <v>139</v>
      </c>
      <c r="DJ318" s="4">
        <v>33843</v>
      </c>
      <c r="DK318" t="s">
        <v>1447</v>
      </c>
      <c r="DL318" t="s">
        <v>134</v>
      </c>
      <c r="DM318">
        <v>41</v>
      </c>
      <c r="DN318" t="s">
        <v>16119</v>
      </c>
      <c r="DO318" t="s">
        <v>1439</v>
      </c>
      <c r="DP318" t="s">
        <v>139</v>
      </c>
      <c r="DQ318" t="str">
        <f>"33843"</f>
        <v>33843</v>
      </c>
      <c r="DR318" t="s">
        <v>1447</v>
      </c>
      <c r="DS318" t="s">
        <v>523</v>
      </c>
      <c r="DT318">
        <v>7</v>
      </c>
      <c r="DU318">
        <v>68</v>
      </c>
      <c r="DV318" t="s">
        <v>134</v>
      </c>
      <c r="DW318" t="s">
        <v>134</v>
      </c>
      <c r="DX318" t="s">
        <v>134</v>
      </c>
      <c r="DY318" t="s">
        <v>134</v>
      </c>
      <c r="DZ318">
        <v>13</v>
      </c>
      <c r="EA318" t="s">
        <v>134</v>
      </c>
      <c r="EB318" s="5">
        <v>12.68</v>
      </c>
      <c r="EC318" s="5">
        <v>12.68</v>
      </c>
      <c r="ED318" s="5">
        <v>55</v>
      </c>
      <c r="EE318">
        <v>18634521230</v>
      </c>
      <c r="EF318" t="s">
        <v>148</v>
      </c>
      <c r="EG318" t="s">
        <v>524</v>
      </c>
      <c r="EH318">
        <v>9</v>
      </c>
    </row>
    <row r="319" spans="1:138" ht="15" customHeight="1" x14ac:dyDescent="0.35">
      <c r="A319" t="s">
        <v>1494</v>
      </c>
      <c r="B319" t="s">
        <v>157</v>
      </c>
      <c r="C319" s="1">
        <v>44109.609213888885</v>
      </c>
      <c r="D319" s="1">
        <v>44119</v>
      </c>
      <c r="E319" t="s">
        <v>133</v>
      </c>
      <c r="F319" t="s">
        <v>136</v>
      </c>
      <c r="G319" t="s">
        <v>135</v>
      </c>
      <c r="H319" t="s">
        <v>136</v>
      </c>
      <c r="I319" t="s">
        <v>1495</v>
      </c>
      <c r="K319" t="s">
        <v>1496</v>
      </c>
      <c r="M319" t="s">
        <v>1497</v>
      </c>
      <c r="N319" t="s">
        <v>1187</v>
      </c>
      <c r="O319" s="4">
        <v>67870</v>
      </c>
      <c r="P319" t="s">
        <v>140</v>
      </c>
      <c r="R319">
        <v>16206497388</v>
      </c>
      <c r="T319">
        <v>112111</v>
      </c>
      <c r="U319" t="s">
        <v>1498</v>
      </c>
      <c r="V319" t="s">
        <v>1499</v>
      </c>
      <c r="X319" t="s">
        <v>723</v>
      </c>
      <c r="Y319" t="s">
        <v>1496</v>
      </c>
      <c r="AA319" t="s">
        <v>1497</v>
      </c>
      <c r="AB319" t="s">
        <v>1187</v>
      </c>
      <c r="AC319" s="4">
        <v>67870</v>
      </c>
      <c r="AD319" t="s">
        <v>140</v>
      </c>
      <c r="AF319">
        <v>16206497388</v>
      </c>
      <c r="AH319" t="s">
        <v>155</v>
      </c>
      <c r="AI319" t="s">
        <v>168</v>
      </c>
      <c r="AJ319" t="s">
        <v>1210</v>
      </c>
      <c r="AK319" t="s">
        <v>1211</v>
      </c>
      <c r="AM319" t="s">
        <v>1212</v>
      </c>
      <c r="AO319" t="s">
        <v>1213</v>
      </c>
      <c r="AP319" t="s">
        <v>460</v>
      </c>
      <c r="AQ319" s="4">
        <v>74132</v>
      </c>
      <c r="AR319" t="s">
        <v>140</v>
      </c>
      <c r="AS319" t="s">
        <v>1214</v>
      </c>
      <c r="AT319">
        <v>19189065212</v>
      </c>
      <c r="AV319" t="s">
        <v>1215</v>
      </c>
      <c r="AW319" t="s">
        <v>1216</v>
      </c>
      <c r="AZ319" t="s">
        <v>334</v>
      </c>
      <c r="BA319" t="s">
        <v>335</v>
      </c>
      <c r="BB319" t="s">
        <v>136</v>
      </c>
      <c r="BC319" t="s">
        <v>136</v>
      </c>
      <c r="BD319" t="s">
        <v>148</v>
      </c>
      <c r="BE319" t="s">
        <v>136</v>
      </c>
      <c r="BF319" t="s">
        <v>136</v>
      </c>
      <c r="BG319" t="s">
        <v>134</v>
      </c>
      <c r="BH319" t="s">
        <v>136</v>
      </c>
      <c r="BN319" t="s">
        <v>1500</v>
      </c>
      <c r="BO319" t="s">
        <v>1501</v>
      </c>
      <c r="BP319">
        <v>2</v>
      </c>
      <c r="BQ319">
        <v>2</v>
      </c>
      <c r="BR319">
        <v>2</v>
      </c>
      <c r="BS319" s="1">
        <v>44166</v>
      </c>
      <c r="BT319" s="1">
        <v>44270</v>
      </c>
      <c r="BU319" s="1">
        <v>44166</v>
      </c>
      <c r="BV319" s="1">
        <v>44270</v>
      </c>
      <c r="BW319" t="s">
        <v>136</v>
      </c>
      <c r="BX319">
        <v>44</v>
      </c>
      <c r="BY319">
        <v>0</v>
      </c>
      <c r="BZ319">
        <v>8</v>
      </c>
      <c r="CA319">
        <v>8</v>
      </c>
      <c r="CB319">
        <v>8</v>
      </c>
      <c r="CC319">
        <v>8</v>
      </c>
      <c r="CD319">
        <v>8</v>
      </c>
      <c r="CE319">
        <v>4</v>
      </c>
      <c r="CF319" t="str">
        <f>"8:00 AM"</f>
        <v>8:00 AM</v>
      </c>
      <c r="CG319" t="str">
        <f>"5:00 PM"</f>
        <v>5:00 PM</v>
      </c>
      <c r="CH319" s="5">
        <v>14.99</v>
      </c>
      <c r="CI319" t="s">
        <v>146</v>
      </c>
      <c r="CL319" t="s">
        <v>136</v>
      </c>
      <c r="CM319" t="s">
        <v>354</v>
      </c>
      <c r="CN319" t="s">
        <v>945</v>
      </c>
      <c r="CO319" t="s">
        <v>1218</v>
      </c>
      <c r="CP319" t="s">
        <v>149</v>
      </c>
      <c r="CQ319">
        <v>3</v>
      </c>
      <c r="CR319">
        <v>0</v>
      </c>
      <c r="CS319" t="s">
        <v>136</v>
      </c>
      <c r="CT319" t="s">
        <v>134</v>
      </c>
      <c r="CU319" t="s">
        <v>136</v>
      </c>
      <c r="CV319" t="s">
        <v>136</v>
      </c>
      <c r="CW319" t="s">
        <v>136</v>
      </c>
      <c r="CY319" t="s">
        <v>136</v>
      </c>
      <c r="CZ319" t="s">
        <v>136</v>
      </c>
      <c r="DA319" t="s">
        <v>136</v>
      </c>
      <c r="DB319" t="s">
        <v>136</v>
      </c>
      <c r="DC319" t="s">
        <v>136</v>
      </c>
      <c r="DD319" t="s">
        <v>136</v>
      </c>
      <c r="DF319" t="s">
        <v>1502</v>
      </c>
      <c r="DG319" t="s">
        <v>1503</v>
      </c>
      <c r="DH319" t="s">
        <v>1497</v>
      </c>
      <c r="DI319" t="s">
        <v>1187</v>
      </c>
      <c r="DJ319" s="4">
        <v>67870</v>
      </c>
      <c r="DK319" t="s">
        <v>1504</v>
      </c>
      <c r="DL319" t="s">
        <v>136</v>
      </c>
      <c r="DM319">
        <v>1</v>
      </c>
      <c r="DN319" t="s">
        <v>1505</v>
      </c>
      <c r="DO319" t="s">
        <v>1497</v>
      </c>
      <c r="DP319" t="s">
        <v>1187</v>
      </c>
      <c r="DQ319" t="str">
        <f>"67870"</f>
        <v>67870</v>
      </c>
      <c r="DR319" t="s">
        <v>1504</v>
      </c>
      <c r="DS319" t="s">
        <v>1506</v>
      </c>
      <c r="DT319">
        <v>1</v>
      </c>
      <c r="DU319">
        <v>1</v>
      </c>
      <c r="DV319" t="s">
        <v>134</v>
      </c>
      <c r="DW319" t="s">
        <v>134</v>
      </c>
      <c r="DX319" t="s">
        <v>134</v>
      </c>
      <c r="DY319" t="s">
        <v>134</v>
      </c>
      <c r="DZ319">
        <v>2</v>
      </c>
      <c r="EA319" t="s">
        <v>136</v>
      </c>
      <c r="EC319" s="5">
        <v>12.68</v>
      </c>
      <c r="ED319" s="5">
        <v>55</v>
      </c>
      <c r="EE319">
        <v>16206497388</v>
      </c>
      <c r="EF319" t="s">
        <v>148</v>
      </c>
      <c r="EG319" t="s">
        <v>1221</v>
      </c>
      <c r="EH319">
        <v>0</v>
      </c>
    </row>
    <row r="320" spans="1:138" ht="15" customHeight="1" x14ac:dyDescent="0.35">
      <c r="A320" t="s">
        <v>9930</v>
      </c>
      <c r="B320" t="s">
        <v>157</v>
      </c>
      <c r="C320" s="1">
        <v>44110.555178009257</v>
      </c>
      <c r="D320" s="1">
        <v>44119</v>
      </c>
      <c r="E320" t="s">
        <v>133</v>
      </c>
      <c r="F320" t="s">
        <v>136</v>
      </c>
      <c r="G320" t="s">
        <v>135</v>
      </c>
      <c r="H320" t="s">
        <v>136</v>
      </c>
      <c r="I320" t="s">
        <v>9931</v>
      </c>
      <c r="K320" t="s">
        <v>9932</v>
      </c>
      <c r="M320" t="s">
        <v>7421</v>
      </c>
      <c r="N320" t="s">
        <v>460</v>
      </c>
      <c r="O320" s="4">
        <v>73724</v>
      </c>
      <c r="P320" t="s">
        <v>140</v>
      </c>
      <c r="R320">
        <v>15808865118</v>
      </c>
      <c r="T320">
        <v>11213</v>
      </c>
      <c r="U320" t="s">
        <v>9933</v>
      </c>
      <c r="V320" t="s">
        <v>1031</v>
      </c>
      <c r="X320" t="s">
        <v>164</v>
      </c>
      <c r="Y320" t="s">
        <v>9932</v>
      </c>
      <c r="AA320" t="s">
        <v>7421</v>
      </c>
      <c r="AB320" t="s">
        <v>460</v>
      </c>
      <c r="AC320" s="4">
        <v>73724</v>
      </c>
      <c r="AD320" t="s">
        <v>140</v>
      </c>
      <c r="AF320">
        <v>15808865118</v>
      </c>
      <c r="AH320" t="s">
        <v>148</v>
      </c>
      <c r="AI320" t="s">
        <v>168</v>
      </c>
      <c r="AJ320" t="s">
        <v>456</v>
      </c>
      <c r="AK320" t="s">
        <v>457</v>
      </c>
      <c r="AM320" t="s">
        <v>458</v>
      </c>
      <c r="AO320" t="s">
        <v>459</v>
      </c>
      <c r="AP320" t="s">
        <v>460</v>
      </c>
      <c r="AQ320" s="4">
        <v>73737</v>
      </c>
      <c r="AR320" t="s">
        <v>140</v>
      </c>
      <c r="AT320">
        <v>15802274747</v>
      </c>
      <c r="AV320" t="s">
        <v>461</v>
      </c>
      <c r="AW320" t="s">
        <v>462</v>
      </c>
      <c r="AZ320" t="s">
        <v>334</v>
      </c>
      <c r="BA320" t="s">
        <v>335</v>
      </c>
      <c r="BB320" t="s">
        <v>136</v>
      </c>
      <c r="BC320" t="s">
        <v>136</v>
      </c>
      <c r="BD320" t="s">
        <v>148</v>
      </c>
      <c r="BE320" t="s">
        <v>136</v>
      </c>
      <c r="BF320" t="s">
        <v>136</v>
      </c>
      <c r="BG320" t="s">
        <v>134</v>
      </c>
      <c r="BH320" t="s">
        <v>136</v>
      </c>
      <c r="BN320" t="s">
        <v>9934</v>
      </c>
      <c r="BO320" t="s">
        <v>3151</v>
      </c>
      <c r="BP320">
        <v>1</v>
      </c>
      <c r="BQ320">
        <v>1</v>
      </c>
      <c r="BR320">
        <v>1</v>
      </c>
      <c r="BS320" s="1">
        <v>44170</v>
      </c>
      <c r="BT320" s="1">
        <v>44256</v>
      </c>
      <c r="BU320" s="1">
        <v>44170</v>
      </c>
      <c r="BV320" s="1">
        <v>44256</v>
      </c>
      <c r="BW320" t="s">
        <v>136</v>
      </c>
      <c r="BX320">
        <v>48</v>
      </c>
      <c r="BY320">
        <v>0</v>
      </c>
      <c r="BZ320">
        <v>8</v>
      </c>
      <c r="CA320">
        <v>8</v>
      </c>
      <c r="CB320">
        <v>8</v>
      </c>
      <c r="CC320">
        <v>8</v>
      </c>
      <c r="CD320">
        <v>8</v>
      </c>
      <c r="CE320">
        <v>8</v>
      </c>
      <c r="CF320" t="str">
        <f>"8:00 AM"</f>
        <v>8:00 AM</v>
      </c>
      <c r="CG320" t="str">
        <f>"5:00 PM"</f>
        <v>5:00 PM</v>
      </c>
      <c r="CH320" s="5">
        <v>12.67</v>
      </c>
      <c r="CI320" t="s">
        <v>146</v>
      </c>
      <c r="CL320" t="s">
        <v>136</v>
      </c>
      <c r="CM320" t="s">
        <v>354</v>
      </c>
      <c r="CN320" t="s">
        <v>6050</v>
      </c>
      <c r="CO320" t="s">
        <v>465</v>
      </c>
      <c r="CP320" t="s">
        <v>149</v>
      </c>
      <c r="CQ320">
        <v>3</v>
      </c>
      <c r="CR320">
        <v>0</v>
      </c>
      <c r="CS320" t="s">
        <v>136</v>
      </c>
      <c r="CT320" t="s">
        <v>134</v>
      </c>
      <c r="CU320" t="s">
        <v>136</v>
      </c>
      <c r="CV320" t="s">
        <v>134</v>
      </c>
      <c r="CW320" t="s">
        <v>134</v>
      </c>
      <c r="CX320">
        <v>75</v>
      </c>
      <c r="CY320" t="s">
        <v>134</v>
      </c>
      <c r="CZ320" t="s">
        <v>134</v>
      </c>
      <c r="DA320" t="s">
        <v>134</v>
      </c>
      <c r="DB320" t="s">
        <v>136</v>
      </c>
      <c r="DC320" t="s">
        <v>134</v>
      </c>
      <c r="DD320" t="s">
        <v>136</v>
      </c>
      <c r="DF320" t="s">
        <v>466</v>
      </c>
      <c r="DG320" t="s">
        <v>9935</v>
      </c>
      <c r="DH320" t="s">
        <v>7421</v>
      </c>
      <c r="DI320" t="s">
        <v>460</v>
      </c>
      <c r="DJ320" s="4">
        <v>73724</v>
      </c>
      <c r="DK320" t="s">
        <v>9936</v>
      </c>
      <c r="DL320" t="s">
        <v>134</v>
      </c>
      <c r="DM320">
        <v>2</v>
      </c>
      <c r="DN320" t="s">
        <v>9937</v>
      </c>
      <c r="DO320" t="s">
        <v>7421</v>
      </c>
      <c r="DP320" t="s">
        <v>460</v>
      </c>
      <c r="DQ320" t="str">
        <f>"73724"</f>
        <v>73724</v>
      </c>
      <c r="DR320" t="s">
        <v>9936</v>
      </c>
      <c r="DS320" t="s">
        <v>551</v>
      </c>
      <c r="DT320">
        <v>1</v>
      </c>
      <c r="DU320">
        <v>2</v>
      </c>
      <c r="DV320" t="s">
        <v>134</v>
      </c>
      <c r="DW320" t="s">
        <v>134</v>
      </c>
      <c r="DX320" t="s">
        <v>134</v>
      </c>
      <c r="DY320" t="s">
        <v>136</v>
      </c>
      <c r="DZ320">
        <v>1</v>
      </c>
      <c r="EA320" t="s">
        <v>136</v>
      </c>
      <c r="EC320" s="5">
        <v>12.68</v>
      </c>
      <c r="ED320" s="5">
        <v>55</v>
      </c>
      <c r="EE320">
        <v>15808865118</v>
      </c>
      <c r="EF320" t="s">
        <v>9938</v>
      </c>
      <c r="EG320" t="s">
        <v>148</v>
      </c>
      <c r="EH320">
        <v>0</v>
      </c>
    </row>
    <row r="321" spans="1:138" ht="15" customHeight="1" x14ac:dyDescent="0.35">
      <c r="A321" t="s">
        <v>26768</v>
      </c>
      <c r="B321" t="s">
        <v>157</v>
      </c>
      <c r="C321" s="1">
        <v>44111.705215162037</v>
      </c>
      <c r="D321" s="1">
        <v>44119</v>
      </c>
      <c r="E321" t="s">
        <v>133</v>
      </c>
      <c r="F321" t="s">
        <v>134</v>
      </c>
      <c r="G321" t="s">
        <v>135</v>
      </c>
      <c r="H321" t="s">
        <v>136</v>
      </c>
      <c r="I321" t="s">
        <v>7209</v>
      </c>
      <c r="K321" t="s">
        <v>7210</v>
      </c>
      <c r="L321" t="s">
        <v>770</v>
      </c>
      <c r="M321" t="s">
        <v>3982</v>
      </c>
      <c r="N321" t="s">
        <v>139</v>
      </c>
      <c r="O321" s="4">
        <v>33853</v>
      </c>
      <c r="P321" t="s">
        <v>140</v>
      </c>
      <c r="Q321" t="s">
        <v>4945</v>
      </c>
      <c r="R321">
        <v>18636763322</v>
      </c>
      <c r="T321">
        <v>115115</v>
      </c>
      <c r="U321" t="s">
        <v>7211</v>
      </c>
      <c r="V321" t="s">
        <v>682</v>
      </c>
      <c r="W321" t="s">
        <v>2906</v>
      </c>
      <c r="X321" t="s">
        <v>164</v>
      </c>
      <c r="Y321" t="s">
        <v>7212</v>
      </c>
      <c r="Z321" t="s">
        <v>770</v>
      </c>
      <c r="AA321" t="s">
        <v>3982</v>
      </c>
      <c r="AB321" t="s">
        <v>139</v>
      </c>
      <c r="AC321" s="4">
        <v>33853</v>
      </c>
      <c r="AD321" t="s">
        <v>140</v>
      </c>
      <c r="AF321">
        <v>18636763322</v>
      </c>
      <c r="AH321" t="s">
        <v>7213</v>
      </c>
      <c r="AI321" t="s">
        <v>226</v>
      </c>
      <c r="AJ321" t="s">
        <v>481</v>
      </c>
      <c r="AK321" t="s">
        <v>482</v>
      </c>
      <c r="AL321" t="s">
        <v>483</v>
      </c>
      <c r="AM321" t="s">
        <v>484</v>
      </c>
      <c r="AO321" t="s">
        <v>485</v>
      </c>
      <c r="AP321" t="s">
        <v>139</v>
      </c>
      <c r="AQ321" s="4">
        <v>33825</v>
      </c>
      <c r="AR321" t="s">
        <v>140</v>
      </c>
      <c r="AS321" t="s">
        <v>486</v>
      </c>
      <c r="AT321">
        <v>18632019211</v>
      </c>
      <c r="AV321" t="s">
        <v>487</v>
      </c>
      <c r="AW321" t="s">
        <v>488</v>
      </c>
      <c r="AX321" t="s">
        <v>139</v>
      </c>
      <c r="AY321" t="s">
        <v>489</v>
      </c>
      <c r="AZ321" t="s">
        <v>175</v>
      </c>
      <c r="BA321" t="s">
        <v>176</v>
      </c>
      <c r="BB321" t="s">
        <v>134</v>
      </c>
      <c r="BC321" t="s">
        <v>134</v>
      </c>
      <c r="BD321" t="s">
        <v>134</v>
      </c>
      <c r="BE321" t="s">
        <v>134</v>
      </c>
      <c r="BF321" t="s">
        <v>136</v>
      </c>
      <c r="BG321" t="s">
        <v>134</v>
      </c>
      <c r="BH321" t="s">
        <v>136</v>
      </c>
      <c r="BI321" t="s">
        <v>148</v>
      </c>
      <c r="BJ321" t="s">
        <v>148</v>
      </c>
      <c r="BK321" t="s">
        <v>148</v>
      </c>
      <c r="BN321" t="s">
        <v>26769</v>
      </c>
      <c r="BO321" t="s">
        <v>176</v>
      </c>
      <c r="BP321">
        <v>33</v>
      </c>
      <c r="BQ321">
        <v>33</v>
      </c>
      <c r="BR321">
        <v>33</v>
      </c>
      <c r="BS321" s="1">
        <v>44166</v>
      </c>
      <c r="BT321" s="1">
        <v>44362</v>
      </c>
      <c r="BU321" s="1">
        <v>44166</v>
      </c>
      <c r="BV321" s="1">
        <v>44362</v>
      </c>
      <c r="BW321" t="s">
        <v>136</v>
      </c>
      <c r="BX321">
        <v>35</v>
      </c>
      <c r="BY321">
        <v>0</v>
      </c>
      <c r="BZ321">
        <v>6</v>
      </c>
      <c r="CA321">
        <v>6</v>
      </c>
      <c r="CB321">
        <v>6</v>
      </c>
      <c r="CC321">
        <v>6</v>
      </c>
      <c r="CD321">
        <v>6</v>
      </c>
      <c r="CE321">
        <v>5</v>
      </c>
      <c r="CF321" t="str">
        <f>"7:00 AM"</f>
        <v>7:00 AM</v>
      </c>
      <c r="CG321" t="str">
        <f>"8:00 PM"</f>
        <v>8:00 PM</v>
      </c>
      <c r="CH321" s="5">
        <v>11.71</v>
      </c>
      <c r="CI321" t="s">
        <v>146</v>
      </c>
      <c r="CL321" t="s">
        <v>134</v>
      </c>
      <c r="CM321" t="s">
        <v>147</v>
      </c>
      <c r="CN321" t="s">
        <v>148</v>
      </c>
      <c r="CO321" t="s">
        <v>492</v>
      </c>
      <c r="CP321" t="s">
        <v>149</v>
      </c>
      <c r="CQ321">
        <v>3</v>
      </c>
      <c r="CR321">
        <v>0</v>
      </c>
      <c r="CS321" t="s">
        <v>136</v>
      </c>
      <c r="CT321" t="s">
        <v>136</v>
      </c>
      <c r="CU321" t="s">
        <v>134</v>
      </c>
      <c r="CV321" t="s">
        <v>134</v>
      </c>
      <c r="CW321" t="s">
        <v>134</v>
      </c>
      <c r="CX321">
        <v>100</v>
      </c>
      <c r="CY321" t="s">
        <v>134</v>
      </c>
      <c r="CZ321" t="s">
        <v>134</v>
      </c>
      <c r="DA321" t="s">
        <v>134</v>
      </c>
      <c r="DB321" t="s">
        <v>134</v>
      </c>
      <c r="DC321" t="s">
        <v>134</v>
      </c>
      <c r="DD321" t="s">
        <v>136</v>
      </c>
      <c r="DF321" s="2" t="s">
        <v>26770</v>
      </c>
      <c r="DG321" t="s">
        <v>7216</v>
      </c>
      <c r="DH321" t="s">
        <v>3218</v>
      </c>
      <c r="DI321" t="s">
        <v>139</v>
      </c>
      <c r="DJ321" s="4">
        <v>33890</v>
      </c>
      <c r="DK321" t="s">
        <v>151</v>
      </c>
      <c r="DL321" t="s">
        <v>134</v>
      </c>
      <c r="DM321">
        <v>100</v>
      </c>
      <c r="DN321" t="s">
        <v>7217</v>
      </c>
      <c r="DO321" t="s">
        <v>485</v>
      </c>
      <c r="DP321" t="s">
        <v>139</v>
      </c>
      <c r="DQ321" t="str">
        <f>"33825"</f>
        <v>33825</v>
      </c>
      <c r="DR321" t="s">
        <v>153</v>
      </c>
      <c r="DS321" t="s">
        <v>420</v>
      </c>
      <c r="DT321">
        <v>1</v>
      </c>
      <c r="DU321">
        <v>20</v>
      </c>
      <c r="DV321" t="s">
        <v>136</v>
      </c>
      <c r="DW321" t="s">
        <v>134</v>
      </c>
      <c r="DX321" t="s">
        <v>134</v>
      </c>
      <c r="DY321" t="s">
        <v>134</v>
      </c>
      <c r="DZ321">
        <v>6</v>
      </c>
      <c r="EA321" t="s">
        <v>134</v>
      </c>
      <c r="EB321" s="5">
        <v>12.68</v>
      </c>
      <c r="EC321" s="5">
        <v>12.68</v>
      </c>
      <c r="ED321" s="5">
        <v>55</v>
      </c>
      <c r="EE321">
        <v>18636763322</v>
      </c>
      <c r="EF321" t="s">
        <v>7213</v>
      </c>
      <c r="EG321" t="s">
        <v>148</v>
      </c>
      <c r="EH321">
        <v>3</v>
      </c>
    </row>
    <row r="322" spans="1:138" ht="15" customHeight="1" x14ac:dyDescent="0.35">
      <c r="A322" t="s">
        <v>17244</v>
      </c>
      <c r="B322" t="s">
        <v>157</v>
      </c>
      <c r="C322" s="1">
        <v>44104.659867708331</v>
      </c>
      <c r="D322" s="1">
        <v>44119</v>
      </c>
      <c r="E322" t="s">
        <v>133</v>
      </c>
      <c r="F322" t="s">
        <v>136</v>
      </c>
      <c r="G322" t="s">
        <v>135</v>
      </c>
      <c r="H322" t="s">
        <v>134</v>
      </c>
      <c r="I322" t="s">
        <v>17245</v>
      </c>
      <c r="K322" t="s">
        <v>17246</v>
      </c>
      <c r="M322" t="s">
        <v>17247</v>
      </c>
      <c r="N322" t="s">
        <v>374</v>
      </c>
      <c r="O322" s="4">
        <v>75417</v>
      </c>
      <c r="P322" t="s">
        <v>140</v>
      </c>
      <c r="R322">
        <v>19082491203</v>
      </c>
      <c r="T322">
        <v>1114</v>
      </c>
      <c r="U322" t="s">
        <v>4744</v>
      </c>
      <c r="V322" t="s">
        <v>2906</v>
      </c>
      <c r="X322" t="s">
        <v>164</v>
      </c>
      <c r="Y322" t="s">
        <v>17246</v>
      </c>
      <c r="AA322" t="s">
        <v>17247</v>
      </c>
      <c r="AB322" t="s">
        <v>374</v>
      </c>
      <c r="AC322" s="4">
        <v>75417</v>
      </c>
      <c r="AD322" t="s">
        <v>140</v>
      </c>
      <c r="AF322">
        <v>19032491203</v>
      </c>
      <c r="AH322" t="s">
        <v>17248</v>
      </c>
      <c r="AI322" t="s">
        <v>168</v>
      </c>
      <c r="AJ322" t="s">
        <v>4036</v>
      </c>
      <c r="AK322" t="s">
        <v>4037</v>
      </c>
      <c r="AL322" t="s">
        <v>4038</v>
      </c>
      <c r="AM322" t="s">
        <v>4039</v>
      </c>
      <c r="AO322" t="s">
        <v>4040</v>
      </c>
      <c r="AP322" t="s">
        <v>893</v>
      </c>
      <c r="AQ322" s="4">
        <v>12534</v>
      </c>
      <c r="AR322" t="s">
        <v>140</v>
      </c>
      <c r="AT322">
        <v>15184510109</v>
      </c>
      <c r="AV322" t="s">
        <v>4041</v>
      </c>
      <c r="AW322" t="s">
        <v>4042</v>
      </c>
      <c r="AZ322" t="s">
        <v>821</v>
      </c>
      <c r="BA322" t="s">
        <v>822</v>
      </c>
      <c r="BB322" t="s">
        <v>136</v>
      </c>
      <c r="BC322" t="s">
        <v>136</v>
      </c>
      <c r="BD322" t="s">
        <v>148</v>
      </c>
      <c r="BE322" t="s">
        <v>136</v>
      </c>
      <c r="BF322" t="s">
        <v>136</v>
      </c>
      <c r="BG322" t="s">
        <v>134</v>
      </c>
      <c r="BH322" t="s">
        <v>136</v>
      </c>
      <c r="BN322" t="s">
        <v>17249</v>
      </c>
      <c r="BO322" t="s">
        <v>992</v>
      </c>
      <c r="BP322">
        <v>6</v>
      </c>
      <c r="BQ322">
        <v>6</v>
      </c>
      <c r="BR322">
        <v>6</v>
      </c>
      <c r="BS322" s="1">
        <v>44118</v>
      </c>
      <c r="BT322" s="1">
        <v>44377</v>
      </c>
      <c r="BU322" s="1">
        <v>44118</v>
      </c>
      <c r="BV322" s="1">
        <v>44377</v>
      </c>
      <c r="BW322" t="s">
        <v>136</v>
      </c>
      <c r="BX322">
        <v>35</v>
      </c>
      <c r="BY322">
        <v>0</v>
      </c>
      <c r="BZ322">
        <v>7</v>
      </c>
      <c r="CA322">
        <v>7</v>
      </c>
      <c r="CB322">
        <v>7</v>
      </c>
      <c r="CC322">
        <v>7</v>
      </c>
      <c r="CD322">
        <v>7</v>
      </c>
      <c r="CE322">
        <v>0</v>
      </c>
      <c r="CF322" t="str">
        <f>"8:00 AM"</f>
        <v>8:00 AM</v>
      </c>
      <c r="CG322" t="str">
        <f>"5:00 PM"</f>
        <v>5:00 PM</v>
      </c>
      <c r="CH322" s="5">
        <v>12.67</v>
      </c>
      <c r="CI322" t="s">
        <v>146</v>
      </c>
      <c r="CL322" t="s">
        <v>136</v>
      </c>
      <c r="CM322" t="s">
        <v>147</v>
      </c>
      <c r="CN322" t="s">
        <v>148</v>
      </c>
      <c r="CO322" t="s">
        <v>4043</v>
      </c>
      <c r="CP322" t="s">
        <v>149</v>
      </c>
      <c r="CQ322">
        <v>0</v>
      </c>
      <c r="CR322">
        <v>0</v>
      </c>
      <c r="CS322" t="s">
        <v>136</v>
      </c>
      <c r="CT322" t="s">
        <v>136</v>
      </c>
      <c r="CU322" t="s">
        <v>136</v>
      </c>
      <c r="CV322" t="s">
        <v>136</v>
      </c>
      <c r="CW322" t="s">
        <v>136</v>
      </c>
      <c r="CY322" t="s">
        <v>136</v>
      </c>
      <c r="CZ322" t="s">
        <v>136</v>
      </c>
      <c r="DA322" t="s">
        <v>136</v>
      </c>
      <c r="DB322" t="s">
        <v>134</v>
      </c>
      <c r="DC322" t="s">
        <v>134</v>
      </c>
      <c r="DD322" t="s">
        <v>136</v>
      </c>
      <c r="DF322" t="s">
        <v>149</v>
      </c>
      <c r="DG322" t="s">
        <v>17250</v>
      </c>
      <c r="DH322" t="s">
        <v>17247</v>
      </c>
      <c r="DI322" t="s">
        <v>374</v>
      </c>
      <c r="DJ322" s="4">
        <v>75417</v>
      </c>
      <c r="DK322" t="s">
        <v>11653</v>
      </c>
      <c r="DL322" t="s">
        <v>136</v>
      </c>
      <c r="DM322">
        <v>1</v>
      </c>
      <c r="DN322" t="s">
        <v>17251</v>
      </c>
      <c r="DO322" t="s">
        <v>17247</v>
      </c>
      <c r="DP322" t="s">
        <v>374</v>
      </c>
      <c r="DQ322" t="str">
        <f>"75417"</f>
        <v>75417</v>
      </c>
      <c r="DR322" t="s">
        <v>11653</v>
      </c>
      <c r="DS322" t="s">
        <v>17252</v>
      </c>
      <c r="DT322">
        <v>1</v>
      </c>
      <c r="DU322">
        <v>6</v>
      </c>
      <c r="DV322" t="s">
        <v>134</v>
      </c>
      <c r="DW322" t="s">
        <v>134</v>
      </c>
      <c r="DX322" t="s">
        <v>134</v>
      </c>
      <c r="DY322" t="s">
        <v>136</v>
      </c>
      <c r="DZ322">
        <v>1</v>
      </c>
      <c r="EA322" t="s">
        <v>136</v>
      </c>
      <c r="EC322" s="5">
        <v>12.68</v>
      </c>
      <c r="ED322" s="5">
        <v>55</v>
      </c>
      <c r="EE322">
        <v>19032491203</v>
      </c>
      <c r="EF322" t="s">
        <v>17248</v>
      </c>
      <c r="EG322" t="s">
        <v>148</v>
      </c>
      <c r="EH322">
        <v>0</v>
      </c>
    </row>
    <row r="323" spans="1:138" ht="15" customHeight="1" x14ac:dyDescent="0.35">
      <c r="A323" t="s">
        <v>15130</v>
      </c>
      <c r="B323" t="s">
        <v>157</v>
      </c>
      <c r="C323" s="1">
        <v>44109.585204745374</v>
      </c>
      <c r="D323" s="1">
        <v>44119</v>
      </c>
      <c r="E323" t="s">
        <v>1298</v>
      </c>
      <c r="F323" t="s">
        <v>136</v>
      </c>
      <c r="G323" t="s">
        <v>135</v>
      </c>
      <c r="H323" t="s">
        <v>136</v>
      </c>
      <c r="I323" t="s">
        <v>1299</v>
      </c>
      <c r="K323" t="s">
        <v>1300</v>
      </c>
      <c r="L323" t="s">
        <v>1301</v>
      </c>
      <c r="M323" t="s">
        <v>1302</v>
      </c>
      <c r="N323" t="s">
        <v>925</v>
      </c>
      <c r="O323" s="4">
        <v>83301</v>
      </c>
      <c r="P323" t="s">
        <v>140</v>
      </c>
      <c r="R323">
        <v>12085952226</v>
      </c>
      <c r="T323">
        <v>11241</v>
      </c>
      <c r="U323" t="s">
        <v>1303</v>
      </c>
      <c r="V323" t="s">
        <v>1304</v>
      </c>
      <c r="X323" t="s">
        <v>1305</v>
      </c>
      <c r="Y323" t="s">
        <v>1300</v>
      </c>
      <c r="Z323" t="s">
        <v>1301</v>
      </c>
      <c r="AA323" t="s">
        <v>1302</v>
      </c>
      <c r="AB323" t="s">
        <v>925</v>
      </c>
      <c r="AC323" s="4">
        <v>83301</v>
      </c>
      <c r="AD323" t="s">
        <v>140</v>
      </c>
      <c r="AF323">
        <v>12085952226</v>
      </c>
      <c r="AH323" t="s">
        <v>1306</v>
      </c>
      <c r="AZ323" t="s">
        <v>334</v>
      </c>
      <c r="BA323" t="s">
        <v>335</v>
      </c>
      <c r="BB323" t="s">
        <v>136</v>
      </c>
      <c r="BC323" t="s">
        <v>136</v>
      </c>
      <c r="BD323" t="s">
        <v>148</v>
      </c>
      <c r="BE323" t="s">
        <v>136</v>
      </c>
      <c r="BF323" t="s">
        <v>136</v>
      </c>
      <c r="BG323" t="s">
        <v>134</v>
      </c>
      <c r="BH323" t="s">
        <v>136</v>
      </c>
      <c r="BN323" t="s">
        <v>15131</v>
      </c>
      <c r="BO323" t="s">
        <v>2284</v>
      </c>
      <c r="BP323">
        <v>2</v>
      </c>
      <c r="BQ323">
        <v>2</v>
      </c>
      <c r="BR323">
        <v>2</v>
      </c>
      <c r="BS323" s="1">
        <v>44171</v>
      </c>
      <c r="BT323" s="1">
        <v>44255</v>
      </c>
      <c r="BU323" s="1">
        <v>44171</v>
      </c>
      <c r="BV323" s="1">
        <v>44255</v>
      </c>
      <c r="BW323" t="s">
        <v>134</v>
      </c>
      <c r="CH323" s="5">
        <v>2133.52</v>
      </c>
      <c r="CI323" t="s">
        <v>597</v>
      </c>
      <c r="CJ323">
        <v>0</v>
      </c>
      <c r="CK323" t="s">
        <v>1309</v>
      </c>
      <c r="CL323" t="s">
        <v>136</v>
      </c>
      <c r="CM323" t="s">
        <v>354</v>
      </c>
      <c r="CN323" t="s">
        <v>1310</v>
      </c>
      <c r="CO323" t="s">
        <v>2377</v>
      </c>
      <c r="CP323" t="s">
        <v>149</v>
      </c>
      <c r="CQ323">
        <v>3</v>
      </c>
      <c r="CR323">
        <v>0</v>
      </c>
      <c r="CS323" t="s">
        <v>136</v>
      </c>
      <c r="CT323" t="s">
        <v>136</v>
      </c>
      <c r="CU323" t="s">
        <v>136</v>
      </c>
      <c r="CV323" t="s">
        <v>134</v>
      </c>
      <c r="CW323" t="s">
        <v>134</v>
      </c>
      <c r="CX323">
        <v>50</v>
      </c>
      <c r="CY323" t="s">
        <v>134</v>
      </c>
      <c r="CZ323" t="s">
        <v>136</v>
      </c>
      <c r="DA323" t="s">
        <v>136</v>
      </c>
      <c r="DB323" t="s">
        <v>136</v>
      </c>
      <c r="DC323" t="s">
        <v>136</v>
      </c>
      <c r="DD323" t="s">
        <v>136</v>
      </c>
      <c r="DF323" t="s">
        <v>180</v>
      </c>
      <c r="DG323" t="s">
        <v>15132</v>
      </c>
      <c r="DH323" t="s">
        <v>15133</v>
      </c>
      <c r="DI323" t="s">
        <v>395</v>
      </c>
      <c r="DJ323" s="4">
        <v>93249</v>
      </c>
      <c r="DK323" t="s">
        <v>2108</v>
      </c>
      <c r="DL323" t="s">
        <v>134</v>
      </c>
      <c r="DM323">
        <v>2</v>
      </c>
      <c r="DN323" t="s">
        <v>15132</v>
      </c>
      <c r="DO323" t="s">
        <v>15133</v>
      </c>
      <c r="DP323" t="s">
        <v>395</v>
      </c>
      <c r="DQ323" t="str">
        <f>"93249"</f>
        <v>93249</v>
      </c>
      <c r="DR323" t="s">
        <v>2108</v>
      </c>
      <c r="DS323" t="s">
        <v>1315</v>
      </c>
      <c r="DT323">
        <v>4</v>
      </c>
      <c r="DU323">
        <v>4</v>
      </c>
      <c r="DV323" t="s">
        <v>134</v>
      </c>
      <c r="DW323" t="s">
        <v>134</v>
      </c>
      <c r="DX323" t="s">
        <v>134</v>
      </c>
      <c r="DY323" t="s">
        <v>136</v>
      </c>
      <c r="DZ323">
        <v>1</v>
      </c>
      <c r="EA323" t="s">
        <v>136</v>
      </c>
      <c r="EC323" s="5">
        <v>12.68</v>
      </c>
      <c r="ED323" s="5">
        <v>55</v>
      </c>
      <c r="EE323">
        <v>12085952226</v>
      </c>
      <c r="EF323" t="s">
        <v>1316</v>
      </c>
      <c r="EG323" t="s">
        <v>148</v>
      </c>
      <c r="EH323">
        <v>0</v>
      </c>
    </row>
    <row r="324" spans="1:138" ht="15" customHeight="1" x14ac:dyDescent="0.35">
      <c r="A324" t="s">
        <v>3600</v>
      </c>
      <c r="B324" t="s">
        <v>157</v>
      </c>
      <c r="C324" s="1">
        <v>44109.44772708333</v>
      </c>
      <c r="D324" s="1">
        <v>44119</v>
      </c>
      <c r="E324" t="s">
        <v>133</v>
      </c>
      <c r="F324" t="s">
        <v>136</v>
      </c>
      <c r="G324" t="s">
        <v>135</v>
      </c>
      <c r="H324" t="s">
        <v>136</v>
      </c>
      <c r="I324" t="s">
        <v>3601</v>
      </c>
      <c r="K324" t="s">
        <v>3602</v>
      </c>
      <c r="M324" t="s">
        <v>3603</v>
      </c>
      <c r="N324" t="s">
        <v>246</v>
      </c>
      <c r="O324" s="4">
        <v>70570</v>
      </c>
      <c r="P324" t="s">
        <v>140</v>
      </c>
      <c r="R324">
        <v>13373312807</v>
      </c>
      <c r="T324">
        <v>1125</v>
      </c>
      <c r="U324" t="s">
        <v>3604</v>
      </c>
      <c r="V324" t="s">
        <v>3605</v>
      </c>
      <c r="X324" t="s">
        <v>164</v>
      </c>
      <c r="Y324" t="s">
        <v>3606</v>
      </c>
      <c r="AA324" t="s">
        <v>3603</v>
      </c>
      <c r="AB324" t="s">
        <v>246</v>
      </c>
      <c r="AC324" s="4">
        <v>70570</v>
      </c>
      <c r="AD324" t="s">
        <v>140</v>
      </c>
      <c r="AF324">
        <v>13373312807</v>
      </c>
      <c r="AH324" t="s">
        <v>3607</v>
      </c>
      <c r="AI324" t="s">
        <v>168</v>
      </c>
      <c r="AJ324" t="s">
        <v>325</v>
      </c>
      <c r="AK324" t="s">
        <v>329</v>
      </c>
      <c r="AL324" t="s">
        <v>687</v>
      </c>
      <c r="AM324" t="s">
        <v>330</v>
      </c>
      <c r="AO324" t="s">
        <v>324</v>
      </c>
      <c r="AP324" t="s">
        <v>246</v>
      </c>
      <c r="AQ324" s="4">
        <v>70554</v>
      </c>
      <c r="AR324" t="s">
        <v>140</v>
      </c>
      <c r="AS324" t="s">
        <v>331</v>
      </c>
      <c r="AT324">
        <v>13377894322</v>
      </c>
      <c r="AV324" t="s">
        <v>332</v>
      </c>
      <c r="AW324" t="s">
        <v>333</v>
      </c>
      <c r="AZ324" t="s">
        <v>334</v>
      </c>
      <c r="BA324" t="s">
        <v>335</v>
      </c>
      <c r="BB324" t="s">
        <v>136</v>
      </c>
      <c r="BC324" t="s">
        <v>136</v>
      </c>
      <c r="BD324" t="s">
        <v>148</v>
      </c>
      <c r="BE324" t="s">
        <v>136</v>
      </c>
      <c r="BF324" t="s">
        <v>136</v>
      </c>
      <c r="BG324" t="s">
        <v>134</v>
      </c>
      <c r="BH324" t="s">
        <v>136</v>
      </c>
      <c r="BN324" t="s">
        <v>3608</v>
      </c>
      <c r="BO324" t="s">
        <v>337</v>
      </c>
      <c r="BP324">
        <v>3</v>
      </c>
      <c r="BQ324">
        <v>3</v>
      </c>
      <c r="BR324">
        <v>3</v>
      </c>
      <c r="BS324" s="1">
        <v>44180</v>
      </c>
      <c r="BT324" s="1">
        <v>44377</v>
      </c>
      <c r="BU324" s="1">
        <v>44180</v>
      </c>
      <c r="BV324" s="1">
        <v>44377</v>
      </c>
      <c r="BW324" t="s">
        <v>136</v>
      </c>
      <c r="BX324">
        <v>40</v>
      </c>
      <c r="BY324">
        <v>0</v>
      </c>
      <c r="BZ324">
        <v>8</v>
      </c>
      <c r="CA324">
        <v>8</v>
      </c>
      <c r="CB324">
        <v>8</v>
      </c>
      <c r="CC324">
        <v>8</v>
      </c>
      <c r="CD324">
        <v>8</v>
      </c>
      <c r="CE324">
        <v>0</v>
      </c>
      <c r="CF324" t="str">
        <f>"8:00 AM"</f>
        <v>8:00 AM</v>
      </c>
      <c r="CG324" t="str">
        <f>"5:00 PM"</f>
        <v>5:00 PM</v>
      </c>
      <c r="CH324" s="5">
        <v>11.83</v>
      </c>
      <c r="CI324" t="s">
        <v>146</v>
      </c>
      <c r="CL324" t="s">
        <v>136</v>
      </c>
      <c r="CM324" t="s">
        <v>147</v>
      </c>
      <c r="CN324" t="s">
        <v>148</v>
      </c>
      <c r="CO324" t="s">
        <v>338</v>
      </c>
      <c r="CP324" t="s">
        <v>149</v>
      </c>
      <c r="CQ324">
        <v>0</v>
      </c>
      <c r="CR324">
        <v>0</v>
      </c>
      <c r="CS324" t="s">
        <v>136</v>
      </c>
      <c r="CT324" t="s">
        <v>136</v>
      </c>
      <c r="CU324" t="s">
        <v>136</v>
      </c>
      <c r="CV324" t="s">
        <v>136</v>
      </c>
      <c r="CW324" t="s">
        <v>134</v>
      </c>
      <c r="CX324">
        <v>40</v>
      </c>
      <c r="CY324" t="s">
        <v>136</v>
      </c>
      <c r="CZ324" t="s">
        <v>136</v>
      </c>
      <c r="DA324" t="s">
        <v>136</v>
      </c>
      <c r="DB324" t="s">
        <v>134</v>
      </c>
      <c r="DC324" t="s">
        <v>134</v>
      </c>
      <c r="DD324" t="s">
        <v>136</v>
      </c>
      <c r="DF324" t="s">
        <v>149</v>
      </c>
      <c r="DG324" t="s">
        <v>3606</v>
      </c>
      <c r="DH324" t="s">
        <v>3603</v>
      </c>
      <c r="DI324" t="s">
        <v>246</v>
      </c>
      <c r="DJ324" s="4">
        <v>70570</v>
      </c>
      <c r="DK324" t="s">
        <v>3166</v>
      </c>
      <c r="DL324" t="s">
        <v>136</v>
      </c>
      <c r="DM324">
        <v>1</v>
      </c>
      <c r="DN324" t="s">
        <v>3606</v>
      </c>
      <c r="DO324" t="s">
        <v>3603</v>
      </c>
      <c r="DP324" t="s">
        <v>246</v>
      </c>
      <c r="DQ324" t="str">
        <f>"70570"</f>
        <v>70570</v>
      </c>
      <c r="DR324" t="s">
        <v>3166</v>
      </c>
      <c r="DS324" t="s">
        <v>3609</v>
      </c>
      <c r="DT324">
        <v>1</v>
      </c>
      <c r="DU324">
        <v>3</v>
      </c>
      <c r="DV324" t="s">
        <v>134</v>
      </c>
      <c r="DW324" t="s">
        <v>134</v>
      </c>
      <c r="DX324" t="s">
        <v>134</v>
      </c>
      <c r="DY324" t="s">
        <v>136</v>
      </c>
      <c r="DZ324">
        <v>1</v>
      </c>
      <c r="EA324" t="s">
        <v>136</v>
      </c>
      <c r="EC324" s="5">
        <v>12.68</v>
      </c>
      <c r="ED324" s="5">
        <v>55</v>
      </c>
      <c r="EE324">
        <v>13373312807</v>
      </c>
      <c r="EF324" t="s">
        <v>3607</v>
      </c>
      <c r="EG324" t="s">
        <v>148</v>
      </c>
      <c r="EH324">
        <v>0</v>
      </c>
    </row>
    <row r="325" spans="1:138" ht="15" customHeight="1" x14ac:dyDescent="0.35">
      <c r="A325" t="s">
        <v>11690</v>
      </c>
      <c r="B325" t="s">
        <v>157</v>
      </c>
      <c r="C325" s="1">
        <v>44109.704065625003</v>
      </c>
      <c r="D325" s="1">
        <v>44119</v>
      </c>
      <c r="E325" t="s">
        <v>1298</v>
      </c>
      <c r="F325" t="s">
        <v>136</v>
      </c>
      <c r="G325" t="s">
        <v>135</v>
      </c>
      <c r="H325" t="s">
        <v>136</v>
      </c>
      <c r="I325" t="s">
        <v>1299</v>
      </c>
      <c r="K325" t="s">
        <v>1300</v>
      </c>
      <c r="L325" t="s">
        <v>1301</v>
      </c>
      <c r="M325" t="s">
        <v>1302</v>
      </c>
      <c r="N325" t="s">
        <v>925</v>
      </c>
      <c r="O325" s="4">
        <v>83301</v>
      </c>
      <c r="P325" t="s">
        <v>140</v>
      </c>
      <c r="R325">
        <v>12085952226</v>
      </c>
      <c r="T325">
        <v>112410</v>
      </c>
      <c r="U325" t="s">
        <v>1303</v>
      </c>
      <c r="V325" t="s">
        <v>1304</v>
      </c>
      <c r="X325" t="s">
        <v>1305</v>
      </c>
      <c r="Y325" t="s">
        <v>1300</v>
      </c>
      <c r="Z325" t="s">
        <v>1301</v>
      </c>
      <c r="AA325" t="s">
        <v>1302</v>
      </c>
      <c r="AB325" t="s">
        <v>925</v>
      </c>
      <c r="AC325" s="4">
        <v>83301</v>
      </c>
      <c r="AD325" t="s">
        <v>140</v>
      </c>
      <c r="AF325">
        <v>12085952226</v>
      </c>
      <c r="AH325" t="s">
        <v>1306</v>
      </c>
      <c r="AZ325" t="s">
        <v>334</v>
      </c>
      <c r="BA325" t="s">
        <v>335</v>
      </c>
      <c r="BB325" t="s">
        <v>136</v>
      </c>
      <c r="BC325" t="s">
        <v>136</v>
      </c>
      <c r="BD325" t="s">
        <v>148</v>
      </c>
      <c r="BE325" t="s">
        <v>136</v>
      </c>
      <c r="BF325" t="s">
        <v>136</v>
      </c>
      <c r="BG325" t="s">
        <v>134</v>
      </c>
      <c r="BH325" t="s">
        <v>136</v>
      </c>
      <c r="BN325" t="s">
        <v>11691</v>
      </c>
      <c r="BO325" t="s">
        <v>1308</v>
      </c>
      <c r="BP325">
        <v>3</v>
      </c>
      <c r="BQ325">
        <v>3</v>
      </c>
      <c r="BR325">
        <v>3</v>
      </c>
      <c r="BS325" s="1">
        <v>44166</v>
      </c>
      <c r="BT325" s="1">
        <v>44286</v>
      </c>
      <c r="BU325" s="1">
        <v>44166</v>
      </c>
      <c r="BV325" s="1">
        <v>44286</v>
      </c>
      <c r="BW325" t="s">
        <v>134</v>
      </c>
      <c r="CH325" s="5">
        <v>1682.33</v>
      </c>
      <c r="CI325" t="s">
        <v>597</v>
      </c>
      <c r="CJ325">
        <v>0</v>
      </c>
      <c r="CK325" t="s">
        <v>3249</v>
      </c>
      <c r="CL325" t="s">
        <v>136</v>
      </c>
      <c r="CM325" t="s">
        <v>354</v>
      </c>
      <c r="CN325" t="s">
        <v>1310</v>
      </c>
      <c r="CO325" t="s">
        <v>11692</v>
      </c>
      <c r="CP325" t="s">
        <v>149</v>
      </c>
      <c r="CQ325">
        <v>3</v>
      </c>
      <c r="CR325">
        <v>0</v>
      </c>
      <c r="CS325" t="s">
        <v>136</v>
      </c>
      <c r="CT325" t="s">
        <v>136</v>
      </c>
      <c r="CU325" t="s">
        <v>136</v>
      </c>
      <c r="CV325" t="s">
        <v>134</v>
      </c>
      <c r="CW325" t="s">
        <v>134</v>
      </c>
      <c r="CX325">
        <v>50</v>
      </c>
      <c r="CY325" t="s">
        <v>134</v>
      </c>
      <c r="CZ325" t="s">
        <v>136</v>
      </c>
      <c r="DA325" t="s">
        <v>136</v>
      </c>
      <c r="DB325" t="s">
        <v>136</v>
      </c>
      <c r="DC325" t="s">
        <v>136</v>
      </c>
      <c r="DD325" t="s">
        <v>136</v>
      </c>
      <c r="DF325" t="s">
        <v>180</v>
      </c>
      <c r="DG325" s="2" t="s">
        <v>11693</v>
      </c>
      <c r="DH325" t="s">
        <v>11694</v>
      </c>
      <c r="DI325" t="s">
        <v>1338</v>
      </c>
      <c r="DJ325" s="4">
        <v>89430</v>
      </c>
      <c r="DK325" t="s">
        <v>4981</v>
      </c>
      <c r="DL325" t="s">
        <v>134</v>
      </c>
      <c r="DM325">
        <v>2</v>
      </c>
      <c r="DN325" t="s">
        <v>11695</v>
      </c>
      <c r="DO325" t="s">
        <v>11694</v>
      </c>
      <c r="DP325" t="s">
        <v>1338</v>
      </c>
      <c r="DQ325" t="str">
        <f>"89430"</f>
        <v>89430</v>
      </c>
      <c r="DR325" t="s">
        <v>4981</v>
      </c>
      <c r="DS325" t="s">
        <v>2979</v>
      </c>
      <c r="DT325">
        <v>11</v>
      </c>
      <c r="DU325">
        <v>23</v>
      </c>
      <c r="DV325" t="s">
        <v>134</v>
      </c>
      <c r="DW325" t="s">
        <v>134</v>
      </c>
      <c r="DX325" t="s">
        <v>134</v>
      </c>
      <c r="DY325" t="s">
        <v>136</v>
      </c>
      <c r="DZ325">
        <v>1</v>
      </c>
      <c r="EA325" t="s">
        <v>136</v>
      </c>
      <c r="EC325" s="5">
        <v>12.68</v>
      </c>
      <c r="ED325" s="5">
        <v>55</v>
      </c>
      <c r="EE325">
        <v>12085952226</v>
      </c>
      <c r="EF325" t="s">
        <v>1316</v>
      </c>
      <c r="EG325" t="s">
        <v>148</v>
      </c>
      <c r="EH325">
        <v>0</v>
      </c>
    </row>
    <row r="326" spans="1:138" ht="15" customHeight="1" x14ac:dyDescent="0.35">
      <c r="A326" t="s">
        <v>7571</v>
      </c>
      <c r="B326" t="s">
        <v>157</v>
      </c>
      <c r="C326" s="1">
        <v>44109.480445949077</v>
      </c>
      <c r="D326" s="1">
        <v>44119</v>
      </c>
      <c r="E326" t="s">
        <v>133</v>
      </c>
      <c r="F326" t="s">
        <v>136</v>
      </c>
      <c r="G326" t="s">
        <v>135</v>
      </c>
      <c r="H326" t="s">
        <v>136</v>
      </c>
      <c r="I326" t="s">
        <v>7572</v>
      </c>
      <c r="K326" t="s">
        <v>7573</v>
      </c>
      <c r="M326" t="s">
        <v>5442</v>
      </c>
      <c r="N326" t="s">
        <v>246</v>
      </c>
      <c r="O326" s="4">
        <v>70548</v>
      </c>
      <c r="P326" t="s">
        <v>140</v>
      </c>
      <c r="R326">
        <v>13376425548</v>
      </c>
      <c r="T326">
        <v>11251</v>
      </c>
      <c r="U326" t="s">
        <v>7574</v>
      </c>
      <c r="V326" t="s">
        <v>989</v>
      </c>
      <c r="X326" t="s">
        <v>164</v>
      </c>
      <c r="Y326" t="s">
        <v>7575</v>
      </c>
      <c r="AA326" t="s">
        <v>5442</v>
      </c>
      <c r="AB326" t="s">
        <v>246</v>
      </c>
      <c r="AC326" s="4">
        <v>70548</v>
      </c>
      <c r="AD326" t="s">
        <v>140</v>
      </c>
      <c r="AF326">
        <v>13376425548</v>
      </c>
      <c r="AH326" t="s">
        <v>7576</v>
      </c>
      <c r="AI326" t="s">
        <v>168</v>
      </c>
      <c r="AJ326" t="s">
        <v>325</v>
      </c>
      <c r="AK326" t="s">
        <v>329</v>
      </c>
      <c r="AM326" t="s">
        <v>330</v>
      </c>
      <c r="AO326" t="s">
        <v>324</v>
      </c>
      <c r="AP326" t="s">
        <v>246</v>
      </c>
      <c r="AQ326" s="4">
        <v>70554</v>
      </c>
      <c r="AR326" t="s">
        <v>140</v>
      </c>
      <c r="AS326" t="s">
        <v>331</v>
      </c>
      <c r="AT326">
        <v>13377894322</v>
      </c>
      <c r="AV326" t="s">
        <v>332</v>
      </c>
      <c r="AW326" t="s">
        <v>333</v>
      </c>
      <c r="AZ326" t="s">
        <v>334</v>
      </c>
      <c r="BA326" t="s">
        <v>335</v>
      </c>
      <c r="BB326" t="s">
        <v>136</v>
      </c>
      <c r="BC326" t="s">
        <v>136</v>
      </c>
      <c r="BD326" t="s">
        <v>148</v>
      </c>
      <c r="BE326" t="s">
        <v>136</v>
      </c>
      <c r="BF326" t="s">
        <v>136</v>
      </c>
      <c r="BG326" t="s">
        <v>134</v>
      </c>
      <c r="BH326" t="s">
        <v>136</v>
      </c>
      <c r="BN326" t="s">
        <v>7577</v>
      </c>
      <c r="BO326" t="s">
        <v>7578</v>
      </c>
      <c r="BP326">
        <v>3</v>
      </c>
      <c r="BQ326">
        <v>3</v>
      </c>
      <c r="BR326">
        <v>3</v>
      </c>
      <c r="BS326" s="1">
        <v>44180</v>
      </c>
      <c r="BT326" s="1">
        <v>44287</v>
      </c>
      <c r="BU326" s="1">
        <v>44180</v>
      </c>
      <c r="BV326" s="1">
        <v>44287</v>
      </c>
      <c r="BW326" t="s">
        <v>136</v>
      </c>
      <c r="BX326">
        <v>35</v>
      </c>
      <c r="BY326">
        <v>0</v>
      </c>
      <c r="BZ326">
        <v>7</v>
      </c>
      <c r="CA326">
        <v>7</v>
      </c>
      <c r="CB326">
        <v>7</v>
      </c>
      <c r="CC326">
        <v>7</v>
      </c>
      <c r="CD326">
        <v>7</v>
      </c>
      <c r="CE326">
        <v>0</v>
      </c>
      <c r="CF326" t="str">
        <f>"8:00 AM"</f>
        <v>8:00 AM</v>
      </c>
      <c r="CG326" t="str">
        <f>"4:00 PM"</f>
        <v>4:00 PM</v>
      </c>
      <c r="CH326" s="5">
        <v>11.83</v>
      </c>
      <c r="CI326" t="s">
        <v>146</v>
      </c>
      <c r="CL326" t="s">
        <v>136</v>
      </c>
      <c r="CM326" t="s">
        <v>147</v>
      </c>
      <c r="CN326" t="s">
        <v>148</v>
      </c>
      <c r="CO326" t="s">
        <v>338</v>
      </c>
      <c r="CP326" t="s">
        <v>149</v>
      </c>
      <c r="CQ326">
        <v>0</v>
      </c>
      <c r="CR326">
        <v>0</v>
      </c>
      <c r="CS326" t="s">
        <v>136</v>
      </c>
      <c r="CT326" t="s">
        <v>136</v>
      </c>
      <c r="CU326" t="s">
        <v>136</v>
      </c>
      <c r="CV326" t="s">
        <v>136</v>
      </c>
      <c r="CW326" t="s">
        <v>134</v>
      </c>
      <c r="CX326">
        <v>40</v>
      </c>
      <c r="CY326" t="s">
        <v>136</v>
      </c>
      <c r="CZ326" t="s">
        <v>136</v>
      </c>
      <c r="DA326" t="s">
        <v>136</v>
      </c>
      <c r="DB326" t="s">
        <v>134</v>
      </c>
      <c r="DC326" t="s">
        <v>134</v>
      </c>
      <c r="DD326" t="s">
        <v>136</v>
      </c>
      <c r="DF326" t="s">
        <v>149</v>
      </c>
      <c r="DG326" t="s">
        <v>7579</v>
      </c>
      <c r="DH326" t="s">
        <v>5442</v>
      </c>
      <c r="DI326" t="s">
        <v>246</v>
      </c>
      <c r="DJ326" s="4">
        <v>70548</v>
      </c>
      <c r="DK326" t="s">
        <v>3166</v>
      </c>
      <c r="DL326" t="s">
        <v>136</v>
      </c>
      <c r="DM326">
        <v>1</v>
      </c>
      <c r="DN326" t="s">
        <v>7580</v>
      </c>
      <c r="DO326" t="s">
        <v>5442</v>
      </c>
      <c r="DP326" t="s">
        <v>246</v>
      </c>
      <c r="DQ326" t="str">
        <f>"70548"</f>
        <v>70548</v>
      </c>
      <c r="DR326" t="s">
        <v>3166</v>
      </c>
      <c r="DS326" t="s">
        <v>551</v>
      </c>
      <c r="DT326">
        <v>1</v>
      </c>
      <c r="DU326">
        <v>3</v>
      </c>
      <c r="DV326" t="s">
        <v>134</v>
      </c>
      <c r="DW326" t="s">
        <v>134</v>
      </c>
      <c r="DX326" t="s">
        <v>134</v>
      </c>
      <c r="DY326" t="s">
        <v>136</v>
      </c>
      <c r="DZ326">
        <v>1</v>
      </c>
      <c r="EA326" t="s">
        <v>136</v>
      </c>
      <c r="EC326" s="5">
        <v>12.68</v>
      </c>
      <c r="ED326" s="5">
        <v>55</v>
      </c>
      <c r="EE326">
        <v>13376425548</v>
      </c>
      <c r="EF326" t="s">
        <v>7576</v>
      </c>
      <c r="EG326" t="s">
        <v>148</v>
      </c>
      <c r="EH326">
        <v>0</v>
      </c>
    </row>
    <row r="327" spans="1:138" ht="15" customHeight="1" x14ac:dyDescent="0.35">
      <c r="A327" t="s">
        <v>14179</v>
      </c>
      <c r="B327" t="s">
        <v>157</v>
      </c>
      <c r="C327" s="1">
        <v>44105.776949884261</v>
      </c>
      <c r="D327" s="1">
        <v>44119</v>
      </c>
      <c r="E327" t="s">
        <v>1298</v>
      </c>
      <c r="F327" t="s">
        <v>136</v>
      </c>
      <c r="G327" t="s">
        <v>135</v>
      </c>
      <c r="H327" t="s">
        <v>136</v>
      </c>
      <c r="I327" t="s">
        <v>1299</v>
      </c>
      <c r="K327" t="s">
        <v>1300</v>
      </c>
      <c r="L327" t="s">
        <v>1301</v>
      </c>
      <c r="M327" t="s">
        <v>1302</v>
      </c>
      <c r="N327" t="s">
        <v>925</v>
      </c>
      <c r="O327" s="4">
        <v>83301</v>
      </c>
      <c r="P327" t="s">
        <v>140</v>
      </c>
      <c r="R327">
        <v>12085952226</v>
      </c>
      <c r="T327">
        <v>112410</v>
      </c>
      <c r="U327" t="s">
        <v>1303</v>
      </c>
      <c r="V327" t="s">
        <v>1304</v>
      </c>
      <c r="X327" t="s">
        <v>1305</v>
      </c>
      <c r="Y327" t="s">
        <v>1300</v>
      </c>
      <c r="Z327" t="s">
        <v>1301</v>
      </c>
      <c r="AA327" t="s">
        <v>1302</v>
      </c>
      <c r="AB327" t="s">
        <v>925</v>
      </c>
      <c r="AC327" s="4">
        <v>83301</v>
      </c>
      <c r="AD327" t="s">
        <v>140</v>
      </c>
      <c r="AF327">
        <v>12085952226</v>
      </c>
      <c r="AH327" t="s">
        <v>1306</v>
      </c>
      <c r="AZ327" t="s">
        <v>334</v>
      </c>
      <c r="BA327" t="s">
        <v>335</v>
      </c>
      <c r="BB327" t="s">
        <v>136</v>
      </c>
      <c r="BC327" t="s">
        <v>136</v>
      </c>
      <c r="BD327" t="s">
        <v>148</v>
      </c>
      <c r="BE327" t="s">
        <v>136</v>
      </c>
      <c r="BF327" t="s">
        <v>136</v>
      </c>
      <c r="BG327" t="s">
        <v>134</v>
      </c>
      <c r="BH327" t="s">
        <v>136</v>
      </c>
      <c r="BN327" t="s">
        <v>14180</v>
      </c>
      <c r="BO327" t="s">
        <v>1308</v>
      </c>
      <c r="BP327">
        <v>1</v>
      </c>
      <c r="BQ327">
        <v>1</v>
      </c>
      <c r="BR327">
        <v>1</v>
      </c>
      <c r="BS327" s="1">
        <v>44151</v>
      </c>
      <c r="BT327" s="1">
        <v>44316</v>
      </c>
      <c r="BU327" s="1">
        <v>44151</v>
      </c>
      <c r="BV327" s="1">
        <v>44316</v>
      </c>
      <c r="BW327" t="s">
        <v>134</v>
      </c>
      <c r="CH327" s="5">
        <v>1682.33</v>
      </c>
      <c r="CI327" t="s">
        <v>597</v>
      </c>
      <c r="CJ327">
        <v>0</v>
      </c>
      <c r="CK327" t="s">
        <v>2957</v>
      </c>
      <c r="CL327" t="s">
        <v>136</v>
      </c>
      <c r="CM327" t="s">
        <v>354</v>
      </c>
      <c r="CN327" t="s">
        <v>1310</v>
      </c>
      <c r="CO327" t="s">
        <v>1350</v>
      </c>
      <c r="CP327" t="s">
        <v>149</v>
      </c>
      <c r="CQ327">
        <v>3</v>
      </c>
      <c r="CR327">
        <v>0</v>
      </c>
      <c r="CS327" t="s">
        <v>136</v>
      </c>
      <c r="CT327" t="s">
        <v>136</v>
      </c>
      <c r="CU327" t="s">
        <v>136</v>
      </c>
      <c r="CV327" t="s">
        <v>134</v>
      </c>
      <c r="CW327" t="s">
        <v>134</v>
      </c>
      <c r="CX327">
        <v>50</v>
      </c>
      <c r="CY327" t="s">
        <v>134</v>
      </c>
      <c r="CZ327" t="s">
        <v>136</v>
      </c>
      <c r="DA327" t="s">
        <v>136</v>
      </c>
      <c r="DB327" t="s">
        <v>136</v>
      </c>
      <c r="DC327" t="s">
        <v>136</v>
      </c>
      <c r="DD327" t="s">
        <v>136</v>
      </c>
      <c r="DF327" t="s">
        <v>180</v>
      </c>
      <c r="DG327" t="s">
        <v>14181</v>
      </c>
      <c r="DH327" t="s">
        <v>7132</v>
      </c>
      <c r="DI327" t="s">
        <v>784</v>
      </c>
      <c r="DJ327" s="4">
        <v>59211</v>
      </c>
      <c r="DK327" t="s">
        <v>2274</v>
      </c>
      <c r="DL327" t="s">
        <v>134</v>
      </c>
      <c r="DM327">
        <v>2</v>
      </c>
      <c r="DN327" t="s">
        <v>14181</v>
      </c>
      <c r="DO327" t="s">
        <v>7132</v>
      </c>
      <c r="DP327" t="s">
        <v>784</v>
      </c>
      <c r="DQ327" t="str">
        <f>"59211"</f>
        <v>59211</v>
      </c>
      <c r="DR327" t="s">
        <v>2274</v>
      </c>
      <c r="DS327" t="s">
        <v>10225</v>
      </c>
      <c r="DT327">
        <v>2</v>
      </c>
      <c r="DU327">
        <v>4</v>
      </c>
      <c r="DV327" t="s">
        <v>134</v>
      </c>
      <c r="DW327" t="s">
        <v>134</v>
      </c>
      <c r="DX327" t="s">
        <v>134</v>
      </c>
      <c r="DY327" t="s">
        <v>136</v>
      </c>
      <c r="DZ327">
        <v>1</v>
      </c>
      <c r="EA327" t="s">
        <v>136</v>
      </c>
      <c r="EC327" s="5">
        <v>12.68</v>
      </c>
      <c r="ED327" s="5">
        <v>55</v>
      </c>
      <c r="EE327">
        <v>12085952226</v>
      </c>
      <c r="EF327" t="s">
        <v>1316</v>
      </c>
      <c r="EG327" t="s">
        <v>148</v>
      </c>
      <c r="EH327">
        <v>0</v>
      </c>
    </row>
    <row r="328" spans="1:138" ht="15" customHeight="1" x14ac:dyDescent="0.35">
      <c r="A328" t="s">
        <v>24417</v>
      </c>
      <c r="B328" t="s">
        <v>157</v>
      </c>
      <c r="C328" s="1">
        <v>44109.718115162039</v>
      </c>
      <c r="D328" s="1">
        <v>44119</v>
      </c>
      <c r="E328" t="s">
        <v>133</v>
      </c>
      <c r="F328" t="s">
        <v>136</v>
      </c>
      <c r="G328" t="s">
        <v>135</v>
      </c>
      <c r="H328" t="s">
        <v>136</v>
      </c>
      <c r="I328" t="s">
        <v>24418</v>
      </c>
      <c r="K328" t="s">
        <v>24419</v>
      </c>
      <c r="M328" t="s">
        <v>9035</v>
      </c>
      <c r="N328" t="s">
        <v>246</v>
      </c>
      <c r="O328" s="4">
        <v>70532</v>
      </c>
      <c r="P328" t="s">
        <v>140</v>
      </c>
      <c r="R328">
        <v>13372460004</v>
      </c>
      <c r="T328">
        <v>11119</v>
      </c>
      <c r="U328" t="s">
        <v>24420</v>
      </c>
      <c r="V328" t="s">
        <v>5790</v>
      </c>
      <c r="W328" t="s">
        <v>2900</v>
      </c>
      <c r="X328" t="s">
        <v>164</v>
      </c>
      <c r="Y328" t="s">
        <v>24419</v>
      </c>
      <c r="AA328" t="s">
        <v>9035</v>
      </c>
      <c r="AB328" t="s">
        <v>246</v>
      </c>
      <c r="AC328" s="4">
        <v>70532</v>
      </c>
      <c r="AD328" t="s">
        <v>140</v>
      </c>
      <c r="AF328">
        <v>13372460004</v>
      </c>
      <c r="AH328" t="s">
        <v>24421</v>
      </c>
      <c r="AI328" t="s">
        <v>226</v>
      </c>
      <c r="AJ328" t="s">
        <v>667</v>
      </c>
      <c r="AK328" t="s">
        <v>668</v>
      </c>
      <c r="AL328" t="s">
        <v>669</v>
      </c>
      <c r="AM328" t="s">
        <v>670</v>
      </c>
      <c r="AO328" t="s">
        <v>671</v>
      </c>
      <c r="AP328" t="s">
        <v>246</v>
      </c>
      <c r="AQ328" s="4">
        <v>70601</v>
      </c>
      <c r="AR328" t="s">
        <v>140</v>
      </c>
      <c r="AT328">
        <v>13372140354</v>
      </c>
      <c r="AV328" t="s">
        <v>672</v>
      </c>
      <c r="AW328" t="s">
        <v>17333</v>
      </c>
      <c r="AX328" t="s">
        <v>246</v>
      </c>
      <c r="AY328" t="s">
        <v>774</v>
      </c>
      <c r="AZ328" t="s">
        <v>334</v>
      </c>
      <c r="BA328" t="s">
        <v>335</v>
      </c>
      <c r="BB328" t="s">
        <v>136</v>
      </c>
      <c r="BC328" t="s">
        <v>136</v>
      </c>
      <c r="BD328" t="s">
        <v>148</v>
      </c>
      <c r="BE328" t="s">
        <v>136</v>
      </c>
      <c r="BF328" t="s">
        <v>136</v>
      </c>
      <c r="BG328" t="s">
        <v>134</v>
      </c>
      <c r="BH328" t="s">
        <v>136</v>
      </c>
      <c r="BN328" t="s">
        <v>24422</v>
      </c>
      <c r="BO328" t="s">
        <v>905</v>
      </c>
      <c r="BP328">
        <v>12</v>
      </c>
      <c r="BQ328">
        <v>12</v>
      </c>
      <c r="BR328">
        <v>12</v>
      </c>
      <c r="BS328" s="1">
        <v>44166</v>
      </c>
      <c r="BT328" s="1">
        <v>44470</v>
      </c>
      <c r="BU328" s="1">
        <v>44166</v>
      </c>
      <c r="BV328" s="1">
        <v>44470</v>
      </c>
      <c r="BW328" t="s">
        <v>136</v>
      </c>
      <c r="BX328">
        <v>40</v>
      </c>
      <c r="BY328">
        <v>0</v>
      </c>
      <c r="BZ328">
        <v>8</v>
      </c>
      <c r="CA328">
        <v>8</v>
      </c>
      <c r="CB328">
        <v>8</v>
      </c>
      <c r="CC328">
        <v>8</v>
      </c>
      <c r="CD328">
        <v>8</v>
      </c>
      <c r="CE328">
        <v>0</v>
      </c>
      <c r="CF328" t="str">
        <f>"7:00 AM"</f>
        <v>7:00 AM</v>
      </c>
      <c r="CG328" t="str">
        <f>"4:00 PM"</f>
        <v>4:00 PM</v>
      </c>
      <c r="CH328" s="5">
        <v>11.83</v>
      </c>
      <c r="CI328" t="s">
        <v>146</v>
      </c>
      <c r="CL328" t="s">
        <v>134</v>
      </c>
      <c r="CM328" t="s">
        <v>147</v>
      </c>
      <c r="CN328" t="s">
        <v>148</v>
      </c>
      <c r="CO328" s="2" t="s">
        <v>24423</v>
      </c>
      <c r="CP328" t="s">
        <v>149</v>
      </c>
      <c r="CQ328">
        <v>3</v>
      </c>
      <c r="CR328">
        <v>0</v>
      </c>
      <c r="CS328" t="s">
        <v>136</v>
      </c>
      <c r="CT328" t="s">
        <v>136</v>
      </c>
      <c r="CU328" t="s">
        <v>136</v>
      </c>
      <c r="CV328" t="s">
        <v>134</v>
      </c>
      <c r="CW328" t="s">
        <v>134</v>
      </c>
      <c r="CX328">
        <v>70</v>
      </c>
      <c r="CY328" t="s">
        <v>134</v>
      </c>
      <c r="CZ328" t="s">
        <v>136</v>
      </c>
      <c r="DA328" t="s">
        <v>136</v>
      </c>
      <c r="DB328" t="s">
        <v>134</v>
      </c>
      <c r="DC328" t="s">
        <v>136</v>
      </c>
      <c r="DD328" t="s">
        <v>136</v>
      </c>
      <c r="DF328" t="s">
        <v>11124</v>
      </c>
      <c r="DG328" t="s">
        <v>24419</v>
      </c>
      <c r="DH328" t="s">
        <v>9035</v>
      </c>
      <c r="DI328" t="s">
        <v>246</v>
      </c>
      <c r="DJ328" s="4">
        <v>70532</v>
      </c>
      <c r="DK328" t="s">
        <v>2371</v>
      </c>
      <c r="DL328" t="s">
        <v>134</v>
      </c>
      <c r="DM328">
        <v>11</v>
      </c>
      <c r="DN328" t="s">
        <v>24424</v>
      </c>
      <c r="DO328" t="s">
        <v>9035</v>
      </c>
      <c r="DP328" t="s">
        <v>246</v>
      </c>
      <c r="DQ328" t="str">
        <f>"70532"</f>
        <v>70532</v>
      </c>
      <c r="DR328" t="s">
        <v>2371</v>
      </c>
      <c r="DS328" t="s">
        <v>296</v>
      </c>
      <c r="DT328">
        <v>1</v>
      </c>
      <c r="DU328">
        <v>20</v>
      </c>
      <c r="DV328" t="s">
        <v>134</v>
      </c>
      <c r="DW328" t="s">
        <v>134</v>
      </c>
      <c r="DX328" t="s">
        <v>134</v>
      </c>
      <c r="DY328" t="s">
        <v>136</v>
      </c>
      <c r="DZ328">
        <v>1</v>
      </c>
      <c r="EA328" t="s">
        <v>136</v>
      </c>
      <c r="EC328" s="5">
        <v>12.68</v>
      </c>
      <c r="ED328" s="5">
        <v>55</v>
      </c>
      <c r="EE328">
        <v>13372460004</v>
      </c>
      <c r="EF328" t="s">
        <v>24421</v>
      </c>
      <c r="EG328" t="s">
        <v>148</v>
      </c>
      <c r="EH328">
        <v>3</v>
      </c>
    </row>
    <row r="329" spans="1:138" ht="15" customHeight="1" x14ac:dyDescent="0.35">
      <c r="A329" t="s">
        <v>2394</v>
      </c>
      <c r="B329" t="s">
        <v>157</v>
      </c>
      <c r="C329" s="1">
        <v>44110.484261226855</v>
      </c>
      <c r="D329" s="1">
        <v>44119</v>
      </c>
      <c r="E329" t="s">
        <v>133</v>
      </c>
      <c r="F329" t="s">
        <v>136</v>
      </c>
      <c r="G329" t="s">
        <v>135</v>
      </c>
      <c r="H329" t="s">
        <v>136</v>
      </c>
      <c r="I329" t="s">
        <v>2395</v>
      </c>
      <c r="K329" t="s">
        <v>2396</v>
      </c>
      <c r="M329" t="s">
        <v>324</v>
      </c>
      <c r="N329" t="s">
        <v>246</v>
      </c>
      <c r="O329" s="4">
        <v>70554</v>
      </c>
      <c r="P329" t="s">
        <v>140</v>
      </c>
      <c r="R329">
        <v>13374665614</v>
      </c>
      <c r="T329">
        <v>11251</v>
      </c>
      <c r="U329" t="s">
        <v>2397</v>
      </c>
      <c r="V329" t="s">
        <v>1148</v>
      </c>
      <c r="X329" t="s">
        <v>164</v>
      </c>
      <c r="Y329" t="s">
        <v>2396</v>
      </c>
      <c r="AA329" t="s">
        <v>324</v>
      </c>
      <c r="AB329" t="s">
        <v>246</v>
      </c>
      <c r="AC329" s="4">
        <v>70554</v>
      </c>
      <c r="AD329" t="s">
        <v>140</v>
      </c>
      <c r="AF329">
        <v>13374665614</v>
      </c>
      <c r="AH329" t="s">
        <v>2398</v>
      </c>
      <c r="AI329" t="s">
        <v>168</v>
      </c>
      <c r="AJ329" t="s">
        <v>325</v>
      </c>
      <c r="AK329" t="s">
        <v>329</v>
      </c>
      <c r="AM329" t="s">
        <v>330</v>
      </c>
      <c r="AO329" t="s">
        <v>324</v>
      </c>
      <c r="AP329" t="s">
        <v>246</v>
      </c>
      <c r="AQ329" s="4">
        <v>70554</v>
      </c>
      <c r="AR329" t="s">
        <v>140</v>
      </c>
      <c r="AS329" t="s">
        <v>331</v>
      </c>
      <c r="AT329">
        <v>13377894322</v>
      </c>
      <c r="AV329" t="s">
        <v>332</v>
      </c>
      <c r="AW329" t="s">
        <v>333</v>
      </c>
      <c r="AZ329" t="s">
        <v>334</v>
      </c>
      <c r="BA329" t="s">
        <v>335</v>
      </c>
      <c r="BB329" t="s">
        <v>136</v>
      </c>
      <c r="BC329" t="s">
        <v>136</v>
      </c>
      <c r="BD329" t="s">
        <v>148</v>
      </c>
      <c r="BE329" t="s">
        <v>136</v>
      </c>
      <c r="BF329" t="s">
        <v>136</v>
      </c>
      <c r="BG329" t="s">
        <v>134</v>
      </c>
      <c r="BH329" t="s">
        <v>136</v>
      </c>
      <c r="BN329" t="s">
        <v>2399</v>
      </c>
      <c r="BO329" t="s">
        <v>1574</v>
      </c>
      <c r="BP329">
        <v>2</v>
      </c>
      <c r="BQ329">
        <v>2</v>
      </c>
      <c r="BR329">
        <v>2</v>
      </c>
      <c r="BS329" s="1">
        <v>44180</v>
      </c>
      <c r="BT329" s="1">
        <v>44454</v>
      </c>
      <c r="BU329" s="1">
        <v>44180</v>
      </c>
      <c r="BV329" s="1">
        <v>44454</v>
      </c>
      <c r="BW329" t="s">
        <v>136</v>
      </c>
      <c r="BX329">
        <v>35</v>
      </c>
      <c r="BY329">
        <v>0</v>
      </c>
      <c r="BZ329">
        <v>7</v>
      </c>
      <c r="CA329">
        <v>7</v>
      </c>
      <c r="CB329">
        <v>7</v>
      </c>
      <c r="CC329">
        <v>7</v>
      </c>
      <c r="CD329">
        <v>7</v>
      </c>
      <c r="CE329">
        <v>0</v>
      </c>
      <c r="CF329" t="str">
        <f>"8:00 AM"</f>
        <v>8:00 AM</v>
      </c>
      <c r="CG329" t="str">
        <f>"4:00 PM"</f>
        <v>4:00 PM</v>
      </c>
      <c r="CH329" s="5">
        <v>11.83</v>
      </c>
      <c r="CI329" t="s">
        <v>146</v>
      </c>
      <c r="CL329" t="s">
        <v>136</v>
      </c>
      <c r="CM329" t="s">
        <v>147</v>
      </c>
      <c r="CN329" t="s">
        <v>148</v>
      </c>
      <c r="CO329" t="s">
        <v>338</v>
      </c>
      <c r="CP329" t="s">
        <v>149</v>
      </c>
      <c r="CQ329">
        <v>0</v>
      </c>
      <c r="CR329">
        <v>0</v>
      </c>
      <c r="CS329" t="s">
        <v>136</v>
      </c>
      <c r="CT329" t="s">
        <v>136</v>
      </c>
      <c r="CU329" t="s">
        <v>136</v>
      </c>
      <c r="CV329" t="s">
        <v>136</v>
      </c>
      <c r="CW329" t="s">
        <v>134</v>
      </c>
      <c r="CX329">
        <v>40</v>
      </c>
      <c r="CY329" t="s">
        <v>136</v>
      </c>
      <c r="CZ329" t="s">
        <v>134</v>
      </c>
      <c r="DA329" t="s">
        <v>134</v>
      </c>
      <c r="DB329" t="s">
        <v>134</v>
      </c>
      <c r="DC329" t="s">
        <v>134</v>
      </c>
      <c r="DD329" t="s">
        <v>136</v>
      </c>
      <c r="DF329" t="s">
        <v>149</v>
      </c>
      <c r="DG329" t="s">
        <v>2400</v>
      </c>
      <c r="DH329" t="s">
        <v>324</v>
      </c>
      <c r="DI329" t="s">
        <v>246</v>
      </c>
      <c r="DJ329" s="4">
        <v>70554</v>
      </c>
      <c r="DK329" t="s">
        <v>339</v>
      </c>
      <c r="DL329" t="s">
        <v>136</v>
      </c>
      <c r="DM329">
        <v>1</v>
      </c>
      <c r="DN329" t="s">
        <v>2401</v>
      </c>
      <c r="DO329" t="s">
        <v>324</v>
      </c>
      <c r="DP329" t="s">
        <v>246</v>
      </c>
      <c r="DQ329" t="str">
        <f>"70554"</f>
        <v>70554</v>
      </c>
      <c r="DR329" t="s">
        <v>339</v>
      </c>
      <c r="DS329" t="s">
        <v>296</v>
      </c>
      <c r="DT329">
        <v>1</v>
      </c>
      <c r="DU329">
        <v>2</v>
      </c>
      <c r="DV329" t="s">
        <v>134</v>
      </c>
      <c r="DW329" t="s">
        <v>134</v>
      </c>
      <c r="DX329" t="s">
        <v>134</v>
      </c>
      <c r="DY329" t="s">
        <v>136</v>
      </c>
      <c r="DZ329">
        <v>1</v>
      </c>
      <c r="EA329" t="s">
        <v>136</v>
      </c>
      <c r="EC329" s="5">
        <v>12.68</v>
      </c>
      <c r="ED329" s="5">
        <v>55</v>
      </c>
      <c r="EE329">
        <v>13374665614</v>
      </c>
      <c r="EF329" t="s">
        <v>2398</v>
      </c>
      <c r="EG329" t="s">
        <v>148</v>
      </c>
      <c r="EH329">
        <v>0</v>
      </c>
    </row>
    <row r="330" spans="1:138" ht="15" customHeight="1" x14ac:dyDescent="0.35">
      <c r="A330" t="s">
        <v>6169</v>
      </c>
      <c r="B330" t="s">
        <v>157</v>
      </c>
      <c r="C330" s="1">
        <v>44110.435309837965</v>
      </c>
      <c r="D330" s="1">
        <v>44119</v>
      </c>
      <c r="E330" t="s">
        <v>1298</v>
      </c>
      <c r="F330" t="s">
        <v>136</v>
      </c>
      <c r="G330" t="s">
        <v>135</v>
      </c>
      <c r="H330" t="s">
        <v>136</v>
      </c>
      <c r="I330" t="s">
        <v>1299</v>
      </c>
      <c r="K330" t="s">
        <v>1300</v>
      </c>
      <c r="L330" t="s">
        <v>1301</v>
      </c>
      <c r="M330" t="s">
        <v>1302</v>
      </c>
      <c r="N330" t="s">
        <v>925</v>
      </c>
      <c r="O330" s="4">
        <v>83301</v>
      </c>
      <c r="P330" t="s">
        <v>140</v>
      </c>
      <c r="R330">
        <v>12085952226</v>
      </c>
      <c r="T330">
        <v>112410</v>
      </c>
      <c r="U330" t="s">
        <v>1303</v>
      </c>
      <c r="V330" t="s">
        <v>1304</v>
      </c>
      <c r="X330" t="s">
        <v>1305</v>
      </c>
      <c r="Y330" t="s">
        <v>1300</v>
      </c>
      <c r="Z330" t="s">
        <v>1301</v>
      </c>
      <c r="AA330" t="s">
        <v>1302</v>
      </c>
      <c r="AB330" t="s">
        <v>925</v>
      </c>
      <c r="AC330" s="4">
        <v>83301</v>
      </c>
      <c r="AD330" t="s">
        <v>140</v>
      </c>
      <c r="AF330">
        <v>12085952226</v>
      </c>
      <c r="AH330" t="s">
        <v>1306</v>
      </c>
      <c r="AZ330" t="s">
        <v>334</v>
      </c>
      <c r="BA330" t="s">
        <v>335</v>
      </c>
      <c r="BB330" t="s">
        <v>136</v>
      </c>
      <c r="BC330" t="s">
        <v>136</v>
      </c>
      <c r="BD330" t="s">
        <v>148</v>
      </c>
      <c r="BE330" t="s">
        <v>136</v>
      </c>
      <c r="BF330" t="s">
        <v>136</v>
      </c>
      <c r="BG330" t="s">
        <v>134</v>
      </c>
      <c r="BH330" t="s">
        <v>136</v>
      </c>
      <c r="BN330" t="s">
        <v>6170</v>
      </c>
      <c r="BO330" t="s">
        <v>1308</v>
      </c>
      <c r="BP330">
        <v>8</v>
      </c>
      <c r="BQ330">
        <v>8</v>
      </c>
      <c r="BR330">
        <v>8</v>
      </c>
      <c r="BS330" s="1">
        <v>44166</v>
      </c>
      <c r="BT330" s="1">
        <v>44286</v>
      </c>
      <c r="BU330" s="1">
        <v>44166</v>
      </c>
      <c r="BV330" s="1">
        <v>44286</v>
      </c>
      <c r="BW330" t="s">
        <v>134</v>
      </c>
      <c r="CH330" s="5">
        <v>1682.33</v>
      </c>
      <c r="CI330" t="s">
        <v>597</v>
      </c>
      <c r="CJ330">
        <v>0</v>
      </c>
      <c r="CK330" t="s">
        <v>2285</v>
      </c>
      <c r="CL330" t="s">
        <v>136</v>
      </c>
      <c r="CM330" t="s">
        <v>354</v>
      </c>
      <c r="CN330" t="s">
        <v>1310</v>
      </c>
      <c r="CO330" t="s">
        <v>2976</v>
      </c>
      <c r="CP330" t="s">
        <v>149</v>
      </c>
      <c r="CQ330">
        <v>3</v>
      </c>
      <c r="CR330">
        <v>0</v>
      </c>
      <c r="CS330" t="s">
        <v>136</v>
      </c>
      <c r="CT330" t="s">
        <v>136</v>
      </c>
      <c r="CU330" t="s">
        <v>136</v>
      </c>
      <c r="CV330" t="s">
        <v>134</v>
      </c>
      <c r="CW330" t="s">
        <v>134</v>
      </c>
      <c r="CX330">
        <v>50</v>
      </c>
      <c r="CY330" t="s">
        <v>134</v>
      </c>
      <c r="CZ330" t="s">
        <v>136</v>
      </c>
      <c r="DA330" t="s">
        <v>136</v>
      </c>
      <c r="DB330" t="s">
        <v>136</v>
      </c>
      <c r="DC330" t="s">
        <v>136</v>
      </c>
      <c r="DD330" t="s">
        <v>136</v>
      </c>
      <c r="DF330" t="s">
        <v>180</v>
      </c>
      <c r="DG330" t="s">
        <v>6171</v>
      </c>
      <c r="DH330" t="s">
        <v>6172</v>
      </c>
      <c r="DI330" t="s">
        <v>1114</v>
      </c>
      <c r="DJ330" s="4">
        <v>98936</v>
      </c>
      <c r="DK330" t="s">
        <v>2841</v>
      </c>
      <c r="DL330" t="s">
        <v>134</v>
      </c>
      <c r="DM330">
        <v>2</v>
      </c>
      <c r="DN330" t="s">
        <v>6171</v>
      </c>
      <c r="DO330" t="s">
        <v>6172</v>
      </c>
      <c r="DP330" t="s">
        <v>1114</v>
      </c>
      <c r="DQ330" t="str">
        <f>"98936"</f>
        <v>98936</v>
      </c>
      <c r="DR330" t="s">
        <v>2841</v>
      </c>
      <c r="DS330" t="s">
        <v>1354</v>
      </c>
      <c r="DT330">
        <v>8</v>
      </c>
      <c r="DU330">
        <v>8</v>
      </c>
      <c r="DV330" t="s">
        <v>134</v>
      </c>
      <c r="DW330" t="s">
        <v>134</v>
      </c>
      <c r="DX330" t="s">
        <v>134</v>
      </c>
      <c r="DY330" t="s">
        <v>136</v>
      </c>
      <c r="DZ330">
        <v>1</v>
      </c>
      <c r="EA330" t="s">
        <v>136</v>
      </c>
      <c r="EC330" s="5">
        <v>12.68</v>
      </c>
      <c r="ED330" s="5">
        <v>55</v>
      </c>
      <c r="EE330">
        <v>12085952226</v>
      </c>
      <c r="EF330" t="s">
        <v>1316</v>
      </c>
      <c r="EG330" t="s">
        <v>148</v>
      </c>
      <c r="EH330">
        <v>0</v>
      </c>
    </row>
    <row r="331" spans="1:138" ht="15" customHeight="1" x14ac:dyDescent="0.35">
      <c r="A331" t="s">
        <v>13898</v>
      </c>
      <c r="B331" t="s">
        <v>157</v>
      </c>
      <c r="C331" s="1">
        <v>44112.614534490742</v>
      </c>
      <c r="D331" s="1">
        <v>44119</v>
      </c>
      <c r="E331" t="s">
        <v>133</v>
      </c>
      <c r="F331" t="s">
        <v>134</v>
      </c>
      <c r="G331" t="s">
        <v>135</v>
      </c>
      <c r="H331" t="s">
        <v>136</v>
      </c>
      <c r="I331" t="s">
        <v>9268</v>
      </c>
      <c r="K331" t="s">
        <v>9269</v>
      </c>
      <c r="L331" t="s">
        <v>9270</v>
      </c>
      <c r="M331" t="s">
        <v>4300</v>
      </c>
      <c r="N331" t="s">
        <v>139</v>
      </c>
      <c r="O331" s="4">
        <v>33493</v>
      </c>
      <c r="P331" t="s">
        <v>140</v>
      </c>
      <c r="R331">
        <v>15619838401</v>
      </c>
      <c r="T331">
        <v>115115</v>
      </c>
      <c r="U331" t="s">
        <v>3977</v>
      </c>
      <c r="V331" t="s">
        <v>9271</v>
      </c>
      <c r="X331" t="s">
        <v>429</v>
      </c>
      <c r="Y331" t="s">
        <v>9269</v>
      </c>
      <c r="AA331" t="s">
        <v>4300</v>
      </c>
      <c r="AB331" t="s">
        <v>139</v>
      </c>
      <c r="AC331" s="4">
        <v>33493</v>
      </c>
      <c r="AD331" t="s">
        <v>140</v>
      </c>
      <c r="AF331">
        <v>15619838401</v>
      </c>
      <c r="AH331" t="s">
        <v>2325</v>
      </c>
      <c r="AI331" t="s">
        <v>168</v>
      </c>
      <c r="AJ331" t="s">
        <v>4942</v>
      </c>
      <c r="AK331" t="s">
        <v>4943</v>
      </c>
      <c r="AM331" t="s">
        <v>4944</v>
      </c>
      <c r="AO331" t="s">
        <v>152</v>
      </c>
      <c r="AP331" t="s">
        <v>139</v>
      </c>
      <c r="AQ331" s="4">
        <v>33852</v>
      </c>
      <c r="AR331" t="s">
        <v>140</v>
      </c>
      <c r="AS331" t="s">
        <v>4945</v>
      </c>
      <c r="AT331">
        <v>18634655550</v>
      </c>
      <c r="AV331" t="s">
        <v>4946</v>
      </c>
      <c r="AW331" t="s">
        <v>2330</v>
      </c>
      <c r="AZ331" t="s">
        <v>175</v>
      </c>
      <c r="BA331" t="s">
        <v>176</v>
      </c>
      <c r="BB331" t="s">
        <v>134</v>
      </c>
      <c r="BC331" t="s">
        <v>134</v>
      </c>
      <c r="BD331" t="s">
        <v>134</v>
      </c>
      <c r="BE331" t="s">
        <v>134</v>
      </c>
      <c r="BF331" t="s">
        <v>136</v>
      </c>
      <c r="BG331" t="s">
        <v>134</v>
      </c>
      <c r="BH331" t="s">
        <v>136</v>
      </c>
      <c r="BN331" t="s">
        <v>13899</v>
      </c>
      <c r="BO331" t="s">
        <v>5349</v>
      </c>
      <c r="BP331">
        <v>120</v>
      </c>
      <c r="BQ331">
        <v>120</v>
      </c>
      <c r="BR331">
        <v>120</v>
      </c>
      <c r="BS331" s="1">
        <v>44179</v>
      </c>
      <c r="BT331" s="1">
        <v>44346</v>
      </c>
      <c r="BU331" s="1">
        <v>44179</v>
      </c>
      <c r="BV331" s="1">
        <v>44346</v>
      </c>
      <c r="BW331" t="s">
        <v>136</v>
      </c>
      <c r="BX331">
        <v>36</v>
      </c>
      <c r="BY331">
        <v>0</v>
      </c>
      <c r="BZ331">
        <v>6</v>
      </c>
      <c r="CA331">
        <v>6</v>
      </c>
      <c r="CB331">
        <v>6</v>
      </c>
      <c r="CC331">
        <v>6</v>
      </c>
      <c r="CD331">
        <v>6</v>
      </c>
      <c r="CE331">
        <v>6</v>
      </c>
      <c r="CF331" t="str">
        <f>"7:30 AM"</f>
        <v>7:30 AM</v>
      </c>
      <c r="CG331" t="str">
        <f>"1:30 PM"</f>
        <v>1:30 PM</v>
      </c>
      <c r="CH331" s="5">
        <v>11.71</v>
      </c>
      <c r="CI331" t="s">
        <v>146</v>
      </c>
      <c r="CJ331">
        <v>1.5</v>
      </c>
      <c r="CK331" t="s">
        <v>9273</v>
      </c>
      <c r="CL331" t="s">
        <v>134</v>
      </c>
      <c r="CM331" t="s">
        <v>147</v>
      </c>
      <c r="CN331" t="s">
        <v>148</v>
      </c>
      <c r="CO331" t="s">
        <v>2333</v>
      </c>
      <c r="CP331" t="s">
        <v>149</v>
      </c>
      <c r="CQ331">
        <v>1</v>
      </c>
      <c r="CR331">
        <v>0</v>
      </c>
      <c r="CS331" t="s">
        <v>136</v>
      </c>
      <c r="CT331" t="s">
        <v>136</v>
      </c>
      <c r="CU331" t="s">
        <v>136</v>
      </c>
      <c r="CV331" t="s">
        <v>136</v>
      </c>
      <c r="CW331" t="s">
        <v>136</v>
      </c>
      <c r="CY331" t="s">
        <v>134</v>
      </c>
      <c r="CZ331" t="s">
        <v>134</v>
      </c>
      <c r="DA331" t="s">
        <v>134</v>
      </c>
      <c r="DB331" t="s">
        <v>134</v>
      </c>
      <c r="DC331" t="s">
        <v>134</v>
      </c>
      <c r="DD331" t="s">
        <v>136</v>
      </c>
      <c r="DF331" t="s">
        <v>2334</v>
      </c>
      <c r="DG331" t="s">
        <v>13900</v>
      </c>
      <c r="DH331" t="s">
        <v>2459</v>
      </c>
      <c r="DI331" t="s">
        <v>139</v>
      </c>
      <c r="DJ331" s="4">
        <v>33430</v>
      </c>
      <c r="DK331" t="s">
        <v>1400</v>
      </c>
      <c r="DL331" t="s">
        <v>134</v>
      </c>
      <c r="DM331">
        <v>3</v>
      </c>
      <c r="DN331" s="2" t="s">
        <v>13901</v>
      </c>
      <c r="DO331" t="s">
        <v>7255</v>
      </c>
      <c r="DP331" t="s">
        <v>139</v>
      </c>
      <c r="DQ331" t="str">
        <f>"33471"</f>
        <v>33471</v>
      </c>
      <c r="DR331" t="s">
        <v>2881</v>
      </c>
      <c r="DS331" t="s">
        <v>3368</v>
      </c>
      <c r="DT331">
        <v>26</v>
      </c>
      <c r="DU331">
        <v>271</v>
      </c>
      <c r="DV331" t="s">
        <v>134</v>
      </c>
      <c r="DW331" t="s">
        <v>134</v>
      </c>
      <c r="DX331" t="s">
        <v>134</v>
      </c>
      <c r="DY331" t="s">
        <v>136</v>
      </c>
      <c r="DZ331">
        <v>1</v>
      </c>
      <c r="EA331" t="s">
        <v>136</v>
      </c>
      <c r="EC331" s="5">
        <v>12.68</v>
      </c>
      <c r="ED331" s="5">
        <v>55</v>
      </c>
      <c r="EE331">
        <v>15619838401</v>
      </c>
      <c r="EF331" t="s">
        <v>9276</v>
      </c>
      <c r="EG331" t="s">
        <v>148</v>
      </c>
      <c r="EH331">
        <v>1</v>
      </c>
    </row>
    <row r="332" spans="1:138" ht="15" customHeight="1" x14ac:dyDescent="0.35">
      <c r="A332" t="s">
        <v>10433</v>
      </c>
      <c r="B332" t="s">
        <v>273</v>
      </c>
      <c r="C332" s="1">
        <v>44111.521599768515</v>
      </c>
      <c r="D332" s="1">
        <v>44119</v>
      </c>
      <c r="E332" t="s">
        <v>133</v>
      </c>
      <c r="F332" t="s">
        <v>136</v>
      </c>
      <c r="G332" t="s">
        <v>135</v>
      </c>
      <c r="H332" t="s">
        <v>136</v>
      </c>
      <c r="I332" t="s">
        <v>10434</v>
      </c>
      <c r="K332" t="s">
        <v>10435</v>
      </c>
      <c r="L332" t="s">
        <v>148</v>
      </c>
      <c r="M332" t="s">
        <v>10436</v>
      </c>
      <c r="N332" t="s">
        <v>720</v>
      </c>
      <c r="O332" s="4">
        <v>38929</v>
      </c>
      <c r="P332" t="s">
        <v>140</v>
      </c>
      <c r="R332">
        <v>16626149292</v>
      </c>
      <c r="T332">
        <v>4842</v>
      </c>
      <c r="U332" t="s">
        <v>10437</v>
      </c>
      <c r="V332" t="s">
        <v>6478</v>
      </c>
      <c r="W332" t="s">
        <v>148</v>
      </c>
      <c r="X332" t="s">
        <v>164</v>
      </c>
      <c r="Y332" t="s">
        <v>10435</v>
      </c>
      <c r="Z332" t="s">
        <v>148</v>
      </c>
      <c r="AA332" t="s">
        <v>10438</v>
      </c>
      <c r="AB332" t="s">
        <v>720</v>
      </c>
      <c r="AC332" s="4">
        <v>38929</v>
      </c>
      <c r="AD332" t="s">
        <v>140</v>
      </c>
      <c r="AE332" t="s">
        <v>5510</v>
      </c>
      <c r="AF332">
        <v>16626149292</v>
      </c>
      <c r="AH332" t="s">
        <v>5709</v>
      </c>
      <c r="AI332" t="s">
        <v>168</v>
      </c>
      <c r="AJ332" t="s">
        <v>5706</v>
      </c>
      <c r="AK332" t="s">
        <v>5707</v>
      </c>
      <c r="AL332" t="s">
        <v>5510</v>
      </c>
      <c r="AM332" t="s">
        <v>10439</v>
      </c>
      <c r="AN332" t="s">
        <v>5510</v>
      </c>
      <c r="AO332" t="s">
        <v>5705</v>
      </c>
      <c r="AP332" t="s">
        <v>720</v>
      </c>
      <c r="AQ332" s="4">
        <v>38671</v>
      </c>
      <c r="AR332" t="s">
        <v>140</v>
      </c>
      <c r="AS332" t="s">
        <v>5510</v>
      </c>
      <c r="AT332">
        <v>16623934241</v>
      </c>
      <c r="AU332">
        <v>227</v>
      </c>
      <c r="AV332" t="s">
        <v>6447</v>
      </c>
      <c r="AW332" t="s">
        <v>5703</v>
      </c>
      <c r="AZ332" t="s">
        <v>5390</v>
      </c>
      <c r="BA332" t="s">
        <v>5391</v>
      </c>
      <c r="BB332" t="s">
        <v>136</v>
      </c>
      <c r="BC332" t="s">
        <v>136</v>
      </c>
      <c r="BD332" t="s">
        <v>148</v>
      </c>
      <c r="BE332" t="s">
        <v>136</v>
      </c>
      <c r="BF332" t="s">
        <v>136</v>
      </c>
      <c r="BG332" t="s">
        <v>134</v>
      </c>
      <c r="BH332" t="s">
        <v>136</v>
      </c>
      <c r="BI332" t="s">
        <v>5510</v>
      </c>
      <c r="BJ332" t="s">
        <v>5510</v>
      </c>
      <c r="BK332" t="s">
        <v>5510</v>
      </c>
      <c r="BL332" t="s">
        <v>5510</v>
      </c>
      <c r="BM332" t="s">
        <v>148</v>
      </c>
      <c r="BN332" t="s">
        <v>10440</v>
      </c>
      <c r="BO332" t="s">
        <v>10441</v>
      </c>
      <c r="BP332">
        <v>1</v>
      </c>
      <c r="BQ332">
        <v>1</v>
      </c>
      <c r="BS332" s="1">
        <v>44171</v>
      </c>
      <c r="BT332" s="1">
        <v>44475</v>
      </c>
      <c r="BU332" s="1">
        <v>44171</v>
      </c>
      <c r="BV332" s="1">
        <v>44475</v>
      </c>
      <c r="BW332" t="s">
        <v>136</v>
      </c>
      <c r="BX332">
        <v>35</v>
      </c>
      <c r="BY332">
        <v>0</v>
      </c>
      <c r="BZ332">
        <v>6</v>
      </c>
      <c r="CA332">
        <v>6</v>
      </c>
      <c r="CB332">
        <v>6</v>
      </c>
      <c r="CC332">
        <v>6</v>
      </c>
      <c r="CD332">
        <v>6</v>
      </c>
      <c r="CE332">
        <v>5</v>
      </c>
      <c r="CF332" t="str">
        <f>"7:00 AM"</f>
        <v>7:00 AM</v>
      </c>
      <c r="CG332" t="str">
        <f>"1:00 PM"</f>
        <v>1:00 PM</v>
      </c>
      <c r="CH332" s="5">
        <v>11.83</v>
      </c>
      <c r="CI332" t="s">
        <v>146</v>
      </c>
      <c r="CJ332">
        <v>0</v>
      </c>
      <c r="CK332" t="s">
        <v>148</v>
      </c>
      <c r="CL332" t="s">
        <v>134</v>
      </c>
      <c r="CM332" t="s">
        <v>147</v>
      </c>
      <c r="CN332" t="s">
        <v>148</v>
      </c>
      <c r="CO332" s="2" t="s">
        <v>5712</v>
      </c>
      <c r="CP332" t="s">
        <v>149</v>
      </c>
      <c r="CQ332">
        <v>3</v>
      </c>
      <c r="CR332">
        <v>0</v>
      </c>
      <c r="CS332" t="s">
        <v>134</v>
      </c>
      <c r="CT332" t="s">
        <v>134</v>
      </c>
      <c r="CU332" t="s">
        <v>134</v>
      </c>
      <c r="CV332" t="s">
        <v>136</v>
      </c>
      <c r="CW332" t="s">
        <v>134</v>
      </c>
      <c r="CX332">
        <v>100</v>
      </c>
      <c r="CY332" t="s">
        <v>134</v>
      </c>
      <c r="CZ332" t="s">
        <v>134</v>
      </c>
      <c r="DA332" t="s">
        <v>134</v>
      </c>
      <c r="DB332" t="s">
        <v>134</v>
      </c>
      <c r="DC332" t="s">
        <v>134</v>
      </c>
      <c r="DD332" t="s">
        <v>136</v>
      </c>
      <c r="DF332" t="s">
        <v>10442</v>
      </c>
      <c r="DG332" t="s">
        <v>10443</v>
      </c>
      <c r="DH332" t="s">
        <v>10444</v>
      </c>
      <c r="DI332" t="s">
        <v>720</v>
      </c>
      <c r="DJ332" s="4">
        <v>39744</v>
      </c>
      <c r="DK332" t="s">
        <v>3463</v>
      </c>
      <c r="DL332" t="s">
        <v>134</v>
      </c>
      <c r="DM332">
        <v>27</v>
      </c>
      <c r="DN332" t="s">
        <v>10445</v>
      </c>
      <c r="DO332" t="s">
        <v>10438</v>
      </c>
      <c r="DP332" t="s">
        <v>720</v>
      </c>
      <c r="DQ332" t="str">
        <f>"38929"</f>
        <v>38929</v>
      </c>
      <c r="DR332" t="s">
        <v>10446</v>
      </c>
      <c r="DS332" t="s">
        <v>296</v>
      </c>
      <c r="DT332">
        <v>1</v>
      </c>
      <c r="DU332">
        <v>6</v>
      </c>
      <c r="DV332" t="s">
        <v>134</v>
      </c>
      <c r="DW332" t="s">
        <v>134</v>
      </c>
      <c r="DX332" t="s">
        <v>134</v>
      </c>
      <c r="DY332" t="s">
        <v>136</v>
      </c>
      <c r="DZ332">
        <v>1</v>
      </c>
      <c r="EA332" t="s">
        <v>136</v>
      </c>
      <c r="EC332" s="5">
        <v>12.68</v>
      </c>
      <c r="ED332" s="5">
        <v>55</v>
      </c>
      <c r="EE332">
        <v>16626149292</v>
      </c>
      <c r="EF332" t="s">
        <v>10447</v>
      </c>
      <c r="EG332" t="s">
        <v>10448</v>
      </c>
      <c r="EH332">
        <v>4</v>
      </c>
    </row>
    <row r="333" spans="1:138" ht="15" customHeight="1" x14ac:dyDescent="0.35">
      <c r="A333" t="s">
        <v>22430</v>
      </c>
      <c r="B333" t="s">
        <v>157</v>
      </c>
      <c r="C333" s="1">
        <v>44110.56207453704</v>
      </c>
      <c r="D333" s="1">
        <v>44119</v>
      </c>
      <c r="E333" t="s">
        <v>1298</v>
      </c>
      <c r="F333" t="s">
        <v>136</v>
      </c>
      <c r="G333" t="s">
        <v>135</v>
      </c>
      <c r="H333" t="s">
        <v>136</v>
      </c>
      <c r="I333" t="s">
        <v>1299</v>
      </c>
      <c r="K333" t="s">
        <v>1300</v>
      </c>
      <c r="L333" t="s">
        <v>1301</v>
      </c>
      <c r="M333" t="s">
        <v>1302</v>
      </c>
      <c r="N333" t="s">
        <v>925</v>
      </c>
      <c r="O333" s="4">
        <v>83301</v>
      </c>
      <c r="P333" t="s">
        <v>140</v>
      </c>
      <c r="R333">
        <v>12085952226</v>
      </c>
      <c r="T333">
        <v>112410</v>
      </c>
      <c r="U333" t="s">
        <v>1303</v>
      </c>
      <c r="V333" t="s">
        <v>1304</v>
      </c>
      <c r="X333" t="s">
        <v>1305</v>
      </c>
      <c r="Y333" t="s">
        <v>1300</v>
      </c>
      <c r="Z333" t="s">
        <v>1301</v>
      </c>
      <c r="AA333" t="s">
        <v>1302</v>
      </c>
      <c r="AB333" t="s">
        <v>925</v>
      </c>
      <c r="AC333" s="4">
        <v>83301</v>
      </c>
      <c r="AD333" t="s">
        <v>140</v>
      </c>
      <c r="AF333">
        <v>12085952226</v>
      </c>
      <c r="AH333" t="s">
        <v>1306</v>
      </c>
      <c r="AZ333" t="s">
        <v>334</v>
      </c>
      <c r="BA333" t="s">
        <v>335</v>
      </c>
      <c r="BB333" t="s">
        <v>136</v>
      </c>
      <c r="BC333" t="s">
        <v>136</v>
      </c>
      <c r="BD333" t="s">
        <v>148</v>
      </c>
      <c r="BE333" t="s">
        <v>136</v>
      </c>
      <c r="BF333" t="s">
        <v>136</v>
      </c>
      <c r="BG333" t="s">
        <v>134</v>
      </c>
      <c r="BH333" t="s">
        <v>136</v>
      </c>
      <c r="BN333" t="s">
        <v>22431</v>
      </c>
      <c r="BO333" t="s">
        <v>1308</v>
      </c>
      <c r="BP333">
        <v>1</v>
      </c>
      <c r="BQ333">
        <v>1</v>
      </c>
      <c r="BR333">
        <v>1</v>
      </c>
      <c r="BS333" s="1">
        <v>44166</v>
      </c>
      <c r="BT333" s="1">
        <v>44286</v>
      </c>
      <c r="BU333" s="1">
        <v>44166</v>
      </c>
      <c r="BV333" s="1">
        <v>44286</v>
      </c>
      <c r="BW333" t="s">
        <v>134</v>
      </c>
      <c r="CH333" s="5">
        <v>1682.33</v>
      </c>
      <c r="CI333" t="s">
        <v>597</v>
      </c>
      <c r="CJ333">
        <v>0</v>
      </c>
      <c r="CK333" t="s">
        <v>2285</v>
      </c>
      <c r="CL333" t="s">
        <v>136</v>
      </c>
      <c r="CM333" t="s">
        <v>354</v>
      </c>
      <c r="CN333" t="s">
        <v>1310</v>
      </c>
      <c r="CO333" s="2" t="s">
        <v>22432</v>
      </c>
      <c r="CP333" t="s">
        <v>149</v>
      </c>
      <c r="CQ333">
        <v>3</v>
      </c>
      <c r="CR333">
        <v>0</v>
      </c>
      <c r="CS333" t="s">
        <v>136</v>
      </c>
      <c r="CT333" t="s">
        <v>136</v>
      </c>
      <c r="CU333" t="s">
        <v>136</v>
      </c>
      <c r="CV333" t="s">
        <v>134</v>
      </c>
      <c r="CW333" t="s">
        <v>134</v>
      </c>
      <c r="CX333">
        <v>50</v>
      </c>
      <c r="CY333" t="s">
        <v>134</v>
      </c>
      <c r="CZ333" t="s">
        <v>136</v>
      </c>
      <c r="DA333" t="s">
        <v>136</v>
      </c>
      <c r="DB333" t="s">
        <v>136</v>
      </c>
      <c r="DC333" t="s">
        <v>136</v>
      </c>
      <c r="DD333" t="s">
        <v>136</v>
      </c>
      <c r="DF333" t="s">
        <v>180</v>
      </c>
      <c r="DG333" t="s">
        <v>22433</v>
      </c>
      <c r="DH333" t="s">
        <v>22434</v>
      </c>
      <c r="DI333" t="s">
        <v>1114</v>
      </c>
      <c r="DJ333" s="4">
        <v>99143</v>
      </c>
      <c r="DK333" t="s">
        <v>22435</v>
      </c>
      <c r="DL333" t="s">
        <v>134</v>
      </c>
      <c r="DM333">
        <v>2</v>
      </c>
      <c r="DN333" t="s">
        <v>22433</v>
      </c>
      <c r="DO333" t="s">
        <v>22434</v>
      </c>
      <c r="DP333" t="s">
        <v>1114</v>
      </c>
      <c r="DQ333" t="str">
        <f>"99143"</f>
        <v>99143</v>
      </c>
      <c r="DR333" t="s">
        <v>22435</v>
      </c>
      <c r="DS333" t="s">
        <v>2979</v>
      </c>
      <c r="DT333">
        <v>4</v>
      </c>
      <c r="DU333">
        <v>5</v>
      </c>
      <c r="DV333" t="s">
        <v>134</v>
      </c>
      <c r="DW333" t="s">
        <v>134</v>
      </c>
      <c r="DX333" t="s">
        <v>134</v>
      </c>
      <c r="DY333" t="s">
        <v>136</v>
      </c>
      <c r="DZ333">
        <v>1</v>
      </c>
      <c r="EA333" t="s">
        <v>136</v>
      </c>
      <c r="EC333" s="5">
        <v>12.68</v>
      </c>
      <c r="ED333" s="5">
        <v>55</v>
      </c>
      <c r="EE333">
        <v>12085952226</v>
      </c>
      <c r="EF333" t="s">
        <v>1316</v>
      </c>
      <c r="EG333" t="s">
        <v>148</v>
      </c>
      <c r="EH333">
        <v>0</v>
      </c>
    </row>
    <row r="334" spans="1:138" ht="15" customHeight="1" x14ac:dyDescent="0.35">
      <c r="A334" t="s">
        <v>12664</v>
      </c>
      <c r="B334" t="s">
        <v>132</v>
      </c>
      <c r="C334" s="1">
        <v>44118.956971412037</v>
      </c>
      <c r="D334" s="1">
        <v>44119</v>
      </c>
      <c r="E334" t="s">
        <v>133</v>
      </c>
      <c r="F334" t="s">
        <v>136</v>
      </c>
      <c r="G334" t="s">
        <v>135</v>
      </c>
      <c r="H334" t="s">
        <v>136</v>
      </c>
      <c r="I334" t="s">
        <v>12665</v>
      </c>
      <c r="J334" t="s">
        <v>12666</v>
      </c>
      <c r="K334" t="s">
        <v>12667</v>
      </c>
      <c r="M334" t="s">
        <v>7650</v>
      </c>
      <c r="N334" t="s">
        <v>374</v>
      </c>
      <c r="O334" s="4">
        <v>78539</v>
      </c>
      <c r="P334" t="s">
        <v>140</v>
      </c>
      <c r="R334">
        <v>19568748949</v>
      </c>
      <c r="T334">
        <v>11291</v>
      </c>
      <c r="U334" t="s">
        <v>12668</v>
      </c>
      <c r="V334" t="s">
        <v>3483</v>
      </c>
      <c r="W334" t="s">
        <v>12669</v>
      </c>
      <c r="X334" t="s">
        <v>429</v>
      </c>
      <c r="Y334" t="s">
        <v>12667</v>
      </c>
      <c r="AA334" t="s">
        <v>7650</v>
      </c>
      <c r="AB334" t="s">
        <v>374</v>
      </c>
      <c r="AC334" s="4">
        <v>78539</v>
      </c>
      <c r="AD334" t="s">
        <v>140</v>
      </c>
      <c r="AF334">
        <v>19568748949</v>
      </c>
      <c r="AH334" t="s">
        <v>12670</v>
      </c>
      <c r="AZ334" t="s">
        <v>334</v>
      </c>
      <c r="BA334" t="s">
        <v>335</v>
      </c>
      <c r="BB334" t="s">
        <v>136</v>
      </c>
      <c r="BC334" t="s">
        <v>136</v>
      </c>
      <c r="BD334" t="s">
        <v>148</v>
      </c>
      <c r="BE334" t="s">
        <v>136</v>
      </c>
      <c r="BF334" t="s">
        <v>136</v>
      </c>
      <c r="BG334" t="s">
        <v>134</v>
      </c>
      <c r="BH334" t="s">
        <v>136</v>
      </c>
      <c r="BN334" t="s">
        <v>12671</v>
      </c>
      <c r="BO334" t="s">
        <v>570</v>
      </c>
      <c r="BP334">
        <v>4</v>
      </c>
      <c r="BQ334">
        <v>4</v>
      </c>
      <c r="BS334" s="1">
        <v>44184</v>
      </c>
      <c r="BT334" s="1">
        <v>44487</v>
      </c>
      <c r="BU334" s="1">
        <v>44184</v>
      </c>
      <c r="BV334" s="1">
        <v>44487</v>
      </c>
      <c r="BW334" t="s">
        <v>136</v>
      </c>
      <c r="BX334">
        <v>36</v>
      </c>
      <c r="BY334">
        <v>6</v>
      </c>
      <c r="BZ334">
        <v>6</v>
      </c>
      <c r="CA334">
        <v>6</v>
      </c>
      <c r="CB334">
        <v>6</v>
      </c>
      <c r="CC334">
        <v>6</v>
      </c>
      <c r="CD334">
        <v>6</v>
      </c>
      <c r="CE334">
        <v>0</v>
      </c>
      <c r="CF334" t="str">
        <f>"8:00 AM"</f>
        <v>8:00 AM</v>
      </c>
      <c r="CG334" t="str">
        <f>"3:00 PM"</f>
        <v>3:00 PM</v>
      </c>
      <c r="CH334" s="5">
        <v>12.67</v>
      </c>
      <c r="CI334" t="s">
        <v>146</v>
      </c>
      <c r="CL334" t="s">
        <v>136</v>
      </c>
      <c r="CM334" t="s">
        <v>147</v>
      </c>
      <c r="CN334" t="s">
        <v>148</v>
      </c>
      <c r="CO334" s="2" t="s">
        <v>12672</v>
      </c>
      <c r="CP334" t="s">
        <v>149</v>
      </c>
      <c r="CQ334">
        <v>6</v>
      </c>
      <c r="CR334">
        <v>0</v>
      </c>
      <c r="CS334" t="s">
        <v>136</v>
      </c>
      <c r="CT334" t="s">
        <v>136</v>
      </c>
      <c r="CU334" t="s">
        <v>136</v>
      </c>
      <c r="CV334" t="s">
        <v>136</v>
      </c>
      <c r="CW334" t="s">
        <v>134</v>
      </c>
      <c r="CX334">
        <v>60</v>
      </c>
      <c r="CY334" t="s">
        <v>134</v>
      </c>
      <c r="CZ334" t="s">
        <v>136</v>
      </c>
      <c r="DA334" t="s">
        <v>134</v>
      </c>
      <c r="DB334" t="s">
        <v>134</v>
      </c>
      <c r="DC334" t="s">
        <v>134</v>
      </c>
      <c r="DD334" t="s">
        <v>136</v>
      </c>
      <c r="DF334" t="s">
        <v>12673</v>
      </c>
      <c r="DG334" t="s">
        <v>12674</v>
      </c>
      <c r="DH334" t="s">
        <v>12675</v>
      </c>
      <c r="DI334" t="s">
        <v>374</v>
      </c>
      <c r="DJ334" s="4">
        <v>78504</v>
      </c>
      <c r="DK334" t="s">
        <v>12499</v>
      </c>
      <c r="DL334" t="s">
        <v>136</v>
      </c>
      <c r="DM334">
        <v>1</v>
      </c>
      <c r="DN334" s="2" t="s">
        <v>12676</v>
      </c>
      <c r="DO334" t="s">
        <v>12677</v>
      </c>
      <c r="DP334" t="s">
        <v>374</v>
      </c>
      <c r="DQ334" t="str">
        <f>"78504"</f>
        <v>78504</v>
      </c>
      <c r="DR334" t="s">
        <v>12499</v>
      </c>
      <c r="DS334" t="s">
        <v>12678</v>
      </c>
      <c r="DT334">
        <v>1</v>
      </c>
      <c r="DU334">
        <v>4</v>
      </c>
      <c r="DV334" t="s">
        <v>134</v>
      </c>
      <c r="DW334" t="s">
        <v>134</v>
      </c>
      <c r="DX334" t="s">
        <v>134</v>
      </c>
      <c r="DY334" t="s">
        <v>136</v>
      </c>
      <c r="DZ334">
        <v>1</v>
      </c>
      <c r="EA334" t="s">
        <v>136</v>
      </c>
      <c r="EC334" s="5">
        <v>12.68</v>
      </c>
      <c r="ED334" s="5">
        <v>55</v>
      </c>
      <c r="EE334">
        <v>19568748949</v>
      </c>
      <c r="EF334" t="s">
        <v>12670</v>
      </c>
      <c r="EG334" t="s">
        <v>148</v>
      </c>
      <c r="EH334">
        <v>0</v>
      </c>
    </row>
    <row r="335" spans="1:138" ht="15" customHeight="1" x14ac:dyDescent="0.35">
      <c r="A335" t="s">
        <v>10254</v>
      </c>
      <c r="B335" t="s">
        <v>273</v>
      </c>
      <c r="C335" s="1">
        <v>44117.52159340278</v>
      </c>
      <c r="D335" s="1">
        <v>44119</v>
      </c>
      <c r="E335" t="s">
        <v>579</v>
      </c>
      <c r="F335" t="s">
        <v>136</v>
      </c>
      <c r="G335" t="s">
        <v>607</v>
      </c>
      <c r="H335" t="s">
        <v>136</v>
      </c>
      <c r="I335" t="s">
        <v>1299</v>
      </c>
      <c r="K335" t="s">
        <v>1300</v>
      </c>
      <c r="L335" t="s">
        <v>1301</v>
      </c>
      <c r="M335" t="s">
        <v>1302</v>
      </c>
      <c r="N335" t="s">
        <v>925</v>
      </c>
      <c r="O335" s="4">
        <v>83301</v>
      </c>
      <c r="P335" t="s">
        <v>140</v>
      </c>
      <c r="R335">
        <v>12085952226</v>
      </c>
      <c r="T335">
        <v>112410</v>
      </c>
      <c r="U335" t="s">
        <v>1303</v>
      </c>
      <c r="V335" t="s">
        <v>1304</v>
      </c>
      <c r="X335" t="s">
        <v>1305</v>
      </c>
      <c r="Y335" t="s">
        <v>1300</v>
      </c>
      <c r="Z335" t="s">
        <v>1301</v>
      </c>
      <c r="AA335" t="s">
        <v>1302</v>
      </c>
      <c r="AB335" t="s">
        <v>925</v>
      </c>
      <c r="AC335" s="4">
        <v>83301</v>
      </c>
      <c r="AD335" t="s">
        <v>140</v>
      </c>
      <c r="AF335">
        <v>12085952226</v>
      </c>
      <c r="AH335" t="s">
        <v>1306</v>
      </c>
      <c r="AZ335" t="s">
        <v>334</v>
      </c>
      <c r="BA335" t="s">
        <v>335</v>
      </c>
      <c r="BB335" t="s">
        <v>136</v>
      </c>
      <c r="BC335" t="s">
        <v>136</v>
      </c>
      <c r="BD335" t="s">
        <v>148</v>
      </c>
      <c r="BE335" t="s">
        <v>136</v>
      </c>
      <c r="BF335" t="s">
        <v>136</v>
      </c>
      <c r="BG335" t="s">
        <v>134</v>
      </c>
      <c r="BH335" t="s">
        <v>136</v>
      </c>
      <c r="BN335" t="s">
        <v>10255</v>
      </c>
      <c r="BO335" t="s">
        <v>1308</v>
      </c>
      <c r="BP335">
        <v>1</v>
      </c>
      <c r="BQ335">
        <v>1</v>
      </c>
      <c r="BS335" s="1">
        <v>44162</v>
      </c>
      <c r="BT335" s="1">
        <v>44286</v>
      </c>
      <c r="BU335" s="1">
        <v>44162</v>
      </c>
      <c r="BV335" s="1">
        <v>44286</v>
      </c>
      <c r="BW335" t="s">
        <v>134</v>
      </c>
      <c r="CH335" s="5">
        <v>1682.33</v>
      </c>
      <c r="CI335" t="s">
        <v>597</v>
      </c>
      <c r="CJ335">
        <v>0</v>
      </c>
      <c r="CK335" t="s">
        <v>1349</v>
      </c>
      <c r="CL335" t="s">
        <v>136</v>
      </c>
      <c r="CM335" t="s">
        <v>354</v>
      </c>
      <c r="CN335" t="s">
        <v>1310</v>
      </c>
      <c r="CO335" t="s">
        <v>1311</v>
      </c>
      <c r="CP335" t="s">
        <v>149</v>
      </c>
      <c r="CQ335">
        <v>3</v>
      </c>
      <c r="CR335">
        <v>0</v>
      </c>
      <c r="CS335" t="s">
        <v>136</v>
      </c>
      <c r="CT335" t="s">
        <v>136</v>
      </c>
      <c r="CU335" t="s">
        <v>136</v>
      </c>
      <c r="CV335" t="s">
        <v>134</v>
      </c>
      <c r="CW335" t="s">
        <v>134</v>
      </c>
      <c r="CX335">
        <v>50</v>
      </c>
      <c r="CY335" t="s">
        <v>134</v>
      </c>
      <c r="CZ335" t="s">
        <v>136</v>
      </c>
      <c r="DA335" t="s">
        <v>136</v>
      </c>
      <c r="DB335" t="s">
        <v>136</v>
      </c>
      <c r="DC335" t="s">
        <v>136</v>
      </c>
      <c r="DD335" t="s">
        <v>136</v>
      </c>
      <c r="DF335" t="s">
        <v>180</v>
      </c>
      <c r="DG335" t="s">
        <v>10256</v>
      </c>
      <c r="DH335" t="s">
        <v>10257</v>
      </c>
      <c r="DI335" t="s">
        <v>592</v>
      </c>
      <c r="DJ335" s="4">
        <v>82432</v>
      </c>
      <c r="DK335" t="s">
        <v>10258</v>
      </c>
      <c r="DL335" t="s">
        <v>134</v>
      </c>
      <c r="DM335">
        <v>2</v>
      </c>
      <c r="DN335" t="s">
        <v>10256</v>
      </c>
      <c r="DO335" t="s">
        <v>10257</v>
      </c>
      <c r="DP335" t="s">
        <v>592</v>
      </c>
      <c r="DQ335" t="str">
        <f>"82432"</f>
        <v>82432</v>
      </c>
      <c r="DR335" t="s">
        <v>10258</v>
      </c>
      <c r="DS335" t="s">
        <v>10259</v>
      </c>
      <c r="DT335">
        <v>7</v>
      </c>
      <c r="DU335">
        <v>8</v>
      </c>
      <c r="DV335" t="s">
        <v>134</v>
      </c>
      <c r="DW335" t="s">
        <v>134</v>
      </c>
      <c r="DX335" t="s">
        <v>134</v>
      </c>
      <c r="DY335" t="s">
        <v>136</v>
      </c>
      <c r="DZ335">
        <v>1</v>
      </c>
      <c r="EA335" t="s">
        <v>136</v>
      </c>
      <c r="EC335" s="5">
        <v>12.68</v>
      </c>
      <c r="ED335" s="5">
        <v>55</v>
      </c>
      <c r="EE335">
        <v>12085952226</v>
      </c>
      <c r="EF335" t="s">
        <v>1316</v>
      </c>
      <c r="EG335" t="s">
        <v>148</v>
      </c>
      <c r="EH335">
        <v>0</v>
      </c>
    </row>
    <row r="336" spans="1:138" ht="15" customHeight="1" x14ac:dyDescent="0.35">
      <c r="A336" t="s">
        <v>13015</v>
      </c>
      <c r="B336" t="s">
        <v>361</v>
      </c>
      <c r="C336" s="1">
        <v>44069.488664814817</v>
      </c>
      <c r="D336" s="1">
        <v>44120</v>
      </c>
      <c r="E336" t="s">
        <v>133</v>
      </c>
      <c r="F336" t="s">
        <v>136</v>
      </c>
      <c r="G336" t="s">
        <v>135</v>
      </c>
      <c r="H336" t="s">
        <v>134</v>
      </c>
      <c r="I336" t="s">
        <v>1876</v>
      </c>
      <c r="K336" t="s">
        <v>1877</v>
      </c>
      <c r="M336" t="s">
        <v>1878</v>
      </c>
      <c r="N336" t="s">
        <v>416</v>
      </c>
      <c r="O336" s="4">
        <v>85396</v>
      </c>
      <c r="P336" t="s">
        <v>140</v>
      </c>
      <c r="R336">
        <v>16238539880</v>
      </c>
      <c r="T336">
        <v>111219</v>
      </c>
      <c r="U336" t="s">
        <v>1879</v>
      </c>
      <c r="V336" t="s">
        <v>1880</v>
      </c>
      <c r="X336" t="s">
        <v>614</v>
      </c>
      <c r="Y336" t="s">
        <v>1877</v>
      </c>
      <c r="AA336" t="s">
        <v>1878</v>
      </c>
      <c r="AB336" t="s">
        <v>416</v>
      </c>
      <c r="AC336" s="4">
        <v>85396</v>
      </c>
      <c r="AD336" t="s">
        <v>140</v>
      </c>
      <c r="AF336">
        <v>16238559880</v>
      </c>
      <c r="AH336" t="s">
        <v>1134</v>
      </c>
      <c r="AI336" t="s">
        <v>168</v>
      </c>
      <c r="AJ336" t="s">
        <v>1135</v>
      </c>
      <c r="AK336" t="s">
        <v>1136</v>
      </c>
      <c r="AL336" t="s">
        <v>229</v>
      </c>
      <c r="AM336" t="s">
        <v>1137</v>
      </c>
      <c r="AN336" t="s">
        <v>1138</v>
      </c>
      <c r="AO336" t="s">
        <v>1139</v>
      </c>
      <c r="AP336" t="s">
        <v>537</v>
      </c>
      <c r="AQ336" s="4">
        <v>28327</v>
      </c>
      <c r="AR336" t="s">
        <v>140</v>
      </c>
      <c r="AT336">
        <v>19109476004</v>
      </c>
      <c r="AV336" t="s">
        <v>1140</v>
      </c>
      <c r="AW336" t="s">
        <v>1141</v>
      </c>
      <c r="AZ336" t="s">
        <v>175</v>
      </c>
      <c r="BA336" t="s">
        <v>176</v>
      </c>
      <c r="BB336" t="s">
        <v>136</v>
      </c>
      <c r="BC336" t="s">
        <v>136</v>
      </c>
      <c r="BD336" t="s">
        <v>148</v>
      </c>
      <c r="BE336" t="s">
        <v>136</v>
      </c>
      <c r="BF336" t="s">
        <v>136</v>
      </c>
      <c r="BG336" t="s">
        <v>134</v>
      </c>
      <c r="BH336" t="s">
        <v>136</v>
      </c>
      <c r="BN336" t="s">
        <v>13016</v>
      </c>
      <c r="BO336" t="s">
        <v>13017</v>
      </c>
      <c r="BP336">
        <v>425</v>
      </c>
      <c r="BQ336">
        <v>24</v>
      </c>
      <c r="BR336">
        <v>24</v>
      </c>
      <c r="BS336" s="1">
        <v>44121</v>
      </c>
      <c r="BT336" s="1">
        <v>44196</v>
      </c>
      <c r="BU336" s="1">
        <v>44121</v>
      </c>
      <c r="BV336" s="1">
        <v>44196</v>
      </c>
      <c r="BW336" t="s">
        <v>136</v>
      </c>
      <c r="BX336">
        <v>51</v>
      </c>
      <c r="BY336">
        <v>0</v>
      </c>
      <c r="BZ336">
        <v>8.5</v>
      </c>
      <c r="CA336">
        <v>8.5</v>
      </c>
      <c r="CB336">
        <v>8.5</v>
      </c>
      <c r="CC336">
        <v>8.5</v>
      </c>
      <c r="CD336">
        <v>8.5</v>
      </c>
      <c r="CE336">
        <v>8.5</v>
      </c>
      <c r="CF336" t="str">
        <f>"10:00 PM"</f>
        <v>10:00 PM</v>
      </c>
      <c r="CG336" t="str">
        <f>"6:30 AM"</f>
        <v>6:30 AM</v>
      </c>
      <c r="CH336" s="5">
        <v>12.91</v>
      </c>
      <c r="CI336" t="s">
        <v>146</v>
      </c>
      <c r="CJ336">
        <v>12.91</v>
      </c>
      <c r="CK336" t="s">
        <v>13018</v>
      </c>
      <c r="CL336" t="s">
        <v>136</v>
      </c>
      <c r="CM336" t="s">
        <v>147</v>
      </c>
      <c r="CN336" t="s">
        <v>148</v>
      </c>
      <c r="CO336" t="s">
        <v>1270</v>
      </c>
      <c r="CP336" t="s">
        <v>149</v>
      </c>
      <c r="CQ336">
        <v>3</v>
      </c>
      <c r="CR336">
        <v>0</v>
      </c>
      <c r="CS336" t="s">
        <v>136</v>
      </c>
      <c r="CT336" t="s">
        <v>136</v>
      </c>
      <c r="CU336" t="s">
        <v>136</v>
      </c>
      <c r="CV336" t="s">
        <v>134</v>
      </c>
      <c r="CW336" t="s">
        <v>134</v>
      </c>
      <c r="CX336">
        <v>50</v>
      </c>
      <c r="CY336" t="s">
        <v>134</v>
      </c>
      <c r="CZ336" t="s">
        <v>134</v>
      </c>
      <c r="DA336" t="s">
        <v>134</v>
      </c>
      <c r="DB336" t="s">
        <v>134</v>
      </c>
      <c r="DC336" t="s">
        <v>134</v>
      </c>
      <c r="DD336" t="s">
        <v>136</v>
      </c>
      <c r="DF336" t="s">
        <v>13019</v>
      </c>
      <c r="DG336" t="s">
        <v>13020</v>
      </c>
      <c r="DH336" t="s">
        <v>11100</v>
      </c>
      <c r="DI336" t="s">
        <v>416</v>
      </c>
      <c r="DJ336" s="4">
        <v>85338</v>
      </c>
      <c r="DK336" t="s">
        <v>1176</v>
      </c>
      <c r="DL336" t="s">
        <v>134</v>
      </c>
      <c r="DM336">
        <v>7</v>
      </c>
      <c r="DN336" t="s">
        <v>13021</v>
      </c>
      <c r="DO336" t="s">
        <v>13022</v>
      </c>
      <c r="DP336" t="s">
        <v>416</v>
      </c>
      <c r="DQ336" t="str">
        <f>"85338"</f>
        <v>85338</v>
      </c>
      <c r="DR336" t="s">
        <v>1176</v>
      </c>
      <c r="DS336" t="s">
        <v>907</v>
      </c>
      <c r="DT336">
        <v>2</v>
      </c>
      <c r="DU336">
        <v>10</v>
      </c>
      <c r="DV336" t="s">
        <v>134</v>
      </c>
      <c r="DW336" t="s">
        <v>134</v>
      </c>
      <c r="DX336" t="s">
        <v>134</v>
      </c>
      <c r="DY336" t="s">
        <v>134</v>
      </c>
      <c r="DZ336">
        <v>2</v>
      </c>
      <c r="EA336" t="s">
        <v>136</v>
      </c>
      <c r="EC336" s="5">
        <v>12.68</v>
      </c>
      <c r="ED336" s="5">
        <v>55</v>
      </c>
      <c r="EE336">
        <v>16023506028</v>
      </c>
      <c r="EF336" t="s">
        <v>148</v>
      </c>
      <c r="EG336" t="s">
        <v>1145</v>
      </c>
      <c r="EH336">
        <v>0</v>
      </c>
    </row>
    <row r="337" spans="1:138" ht="15" customHeight="1" x14ac:dyDescent="0.35">
      <c r="A337" t="s">
        <v>20426</v>
      </c>
      <c r="B337" t="s">
        <v>157</v>
      </c>
      <c r="C337" s="1">
        <v>44077.354178587964</v>
      </c>
      <c r="D337" s="1">
        <v>44120</v>
      </c>
      <c r="E337" t="s">
        <v>579</v>
      </c>
      <c r="F337" t="s">
        <v>136</v>
      </c>
      <c r="G337" t="s">
        <v>135</v>
      </c>
      <c r="H337" t="s">
        <v>136</v>
      </c>
      <c r="I337" t="s">
        <v>20427</v>
      </c>
      <c r="J337" t="s">
        <v>20428</v>
      </c>
      <c r="K337" t="s">
        <v>20429</v>
      </c>
      <c r="M337" t="s">
        <v>4789</v>
      </c>
      <c r="N337" t="s">
        <v>221</v>
      </c>
      <c r="O337" s="4">
        <v>37110</v>
      </c>
      <c r="P337" t="s">
        <v>140</v>
      </c>
      <c r="R337">
        <v>19319343177</v>
      </c>
      <c r="T337">
        <v>1114</v>
      </c>
      <c r="U337" t="s">
        <v>4684</v>
      </c>
      <c r="V337" t="s">
        <v>12889</v>
      </c>
      <c r="X337" t="s">
        <v>164</v>
      </c>
      <c r="Y337" t="s">
        <v>20430</v>
      </c>
      <c r="AA337" t="s">
        <v>4789</v>
      </c>
      <c r="AB337" t="s">
        <v>221</v>
      </c>
      <c r="AC337" s="4">
        <v>37110</v>
      </c>
      <c r="AD337" t="s">
        <v>140</v>
      </c>
      <c r="AF337">
        <v>19319343177</v>
      </c>
      <c r="AH337" t="s">
        <v>155</v>
      </c>
      <c r="AI337" t="s">
        <v>168</v>
      </c>
      <c r="AJ337" t="s">
        <v>749</v>
      </c>
      <c r="AK337" t="s">
        <v>750</v>
      </c>
      <c r="AM337" t="s">
        <v>751</v>
      </c>
      <c r="AO337" t="s">
        <v>752</v>
      </c>
      <c r="AP337" t="s">
        <v>744</v>
      </c>
      <c r="AQ337" s="4">
        <v>40508</v>
      </c>
      <c r="AR337" t="s">
        <v>140</v>
      </c>
      <c r="AT337">
        <v>18592337845</v>
      </c>
      <c r="AV337" t="s">
        <v>753</v>
      </c>
      <c r="AW337" t="s">
        <v>754</v>
      </c>
      <c r="AY337" t="s">
        <v>155</v>
      </c>
      <c r="AZ337" t="s">
        <v>144</v>
      </c>
      <c r="BA337" t="s">
        <v>145</v>
      </c>
      <c r="BB337" t="s">
        <v>136</v>
      </c>
      <c r="BC337" t="s">
        <v>136</v>
      </c>
      <c r="BD337" t="s">
        <v>148</v>
      </c>
      <c r="BE337" t="s">
        <v>136</v>
      </c>
      <c r="BF337" t="s">
        <v>136</v>
      </c>
      <c r="BG337" t="s">
        <v>134</v>
      </c>
      <c r="BH337" t="s">
        <v>136</v>
      </c>
      <c r="BN337" t="s">
        <v>20431</v>
      </c>
      <c r="BO337" t="s">
        <v>145</v>
      </c>
      <c r="BP337">
        <v>16</v>
      </c>
      <c r="BQ337">
        <v>16</v>
      </c>
      <c r="BR337">
        <v>16</v>
      </c>
      <c r="BS337" s="1">
        <v>44150</v>
      </c>
      <c r="BT337" s="1">
        <v>44454</v>
      </c>
      <c r="BU337" s="1">
        <v>44150</v>
      </c>
      <c r="BV337" s="1">
        <v>44454</v>
      </c>
      <c r="BW337" t="s">
        <v>136</v>
      </c>
      <c r="BX337">
        <v>40</v>
      </c>
      <c r="BY337">
        <v>0</v>
      </c>
      <c r="BZ337">
        <v>7</v>
      </c>
      <c r="CA337">
        <v>7</v>
      </c>
      <c r="CB337">
        <v>7</v>
      </c>
      <c r="CC337">
        <v>7</v>
      </c>
      <c r="CD337">
        <v>7</v>
      </c>
      <c r="CE337">
        <v>5</v>
      </c>
      <c r="CF337" t="str">
        <f>"8:00 AM"</f>
        <v>8:00 AM</v>
      </c>
      <c r="CG337" t="str">
        <f>"4:00 PM"</f>
        <v>4:00 PM</v>
      </c>
      <c r="CH337" s="5">
        <v>12.4</v>
      </c>
      <c r="CI337" t="s">
        <v>146</v>
      </c>
      <c r="CL337" t="s">
        <v>136</v>
      </c>
      <c r="CM337" t="s">
        <v>147</v>
      </c>
      <c r="CN337" t="s">
        <v>148</v>
      </c>
      <c r="CO337" t="s">
        <v>1429</v>
      </c>
      <c r="CP337" t="s">
        <v>149</v>
      </c>
      <c r="CQ337">
        <v>0</v>
      </c>
      <c r="CR337">
        <v>0</v>
      </c>
      <c r="CS337" t="s">
        <v>136</v>
      </c>
      <c r="CT337" t="s">
        <v>136</v>
      </c>
      <c r="CU337" t="s">
        <v>134</v>
      </c>
      <c r="CV337" t="s">
        <v>134</v>
      </c>
      <c r="CW337" t="s">
        <v>136</v>
      </c>
      <c r="CY337" t="s">
        <v>134</v>
      </c>
      <c r="CZ337" t="s">
        <v>136</v>
      </c>
      <c r="DA337" t="s">
        <v>136</v>
      </c>
      <c r="DB337" t="s">
        <v>134</v>
      </c>
      <c r="DC337" t="s">
        <v>134</v>
      </c>
      <c r="DD337" t="s">
        <v>136</v>
      </c>
      <c r="DF337" t="s">
        <v>758</v>
      </c>
      <c r="DG337" t="s">
        <v>20430</v>
      </c>
      <c r="DH337" t="s">
        <v>4789</v>
      </c>
      <c r="DI337" t="s">
        <v>221</v>
      </c>
      <c r="DJ337" s="4">
        <v>37110</v>
      </c>
      <c r="DK337" t="s">
        <v>239</v>
      </c>
      <c r="DL337" t="s">
        <v>136</v>
      </c>
      <c r="DM337">
        <v>1</v>
      </c>
      <c r="DN337" t="s">
        <v>20432</v>
      </c>
      <c r="DO337" t="s">
        <v>4789</v>
      </c>
      <c r="DP337" t="s">
        <v>221</v>
      </c>
      <c r="DQ337" t="str">
        <f>"37110"</f>
        <v>37110</v>
      </c>
      <c r="DR337" t="s">
        <v>239</v>
      </c>
      <c r="DS337" t="s">
        <v>830</v>
      </c>
      <c r="DT337">
        <v>1</v>
      </c>
      <c r="DU337">
        <v>8</v>
      </c>
      <c r="DV337" t="s">
        <v>134</v>
      </c>
      <c r="DW337" t="s">
        <v>134</v>
      </c>
      <c r="DX337" t="s">
        <v>134</v>
      </c>
      <c r="DY337" t="s">
        <v>134</v>
      </c>
      <c r="DZ337">
        <v>2</v>
      </c>
      <c r="EA337" t="s">
        <v>136</v>
      </c>
      <c r="EC337" s="5">
        <v>12.68</v>
      </c>
      <c r="ED337" s="5">
        <v>55</v>
      </c>
      <c r="EE337">
        <v>19319343177</v>
      </c>
      <c r="EF337" t="s">
        <v>148</v>
      </c>
      <c r="EG337" t="s">
        <v>1431</v>
      </c>
      <c r="EH337">
        <v>0</v>
      </c>
    </row>
    <row r="338" spans="1:138" ht="15" customHeight="1" x14ac:dyDescent="0.35">
      <c r="A338" t="s">
        <v>3534</v>
      </c>
      <c r="B338" t="s">
        <v>157</v>
      </c>
      <c r="C338" s="1">
        <v>44077.35603657407</v>
      </c>
      <c r="D338" s="1">
        <v>44120</v>
      </c>
      <c r="E338" t="s">
        <v>579</v>
      </c>
      <c r="F338" t="s">
        <v>136</v>
      </c>
      <c r="G338" t="s">
        <v>135</v>
      </c>
      <c r="H338" t="s">
        <v>136</v>
      </c>
      <c r="I338" t="s">
        <v>3535</v>
      </c>
      <c r="K338" t="s">
        <v>3536</v>
      </c>
      <c r="M338" t="s">
        <v>909</v>
      </c>
      <c r="N338" t="s">
        <v>221</v>
      </c>
      <c r="O338" s="4">
        <v>37306</v>
      </c>
      <c r="P338" t="s">
        <v>140</v>
      </c>
      <c r="R338">
        <v>19319672546</v>
      </c>
      <c r="T338">
        <v>1114</v>
      </c>
      <c r="U338" t="s">
        <v>3537</v>
      </c>
      <c r="V338" t="s">
        <v>2235</v>
      </c>
      <c r="X338" t="s">
        <v>164</v>
      </c>
      <c r="Y338" t="s">
        <v>3538</v>
      </c>
      <c r="AA338" t="s">
        <v>909</v>
      </c>
      <c r="AB338" t="s">
        <v>221</v>
      </c>
      <c r="AC338" s="4">
        <v>37306</v>
      </c>
      <c r="AD338" t="s">
        <v>140</v>
      </c>
      <c r="AF338">
        <v>19319672546</v>
      </c>
      <c r="AH338" t="s">
        <v>155</v>
      </c>
      <c r="AI338" t="s">
        <v>168</v>
      </c>
      <c r="AJ338" t="s">
        <v>749</v>
      </c>
      <c r="AK338" t="s">
        <v>750</v>
      </c>
      <c r="AM338" t="s">
        <v>751</v>
      </c>
      <c r="AO338" t="s">
        <v>752</v>
      </c>
      <c r="AP338" t="s">
        <v>744</v>
      </c>
      <c r="AQ338" s="4">
        <v>40508</v>
      </c>
      <c r="AR338" t="s">
        <v>140</v>
      </c>
      <c r="AT338">
        <v>18592337845</v>
      </c>
      <c r="AV338" t="s">
        <v>753</v>
      </c>
      <c r="AW338" t="s">
        <v>754</v>
      </c>
      <c r="AY338" t="s">
        <v>155</v>
      </c>
      <c r="AZ338" t="s">
        <v>144</v>
      </c>
      <c r="BA338" t="s">
        <v>145</v>
      </c>
      <c r="BB338" t="s">
        <v>136</v>
      </c>
      <c r="BC338" t="s">
        <v>136</v>
      </c>
      <c r="BD338" t="s">
        <v>148</v>
      </c>
      <c r="BE338" t="s">
        <v>136</v>
      </c>
      <c r="BF338" t="s">
        <v>136</v>
      </c>
      <c r="BG338" t="s">
        <v>134</v>
      </c>
      <c r="BH338" t="s">
        <v>136</v>
      </c>
      <c r="BN338" t="s">
        <v>3539</v>
      </c>
      <c r="BO338" t="s">
        <v>145</v>
      </c>
      <c r="BP338">
        <v>8</v>
      </c>
      <c r="BQ338">
        <v>8</v>
      </c>
      <c r="BR338">
        <v>8</v>
      </c>
      <c r="BS338" s="1">
        <v>44150</v>
      </c>
      <c r="BT338" s="1">
        <v>44454</v>
      </c>
      <c r="BU338" s="1">
        <v>44150</v>
      </c>
      <c r="BV338" s="1">
        <v>44454</v>
      </c>
      <c r="BW338" t="s">
        <v>136</v>
      </c>
      <c r="BX338">
        <v>40</v>
      </c>
      <c r="BY338">
        <v>0</v>
      </c>
      <c r="BZ338">
        <v>7</v>
      </c>
      <c r="CA338">
        <v>7</v>
      </c>
      <c r="CB338">
        <v>7</v>
      </c>
      <c r="CC338">
        <v>7</v>
      </c>
      <c r="CD338">
        <v>7</v>
      </c>
      <c r="CE338">
        <v>5</v>
      </c>
      <c r="CF338" t="str">
        <f>"8:00 AM"</f>
        <v>8:00 AM</v>
      </c>
      <c r="CG338" t="str">
        <f>"4:00 PM"</f>
        <v>4:00 PM</v>
      </c>
      <c r="CH338" s="5">
        <v>12.4</v>
      </c>
      <c r="CI338" t="s">
        <v>146</v>
      </c>
      <c r="CL338" t="s">
        <v>136</v>
      </c>
      <c r="CM338" t="s">
        <v>147</v>
      </c>
      <c r="CN338" t="s">
        <v>148</v>
      </c>
      <c r="CO338" t="s">
        <v>1429</v>
      </c>
      <c r="CP338" t="s">
        <v>149</v>
      </c>
      <c r="CQ338">
        <v>0</v>
      </c>
      <c r="CR338">
        <v>0</v>
      </c>
      <c r="CS338" t="s">
        <v>136</v>
      </c>
      <c r="CT338" t="s">
        <v>136</v>
      </c>
      <c r="CU338" t="s">
        <v>134</v>
      </c>
      <c r="CV338" t="s">
        <v>134</v>
      </c>
      <c r="CW338" t="s">
        <v>136</v>
      </c>
      <c r="CY338" t="s">
        <v>134</v>
      </c>
      <c r="CZ338" t="s">
        <v>136</v>
      </c>
      <c r="DA338" t="s">
        <v>136</v>
      </c>
      <c r="DB338" t="s">
        <v>134</v>
      </c>
      <c r="DC338" t="s">
        <v>134</v>
      </c>
      <c r="DD338" t="s">
        <v>136</v>
      </c>
      <c r="DF338" t="s">
        <v>758</v>
      </c>
      <c r="DG338" t="s">
        <v>3538</v>
      </c>
      <c r="DH338" t="s">
        <v>909</v>
      </c>
      <c r="DI338" t="s">
        <v>221</v>
      </c>
      <c r="DJ338" s="4">
        <v>37306</v>
      </c>
      <c r="DK338" t="s">
        <v>918</v>
      </c>
      <c r="DL338" t="s">
        <v>136</v>
      </c>
      <c r="DM338">
        <v>1</v>
      </c>
      <c r="DN338" t="s">
        <v>3540</v>
      </c>
      <c r="DO338" t="s">
        <v>909</v>
      </c>
      <c r="DP338" t="s">
        <v>221</v>
      </c>
      <c r="DQ338" t="str">
        <f>"37306"</f>
        <v>37306</v>
      </c>
      <c r="DR338" t="s">
        <v>918</v>
      </c>
      <c r="DS338" t="s">
        <v>497</v>
      </c>
      <c r="DT338">
        <v>1</v>
      </c>
      <c r="DU338">
        <v>9</v>
      </c>
      <c r="DV338" t="s">
        <v>134</v>
      </c>
      <c r="DW338" t="s">
        <v>134</v>
      </c>
      <c r="DX338" t="s">
        <v>134</v>
      </c>
      <c r="DY338" t="s">
        <v>136</v>
      </c>
      <c r="DZ338">
        <v>1</v>
      </c>
      <c r="EA338" t="s">
        <v>136</v>
      </c>
      <c r="EC338" s="5">
        <v>12.68</v>
      </c>
      <c r="ED338" s="5">
        <v>55</v>
      </c>
      <c r="EE338">
        <v>19319672546</v>
      </c>
      <c r="EF338" t="s">
        <v>148</v>
      </c>
      <c r="EG338" t="s">
        <v>1431</v>
      </c>
      <c r="EH338">
        <v>0</v>
      </c>
    </row>
    <row r="339" spans="1:138" ht="15" customHeight="1" x14ac:dyDescent="0.35">
      <c r="A339" t="s">
        <v>22626</v>
      </c>
      <c r="B339" t="s">
        <v>157</v>
      </c>
      <c r="C339" s="1">
        <v>44083.649254861113</v>
      </c>
      <c r="D339" s="1">
        <v>44120</v>
      </c>
      <c r="E339" t="s">
        <v>133</v>
      </c>
      <c r="F339" t="s">
        <v>134</v>
      </c>
      <c r="G339" t="s">
        <v>135</v>
      </c>
      <c r="H339" t="s">
        <v>136</v>
      </c>
      <c r="I339" t="s">
        <v>14385</v>
      </c>
      <c r="K339" t="s">
        <v>14386</v>
      </c>
      <c r="M339" t="s">
        <v>152</v>
      </c>
      <c r="N339" t="s">
        <v>139</v>
      </c>
      <c r="O339" s="4">
        <v>33852</v>
      </c>
      <c r="P339" t="s">
        <v>140</v>
      </c>
      <c r="R339">
        <v>18634410492</v>
      </c>
      <c r="T339">
        <v>1113</v>
      </c>
      <c r="U339" t="s">
        <v>11710</v>
      </c>
      <c r="V339" t="s">
        <v>6871</v>
      </c>
      <c r="X339" t="s">
        <v>429</v>
      </c>
      <c r="Y339" t="s">
        <v>14386</v>
      </c>
      <c r="AA339" t="s">
        <v>152</v>
      </c>
      <c r="AB339" t="s">
        <v>139</v>
      </c>
      <c r="AC339" s="4">
        <v>33852</v>
      </c>
      <c r="AD339" t="s">
        <v>140</v>
      </c>
      <c r="AF339">
        <v>18634655550</v>
      </c>
      <c r="AH339" t="s">
        <v>2325</v>
      </c>
      <c r="AI339" t="s">
        <v>168</v>
      </c>
      <c r="AJ339" t="s">
        <v>4942</v>
      </c>
      <c r="AK339" t="s">
        <v>4943</v>
      </c>
      <c r="AM339" t="s">
        <v>4944</v>
      </c>
      <c r="AO339" t="s">
        <v>152</v>
      </c>
      <c r="AP339" t="s">
        <v>139</v>
      </c>
      <c r="AQ339" s="4">
        <v>33852</v>
      </c>
      <c r="AR339" t="s">
        <v>140</v>
      </c>
      <c r="AS339" t="s">
        <v>4945</v>
      </c>
      <c r="AT339">
        <v>18634655550</v>
      </c>
      <c r="AV339" t="s">
        <v>4946</v>
      </c>
      <c r="AW339" t="s">
        <v>2330</v>
      </c>
      <c r="AZ339" t="s">
        <v>175</v>
      </c>
      <c r="BA339" t="s">
        <v>176</v>
      </c>
      <c r="BB339" t="s">
        <v>134</v>
      </c>
      <c r="BC339" t="s">
        <v>134</v>
      </c>
      <c r="BD339" t="s">
        <v>134</v>
      </c>
      <c r="BE339" t="s">
        <v>134</v>
      </c>
      <c r="BF339" t="s">
        <v>136</v>
      </c>
      <c r="BG339" t="s">
        <v>134</v>
      </c>
      <c r="BH339" t="s">
        <v>136</v>
      </c>
      <c r="BN339" t="s">
        <v>22627</v>
      </c>
      <c r="BO339" t="s">
        <v>6615</v>
      </c>
      <c r="BP339">
        <v>73</v>
      </c>
      <c r="BQ339">
        <v>73</v>
      </c>
      <c r="BR339">
        <v>73</v>
      </c>
      <c r="BS339" s="1">
        <v>44150</v>
      </c>
      <c r="BT339" s="1">
        <v>44352</v>
      </c>
      <c r="BU339" s="1">
        <v>44150</v>
      </c>
      <c r="BV339" s="1">
        <v>44352</v>
      </c>
      <c r="BW339" t="s">
        <v>136</v>
      </c>
      <c r="BX339">
        <v>36</v>
      </c>
      <c r="BY339">
        <v>0</v>
      </c>
      <c r="BZ339">
        <v>6</v>
      </c>
      <c r="CA339">
        <v>6</v>
      </c>
      <c r="CB339">
        <v>6</v>
      </c>
      <c r="CC339">
        <v>6</v>
      </c>
      <c r="CD339">
        <v>6</v>
      </c>
      <c r="CE339">
        <v>6</v>
      </c>
      <c r="CF339" t="str">
        <f>"7:30 AM"</f>
        <v>7:30 AM</v>
      </c>
      <c r="CG339" t="str">
        <f>"1:30 PM"</f>
        <v>1:30 PM</v>
      </c>
      <c r="CH339" s="5">
        <v>11.71</v>
      </c>
      <c r="CI339" t="s">
        <v>146</v>
      </c>
      <c r="CJ339">
        <v>0.9</v>
      </c>
      <c r="CK339" t="s">
        <v>6616</v>
      </c>
      <c r="CL339" t="s">
        <v>134</v>
      </c>
      <c r="CM339" t="s">
        <v>147</v>
      </c>
      <c r="CN339" t="s">
        <v>148</v>
      </c>
      <c r="CO339" t="s">
        <v>2333</v>
      </c>
      <c r="CP339" t="s">
        <v>149</v>
      </c>
      <c r="CQ339">
        <v>1</v>
      </c>
      <c r="CR339">
        <v>0</v>
      </c>
      <c r="CS339" t="s">
        <v>136</v>
      </c>
      <c r="CT339" t="s">
        <v>136</v>
      </c>
      <c r="CU339" t="s">
        <v>136</v>
      </c>
      <c r="CV339" t="s">
        <v>136</v>
      </c>
      <c r="CW339" t="s">
        <v>134</v>
      </c>
      <c r="CX339">
        <v>100</v>
      </c>
      <c r="CY339" t="s">
        <v>134</v>
      </c>
      <c r="CZ339" t="s">
        <v>134</v>
      </c>
      <c r="DA339" t="s">
        <v>134</v>
      </c>
      <c r="DB339" t="s">
        <v>134</v>
      </c>
      <c r="DC339" t="s">
        <v>134</v>
      </c>
      <c r="DD339" t="s">
        <v>136</v>
      </c>
      <c r="DF339" t="s">
        <v>2334</v>
      </c>
      <c r="DG339" t="s">
        <v>6617</v>
      </c>
      <c r="DH339" t="s">
        <v>6618</v>
      </c>
      <c r="DI339" t="s">
        <v>139</v>
      </c>
      <c r="DJ339" s="4">
        <v>33852</v>
      </c>
      <c r="DK339" t="s">
        <v>153</v>
      </c>
      <c r="DL339" t="s">
        <v>134</v>
      </c>
      <c r="DM339">
        <v>129</v>
      </c>
      <c r="DN339" t="s">
        <v>22628</v>
      </c>
      <c r="DO339" t="s">
        <v>152</v>
      </c>
      <c r="DP339" t="s">
        <v>139</v>
      </c>
      <c r="DQ339" t="str">
        <f>"33852"</f>
        <v>33852</v>
      </c>
      <c r="DR339" t="s">
        <v>153</v>
      </c>
      <c r="DS339" t="s">
        <v>296</v>
      </c>
      <c r="DT339">
        <v>1</v>
      </c>
      <c r="DU339">
        <v>5</v>
      </c>
      <c r="DV339" t="s">
        <v>134</v>
      </c>
      <c r="DW339" t="s">
        <v>134</v>
      </c>
      <c r="DX339" t="s">
        <v>134</v>
      </c>
      <c r="DY339" t="s">
        <v>134</v>
      </c>
      <c r="DZ339">
        <v>7</v>
      </c>
      <c r="EA339" t="s">
        <v>136</v>
      </c>
      <c r="EC339" s="5">
        <v>12.68</v>
      </c>
      <c r="ED339" s="5">
        <v>55</v>
      </c>
      <c r="EE339">
        <v>18634410492</v>
      </c>
      <c r="EF339" t="s">
        <v>14387</v>
      </c>
      <c r="EG339" t="s">
        <v>148</v>
      </c>
      <c r="EH339">
        <v>1</v>
      </c>
    </row>
    <row r="340" spans="1:138" ht="15" customHeight="1" x14ac:dyDescent="0.35">
      <c r="A340" t="s">
        <v>17652</v>
      </c>
      <c r="B340" t="s">
        <v>273</v>
      </c>
      <c r="C340" s="1">
        <v>44090.713243634258</v>
      </c>
      <c r="D340" s="1">
        <v>44120</v>
      </c>
      <c r="E340" t="s">
        <v>133</v>
      </c>
      <c r="F340" t="s">
        <v>136</v>
      </c>
      <c r="G340" t="s">
        <v>607</v>
      </c>
      <c r="H340" t="s">
        <v>136</v>
      </c>
      <c r="I340" t="s">
        <v>15096</v>
      </c>
      <c r="K340" t="s">
        <v>5879</v>
      </c>
      <c r="M340" t="s">
        <v>5880</v>
      </c>
      <c r="N340" t="s">
        <v>1358</v>
      </c>
      <c r="O340" s="4">
        <v>81525</v>
      </c>
      <c r="P340" t="s">
        <v>140</v>
      </c>
      <c r="R340">
        <v>19766406612</v>
      </c>
      <c r="T340">
        <v>112111</v>
      </c>
      <c r="U340" t="s">
        <v>1280</v>
      </c>
      <c r="V340" t="s">
        <v>5881</v>
      </c>
      <c r="X340" t="s">
        <v>1812</v>
      </c>
      <c r="Y340" t="s">
        <v>5879</v>
      </c>
      <c r="AA340" t="s">
        <v>5880</v>
      </c>
      <c r="AB340" t="s">
        <v>1358</v>
      </c>
      <c r="AC340" s="4">
        <v>81525</v>
      </c>
      <c r="AD340" t="s">
        <v>140</v>
      </c>
      <c r="AF340">
        <v>19706406612</v>
      </c>
      <c r="AH340" t="s">
        <v>5882</v>
      </c>
      <c r="AI340" t="s">
        <v>226</v>
      </c>
      <c r="AJ340" t="s">
        <v>5883</v>
      </c>
      <c r="AK340" t="s">
        <v>5884</v>
      </c>
      <c r="AM340" t="s">
        <v>17653</v>
      </c>
      <c r="AO340" t="s">
        <v>5749</v>
      </c>
      <c r="AP340" t="s">
        <v>1358</v>
      </c>
      <c r="AQ340" s="4">
        <v>80203</v>
      </c>
      <c r="AR340" t="s">
        <v>140</v>
      </c>
      <c r="AT340">
        <v>13038308880</v>
      </c>
      <c r="AV340" t="s">
        <v>5887</v>
      </c>
      <c r="AW340" t="s">
        <v>17654</v>
      </c>
      <c r="AX340" t="s">
        <v>1358</v>
      </c>
      <c r="AY340" t="s">
        <v>17655</v>
      </c>
      <c r="AZ340" t="s">
        <v>334</v>
      </c>
      <c r="BA340" t="s">
        <v>335</v>
      </c>
      <c r="BB340" t="s">
        <v>136</v>
      </c>
      <c r="BC340" t="s">
        <v>136</v>
      </c>
      <c r="BD340" t="s">
        <v>148</v>
      </c>
      <c r="BE340" t="s">
        <v>136</v>
      </c>
      <c r="BF340" t="s">
        <v>136</v>
      </c>
      <c r="BG340" t="s">
        <v>134</v>
      </c>
      <c r="BH340" t="s">
        <v>136</v>
      </c>
      <c r="BN340" t="s">
        <v>17656</v>
      </c>
      <c r="BO340" t="s">
        <v>5890</v>
      </c>
      <c r="BP340">
        <v>3</v>
      </c>
      <c r="BQ340">
        <v>3</v>
      </c>
      <c r="BS340" s="1">
        <v>44136</v>
      </c>
      <c r="BT340" s="1">
        <v>44407</v>
      </c>
      <c r="BU340" s="1">
        <v>44136</v>
      </c>
      <c r="BV340" s="1">
        <v>44407</v>
      </c>
      <c r="BW340" t="s">
        <v>136</v>
      </c>
      <c r="BX340">
        <v>48</v>
      </c>
      <c r="BY340">
        <v>0</v>
      </c>
      <c r="BZ340">
        <v>8</v>
      </c>
      <c r="CA340">
        <v>8</v>
      </c>
      <c r="CB340">
        <v>8</v>
      </c>
      <c r="CC340">
        <v>8</v>
      </c>
      <c r="CD340">
        <v>8</v>
      </c>
      <c r="CE340">
        <v>8</v>
      </c>
      <c r="CF340" t="str">
        <f>"7:00 AM"</f>
        <v>7:00 AM</v>
      </c>
      <c r="CG340" t="str">
        <f>"5:00 PM"</f>
        <v>5:00 PM</v>
      </c>
      <c r="CH340" s="5">
        <v>14.26</v>
      </c>
      <c r="CI340" t="s">
        <v>146</v>
      </c>
      <c r="CJ340">
        <v>0</v>
      </c>
      <c r="CK340" t="s">
        <v>148</v>
      </c>
      <c r="CL340" t="s">
        <v>136</v>
      </c>
      <c r="CM340" t="s">
        <v>312</v>
      </c>
      <c r="CN340" t="s">
        <v>148</v>
      </c>
      <c r="CO340" t="s">
        <v>5891</v>
      </c>
      <c r="CP340" t="s">
        <v>149</v>
      </c>
      <c r="CQ340">
        <v>3</v>
      </c>
      <c r="CR340">
        <v>0</v>
      </c>
      <c r="CS340" t="s">
        <v>136</v>
      </c>
      <c r="CT340" t="s">
        <v>136</v>
      </c>
      <c r="CU340" t="s">
        <v>136</v>
      </c>
      <c r="CV340" t="s">
        <v>136</v>
      </c>
      <c r="CW340" t="s">
        <v>134</v>
      </c>
      <c r="CX340">
        <v>75</v>
      </c>
      <c r="CY340" t="s">
        <v>134</v>
      </c>
      <c r="CZ340" t="s">
        <v>134</v>
      </c>
      <c r="DA340" t="s">
        <v>134</v>
      </c>
      <c r="DB340" t="s">
        <v>136</v>
      </c>
      <c r="DC340" t="s">
        <v>134</v>
      </c>
      <c r="DD340" t="s">
        <v>136</v>
      </c>
      <c r="DF340" s="2" t="s">
        <v>17657</v>
      </c>
      <c r="DG340" t="s">
        <v>5879</v>
      </c>
      <c r="DH340" t="s">
        <v>5880</v>
      </c>
      <c r="DI340" t="s">
        <v>1358</v>
      </c>
      <c r="DJ340" s="4">
        <v>81525</v>
      </c>
      <c r="DK340" t="s">
        <v>2116</v>
      </c>
      <c r="DL340" t="s">
        <v>136</v>
      </c>
      <c r="DM340">
        <v>1</v>
      </c>
      <c r="DN340" t="s">
        <v>5879</v>
      </c>
      <c r="DO340" t="s">
        <v>5880</v>
      </c>
      <c r="DP340" t="s">
        <v>1358</v>
      </c>
      <c r="DQ340" t="str">
        <f>"81525"</f>
        <v>81525</v>
      </c>
      <c r="DR340" t="s">
        <v>2116</v>
      </c>
      <c r="DS340" t="s">
        <v>5893</v>
      </c>
      <c r="DT340">
        <v>1</v>
      </c>
      <c r="DU340">
        <v>4</v>
      </c>
      <c r="DV340" t="s">
        <v>134</v>
      </c>
      <c r="DW340" t="s">
        <v>134</v>
      </c>
      <c r="DX340" t="s">
        <v>134</v>
      </c>
      <c r="DY340" t="s">
        <v>136</v>
      </c>
      <c r="DZ340">
        <v>1</v>
      </c>
      <c r="EA340" t="s">
        <v>136</v>
      </c>
      <c r="EC340" s="5">
        <v>12.68</v>
      </c>
      <c r="ED340" s="5">
        <v>55</v>
      </c>
      <c r="EE340">
        <v>19702480871</v>
      </c>
      <c r="EF340" t="s">
        <v>5882</v>
      </c>
      <c r="EG340" t="s">
        <v>148</v>
      </c>
      <c r="EH340">
        <v>0</v>
      </c>
    </row>
    <row r="341" spans="1:138" ht="15" customHeight="1" x14ac:dyDescent="0.35">
      <c r="A341" t="s">
        <v>10835</v>
      </c>
      <c r="B341" t="s">
        <v>157</v>
      </c>
      <c r="C341" s="1">
        <v>44077.359938078705</v>
      </c>
      <c r="D341" s="1">
        <v>44120</v>
      </c>
      <c r="E341" t="s">
        <v>579</v>
      </c>
      <c r="F341" t="s">
        <v>136</v>
      </c>
      <c r="G341" t="s">
        <v>135</v>
      </c>
      <c r="H341" t="s">
        <v>136</v>
      </c>
      <c r="I341" t="s">
        <v>10836</v>
      </c>
      <c r="K341" t="s">
        <v>10837</v>
      </c>
      <c r="M341" t="s">
        <v>9175</v>
      </c>
      <c r="N341" t="s">
        <v>221</v>
      </c>
      <c r="O341" s="4">
        <v>37166</v>
      </c>
      <c r="P341" t="s">
        <v>140</v>
      </c>
      <c r="R341">
        <v>19312731702</v>
      </c>
      <c r="T341">
        <v>1119</v>
      </c>
      <c r="U341" t="s">
        <v>7433</v>
      </c>
      <c r="V341" t="s">
        <v>5581</v>
      </c>
      <c r="X341" t="s">
        <v>164</v>
      </c>
      <c r="Y341" t="s">
        <v>10837</v>
      </c>
      <c r="AA341" t="s">
        <v>9175</v>
      </c>
      <c r="AB341" t="s">
        <v>221</v>
      </c>
      <c r="AC341" s="4">
        <v>37166</v>
      </c>
      <c r="AD341" t="s">
        <v>140</v>
      </c>
      <c r="AF341">
        <v>19312731702</v>
      </c>
      <c r="AH341" t="s">
        <v>155</v>
      </c>
      <c r="AI341" t="s">
        <v>168</v>
      </c>
      <c r="AJ341" t="s">
        <v>749</v>
      </c>
      <c r="AK341" t="s">
        <v>750</v>
      </c>
      <c r="AM341" t="s">
        <v>751</v>
      </c>
      <c r="AO341" t="s">
        <v>752</v>
      </c>
      <c r="AP341" t="s">
        <v>744</v>
      </c>
      <c r="AQ341" s="4">
        <v>40508</v>
      </c>
      <c r="AR341" t="s">
        <v>140</v>
      </c>
      <c r="AT341">
        <v>18592337845</v>
      </c>
      <c r="AV341" t="s">
        <v>753</v>
      </c>
      <c r="AW341" t="s">
        <v>754</v>
      </c>
      <c r="AY341" t="s">
        <v>155</v>
      </c>
      <c r="AZ341" t="s">
        <v>144</v>
      </c>
      <c r="BA341" t="s">
        <v>145</v>
      </c>
      <c r="BB341" t="s">
        <v>136</v>
      </c>
      <c r="BC341" t="s">
        <v>136</v>
      </c>
      <c r="BD341" t="s">
        <v>148</v>
      </c>
      <c r="BE341" t="s">
        <v>136</v>
      </c>
      <c r="BF341" t="s">
        <v>136</v>
      </c>
      <c r="BG341" t="s">
        <v>134</v>
      </c>
      <c r="BH341" t="s">
        <v>136</v>
      </c>
      <c r="BN341" t="s">
        <v>10838</v>
      </c>
      <c r="BO341" t="s">
        <v>145</v>
      </c>
      <c r="BP341">
        <v>2</v>
      </c>
      <c r="BQ341">
        <v>2</v>
      </c>
      <c r="BR341">
        <v>2</v>
      </c>
      <c r="BS341" s="1">
        <v>44151</v>
      </c>
      <c r="BT341" s="1">
        <v>44435</v>
      </c>
      <c r="BU341" s="1">
        <v>44151</v>
      </c>
      <c r="BV341" s="1">
        <v>44435</v>
      </c>
      <c r="BW341" t="s">
        <v>136</v>
      </c>
      <c r="BX341">
        <v>40</v>
      </c>
      <c r="BY341">
        <v>0</v>
      </c>
      <c r="BZ341">
        <v>7</v>
      </c>
      <c r="CA341">
        <v>7</v>
      </c>
      <c r="CB341">
        <v>7</v>
      </c>
      <c r="CC341">
        <v>7</v>
      </c>
      <c r="CD341">
        <v>7</v>
      </c>
      <c r="CE341">
        <v>5</v>
      </c>
      <c r="CF341" t="str">
        <f>"8:00 AM"</f>
        <v>8:00 AM</v>
      </c>
      <c r="CG341" t="str">
        <f>"4:00 PM"</f>
        <v>4:00 PM</v>
      </c>
      <c r="CH341" s="5">
        <v>12.4</v>
      </c>
      <c r="CI341" t="s">
        <v>146</v>
      </c>
      <c r="CL341" t="s">
        <v>136</v>
      </c>
      <c r="CM341" t="s">
        <v>147</v>
      </c>
      <c r="CN341" t="s">
        <v>148</v>
      </c>
      <c r="CO341" t="s">
        <v>10839</v>
      </c>
      <c r="CP341" t="s">
        <v>149</v>
      </c>
      <c r="CQ341">
        <v>3</v>
      </c>
      <c r="CR341">
        <v>0</v>
      </c>
      <c r="CS341" t="s">
        <v>136</v>
      </c>
      <c r="CT341" t="s">
        <v>136</v>
      </c>
      <c r="CU341" t="s">
        <v>134</v>
      </c>
      <c r="CV341" t="s">
        <v>134</v>
      </c>
      <c r="CW341" t="s">
        <v>136</v>
      </c>
      <c r="CY341" t="s">
        <v>134</v>
      </c>
      <c r="CZ341" t="s">
        <v>136</v>
      </c>
      <c r="DA341" t="s">
        <v>136</v>
      </c>
      <c r="DB341" t="s">
        <v>134</v>
      </c>
      <c r="DC341" t="s">
        <v>134</v>
      </c>
      <c r="DD341" t="s">
        <v>136</v>
      </c>
      <c r="DF341" s="2" t="s">
        <v>10840</v>
      </c>
      <c r="DG341" t="s">
        <v>10841</v>
      </c>
      <c r="DH341" t="s">
        <v>9175</v>
      </c>
      <c r="DI341" t="s">
        <v>221</v>
      </c>
      <c r="DJ341" s="4">
        <v>37166</v>
      </c>
      <c r="DK341" t="s">
        <v>239</v>
      </c>
      <c r="DL341" t="s">
        <v>134</v>
      </c>
      <c r="DM341">
        <v>2</v>
      </c>
      <c r="DN341" t="s">
        <v>10842</v>
      </c>
      <c r="DO341" t="s">
        <v>10843</v>
      </c>
      <c r="DP341" t="s">
        <v>221</v>
      </c>
      <c r="DQ341" t="str">
        <f>"38581"</f>
        <v>38581</v>
      </c>
      <c r="DR341" t="s">
        <v>239</v>
      </c>
      <c r="DS341" t="s">
        <v>763</v>
      </c>
      <c r="DT341">
        <v>1</v>
      </c>
      <c r="DU341">
        <v>10</v>
      </c>
      <c r="DV341" t="s">
        <v>134</v>
      </c>
      <c r="DW341" t="s">
        <v>134</v>
      </c>
      <c r="DX341" t="s">
        <v>134</v>
      </c>
      <c r="DY341" t="s">
        <v>136</v>
      </c>
      <c r="DZ341">
        <v>1</v>
      </c>
      <c r="EA341" t="s">
        <v>136</v>
      </c>
      <c r="EC341" s="5">
        <v>12.68</v>
      </c>
      <c r="ED341" s="5">
        <v>55</v>
      </c>
      <c r="EE341">
        <v>19312731702</v>
      </c>
      <c r="EF341" t="s">
        <v>148</v>
      </c>
      <c r="EG341" t="s">
        <v>1431</v>
      </c>
      <c r="EH341">
        <v>0</v>
      </c>
    </row>
    <row r="342" spans="1:138" ht="15" customHeight="1" x14ac:dyDescent="0.35">
      <c r="A342" t="s">
        <v>17621</v>
      </c>
      <c r="B342" t="s">
        <v>361</v>
      </c>
      <c r="C342" s="1">
        <v>44076.588068171295</v>
      </c>
      <c r="D342" s="1">
        <v>44120</v>
      </c>
      <c r="E342" t="s">
        <v>133</v>
      </c>
      <c r="F342" t="s">
        <v>134</v>
      </c>
      <c r="G342" t="s">
        <v>135</v>
      </c>
      <c r="H342" t="s">
        <v>134</v>
      </c>
      <c r="I342" t="s">
        <v>17622</v>
      </c>
      <c r="K342" t="s">
        <v>17623</v>
      </c>
      <c r="M342" t="s">
        <v>17624</v>
      </c>
      <c r="N342" t="s">
        <v>893</v>
      </c>
      <c r="O342" s="4">
        <v>14604</v>
      </c>
      <c r="P342" t="s">
        <v>140</v>
      </c>
      <c r="R342">
        <v>13159864738</v>
      </c>
      <c r="T342">
        <v>115115</v>
      </c>
      <c r="U342" t="s">
        <v>17625</v>
      </c>
      <c r="V342" t="s">
        <v>2759</v>
      </c>
      <c r="W342" t="s">
        <v>683</v>
      </c>
      <c r="X342" t="s">
        <v>17626</v>
      </c>
      <c r="Y342" t="s">
        <v>17627</v>
      </c>
      <c r="AA342" t="s">
        <v>14150</v>
      </c>
      <c r="AB342" t="s">
        <v>893</v>
      </c>
      <c r="AC342" s="4">
        <v>14604</v>
      </c>
      <c r="AD342" t="s">
        <v>140</v>
      </c>
      <c r="AF342">
        <v>13159864738</v>
      </c>
      <c r="AH342" t="s">
        <v>1134</v>
      </c>
      <c r="AI342" t="s">
        <v>168</v>
      </c>
      <c r="AJ342" t="s">
        <v>1135</v>
      </c>
      <c r="AK342" t="s">
        <v>1136</v>
      </c>
      <c r="AL342" t="s">
        <v>229</v>
      </c>
      <c r="AM342" t="s">
        <v>1137</v>
      </c>
      <c r="AN342" t="s">
        <v>1138</v>
      </c>
      <c r="AO342" t="s">
        <v>1139</v>
      </c>
      <c r="AP342" t="s">
        <v>537</v>
      </c>
      <c r="AQ342" s="4">
        <v>28327</v>
      </c>
      <c r="AR342" t="s">
        <v>140</v>
      </c>
      <c r="AT342">
        <v>19109476004</v>
      </c>
      <c r="AV342" t="s">
        <v>1140</v>
      </c>
      <c r="AW342" t="s">
        <v>1141</v>
      </c>
      <c r="AZ342" t="s">
        <v>175</v>
      </c>
      <c r="BA342" t="s">
        <v>176</v>
      </c>
      <c r="BB342" t="s">
        <v>134</v>
      </c>
      <c r="BC342" t="s">
        <v>134</v>
      </c>
      <c r="BD342" t="s">
        <v>134</v>
      </c>
      <c r="BE342" t="s">
        <v>134</v>
      </c>
      <c r="BF342" t="s">
        <v>136</v>
      </c>
      <c r="BG342" t="s">
        <v>134</v>
      </c>
      <c r="BH342" t="s">
        <v>136</v>
      </c>
      <c r="BN342" t="s">
        <v>17628</v>
      </c>
      <c r="BO342" t="s">
        <v>7456</v>
      </c>
      <c r="BP342">
        <v>11</v>
      </c>
      <c r="BQ342">
        <v>11</v>
      </c>
      <c r="BR342">
        <v>11</v>
      </c>
      <c r="BS342" s="1">
        <v>44150</v>
      </c>
      <c r="BT342" s="1">
        <v>44196</v>
      </c>
      <c r="BU342" s="1">
        <v>44150</v>
      </c>
      <c r="BV342" s="1">
        <v>44196</v>
      </c>
      <c r="BW342" t="s">
        <v>136</v>
      </c>
      <c r="BX342">
        <v>36</v>
      </c>
      <c r="BY342">
        <v>0</v>
      </c>
      <c r="BZ342">
        <v>6</v>
      </c>
      <c r="CA342">
        <v>6</v>
      </c>
      <c r="CB342">
        <v>6</v>
      </c>
      <c r="CC342">
        <v>6</v>
      </c>
      <c r="CD342">
        <v>6</v>
      </c>
      <c r="CE342">
        <v>6</v>
      </c>
      <c r="CF342" t="str">
        <f>"8:30 AM"</f>
        <v>8:30 AM</v>
      </c>
      <c r="CG342" t="str">
        <f>"3:30 PM"</f>
        <v>3:30 PM</v>
      </c>
      <c r="CH342" s="5">
        <v>14.29</v>
      </c>
      <c r="CI342" t="s">
        <v>146</v>
      </c>
      <c r="CL342" t="s">
        <v>136</v>
      </c>
      <c r="CM342" t="s">
        <v>147</v>
      </c>
      <c r="CN342" t="s">
        <v>148</v>
      </c>
      <c r="CO342" t="s">
        <v>1142</v>
      </c>
      <c r="CP342" t="s">
        <v>149</v>
      </c>
      <c r="CQ342">
        <v>3</v>
      </c>
      <c r="CR342">
        <v>0</v>
      </c>
      <c r="CS342" t="s">
        <v>136</v>
      </c>
      <c r="CT342" t="s">
        <v>136</v>
      </c>
      <c r="CU342" t="s">
        <v>136</v>
      </c>
      <c r="CV342" t="s">
        <v>134</v>
      </c>
      <c r="CW342" t="s">
        <v>134</v>
      </c>
      <c r="CX342">
        <v>75</v>
      </c>
      <c r="CY342" t="s">
        <v>134</v>
      </c>
      <c r="CZ342" t="s">
        <v>134</v>
      </c>
      <c r="DA342" t="s">
        <v>134</v>
      </c>
      <c r="DB342" t="s">
        <v>134</v>
      </c>
      <c r="DC342" t="s">
        <v>134</v>
      </c>
      <c r="DD342" t="s">
        <v>136</v>
      </c>
      <c r="DF342" t="s">
        <v>17629</v>
      </c>
      <c r="DG342" t="s">
        <v>17630</v>
      </c>
      <c r="DH342" t="s">
        <v>14150</v>
      </c>
      <c r="DI342" t="s">
        <v>893</v>
      </c>
      <c r="DJ342" s="4">
        <v>14604</v>
      </c>
      <c r="DK342" t="s">
        <v>997</v>
      </c>
      <c r="DL342" t="s">
        <v>134</v>
      </c>
      <c r="DM342">
        <v>14</v>
      </c>
      <c r="DN342" t="s">
        <v>17631</v>
      </c>
      <c r="DO342" t="s">
        <v>17632</v>
      </c>
      <c r="DP342" t="s">
        <v>893</v>
      </c>
      <c r="DQ342" t="str">
        <f>"14561"</f>
        <v>14561</v>
      </c>
      <c r="DR342" t="s">
        <v>8138</v>
      </c>
      <c r="DS342" t="s">
        <v>11189</v>
      </c>
      <c r="DT342">
        <v>1</v>
      </c>
      <c r="DU342">
        <v>6</v>
      </c>
      <c r="DV342" t="s">
        <v>134</v>
      </c>
      <c r="DW342" t="s">
        <v>134</v>
      </c>
      <c r="DX342" t="s">
        <v>134</v>
      </c>
      <c r="DY342" t="s">
        <v>134</v>
      </c>
      <c r="DZ342">
        <v>2</v>
      </c>
      <c r="EA342" t="s">
        <v>136</v>
      </c>
      <c r="EC342" s="5">
        <v>12.68</v>
      </c>
      <c r="ED342" s="5">
        <v>55</v>
      </c>
      <c r="EE342">
        <v>18774669757</v>
      </c>
      <c r="EF342" t="s">
        <v>148</v>
      </c>
      <c r="EG342" t="s">
        <v>7435</v>
      </c>
      <c r="EH342">
        <v>0</v>
      </c>
    </row>
    <row r="343" spans="1:138" ht="15" customHeight="1" x14ac:dyDescent="0.35">
      <c r="A343" t="s">
        <v>10799</v>
      </c>
      <c r="B343" t="s">
        <v>157</v>
      </c>
      <c r="C343" s="1">
        <v>44092.637386111113</v>
      </c>
      <c r="D343" s="1">
        <v>44120</v>
      </c>
      <c r="E343" t="s">
        <v>133</v>
      </c>
      <c r="F343" t="s">
        <v>134</v>
      </c>
      <c r="G343" t="s">
        <v>135</v>
      </c>
      <c r="H343" t="s">
        <v>136</v>
      </c>
      <c r="I343" t="s">
        <v>2865</v>
      </c>
      <c r="K343" t="s">
        <v>2866</v>
      </c>
      <c r="M343" t="s">
        <v>2867</v>
      </c>
      <c r="N343" t="s">
        <v>395</v>
      </c>
      <c r="O343" s="4">
        <v>92249</v>
      </c>
      <c r="P343" t="s">
        <v>140</v>
      </c>
      <c r="R343">
        <v>17603525212</v>
      </c>
      <c r="T343">
        <v>115115</v>
      </c>
      <c r="U343" t="s">
        <v>2868</v>
      </c>
      <c r="V343" t="s">
        <v>2869</v>
      </c>
      <c r="X343" t="s">
        <v>614</v>
      </c>
      <c r="Y343" t="s">
        <v>2866</v>
      </c>
      <c r="AA343" t="s">
        <v>2867</v>
      </c>
      <c r="AB343" t="s">
        <v>395</v>
      </c>
      <c r="AC343" s="4">
        <v>92249</v>
      </c>
      <c r="AD343" t="s">
        <v>140</v>
      </c>
      <c r="AF343">
        <v>17603525212</v>
      </c>
      <c r="AH343" t="s">
        <v>2870</v>
      </c>
      <c r="AZ343" t="s">
        <v>175</v>
      </c>
      <c r="BA343" t="s">
        <v>176</v>
      </c>
      <c r="BB343" t="s">
        <v>134</v>
      </c>
      <c r="BC343" t="s">
        <v>134</v>
      </c>
      <c r="BD343" t="s">
        <v>134</v>
      </c>
      <c r="BE343" t="s">
        <v>134</v>
      </c>
      <c r="BF343" t="s">
        <v>136</v>
      </c>
      <c r="BG343" t="s">
        <v>134</v>
      </c>
      <c r="BH343" t="s">
        <v>136</v>
      </c>
      <c r="BN343" t="s">
        <v>10800</v>
      </c>
      <c r="BO343" t="s">
        <v>3617</v>
      </c>
      <c r="BP343">
        <v>100</v>
      </c>
      <c r="BQ343">
        <v>100</v>
      </c>
      <c r="BR343">
        <v>100</v>
      </c>
      <c r="BS343" s="1">
        <v>44137</v>
      </c>
      <c r="BT343" s="1">
        <v>44346</v>
      </c>
      <c r="BU343" s="1">
        <v>44137</v>
      </c>
      <c r="BV343" s="1">
        <v>44346</v>
      </c>
      <c r="BW343" t="s">
        <v>136</v>
      </c>
      <c r="BX343">
        <v>35</v>
      </c>
      <c r="BY343">
        <v>0</v>
      </c>
      <c r="BZ343">
        <v>6</v>
      </c>
      <c r="CA343">
        <v>6</v>
      </c>
      <c r="CB343">
        <v>6</v>
      </c>
      <c r="CC343">
        <v>6</v>
      </c>
      <c r="CD343">
        <v>6</v>
      </c>
      <c r="CE343">
        <v>5</v>
      </c>
      <c r="CF343" t="str">
        <f>"6:00 AM"</f>
        <v>6:00 AM</v>
      </c>
      <c r="CG343" t="str">
        <f>"12:30 PM"</f>
        <v>12:30 PM</v>
      </c>
      <c r="CH343" s="5">
        <v>14.77</v>
      </c>
      <c r="CI343" t="s">
        <v>146</v>
      </c>
      <c r="CJ343">
        <v>0</v>
      </c>
      <c r="CK343" t="s">
        <v>10801</v>
      </c>
      <c r="CL343" t="s">
        <v>134</v>
      </c>
      <c r="CM343" t="s">
        <v>147</v>
      </c>
      <c r="CN343" t="s">
        <v>148</v>
      </c>
      <c r="CO343" t="s">
        <v>10802</v>
      </c>
      <c r="CP343" t="s">
        <v>149</v>
      </c>
      <c r="CQ343">
        <v>1</v>
      </c>
      <c r="CR343">
        <v>0</v>
      </c>
      <c r="CS343" t="s">
        <v>136</v>
      </c>
      <c r="CT343" t="s">
        <v>136</v>
      </c>
      <c r="CU343" t="s">
        <v>136</v>
      </c>
      <c r="CV343" t="s">
        <v>134</v>
      </c>
      <c r="CW343" t="s">
        <v>134</v>
      </c>
      <c r="CX343">
        <v>80</v>
      </c>
      <c r="CY343" t="s">
        <v>134</v>
      </c>
      <c r="CZ343" t="s">
        <v>136</v>
      </c>
      <c r="DA343" t="s">
        <v>134</v>
      </c>
      <c r="DB343" t="s">
        <v>134</v>
      </c>
      <c r="DC343" t="s">
        <v>134</v>
      </c>
      <c r="DD343" t="s">
        <v>136</v>
      </c>
      <c r="DF343" t="s">
        <v>3620</v>
      </c>
      <c r="DG343" t="s">
        <v>3621</v>
      </c>
      <c r="DH343" t="s">
        <v>3622</v>
      </c>
      <c r="DI343" t="s">
        <v>395</v>
      </c>
      <c r="DJ343" s="4">
        <v>93203</v>
      </c>
      <c r="DK343" t="s">
        <v>2108</v>
      </c>
      <c r="DL343" t="s">
        <v>134</v>
      </c>
      <c r="DM343">
        <v>750</v>
      </c>
      <c r="DN343" t="s">
        <v>3623</v>
      </c>
      <c r="DO343" t="s">
        <v>3624</v>
      </c>
      <c r="DP343" t="s">
        <v>395</v>
      </c>
      <c r="DQ343" t="str">
        <f>"93107"</f>
        <v>93107</v>
      </c>
      <c r="DR343" t="s">
        <v>3625</v>
      </c>
      <c r="DS343" t="s">
        <v>420</v>
      </c>
      <c r="DT343">
        <v>25</v>
      </c>
      <c r="DU343">
        <v>100</v>
      </c>
      <c r="DV343" t="s">
        <v>134</v>
      </c>
      <c r="DW343" t="s">
        <v>134</v>
      </c>
      <c r="DX343" t="s">
        <v>134</v>
      </c>
      <c r="DY343" t="s">
        <v>136</v>
      </c>
      <c r="DZ343">
        <v>1</v>
      </c>
      <c r="EA343" t="s">
        <v>134</v>
      </c>
      <c r="EB343" s="5">
        <v>12.68</v>
      </c>
      <c r="EC343" s="5">
        <v>12.68</v>
      </c>
      <c r="ED343" s="5">
        <v>55</v>
      </c>
      <c r="EE343">
        <v>17603525212</v>
      </c>
      <c r="EF343" t="s">
        <v>2870</v>
      </c>
      <c r="EG343" t="s">
        <v>148</v>
      </c>
      <c r="EH343">
        <v>3</v>
      </c>
    </row>
    <row r="344" spans="1:138" ht="15" customHeight="1" x14ac:dyDescent="0.35">
      <c r="A344" t="s">
        <v>24073</v>
      </c>
      <c r="B344" t="s">
        <v>361</v>
      </c>
      <c r="C344" s="1">
        <v>44082.656383796297</v>
      </c>
      <c r="D344" s="1">
        <v>44120</v>
      </c>
      <c r="E344" t="s">
        <v>1298</v>
      </c>
      <c r="F344" t="s">
        <v>136</v>
      </c>
      <c r="G344" t="s">
        <v>135</v>
      </c>
      <c r="H344" t="s">
        <v>136</v>
      </c>
      <c r="I344" t="s">
        <v>2713</v>
      </c>
      <c r="J344" t="s">
        <v>4962</v>
      </c>
      <c r="K344" t="s">
        <v>2715</v>
      </c>
      <c r="L344" t="s">
        <v>2716</v>
      </c>
      <c r="M344" t="s">
        <v>2717</v>
      </c>
      <c r="N344" t="s">
        <v>537</v>
      </c>
      <c r="O344" s="4">
        <v>28394</v>
      </c>
      <c r="P344" t="s">
        <v>140</v>
      </c>
      <c r="R344">
        <v>19102452969</v>
      </c>
      <c r="S344">
        <v>302</v>
      </c>
      <c r="T344">
        <v>813910</v>
      </c>
      <c r="U344" t="s">
        <v>2718</v>
      </c>
      <c r="V344" t="s">
        <v>2719</v>
      </c>
      <c r="W344" t="s">
        <v>2720</v>
      </c>
      <c r="X344" t="s">
        <v>2721</v>
      </c>
      <c r="Y344" t="s">
        <v>4964</v>
      </c>
      <c r="Z344" t="s">
        <v>2723</v>
      </c>
      <c r="AA344" t="s">
        <v>2717</v>
      </c>
      <c r="AB344" t="s">
        <v>537</v>
      </c>
      <c r="AC344" s="4">
        <v>28394</v>
      </c>
      <c r="AD344" t="s">
        <v>140</v>
      </c>
      <c r="AF344">
        <v>19102452969</v>
      </c>
      <c r="AG344">
        <v>302</v>
      </c>
      <c r="AH344" t="s">
        <v>2724</v>
      </c>
      <c r="AZ344" t="s">
        <v>175</v>
      </c>
      <c r="BA344" t="s">
        <v>176</v>
      </c>
      <c r="BB344" t="s">
        <v>136</v>
      </c>
      <c r="BC344" t="s">
        <v>136</v>
      </c>
      <c r="BD344" t="s">
        <v>148</v>
      </c>
      <c r="BE344" t="s">
        <v>136</v>
      </c>
      <c r="BF344" t="s">
        <v>136</v>
      </c>
      <c r="BG344" t="s">
        <v>134</v>
      </c>
      <c r="BH344" t="s">
        <v>136</v>
      </c>
      <c r="BN344" t="s">
        <v>24074</v>
      </c>
      <c r="BO344" t="s">
        <v>2725</v>
      </c>
      <c r="BP344">
        <v>10</v>
      </c>
      <c r="BQ344">
        <v>10</v>
      </c>
      <c r="BR344">
        <v>10</v>
      </c>
      <c r="BS344" s="1">
        <v>44148</v>
      </c>
      <c r="BT344" s="1">
        <v>44175</v>
      </c>
      <c r="BU344" s="1">
        <v>44148</v>
      </c>
      <c r="BV344" s="1">
        <v>44175</v>
      </c>
      <c r="BW344" t="s">
        <v>136</v>
      </c>
      <c r="BX344">
        <v>40</v>
      </c>
      <c r="BY344">
        <v>0</v>
      </c>
      <c r="BZ344">
        <v>7</v>
      </c>
      <c r="CA344">
        <v>7</v>
      </c>
      <c r="CB344">
        <v>7</v>
      </c>
      <c r="CC344">
        <v>7</v>
      </c>
      <c r="CD344">
        <v>7</v>
      </c>
      <c r="CE344">
        <v>5</v>
      </c>
      <c r="CF344" t="str">
        <f>"7:00 AM"</f>
        <v>7:00 AM</v>
      </c>
      <c r="CG344" t="str">
        <f>"3:00 PM"</f>
        <v>3:00 PM</v>
      </c>
      <c r="CH344" s="5">
        <v>12.67</v>
      </c>
      <c r="CI344" t="s">
        <v>146</v>
      </c>
      <c r="CL344" t="s">
        <v>136</v>
      </c>
      <c r="CM344" t="s">
        <v>147</v>
      </c>
      <c r="CN344" t="s">
        <v>148</v>
      </c>
      <c r="CO344" s="2" t="s">
        <v>6438</v>
      </c>
      <c r="CP344" t="s">
        <v>149</v>
      </c>
      <c r="CQ344">
        <v>1</v>
      </c>
      <c r="CR344">
        <v>0</v>
      </c>
      <c r="CS344" t="s">
        <v>136</v>
      </c>
      <c r="CT344" t="s">
        <v>136</v>
      </c>
      <c r="CU344" t="s">
        <v>136</v>
      </c>
      <c r="CV344" t="s">
        <v>134</v>
      </c>
      <c r="CW344" t="s">
        <v>134</v>
      </c>
      <c r="CX344">
        <v>100</v>
      </c>
      <c r="CY344" t="s">
        <v>134</v>
      </c>
      <c r="CZ344" t="s">
        <v>134</v>
      </c>
      <c r="DA344" t="s">
        <v>134</v>
      </c>
      <c r="DB344" t="s">
        <v>134</v>
      </c>
      <c r="DC344" t="s">
        <v>134</v>
      </c>
      <c r="DD344" t="s">
        <v>136</v>
      </c>
      <c r="DF344" s="2" t="s">
        <v>6439</v>
      </c>
      <c r="DG344" s="2" t="s">
        <v>4968</v>
      </c>
      <c r="DH344" t="s">
        <v>2717</v>
      </c>
      <c r="DI344" t="s">
        <v>537</v>
      </c>
      <c r="DJ344" s="4">
        <v>28394</v>
      </c>
      <c r="DK344" t="s">
        <v>2728</v>
      </c>
      <c r="DL344" t="s">
        <v>134</v>
      </c>
      <c r="DM344">
        <v>2</v>
      </c>
      <c r="DN344" t="s">
        <v>6440</v>
      </c>
      <c r="DO344" t="s">
        <v>2717</v>
      </c>
      <c r="DP344" t="s">
        <v>537</v>
      </c>
      <c r="DQ344" t="str">
        <f>"28394"</f>
        <v>28394</v>
      </c>
      <c r="DR344" t="s">
        <v>2728</v>
      </c>
      <c r="DS344" t="s">
        <v>4970</v>
      </c>
      <c r="DT344">
        <v>1</v>
      </c>
      <c r="DU344">
        <v>12</v>
      </c>
      <c r="DV344" t="s">
        <v>134</v>
      </c>
      <c r="DW344" t="s">
        <v>134</v>
      </c>
      <c r="DX344" t="s">
        <v>134</v>
      </c>
      <c r="DY344" t="s">
        <v>134</v>
      </c>
      <c r="DZ344">
        <v>2</v>
      </c>
      <c r="EA344" t="s">
        <v>134</v>
      </c>
      <c r="EB344" s="5">
        <v>12.68</v>
      </c>
      <c r="EC344" s="5">
        <v>12.68</v>
      </c>
      <c r="ED344" s="5">
        <v>55</v>
      </c>
      <c r="EE344">
        <v>12525270567</v>
      </c>
      <c r="EF344" t="s">
        <v>2724</v>
      </c>
      <c r="EG344" t="s">
        <v>148</v>
      </c>
      <c r="EH344">
        <v>0</v>
      </c>
    </row>
    <row r="345" spans="1:138" ht="15" customHeight="1" x14ac:dyDescent="0.35">
      <c r="A345" t="s">
        <v>3557</v>
      </c>
      <c r="B345" t="s">
        <v>157</v>
      </c>
      <c r="C345" s="1">
        <v>44090.815975115744</v>
      </c>
      <c r="D345" s="1">
        <v>44120</v>
      </c>
      <c r="E345" t="s">
        <v>133</v>
      </c>
      <c r="F345" t="s">
        <v>134</v>
      </c>
      <c r="G345" t="s">
        <v>135</v>
      </c>
      <c r="H345" t="s">
        <v>136</v>
      </c>
      <c r="I345" t="s">
        <v>3558</v>
      </c>
      <c r="K345" t="s">
        <v>3559</v>
      </c>
      <c r="L345" t="s">
        <v>3560</v>
      </c>
      <c r="M345" t="s">
        <v>1320</v>
      </c>
      <c r="N345" t="s">
        <v>395</v>
      </c>
      <c r="O345" s="4">
        <v>93901</v>
      </c>
      <c r="P345" t="s">
        <v>140</v>
      </c>
      <c r="R345">
        <v>18316763833</v>
      </c>
      <c r="T345">
        <v>115115</v>
      </c>
      <c r="U345" t="s">
        <v>3561</v>
      </c>
      <c r="V345" t="s">
        <v>3562</v>
      </c>
      <c r="X345" t="s">
        <v>990</v>
      </c>
      <c r="Y345" t="s">
        <v>3563</v>
      </c>
      <c r="Z345" t="s">
        <v>3560</v>
      </c>
      <c r="AA345" t="s">
        <v>1320</v>
      </c>
      <c r="AB345" t="s">
        <v>395</v>
      </c>
      <c r="AC345" s="4">
        <v>93901</v>
      </c>
      <c r="AD345" t="s">
        <v>140</v>
      </c>
      <c r="AF345">
        <v>18316763833</v>
      </c>
      <c r="AH345" t="s">
        <v>3564</v>
      </c>
      <c r="AI345" t="s">
        <v>226</v>
      </c>
      <c r="AJ345" t="s">
        <v>401</v>
      </c>
      <c r="AK345" t="s">
        <v>402</v>
      </c>
      <c r="AL345" t="s">
        <v>403</v>
      </c>
      <c r="AM345" t="s">
        <v>404</v>
      </c>
      <c r="AO345" t="s">
        <v>405</v>
      </c>
      <c r="AP345" t="s">
        <v>395</v>
      </c>
      <c r="AQ345" s="4">
        <v>92106</v>
      </c>
      <c r="AR345" t="s">
        <v>140</v>
      </c>
      <c r="AT345">
        <v>16192696164</v>
      </c>
      <c r="AV345" t="s">
        <v>406</v>
      </c>
      <c r="AW345" t="s">
        <v>407</v>
      </c>
      <c r="AX345" t="s">
        <v>395</v>
      </c>
      <c r="AY345" t="s">
        <v>408</v>
      </c>
      <c r="AZ345" t="s">
        <v>175</v>
      </c>
      <c r="BA345" t="s">
        <v>176</v>
      </c>
      <c r="BB345" t="s">
        <v>134</v>
      </c>
      <c r="BC345" t="s">
        <v>134</v>
      </c>
      <c r="BD345" t="s">
        <v>134</v>
      </c>
      <c r="BE345" t="s">
        <v>134</v>
      </c>
      <c r="BF345" t="s">
        <v>136</v>
      </c>
      <c r="BG345" t="s">
        <v>134</v>
      </c>
      <c r="BH345" t="s">
        <v>136</v>
      </c>
      <c r="BN345" t="s">
        <v>3565</v>
      </c>
      <c r="BO345" t="s">
        <v>1326</v>
      </c>
      <c r="BP345">
        <v>117</v>
      </c>
      <c r="BQ345">
        <v>117</v>
      </c>
      <c r="BR345">
        <v>117</v>
      </c>
      <c r="BS345" s="1">
        <v>44139</v>
      </c>
      <c r="BT345" s="1">
        <v>44289</v>
      </c>
      <c r="BU345" s="1">
        <v>44139</v>
      </c>
      <c r="BV345" s="1">
        <v>44289</v>
      </c>
      <c r="BW345" t="s">
        <v>136</v>
      </c>
      <c r="BX345">
        <v>35</v>
      </c>
      <c r="BY345">
        <v>0</v>
      </c>
      <c r="BZ345">
        <v>7</v>
      </c>
      <c r="CA345">
        <v>7</v>
      </c>
      <c r="CB345">
        <v>7</v>
      </c>
      <c r="CC345">
        <v>7</v>
      </c>
      <c r="CD345">
        <v>7</v>
      </c>
      <c r="CE345">
        <v>0</v>
      </c>
      <c r="CF345" t="str">
        <f>"5:00 AM"</f>
        <v>5:00 AM</v>
      </c>
      <c r="CG345" t="str">
        <f>"1:00 PM"</f>
        <v>1:00 PM</v>
      </c>
      <c r="CH345" s="5">
        <v>12.91</v>
      </c>
      <c r="CI345" t="s">
        <v>146</v>
      </c>
      <c r="CL345" t="s">
        <v>134</v>
      </c>
      <c r="CM345" t="s">
        <v>147</v>
      </c>
      <c r="CN345" t="s">
        <v>148</v>
      </c>
      <c r="CO345" t="s">
        <v>3566</v>
      </c>
      <c r="CP345" t="s">
        <v>149</v>
      </c>
      <c r="CQ345">
        <v>1</v>
      </c>
      <c r="CR345">
        <v>0</v>
      </c>
      <c r="CS345" t="s">
        <v>136</v>
      </c>
      <c r="CT345" t="s">
        <v>136</v>
      </c>
      <c r="CU345" t="s">
        <v>136</v>
      </c>
      <c r="CV345" t="s">
        <v>134</v>
      </c>
      <c r="CW345" t="s">
        <v>134</v>
      </c>
      <c r="CX345">
        <v>50</v>
      </c>
      <c r="CY345" t="s">
        <v>134</v>
      </c>
      <c r="CZ345" t="s">
        <v>134</v>
      </c>
      <c r="DA345" t="s">
        <v>134</v>
      </c>
      <c r="DB345" t="s">
        <v>134</v>
      </c>
      <c r="DC345" t="s">
        <v>134</v>
      </c>
      <c r="DD345" t="s">
        <v>136</v>
      </c>
      <c r="DF345" s="2" t="s">
        <v>3567</v>
      </c>
      <c r="DG345" t="s">
        <v>3568</v>
      </c>
      <c r="DH345" t="s">
        <v>3569</v>
      </c>
      <c r="DI345" t="s">
        <v>416</v>
      </c>
      <c r="DJ345" s="4">
        <v>85349</v>
      </c>
      <c r="DK345" t="s">
        <v>417</v>
      </c>
      <c r="DL345" t="s">
        <v>134</v>
      </c>
      <c r="DM345">
        <v>60</v>
      </c>
      <c r="DN345" t="s">
        <v>3570</v>
      </c>
      <c r="DO345" t="s">
        <v>415</v>
      </c>
      <c r="DP345" t="s">
        <v>416</v>
      </c>
      <c r="DQ345" t="str">
        <f>"85364"</f>
        <v>85364</v>
      </c>
      <c r="DR345" t="s">
        <v>417</v>
      </c>
      <c r="DS345" t="s">
        <v>296</v>
      </c>
      <c r="DT345">
        <v>6</v>
      </c>
      <c r="DU345">
        <v>32</v>
      </c>
      <c r="DV345" t="s">
        <v>134</v>
      </c>
      <c r="DW345" t="s">
        <v>134</v>
      </c>
      <c r="DX345" t="s">
        <v>134</v>
      </c>
      <c r="DY345" t="s">
        <v>134</v>
      </c>
      <c r="DZ345">
        <v>2</v>
      </c>
      <c r="EA345" t="s">
        <v>134</v>
      </c>
      <c r="EB345" s="5">
        <v>12.68</v>
      </c>
      <c r="EC345" s="5">
        <v>12.68</v>
      </c>
      <c r="ED345" s="5">
        <v>55</v>
      </c>
      <c r="EE345">
        <v>18316763833</v>
      </c>
      <c r="EF345" t="s">
        <v>3564</v>
      </c>
      <c r="EG345" t="s">
        <v>148</v>
      </c>
      <c r="EH345">
        <v>416</v>
      </c>
    </row>
    <row r="346" spans="1:138" ht="15" customHeight="1" x14ac:dyDescent="0.35">
      <c r="A346" t="s">
        <v>23675</v>
      </c>
      <c r="B346" t="s">
        <v>157</v>
      </c>
      <c r="C346" s="1">
        <v>44096.64328113426</v>
      </c>
      <c r="D346" s="1">
        <v>44120</v>
      </c>
      <c r="E346" t="s">
        <v>133</v>
      </c>
      <c r="F346" t="s">
        <v>134</v>
      </c>
      <c r="G346" t="s">
        <v>135</v>
      </c>
      <c r="H346" t="s">
        <v>136</v>
      </c>
      <c r="I346" t="s">
        <v>3200</v>
      </c>
      <c r="J346" t="s">
        <v>3201</v>
      </c>
      <c r="K346" t="s">
        <v>3202</v>
      </c>
      <c r="M346" t="s">
        <v>3203</v>
      </c>
      <c r="N346" t="s">
        <v>139</v>
      </c>
      <c r="O346" s="4">
        <v>33527</v>
      </c>
      <c r="P346" t="s">
        <v>140</v>
      </c>
      <c r="R346">
        <v>18134782993</v>
      </c>
      <c r="T346">
        <v>1151</v>
      </c>
      <c r="U346" t="s">
        <v>646</v>
      </c>
      <c r="V346" t="s">
        <v>3204</v>
      </c>
      <c r="W346" t="s">
        <v>3205</v>
      </c>
      <c r="X346" t="s">
        <v>3206</v>
      </c>
      <c r="Y346" t="s">
        <v>3202</v>
      </c>
      <c r="AA346" t="s">
        <v>3203</v>
      </c>
      <c r="AB346" t="s">
        <v>139</v>
      </c>
      <c r="AC346" s="4">
        <v>33527</v>
      </c>
      <c r="AD346" t="s">
        <v>140</v>
      </c>
      <c r="AF346">
        <v>18134782993</v>
      </c>
      <c r="AH346" t="s">
        <v>3207</v>
      </c>
      <c r="AZ346" t="s">
        <v>175</v>
      </c>
      <c r="BA346" t="s">
        <v>176</v>
      </c>
      <c r="BB346" t="s">
        <v>134</v>
      </c>
      <c r="BC346" t="s">
        <v>134</v>
      </c>
      <c r="BD346" t="s">
        <v>134</v>
      </c>
      <c r="BE346" t="s">
        <v>134</v>
      </c>
      <c r="BF346" t="s">
        <v>134</v>
      </c>
      <c r="BG346" t="s">
        <v>134</v>
      </c>
      <c r="BH346" t="s">
        <v>136</v>
      </c>
      <c r="BN346" t="s">
        <v>23676</v>
      </c>
      <c r="BO346" t="s">
        <v>179</v>
      </c>
      <c r="BP346">
        <v>250</v>
      </c>
      <c r="BQ346">
        <v>250</v>
      </c>
      <c r="BR346">
        <v>250</v>
      </c>
      <c r="BS346" s="1">
        <v>44156</v>
      </c>
      <c r="BT346" s="1">
        <v>44291</v>
      </c>
      <c r="BU346" s="1">
        <v>44156</v>
      </c>
      <c r="BV346" s="1">
        <v>44291</v>
      </c>
      <c r="BW346" t="s">
        <v>136</v>
      </c>
      <c r="BX346">
        <v>35</v>
      </c>
      <c r="BY346">
        <v>0</v>
      </c>
      <c r="BZ346">
        <v>6</v>
      </c>
      <c r="CA346">
        <v>6</v>
      </c>
      <c r="CB346">
        <v>6</v>
      </c>
      <c r="CC346">
        <v>6</v>
      </c>
      <c r="CD346">
        <v>6</v>
      </c>
      <c r="CE346">
        <v>5</v>
      </c>
      <c r="CF346" t="str">
        <f>"7:00 AM"</f>
        <v>7:00 AM</v>
      </c>
      <c r="CG346" t="str">
        <f>"3:00 PM"</f>
        <v>3:00 PM</v>
      </c>
      <c r="CH346" s="5">
        <v>11.71</v>
      </c>
      <c r="CI346" t="s">
        <v>146</v>
      </c>
      <c r="CJ346">
        <v>1.5</v>
      </c>
      <c r="CK346" t="s">
        <v>3209</v>
      </c>
      <c r="CL346" t="s">
        <v>134</v>
      </c>
      <c r="CM346" t="s">
        <v>147</v>
      </c>
      <c r="CN346" t="s">
        <v>148</v>
      </c>
      <c r="CO346" t="s">
        <v>3210</v>
      </c>
      <c r="CP346" t="s">
        <v>149</v>
      </c>
      <c r="CQ346">
        <v>3</v>
      </c>
      <c r="CR346">
        <v>0</v>
      </c>
      <c r="CS346" t="s">
        <v>136</v>
      </c>
      <c r="CT346" t="s">
        <v>136</v>
      </c>
      <c r="CU346" t="s">
        <v>136</v>
      </c>
      <c r="CV346" t="s">
        <v>136</v>
      </c>
      <c r="CW346" t="s">
        <v>134</v>
      </c>
      <c r="CX346">
        <v>60</v>
      </c>
      <c r="CY346" t="s">
        <v>134</v>
      </c>
      <c r="CZ346" t="s">
        <v>134</v>
      </c>
      <c r="DA346" t="s">
        <v>136</v>
      </c>
      <c r="DB346" t="s">
        <v>134</v>
      </c>
      <c r="DC346" t="s">
        <v>134</v>
      </c>
      <c r="DD346" t="s">
        <v>136</v>
      </c>
      <c r="DF346" t="s">
        <v>3211</v>
      </c>
      <c r="DG346" t="s">
        <v>3212</v>
      </c>
      <c r="DH346" t="s">
        <v>3203</v>
      </c>
      <c r="DI346" t="s">
        <v>139</v>
      </c>
      <c r="DJ346" s="4">
        <v>33527</v>
      </c>
      <c r="DK346" t="s">
        <v>1067</v>
      </c>
      <c r="DL346" t="s">
        <v>134</v>
      </c>
      <c r="DM346">
        <v>8</v>
      </c>
      <c r="DN346" t="s">
        <v>3213</v>
      </c>
      <c r="DO346" t="s">
        <v>3203</v>
      </c>
      <c r="DP346" t="s">
        <v>139</v>
      </c>
      <c r="DQ346" t="str">
        <f>"33527"</f>
        <v>33527</v>
      </c>
      <c r="DR346" t="s">
        <v>1067</v>
      </c>
      <c r="DS346" t="s">
        <v>3214</v>
      </c>
      <c r="DT346">
        <v>24</v>
      </c>
      <c r="DU346">
        <v>107</v>
      </c>
      <c r="DV346" t="s">
        <v>134</v>
      </c>
      <c r="DW346" t="s">
        <v>134</v>
      </c>
      <c r="DX346" t="s">
        <v>134</v>
      </c>
      <c r="DY346" t="s">
        <v>134</v>
      </c>
      <c r="DZ346">
        <v>6</v>
      </c>
      <c r="EA346" t="s">
        <v>136</v>
      </c>
      <c r="EC346" s="5">
        <v>12.68</v>
      </c>
      <c r="ED346" s="5">
        <v>55</v>
      </c>
      <c r="EE346">
        <v>8134782993</v>
      </c>
      <c r="EF346" t="s">
        <v>3207</v>
      </c>
      <c r="EG346" t="s">
        <v>524</v>
      </c>
      <c r="EH346">
        <v>5</v>
      </c>
    </row>
    <row r="347" spans="1:138" ht="15" customHeight="1" x14ac:dyDescent="0.35">
      <c r="A347" t="s">
        <v>13001</v>
      </c>
      <c r="B347" t="s">
        <v>132</v>
      </c>
      <c r="C347" s="1">
        <v>44083.815847800928</v>
      </c>
      <c r="D347" s="1">
        <v>44120</v>
      </c>
      <c r="E347" t="s">
        <v>133</v>
      </c>
      <c r="F347" t="s">
        <v>134</v>
      </c>
      <c r="G347" t="s">
        <v>135</v>
      </c>
      <c r="H347" t="s">
        <v>134</v>
      </c>
      <c r="I347" t="s">
        <v>13002</v>
      </c>
      <c r="K347" t="s">
        <v>13003</v>
      </c>
      <c r="M347" t="s">
        <v>11699</v>
      </c>
      <c r="N347" t="s">
        <v>277</v>
      </c>
      <c r="O347" s="4">
        <v>61068</v>
      </c>
      <c r="P347" t="s">
        <v>140</v>
      </c>
      <c r="R347">
        <v>15126443378</v>
      </c>
      <c r="T347">
        <v>115115</v>
      </c>
      <c r="U347" t="s">
        <v>7619</v>
      </c>
      <c r="V347" t="s">
        <v>13004</v>
      </c>
      <c r="X347" t="s">
        <v>684</v>
      </c>
      <c r="Y347" t="s">
        <v>13003</v>
      </c>
      <c r="AA347" t="s">
        <v>11699</v>
      </c>
      <c r="AB347" t="s">
        <v>277</v>
      </c>
      <c r="AC347" s="4">
        <v>61068</v>
      </c>
      <c r="AD347" t="s">
        <v>140</v>
      </c>
      <c r="AE347" t="s">
        <v>13005</v>
      </c>
      <c r="AF347">
        <v>15126443378</v>
      </c>
      <c r="AH347" t="s">
        <v>11700</v>
      </c>
      <c r="AI347" t="s">
        <v>226</v>
      </c>
      <c r="AJ347" t="s">
        <v>2758</v>
      </c>
      <c r="AK347" t="s">
        <v>2759</v>
      </c>
      <c r="AL347" t="s">
        <v>682</v>
      </c>
      <c r="AM347" t="s">
        <v>3458</v>
      </c>
      <c r="AN347" t="s">
        <v>148</v>
      </c>
      <c r="AO347" t="s">
        <v>2761</v>
      </c>
      <c r="AP347" t="s">
        <v>365</v>
      </c>
      <c r="AQ347" s="4">
        <v>50010</v>
      </c>
      <c r="AR347" t="s">
        <v>140</v>
      </c>
      <c r="AT347">
        <v>15152324444</v>
      </c>
      <c r="AU347">
        <v>0</v>
      </c>
      <c r="AV347" t="s">
        <v>3459</v>
      </c>
      <c r="AW347" t="s">
        <v>3460</v>
      </c>
      <c r="AX347" t="s">
        <v>365</v>
      </c>
      <c r="AY347" t="s">
        <v>693</v>
      </c>
      <c r="AZ347" t="s">
        <v>334</v>
      </c>
      <c r="BA347" t="s">
        <v>176</v>
      </c>
      <c r="BB347" t="s">
        <v>134</v>
      </c>
      <c r="BC347" t="s">
        <v>134</v>
      </c>
      <c r="BD347" t="s">
        <v>134</v>
      </c>
      <c r="BE347" t="s">
        <v>134</v>
      </c>
      <c r="BF347" t="s">
        <v>134</v>
      </c>
      <c r="BG347" t="s">
        <v>134</v>
      </c>
      <c r="BH347" t="s">
        <v>136</v>
      </c>
      <c r="BN347" t="s">
        <v>13006</v>
      </c>
      <c r="BO347" t="s">
        <v>13007</v>
      </c>
      <c r="BP347">
        <v>70</v>
      </c>
      <c r="BQ347">
        <v>70</v>
      </c>
      <c r="BS347" s="1">
        <v>44143</v>
      </c>
      <c r="BT347" s="1">
        <v>44189</v>
      </c>
      <c r="BU347" s="1">
        <v>44143</v>
      </c>
      <c r="BV347" s="1">
        <v>44189</v>
      </c>
      <c r="BW347" t="s">
        <v>136</v>
      </c>
      <c r="BX347">
        <v>45</v>
      </c>
      <c r="BY347">
        <v>0</v>
      </c>
      <c r="BZ347">
        <v>8</v>
      </c>
      <c r="CA347">
        <v>8</v>
      </c>
      <c r="CB347">
        <v>8</v>
      </c>
      <c r="CC347">
        <v>8</v>
      </c>
      <c r="CD347">
        <v>8</v>
      </c>
      <c r="CE347">
        <v>5</v>
      </c>
      <c r="CF347" t="str">
        <f>"7:00 AM"</f>
        <v>7:00 AM</v>
      </c>
      <c r="CG347" t="str">
        <f>"6:00 PM"</f>
        <v>6:00 PM</v>
      </c>
      <c r="CH347" s="5">
        <v>14.4</v>
      </c>
      <c r="CI347" t="s">
        <v>146</v>
      </c>
      <c r="CJ347">
        <v>0</v>
      </c>
      <c r="CK347" t="s">
        <v>2764</v>
      </c>
      <c r="CL347" t="s">
        <v>136</v>
      </c>
      <c r="CM347" t="s">
        <v>147</v>
      </c>
      <c r="CN347" t="s">
        <v>148</v>
      </c>
      <c r="CO347" s="2" t="s">
        <v>2765</v>
      </c>
      <c r="CP347" t="s">
        <v>149</v>
      </c>
      <c r="CQ347">
        <v>3</v>
      </c>
      <c r="CR347">
        <v>0</v>
      </c>
      <c r="CS347" t="s">
        <v>136</v>
      </c>
      <c r="CT347" t="s">
        <v>136</v>
      </c>
      <c r="CU347" t="s">
        <v>136</v>
      </c>
      <c r="CV347" t="s">
        <v>136</v>
      </c>
      <c r="CW347" t="s">
        <v>134</v>
      </c>
      <c r="CX347">
        <v>75</v>
      </c>
      <c r="CY347" t="s">
        <v>134</v>
      </c>
      <c r="CZ347" t="s">
        <v>134</v>
      </c>
      <c r="DA347" t="s">
        <v>134</v>
      </c>
      <c r="DB347" t="s">
        <v>134</v>
      </c>
      <c r="DC347" t="s">
        <v>134</v>
      </c>
      <c r="DD347" t="s">
        <v>136</v>
      </c>
      <c r="DF347" t="s">
        <v>13008</v>
      </c>
      <c r="DG347" t="s">
        <v>13009</v>
      </c>
      <c r="DH347" t="s">
        <v>6545</v>
      </c>
      <c r="DI347" t="s">
        <v>870</v>
      </c>
      <c r="DJ347" s="4">
        <v>55355</v>
      </c>
      <c r="DK347" t="s">
        <v>6546</v>
      </c>
      <c r="DL347" t="s">
        <v>134</v>
      </c>
      <c r="DM347">
        <v>2</v>
      </c>
      <c r="DN347" t="s">
        <v>13010</v>
      </c>
      <c r="DO347" t="s">
        <v>6548</v>
      </c>
      <c r="DP347" t="s">
        <v>870</v>
      </c>
      <c r="DQ347" t="str">
        <f>"56201"</f>
        <v>56201</v>
      </c>
      <c r="DR347" t="s">
        <v>6546</v>
      </c>
      <c r="DS347" t="s">
        <v>13011</v>
      </c>
      <c r="DT347">
        <v>1</v>
      </c>
      <c r="DU347">
        <v>8</v>
      </c>
      <c r="DV347" t="s">
        <v>134</v>
      </c>
      <c r="DW347" t="s">
        <v>134</v>
      </c>
      <c r="DX347" t="s">
        <v>134</v>
      </c>
      <c r="DY347" t="s">
        <v>134</v>
      </c>
      <c r="DZ347">
        <v>9</v>
      </c>
      <c r="EA347" t="s">
        <v>136</v>
      </c>
      <c r="EC347" s="5">
        <v>12.68</v>
      </c>
      <c r="ED347" s="5">
        <v>55</v>
      </c>
      <c r="EE347">
        <v>15126553378</v>
      </c>
      <c r="EF347" t="s">
        <v>13012</v>
      </c>
      <c r="EG347" t="s">
        <v>148</v>
      </c>
      <c r="EH347">
        <v>0</v>
      </c>
    </row>
    <row r="348" spans="1:138" ht="15" customHeight="1" x14ac:dyDescent="0.35">
      <c r="A348" t="s">
        <v>18422</v>
      </c>
      <c r="B348" t="s">
        <v>157</v>
      </c>
      <c r="C348" s="1">
        <v>44095.611230787035</v>
      </c>
      <c r="D348" s="1">
        <v>44120</v>
      </c>
      <c r="E348" t="s">
        <v>133</v>
      </c>
      <c r="F348" t="s">
        <v>134</v>
      </c>
      <c r="G348" t="s">
        <v>135</v>
      </c>
      <c r="H348" t="s">
        <v>136</v>
      </c>
      <c r="I348" t="s">
        <v>18423</v>
      </c>
      <c r="J348" t="s">
        <v>1249</v>
      </c>
      <c r="K348" t="s">
        <v>18424</v>
      </c>
      <c r="L348" t="s">
        <v>18425</v>
      </c>
      <c r="M348" t="s">
        <v>152</v>
      </c>
      <c r="N348" t="s">
        <v>139</v>
      </c>
      <c r="O348" s="4">
        <v>33852</v>
      </c>
      <c r="P348" t="s">
        <v>140</v>
      </c>
      <c r="Q348" t="s">
        <v>486</v>
      </c>
      <c r="R348">
        <v>18634410862</v>
      </c>
      <c r="T348">
        <v>11131</v>
      </c>
      <c r="U348" t="s">
        <v>11710</v>
      </c>
      <c r="V348" t="s">
        <v>6674</v>
      </c>
      <c r="X348" t="s">
        <v>429</v>
      </c>
      <c r="Y348" t="s">
        <v>18424</v>
      </c>
      <c r="Z348" t="s">
        <v>18425</v>
      </c>
      <c r="AA348" t="s">
        <v>152</v>
      </c>
      <c r="AB348" t="s">
        <v>139</v>
      </c>
      <c r="AC348" s="4">
        <v>33852</v>
      </c>
      <c r="AD348" t="s">
        <v>140</v>
      </c>
      <c r="AF348">
        <v>18634410862</v>
      </c>
      <c r="AH348" t="s">
        <v>2325</v>
      </c>
      <c r="AI348" t="s">
        <v>168</v>
      </c>
      <c r="AJ348" t="s">
        <v>4942</v>
      </c>
      <c r="AK348" t="s">
        <v>4943</v>
      </c>
      <c r="AM348" t="s">
        <v>4944</v>
      </c>
      <c r="AO348" t="s">
        <v>152</v>
      </c>
      <c r="AP348" t="s">
        <v>139</v>
      </c>
      <c r="AQ348" s="4">
        <v>33852</v>
      </c>
      <c r="AR348" t="s">
        <v>140</v>
      </c>
      <c r="AS348" t="s">
        <v>4945</v>
      </c>
      <c r="AT348">
        <v>18634655550</v>
      </c>
      <c r="AV348" t="s">
        <v>4946</v>
      </c>
      <c r="AW348" t="s">
        <v>2330</v>
      </c>
      <c r="AZ348" t="s">
        <v>175</v>
      </c>
      <c r="BA348" t="s">
        <v>176</v>
      </c>
      <c r="BB348" t="s">
        <v>134</v>
      </c>
      <c r="BC348" t="s">
        <v>134</v>
      </c>
      <c r="BD348" t="s">
        <v>134</v>
      </c>
      <c r="BE348" t="s">
        <v>134</v>
      </c>
      <c r="BF348" t="s">
        <v>136</v>
      </c>
      <c r="BG348" t="s">
        <v>134</v>
      </c>
      <c r="BH348" t="s">
        <v>136</v>
      </c>
      <c r="BN348" t="s">
        <v>18426</v>
      </c>
      <c r="BO348" t="s">
        <v>176</v>
      </c>
      <c r="BP348">
        <v>97</v>
      </c>
      <c r="BQ348">
        <v>97</v>
      </c>
      <c r="BR348">
        <v>97</v>
      </c>
      <c r="BS348" s="1">
        <v>44158</v>
      </c>
      <c r="BT348" s="1">
        <v>44339</v>
      </c>
      <c r="BU348" s="1">
        <v>44158</v>
      </c>
      <c r="BV348" s="1">
        <v>44339</v>
      </c>
      <c r="BW348" t="s">
        <v>136</v>
      </c>
      <c r="BX348">
        <v>36</v>
      </c>
      <c r="BY348">
        <v>0</v>
      </c>
      <c r="BZ348">
        <v>6</v>
      </c>
      <c r="CA348">
        <v>6</v>
      </c>
      <c r="CB348">
        <v>6</v>
      </c>
      <c r="CC348">
        <v>6</v>
      </c>
      <c r="CD348">
        <v>6</v>
      </c>
      <c r="CE348">
        <v>6</v>
      </c>
      <c r="CF348" t="str">
        <f>"7:30 AM"</f>
        <v>7:30 AM</v>
      </c>
      <c r="CG348" t="str">
        <f>"1:30 PM"</f>
        <v>1:30 PM</v>
      </c>
      <c r="CH348" s="5">
        <v>11.71</v>
      </c>
      <c r="CI348" t="s">
        <v>146</v>
      </c>
      <c r="CJ348">
        <v>0.9</v>
      </c>
      <c r="CK348" t="s">
        <v>18427</v>
      </c>
      <c r="CL348" t="s">
        <v>134</v>
      </c>
      <c r="CM348" t="s">
        <v>147</v>
      </c>
      <c r="CN348" t="s">
        <v>148</v>
      </c>
      <c r="CO348" t="s">
        <v>2333</v>
      </c>
      <c r="CP348" t="s">
        <v>149</v>
      </c>
      <c r="CQ348">
        <v>1</v>
      </c>
      <c r="CR348">
        <v>0</v>
      </c>
      <c r="CS348" t="s">
        <v>136</v>
      </c>
      <c r="CT348" t="s">
        <v>136</v>
      </c>
      <c r="CU348" t="s">
        <v>136</v>
      </c>
      <c r="CV348" t="s">
        <v>136</v>
      </c>
      <c r="CW348" t="s">
        <v>134</v>
      </c>
      <c r="CX348">
        <v>100</v>
      </c>
      <c r="CY348" t="s">
        <v>134</v>
      </c>
      <c r="CZ348" t="s">
        <v>134</v>
      </c>
      <c r="DA348" t="s">
        <v>134</v>
      </c>
      <c r="DB348" t="s">
        <v>134</v>
      </c>
      <c r="DC348" t="s">
        <v>134</v>
      </c>
      <c r="DD348" t="s">
        <v>136</v>
      </c>
      <c r="DF348" t="s">
        <v>2334</v>
      </c>
      <c r="DG348" t="s">
        <v>18428</v>
      </c>
      <c r="DH348" t="s">
        <v>520</v>
      </c>
      <c r="DI348" t="s">
        <v>139</v>
      </c>
      <c r="DJ348" s="4">
        <v>34266</v>
      </c>
      <c r="DK348" t="s">
        <v>521</v>
      </c>
      <c r="DL348" t="s">
        <v>134</v>
      </c>
      <c r="DM348">
        <v>66</v>
      </c>
      <c r="DN348" t="s">
        <v>18429</v>
      </c>
      <c r="DO348" t="s">
        <v>152</v>
      </c>
      <c r="DP348" t="s">
        <v>139</v>
      </c>
      <c r="DQ348" t="str">
        <f>"33852"</f>
        <v>33852</v>
      </c>
      <c r="DR348" t="s">
        <v>153</v>
      </c>
      <c r="DS348" t="s">
        <v>497</v>
      </c>
      <c r="DT348">
        <v>1</v>
      </c>
      <c r="DU348">
        <v>8</v>
      </c>
      <c r="DV348" t="s">
        <v>134</v>
      </c>
      <c r="DW348" t="s">
        <v>134</v>
      </c>
      <c r="DX348" t="s">
        <v>134</v>
      </c>
      <c r="DY348" t="s">
        <v>134</v>
      </c>
      <c r="DZ348">
        <v>11</v>
      </c>
      <c r="EA348" t="s">
        <v>136</v>
      </c>
      <c r="EC348" s="5">
        <v>12.68</v>
      </c>
      <c r="ED348" s="5">
        <v>55</v>
      </c>
      <c r="EE348">
        <v>18634410862</v>
      </c>
      <c r="EF348" t="s">
        <v>18430</v>
      </c>
      <c r="EG348" t="s">
        <v>148</v>
      </c>
      <c r="EH348">
        <v>1</v>
      </c>
    </row>
    <row r="349" spans="1:138" ht="15" customHeight="1" x14ac:dyDescent="0.35">
      <c r="A349" t="s">
        <v>16518</v>
      </c>
      <c r="B349" t="s">
        <v>157</v>
      </c>
      <c r="C349" s="1">
        <v>44091.624954166669</v>
      </c>
      <c r="D349" s="1">
        <v>44120</v>
      </c>
      <c r="E349" t="s">
        <v>133</v>
      </c>
      <c r="F349" t="s">
        <v>134</v>
      </c>
      <c r="G349" t="s">
        <v>135</v>
      </c>
      <c r="H349" t="s">
        <v>136</v>
      </c>
      <c r="I349" t="s">
        <v>16519</v>
      </c>
      <c r="K349" t="s">
        <v>16520</v>
      </c>
      <c r="L349" t="s">
        <v>16521</v>
      </c>
      <c r="M349" t="s">
        <v>12475</v>
      </c>
      <c r="N349" t="s">
        <v>139</v>
      </c>
      <c r="O349" s="4">
        <v>33841</v>
      </c>
      <c r="P349" t="s">
        <v>140</v>
      </c>
      <c r="R349">
        <v>18637811024</v>
      </c>
      <c r="T349">
        <v>115115</v>
      </c>
      <c r="U349" t="s">
        <v>6611</v>
      </c>
      <c r="V349" t="s">
        <v>16522</v>
      </c>
      <c r="X349" t="s">
        <v>429</v>
      </c>
      <c r="Y349" t="s">
        <v>16523</v>
      </c>
      <c r="Z349" t="s">
        <v>16524</v>
      </c>
      <c r="AA349" t="s">
        <v>12475</v>
      </c>
      <c r="AB349" t="s">
        <v>139</v>
      </c>
      <c r="AC349" s="4">
        <v>33841</v>
      </c>
      <c r="AD349" t="s">
        <v>140</v>
      </c>
      <c r="AF349">
        <v>18637811024</v>
      </c>
      <c r="AH349" t="s">
        <v>2325</v>
      </c>
      <c r="AI349" t="s">
        <v>168</v>
      </c>
      <c r="AJ349" t="s">
        <v>4942</v>
      </c>
      <c r="AK349" t="s">
        <v>4943</v>
      </c>
      <c r="AM349" t="s">
        <v>4944</v>
      </c>
      <c r="AO349" t="s">
        <v>152</v>
      </c>
      <c r="AP349" t="s">
        <v>139</v>
      </c>
      <c r="AQ349" s="4">
        <v>33852</v>
      </c>
      <c r="AR349" t="s">
        <v>140</v>
      </c>
      <c r="AS349" t="s">
        <v>4945</v>
      </c>
      <c r="AT349">
        <v>18634655550</v>
      </c>
      <c r="AV349" t="s">
        <v>4946</v>
      </c>
      <c r="AW349" t="s">
        <v>2330</v>
      </c>
      <c r="AZ349" t="s">
        <v>175</v>
      </c>
      <c r="BA349" t="s">
        <v>176</v>
      </c>
      <c r="BB349" t="s">
        <v>134</v>
      </c>
      <c r="BC349" t="s">
        <v>134</v>
      </c>
      <c r="BD349" t="s">
        <v>134</v>
      </c>
      <c r="BE349" t="s">
        <v>134</v>
      </c>
      <c r="BF349" t="s">
        <v>136</v>
      </c>
      <c r="BG349" t="s">
        <v>134</v>
      </c>
      <c r="BH349" t="s">
        <v>136</v>
      </c>
      <c r="BN349" t="s">
        <v>16525</v>
      </c>
      <c r="BO349" t="s">
        <v>176</v>
      </c>
      <c r="BP349">
        <v>84</v>
      </c>
      <c r="BQ349">
        <v>84</v>
      </c>
      <c r="BR349">
        <v>84</v>
      </c>
      <c r="BS349" s="1">
        <v>44158</v>
      </c>
      <c r="BT349" s="1">
        <v>44354</v>
      </c>
      <c r="BU349" s="1">
        <v>44158</v>
      </c>
      <c r="BV349" s="1">
        <v>44354</v>
      </c>
      <c r="BW349" t="s">
        <v>136</v>
      </c>
      <c r="BX349">
        <v>36</v>
      </c>
      <c r="BY349">
        <v>0</v>
      </c>
      <c r="BZ349">
        <v>6</v>
      </c>
      <c r="CA349">
        <v>6</v>
      </c>
      <c r="CB349">
        <v>6</v>
      </c>
      <c r="CC349">
        <v>6</v>
      </c>
      <c r="CD349">
        <v>6</v>
      </c>
      <c r="CE349">
        <v>6</v>
      </c>
      <c r="CF349" t="str">
        <f>"7:30 AM"</f>
        <v>7:30 AM</v>
      </c>
      <c r="CG349" t="str">
        <f>"1:30 PM"</f>
        <v>1:30 PM</v>
      </c>
      <c r="CH349" s="5">
        <v>11.71</v>
      </c>
      <c r="CI349" t="s">
        <v>146</v>
      </c>
      <c r="CJ349">
        <v>0.9</v>
      </c>
      <c r="CK349" t="s">
        <v>2332</v>
      </c>
      <c r="CL349" t="s">
        <v>134</v>
      </c>
      <c r="CM349" t="s">
        <v>147</v>
      </c>
      <c r="CN349" t="s">
        <v>148</v>
      </c>
      <c r="CO349" t="s">
        <v>2333</v>
      </c>
      <c r="CP349" t="s">
        <v>149</v>
      </c>
      <c r="CQ349">
        <v>1</v>
      </c>
      <c r="CR349">
        <v>0</v>
      </c>
      <c r="CS349" t="s">
        <v>136</v>
      </c>
      <c r="CT349" t="s">
        <v>136</v>
      </c>
      <c r="CU349" t="s">
        <v>136</v>
      </c>
      <c r="CV349" t="s">
        <v>136</v>
      </c>
      <c r="CW349" t="s">
        <v>134</v>
      </c>
      <c r="CX349">
        <v>100</v>
      </c>
      <c r="CY349" t="s">
        <v>134</v>
      </c>
      <c r="CZ349" t="s">
        <v>134</v>
      </c>
      <c r="DA349" t="s">
        <v>134</v>
      </c>
      <c r="DB349" t="s">
        <v>134</v>
      </c>
      <c r="DC349" t="s">
        <v>134</v>
      </c>
      <c r="DD349" t="s">
        <v>136</v>
      </c>
      <c r="DF349" t="s">
        <v>2334</v>
      </c>
      <c r="DG349" t="s">
        <v>16526</v>
      </c>
      <c r="DH349" t="s">
        <v>10420</v>
      </c>
      <c r="DI349" t="s">
        <v>139</v>
      </c>
      <c r="DJ349" s="4">
        <v>33827</v>
      </c>
      <c r="DK349" t="s">
        <v>1447</v>
      </c>
      <c r="DL349" t="s">
        <v>134</v>
      </c>
      <c r="DM349">
        <v>14</v>
      </c>
      <c r="DN349" t="s">
        <v>16527</v>
      </c>
      <c r="DO349" t="s">
        <v>12475</v>
      </c>
      <c r="DP349" t="s">
        <v>139</v>
      </c>
      <c r="DQ349" t="str">
        <f>"33841"</f>
        <v>33841</v>
      </c>
      <c r="DR349" t="s">
        <v>1447</v>
      </c>
      <c r="DS349" t="s">
        <v>16528</v>
      </c>
      <c r="DT349">
        <v>3</v>
      </c>
      <c r="DU349">
        <v>17</v>
      </c>
      <c r="DV349" t="s">
        <v>134</v>
      </c>
      <c r="DW349" t="s">
        <v>134</v>
      </c>
      <c r="DX349" t="s">
        <v>134</v>
      </c>
      <c r="DY349" t="s">
        <v>134</v>
      </c>
      <c r="DZ349">
        <v>4</v>
      </c>
      <c r="EA349" t="s">
        <v>136</v>
      </c>
      <c r="EC349" s="5">
        <v>12.68</v>
      </c>
      <c r="ED349" s="5">
        <v>55</v>
      </c>
      <c r="EE349">
        <v>18637811024</v>
      </c>
      <c r="EF349" t="s">
        <v>16529</v>
      </c>
      <c r="EG349" t="s">
        <v>148</v>
      </c>
      <c r="EH349">
        <v>1</v>
      </c>
    </row>
    <row r="350" spans="1:138" ht="15" customHeight="1" x14ac:dyDescent="0.35">
      <c r="A350" t="s">
        <v>26434</v>
      </c>
      <c r="B350" t="s">
        <v>157</v>
      </c>
      <c r="C350" s="1">
        <v>44102.64754189815</v>
      </c>
      <c r="D350" s="1">
        <v>44120</v>
      </c>
      <c r="E350" t="s">
        <v>133</v>
      </c>
      <c r="F350" t="s">
        <v>134</v>
      </c>
      <c r="G350" t="s">
        <v>135</v>
      </c>
      <c r="H350" t="s">
        <v>136</v>
      </c>
      <c r="I350" t="s">
        <v>3655</v>
      </c>
      <c r="K350" t="s">
        <v>3656</v>
      </c>
      <c r="M350" t="s">
        <v>1320</v>
      </c>
      <c r="N350" t="s">
        <v>395</v>
      </c>
      <c r="O350" s="4">
        <v>93907</v>
      </c>
      <c r="P350" t="s">
        <v>140</v>
      </c>
      <c r="R350">
        <v>18312723523</v>
      </c>
      <c r="T350">
        <v>115115</v>
      </c>
      <c r="U350" t="s">
        <v>3658</v>
      </c>
      <c r="V350" t="s">
        <v>163</v>
      </c>
      <c r="X350" t="s">
        <v>164</v>
      </c>
      <c r="Y350" t="s">
        <v>3656</v>
      </c>
      <c r="AA350" t="s">
        <v>1320</v>
      </c>
      <c r="AB350" t="s">
        <v>395</v>
      </c>
      <c r="AC350" s="4">
        <v>93907</v>
      </c>
      <c r="AD350" t="s">
        <v>140</v>
      </c>
      <c r="AF350">
        <v>18312723523</v>
      </c>
      <c r="AH350" t="s">
        <v>897</v>
      </c>
      <c r="AI350" t="s">
        <v>168</v>
      </c>
      <c r="AJ350" t="s">
        <v>621</v>
      </c>
      <c r="AK350" t="s">
        <v>898</v>
      </c>
      <c r="AL350" t="s">
        <v>899</v>
      </c>
      <c r="AM350" t="s">
        <v>900</v>
      </c>
      <c r="AO350" t="s">
        <v>901</v>
      </c>
      <c r="AP350" t="s">
        <v>374</v>
      </c>
      <c r="AQ350" s="4">
        <v>78260</v>
      </c>
      <c r="AR350" t="s">
        <v>140</v>
      </c>
      <c r="AT350">
        <v>12104820641</v>
      </c>
      <c r="AV350" t="s">
        <v>902</v>
      </c>
      <c r="AW350" t="s">
        <v>903</v>
      </c>
      <c r="AZ350" t="s">
        <v>175</v>
      </c>
      <c r="BA350" t="s">
        <v>176</v>
      </c>
      <c r="BB350" t="s">
        <v>134</v>
      </c>
      <c r="BC350" t="s">
        <v>134</v>
      </c>
      <c r="BD350" t="s">
        <v>134</v>
      </c>
      <c r="BE350" t="s">
        <v>134</v>
      </c>
      <c r="BF350" t="s">
        <v>136</v>
      </c>
      <c r="BG350" t="s">
        <v>134</v>
      </c>
      <c r="BH350" t="s">
        <v>136</v>
      </c>
      <c r="BN350" t="s">
        <v>26435</v>
      </c>
      <c r="BO350" t="s">
        <v>905</v>
      </c>
      <c r="BP350">
        <v>80</v>
      </c>
      <c r="BQ350">
        <v>80</v>
      </c>
      <c r="BR350">
        <v>80</v>
      </c>
      <c r="BS350" s="1">
        <v>44151</v>
      </c>
      <c r="BT350" s="1">
        <v>44324</v>
      </c>
      <c r="BU350" s="1">
        <v>44151</v>
      </c>
      <c r="BV350" s="1">
        <v>44324</v>
      </c>
      <c r="BW350" t="s">
        <v>136</v>
      </c>
      <c r="BX350">
        <v>40</v>
      </c>
      <c r="BY350">
        <v>0</v>
      </c>
      <c r="BZ350">
        <v>7</v>
      </c>
      <c r="CA350">
        <v>7</v>
      </c>
      <c r="CB350">
        <v>7</v>
      </c>
      <c r="CC350">
        <v>7</v>
      </c>
      <c r="CD350">
        <v>7</v>
      </c>
      <c r="CE350">
        <v>5</v>
      </c>
      <c r="CF350" t="str">
        <f>"7:00 AM"</f>
        <v>7:00 AM</v>
      </c>
      <c r="CG350" t="str">
        <f>"6:00 PM"</f>
        <v>6:00 PM</v>
      </c>
      <c r="CH350" s="5">
        <v>14.77</v>
      </c>
      <c r="CI350" t="s">
        <v>146</v>
      </c>
      <c r="CL350" t="s">
        <v>134</v>
      </c>
      <c r="CM350" t="s">
        <v>147</v>
      </c>
      <c r="CN350" t="s">
        <v>148</v>
      </c>
      <c r="CO350" t="s">
        <v>26436</v>
      </c>
      <c r="CP350" t="s">
        <v>149</v>
      </c>
      <c r="CQ350">
        <v>0</v>
      </c>
      <c r="CR350">
        <v>0</v>
      </c>
      <c r="CS350" t="s">
        <v>136</v>
      </c>
      <c r="CT350" t="s">
        <v>136</v>
      </c>
      <c r="CU350" t="s">
        <v>136</v>
      </c>
      <c r="CV350" t="s">
        <v>136</v>
      </c>
      <c r="CW350" t="s">
        <v>134</v>
      </c>
      <c r="CX350">
        <v>50</v>
      </c>
      <c r="CY350" t="s">
        <v>134</v>
      </c>
      <c r="CZ350" t="s">
        <v>134</v>
      </c>
      <c r="DA350" t="s">
        <v>134</v>
      </c>
      <c r="DB350" t="s">
        <v>134</v>
      </c>
      <c r="DC350" t="s">
        <v>134</v>
      </c>
      <c r="DD350" t="s">
        <v>136</v>
      </c>
      <c r="DF350" t="s">
        <v>26437</v>
      </c>
      <c r="DG350" t="s">
        <v>26438</v>
      </c>
      <c r="DH350" t="s">
        <v>19454</v>
      </c>
      <c r="DI350" t="s">
        <v>395</v>
      </c>
      <c r="DJ350" s="4">
        <v>92227</v>
      </c>
      <c r="DK350" t="s">
        <v>10585</v>
      </c>
      <c r="DL350" t="s">
        <v>134</v>
      </c>
      <c r="DM350">
        <v>26</v>
      </c>
      <c r="DN350" t="s">
        <v>26439</v>
      </c>
      <c r="DO350" t="s">
        <v>19454</v>
      </c>
      <c r="DP350" t="s">
        <v>395</v>
      </c>
      <c r="DQ350" t="str">
        <f>"92227"</f>
        <v>92227</v>
      </c>
      <c r="DR350" t="s">
        <v>10585</v>
      </c>
      <c r="DS350" t="s">
        <v>3080</v>
      </c>
      <c r="DT350">
        <v>21</v>
      </c>
      <c r="DU350">
        <v>84</v>
      </c>
      <c r="DV350" t="s">
        <v>134</v>
      </c>
      <c r="DW350" t="s">
        <v>134</v>
      </c>
      <c r="DX350" t="s">
        <v>134</v>
      </c>
      <c r="DY350" t="s">
        <v>136</v>
      </c>
      <c r="DZ350">
        <v>1</v>
      </c>
      <c r="EA350" t="s">
        <v>134</v>
      </c>
      <c r="EB350" s="5">
        <v>12.68</v>
      </c>
      <c r="EC350" s="5">
        <v>12.68</v>
      </c>
      <c r="ED350" s="5">
        <v>55</v>
      </c>
      <c r="EE350">
        <v>18312290682</v>
      </c>
      <c r="EF350" t="s">
        <v>8176</v>
      </c>
      <c r="EG350" t="s">
        <v>148</v>
      </c>
      <c r="EH350">
        <v>2</v>
      </c>
    </row>
    <row r="351" spans="1:138" ht="15" customHeight="1" x14ac:dyDescent="0.35">
      <c r="A351" t="s">
        <v>21476</v>
      </c>
      <c r="B351" t="s">
        <v>157</v>
      </c>
      <c r="C351" s="1">
        <v>44092.555852662037</v>
      </c>
      <c r="D351" s="1">
        <v>44120</v>
      </c>
      <c r="E351" t="s">
        <v>133</v>
      </c>
      <c r="F351" t="s">
        <v>134</v>
      </c>
      <c r="G351" t="s">
        <v>135</v>
      </c>
      <c r="H351" t="s">
        <v>136</v>
      </c>
      <c r="I351" t="s">
        <v>21477</v>
      </c>
      <c r="K351" t="s">
        <v>21478</v>
      </c>
      <c r="M351" t="s">
        <v>4279</v>
      </c>
      <c r="N351" t="s">
        <v>161</v>
      </c>
      <c r="O351" s="4">
        <v>30436</v>
      </c>
      <c r="P351" t="s">
        <v>140</v>
      </c>
      <c r="R351">
        <v>13862663288</v>
      </c>
      <c r="T351">
        <v>115115</v>
      </c>
      <c r="U351" t="s">
        <v>621</v>
      </c>
      <c r="V351" t="s">
        <v>1148</v>
      </c>
      <c r="X351" t="s">
        <v>164</v>
      </c>
      <c r="Y351" t="s">
        <v>21479</v>
      </c>
      <c r="AA351" t="s">
        <v>4279</v>
      </c>
      <c r="AB351" t="s">
        <v>161</v>
      </c>
      <c r="AC351" s="4">
        <v>30436</v>
      </c>
      <c r="AD351" t="s">
        <v>140</v>
      </c>
      <c r="AF351">
        <v>13862663288</v>
      </c>
      <c r="AH351" t="s">
        <v>21480</v>
      </c>
      <c r="AI351" t="s">
        <v>226</v>
      </c>
      <c r="AJ351" t="s">
        <v>481</v>
      </c>
      <c r="AK351" t="s">
        <v>482</v>
      </c>
      <c r="AL351" t="s">
        <v>483</v>
      </c>
      <c r="AM351" t="s">
        <v>484</v>
      </c>
      <c r="AO351" t="s">
        <v>485</v>
      </c>
      <c r="AP351" t="s">
        <v>139</v>
      </c>
      <c r="AQ351" s="4">
        <v>33825</v>
      </c>
      <c r="AR351" t="s">
        <v>140</v>
      </c>
      <c r="AT351">
        <v>18632019211</v>
      </c>
      <c r="AV351" t="s">
        <v>8733</v>
      </c>
      <c r="AW351" t="s">
        <v>488</v>
      </c>
      <c r="AX351" t="s">
        <v>139</v>
      </c>
      <c r="AY351" t="s">
        <v>489</v>
      </c>
      <c r="AZ351" t="s">
        <v>175</v>
      </c>
      <c r="BA351" t="s">
        <v>176</v>
      </c>
      <c r="BB351" t="s">
        <v>134</v>
      </c>
      <c r="BC351" t="s">
        <v>134</v>
      </c>
      <c r="BD351" t="s">
        <v>134</v>
      </c>
      <c r="BE351" t="s">
        <v>134</v>
      </c>
      <c r="BF351" t="s">
        <v>136</v>
      </c>
      <c r="BG351" t="s">
        <v>134</v>
      </c>
      <c r="BH351" t="s">
        <v>136</v>
      </c>
      <c r="BI351" t="s">
        <v>148</v>
      </c>
      <c r="BJ351" t="s">
        <v>148</v>
      </c>
      <c r="BK351" t="s">
        <v>148</v>
      </c>
      <c r="BN351" t="s">
        <v>21481</v>
      </c>
      <c r="BO351" t="s">
        <v>176</v>
      </c>
      <c r="BP351">
        <v>102</v>
      </c>
      <c r="BQ351">
        <v>102</v>
      </c>
      <c r="BR351">
        <v>102</v>
      </c>
      <c r="BS351" s="1">
        <v>44150</v>
      </c>
      <c r="BT351" s="1">
        <v>44211</v>
      </c>
      <c r="BU351" s="1">
        <v>44150</v>
      </c>
      <c r="BV351" s="1">
        <v>44211</v>
      </c>
      <c r="BW351" t="s">
        <v>136</v>
      </c>
      <c r="BX351">
        <v>48</v>
      </c>
      <c r="BY351">
        <v>0</v>
      </c>
      <c r="BZ351">
        <v>8</v>
      </c>
      <c r="CA351">
        <v>8</v>
      </c>
      <c r="CB351">
        <v>8</v>
      </c>
      <c r="CC351">
        <v>8</v>
      </c>
      <c r="CD351">
        <v>8</v>
      </c>
      <c r="CE351">
        <v>8</v>
      </c>
      <c r="CF351" t="str">
        <f>"7:00 AM"</f>
        <v>7:00 AM</v>
      </c>
      <c r="CG351" t="str">
        <f>"5:00 PM"</f>
        <v>5:00 PM</v>
      </c>
      <c r="CH351" s="5">
        <v>11.71</v>
      </c>
      <c r="CI351" t="s">
        <v>146</v>
      </c>
      <c r="CL351" t="s">
        <v>134</v>
      </c>
      <c r="CM351" t="s">
        <v>147</v>
      </c>
      <c r="CN351" t="s">
        <v>148</v>
      </c>
      <c r="CO351" t="s">
        <v>492</v>
      </c>
      <c r="CP351" t="s">
        <v>149</v>
      </c>
      <c r="CQ351">
        <v>0</v>
      </c>
      <c r="CR351">
        <v>0</v>
      </c>
      <c r="CS351" t="s">
        <v>136</v>
      </c>
      <c r="CT351" t="s">
        <v>136</v>
      </c>
      <c r="CU351" t="s">
        <v>136</v>
      </c>
      <c r="CV351" t="s">
        <v>136</v>
      </c>
      <c r="CW351" t="s">
        <v>136</v>
      </c>
      <c r="CY351" t="s">
        <v>134</v>
      </c>
      <c r="CZ351" t="s">
        <v>134</v>
      </c>
      <c r="DA351" t="s">
        <v>134</v>
      </c>
      <c r="DB351" t="s">
        <v>134</v>
      </c>
      <c r="DC351" t="s">
        <v>134</v>
      </c>
      <c r="DD351" t="s">
        <v>136</v>
      </c>
      <c r="DF351" t="s">
        <v>967</v>
      </c>
      <c r="DG351" t="s">
        <v>21482</v>
      </c>
      <c r="DH351" t="s">
        <v>21483</v>
      </c>
      <c r="DI351" t="s">
        <v>161</v>
      </c>
      <c r="DJ351" s="4">
        <v>30436</v>
      </c>
      <c r="DK351" t="s">
        <v>4287</v>
      </c>
      <c r="DL351" t="s">
        <v>136</v>
      </c>
      <c r="DM351">
        <v>8</v>
      </c>
      <c r="DN351" t="s">
        <v>21484</v>
      </c>
      <c r="DO351" t="s">
        <v>4279</v>
      </c>
      <c r="DP351" t="s">
        <v>161</v>
      </c>
      <c r="DQ351" t="str">
        <f>"30436"</f>
        <v>30436</v>
      </c>
      <c r="DR351" t="s">
        <v>4287</v>
      </c>
      <c r="DS351" t="s">
        <v>1403</v>
      </c>
      <c r="DT351">
        <v>1</v>
      </c>
      <c r="DU351">
        <v>102</v>
      </c>
      <c r="DV351" t="s">
        <v>136</v>
      </c>
      <c r="DW351" t="s">
        <v>134</v>
      </c>
      <c r="DX351" t="s">
        <v>134</v>
      </c>
      <c r="DY351" t="s">
        <v>136</v>
      </c>
      <c r="DZ351">
        <v>1</v>
      </c>
      <c r="EA351" t="s">
        <v>136</v>
      </c>
      <c r="EC351" s="5">
        <v>12.68</v>
      </c>
      <c r="ED351" s="5">
        <v>55</v>
      </c>
      <c r="EE351">
        <v>13862663288</v>
      </c>
      <c r="EF351" t="s">
        <v>21480</v>
      </c>
      <c r="EG351" t="s">
        <v>148</v>
      </c>
      <c r="EH351">
        <v>2</v>
      </c>
    </row>
    <row r="352" spans="1:138" ht="15" customHeight="1" x14ac:dyDescent="0.35">
      <c r="A352" t="s">
        <v>8201</v>
      </c>
      <c r="B352" t="s">
        <v>157</v>
      </c>
      <c r="C352" s="1">
        <v>44099.81728761574</v>
      </c>
      <c r="D352" s="1">
        <v>44120</v>
      </c>
      <c r="E352" t="s">
        <v>133</v>
      </c>
      <c r="F352" t="s">
        <v>134</v>
      </c>
      <c r="G352" t="s">
        <v>135</v>
      </c>
      <c r="H352" t="s">
        <v>136</v>
      </c>
      <c r="I352" t="s">
        <v>8202</v>
      </c>
      <c r="K352" t="s">
        <v>8203</v>
      </c>
      <c r="M352" t="s">
        <v>5896</v>
      </c>
      <c r="N352" t="s">
        <v>995</v>
      </c>
      <c r="O352" s="4">
        <v>71647</v>
      </c>
      <c r="P352" t="s">
        <v>140</v>
      </c>
      <c r="R352">
        <v>18704150303</v>
      </c>
      <c r="T352">
        <v>1119</v>
      </c>
      <c r="U352" t="s">
        <v>5894</v>
      </c>
      <c r="V352" t="s">
        <v>5895</v>
      </c>
      <c r="X352" t="s">
        <v>164</v>
      </c>
      <c r="Y352" t="s">
        <v>8203</v>
      </c>
      <c r="AA352" t="s">
        <v>5896</v>
      </c>
      <c r="AB352" t="s">
        <v>995</v>
      </c>
      <c r="AC352" s="4">
        <v>71647</v>
      </c>
      <c r="AD352" t="s">
        <v>140</v>
      </c>
      <c r="AF352">
        <v>18704150302</v>
      </c>
      <c r="AH352" t="s">
        <v>8204</v>
      </c>
      <c r="AZ352" t="s">
        <v>175</v>
      </c>
      <c r="BA352" t="s">
        <v>176</v>
      </c>
      <c r="BB352" t="s">
        <v>134</v>
      </c>
      <c r="BC352" t="s">
        <v>134</v>
      </c>
      <c r="BD352" t="s">
        <v>148</v>
      </c>
      <c r="BE352" t="s">
        <v>134</v>
      </c>
      <c r="BF352" t="s">
        <v>134</v>
      </c>
      <c r="BG352" t="s">
        <v>134</v>
      </c>
      <c r="BH352" t="s">
        <v>136</v>
      </c>
      <c r="BN352" t="s">
        <v>8205</v>
      </c>
      <c r="BO352" t="s">
        <v>8206</v>
      </c>
      <c r="BP352">
        <v>22</v>
      </c>
      <c r="BQ352">
        <v>22</v>
      </c>
      <c r="BR352">
        <v>22</v>
      </c>
      <c r="BS352" s="1">
        <v>44158</v>
      </c>
      <c r="BT352" s="1">
        <v>44200</v>
      </c>
      <c r="BU352" s="1">
        <v>44158</v>
      </c>
      <c r="BV352" s="1">
        <v>44200</v>
      </c>
      <c r="BW352" t="s">
        <v>136</v>
      </c>
      <c r="BX352">
        <v>36</v>
      </c>
      <c r="BY352">
        <v>0</v>
      </c>
      <c r="BZ352">
        <v>6</v>
      </c>
      <c r="CA352">
        <v>6</v>
      </c>
      <c r="CB352">
        <v>6</v>
      </c>
      <c r="CC352">
        <v>6</v>
      </c>
      <c r="CD352">
        <v>6</v>
      </c>
      <c r="CE352">
        <v>6</v>
      </c>
      <c r="CF352" t="str">
        <f>"6:00 AM"</f>
        <v>6:00 AM</v>
      </c>
      <c r="CG352" t="str">
        <f>"12:00 PM"</f>
        <v>12:00 PM</v>
      </c>
      <c r="CH352" s="5">
        <v>11.83</v>
      </c>
      <c r="CI352" t="s">
        <v>146</v>
      </c>
      <c r="CL352" t="s">
        <v>136</v>
      </c>
      <c r="CM352" t="s">
        <v>147</v>
      </c>
      <c r="CN352" t="s">
        <v>148</v>
      </c>
      <c r="CO352" t="s">
        <v>181</v>
      </c>
      <c r="CP352" t="s">
        <v>149</v>
      </c>
      <c r="CQ352">
        <v>0</v>
      </c>
      <c r="CR352">
        <v>0</v>
      </c>
      <c r="CS352" t="s">
        <v>136</v>
      </c>
      <c r="CT352" t="s">
        <v>136</v>
      </c>
      <c r="CU352" t="s">
        <v>136</v>
      </c>
      <c r="CV352" t="s">
        <v>136</v>
      </c>
      <c r="CW352" t="s">
        <v>134</v>
      </c>
      <c r="CX352">
        <v>40</v>
      </c>
      <c r="CY352" t="s">
        <v>134</v>
      </c>
      <c r="CZ352" t="s">
        <v>134</v>
      </c>
      <c r="DA352" t="s">
        <v>134</v>
      </c>
      <c r="DB352" t="s">
        <v>134</v>
      </c>
      <c r="DC352" t="s">
        <v>134</v>
      </c>
      <c r="DD352" t="s">
        <v>136</v>
      </c>
      <c r="DF352" t="s">
        <v>180</v>
      </c>
      <c r="DG352" t="s">
        <v>8207</v>
      </c>
      <c r="DH352" t="s">
        <v>6453</v>
      </c>
      <c r="DI352" t="s">
        <v>246</v>
      </c>
      <c r="DJ352" s="4">
        <v>70762</v>
      </c>
      <c r="DK352" t="s">
        <v>3639</v>
      </c>
      <c r="DL352" t="s">
        <v>136</v>
      </c>
      <c r="DM352">
        <v>2</v>
      </c>
      <c r="DN352" t="s">
        <v>8208</v>
      </c>
      <c r="DO352" t="s">
        <v>7618</v>
      </c>
      <c r="DP352" t="s">
        <v>246</v>
      </c>
      <c r="DQ352" t="str">
        <f>"71358"</f>
        <v>71358</v>
      </c>
      <c r="DR352" t="s">
        <v>3260</v>
      </c>
      <c r="DS352" t="s">
        <v>680</v>
      </c>
      <c r="DT352">
        <v>8</v>
      </c>
      <c r="DU352">
        <v>24</v>
      </c>
      <c r="DV352" t="s">
        <v>134</v>
      </c>
      <c r="DW352" t="s">
        <v>134</v>
      </c>
      <c r="DX352" t="s">
        <v>134</v>
      </c>
      <c r="DY352" t="s">
        <v>136</v>
      </c>
      <c r="DZ352">
        <v>1</v>
      </c>
      <c r="EA352" t="s">
        <v>136</v>
      </c>
      <c r="EC352" s="5">
        <v>12.68</v>
      </c>
      <c r="ED352" s="5">
        <v>55</v>
      </c>
      <c r="EE352">
        <v>18704150302</v>
      </c>
      <c r="EF352" t="s">
        <v>8204</v>
      </c>
      <c r="EG352" t="s">
        <v>148</v>
      </c>
      <c r="EH352">
        <v>0</v>
      </c>
    </row>
    <row r="353" spans="1:138" ht="15" customHeight="1" x14ac:dyDescent="0.35">
      <c r="A353" t="s">
        <v>14299</v>
      </c>
      <c r="B353" t="s">
        <v>361</v>
      </c>
      <c r="C353" s="1">
        <v>44097.376836574076</v>
      </c>
      <c r="D353" s="1">
        <v>44120</v>
      </c>
      <c r="E353" t="s">
        <v>133</v>
      </c>
      <c r="F353" t="s">
        <v>134</v>
      </c>
      <c r="G353" t="s">
        <v>135</v>
      </c>
      <c r="H353" t="s">
        <v>136</v>
      </c>
      <c r="I353" t="s">
        <v>14300</v>
      </c>
      <c r="K353" t="s">
        <v>14301</v>
      </c>
      <c r="M353" t="s">
        <v>520</v>
      </c>
      <c r="N353" t="s">
        <v>139</v>
      </c>
      <c r="O353" s="4">
        <v>34266</v>
      </c>
      <c r="P353" t="s">
        <v>140</v>
      </c>
      <c r="R353">
        <v>18632444018</v>
      </c>
      <c r="T353">
        <v>111219</v>
      </c>
      <c r="U353" t="s">
        <v>14302</v>
      </c>
      <c r="V353" t="s">
        <v>1976</v>
      </c>
      <c r="X353" t="s">
        <v>164</v>
      </c>
      <c r="Y353" t="s">
        <v>14301</v>
      </c>
      <c r="AA353" t="s">
        <v>520</v>
      </c>
      <c r="AB353" t="s">
        <v>139</v>
      </c>
      <c r="AC353" s="4">
        <v>34266</v>
      </c>
      <c r="AD353" t="s">
        <v>140</v>
      </c>
      <c r="AF353">
        <v>18632444018</v>
      </c>
      <c r="AH353" t="s">
        <v>14303</v>
      </c>
      <c r="AI353" t="s">
        <v>226</v>
      </c>
      <c r="AJ353" t="s">
        <v>481</v>
      </c>
      <c r="AK353" t="s">
        <v>482</v>
      </c>
      <c r="AL353" t="s">
        <v>483</v>
      </c>
      <c r="AM353" t="s">
        <v>484</v>
      </c>
      <c r="AO353" t="s">
        <v>485</v>
      </c>
      <c r="AP353" t="s">
        <v>139</v>
      </c>
      <c r="AQ353" s="4">
        <v>33825</v>
      </c>
      <c r="AR353" t="s">
        <v>140</v>
      </c>
      <c r="AT353">
        <v>18632019211</v>
      </c>
      <c r="AV353" t="s">
        <v>487</v>
      </c>
      <c r="AW353" t="s">
        <v>488</v>
      </c>
      <c r="AX353" t="s">
        <v>139</v>
      </c>
      <c r="AY353" t="s">
        <v>489</v>
      </c>
      <c r="AZ353" t="s">
        <v>288</v>
      </c>
      <c r="BA353" t="s">
        <v>289</v>
      </c>
      <c r="BB353" t="s">
        <v>134</v>
      </c>
      <c r="BC353" t="s">
        <v>134</v>
      </c>
      <c r="BD353" t="s">
        <v>134</v>
      </c>
      <c r="BE353" t="s">
        <v>134</v>
      </c>
      <c r="BF353" t="s">
        <v>136</v>
      </c>
      <c r="BG353" t="s">
        <v>134</v>
      </c>
      <c r="BH353" t="s">
        <v>136</v>
      </c>
      <c r="BI353" t="s">
        <v>148</v>
      </c>
      <c r="BJ353" t="s">
        <v>148</v>
      </c>
      <c r="BK353" t="s">
        <v>148</v>
      </c>
      <c r="BN353" t="s">
        <v>14304</v>
      </c>
      <c r="BO353" t="s">
        <v>965</v>
      </c>
      <c r="BP353">
        <v>4</v>
      </c>
      <c r="BQ353">
        <v>4</v>
      </c>
      <c r="BR353">
        <v>4</v>
      </c>
      <c r="BS353" s="1">
        <v>44151</v>
      </c>
      <c r="BT353" s="1">
        <v>44180</v>
      </c>
      <c r="BU353" s="1">
        <v>44151</v>
      </c>
      <c r="BV353" s="1">
        <v>44180</v>
      </c>
      <c r="BW353" t="s">
        <v>136</v>
      </c>
      <c r="BX353">
        <v>35</v>
      </c>
      <c r="BY353">
        <v>0</v>
      </c>
      <c r="BZ353">
        <v>6</v>
      </c>
      <c r="CA353">
        <v>6</v>
      </c>
      <c r="CB353">
        <v>6</v>
      </c>
      <c r="CC353">
        <v>6</v>
      </c>
      <c r="CD353">
        <v>6</v>
      </c>
      <c r="CE353">
        <v>5</v>
      </c>
      <c r="CF353" t="str">
        <f>"7:00 AM"</f>
        <v>7:00 AM</v>
      </c>
      <c r="CG353" t="str">
        <f>"8:00 PM"</f>
        <v>8:00 PM</v>
      </c>
      <c r="CH353" s="5">
        <v>13</v>
      </c>
      <c r="CI353" t="s">
        <v>146</v>
      </c>
      <c r="CL353" t="s">
        <v>136</v>
      </c>
      <c r="CM353" t="s">
        <v>147</v>
      </c>
      <c r="CN353" t="s">
        <v>148</v>
      </c>
      <c r="CO353" t="s">
        <v>14305</v>
      </c>
      <c r="CP353" t="s">
        <v>149</v>
      </c>
      <c r="CQ353">
        <v>12</v>
      </c>
      <c r="CR353">
        <v>0</v>
      </c>
      <c r="CS353" t="s">
        <v>134</v>
      </c>
      <c r="CT353" t="s">
        <v>134</v>
      </c>
      <c r="CU353" t="s">
        <v>134</v>
      </c>
      <c r="CV353" t="s">
        <v>134</v>
      </c>
      <c r="CW353" t="s">
        <v>134</v>
      </c>
      <c r="CX353">
        <v>50</v>
      </c>
      <c r="CY353" t="s">
        <v>134</v>
      </c>
      <c r="CZ353" t="s">
        <v>134</v>
      </c>
      <c r="DA353" t="s">
        <v>134</v>
      </c>
      <c r="DB353" t="s">
        <v>134</v>
      </c>
      <c r="DC353" t="s">
        <v>134</v>
      </c>
      <c r="DD353" t="s">
        <v>136</v>
      </c>
      <c r="DF353" t="s">
        <v>967</v>
      </c>
      <c r="DG353" t="s">
        <v>14306</v>
      </c>
      <c r="DH353" t="s">
        <v>14307</v>
      </c>
      <c r="DI353" t="s">
        <v>139</v>
      </c>
      <c r="DJ353" s="4">
        <v>33834</v>
      </c>
      <c r="DK353" t="s">
        <v>574</v>
      </c>
      <c r="DL353" t="s">
        <v>134</v>
      </c>
      <c r="DM353">
        <v>2</v>
      </c>
      <c r="DN353" t="s">
        <v>14308</v>
      </c>
      <c r="DO353" t="s">
        <v>7618</v>
      </c>
      <c r="DP353" t="s">
        <v>139</v>
      </c>
      <c r="DQ353" t="str">
        <f>"34221"</f>
        <v>34221</v>
      </c>
      <c r="DR353" t="s">
        <v>574</v>
      </c>
      <c r="DS353" t="s">
        <v>1403</v>
      </c>
      <c r="DT353">
        <v>1</v>
      </c>
      <c r="DU353">
        <v>4</v>
      </c>
      <c r="DV353" t="s">
        <v>136</v>
      </c>
      <c r="DW353" t="s">
        <v>134</v>
      </c>
      <c r="DX353" t="s">
        <v>134</v>
      </c>
      <c r="DY353" t="s">
        <v>136</v>
      </c>
      <c r="DZ353">
        <v>1</v>
      </c>
      <c r="EA353" t="s">
        <v>136</v>
      </c>
      <c r="EC353" s="5">
        <v>12.68</v>
      </c>
      <c r="ED353" s="5">
        <v>55</v>
      </c>
      <c r="EE353">
        <v>18632444018</v>
      </c>
      <c r="EF353" t="s">
        <v>14303</v>
      </c>
      <c r="EG353" t="s">
        <v>148</v>
      </c>
      <c r="EH353">
        <v>0</v>
      </c>
    </row>
    <row r="354" spans="1:138" ht="15" customHeight="1" x14ac:dyDescent="0.35">
      <c r="A354" t="s">
        <v>21097</v>
      </c>
      <c r="B354" t="s">
        <v>157</v>
      </c>
      <c r="C354" s="1">
        <v>44096.537967708333</v>
      </c>
      <c r="D354" s="1">
        <v>44120</v>
      </c>
      <c r="E354" t="s">
        <v>133</v>
      </c>
      <c r="F354" t="s">
        <v>136</v>
      </c>
      <c r="G354" t="s">
        <v>135</v>
      </c>
      <c r="H354" t="s">
        <v>136</v>
      </c>
      <c r="I354" t="s">
        <v>21098</v>
      </c>
      <c r="K354" t="s">
        <v>868</v>
      </c>
      <c r="M354" t="s">
        <v>869</v>
      </c>
      <c r="N354" t="s">
        <v>870</v>
      </c>
      <c r="O354" s="4">
        <v>56757</v>
      </c>
      <c r="P354" t="s">
        <v>140</v>
      </c>
      <c r="R354">
        <v>16127186956</v>
      </c>
      <c r="T354">
        <v>111</v>
      </c>
      <c r="U354" t="s">
        <v>871</v>
      </c>
      <c r="V354" t="s">
        <v>347</v>
      </c>
      <c r="X354" t="s">
        <v>164</v>
      </c>
      <c r="Y354" t="s">
        <v>873</v>
      </c>
      <c r="AA354" t="s">
        <v>865</v>
      </c>
      <c r="AB354" t="s">
        <v>870</v>
      </c>
      <c r="AC354" s="4">
        <v>56757</v>
      </c>
      <c r="AD354" t="s">
        <v>140</v>
      </c>
      <c r="AF354">
        <v>16127186956</v>
      </c>
      <c r="AH354" t="s">
        <v>874</v>
      </c>
      <c r="AI354" t="s">
        <v>168</v>
      </c>
      <c r="AJ354" t="s">
        <v>875</v>
      </c>
      <c r="AK354" t="s">
        <v>876</v>
      </c>
      <c r="AL354" t="s">
        <v>877</v>
      </c>
      <c r="AM354" t="s">
        <v>878</v>
      </c>
      <c r="AO354" t="s">
        <v>879</v>
      </c>
      <c r="AP354" t="s">
        <v>870</v>
      </c>
      <c r="AQ354" s="4">
        <v>56537</v>
      </c>
      <c r="AR354" t="s">
        <v>140</v>
      </c>
      <c r="AS354" t="s">
        <v>880</v>
      </c>
      <c r="AT354">
        <v>12183215494</v>
      </c>
      <c r="AV354" t="s">
        <v>881</v>
      </c>
      <c r="AW354" t="s">
        <v>882</v>
      </c>
      <c r="AZ354" t="s">
        <v>175</v>
      </c>
      <c r="BA354" t="s">
        <v>176</v>
      </c>
      <c r="BB354" t="s">
        <v>136</v>
      </c>
      <c r="BC354" t="s">
        <v>136</v>
      </c>
      <c r="BD354" t="s">
        <v>148</v>
      </c>
      <c r="BE354" t="s">
        <v>136</v>
      </c>
      <c r="BF354" t="s">
        <v>136</v>
      </c>
      <c r="BG354" t="s">
        <v>134</v>
      </c>
      <c r="BH354" t="s">
        <v>136</v>
      </c>
      <c r="BN354" t="s">
        <v>21099</v>
      </c>
      <c r="BO354" t="s">
        <v>883</v>
      </c>
      <c r="BP354">
        <v>1</v>
      </c>
      <c r="BQ354">
        <v>1</v>
      </c>
      <c r="BR354">
        <v>1</v>
      </c>
      <c r="BS354" s="1">
        <v>44155</v>
      </c>
      <c r="BT354" s="1">
        <v>44287</v>
      </c>
      <c r="BU354" s="1">
        <v>44155</v>
      </c>
      <c r="BV354" s="1">
        <v>44287</v>
      </c>
      <c r="BW354" t="s">
        <v>136</v>
      </c>
      <c r="BX354">
        <v>40</v>
      </c>
      <c r="BY354">
        <v>0</v>
      </c>
      <c r="BZ354">
        <v>8</v>
      </c>
      <c r="CA354">
        <v>8</v>
      </c>
      <c r="CB354">
        <v>8</v>
      </c>
      <c r="CC354">
        <v>8</v>
      </c>
      <c r="CD354">
        <v>8</v>
      </c>
      <c r="CE354">
        <v>0</v>
      </c>
      <c r="CF354" t="str">
        <f>"8:00 AM"</f>
        <v>8:00 AM</v>
      </c>
      <c r="CG354" t="str">
        <f>"5:00 PM"</f>
        <v>5:00 PM</v>
      </c>
      <c r="CH354" s="5">
        <v>14.4</v>
      </c>
      <c r="CI354" t="s">
        <v>146</v>
      </c>
      <c r="CJ354">
        <v>0</v>
      </c>
      <c r="CK354" t="s">
        <v>884</v>
      </c>
      <c r="CL354" t="s">
        <v>136</v>
      </c>
      <c r="CM354" t="s">
        <v>312</v>
      </c>
      <c r="CN354" t="s">
        <v>148</v>
      </c>
      <c r="CO354" s="2" t="s">
        <v>21100</v>
      </c>
      <c r="CP354" t="s">
        <v>149</v>
      </c>
      <c r="CQ354">
        <v>3</v>
      </c>
      <c r="CR354">
        <v>0</v>
      </c>
      <c r="CS354" t="s">
        <v>136</v>
      </c>
      <c r="CT354" t="s">
        <v>134</v>
      </c>
      <c r="CU354" t="s">
        <v>136</v>
      </c>
      <c r="CV354" t="s">
        <v>136</v>
      </c>
      <c r="CW354" t="s">
        <v>134</v>
      </c>
      <c r="CX354">
        <v>60</v>
      </c>
      <c r="CY354" t="s">
        <v>136</v>
      </c>
      <c r="CZ354" t="s">
        <v>136</v>
      </c>
      <c r="DA354" t="s">
        <v>136</v>
      </c>
      <c r="DB354" t="s">
        <v>136</v>
      </c>
      <c r="DC354" t="s">
        <v>136</v>
      </c>
      <c r="DD354" t="s">
        <v>136</v>
      </c>
      <c r="DF354" t="s">
        <v>885</v>
      </c>
      <c r="DG354" t="s">
        <v>21101</v>
      </c>
      <c r="DH354" t="s">
        <v>10695</v>
      </c>
      <c r="DI354" t="s">
        <v>870</v>
      </c>
      <c r="DJ354" s="4">
        <v>56713</v>
      </c>
      <c r="DK354" t="s">
        <v>886</v>
      </c>
      <c r="DL354" t="s">
        <v>136</v>
      </c>
      <c r="DM354">
        <v>1</v>
      </c>
      <c r="DN354" t="s">
        <v>21102</v>
      </c>
      <c r="DO354" t="s">
        <v>865</v>
      </c>
      <c r="DP354" t="s">
        <v>870</v>
      </c>
      <c r="DQ354" t="str">
        <f>"56757"</f>
        <v>56757</v>
      </c>
      <c r="DR354" t="s">
        <v>886</v>
      </c>
      <c r="DS354" t="s">
        <v>887</v>
      </c>
      <c r="DT354">
        <v>25</v>
      </c>
      <c r="DU354">
        <v>25</v>
      </c>
      <c r="DV354" t="s">
        <v>134</v>
      </c>
      <c r="DW354" t="s">
        <v>134</v>
      </c>
      <c r="DX354" t="s">
        <v>134</v>
      </c>
      <c r="DY354" t="s">
        <v>136</v>
      </c>
      <c r="DZ354">
        <v>1</v>
      </c>
      <c r="EA354" t="s">
        <v>136</v>
      </c>
      <c r="EC354" s="5">
        <v>12.68</v>
      </c>
      <c r="ED354" s="5">
        <v>55</v>
      </c>
      <c r="EE354">
        <v>16127186956</v>
      </c>
      <c r="EF354" t="s">
        <v>874</v>
      </c>
      <c r="EG354" t="s">
        <v>888</v>
      </c>
      <c r="EH354">
        <v>0</v>
      </c>
    </row>
    <row r="355" spans="1:138" ht="15" customHeight="1" x14ac:dyDescent="0.35">
      <c r="A355" t="s">
        <v>14699</v>
      </c>
      <c r="B355" t="s">
        <v>157</v>
      </c>
      <c r="C355" s="1">
        <v>44096.655980671298</v>
      </c>
      <c r="D355" s="1">
        <v>44120</v>
      </c>
      <c r="E355" t="s">
        <v>133</v>
      </c>
      <c r="F355" t="s">
        <v>136</v>
      </c>
      <c r="G355" t="s">
        <v>135</v>
      </c>
      <c r="H355" t="s">
        <v>136</v>
      </c>
      <c r="I355" t="s">
        <v>14700</v>
      </c>
      <c r="K355" t="s">
        <v>14701</v>
      </c>
      <c r="M355" t="s">
        <v>9827</v>
      </c>
      <c r="N355" t="s">
        <v>720</v>
      </c>
      <c r="O355" s="4">
        <v>38771</v>
      </c>
      <c r="P355" t="s">
        <v>140</v>
      </c>
      <c r="R355">
        <v>16627564400</v>
      </c>
      <c r="T355">
        <v>1119</v>
      </c>
      <c r="U355" t="s">
        <v>11384</v>
      </c>
      <c r="V355" t="s">
        <v>1257</v>
      </c>
      <c r="W355" t="s">
        <v>1517</v>
      </c>
      <c r="X355" t="s">
        <v>723</v>
      </c>
      <c r="Y355" t="s">
        <v>14701</v>
      </c>
      <c r="AA355" t="s">
        <v>9827</v>
      </c>
      <c r="AB355" t="s">
        <v>720</v>
      </c>
      <c r="AC355" s="4">
        <v>38771</v>
      </c>
      <c r="AD355" t="s">
        <v>140</v>
      </c>
      <c r="AF355">
        <v>16627564400</v>
      </c>
      <c r="AH355" t="s">
        <v>14702</v>
      </c>
      <c r="AI355" t="s">
        <v>168</v>
      </c>
      <c r="AJ355" t="s">
        <v>725</v>
      </c>
      <c r="AK355" t="s">
        <v>2767</v>
      </c>
      <c r="AL355" t="s">
        <v>2768</v>
      </c>
      <c r="AM355" t="s">
        <v>728</v>
      </c>
      <c r="AN355" t="s">
        <v>729</v>
      </c>
      <c r="AO355" t="s">
        <v>730</v>
      </c>
      <c r="AP355" t="s">
        <v>720</v>
      </c>
      <c r="AQ355" s="4">
        <v>38930</v>
      </c>
      <c r="AR355" t="s">
        <v>140</v>
      </c>
      <c r="AT355">
        <v>16623854219</v>
      </c>
      <c r="AV355" t="s">
        <v>2769</v>
      </c>
      <c r="AW355" t="s">
        <v>732</v>
      </c>
      <c r="AZ355" t="s">
        <v>262</v>
      </c>
      <c r="BA355" t="s">
        <v>263</v>
      </c>
      <c r="BB355" t="s">
        <v>136</v>
      </c>
      <c r="BC355" t="s">
        <v>136</v>
      </c>
      <c r="BD355" t="s">
        <v>148</v>
      </c>
      <c r="BE355" t="s">
        <v>136</v>
      </c>
      <c r="BF355" t="s">
        <v>136</v>
      </c>
      <c r="BG355" t="s">
        <v>134</v>
      </c>
      <c r="BH355" t="s">
        <v>136</v>
      </c>
      <c r="BN355" t="s">
        <v>14703</v>
      </c>
      <c r="BO355" t="s">
        <v>5519</v>
      </c>
      <c r="BP355">
        <v>2</v>
      </c>
      <c r="BQ355">
        <v>2</v>
      </c>
      <c r="BR355">
        <v>2</v>
      </c>
      <c r="BS355" s="1">
        <v>44152</v>
      </c>
      <c r="BT355" s="1">
        <v>44256</v>
      </c>
      <c r="BU355" s="1">
        <v>44152</v>
      </c>
      <c r="BV355" s="1">
        <v>44256</v>
      </c>
      <c r="BW355" t="s">
        <v>136</v>
      </c>
      <c r="BX355">
        <v>58</v>
      </c>
      <c r="BY355">
        <v>0</v>
      </c>
      <c r="BZ355">
        <v>9.67</v>
      </c>
      <c r="CA355">
        <v>9.67</v>
      </c>
      <c r="CB355">
        <v>9.67</v>
      </c>
      <c r="CC355">
        <v>9.67</v>
      </c>
      <c r="CD355">
        <v>9.66</v>
      </c>
      <c r="CE355">
        <v>9.66</v>
      </c>
      <c r="CF355" t="str">
        <f>"8:00 AM"</f>
        <v>8:00 AM</v>
      </c>
      <c r="CG355" t="str">
        <f>"5:40 PM"</f>
        <v>5:40 PM</v>
      </c>
      <c r="CH355" s="5">
        <v>11.83</v>
      </c>
      <c r="CI355" t="s">
        <v>146</v>
      </c>
      <c r="CL355" t="s">
        <v>134</v>
      </c>
      <c r="CM355" t="s">
        <v>147</v>
      </c>
      <c r="CN355" t="s">
        <v>148</v>
      </c>
      <c r="CO355" t="s">
        <v>3032</v>
      </c>
      <c r="CP355" t="s">
        <v>149</v>
      </c>
      <c r="CQ355">
        <v>3</v>
      </c>
      <c r="CR355">
        <v>0</v>
      </c>
      <c r="CS355" t="s">
        <v>136</v>
      </c>
      <c r="CT355" t="s">
        <v>134</v>
      </c>
      <c r="CU355" t="s">
        <v>136</v>
      </c>
      <c r="CV355" t="s">
        <v>136</v>
      </c>
      <c r="CW355" t="s">
        <v>134</v>
      </c>
      <c r="CX355">
        <v>50</v>
      </c>
      <c r="CY355" t="s">
        <v>136</v>
      </c>
      <c r="CZ355" t="s">
        <v>136</v>
      </c>
      <c r="DA355" t="s">
        <v>136</v>
      </c>
      <c r="DB355" t="s">
        <v>136</v>
      </c>
      <c r="DC355" t="s">
        <v>136</v>
      </c>
      <c r="DD355" t="s">
        <v>136</v>
      </c>
      <c r="DF355" t="s">
        <v>14704</v>
      </c>
      <c r="DG355" t="s">
        <v>14705</v>
      </c>
      <c r="DH355" t="s">
        <v>6468</v>
      </c>
      <c r="DI355" t="s">
        <v>720</v>
      </c>
      <c r="DJ355" s="4">
        <v>38963</v>
      </c>
      <c r="DK355" t="s">
        <v>1247</v>
      </c>
      <c r="DL355" t="s">
        <v>136</v>
      </c>
      <c r="DM355">
        <v>1</v>
      </c>
      <c r="DN355" t="s">
        <v>14706</v>
      </c>
      <c r="DO355" t="s">
        <v>6468</v>
      </c>
      <c r="DP355" t="s">
        <v>720</v>
      </c>
      <c r="DQ355" t="str">
        <f>"39763"</f>
        <v>39763</v>
      </c>
      <c r="DR355" t="s">
        <v>1247</v>
      </c>
      <c r="DS355" t="s">
        <v>739</v>
      </c>
      <c r="DT355">
        <v>1</v>
      </c>
      <c r="DU355">
        <v>6</v>
      </c>
      <c r="DV355" t="s">
        <v>134</v>
      </c>
      <c r="DW355" t="s">
        <v>134</v>
      </c>
      <c r="DX355" t="s">
        <v>134</v>
      </c>
      <c r="DY355" t="s">
        <v>136</v>
      </c>
      <c r="DZ355">
        <v>1</v>
      </c>
      <c r="EA355" t="s">
        <v>136</v>
      </c>
      <c r="EC355" s="5">
        <v>12.68</v>
      </c>
      <c r="ED355" s="5">
        <v>55</v>
      </c>
      <c r="EE355">
        <v>16627564400</v>
      </c>
      <c r="EF355" t="s">
        <v>14702</v>
      </c>
      <c r="EG355" t="s">
        <v>148</v>
      </c>
      <c r="EH355">
        <v>1</v>
      </c>
    </row>
    <row r="356" spans="1:138" ht="15" customHeight="1" x14ac:dyDescent="0.35">
      <c r="A356" t="s">
        <v>21092</v>
      </c>
      <c r="B356" t="s">
        <v>157</v>
      </c>
      <c r="C356" s="1">
        <v>44102.614416435186</v>
      </c>
      <c r="D356" s="1">
        <v>44120</v>
      </c>
      <c r="E356" t="s">
        <v>133</v>
      </c>
      <c r="F356" t="s">
        <v>136</v>
      </c>
      <c r="G356" t="s">
        <v>135</v>
      </c>
      <c r="H356" t="s">
        <v>136</v>
      </c>
      <c r="I356" t="s">
        <v>1876</v>
      </c>
      <c r="K356" t="s">
        <v>1877</v>
      </c>
      <c r="M356" t="s">
        <v>1878</v>
      </c>
      <c r="N356" t="s">
        <v>416</v>
      </c>
      <c r="O356" s="4">
        <v>85396</v>
      </c>
      <c r="P356" t="s">
        <v>140</v>
      </c>
      <c r="R356">
        <v>16238539880</v>
      </c>
      <c r="T356">
        <v>111219</v>
      </c>
      <c r="U356" t="s">
        <v>1879</v>
      </c>
      <c r="V356" t="s">
        <v>1880</v>
      </c>
      <c r="X356" t="s">
        <v>614</v>
      </c>
      <c r="Y356" t="s">
        <v>1877</v>
      </c>
      <c r="AA356" t="s">
        <v>1878</v>
      </c>
      <c r="AB356" t="s">
        <v>416</v>
      </c>
      <c r="AC356" s="4">
        <v>85396</v>
      </c>
      <c r="AD356" t="s">
        <v>140</v>
      </c>
      <c r="AF356">
        <v>16238559880</v>
      </c>
      <c r="AH356" t="s">
        <v>1134</v>
      </c>
      <c r="AI356" t="s">
        <v>168</v>
      </c>
      <c r="AJ356" t="s">
        <v>1135</v>
      </c>
      <c r="AK356" t="s">
        <v>1136</v>
      </c>
      <c r="AL356" t="s">
        <v>229</v>
      </c>
      <c r="AM356" t="s">
        <v>1137</v>
      </c>
      <c r="AN356" t="s">
        <v>1138</v>
      </c>
      <c r="AO356" t="s">
        <v>1139</v>
      </c>
      <c r="AP356" t="s">
        <v>537</v>
      </c>
      <c r="AQ356" s="4">
        <v>28327</v>
      </c>
      <c r="AR356" t="s">
        <v>140</v>
      </c>
      <c r="AT356">
        <v>19109476004</v>
      </c>
      <c r="AV356" t="s">
        <v>1140</v>
      </c>
      <c r="AW356" t="s">
        <v>1141</v>
      </c>
      <c r="AZ356" t="s">
        <v>540</v>
      </c>
      <c r="BA356" t="s">
        <v>541</v>
      </c>
      <c r="BB356" t="s">
        <v>136</v>
      </c>
      <c r="BC356" t="s">
        <v>136</v>
      </c>
      <c r="BD356" t="s">
        <v>148</v>
      </c>
      <c r="BE356" t="s">
        <v>136</v>
      </c>
      <c r="BF356" t="s">
        <v>136</v>
      </c>
      <c r="BG356" t="s">
        <v>134</v>
      </c>
      <c r="BH356" t="s">
        <v>136</v>
      </c>
      <c r="BN356" t="s">
        <v>21093</v>
      </c>
      <c r="BO356" t="s">
        <v>541</v>
      </c>
      <c r="BP356">
        <v>4</v>
      </c>
      <c r="BQ356">
        <v>2</v>
      </c>
      <c r="BR356">
        <v>2</v>
      </c>
      <c r="BS356" s="1">
        <v>44158</v>
      </c>
      <c r="BT356" s="1">
        <v>44287</v>
      </c>
      <c r="BU356" s="1">
        <v>44158</v>
      </c>
      <c r="BV356" s="1">
        <v>44287</v>
      </c>
      <c r="BW356" t="s">
        <v>136</v>
      </c>
      <c r="BX356">
        <v>51</v>
      </c>
      <c r="BY356">
        <v>0</v>
      </c>
      <c r="BZ356">
        <v>8.5</v>
      </c>
      <c r="CA356">
        <v>8.5</v>
      </c>
      <c r="CB356">
        <v>8.5</v>
      </c>
      <c r="CC356">
        <v>8.5</v>
      </c>
      <c r="CD356">
        <v>8.5</v>
      </c>
      <c r="CE356">
        <v>8.5</v>
      </c>
      <c r="CF356" t="str">
        <f>"10:00 PM"</f>
        <v>10:00 PM</v>
      </c>
      <c r="CG356" t="str">
        <f>"6:30 AM"</f>
        <v>6:30 AM</v>
      </c>
      <c r="CH356" s="5">
        <v>12.91</v>
      </c>
      <c r="CI356" t="s">
        <v>146</v>
      </c>
      <c r="CJ356">
        <v>12.91</v>
      </c>
      <c r="CK356" t="s">
        <v>13018</v>
      </c>
      <c r="CL356" t="s">
        <v>136</v>
      </c>
      <c r="CM356" t="s">
        <v>147</v>
      </c>
      <c r="CN356" t="s">
        <v>148</v>
      </c>
      <c r="CO356" t="s">
        <v>1270</v>
      </c>
      <c r="CP356" t="s">
        <v>149</v>
      </c>
      <c r="CQ356">
        <v>12</v>
      </c>
      <c r="CR356">
        <v>0</v>
      </c>
      <c r="CS356" t="s">
        <v>136</v>
      </c>
      <c r="CT356" t="s">
        <v>134</v>
      </c>
      <c r="CU356" t="s">
        <v>136</v>
      </c>
      <c r="CV356" t="s">
        <v>134</v>
      </c>
      <c r="CW356" t="s">
        <v>134</v>
      </c>
      <c r="CX356">
        <v>50</v>
      </c>
      <c r="CY356" t="s">
        <v>134</v>
      </c>
      <c r="CZ356" t="s">
        <v>134</v>
      </c>
      <c r="DA356" t="s">
        <v>134</v>
      </c>
      <c r="DB356" t="s">
        <v>134</v>
      </c>
      <c r="DC356" t="s">
        <v>134</v>
      </c>
      <c r="DD356" t="s">
        <v>136</v>
      </c>
      <c r="DF356" t="s">
        <v>21094</v>
      </c>
      <c r="DG356" t="s">
        <v>21095</v>
      </c>
      <c r="DH356" t="s">
        <v>11100</v>
      </c>
      <c r="DI356" t="s">
        <v>416</v>
      </c>
      <c r="DJ356" s="4">
        <v>85395</v>
      </c>
      <c r="DK356" t="s">
        <v>1176</v>
      </c>
      <c r="DL356" t="s">
        <v>134</v>
      </c>
      <c r="DM356">
        <v>7</v>
      </c>
      <c r="DN356" t="s">
        <v>21096</v>
      </c>
      <c r="DO356" t="s">
        <v>13022</v>
      </c>
      <c r="DP356" t="s">
        <v>416</v>
      </c>
      <c r="DQ356" t="str">
        <f>"85395"</f>
        <v>85395</v>
      </c>
      <c r="DR356" t="s">
        <v>1176</v>
      </c>
      <c r="DS356" t="s">
        <v>907</v>
      </c>
      <c r="DT356">
        <v>1</v>
      </c>
      <c r="DU356">
        <v>8</v>
      </c>
      <c r="DV356" t="s">
        <v>134</v>
      </c>
      <c r="DW356" t="s">
        <v>134</v>
      </c>
      <c r="DX356" t="s">
        <v>134</v>
      </c>
      <c r="DY356" t="s">
        <v>136</v>
      </c>
      <c r="DZ356">
        <v>1</v>
      </c>
      <c r="EA356" t="s">
        <v>136</v>
      </c>
      <c r="EC356" s="5">
        <v>12.68</v>
      </c>
      <c r="ED356" s="5">
        <v>55</v>
      </c>
      <c r="EE356">
        <v>16023506028</v>
      </c>
      <c r="EF356" t="s">
        <v>148</v>
      </c>
      <c r="EG356" t="s">
        <v>1145</v>
      </c>
      <c r="EH356">
        <v>0</v>
      </c>
    </row>
    <row r="357" spans="1:138" ht="15" customHeight="1" x14ac:dyDescent="0.35">
      <c r="A357" t="s">
        <v>24669</v>
      </c>
      <c r="B357" t="s">
        <v>157</v>
      </c>
      <c r="C357" s="1">
        <v>44098.42233854167</v>
      </c>
      <c r="D357" s="1">
        <v>44120</v>
      </c>
      <c r="E357" t="s">
        <v>579</v>
      </c>
      <c r="F357" t="s">
        <v>136</v>
      </c>
      <c r="G357" t="s">
        <v>135</v>
      </c>
      <c r="H357" t="s">
        <v>136</v>
      </c>
      <c r="I357" t="s">
        <v>13031</v>
      </c>
      <c r="K357" t="s">
        <v>13032</v>
      </c>
      <c r="L357" t="s">
        <v>24670</v>
      </c>
      <c r="M357" t="s">
        <v>13034</v>
      </c>
      <c r="N357" t="s">
        <v>1358</v>
      </c>
      <c r="O357" s="4">
        <v>81524</v>
      </c>
      <c r="P357" t="s">
        <v>140</v>
      </c>
      <c r="R357">
        <v>19704626361</v>
      </c>
      <c r="T357">
        <v>112410</v>
      </c>
      <c r="U357" t="s">
        <v>13035</v>
      </c>
      <c r="V357" t="s">
        <v>6038</v>
      </c>
      <c r="X357" t="s">
        <v>1091</v>
      </c>
      <c r="Y357" t="s">
        <v>13032</v>
      </c>
      <c r="Z357" t="s">
        <v>148</v>
      </c>
      <c r="AA357" t="s">
        <v>13034</v>
      </c>
      <c r="AB357" t="s">
        <v>1358</v>
      </c>
      <c r="AC357" s="4">
        <v>81524</v>
      </c>
      <c r="AD357" t="s">
        <v>140</v>
      </c>
      <c r="AF357">
        <v>19704626361</v>
      </c>
      <c r="AH357" t="s">
        <v>13037</v>
      </c>
      <c r="AI357" t="s">
        <v>168</v>
      </c>
      <c r="AJ357" t="s">
        <v>588</v>
      </c>
      <c r="AK357" t="s">
        <v>589</v>
      </c>
      <c r="AM357" t="s">
        <v>590</v>
      </c>
      <c r="AO357" t="s">
        <v>591</v>
      </c>
      <c r="AP357" t="s">
        <v>592</v>
      </c>
      <c r="AQ357" s="4">
        <v>82601</v>
      </c>
      <c r="AR357" t="s">
        <v>140</v>
      </c>
      <c r="AT357">
        <v>13074722105</v>
      </c>
      <c r="AV357" t="s">
        <v>593</v>
      </c>
      <c r="AW357" t="s">
        <v>594</v>
      </c>
      <c r="AZ357" t="s">
        <v>334</v>
      </c>
      <c r="BA357" t="s">
        <v>335</v>
      </c>
      <c r="BB357" t="s">
        <v>136</v>
      </c>
      <c r="BC357" t="s">
        <v>136</v>
      </c>
      <c r="BD357" t="s">
        <v>148</v>
      </c>
      <c r="BE357" t="s">
        <v>136</v>
      </c>
      <c r="BF357" t="s">
        <v>136</v>
      </c>
      <c r="BG357" t="s">
        <v>134</v>
      </c>
      <c r="BH357" t="s">
        <v>136</v>
      </c>
      <c r="BN357" t="s">
        <v>24671</v>
      </c>
      <c r="BO357" t="s">
        <v>2952</v>
      </c>
      <c r="BP357">
        <v>17</v>
      </c>
      <c r="BQ357">
        <v>17</v>
      </c>
      <c r="BR357">
        <v>17</v>
      </c>
      <c r="BS357" s="1">
        <v>44164</v>
      </c>
      <c r="BT357" s="1">
        <v>44227</v>
      </c>
      <c r="BU357" s="1">
        <v>44164</v>
      </c>
      <c r="BV357" s="1">
        <v>44227</v>
      </c>
      <c r="BW357" t="s">
        <v>134</v>
      </c>
      <c r="CH357" s="5">
        <v>1682.33</v>
      </c>
      <c r="CI357" t="s">
        <v>597</v>
      </c>
      <c r="CJ357">
        <v>0</v>
      </c>
      <c r="CK357" t="s">
        <v>1362</v>
      </c>
      <c r="CL357" t="s">
        <v>136</v>
      </c>
      <c r="CM357" t="s">
        <v>354</v>
      </c>
      <c r="CN357" t="s">
        <v>945</v>
      </c>
      <c r="CO357" t="s">
        <v>2225</v>
      </c>
      <c r="CP357" t="s">
        <v>149</v>
      </c>
      <c r="CQ357">
        <v>6</v>
      </c>
      <c r="CR357">
        <v>0</v>
      </c>
      <c r="CS357" t="s">
        <v>136</v>
      </c>
      <c r="CT357" t="s">
        <v>134</v>
      </c>
      <c r="CU357" t="s">
        <v>136</v>
      </c>
      <c r="CV357" t="s">
        <v>136</v>
      </c>
      <c r="CW357" t="s">
        <v>134</v>
      </c>
      <c r="CX357">
        <v>50</v>
      </c>
      <c r="CY357" t="s">
        <v>134</v>
      </c>
      <c r="CZ357" t="s">
        <v>136</v>
      </c>
      <c r="DA357" t="s">
        <v>134</v>
      </c>
      <c r="DB357" t="s">
        <v>136</v>
      </c>
      <c r="DC357" t="s">
        <v>136</v>
      </c>
      <c r="DD357" t="s">
        <v>136</v>
      </c>
      <c r="DF357" s="2" t="s">
        <v>2272</v>
      </c>
      <c r="DG357" t="s">
        <v>13032</v>
      </c>
      <c r="DH357" t="s">
        <v>13034</v>
      </c>
      <c r="DI357" t="s">
        <v>1358</v>
      </c>
      <c r="DJ357" s="4">
        <v>81524</v>
      </c>
      <c r="DK357" t="s">
        <v>2116</v>
      </c>
      <c r="DL357" t="s">
        <v>136</v>
      </c>
      <c r="DM357">
        <v>1</v>
      </c>
      <c r="DN357" t="s">
        <v>13032</v>
      </c>
      <c r="DO357" t="s">
        <v>13034</v>
      </c>
      <c r="DP357" t="s">
        <v>1358</v>
      </c>
      <c r="DQ357" t="str">
        <f>"81524"</f>
        <v>81524</v>
      </c>
      <c r="DR357" t="s">
        <v>2116</v>
      </c>
      <c r="DS357" t="s">
        <v>24672</v>
      </c>
      <c r="DT357">
        <v>26</v>
      </c>
      <c r="DU357">
        <v>26</v>
      </c>
      <c r="DV357" t="s">
        <v>136</v>
      </c>
      <c r="DW357" t="s">
        <v>136</v>
      </c>
      <c r="DX357" t="s">
        <v>134</v>
      </c>
      <c r="DY357" t="s">
        <v>136</v>
      </c>
      <c r="DZ357">
        <v>1</v>
      </c>
      <c r="EA357" t="s">
        <v>136</v>
      </c>
      <c r="EC357" s="5">
        <v>12.68</v>
      </c>
      <c r="ED357" s="5">
        <v>55</v>
      </c>
      <c r="EE357">
        <v>13074722105</v>
      </c>
      <c r="EF357" t="s">
        <v>593</v>
      </c>
      <c r="EG357" t="s">
        <v>148</v>
      </c>
      <c r="EH357">
        <v>0</v>
      </c>
    </row>
    <row r="358" spans="1:138" ht="15" customHeight="1" x14ac:dyDescent="0.35">
      <c r="A358" t="s">
        <v>26480</v>
      </c>
      <c r="B358" t="s">
        <v>361</v>
      </c>
      <c r="C358" s="1">
        <v>44111.582822453704</v>
      </c>
      <c r="D358" s="1">
        <v>44120</v>
      </c>
      <c r="E358" t="s">
        <v>133</v>
      </c>
      <c r="F358" t="s">
        <v>134</v>
      </c>
      <c r="G358" t="s">
        <v>135</v>
      </c>
      <c r="H358" t="s">
        <v>134</v>
      </c>
      <c r="I358" t="s">
        <v>362</v>
      </c>
      <c r="K358" t="s">
        <v>363</v>
      </c>
      <c r="M358" t="s">
        <v>364</v>
      </c>
      <c r="N358" t="s">
        <v>365</v>
      </c>
      <c r="O358" s="4">
        <v>50006</v>
      </c>
      <c r="P358" t="s">
        <v>140</v>
      </c>
      <c r="R358">
        <v>16417322770</v>
      </c>
      <c r="T358">
        <v>115115</v>
      </c>
      <c r="U358" t="s">
        <v>366</v>
      </c>
      <c r="V358" t="s">
        <v>367</v>
      </c>
      <c r="X358" t="s">
        <v>368</v>
      </c>
      <c r="Y358" t="s">
        <v>363</v>
      </c>
      <c r="AA358" t="s">
        <v>364</v>
      </c>
      <c r="AB358" t="s">
        <v>365</v>
      </c>
      <c r="AC358" s="4">
        <v>50006</v>
      </c>
      <c r="AD358" t="s">
        <v>140</v>
      </c>
      <c r="AF358">
        <v>16417322770</v>
      </c>
      <c r="AH358" t="s">
        <v>369</v>
      </c>
      <c r="AI358" t="s">
        <v>226</v>
      </c>
      <c r="AJ358" t="s">
        <v>370</v>
      </c>
      <c r="AK358" t="s">
        <v>371</v>
      </c>
      <c r="AM358" t="s">
        <v>372</v>
      </c>
      <c r="AO358" t="s">
        <v>373</v>
      </c>
      <c r="AP358" t="s">
        <v>374</v>
      </c>
      <c r="AQ358" s="4">
        <v>78737</v>
      </c>
      <c r="AR358" t="s">
        <v>140</v>
      </c>
      <c r="AT358">
        <v>15128942128</v>
      </c>
      <c r="AV358" t="s">
        <v>375</v>
      </c>
      <c r="AW358" t="s">
        <v>376</v>
      </c>
      <c r="AX358" t="s">
        <v>374</v>
      </c>
      <c r="AY358" t="s">
        <v>377</v>
      </c>
      <c r="AZ358" t="s">
        <v>378</v>
      </c>
      <c r="BA358" t="s">
        <v>379</v>
      </c>
      <c r="BB358" t="s">
        <v>134</v>
      </c>
      <c r="BC358" t="s">
        <v>134</v>
      </c>
      <c r="BD358" t="s">
        <v>148</v>
      </c>
      <c r="BE358" t="s">
        <v>134</v>
      </c>
      <c r="BF358" t="s">
        <v>136</v>
      </c>
      <c r="BG358" t="s">
        <v>134</v>
      </c>
      <c r="BH358" t="s">
        <v>136</v>
      </c>
      <c r="BN358" t="s">
        <v>26481</v>
      </c>
      <c r="BO358" t="s">
        <v>381</v>
      </c>
      <c r="BP358">
        <v>8</v>
      </c>
      <c r="BQ358">
        <v>8</v>
      </c>
      <c r="BR358">
        <v>8</v>
      </c>
      <c r="BS358" s="1">
        <v>44134</v>
      </c>
      <c r="BT358" s="1">
        <v>44171</v>
      </c>
      <c r="BU358" s="1">
        <v>44134</v>
      </c>
      <c r="BV358" s="1">
        <v>44171</v>
      </c>
      <c r="BW358" t="s">
        <v>136</v>
      </c>
      <c r="BX358">
        <v>45</v>
      </c>
      <c r="BY358">
        <v>0</v>
      </c>
      <c r="BZ358">
        <v>9</v>
      </c>
      <c r="CA358">
        <v>9</v>
      </c>
      <c r="CB358">
        <v>9</v>
      </c>
      <c r="CC358">
        <v>9</v>
      </c>
      <c r="CD358">
        <v>9</v>
      </c>
      <c r="CE358">
        <v>0</v>
      </c>
      <c r="CF358" t="str">
        <f>"7:30 AM"</f>
        <v>7:30 AM</v>
      </c>
      <c r="CG358" t="str">
        <f>"4:30 PM"</f>
        <v>4:30 PM</v>
      </c>
      <c r="CH358" s="5">
        <v>14.99</v>
      </c>
      <c r="CI358" t="s">
        <v>146</v>
      </c>
      <c r="CL358" t="s">
        <v>136</v>
      </c>
      <c r="CM358" t="s">
        <v>312</v>
      </c>
      <c r="CN358" t="s">
        <v>148</v>
      </c>
      <c r="CO358" t="s">
        <v>382</v>
      </c>
      <c r="CP358" t="s">
        <v>149</v>
      </c>
      <c r="CQ358">
        <v>1</v>
      </c>
      <c r="CR358">
        <v>0</v>
      </c>
      <c r="CS358" t="s">
        <v>136</v>
      </c>
      <c r="CT358" t="s">
        <v>136</v>
      </c>
      <c r="CU358" t="s">
        <v>136</v>
      </c>
      <c r="CV358" t="s">
        <v>134</v>
      </c>
      <c r="CW358" t="s">
        <v>134</v>
      </c>
      <c r="CX358">
        <v>75</v>
      </c>
      <c r="CY358" t="s">
        <v>134</v>
      </c>
      <c r="CZ358" t="s">
        <v>134</v>
      </c>
      <c r="DA358" t="s">
        <v>134</v>
      </c>
      <c r="DB358" t="s">
        <v>134</v>
      </c>
      <c r="DC358" t="s">
        <v>134</v>
      </c>
      <c r="DD358" t="s">
        <v>136</v>
      </c>
      <c r="DF358" s="2" t="s">
        <v>383</v>
      </c>
      <c r="DG358" t="s">
        <v>26482</v>
      </c>
      <c r="DH358" t="s">
        <v>6490</v>
      </c>
      <c r="DI358" t="s">
        <v>365</v>
      </c>
      <c r="DJ358" s="4">
        <v>51537</v>
      </c>
      <c r="DK358" t="s">
        <v>3457</v>
      </c>
      <c r="DL358" t="s">
        <v>134</v>
      </c>
      <c r="DM358">
        <v>3</v>
      </c>
      <c r="DN358" t="s">
        <v>26483</v>
      </c>
      <c r="DO358" t="s">
        <v>26484</v>
      </c>
      <c r="DP358" t="s">
        <v>365</v>
      </c>
      <c r="DQ358" t="str">
        <f>"50022"</f>
        <v>50022</v>
      </c>
      <c r="DR358" t="s">
        <v>6780</v>
      </c>
      <c r="DS358" t="s">
        <v>952</v>
      </c>
      <c r="DT358">
        <v>3</v>
      </c>
      <c r="DU358">
        <v>8</v>
      </c>
      <c r="DV358" t="s">
        <v>134</v>
      </c>
      <c r="DW358" t="s">
        <v>134</v>
      </c>
      <c r="DX358" t="s">
        <v>134</v>
      </c>
      <c r="DY358" t="s">
        <v>136</v>
      </c>
      <c r="DZ358">
        <v>1</v>
      </c>
      <c r="EA358" t="s">
        <v>134</v>
      </c>
      <c r="EB358" s="5">
        <v>12.68</v>
      </c>
      <c r="EC358" s="5">
        <v>12.68</v>
      </c>
      <c r="ED358" s="5">
        <v>55</v>
      </c>
      <c r="EE358">
        <v>16417322770</v>
      </c>
      <c r="EF358" t="s">
        <v>369</v>
      </c>
      <c r="EG358" t="s">
        <v>148</v>
      </c>
      <c r="EH358">
        <v>0</v>
      </c>
    </row>
    <row r="359" spans="1:138" ht="15" customHeight="1" x14ac:dyDescent="0.35">
      <c r="A359" t="s">
        <v>18450</v>
      </c>
      <c r="B359" t="s">
        <v>157</v>
      </c>
      <c r="C359" s="1">
        <v>44110.47771215278</v>
      </c>
      <c r="D359" s="1">
        <v>44120</v>
      </c>
      <c r="E359" t="s">
        <v>133</v>
      </c>
      <c r="F359" t="s">
        <v>136</v>
      </c>
      <c r="G359" t="s">
        <v>135</v>
      </c>
      <c r="H359" t="s">
        <v>136</v>
      </c>
      <c r="I359" t="s">
        <v>2395</v>
      </c>
      <c r="K359" t="s">
        <v>2396</v>
      </c>
      <c r="M359" t="s">
        <v>324</v>
      </c>
      <c r="N359" t="s">
        <v>246</v>
      </c>
      <c r="O359" s="4">
        <v>70554</v>
      </c>
      <c r="P359" t="s">
        <v>140</v>
      </c>
      <c r="R359">
        <v>13374665614</v>
      </c>
      <c r="T359">
        <v>11251</v>
      </c>
      <c r="U359" t="s">
        <v>2397</v>
      </c>
      <c r="V359" t="s">
        <v>1148</v>
      </c>
      <c r="X359" t="s">
        <v>164</v>
      </c>
      <c r="Y359" t="s">
        <v>2396</v>
      </c>
      <c r="AA359" t="s">
        <v>324</v>
      </c>
      <c r="AB359" t="s">
        <v>246</v>
      </c>
      <c r="AC359" s="4">
        <v>70554</v>
      </c>
      <c r="AD359" t="s">
        <v>140</v>
      </c>
      <c r="AF359">
        <v>13374665614</v>
      </c>
      <c r="AH359" t="s">
        <v>2398</v>
      </c>
      <c r="AI359" t="s">
        <v>168</v>
      </c>
      <c r="AJ359" t="s">
        <v>325</v>
      </c>
      <c r="AK359" t="s">
        <v>329</v>
      </c>
      <c r="AM359" t="s">
        <v>330</v>
      </c>
      <c r="AO359" t="s">
        <v>324</v>
      </c>
      <c r="AP359" t="s">
        <v>246</v>
      </c>
      <c r="AQ359" s="4">
        <v>70554</v>
      </c>
      <c r="AR359" t="s">
        <v>140</v>
      </c>
      <c r="AS359" t="s">
        <v>331</v>
      </c>
      <c r="AT359">
        <v>13377894322</v>
      </c>
      <c r="AV359" t="s">
        <v>332</v>
      </c>
      <c r="AW359" t="s">
        <v>333</v>
      </c>
      <c r="AZ359" t="s">
        <v>334</v>
      </c>
      <c r="BA359" t="s">
        <v>335</v>
      </c>
      <c r="BB359" t="s">
        <v>136</v>
      </c>
      <c r="BC359" t="s">
        <v>136</v>
      </c>
      <c r="BD359" t="s">
        <v>148</v>
      </c>
      <c r="BE359" t="s">
        <v>136</v>
      </c>
      <c r="BF359" t="s">
        <v>136</v>
      </c>
      <c r="BG359" t="s">
        <v>134</v>
      </c>
      <c r="BH359" t="s">
        <v>136</v>
      </c>
      <c r="BN359" t="s">
        <v>18451</v>
      </c>
      <c r="BO359" t="s">
        <v>1574</v>
      </c>
      <c r="BP359">
        <v>6</v>
      </c>
      <c r="BQ359">
        <v>6</v>
      </c>
      <c r="BR359">
        <v>6</v>
      </c>
      <c r="BS359" s="1">
        <v>44180</v>
      </c>
      <c r="BT359" s="1">
        <v>44392</v>
      </c>
      <c r="BU359" s="1">
        <v>44180</v>
      </c>
      <c r="BV359" s="1">
        <v>44392</v>
      </c>
      <c r="BW359" t="s">
        <v>136</v>
      </c>
      <c r="BX359">
        <v>35</v>
      </c>
      <c r="BY359">
        <v>0</v>
      </c>
      <c r="BZ359">
        <v>7</v>
      </c>
      <c r="CA359">
        <v>7</v>
      </c>
      <c r="CB359">
        <v>7</v>
      </c>
      <c r="CC359">
        <v>7</v>
      </c>
      <c r="CD359">
        <v>7</v>
      </c>
      <c r="CE359">
        <v>0</v>
      </c>
      <c r="CF359" t="str">
        <f>"8:00 AM"</f>
        <v>8:00 AM</v>
      </c>
      <c r="CG359" t="str">
        <f>"4:00 PM"</f>
        <v>4:00 PM</v>
      </c>
      <c r="CH359" s="5">
        <v>11.83</v>
      </c>
      <c r="CI359" t="s">
        <v>146</v>
      </c>
      <c r="CL359" t="s">
        <v>136</v>
      </c>
      <c r="CM359" t="s">
        <v>147</v>
      </c>
      <c r="CN359" t="s">
        <v>148</v>
      </c>
      <c r="CO359" t="s">
        <v>338</v>
      </c>
      <c r="CP359" t="s">
        <v>149</v>
      </c>
      <c r="CQ359">
        <v>0</v>
      </c>
      <c r="CR359">
        <v>0</v>
      </c>
      <c r="CS359" t="s">
        <v>136</v>
      </c>
      <c r="CT359" t="s">
        <v>136</v>
      </c>
      <c r="CU359" t="s">
        <v>136</v>
      </c>
      <c r="CV359" t="s">
        <v>136</v>
      </c>
      <c r="CW359" t="s">
        <v>134</v>
      </c>
      <c r="CX359">
        <v>40</v>
      </c>
      <c r="CY359" t="s">
        <v>136</v>
      </c>
      <c r="CZ359" t="s">
        <v>134</v>
      </c>
      <c r="DA359" t="s">
        <v>134</v>
      </c>
      <c r="DB359" t="s">
        <v>134</v>
      </c>
      <c r="DC359" t="s">
        <v>134</v>
      </c>
      <c r="DD359" t="s">
        <v>136</v>
      </c>
      <c r="DF359" t="s">
        <v>149</v>
      </c>
      <c r="DG359" t="s">
        <v>2400</v>
      </c>
      <c r="DH359" t="s">
        <v>324</v>
      </c>
      <c r="DI359" t="s">
        <v>246</v>
      </c>
      <c r="DJ359" s="4">
        <v>70554</v>
      </c>
      <c r="DK359" t="s">
        <v>339</v>
      </c>
      <c r="DL359" t="s">
        <v>136</v>
      </c>
      <c r="DM359">
        <v>1</v>
      </c>
      <c r="DN359" t="s">
        <v>18452</v>
      </c>
      <c r="DO359" t="s">
        <v>324</v>
      </c>
      <c r="DP359" t="s">
        <v>246</v>
      </c>
      <c r="DQ359" t="str">
        <f>"70554"</f>
        <v>70554</v>
      </c>
      <c r="DR359" t="s">
        <v>339</v>
      </c>
      <c r="DS359" t="s">
        <v>296</v>
      </c>
      <c r="DT359">
        <v>1</v>
      </c>
      <c r="DU359">
        <v>6</v>
      </c>
      <c r="DV359" t="s">
        <v>134</v>
      </c>
      <c r="DW359" t="s">
        <v>134</v>
      </c>
      <c r="DX359" t="s">
        <v>134</v>
      </c>
      <c r="DY359" t="s">
        <v>136</v>
      </c>
      <c r="DZ359">
        <v>1</v>
      </c>
      <c r="EA359" t="s">
        <v>136</v>
      </c>
      <c r="EC359" s="5">
        <v>12.68</v>
      </c>
      <c r="ED359" s="5">
        <v>55</v>
      </c>
      <c r="EE359">
        <v>13374665614</v>
      </c>
      <c r="EF359" t="s">
        <v>2398</v>
      </c>
      <c r="EG359" t="s">
        <v>148</v>
      </c>
      <c r="EH359">
        <v>0</v>
      </c>
    </row>
    <row r="360" spans="1:138" ht="15" customHeight="1" x14ac:dyDescent="0.35">
      <c r="A360" t="s">
        <v>26730</v>
      </c>
      <c r="B360" t="s">
        <v>157</v>
      </c>
      <c r="C360" s="1">
        <v>44070.559201157404</v>
      </c>
      <c r="D360" s="1">
        <v>44123</v>
      </c>
      <c r="E360" t="s">
        <v>133</v>
      </c>
      <c r="F360" t="s">
        <v>136</v>
      </c>
      <c r="G360" t="s">
        <v>135</v>
      </c>
      <c r="H360" t="s">
        <v>136</v>
      </c>
      <c r="I360" t="s">
        <v>26731</v>
      </c>
      <c r="K360" t="s">
        <v>26732</v>
      </c>
      <c r="L360" t="s">
        <v>148</v>
      </c>
      <c r="M360" t="s">
        <v>4279</v>
      </c>
      <c r="N360" t="s">
        <v>161</v>
      </c>
      <c r="O360" s="4">
        <v>30436</v>
      </c>
      <c r="P360" t="s">
        <v>140</v>
      </c>
      <c r="R360">
        <v>19125657640</v>
      </c>
      <c r="T360">
        <v>111</v>
      </c>
      <c r="U360" t="s">
        <v>17070</v>
      </c>
      <c r="V360" t="s">
        <v>26733</v>
      </c>
      <c r="X360" t="s">
        <v>26734</v>
      </c>
      <c r="Y360" t="s">
        <v>26732</v>
      </c>
      <c r="AA360" t="s">
        <v>4279</v>
      </c>
      <c r="AB360" t="s">
        <v>161</v>
      </c>
      <c r="AC360" s="4">
        <v>30436</v>
      </c>
      <c r="AD360" t="s">
        <v>140</v>
      </c>
      <c r="AE360" t="s">
        <v>841</v>
      </c>
      <c r="AF360">
        <v>19125657640</v>
      </c>
      <c r="AH360" t="s">
        <v>26735</v>
      </c>
      <c r="AI360" t="s">
        <v>168</v>
      </c>
      <c r="AJ360" t="s">
        <v>843</v>
      </c>
      <c r="AK360" t="s">
        <v>844</v>
      </c>
      <c r="AL360" t="s">
        <v>845</v>
      </c>
      <c r="AM360" t="s">
        <v>846</v>
      </c>
      <c r="AO360" t="s">
        <v>847</v>
      </c>
      <c r="AP360" t="s">
        <v>161</v>
      </c>
      <c r="AQ360" s="4">
        <v>31636</v>
      </c>
      <c r="AR360" t="s">
        <v>140</v>
      </c>
      <c r="AT360">
        <v>12295596879</v>
      </c>
      <c r="AV360" t="s">
        <v>2153</v>
      </c>
      <c r="AW360" t="s">
        <v>849</v>
      </c>
      <c r="AZ360" t="s">
        <v>175</v>
      </c>
      <c r="BA360" t="s">
        <v>176</v>
      </c>
      <c r="BB360" t="s">
        <v>136</v>
      </c>
      <c r="BC360" t="s">
        <v>136</v>
      </c>
      <c r="BD360" t="s">
        <v>148</v>
      </c>
      <c r="BE360" t="s">
        <v>136</v>
      </c>
      <c r="BF360" t="s">
        <v>136</v>
      </c>
      <c r="BG360" t="s">
        <v>134</v>
      </c>
      <c r="BH360" t="s">
        <v>136</v>
      </c>
      <c r="BN360" t="s">
        <v>26736</v>
      </c>
      <c r="BO360" t="s">
        <v>2634</v>
      </c>
      <c r="BP360">
        <v>110</v>
      </c>
      <c r="BQ360">
        <v>110</v>
      </c>
      <c r="BR360">
        <v>110</v>
      </c>
      <c r="BS360" s="1">
        <v>44119</v>
      </c>
      <c r="BT360" s="1">
        <v>44408</v>
      </c>
      <c r="BU360" s="1">
        <v>44119</v>
      </c>
      <c r="BV360" s="1">
        <v>44408</v>
      </c>
      <c r="BW360" t="s">
        <v>136</v>
      </c>
      <c r="BX360">
        <v>40</v>
      </c>
      <c r="BY360">
        <v>0</v>
      </c>
      <c r="BZ360">
        <v>7</v>
      </c>
      <c r="CA360">
        <v>7</v>
      </c>
      <c r="CB360">
        <v>7</v>
      </c>
      <c r="CC360">
        <v>7</v>
      </c>
      <c r="CD360">
        <v>7</v>
      </c>
      <c r="CE360">
        <v>5</v>
      </c>
      <c r="CF360" t="str">
        <f>"7:00 AM"</f>
        <v>7:00 AM</v>
      </c>
      <c r="CG360" t="str">
        <f>"2:30 PM"</f>
        <v>2:30 PM</v>
      </c>
      <c r="CH360" s="5">
        <v>11.71</v>
      </c>
      <c r="CI360" t="s">
        <v>146</v>
      </c>
      <c r="CJ360">
        <v>1.25</v>
      </c>
      <c r="CK360" t="s">
        <v>26737</v>
      </c>
      <c r="CL360" t="s">
        <v>134</v>
      </c>
      <c r="CM360" t="s">
        <v>147</v>
      </c>
      <c r="CN360" t="s">
        <v>148</v>
      </c>
      <c r="CO360" t="s">
        <v>4284</v>
      </c>
      <c r="CP360" t="s">
        <v>149</v>
      </c>
      <c r="CQ360">
        <v>1</v>
      </c>
      <c r="CR360">
        <v>0</v>
      </c>
      <c r="CS360" t="s">
        <v>136</v>
      </c>
      <c r="CT360" t="s">
        <v>136</v>
      </c>
      <c r="CU360" t="s">
        <v>136</v>
      </c>
      <c r="CV360" t="s">
        <v>134</v>
      </c>
      <c r="CW360" t="s">
        <v>134</v>
      </c>
      <c r="CX360">
        <v>60</v>
      </c>
      <c r="CY360" t="s">
        <v>134</v>
      </c>
      <c r="CZ360" t="s">
        <v>134</v>
      </c>
      <c r="DA360" t="s">
        <v>134</v>
      </c>
      <c r="DB360" t="s">
        <v>134</v>
      </c>
      <c r="DC360" t="s">
        <v>134</v>
      </c>
      <c r="DD360" t="s">
        <v>136</v>
      </c>
      <c r="DF360" t="s">
        <v>26738</v>
      </c>
      <c r="DG360" t="s">
        <v>26739</v>
      </c>
      <c r="DH360" t="s">
        <v>4279</v>
      </c>
      <c r="DI360" t="s">
        <v>161</v>
      </c>
      <c r="DJ360" s="4">
        <v>30436</v>
      </c>
      <c r="DK360" t="s">
        <v>4287</v>
      </c>
      <c r="DL360" t="s">
        <v>134</v>
      </c>
      <c r="DM360">
        <v>3</v>
      </c>
      <c r="DN360" t="s">
        <v>26740</v>
      </c>
      <c r="DO360" t="s">
        <v>4279</v>
      </c>
      <c r="DP360" t="s">
        <v>161</v>
      </c>
      <c r="DQ360" t="str">
        <f>"30436"</f>
        <v>30436</v>
      </c>
      <c r="DR360" t="s">
        <v>4287</v>
      </c>
      <c r="DS360" t="s">
        <v>26741</v>
      </c>
      <c r="DT360">
        <v>1</v>
      </c>
      <c r="DU360">
        <v>20</v>
      </c>
      <c r="DV360" t="s">
        <v>136</v>
      </c>
      <c r="DW360" t="s">
        <v>136</v>
      </c>
      <c r="DX360" t="s">
        <v>134</v>
      </c>
      <c r="DY360" t="s">
        <v>134</v>
      </c>
      <c r="DZ360">
        <v>8</v>
      </c>
      <c r="EA360" t="s">
        <v>136</v>
      </c>
      <c r="EC360" s="5">
        <v>12.68</v>
      </c>
      <c r="ED360" s="5">
        <v>55</v>
      </c>
      <c r="EE360">
        <v>19125657640</v>
      </c>
      <c r="EF360" t="s">
        <v>26742</v>
      </c>
      <c r="EG360" t="s">
        <v>148</v>
      </c>
      <c r="EH360">
        <v>29</v>
      </c>
    </row>
    <row r="361" spans="1:138" ht="15" customHeight="1" x14ac:dyDescent="0.35">
      <c r="A361" t="s">
        <v>10344</v>
      </c>
      <c r="B361" t="s">
        <v>157</v>
      </c>
      <c r="C361" s="1">
        <v>44082.704459259257</v>
      </c>
      <c r="D361" s="1">
        <v>44123</v>
      </c>
      <c r="E361" t="s">
        <v>133</v>
      </c>
      <c r="F361" t="s">
        <v>136</v>
      </c>
      <c r="G361" t="s">
        <v>135</v>
      </c>
      <c r="H361" t="s">
        <v>136</v>
      </c>
      <c r="I361" t="s">
        <v>10345</v>
      </c>
      <c r="K361" t="s">
        <v>10346</v>
      </c>
      <c r="M361" t="s">
        <v>10347</v>
      </c>
      <c r="N361" t="s">
        <v>139</v>
      </c>
      <c r="O361" s="4">
        <v>32757</v>
      </c>
      <c r="P361" t="s">
        <v>140</v>
      </c>
      <c r="R361">
        <v>13523853891</v>
      </c>
      <c r="T361">
        <v>1114</v>
      </c>
      <c r="U361" t="s">
        <v>3499</v>
      </c>
      <c r="V361" t="s">
        <v>347</v>
      </c>
      <c r="X361" t="s">
        <v>10348</v>
      </c>
      <c r="Y361" t="s">
        <v>10349</v>
      </c>
      <c r="AA361" t="s">
        <v>10347</v>
      </c>
      <c r="AB361" t="s">
        <v>139</v>
      </c>
      <c r="AC361" s="4">
        <v>32757</v>
      </c>
      <c r="AD361" t="s">
        <v>140</v>
      </c>
      <c r="AF361">
        <v>13523853891</v>
      </c>
      <c r="AH361" t="s">
        <v>3856</v>
      </c>
      <c r="AI361" t="s">
        <v>168</v>
      </c>
      <c r="AJ361" t="s">
        <v>559</v>
      </c>
      <c r="AK361" t="s">
        <v>433</v>
      </c>
      <c r="AL361" t="s">
        <v>978</v>
      </c>
      <c r="AM361" t="s">
        <v>561</v>
      </c>
      <c r="AN361" t="s">
        <v>562</v>
      </c>
      <c r="AO361" t="s">
        <v>563</v>
      </c>
      <c r="AP361" t="s">
        <v>564</v>
      </c>
      <c r="AQ361" s="4">
        <v>22949</v>
      </c>
      <c r="AR361" t="s">
        <v>140</v>
      </c>
      <c r="AT361">
        <v>14342634300</v>
      </c>
      <c r="AV361" t="s">
        <v>3857</v>
      </c>
      <c r="AW361" t="s">
        <v>566</v>
      </c>
      <c r="AZ361" t="s">
        <v>144</v>
      </c>
      <c r="BA361" t="s">
        <v>145</v>
      </c>
      <c r="BB361" t="s">
        <v>136</v>
      </c>
      <c r="BC361" t="s">
        <v>136</v>
      </c>
      <c r="BD361" t="s">
        <v>148</v>
      </c>
      <c r="BE361" t="s">
        <v>136</v>
      </c>
      <c r="BF361" t="s">
        <v>136</v>
      </c>
      <c r="BG361" t="s">
        <v>134</v>
      </c>
      <c r="BH361" t="s">
        <v>136</v>
      </c>
      <c r="BI361" t="s">
        <v>3858</v>
      </c>
      <c r="BJ361" t="s">
        <v>3859</v>
      </c>
      <c r="BL361" t="s">
        <v>566</v>
      </c>
      <c r="BM361" t="s">
        <v>3856</v>
      </c>
      <c r="BN361" t="s">
        <v>10350</v>
      </c>
      <c r="BO361" t="s">
        <v>10351</v>
      </c>
      <c r="BP361">
        <v>24</v>
      </c>
      <c r="BQ361">
        <v>12</v>
      </c>
      <c r="BR361">
        <v>12</v>
      </c>
      <c r="BS361" s="1">
        <v>44151</v>
      </c>
      <c r="BT361" s="1">
        <v>44372</v>
      </c>
      <c r="BU361" s="1">
        <v>44151</v>
      </c>
      <c r="BV361" s="1">
        <v>44372</v>
      </c>
      <c r="BW361" t="s">
        <v>136</v>
      </c>
      <c r="BX361">
        <v>52</v>
      </c>
      <c r="BY361">
        <v>0</v>
      </c>
      <c r="BZ361">
        <v>9.5</v>
      </c>
      <c r="CA361">
        <v>9.5</v>
      </c>
      <c r="CB361">
        <v>9.5</v>
      </c>
      <c r="CC361">
        <v>9.5</v>
      </c>
      <c r="CD361">
        <v>9.5</v>
      </c>
      <c r="CE361">
        <v>4.5</v>
      </c>
      <c r="CF361" t="str">
        <f>"7:30 AM"</f>
        <v>7:30 AM</v>
      </c>
      <c r="CG361" t="str">
        <f>"5:30 PM"</f>
        <v>5:30 PM</v>
      </c>
      <c r="CH361" s="5">
        <v>11.71</v>
      </c>
      <c r="CI361" t="s">
        <v>146</v>
      </c>
      <c r="CL361" t="s">
        <v>136</v>
      </c>
      <c r="CM361" t="s">
        <v>147</v>
      </c>
      <c r="CN361" t="s">
        <v>148</v>
      </c>
      <c r="CO361" t="s">
        <v>1714</v>
      </c>
      <c r="CP361" t="s">
        <v>149</v>
      </c>
      <c r="CQ361">
        <v>3</v>
      </c>
      <c r="CR361">
        <v>0</v>
      </c>
      <c r="CS361" t="s">
        <v>136</v>
      </c>
      <c r="CT361" t="s">
        <v>136</v>
      </c>
      <c r="CU361" t="s">
        <v>136</v>
      </c>
      <c r="CV361" t="s">
        <v>136</v>
      </c>
      <c r="CW361" t="s">
        <v>134</v>
      </c>
      <c r="CX361">
        <v>60</v>
      </c>
      <c r="CY361" t="s">
        <v>134</v>
      </c>
      <c r="CZ361" t="s">
        <v>134</v>
      </c>
      <c r="DA361" t="s">
        <v>134</v>
      </c>
      <c r="DB361" t="s">
        <v>134</v>
      </c>
      <c r="DC361" t="s">
        <v>134</v>
      </c>
      <c r="DD361" t="s">
        <v>136</v>
      </c>
      <c r="DF361" t="s">
        <v>10352</v>
      </c>
      <c r="DG361" t="s">
        <v>10353</v>
      </c>
      <c r="DH361" t="s">
        <v>10347</v>
      </c>
      <c r="DI361" t="s">
        <v>139</v>
      </c>
      <c r="DJ361" s="4">
        <v>32757</v>
      </c>
      <c r="DK361" t="s">
        <v>2749</v>
      </c>
      <c r="DL361" t="s">
        <v>134</v>
      </c>
      <c r="DM361">
        <v>2</v>
      </c>
      <c r="DN361" t="s">
        <v>10354</v>
      </c>
      <c r="DO361" t="s">
        <v>10347</v>
      </c>
      <c r="DP361" t="s">
        <v>139</v>
      </c>
      <c r="DQ361" t="str">
        <f>"32757"</f>
        <v>32757</v>
      </c>
      <c r="DR361" t="s">
        <v>2749</v>
      </c>
      <c r="DS361" t="s">
        <v>10355</v>
      </c>
      <c r="DT361">
        <v>1</v>
      </c>
      <c r="DU361">
        <v>8</v>
      </c>
      <c r="DV361" t="s">
        <v>134</v>
      </c>
      <c r="DW361" t="s">
        <v>134</v>
      </c>
      <c r="DX361" t="s">
        <v>134</v>
      </c>
      <c r="DY361" t="s">
        <v>134</v>
      </c>
      <c r="DZ361">
        <v>2</v>
      </c>
      <c r="EA361" t="s">
        <v>134</v>
      </c>
      <c r="EB361" s="5">
        <v>12.68</v>
      </c>
      <c r="EC361" s="5">
        <v>12.68</v>
      </c>
      <c r="ED361" s="5">
        <v>55</v>
      </c>
      <c r="EE361" t="s">
        <v>148</v>
      </c>
      <c r="EF361" t="s">
        <v>577</v>
      </c>
      <c r="EG361" t="s">
        <v>524</v>
      </c>
      <c r="EH361">
        <v>0</v>
      </c>
    </row>
    <row r="362" spans="1:138" ht="15" customHeight="1" x14ac:dyDescent="0.35">
      <c r="A362" t="s">
        <v>10817</v>
      </c>
      <c r="B362" t="s">
        <v>157</v>
      </c>
      <c r="C362" s="1">
        <v>44091.956734837964</v>
      </c>
      <c r="D362" s="1">
        <v>44123</v>
      </c>
      <c r="E362" t="s">
        <v>133</v>
      </c>
      <c r="F362" t="s">
        <v>134</v>
      </c>
      <c r="G362" t="s">
        <v>135</v>
      </c>
      <c r="H362" t="s">
        <v>136</v>
      </c>
      <c r="I362" t="s">
        <v>2865</v>
      </c>
      <c r="K362" t="s">
        <v>10818</v>
      </c>
      <c r="L362" t="s">
        <v>10819</v>
      </c>
      <c r="M362" t="s">
        <v>7188</v>
      </c>
      <c r="N362" t="s">
        <v>416</v>
      </c>
      <c r="O362" s="4">
        <v>85352</v>
      </c>
      <c r="P362" t="s">
        <v>140</v>
      </c>
      <c r="R362">
        <v>17603525212</v>
      </c>
      <c r="T362">
        <v>115115</v>
      </c>
      <c r="U362" t="s">
        <v>2868</v>
      </c>
      <c r="V362" t="s">
        <v>2869</v>
      </c>
      <c r="X362" t="s">
        <v>614</v>
      </c>
      <c r="Y362" t="s">
        <v>10818</v>
      </c>
      <c r="Z362" t="s">
        <v>10819</v>
      </c>
      <c r="AA362" t="s">
        <v>7188</v>
      </c>
      <c r="AB362" t="s">
        <v>416</v>
      </c>
      <c r="AC362" s="4">
        <v>85352</v>
      </c>
      <c r="AD362" t="s">
        <v>140</v>
      </c>
      <c r="AF362">
        <v>17603525212</v>
      </c>
      <c r="AH362" t="s">
        <v>2870</v>
      </c>
      <c r="AZ362" t="s">
        <v>175</v>
      </c>
      <c r="BA362" t="s">
        <v>176</v>
      </c>
      <c r="BB362" t="s">
        <v>134</v>
      </c>
      <c r="BC362" t="s">
        <v>134</v>
      </c>
      <c r="BD362" t="s">
        <v>134</v>
      </c>
      <c r="BE362" t="s">
        <v>134</v>
      </c>
      <c r="BF362" t="s">
        <v>136</v>
      </c>
      <c r="BG362" t="s">
        <v>134</v>
      </c>
      <c r="BH362" t="s">
        <v>136</v>
      </c>
      <c r="BN362" t="s">
        <v>10820</v>
      </c>
      <c r="BO362" t="s">
        <v>10821</v>
      </c>
      <c r="BP362">
        <v>783</v>
      </c>
      <c r="BQ362">
        <v>783</v>
      </c>
      <c r="BR362">
        <v>783</v>
      </c>
      <c r="BS362" s="1">
        <v>44136</v>
      </c>
      <c r="BT362" s="1">
        <v>44301</v>
      </c>
      <c r="BU362" s="1">
        <v>44136</v>
      </c>
      <c r="BV362" s="1">
        <v>44301</v>
      </c>
      <c r="BW362" t="s">
        <v>136</v>
      </c>
      <c r="BX362">
        <v>35</v>
      </c>
      <c r="BY362">
        <v>0</v>
      </c>
      <c r="BZ362">
        <v>6</v>
      </c>
      <c r="CA362">
        <v>6</v>
      </c>
      <c r="CB362">
        <v>6</v>
      </c>
      <c r="CC362">
        <v>6</v>
      </c>
      <c r="CD362">
        <v>6</v>
      </c>
      <c r="CE362">
        <v>5</v>
      </c>
      <c r="CF362" t="str">
        <f>"6:00 AM"</f>
        <v>6:00 AM</v>
      </c>
      <c r="CG362" t="str">
        <f>"12:30 PM"</f>
        <v>12:30 PM</v>
      </c>
      <c r="CH362" s="5">
        <v>12.91</v>
      </c>
      <c r="CI362" t="s">
        <v>146</v>
      </c>
      <c r="CJ362">
        <v>0</v>
      </c>
      <c r="CK362" t="s">
        <v>10822</v>
      </c>
      <c r="CL362" t="s">
        <v>134</v>
      </c>
      <c r="CM362" t="s">
        <v>147</v>
      </c>
      <c r="CN362" t="s">
        <v>148</v>
      </c>
      <c r="CO362" t="s">
        <v>4236</v>
      </c>
      <c r="CP362" t="s">
        <v>149</v>
      </c>
      <c r="CQ362">
        <v>2</v>
      </c>
      <c r="CR362">
        <v>0</v>
      </c>
      <c r="CS362" t="s">
        <v>136</v>
      </c>
      <c r="CT362" t="s">
        <v>136</v>
      </c>
      <c r="CU362" t="s">
        <v>136</v>
      </c>
      <c r="CV362" t="s">
        <v>134</v>
      </c>
      <c r="CW362" t="s">
        <v>134</v>
      </c>
      <c r="CX362">
        <v>80</v>
      </c>
      <c r="CY362" t="s">
        <v>134</v>
      </c>
      <c r="CZ362" t="s">
        <v>136</v>
      </c>
      <c r="DA362" t="s">
        <v>134</v>
      </c>
      <c r="DB362" t="s">
        <v>134</v>
      </c>
      <c r="DC362" t="s">
        <v>134</v>
      </c>
      <c r="DD362" t="s">
        <v>136</v>
      </c>
      <c r="DF362" t="s">
        <v>10823</v>
      </c>
      <c r="DG362" t="s">
        <v>10824</v>
      </c>
      <c r="DH362" t="s">
        <v>9612</v>
      </c>
      <c r="DI362" t="s">
        <v>416</v>
      </c>
      <c r="DJ362" s="4">
        <v>85365</v>
      </c>
      <c r="DK362" t="s">
        <v>417</v>
      </c>
      <c r="DL362" t="s">
        <v>134</v>
      </c>
      <c r="DM362">
        <v>1098</v>
      </c>
      <c r="DN362" t="s">
        <v>10825</v>
      </c>
      <c r="DO362" t="s">
        <v>415</v>
      </c>
      <c r="DP362" t="s">
        <v>416</v>
      </c>
      <c r="DQ362" t="str">
        <f>"85364"</f>
        <v>85364</v>
      </c>
      <c r="DR362" t="s">
        <v>417</v>
      </c>
      <c r="DS362" t="s">
        <v>10826</v>
      </c>
      <c r="DT362">
        <v>40</v>
      </c>
      <c r="DU362">
        <v>245</v>
      </c>
      <c r="DV362" t="s">
        <v>134</v>
      </c>
      <c r="DW362" t="s">
        <v>134</v>
      </c>
      <c r="DX362" t="s">
        <v>134</v>
      </c>
      <c r="DY362" t="s">
        <v>134</v>
      </c>
      <c r="DZ362">
        <v>9</v>
      </c>
      <c r="EA362" t="s">
        <v>134</v>
      </c>
      <c r="EB362" s="5">
        <v>12.68</v>
      </c>
      <c r="EC362" s="5">
        <v>12.68</v>
      </c>
      <c r="ED362" s="5">
        <v>55</v>
      </c>
      <c r="EE362">
        <v>17603525212</v>
      </c>
      <c r="EF362" t="s">
        <v>2870</v>
      </c>
      <c r="EG362" t="s">
        <v>148</v>
      </c>
      <c r="EH362">
        <v>10</v>
      </c>
    </row>
    <row r="363" spans="1:138" ht="15" customHeight="1" x14ac:dyDescent="0.35">
      <c r="A363" t="s">
        <v>26406</v>
      </c>
      <c r="B363" t="s">
        <v>132</v>
      </c>
      <c r="C363" s="1">
        <v>44088.645669097219</v>
      </c>
      <c r="D363" s="1">
        <v>44123</v>
      </c>
      <c r="E363" t="s">
        <v>133</v>
      </c>
      <c r="F363" t="s">
        <v>136</v>
      </c>
      <c r="G363" t="s">
        <v>135</v>
      </c>
      <c r="H363" t="s">
        <v>136</v>
      </c>
      <c r="I363" t="s">
        <v>26407</v>
      </c>
      <c r="K363" t="s">
        <v>26408</v>
      </c>
      <c r="M363" t="s">
        <v>3855</v>
      </c>
      <c r="N363" t="s">
        <v>2685</v>
      </c>
      <c r="O363" s="4">
        <v>43515</v>
      </c>
      <c r="P363" t="s">
        <v>140</v>
      </c>
      <c r="R363">
        <v>14193305080</v>
      </c>
      <c r="T363">
        <v>1</v>
      </c>
      <c r="U363" t="s">
        <v>26409</v>
      </c>
      <c r="V363" t="s">
        <v>26410</v>
      </c>
      <c r="X363" t="s">
        <v>26411</v>
      </c>
      <c r="Y363" t="s">
        <v>26412</v>
      </c>
      <c r="AA363" t="s">
        <v>3855</v>
      </c>
      <c r="AB363" t="s">
        <v>2685</v>
      </c>
      <c r="AC363" s="4" t="s">
        <v>27710</v>
      </c>
      <c r="AD363" t="s">
        <v>140</v>
      </c>
      <c r="AF363">
        <v>14193305080</v>
      </c>
      <c r="AG363">
        <v>4101</v>
      </c>
      <c r="AH363" t="s">
        <v>26413</v>
      </c>
      <c r="AI363" t="s">
        <v>226</v>
      </c>
      <c r="AJ363" t="s">
        <v>17435</v>
      </c>
      <c r="AK363" t="s">
        <v>2129</v>
      </c>
      <c r="AL363" t="s">
        <v>9194</v>
      </c>
      <c r="AM363" t="s">
        <v>26414</v>
      </c>
      <c r="AN363" t="s">
        <v>26415</v>
      </c>
      <c r="AO363" t="s">
        <v>26416</v>
      </c>
      <c r="AP363" t="s">
        <v>2120</v>
      </c>
      <c r="AQ363" s="4">
        <v>48304</v>
      </c>
      <c r="AR363" t="s">
        <v>140</v>
      </c>
      <c r="AT363">
        <v>12482582506</v>
      </c>
      <c r="AV363" t="s">
        <v>26417</v>
      </c>
      <c r="AW363" t="s">
        <v>26414</v>
      </c>
      <c r="AX363" t="s">
        <v>2120</v>
      </c>
      <c r="AY363" t="s">
        <v>693</v>
      </c>
      <c r="AZ363" t="s">
        <v>175</v>
      </c>
      <c r="BA363" t="s">
        <v>176</v>
      </c>
      <c r="BB363" t="s">
        <v>136</v>
      </c>
      <c r="BC363" t="s">
        <v>136</v>
      </c>
      <c r="BD363" t="s">
        <v>148</v>
      </c>
      <c r="BE363" t="s">
        <v>136</v>
      </c>
      <c r="BF363" t="s">
        <v>136</v>
      </c>
      <c r="BG363" t="s">
        <v>134</v>
      </c>
      <c r="BH363" t="s">
        <v>136</v>
      </c>
      <c r="BN363" t="s">
        <v>26418</v>
      </c>
      <c r="BO363" t="s">
        <v>905</v>
      </c>
      <c r="BP363">
        <v>70</v>
      </c>
      <c r="BQ363">
        <v>70</v>
      </c>
      <c r="BS363" s="1">
        <v>44137</v>
      </c>
      <c r="BT363" s="1">
        <v>44331</v>
      </c>
      <c r="BU363" s="1">
        <v>44137</v>
      </c>
      <c r="BV363" s="1">
        <v>44331</v>
      </c>
      <c r="BW363" t="s">
        <v>136</v>
      </c>
      <c r="BX363">
        <v>55</v>
      </c>
      <c r="BY363">
        <v>0</v>
      </c>
      <c r="BZ363">
        <v>10</v>
      </c>
      <c r="CA363">
        <v>10</v>
      </c>
      <c r="CB363">
        <v>10</v>
      </c>
      <c r="CC363">
        <v>10</v>
      </c>
      <c r="CD363">
        <v>10</v>
      </c>
      <c r="CE363">
        <v>5</v>
      </c>
      <c r="CF363" t="str">
        <f>"6:30 AM"</f>
        <v>6:30 AM</v>
      </c>
      <c r="CG363" t="str">
        <f>"5:00 PM"</f>
        <v>5:00 PM</v>
      </c>
      <c r="CH363" s="5">
        <v>14.52</v>
      </c>
      <c r="CI363" t="s">
        <v>146</v>
      </c>
      <c r="CK363" t="s">
        <v>148</v>
      </c>
      <c r="CL363" t="s">
        <v>136</v>
      </c>
      <c r="CM363" t="s">
        <v>312</v>
      </c>
      <c r="CN363" t="s">
        <v>148</v>
      </c>
      <c r="CO363" s="2" t="s">
        <v>26419</v>
      </c>
      <c r="CP363" t="s">
        <v>149</v>
      </c>
      <c r="CQ363">
        <v>3</v>
      </c>
      <c r="CR363">
        <v>0</v>
      </c>
      <c r="CS363" t="s">
        <v>136</v>
      </c>
      <c r="CT363" t="s">
        <v>136</v>
      </c>
      <c r="CU363" t="s">
        <v>136</v>
      </c>
      <c r="CV363" t="s">
        <v>136</v>
      </c>
      <c r="CW363" t="s">
        <v>136</v>
      </c>
      <c r="CY363" t="s">
        <v>136</v>
      </c>
      <c r="CZ363" t="s">
        <v>134</v>
      </c>
      <c r="DA363" t="s">
        <v>134</v>
      </c>
      <c r="DB363" t="s">
        <v>136</v>
      </c>
      <c r="DC363" t="s">
        <v>136</v>
      </c>
      <c r="DD363" t="s">
        <v>136</v>
      </c>
      <c r="DF363" t="s">
        <v>26420</v>
      </c>
      <c r="DG363" t="s">
        <v>26421</v>
      </c>
      <c r="DH363" t="s">
        <v>3855</v>
      </c>
      <c r="DI363" t="s">
        <v>2685</v>
      </c>
      <c r="DJ363" s="4">
        <v>43515</v>
      </c>
      <c r="DK363" t="s">
        <v>7945</v>
      </c>
      <c r="DL363" t="s">
        <v>136</v>
      </c>
      <c r="DM363">
        <v>1</v>
      </c>
      <c r="DN363" t="s">
        <v>26422</v>
      </c>
      <c r="DO363" t="s">
        <v>3855</v>
      </c>
      <c r="DP363" t="s">
        <v>2685</v>
      </c>
      <c r="DQ363" t="str">
        <f>"43515"</f>
        <v>43515</v>
      </c>
      <c r="DR363" t="s">
        <v>7945</v>
      </c>
      <c r="DS363" t="s">
        <v>1792</v>
      </c>
      <c r="DT363">
        <v>1</v>
      </c>
      <c r="DU363">
        <v>7</v>
      </c>
      <c r="DV363" t="s">
        <v>134</v>
      </c>
      <c r="DW363" t="s">
        <v>134</v>
      </c>
      <c r="DX363" t="s">
        <v>134</v>
      </c>
      <c r="DY363" t="s">
        <v>134</v>
      </c>
      <c r="DZ363">
        <v>7</v>
      </c>
      <c r="EA363" t="s">
        <v>136</v>
      </c>
      <c r="EC363" s="5">
        <v>12.68</v>
      </c>
      <c r="ED363" s="5">
        <v>55</v>
      </c>
      <c r="EE363">
        <v>14193305080</v>
      </c>
      <c r="EF363" t="s">
        <v>26413</v>
      </c>
      <c r="EG363" t="s">
        <v>155</v>
      </c>
      <c r="EH363">
        <v>0</v>
      </c>
    </row>
    <row r="364" spans="1:138" ht="15" customHeight="1" x14ac:dyDescent="0.35">
      <c r="A364" t="s">
        <v>17298</v>
      </c>
      <c r="B364" t="s">
        <v>157</v>
      </c>
      <c r="C364" s="1">
        <v>44090.433284837964</v>
      </c>
      <c r="D364" s="1">
        <v>44123</v>
      </c>
      <c r="E364" t="s">
        <v>133</v>
      </c>
      <c r="F364" t="s">
        <v>136</v>
      </c>
      <c r="G364" t="s">
        <v>135</v>
      </c>
      <c r="H364" t="s">
        <v>136</v>
      </c>
      <c r="I364" t="s">
        <v>17299</v>
      </c>
      <c r="K364" t="s">
        <v>17300</v>
      </c>
      <c r="M364" t="s">
        <v>11114</v>
      </c>
      <c r="N364" t="s">
        <v>1251</v>
      </c>
      <c r="O364" s="4">
        <v>97114</v>
      </c>
      <c r="P364" t="s">
        <v>140</v>
      </c>
      <c r="R364">
        <v>15038649422</v>
      </c>
      <c r="T364">
        <v>111421</v>
      </c>
      <c r="U364" t="s">
        <v>1618</v>
      </c>
      <c r="V364" t="s">
        <v>786</v>
      </c>
      <c r="X364" t="s">
        <v>747</v>
      </c>
      <c r="Y364" t="s">
        <v>17300</v>
      </c>
      <c r="AA364" t="s">
        <v>11114</v>
      </c>
      <c r="AB364" t="s">
        <v>1251</v>
      </c>
      <c r="AC364" s="4">
        <v>97114</v>
      </c>
      <c r="AD364" t="s">
        <v>140</v>
      </c>
      <c r="AF364">
        <v>15038649422</v>
      </c>
      <c r="AH364" t="s">
        <v>558</v>
      </c>
      <c r="AI364" t="s">
        <v>168</v>
      </c>
      <c r="AJ364" t="s">
        <v>913</v>
      </c>
      <c r="AK364" t="s">
        <v>914</v>
      </c>
      <c r="AL364" t="s">
        <v>845</v>
      </c>
      <c r="AM364" t="s">
        <v>561</v>
      </c>
      <c r="AN364" t="s">
        <v>562</v>
      </c>
      <c r="AO364" t="s">
        <v>563</v>
      </c>
      <c r="AP364" t="s">
        <v>564</v>
      </c>
      <c r="AQ364" s="4">
        <v>22949</v>
      </c>
      <c r="AR364" t="s">
        <v>140</v>
      </c>
      <c r="AT364">
        <v>14342634300</v>
      </c>
      <c r="AV364" t="s">
        <v>565</v>
      </c>
      <c r="AW364" t="s">
        <v>566</v>
      </c>
      <c r="AZ364" t="s">
        <v>821</v>
      </c>
      <c r="BA364" t="s">
        <v>822</v>
      </c>
      <c r="BB364" t="s">
        <v>136</v>
      </c>
      <c r="BC364" t="s">
        <v>136</v>
      </c>
      <c r="BD364" t="s">
        <v>148</v>
      </c>
      <c r="BE364" t="s">
        <v>136</v>
      </c>
      <c r="BF364" t="s">
        <v>136</v>
      </c>
      <c r="BG364" t="s">
        <v>134</v>
      </c>
      <c r="BH364" t="s">
        <v>136</v>
      </c>
      <c r="BI364" t="s">
        <v>567</v>
      </c>
      <c r="BJ364" t="s">
        <v>568</v>
      </c>
      <c r="BL364" t="s">
        <v>566</v>
      </c>
      <c r="BM364" t="s">
        <v>558</v>
      </c>
      <c r="BN364" t="s">
        <v>17301</v>
      </c>
      <c r="BO364" t="s">
        <v>17302</v>
      </c>
      <c r="BP364">
        <v>28</v>
      </c>
      <c r="BQ364">
        <v>28</v>
      </c>
      <c r="BR364">
        <v>28</v>
      </c>
      <c r="BS364" s="1">
        <v>44154</v>
      </c>
      <c r="BT364" s="1">
        <v>44458</v>
      </c>
      <c r="BU364" s="1">
        <v>44154</v>
      </c>
      <c r="BV364" s="1">
        <v>44458</v>
      </c>
      <c r="BW364" t="s">
        <v>136</v>
      </c>
      <c r="BX364">
        <v>40</v>
      </c>
      <c r="BY364">
        <v>0</v>
      </c>
      <c r="BZ364">
        <v>7</v>
      </c>
      <c r="CA364">
        <v>7</v>
      </c>
      <c r="CB364">
        <v>7</v>
      </c>
      <c r="CC364">
        <v>7</v>
      </c>
      <c r="CD364">
        <v>7</v>
      </c>
      <c r="CE364">
        <v>5</v>
      </c>
      <c r="CF364" t="str">
        <f>"7:00 AM"</f>
        <v>7:00 AM</v>
      </c>
      <c r="CG364" t="str">
        <f>"2:30 PM"</f>
        <v>2:30 PM</v>
      </c>
      <c r="CH364" s="5">
        <v>15.83</v>
      </c>
      <c r="CI364" t="s">
        <v>146</v>
      </c>
      <c r="CL364" t="s">
        <v>136</v>
      </c>
      <c r="CM364" t="s">
        <v>312</v>
      </c>
      <c r="CN364" t="s">
        <v>148</v>
      </c>
      <c r="CO364" t="s">
        <v>1606</v>
      </c>
      <c r="CP364" t="s">
        <v>149</v>
      </c>
      <c r="CQ364">
        <v>3</v>
      </c>
      <c r="CR364">
        <v>0</v>
      </c>
      <c r="CS364" t="s">
        <v>136</v>
      </c>
      <c r="CT364" t="s">
        <v>136</v>
      </c>
      <c r="CU364" t="s">
        <v>136</v>
      </c>
      <c r="CV364" t="s">
        <v>134</v>
      </c>
      <c r="CW364" t="s">
        <v>134</v>
      </c>
      <c r="CX364">
        <v>60</v>
      </c>
      <c r="CY364" t="s">
        <v>134</v>
      </c>
      <c r="CZ364" t="s">
        <v>134</v>
      </c>
      <c r="DA364" t="s">
        <v>134</v>
      </c>
      <c r="DB364" t="s">
        <v>134</v>
      </c>
      <c r="DC364" t="s">
        <v>134</v>
      </c>
      <c r="DD364" t="s">
        <v>136</v>
      </c>
      <c r="DF364" t="s">
        <v>17303</v>
      </c>
      <c r="DG364" t="s">
        <v>17300</v>
      </c>
      <c r="DH364" t="s">
        <v>11114</v>
      </c>
      <c r="DI364" t="s">
        <v>1251</v>
      </c>
      <c r="DJ364" s="4">
        <v>97114</v>
      </c>
      <c r="DK364" t="s">
        <v>11688</v>
      </c>
      <c r="DL364" t="s">
        <v>134</v>
      </c>
      <c r="DM364">
        <v>18</v>
      </c>
      <c r="DN364" t="s">
        <v>17304</v>
      </c>
      <c r="DO364" t="s">
        <v>11114</v>
      </c>
      <c r="DP364" t="s">
        <v>1251</v>
      </c>
      <c r="DQ364" t="str">
        <f>"97114"</f>
        <v>97114</v>
      </c>
      <c r="DR364" t="s">
        <v>11688</v>
      </c>
      <c r="DS364" t="s">
        <v>17305</v>
      </c>
      <c r="DT364">
        <v>2</v>
      </c>
      <c r="DU364">
        <v>41</v>
      </c>
      <c r="DV364" t="s">
        <v>134</v>
      </c>
      <c r="DW364" t="s">
        <v>134</v>
      </c>
      <c r="DX364" t="s">
        <v>134</v>
      </c>
      <c r="DY364" t="s">
        <v>136</v>
      </c>
      <c r="DZ364">
        <v>1</v>
      </c>
      <c r="EA364" t="s">
        <v>134</v>
      </c>
      <c r="EB364" s="5">
        <v>12.68</v>
      </c>
      <c r="EC364" s="5">
        <v>12.68</v>
      </c>
      <c r="ED364" s="5">
        <v>55</v>
      </c>
      <c r="EE364" t="s">
        <v>148</v>
      </c>
      <c r="EF364" t="s">
        <v>17306</v>
      </c>
      <c r="EG364" t="s">
        <v>9203</v>
      </c>
      <c r="EH364">
        <v>0</v>
      </c>
    </row>
    <row r="365" spans="1:138" ht="15" customHeight="1" x14ac:dyDescent="0.35">
      <c r="A365" t="s">
        <v>13814</v>
      </c>
      <c r="B365" t="s">
        <v>157</v>
      </c>
      <c r="C365" s="1">
        <v>44088.531686805552</v>
      </c>
      <c r="D365" s="1">
        <v>44123</v>
      </c>
      <c r="E365" t="s">
        <v>133</v>
      </c>
      <c r="F365" t="s">
        <v>136</v>
      </c>
      <c r="G365" t="s">
        <v>135</v>
      </c>
      <c r="H365" t="s">
        <v>136</v>
      </c>
      <c r="I365" t="s">
        <v>13815</v>
      </c>
      <c r="K365" t="s">
        <v>13816</v>
      </c>
      <c r="M365" t="s">
        <v>13817</v>
      </c>
      <c r="N365" t="s">
        <v>720</v>
      </c>
      <c r="O365" s="4">
        <v>38950</v>
      </c>
      <c r="P365" t="s">
        <v>140</v>
      </c>
      <c r="R365">
        <v>16623758923</v>
      </c>
      <c r="T365">
        <v>1111</v>
      </c>
      <c r="U365" t="s">
        <v>2768</v>
      </c>
      <c r="V365" t="s">
        <v>6143</v>
      </c>
      <c r="X365" t="s">
        <v>164</v>
      </c>
      <c r="Y365" t="s">
        <v>13816</v>
      </c>
      <c r="AA365" t="s">
        <v>13817</v>
      </c>
      <c r="AB365" t="s">
        <v>720</v>
      </c>
      <c r="AC365" s="4">
        <v>38950</v>
      </c>
      <c r="AD365" t="s">
        <v>140</v>
      </c>
      <c r="AF365">
        <v>16623758923</v>
      </c>
      <c r="AH365" t="s">
        <v>8484</v>
      </c>
      <c r="AI365" t="s">
        <v>168</v>
      </c>
      <c r="AJ365" t="s">
        <v>725</v>
      </c>
      <c r="AK365" t="s">
        <v>2767</v>
      </c>
      <c r="AL365" t="s">
        <v>2768</v>
      </c>
      <c r="AM365" t="s">
        <v>728</v>
      </c>
      <c r="AN365" t="s">
        <v>729</v>
      </c>
      <c r="AO365" t="s">
        <v>730</v>
      </c>
      <c r="AP365" t="s">
        <v>720</v>
      </c>
      <c r="AQ365" s="4">
        <v>38930</v>
      </c>
      <c r="AR365" t="s">
        <v>140</v>
      </c>
      <c r="AT365">
        <v>16623854219</v>
      </c>
      <c r="AV365" t="s">
        <v>2769</v>
      </c>
      <c r="AW365" t="s">
        <v>732</v>
      </c>
      <c r="AZ365" t="s">
        <v>821</v>
      </c>
      <c r="BA365" t="s">
        <v>822</v>
      </c>
      <c r="BB365" t="s">
        <v>136</v>
      </c>
      <c r="BC365" t="s">
        <v>136</v>
      </c>
      <c r="BD365" t="s">
        <v>148</v>
      </c>
      <c r="BE365" t="s">
        <v>136</v>
      </c>
      <c r="BF365" t="s">
        <v>136</v>
      </c>
      <c r="BG365" t="s">
        <v>134</v>
      </c>
      <c r="BH365" t="s">
        <v>136</v>
      </c>
      <c r="BN365" t="s">
        <v>13818</v>
      </c>
      <c r="BO365" t="s">
        <v>13819</v>
      </c>
      <c r="BP365">
        <v>2</v>
      </c>
      <c r="BQ365">
        <v>2</v>
      </c>
      <c r="BR365">
        <v>2</v>
      </c>
      <c r="BS365" s="1">
        <v>44155</v>
      </c>
      <c r="BT365" s="1">
        <v>44286</v>
      </c>
      <c r="BU365" s="1">
        <v>44155</v>
      </c>
      <c r="BV365" s="1">
        <v>44286</v>
      </c>
      <c r="BW365" t="s">
        <v>136</v>
      </c>
      <c r="BX365">
        <v>35.01</v>
      </c>
      <c r="BY365">
        <v>0</v>
      </c>
      <c r="BZ365">
        <v>5.84</v>
      </c>
      <c r="CA365">
        <v>5.84</v>
      </c>
      <c r="CB365">
        <v>5.84</v>
      </c>
      <c r="CC365">
        <v>5.83</v>
      </c>
      <c r="CD365">
        <v>5.83</v>
      </c>
      <c r="CE365">
        <v>5.83</v>
      </c>
      <c r="CF365" t="str">
        <f>"8:00 AM"</f>
        <v>8:00 AM</v>
      </c>
      <c r="CG365" t="str">
        <f>"1:50 PM"</f>
        <v>1:50 PM</v>
      </c>
      <c r="CH365" s="5">
        <v>11.83</v>
      </c>
      <c r="CI365" t="s">
        <v>146</v>
      </c>
      <c r="CL365" t="s">
        <v>134</v>
      </c>
      <c r="CM365" t="s">
        <v>147</v>
      </c>
      <c r="CN365" t="s">
        <v>148</v>
      </c>
      <c r="CO365" t="s">
        <v>3032</v>
      </c>
      <c r="CP365" t="s">
        <v>149</v>
      </c>
      <c r="CQ365">
        <v>3</v>
      </c>
      <c r="CR365">
        <v>0</v>
      </c>
      <c r="CS365" t="s">
        <v>136</v>
      </c>
      <c r="CT365" t="s">
        <v>134</v>
      </c>
      <c r="CU365" t="s">
        <v>136</v>
      </c>
      <c r="CV365" t="s">
        <v>134</v>
      </c>
      <c r="CW365" t="s">
        <v>136</v>
      </c>
      <c r="CY365" t="s">
        <v>136</v>
      </c>
      <c r="CZ365" t="s">
        <v>136</v>
      </c>
      <c r="DA365" t="s">
        <v>136</v>
      </c>
      <c r="DB365" t="s">
        <v>136</v>
      </c>
      <c r="DC365" t="s">
        <v>136</v>
      </c>
      <c r="DD365" t="s">
        <v>136</v>
      </c>
      <c r="DF365" t="s">
        <v>13820</v>
      </c>
      <c r="DG365" t="s">
        <v>13816</v>
      </c>
      <c r="DH365" t="s">
        <v>13817</v>
      </c>
      <c r="DI365" t="s">
        <v>720</v>
      </c>
      <c r="DJ365" s="4">
        <v>38950</v>
      </c>
      <c r="DK365" t="s">
        <v>1247</v>
      </c>
      <c r="DL365" t="s">
        <v>136</v>
      </c>
      <c r="DM365">
        <v>1</v>
      </c>
      <c r="DN365" t="s">
        <v>8485</v>
      </c>
      <c r="DO365" t="s">
        <v>13817</v>
      </c>
      <c r="DP365" t="s">
        <v>720</v>
      </c>
      <c r="DQ365" t="str">
        <f>"38950"</f>
        <v>38950</v>
      </c>
      <c r="DR365" t="s">
        <v>1247</v>
      </c>
      <c r="DS365" t="s">
        <v>10291</v>
      </c>
      <c r="DT365">
        <v>1</v>
      </c>
      <c r="DU365">
        <v>10</v>
      </c>
      <c r="DV365" t="s">
        <v>134</v>
      </c>
      <c r="DW365" t="s">
        <v>134</v>
      </c>
      <c r="DX365" t="s">
        <v>134</v>
      </c>
      <c r="DY365" t="s">
        <v>136</v>
      </c>
      <c r="DZ365">
        <v>1</v>
      </c>
      <c r="EA365" t="s">
        <v>136</v>
      </c>
      <c r="EC365" s="5">
        <v>12.68</v>
      </c>
      <c r="ED365" s="5">
        <v>55</v>
      </c>
      <c r="EE365">
        <v>16623758923</v>
      </c>
      <c r="EF365" t="s">
        <v>8484</v>
      </c>
      <c r="EG365" t="s">
        <v>148</v>
      </c>
      <c r="EH365">
        <v>1</v>
      </c>
    </row>
    <row r="366" spans="1:138" ht="15" customHeight="1" x14ac:dyDescent="0.35">
      <c r="A366" t="s">
        <v>8125</v>
      </c>
      <c r="B366" t="s">
        <v>157</v>
      </c>
      <c r="C366" s="1">
        <v>44092.533098726853</v>
      </c>
      <c r="D366" s="1">
        <v>44123</v>
      </c>
      <c r="E366" t="s">
        <v>133</v>
      </c>
      <c r="F366" t="s">
        <v>136</v>
      </c>
      <c r="G366" t="s">
        <v>135</v>
      </c>
      <c r="H366" t="s">
        <v>136</v>
      </c>
      <c r="I366" t="s">
        <v>8126</v>
      </c>
      <c r="K366" t="s">
        <v>8127</v>
      </c>
      <c r="L366" t="s">
        <v>8128</v>
      </c>
      <c r="M366" t="s">
        <v>8129</v>
      </c>
      <c r="N366" t="s">
        <v>893</v>
      </c>
      <c r="O366" s="4">
        <v>14547</v>
      </c>
      <c r="P366" t="s">
        <v>140</v>
      </c>
      <c r="R366">
        <v>13157810482</v>
      </c>
      <c r="T366">
        <v>11121</v>
      </c>
      <c r="U366" t="s">
        <v>8130</v>
      </c>
      <c r="V366" t="s">
        <v>8131</v>
      </c>
      <c r="X366" t="s">
        <v>896</v>
      </c>
      <c r="Y366" t="s">
        <v>8127</v>
      </c>
      <c r="Z366" t="s">
        <v>8132</v>
      </c>
      <c r="AA366" t="s">
        <v>8129</v>
      </c>
      <c r="AB366" t="s">
        <v>893</v>
      </c>
      <c r="AC366" s="4">
        <v>14547</v>
      </c>
      <c r="AD366" t="s">
        <v>140</v>
      </c>
      <c r="AF366">
        <v>13157810482</v>
      </c>
      <c r="AH366" t="s">
        <v>1759</v>
      </c>
      <c r="AI366" t="s">
        <v>168</v>
      </c>
      <c r="AJ366" t="s">
        <v>559</v>
      </c>
      <c r="AK366" t="s">
        <v>433</v>
      </c>
      <c r="AL366" t="s">
        <v>978</v>
      </c>
      <c r="AM366" t="s">
        <v>561</v>
      </c>
      <c r="AN366" t="s">
        <v>562</v>
      </c>
      <c r="AO366" t="s">
        <v>563</v>
      </c>
      <c r="AP366" t="s">
        <v>564</v>
      </c>
      <c r="AQ366" s="4">
        <v>22949</v>
      </c>
      <c r="AR366" t="s">
        <v>140</v>
      </c>
      <c r="AT366">
        <v>14342634300</v>
      </c>
      <c r="AV366" t="s">
        <v>1760</v>
      </c>
      <c r="AW366" t="s">
        <v>566</v>
      </c>
      <c r="AZ366" t="s">
        <v>175</v>
      </c>
      <c r="BA366" t="s">
        <v>176</v>
      </c>
      <c r="BB366" t="s">
        <v>136</v>
      </c>
      <c r="BC366" t="s">
        <v>136</v>
      </c>
      <c r="BD366" t="s">
        <v>148</v>
      </c>
      <c r="BE366" t="s">
        <v>136</v>
      </c>
      <c r="BF366" t="s">
        <v>136</v>
      </c>
      <c r="BG366" t="s">
        <v>134</v>
      </c>
      <c r="BH366" t="s">
        <v>136</v>
      </c>
      <c r="BI366" t="s">
        <v>1761</v>
      </c>
      <c r="BJ366" t="s">
        <v>1762</v>
      </c>
      <c r="BL366" t="s">
        <v>566</v>
      </c>
      <c r="BM366" t="s">
        <v>1759</v>
      </c>
      <c r="BN366" t="s">
        <v>8133</v>
      </c>
      <c r="BO366" t="s">
        <v>905</v>
      </c>
      <c r="BP366">
        <v>9</v>
      </c>
      <c r="BQ366">
        <v>6</v>
      </c>
      <c r="BR366">
        <v>6</v>
      </c>
      <c r="BS366" s="1">
        <v>44162</v>
      </c>
      <c r="BT366" s="1">
        <v>44246</v>
      </c>
      <c r="BU366" s="1">
        <v>44162</v>
      </c>
      <c r="BV366" s="1">
        <v>44246</v>
      </c>
      <c r="BW366" t="s">
        <v>136</v>
      </c>
      <c r="BX366">
        <v>40</v>
      </c>
      <c r="BY366">
        <v>0</v>
      </c>
      <c r="BZ366">
        <v>7</v>
      </c>
      <c r="CA366">
        <v>7</v>
      </c>
      <c r="CB366">
        <v>7</v>
      </c>
      <c r="CC366">
        <v>7</v>
      </c>
      <c r="CD366">
        <v>7</v>
      </c>
      <c r="CE366">
        <v>5</v>
      </c>
      <c r="CF366" t="str">
        <f>"7:00 AM"</f>
        <v>7:00 AM</v>
      </c>
      <c r="CG366" t="str">
        <f>"3:00 PM"</f>
        <v>3:00 PM</v>
      </c>
      <c r="CH366" s="5">
        <v>14.29</v>
      </c>
      <c r="CI366" t="s">
        <v>146</v>
      </c>
      <c r="CL366" t="s">
        <v>136</v>
      </c>
      <c r="CM366" t="s">
        <v>147</v>
      </c>
      <c r="CN366" t="s">
        <v>148</v>
      </c>
      <c r="CO366" t="s">
        <v>8134</v>
      </c>
      <c r="CP366" t="s">
        <v>149</v>
      </c>
      <c r="CQ366">
        <v>3</v>
      </c>
      <c r="CR366">
        <v>0</v>
      </c>
      <c r="CS366" t="s">
        <v>136</v>
      </c>
      <c r="CT366" t="s">
        <v>136</v>
      </c>
      <c r="CU366" t="s">
        <v>136</v>
      </c>
      <c r="CV366" t="s">
        <v>136</v>
      </c>
      <c r="CW366" t="s">
        <v>134</v>
      </c>
      <c r="CX366">
        <v>60</v>
      </c>
      <c r="CY366" t="s">
        <v>134</v>
      </c>
      <c r="CZ366" t="s">
        <v>134</v>
      </c>
      <c r="DA366" t="s">
        <v>134</v>
      </c>
      <c r="DB366" t="s">
        <v>134</v>
      </c>
      <c r="DC366" t="s">
        <v>134</v>
      </c>
      <c r="DD366" t="s">
        <v>136</v>
      </c>
      <c r="DF366" t="s">
        <v>8135</v>
      </c>
      <c r="DG366" t="s">
        <v>8136</v>
      </c>
      <c r="DH366" t="s">
        <v>8137</v>
      </c>
      <c r="DI366" t="s">
        <v>893</v>
      </c>
      <c r="DJ366" s="4">
        <v>14547</v>
      </c>
      <c r="DK366" t="s">
        <v>8138</v>
      </c>
      <c r="DL366" t="s">
        <v>134</v>
      </c>
      <c r="DM366">
        <v>19</v>
      </c>
      <c r="DN366" t="s">
        <v>8136</v>
      </c>
      <c r="DO366" t="s">
        <v>8137</v>
      </c>
      <c r="DP366" t="s">
        <v>893</v>
      </c>
      <c r="DQ366" t="str">
        <f>"14547"</f>
        <v>14547</v>
      </c>
      <c r="DR366" t="s">
        <v>8138</v>
      </c>
      <c r="DS366" t="s">
        <v>8139</v>
      </c>
      <c r="DT366">
        <v>1</v>
      </c>
      <c r="DU366">
        <v>13</v>
      </c>
      <c r="DV366" t="s">
        <v>134</v>
      </c>
      <c r="DW366" t="s">
        <v>134</v>
      </c>
      <c r="DX366" t="s">
        <v>134</v>
      </c>
      <c r="DY366" t="s">
        <v>136</v>
      </c>
      <c r="DZ366">
        <v>1</v>
      </c>
      <c r="EA366" t="s">
        <v>134</v>
      </c>
      <c r="EB366" s="5">
        <v>12.68</v>
      </c>
      <c r="EC366" s="5">
        <v>12.68</v>
      </c>
      <c r="ED366" s="5">
        <v>55</v>
      </c>
      <c r="EE366" t="s">
        <v>148</v>
      </c>
      <c r="EF366" t="s">
        <v>577</v>
      </c>
      <c r="EG366" t="s">
        <v>2585</v>
      </c>
      <c r="EH366">
        <v>0</v>
      </c>
    </row>
    <row r="367" spans="1:138" ht="15" customHeight="1" x14ac:dyDescent="0.35">
      <c r="A367" t="s">
        <v>23381</v>
      </c>
      <c r="B367" t="s">
        <v>157</v>
      </c>
      <c r="C367" s="1">
        <v>44091.489341782406</v>
      </c>
      <c r="D367" s="1">
        <v>44123</v>
      </c>
      <c r="E367" t="s">
        <v>133</v>
      </c>
      <c r="F367" t="s">
        <v>134</v>
      </c>
      <c r="G367" t="s">
        <v>135</v>
      </c>
      <c r="H367" t="s">
        <v>136</v>
      </c>
      <c r="I367" t="s">
        <v>23382</v>
      </c>
      <c r="K367" t="s">
        <v>23383</v>
      </c>
      <c r="L367" t="s">
        <v>23384</v>
      </c>
      <c r="M367" t="s">
        <v>6618</v>
      </c>
      <c r="N367" t="s">
        <v>139</v>
      </c>
      <c r="O367" s="4">
        <v>33852</v>
      </c>
      <c r="P367" t="s">
        <v>140</v>
      </c>
      <c r="R367">
        <v>18634410860</v>
      </c>
      <c r="T367">
        <v>115115</v>
      </c>
      <c r="U367" t="s">
        <v>11710</v>
      </c>
      <c r="V367" t="s">
        <v>534</v>
      </c>
      <c r="X367" t="s">
        <v>429</v>
      </c>
      <c r="Y367" t="s">
        <v>23385</v>
      </c>
      <c r="Z367" t="s">
        <v>23386</v>
      </c>
      <c r="AA367" t="s">
        <v>152</v>
      </c>
      <c r="AB367" t="s">
        <v>139</v>
      </c>
      <c r="AC367" s="4">
        <v>33852</v>
      </c>
      <c r="AD367" t="s">
        <v>140</v>
      </c>
      <c r="AF367">
        <v>18634410860</v>
      </c>
      <c r="AH367" t="s">
        <v>2325</v>
      </c>
      <c r="AI367" t="s">
        <v>168</v>
      </c>
      <c r="AJ367" t="s">
        <v>4942</v>
      </c>
      <c r="AK367" t="s">
        <v>4943</v>
      </c>
      <c r="AM367" t="s">
        <v>4944</v>
      </c>
      <c r="AO367" t="s">
        <v>152</v>
      </c>
      <c r="AP367" t="s">
        <v>139</v>
      </c>
      <c r="AQ367" s="4">
        <v>33852</v>
      </c>
      <c r="AR367" t="s">
        <v>140</v>
      </c>
      <c r="AS367" t="s">
        <v>4945</v>
      </c>
      <c r="AT367">
        <v>18634655550</v>
      </c>
      <c r="AV367" t="s">
        <v>4946</v>
      </c>
      <c r="AW367" t="s">
        <v>2330</v>
      </c>
      <c r="AZ367" t="s">
        <v>175</v>
      </c>
      <c r="BA367" t="s">
        <v>176</v>
      </c>
      <c r="BB367" t="s">
        <v>134</v>
      </c>
      <c r="BC367" t="s">
        <v>134</v>
      </c>
      <c r="BD367" t="s">
        <v>134</v>
      </c>
      <c r="BE367" t="s">
        <v>134</v>
      </c>
      <c r="BF367" t="s">
        <v>136</v>
      </c>
      <c r="BG367" t="s">
        <v>134</v>
      </c>
      <c r="BH367" t="s">
        <v>136</v>
      </c>
      <c r="BN367" t="s">
        <v>23387</v>
      </c>
      <c r="BO367" t="s">
        <v>176</v>
      </c>
      <c r="BP367">
        <v>96</v>
      </c>
      <c r="BQ367">
        <v>96</v>
      </c>
      <c r="BR367">
        <v>96</v>
      </c>
      <c r="BS367" s="1">
        <v>44158</v>
      </c>
      <c r="BT367" s="1">
        <v>44339</v>
      </c>
      <c r="BU367" s="1">
        <v>44158</v>
      </c>
      <c r="BV367" s="1">
        <v>44339</v>
      </c>
      <c r="BW367" t="s">
        <v>136</v>
      </c>
      <c r="BX367">
        <v>36</v>
      </c>
      <c r="BY367">
        <v>0</v>
      </c>
      <c r="BZ367">
        <v>6</v>
      </c>
      <c r="CA367">
        <v>6</v>
      </c>
      <c r="CB367">
        <v>6</v>
      </c>
      <c r="CC367">
        <v>6</v>
      </c>
      <c r="CD367">
        <v>6</v>
      </c>
      <c r="CE367">
        <v>6</v>
      </c>
      <c r="CF367" t="str">
        <f>"7:30 AM"</f>
        <v>7:30 AM</v>
      </c>
      <c r="CG367" t="str">
        <f>"1:30 PM"</f>
        <v>1:30 PM</v>
      </c>
      <c r="CH367" s="5">
        <v>11.71</v>
      </c>
      <c r="CI367" t="s">
        <v>146</v>
      </c>
      <c r="CJ367">
        <v>0.9</v>
      </c>
      <c r="CK367" t="s">
        <v>23388</v>
      </c>
      <c r="CL367" t="s">
        <v>134</v>
      </c>
      <c r="CM367" t="s">
        <v>147</v>
      </c>
      <c r="CN367" t="s">
        <v>148</v>
      </c>
      <c r="CO367" t="s">
        <v>2333</v>
      </c>
      <c r="CP367" t="s">
        <v>149</v>
      </c>
      <c r="CQ367">
        <v>1</v>
      </c>
      <c r="CR367">
        <v>0</v>
      </c>
      <c r="CS367" t="s">
        <v>136</v>
      </c>
      <c r="CT367" t="s">
        <v>136</v>
      </c>
      <c r="CU367" t="s">
        <v>136</v>
      </c>
      <c r="CV367" t="s">
        <v>136</v>
      </c>
      <c r="CW367" t="s">
        <v>134</v>
      </c>
      <c r="CX367">
        <v>100</v>
      </c>
      <c r="CY367" t="s">
        <v>134</v>
      </c>
      <c r="CZ367" t="s">
        <v>134</v>
      </c>
      <c r="DA367" t="s">
        <v>134</v>
      </c>
      <c r="DB367" t="s">
        <v>134</v>
      </c>
      <c r="DC367" t="s">
        <v>134</v>
      </c>
      <c r="DD367" t="s">
        <v>136</v>
      </c>
      <c r="DF367" t="s">
        <v>2334</v>
      </c>
      <c r="DG367" t="s">
        <v>23389</v>
      </c>
      <c r="DH367" t="s">
        <v>152</v>
      </c>
      <c r="DI367" t="s">
        <v>139</v>
      </c>
      <c r="DJ367" s="4">
        <v>33852</v>
      </c>
      <c r="DK367" t="s">
        <v>153</v>
      </c>
      <c r="DL367" t="s">
        <v>134</v>
      </c>
      <c r="DM367">
        <v>80</v>
      </c>
      <c r="DN367" t="s">
        <v>23390</v>
      </c>
      <c r="DO367" t="s">
        <v>152</v>
      </c>
      <c r="DP367" t="s">
        <v>139</v>
      </c>
      <c r="DQ367" t="str">
        <f>"33852"</f>
        <v>33852</v>
      </c>
      <c r="DR367" t="s">
        <v>153</v>
      </c>
      <c r="DS367" t="s">
        <v>497</v>
      </c>
      <c r="DT367">
        <v>2</v>
      </c>
      <c r="DU367">
        <v>13</v>
      </c>
      <c r="DV367" t="s">
        <v>134</v>
      </c>
      <c r="DW367" t="s">
        <v>134</v>
      </c>
      <c r="DX367" t="s">
        <v>134</v>
      </c>
      <c r="DY367" t="s">
        <v>134</v>
      </c>
      <c r="DZ367">
        <v>10</v>
      </c>
      <c r="EA367" t="s">
        <v>136</v>
      </c>
      <c r="EC367" s="5">
        <v>12.68</v>
      </c>
      <c r="ED367" s="5">
        <v>55</v>
      </c>
      <c r="EE367">
        <v>18634410860</v>
      </c>
      <c r="EF367" t="s">
        <v>23391</v>
      </c>
      <c r="EG367" t="s">
        <v>148</v>
      </c>
      <c r="EH367">
        <v>3</v>
      </c>
    </row>
    <row r="368" spans="1:138" ht="15" customHeight="1" x14ac:dyDescent="0.35">
      <c r="A368" t="s">
        <v>2348</v>
      </c>
      <c r="B368" t="s">
        <v>157</v>
      </c>
      <c r="C368" s="1">
        <v>44102.464508101853</v>
      </c>
      <c r="D368" s="1">
        <v>44123</v>
      </c>
      <c r="E368" t="s">
        <v>133</v>
      </c>
      <c r="F368" t="s">
        <v>136</v>
      </c>
      <c r="G368" t="s">
        <v>135</v>
      </c>
      <c r="H368" t="s">
        <v>136</v>
      </c>
      <c r="I368" t="s">
        <v>2349</v>
      </c>
      <c r="K368" t="s">
        <v>2350</v>
      </c>
      <c r="L368" t="s">
        <v>2351</v>
      </c>
      <c r="M368" t="s">
        <v>2352</v>
      </c>
      <c r="N368" t="s">
        <v>460</v>
      </c>
      <c r="O368" s="4">
        <v>73933</v>
      </c>
      <c r="P368" t="s">
        <v>140</v>
      </c>
      <c r="R368">
        <v>18063394468</v>
      </c>
      <c r="T368">
        <v>112111</v>
      </c>
      <c r="U368" t="s">
        <v>1864</v>
      </c>
      <c r="V368" t="s">
        <v>2353</v>
      </c>
      <c r="X368" t="s">
        <v>1157</v>
      </c>
      <c r="Y368" t="s">
        <v>2350</v>
      </c>
      <c r="Z368" t="s">
        <v>2351</v>
      </c>
      <c r="AA368" t="s">
        <v>2354</v>
      </c>
      <c r="AB368" t="s">
        <v>460</v>
      </c>
      <c r="AC368" s="4">
        <v>73933</v>
      </c>
      <c r="AD368" t="s">
        <v>140</v>
      </c>
      <c r="AF368">
        <v>18063394468</v>
      </c>
      <c r="AH368" t="s">
        <v>155</v>
      </c>
      <c r="AI368" t="s">
        <v>168</v>
      </c>
      <c r="AJ368" t="s">
        <v>1210</v>
      </c>
      <c r="AK368" t="s">
        <v>1211</v>
      </c>
      <c r="AM368" t="s">
        <v>1212</v>
      </c>
      <c r="AO368" t="s">
        <v>1213</v>
      </c>
      <c r="AP368" t="s">
        <v>460</v>
      </c>
      <c r="AQ368" s="4">
        <v>74132</v>
      </c>
      <c r="AR368" t="s">
        <v>140</v>
      </c>
      <c r="AS368" t="s">
        <v>1214</v>
      </c>
      <c r="AT368">
        <v>19189065212</v>
      </c>
      <c r="AV368" t="s">
        <v>1215</v>
      </c>
      <c r="AW368" t="s">
        <v>1216</v>
      </c>
      <c r="AZ368" t="s">
        <v>334</v>
      </c>
      <c r="BA368" t="s">
        <v>335</v>
      </c>
      <c r="BB368" t="s">
        <v>136</v>
      </c>
      <c r="BC368" t="s">
        <v>136</v>
      </c>
      <c r="BD368" t="s">
        <v>148</v>
      </c>
      <c r="BE368" t="s">
        <v>136</v>
      </c>
      <c r="BF368" t="s">
        <v>136</v>
      </c>
      <c r="BG368" t="s">
        <v>134</v>
      </c>
      <c r="BH368" t="s">
        <v>136</v>
      </c>
      <c r="BN368" t="s">
        <v>2355</v>
      </c>
      <c r="BO368" t="s">
        <v>1501</v>
      </c>
      <c r="BP368">
        <v>2</v>
      </c>
      <c r="BQ368">
        <v>2</v>
      </c>
      <c r="BR368">
        <v>2</v>
      </c>
      <c r="BS368" s="1">
        <v>44163</v>
      </c>
      <c r="BT368" s="1">
        <v>44296</v>
      </c>
      <c r="BU368" s="1">
        <v>44163</v>
      </c>
      <c r="BV368" s="1">
        <v>44296</v>
      </c>
      <c r="BW368" t="s">
        <v>136</v>
      </c>
      <c r="BX368">
        <v>35</v>
      </c>
      <c r="BY368">
        <v>0</v>
      </c>
      <c r="BZ368">
        <v>6</v>
      </c>
      <c r="CA368">
        <v>6</v>
      </c>
      <c r="CB368">
        <v>6</v>
      </c>
      <c r="CC368">
        <v>6</v>
      </c>
      <c r="CD368">
        <v>6</v>
      </c>
      <c r="CE368">
        <v>5</v>
      </c>
      <c r="CF368" t="str">
        <f>"8:00 AM"</f>
        <v>8:00 AM</v>
      </c>
      <c r="CG368" t="str">
        <f>"3:00 PM"</f>
        <v>3:00 PM</v>
      </c>
      <c r="CH368" s="5">
        <v>12.67</v>
      </c>
      <c r="CI368" t="s">
        <v>146</v>
      </c>
      <c r="CL368" t="s">
        <v>136</v>
      </c>
      <c r="CM368" t="s">
        <v>354</v>
      </c>
      <c r="CN368" t="s">
        <v>2356</v>
      </c>
      <c r="CO368" t="s">
        <v>1218</v>
      </c>
      <c r="CP368" t="s">
        <v>149</v>
      </c>
      <c r="CQ368">
        <v>0</v>
      </c>
      <c r="CR368">
        <v>0</v>
      </c>
      <c r="CS368" t="s">
        <v>136</v>
      </c>
      <c r="CT368" t="s">
        <v>136</v>
      </c>
      <c r="CU368" t="s">
        <v>136</v>
      </c>
      <c r="CV368" t="s">
        <v>136</v>
      </c>
      <c r="CW368" t="s">
        <v>136</v>
      </c>
      <c r="CY368" t="s">
        <v>136</v>
      </c>
      <c r="CZ368" t="s">
        <v>136</v>
      </c>
      <c r="DA368" t="s">
        <v>136</v>
      </c>
      <c r="DB368" t="s">
        <v>136</v>
      </c>
      <c r="DC368" t="s">
        <v>136</v>
      </c>
      <c r="DD368" t="s">
        <v>136</v>
      </c>
      <c r="DF368" t="s">
        <v>2357</v>
      </c>
      <c r="DG368" s="2" t="s">
        <v>2358</v>
      </c>
      <c r="DH368" t="s">
        <v>2352</v>
      </c>
      <c r="DI368" t="s">
        <v>460</v>
      </c>
      <c r="DJ368" s="4">
        <v>73933</v>
      </c>
      <c r="DK368" t="s">
        <v>2359</v>
      </c>
      <c r="DL368" t="s">
        <v>136</v>
      </c>
      <c r="DM368">
        <v>1</v>
      </c>
      <c r="DN368" t="s">
        <v>2360</v>
      </c>
      <c r="DO368" t="s">
        <v>2352</v>
      </c>
      <c r="DP368" t="s">
        <v>460</v>
      </c>
      <c r="DQ368" t="str">
        <f>"73933"</f>
        <v>73933</v>
      </c>
      <c r="DR368" t="s">
        <v>2359</v>
      </c>
      <c r="DS368" t="s">
        <v>2361</v>
      </c>
      <c r="DT368">
        <v>1</v>
      </c>
      <c r="DU368">
        <v>2</v>
      </c>
      <c r="DV368" t="s">
        <v>134</v>
      </c>
      <c r="DW368" t="s">
        <v>134</v>
      </c>
      <c r="DX368" t="s">
        <v>134</v>
      </c>
      <c r="DY368" t="s">
        <v>136</v>
      </c>
      <c r="DZ368">
        <v>1</v>
      </c>
      <c r="EA368" t="s">
        <v>136</v>
      </c>
      <c r="EC368" s="5">
        <v>12.68</v>
      </c>
      <c r="ED368" s="5">
        <v>55</v>
      </c>
      <c r="EE368">
        <v>18063394468</v>
      </c>
      <c r="EF368" t="s">
        <v>148</v>
      </c>
      <c r="EG368" t="s">
        <v>1221</v>
      </c>
      <c r="EH368">
        <v>0</v>
      </c>
    </row>
    <row r="369" spans="1:138" ht="15" customHeight="1" x14ac:dyDescent="0.35">
      <c r="A369" t="s">
        <v>21515</v>
      </c>
      <c r="B369" t="s">
        <v>157</v>
      </c>
      <c r="C369" s="1">
        <v>44096.643997222222</v>
      </c>
      <c r="D369" s="1">
        <v>44123</v>
      </c>
      <c r="E369" t="s">
        <v>133</v>
      </c>
      <c r="F369" t="s">
        <v>136</v>
      </c>
      <c r="G369" t="s">
        <v>135</v>
      </c>
      <c r="H369" t="s">
        <v>136</v>
      </c>
      <c r="I369" t="s">
        <v>21516</v>
      </c>
      <c r="K369" t="s">
        <v>21517</v>
      </c>
      <c r="M369" t="s">
        <v>1182</v>
      </c>
      <c r="N369" t="s">
        <v>611</v>
      </c>
      <c r="O369" s="4">
        <v>57428</v>
      </c>
      <c r="P369" t="s">
        <v>140</v>
      </c>
      <c r="R369">
        <v>16052815464</v>
      </c>
      <c r="T369">
        <v>11211</v>
      </c>
      <c r="U369" t="s">
        <v>8595</v>
      </c>
      <c r="V369" t="s">
        <v>21518</v>
      </c>
      <c r="X369" t="s">
        <v>164</v>
      </c>
      <c r="Y369" t="s">
        <v>21517</v>
      </c>
      <c r="AA369" t="s">
        <v>1182</v>
      </c>
      <c r="AB369" t="s">
        <v>611</v>
      </c>
      <c r="AC369" s="4">
        <v>57428</v>
      </c>
      <c r="AD369" t="s">
        <v>140</v>
      </c>
      <c r="AF369">
        <v>16052815464</v>
      </c>
      <c r="AH369" t="s">
        <v>148</v>
      </c>
      <c r="AI369" t="s">
        <v>168</v>
      </c>
      <c r="AJ369" t="s">
        <v>456</v>
      </c>
      <c r="AK369" t="s">
        <v>457</v>
      </c>
      <c r="AM369" t="s">
        <v>458</v>
      </c>
      <c r="AO369" t="s">
        <v>459</v>
      </c>
      <c r="AP369" t="s">
        <v>460</v>
      </c>
      <c r="AQ369" s="4">
        <v>73737</v>
      </c>
      <c r="AR369" t="s">
        <v>140</v>
      </c>
      <c r="AT369">
        <v>15802274747</v>
      </c>
      <c r="AV369" t="s">
        <v>461</v>
      </c>
      <c r="AW369" t="s">
        <v>462</v>
      </c>
      <c r="AZ369" t="s">
        <v>334</v>
      </c>
      <c r="BA369" t="s">
        <v>335</v>
      </c>
      <c r="BB369" t="s">
        <v>136</v>
      </c>
      <c r="BC369" t="s">
        <v>136</v>
      </c>
      <c r="BD369" t="s">
        <v>148</v>
      </c>
      <c r="BE369" t="s">
        <v>136</v>
      </c>
      <c r="BF369" t="s">
        <v>136</v>
      </c>
      <c r="BG369" t="s">
        <v>134</v>
      </c>
      <c r="BH369" t="s">
        <v>136</v>
      </c>
      <c r="BN369" t="s">
        <v>21519</v>
      </c>
      <c r="BO369" t="s">
        <v>1585</v>
      </c>
      <c r="BP369">
        <v>5</v>
      </c>
      <c r="BQ369">
        <v>5</v>
      </c>
      <c r="BR369">
        <v>5</v>
      </c>
      <c r="BS369" s="1">
        <v>44166</v>
      </c>
      <c r="BT369" s="1">
        <v>44348</v>
      </c>
      <c r="BU369" s="1">
        <v>44166</v>
      </c>
      <c r="BV369" s="1">
        <v>44348</v>
      </c>
      <c r="BW369" t="s">
        <v>136</v>
      </c>
      <c r="BX369">
        <v>48</v>
      </c>
      <c r="BY369">
        <v>0</v>
      </c>
      <c r="BZ369">
        <v>8</v>
      </c>
      <c r="CA369">
        <v>8</v>
      </c>
      <c r="CB369">
        <v>8</v>
      </c>
      <c r="CC369">
        <v>8</v>
      </c>
      <c r="CD369">
        <v>8</v>
      </c>
      <c r="CE369">
        <v>8</v>
      </c>
      <c r="CF369" t="str">
        <f>"8:00 AM"</f>
        <v>8:00 AM</v>
      </c>
      <c r="CG369" t="str">
        <f>"5:00 PM"</f>
        <v>5:00 PM</v>
      </c>
      <c r="CH369" s="5">
        <v>14.99</v>
      </c>
      <c r="CI369" t="s">
        <v>146</v>
      </c>
      <c r="CL369" t="s">
        <v>136</v>
      </c>
      <c r="CM369" t="s">
        <v>312</v>
      </c>
      <c r="CN369" t="s">
        <v>148</v>
      </c>
      <c r="CO369" t="s">
        <v>465</v>
      </c>
      <c r="CP369" t="s">
        <v>149</v>
      </c>
      <c r="CQ369">
        <v>3</v>
      </c>
      <c r="CR369">
        <v>0</v>
      </c>
      <c r="CS369" t="s">
        <v>136</v>
      </c>
      <c r="CT369" t="s">
        <v>134</v>
      </c>
      <c r="CU369" t="s">
        <v>136</v>
      </c>
      <c r="CV369" t="s">
        <v>134</v>
      </c>
      <c r="CW369" t="s">
        <v>134</v>
      </c>
      <c r="CX369">
        <v>75</v>
      </c>
      <c r="CY369" t="s">
        <v>134</v>
      </c>
      <c r="CZ369" t="s">
        <v>134</v>
      </c>
      <c r="DA369" t="s">
        <v>134</v>
      </c>
      <c r="DB369" t="s">
        <v>136</v>
      </c>
      <c r="DC369" t="s">
        <v>134</v>
      </c>
      <c r="DD369" t="s">
        <v>136</v>
      </c>
      <c r="DF369" t="s">
        <v>466</v>
      </c>
      <c r="DG369" t="s">
        <v>21520</v>
      </c>
      <c r="DH369" t="s">
        <v>21521</v>
      </c>
      <c r="DI369" t="s">
        <v>611</v>
      </c>
      <c r="DJ369" s="4">
        <v>57452</v>
      </c>
      <c r="DK369" t="s">
        <v>2790</v>
      </c>
      <c r="DL369" t="s">
        <v>136</v>
      </c>
      <c r="DM369">
        <v>1</v>
      </c>
      <c r="DN369" t="s">
        <v>21520</v>
      </c>
      <c r="DO369" t="s">
        <v>21521</v>
      </c>
      <c r="DP369" t="s">
        <v>611</v>
      </c>
      <c r="DQ369" t="str">
        <f>"57452"</f>
        <v>57452</v>
      </c>
      <c r="DR369" t="s">
        <v>2790</v>
      </c>
      <c r="DS369" t="s">
        <v>296</v>
      </c>
      <c r="DT369">
        <v>1</v>
      </c>
      <c r="DU369">
        <v>5</v>
      </c>
      <c r="DV369" t="s">
        <v>134</v>
      </c>
      <c r="DW369" t="s">
        <v>134</v>
      </c>
      <c r="DX369" t="s">
        <v>134</v>
      </c>
      <c r="DY369" t="s">
        <v>136</v>
      </c>
      <c r="DZ369">
        <v>1</v>
      </c>
      <c r="EA369" t="s">
        <v>136</v>
      </c>
      <c r="EC369" s="5">
        <v>12.68</v>
      </c>
      <c r="ED369" s="5">
        <v>55</v>
      </c>
      <c r="EE369">
        <v>16052815464</v>
      </c>
      <c r="EF369" t="s">
        <v>21522</v>
      </c>
      <c r="EG369" t="s">
        <v>148</v>
      </c>
      <c r="EH369">
        <v>0</v>
      </c>
    </row>
    <row r="370" spans="1:138" ht="15" customHeight="1" x14ac:dyDescent="0.35">
      <c r="A370" t="s">
        <v>18077</v>
      </c>
      <c r="B370" t="s">
        <v>157</v>
      </c>
      <c r="C370" s="1">
        <v>44102.647123379633</v>
      </c>
      <c r="D370" s="1">
        <v>44123</v>
      </c>
      <c r="E370" t="s">
        <v>133</v>
      </c>
      <c r="F370" t="s">
        <v>136</v>
      </c>
      <c r="G370" t="s">
        <v>135</v>
      </c>
      <c r="H370" t="s">
        <v>136</v>
      </c>
      <c r="I370" t="s">
        <v>18078</v>
      </c>
      <c r="K370" t="s">
        <v>18079</v>
      </c>
      <c r="M370" t="s">
        <v>2450</v>
      </c>
      <c r="N370" t="s">
        <v>246</v>
      </c>
      <c r="O370" s="4">
        <v>70578</v>
      </c>
      <c r="P370" t="s">
        <v>140</v>
      </c>
      <c r="R370">
        <v>13372586452</v>
      </c>
      <c r="T370">
        <v>11251</v>
      </c>
      <c r="U370" t="s">
        <v>14944</v>
      </c>
      <c r="V370" t="s">
        <v>18080</v>
      </c>
      <c r="X370" t="s">
        <v>251</v>
      </c>
      <c r="Y370" t="s">
        <v>18079</v>
      </c>
      <c r="AA370" t="s">
        <v>2450</v>
      </c>
      <c r="AB370" t="s">
        <v>246</v>
      </c>
      <c r="AC370" s="4">
        <v>70578</v>
      </c>
      <c r="AD370" t="s">
        <v>140</v>
      </c>
      <c r="AF370">
        <v>13372586452</v>
      </c>
      <c r="AH370" t="s">
        <v>18081</v>
      </c>
      <c r="AI370" t="s">
        <v>168</v>
      </c>
      <c r="AJ370" t="s">
        <v>3436</v>
      </c>
      <c r="AK370" t="s">
        <v>1031</v>
      </c>
      <c r="AL370" t="s">
        <v>5516</v>
      </c>
      <c r="AM370" t="s">
        <v>9368</v>
      </c>
      <c r="AO370" t="s">
        <v>2450</v>
      </c>
      <c r="AP370" t="s">
        <v>246</v>
      </c>
      <c r="AQ370" s="4">
        <v>70578</v>
      </c>
      <c r="AR370" t="s">
        <v>140</v>
      </c>
      <c r="AT370">
        <v>13375817041</v>
      </c>
      <c r="AV370" t="s">
        <v>9369</v>
      </c>
      <c r="AW370" t="s">
        <v>9370</v>
      </c>
      <c r="AZ370" t="s">
        <v>334</v>
      </c>
      <c r="BA370" t="s">
        <v>335</v>
      </c>
      <c r="BB370" t="s">
        <v>136</v>
      </c>
      <c r="BC370" t="s">
        <v>136</v>
      </c>
      <c r="BD370" t="s">
        <v>148</v>
      </c>
      <c r="BE370" t="s">
        <v>136</v>
      </c>
      <c r="BF370" t="s">
        <v>136</v>
      </c>
      <c r="BG370" t="s">
        <v>134</v>
      </c>
      <c r="BH370" t="s">
        <v>136</v>
      </c>
      <c r="BN370" t="s">
        <v>18082</v>
      </c>
      <c r="BO370" t="s">
        <v>775</v>
      </c>
      <c r="BP370">
        <v>4</v>
      </c>
      <c r="BQ370">
        <v>4</v>
      </c>
      <c r="BR370">
        <v>4</v>
      </c>
      <c r="BS370" s="1">
        <v>44161</v>
      </c>
      <c r="BT370" s="1">
        <v>44392</v>
      </c>
      <c r="BU370" s="1">
        <v>44161</v>
      </c>
      <c r="BV370" s="1">
        <v>44392</v>
      </c>
      <c r="BW370" t="s">
        <v>136</v>
      </c>
      <c r="BX370">
        <v>40</v>
      </c>
      <c r="BY370">
        <v>0</v>
      </c>
      <c r="BZ370">
        <v>8</v>
      </c>
      <c r="CA370">
        <v>8</v>
      </c>
      <c r="CB370">
        <v>8</v>
      </c>
      <c r="CC370">
        <v>8</v>
      </c>
      <c r="CD370">
        <v>8</v>
      </c>
      <c r="CE370">
        <v>0</v>
      </c>
      <c r="CF370" t="str">
        <f>"7:00 AM"</f>
        <v>7:00 AM</v>
      </c>
      <c r="CG370" t="str">
        <f>"4:00 PM"</f>
        <v>4:00 PM</v>
      </c>
      <c r="CH370" s="5">
        <v>11.83</v>
      </c>
      <c r="CI370" t="s">
        <v>146</v>
      </c>
      <c r="CL370" t="s">
        <v>134</v>
      </c>
      <c r="CM370" t="s">
        <v>147</v>
      </c>
      <c r="CN370" t="s">
        <v>148</v>
      </c>
      <c r="CO370" s="2" t="s">
        <v>18083</v>
      </c>
      <c r="CP370" t="s">
        <v>149</v>
      </c>
      <c r="CQ370">
        <v>3</v>
      </c>
      <c r="CR370">
        <v>0</v>
      </c>
      <c r="CS370" t="s">
        <v>136</v>
      </c>
      <c r="CT370" t="s">
        <v>136</v>
      </c>
      <c r="CU370" t="s">
        <v>136</v>
      </c>
      <c r="CV370" t="s">
        <v>134</v>
      </c>
      <c r="CW370" t="s">
        <v>134</v>
      </c>
      <c r="CX370">
        <v>50</v>
      </c>
      <c r="CY370" t="s">
        <v>134</v>
      </c>
      <c r="CZ370" t="s">
        <v>134</v>
      </c>
      <c r="DA370" t="s">
        <v>134</v>
      </c>
      <c r="DB370" t="s">
        <v>134</v>
      </c>
      <c r="DC370" t="s">
        <v>134</v>
      </c>
      <c r="DD370" t="s">
        <v>136</v>
      </c>
      <c r="DF370" s="2" t="s">
        <v>18084</v>
      </c>
      <c r="DG370" t="s">
        <v>18079</v>
      </c>
      <c r="DH370" t="s">
        <v>2450</v>
      </c>
      <c r="DI370" t="s">
        <v>246</v>
      </c>
      <c r="DJ370" s="4">
        <v>70578</v>
      </c>
      <c r="DK370" t="s">
        <v>6700</v>
      </c>
      <c r="DL370" t="s">
        <v>134</v>
      </c>
      <c r="DM370">
        <v>2</v>
      </c>
      <c r="DN370" t="s">
        <v>18079</v>
      </c>
      <c r="DO370" t="s">
        <v>2450</v>
      </c>
      <c r="DP370" t="s">
        <v>246</v>
      </c>
      <c r="DQ370" t="str">
        <f>"70578"</f>
        <v>70578</v>
      </c>
      <c r="DR370" t="s">
        <v>6700</v>
      </c>
      <c r="DS370" t="s">
        <v>6701</v>
      </c>
      <c r="DT370">
        <v>1</v>
      </c>
      <c r="DU370">
        <v>6</v>
      </c>
      <c r="DV370" t="s">
        <v>134</v>
      </c>
      <c r="DW370" t="s">
        <v>134</v>
      </c>
      <c r="DX370" t="s">
        <v>134</v>
      </c>
      <c r="DY370" t="s">
        <v>136</v>
      </c>
      <c r="DZ370">
        <v>1</v>
      </c>
      <c r="EA370" t="s">
        <v>136</v>
      </c>
      <c r="EC370" s="5">
        <v>12.68</v>
      </c>
      <c r="ED370" s="5">
        <v>55</v>
      </c>
      <c r="EE370">
        <v>13372586452</v>
      </c>
      <c r="EF370" t="s">
        <v>18081</v>
      </c>
      <c r="EG370" t="s">
        <v>148</v>
      </c>
      <c r="EH370">
        <v>2</v>
      </c>
    </row>
    <row r="371" spans="1:138" ht="15" customHeight="1" x14ac:dyDescent="0.35">
      <c r="A371" t="s">
        <v>19830</v>
      </c>
      <c r="B371" t="s">
        <v>157</v>
      </c>
      <c r="C371" s="1">
        <v>44099.711942824077</v>
      </c>
      <c r="D371" s="1">
        <v>44123</v>
      </c>
      <c r="E371" t="s">
        <v>133</v>
      </c>
      <c r="F371" t="s">
        <v>136</v>
      </c>
      <c r="G371" t="s">
        <v>135</v>
      </c>
      <c r="H371" t="s">
        <v>136</v>
      </c>
      <c r="I371" t="s">
        <v>19831</v>
      </c>
      <c r="K371" t="s">
        <v>19832</v>
      </c>
      <c r="L371" t="s">
        <v>19833</v>
      </c>
      <c r="M371" t="s">
        <v>19834</v>
      </c>
      <c r="N371" t="s">
        <v>1187</v>
      </c>
      <c r="O371" s="4">
        <v>67330</v>
      </c>
      <c r="P371" t="s">
        <v>140</v>
      </c>
      <c r="R371">
        <v>16204239318</v>
      </c>
      <c r="T371">
        <v>112112</v>
      </c>
      <c r="U371" t="s">
        <v>19835</v>
      </c>
      <c r="V371" t="s">
        <v>3648</v>
      </c>
      <c r="X371" t="s">
        <v>164</v>
      </c>
      <c r="Y371" t="s">
        <v>19832</v>
      </c>
      <c r="Z371" t="s">
        <v>19833</v>
      </c>
      <c r="AA371" t="s">
        <v>19834</v>
      </c>
      <c r="AB371" t="s">
        <v>1187</v>
      </c>
      <c r="AC371" s="4">
        <v>67330</v>
      </c>
      <c r="AD371" t="s">
        <v>140</v>
      </c>
      <c r="AF371">
        <v>16204239318</v>
      </c>
      <c r="AH371" t="s">
        <v>19836</v>
      </c>
      <c r="AI371" t="s">
        <v>168</v>
      </c>
      <c r="AJ371" t="s">
        <v>533</v>
      </c>
      <c r="AK371" t="s">
        <v>534</v>
      </c>
      <c r="AL371" t="s">
        <v>148</v>
      </c>
      <c r="AM371" t="s">
        <v>1486</v>
      </c>
      <c r="AO371" t="s">
        <v>1487</v>
      </c>
      <c r="AP371" t="s">
        <v>537</v>
      </c>
      <c r="AQ371" s="4" t="s">
        <v>27717</v>
      </c>
      <c r="AR371" t="s">
        <v>140</v>
      </c>
      <c r="AS371" t="s">
        <v>2387</v>
      </c>
      <c r="AT371">
        <v>18282460659</v>
      </c>
      <c r="AV371" t="s">
        <v>538</v>
      </c>
      <c r="AW371" t="s">
        <v>539</v>
      </c>
      <c r="AZ371" t="s">
        <v>334</v>
      </c>
      <c r="BA371" t="s">
        <v>335</v>
      </c>
      <c r="BB371" t="s">
        <v>136</v>
      </c>
      <c r="BC371" t="s">
        <v>136</v>
      </c>
      <c r="BD371" t="s">
        <v>148</v>
      </c>
      <c r="BE371" t="s">
        <v>136</v>
      </c>
      <c r="BF371" t="s">
        <v>136</v>
      </c>
      <c r="BG371" t="s">
        <v>134</v>
      </c>
      <c r="BH371" t="s">
        <v>136</v>
      </c>
      <c r="BN371" t="s">
        <v>19837</v>
      </c>
      <c r="BO371" t="s">
        <v>5586</v>
      </c>
      <c r="BP371">
        <v>1</v>
      </c>
      <c r="BQ371">
        <v>1</v>
      </c>
      <c r="BR371">
        <v>1</v>
      </c>
      <c r="BS371" s="1">
        <v>44166</v>
      </c>
      <c r="BT371" s="1">
        <v>44270</v>
      </c>
      <c r="BU371" s="1">
        <v>44166</v>
      </c>
      <c r="BV371" s="1">
        <v>44270</v>
      </c>
      <c r="BW371" t="s">
        <v>136</v>
      </c>
      <c r="BX371">
        <v>48</v>
      </c>
      <c r="BY371">
        <v>0</v>
      </c>
      <c r="BZ371">
        <v>8</v>
      </c>
      <c r="CA371">
        <v>8</v>
      </c>
      <c r="CB371">
        <v>8</v>
      </c>
      <c r="CC371">
        <v>8</v>
      </c>
      <c r="CD371">
        <v>8</v>
      </c>
      <c r="CE371">
        <v>8</v>
      </c>
      <c r="CF371" t="str">
        <f>"8:00 AM"</f>
        <v>8:00 AM</v>
      </c>
      <c r="CG371" t="str">
        <f>"5:00 PM"</f>
        <v>5:00 PM</v>
      </c>
      <c r="CH371" s="5">
        <v>14.99</v>
      </c>
      <c r="CI371" t="s">
        <v>146</v>
      </c>
      <c r="CL371" t="s">
        <v>136</v>
      </c>
      <c r="CM371" t="s">
        <v>354</v>
      </c>
      <c r="CN371" t="s">
        <v>2411</v>
      </c>
      <c r="CO371" t="s">
        <v>19838</v>
      </c>
      <c r="CP371" t="s">
        <v>149</v>
      </c>
      <c r="CQ371">
        <v>3</v>
      </c>
      <c r="CR371">
        <v>0</v>
      </c>
      <c r="CS371" t="s">
        <v>136</v>
      </c>
      <c r="CT371" t="s">
        <v>134</v>
      </c>
      <c r="CU371" t="s">
        <v>136</v>
      </c>
      <c r="CV371" t="s">
        <v>136</v>
      </c>
      <c r="CW371" t="s">
        <v>136</v>
      </c>
      <c r="CY371" t="s">
        <v>134</v>
      </c>
      <c r="CZ371" t="s">
        <v>136</v>
      </c>
      <c r="DA371" t="s">
        <v>136</v>
      </c>
      <c r="DB371" t="s">
        <v>136</v>
      </c>
      <c r="DC371" t="s">
        <v>136</v>
      </c>
      <c r="DD371" t="s">
        <v>136</v>
      </c>
      <c r="DF371" t="s">
        <v>19839</v>
      </c>
      <c r="DG371" t="s">
        <v>19840</v>
      </c>
      <c r="DH371" t="s">
        <v>19834</v>
      </c>
      <c r="DI371" t="s">
        <v>1187</v>
      </c>
      <c r="DJ371" s="4">
        <v>67330</v>
      </c>
      <c r="DK371" t="s">
        <v>19841</v>
      </c>
      <c r="DL371" t="s">
        <v>136</v>
      </c>
      <c r="DM371">
        <v>1</v>
      </c>
      <c r="DN371" t="s">
        <v>19842</v>
      </c>
      <c r="DO371" t="s">
        <v>19834</v>
      </c>
      <c r="DP371" t="s">
        <v>1187</v>
      </c>
      <c r="DQ371" t="str">
        <f>"67330"</f>
        <v>67330</v>
      </c>
      <c r="DR371" t="s">
        <v>19841</v>
      </c>
      <c r="DS371" t="s">
        <v>296</v>
      </c>
      <c r="DT371">
        <v>1</v>
      </c>
      <c r="DU371">
        <v>3</v>
      </c>
      <c r="DV371" t="s">
        <v>134</v>
      </c>
      <c r="DW371" t="s">
        <v>134</v>
      </c>
      <c r="DX371" t="s">
        <v>134</v>
      </c>
      <c r="DY371" t="s">
        <v>136</v>
      </c>
      <c r="DZ371">
        <v>1</v>
      </c>
      <c r="EA371" t="s">
        <v>136</v>
      </c>
      <c r="EC371" s="5">
        <v>12.68</v>
      </c>
      <c r="ED371" s="5">
        <v>55</v>
      </c>
      <c r="EE371">
        <v>16204239318</v>
      </c>
      <c r="EF371" t="s">
        <v>19836</v>
      </c>
      <c r="EG371" t="s">
        <v>148</v>
      </c>
      <c r="EH371">
        <v>0</v>
      </c>
    </row>
    <row r="372" spans="1:138" ht="15" customHeight="1" x14ac:dyDescent="0.35">
      <c r="A372" t="s">
        <v>12182</v>
      </c>
      <c r="B372" t="s">
        <v>157</v>
      </c>
      <c r="C372" s="1">
        <v>44097.723845601853</v>
      </c>
      <c r="D372" s="1">
        <v>44123</v>
      </c>
      <c r="E372" t="s">
        <v>133</v>
      </c>
      <c r="F372" t="s">
        <v>136</v>
      </c>
      <c r="G372" t="s">
        <v>135</v>
      </c>
      <c r="H372" t="s">
        <v>136</v>
      </c>
      <c r="I372" t="s">
        <v>12183</v>
      </c>
      <c r="K372" t="s">
        <v>12184</v>
      </c>
      <c r="L372" t="s">
        <v>12185</v>
      </c>
      <c r="M372" t="s">
        <v>10758</v>
      </c>
      <c r="N372" t="s">
        <v>374</v>
      </c>
      <c r="O372" s="4">
        <v>74068</v>
      </c>
      <c r="P372" t="s">
        <v>140</v>
      </c>
      <c r="R372">
        <v>18066764433</v>
      </c>
      <c r="T372">
        <v>115111</v>
      </c>
      <c r="U372" t="s">
        <v>2590</v>
      </c>
      <c r="V372" t="s">
        <v>767</v>
      </c>
      <c r="X372" t="s">
        <v>634</v>
      </c>
      <c r="Y372" t="s">
        <v>12184</v>
      </c>
      <c r="Z372" t="s">
        <v>12185</v>
      </c>
      <c r="AA372" t="s">
        <v>10758</v>
      </c>
      <c r="AB372" t="s">
        <v>374</v>
      </c>
      <c r="AC372" s="4">
        <v>74068</v>
      </c>
      <c r="AD372" t="s">
        <v>140</v>
      </c>
      <c r="AF372">
        <v>18066764433</v>
      </c>
      <c r="AH372" t="s">
        <v>148</v>
      </c>
      <c r="AI372" t="s">
        <v>168</v>
      </c>
      <c r="AJ372" t="s">
        <v>456</v>
      </c>
      <c r="AK372" t="s">
        <v>457</v>
      </c>
      <c r="AM372" t="s">
        <v>458</v>
      </c>
      <c r="AO372" t="s">
        <v>459</v>
      </c>
      <c r="AP372" t="s">
        <v>460</v>
      </c>
      <c r="AQ372" s="4">
        <v>73737</v>
      </c>
      <c r="AR372" t="s">
        <v>140</v>
      </c>
      <c r="AT372">
        <v>15802274747</v>
      </c>
      <c r="AV372" t="s">
        <v>461</v>
      </c>
      <c r="AW372" t="s">
        <v>462</v>
      </c>
      <c r="AZ372" t="s">
        <v>1552</v>
      </c>
      <c r="BA372" t="s">
        <v>1553</v>
      </c>
      <c r="BB372" t="s">
        <v>136</v>
      </c>
      <c r="BC372" t="s">
        <v>136</v>
      </c>
      <c r="BD372" t="s">
        <v>148</v>
      </c>
      <c r="BE372" t="s">
        <v>136</v>
      </c>
      <c r="BF372" t="s">
        <v>136</v>
      </c>
      <c r="BG372" t="s">
        <v>134</v>
      </c>
      <c r="BH372" t="s">
        <v>136</v>
      </c>
      <c r="BN372" t="s">
        <v>12186</v>
      </c>
      <c r="BO372" t="s">
        <v>12187</v>
      </c>
      <c r="BP372">
        <v>4</v>
      </c>
      <c r="BQ372">
        <v>4</v>
      </c>
      <c r="BR372">
        <v>4</v>
      </c>
      <c r="BS372" s="1">
        <v>44166</v>
      </c>
      <c r="BT372" s="1">
        <v>44316</v>
      </c>
      <c r="BU372" s="1">
        <v>44166</v>
      </c>
      <c r="BV372" s="1">
        <v>44316</v>
      </c>
      <c r="BW372" t="s">
        <v>136</v>
      </c>
      <c r="BX372">
        <v>50</v>
      </c>
      <c r="BY372">
        <v>0</v>
      </c>
      <c r="BZ372">
        <v>9</v>
      </c>
      <c r="CA372">
        <v>9</v>
      </c>
      <c r="CB372">
        <v>8</v>
      </c>
      <c r="CC372">
        <v>8</v>
      </c>
      <c r="CD372">
        <v>8</v>
      </c>
      <c r="CE372">
        <v>8</v>
      </c>
      <c r="CF372" t="str">
        <f>"8:00 AM"</f>
        <v>8:00 AM</v>
      </c>
      <c r="CG372" t="str">
        <f>"6:00 PM"</f>
        <v>6:00 PM</v>
      </c>
      <c r="CH372" s="5">
        <v>12.67</v>
      </c>
      <c r="CI372" t="s">
        <v>146</v>
      </c>
      <c r="CL372" t="s">
        <v>136</v>
      </c>
      <c r="CM372" t="s">
        <v>312</v>
      </c>
      <c r="CN372" t="s">
        <v>148</v>
      </c>
      <c r="CO372" t="s">
        <v>465</v>
      </c>
      <c r="CP372" t="s">
        <v>149</v>
      </c>
      <c r="CQ372">
        <v>6</v>
      </c>
      <c r="CR372">
        <v>0</v>
      </c>
      <c r="CS372" t="s">
        <v>136</v>
      </c>
      <c r="CT372" t="s">
        <v>134</v>
      </c>
      <c r="CU372" t="s">
        <v>136</v>
      </c>
      <c r="CV372" t="s">
        <v>134</v>
      </c>
      <c r="CW372" t="s">
        <v>134</v>
      </c>
      <c r="CX372">
        <v>75</v>
      </c>
      <c r="CY372" t="s">
        <v>134</v>
      </c>
      <c r="CZ372" t="s">
        <v>134</v>
      </c>
      <c r="DA372" t="s">
        <v>134</v>
      </c>
      <c r="DB372" t="s">
        <v>136</v>
      </c>
      <c r="DC372" t="s">
        <v>134</v>
      </c>
      <c r="DD372" t="s">
        <v>136</v>
      </c>
      <c r="DF372" t="s">
        <v>466</v>
      </c>
      <c r="DG372" t="s">
        <v>12184</v>
      </c>
      <c r="DH372" t="s">
        <v>10758</v>
      </c>
      <c r="DI372" t="s">
        <v>374</v>
      </c>
      <c r="DJ372" s="4">
        <v>79068</v>
      </c>
      <c r="DK372" t="s">
        <v>1219</v>
      </c>
      <c r="DL372" t="s">
        <v>134</v>
      </c>
      <c r="DM372">
        <v>24</v>
      </c>
      <c r="DN372" t="s">
        <v>12188</v>
      </c>
      <c r="DO372" t="s">
        <v>10758</v>
      </c>
      <c r="DP372" t="s">
        <v>374</v>
      </c>
      <c r="DQ372" t="str">
        <f>"79068"</f>
        <v>79068</v>
      </c>
      <c r="DR372" t="s">
        <v>1219</v>
      </c>
      <c r="DS372" t="s">
        <v>2316</v>
      </c>
      <c r="DT372">
        <v>1</v>
      </c>
      <c r="DU372">
        <v>5</v>
      </c>
      <c r="DV372" t="s">
        <v>134</v>
      </c>
      <c r="DW372" t="s">
        <v>134</v>
      </c>
      <c r="DX372" t="s">
        <v>134</v>
      </c>
      <c r="DY372" t="s">
        <v>134</v>
      </c>
      <c r="DZ372">
        <v>2</v>
      </c>
      <c r="EA372" t="s">
        <v>136</v>
      </c>
      <c r="EC372" s="5">
        <v>12.68</v>
      </c>
      <c r="ED372" s="5">
        <v>55</v>
      </c>
      <c r="EE372">
        <v>18066764433</v>
      </c>
      <c r="EF372" t="s">
        <v>12189</v>
      </c>
      <c r="EG372" t="s">
        <v>2138</v>
      </c>
      <c r="EH372">
        <v>0</v>
      </c>
    </row>
    <row r="373" spans="1:138" ht="15" customHeight="1" x14ac:dyDescent="0.35">
      <c r="A373" t="s">
        <v>10855</v>
      </c>
      <c r="B373" t="s">
        <v>273</v>
      </c>
      <c r="C373" s="1">
        <v>44109.828324652779</v>
      </c>
      <c r="D373" s="1">
        <v>44123</v>
      </c>
      <c r="E373" t="s">
        <v>133</v>
      </c>
      <c r="F373" t="s">
        <v>136</v>
      </c>
      <c r="G373" t="s">
        <v>607</v>
      </c>
      <c r="H373" t="s">
        <v>134</v>
      </c>
      <c r="I373" t="s">
        <v>10856</v>
      </c>
      <c r="K373" t="s">
        <v>10857</v>
      </c>
      <c r="M373" t="s">
        <v>1878</v>
      </c>
      <c r="N373" t="s">
        <v>416</v>
      </c>
      <c r="O373" s="4">
        <v>85326</v>
      </c>
      <c r="P373" t="s">
        <v>140</v>
      </c>
      <c r="R373">
        <v>14803658019</v>
      </c>
      <c r="T373">
        <v>1</v>
      </c>
      <c r="U373" t="s">
        <v>6673</v>
      </c>
      <c r="V373" t="s">
        <v>10858</v>
      </c>
      <c r="X373" t="s">
        <v>10859</v>
      </c>
      <c r="Y373" t="s">
        <v>10857</v>
      </c>
      <c r="AA373" t="s">
        <v>1878</v>
      </c>
      <c r="AB373" t="s">
        <v>416</v>
      </c>
      <c r="AC373" s="4">
        <v>85326</v>
      </c>
      <c r="AD373" t="s">
        <v>140</v>
      </c>
      <c r="AF373">
        <v>14803658019</v>
      </c>
      <c r="AH373" t="s">
        <v>10860</v>
      </c>
      <c r="AI373" t="s">
        <v>226</v>
      </c>
      <c r="AJ373" t="s">
        <v>10861</v>
      </c>
      <c r="AK373" t="s">
        <v>10862</v>
      </c>
      <c r="AM373" t="s">
        <v>10863</v>
      </c>
      <c r="AN373" t="s">
        <v>10864</v>
      </c>
      <c r="AO373" t="s">
        <v>1168</v>
      </c>
      <c r="AP373" t="s">
        <v>416</v>
      </c>
      <c r="AQ373" s="4">
        <v>85004</v>
      </c>
      <c r="AR373" t="s">
        <v>140</v>
      </c>
      <c r="AT373">
        <v>16024046000</v>
      </c>
      <c r="AV373" t="s">
        <v>10865</v>
      </c>
      <c r="AW373" t="s">
        <v>10866</v>
      </c>
      <c r="AX373" t="s">
        <v>416</v>
      </c>
      <c r="AY373" t="s">
        <v>10867</v>
      </c>
      <c r="AZ373" t="s">
        <v>334</v>
      </c>
      <c r="BA373" t="s">
        <v>335</v>
      </c>
      <c r="BB373" t="s">
        <v>136</v>
      </c>
      <c r="BC373" t="s">
        <v>136</v>
      </c>
      <c r="BD373" t="s">
        <v>148</v>
      </c>
      <c r="BE373" t="s">
        <v>136</v>
      </c>
      <c r="BF373" t="s">
        <v>136</v>
      </c>
      <c r="BG373" t="s">
        <v>134</v>
      </c>
      <c r="BH373" t="s">
        <v>136</v>
      </c>
      <c r="BN373" t="s">
        <v>10868</v>
      </c>
      <c r="BO373" t="s">
        <v>10869</v>
      </c>
      <c r="BP373">
        <v>50</v>
      </c>
      <c r="BQ373">
        <v>25</v>
      </c>
      <c r="BS373" s="1">
        <v>44151</v>
      </c>
      <c r="BT373" s="1">
        <v>44439</v>
      </c>
      <c r="BU373" s="1">
        <v>44151</v>
      </c>
      <c r="BV373" s="1">
        <v>44439</v>
      </c>
      <c r="BW373" t="s">
        <v>136</v>
      </c>
      <c r="BX373">
        <v>40</v>
      </c>
      <c r="BY373">
        <v>0</v>
      </c>
      <c r="BZ373">
        <v>8</v>
      </c>
      <c r="CA373">
        <v>8</v>
      </c>
      <c r="CB373">
        <v>8</v>
      </c>
      <c r="CC373">
        <v>8</v>
      </c>
      <c r="CD373">
        <v>8</v>
      </c>
      <c r="CE373">
        <v>0</v>
      </c>
      <c r="CF373" t="str">
        <f>"7:00 AM"</f>
        <v>7:00 AM</v>
      </c>
      <c r="CG373" t="str">
        <f>"4:00 PM"</f>
        <v>4:00 PM</v>
      </c>
      <c r="CH373" s="5">
        <v>12.91</v>
      </c>
      <c r="CI373" t="s">
        <v>146</v>
      </c>
      <c r="CK373" t="s">
        <v>148</v>
      </c>
      <c r="CL373" t="s">
        <v>136</v>
      </c>
      <c r="CM373" t="s">
        <v>147</v>
      </c>
      <c r="CN373" t="s">
        <v>148</v>
      </c>
      <c r="CO373" t="s">
        <v>10870</v>
      </c>
      <c r="CP373" t="s">
        <v>149</v>
      </c>
      <c r="CQ373">
        <v>0</v>
      </c>
      <c r="CR373">
        <v>0</v>
      </c>
      <c r="CS373" t="s">
        <v>136</v>
      </c>
      <c r="CT373" t="s">
        <v>136</v>
      </c>
      <c r="CU373" t="s">
        <v>134</v>
      </c>
      <c r="CV373" t="s">
        <v>134</v>
      </c>
      <c r="CW373" t="s">
        <v>134</v>
      </c>
      <c r="CX373">
        <v>50</v>
      </c>
      <c r="CY373" t="s">
        <v>136</v>
      </c>
      <c r="CZ373" t="s">
        <v>136</v>
      </c>
      <c r="DA373" t="s">
        <v>134</v>
      </c>
      <c r="DB373" t="s">
        <v>134</v>
      </c>
      <c r="DC373" t="s">
        <v>134</v>
      </c>
      <c r="DD373" t="s">
        <v>136</v>
      </c>
      <c r="DF373" t="s">
        <v>10871</v>
      </c>
      <c r="DG373" t="s">
        <v>10872</v>
      </c>
      <c r="DH373" t="s">
        <v>1103</v>
      </c>
      <c r="DI373" t="s">
        <v>416</v>
      </c>
      <c r="DJ373" s="4">
        <v>85322</v>
      </c>
      <c r="DK373" t="s">
        <v>1176</v>
      </c>
      <c r="DL373" t="s">
        <v>134</v>
      </c>
      <c r="DM373">
        <v>3</v>
      </c>
      <c r="DN373" t="s">
        <v>10873</v>
      </c>
      <c r="DO373" t="s">
        <v>10874</v>
      </c>
      <c r="DP373" t="s">
        <v>416</v>
      </c>
      <c r="DQ373" t="str">
        <f>"85354"</f>
        <v>85354</v>
      </c>
      <c r="DR373" t="s">
        <v>1176</v>
      </c>
      <c r="DS373" t="s">
        <v>10875</v>
      </c>
      <c r="DT373">
        <v>25</v>
      </c>
      <c r="DU373">
        <v>25</v>
      </c>
      <c r="DV373" t="s">
        <v>134</v>
      </c>
      <c r="DW373" t="s">
        <v>134</v>
      </c>
      <c r="DX373" t="s">
        <v>134</v>
      </c>
      <c r="DY373" t="s">
        <v>136</v>
      </c>
      <c r="DZ373">
        <v>1</v>
      </c>
      <c r="EA373" t="s">
        <v>136</v>
      </c>
      <c r="EC373" s="5">
        <v>12.68</v>
      </c>
      <c r="ED373" s="5">
        <v>55</v>
      </c>
      <c r="EE373">
        <v>16232337253</v>
      </c>
      <c r="EF373" t="s">
        <v>10876</v>
      </c>
      <c r="EG373" t="s">
        <v>10877</v>
      </c>
      <c r="EH373">
        <v>0</v>
      </c>
    </row>
    <row r="374" spans="1:138" ht="15" customHeight="1" x14ac:dyDescent="0.35">
      <c r="A374" t="s">
        <v>19385</v>
      </c>
      <c r="B374" t="s">
        <v>157</v>
      </c>
      <c r="C374" s="1">
        <v>44096.644084027779</v>
      </c>
      <c r="D374" s="1">
        <v>44123</v>
      </c>
      <c r="E374" t="s">
        <v>133</v>
      </c>
      <c r="F374" t="s">
        <v>136</v>
      </c>
      <c r="G374" t="s">
        <v>135</v>
      </c>
      <c r="H374" t="s">
        <v>136</v>
      </c>
      <c r="I374" t="s">
        <v>19386</v>
      </c>
      <c r="K374" t="s">
        <v>5363</v>
      </c>
      <c r="L374" t="s">
        <v>5364</v>
      </c>
      <c r="M374" t="s">
        <v>5365</v>
      </c>
      <c r="N374" t="s">
        <v>1187</v>
      </c>
      <c r="O374" s="4">
        <v>67877</v>
      </c>
      <c r="P374" t="s">
        <v>140</v>
      </c>
      <c r="R374">
        <v>16203539451</v>
      </c>
      <c r="T374">
        <v>112111</v>
      </c>
      <c r="U374" t="s">
        <v>5366</v>
      </c>
      <c r="V374" t="s">
        <v>2922</v>
      </c>
      <c r="W374" t="s">
        <v>5367</v>
      </c>
      <c r="X374" t="s">
        <v>1677</v>
      </c>
      <c r="Y374" t="s">
        <v>5363</v>
      </c>
      <c r="Z374" t="s">
        <v>5364</v>
      </c>
      <c r="AA374" t="s">
        <v>5365</v>
      </c>
      <c r="AB374" t="s">
        <v>1187</v>
      </c>
      <c r="AC374" s="4">
        <v>67877</v>
      </c>
      <c r="AD374" t="s">
        <v>140</v>
      </c>
      <c r="AF374">
        <v>16203539451</v>
      </c>
      <c r="AH374" t="s">
        <v>155</v>
      </c>
      <c r="AI374" t="s">
        <v>168</v>
      </c>
      <c r="AJ374" t="s">
        <v>281</v>
      </c>
      <c r="AK374" t="s">
        <v>282</v>
      </c>
      <c r="AL374" t="s">
        <v>250</v>
      </c>
      <c r="AM374" t="s">
        <v>283</v>
      </c>
      <c r="AN374" t="s">
        <v>284</v>
      </c>
      <c r="AO374" t="s">
        <v>285</v>
      </c>
      <c r="AP374" t="s">
        <v>221</v>
      </c>
      <c r="AQ374" s="4">
        <v>37862</v>
      </c>
      <c r="AR374" t="s">
        <v>140</v>
      </c>
      <c r="AT374">
        <v>18653663731</v>
      </c>
      <c r="AV374" t="s">
        <v>286</v>
      </c>
      <c r="AW374" t="s">
        <v>287</v>
      </c>
      <c r="AZ374" t="s">
        <v>334</v>
      </c>
      <c r="BA374" t="s">
        <v>335</v>
      </c>
      <c r="BB374" t="s">
        <v>136</v>
      </c>
      <c r="BC374" t="s">
        <v>136</v>
      </c>
      <c r="BD374" t="s">
        <v>148</v>
      </c>
      <c r="BE374" t="s">
        <v>136</v>
      </c>
      <c r="BF374" t="s">
        <v>136</v>
      </c>
      <c r="BG374" t="s">
        <v>134</v>
      </c>
      <c r="BH374" t="s">
        <v>136</v>
      </c>
      <c r="BN374" t="s">
        <v>19387</v>
      </c>
      <c r="BO374" t="s">
        <v>19388</v>
      </c>
      <c r="BP374">
        <v>4</v>
      </c>
      <c r="BQ374">
        <v>4</v>
      </c>
      <c r="BR374">
        <v>4</v>
      </c>
      <c r="BS374" s="1">
        <v>44166</v>
      </c>
      <c r="BT374" s="1">
        <v>44247</v>
      </c>
      <c r="BU374" s="1">
        <v>44166</v>
      </c>
      <c r="BV374" s="1">
        <v>44247</v>
      </c>
      <c r="BW374" t="s">
        <v>136</v>
      </c>
      <c r="BX374">
        <v>50</v>
      </c>
      <c r="BY374">
        <v>0</v>
      </c>
      <c r="BZ374">
        <v>10</v>
      </c>
      <c r="CA374">
        <v>10</v>
      </c>
      <c r="CB374">
        <v>10</v>
      </c>
      <c r="CC374">
        <v>10</v>
      </c>
      <c r="CD374">
        <v>10</v>
      </c>
      <c r="CE374">
        <v>0</v>
      </c>
      <c r="CF374" t="str">
        <f>"8:00 AM"</f>
        <v>8:00 AM</v>
      </c>
      <c r="CG374" t="str">
        <f>"5:00 PM"</f>
        <v>5:00 PM</v>
      </c>
      <c r="CH374" s="5">
        <v>14.99</v>
      </c>
      <c r="CI374" t="s">
        <v>146</v>
      </c>
      <c r="CL374" t="s">
        <v>134</v>
      </c>
      <c r="CM374" t="s">
        <v>354</v>
      </c>
      <c r="CN374" t="s">
        <v>2859</v>
      </c>
      <c r="CO374" s="2" t="s">
        <v>2368</v>
      </c>
      <c r="CP374" t="s">
        <v>149</v>
      </c>
      <c r="CQ374">
        <v>3</v>
      </c>
      <c r="CR374">
        <v>0</v>
      </c>
      <c r="CS374" t="s">
        <v>136</v>
      </c>
      <c r="CT374" t="s">
        <v>134</v>
      </c>
      <c r="CU374" t="s">
        <v>136</v>
      </c>
      <c r="CV374" t="s">
        <v>136</v>
      </c>
      <c r="CW374" t="s">
        <v>134</v>
      </c>
      <c r="CX374">
        <v>100</v>
      </c>
      <c r="CY374" t="s">
        <v>136</v>
      </c>
      <c r="CZ374" t="s">
        <v>134</v>
      </c>
      <c r="DA374" t="s">
        <v>134</v>
      </c>
      <c r="DB374" t="s">
        <v>134</v>
      </c>
      <c r="DC374" t="s">
        <v>134</v>
      </c>
      <c r="DD374" t="s">
        <v>136</v>
      </c>
      <c r="DF374" t="s">
        <v>19389</v>
      </c>
      <c r="DG374" t="s">
        <v>5363</v>
      </c>
      <c r="DH374" t="s">
        <v>5365</v>
      </c>
      <c r="DI374" t="s">
        <v>1187</v>
      </c>
      <c r="DJ374" s="4">
        <v>67877</v>
      </c>
      <c r="DK374" t="s">
        <v>1504</v>
      </c>
      <c r="DL374" t="s">
        <v>136</v>
      </c>
      <c r="DM374">
        <v>1</v>
      </c>
      <c r="DN374" t="s">
        <v>19390</v>
      </c>
      <c r="DO374" t="s">
        <v>5365</v>
      </c>
      <c r="DP374" t="s">
        <v>1187</v>
      </c>
      <c r="DQ374" t="str">
        <f>"67877"</f>
        <v>67877</v>
      </c>
      <c r="DR374" t="s">
        <v>1504</v>
      </c>
      <c r="DS374" t="s">
        <v>296</v>
      </c>
      <c r="DT374">
        <v>1</v>
      </c>
      <c r="DU374">
        <v>4</v>
      </c>
      <c r="DV374" t="s">
        <v>134</v>
      </c>
      <c r="DW374" t="s">
        <v>134</v>
      </c>
      <c r="DX374" t="s">
        <v>134</v>
      </c>
      <c r="DY374" t="s">
        <v>134</v>
      </c>
      <c r="DZ374">
        <v>3</v>
      </c>
      <c r="EA374" t="s">
        <v>136</v>
      </c>
      <c r="EC374" s="5">
        <v>12.68</v>
      </c>
      <c r="ED374" s="5">
        <v>55</v>
      </c>
      <c r="EE374">
        <v>16203539451</v>
      </c>
      <c r="EF374" t="s">
        <v>5368</v>
      </c>
      <c r="EG374" t="s">
        <v>3046</v>
      </c>
      <c r="EH374">
        <v>1</v>
      </c>
    </row>
    <row r="375" spans="1:138" ht="15" customHeight="1" x14ac:dyDescent="0.35">
      <c r="A375" t="s">
        <v>4842</v>
      </c>
      <c r="B375" t="s">
        <v>157</v>
      </c>
      <c r="C375" s="1">
        <v>44104.427756249999</v>
      </c>
      <c r="D375" s="1">
        <v>44123</v>
      </c>
      <c r="E375" t="s">
        <v>133</v>
      </c>
      <c r="F375" t="s">
        <v>136</v>
      </c>
      <c r="G375" t="s">
        <v>135</v>
      </c>
      <c r="H375" t="s">
        <v>136</v>
      </c>
      <c r="I375" t="s">
        <v>4843</v>
      </c>
      <c r="K375" t="s">
        <v>4844</v>
      </c>
      <c r="M375" t="s">
        <v>2417</v>
      </c>
      <c r="N375" t="s">
        <v>374</v>
      </c>
      <c r="O375" s="4">
        <v>79022</v>
      </c>
      <c r="P375" t="s">
        <v>140</v>
      </c>
      <c r="R375">
        <v>18067274698</v>
      </c>
      <c r="T375">
        <v>11211</v>
      </c>
      <c r="U375" t="s">
        <v>1225</v>
      </c>
      <c r="V375" t="s">
        <v>4845</v>
      </c>
      <c r="X375" t="s">
        <v>164</v>
      </c>
      <c r="Y375" t="s">
        <v>4844</v>
      </c>
      <c r="AA375" t="s">
        <v>2417</v>
      </c>
      <c r="AB375" t="s">
        <v>374</v>
      </c>
      <c r="AC375" s="4">
        <v>79022</v>
      </c>
      <c r="AD375" t="s">
        <v>140</v>
      </c>
      <c r="AF375">
        <v>18067274698</v>
      </c>
      <c r="AH375" t="s">
        <v>148</v>
      </c>
      <c r="AI375" t="s">
        <v>168</v>
      </c>
      <c r="AJ375" t="s">
        <v>2532</v>
      </c>
      <c r="AK375" t="s">
        <v>2533</v>
      </c>
      <c r="AM375" t="s">
        <v>1020</v>
      </c>
      <c r="AO375" t="s">
        <v>1021</v>
      </c>
      <c r="AP375" t="s">
        <v>374</v>
      </c>
      <c r="AQ375" s="4">
        <v>75442</v>
      </c>
      <c r="AR375" t="s">
        <v>140</v>
      </c>
      <c r="AT375">
        <v>14692388392</v>
      </c>
      <c r="AV375" t="s">
        <v>2534</v>
      </c>
      <c r="AW375" t="s">
        <v>1023</v>
      </c>
      <c r="AZ375" t="s">
        <v>334</v>
      </c>
      <c r="BA375" t="s">
        <v>335</v>
      </c>
      <c r="BB375" t="s">
        <v>136</v>
      </c>
      <c r="BC375" t="s">
        <v>136</v>
      </c>
      <c r="BD375" t="s">
        <v>148</v>
      </c>
      <c r="BE375" t="s">
        <v>136</v>
      </c>
      <c r="BF375" t="s">
        <v>136</v>
      </c>
      <c r="BG375" t="s">
        <v>134</v>
      </c>
      <c r="BH375" t="s">
        <v>136</v>
      </c>
      <c r="BN375" t="s">
        <v>4846</v>
      </c>
      <c r="BO375" t="s">
        <v>4847</v>
      </c>
      <c r="BP375">
        <v>2</v>
      </c>
      <c r="BQ375">
        <v>1</v>
      </c>
      <c r="BR375">
        <v>1</v>
      </c>
      <c r="BS375" s="1">
        <v>44166</v>
      </c>
      <c r="BT375" s="1">
        <v>44301</v>
      </c>
      <c r="BU375" s="1">
        <v>44166</v>
      </c>
      <c r="BV375" s="1">
        <v>44301</v>
      </c>
      <c r="BW375" t="s">
        <v>136</v>
      </c>
      <c r="BX375">
        <v>40</v>
      </c>
      <c r="BY375">
        <v>0</v>
      </c>
      <c r="BZ375">
        <v>8</v>
      </c>
      <c r="CA375">
        <v>8</v>
      </c>
      <c r="CB375">
        <v>8</v>
      </c>
      <c r="CC375">
        <v>8</v>
      </c>
      <c r="CD375">
        <v>8</v>
      </c>
      <c r="CE375">
        <v>0</v>
      </c>
      <c r="CF375" t="str">
        <f>"8:00 AM"</f>
        <v>8:00 AM</v>
      </c>
      <c r="CG375" t="str">
        <f>"5:00 PM"</f>
        <v>5:00 PM</v>
      </c>
      <c r="CH375" s="5">
        <v>12.67</v>
      </c>
      <c r="CI375" t="s">
        <v>146</v>
      </c>
      <c r="CJ375">
        <v>0</v>
      </c>
      <c r="CK375" t="s">
        <v>1024</v>
      </c>
      <c r="CL375" t="s">
        <v>134</v>
      </c>
      <c r="CM375" t="s">
        <v>312</v>
      </c>
      <c r="CN375" t="s">
        <v>148</v>
      </c>
      <c r="CO375" t="s">
        <v>1025</v>
      </c>
      <c r="CP375" t="s">
        <v>149</v>
      </c>
      <c r="CQ375">
        <v>0</v>
      </c>
      <c r="CR375">
        <v>0</v>
      </c>
      <c r="CS375" t="s">
        <v>136</v>
      </c>
      <c r="CT375" t="s">
        <v>136</v>
      </c>
      <c r="CU375" t="s">
        <v>136</v>
      </c>
      <c r="CV375" t="s">
        <v>136</v>
      </c>
      <c r="CW375" t="s">
        <v>134</v>
      </c>
      <c r="CX375">
        <v>50</v>
      </c>
      <c r="CY375" t="s">
        <v>134</v>
      </c>
      <c r="CZ375" t="s">
        <v>134</v>
      </c>
      <c r="DA375" t="s">
        <v>134</v>
      </c>
      <c r="DB375" t="s">
        <v>134</v>
      </c>
      <c r="DC375" t="s">
        <v>134</v>
      </c>
      <c r="DD375" t="s">
        <v>136</v>
      </c>
      <c r="DF375" t="s">
        <v>180</v>
      </c>
      <c r="DG375" t="s">
        <v>4844</v>
      </c>
      <c r="DH375" t="s">
        <v>2417</v>
      </c>
      <c r="DI375" t="s">
        <v>374</v>
      </c>
      <c r="DJ375" s="4">
        <v>79022</v>
      </c>
      <c r="DK375" t="s">
        <v>2415</v>
      </c>
      <c r="DL375" t="s">
        <v>134</v>
      </c>
      <c r="DM375">
        <v>2</v>
      </c>
      <c r="DN375" t="s">
        <v>4848</v>
      </c>
      <c r="DO375" t="s">
        <v>2417</v>
      </c>
      <c r="DP375" t="s">
        <v>374</v>
      </c>
      <c r="DQ375" t="str">
        <f>"79022"</f>
        <v>79022</v>
      </c>
      <c r="DR375" t="s">
        <v>2415</v>
      </c>
      <c r="DS375" t="s">
        <v>4849</v>
      </c>
      <c r="DT375">
        <v>1</v>
      </c>
      <c r="DU375">
        <v>1</v>
      </c>
      <c r="DV375" t="s">
        <v>134</v>
      </c>
      <c r="DW375" t="s">
        <v>134</v>
      </c>
      <c r="DX375" t="s">
        <v>134</v>
      </c>
      <c r="DY375" t="s">
        <v>136</v>
      </c>
      <c r="DZ375">
        <v>1</v>
      </c>
      <c r="EA375" t="s">
        <v>136</v>
      </c>
      <c r="EC375" s="5">
        <v>12.68</v>
      </c>
      <c r="ED375" s="5">
        <v>55</v>
      </c>
      <c r="EE375">
        <v>18067274698</v>
      </c>
      <c r="EF375" t="s">
        <v>148</v>
      </c>
      <c r="EG375" t="s">
        <v>2138</v>
      </c>
      <c r="EH375">
        <v>1</v>
      </c>
    </row>
    <row r="376" spans="1:138" ht="15" customHeight="1" x14ac:dyDescent="0.35">
      <c r="A376" t="s">
        <v>15155</v>
      </c>
      <c r="B376" t="s">
        <v>157</v>
      </c>
      <c r="C376" s="1">
        <v>44098.386905092593</v>
      </c>
      <c r="D376" s="1">
        <v>44123</v>
      </c>
      <c r="E376" t="s">
        <v>133</v>
      </c>
      <c r="F376" t="s">
        <v>134</v>
      </c>
      <c r="G376" t="s">
        <v>135</v>
      </c>
      <c r="H376" t="s">
        <v>136</v>
      </c>
      <c r="I376" t="s">
        <v>499</v>
      </c>
      <c r="K376" t="s">
        <v>500</v>
      </c>
      <c r="M376" t="s">
        <v>501</v>
      </c>
      <c r="N376" t="s">
        <v>139</v>
      </c>
      <c r="O376" s="4">
        <v>33873</v>
      </c>
      <c r="P376" t="s">
        <v>140</v>
      </c>
      <c r="R376">
        <v>18637736633</v>
      </c>
      <c r="T376">
        <v>115115</v>
      </c>
      <c r="U376" t="s">
        <v>502</v>
      </c>
      <c r="V376" t="s">
        <v>503</v>
      </c>
      <c r="W376" t="s">
        <v>504</v>
      </c>
      <c r="X376" t="s">
        <v>429</v>
      </c>
      <c r="Y376" t="s">
        <v>500</v>
      </c>
      <c r="AA376" t="s">
        <v>501</v>
      </c>
      <c r="AB376" t="s">
        <v>139</v>
      </c>
      <c r="AC376" s="4">
        <v>33873</v>
      </c>
      <c r="AD376" t="s">
        <v>140</v>
      </c>
      <c r="AF376">
        <v>18637736633</v>
      </c>
      <c r="AH376" t="s">
        <v>506</v>
      </c>
      <c r="AI376" t="s">
        <v>168</v>
      </c>
      <c r="AJ376" t="s">
        <v>507</v>
      </c>
      <c r="AK376" t="s">
        <v>508</v>
      </c>
      <c r="AL376" t="s">
        <v>509</v>
      </c>
      <c r="AM376" t="s">
        <v>510</v>
      </c>
      <c r="AN376" t="s">
        <v>511</v>
      </c>
      <c r="AO376" t="s">
        <v>512</v>
      </c>
      <c r="AP376" t="s">
        <v>139</v>
      </c>
      <c r="AQ376" s="4">
        <v>32751</v>
      </c>
      <c r="AR376" t="s">
        <v>140</v>
      </c>
      <c r="AT376">
        <v>13212145200</v>
      </c>
      <c r="AU376">
        <v>5216</v>
      </c>
      <c r="AV376" t="s">
        <v>513</v>
      </c>
      <c r="AW376" t="s">
        <v>514</v>
      </c>
      <c r="AZ376" t="s">
        <v>4549</v>
      </c>
      <c r="BA376" t="s">
        <v>4550</v>
      </c>
      <c r="BB376" t="s">
        <v>134</v>
      </c>
      <c r="BC376" t="s">
        <v>134</v>
      </c>
      <c r="BD376" t="s">
        <v>134</v>
      </c>
      <c r="BE376" t="s">
        <v>134</v>
      </c>
      <c r="BF376" t="s">
        <v>136</v>
      </c>
      <c r="BG376" t="s">
        <v>134</v>
      </c>
      <c r="BH376" t="s">
        <v>136</v>
      </c>
      <c r="BN376" t="s">
        <v>15156</v>
      </c>
      <c r="BO376" t="s">
        <v>15157</v>
      </c>
      <c r="BP376">
        <v>6</v>
      </c>
      <c r="BQ376">
        <v>6</v>
      </c>
      <c r="BR376">
        <v>6</v>
      </c>
      <c r="BS376" s="1">
        <v>44158</v>
      </c>
      <c r="BT376" s="1">
        <v>44360</v>
      </c>
      <c r="BU376" s="1">
        <v>44158</v>
      </c>
      <c r="BV376" s="1">
        <v>44360</v>
      </c>
      <c r="BW376" t="s">
        <v>136</v>
      </c>
      <c r="BX376">
        <v>36</v>
      </c>
      <c r="BY376">
        <v>0</v>
      </c>
      <c r="BZ376">
        <v>6</v>
      </c>
      <c r="CA376">
        <v>6</v>
      </c>
      <c r="CB376">
        <v>6</v>
      </c>
      <c r="CC376">
        <v>6</v>
      </c>
      <c r="CD376">
        <v>6</v>
      </c>
      <c r="CE376">
        <v>6</v>
      </c>
      <c r="CF376" t="str">
        <f>"7:00 AM"</f>
        <v>7:00 AM</v>
      </c>
      <c r="CG376" t="str">
        <f>"1:00 PM"</f>
        <v>1:00 PM</v>
      </c>
      <c r="CH376" s="5">
        <v>12</v>
      </c>
      <c r="CI376" t="s">
        <v>146</v>
      </c>
      <c r="CL376" t="s">
        <v>134</v>
      </c>
      <c r="CM376" t="s">
        <v>147</v>
      </c>
      <c r="CN376" t="s">
        <v>148</v>
      </c>
      <c r="CO376" t="s">
        <v>4351</v>
      </c>
      <c r="CP376" t="s">
        <v>149</v>
      </c>
      <c r="CQ376">
        <v>2</v>
      </c>
      <c r="CR376">
        <v>0</v>
      </c>
      <c r="CS376" t="s">
        <v>134</v>
      </c>
      <c r="CT376" t="s">
        <v>134</v>
      </c>
      <c r="CU376" t="s">
        <v>136</v>
      </c>
      <c r="CV376" t="s">
        <v>134</v>
      </c>
      <c r="CW376" t="s">
        <v>134</v>
      </c>
      <c r="CX376">
        <v>100</v>
      </c>
      <c r="CY376" t="s">
        <v>134</v>
      </c>
      <c r="CZ376" t="s">
        <v>134</v>
      </c>
      <c r="DA376" t="s">
        <v>134</v>
      </c>
      <c r="DB376" t="s">
        <v>134</v>
      </c>
      <c r="DC376" t="s">
        <v>134</v>
      </c>
      <c r="DD376" t="s">
        <v>134</v>
      </c>
      <c r="DE376">
        <v>30</v>
      </c>
      <c r="DF376" s="2" t="s">
        <v>15158</v>
      </c>
      <c r="DG376" s="2" t="s">
        <v>10360</v>
      </c>
      <c r="DH376" t="s">
        <v>520</v>
      </c>
      <c r="DI376" t="s">
        <v>139</v>
      </c>
      <c r="DJ376" s="4">
        <v>34266</v>
      </c>
      <c r="DK376" t="s">
        <v>521</v>
      </c>
      <c r="DL376" t="s">
        <v>134</v>
      </c>
      <c r="DM376">
        <v>84</v>
      </c>
      <c r="DN376" t="s">
        <v>10361</v>
      </c>
      <c r="DO376" t="s">
        <v>10362</v>
      </c>
      <c r="DP376" t="s">
        <v>139</v>
      </c>
      <c r="DQ376" t="str">
        <f>"34267"</f>
        <v>34267</v>
      </c>
      <c r="DR376" t="s">
        <v>521</v>
      </c>
      <c r="DS376" t="s">
        <v>523</v>
      </c>
      <c r="DT376">
        <v>10</v>
      </c>
      <c r="DU376">
        <v>56</v>
      </c>
      <c r="DV376" t="s">
        <v>134</v>
      </c>
      <c r="DW376" t="s">
        <v>134</v>
      </c>
      <c r="DX376" t="s">
        <v>134</v>
      </c>
      <c r="DY376" t="s">
        <v>134</v>
      </c>
      <c r="DZ376">
        <v>10</v>
      </c>
      <c r="EA376" t="s">
        <v>136</v>
      </c>
      <c r="EC376" s="5">
        <v>12.68</v>
      </c>
      <c r="ED376" s="5">
        <v>55</v>
      </c>
      <c r="EE376">
        <v>18637736633</v>
      </c>
      <c r="EF376" t="s">
        <v>148</v>
      </c>
      <c r="EG376" t="s">
        <v>1478</v>
      </c>
      <c r="EH376">
        <v>1</v>
      </c>
    </row>
    <row r="377" spans="1:138" ht="15" customHeight="1" x14ac:dyDescent="0.35">
      <c r="A377" t="s">
        <v>7615</v>
      </c>
      <c r="B377" t="s">
        <v>361</v>
      </c>
      <c r="C377" s="1">
        <v>44106.73610347222</v>
      </c>
      <c r="D377" s="1">
        <v>44123</v>
      </c>
      <c r="E377" t="s">
        <v>133</v>
      </c>
      <c r="F377" t="s">
        <v>136</v>
      </c>
      <c r="G377" t="s">
        <v>135</v>
      </c>
      <c r="H377" t="s">
        <v>134</v>
      </c>
      <c r="I377" t="s">
        <v>7616</v>
      </c>
      <c r="K377" t="s">
        <v>7617</v>
      </c>
      <c r="M377" t="s">
        <v>7618</v>
      </c>
      <c r="N377" t="s">
        <v>139</v>
      </c>
      <c r="O377" s="4">
        <v>34221</v>
      </c>
      <c r="P377" t="s">
        <v>140</v>
      </c>
      <c r="R377">
        <v>12396573694</v>
      </c>
      <c r="T377">
        <v>111219</v>
      </c>
      <c r="U377" t="s">
        <v>7619</v>
      </c>
      <c r="V377" t="s">
        <v>7620</v>
      </c>
      <c r="X377" t="s">
        <v>7621</v>
      </c>
      <c r="Y377" t="s">
        <v>7617</v>
      </c>
      <c r="AA377" t="s">
        <v>7618</v>
      </c>
      <c r="AB377" t="s">
        <v>139</v>
      </c>
      <c r="AC377" s="4">
        <v>34221</v>
      </c>
      <c r="AD377" t="s">
        <v>140</v>
      </c>
      <c r="AF377">
        <v>12396573695</v>
      </c>
      <c r="AH377" t="s">
        <v>2559</v>
      </c>
      <c r="AI377" t="s">
        <v>168</v>
      </c>
      <c r="AJ377" t="s">
        <v>2560</v>
      </c>
      <c r="AK377" t="s">
        <v>1257</v>
      </c>
      <c r="AL377" t="s">
        <v>898</v>
      </c>
      <c r="AM377" t="s">
        <v>7622</v>
      </c>
      <c r="AN377" t="s">
        <v>7623</v>
      </c>
      <c r="AO377" t="s">
        <v>1040</v>
      </c>
      <c r="AP377" t="s">
        <v>837</v>
      </c>
      <c r="AQ377" s="4">
        <v>29401</v>
      </c>
      <c r="AR377" t="s">
        <v>140</v>
      </c>
      <c r="AT377">
        <v>18432004263</v>
      </c>
      <c r="AV377" t="s">
        <v>7624</v>
      </c>
      <c r="AW377" t="s">
        <v>7625</v>
      </c>
      <c r="AZ377" t="s">
        <v>175</v>
      </c>
      <c r="BA377" t="s">
        <v>176</v>
      </c>
      <c r="BB377" t="s">
        <v>136</v>
      </c>
      <c r="BC377" t="s">
        <v>136</v>
      </c>
      <c r="BD377" t="s">
        <v>148</v>
      </c>
      <c r="BE377" t="s">
        <v>136</v>
      </c>
      <c r="BF377" t="s">
        <v>136</v>
      </c>
      <c r="BG377" t="s">
        <v>134</v>
      </c>
      <c r="BH377" t="s">
        <v>136</v>
      </c>
      <c r="BN377" t="s">
        <v>7626</v>
      </c>
      <c r="BO377" t="s">
        <v>7627</v>
      </c>
      <c r="BP377">
        <v>218</v>
      </c>
      <c r="BQ377">
        <v>100</v>
      </c>
      <c r="BR377">
        <v>100</v>
      </c>
      <c r="BS377" s="1">
        <v>44116</v>
      </c>
      <c r="BT377" s="1">
        <v>44143</v>
      </c>
      <c r="BU377" s="1">
        <v>44116</v>
      </c>
      <c r="BV377" s="1">
        <v>44143</v>
      </c>
      <c r="BW377" t="s">
        <v>136</v>
      </c>
      <c r="BX377">
        <v>40</v>
      </c>
      <c r="BY377">
        <v>0</v>
      </c>
      <c r="BZ377">
        <v>7</v>
      </c>
      <c r="CA377">
        <v>7</v>
      </c>
      <c r="CB377">
        <v>7</v>
      </c>
      <c r="CC377">
        <v>7</v>
      </c>
      <c r="CD377">
        <v>7</v>
      </c>
      <c r="CE377">
        <v>5</v>
      </c>
      <c r="CF377" t="str">
        <f>"7:00 AM"</f>
        <v>7:00 AM</v>
      </c>
      <c r="CG377" t="str">
        <f>"3:00 PM"</f>
        <v>3:00 PM</v>
      </c>
      <c r="CH377" s="5">
        <v>11.71</v>
      </c>
      <c r="CI377" t="s">
        <v>146</v>
      </c>
      <c r="CJ377">
        <v>0.9</v>
      </c>
      <c r="CK377" t="s">
        <v>7628</v>
      </c>
      <c r="CL377" t="s">
        <v>136</v>
      </c>
      <c r="CM377" t="s">
        <v>147</v>
      </c>
      <c r="CN377" t="s">
        <v>148</v>
      </c>
      <c r="CO377" s="2" t="s">
        <v>7629</v>
      </c>
      <c r="CP377" t="s">
        <v>149</v>
      </c>
      <c r="CQ377">
        <v>3</v>
      </c>
      <c r="CR377">
        <v>0</v>
      </c>
      <c r="CS377" t="s">
        <v>136</v>
      </c>
      <c r="CT377" t="s">
        <v>136</v>
      </c>
      <c r="CU377" t="s">
        <v>134</v>
      </c>
      <c r="CV377" t="s">
        <v>134</v>
      </c>
      <c r="CW377" t="s">
        <v>134</v>
      </c>
      <c r="CX377">
        <v>60</v>
      </c>
      <c r="CY377" t="s">
        <v>134</v>
      </c>
      <c r="CZ377" t="s">
        <v>134</v>
      </c>
      <c r="DA377" t="s">
        <v>134</v>
      </c>
      <c r="DB377" t="s">
        <v>134</v>
      </c>
      <c r="DC377" t="s">
        <v>134</v>
      </c>
      <c r="DD377" t="s">
        <v>136</v>
      </c>
      <c r="DF377" t="s">
        <v>180</v>
      </c>
      <c r="DG377" t="s">
        <v>7630</v>
      </c>
      <c r="DH377" t="s">
        <v>7631</v>
      </c>
      <c r="DI377" t="s">
        <v>139</v>
      </c>
      <c r="DJ377" s="4">
        <v>34219</v>
      </c>
      <c r="DK377" t="s">
        <v>574</v>
      </c>
      <c r="DL377" t="s">
        <v>136</v>
      </c>
      <c r="DM377">
        <v>1</v>
      </c>
      <c r="DN377" t="s">
        <v>7632</v>
      </c>
      <c r="DO377" t="s">
        <v>7633</v>
      </c>
      <c r="DP377" t="s">
        <v>139</v>
      </c>
      <c r="DQ377" t="str">
        <f>"34221"</f>
        <v>34221</v>
      </c>
      <c r="DR377" t="s">
        <v>574</v>
      </c>
      <c r="DS377" t="s">
        <v>7634</v>
      </c>
      <c r="DT377">
        <v>22</v>
      </c>
      <c r="DU377">
        <v>328</v>
      </c>
      <c r="DV377" t="s">
        <v>134</v>
      </c>
      <c r="DW377" t="s">
        <v>134</v>
      </c>
      <c r="DX377" t="s">
        <v>134</v>
      </c>
      <c r="DY377" t="s">
        <v>136</v>
      </c>
      <c r="DZ377">
        <v>2</v>
      </c>
      <c r="EA377" t="s">
        <v>136</v>
      </c>
      <c r="EC377" s="5">
        <v>12.68</v>
      </c>
      <c r="ED377" s="5">
        <v>55</v>
      </c>
      <c r="EE377">
        <v>12396573694</v>
      </c>
      <c r="EF377" t="s">
        <v>7635</v>
      </c>
      <c r="EG377" t="s">
        <v>148</v>
      </c>
      <c r="EH377">
        <v>0</v>
      </c>
    </row>
    <row r="378" spans="1:138" ht="15" customHeight="1" x14ac:dyDescent="0.35">
      <c r="A378" t="s">
        <v>23037</v>
      </c>
      <c r="B378" t="s">
        <v>157</v>
      </c>
      <c r="C378" s="1">
        <v>44103.543867129629</v>
      </c>
      <c r="D378" s="1">
        <v>44123</v>
      </c>
      <c r="E378" t="s">
        <v>133</v>
      </c>
      <c r="F378" t="s">
        <v>136</v>
      </c>
      <c r="G378" t="s">
        <v>135</v>
      </c>
      <c r="H378" t="s">
        <v>136</v>
      </c>
      <c r="I378" t="s">
        <v>23038</v>
      </c>
      <c r="K378" t="s">
        <v>23039</v>
      </c>
      <c r="M378" t="s">
        <v>9520</v>
      </c>
      <c r="N378" t="s">
        <v>995</v>
      </c>
      <c r="O378" s="4">
        <v>72455</v>
      </c>
      <c r="P378" t="s">
        <v>140</v>
      </c>
      <c r="R378">
        <v>18709267980</v>
      </c>
      <c r="T378">
        <v>111191</v>
      </c>
      <c r="U378" t="s">
        <v>23040</v>
      </c>
      <c r="V378" t="s">
        <v>2461</v>
      </c>
      <c r="X378" t="s">
        <v>723</v>
      </c>
      <c r="Y378" t="s">
        <v>23039</v>
      </c>
      <c r="AA378" t="s">
        <v>9520</v>
      </c>
      <c r="AB378" t="s">
        <v>995</v>
      </c>
      <c r="AC378" s="4">
        <v>72455</v>
      </c>
      <c r="AD378" t="s">
        <v>140</v>
      </c>
      <c r="AF378">
        <v>18709267980</v>
      </c>
      <c r="AH378" t="s">
        <v>148</v>
      </c>
      <c r="AI378" t="s">
        <v>168</v>
      </c>
      <c r="AJ378" t="s">
        <v>456</v>
      </c>
      <c r="AK378" t="s">
        <v>457</v>
      </c>
      <c r="AM378" t="s">
        <v>458</v>
      </c>
      <c r="AO378" t="s">
        <v>459</v>
      </c>
      <c r="AP378" t="s">
        <v>460</v>
      </c>
      <c r="AQ378" s="4">
        <v>73737</v>
      </c>
      <c r="AR378" t="s">
        <v>140</v>
      </c>
      <c r="AT378">
        <v>15802274747</v>
      </c>
      <c r="AV378" t="s">
        <v>461</v>
      </c>
      <c r="AW378" t="s">
        <v>462</v>
      </c>
      <c r="AZ378" t="s">
        <v>1552</v>
      </c>
      <c r="BA378" t="s">
        <v>1553</v>
      </c>
      <c r="BB378" t="s">
        <v>136</v>
      </c>
      <c r="BC378" t="s">
        <v>136</v>
      </c>
      <c r="BD378" t="s">
        <v>148</v>
      </c>
      <c r="BE378" t="s">
        <v>136</v>
      </c>
      <c r="BF378" t="s">
        <v>136</v>
      </c>
      <c r="BG378" t="s">
        <v>134</v>
      </c>
      <c r="BH378" t="s">
        <v>136</v>
      </c>
      <c r="BN378" t="s">
        <v>23041</v>
      </c>
      <c r="BO378" t="s">
        <v>1555</v>
      </c>
      <c r="BP378">
        <v>1</v>
      </c>
      <c r="BQ378">
        <v>1</v>
      </c>
      <c r="BR378">
        <v>1</v>
      </c>
      <c r="BS378" s="1">
        <v>44166</v>
      </c>
      <c r="BT378" s="1">
        <v>44256</v>
      </c>
      <c r="BU378" s="1">
        <v>44166</v>
      </c>
      <c r="BV378" s="1">
        <v>44256</v>
      </c>
      <c r="BW378" t="s">
        <v>136</v>
      </c>
      <c r="BX378">
        <v>35</v>
      </c>
      <c r="BY378">
        <v>0</v>
      </c>
      <c r="BZ378">
        <v>6</v>
      </c>
      <c r="CA378">
        <v>6</v>
      </c>
      <c r="CB378">
        <v>6</v>
      </c>
      <c r="CC378">
        <v>6</v>
      </c>
      <c r="CD378">
        <v>6</v>
      </c>
      <c r="CE378">
        <v>5</v>
      </c>
      <c r="CF378" t="str">
        <f>"9:00 AM"</f>
        <v>9:00 AM</v>
      </c>
      <c r="CG378" t="str">
        <f>"4:00 PM"</f>
        <v>4:00 PM</v>
      </c>
      <c r="CH378" s="5">
        <v>11.83</v>
      </c>
      <c r="CI378" t="s">
        <v>146</v>
      </c>
      <c r="CL378" t="s">
        <v>136</v>
      </c>
      <c r="CM378" t="s">
        <v>147</v>
      </c>
      <c r="CN378" t="s">
        <v>148</v>
      </c>
      <c r="CO378" t="s">
        <v>465</v>
      </c>
      <c r="CP378" t="s">
        <v>149</v>
      </c>
      <c r="CQ378">
        <v>3</v>
      </c>
      <c r="CR378">
        <v>0</v>
      </c>
      <c r="CS378" t="s">
        <v>136</v>
      </c>
      <c r="CT378" t="s">
        <v>134</v>
      </c>
      <c r="CU378" t="s">
        <v>136</v>
      </c>
      <c r="CV378" t="s">
        <v>134</v>
      </c>
      <c r="CW378" t="s">
        <v>134</v>
      </c>
      <c r="CX378">
        <v>75</v>
      </c>
      <c r="CY378" t="s">
        <v>134</v>
      </c>
      <c r="CZ378" t="s">
        <v>134</v>
      </c>
      <c r="DA378" t="s">
        <v>134</v>
      </c>
      <c r="DB378" t="s">
        <v>136</v>
      </c>
      <c r="DC378" t="s">
        <v>134</v>
      </c>
      <c r="DD378" t="s">
        <v>136</v>
      </c>
      <c r="DF378" t="s">
        <v>466</v>
      </c>
      <c r="DG378" t="s">
        <v>23042</v>
      </c>
      <c r="DH378" t="s">
        <v>23043</v>
      </c>
      <c r="DI378" t="s">
        <v>995</v>
      </c>
      <c r="DJ378" s="4">
        <v>72444</v>
      </c>
      <c r="DK378" t="s">
        <v>9521</v>
      </c>
      <c r="DL378" t="s">
        <v>134</v>
      </c>
      <c r="DM378">
        <v>2</v>
      </c>
      <c r="DN378" t="s">
        <v>23044</v>
      </c>
      <c r="DO378" t="s">
        <v>14573</v>
      </c>
      <c r="DP378" t="s">
        <v>995</v>
      </c>
      <c r="DQ378" t="str">
        <f>"72413"</f>
        <v>72413</v>
      </c>
      <c r="DR378" t="s">
        <v>9521</v>
      </c>
      <c r="DS378" t="s">
        <v>296</v>
      </c>
      <c r="DT378">
        <v>1</v>
      </c>
      <c r="DU378">
        <v>1</v>
      </c>
      <c r="DV378" t="s">
        <v>134</v>
      </c>
      <c r="DW378" t="s">
        <v>134</v>
      </c>
      <c r="DX378" t="s">
        <v>134</v>
      </c>
      <c r="DY378" t="s">
        <v>136</v>
      </c>
      <c r="DZ378">
        <v>1</v>
      </c>
      <c r="EA378" t="s">
        <v>136</v>
      </c>
      <c r="EC378" s="5">
        <v>12.68</v>
      </c>
      <c r="ED378" s="5">
        <v>55</v>
      </c>
      <c r="EE378">
        <v>18709267980</v>
      </c>
      <c r="EF378" t="s">
        <v>23045</v>
      </c>
      <c r="EG378" t="s">
        <v>148</v>
      </c>
      <c r="EH378">
        <v>0</v>
      </c>
    </row>
    <row r="379" spans="1:138" ht="15" customHeight="1" x14ac:dyDescent="0.35">
      <c r="A379" t="s">
        <v>14707</v>
      </c>
      <c r="B379" t="s">
        <v>157</v>
      </c>
      <c r="C379" s="1">
        <v>44109.637045601849</v>
      </c>
      <c r="D379" s="1">
        <v>44123</v>
      </c>
      <c r="E379" t="s">
        <v>133</v>
      </c>
      <c r="F379" t="s">
        <v>136</v>
      </c>
      <c r="G379" t="s">
        <v>135</v>
      </c>
      <c r="H379" t="s">
        <v>136</v>
      </c>
      <c r="I379" t="s">
        <v>14708</v>
      </c>
      <c r="K379" t="s">
        <v>14709</v>
      </c>
      <c r="M379" t="s">
        <v>3375</v>
      </c>
      <c r="N379" t="s">
        <v>995</v>
      </c>
      <c r="O379" s="4">
        <v>72360</v>
      </c>
      <c r="P379" t="s">
        <v>140</v>
      </c>
      <c r="R379">
        <v>18708211951</v>
      </c>
      <c r="T379">
        <v>111191</v>
      </c>
      <c r="U379" t="s">
        <v>4684</v>
      </c>
      <c r="V379" t="s">
        <v>14710</v>
      </c>
      <c r="X379" t="s">
        <v>164</v>
      </c>
      <c r="Y379" t="s">
        <v>14709</v>
      </c>
      <c r="AA379" t="s">
        <v>3375</v>
      </c>
      <c r="AB379" t="s">
        <v>995</v>
      </c>
      <c r="AC379" s="4">
        <v>72360</v>
      </c>
      <c r="AD379" t="s">
        <v>140</v>
      </c>
      <c r="AF379">
        <v>18708211951</v>
      </c>
      <c r="AH379" t="s">
        <v>148</v>
      </c>
      <c r="AI379" t="s">
        <v>168</v>
      </c>
      <c r="AJ379" t="s">
        <v>456</v>
      </c>
      <c r="AK379" t="s">
        <v>457</v>
      </c>
      <c r="AM379" t="s">
        <v>458</v>
      </c>
      <c r="AO379" t="s">
        <v>459</v>
      </c>
      <c r="AP379" t="s">
        <v>460</v>
      </c>
      <c r="AQ379" s="4">
        <v>73737</v>
      </c>
      <c r="AR379" t="s">
        <v>140</v>
      </c>
      <c r="AT379">
        <v>15802274747</v>
      </c>
      <c r="AV379" t="s">
        <v>461</v>
      </c>
      <c r="AW379" t="s">
        <v>462</v>
      </c>
      <c r="AZ379" t="s">
        <v>540</v>
      </c>
      <c r="BA379" t="s">
        <v>541</v>
      </c>
      <c r="BB379" t="s">
        <v>136</v>
      </c>
      <c r="BC379" t="s">
        <v>136</v>
      </c>
      <c r="BD379" t="s">
        <v>148</v>
      </c>
      <c r="BE379" t="s">
        <v>136</v>
      </c>
      <c r="BF379" t="s">
        <v>136</v>
      </c>
      <c r="BG379" t="s">
        <v>134</v>
      </c>
      <c r="BH379" t="s">
        <v>136</v>
      </c>
      <c r="BN379" t="s">
        <v>14711</v>
      </c>
      <c r="BO379" t="s">
        <v>1694</v>
      </c>
      <c r="BP379">
        <v>1</v>
      </c>
      <c r="BQ379">
        <v>1</v>
      </c>
      <c r="BR379">
        <v>1</v>
      </c>
      <c r="BS379" s="1">
        <v>44166</v>
      </c>
      <c r="BT379" s="1">
        <v>44228</v>
      </c>
      <c r="BU379" s="1">
        <v>44166</v>
      </c>
      <c r="BV379" s="1">
        <v>44228</v>
      </c>
      <c r="BW379" t="s">
        <v>136</v>
      </c>
      <c r="BX379">
        <v>35</v>
      </c>
      <c r="BY379">
        <v>0</v>
      </c>
      <c r="BZ379">
        <v>7</v>
      </c>
      <c r="CA379">
        <v>7</v>
      </c>
      <c r="CB379">
        <v>7</v>
      </c>
      <c r="CC379">
        <v>7</v>
      </c>
      <c r="CD379">
        <v>7</v>
      </c>
      <c r="CE379">
        <v>0</v>
      </c>
      <c r="CF379" t="str">
        <f>"8:00 AM"</f>
        <v>8:00 AM</v>
      </c>
      <c r="CG379" t="str">
        <f>"4:00 PM"</f>
        <v>4:00 PM</v>
      </c>
      <c r="CH379" s="5">
        <v>11.83</v>
      </c>
      <c r="CI379" t="s">
        <v>146</v>
      </c>
      <c r="CL379" t="s">
        <v>136</v>
      </c>
      <c r="CM379" t="s">
        <v>147</v>
      </c>
      <c r="CN379" t="s">
        <v>148</v>
      </c>
      <c r="CO379" t="s">
        <v>1695</v>
      </c>
      <c r="CP379" t="s">
        <v>149</v>
      </c>
      <c r="CQ379">
        <v>6</v>
      </c>
      <c r="CR379">
        <v>0</v>
      </c>
      <c r="CS379" t="s">
        <v>136</v>
      </c>
      <c r="CT379" t="s">
        <v>134</v>
      </c>
      <c r="CU379" t="s">
        <v>136</v>
      </c>
      <c r="CV379" t="s">
        <v>134</v>
      </c>
      <c r="CW379" t="s">
        <v>134</v>
      </c>
      <c r="CX379">
        <v>75</v>
      </c>
      <c r="CY379" t="s">
        <v>134</v>
      </c>
      <c r="CZ379" t="s">
        <v>134</v>
      </c>
      <c r="DA379" t="s">
        <v>134</v>
      </c>
      <c r="DB379" t="s">
        <v>136</v>
      </c>
      <c r="DC379" t="s">
        <v>134</v>
      </c>
      <c r="DD379" t="s">
        <v>136</v>
      </c>
      <c r="DF379" t="s">
        <v>6051</v>
      </c>
      <c r="DG379" t="s">
        <v>14712</v>
      </c>
      <c r="DH379" t="s">
        <v>3375</v>
      </c>
      <c r="DI379" t="s">
        <v>995</v>
      </c>
      <c r="DJ379" s="4">
        <v>72360</v>
      </c>
      <c r="DK379" t="s">
        <v>713</v>
      </c>
      <c r="DL379" t="s">
        <v>136</v>
      </c>
      <c r="DM379">
        <v>1</v>
      </c>
      <c r="DN379" t="s">
        <v>14713</v>
      </c>
      <c r="DO379" t="s">
        <v>14714</v>
      </c>
      <c r="DP379" t="s">
        <v>995</v>
      </c>
      <c r="DQ379" t="str">
        <f>"72360"</f>
        <v>72360</v>
      </c>
      <c r="DR379" t="s">
        <v>713</v>
      </c>
      <c r="DS379" t="s">
        <v>296</v>
      </c>
      <c r="DT379">
        <v>1</v>
      </c>
      <c r="DU379">
        <v>2</v>
      </c>
      <c r="DV379" t="s">
        <v>134</v>
      </c>
      <c r="DW379" t="s">
        <v>134</v>
      </c>
      <c r="DX379" t="s">
        <v>134</v>
      </c>
      <c r="DY379" t="s">
        <v>136</v>
      </c>
      <c r="DZ379">
        <v>1</v>
      </c>
      <c r="EA379" t="s">
        <v>136</v>
      </c>
      <c r="EC379" s="5">
        <v>12.68</v>
      </c>
      <c r="ED379" s="5">
        <v>55</v>
      </c>
      <c r="EE379">
        <v>18708211951</v>
      </c>
      <c r="EF379" t="s">
        <v>14715</v>
      </c>
      <c r="EG379" t="s">
        <v>148</v>
      </c>
      <c r="EH379">
        <v>0</v>
      </c>
    </row>
    <row r="380" spans="1:138" ht="15" customHeight="1" x14ac:dyDescent="0.35">
      <c r="A380" t="s">
        <v>26803</v>
      </c>
      <c r="B380" t="s">
        <v>273</v>
      </c>
      <c r="C380" s="1">
        <v>44111.43940844907</v>
      </c>
      <c r="D380" s="1">
        <v>44123</v>
      </c>
      <c r="E380" t="s">
        <v>133</v>
      </c>
      <c r="F380" t="s">
        <v>136</v>
      </c>
      <c r="G380" t="s">
        <v>135</v>
      </c>
      <c r="H380" t="s">
        <v>136</v>
      </c>
      <c r="I380" t="s">
        <v>26804</v>
      </c>
      <c r="K380" t="s">
        <v>26805</v>
      </c>
      <c r="M380" t="s">
        <v>26806</v>
      </c>
      <c r="N380" t="s">
        <v>1104</v>
      </c>
      <c r="O380" s="4">
        <v>68922</v>
      </c>
      <c r="P380" t="s">
        <v>140</v>
      </c>
      <c r="R380">
        <v>13089626140</v>
      </c>
      <c r="T380">
        <v>1121</v>
      </c>
      <c r="U380" t="s">
        <v>26807</v>
      </c>
      <c r="V380" t="s">
        <v>2129</v>
      </c>
      <c r="X380" t="s">
        <v>164</v>
      </c>
      <c r="Y380" t="s">
        <v>26805</v>
      </c>
      <c r="AA380" t="s">
        <v>26806</v>
      </c>
      <c r="AB380" t="s">
        <v>1104</v>
      </c>
      <c r="AC380" s="4">
        <v>68922</v>
      </c>
      <c r="AD380" t="s">
        <v>140</v>
      </c>
      <c r="AF380">
        <v>13089626140</v>
      </c>
      <c r="AH380" t="s">
        <v>26808</v>
      </c>
      <c r="AI380" t="s">
        <v>168</v>
      </c>
      <c r="AJ380" t="s">
        <v>725</v>
      </c>
      <c r="AK380" t="s">
        <v>2767</v>
      </c>
      <c r="AL380" t="s">
        <v>2768</v>
      </c>
      <c r="AM380" t="s">
        <v>728</v>
      </c>
      <c r="AN380" t="s">
        <v>729</v>
      </c>
      <c r="AO380" t="s">
        <v>730</v>
      </c>
      <c r="AP380" t="s">
        <v>720</v>
      </c>
      <c r="AQ380" s="4">
        <v>38930</v>
      </c>
      <c r="AR380" t="s">
        <v>140</v>
      </c>
      <c r="AT380">
        <v>16623854219</v>
      </c>
      <c r="AV380" t="s">
        <v>2769</v>
      </c>
      <c r="AW380" t="s">
        <v>732</v>
      </c>
      <c r="AZ380" t="s">
        <v>334</v>
      </c>
      <c r="BA380" t="s">
        <v>335</v>
      </c>
      <c r="BB380" t="s">
        <v>136</v>
      </c>
      <c r="BC380" t="s">
        <v>136</v>
      </c>
      <c r="BD380" t="s">
        <v>148</v>
      </c>
      <c r="BE380" t="s">
        <v>136</v>
      </c>
      <c r="BF380" t="s">
        <v>136</v>
      </c>
      <c r="BG380" t="s">
        <v>134</v>
      </c>
      <c r="BH380" t="s">
        <v>136</v>
      </c>
      <c r="BN380" t="s">
        <v>26809</v>
      </c>
      <c r="BO380" t="s">
        <v>26810</v>
      </c>
      <c r="BP380">
        <v>6</v>
      </c>
      <c r="BQ380">
        <v>6</v>
      </c>
      <c r="BS380" s="1">
        <v>44175</v>
      </c>
      <c r="BT380" s="1">
        <v>44362</v>
      </c>
      <c r="BU380" s="1">
        <v>44175</v>
      </c>
      <c r="BV380" s="1">
        <v>44362</v>
      </c>
      <c r="BW380" t="s">
        <v>136</v>
      </c>
      <c r="BX380">
        <v>40</v>
      </c>
      <c r="BY380">
        <v>0</v>
      </c>
      <c r="BZ380">
        <v>6.67</v>
      </c>
      <c r="CA380">
        <v>6.67</v>
      </c>
      <c r="CB380">
        <v>6.67</v>
      </c>
      <c r="CC380">
        <v>6.67</v>
      </c>
      <c r="CD380">
        <v>6.66</v>
      </c>
      <c r="CE380">
        <v>6.66</v>
      </c>
      <c r="CF380" t="str">
        <f>"8:00 PM"</f>
        <v>8:00 PM</v>
      </c>
      <c r="CG380" t="str">
        <f>"2:40 PM"</f>
        <v>2:40 PM</v>
      </c>
      <c r="CH380" s="5">
        <v>14.99</v>
      </c>
      <c r="CI380" t="s">
        <v>146</v>
      </c>
      <c r="CL380" t="s">
        <v>134</v>
      </c>
      <c r="CM380" t="s">
        <v>312</v>
      </c>
      <c r="CN380" t="s">
        <v>148</v>
      </c>
      <c r="CO380" t="s">
        <v>3032</v>
      </c>
      <c r="CP380" t="s">
        <v>149</v>
      </c>
      <c r="CQ380">
        <v>3</v>
      </c>
      <c r="CR380">
        <v>0</v>
      </c>
      <c r="CS380" t="s">
        <v>136</v>
      </c>
      <c r="CT380" t="s">
        <v>134</v>
      </c>
      <c r="CU380" t="s">
        <v>136</v>
      </c>
      <c r="CV380" t="s">
        <v>136</v>
      </c>
      <c r="CW380" t="s">
        <v>136</v>
      </c>
      <c r="CY380" t="s">
        <v>136</v>
      </c>
      <c r="CZ380" t="s">
        <v>136</v>
      </c>
      <c r="DA380" t="s">
        <v>136</v>
      </c>
      <c r="DB380" t="s">
        <v>136</v>
      </c>
      <c r="DC380" t="s">
        <v>136</v>
      </c>
      <c r="DD380" t="s">
        <v>136</v>
      </c>
      <c r="DF380" t="s">
        <v>26811</v>
      </c>
      <c r="DG380" t="s">
        <v>26805</v>
      </c>
      <c r="DH380" t="s">
        <v>26812</v>
      </c>
      <c r="DI380" t="s">
        <v>1104</v>
      </c>
      <c r="DJ380" s="4">
        <v>68922</v>
      </c>
      <c r="DK380" t="s">
        <v>8802</v>
      </c>
      <c r="DL380" t="s">
        <v>136</v>
      </c>
      <c r="DM380">
        <v>1</v>
      </c>
      <c r="DN380" t="s">
        <v>26813</v>
      </c>
      <c r="DO380" t="s">
        <v>26812</v>
      </c>
      <c r="DP380" t="s">
        <v>1104</v>
      </c>
      <c r="DQ380" t="str">
        <f>"68922"</f>
        <v>68922</v>
      </c>
      <c r="DR380" t="s">
        <v>8802</v>
      </c>
      <c r="DS380" t="s">
        <v>7207</v>
      </c>
      <c r="DT380">
        <v>1</v>
      </c>
      <c r="DU380">
        <v>6</v>
      </c>
      <c r="DV380" t="s">
        <v>134</v>
      </c>
      <c r="DW380" t="s">
        <v>134</v>
      </c>
      <c r="DX380" t="s">
        <v>134</v>
      </c>
      <c r="DY380" t="s">
        <v>136</v>
      </c>
      <c r="DZ380">
        <v>1</v>
      </c>
      <c r="EA380" t="s">
        <v>136</v>
      </c>
      <c r="EC380" s="5">
        <v>12.68</v>
      </c>
      <c r="ED380" s="5">
        <v>55</v>
      </c>
      <c r="EE380">
        <v>13089626140</v>
      </c>
      <c r="EF380" t="s">
        <v>26808</v>
      </c>
      <c r="EG380" t="s">
        <v>148</v>
      </c>
      <c r="EH380">
        <v>1</v>
      </c>
    </row>
    <row r="381" spans="1:138" ht="15" customHeight="1" x14ac:dyDescent="0.35">
      <c r="A381" t="s">
        <v>7267</v>
      </c>
      <c r="B381" t="s">
        <v>361</v>
      </c>
      <c r="C381" s="1">
        <v>44113.75512858796</v>
      </c>
      <c r="D381" s="1">
        <v>44123</v>
      </c>
      <c r="E381" t="s">
        <v>133</v>
      </c>
      <c r="F381" t="s">
        <v>134</v>
      </c>
      <c r="G381" t="s">
        <v>135</v>
      </c>
      <c r="H381" t="s">
        <v>134</v>
      </c>
      <c r="I381" t="s">
        <v>362</v>
      </c>
      <c r="K381" t="s">
        <v>363</v>
      </c>
      <c r="M381" t="s">
        <v>364</v>
      </c>
      <c r="N381" t="s">
        <v>365</v>
      </c>
      <c r="O381" s="4">
        <v>50006</v>
      </c>
      <c r="P381" t="s">
        <v>140</v>
      </c>
      <c r="R381">
        <v>16417322770</v>
      </c>
      <c r="T381">
        <v>115115</v>
      </c>
      <c r="U381" t="s">
        <v>366</v>
      </c>
      <c r="V381" t="s">
        <v>367</v>
      </c>
      <c r="X381" t="s">
        <v>368</v>
      </c>
      <c r="Y381" t="s">
        <v>363</v>
      </c>
      <c r="AA381" t="s">
        <v>364</v>
      </c>
      <c r="AB381" t="s">
        <v>365</v>
      </c>
      <c r="AC381" s="4">
        <v>50006</v>
      </c>
      <c r="AD381" t="s">
        <v>140</v>
      </c>
      <c r="AF381">
        <v>16417322770</v>
      </c>
      <c r="AH381" t="s">
        <v>369</v>
      </c>
      <c r="AI381" t="s">
        <v>226</v>
      </c>
      <c r="AJ381" t="s">
        <v>370</v>
      </c>
      <c r="AK381" t="s">
        <v>371</v>
      </c>
      <c r="AM381" t="s">
        <v>372</v>
      </c>
      <c r="AO381" t="s">
        <v>373</v>
      </c>
      <c r="AP381" t="s">
        <v>374</v>
      </c>
      <c r="AQ381" s="4">
        <v>78737</v>
      </c>
      <c r="AR381" t="s">
        <v>140</v>
      </c>
      <c r="AT381">
        <v>15128942128</v>
      </c>
      <c r="AV381" t="s">
        <v>375</v>
      </c>
      <c r="AW381" t="s">
        <v>376</v>
      </c>
      <c r="AX381" t="s">
        <v>374</v>
      </c>
      <c r="AY381" t="s">
        <v>377</v>
      </c>
      <c r="AZ381" t="s">
        <v>821</v>
      </c>
      <c r="BA381" t="s">
        <v>822</v>
      </c>
      <c r="BB381" t="s">
        <v>134</v>
      </c>
      <c r="BC381" t="s">
        <v>134</v>
      </c>
      <c r="BD381" t="s">
        <v>148</v>
      </c>
      <c r="BE381" t="s">
        <v>134</v>
      </c>
      <c r="BF381" t="s">
        <v>136</v>
      </c>
      <c r="BG381" t="s">
        <v>134</v>
      </c>
      <c r="BH381" t="s">
        <v>136</v>
      </c>
      <c r="BN381" t="s">
        <v>7268</v>
      </c>
      <c r="BO381" t="s">
        <v>381</v>
      </c>
      <c r="BP381">
        <v>16</v>
      </c>
      <c r="BQ381">
        <v>16</v>
      </c>
      <c r="BR381">
        <v>16</v>
      </c>
      <c r="BS381" s="1">
        <v>44134</v>
      </c>
      <c r="BT381" s="1">
        <v>44171</v>
      </c>
      <c r="BU381" s="1">
        <v>44134</v>
      </c>
      <c r="BV381" s="1">
        <v>44171</v>
      </c>
      <c r="BW381" t="s">
        <v>136</v>
      </c>
      <c r="BX381">
        <v>45</v>
      </c>
      <c r="BY381">
        <v>0</v>
      </c>
      <c r="BZ381">
        <v>9</v>
      </c>
      <c r="CA381">
        <v>9</v>
      </c>
      <c r="CB381">
        <v>9</v>
      </c>
      <c r="CC381">
        <v>9</v>
      </c>
      <c r="CD381">
        <v>9</v>
      </c>
      <c r="CE381">
        <v>0</v>
      </c>
      <c r="CF381" t="str">
        <f>"7:30 AM"</f>
        <v>7:30 AM</v>
      </c>
      <c r="CG381" t="str">
        <f>"4:30 PM"</f>
        <v>4:30 PM</v>
      </c>
      <c r="CH381" s="5">
        <v>14.99</v>
      </c>
      <c r="CI381" t="s">
        <v>146</v>
      </c>
      <c r="CL381" t="s">
        <v>136</v>
      </c>
      <c r="CM381" t="s">
        <v>312</v>
      </c>
      <c r="CN381" t="s">
        <v>148</v>
      </c>
      <c r="CO381" t="s">
        <v>382</v>
      </c>
      <c r="CP381" t="s">
        <v>149</v>
      </c>
      <c r="CQ381">
        <v>1</v>
      </c>
      <c r="CR381">
        <v>0</v>
      </c>
      <c r="CS381" t="s">
        <v>136</v>
      </c>
      <c r="CT381" t="s">
        <v>136</v>
      </c>
      <c r="CU381" t="s">
        <v>136</v>
      </c>
      <c r="CV381" t="s">
        <v>134</v>
      </c>
      <c r="CW381" t="s">
        <v>134</v>
      </c>
      <c r="CX381">
        <v>75</v>
      </c>
      <c r="CY381" t="s">
        <v>134</v>
      </c>
      <c r="CZ381" t="s">
        <v>134</v>
      </c>
      <c r="DA381" t="s">
        <v>134</v>
      </c>
      <c r="DB381" t="s">
        <v>134</v>
      </c>
      <c r="DC381" t="s">
        <v>134</v>
      </c>
      <c r="DD381" t="s">
        <v>136</v>
      </c>
      <c r="DF381" s="2" t="s">
        <v>383</v>
      </c>
      <c r="DG381" t="s">
        <v>7269</v>
      </c>
      <c r="DH381" t="s">
        <v>7270</v>
      </c>
      <c r="DI381" t="s">
        <v>277</v>
      </c>
      <c r="DJ381" s="4">
        <v>61244</v>
      </c>
      <c r="DK381" t="s">
        <v>7271</v>
      </c>
      <c r="DL381" t="s">
        <v>134</v>
      </c>
      <c r="DM381">
        <v>2</v>
      </c>
      <c r="DN381" t="s">
        <v>7272</v>
      </c>
      <c r="DO381" t="s">
        <v>7273</v>
      </c>
      <c r="DP381" t="s">
        <v>277</v>
      </c>
      <c r="DQ381" t="str">
        <f>"61356"</f>
        <v>61356</v>
      </c>
      <c r="DR381" t="s">
        <v>7274</v>
      </c>
      <c r="DS381" t="s">
        <v>497</v>
      </c>
      <c r="DT381">
        <v>3</v>
      </c>
      <c r="DU381">
        <v>8</v>
      </c>
      <c r="DV381" t="s">
        <v>134</v>
      </c>
      <c r="DW381" t="s">
        <v>134</v>
      </c>
      <c r="DX381" t="s">
        <v>134</v>
      </c>
      <c r="DY381" t="s">
        <v>134</v>
      </c>
      <c r="DZ381">
        <v>2</v>
      </c>
      <c r="EA381" t="s">
        <v>134</v>
      </c>
      <c r="EB381" s="5">
        <v>12.68</v>
      </c>
      <c r="EC381" s="5">
        <v>12.68</v>
      </c>
      <c r="ED381" s="5">
        <v>55</v>
      </c>
      <c r="EE381">
        <v>16417322770</v>
      </c>
      <c r="EF381" t="s">
        <v>369</v>
      </c>
      <c r="EG381" t="s">
        <v>148</v>
      </c>
      <c r="EH381">
        <v>0</v>
      </c>
    </row>
    <row r="382" spans="1:138" ht="15" customHeight="1" x14ac:dyDescent="0.35">
      <c r="A382" t="s">
        <v>9939</v>
      </c>
      <c r="B382" t="s">
        <v>361</v>
      </c>
      <c r="C382" s="1">
        <v>44111.581812847224</v>
      </c>
      <c r="D382" s="1">
        <v>44123</v>
      </c>
      <c r="E382" t="s">
        <v>133</v>
      </c>
      <c r="F382" t="s">
        <v>134</v>
      </c>
      <c r="G382" t="s">
        <v>135</v>
      </c>
      <c r="H382" t="s">
        <v>134</v>
      </c>
      <c r="I382" t="s">
        <v>362</v>
      </c>
      <c r="K382" t="s">
        <v>363</v>
      </c>
      <c r="M382" t="s">
        <v>364</v>
      </c>
      <c r="N382" t="s">
        <v>365</v>
      </c>
      <c r="O382" s="4">
        <v>50006</v>
      </c>
      <c r="P382" t="s">
        <v>140</v>
      </c>
      <c r="R382">
        <v>16417322770</v>
      </c>
      <c r="T382">
        <v>115115</v>
      </c>
      <c r="U382" t="s">
        <v>366</v>
      </c>
      <c r="V382" t="s">
        <v>367</v>
      </c>
      <c r="X382" t="s">
        <v>368</v>
      </c>
      <c r="Y382" t="s">
        <v>363</v>
      </c>
      <c r="AA382" t="s">
        <v>364</v>
      </c>
      <c r="AB382" t="s">
        <v>365</v>
      </c>
      <c r="AC382" s="4">
        <v>50006</v>
      </c>
      <c r="AD382" t="s">
        <v>140</v>
      </c>
      <c r="AF382">
        <v>16417322770</v>
      </c>
      <c r="AH382" t="s">
        <v>369</v>
      </c>
      <c r="AI382" t="s">
        <v>226</v>
      </c>
      <c r="AJ382" t="s">
        <v>370</v>
      </c>
      <c r="AK382" t="s">
        <v>371</v>
      </c>
      <c r="AM382" t="s">
        <v>372</v>
      </c>
      <c r="AO382" t="s">
        <v>373</v>
      </c>
      <c r="AP382" t="s">
        <v>374</v>
      </c>
      <c r="AQ382" s="4">
        <v>78737</v>
      </c>
      <c r="AR382" t="s">
        <v>140</v>
      </c>
      <c r="AT382">
        <v>15128942128</v>
      </c>
      <c r="AV382" t="s">
        <v>375</v>
      </c>
      <c r="AW382" t="s">
        <v>376</v>
      </c>
      <c r="AX382" t="s">
        <v>374</v>
      </c>
      <c r="AY382" t="s">
        <v>377</v>
      </c>
      <c r="AZ382" t="s">
        <v>262</v>
      </c>
      <c r="BA382" t="s">
        <v>263</v>
      </c>
      <c r="BB382" t="s">
        <v>134</v>
      </c>
      <c r="BC382" t="s">
        <v>134</v>
      </c>
      <c r="BD382" t="s">
        <v>148</v>
      </c>
      <c r="BE382" t="s">
        <v>134</v>
      </c>
      <c r="BF382" t="s">
        <v>136</v>
      </c>
      <c r="BG382" t="s">
        <v>134</v>
      </c>
      <c r="BH382" t="s">
        <v>136</v>
      </c>
      <c r="BN382" t="s">
        <v>9940</v>
      </c>
      <c r="BO382" t="s">
        <v>381</v>
      </c>
      <c r="BP382">
        <v>16</v>
      </c>
      <c r="BQ382">
        <v>16</v>
      </c>
      <c r="BR382">
        <v>16</v>
      </c>
      <c r="BS382" s="1">
        <v>44134</v>
      </c>
      <c r="BT382" s="1">
        <v>44171</v>
      </c>
      <c r="BU382" s="1">
        <v>44134</v>
      </c>
      <c r="BV382" s="1">
        <v>44171</v>
      </c>
      <c r="BW382" t="s">
        <v>136</v>
      </c>
      <c r="BX382">
        <v>45</v>
      </c>
      <c r="BY382">
        <v>0</v>
      </c>
      <c r="BZ382">
        <v>9</v>
      </c>
      <c r="CA382">
        <v>9</v>
      </c>
      <c r="CB382">
        <v>9</v>
      </c>
      <c r="CC382">
        <v>9</v>
      </c>
      <c r="CD382">
        <v>9</v>
      </c>
      <c r="CE382">
        <v>0</v>
      </c>
      <c r="CF382" t="str">
        <f>"7:30 AM"</f>
        <v>7:30 AM</v>
      </c>
      <c r="CG382" t="str">
        <f>"4:30 PM"</f>
        <v>4:30 PM</v>
      </c>
      <c r="CH382" s="5">
        <v>14.99</v>
      </c>
      <c r="CI382" t="s">
        <v>146</v>
      </c>
      <c r="CL382" t="s">
        <v>136</v>
      </c>
      <c r="CM382" t="s">
        <v>312</v>
      </c>
      <c r="CN382" t="s">
        <v>148</v>
      </c>
      <c r="CO382" t="s">
        <v>382</v>
      </c>
      <c r="CP382" t="s">
        <v>149</v>
      </c>
      <c r="CQ382">
        <v>1</v>
      </c>
      <c r="CR382">
        <v>0</v>
      </c>
      <c r="CS382" t="s">
        <v>136</v>
      </c>
      <c r="CT382" t="s">
        <v>136</v>
      </c>
      <c r="CU382" t="s">
        <v>136</v>
      </c>
      <c r="CV382" t="s">
        <v>134</v>
      </c>
      <c r="CW382" t="s">
        <v>134</v>
      </c>
      <c r="CX382">
        <v>75</v>
      </c>
      <c r="CY382" t="s">
        <v>134</v>
      </c>
      <c r="CZ382" t="s">
        <v>134</v>
      </c>
      <c r="DA382" t="s">
        <v>134</v>
      </c>
      <c r="DB382" t="s">
        <v>134</v>
      </c>
      <c r="DC382" t="s">
        <v>134</v>
      </c>
      <c r="DD382" t="s">
        <v>136</v>
      </c>
      <c r="DF382" s="2" t="s">
        <v>383</v>
      </c>
      <c r="DG382" t="s">
        <v>9941</v>
      </c>
      <c r="DH382" t="s">
        <v>9942</v>
      </c>
      <c r="DI382" t="s">
        <v>529</v>
      </c>
      <c r="DJ382" s="4">
        <v>47165</v>
      </c>
      <c r="DK382" t="s">
        <v>866</v>
      </c>
      <c r="DL382" t="s">
        <v>134</v>
      </c>
      <c r="DM382">
        <v>4</v>
      </c>
      <c r="DN382" t="s">
        <v>9943</v>
      </c>
      <c r="DO382" t="s">
        <v>9944</v>
      </c>
      <c r="DP382" t="s">
        <v>529</v>
      </c>
      <c r="DQ382" t="str">
        <f>"47401"</f>
        <v>47401</v>
      </c>
      <c r="DR382" t="s">
        <v>997</v>
      </c>
      <c r="DS382" t="s">
        <v>497</v>
      </c>
      <c r="DT382">
        <v>5</v>
      </c>
      <c r="DU382">
        <v>8</v>
      </c>
      <c r="DV382" t="s">
        <v>134</v>
      </c>
      <c r="DW382" t="s">
        <v>134</v>
      </c>
      <c r="DX382" t="s">
        <v>134</v>
      </c>
      <c r="DY382" t="s">
        <v>134</v>
      </c>
      <c r="DZ382">
        <v>2</v>
      </c>
      <c r="EA382" t="s">
        <v>134</v>
      </c>
      <c r="EB382" s="5">
        <v>12.68</v>
      </c>
      <c r="EC382" s="5">
        <v>12.68</v>
      </c>
      <c r="ED382" s="5">
        <v>55</v>
      </c>
      <c r="EE382">
        <v>16417322770</v>
      </c>
      <c r="EF382" t="s">
        <v>369</v>
      </c>
      <c r="EG382" t="s">
        <v>148</v>
      </c>
      <c r="EH382">
        <v>0</v>
      </c>
    </row>
    <row r="383" spans="1:138" ht="15" customHeight="1" x14ac:dyDescent="0.35">
      <c r="A383" t="s">
        <v>11354</v>
      </c>
      <c r="B383" t="s">
        <v>361</v>
      </c>
      <c r="C383" s="1">
        <v>44113.754631944445</v>
      </c>
      <c r="D383" s="1">
        <v>44123</v>
      </c>
      <c r="E383" t="s">
        <v>133</v>
      </c>
      <c r="F383" t="s">
        <v>134</v>
      </c>
      <c r="G383" t="s">
        <v>135</v>
      </c>
      <c r="H383" t="s">
        <v>134</v>
      </c>
      <c r="I383" t="s">
        <v>362</v>
      </c>
      <c r="K383" t="s">
        <v>363</v>
      </c>
      <c r="M383" t="s">
        <v>364</v>
      </c>
      <c r="N383" t="s">
        <v>365</v>
      </c>
      <c r="O383" s="4">
        <v>50006</v>
      </c>
      <c r="P383" t="s">
        <v>140</v>
      </c>
      <c r="R383">
        <v>16417322770</v>
      </c>
      <c r="T383">
        <v>115115</v>
      </c>
      <c r="U383" t="s">
        <v>366</v>
      </c>
      <c r="V383" t="s">
        <v>367</v>
      </c>
      <c r="X383" t="s">
        <v>368</v>
      </c>
      <c r="Y383" t="s">
        <v>363</v>
      </c>
      <c r="AA383" t="s">
        <v>364</v>
      </c>
      <c r="AB383" t="s">
        <v>365</v>
      </c>
      <c r="AC383" s="4">
        <v>50006</v>
      </c>
      <c r="AD383" t="s">
        <v>140</v>
      </c>
      <c r="AF383">
        <v>16417322770</v>
      </c>
      <c r="AH383" t="s">
        <v>369</v>
      </c>
      <c r="AI383" t="s">
        <v>226</v>
      </c>
      <c r="AJ383" t="s">
        <v>370</v>
      </c>
      <c r="AK383" t="s">
        <v>371</v>
      </c>
      <c r="AM383" t="s">
        <v>372</v>
      </c>
      <c r="AO383" t="s">
        <v>373</v>
      </c>
      <c r="AP383" t="s">
        <v>374</v>
      </c>
      <c r="AQ383" s="4">
        <v>78737</v>
      </c>
      <c r="AR383" t="s">
        <v>140</v>
      </c>
      <c r="AT383">
        <v>15128942128</v>
      </c>
      <c r="AV383" t="s">
        <v>375</v>
      </c>
      <c r="AW383" t="s">
        <v>376</v>
      </c>
      <c r="AX383" t="s">
        <v>374</v>
      </c>
      <c r="AY383" t="s">
        <v>377</v>
      </c>
      <c r="AZ383" t="s">
        <v>821</v>
      </c>
      <c r="BA383" t="s">
        <v>822</v>
      </c>
      <c r="BB383" t="s">
        <v>134</v>
      </c>
      <c r="BC383" t="s">
        <v>134</v>
      </c>
      <c r="BD383" t="s">
        <v>148</v>
      </c>
      <c r="BE383" t="s">
        <v>134</v>
      </c>
      <c r="BF383" t="s">
        <v>136</v>
      </c>
      <c r="BG383" t="s">
        <v>134</v>
      </c>
      <c r="BH383" t="s">
        <v>136</v>
      </c>
      <c r="BN383" t="s">
        <v>11355</v>
      </c>
      <c r="BO383" t="s">
        <v>381</v>
      </c>
      <c r="BP383">
        <v>16</v>
      </c>
      <c r="BQ383">
        <v>16</v>
      </c>
      <c r="BR383">
        <v>16</v>
      </c>
      <c r="BS383" s="1">
        <v>44134</v>
      </c>
      <c r="BT383" s="1">
        <v>44171</v>
      </c>
      <c r="BU383" s="1">
        <v>44134</v>
      </c>
      <c r="BV383" s="1">
        <v>44171</v>
      </c>
      <c r="BW383" t="s">
        <v>136</v>
      </c>
      <c r="BX383">
        <v>45</v>
      </c>
      <c r="BY383">
        <v>0</v>
      </c>
      <c r="BZ383">
        <v>9</v>
      </c>
      <c r="CA383">
        <v>9</v>
      </c>
      <c r="CB383">
        <v>9</v>
      </c>
      <c r="CC383">
        <v>9</v>
      </c>
      <c r="CD383">
        <v>9</v>
      </c>
      <c r="CE383">
        <v>0</v>
      </c>
      <c r="CF383" t="str">
        <f>"7:30 AM"</f>
        <v>7:30 AM</v>
      </c>
      <c r="CG383" t="str">
        <f>"4:30 PM"</f>
        <v>4:30 PM</v>
      </c>
      <c r="CH383" s="5">
        <v>14.99</v>
      </c>
      <c r="CI383" t="s">
        <v>146</v>
      </c>
      <c r="CL383" t="s">
        <v>136</v>
      </c>
      <c r="CM383" t="s">
        <v>312</v>
      </c>
      <c r="CN383" t="s">
        <v>148</v>
      </c>
      <c r="CO383" t="s">
        <v>382</v>
      </c>
      <c r="CP383" t="s">
        <v>149</v>
      </c>
      <c r="CQ383">
        <v>1</v>
      </c>
      <c r="CR383">
        <v>0</v>
      </c>
      <c r="CS383" t="s">
        <v>136</v>
      </c>
      <c r="CT383" t="s">
        <v>136</v>
      </c>
      <c r="CU383" t="s">
        <v>136</v>
      </c>
      <c r="CV383" t="s">
        <v>134</v>
      </c>
      <c r="CW383" t="s">
        <v>134</v>
      </c>
      <c r="CX383">
        <v>75</v>
      </c>
      <c r="CY383" t="s">
        <v>134</v>
      </c>
      <c r="CZ383" t="s">
        <v>134</v>
      </c>
      <c r="DA383" t="s">
        <v>134</v>
      </c>
      <c r="DB383" t="s">
        <v>134</v>
      </c>
      <c r="DC383" t="s">
        <v>134</v>
      </c>
      <c r="DD383" t="s">
        <v>136</v>
      </c>
      <c r="DF383" s="2" t="s">
        <v>383</v>
      </c>
      <c r="DG383" t="s">
        <v>11356</v>
      </c>
      <c r="DH383" t="s">
        <v>11357</v>
      </c>
      <c r="DI383" t="s">
        <v>277</v>
      </c>
      <c r="DJ383" s="4">
        <v>61870</v>
      </c>
      <c r="DK383" t="s">
        <v>3166</v>
      </c>
      <c r="DL383" t="s">
        <v>134</v>
      </c>
      <c r="DM383">
        <v>4</v>
      </c>
      <c r="DN383" t="s">
        <v>11358</v>
      </c>
      <c r="DO383" t="s">
        <v>1040</v>
      </c>
      <c r="DP383" t="s">
        <v>277</v>
      </c>
      <c r="DQ383" t="str">
        <f>"61920"</f>
        <v>61920</v>
      </c>
      <c r="DR383" t="s">
        <v>11359</v>
      </c>
      <c r="DS383" t="s">
        <v>952</v>
      </c>
      <c r="DT383">
        <v>3</v>
      </c>
      <c r="DU383">
        <v>8</v>
      </c>
      <c r="DV383" t="s">
        <v>134</v>
      </c>
      <c r="DW383" t="s">
        <v>134</v>
      </c>
      <c r="DX383" t="s">
        <v>134</v>
      </c>
      <c r="DY383" t="s">
        <v>134</v>
      </c>
      <c r="DZ383">
        <v>2</v>
      </c>
      <c r="EA383" t="s">
        <v>134</v>
      </c>
      <c r="EB383" s="5">
        <v>12.68</v>
      </c>
      <c r="EC383" s="5">
        <v>12.68</v>
      </c>
      <c r="ED383" s="5">
        <v>55</v>
      </c>
      <c r="EE383">
        <v>16417322770</v>
      </c>
      <c r="EF383" t="s">
        <v>369</v>
      </c>
      <c r="EG383" t="s">
        <v>148</v>
      </c>
      <c r="EH383">
        <v>0</v>
      </c>
    </row>
    <row r="384" spans="1:138" ht="15" customHeight="1" x14ac:dyDescent="0.35">
      <c r="A384" t="s">
        <v>12626</v>
      </c>
      <c r="B384" t="s">
        <v>157</v>
      </c>
      <c r="C384" s="1">
        <v>44110.661826504627</v>
      </c>
      <c r="D384" s="1">
        <v>44123</v>
      </c>
      <c r="E384" t="s">
        <v>133</v>
      </c>
      <c r="F384" t="s">
        <v>136</v>
      </c>
      <c r="G384" t="s">
        <v>135</v>
      </c>
      <c r="H384" t="s">
        <v>136</v>
      </c>
      <c r="I384" t="s">
        <v>12627</v>
      </c>
      <c r="K384" t="s">
        <v>12628</v>
      </c>
      <c r="M384" t="s">
        <v>3870</v>
      </c>
      <c r="N384" t="s">
        <v>1187</v>
      </c>
      <c r="O384" s="4">
        <v>67701</v>
      </c>
      <c r="P384" t="s">
        <v>140</v>
      </c>
      <c r="R384">
        <v>17854620702</v>
      </c>
      <c r="T384">
        <v>112112</v>
      </c>
      <c r="U384" t="s">
        <v>12629</v>
      </c>
      <c r="V384" t="s">
        <v>12630</v>
      </c>
      <c r="X384" t="s">
        <v>164</v>
      </c>
      <c r="Y384" t="s">
        <v>12631</v>
      </c>
      <c r="AA384" t="s">
        <v>3870</v>
      </c>
      <c r="AB384" t="s">
        <v>1187</v>
      </c>
      <c r="AC384" s="4">
        <v>67701</v>
      </c>
      <c r="AD384" t="s">
        <v>140</v>
      </c>
      <c r="AF384">
        <v>17854620702</v>
      </c>
      <c r="AH384" t="s">
        <v>12632</v>
      </c>
      <c r="AI384" t="s">
        <v>168</v>
      </c>
      <c r="AJ384" t="s">
        <v>533</v>
      </c>
      <c r="AK384" t="s">
        <v>534</v>
      </c>
      <c r="AM384" t="s">
        <v>535</v>
      </c>
      <c r="AO384" t="s">
        <v>536</v>
      </c>
      <c r="AP384" t="s">
        <v>537</v>
      </c>
      <c r="AQ384" s="4">
        <v>28786</v>
      </c>
      <c r="AR384" t="s">
        <v>140</v>
      </c>
      <c r="AT384">
        <v>18282460659</v>
      </c>
      <c r="AV384" t="s">
        <v>538</v>
      </c>
      <c r="AW384" t="s">
        <v>539</v>
      </c>
      <c r="AZ384" t="s">
        <v>334</v>
      </c>
      <c r="BA384" t="s">
        <v>335</v>
      </c>
      <c r="BB384" t="s">
        <v>136</v>
      </c>
      <c r="BC384" t="s">
        <v>136</v>
      </c>
      <c r="BD384" t="s">
        <v>148</v>
      </c>
      <c r="BE384" t="s">
        <v>136</v>
      </c>
      <c r="BF384" t="s">
        <v>136</v>
      </c>
      <c r="BG384" t="s">
        <v>134</v>
      </c>
      <c r="BH384" t="s">
        <v>136</v>
      </c>
      <c r="BN384" t="s">
        <v>12633</v>
      </c>
      <c r="BO384" t="s">
        <v>3151</v>
      </c>
      <c r="BP384">
        <v>1</v>
      </c>
      <c r="BQ384">
        <v>1</v>
      </c>
      <c r="BR384">
        <v>1</v>
      </c>
      <c r="BS384" s="1">
        <v>44166</v>
      </c>
      <c r="BT384" s="1">
        <v>44362</v>
      </c>
      <c r="BU384" s="1">
        <v>44166</v>
      </c>
      <c r="BV384" s="1">
        <v>44362</v>
      </c>
      <c r="BW384" t="s">
        <v>136</v>
      </c>
      <c r="BX384">
        <v>48</v>
      </c>
      <c r="BY384">
        <v>0</v>
      </c>
      <c r="BZ384">
        <v>8</v>
      </c>
      <c r="CA384">
        <v>8</v>
      </c>
      <c r="CB384">
        <v>8</v>
      </c>
      <c r="CC384">
        <v>8</v>
      </c>
      <c r="CD384">
        <v>8</v>
      </c>
      <c r="CE384">
        <v>8</v>
      </c>
      <c r="CF384" t="str">
        <f>"8:00 AM"</f>
        <v>8:00 AM</v>
      </c>
      <c r="CG384" t="str">
        <f>"5:00 PM"</f>
        <v>5:00 PM</v>
      </c>
      <c r="CH384" s="5">
        <v>14.99</v>
      </c>
      <c r="CI384" t="s">
        <v>146</v>
      </c>
      <c r="CL384" t="s">
        <v>136</v>
      </c>
      <c r="CM384" t="s">
        <v>312</v>
      </c>
      <c r="CN384" t="s">
        <v>148</v>
      </c>
      <c r="CO384" t="s">
        <v>4373</v>
      </c>
      <c r="CP384" t="s">
        <v>149</v>
      </c>
      <c r="CQ384">
        <v>3</v>
      </c>
      <c r="CR384">
        <v>0</v>
      </c>
      <c r="CS384" t="s">
        <v>136</v>
      </c>
      <c r="CT384" t="s">
        <v>134</v>
      </c>
      <c r="CU384" t="s">
        <v>136</v>
      </c>
      <c r="CV384" t="s">
        <v>136</v>
      </c>
      <c r="CW384" t="s">
        <v>134</v>
      </c>
      <c r="CX384">
        <v>60</v>
      </c>
      <c r="CY384" t="s">
        <v>134</v>
      </c>
      <c r="CZ384" t="s">
        <v>136</v>
      </c>
      <c r="DA384" t="s">
        <v>136</v>
      </c>
      <c r="DB384" t="s">
        <v>136</v>
      </c>
      <c r="DC384" t="s">
        <v>136</v>
      </c>
      <c r="DD384" t="s">
        <v>136</v>
      </c>
      <c r="DF384" t="s">
        <v>12634</v>
      </c>
      <c r="DG384" t="s">
        <v>12635</v>
      </c>
      <c r="DH384" t="s">
        <v>3870</v>
      </c>
      <c r="DI384" t="s">
        <v>1187</v>
      </c>
      <c r="DJ384" s="4">
        <v>67701</v>
      </c>
      <c r="DK384" t="s">
        <v>12636</v>
      </c>
      <c r="DL384" t="s">
        <v>136</v>
      </c>
      <c r="DM384">
        <v>1</v>
      </c>
      <c r="DN384" t="s">
        <v>12635</v>
      </c>
      <c r="DO384" t="s">
        <v>3870</v>
      </c>
      <c r="DP384" t="s">
        <v>1187</v>
      </c>
      <c r="DQ384" t="str">
        <f>"67701"</f>
        <v>67701</v>
      </c>
      <c r="DR384" t="s">
        <v>12636</v>
      </c>
      <c r="DS384" t="s">
        <v>551</v>
      </c>
      <c r="DT384">
        <v>1</v>
      </c>
      <c r="DU384">
        <v>1</v>
      </c>
      <c r="DV384" t="s">
        <v>134</v>
      </c>
      <c r="DW384" t="s">
        <v>134</v>
      </c>
      <c r="DX384" t="s">
        <v>134</v>
      </c>
      <c r="DY384" t="s">
        <v>134</v>
      </c>
      <c r="DZ384">
        <v>2</v>
      </c>
      <c r="EA384" t="s">
        <v>134</v>
      </c>
      <c r="EB384" s="5">
        <v>12.68</v>
      </c>
      <c r="EC384" s="5">
        <v>12.68</v>
      </c>
      <c r="ED384" s="5">
        <v>55</v>
      </c>
      <c r="EE384">
        <v>17854620702</v>
      </c>
      <c r="EF384" t="s">
        <v>12632</v>
      </c>
      <c r="EG384" t="s">
        <v>148</v>
      </c>
      <c r="EH384">
        <v>0</v>
      </c>
    </row>
    <row r="385" spans="1:138" ht="15" customHeight="1" x14ac:dyDescent="0.35">
      <c r="A385" t="s">
        <v>10423</v>
      </c>
      <c r="B385" t="s">
        <v>157</v>
      </c>
      <c r="C385" s="1">
        <v>44112.476705324072</v>
      </c>
      <c r="D385" s="1">
        <v>44123</v>
      </c>
      <c r="E385" t="s">
        <v>133</v>
      </c>
      <c r="F385" t="s">
        <v>136</v>
      </c>
      <c r="G385" t="s">
        <v>135</v>
      </c>
      <c r="H385" t="s">
        <v>136</v>
      </c>
      <c r="I385" t="s">
        <v>10424</v>
      </c>
      <c r="K385" t="s">
        <v>10425</v>
      </c>
      <c r="M385" t="s">
        <v>3469</v>
      </c>
      <c r="N385" t="s">
        <v>784</v>
      </c>
      <c r="O385" s="4">
        <v>59725</v>
      </c>
      <c r="P385" t="s">
        <v>140</v>
      </c>
      <c r="R385">
        <v>14066835277</v>
      </c>
      <c r="T385">
        <v>1121</v>
      </c>
      <c r="U385" t="s">
        <v>10426</v>
      </c>
      <c r="V385" t="s">
        <v>10427</v>
      </c>
      <c r="X385" t="s">
        <v>634</v>
      </c>
      <c r="Y385" t="s">
        <v>10425</v>
      </c>
      <c r="AA385" t="s">
        <v>3469</v>
      </c>
      <c r="AB385" t="s">
        <v>784</v>
      </c>
      <c r="AC385" s="4">
        <v>59725</v>
      </c>
      <c r="AD385" t="s">
        <v>140</v>
      </c>
      <c r="AF385">
        <v>14066835277</v>
      </c>
      <c r="AH385" t="s">
        <v>10428</v>
      </c>
      <c r="AI385" t="s">
        <v>168</v>
      </c>
      <c r="AJ385" t="s">
        <v>930</v>
      </c>
      <c r="AK385" t="s">
        <v>931</v>
      </c>
      <c r="AL385" t="s">
        <v>932</v>
      </c>
      <c r="AM385" t="s">
        <v>933</v>
      </c>
      <c r="AO385" t="s">
        <v>934</v>
      </c>
      <c r="AP385" t="s">
        <v>925</v>
      </c>
      <c r="AQ385" s="4">
        <v>83336</v>
      </c>
      <c r="AR385" t="s">
        <v>140</v>
      </c>
      <c r="AT385">
        <v>12084369737</v>
      </c>
      <c r="AV385" t="s">
        <v>935</v>
      </c>
      <c r="AW385" t="s">
        <v>936</v>
      </c>
      <c r="AZ385" t="s">
        <v>334</v>
      </c>
      <c r="BA385" t="s">
        <v>335</v>
      </c>
      <c r="BB385" t="s">
        <v>136</v>
      </c>
      <c r="BC385" t="s">
        <v>136</v>
      </c>
      <c r="BD385" t="s">
        <v>148</v>
      </c>
      <c r="BE385" t="s">
        <v>136</v>
      </c>
      <c r="BF385" t="s">
        <v>136</v>
      </c>
      <c r="BG385" t="s">
        <v>134</v>
      </c>
      <c r="BH385" t="s">
        <v>136</v>
      </c>
      <c r="BI385" t="s">
        <v>1194</v>
      </c>
      <c r="BJ385" t="s">
        <v>633</v>
      </c>
      <c r="BK385" t="s">
        <v>1195</v>
      </c>
      <c r="BL385" t="s">
        <v>940</v>
      </c>
      <c r="BM385" t="s">
        <v>941</v>
      </c>
      <c r="BN385" t="s">
        <v>10429</v>
      </c>
      <c r="BO385" t="s">
        <v>1196</v>
      </c>
      <c r="BP385">
        <v>1</v>
      </c>
      <c r="BQ385">
        <v>1</v>
      </c>
      <c r="BR385">
        <v>1</v>
      </c>
      <c r="BS385" s="1">
        <v>44180</v>
      </c>
      <c r="BT385" s="1">
        <v>44316</v>
      </c>
      <c r="BU385" s="1">
        <v>44180</v>
      </c>
      <c r="BV385" s="1">
        <v>44316</v>
      </c>
      <c r="BW385" t="s">
        <v>136</v>
      </c>
      <c r="BX385">
        <v>60</v>
      </c>
      <c r="BY385">
        <v>0</v>
      </c>
      <c r="BZ385">
        <v>10</v>
      </c>
      <c r="CA385">
        <v>10</v>
      </c>
      <c r="CB385">
        <v>10</v>
      </c>
      <c r="CC385">
        <v>10</v>
      </c>
      <c r="CD385">
        <v>10</v>
      </c>
      <c r="CE385">
        <v>10</v>
      </c>
      <c r="CF385" t="str">
        <f>"7:00 AM"</f>
        <v>7:00 AM</v>
      </c>
      <c r="CG385" t="str">
        <f>"6:00 PM"</f>
        <v>6:00 PM</v>
      </c>
      <c r="CH385" s="5">
        <v>13.62</v>
      </c>
      <c r="CI385" t="s">
        <v>146</v>
      </c>
      <c r="CJ385">
        <v>0</v>
      </c>
      <c r="CK385" t="s">
        <v>944</v>
      </c>
      <c r="CL385" t="s">
        <v>136</v>
      </c>
      <c r="CM385" t="s">
        <v>354</v>
      </c>
      <c r="CN385" t="s">
        <v>599</v>
      </c>
      <c r="CO385" t="s">
        <v>946</v>
      </c>
      <c r="CP385" t="s">
        <v>149</v>
      </c>
      <c r="CQ385">
        <v>0</v>
      </c>
      <c r="CR385">
        <v>0</v>
      </c>
      <c r="CS385" t="s">
        <v>134</v>
      </c>
      <c r="CT385" t="s">
        <v>134</v>
      </c>
      <c r="CU385" t="s">
        <v>136</v>
      </c>
      <c r="CV385" t="s">
        <v>136</v>
      </c>
      <c r="CW385" t="s">
        <v>134</v>
      </c>
      <c r="CX385">
        <v>100</v>
      </c>
      <c r="CY385" t="s">
        <v>134</v>
      </c>
      <c r="CZ385" t="s">
        <v>134</v>
      </c>
      <c r="DA385" t="s">
        <v>134</v>
      </c>
      <c r="DB385" t="s">
        <v>134</v>
      </c>
      <c r="DC385" t="s">
        <v>134</v>
      </c>
      <c r="DD385" t="s">
        <v>136</v>
      </c>
      <c r="DF385" t="s">
        <v>10430</v>
      </c>
      <c r="DG385" t="s">
        <v>10431</v>
      </c>
      <c r="DH385" t="s">
        <v>3469</v>
      </c>
      <c r="DI385" t="s">
        <v>784</v>
      </c>
      <c r="DJ385" s="4">
        <v>59725</v>
      </c>
      <c r="DK385" t="s">
        <v>3470</v>
      </c>
      <c r="DL385" t="s">
        <v>134</v>
      </c>
      <c r="DM385">
        <v>4</v>
      </c>
      <c r="DN385" t="s">
        <v>10425</v>
      </c>
      <c r="DO385" t="s">
        <v>3469</v>
      </c>
      <c r="DP385" t="s">
        <v>784</v>
      </c>
      <c r="DQ385" t="str">
        <f>"59725"</f>
        <v>59725</v>
      </c>
      <c r="DR385" t="s">
        <v>3470</v>
      </c>
      <c r="DS385" t="s">
        <v>1200</v>
      </c>
      <c r="DT385">
        <v>1</v>
      </c>
      <c r="DU385">
        <v>1</v>
      </c>
      <c r="DV385" t="s">
        <v>136</v>
      </c>
      <c r="DW385" t="s">
        <v>136</v>
      </c>
      <c r="DX385" t="s">
        <v>134</v>
      </c>
      <c r="DY385" t="s">
        <v>134</v>
      </c>
      <c r="DZ385">
        <v>4</v>
      </c>
      <c r="EA385" t="s">
        <v>134</v>
      </c>
      <c r="EB385" s="5">
        <v>12.68</v>
      </c>
      <c r="EC385" s="5">
        <v>12.68</v>
      </c>
      <c r="ED385" s="5">
        <v>55</v>
      </c>
      <c r="EE385" t="s">
        <v>148</v>
      </c>
      <c r="EF385" t="s">
        <v>10432</v>
      </c>
      <c r="EG385" t="s">
        <v>1201</v>
      </c>
      <c r="EH385">
        <v>0</v>
      </c>
    </row>
    <row r="386" spans="1:138" ht="15" customHeight="1" x14ac:dyDescent="0.35">
      <c r="A386" t="s">
        <v>12649</v>
      </c>
      <c r="B386" t="s">
        <v>132</v>
      </c>
      <c r="C386" s="1">
        <v>44123.639558333336</v>
      </c>
      <c r="D386" s="1">
        <v>44123</v>
      </c>
      <c r="E386" t="s">
        <v>133</v>
      </c>
      <c r="F386" t="s">
        <v>136</v>
      </c>
      <c r="G386" t="s">
        <v>135</v>
      </c>
      <c r="H386" t="s">
        <v>136</v>
      </c>
      <c r="I386" t="s">
        <v>12650</v>
      </c>
      <c r="K386" t="s">
        <v>12651</v>
      </c>
      <c r="L386" t="s">
        <v>12652</v>
      </c>
      <c r="M386" t="s">
        <v>12653</v>
      </c>
      <c r="N386" t="s">
        <v>277</v>
      </c>
      <c r="O386" s="4">
        <v>60098</v>
      </c>
      <c r="P386" t="s">
        <v>140</v>
      </c>
      <c r="R386">
        <v>18474046065</v>
      </c>
      <c r="T386">
        <v>811310</v>
      </c>
      <c r="U386" t="s">
        <v>12654</v>
      </c>
      <c r="V386" t="s">
        <v>12655</v>
      </c>
      <c r="X386" t="s">
        <v>164</v>
      </c>
      <c r="Y386" t="s">
        <v>12651</v>
      </c>
      <c r="AA386" t="s">
        <v>12653</v>
      </c>
      <c r="AB386" t="s">
        <v>277</v>
      </c>
      <c r="AC386" s="4">
        <v>60098</v>
      </c>
      <c r="AD386" t="s">
        <v>140</v>
      </c>
      <c r="AF386">
        <v>18474046065</v>
      </c>
      <c r="AH386" t="s">
        <v>12656</v>
      </c>
      <c r="AI386" t="s">
        <v>168</v>
      </c>
      <c r="AJ386" t="s">
        <v>533</v>
      </c>
      <c r="AK386" t="s">
        <v>534</v>
      </c>
      <c r="AM386" t="s">
        <v>535</v>
      </c>
      <c r="AO386" t="s">
        <v>536</v>
      </c>
      <c r="AP386" t="s">
        <v>537</v>
      </c>
      <c r="AQ386" s="4">
        <v>28786</v>
      </c>
      <c r="AR386" t="s">
        <v>140</v>
      </c>
      <c r="AT386">
        <v>18282460659</v>
      </c>
      <c r="AV386" t="s">
        <v>538</v>
      </c>
      <c r="AW386" t="s">
        <v>539</v>
      </c>
      <c r="AZ386" t="s">
        <v>540</v>
      </c>
      <c r="BA386" t="s">
        <v>541</v>
      </c>
      <c r="BB386" t="s">
        <v>136</v>
      </c>
      <c r="BC386" t="s">
        <v>136</v>
      </c>
      <c r="BD386" t="s">
        <v>148</v>
      </c>
      <c r="BE386" t="s">
        <v>136</v>
      </c>
      <c r="BF386" t="s">
        <v>136</v>
      </c>
      <c r="BG386" t="s">
        <v>134</v>
      </c>
      <c r="BH386" t="s">
        <v>136</v>
      </c>
      <c r="BN386" t="s">
        <v>12657</v>
      </c>
      <c r="BO386" t="s">
        <v>543</v>
      </c>
      <c r="BP386">
        <v>1</v>
      </c>
      <c r="BQ386">
        <v>1</v>
      </c>
      <c r="BS386" s="1">
        <v>44166</v>
      </c>
      <c r="BT386" s="1">
        <v>44228</v>
      </c>
      <c r="BU386" s="1">
        <v>44166</v>
      </c>
      <c r="BV386" s="1">
        <v>44228</v>
      </c>
      <c r="BW386" t="s">
        <v>136</v>
      </c>
      <c r="BX386">
        <v>48</v>
      </c>
      <c r="BY386">
        <v>0</v>
      </c>
      <c r="BZ386">
        <v>8</v>
      </c>
      <c r="CA386">
        <v>8</v>
      </c>
      <c r="CB386">
        <v>8</v>
      </c>
      <c r="CC386">
        <v>8</v>
      </c>
      <c r="CD386">
        <v>8</v>
      </c>
      <c r="CE386">
        <v>8</v>
      </c>
      <c r="CF386" t="str">
        <f>"8:00 AM"</f>
        <v>8:00 AM</v>
      </c>
      <c r="CG386" t="str">
        <f>"5:00 PM"</f>
        <v>5:00 PM</v>
      </c>
      <c r="CH386" s="5">
        <v>14.52</v>
      </c>
      <c r="CI386" t="s">
        <v>146</v>
      </c>
      <c r="CL386" t="s">
        <v>136</v>
      </c>
      <c r="CM386" t="s">
        <v>312</v>
      </c>
      <c r="CN386" t="s">
        <v>148</v>
      </c>
      <c r="CO386" t="s">
        <v>966</v>
      </c>
      <c r="CP386" t="s">
        <v>545</v>
      </c>
      <c r="CQ386">
        <v>12</v>
      </c>
      <c r="CR386">
        <v>12</v>
      </c>
      <c r="CS386" t="s">
        <v>136</v>
      </c>
      <c r="CT386" t="s">
        <v>134</v>
      </c>
      <c r="CU386" t="s">
        <v>134</v>
      </c>
      <c r="CV386" t="s">
        <v>134</v>
      </c>
      <c r="CW386" t="s">
        <v>134</v>
      </c>
      <c r="CX386">
        <v>60</v>
      </c>
      <c r="CY386" t="s">
        <v>134</v>
      </c>
      <c r="CZ386" t="s">
        <v>134</v>
      </c>
      <c r="DA386" t="s">
        <v>134</v>
      </c>
      <c r="DB386" t="s">
        <v>134</v>
      </c>
      <c r="DC386" t="s">
        <v>134</v>
      </c>
      <c r="DD386" t="s">
        <v>136</v>
      </c>
      <c r="DF386" t="s">
        <v>12658</v>
      </c>
      <c r="DG386" t="s">
        <v>12659</v>
      </c>
      <c r="DH386" t="s">
        <v>12653</v>
      </c>
      <c r="DI386" t="s">
        <v>277</v>
      </c>
      <c r="DJ386" s="4">
        <v>60098</v>
      </c>
      <c r="DK386" t="s">
        <v>3155</v>
      </c>
      <c r="DL386" t="s">
        <v>134</v>
      </c>
      <c r="DM386">
        <v>2</v>
      </c>
      <c r="DN386" t="s">
        <v>12651</v>
      </c>
      <c r="DO386" t="s">
        <v>12653</v>
      </c>
      <c r="DP386" t="s">
        <v>277</v>
      </c>
      <c r="DQ386" t="str">
        <f>"60098"</f>
        <v>60098</v>
      </c>
      <c r="DR386" t="s">
        <v>3155</v>
      </c>
      <c r="DS386" t="s">
        <v>296</v>
      </c>
      <c r="DT386">
        <v>1</v>
      </c>
      <c r="DU386">
        <v>6</v>
      </c>
      <c r="DV386" t="s">
        <v>134</v>
      </c>
      <c r="DW386" t="s">
        <v>134</v>
      </c>
      <c r="DX386" t="s">
        <v>134</v>
      </c>
      <c r="DY386" t="s">
        <v>136</v>
      </c>
      <c r="DZ386">
        <v>1</v>
      </c>
      <c r="EA386" t="s">
        <v>136</v>
      </c>
      <c r="EC386" s="5">
        <v>12.68</v>
      </c>
      <c r="ED386" s="5">
        <v>55</v>
      </c>
      <c r="EE386">
        <v>18474046065</v>
      </c>
      <c r="EF386" t="s">
        <v>12656</v>
      </c>
      <c r="EG386" t="s">
        <v>148</v>
      </c>
      <c r="EH386">
        <v>0</v>
      </c>
    </row>
    <row r="387" spans="1:138" ht="15" customHeight="1" x14ac:dyDescent="0.35">
      <c r="A387" t="s">
        <v>22693</v>
      </c>
      <c r="B387" t="s">
        <v>361</v>
      </c>
      <c r="C387" s="1">
        <v>44111.987105092594</v>
      </c>
      <c r="D387" s="1">
        <v>44123</v>
      </c>
      <c r="E387" t="s">
        <v>133</v>
      </c>
      <c r="F387" t="s">
        <v>134</v>
      </c>
      <c r="G387" t="s">
        <v>135</v>
      </c>
      <c r="H387" t="s">
        <v>134</v>
      </c>
      <c r="I387" t="s">
        <v>362</v>
      </c>
      <c r="K387" t="s">
        <v>363</v>
      </c>
      <c r="M387" t="s">
        <v>364</v>
      </c>
      <c r="N387" t="s">
        <v>365</v>
      </c>
      <c r="O387" s="4">
        <v>50006</v>
      </c>
      <c r="P387" t="s">
        <v>140</v>
      </c>
      <c r="R387">
        <v>16417322770</v>
      </c>
      <c r="T387">
        <v>115115</v>
      </c>
      <c r="U387" t="s">
        <v>366</v>
      </c>
      <c r="V387" t="s">
        <v>367</v>
      </c>
      <c r="X387" t="s">
        <v>368</v>
      </c>
      <c r="Y387" t="s">
        <v>363</v>
      </c>
      <c r="AA387" t="s">
        <v>364</v>
      </c>
      <c r="AB387" t="s">
        <v>365</v>
      </c>
      <c r="AC387" s="4">
        <v>50006</v>
      </c>
      <c r="AD387" t="s">
        <v>140</v>
      </c>
      <c r="AF387">
        <v>16417322770</v>
      </c>
      <c r="AH387" t="s">
        <v>369</v>
      </c>
      <c r="AI387" t="s">
        <v>226</v>
      </c>
      <c r="AJ387" t="s">
        <v>370</v>
      </c>
      <c r="AK387" t="s">
        <v>371</v>
      </c>
      <c r="AM387" t="s">
        <v>372</v>
      </c>
      <c r="AO387" t="s">
        <v>373</v>
      </c>
      <c r="AP387" t="s">
        <v>374</v>
      </c>
      <c r="AQ387" s="4">
        <v>78737</v>
      </c>
      <c r="AR387" t="s">
        <v>140</v>
      </c>
      <c r="AT387">
        <v>15128942128</v>
      </c>
      <c r="AV387" t="s">
        <v>375</v>
      </c>
      <c r="AW387" t="s">
        <v>376</v>
      </c>
      <c r="AX387" t="s">
        <v>374</v>
      </c>
      <c r="AY387" t="s">
        <v>377</v>
      </c>
      <c r="AZ387" t="s">
        <v>378</v>
      </c>
      <c r="BA387" t="s">
        <v>379</v>
      </c>
      <c r="BB387" t="s">
        <v>134</v>
      </c>
      <c r="BC387" t="s">
        <v>134</v>
      </c>
      <c r="BD387" t="s">
        <v>148</v>
      </c>
      <c r="BE387" t="s">
        <v>134</v>
      </c>
      <c r="BF387" t="s">
        <v>136</v>
      </c>
      <c r="BG387" t="s">
        <v>134</v>
      </c>
      <c r="BH387" t="s">
        <v>136</v>
      </c>
      <c r="BN387" t="s">
        <v>22694</v>
      </c>
      <c r="BO387" t="s">
        <v>381</v>
      </c>
      <c r="BP387">
        <v>16</v>
      </c>
      <c r="BQ387">
        <v>16</v>
      </c>
      <c r="BR387">
        <v>16</v>
      </c>
      <c r="BS387" s="1">
        <v>44140</v>
      </c>
      <c r="BT387" s="1">
        <v>44171</v>
      </c>
      <c r="BU387" s="1">
        <v>44140</v>
      </c>
      <c r="BV387" s="1">
        <v>44171</v>
      </c>
      <c r="BW387" t="s">
        <v>136</v>
      </c>
      <c r="BX387">
        <v>45</v>
      </c>
      <c r="BY387">
        <v>0</v>
      </c>
      <c r="BZ387">
        <v>9</v>
      </c>
      <c r="CA387">
        <v>9</v>
      </c>
      <c r="CB387">
        <v>9</v>
      </c>
      <c r="CC387">
        <v>9</v>
      </c>
      <c r="CD387">
        <v>9</v>
      </c>
      <c r="CE387">
        <v>0</v>
      </c>
      <c r="CF387" t="str">
        <f>"7:30 AM"</f>
        <v>7:30 AM</v>
      </c>
      <c r="CG387" t="str">
        <f>"4:30 PM"</f>
        <v>4:30 PM</v>
      </c>
      <c r="CH387" s="5">
        <v>14.99</v>
      </c>
      <c r="CI387" t="s">
        <v>146</v>
      </c>
      <c r="CL387" t="s">
        <v>136</v>
      </c>
      <c r="CM387" t="s">
        <v>312</v>
      </c>
      <c r="CN387" t="s">
        <v>148</v>
      </c>
      <c r="CO387" t="s">
        <v>382</v>
      </c>
      <c r="CP387" t="s">
        <v>149</v>
      </c>
      <c r="CQ387">
        <v>1</v>
      </c>
      <c r="CR387">
        <v>0</v>
      </c>
      <c r="CS387" t="s">
        <v>136</v>
      </c>
      <c r="CT387" t="s">
        <v>136</v>
      </c>
      <c r="CU387" t="s">
        <v>136</v>
      </c>
      <c r="CV387" t="s">
        <v>134</v>
      </c>
      <c r="CW387" t="s">
        <v>134</v>
      </c>
      <c r="CX387">
        <v>75</v>
      </c>
      <c r="CY387" t="s">
        <v>134</v>
      </c>
      <c r="CZ387" t="s">
        <v>134</v>
      </c>
      <c r="DA387" t="s">
        <v>134</v>
      </c>
      <c r="DB387" t="s">
        <v>134</v>
      </c>
      <c r="DC387" t="s">
        <v>134</v>
      </c>
      <c r="DD387" t="s">
        <v>136</v>
      </c>
      <c r="DF387" s="2" t="s">
        <v>383</v>
      </c>
      <c r="DG387" t="s">
        <v>22695</v>
      </c>
      <c r="DH387" t="s">
        <v>22696</v>
      </c>
      <c r="DI387" t="s">
        <v>365</v>
      </c>
      <c r="DJ387" s="4">
        <v>52101</v>
      </c>
      <c r="DK387" t="s">
        <v>22697</v>
      </c>
      <c r="DL387" t="s">
        <v>134</v>
      </c>
      <c r="DM387">
        <v>11</v>
      </c>
      <c r="DN387" t="s">
        <v>22698</v>
      </c>
      <c r="DO387" t="s">
        <v>22699</v>
      </c>
      <c r="DP387" t="s">
        <v>365</v>
      </c>
      <c r="DQ387" t="str">
        <f>"52162"</f>
        <v>52162</v>
      </c>
      <c r="DR387" t="s">
        <v>21355</v>
      </c>
      <c r="DS387" t="s">
        <v>497</v>
      </c>
      <c r="DT387">
        <v>5</v>
      </c>
      <c r="DU387">
        <v>8</v>
      </c>
      <c r="DV387" t="s">
        <v>134</v>
      </c>
      <c r="DW387" t="s">
        <v>134</v>
      </c>
      <c r="DX387" t="s">
        <v>134</v>
      </c>
      <c r="DY387" t="s">
        <v>134</v>
      </c>
      <c r="DZ387">
        <v>2</v>
      </c>
      <c r="EA387" t="s">
        <v>134</v>
      </c>
      <c r="EB387" s="5">
        <v>12.68</v>
      </c>
      <c r="EC387" s="5">
        <v>12.68</v>
      </c>
      <c r="ED387" s="5">
        <v>55</v>
      </c>
      <c r="EE387">
        <v>16417322770</v>
      </c>
      <c r="EF387" t="s">
        <v>369</v>
      </c>
      <c r="EG387" t="s">
        <v>148</v>
      </c>
      <c r="EH387">
        <v>0</v>
      </c>
    </row>
    <row r="388" spans="1:138" ht="15" customHeight="1" x14ac:dyDescent="0.35">
      <c r="A388" t="s">
        <v>12942</v>
      </c>
      <c r="B388" t="s">
        <v>157</v>
      </c>
      <c r="C388" s="1">
        <v>44110.743091898148</v>
      </c>
      <c r="D388" s="1">
        <v>44123</v>
      </c>
      <c r="E388" t="s">
        <v>579</v>
      </c>
      <c r="F388" t="s">
        <v>136</v>
      </c>
      <c r="G388" t="s">
        <v>135</v>
      </c>
      <c r="H388" t="s">
        <v>136</v>
      </c>
      <c r="I388" t="s">
        <v>12943</v>
      </c>
      <c r="K388" t="s">
        <v>12944</v>
      </c>
      <c r="L388" t="s">
        <v>12945</v>
      </c>
      <c r="M388" t="s">
        <v>12946</v>
      </c>
      <c r="N388" t="s">
        <v>1251</v>
      </c>
      <c r="O388" s="4">
        <v>97911</v>
      </c>
      <c r="P388" t="s">
        <v>140</v>
      </c>
      <c r="R388">
        <v>15412773495</v>
      </c>
      <c r="T388">
        <v>112111</v>
      </c>
      <c r="U388" t="s">
        <v>12947</v>
      </c>
      <c r="V388" t="s">
        <v>12948</v>
      </c>
      <c r="X388" t="s">
        <v>164</v>
      </c>
      <c r="Y388" t="s">
        <v>12944</v>
      </c>
      <c r="Z388" t="s">
        <v>148</v>
      </c>
      <c r="AA388" t="s">
        <v>12946</v>
      </c>
      <c r="AB388" t="s">
        <v>1251</v>
      </c>
      <c r="AC388" s="4">
        <v>97911</v>
      </c>
      <c r="AD388" t="s">
        <v>140</v>
      </c>
      <c r="AF388">
        <v>15417091591</v>
      </c>
      <c r="AH388" t="s">
        <v>12949</v>
      </c>
      <c r="AI388" t="s">
        <v>168</v>
      </c>
      <c r="AJ388" t="s">
        <v>588</v>
      </c>
      <c r="AK388" t="s">
        <v>589</v>
      </c>
      <c r="AM388" t="s">
        <v>590</v>
      </c>
      <c r="AO388" t="s">
        <v>591</v>
      </c>
      <c r="AP388" t="s">
        <v>592</v>
      </c>
      <c r="AQ388" s="4">
        <v>82601</v>
      </c>
      <c r="AR388" t="s">
        <v>140</v>
      </c>
      <c r="AT388">
        <v>13074722105</v>
      </c>
      <c r="AV388" t="s">
        <v>593</v>
      </c>
      <c r="AW388" t="s">
        <v>594</v>
      </c>
      <c r="AZ388" t="s">
        <v>334</v>
      </c>
      <c r="BA388" t="s">
        <v>335</v>
      </c>
      <c r="BB388" t="s">
        <v>136</v>
      </c>
      <c r="BC388" t="s">
        <v>136</v>
      </c>
      <c r="BD388" t="s">
        <v>148</v>
      </c>
      <c r="BE388" t="s">
        <v>136</v>
      </c>
      <c r="BF388" t="s">
        <v>136</v>
      </c>
      <c r="BG388" t="s">
        <v>134</v>
      </c>
      <c r="BH388" t="s">
        <v>136</v>
      </c>
      <c r="BN388" t="s">
        <v>12950</v>
      </c>
      <c r="BO388" t="s">
        <v>2952</v>
      </c>
      <c r="BP388">
        <v>1</v>
      </c>
      <c r="BQ388">
        <v>1</v>
      </c>
      <c r="BR388">
        <v>1</v>
      </c>
      <c r="BS388" s="1">
        <v>44166</v>
      </c>
      <c r="BT388" s="1">
        <v>44227</v>
      </c>
      <c r="BU388" s="1">
        <v>44166</v>
      </c>
      <c r="BV388" s="1">
        <v>44227</v>
      </c>
      <c r="BW388" t="s">
        <v>134</v>
      </c>
      <c r="CH388" s="5">
        <v>1993.33</v>
      </c>
      <c r="CI388" t="s">
        <v>597</v>
      </c>
      <c r="CJ388">
        <v>0</v>
      </c>
      <c r="CK388" t="s">
        <v>1362</v>
      </c>
      <c r="CL388" t="s">
        <v>136</v>
      </c>
      <c r="CM388" t="s">
        <v>354</v>
      </c>
      <c r="CN388" t="s">
        <v>945</v>
      </c>
      <c r="CO388" t="s">
        <v>12951</v>
      </c>
      <c r="CP388" t="s">
        <v>149</v>
      </c>
      <c r="CQ388">
        <v>6</v>
      </c>
      <c r="CR388">
        <v>0</v>
      </c>
      <c r="CS388" t="s">
        <v>136</v>
      </c>
      <c r="CT388" t="s">
        <v>134</v>
      </c>
      <c r="CU388" t="s">
        <v>136</v>
      </c>
      <c r="CV388" t="s">
        <v>136</v>
      </c>
      <c r="CW388" t="s">
        <v>134</v>
      </c>
      <c r="CX388">
        <v>50</v>
      </c>
      <c r="CY388" t="s">
        <v>134</v>
      </c>
      <c r="CZ388" t="s">
        <v>136</v>
      </c>
      <c r="DA388" t="s">
        <v>134</v>
      </c>
      <c r="DB388" t="s">
        <v>136</v>
      </c>
      <c r="DC388" t="s">
        <v>136</v>
      </c>
      <c r="DD388" t="s">
        <v>136</v>
      </c>
      <c r="DF388" t="s">
        <v>2226</v>
      </c>
      <c r="DG388" t="s">
        <v>12952</v>
      </c>
      <c r="DH388" t="s">
        <v>12946</v>
      </c>
      <c r="DI388" t="s">
        <v>1251</v>
      </c>
      <c r="DJ388" s="4">
        <v>97911</v>
      </c>
      <c r="DK388" t="s">
        <v>12953</v>
      </c>
      <c r="DL388" t="s">
        <v>136</v>
      </c>
      <c r="DM388">
        <v>1</v>
      </c>
      <c r="DN388" t="s">
        <v>12944</v>
      </c>
      <c r="DO388" t="s">
        <v>12946</v>
      </c>
      <c r="DP388" t="s">
        <v>1251</v>
      </c>
      <c r="DQ388" t="str">
        <f>"97911"</f>
        <v>97911</v>
      </c>
      <c r="DR388" t="s">
        <v>12953</v>
      </c>
      <c r="DS388" t="s">
        <v>605</v>
      </c>
      <c r="DT388">
        <v>1</v>
      </c>
      <c r="DU388">
        <v>1</v>
      </c>
      <c r="DV388" t="s">
        <v>134</v>
      </c>
      <c r="DW388" t="s">
        <v>134</v>
      </c>
      <c r="DX388" t="s">
        <v>134</v>
      </c>
      <c r="DY388" t="s">
        <v>136</v>
      </c>
      <c r="DZ388">
        <v>1</v>
      </c>
      <c r="EA388" t="s">
        <v>136</v>
      </c>
      <c r="EC388" s="5">
        <v>12.68</v>
      </c>
      <c r="ED388" s="5">
        <v>55</v>
      </c>
      <c r="EE388">
        <v>13074722105</v>
      </c>
      <c r="EF388" t="s">
        <v>593</v>
      </c>
      <c r="EG388" t="s">
        <v>148</v>
      </c>
      <c r="EH388">
        <v>0</v>
      </c>
    </row>
    <row r="389" spans="1:138" ht="15" customHeight="1" x14ac:dyDescent="0.35">
      <c r="A389" t="s">
        <v>26079</v>
      </c>
      <c r="B389" t="s">
        <v>273</v>
      </c>
      <c r="C389" s="1">
        <v>44120.591621180552</v>
      </c>
      <c r="D389" s="1">
        <v>44123</v>
      </c>
      <c r="E389" t="s">
        <v>133</v>
      </c>
      <c r="F389" t="s">
        <v>136</v>
      </c>
      <c r="G389" t="s">
        <v>135</v>
      </c>
      <c r="H389" t="s">
        <v>134</v>
      </c>
      <c r="I389" t="s">
        <v>5460</v>
      </c>
      <c r="K389" t="s">
        <v>5461</v>
      </c>
      <c r="L389" t="s">
        <v>5461</v>
      </c>
      <c r="M389" t="s">
        <v>5462</v>
      </c>
      <c r="N389" t="s">
        <v>837</v>
      </c>
      <c r="O389" s="4">
        <v>29123</v>
      </c>
      <c r="P389" t="s">
        <v>140</v>
      </c>
      <c r="Q389" t="s">
        <v>155</v>
      </c>
      <c r="R389">
        <v>18038941900</v>
      </c>
      <c r="S389">
        <v>3123</v>
      </c>
      <c r="T389">
        <v>111219</v>
      </c>
      <c r="U389" t="s">
        <v>5463</v>
      </c>
      <c r="V389" t="s">
        <v>1245</v>
      </c>
      <c r="W389" t="s">
        <v>229</v>
      </c>
      <c r="X389" t="s">
        <v>5464</v>
      </c>
      <c r="Y389" t="s">
        <v>5461</v>
      </c>
      <c r="AA389" t="s">
        <v>5462</v>
      </c>
      <c r="AB389" t="s">
        <v>837</v>
      </c>
      <c r="AC389" s="4">
        <v>29123</v>
      </c>
      <c r="AD389" t="s">
        <v>140</v>
      </c>
      <c r="AF389">
        <v>18038941900</v>
      </c>
      <c r="AH389" t="s">
        <v>1134</v>
      </c>
      <c r="AI389" t="s">
        <v>168</v>
      </c>
      <c r="AJ389" t="s">
        <v>1135</v>
      </c>
      <c r="AK389" t="s">
        <v>1136</v>
      </c>
      <c r="AL389" t="s">
        <v>229</v>
      </c>
      <c r="AM389" t="s">
        <v>1137</v>
      </c>
      <c r="AN389" t="s">
        <v>1138</v>
      </c>
      <c r="AO389" t="s">
        <v>1139</v>
      </c>
      <c r="AP389" t="s">
        <v>537</v>
      </c>
      <c r="AQ389" s="4">
        <v>28327</v>
      </c>
      <c r="AR389" t="s">
        <v>140</v>
      </c>
      <c r="AT389">
        <v>19109476004</v>
      </c>
      <c r="AV389" t="s">
        <v>1140</v>
      </c>
      <c r="AW389" t="s">
        <v>1141</v>
      </c>
      <c r="AZ389" t="s">
        <v>175</v>
      </c>
      <c r="BA389" t="s">
        <v>176</v>
      </c>
      <c r="BB389" t="s">
        <v>136</v>
      </c>
      <c r="BC389" t="s">
        <v>136</v>
      </c>
      <c r="BD389" t="s">
        <v>148</v>
      </c>
      <c r="BE389" t="s">
        <v>136</v>
      </c>
      <c r="BF389" t="s">
        <v>136</v>
      </c>
      <c r="BG389" t="s">
        <v>134</v>
      </c>
      <c r="BH389" t="s">
        <v>136</v>
      </c>
      <c r="BN389" t="s">
        <v>26080</v>
      </c>
      <c r="BO389" t="s">
        <v>1882</v>
      </c>
      <c r="BP389">
        <v>160</v>
      </c>
      <c r="BQ389">
        <v>20</v>
      </c>
      <c r="BS389" s="1">
        <v>44168</v>
      </c>
      <c r="BT389" s="1">
        <v>44199</v>
      </c>
      <c r="BU389" s="1">
        <v>44168</v>
      </c>
      <c r="BV389" s="1">
        <v>44199</v>
      </c>
      <c r="BW389" t="s">
        <v>136</v>
      </c>
      <c r="BX389">
        <v>40</v>
      </c>
      <c r="BY389">
        <v>0</v>
      </c>
      <c r="BZ389">
        <v>7</v>
      </c>
      <c r="CA389">
        <v>7</v>
      </c>
      <c r="CB389">
        <v>7</v>
      </c>
      <c r="CC389">
        <v>7</v>
      </c>
      <c r="CD389">
        <v>7</v>
      </c>
      <c r="CE389">
        <v>5</v>
      </c>
      <c r="CF389" t="str">
        <f>"7:00 AM"</f>
        <v>7:00 AM</v>
      </c>
      <c r="CG389" t="str">
        <f>"3:00 PM"</f>
        <v>3:00 PM</v>
      </c>
      <c r="CH389" s="5">
        <v>11.71</v>
      </c>
      <c r="CI389" t="s">
        <v>146</v>
      </c>
      <c r="CL389" t="s">
        <v>134</v>
      </c>
      <c r="CM389" t="s">
        <v>147</v>
      </c>
      <c r="CN389" t="s">
        <v>148</v>
      </c>
      <c r="CO389" t="s">
        <v>1270</v>
      </c>
      <c r="CP389" t="s">
        <v>149</v>
      </c>
      <c r="CQ389">
        <v>3</v>
      </c>
      <c r="CR389">
        <v>0</v>
      </c>
      <c r="CS389" t="s">
        <v>136</v>
      </c>
      <c r="CT389" t="s">
        <v>136</v>
      </c>
      <c r="CU389" t="s">
        <v>136</v>
      </c>
      <c r="CV389" t="s">
        <v>134</v>
      </c>
      <c r="CW389" t="s">
        <v>134</v>
      </c>
      <c r="CX389">
        <v>50</v>
      </c>
      <c r="CY389" t="s">
        <v>134</v>
      </c>
      <c r="CZ389" t="s">
        <v>134</v>
      </c>
      <c r="DA389" t="s">
        <v>134</v>
      </c>
      <c r="DB389" t="s">
        <v>134</v>
      </c>
      <c r="DC389" t="s">
        <v>134</v>
      </c>
      <c r="DD389" t="s">
        <v>136</v>
      </c>
      <c r="DF389" t="s">
        <v>5467</v>
      </c>
      <c r="DG389" t="s">
        <v>22463</v>
      </c>
      <c r="DH389" t="s">
        <v>22464</v>
      </c>
      <c r="DI389" t="s">
        <v>139</v>
      </c>
      <c r="DJ389" s="4">
        <v>32110</v>
      </c>
      <c r="DK389" t="s">
        <v>22465</v>
      </c>
      <c r="DL389" t="s">
        <v>134</v>
      </c>
      <c r="DM389">
        <v>41</v>
      </c>
      <c r="DN389" t="s">
        <v>22466</v>
      </c>
      <c r="DO389" t="s">
        <v>22464</v>
      </c>
      <c r="DP389" t="s">
        <v>139</v>
      </c>
      <c r="DQ389" t="str">
        <f>"32110"</f>
        <v>32110</v>
      </c>
      <c r="DR389" t="s">
        <v>22465</v>
      </c>
      <c r="DS389" t="s">
        <v>26081</v>
      </c>
      <c r="DT389">
        <v>1</v>
      </c>
      <c r="DU389">
        <v>40</v>
      </c>
      <c r="DV389" t="s">
        <v>134</v>
      </c>
      <c r="DW389" t="s">
        <v>134</v>
      </c>
      <c r="DX389" t="s">
        <v>134</v>
      </c>
      <c r="DY389" t="s">
        <v>134</v>
      </c>
      <c r="DZ389">
        <v>4</v>
      </c>
      <c r="EA389" t="s">
        <v>136</v>
      </c>
      <c r="EC389" s="5">
        <v>12.68</v>
      </c>
      <c r="ED389" s="5">
        <v>55</v>
      </c>
      <c r="EE389" t="s">
        <v>148</v>
      </c>
      <c r="EF389" t="s">
        <v>1751</v>
      </c>
      <c r="EG389" t="s">
        <v>5472</v>
      </c>
      <c r="EH389">
        <v>12</v>
      </c>
    </row>
    <row r="390" spans="1:138" ht="15" customHeight="1" x14ac:dyDescent="0.35">
      <c r="A390" t="s">
        <v>15505</v>
      </c>
      <c r="B390" t="s">
        <v>157</v>
      </c>
      <c r="C390" s="1">
        <v>44048.874264351849</v>
      </c>
      <c r="D390" s="1">
        <v>44124</v>
      </c>
      <c r="E390" t="s">
        <v>133</v>
      </c>
      <c r="F390" t="s">
        <v>134</v>
      </c>
      <c r="G390" t="s">
        <v>135</v>
      </c>
      <c r="H390" t="s">
        <v>134</v>
      </c>
      <c r="I390" t="s">
        <v>15506</v>
      </c>
      <c r="K390" t="s">
        <v>15507</v>
      </c>
      <c r="M390" t="s">
        <v>15508</v>
      </c>
      <c r="N390" t="s">
        <v>139</v>
      </c>
      <c r="O390" s="4">
        <v>33873</v>
      </c>
      <c r="P390" t="s">
        <v>140</v>
      </c>
      <c r="R390">
        <v>19103855274</v>
      </c>
      <c r="T390">
        <v>115115</v>
      </c>
      <c r="U390" t="s">
        <v>15509</v>
      </c>
      <c r="V390" t="s">
        <v>15510</v>
      </c>
      <c r="X390" t="s">
        <v>164</v>
      </c>
      <c r="Y390" t="s">
        <v>15507</v>
      </c>
      <c r="AA390" t="s">
        <v>501</v>
      </c>
      <c r="AB390" t="s">
        <v>139</v>
      </c>
      <c r="AC390" s="4">
        <v>33873</v>
      </c>
      <c r="AD390" t="s">
        <v>140</v>
      </c>
      <c r="AF390">
        <v>19103855274</v>
      </c>
      <c r="AH390" t="s">
        <v>15511</v>
      </c>
      <c r="AI390" t="s">
        <v>168</v>
      </c>
      <c r="AJ390" t="s">
        <v>4036</v>
      </c>
      <c r="AK390" t="s">
        <v>4037</v>
      </c>
      <c r="AL390" t="s">
        <v>4038</v>
      </c>
      <c r="AM390" t="s">
        <v>4039</v>
      </c>
      <c r="AO390" t="s">
        <v>4040</v>
      </c>
      <c r="AP390" t="s">
        <v>893</v>
      </c>
      <c r="AQ390" s="4">
        <v>12534</v>
      </c>
      <c r="AR390" t="s">
        <v>140</v>
      </c>
      <c r="AT390">
        <v>15184510109</v>
      </c>
      <c r="AV390" t="s">
        <v>4041</v>
      </c>
      <c r="AW390" t="s">
        <v>4042</v>
      </c>
      <c r="AZ390" t="s">
        <v>175</v>
      </c>
      <c r="BA390" t="s">
        <v>176</v>
      </c>
      <c r="BB390" t="s">
        <v>134</v>
      </c>
      <c r="BC390" t="s">
        <v>134</v>
      </c>
      <c r="BD390" t="s">
        <v>134</v>
      </c>
      <c r="BE390" t="s">
        <v>134</v>
      </c>
      <c r="BF390" t="s">
        <v>136</v>
      </c>
      <c r="BG390" t="s">
        <v>134</v>
      </c>
      <c r="BH390" t="s">
        <v>136</v>
      </c>
      <c r="BN390" t="s">
        <v>15512</v>
      </c>
      <c r="BO390" t="s">
        <v>992</v>
      </c>
      <c r="BP390">
        <v>78</v>
      </c>
      <c r="BQ390">
        <v>78</v>
      </c>
      <c r="BR390">
        <v>78</v>
      </c>
      <c r="BS390" s="1">
        <v>44094</v>
      </c>
      <c r="BT390" s="1">
        <v>44306</v>
      </c>
      <c r="BU390" s="1">
        <v>44094</v>
      </c>
      <c r="BV390" s="1">
        <v>44306</v>
      </c>
      <c r="BW390" t="s">
        <v>136</v>
      </c>
      <c r="BX390">
        <v>40</v>
      </c>
      <c r="BY390">
        <v>0</v>
      </c>
      <c r="BZ390">
        <v>8</v>
      </c>
      <c r="CA390">
        <v>8</v>
      </c>
      <c r="CB390">
        <v>8</v>
      </c>
      <c r="CC390">
        <v>8</v>
      </c>
      <c r="CD390">
        <v>8</v>
      </c>
      <c r="CE390">
        <v>0</v>
      </c>
      <c r="CF390" t="str">
        <f>"7:00 AM"</f>
        <v>7:00 AM</v>
      </c>
      <c r="CG390" t="str">
        <f>"4:00 PM"</f>
        <v>4:00 PM</v>
      </c>
      <c r="CH390" s="5">
        <v>11.71</v>
      </c>
      <c r="CI390" t="s">
        <v>146</v>
      </c>
      <c r="CL390" t="s">
        <v>136</v>
      </c>
      <c r="CM390" t="s">
        <v>147</v>
      </c>
      <c r="CN390" t="s">
        <v>148</v>
      </c>
      <c r="CO390" t="s">
        <v>4043</v>
      </c>
      <c r="CP390" t="s">
        <v>149</v>
      </c>
      <c r="CQ390">
        <v>0</v>
      </c>
      <c r="CR390">
        <v>0</v>
      </c>
      <c r="CS390" t="s">
        <v>136</v>
      </c>
      <c r="CT390" t="s">
        <v>136</v>
      </c>
      <c r="CU390" t="s">
        <v>136</v>
      </c>
      <c r="CV390" t="s">
        <v>136</v>
      </c>
      <c r="CW390" t="s">
        <v>134</v>
      </c>
      <c r="CX390">
        <v>30</v>
      </c>
      <c r="CY390" t="s">
        <v>134</v>
      </c>
      <c r="CZ390" t="s">
        <v>136</v>
      </c>
      <c r="DA390" t="s">
        <v>134</v>
      </c>
      <c r="DB390" t="s">
        <v>134</v>
      </c>
      <c r="DC390" t="s">
        <v>134</v>
      </c>
      <c r="DD390" t="s">
        <v>136</v>
      </c>
      <c r="DF390" t="s">
        <v>1841</v>
      </c>
      <c r="DG390" t="s">
        <v>15513</v>
      </c>
      <c r="DH390" t="s">
        <v>15514</v>
      </c>
      <c r="DI390" t="s">
        <v>139</v>
      </c>
      <c r="DJ390" s="4">
        <v>33982</v>
      </c>
      <c r="DK390" t="s">
        <v>317</v>
      </c>
      <c r="DL390" t="s">
        <v>136</v>
      </c>
      <c r="DM390">
        <v>4</v>
      </c>
      <c r="DN390" t="s">
        <v>15515</v>
      </c>
      <c r="DO390" t="s">
        <v>7533</v>
      </c>
      <c r="DP390" t="s">
        <v>139</v>
      </c>
      <c r="DQ390" t="str">
        <f>"33935"</f>
        <v>33935</v>
      </c>
      <c r="DR390" t="s">
        <v>210</v>
      </c>
      <c r="DS390" t="s">
        <v>15516</v>
      </c>
      <c r="DT390">
        <v>11</v>
      </c>
      <c r="DU390">
        <v>85</v>
      </c>
      <c r="DV390" t="s">
        <v>134</v>
      </c>
      <c r="DW390" t="s">
        <v>134</v>
      </c>
      <c r="DX390" t="s">
        <v>134</v>
      </c>
      <c r="DY390" t="s">
        <v>136</v>
      </c>
      <c r="DZ390">
        <v>1</v>
      </c>
      <c r="EA390" t="s">
        <v>136</v>
      </c>
      <c r="EC390" s="5">
        <v>12.68</v>
      </c>
      <c r="ED390" s="5">
        <v>55</v>
      </c>
      <c r="EE390">
        <v>19103855274</v>
      </c>
      <c r="EF390" t="s">
        <v>15517</v>
      </c>
      <c r="EG390" t="s">
        <v>148</v>
      </c>
      <c r="EH390">
        <v>0</v>
      </c>
    </row>
    <row r="391" spans="1:138" ht="15" customHeight="1" x14ac:dyDescent="0.35">
      <c r="A391" t="s">
        <v>17282</v>
      </c>
      <c r="B391" t="s">
        <v>157</v>
      </c>
      <c r="C391" s="1">
        <v>44076.599228935185</v>
      </c>
      <c r="D391" s="1">
        <v>44124</v>
      </c>
      <c r="E391" t="s">
        <v>133</v>
      </c>
      <c r="F391" t="s">
        <v>134</v>
      </c>
      <c r="G391" t="s">
        <v>135</v>
      </c>
      <c r="H391" t="s">
        <v>136</v>
      </c>
      <c r="I391" t="s">
        <v>17283</v>
      </c>
      <c r="J391" t="s">
        <v>17283</v>
      </c>
      <c r="K391" t="s">
        <v>17284</v>
      </c>
      <c r="M391" t="s">
        <v>415</v>
      </c>
      <c r="N391" t="s">
        <v>416</v>
      </c>
      <c r="O391" s="4">
        <v>85365</v>
      </c>
      <c r="P391" t="s">
        <v>140</v>
      </c>
      <c r="Q391" t="s">
        <v>9612</v>
      </c>
      <c r="R391">
        <v>19283297548</v>
      </c>
      <c r="T391">
        <v>111219</v>
      </c>
      <c r="U391" t="s">
        <v>17285</v>
      </c>
      <c r="V391" t="s">
        <v>17286</v>
      </c>
      <c r="W391" t="s">
        <v>4976</v>
      </c>
      <c r="X391" t="s">
        <v>164</v>
      </c>
      <c r="Y391" t="s">
        <v>17287</v>
      </c>
      <c r="AA391" t="s">
        <v>9612</v>
      </c>
      <c r="AB391" t="s">
        <v>416</v>
      </c>
      <c r="AC391" s="4">
        <v>85365</v>
      </c>
      <c r="AD391" t="s">
        <v>140</v>
      </c>
      <c r="AF391">
        <v>19283297548</v>
      </c>
      <c r="AH391" t="s">
        <v>17288</v>
      </c>
      <c r="AI391" t="s">
        <v>168</v>
      </c>
      <c r="AJ391" t="s">
        <v>3117</v>
      </c>
      <c r="AK391" t="s">
        <v>1690</v>
      </c>
      <c r="AM391" t="s">
        <v>17289</v>
      </c>
      <c r="AO391" t="s">
        <v>415</v>
      </c>
      <c r="AP391" t="s">
        <v>416</v>
      </c>
      <c r="AQ391" s="4">
        <v>85365</v>
      </c>
      <c r="AR391" t="s">
        <v>140</v>
      </c>
      <c r="AS391" t="s">
        <v>17290</v>
      </c>
      <c r="AT391">
        <v>19282712619</v>
      </c>
      <c r="AV391" t="s">
        <v>17291</v>
      </c>
      <c r="AW391" t="s">
        <v>17292</v>
      </c>
      <c r="AZ391" t="s">
        <v>821</v>
      </c>
      <c r="BA391" t="s">
        <v>822</v>
      </c>
      <c r="BB391" t="s">
        <v>134</v>
      </c>
      <c r="BC391" t="s">
        <v>134</v>
      </c>
      <c r="BD391" t="s">
        <v>134</v>
      </c>
      <c r="BE391" t="s">
        <v>134</v>
      </c>
      <c r="BF391" t="s">
        <v>134</v>
      </c>
      <c r="BG391" t="s">
        <v>134</v>
      </c>
      <c r="BH391" t="s">
        <v>136</v>
      </c>
      <c r="BN391" t="s">
        <v>17293</v>
      </c>
      <c r="BO391" t="s">
        <v>905</v>
      </c>
      <c r="BP391">
        <v>205</v>
      </c>
      <c r="BQ391">
        <v>205</v>
      </c>
      <c r="BR391">
        <v>205</v>
      </c>
      <c r="BS391" s="1">
        <v>44136</v>
      </c>
      <c r="BT391" s="1">
        <v>44316</v>
      </c>
      <c r="BU391" s="1">
        <v>44136</v>
      </c>
      <c r="BV391" s="1">
        <v>44316</v>
      </c>
      <c r="BW391" t="s">
        <v>136</v>
      </c>
      <c r="BX391">
        <v>36</v>
      </c>
      <c r="BY391">
        <v>0</v>
      </c>
      <c r="BZ391">
        <v>6</v>
      </c>
      <c r="CA391">
        <v>6</v>
      </c>
      <c r="CB391">
        <v>6</v>
      </c>
      <c r="CC391">
        <v>6</v>
      </c>
      <c r="CD391">
        <v>6</v>
      </c>
      <c r="CE391">
        <v>6</v>
      </c>
      <c r="CF391" t="str">
        <f>"7:00 AM"</f>
        <v>7:00 AM</v>
      </c>
      <c r="CG391" t="str">
        <f>"1:00 PM"</f>
        <v>1:00 PM</v>
      </c>
      <c r="CH391" s="5">
        <v>12.91</v>
      </c>
      <c r="CI391" t="s">
        <v>146</v>
      </c>
      <c r="CJ391">
        <v>3.62</v>
      </c>
      <c r="CK391" t="s">
        <v>17294</v>
      </c>
      <c r="CL391" t="s">
        <v>134</v>
      </c>
      <c r="CM391" t="s">
        <v>147</v>
      </c>
      <c r="CN391" t="s">
        <v>148</v>
      </c>
      <c r="CO391" t="s">
        <v>338</v>
      </c>
      <c r="CP391" t="s">
        <v>149</v>
      </c>
      <c r="CQ391">
        <v>1</v>
      </c>
      <c r="CR391">
        <v>1</v>
      </c>
      <c r="CS391" t="s">
        <v>136</v>
      </c>
      <c r="CT391" t="s">
        <v>136</v>
      </c>
      <c r="CU391" t="s">
        <v>136</v>
      </c>
      <c r="CV391" t="s">
        <v>136</v>
      </c>
      <c r="CW391" t="s">
        <v>134</v>
      </c>
      <c r="CX391">
        <v>60</v>
      </c>
      <c r="CY391" t="s">
        <v>134</v>
      </c>
      <c r="CZ391" t="s">
        <v>134</v>
      </c>
      <c r="DA391" t="s">
        <v>134</v>
      </c>
      <c r="DB391" t="s">
        <v>134</v>
      </c>
      <c r="DC391" t="s">
        <v>134</v>
      </c>
      <c r="DD391" t="s">
        <v>136</v>
      </c>
      <c r="DF391" t="s">
        <v>149</v>
      </c>
      <c r="DG391" t="s">
        <v>17295</v>
      </c>
      <c r="DH391" t="s">
        <v>415</v>
      </c>
      <c r="DI391" t="s">
        <v>416</v>
      </c>
      <c r="DJ391" s="4">
        <v>85364</v>
      </c>
      <c r="DK391" t="s">
        <v>417</v>
      </c>
      <c r="DL391" t="s">
        <v>134</v>
      </c>
      <c r="DM391">
        <v>110</v>
      </c>
      <c r="DN391" s="2" t="s">
        <v>17296</v>
      </c>
      <c r="DO391" t="s">
        <v>415</v>
      </c>
      <c r="DP391" t="s">
        <v>416</v>
      </c>
      <c r="DQ391" t="str">
        <f>"85364"</f>
        <v>85364</v>
      </c>
      <c r="DR391" t="s">
        <v>417</v>
      </c>
      <c r="DS391" t="s">
        <v>17297</v>
      </c>
      <c r="DT391">
        <v>25</v>
      </c>
      <c r="DU391">
        <v>100</v>
      </c>
      <c r="DV391" t="s">
        <v>134</v>
      </c>
      <c r="DW391" t="s">
        <v>134</v>
      </c>
      <c r="DX391" t="s">
        <v>134</v>
      </c>
      <c r="DY391" t="s">
        <v>134</v>
      </c>
      <c r="DZ391">
        <v>5</v>
      </c>
      <c r="EA391" t="s">
        <v>134</v>
      </c>
      <c r="EB391" s="5">
        <v>12.68</v>
      </c>
      <c r="EC391" s="5">
        <v>12.68</v>
      </c>
      <c r="ED391" s="5">
        <v>55</v>
      </c>
      <c r="EE391">
        <v>19283297548</v>
      </c>
      <c r="EF391" t="s">
        <v>17288</v>
      </c>
      <c r="EG391" t="s">
        <v>148</v>
      </c>
      <c r="EH391">
        <v>15</v>
      </c>
    </row>
    <row r="392" spans="1:138" ht="15" customHeight="1" x14ac:dyDescent="0.35">
      <c r="A392" t="s">
        <v>15562</v>
      </c>
      <c r="B392" t="s">
        <v>157</v>
      </c>
      <c r="C392" s="1">
        <v>44075.514812152775</v>
      </c>
      <c r="D392" s="1">
        <v>44124</v>
      </c>
      <c r="E392" t="s">
        <v>133</v>
      </c>
      <c r="F392" t="s">
        <v>134</v>
      </c>
      <c r="G392" t="s">
        <v>135</v>
      </c>
      <c r="H392" t="s">
        <v>136</v>
      </c>
      <c r="I392" t="s">
        <v>15563</v>
      </c>
      <c r="K392" t="s">
        <v>15564</v>
      </c>
      <c r="M392" t="s">
        <v>415</v>
      </c>
      <c r="N392" t="s">
        <v>416</v>
      </c>
      <c r="O392" s="4">
        <v>85365</v>
      </c>
      <c r="P392" t="s">
        <v>140</v>
      </c>
      <c r="R392">
        <v>19289200259</v>
      </c>
      <c r="T392">
        <v>111219</v>
      </c>
      <c r="U392" t="s">
        <v>15565</v>
      </c>
      <c r="V392" t="s">
        <v>5789</v>
      </c>
      <c r="W392" t="s">
        <v>4209</v>
      </c>
      <c r="X392" t="s">
        <v>164</v>
      </c>
      <c r="Y392" t="s">
        <v>15564</v>
      </c>
      <c r="AA392" t="s">
        <v>415</v>
      </c>
      <c r="AB392" t="s">
        <v>416</v>
      </c>
      <c r="AC392" s="4">
        <v>85365</v>
      </c>
      <c r="AD392" t="s">
        <v>140</v>
      </c>
      <c r="AF392">
        <v>19287503667</v>
      </c>
      <c r="AH392" t="s">
        <v>15566</v>
      </c>
      <c r="AI392" t="s">
        <v>168</v>
      </c>
      <c r="AJ392" t="s">
        <v>3117</v>
      </c>
      <c r="AK392" t="s">
        <v>1690</v>
      </c>
      <c r="AM392" t="s">
        <v>15567</v>
      </c>
      <c r="AO392" t="s">
        <v>415</v>
      </c>
      <c r="AP392" t="s">
        <v>416</v>
      </c>
      <c r="AQ392" s="4">
        <v>85365</v>
      </c>
      <c r="AR392" t="s">
        <v>140</v>
      </c>
      <c r="AT392">
        <v>19282712619</v>
      </c>
      <c r="AV392" t="s">
        <v>3119</v>
      </c>
      <c r="AW392" t="s">
        <v>15568</v>
      </c>
      <c r="AZ392" t="s">
        <v>175</v>
      </c>
      <c r="BA392" t="s">
        <v>176</v>
      </c>
      <c r="BB392" t="s">
        <v>134</v>
      </c>
      <c r="BC392" t="s">
        <v>134</v>
      </c>
      <c r="BD392" t="s">
        <v>134</v>
      </c>
      <c r="BE392" t="s">
        <v>134</v>
      </c>
      <c r="BF392" t="s">
        <v>134</v>
      </c>
      <c r="BG392" t="s">
        <v>134</v>
      </c>
      <c r="BH392" t="s">
        <v>136</v>
      </c>
      <c r="BI392" t="s">
        <v>15569</v>
      </c>
      <c r="BJ392" t="s">
        <v>15570</v>
      </c>
      <c r="BK392" t="s">
        <v>3480</v>
      </c>
      <c r="BL392" t="s">
        <v>15571</v>
      </c>
      <c r="BM392" t="s">
        <v>15572</v>
      </c>
      <c r="BN392" t="s">
        <v>15573</v>
      </c>
      <c r="BO392" t="s">
        <v>905</v>
      </c>
      <c r="BP392">
        <v>50</v>
      </c>
      <c r="BQ392">
        <v>50</v>
      </c>
      <c r="BR392">
        <v>50</v>
      </c>
      <c r="BS392" s="1">
        <v>44124</v>
      </c>
      <c r="BT392" s="1">
        <v>44301</v>
      </c>
      <c r="BU392" s="1">
        <v>44124</v>
      </c>
      <c r="BV392" s="1">
        <v>44301</v>
      </c>
      <c r="BW392" t="s">
        <v>136</v>
      </c>
      <c r="BX392">
        <v>36</v>
      </c>
      <c r="BY392">
        <v>0</v>
      </c>
      <c r="BZ392">
        <v>6</v>
      </c>
      <c r="CA392">
        <v>6</v>
      </c>
      <c r="CB392">
        <v>6</v>
      </c>
      <c r="CC392">
        <v>6</v>
      </c>
      <c r="CD392">
        <v>6</v>
      </c>
      <c r="CE392">
        <v>6</v>
      </c>
      <c r="CF392" t="str">
        <f>"4:00 AM"</f>
        <v>4:00 AM</v>
      </c>
      <c r="CG392" t="str">
        <f>"10:00 AM"</f>
        <v>10:00 AM</v>
      </c>
      <c r="CH392" s="5">
        <v>12.91</v>
      </c>
      <c r="CI392" t="s">
        <v>146</v>
      </c>
      <c r="CL392" t="s">
        <v>134</v>
      </c>
      <c r="CM392" t="s">
        <v>147</v>
      </c>
      <c r="CN392" t="s">
        <v>148</v>
      </c>
      <c r="CO392" s="2" t="s">
        <v>15574</v>
      </c>
      <c r="CP392" t="s">
        <v>149</v>
      </c>
      <c r="CQ392">
        <v>1</v>
      </c>
      <c r="CR392">
        <v>0</v>
      </c>
      <c r="CS392" t="s">
        <v>136</v>
      </c>
      <c r="CT392" t="s">
        <v>136</v>
      </c>
      <c r="CU392" t="s">
        <v>136</v>
      </c>
      <c r="CV392" t="s">
        <v>136</v>
      </c>
      <c r="CW392" t="s">
        <v>134</v>
      </c>
      <c r="CX392">
        <v>50</v>
      </c>
      <c r="CY392" t="s">
        <v>134</v>
      </c>
      <c r="CZ392" t="s">
        <v>134</v>
      </c>
      <c r="DA392" t="s">
        <v>134</v>
      </c>
      <c r="DB392" t="s">
        <v>134</v>
      </c>
      <c r="DC392" t="s">
        <v>134</v>
      </c>
      <c r="DD392" t="s">
        <v>136</v>
      </c>
      <c r="DF392" t="s">
        <v>1841</v>
      </c>
      <c r="DG392" t="s">
        <v>15575</v>
      </c>
      <c r="DH392" t="s">
        <v>4881</v>
      </c>
      <c r="DI392" t="s">
        <v>416</v>
      </c>
      <c r="DJ392" s="4">
        <v>85356</v>
      </c>
      <c r="DK392" t="s">
        <v>417</v>
      </c>
      <c r="DL392" t="s">
        <v>134</v>
      </c>
      <c r="DM392">
        <v>5</v>
      </c>
      <c r="DN392" s="2" t="s">
        <v>15576</v>
      </c>
      <c r="DO392" t="s">
        <v>415</v>
      </c>
      <c r="DP392" t="s">
        <v>416</v>
      </c>
      <c r="DQ392" t="str">
        <f>"85365"</f>
        <v>85365</v>
      </c>
      <c r="DR392" t="s">
        <v>417</v>
      </c>
      <c r="DS392" t="s">
        <v>551</v>
      </c>
      <c r="DT392">
        <v>1</v>
      </c>
      <c r="DU392">
        <v>16</v>
      </c>
      <c r="DV392" t="s">
        <v>134</v>
      </c>
      <c r="DW392" t="s">
        <v>134</v>
      </c>
      <c r="DX392" t="s">
        <v>134</v>
      </c>
      <c r="DY392" t="s">
        <v>134</v>
      </c>
      <c r="DZ392">
        <v>4</v>
      </c>
      <c r="EA392" t="s">
        <v>136</v>
      </c>
      <c r="EC392" s="5">
        <v>12.68</v>
      </c>
      <c r="ED392" s="5">
        <v>55</v>
      </c>
      <c r="EE392">
        <v>19283442892</v>
      </c>
      <c r="EF392" t="s">
        <v>15577</v>
      </c>
      <c r="EG392" t="s">
        <v>148</v>
      </c>
      <c r="EH392">
        <v>7</v>
      </c>
    </row>
    <row r="393" spans="1:138" ht="15" customHeight="1" x14ac:dyDescent="0.35">
      <c r="A393" t="s">
        <v>12551</v>
      </c>
      <c r="B393" t="s">
        <v>157</v>
      </c>
      <c r="C393" s="1">
        <v>44082.544187037034</v>
      </c>
      <c r="D393" s="1">
        <v>44124</v>
      </c>
      <c r="E393" t="s">
        <v>1298</v>
      </c>
      <c r="F393" t="s">
        <v>136</v>
      </c>
      <c r="G393" t="s">
        <v>135</v>
      </c>
      <c r="H393" t="s">
        <v>136</v>
      </c>
      <c r="I393" t="s">
        <v>1299</v>
      </c>
      <c r="K393" t="s">
        <v>1300</v>
      </c>
      <c r="L393" t="s">
        <v>1301</v>
      </c>
      <c r="M393" t="s">
        <v>1302</v>
      </c>
      <c r="N393" t="s">
        <v>925</v>
      </c>
      <c r="O393" s="4">
        <v>83301</v>
      </c>
      <c r="P393" t="s">
        <v>140</v>
      </c>
      <c r="R393">
        <v>12085952226</v>
      </c>
      <c r="T393">
        <v>112410</v>
      </c>
      <c r="U393" t="s">
        <v>1303</v>
      </c>
      <c r="V393" t="s">
        <v>1304</v>
      </c>
      <c r="X393" t="s">
        <v>1305</v>
      </c>
      <c r="Y393" t="s">
        <v>1300</v>
      </c>
      <c r="Z393" t="s">
        <v>1301</v>
      </c>
      <c r="AA393" t="s">
        <v>1302</v>
      </c>
      <c r="AB393" t="s">
        <v>925</v>
      </c>
      <c r="AC393" s="4">
        <v>83301</v>
      </c>
      <c r="AD393" t="s">
        <v>140</v>
      </c>
      <c r="AF393">
        <v>12085952226</v>
      </c>
      <c r="AH393" t="s">
        <v>1306</v>
      </c>
      <c r="AZ393" t="s">
        <v>334</v>
      </c>
      <c r="BA393" t="s">
        <v>335</v>
      </c>
      <c r="BB393" t="s">
        <v>136</v>
      </c>
      <c r="BC393" t="s">
        <v>136</v>
      </c>
      <c r="BD393" t="s">
        <v>148</v>
      </c>
      <c r="BE393" t="s">
        <v>136</v>
      </c>
      <c r="BF393" t="s">
        <v>136</v>
      </c>
      <c r="BG393" t="s">
        <v>134</v>
      </c>
      <c r="BH393" t="s">
        <v>136</v>
      </c>
      <c r="BN393" t="s">
        <v>12552</v>
      </c>
      <c r="BO393" t="s">
        <v>1308</v>
      </c>
      <c r="BP393">
        <v>2</v>
      </c>
      <c r="BQ393">
        <v>2</v>
      </c>
      <c r="BR393">
        <v>2</v>
      </c>
      <c r="BS393" s="1">
        <v>44141</v>
      </c>
      <c r="BT393" s="1">
        <v>44347</v>
      </c>
      <c r="BU393" s="1">
        <v>44141</v>
      </c>
      <c r="BV393" s="1">
        <v>44347</v>
      </c>
      <c r="BW393" t="s">
        <v>134</v>
      </c>
      <c r="CH393" s="5">
        <v>1682.33</v>
      </c>
      <c r="CI393" t="s">
        <v>597</v>
      </c>
      <c r="CJ393">
        <v>0</v>
      </c>
      <c r="CK393" t="s">
        <v>4781</v>
      </c>
      <c r="CL393" t="s">
        <v>136</v>
      </c>
      <c r="CM393" t="s">
        <v>354</v>
      </c>
      <c r="CN393" t="s">
        <v>1310</v>
      </c>
      <c r="CO393" t="s">
        <v>2377</v>
      </c>
      <c r="CP393" t="s">
        <v>149</v>
      </c>
      <c r="CQ393">
        <v>3</v>
      </c>
      <c r="CR393">
        <v>0</v>
      </c>
      <c r="CS393" t="s">
        <v>136</v>
      </c>
      <c r="CT393" t="s">
        <v>136</v>
      </c>
      <c r="CU393" t="s">
        <v>136</v>
      </c>
      <c r="CV393" t="s">
        <v>134</v>
      </c>
      <c r="CW393" t="s">
        <v>134</v>
      </c>
      <c r="CX393">
        <v>50</v>
      </c>
      <c r="CY393" t="s">
        <v>134</v>
      </c>
      <c r="CZ393" t="s">
        <v>136</v>
      </c>
      <c r="DA393" t="s">
        <v>136</v>
      </c>
      <c r="DB393" t="s">
        <v>136</v>
      </c>
      <c r="DC393" t="s">
        <v>136</v>
      </c>
      <c r="DD393" t="s">
        <v>136</v>
      </c>
      <c r="DF393" t="s">
        <v>180</v>
      </c>
      <c r="DG393" t="s">
        <v>12553</v>
      </c>
      <c r="DH393" t="s">
        <v>12554</v>
      </c>
      <c r="DI393" t="s">
        <v>584</v>
      </c>
      <c r="DJ393" s="4">
        <v>84306</v>
      </c>
      <c r="DK393" t="s">
        <v>603</v>
      </c>
      <c r="DL393" t="s">
        <v>134</v>
      </c>
      <c r="DM393">
        <v>2</v>
      </c>
      <c r="DN393" t="s">
        <v>12553</v>
      </c>
      <c r="DO393" t="s">
        <v>12554</v>
      </c>
      <c r="DP393" t="s">
        <v>584</v>
      </c>
      <c r="DQ393" t="str">
        <f>"84306"</f>
        <v>84306</v>
      </c>
      <c r="DR393" t="s">
        <v>603</v>
      </c>
      <c r="DS393" t="s">
        <v>1315</v>
      </c>
      <c r="DT393">
        <v>4</v>
      </c>
      <c r="DU393">
        <v>9</v>
      </c>
      <c r="DV393" t="s">
        <v>134</v>
      </c>
      <c r="DW393" t="s">
        <v>134</v>
      </c>
      <c r="DX393" t="s">
        <v>134</v>
      </c>
      <c r="DY393" t="s">
        <v>136</v>
      </c>
      <c r="DZ393">
        <v>1</v>
      </c>
      <c r="EA393" t="s">
        <v>136</v>
      </c>
      <c r="EC393" s="5">
        <v>12.68</v>
      </c>
      <c r="ED393" s="5">
        <v>55</v>
      </c>
      <c r="EE393">
        <v>12085952226</v>
      </c>
      <c r="EF393" t="s">
        <v>1316</v>
      </c>
      <c r="EG393" t="s">
        <v>148</v>
      </c>
      <c r="EH393">
        <v>0</v>
      </c>
    </row>
    <row r="394" spans="1:138" ht="15" customHeight="1" x14ac:dyDescent="0.35">
      <c r="A394" t="s">
        <v>9614</v>
      </c>
      <c r="B394" t="s">
        <v>157</v>
      </c>
      <c r="C394" s="1">
        <v>44085.580637615742</v>
      </c>
      <c r="D394" s="1">
        <v>44124</v>
      </c>
      <c r="E394" t="s">
        <v>133</v>
      </c>
      <c r="F394" t="s">
        <v>134</v>
      </c>
      <c r="G394" t="s">
        <v>135</v>
      </c>
      <c r="H394" t="s">
        <v>136</v>
      </c>
      <c r="I394" t="s">
        <v>9615</v>
      </c>
      <c r="J394" t="s">
        <v>9616</v>
      </c>
      <c r="K394" t="s">
        <v>9617</v>
      </c>
      <c r="M394" t="s">
        <v>152</v>
      </c>
      <c r="N394" t="s">
        <v>139</v>
      </c>
      <c r="O394" s="4">
        <v>33852</v>
      </c>
      <c r="P394" t="s">
        <v>140</v>
      </c>
      <c r="R394">
        <v>18634410844</v>
      </c>
      <c r="T394">
        <v>115115</v>
      </c>
      <c r="U394" t="s">
        <v>9618</v>
      </c>
      <c r="V394" t="s">
        <v>4088</v>
      </c>
      <c r="X394" t="s">
        <v>164</v>
      </c>
      <c r="Y394" t="s">
        <v>9619</v>
      </c>
      <c r="AA394" t="s">
        <v>152</v>
      </c>
      <c r="AB394" t="s">
        <v>139</v>
      </c>
      <c r="AC394" s="4">
        <v>33852</v>
      </c>
      <c r="AD394" t="s">
        <v>140</v>
      </c>
      <c r="AF394">
        <v>18634655550</v>
      </c>
      <c r="AH394" t="s">
        <v>2325</v>
      </c>
      <c r="AI394" t="s">
        <v>168</v>
      </c>
      <c r="AJ394" t="s">
        <v>2326</v>
      </c>
      <c r="AK394" t="s">
        <v>2327</v>
      </c>
      <c r="AL394" t="s">
        <v>2328</v>
      </c>
      <c r="AM394" t="s">
        <v>2329</v>
      </c>
      <c r="AO394" t="s">
        <v>152</v>
      </c>
      <c r="AP394" t="s">
        <v>139</v>
      </c>
      <c r="AQ394" s="4">
        <v>33852</v>
      </c>
      <c r="AR394" t="s">
        <v>140</v>
      </c>
      <c r="AS394" t="s">
        <v>1249</v>
      </c>
      <c r="AT394">
        <v>18634655550</v>
      </c>
      <c r="AV394" t="s">
        <v>2325</v>
      </c>
      <c r="AW394" t="s">
        <v>2330</v>
      </c>
      <c r="AZ394" t="s">
        <v>175</v>
      </c>
      <c r="BA394" t="s">
        <v>176</v>
      </c>
      <c r="BB394" t="s">
        <v>134</v>
      </c>
      <c r="BC394" t="s">
        <v>134</v>
      </c>
      <c r="BD394" t="s">
        <v>134</v>
      </c>
      <c r="BE394" t="s">
        <v>134</v>
      </c>
      <c r="BF394" t="s">
        <v>136</v>
      </c>
      <c r="BG394" t="s">
        <v>134</v>
      </c>
      <c r="BH394" t="s">
        <v>136</v>
      </c>
      <c r="BN394" t="s">
        <v>9620</v>
      </c>
      <c r="BO394" t="s">
        <v>6615</v>
      </c>
      <c r="BP394">
        <v>111</v>
      </c>
      <c r="BQ394">
        <v>111</v>
      </c>
      <c r="BR394">
        <v>111</v>
      </c>
      <c r="BS394" s="1">
        <v>44150</v>
      </c>
      <c r="BT394" s="1">
        <v>44377</v>
      </c>
      <c r="BU394" s="1">
        <v>44150</v>
      </c>
      <c r="BV394" s="1">
        <v>44377</v>
      </c>
      <c r="BW394" t="s">
        <v>136</v>
      </c>
      <c r="BX394">
        <v>36</v>
      </c>
      <c r="BY394">
        <v>0</v>
      </c>
      <c r="BZ394">
        <v>6</v>
      </c>
      <c r="CA394">
        <v>6</v>
      </c>
      <c r="CB394">
        <v>6</v>
      </c>
      <c r="CC394">
        <v>6</v>
      </c>
      <c r="CD394">
        <v>6</v>
      </c>
      <c r="CE394">
        <v>6</v>
      </c>
      <c r="CF394" t="str">
        <f>"7:30 AM"</f>
        <v>7:30 AM</v>
      </c>
      <c r="CG394" t="str">
        <f>"1:30 PM"</f>
        <v>1:30 PM</v>
      </c>
      <c r="CH394" s="5">
        <v>11.71</v>
      </c>
      <c r="CI394" t="s">
        <v>146</v>
      </c>
      <c r="CJ394">
        <v>0.9</v>
      </c>
      <c r="CK394" t="s">
        <v>6616</v>
      </c>
      <c r="CL394" t="s">
        <v>134</v>
      </c>
      <c r="CM394" t="s">
        <v>147</v>
      </c>
      <c r="CN394" t="s">
        <v>148</v>
      </c>
      <c r="CO394" t="s">
        <v>2333</v>
      </c>
      <c r="CP394" t="s">
        <v>149</v>
      </c>
      <c r="CQ394">
        <v>0</v>
      </c>
      <c r="CR394">
        <v>0</v>
      </c>
      <c r="CS394" t="s">
        <v>136</v>
      </c>
      <c r="CT394" t="s">
        <v>136</v>
      </c>
      <c r="CU394" t="s">
        <v>136</v>
      </c>
      <c r="CV394" t="s">
        <v>136</v>
      </c>
      <c r="CW394" t="s">
        <v>134</v>
      </c>
      <c r="CX394">
        <v>100</v>
      </c>
      <c r="CY394" t="s">
        <v>134</v>
      </c>
      <c r="CZ394" t="s">
        <v>134</v>
      </c>
      <c r="DA394" t="s">
        <v>134</v>
      </c>
      <c r="DB394" t="s">
        <v>134</v>
      </c>
      <c r="DC394" t="s">
        <v>134</v>
      </c>
      <c r="DD394" t="s">
        <v>136</v>
      </c>
      <c r="DF394" t="s">
        <v>2334</v>
      </c>
      <c r="DG394" t="s">
        <v>6617</v>
      </c>
      <c r="DH394" t="s">
        <v>6618</v>
      </c>
      <c r="DI394" t="s">
        <v>139</v>
      </c>
      <c r="DJ394" s="4">
        <v>33852</v>
      </c>
      <c r="DK394" t="s">
        <v>153</v>
      </c>
      <c r="DL394" t="s">
        <v>134</v>
      </c>
      <c r="DM394">
        <v>192</v>
      </c>
      <c r="DN394" t="s">
        <v>9621</v>
      </c>
      <c r="DO394" t="s">
        <v>152</v>
      </c>
      <c r="DP394" t="s">
        <v>139</v>
      </c>
      <c r="DQ394" t="str">
        <f>"33852"</f>
        <v>33852</v>
      </c>
      <c r="DR394" t="s">
        <v>153</v>
      </c>
      <c r="DS394" t="s">
        <v>3368</v>
      </c>
      <c r="DT394">
        <v>2</v>
      </c>
      <c r="DU394">
        <v>20</v>
      </c>
      <c r="DV394" t="s">
        <v>134</v>
      </c>
      <c r="DW394" t="s">
        <v>134</v>
      </c>
      <c r="DX394" t="s">
        <v>134</v>
      </c>
      <c r="DY394" t="s">
        <v>134</v>
      </c>
      <c r="DZ394">
        <v>10</v>
      </c>
      <c r="EA394" t="s">
        <v>136</v>
      </c>
      <c r="EC394" s="5">
        <v>12.68</v>
      </c>
      <c r="ED394" s="5">
        <v>55</v>
      </c>
      <c r="EE394">
        <v>18634410844</v>
      </c>
      <c r="EF394" t="s">
        <v>9622</v>
      </c>
      <c r="EG394" t="s">
        <v>148</v>
      </c>
      <c r="EH394">
        <v>1</v>
      </c>
    </row>
    <row r="395" spans="1:138" ht="15" customHeight="1" x14ac:dyDescent="0.35">
      <c r="A395" t="s">
        <v>18052</v>
      </c>
      <c r="B395" t="s">
        <v>157</v>
      </c>
      <c r="C395" s="1">
        <v>44099.674198032408</v>
      </c>
      <c r="D395" s="1">
        <v>44124</v>
      </c>
      <c r="E395" t="s">
        <v>133</v>
      </c>
      <c r="F395" t="s">
        <v>136</v>
      </c>
      <c r="G395" t="s">
        <v>135</v>
      </c>
      <c r="H395" t="s">
        <v>136</v>
      </c>
      <c r="I395" t="s">
        <v>18053</v>
      </c>
      <c r="K395" t="s">
        <v>18054</v>
      </c>
      <c r="L395" t="s">
        <v>18055</v>
      </c>
      <c r="M395" t="s">
        <v>18056</v>
      </c>
      <c r="N395" t="s">
        <v>720</v>
      </c>
      <c r="O395" s="4">
        <v>38645</v>
      </c>
      <c r="P395" t="s">
        <v>140</v>
      </c>
      <c r="R395">
        <v>16626246112</v>
      </c>
      <c r="T395">
        <v>11133</v>
      </c>
      <c r="U395" t="s">
        <v>4886</v>
      </c>
      <c r="V395" t="s">
        <v>9797</v>
      </c>
      <c r="W395" t="s">
        <v>5253</v>
      </c>
      <c r="X395" t="s">
        <v>164</v>
      </c>
      <c r="Y395" t="s">
        <v>18054</v>
      </c>
      <c r="Z395" t="s">
        <v>18055</v>
      </c>
      <c r="AA395" t="s">
        <v>18056</v>
      </c>
      <c r="AB395" t="s">
        <v>720</v>
      </c>
      <c r="AC395" s="4">
        <v>38645</v>
      </c>
      <c r="AD395" t="s">
        <v>140</v>
      </c>
      <c r="AF395">
        <v>16626246112</v>
      </c>
      <c r="AH395" t="s">
        <v>18057</v>
      </c>
      <c r="AI395" t="s">
        <v>168</v>
      </c>
      <c r="AJ395" t="s">
        <v>533</v>
      </c>
      <c r="AK395" t="s">
        <v>534</v>
      </c>
      <c r="AL395" t="s">
        <v>148</v>
      </c>
      <c r="AM395" t="s">
        <v>1486</v>
      </c>
      <c r="AO395" t="s">
        <v>1487</v>
      </c>
      <c r="AP395" t="s">
        <v>537</v>
      </c>
      <c r="AQ395" s="4" t="s">
        <v>27717</v>
      </c>
      <c r="AR395" t="s">
        <v>140</v>
      </c>
      <c r="AT395">
        <v>18282460659</v>
      </c>
      <c r="AV395" t="s">
        <v>538</v>
      </c>
      <c r="AW395" t="s">
        <v>539</v>
      </c>
      <c r="AZ395" t="s">
        <v>821</v>
      </c>
      <c r="BA395" t="s">
        <v>822</v>
      </c>
      <c r="BB395" t="s">
        <v>136</v>
      </c>
      <c r="BC395" t="s">
        <v>136</v>
      </c>
      <c r="BD395" t="s">
        <v>148</v>
      </c>
      <c r="BE395" t="s">
        <v>136</v>
      </c>
      <c r="BF395" t="s">
        <v>136</v>
      </c>
      <c r="BG395" t="s">
        <v>134</v>
      </c>
      <c r="BH395" t="s">
        <v>136</v>
      </c>
      <c r="BN395" t="s">
        <v>18058</v>
      </c>
      <c r="BO395" t="s">
        <v>1574</v>
      </c>
      <c r="BP395">
        <v>5</v>
      </c>
      <c r="BQ395">
        <v>5</v>
      </c>
      <c r="BR395">
        <v>5</v>
      </c>
      <c r="BS395" s="1">
        <v>44160</v>
      </c>
      <c r="BT395" s="1">
        <v>44255</v>
      </c>
      <c r="BU395" s="1">
        <v>44160</v>
      </c>
      <c r="BV395" s="1">
        <v>44255</v>
      </c>
      <c r="BW395" t="s">
        <v>136</v>
      </c>
      <c r="BX395">
        <v>48</v>
      </c>
      <c r="BY395">
        <v>0</v>
      </c>
      <c r="BZ395">
        <v>8</v>
      </c>
      <c r="CA395">
        <v>8</v>
      </c>
      <c r="CB395">
        <v>8</v>
      </c>
      <c r="CC395">
        <v>8</v>
      </c>
      <c r="CD395">
        <v>8</v>
      </c>
      <c r="CE395">
        <v>8</v>
      </c>
      <c r="CF395" t="str">
        <f>"8:00 AM"</f>
        <v>8:00 AM</v>
      </c>
      <c r="CG395" t="str">
        <f>"5:00 PM"</f>
        <v>5:00 PM</v>
      </c>
      <c r="CH395" s="5">
        <v>11.83</v>
      </c>
      <c r="CI395" t="s">
        <v>146</v>
      </c>
      <c r="CL395" t="s">
        <v>136</v>
      </c>
      <c r="CM395" t="s">
        <v>147</v>
      </c>
      <c r="CN395" t="s">
        <v>148</v>
      </c>
      <c r="CO395" t="s">
        <v>2389</v>
      </c>
      <c r="CP395" t="s">
        <v>149</v>
      </c>
      <c r="CQ395">
        <v>1</v>
      </c>
      <c r="CR395">
        <v>0</v>
      </c>
      <c r="CS395" t="s">
        <v>136</v>
      </c>
      <c r="CT395" t="s">
        <v>134</v>
      </c>
      <c r="CU395" t="s">
        <v>136</v>
      </c>
      <c r="CV395" t="s">
        <v>136</v>
      </c>
      <c r="CW395" t="s">
        <v>134</v>
      </c>
      <c r="CX395">
        <v>50</v>
      </c>
      <c r="CY395" t="s">
        <v>134</v>
      </c>
      <c r="CZ395" t="s">
        <v>134</v>
      </c>
      <c r="DA395" t="s">
        <v>136</v>
      </c>
      <c r="DB395" t="s">
        <v>134</v>
      </c>
      <c r="DC395" t="s">
        <v>134</v>
      </c>
      <c r="DD395" t="s">
        <v>136</v>
      </c>
      <c r="DF395" t="s">
        <v>18059</v>
      </c>
      <c r="DG395" t="s">
        <v>18060</v>
      </c>
      <c r="DH395" t="s">
        <v>18056</v>
      </c>
      <c r="DI395" t="s">
        <v>720</v>
      </c>
      <c r="DJ395" s="4">
        <v>38645</v>
      </c>
      <c r="DK395" t="s">
        <v>1913</v>
      </c>
      <c r="DL395" t="s">
        <v>136</v>
      </c>
      <c r="DM395">
        <v>1</v>
      </c>
      <c r="DN395" t="s">
        <v>18061</v>
      </c>
      <c r="DO395" t="s">
        <v>18056</v>
      </c>
      <c r="DP395" t="s">
        <v>720</v>
      </c>
      <c r="DQ395" t="str">
        <f>"38645"</f>
        <v>38645</v>
      </c>
      <c r="DR395" t="s">
        <v>1913</v>
      </c>
      <c r="DS395" t="s">
        <v>10422</v>
      </c>
      <c r="DT395">
        <v>5</v>
      </c>
      <c r="DU395">
        <v>10</v>
      </c>
      <c r="DV395" t="s">
        <v>134</v>
      </c>
      <c r="DW395" t="s">
        <v>134</v>
      </c>
      <c r="DX395" t="s">
        <v>134</v>
      </c>
      <c r="DY395" t="s">
        <v>134</v>
      </c>
      <c r="DZ395">
        <v>2</v>
      </c>
      <c r="EA395" t="s">
        <v>136</v>
      </c>
      <c r="EC395" s="5">
        <v>12.68</v>
      </c>
      <c r="ED395" s="5">
        <v>55</v>
      </c>
      <c r="EE395">
        <v>16626246112</v>
      </c>
      <c r="EF395" t="s">
        <v>18057</v>
      </c>
      <c r="EG395" t="s">
        <v>148</v>
      </c>
      <c r="EH395">
        <v>0</v>
      </c>
    </row>
    <row r="396" spans="1:138" ht="15" customHeight="1" x14ac:dyDescent="0.35">
      <c r="A396" t="s">
        <v>1507</v>
      </c>
      <c r="B396" t="s">
        <v>157</v>
      </c>
      <c r="C396" s="1">
        <v>44109.576995601848</v>
      </c>
      <c r="D396" s="1">
        <v>44124</v>
      </c>
      <c r="E396" t="s">
        <v>133</v>
      </c>
      <c r="F396" t="s">
        <v>136</v>
      </c>
      <c r="G396" t="s">
        <v>135</v>
      </c>
      <c r="H396" t="s">
        <v>136</v>
      </c>
      <c r="I396" t="s">
        <v>1508</v>
      </c>
      <c r="K396" t="s">
        <v>1509</v>
      </c>
      <c r="M396" t="s">
        <v>1510</v>
      </c>
      <c r="N396" t="s">
        <v>1128</v>
      </c>
      <c r="O396" s="4">
        <v>58636</v>
      </c>
      <c r="P396" t="s">
        <v>140</v>
      </c>
      <c r="R396">
        <v>17016906511</v>
      </c>
      <c r="T396">
        <v>115115</v>
      </c>
      <c r="U396" t="s">
        <v>1511</v>
      </c>
      <c r="V396" t="s">
        <v>1512</v>
      </c>
      <c r="X396" t="s">
        <v>1513</v>
      </c>
      <c r="Y396" t="s">
        <v>1509</v>
      </c>
      <c r="AA396" t="s">
        <v>1510</v>
      </c>
      <c r="AB396" t="s">
        <v>1128</v>
      </c>
      <c r="AC396" s="4">
        <v>58636</v>
      </c>
      <c r="AD396" t="s">
        <v>140</v>
      </c>
      <c r="AF396">
        <v>17016906511</v>
      </c>
      <c r="AH396" t="s">
        <v>1514</v>
      </c>
      <c r="AI396" t="s">
        <v>168</v>
      </c>
      <c r="AJ396" t="s">
        <v>1515</v>
      </c>
      <c r="AK396" t="s">
        <v>1516</v>
      </c>
      <c r="AL396" t="s">
        <v>1517</v>
      </c>
      <c r="AM396" t="s">
        <v>1518</v>
      </c>
      <c r="AO396" t="s">
        <v>1519</v>
      </c>
      <c r="AP396" t="s">
        <v>1128</v>
      </c>
      <c r="AQ396" s="4">
        <v>58423</v>
      </c>
      <c r="AR396" t="s">
        <v>140</v>
      </c>
      <c r="AS396" t="s">
        <v>1520</v>
      </c>
      <c r="AT396">
        <v>17019623460</v>
      </c>
      <c r="AV396" t="s">
        <v>1521</v>
      </c>
      <c r="AW396" t="s">
        <v>1522</v>
      </c>
      <c r="AZ396" t="s">
        <v>175</v>
      </c>
      <c r="BA396" t="s">
        <v>176</v>
      </c>
      <c r="BB396" t="s">
        <v>136</v>
      </c>
      <c r="BC396" t="s">
        <v>136</v>
      </c>
      <c r="BD396" t="s">
        <v>148</v>
      </c>
      <c r="BE396" t="s">
        <v>136</v>
      </c>
      <c r="BF396" t="s">
        <v>136</v>
      </c>
      <c r="BG396" t="s">
        <v>134</v>
      </c>
      <c r="BH396" t="s">
        <v>136</v>
      </c>
      <c r="BN396" t="s">
        <v>1523</v>
      </c>
      <c r="BO396" t="s">
        <v>265</v>
      </c>
      <c r="BP396">
        <v>1</v>
      </c>
      <c r="BQ396">
        <v>1</v>
      </c>
      <c r="BR396">
        <v>1</v>
      </c>
      <c r="BS396" s="1">
        <v>44155</v>
      </c>
      <c r="BT396" s="1">
        <v>44346</v>
      </c>
      <c r="BU396" s="1">
        <v>44155</v>
      </c>
      <c r="BV396" s="1">
        <v>44346</v>
      </c>
      <c r="BW396" t="s">
        <v>136</v>
      </c>
      <c r="BX396">
        <v>40</v>
      </c>
      <c r="BY396">
        <v>0</v>
      </c>
      <c r="BZ396">
        <v>8</v>
      </c>
      <c r="CA396">
        <v>8</v>
      </c>
      <c r="CB396">
        <v>8</v>
      </c>
      <c r="CC396">
        <v>8</v>
      </c>
      <c r="CD396">
        <v>8</v>
      </c>
      <c r="CE396">
        <v>0</v>
      </c>
      <c r="CF396" t="str">
        <f>"8:00 PM"</f>
        <v>8:00 PM</v>
      </c>
      <c r="CG396" t="str">
        <f>"5:00 PM"</f>
        <v>5:00 PM</v>
      </c>
      <c r="CH396" s="5">
        <v>14.99</v>
      </c>
      <c r="CI396" t="s">
        <v>146</v>
      </c>
      <c r="CJ396">
        <v>0</v>
      </c>
      <c r="CK396">
        <v>0</v>
      </c>
      <c r="CL396" t="s">
        <v>136</v>
      </c>
      <c r="CM396" t="s">
        <v>312</v>
      </c>
      <c r="CN396" t="s">
        <v>148</v>
      </c>
      <c r="CO396" t="s">
        <v>1524</v>
      </c>
      <c r="CP396" t="s">
        <v>149</v>
      </c>
      <c r="CQ396">
        <v>3</v>
      </c>
      <c r="CR396">
        <v>0</v>
      </c>
      <c r="CS396" t="s">
        <v>136</v>
      </c>
      <c r="CT396" t="s">
        <v>134</v>
      </c>
      <c r="CU396" t="s">
        <v>136</v>
      </c>
      <c r="CV396" t="s">
        <v>136</v>
      </c>
      <c r="CW396" t="s">
        <v>136</v>
      </c>
      <c r="CY396" t="s">
        <v>136</v>
      </c>
      <c r="CZ396" t="s">
        <v>136</v>
      </c>
      <c r="DA396" t="s">
        <v>136</v>
      </c>
      <c r="DB396" t="s">
        <v>136</v>
      </c>
      <c r="DC396" t="s">
        <v>136</v>
      </c>
      <c r="DD396" t="s">
        <v>136</v>
      </c>
      <c r="DF396" t="s">
        <v>1525</v>
      </c>
      <c r="DG396" t="s">
        <v>1526</v>
      </c>
      <c r="DH396" t="s">
        <v>1510</v>
      </c>
      <c r="DI396" t="s">
        <v>1128</v>
      </c>
      <c r="DJ396" s="4">
        <v>58636</v>
      </c>
      <c r="DK396" t="s">
        <v>1527</v>
      </c>
      <c r="DL396" t="s">
        <v>136</v>
      </c>
      <c r="DM396">
        <v>1</v>
      </c>
      <c r="DN396" t="s">
        <v>1528</v>
      </c>
      <c r="DO396" t="s">
        <v>1510</v>
      </c>
      <c r="DP396" t="s">
        <v>1128</v>
      </c>
      <c r="DQ396" t="str">
        <f>"58636"</f>
        <v>58636</v>
      </c>
      <c r="DR396" t="s">
        <v>1527</v>
      </c>
      <c r="DS396" t="s">
        <v>1529</v>
      </c>
      <c r="DT396">
        <v>1</v>
      </c>
      <c r="DU396">
        <v>3</v>
      </c>
      <c r="DV396" t="s">
        <v>136</v>
      </c>
      <c r="DW396" t="s">
        <v>134</v>
      </c>
      <c r="DX396" t="s">
        <v>136</v>
      </c>
      <c r="DY396" t="s">
        <v>136</v>
      </c>
      <c r="DZ396">
        <v>1</v>
      </c>
      <c r="EA396" t="s">
        <v>136</v>
      </c>
      <c r="EC396" s="5">
        <v>12.68</v>
      </c>
      <c r="ED396" s="5">
        <v>55</v>
      </c>
      <c r="EE396">
        <v>17016906511</v>
      </c>
      <c r="EF396" t="s">
        <v>148</v>
      </c>
      <c r="EG396" t="s">
        <v>1132</v>
      </c>
      <c r="EH396">
        <v>0</v>
      </c>
    </row>
    <row r="397" spans="1:138" ht="15" customHeight="1" x14ac:dyDescent="0.35">
      <c r="A397" t="s">
        <v>21462</v>
      </c>
      <c r="B397" t="s">
        <v>361</v>
      </c>
      <c r="C397" s="1">
        <v>44097.434772337961</v>
      </c>
      <c r="D397" s="1">
        <v>44124</v>
      </c>
      <c r="E397" t="s">
        <v>133</v>
      </c>
      <c r="F397" t="s">
        <v>134</v>
      </c>
      <c r="G397" t="s">
        <v>135</v>
      </c>
      <c r="H397" t="s">
        <v>136</v>
      </c>
      <c r="I397" t="s">
        <v>21463</v>
      </c>
      <c r="J397" t="s">
        <v>21463</v>
      </c>
      <c r="K397" t="s">
        <v>21464</v>
      </c>
      <c r="M397" t="s">
        <v>160</v>
      </c>
      <c r="N397" t="s">
        <v>161</v>
      </c>
      <c r="O397" s="4">
        <v>30420</v>
      </c>
      <c r="P397" t="s">
        <v>140</v>
      </c>
      <c r="R397">
        <v>19123147280</v>
      </c>
      <c r="T397">
        <v>115115</v>
      </c>
      <c r="U397" t="s">
        <v>21465</v>
      </c>
      <c r="V397" t="s">
        <v>21466</v>
      </c>
      <c r="W397" t="s">
        <v>884</v>
      </c>
      <c r="X397" t="s">
        <v>21467</v>
      </c>
      <c r="Y397" t="s">
        <v>21464</v>
      </c>
      <c r="AA397" t="s">
        <v>160</v>
      </c>
      <c r="AB397" t="s">
        <v>161</v>
      </c>
      <c r="AC397" s="4">
        <v>30420</v>
      </c>
      <c r="AD397" t="s">
        <v>140</v>
      </c>
      <c r="AF397">
        <v>19123147280</v>
      </c>
      <c r="AH397" t="s">
        <v>21468</v>
      </c>
      <c r="AI397" t="s">
        <v>168</v>
      </c>
      <c r="AJ397" t="s">
        <v>14904</v>
      </c>
      <c r="AK397" t="s">
        <v>8920</v>
      </c>
      <c r="AL397" t="s">
        <v>683</v>
      </c>
      <c r="AM397" t="s">
        <v>14905</v>
      </c>
      <c r="AO397" t="s">
        <v>14906</v>
      </c>
      <c r="AP397" t="s">
        <v>161</v>
      </c>
      <c r="AQ397" s="4">
        <v>30410</v>
      </c>
      <c r="AR397" t="s">
        <v>140</v>
      </c>
      <c r="AT397">
        <v>19124037273</v>
      </c>
      <c r="AV397" t="s">
        <v>14907</v>
      </c>
      <c r="AW397" t="s">
        <v>14908</v>
      </c>
      <c r="AZ397" t="s">
        <v>175</v>
      </c>
      <c r="BA397" t="s">
        <v>176</v>
      </c>
      <c r="BB397" t="s">
        <v>134</v>
      </c>
      <c r="BC397" t="s">
        <v>134</v>
      </c>
      <c r="BD397" t="s">
        <v>134</v>
      </c>
      <c r="BE397" t="s">
        <v>134</v>
      </c>
      <c r="BF397" t="s">
        <v>134</v>
      </c>
      <c r="BG397" t="s">
        <v>134</v>
      </c>
      <c r="BH397" t="s">
        <v>136</v>
      </c>
      <c r="BN397" t="s">
        <v>21469</v>
      </c>
      <c r="BO397" t="s">
        <v>21470</v>
      </c>
      <c r="BP397">
        <v>26</v>
      </c>
      <c r="BQ397">
        <v>26</v>
      </c>
      <c r="BR397">
        <v>26</v>
      </c>
      <c r="BS397" s="1">
        <v>44150</v>
      </c>
      <c r="BT397" s="1">
        <v>44192</v>
      </c>
      <c r="BU397" s="1">
        <v>44150</v>
      </c>
      <c r="BV397" s="1">
        <v>44192</v>
      </c>
      <c r="BW397" t="s">
        <v>136</v>
      </c>
      <c r="BX397">
        <v>35</v>
      </c>
      <c r="BY397">
        <v>0</v>
      </c>
      <c r="BZ397">
        <v>7</v>
      </c>
      <c r="CA397">
        <v>7</v>
      </c>
      <c r="CB397">
        <v>7</v>
      </c>
      <c r="CC397">
        <v>7</v>
      </c>
      <c r="CD397">
        <v>7</v>
      </c>
      <c r="CE397">
        <v>0</v>
      </c>
      <c r="CF397" t="str">
        <f>"8:00 PM"</f>
        <v>8:00 PM</v>
      </c>
      <c r="CG397" t="str">
        <f>"4:00 PM"</f>
        <v>4:00 PM</v>
      </c>
      <c r="CH397" s="5">
        <v>11.71</v>
      </c>
      <c r="CI397" t="s">
        <v>146</v>
      </c>
      <c r="CJ397">
        <v>0.85</v>
      </c>
      <c r="CK397" t="s">
        <v>14911</v>
      </c>
      <c r="CL397" t="s">
        <v>136</v>
      </c>
      <c r="CM397" t="s">
        <v>147</v>
      </c>
      <c r="CN397" t="s">
        <v>148</v>
      </c>
      <c r="CO397" t="s">
        <v>21471</v>
      </c>
      <c r="CP397" t="s">
        <v>149</v>
      </c>
      <c r="CQ397">
        <v>3</v>
      </c>
      <c r="CR397">
        <v>0</v>
      </c>
      <c r="CS397" t="s">
        <v>136</v>
      </c>
      <c r="CT397" t="s">
        <v>136</v>
      </c>
      <c r="CU397" t="s">
        <v>136</v>
      </c>
      <c r="CV397" t="s">
        <v>136</v>
      </c>
      <c r="CW397" t="s">
        <v>134</v>
      </c>
      <c r="CX397">
        <v>50</v>
      </c>
      <c r="CY397" t="s">
        <v>134</v>
      </c>
      <c r="CZ397" t="s">
        <v>136</v>
      </c>
      <c r="DA397" t="s">
        <v>136</v>
      </c>
      <c r="DB397" t="s">
        <v>134</v>
      </c>
      <c r="DC397" t="s">
        <v>134</v>
      </c>
      <c r="DD397" t="s">
        <v>136</v>
      </c>
      <c r="DF397" t="s">
        <v>21472</v>
      </c>
      <c r="DG397" s="2" t="s">
        <v>21473</v>
      </c>
      <c r="DH397" t="s">
        <v>9894</v>
      </c>
      <c r="DI397" t="s">
        <v>161</v>
      </c>
      <c r="DJ397" s="4">
        <v>30474</v>
      </c>
      <c r="DK397" t="s">
        <v>4287</v>
      </c>
      <c r="DL397" t="s">
        <v>136</v>
      </c>
      <c r="DM397">
        <v>3</v>
      </c>
      <c r="DN397" t="s">
        <v>21474</v>
      </c>
      <c r="DO397" t="s">
        <v>14900</v>
      </c>
      <c r="DP397" t="s">
        <v>161</v>
      </c>
      <c r="DQ397" t="str">
        <f>"30436"</f>
        <v>30436</v>
      </c>
      <c r="DR397" t="s">
        <v>4287</v>
      </c>
      <c r="DS397" t="s">
        <v>188</v>
      </c>
      <c r="DT397">
        <v>26</v>
      </c>
      <c r="DU397">
        <v>26</v>
      </c>
      <c r="DV397" t="s">
        <v>134</v>
      </c>
      <c r="DW397" t="s">
        <v>134</v>
      </c>
      <c r="DX397" t="s">
        <v>134</v>
      </c>
      <c r="DY397" t="s">
        <v>136</v>
      </c>
      <c r="DZ397">
        <v>1</v>
      </c>
      <c r="EA397" t="s">
        <v>136</v>
      </c>
      <c r="EC397" s="5">
        <v>12.68</v>
      </c>
      <c r="ED397" s="5">
        <v>55</v>
      </c>
      <c r="EE397">
        <v>19123147280</v>
      </c>
      <c r="EF397" t="s">
        <v>21475</v>
      </c>
      <c r="EG397" t="s">
        <v>148</v>
      </c>
      <c r="EH397">
        <v>0</v>
      </c>
    </row>
    <row r="398" spans="1:138" ht="15" customHeight="1" x14ac:dyDescent="0.35">
      <c r="A398" t="s">
        <v>27108</v>
      </c>
      <c r="B398" t="s">
        <v>157</v>
      </c>
      <c r="C398" s="1">
        <v>44095.532460416667</v>
      </c>
      <c r="D398" s="1">
        <v>44124</v>
      </c>
      <c r="E398" t="s">
        <v>133</v>
      </c>
      <c r="F398" t="s">
        <v>136</v>
      </c>
      <c r="G398" t="s">
        <v>135</v>
      </c>
      <c r="H398" t="s">
        <v>136</v>
      </c>
      <c r="I398" t="s">
        <v>27109</v>
      </c>
      <c r="J398" t="s">
        <v>27110</v>
      </c>
      <c r="K398" t="s">
        <v>27111</v>
      </c>
      <c r="M398" t="s">
        <v>2925</v>
      </c>
      <c r="N398" t="s">
        <v>374</v>
      </c>
      <c r="O398" s="4">
        <v>77625</v>
      </c>
      <c r="P398" t="s">
        <v>140</v>
      </c>
      <c r="R398">
        <v>14092916675</v>
      </c>
      <c r="T398">
        <v>11194</v>
      </c>
      <c r="U398" t="s">
        <v>685</v>
      </c>
      <c r="V398" t="s">
        <v>27112</v>
      </c>
      <c r="X398" t="s">
        <v>164</v>
      </c>
      <c r="Y398" t="s">
        <v>27113</v>
      </c>
      <c r="AA398" t="s">
        <v>2925</v>
      </c>
      <c r="AB398" t="s">
        <v>374</v>
      </c>
      <c r="AC398" s="4">
        <v>77625</v>
      </c>
      <c r="AD398" t="s">
        <v>140</v>
      </c>
      <c r="AF398">
        <v>14092916675</v>
      </c>
      <c r="AH398" t="s">
        <v>27114</v>
      </c>
      <c r="AI398" t="s">
        <v>168</v>
      </c>
      <c r="AJ398" t="s">
        <v>1226</v>
      </c>
      <c r="AK398" t="s">
        <v>1227</v>
      </c>
      <c r="AM398" t="s">
        <v>1228</v>
      </c>
      <c r="AO398" t="s">
        <v>1229</v>
      </c>
      <c r="AP398" t="s">
        <v>744</v>
      </c>
      <c r="AQ398" s="4">
        <v>40475</v>
      </c>
      <c r="AR398" t="s">
        <v>140</v>
      </c>
      <c r="AT398">
        <v>16624254922</v>
      </c>
      <c r="AV398" t="s">
        <v>1230</v>
      </c>
      <c r="AW398" t="s">
        <v>1231</v>
      </c>
      <c r="AZ398" t="s">
        <v>175</v>
      </c>
      <c r="BA398" t="s">
        <v>176</v>
      </c>
      <c r="BB398" t="s">
        <v>136</v>
      </c>
      <c r="BC398" t="s">
        <v>136</v>
      </c>
      <c r="BD398" t="s">
        <v>148</v>
      </c>
      <c r="BE398" t="s">
        <v>136</v>
      </c>
      <c r="BF398" t="s">
        <v>136</v>
      </c>
      <c r="BG398" t="s">
        <v>134</v>
      </c>
      <c r="BH398" t="s">
        <v>136</v>
      </c>
      <c r="BN398" t="s">
        <v>27115</v>
      </c>
      <c r="BO398" t="s">
        <v>27116</v>
      </c>
      <c r="BP398">
        <v>4</v>
      </c>
      <c r="BQ398">
        <v>4</v>
      </c>
      <c r="BR398">
        <v>4</v>
      </c>
      <c r="BS398" s="1">
        <v>44151</v>
      </c>
      <c r="BT398" s="1">
        <v>44455</v>
      </c>
      <c r="BU398" s="1">
        <v>44151</v>
      </c>
      <c r="BV398" s="1">
        <v>44455</v>
      </c>
      <c r="BW398" t="s">
        <v>136</v>
      </c>
      <c r="BX398">
        <v>54</v>
      </c>
      <c r="BY398">
        <v>0</v>
      </c>
      <c r="BZ398">
        <v>9</v>
      </c>
      <c r="CA398">
        <v>9</v>
      </c>
      <c r="CB398">
        <v>9</v>
      </c>
      <c r="CC398">
        <v>9</v>
      </c>
      <c r="CD398">
        <v>9</v>
      </c>
      <c r="CE398">
        <v>9</v>
      </c>
      <c r="CF398" t="str">
        <f>"8:00 AM"</f>
        <v>8:00 AM</v>
      </c>
      <c r="CG398" t="str">
        <f>"3:00 PM"</f>
        <v>3:00 PM</v>
      </c>
      <c r="CH398" s="5">
        <v>12.67</v>
      </c>
      <c r="CI398" t="s">
        <v>146</v>
      </c>
      <c r="CL398" t="s">
        <v>134</v>
      </c>
      <c r="CM398" t="s">
        <v>147</v>
      </c>
      <c r="CN398" t="s">
        <v>148</v>
      </c>
      <c r="CO398" s="2" t="s">
        <v>15280</v>
      </c>
      <c r="CP398" t="s">
        <v>149</v>
      </c>
      <c r="CQ398">
        <v>3</v>
      </c>
      <c r="CR398">
        <v>0</v>
      </c>
      <c r="CS398" t="s">
        <v>136</v>
      </c>
      <c r="CT398" t="s">
        <v>136</v>
      </c>
      <c r="CU398" t="s">
        <v>136</v>
      </c>
      <c r="CV398" t="s">
        <v>136</v>
      </c>
      <c r="CW398" t="s">
        <v>134</v>
      </c>
      <c r="CX398">
        <v>50</v>
      </c>
      <c r="CY398" t="s">
        <v>134</v>
      </c>
      <c r="CZ398" t="s">
        <v>134</v>
      </c>
      <c r="DA398" t="s">
        <v>134</v>
      </c>
      <c r="DB398" t="s">
        <v>134</v>
      </c>
      <c r="DC398" t="s">
        <v>134</v>
      </c>
      <c r="DD398" t="s">
        <v>136</v>
      </c>
      <c r="DF398" t="s">
        <v>149</v>
      </c>
      <c r="DG398" s="2" t="s">
        <v>27117</v>
      </c>
      <c r="DH398" t="s">
        <v>2925</v>
      </c>
      <c r="DI398" t="s">
        <v>374</v>
      </c>
      <c r="DJ398" s="4">
        <v>77625</v>
      </c>
      <c r="DK398" t="s">
        <v>2927</v>
      </c>
      <c r="DL398" t="s">
        <v>136</v>
      </c>
      <c r="DM398">
        <v>1</v>
      </c>
      <c r="DN398" t="s">
        <v>27118</v>
      </c>
      <c r="DO398" t="s">
        <v>2925</v>
      </c>
      <c r="DP398" t="s">
        <v>374</v>
      </c>
      <c r="DQ398" t="str">
        <f>"77625"</f>
        <v>77625</v>
      </c>
      <c r="DR398" t="s">
        <v>2927</v>
      </c>
      <c r="DS398" t="s">
        <v>27119</v>
      </c>
      <c r="DT398">
        <v>1</v>
      </c>
      <c r="DU398">
        <v>4</v>
      </c>
      <c r="DV398" t="s">
        <v>134</v>
      </c>
      <c r="DW398" t="s">
        <v>134</v>
      </c>
      <c r="DX398" t="s">
        <v>134</v>
      </c>
      <c r="DY398" t="s">
        <v>136</v>
      </c>
      <c r="DZ398">
        <v>1</v>
      </c>
      <c r="EA398" t="s">
        <v>136</v>
      </c>
      <c r="EC398" s="5">
        <v>12.68</v>
      </c>
      <c r="ED398" s="5">
        <v>55</v>
      </c>
      <c r="EE398">
        <v>14092916675</v>
      </c>
      <c r="EF398" t="s">
        <v>27114</v>
      </c>
      <c r="EG398" t="s">
        <v>148</v>
      </c>
      <c r="EH398">
        <v>1</v>
      </c>
    </row>
    <row r="399" spans="1:138" ht="15" customHeight="1" x14ac:dyDescent="0.35">
      <c r="A399" t="s">
        <v>12601</v>
      </c>
      <c r="B399" t="s">
        <v>157</v>
      </c>
      <c r="C399" s="1">
        <v>44092.589084375002</v>
      </c>
      <c r="D399" s="1">
        <v>44124</v>
      </c>
      <c r="E399" t="s">
        <v>133</v>
      </c>
      <c r="F399" t="s">
        <v>134</v>
      </c>
      <c r="G399" t="s">
        <v>135</v>
      </c>
      <c r="H399" t="s">
        <v>136</v>
      </c>
      <c r="I399" t="s">
        <v>12602</v>
      </c>
      <c r="K399" t="s">
        <v>12603</v>
      </c>
      <c r="L399" t="s">
        <v>12604</v>
      </c>
      <c r="M399" t="s">
        <v>2459</v>
      </c>
      <c r="N399" t="s">
        <v>139</v>
      </c>
      <c r="O399" s="4">
        <v>33430</v>
      </c>
      <c r="P399" t="s">
        <v>140</v>
      </c>
      <c r="Q399" t="s">
        <v>155</v>
      </c>
      <c r="R399">
        <v>15619935802</v>
      </c>
      <c r="T399">
        <v>115115</v>
      </c>
      <c r="U399" t="s">
        <v>5392</v>
      </c>
      <c r="V399" t="s">
        <v>12498</v>
      </c>
      <c r="X399" t="s">
        <v>3547</v>
      </c>
      <c r="Y399" t="s">
        <v>12603</v>
      </c>
      <c r="Z399" t="s">
        <v>12604</v>
      </c>
      <c r="AA399" t="s">
        <v>2459</v>
      </c>
      <c r="AB399" t="s">
        <v>139</v>
      </c>
      <c r="AC399" s="4">
        <v>33430</v>
      </c>
      <c r="AD399" t="s">
        <v>140</v>
      </c>
      <c r="AF399">
        <v>15619935802</v>
      </c>
      <c r="AH399" t="s">
        <v>1134</v>
      </c>
      <c r="AI399" t="s">
        <v>168</v>
      </c>
      <c r="AJ399" t="s">
        <v>1135</v>
      </c>
      <c r="AK399" t="s">
        <v>1136</v>
      </c>
      <c r="AL399" t="s">
        <v>229</v>
      </c>
      <c r="AM399" t="s">
        <v>1137</v>
      </c>
      <c r="AN399" t="s">
        <v>1138</v>
      </c>
      <c r="AO399" t="s">
        <v>1139</v>
      </c>
      <c r="AP399" t="s">
        <v>537</v>
      </c>
      <c r="AQ399" s="4">
        <v>28327</v>
      </c>
      <c r="AR399" t="s">
        <v>140</v>
      </c>
      <c r="AT399">
        <v>19109476004</v>
      </c>
      <c r="AV399" t="s">
        <v>1140</v>
      </c>
      <c r="AW399" t="s">
        <v>1141</v>
      </c>
      <c r="AZ399" t="s">
        <v>175</v>
      </c>
      <c r="BA399" t="s">
        <v>176</v>
      </c>
      <c r="BB399" t="s">
        <v>134</v>
      </c>
      <c r="BC399" t="s">
        <v>134</v>
      </c>
      <c r="BD399" t="s">
        <v>134</v>
      </c>
      <c r="BE399" t="s">
        <v>134</v>
      </c>
      <c r="BF399" t="s">
        <v>136</v>
      </c>
      <c r="BG399" t="s">
        <v>134</v>
      </c>
      <c r="BH399" t="s">
        <v>136</v>
      </c>
      <c r="BN399" t="s">
        <v>12605</v>
      </c>
      <c r="BO399" t="s">
        <v>12606</v>
      </c>
      <c r="BP399">
        <v>150</v>
      </c>
      <c r="BQ399">
        <v>85</v>
      </c>
      <c r="BR399">
        <v>85</v>
      </c>
      <c r="BS399" s="1">
        <v>44160</v>
      </c>
      <c r="BT399" s="1">
        <v>44296</v>
      </c>
      <c r="BU399" s="1">
        <v>44160</v>
      </c>
      <c r="BV399" s="1">
        <v>44296</v>
      </c>
      <c r="BW399" t="s">
        <v>136</v>
      </c>
      <c r="BX399">
        <v>36</v>
      </c>
      <c r="BY399">
        <v>0</v>
      </c>
      <c r="BZ399">
        <v>6</v>
      </c>
      <c r="CA399">
        <v>6</v>
      </c>
      <c r="CB399">
        <v>6</v>
      </c>
      <c r="CC399">
        <v>6</v>
      </c>
      <c r="CD399">
        <v>6</v>
      </c>
      <c r="CE399">
        <v>6</v>
      </c>
      <c r="CF399" t="str">
        <f>"7:00 AM"</f>
        <v>7:00 AM</v>
      </c>
      <c r="CG399" t="str">
        <f>"2:00 PM"</f>
        <v>2:00 PM</v>
      </c>
      <c r="CH399" s="5">
        <v>11.71</v>
      </c>
      <c r="CI399" t="s">
        <v>146</v>
      </c>
      <c r="CL399" t="s">
        <v>134</v>
      </c>
      <c r="CM399" t="s">
        <v>147</v>
      </c>
      <c r="CN399" t="s">
        <v>148</v>
      </c>
      <c r="CO399" t="s">
        <v>12607</v>
      </c>
      <c r="CP399" t="s">
        <v>149</v>
      </c>
      <c r="CQ399">
        <v>0</v>
      </c>
      <c r="CR399">
        <v>0</v>
      </c>
      <c r="CS399" t="s">
        <v>136</v>
      </c>
      <c r="CT399" t="s">
        <v>136</v>
      </c>
      <c r="CU399" t="s">
        <v>136</v>
      </c>
      <c r="CV399" t="s">
        <v>134</v>
      </c>
      <c r="CW399" t="s">
        <v>134</v>
      </c>
      <c r="CX399">
        <v>70</v>
      </c>
      <c r="CY399" t="s">
        <v>134</v>
      </c>
      <c r="CZ399" t="s">
        <v>134</v>
      </c>
      <c r="DA399" t="s">
        <v>134</v>
      </c>
      <c r="DB399" t="s">
        <v>134</v>
      </c>
      <c r="DC399" t="s">
        <v>134</v>
      </c>
      <c r="DD399" t="s">
        <v>136</v>
      </c>
      <c r="DF399" t="s">
        <v>12608</v>
      </c>
      <c r="DG399" t="s">
        <v>12159</v>
      </c>
      <c r="DH399" t="s">
        <v>2459</v>
      </c>
      <c r="DI399" t="s">
        <v>139</v>
      </c>
      <c r="DJ399" s="4">
        <v>33430</v>
      </c>
      <c r="DK399" t="s">
        <v>1400</v>
      </c>
      <c r="DL399" t="s">
        <v>134</v>
      </c>
      <c r="DM399">
        <v>21</v>
      </c>
      <c r="DN399" t="s">
        <v>12609</v>
      </c>
      <c r="DO399" t="s">
        <v>2459</v>
      </c>
      <c r="DP399" t="s">
        <v>139</v>
      </c>
      <c r="DQ399" t="str">
        <f>"33430"</f>
        <v>33430</v>
      </c>
      <c r="DR399" t="s">
        <v>1400</v>
      </c>
      <c r="DS399" t="s">
        <v>1792</v>
      </c>
      <c r="DT399">
        <v>96</v>
      </c>
      <c r="DU399">
        <v>550</v>
      </c>
      <c r="DV399" t="s">
        <v>134</v>
      </c>
      <c r="DW399" t="s">
        <v>134</v>
      </c>
      <c r="DX399" t="s">
        <v>134</v>
      </c>
      <c r="DY399" t="s">
        <v>136</v>
      </c>
      <c r="DZ399">
        <v>1</v>
      </c>
      <c r="EA399" t="s">
        <v>136</v>
      </c>
      <c r="EC399" s="5">
        <v>12.68</v>
      </c>
      <c r="ED399" s="5">
        <v>55</v>
      </c>
      <c r="EE399">
        <v>15619935802</v>
      </c>
      <c r="EF399" t="s">
        <v>148</v>
      </c>
      <c r="EG399" t="s">
        <v>1145</v>
      </c>
      <c r="EH399">
        <v>16</v>
      </c>
    </row>
    <row r="400" spans="1:138" ht="15" customHeight="1" x14ac:dyDescent="0.35">
      <c r="A400" t="s">
        <v>13079</v>
      </c>
      <c r="B400" t="s">
        <v>157</v>
      </c>
      <c r="C400" s="1">
        <v>44095.610247337965</v>
      </c>
      <c r="D400" s="1">
        <v>44124</v>
      </c>
      <c r="E400" t="s">
        <v>133</v>
      </c>
      <c r="F400" t="s">
        <v>136</v>
      </c>
      <c r="G400" t="s">
        <v>135</v>
      </c>
      <c r="H400" t="s">
        <v>136</v>
      </c>
      <c r="I400" t="s">
        <v>13080</v>
      </c>
      <c r="K400" t="s">
        <v>13081</v>
      </c>
      <c r="M400" t="s">
        <v>13082</v>
      </c>
      <c r="N400" t="s">
        <v>1187</v>
      </c>
      <c r="O400" s="4">
        <v>67901</v>
      </c>
      <c r="P400" t="s">
        <v>140</v>
      </c>
      <c r="R400">
        <v>16206293301</v>
      </c>
      <c r="T400">
        <v>112111</v>
      </c>
      <c r="U400" t="s">
        <v>13083</v>
      </c>
      <c r="V400" t="s">
        <v>11133</v>
      </c>
      <c r="X400" t="s">
        <v>164</v>
      </c>
      <c r="Y400" t="s">
        <v>13081</v>
      </c>
      <c r="AA400" t="s">
        <v>13082</v>
      </c>
      <c r="AB400" t="s">
        <v>1187</v>
      </c>
      <c r="AC400" s="4">
        <v>67901</v>
      </c>
      <c r="AD400" t="s">
        <v>140</v>
      </c>
      <c r="AF400">
        <v>16206293301</v>
      </c>
      <c r="AH400" t="s">
        <v>155</v>
      </c>
      <c r="AI400" t="s">
        <v>168</v>
      </c>
      <c r="AJ400" t="s">
        <v>1210</v>
      </c>
      <c r="AK400" t="s">
        <v>1211</v>
      </c>
      <c r="AM400" t="s">
        <v>1212</v>
      </c>
      <c r="AO400" t="s">
        <v>1213</v>
      </c>
      <c r="AP400" t="s">
        <v>460</v>
      </c>
      <c r="AQ400" s="4">
        <v>74132</v>
      </c>
      <c r="AR400" t="s">
        <v>140</v>
      </c>
      <c r="AS400" t="s">
        <v>1214</v>
      </c>
      <c r="AT400">
        <v>19189065212</v>
      </c>
      <c r="AV400" t="s">
        <v>1215</v>
      </c>
      <c r="AW400" t="s">
        <v>1216</v>
      </c>
      <c r="AZ400" t="s">
        <v>334</v>
      </c>
      <c r="BA400" t="s">
        <v>335</v>
      </c>
      <c r="BB400" t="s">
        <v>136</v>
      </c>
      <c r="BC400" t="s">
        <v>136</v>
      </c>
      <c r="BD400" t="s">
        <v>148</v>
      </c>
      <c r="BE400" t="s">
        <v>136</v>
      </c>
      <c r="BF400" t="s">
        <v>136</v>
      </c>
      <c r="BG400" t="s">
        <v>134</v>
      </c>
      <c r="BH400" t="s">
        <v>136</v>
      </c>
      <c r="BN400" t="s">
        <v>13084</v>
      </c>
      <c r="BO400" t="s">
        <v>1501</v>
      </c>
      <c r="BP400">
        <v>6</v>
      </c>
      <c r="BQ400">
        <v>6</v>
      </c>
      <c r="BR400">
        <v>6</v>
      </c>
      <c r="BS400" s="1">
        <v>44166</v>
      </c>
      <c r="BT400" s="1">
        <v>44286</v>
      </c>
      <c r="BU400" s="1">
        <v>44166</v>
      </c>
      <c r="BV400" s="1">
        <v>44286</v>
      </c>
      <c r="BW400" t="s">
        <v>136</v>
      </c>
      <c r="BX400">
        <v>48</v>
      </c>
      <c r="BY400">
        <v>0</v>
      </c>
      <c r="BZ400">
        <v>8</v>
      </c>
      <c r="CA400">
        <v>8</v>
      </c>
      <c r="CB400">
        <v>8</v>
      </c>
      <c r="CC400">
        <v>8</v>
      </c>
      <c r="CD400">
        <v>8</v>
      </c>
      <c r="CE400">
        <v>8</v>
      </c>
      <c r="CF400" t="str">
        <f>"8:00 AM"</f>
        <v>8:00 AM</v>
      </c>
      <c r="CG400" t="str">
        <f>"5:00 PM"</f>
        <v>5:00 PM</v>
      </c>
      <c r="CH400" s="5">
        <v>14.99</v>
      </c>
      <c r="CI400" t="s">
        <v>146</v>
      </c>
      <c r="CL400" t="s">
        <v>136</v>
      </c>
      <c r="CM400" t="s">
        <v>354</v>
      </c>
      <c r="CN400" t="s">
        <v>5960</v>
      </c>
      <c r="CO400" t="s">
        <v>1218</v>
      </c>
      <c r="CP400" t="s">
        <v>149</v>
      </c>
      <c r="CQ400">
        <v>3</v>
      </c>
      <c r="CR400">
        <v>0</v>
      </c>
      <c r="CS400" t="s">
        <v>136</v>
      </c>
      <c r="CT400" t="s">
        <v>134</v>
      </c>
      <c r="CU400" t="s">
        <v>136</v>
      </c>
      <c r="CV400" t="s">
        <v>136</v>
      </c>
      <c r="CW400" t="s">
        <v>136</v>
      </c>
      <c r="CY400" t="s">
        <v>136</v>
      </c>
      <c r="CZ400" t="s">
        <v>136</v>
      </c>
      <c r="DA400" t="s">
        <v>136</v>
      </c>
      <c r="DB400" t="s">
        <v>136</v>
      </c>
      <c r="DC400" t="s">
        <v>136</v>
      </c>
      <c r="DD400" t="s">
        <v>136</v>
      </c>
      <c r="DF400" t="s">
        <v>13085</v>
      </c>
      <c r="DG400" t="s">
        <v>13081</v>
      </c>
      <c r="DH400" t="s">
        <v>13082</v>
      </c>
      <c r="DI400" t="s">
        <v>1187</v>
      </c>
      <c r="DJ400" s="4">
        <v>67901</v>
      </c>
      <c r="DK400" t="s">
        <v>2981</v>
      </c>
      <c r="DL400" t="s">
        <v>136</v>
      </c>
      <c r="DM400">
        <v>1</v>
      </c>
      <c r="DN400" t="s">
        <v>13086</v>
      </c>
      <c r="DO400" t="s">
        <v>5365</v>
      </c>
      <c r="DP400" t="s">
        <v>1187</v>
      </c>
      <c r="DQ400" t="str">
        <f>"67877"</f>
        <v>67877</v>
      </c>
      <c r="DR400" t="s">
        <v>1504</v>
      </c>
      <c r="DS400" t="s">
        <v>13087</v>
      </c>
      <c r="DT400">
        <v>1</v>
      </c>
      <c r="DU400">
        <v>2</v>
      </c>
      <c r="DV400" t="s">
        <v>134</v>
      </c>
      <c r="DW400" t="s">
        <v>134</v>
      </c>
      <c r="DX400" t="s">
        <v>134</v>
      </c>
      <c r="DY400" t="s">
        <v>134</v>
      </c>
      <c r="DZ400">
        <v>5</v>
      </c>
      <c r="EA400" t="s">
        <v>136</v>
      </c>
      <c r="EC400" s="5">
        <v>12.68</v>
      </c>
      <c r="ED400" s="5">
        <v>55</v>
      </c>
      <c r="EE400">
        <v>16206293301</v>
      </c>
      <c r="EF400" t="s">
        <v>148</v>
      </c>
      <c r="EG400" t="s">
        <v>1221</v>
      </c>
      <c r="EH400">
        <v>0</v>
      </c>
    </row>
    <row r="401" spans="1:138" ht="15" customHeight="1" x14ac:dyDescent="0.35">
      <c r="A401" t="s">
        <v>13502</v>
      </c>
      <c r="B401" t="s">
        <v>157</v>
      </c>
      <c r="C401" s="1">
        <v>44109.664682523151</v>
      </c>
      <c r="D401" s="1">
        <v>44124</v>
      </c>
      <c r="E401" t="s">
        <v>133</v>
      </c>
      <c r="F401" t="s">
        <v>136</v>
      </c>
      <c r="G401" t="s">
        <v>135</v>
      </c>
      <c r="H401" t="s">
        <v>136</v>
      </c>
      <c r="I401" t="s">
        <v>2611</v>
      </c>
      <c r="K401" t="s">
        <v>2612</v>
      </c>
      <c r="L401" t="s">
        <v>148</v>
      </c>
      <c r="M401" t="s">
        <v>2613</v>
      </c>
      <c r="N401" t="s">
        <v>960</v>
      </c>
      <c r="O401" s="4">
        <v>36089</v>
      </c>
      <c r="P401" t="s">
        <v>140</v>
      </c>
      <c r="R401">
        <v>13347380039</v>
      </c>
      <c r="T401">
        <v>4249</v>
      </c>
      <c r="U401" t="s">
        <v>13503</v>
      </c>
      <c r="V401" t="s">
        <v>9124</v>
      </c>
      <c r="W401" t="s">
        <v>1267</v>
      </c>
      <c r="X401" t="s">
        <v>2616</v>
      </c>
      <c r="Y401" t="s">
        <v>13504</v>
      </c>
      <c r="AA401" t="s">
        <v>12802</v>
      </c>
      <c r="AB401" t="s">
        <v>246</v>
      </c>
      <c r="AC401" s="4">
        <v>70346</v>
      </c>
      <c r="AD401" t="s">
        <v>140</v>
      </c>
      <c r="AE401" t="s">
        <v>841</v>
      </c>
      <c r="AF401">
        <v>13346514620</v>
      </c>
      <c r="AH401" t="s">
        <v>13505</v>
      </c>
      <c r="AI401" t="s">
        <v>168</v>
      </c>
      <c r="AJ401" t="s">
        <v>843</v>
      </c>
      <c r="AK401" t="s">
        <v>844</v>
      </c>
      <c r="AL401" t="s">
        <v>845</v>
      </c>
      <c r="AM401" t="s">
        <v>846</v>
      </c>
      <c r="AO401" t="s">
        <v>847</v>
      </c>
      <c r="AP401" t="s">
        <v>161</v>
      </c>
      <c r="AQ401" s="4">
        <v>31636</v>
      </c>
      <c r="AR401" t="s">
        <v>140</v>
      </c>
      <c r="AT401">
        <v>12295596879</v>
      </c>
      <c r="AV401" t="s">
        <v>2153</v>
      </c>
      <c r="AW401" t="s">
        <v>849</v>
      </c>
      <c r="AZ401" t="s">
        <v>144</v>
      </c>
      <c r="BA401" t="s">
        <v>145</v>
      </c>
      <c r="BB401" t="s">
        <v>136</v>
      </c>
      <c r="BC401" t="s">
        <v>136</v>
      </c>
      <c r="BD401" t="s">
        <v>148</v>
      </c>
      <c r="BE401" t="s">
        <v>136</v>
      </c>
      <c r="BF401" t="s">
        <v>136</v>
      </c>
      <c r="BG401" t="s">
        <v>134</v>
      </c>
      <c r="BH401" t="s">
        <v>136</v>
      </c>
      <c r="BN401" t="s">
        <v>13506</v>
      </c>
      <c r="BO401" t="s">
        <v>2620</v>
      </c>
      <c r="BP401">
        <v>26</v>
      </c>
      <c r="BQ401">
        <v>12</v>
      </c>
      <c r="BR401">
        <v>12</v>
      </c>
      <c r="BS401" s="1">
        <v>44166</v>
      </c>
      <c r="BT401" s="1">
        <v>44409</v>
      </c>
      <c r="BU401" s="1">
        <v>44166</v>
      </c>
      <c r="BV401" s="1">
        <v>44409</v>
      </c>
      <c r="BW401" t="s">
        <v>136</v>
      </c>
      <c r="BX401">
        <v>44</v>
      </c>
      <c r="BY401">
        <v>0</v>
      </c>
      <c r="BZ401">
        <v>8</v>
      </c>
      <c r="CA401">
        <v>8</v>
      </c>
      <c r="CB401">
        <v>8</v>
      </c>
      <c r="CC401">
        <v>8</v>
      </c>
      <c r="CD401">
        <v>8</v>
      </c>
      <c r="CE401">
        <v>4</v>
      </c>
      <c r="CF401" t="str">
        <f>"7:00 AM"</f>
        <v>7:00 AM</v>
      </c>
      <c r="CG401" t="str">
        <f>"4:00 PM"</f>
        <v>4:00 PM</v>
      </c>
      <c r="CH401" s="5">
        <v>11.83</v>
      </c>
      <c r="CI401" t="s">
        <v>146</v>
      </c>
      <c r="CL401" t="s">
        <v>136</v>
      </c>
      <c r="CM401" t="s">
        <v>147</v>
      </c>
      <c r="CN401" t="s">
        <v>148</v>
      </c>
      <c r="CO401" t="s">
        <v>4284</v>
      </c>
      <c r="CP401" t="s">
        <v>149</v>
      </c>
      <c r="CQ401">
        <v>3</v>
      </c>
      <c r="CR401">
        <v>0</v>
      </c>
      <c r="CS401" t="s">
        <v>136</v>
      </c>
      <c r="CT401" t="s">
        <v>136</v>
      </c>
      <c r="CU401" t="s">
        <v>136</v>
      </c>
      <c r="CV401" t="s">
        <v>134</v>
      </c>
      <c r="CW401" t="s">
        <v>134</v>
      </c>
      <c r="CX401">
        <v>50</v>
      </c>
      <c r="CY401" t="s">
        <v>134</v>
      </c>
      <c r="CZ401" t="s">
        <v>134</v>
      </c>
      <c r="DA401" t="s">
        <v>134</v>
      </c>
      <c r="DB401" t="s">
        <v>134</v>
      </c>
      <c r="DC401" t="s">
        <v>134</v>
      </c>
      <c r="DD401" t="s">
        <v>136</v>
      </c>
      <c r="DF401" t="s">
        <v>13507</v>
      </c>
      <c r="DG401" t="s">
        <v>13508</v>
      </c>
      <c r="DH401" t="s">
        <v>12802</v>
      </c>
      <c r="DI401" t="s">
        <v>246</v>
      </c>
      <c r="DJ401" s="4">
        <v>70346</v>
      </c>
      <c r="DK401" t="s">
        <v>12803</v>
      </c>
      <c r="DL401" t="s">
        <v>136</v>
      </c>
      <c r="DM401">
        <v>1</v>
      </c>
      <c r="DN401" t="s">
        <v>13508</v>
      </c>
      <c r="DO401" t="s">
        <v>12802</v>
      </c>
      <c r="DP401" t="s">
        <v>246</v>
      </c>
      <c r="DQ401" t="str">
        <f>"70346"</f>
        <v>70346</v>
      </c>
      <c r="DR401" t="s">
        <v>12803</v>
      </c>
      <c r="DS401" t="s">
        <v>861</v>
      </c>
      <c r="DT401">
        <v>2</v>
      </c>
      <c r="DU401">
        <v>12</v>
      </c>
      <c r="DV401" t="s">
        <v>136</v>
      </c>
      <c r="DW401" t="s">
        <v>134</v>
      </c>
      <c r="DX401" t="s">
        <v>134</v>
      </c>
      <c r="DY401" t="s">
        <v>136</v>
      </c>
      <c r="DZ401">
        <v>1</v>
      </c>
      <c r="EA401" t="s">
        <v>136</v>
      </c>
      <c r="EC401" s="5">
        <v>12.68</v>
      </c>
      <c r="ED401" s="5">
        <v>55</v>
      </c>
      <c r="EE401">
        <v>13346514620</v>
      </c>
      <c r="EF401" t="s">
        <v>13505</v>
      </c>
      <c r="EG401" t="s">
        <v>148</v>
      </c>
      <c r="EH401">
        <v>0</v>
      </c>
    </row>
    <row r="402" spans="1:138" ht="15" customHeight="1" x14ac:dyDescent="0.35">
      <c r="A402" t="s">
        <v>23682</v>
      </c>
      <c r="B402" t="s">
        <v>157</v>
      </c>
      <c r="C402" s="1">
        <v>44108.775775231479</v>
      </c>
      <c r="D402" s="1">
        <v>44124</v>
      </c>
      <c r="E402" t="s">
        <v>133</v>
      </c>
      <c r="F402" t="s">
        <v>134</v>
      </c>
      <c r="G402" t="s">
        <v>135</v>
      </c>
      <c r="H402" t="s">
        <v>136</v>
      </c>
      <c r="I402" t="s">
        <v>5215</v>
      </c>
      <c r="K402" t="s">
        <v>5216</v>
      </c>
      <c r="M402" t="s">
        <v>5217</v>
      </c>
      <c r="N402" t="s">
        <v>139</v>
      </c>
      <c r="O402" s="4">
        <v>33825</v>
      </c>
      <c r="P402" t="s">
        <v>140</v>
      </c>
      <c r="R402">
        <v>18633681671</v>
      </c>
      <c r="T402">
        <v>1151</v>
      </c>
      <c r="U402" t="s">
        <v>5218</v>
      </c>
      <c r="V402" t="s">
        <v>5219</v>
      </c>
      <c r="X402" t="s">
        <v>143</v>
      </c>
      <c r="Y402" t="s">
        <v>5216</v>
      </c>
      <c r="AA402" t="s">
        <v>5217</v>
      </c>
      <c r="AB402" t="s">
        <v>139</v>
      </c>
      <c r="AC402" s="4">
        <v>33825</v>
      </c>
      <c r="AD402" t="s">
        <v>140</v>
      </c>
      <c r="AF402">
        <v>18633681671</v>
      </c>
      <c r="AH402" t="s">
        <v>5220</v>
      </c>
      <c r="AI402" t="s">
        <v>168</v>
      </c>
      <c r="AJ402" t="s">
        <v>141</v>
      </c>
      <c r="AK402" t="s">
        <v>142</v>
      </c>
      <c r="AM402" t="s">
        <v>137</v>
      </c>
      <c r="AO402" t="s">
        <v>138</v>
      </c>
      <c r="AP402" t="s">
        <v>139</v>
      </c>
      <c r="AQ402" s="4">
        <v>33852</v>
      </c>
      <c r="AR402" t="s">
        <v>140</v>
      </c>
      <c r="AT402">
        <v>18638859402</v>
      </c>
      <c r="AV402" t="s">
        <v>5221</v>
      </c>
      <c r="AW402" t="s">
        <v>5222</v>
      </c>
      <c r="AZ402" t="s">
        <v>175</v>
      </c>
      <c r="BA402" t="s">
        <v>176</v>
      </c>
      <c r="BB402" t="s">
        <v>134</v>
      </c>
      <c r="BC402" t="s">
        <v>134</v>
      </c>
      <c r="BD402" t="s">
        <v>134</v>
      </c>
      <c r="BE402" t="s">
        <v>134</v>
      </c>
      <c r="BF402" t="s">
        <v>136</v>
      </c>
      <c r="BG402" t="s">
        <v>134</v>
      </c>
      <c r="BH402" t="s">
        <v>136</v>
      </c>
      <c r="BN402" t="s">
        <v>23683</v>
      </c>
      <c r="BO402" t="s">
        <v>23684</v>
      </c>
      <c r="BP402">
        <v>48</v>
      </c>
      <c r="BQ402">
        <v>48</v>
      </c>
      <c r="BR402">
        <v>48</v>
      </c>
      <c r="BS402" s="1">
        <v>44154</v>
      </c>
      <c r="BT402" s="1">
        <v>44285</v>
      </c>
      <c r="BU402" s="1">
        <v>44154</v>
      </c>
      <c r="BV402" s="1">
        <v>44285</v>
      </c>
      <c r="BW402" t="s">
        <v>136</v>
      </c>
      <c r="BX402">
        <v>36</v>
      </c>
      <c r="BY402">
        <v>0</v>
      </c>
      <c r="BZ402">
        <v>6</v>
      </c>
      <c r="CA402">
        <v>6</v>
      </c>
      <c r="CB402">
        <v>6</v>
      </c>
      <c r="CC402">
        <v>6</v>
      </c>
      <c r="CD402">
        <v>6</v>
      </c>
      <c r="CE402">
        <v>6</v>
      </c>
      <c r="CF402" t="str">
        <f>"7:00 AM"</f>
        <v>7:00 AM</v>
      </c>
      <c r="CG402" t="str">
        <f>"2:00 PM"</f>
        <v>2:00 PM</v>
      </c>
      <c r="CH402" s="5">
        <v>11.71</v>
      </c>
      <c r="CI402" t="s">
        <v>146</v>
      </c>
      <c r="CL402" t="s">
        <v>134</v>
      </c>
      <c r="CM402" t="s">
        <v>147</v>
      </c>
      <c r="CN402" t="s">
        <v>148</v>
      </c>
      <c r="CO402" s="2" t="s">
        <v>23685</v>
      </c>
      <c r="CP402" t="s">
        <v>149</v>
      </c>
      <c r="CQ402">
        <v>0</v>
      </c>
      <c r="CR402">
        <v>0</v>
      </c>
      <c r="CS402" t="s">
        <v>136</v>
      </c>
      <c r="CT402" t="s">
        <v>136</v>
      </c>
      <c r="CU402" t="s">
        <v>136</v>
      </c>
      <c r="CV402" t="s">
        <v>136</v>
      </c>
      <c r="CW402" t="s">
        <v>134</v>
      </c>
      <c r="CX402">
        <v>27</v>
      </c>
      <c r="CY402" t="s">
        <v>134</v>
      </c>
      <c r="CZ402" t="s">
        <v>134</v>
      </c>
      <c r="DA402" t="s">
        <v>134</v>
      </c>
      <c r="DB402" t="s">
        <v>134</v>
      </c>
      <c r="DC402" t="s">
        <v>134</v>
      </c>
      <c r="DD402" t="s">
        <v>136</v>
      </c>
      <c r="DF402" t="s">
        <v>5226</v>
      </c>
      <c r="DG402" t="s">
        <v>23686</v>
      </c>
      <c r="DH402" t="s">
        <v>23687</v>
      </c>
      <c r="DI402" t="s">
        <v>139</v>
      </c>
      <c r="DJ402" s="4">
        <v>33566</v>
      </c>
      <c r="DK402" t="s">
        <v>1067</v>
      </c>
      <c r="DL402" t="s">
        <v>134</v>
      </c>
      <c r="DM402">
        <v>4</v>
      </c>
      <c r="DN402" t="s">
        <v>23688</v>
      </c>
      <c r="DO402" t="s">
        <v>138</v>
      </c>
      <c r="DP402" t="s">
        <v>139</v>
      </c>
      <c r="DQ402" t="str">
        <f>"33852"</f>
        <v>33852</v>
      </c>
      <c r="DR402" t="s">
        <v>153</v>
      </c>
      <c r="DS402" t="s">
        <v>23689</v>
      </c>
      <c r="DT402">
        <v>1</v>
      </c>
      <c r="DU402">
        <v>48</v>
      </c>
      <c r="DV402" t="s">
        <v>134</v>
      </c>
      <c r="DW402" t="s">
        <v>134</v>
      </c>
      <c r="DX402" t="s">
        <v>134</v>
      </c>
      <c r="DY402" t="s">
        <v>136</v>
      </c>
      <c r="DZ402">
        <v>1</v>
      </c>
      <c r="EA402" t="s">
        <v>136</v>
      </c>
      <c r="EC402" s="5">
        <v>12.68</v>
      </c>
      <c r="ED402" s="5">
        <v>55</v>
      </c>
      <c r="EE402">
        <v>18633681671</v>
      </c>
      <c r="EF402" t="s">
        <v>5220</v>
      </c>
      <c r="EG402" t="s">
        <v>155</v>
      </c>
      <c r="EH402">
        <v>1</v>
      </c>
    </row>
    <row r="403" spans="1:138" ht="15" customHeight="1" x14ac:dyDescent="0.35">
      <c r="A403" t="s">
        <v>21854</v>
      </c>
      <c r="B403" t="s">
        <v>157</v>
      </c>
      <c r="C403" s="1">
        <v>44105.539556481483</v>
      </c>
      <c r="D403" s="1">
        <v>44124</v>
      </c>
      <c r="E403" t="s">
        <v>133</v>
      </c>
      <c r="F403" t="s">
        <v>136</v>
      </c>
      <c r="G403" t="s">
        <v>135</v>
      </c>
      <c r="H403" t="s">
        <v>136</v>
      </c>
      <c r="I403" t="s">
        <v>9493</v>
      </c>
      <c r="J403" t="s">
        <v>9494</v>
      </c>
      <c r="K403" t="s">
        <v>9495</v>
      </c>
      <c r="L403" t="s">
        <v>9496</v>
      </c>
      <c r="M403" t="s">
        <v>21855</v>
      </c>
      <c r="N403" t="s">
        <v>374</v>
      </c>
      <c r="O403" s="4">
        <v>79086</v>
      </c>
      <c r="P403" t="s">
        <v>140</v>
      </c>
      <c r="R403">
        <v>18069481324</v>
      </c>
      <c r="T403">
        <v>111191</v>
      </c>
      <c r="U403" t="s">
        <v>9498</v>
      </c>
      <c r="V403" t="s">
        <v>9499</v>
      </c>
      <c r="W403" t="s">
        <v>148</v>
      </c>
      <c r="X403" t="s">
        <v>4516</v>
      </c>
      <c r="Y403" t="s">
        <v>9495</v>
      </c>
      <c r="Z403" t="s">
        <v>9496</v>
      </c>
      <c r="AA403" t="s">
        <v>9497</v>
      </c>
      <c r="AB403" t="s">
        <v>374</v>
      </c>
      <c r="AC403" s="4">
        <v>79086</v>
      </c>
      <c r="AD403" t="s">
        <v>140</v>
      </c>
      <c r="AF403">
        <v>18069481324</v>
      </c>
      <c r="AH403" t="s">
        <v>9500</v>
      </c>
      <c r="AI403" t="s">
        <v>168</v>
      </c>
      <c r="AJ403" t="s">
        <v>1941</v>
      </c>
      <c r="AK403" t="s">
        <v>1942</v>
      </c>
      <c r="AL403" t="s">
        <v>1943</v>
      </c>
      <c r="AM403" t="s">
        <v>1944</v>
      </c>
      <c r="AN403" t="s">
        <v>1945</v>
      </c>
      <c r="AO403" t="s">
        <v>1946</v>
      </c>
      <c r="AP403" t="s">
        <v>374</v>
      </c>
      <c r="AQ403" s="4">
        <v>78266</v>
      </c>
      <c r="AR403" t="s">
        <v>140</v>
      </c>
      <c r="AT403">
        <v>18305844555</v>
      </c>
      <c r="AV403" t="s">
        <v>1947</v>
      </c>
      <c r="AW403" t="s">
        <v>1948</v>
      </c>
      <c r="AZ403" t="s">
        <v>262</v>
      </c>
      <c r="BA403" t="s">
        <v>263</v>
      </c>
      <c r="BB403" t="s">
        <v>136</v>
      </c>
      <c r="BC403" t="s">
        <v>136</v>
      </c>
      <c r="BD403" t="s">
        <v>148</v>
      </c>
      <c r="BE403" t="s">
        <v>136</v>
      </c>
      <c r="BF403" t="s">
        <v>136</v>
      </c>
      <c r="BG403" t="s">
        <v>134</v>
      </c>
      <c r="BH403" t="s">
        <v>136</v>
      </c>
      <c r="BN403" t="s">
        <v>21856</v>
      </c>
      <c r="BO403" t="s">
        <v>21857</v>
      </c>
      <c r="BP403">
        <v>11</v>
      </c>
      <c r="BQ403">
        <v>11</v>
      </c>
      <c r="BR403">
        <v>11</v>
      </c>
      <c r="BS403" s="1">
        <v>44156</v>
      </c>
      <c r="BT403" s="1">
        <v>44459</v>
      </c>
      <c r="BU403" s="1">
        <v>44156</v>
      </c>
      <c r="BV403" s="1">
        <v>44459</v>
      </c>
      <c r="BW403" t="s">
        <v>136</v>
      </c>
      <c r="BX403">
        <v>40</v>
      </c>
      <c r="BY403">
        <v>0</v>
      </c>
      <c r="BZ403">
        <v>8</v>
      </c>
      <c r="CA403">
        <v>8</v>
      </c>
      <c r="CB403">
        <v>8</v>
      </c>
      <c r="CC403">
        <v>8</v>
      </c>
      <c r="CD403">
        <v>8</v>
      </c>
      <c r="CE403">
        <v>0</v>
      </c>
      <c r="CF403" t="str">
        <f>"8:00 AM"</f>
        <v>8:00 AM</v>
      </c>
      <c r="CG403" t="str">
        <f>"5:00 PM"</f>
        <v>5:00 PM</v>
      </c>
      <c r="CH403" s="5">
        <v>12.67</v>
      </c>
      <c r="CI403" t="s">
        <v>146</v>
      </c>
      <c r="CJ403">
        <v>0</v>
      </c>
      <c r="CK403" t="s">
        <v>148</v>
      </c>
      <c r="CL403" t="s">
        <v>136</v>
      </c>
      <c r="CM403" t="s">
        <v>312</v>
      </c>
      <c r="CN403" t="s">
        <v>148</v>
      </c>
      <c r="CO403" s="2" t="s">
        <v>1949</v>
      </c>
      <c r="CP403" t="s">
        <v>149</v>
      </c>
      <c r="CQ403">
        <v>0</v>
      </c>
      <c r="CR403">
        <v>0</v>
      </c>
      <c r="CS403" t="s">
        <v>136</v>
      </c>
      <c r="CT403" t="s">
        <v>136</v>
      </c>
      <c r="CU403" t="s">
        <v>136</v>
      </c>
      <c r="CV403" t="s">
        <v>136</v>
      </c>
      <c r="CW403" t="s">
        <v>136</v>
      </c>
      <c r="CY403" t="s">
        <v>136</v>
      </c>
      <c r="CZ403" t="s">
        <v>136</v>
      </c>
      <c r="DA403" t="s">
        <v>136</v>
      </c>
      <c r="DB403" t="s">
        <v>136</v>
      </c>
      <c r="DC403" t="s">
        <v>136</v>
      </c>
      <c r="DD403" t="s">
        <v>136</v>
      </c>
      <c r="DF403" t="s">
        <v>4327</v>
      </c>
      <c r="DG403" t="s">
        <v>9495</v>
      </c>
      <c r="DH403" t="s">
        <v>9497</v>
      </c>
      <c r="DI403" t="s">
        <v>374</v>
      </c>
      <c r="DJ403" s="4">
        <v>79086</v>
      </c>
      <c r="DK403" t="s">
        <v>2728</v>
      </c>
      <c r="DL403" t="s">
        <v>136</v>
      </c>
      <c r="DM403">
        <v>1</v>
      </c>
      <c r="DN403" t="s">
        <v>21858</v>
      </c>
      <c r="DO403" t="s">
        <v>9497</v>
      </c>
      <c r="DP403" t="s">
        <v>374</v>
      </c>
      <c r="DQ403" t="str">
        <f>"79086"</f>
        <v>79086</v>
      </c>
      <c r="DR403" t="s">
        <v>2728</v>
      </c>
      <c r="DS403" t="s">
        <v>9501</v>
      </c>
      <c r="DT403">
        <v>1</v>
      </c>
      <c r="DU403">
        <v>4</v>
      </c>
      <c r="DV403" t="s">
        <v>134</v>
      </c>
      <c r="DW403" t="s">
        <v>134</v>
      </c>
      <c r="DX403" t="s">
        <v>134</v>
      </c>
      <c r="DY403" t="s">
        <v>134</v>
      </c>
      <c r="DZ403">
        <v>3</v>
      </c>
      <c r="EA403" t="s">
        <v>136</v>
      </c>
      <c r="EC403" s="5">
        <v>12.68</v>
      </c>
      <c r="ED403" s="5">
        <v>55</v>
      </c>
      <c r="EE403">
        <v>18069481324</v>
      </c>
      <c r="EF403" t="s">
        <v>9500</v>
      </c>
      <c r="EG403" t="s">
        <v>148</v>
      </c>
      <c r="EH403">
        <v>0</v>
      </c>
    </row>
    <row r="404" spans="1:138" ht="15" customHeight="1" x14ac:dyDescent="0.35">
      <c r="A404" t="s">
        <v>26060</v>
      </c>
      <c r="B404" t="s">
        <v>132</v>
      </c>
      <c r="C404" s="1">
        <v>44099.546317939814</v>
      </c>
      <c r="D404" s="1">
        <v>44124</v>
      </c>
      <c r="E404" t="s">
        <v>133</v>
      </c>
      <c r="F404" t="s">
        <v>136</v>
      </c>
      <c r="G404" t="s">
        <v>135</v>
      </c>
      <c r="H404" t="s">
        <v>134</v>
      </c>
      <c r="I404" t="s">
        <v>26061</v>
      </c>
      <c r="J404" t="s">
        <v>26062</v>
      </c>
      <c r="K404" t="s">
        <v>26063</v>
      </c>
      <c r="M404" t="s">
        <v>10092</v>
      </c>
      <c r="N404" t="s">
        <v>4125</v>
      </c>
      <c r="O404" s="4">
        <v>5055</v>
      </c>
      <c r="P404" t="s">
        <v>140</v>
      </c>
      <c r="R404">
        <v>12019377641</v>
      </c>
      <c r="T404">
        <v>115115</v>
      </c>
      <c r="U404" t="s">
        <v>26064</v>
      </c>
      <c r="V404" t="s">
        <v>2128</v>
      </c>
      <c r="X404" t="s">
        <v>164</v>
      </c>
      <c r="Y404" t="s">
        <v>26065</v>
      </c>
      <c r="AA404" t="s">
        <v>4062</v>
      </c>
      <c r="AB404" t="s">
        <v>4599</v>
      </c>
      <c r="AC404" s="4">
        <v>3766</v>
      </c>
      <c r="AD404" t="s">
        <v>140</v>
      </c>
      <c r="AF404">
        <v>12019377641</v>
      </c>
      <c r="AH404" t="s">
        <v>26066</v>
      </c>
      <c r="AZ404" t="s">
        <v>262</v>
      </c>
      <c r="BA404" t="s">
        <v>263</v>
      </c>
      <c r="BB404" t="s">
        <v>136</v>
      </c>
      <c r="BC404" t="s">
        <v>136</v>
      </c>
      <c r="BD404" t="s">
        <v>148</v>
      </c>
      <c r="BE404" t="s">
        <v>136</v>
      </c>
      <c r="BF404" t="s">
        <v>136</v>
      </c>
      <c r="BG404" t="s">
        <v>134</v>
      </c>
      <c r="BH404" t="s">
        <v>136</v>
      </c>
      <c r="BN404" t="s">
        <v>26067</v>
      </c>
      <c r="BO404" t="s">
        <v>20688</v>
      </c>
      <c r="BP404">
        <v>1</v>
      </c>
      <c r="BQ404">
        <v>1</v>
      </c>
      <c r="BS404" s="1">
        <v>44119</v>
      </c>
      <c r="BT404" s="1">
        <v>44408</v>
      </c>
      <c r="BU404" s="1">
        <v>44119</v>
      </c>
      <c r="BV404" s="1">
        <v>44408</v>
      </c>
      <c r="BW404" t="s">
        <v>136</v>
      </c>
      <c r="BX404">
        <v>39</v>
      </c>
      <c r="BY404">
        <v>0</v>
      </c>
      <c r="BZ404">
        <v>7</v>
      </c>
      <c r="CA404">
        <v>7</v>
      </c>
      <c r="CB404">
        <v>7</v>
      </c>
      <c r="CC404">
        <v>7</v>
      </c>
      <c r="CD404">
        <v>7</v>
      </c>
      <c r="CE404">
        <v>4</v>
      </c>
      <c r="CF404" t="str">
        <f>"8:00 AM"</f>
        <v>8:00 AM</v>
      </c>
      <c r="CG404" t="str">
        <f>"5:00 PM"</f>
        <v>5:00 PM</v>
      </c>
      <c r="CH404" s="5">
        <v>15</v>
      </c>
      <c r="CI404" t="s">
        <v>146</v>
      </c>
      <c r="CL404" t="s">
        <v>136</v>
      </c>
      <c r="CM404" t="s">
        <v>312</v>
      </c>
      <c r="CN404" t="s">
        <v>148</v>
      </c>
      <c r="CO404" t="s">
        <v>17156</v>
      </c>
      <c r="CP404" t="s">
        <v>545</v>
      </c>
      <c r="CQ404">
        <v>12</v>
      </c>
      <c r="CR404">
        <v>3</v>
      </c>
      <c r="CS404" t="s">
        <v>136</v>
      </c>
      <c r="CT404" t="s">
        <v>136</v>
      </c>
      <c r="CU404" t="s">
        <v>136</v>
      </c>
      <c r="CV404" t="s">
        <v>136</v>
      </c>
      <c r="CW404" t="s">
        <v>136</v>
      </c>
      <c r="CY404" t="s">
        <v>136</v>
      </c>
      <c r="CZ404" t="s">
        <v>136</v>
      </c>
      <c r="DA404" t="s">
        <v>136</v>
      </c>
      <c r="DB404" t="s">
        <v>136</v>
      </c>
      <c r="DC404" t="s">
        <v>136</v>
      </c>
      <c r="DD404" t="s">
        <v>136</v>
      </c>
      <c r="DE404">
        <v>5</v>
      </c>
      <c r="DF404" s="2" t="s">
        <v>26068</v>
      </c>
      <c r="DG404" t="s">
        <v>26063</v>
      </c>
      <c r="DH404" t="s">
        <v>10092</v>
      </c>
      <c r="DI404" t="s">
        <v>4125</v>
      </c>
      <c r="DJ404" s="4">
        <v>5055</v>
      </c>
      <c r="DK404" t="s">
        <v>26069</v>
      </c>
      <c r="DL404" t="s">
        <v>136</v>
      </c>
      <c r="DM404">
        <v>1</v>
      </c>
      <c r="DN404" t="s">
        <v>26070</v>
      </c>
      <c r="DO404" t="s">
        <v>4062</v>
      </c>
      <c r="DP404" t="s">
        <v>4599</v>
      </c>
      <c r="DQ404" t="str">
        <f>"03766"</f>
        <v>03766</v>
      </c>
      <c r="DR404" t="s">
        <v>26071</v>
      </c>
      <c r="DS404" t="s">
        <v>26072</v>
      </c>
      <c r="DT404">
        <v>2</v>
      </c>
      <c r="DU404">
        <v>4</v>
      </c>
      <c r="DV404" t="s">
        <v>134</v>
      </c>
      <c r="DW404" t="s">
        <v>134</v>
      </c>
      <c r="DX404" t="s">
        <v>134</v>
      </c>
      <c r="DY404" t="s">
        <v>136</v>
      </c>
      <c r="DZ404">
        <v>1</v>
      </c>
      <c r="EA404" t="s">
        <v>136</v>
      </c>
      <c r="EC404" s="5">
        <v>15</v>
      </c>
      <c r="ED404" s="5">
        <v>55</v>
      </c>
      <c r="EE404">
        <v>12019377641</v>
      </c>
      <c r="EF404" t="s">
        <v>26066</v>
      </c>
      <c r="EG404" t="s">
        <v>148</v>
      </c>
      <c r="EH404">
        <v>0</v>
      </c>
    </row>
    <row r="405" spans="1:138" ht="15" customHeight="1" x14ac:dyDescent="0.35">
      <c r="A405" t="s">
        <v>11208</v>
      </c>
      <c r="B405" t="s">
        <v>157</v>
      </c>
      <c r="C405" s="1">
        <v>44099.567052199076</v>
      </c>
      <c r="D405" s="1">
        <v>44124</v>
      </c>
      <c r="E405" t="s">
        <v>579</v>
      </c>
      <c r="F405" t="s">
        <v>136</v>
      </c>
      <c r="G405" t="s">
        <v>135</v>
      </c>
      <c r="H405" t="s">
        <v>136</v>
      </c>
      <c r="I405" t="s">
        <v>11209</v>
      </c>
      <c r="K405" t="s">
        <v>6491</v>
      </c>
      <c r="L405" t="s">
        <v>11210</v>
      </c>
      <c r="M405" t="s">
        <v>6489</v>
      </c>
      <c r="N405" t="s">
        <v>592</v>
      </c>
      <c r="O405" s="4">
        <v>82639</v>
      </c>
      <c r="P405" t="s">
        <v>140</v>
      </c>
      <c r="R405">
        <v>13072679571</v>
      </c>
      <c r="T405">
        <v>112111</v>
      </c>
      <c r="U405" t="s">
        <v>6490</v>
      </c>
      <c r="V405" t="s">
        <v>2235</v>
      </c>
      <c r="X405" t="s">
        <v>164</v>
      </c>
      <c r="Y405" t="s">
        <v>6491</v>
      </c>
      <c r="AA405" t="s">
        <v>6489</v>
      </c>
      <c r="AB405" t="s">
        <v>592</v>
      </c>
      <c r="AC405" s="4">
        <v>82639</v>
      </c>
      <c r="AD405" t="s">
        <v>140</v>
      </c>
      <c r="AF405">
        <v>13072679571</v>
      </c>
      <c r="AH405" t="s">
        <v>6492</v>
      </c>
      <c r="AI405" t="s">
        <v>168</v>
      </c>
      <c r="AJ405" t="s">
        <v>588</v>
      </c>
      <c r="AK405" t="s">
        <v>589</v>
      </c>
      <c r="AM405" t="s">
        <v>590</v>
      </c>
      <c r="AO405" t="s">
        <v>591</v>
      </c>
      <c r="AP405" t="s">
        <v>592</v>
      </c>
      <c r="AQ405" s="4">
        <v>82601</v>
      </c>
      <c r="AR405" t="s">
        <v>140</v>
      </c>
      <c r="AT405">
        <v>13074722105</v>
      </c>
      <c r="AV405" t="s">
        <v>593</v>
      </c>
      <c r="AW405" t="s">
        <v>594</v>
      </c>
      <c r="AZ405" t="s">
        <v>334</v>
      </c>
      <c r="BA405" t="s">
        <v>335</v>
      </c>
      <c r="BB405" t="s">
        <v>136</v>
      </c>
      <c r="BC405" t="s">
        <v>136</v>
      </c>
      <c r="BD405" t="s">
        <v>148</v>
      </c>
      <c r="BE405" t="s">
        <v>136</v>
      </c>
      <c r="BF405" t="s">
        <v>136</v>
      </c>
      <c r="BG405" t="s">
        <v>134</v>
      </c>
      <c r="BH405" t="s">
        <v>136</v>
      </c>
      <c r="BN405" t="s">
        <v>11211</v>
      </c>
      <c r="BO405" t="s">
        <v>2271</v>
      </c>
      <c r="BP405">
        <v>3</v>
      </c>
      <c r="BQ405">
        <v>3</v>
      </c>
      <c r="BR405">
        <v>3</v>
      </c>
      <c r="BS405" s="1">
        <v>44173</v>
      </c>
      <c r="BT405" s="1">
        <v>44233</v>
      </c>
      <c r="BU405" s="1">
        <v>44173</v>
      </c>
      <c r="BV405" s="1">
        <v>44233</v>
      </c>
      <c r="BW405" t="s">
        <v>134</v>
      </c>
      <c r="CH405" s="5">
        <v>1682.33</v>
      </c>
      <c r="CI405" t="s">
        <v>597</v>
      </c>
      <c r="CJ405">
        <v>0</v>
      </c>
      <c r="CK405" t="s">
        <v>2224</v>
      </c>
      <c r="CL405" t="s">
        <v>136</v>
      </c>
      <c r="CM405" t="s">
        <v>354</v>
      </c>
      <c r="CN405" t="s">
        <v>599</v>
      </c>
      <c r="CO405" t="s">
        <v>2225</v>
      </c>
      <c r="CP405" t="s">
        <v>149</v>
      </c>
      <c r="CQ405">
        <v>6</v>
      </c>
      <c r="CR405">
        <v>0</v>
      </c>
      <c r="CS405" t="s">
        <v>136</v>
      </c>
      <c r="CT405" t="s">
        <v>134</v>
      </c>
      <c r="CU405" t="s">
        <v>136</v>
      </c>
      <c r="CV405" t="s">
        <v>136</v>
      </c>
      <c r="CW405" t="s">
        <v>134</v>
      </c>
      <c r="CX405">
        <v>50</v>
      </c>
      <c r="CY405" t="s">
        <v>134</v>
      </c>
      <c r="CZ405" t="s">
        <v>136</v>
      </c>
      <c r="DA405" t="s">
        <v>134</v>
      </c>
      <c r="DB405" t="s">
        <v>136</v>
      </c>
      <c r="DC405" t="s">
        <v>136</v>
      </c>
      <c r="DD405" t="s">
        <v>136</v>
      </c>
      <c r="DF405" t="s">
        <v>11212</v>
      </c>
      <c r="DG405" t="s">
        <v>6495</v>
      </c>
      <c r="DH405" t="s">
        <v>6489</v>
      </c>
      <c r="DI405" t="s">
        <v>592</v>
      </c>
      <c r="DJ405" s="4">
        <v>82639</v>
      </c>
      <c r="DK405" t="s">
        <v>2901</v>
      </c>
      <c r="DL405" t="s">
        <v>136</v>
      </c>
      <c r="DM405">
        <v>1</v>
      </c>
      <c r="DN405" t="s">
        <v>6496</v>
      </c>
      <c r="DO405" t="s">
        <v>6489</v>
      </c>
      <c r="DP405" t="s">
        <v>592</v>
      </c>
      <c r="DQ405" t="str">
        <f>"82639"</f>
        <v>82639</v>
      </c>
      <c r="DR405" t="s">
        <v>2901</v>
      </c>
      <c r="DS405" t="s">
        <v>605</v>
      </c>
      <c r="DT405">
        <v>5</v>
      </c>
      <c r="DU405">
        <v>12</v>
      </c>
      <c r="DV405" t="s">
        <v>136</v>
      </c>
      <c r="DW405" t="s">
        <v>136</v>
      </c>
      <c r="DX405" t="s">
        <v>134</v>
      </c>
      <c r="DY405" t="s">
        <v>136</v>
      </c>
      <c r="DZ405">
        <v>1</v>
      </c>
      <c r="EA405" t="s">
        <v>136</v>
      </c>
      <c r="EC405" s="5">
        <v>12.68</v>
      </c>
      <c r="ED405" s="5">
        <v>55</v>
      </c>
      <c r="EE405">
        <v>13074722105</v>
      </c>
      <c r="EF405" t="s">
        <v>593</v>
      </c>
      <c r="EG405" t="s">
        <v>148</v>
      </c>
      <c r="EH405">
        <v>0</v>
      </c>
    </row>
    <row r="406" spans="1:138" ht="15" customHeight="1" x14ac:dyDescent="0.35">
      <c r="A406" t="s">
        <v>19808</v>
      </c>
      <c r="B406" t="s">
        <v>157</v>
      </c>
      <c r="C406" s="1">
        <v>44105.628561342593</v>
      </c>
      <c r="D406" s="1">
        <v>44124</v>
      </c>
      <c r="E406" t="s">
        <v>133</v>
      </c>
      <c r="F406" t="s">
        <v>136</v>
      </c>
      <c r="G406" t="s">
        <v>135</v>
      </c>
      <c r="H406" t="s">
        <v>136</v>
      </c>
      <c r="I406" t="s">
        <v>19809</v>
      </c>
      <c r="K406" t="s">
        <v>19810</v>
      </c>
      <c r="M406" t="s">
        <v>3293</v>
      </c>
      <c r="N406" t="s">
        <v>995</v>
      </c>
      <c r="O406" s="4">
        <v>72476</v>
      </c>
      <c r="P406" t="s">
        <v>140</v>
      </c>
      <c r="R406">
        <v>18703239039</v>
      </c>
      <c r="T406">
        <v>111191</v>
      </c>
      <c r="U406" t="s">
        <v>19811</v>
      </c>
      <c r="V406" t="s">
        <v>5352</v>
      </c>
      <c r="X406" t="s">
        <v>6009</v>
      </c>
      <c r="Y406" t="s">
        <v>19812</v>
      </c>
      <c r="AA406" t="s">
        <v>3293</v>
      </c>
      <c r="AB406" t="s">
        <v>995</v>
      </c>
      <c r="AC406" s="4">
        <v>72476</v>
      </c>
      <c r="AD406" t="s">
        <v>140</v>
      </c>
      <c r="AF406">
        <v>18703239039</v>
      </c>
      <c r="AH406" t="s">
        <v>148</v>
      </c>
      <c r="AI406" t="s">
        <v>168</v>
      </c>
      <c r="AJ406" t="s">
        <v>456</v>
      </c>
      <c r="AK406" t="s">
        <v>457</v>
      </c>
      <c r="AM406" t="s">
        <v>458</v>
      </c>
      <c r="AO406" t="s">
        <v>459</v>
      </c>
      <c r="AP406" t="s">
        <v>460</v>
      </c>
      <c r="AQ406" s="4">
        <v>73737</v>
      </c>
      <c r="AR406" t="s">
        <v>140</v>
      </c>
      <c r="AT406">
        <v>15802274747</v>
      </c>
      <c r="AV406" t="s">
        <v>461</v>
      </c>
      <c r="AW406" t="s">
        <v>462</v>
      </c>
      <c r="AZ406" t="s">
        <v>1552</v>
      </c>
      <c r="BA406" t="s">
        <v>1553</v>
      </c>
      <c r="BB406" t="s">
        <v>136</v>
      </c>
      <c r="BC406" t="s">
        <v>136</v>
      </c>
      <c r="BD406" t="s">
        <v>148</v>
      </c>
      <c r="BE406" t="s">
        <v>136</v>
      </c>
      <c r="BF406" t="s">
        <v>136</v>
      </c>
      <c r="BG406" t="s">
        <v>134</v>
      </c>
      <c r="BH406" t="s">
        <v>136</v>
      </c>
      <c r="BN406" t="s">
        <v>19813</v>
      </c>
      <c r="BO406" t="s">
        <v>1555</v>
      </c>
      <c r="BP406">
        <v>2</v>
      </c>
      <c r="BQ406">
        <v>2</v>
      </c>
      <c r="BR406">
        <v>2</v>
      </c>
      <c r="BS406" s="1">
        <v>44166</v>
      </c>
      <c r="BT406" s="1">
        <v>44270</v>
      </c>
      <c r="BU406" s="1">
        <v>44166</v>
      </c>
      <c r="BV406" s="1">
        <v>44270</v>
      </c>
      <c r="BW406" t="s">
        <v>136</v>
      </c>
      <c r="BX406">
        <v>48</v>
      </c>
      <c r="BY406">
        <v>0</v>
      </c>
      <c r="BZ406">
        <v>8</v>
      </c>
      <c r="CA406">
        <v>8</v>
      </c>
      <c r="CB406">
        <v>8</v>
      </c>
      <c r="CC406">
        <v>8</v>
      </c>
      <c r="CD406">
        <v>8</v>
      </c>
      <c r="CE406">
        <v>8</v>
      </c>
      <c r="CF406" t="str">
        <f>"8:00 AM"</f>
        <v>8:00 AM</v>
      </c>
      <c r="CG406" t="str">
        <f>"5:00 PM"</f>
        <v>5:00 PM</v>
      </c>
      <c r="CH406" s="5">
        <v>11.83</v>
      </c>
      <c r="CI406" t="s">
        <v>146</v>
      </c>
      <c r="CL406" t="s">
        <v>136</v>
      </c>
      <c r="CM406" t="s">
        <v>147</v>
      </c>
      <c r="CN406" t="s">
        <v>148</v>
      </c>
      <c r="CO406" t="s">
        <v>465</v>
      </c>
      <c r="CP406" t="s">
        <v>149</v>
      </c>
      <c r="CQ406">
        <v>6</v>
      </c>
      <c r="CR406">
        <v>0</v>
      </c>
      <c r="CS406" t="s">
        <v>136</v>
      </c>
      <c r="CT406" t="s">
        <v>134</v>
      </c>
      <c r="CU406" t="s">
        <v>136</v>
      </c>
      <c r="CV406" t="s">
        <v>134</v>
      </c>
      <c r="CW406" t="s">
        <v>134</v>
      </c>
      <c r="CX406">
        <v>50</v>
      </c>
      <c r="CY406" t="s">
        <v>134</v>
      </c>
      <c r="CZ406" t="s">
        <v>134</v>
      </c>
      <c r="DA406" t="s">
        <v>134</v>
      </c>
      <c r="DB406" t="s">
        <v>136</v>
      </c>
      <c r="DC406" t="s">
        <v>134</v>
      </c>
      <c r="DD406" t="s">
        <v>136</v>
      </c>
      <c r="DF406" t="s">
        <v>466</v>
      </c>
      <c r="DG406" t="s">
        <v>19814</v>
      </c>
      <c r="DH406" t="s">
        <v>3293</v>
      </c>
      <c r="DI406" t="s">
        <v>995</v>
      </c>
      <c r="DJ406" s="4">
        <v>72476</v>
      </c>
      <c r="DK406" t="s">
        <v>3294</v>
      </c>
      <c r="DL406" t="s">
        <v>136</v>
      </c>
      <c r="DM406">
        <v>1</v>
      </c>
      <c r="DN406" t="s">
        <v>19815</v>
      </c>
      <c r="DO406" t="s">
        <v>3293</v>
      </c>
      <c r="DP406" t="s">
        <v>995</v>
      </c>
      <c r="DQ406" t="str">
        <f>"72476"</f>
        <v>72476</v>
      </c>
      <c r="DR406" t="s">
        <v>3294</v>
      </c>
      <c r="DS406" t="s">
        <v>907</v>
      </c>
      <c r="DT406">
        <v>1</v>
      </c>
      <c r="DU406">
        <v>2</v>
      </c>
      <c r="DV406" t="s">
        <v>134</v>
      </c>
      <c r="DW406" t="s">
        <v>134</v>
      </c>
      <c r="DX406" t="s">
        <v>134</v>
      </c>
      <c r="DY406" t="s">
        <v>136</v>
      </c>
      <c r="DZ406">
        <v>1</v>
      </c>
      <c r="EA406" t="s">
        <v>136</v>
      </c>
      <c r="EC406" s="5">
        <v>12.68</v>
      </c>
      <c r="ED406" s="5">
        <v>55</v>
      </c>
      <c r="EE406">
        <v>18703239039</v>
      </c>
      <c r="EF406" t="s">
        <v>19816</v>
      </c>
      <c r="EG406" t="s">
        <v>148</v>
      </c>
      <c r="EH406">
        <v>0</v>
      </c>
    </row>
    <row r="407" spans="1:138" ht="15" customHeight="1" x14ac:dyDescent="0.35">
      <c r="A407" t="s">
        <v>24673</v>
      </c>
      <c r="B407" t="s">
        <v>273</v>
      </c>
      <c r="C407" s="1">
        <v>44106.568347222223</v>
      </c>
      <c r="D407" s="1">
        <v>44124</v>
      </c>
      <c r="E407" t="s">
        <v>133</v>
      </c>
      <c r="F407" t="s">
        <v>136</v>
      </c>
      <c r="G407" t="s">
        <v>135</v>
      </c>
      <c r="H407" t="s">
        <v>134</v>
      </c>
      <c r="I407" t="s">
        <v>24674</v>
      </c>
      <c r="K407" t="s">
        <v>24675</v>
      </c>
      <c r="M407" t="s">
        <v>22721</v>
      </c>
      <c r="N407" t="s">
        <v>893</v>
      </c>
      <c r="O407" s="4">
        <v>14590</v>
      </c>
      <c r="P407" t="s">
        <v>140</v>
      </c>
      <c r="R407">
        <v>13156790099</v>
      </c>
      <c r="T407">
        <v>111331</v>
      </c>
      <c r="U407" t="s">
        <v>24676</v>
      </c>
      <c r="V407" t="s">
        <v>2235</v>
      </c>
      <c r="X407" t="s">
        <v>5818</v>
      </c>
      <c r="Y407" t="s">
        <v>24677</v>
      </c>
      <c r="AA407" t="s">
        <v>22721</v>
      </c>
      <c r="AB407" t="s">
        <v>893</v>
      </c>
      <c r="AC407" s="4">
        <v>14590</v>
      </c>
      <c r="AD407" t="s">
        <v>140</v>
      </c>
      <c r="AF407">
        <v>13155949001</v>
      </c>
      <c r="AH407" t="s">
        <v>5819</v>
      </c>
      <c r="AZ407" t="s">
        <v>175</v>
      </c>
      <c r="BA407" t="s">
        <v>176</v>
      </c>
      <c r="BB407" t="s">
        <v>136</v>
      </c>
      <c r="BC407" t="s">
        <v>136</v>
      </c>
      <c r="BD407" t="s">
        <v>148</v>
      </c>
      <c r="BE407" t="s">
        <v>136</v>
      </c>
      <c r="BF407" t="s">
        <v>136</v>
      </c>
      <c r="BG407" t="s">
        <v>134</v>
      </c>
      <c r="BH407" t="s">
        <v>136</v>
      </c>
      <c r="BN407" t="s">
        <v>24678</v>
      </c>
      <c r="BO407" t="s">
        <v>24679</v>
      </c>
      <c r="BP407">
        <v>30</v>
      </c>
      <c r="BQ407">
        <v>30</v>
      </c>
      <c r="BS407" s="1">
        <v>44114</v>
      </c>
      <c r="BT407" s="1">
        <v>44157</v>
      </c>
      <c r="BU407" s="1">
        <v>44114</v>
      </c>
      <c r="BV407" s="1">
        <v>44157</v>
      </c>
      <c r="BW407" t="s">
        <v>136</v>
      </c>
      <c r="BX407">
        <v>36</v>
      </c>
      <c r="BY407">
        <v>0</v>
      </c>
      <c r="BZ407">
        <v>6</v>
      </c>
      <c r="CA407">
        <v>6</v>
      </c>
      <c r="CB407">
        <v>6</v>
      </c>
      <c r="CC407">
        <v>6</v>
      </c>
      <c r="CD407">
        <v>6</v>
      </c>
      <c r="CE407">
        <v>6</v>
      </c>
      <c r="CF407" t="str">
        <f>"9:00 AM"</f>
        <v>9:00 AM</v>
      </c>
      <c r="CG407" t="str">
        <f>"4:00 PM"</f>
        <v>4:00 PM</v>
      </c>
      <c r="CH407" s="5">
        <v>14.29</v>
      </c>
      <c r="CI407" t="s">
        <v>146</v>
      </c>
      <c r="CJ407">
        <v>1</v>
      </c>
      <c r="CK407" t="s">
        <v>24680</v>
      </c>
      <c r="CL407" t="s">
        <v>136</v>
      </c>
      <c r="CM407" t="s">
        <v>147</v>
      </c>
      <c r="CN407" t="s">
        <v>148</v>
      </c>
      <c r="CO407" t="s">
        <v>5820</v>
      </c>
      <c r="CP407" t="s">
        <v>149</v>
      </c>
      <c r="CQ407">
        <v>3</v>
      </c>
      <c r="CR407">
        <v>0</v>
      </c>
      <c r="CS407" t="s">
        <v>136</v>
      </c>
      <c r="CT407" t="s">
        <v>136</v>
      </c>
      <c r="CU407" t="s">
        <v>136</v>
      </c>
      <c r="CV407" t="s">
        <v>136</v>
      </c>
      <c r="CW407" t="s">
        <v>134</v>
      </c>
      <c r="CX407">
        <v>70</v>
      </c>
      <c r="CY407" t="s">
        <v>134</v>
      </c>
      <c r="CZ407" t="s">
        <v>134</v>
      </c>
      <c r="DA407" t="s">
        <v>134</v>
      </c>
      <c r="DB407" t="s">
        <v>134</v>
      </c>
      <c r="DC407" t="s">
        <v>134</v>
      </c>
      <c r="DD407" t="s">
        <v>136</v>
      </c>
      <c r="DF407" t="s">
        <v>24681</v>
      </c>
      <c r="DG407" t="s">
        <v>24675</v>
      </c>
      <c r="DH407" t="s">
        <v>22721</v>
      </c>
      <c r="DI407" t="s">
        <v>893</v>
      </c>
      <c r="DJ407" s="4">
        <v>14590</v>
      </c>
      <c r="DK407" t="s">
        <v>1039</v>
      </c>
      <c r="DL407" t="s">
        <v>136</v>
      </c>
      <c r="DM407">
        <v>1</v>
      </c>
      <c r="DN407" s="2" t="s">
        <v>24682</v>
      </c>
      <c r="DO407" t="s">
        <v>19317</v>
      </c>
      <c r="DP407" t="s">
        <v>893</v>
      </c>
      <c r="DQ407" t="str">
        <f>"14513"</f>
        <v>14513</v>
      </c>
      <c r="DR407" t="s">
        <v>1039</v>
      </c>
      <c r="DS407" t="s">
        <v>420</v>
      </c>
      <c r="DT407">
        <v>100</v>
      </c>
      <c r="DU407">
        <v>200</v>
      </c>
      <c r="DV407" t="s">
        <v>134</v>
      </c>
      <c r="DW407" t="s">
        <v>134</v>
      </c>
      <c r="DX407" t="s">
        <v>134</v>
      </c>
      <c r="DY407" t="s">
        <v>136</v>
      </c>
      <c r="DZ407">
        <v>1</v>
      </c>
      <c r="EA407" t="s">
        <v>134</v>
      </c>
      <c r="EB407" s="5">
        <v>5.0999999999999996</v>
      </c>
      <c r="EC407" s="5">
        <v>12.68</v>
      </c>
      <c r="ED407" s="5">
        <v>55</v>
      </c>
      <c r="EE407">
        <v>13155949001</v>
      </c>
      <c r="EF407" t="s">
        <v>5819</v>
      </c>
      <c r="EG407" t="s">
        <v>148</v>
      </c>
      <c r="EH407">
        <v>0</v>
      </c>
    </row>
    <row r="408" spans="1:138" ht="15" customHeight="1" x14ac:dyDescent="0.35">
      <c r="A408" t="s">
        <v>20456</v>
      </c>
      <c r="B408" t="s">
        <v>157</v>
      </c>
      <c r="C408" s="1">
        <v>44110.650320949077</v>
      </c>
      <c r="D408" s="1">
        <v>44124</v>
      </c>
      <c r="E408" t="s">
        <v>133</v>
      </c>
      <c r="F408" t="s">
        <v>136</v>
      </c>
      <c r="G408" t="s">
        <v>135</v>
      </c>
      <c r="H408" t="s">
        <v>136</v>
      </c>
      <c r="I408" t="s">
        <v>20457</v>
      </c>
      <c r="K408" t="s">
        <v>20458</v>
      </c>
      <c r="M408" t="s">
        <v>2073</v>
      </c>
      <c r="N408" t="s">
        <v>995</v>
      </c>
      <c r="O408" s="4">
        <v>72364</v>
      </c>
      <c r="P408" t="s">
        <v>140</v>
      </c>
      <c r="R408">
        <v>18706360469</v>
      </c>
      <c r="T408">
        <v>112112</v>
      </c>
      <c r="U408" t="s">
        <v>15947</v>
      </c>
      <c r="V408" t="s">
        <v>1551</v>
      </c>
      <c r="X408" t="s">
        <v>164</v>
      </c>
      <c r="Y408" t="s">
        <v>20459</v>
      </c>
      <c r="AA408" t="s">
        <v>2073</v>
      </c>
      <c r="AB408" t="s">
        <v>995</v>
      </c>
      <c r="AC408" s="4">
        <v>72364</v>
      </c>
      <c r="AD408" t="s">
        <v>140</v>
      </c>
      <c r="AF408">
        <v>18706360469</v>
      </c>
      <c r="AH408" t="s">
        <v>16834</v>
      </c>
      <c r="AI408" t="s">
        <v>168</v>
      </c>
      <c r="AJ408" t="s">
        <v>533</v>
      </c>
      <c r="AK408" t="s">
        <v>534</v>
      </c>
      <c r="AM408" t="s">
        <v>535</v>
      </c>
      <c r="AO408" t="s">
        <v>536</v>
      </c>
      <c r="AP408" t="s">
        <v>537</v>
      </c>
      <c r="AQ408" s="4">
        <v>28786</v>
      </c>
      <c r="AR408" t="s">
        <v>140</v>
      </c>
      <c r="AT408">
        <v>18282460659</v>
      </c>
      <c r="AV408" t="s">
        <v>538</v>
      </c>
      <c r="AW408" t="s">
        <v>539</v>
      </c>
      <c r="AZ408" t="s">
        <v>334</v>
      </c>
      <c r="BA408" t="s">
        <v>335</v>
      </c>
      <c r="BB408" t="s">
        <v>136</v>
      </c>
      <c r="BC408" t="s">
        <v>136</v>
      </c>
      <c r="BD408" t="s">
        <v>148</v>
      </c>
      <c r="BE408" t="s">
        <v>136</v>
      </c>
      <c r="BF408" t="s">
        <v>136</v>
      </c>
      <c r="BG408" t="s">
        <v>134</v>
      </c>
      <c r="BH408" t="s">
        <v>136</v>
      </c>
      <c r="BN408" t="s">
        <v>20460</v>
      </c>
      <c r="BO408" t="s">
        <v>3151</v>
      </c>
      <c r="BP408">
        <v>2</v>
      </c>
      <c r="BQ408">
        <v>2</v>
      </c>
      <c r="BR408">
        <v>2</v>
      </c>
      <c r="BS408" s="1">
        <v>44167</v>
      </c>
      <c r="BT408" s="1">
        <v>44280</v>
      </c>
      <c r="BU408" s="1">
        <v>44167</v>
      </c>
      <c r="BV408" s="1">
        <v>44280</v>
      </c>
      <c r="BW408" t="s">
        <v>136</v>
      </c>
      <c r="BX408">
        <v>48</v>
      </c>
      <c r="BY408">
        <v>0</v>
      </c>
      <c r="BZ408">
        <v>8</v>
      </c>
      <c r="CA408">
        <v>8</v>
      </c>
      <c r="CB408">
        <v>8</v>
      </c>
      <c r="CC408">
        <v>8</v>
      </c>
      <c r="CD408">
        <v>8</v>
      </c>
      <c r="CE408">
        <v>8</v>
      </c>
      <c r="CF408" t="str">
        <f>"8:00 AM"</f>
        <v>8:00 AM</v>
      </c>
      <c r="CG408" t="str">
        <f>"5:00 PM"</f>
        <v>5:00 PM</v>
      </c>
      <c r="CH408" s="5">
        <v>11.83</v>
      </c>
      <c r="CI408" t="s">
        <v>146</v>
      </c>
      <c r="CL408" t="s">
        <v>136</v>
      </c>
      <c r="CM408" t="s">
        <v>354</v>
      </c>
      <c r="CN408" t="s">
        <v>2411</v>
      </c>
      <c r="CO408" t="s">
        <v>966</v>
      </c>
      <c r="CP408" t="s">
        <v>149</v>
      </c>
      <c r="CQ408">
        <v>1</v>
      </c>
      <c r="CR408">
        <v>0</v>
      </c>
      <c r="CS408" t="s">
        <v>136</v>
      </c>
      <c r="CT408" t="s">
        <v>134</v>
      </c>
      <c r="CU408" t="s">
        <v>136</v>
      </c>
      <c r="CV408" t="s">
        <v>136</v>
      </c>
      <c r="CW408" t="s">
        <v>134</v>
      </c>
      <c r="CX408">
        <v>50</v>
      </c>
      <c r="CY408" t="s">
        <v>136</v>
      </c>
      <c r="CZ408" t="s">
        <v>136</v>
      </c>
      <c r="DA408" t="s">
        <v>136</v>
      </c>
      <c r="DB408" t="s">
        <v>136</v>
      </c>
      <c r="DC408" t="s">
        <v>136</v>
      </c>
      <c r="DD408" t="s">
        <v>136</v>
      </c>
      <c r="DF408" s="2" t="s">
        <v>20461</v>
      </c>
      <c r="DG408" t="s">
        <v>20462</v>
      </c>
      <c r="DH408" t="s">
        <v>16835</v>
      </c>
      <c r="DI408" t="s">
        <v>995</v>
      </c>
      <c r="DJ408" s="4">
        <v>72394</v>
      </c>
      <c r="DK408" t="s">
        <v>5331</v>
      </c>
      <c r="DL408" t="s">
        <v>134</v>
      </c>
      <c r="DM408">
        <v>2</v>
      </c>
      <c r="DN408" t="s">
        <v>20463</v>
      </c>
      <c r="DO408" t="s">
        <v>16835</v>
      </c>
      <c r="DP408" t="s">
        <v>995</v>
      </c>
      <c r="DQ408" t="str">
        <f>"72394"</f>
        <v>72394</v>
      </c>
      <c r="DR408" t="s">
        <v>5331</v>
      </c>
      <c r="DS408" t="s">
        <v>296</v>
      </c>
      <c r="DT408">
        <v>1</v>
      </c>
      <c r="DU408">
        <v>5</v>
      </c>
      <c r="DV408" t="s">
        <v>134</v>
      </c>
      <c r="DW408" t="s">
        <v>134</v>
      </c>
      <c r="DX408" t="s">
        <v>134</v>
      </c>
      <c r="DY408" t="s">
        <v>136</v>
      </c>
      <c r="DZ408">
        <v>1</v>
      </c>
      <c r="EA408" t="s">
        <v>136</v>
      </c>
      <c r="EC408" s="5">
        <v>12.68</v>
      </c>
      <c r="ED408" s="5">
        <v>55</v>
      </c>
      <c r="EE408">
        <v>18706360469</v>
      </c>
      <c r="EF408" t="s">
        <v>16834</v>
      </c>
      <c r="EG408" t="s">
        <v>148</v>
      </c>
      <c r="EH408">
        <v>0</v>
      </c>
    </row>
    <row r="409" spans="1:138" ht="15" customHeight="1" x14ac:dyDescent="0.35">
      <c r="A409" t="s">
        <v>22966</v>
      </c>
      <c r="B409" t="s">
        <v>157</v>
      </c>
      <c r="C409" s="1">
        <v>44109.684352314813</v>
      </c>
      <c r="D409" s="1">
        <v>44124</v>
      </c>
      <c r="E409" t="s">
        <v>1298</v>
      </c>
      <c r="F409" t="s">
        <v>136</v>
      </c>
      <c r="G409" t="s">
        <v>135</v>
      </c>
      <c r="H409" t="s">
        <v>136</v>
      </c>
      <c r="I409" t="s">
        <v>1299</v>
      </c>
      <c r="K409" t="s">
        <v>1300</v>
      </c>
      <c r="L409" t="s">
        <v>1301</v>
      </c>
      <c r="M409" t="s">
        <v>22967</v>
      </c>
      <c r="N409" t="s">
        <v>925</v>
      </c>
      <c r="O409" s="4">
        <v>83301</v>
      </c>
      <c r="P409" t="s">
        <v>140</v>
      </c>
      <c r="R409">
        <v>12085952226</v>
      </c>
      <c r="T409">
        <v>112410</v>
      </c>
      <c r="U409" t="s">
        <v>1303</v>
      </c>
      <c r="V409" t="s">
        <v>1304</v>
      </c>
      <c r="X409" t="s">
        <v>1305</v>
      </c>
      <c r="Y409" t="s">
        <v>1300</v>
      </c>
      <c r="Z409" t="s">
        <v>1301</v>
      </c>
      <c r="AA409" t="s">
        <v>6576</v>
      </c>
      <c r="AB409" t="s">
        <v>925</v>
      </c>
      <c r="AC409" s="4">
        <v>83301</v>
      </c>
      <c r="AD409" t="s">
        <v>140</v>
      </c>
      <c r="AF409">
        <v>12085952226</v>
      </c>
      <c r="AH409" t="s">
        <v>1306</v>
      </c>
      <c r="AZ409" t="s">
        <v>334</v>
      </c>
      <c r="BA409" t="s">
        <v>335</v>
      </c>
      <c r="BB409" t="s">
        <v>136</v>
      </c>
      <c r="BC409" t="s">
        <v>136</v>
      </c>
      <c r="BD409" t="s">
        <v>148</v>
      </c>
      <c r="BE409" t="s">
        <v>136</v>
      </c>
      <c r="BF409" t="s">
        <v>136</v>
      </c>
      <c r="BG409" t="s">
        <v>134</v>
      </c>
      <c r="BH409" t="s">
        <v>136</v>
      </c>
      <c r="BN409" t="s">
        <v>22968</v>
      </c>
      <c r="BO409" t="s">
        <v>1308</v>
      </c>
      <c r="BP409">
        <v>2</v>
      </c>
      <c r="BQ409">
        <v>2</v>
      </c>
      <c r="BR409">
        <v>2</v>
      </c>
      <c r="BS409" s="1">
        <v>44166</v>
      </c>
      <c r="BT409" s="1">
        <v>44227</v>
      </c>
      <c r="BU409" s="1">
        <v>44166</v>
      </c>
      <c r="BV409" s="1">
        <v>44227</v>
      </c>
      <c r="BW409" t="s">
        <v>134</v>
      </c>
      <c r="CH409" s="5">
        <v>1682.33</v>
      </c>
      <c r="CI409" t="s">
        <v>597</v>
      </c>
      <c r="CJ409">
        <v>0</v>
      </c>
      <c r="CK409" t="s">
        <v>2285</v>
      </c>
      <c r="CL409" t="s">
        <v>136</v>
      </c>
      <c r="CM409" t="s">
        <v>354</v>
      </c>
      <c r="CN409" t="s">
        <v>20115</v>
      </c>
      <c r="CO409" t="s">
        <v>6014</v>
      </c>
      <c r="CP409" t="s">
        <v>149</v>
      </c>
      <c r="CQ409">
        <v>3</v>
      </c>
      <c r="CR409">
        <v>0</v>
      </c>
      <c r="CS409" t="s">
        <v>136</v>
      </c>
      <c r="CT409" t="s">
        <v>136</v>
      </c>
      <c r="CU409" t="s">
        <v>136</v>
      </c>
      <c r="CV409" t="s">
        <v>134</v>
      </c>
      <c r="CW409" t="s">
        <v>134</v>
      </c>
      <c r="CX409">
        <v>50</v>
      </c>
      <c r="CY409" t="s">
        <v>134</v>
      </c>
      <c r="CZ409" t="s">
        <v>136</v>
      </c>
      <c r="DA409" t="s">
        <v>136</v>
      </c>
      <c r="DB409" t="s">
        <v>136</v>
      </c>
      <c r="DC409" t="s">
        <v>136</v>
      </c>
      <c r="DD409" t="s">
        <v>136</v>
      </c>
      <c r="DF409" t="s">
        <v>180</v>
      </c>
      <c r="DG409" t="s">
        <v>20116</v>
      </c>
      <c r="DH409" t="s">
        <v>5458</v>
      </c>
      <c r="DI409" t="s">
        <v>1358</v>
      </c>
      <c r="DJ409" s="4">
        <v>81403</v>
      </c>
      <c r="DK409" t="s">
        <v>5458</v>
      </c>
      <c r="DL409" t="s">
        <v>134</v>
      </c>
      <c r="DM409">
        <v>2</v>
      </c>
      <c r="DN409" t="s">
        <v>20116</v>
      </c>
      <c r="DO409" t="s">
        <v>5458</v>
      </c>
      <c r="DP409" t="s">
        <v>1358</v>
      </c>
      <c r="DQ409" t="str">
        <f>"81403"</f>
        <v>81403</v>
      </c>
      <c r="DR409" t="s">
        <v>5458</v>
      </c>
      <c r="DS409" t="s">
        <v>1315</v>
      </c>
      <c r="DT409">
        <v>11</v>
      </c>
      <c r="DU409">
        <v>11</v>
      </c>
      <c r="DV409" t="s">
        <v>134</v>
      </c>
      <c r="DW409" t="s">
        <v>134</v>
      </c>
      <c r="DX409" t="s">
        <v>134</v>
      </c>
      <c r="DY409" t="s">
        <v>136</v>
      </c>
      <c r="DZ409">
        <v>1</v>
      </c>
      <c r="EA409" t="s">
        <v>136</v>
      </c>
      <c r="EC409" s="5">
        <v>12.68</v>
      </c>
      <c r="ED409" s="5">
        <v>55</v>
      </c>
      <c r="EE409">
        <v>12085952226</v>
      </c>
      <c r="EF409" t="s">
        <v>1316</v>
      </c>
      <c r="EG409" t="s">
        <v>148</v>
      </c>
      <c r="EH409">
        <v>0</v>
      </c>
    </row>
    <row r="410" spans="1:138" ht="15" customHeight="1" x14ac:dyDescent="0.35">
      <c r="A410" t="s">
        <v>16928</v>
      </c>
      <c r="B410" t="s">
        <v>157</v>
      </c>
      <c r="C410" s="1">
        <v>44110.674997800925</v>
      </c>
      <c r="D410" s="1">
        <v>44124</v>
      </c>
      <c r="E410" t="s">
        <v>133</v>
      </c>
      <c r="F410" t="s">
        <v>136</v>
      </c>
      <c r="G410" t="s">
        <v>135</v>
      </c>
      <c r="H410" t="s">
        <v>136</v>
      </c>
      <c r="I410" t="s">
        <v>16929</v>
      </c>
      <c r="K410" t="s">
        <v>16930</v>
      </c>
      <c r="M410" t="s">
        <v>2309</v>
      </c>
      <c r="N410" t="s">
        <v>995</v>
      </c>
      <c r="O410" s="4">
        <v>72401</v>
      </c>
      <c r="P410" t="s">
        <v>140</v>
      </c>
      <c r="R410">
        <v>18709312825</v>
      </c>
      <c r="T410">
        <v>811310</v>
      </c>
      <c r="U410" t="s">
        <v>16931</v>
      </c>
      <c r="V410" t="s">
        <v>5423</v>
      </c>
      <c r="X410" t="s">
        <v>164</v>
      </c>
      <c r="Y410" t="s">
        <v>16930</v>
      </c>
      <c r="AA410" t="s">
        <v>2309</v>
      </c>
      <c r="AB410" t="s">
        <v>995</v>
      </c>
      <c r="AC410" s="4">
        <v>72401</v>
      </c>
      <c r="AD410" t="s">
        <v>140</v>
      </c>
      <c r="AF410">
        <v>18709312825</v>
      </c>
      <c r="AH410" t="s">
        <v>16932</v>
      </c>
      <c r="AI410" t="s">
        <v>168</v>
      </c>
      <c r="AJ410" t="s">
        <v>533</v>
      </c>
      <c r="AK410" t="s">
        <v>534</v>
      </c>
      <c r="AM410" t="s">
        <v>535</v>
      </c>
      <c r="AO410" t="s">
        <v>536</v>
      </c>
      <c r="AP410" t="s">
        <v>537</v>
      </c>
      <c r="AQ410" s="4">
        <v>28786</v>
      </c>
      <c r="AR410" t="s">
        <v>140</v>
      </c>
      <c r="AT410">
        <v>18282460659</v>
      </c>
      <c r="AV410" t="s">
        <v>538</v>
      </c>
      <c r="AW410" t="s">
        <v>539</v>
      </c>
      <c r="AZ410" t="s">
        <v>540</v>
      </c>
      <c r="BA410" t="s">
        <v>541</v>
      </c>
      <c r="BB410" t="s">
        <v>136</v>
      </c>
      <c r="BC410" t="s">
        <v>136</v>
      </c>
      <c r="BD410" t="s">
        <v>148</v>
      </c>
      <c r="BE410" t="s">
        <v>136</v>
      </c>
      <c r="BF410" t="s">
        <v>136</v>
      </c>
      <c r="BG410" t="s">
        <v>134</v>
      </c>
      <c r="BH410" t="s">
        <v>136</v>
      </c>
      <c r="BN410" t="s">
        <v>16933</v>
      </c>
      <c r="BO410" t="s">
        <v>543</v>
      </c>
      <c r="BP410">
        <v>2</v>
      </c>
      <c r="BQ410">
        <v>2</v>
      </c>
      <c r="BR410">
        <v>2</v>
      </c>
      <c r="BS410" s="1">
        <v>44166</v>
      </c>
      <c r="BT410" s="1">
        <v>44256</v>
      </c>
      <c r="BU410" s="1">
        <v>44166</v>
      </c>
      <c r="BV410" s="1">
        <v>44256</v>
      </c>
      <c r="BW410" t="s">
        <v>136</v>
      </c>
      <c r="BX410">
        <v>48</v>
      </c>
      <c r="BY410">
        <v>0</v>
      </c>
      <c r="BZ410">
        <v>8</v>
      </c>
      <c r="CA410">
        <v>8</v>
      </c>
      <c r="CB410">
        <v>8</v>
      </c>
      <c r="CC410">
        <v>8</v>
      </c>
      <c r="CD410">
        <v>8</v>
      </c>
      <c r="CE410">
        <v>8</v>
      </c>
      <c r="CF410" t="str">
        <f>"8:00 AM"</f>
        <v>8:00 AM</v>
      </c>
      <c r="CG410" t="str">
        <f>"5:00 PM"</f>
        <v>5:00 PM</v>
      </c>
      <c r="CH410" s="5">
        <v>11.83</v>
      </c>
      <c r="CI410" t="s">
        <v>146</v>
      </c>
      <c r="CL410" t="s">
        <v>136</v>
      </c>
      <c r="CM410" t="s">
        <v>147</v>
      </c>
      <c r="CN410" t="s">
        <v>148</v>
      </c>
      <c r="CO410" t="s">
        <v>10263</v>
      </c>
      <c r="CP410" t="s">
        <v>545</v>
      </c>
      <c r="CQ410">
        <v>12</v>
      </c>
      <c r="CR410">
        <v>12</v>
      </c>
      <c r="CS410" t="s">
        <v>136</v>
      </c>
      <c r="CT410" t="s">
        <v>136</v>
      </c>
      <c r="CU410" t="s">
        <v>136</v>
      </c>
      <c r="CV410" t="s">
        <v>136</v>
      </c>
      <c r="CW410" t="s">
        <v>134</v>
      </c>
      <c r="CX410">
        <v>60</v>
      </c>
      <c r="CY410" t="s">
        <v>136</v>
      </c>
      <c r="CZ410" t="s">
        <v>134</v>
      </c>
      <c r="DA410" t="s">
        <v>136</v>
      </c>
      <c r="DB410" t="s">
        <v>136</v>
      </c>
      <c r="DC410" t="s">
        <v>136</v>
      </c>
      <c r="DD410" t="s">
        <v>136</v>
      </c>
      <c r="DF410" t="s">
        <v>16934</v>
      </c>
      <c r="DG410" t="s">
        <v>16935</v>
      </c>
      <c r="DH410" t="s">
        <v>2309</v>
      </c>
      <c r="DI410" t="s">
        <v>995</v>
      </c>
      <c r="DJ410" s="4">
        <v>72404</v>
      </c>
      <c r="DK410" t="s">
        <v>2314</v>
      </c>
      <c r="DL410" t="s">
        <v>136</v>
      </c>
      <c r="DM410">
        <v>1</v>
      </c>
      <c r="DN410" t="s">
        <v>16936</v>
      </c>
      <c r="DO410" t="s">
        <v>2309</v>
      </c>
      <c r="DP410" t="s">
        <v>995</v>
      </c>
      <c r="DQ410" t="str">
        <f>"72404"</f>
        <v>72404</v>
      </c>
      <c r="DR410" t="s">
        <v>2314</v>
      </c>
      <c r="DS410" t="s">
        <v>296</v>
      </c>
      <c r="DT410">
        <v>1</v>
      </c>
      <c r="DU410">
        <v>4</v>
      </c>
      <c r="DV410" t="s">
        <v>134</v>
      </c>
      <c r="DW410" t="s">
        <v>134</v>
      </c>
      <c r="DX410" t="s">
        <v>134</v>
      </c>
      <c r="DY410" t="s">
        <v>136</v>
      </c>
      <c r="DZ410">
        <v>1</v>
      </c>
      <c r="EA410" t="s">
        <v>136</v>
      </c>
      <c r="EC410" s="5">
        <v>12.68</v>
      </c>
      <c r="ED410" s="5">
        <v>55</v>
      </c>
      <c r="EE410">
        <v>18709312825</v>
      </c>
      <c r="EF410" t="s">
        <v>16937</v>
      </c>
      <c r="EG410" t="s">
        <v>148</v>
      </c>
      <c r="EH410">
        <v>0</v>
      </c>
    </row>
    <row r="411" spans="1:138" ht="15" customHeight="1" x14ac:dyDescent="0.35">
      <c r="A411" t="s">
        <v>18453</v>
      </c>
      <c r="B411" t="s">
        <v>132</v>
      </c>
      <c r="C411" s="1">
        <v>44110.683474652775</v>
      </c>
      <c r="D411" s="1">
        <v>44124</v>
      </c>
      <c r="E411" t="s">
        <v>133</v>
      </c>
      <c r="F411" t="s">
        <v>136</v>
      </c>
      <c r="G411" t="s">
        <v>135</v>
      </c>
      <c r="H411" t="s">
        <v>136</v>
      </c>
      <c r="I411" t="s">
        <v>18454</v>
      </c>
      <c r="K411" t="s">
        <v>18455</v>
      </c>
      <c r="M411" t="s">
        <v>18456</v>
      </c>
      <c r="N411" t="s">
        <v>1104</v>
      </c>
      <c r="O411" s="4">
        <v>69334</v>
      </c>
      <c r="P411" t="s">
        <v>140</v>
      </c>
      <c r="R411">
        <v>13086310711</v>
      </c>
      <c r="T411">
        <v>112112</v>
      </c>
      <c r="U411" t="s">
        <v>18457</v>
      </c>
      <c r="V411" t="s">
        <v>7455</v>
      </c>
      <c r="X411" t="s">
        <v>164</v>
      </c>
      <c r="Y411" t="s">
        <v>18455</v>
      </c>
      <c r="AA411" t="s">
        <v>18456</v>
      </c>
      <c r="AB411" t="s">
        <v>1104</v>
      </c>
      <c r="AC411" s="4">
        <v>69334</v>
      </c>
      <c r="AD411" t="s">
        <v>140</v>
      </c>
      <c r="AF411">
        <v>13086310711</v>
      </c>
      <c r="AH411" t="s">
        <v>18458</v>
      </c>
      <c r="AI411" t="s">
        <v>168</v>
      </c>
      <c r="AJ411" t="s">
        <v>533</v>
      </c>
      <c r="AK411" t="s">
        <v>534</v>
      </c>
      <c r="AM411" t="s">
        <v>535</v>
      </c>
      <c r="AO411" t="s">
        <v>536</v>
      </c>
      <c r="AP411" t="s">
        <v>537</v>
      </c>
      <c r="AQ411" s="4">
        <v>28786</v>
      </c>
      <c r="AR411" t="s">
        <v>140</v>
      </c>
      <c r="AT411">
        <v>18282460659</v>
      </c>
      <c r="AV411" t="s">
        <v>538</v>
      </c>
      <c r="AW411" t="s">
        <v>539</v>
      </c>
      <c r="AZ411" t="s">
        <v>334</v>
      </c>
      <c r="BA411" t="s">
        <v>335</v>
      </c>
      <c r="BB411" t="s">
        <v>136</v>
      </c>
      <c r="BC411" t="s">
        <v>136</v>
      </c>
      <c r="BD411" t="s">
        <v>148</v>
      </c>
      <c r="BE411" t="s">
        <v>136</v>
      </c>
      <c r="BF411" t="s">
        <v>136</v>
      </c>
      <c r="BG411" t="s">
        <v>134</v>
      </c>
      <c r="BH411" t="s">
        <v>136</v>
      </c>
      <c r="BN411" t="s">
        <v>18459</v>
      </c>
      <c r="BO411" t="s">
        <v>3151</v>
      </c>
      <c r="BP411">
        <v>2</v>
      </c>
      <c r="BQ411">
        <v>2</v>
      </c>
      <c r="BS411" s="1">
        <v>44166</v>
      </c>
      <c r="BT411" s="1">
        <v>44270</v>
      </c>
      <c r="BU411" s="1">
        <v>44166</v>
      </c>
      <c r="BV411" s="1">
        <v>44270</v>
      </c>
      <c r="BW411" t="s">
        <v>136</v>
      </c>
      <c r="BX411">
        <v>48</v>
      </c>
      <c r="BY411">
        <v>0</v>
      </c>
      <c r="BZ411">
        <v>8</v>
      </c>
      <c r="CA411">
        <v>8</v>
      </c>
      <c r="CB411">
        <v>8</v>
      </c>
      <c r="CC411">
        <v>8</v>
      </c>
      <c r="CD411">
        <v>8</v>
      </c>
      <c r="CE411">
        <v>8</v>
      </c>
      <c r="CF411" t="str">
        <f>"8:00 AM"</f>
        <v>8:00 AM</v>
      </c>
      <c r="CG411" t="str">
        <f>"5:00 PM"</f>
        <v>5:00 PM</v>
      </c>
      <c r="CH411" s="5">
        <v>14.99</v>
      </c>
      <c r="CI411" t="s">
        <v>146</v>
      </c>
      <c r="CL411" t="s">
        <v>136</v>
      </c>
      <c r="CM411" t="s">
        <v>354</v>
      </c>
      <c r="CN411" t="s">
        <v>8313</v>
      </c>
      <c r="CO411" t="s">
        <v>18460</v>
      </c>
      <c r="CP411" t="s">
        <v>149</v>
      </c>
      <c r="CQ411">
        <v>1</v>
      </c>
      <c r="CR411">
        <v>0</v>
      </c>
      <c r="CS411" t="s">
        <v>136</v>
      </c>
      <c r="CT411" t="s">
        <v>134</v>
      </c>
      <c r="CU411" t="s">
        <v>136</v>
      </c>
      <c r="CV411" t="s">
        <v>136</v>
      </c>
      <c r="CW411" t="s">
        <v>134</v>
      </c>
      <c r="CX411">
        <v>75</v>
      </c>
      <c r="CY411" t="s">
        <v>134</v>
      </c>
      <c r="CZ411" t="s">
        <v>136</v>
      </c>
      <c r="DA411" t="s">
        <v>136</v>
      </c>
      <c r="DB411" t="s">
        <v>136</v>
      </c>
      <c r="DC411" t="s">
        <v>136</v>
      </c>
      <c r="DD411" t="s">
        <v>136</v>
      </c>
      <c r="DF411" t="s">
        <v>18461</v>
      </c>
      <c r="DG411" t="s">
        <v>18455</v>
      </c>
      <c r="DH411" t="s">
        <v>18456</v>
      </c>
      <c r="DI411" t="s">
        <v>1104</v>
      </c>
      <c r="DJ411" s="4">
        <v>69334</v>
      </c>
      <c r="DK411" t="s">
        <v>3718</v>
      </c>
      <c r="DL411" t="s">
        <v>136</v>
      </c>
      <c r="DM411">
        <v>1</v>
      </c>
      <c r="DN411" t="s">
        <v>18462</v>
      </c>
      <c r="DO411" t="s">
        <v>18463</v>
      </c>
      <c r="DP411" t="s">
        <v>1104</v>
      </c>
      <c r="DQ411" t="str">
        <f>"69334"</f>
        <v>69334</v>
      </c>
      <c r="DR411" t="s">
        <v>3718</v>
      </c>
      <c r="DS411" t="s">
        <v>296</v>
      </c>
      <c r="DT411">
        <v>1</v>
      </c>
      <c r="DU411">
        <v>4</v>
      </c>
      <c r="DV411" t="s">
        <v>134</v>
      </c>
      <c r="DW411" t="s">
        <v>134</v>
      </c>
      <c r="DX411" t="s">
        <v>134</v>
      </c>
      <c r="DY411" t="s">
        <v>136</v>
      </c>
      <c r="DZ411">
        <v>1</v>
      </c>
      <c r="EA411" t="s">
        <v>136</v>
      </c>
      <c r="EC411" s="5">
        <v>12.68</v>
      </c>
      <c r="ED411" s="5">
        <v>55</v>
      </c>
      <c r="EE411">
        <v>13086310711</v>
      </c>
      <c r="EF411" t="s">
        <v>18458</v>
      </c>
      <c r="EG411" t="s">
        <v>148</v>
      </c>
      <c r="EH411">
        <v>0</v>
      </c>
    </row>
    <row r="412" spans="1:138" ht="15" customHeight="1" x14ac:dyDescent="0.35">
      <c r="A412" t="s">
        <v>10732</v>
      </c>
      <c r="B412" t="s">
        <v>157</v>
      </c>
      <c r="C412" s="1">
        <v>44118.742047337961</v>
      </c>
      <c r="D412" s="1">
        <v>44124</v>
      </c>
      <c r="E412" t="s">
        <v>1298</v>
      </c>
      <c r="F412" t="s">
        <v>136</v>
      </c>
      <c r="G412" t="s">
        <v>135</v>
      </c>
      <c r="H412" t="s">
        <v>136</v>
      </c>
      <c r="I412" t="s">
        <v>1299</v>
      </c>
      <c r="K412" t="s">
        <v>1300</v>
      </c>
      <c r="L412" t="s">
        <v>1301</v>
      </c>
      <c r="M412" t="s">
        <v>1302</v>
      </c>
      <c r="N412" t="s">
        <v>925</v>
      </c>
      <c r="O412" s="4">
        <v>83301</v>
      </c>
      <c r="P412" t="s">
        <v>140</v>
      </c>
      <c r="R412">
        <v>12085952226</v>
      </c>
      <c r="T412">
        <v>112410</v>
      </c>
      <c r="U412" t="s">
        <v>1303</v>
      </c>
      <c r="V412" t="s">
        <v>1304</v>
      </c>
      <c r="X412" t="s">
        <v>1305</v>
      </c>
      <c r="Y412" t="s">
        <v>1300</v>
      </c>
      <c r="Z412" t="s">
        <v>1301</v>
      </c>
      <c r="AA412" t="s">
        <v>1302</v>
      </c>
      <c r="AB412" t="s">
        <v>925</v>
      </c>
      <c r="AC412" s="4">
        <v>83301</v>
      </c>
      <c r="AD412" t="s">
        <v>140</v>
      </c>
      <c r="AF412">
        <v>12085952226</v>
      </c>
      <c r="AH412" t="s">
        <v>1306</v>
      </c>
      <c r="AZ412" t="s">
        <v>334</v>
      </c>
      <c r="BA412" t="s">
        <v>335</v>
      </c>
      <c r="BB412" t="s">
        <v>136</v>
      </c>
      <c r="BC412" t="s">
        <v>136</v>
      </c>
      <c r="BD412" t="s">
        <v>148</v>
      </c>
      <c r="BE412" t="s">
        <v>136</v>
      </c>
      <c r="BF412" t="s">
        <v>136</v>
      </c>
      <c r="BG412" t="s">
        <v>134</v>
      </c>
      <c r="BH412" t="s">
        <v>136</v>
      </c>
      <c r="BN412" t="s">
        <v>10733</v>
      </c>
      <c r="BO412" t="s">
        <v>1308</v>
      </c>
      <c r="BP412">
        <v>1</v>
      </c>
      <c r="BQ412">
        <v>1</v>
      </c>
      <c r="BR412">
        <v>1</v>
      </c>
      <c r="BS412" s="1">
        <v>44166</v>
      </c>
      <c r="BT412" s="1">
        <v>44286</v>
      </c>
      <c r="BU412" s="1">
        <v>44166</v>
      </c>
      <c r="BV412" s="1">
        <v>44286</v>
      </c>
      <c r="BW412" t="s">
        <v>134</v>
      </c>
      <c r="CH412" s="5">
        <v>1682.33</v>
      </c>
      <c r="CI412" t="s">
        <v>597</v>
      </c>
      <c r="CJ412">
        <v>0</v>
      </c>
      <c r="CK412" t="s">
        <v>2285</v>
      </c>
      <c r="CL412" t="s">
        <v>136</v>
      </c>
      <c r="CM412" t="s">
        <v>354</v>
      </c>
      <c r="CN412" t="s">
        <v>1310</v>
      </c>
      <c r="CO412" t="s">
        <v>1350</v>
      </c>
      <c r="CP412" t="s">
        <v>149</v>
      </c>
      <c r="CQ412">
        <v>3</v>
      </c>
      <c r="CR412">
        <v>0</v>
      </c>
      <c r="CS412" t="s">
        <v>136</v>
      </c>
      <c r="CT412" t="s">
        <v>136</v>
      </c>
      <c r="CU412" t="s">
        <v>136</v>
      </c>
      <c r="CV412" t="s">
        <v>134</v>
      </c>
      <c r="CW412" t="s">
        <v>134</v>
      </c>
      <c r="CX412">
        <v>50</v>
      </c>
      <c r="CY412" t="s">
        <v>134</v>
      </c>
      <c r="CZ412" t="s">
        <v>136</v>
      </c>
      <c r="DA412" t="s">
        <v>136</v>
      </c>
      <c r="DB412" t="s">
        <v>136</v>
      </c>
      <c r="DC412" t="s">
        <v>136</v>
      </c>
      <c r="DD412" t="s">
        <v>136</v>
      </c>
      <c r="DF412" t="s">
        <v>180</v>
      </c>
      <c r="DG412" t="s">
        <v>10734</v>
      </c>
      <c r="DH412" t="s">
        <v>10735</v>
      </c>
      <c r="DI412" t="s">
        <v>1358</v>
      </c>
      <c r="DJ412" s="4">
        <v>81327</v>
      </c>
      <c r="DK412" t="s">
        <v>10736</v>
      </c>
      <c r="DL412" t="s">
        <v>134</v>
      </c>
      <c r="DM412">
        <v>2</v>
      </c>
      <c r="DN412" t="s">
        <v>10734</v>
      </c>
      <c r="DO412" t="s">
        <v>10735</v>
      </c>
      <c r="DP412" t="s">
        <v>1358</v>
      </c>
      <c r="DQ412" t="str">
        <f>"81327"</f>
        <v>81327</v>
      </c>
      <c r="DR412" t="s">
        <v>10736</v>
      </c>
      <c r="DS412" t="s">
        <v>10737</v>
      </c>
      <c r="DT412">
        <v>1</v>
      </c>
      <c r="DU412">
        <v>1</v>
      </c>
      <c r="DV412" t="s">
        <v>134</v>
      </c>
      <c r="DW412" t="s">
        <v>134</v>
      </c>
      <c r="DX412" t="s">
        <v>134</v>
      </c>
      <c r="DY412" t="s">
        <v>136</v>
      </c>
      <c r="DZ412">
        <v>1</v>
      </c>
      <c r="EA412" t="s">
        <v>136</v>
      </c>
      <c r="EC412" s="5">
        <v>12.68</v>
      </c>
      <c r="ED412" s="5">
        <v>55</v>
      </c>
      <c r="EE412">
        <v>12085952226</v>
      </c>
      <c r="EF412" t="s">
        <v>1316</v>
      </c>
      <c r="EG412" t="s">
        <v>148</v>
      </c>
      <c r="EH412">
        <v>0</v>
      </c>
    </row>
    <row r="413" spans="1:138" ht="15" customHeight="1" x14ac:dyDescent="0.35">
      <c r="A413" t="s">
        <v>3541</v>
      </c>
      <c r="B413" t="s">
        <v>157</v>
      </c>
      <c r="C413" s="1">
        <v>44079.693793171296</v>
      </c>
      <c r="D413" s="1">
        <v>44125</v>
      </c>
      <c r="E413" t="s">
        <v>133</v>
      </c>
      <c r="F413" t="s">
        <v>134</v>
      </c>
      <c r="G413" t="s">
        <v>135</v>
      </c>
      <c r="H413" t="s">
        <v>136</v>
      </c>
      <c r="I413" t="s">
        <v>3542</v>
      </c>
      <c r="K413" t="s">
        <v>3543</v>
      </c>
      <c r="M413" t="s">
        <v>3544</v>
      </c>
      <c r="N413" t="s">
        <v>139</v>
      </c>
      <c r="O413" s="4">
        <v>34266</v>
      </c>
      <c r="P413" t="s">
        <v>140</v>
      </c>
      <c r="R413">
        <v>18634910880</v>
      </c>
      <c r="T413">
        <v>1113</v>
      </c>
      <c r="U413" t="s">
        <v>3545</v>
      </c>
      <c r="V413" t="s">
        <v>3546</v>
      </c>
      <c r="X413" t="s">
        <v>3547</v>
      </c>
      <c r="Y413" t="s">
        <v>3543</v>
      </c>
      <c r="AA413" t="s">
        <v>520</v>
      </c>
      <c r="AB413" t="s">
        <v>139</v>
      </c>
      <c r="AC413" s="4">
        <v>34266</v>
      </c>
      <c r="AD413" t="s">
        <v>140</v>
      </c>
      <c r="AF413">
        <v>18632448245</v>
      </c>
      <c r="AH413" t="s">
        <v>3548</v>
      </c>
      <c r="AI413" t="s">
        <v>168</v>
      </c>
      <c r="AJ413" t="s">
        <v>3545</v>
      </c>
      <c r="AK413" t="s">
        <v>163</v>
      </c>
      <c r="AL413" t="s">
        <v>3549</v>
      </c>
      <c r="AM413" t="s">
        <v>3543</v>
      </c>
      <c r="AO413" t="s">
        <v>520</v>
      </c>
      <c r="AP413" t="s">
        <v>139</v>
      </c>
      <c r="AQ413" s="4">
        <v>34266</v>
      </c>
      <c r="AR413" t="s">
        <v>140</v>
      </c>
      <c r="AT413">
        <v>18632318067</v>
      </c>
      <c r="AV413" t="s">
        <v>3550</v>
      </c>
      <c r="AW413" t="s">
        <v>3551</v>
      </c>
      <c r="AZ413" t="s">
        <v>175</v>
      </c>
      <c r="BA413" t="s">
        <v>176</v>
      </c>
      <c r="BB413" t="s">
        <v>134</v>
      </c>
      <c r="BC413" t="s">
        <v>134</v>
      </c>
      <c r="BD413" t="s">
        <v>148</v>
      </c>
      <c r="BE413" t="s">
        <v>134</v>
      </c>
      <c r="BF413" t="s">
        <v>136</v>
      </c>
      <c r="BG413" t="s">
        <v>134</v>
      </c>
      <c r="BH413" t="s">
        <v>136</v>
      </c>
      <c r="BN413" t="s">
        <v>3552</v>
      </c>
      <c r="BO413" t="s">
        <v>1160</v>
      </c>
      <c r="BP413">
        <v>179</v>
      </c>
      <c r="BQ413">
        <v>179</v>
      </c>
      <c r="BR413">
        <v>179</v>
      </c>
      <c r="BS413" s="1">
        <v>44145</v>
      </c>
      <c r="BT413" s="1">
        <v>44346</v>
      </c>
      <c r="BU413" s="1">
        <v>44145</v>
      </c>
      <c r="BV413" s="1">
        <v>44346</v>
      </c>
      <c r="BW413" t="s">
        <v>136</v>
      </c>
      <c r="BX413">
        <v>36</v>
      </c>
      <c r="BY413">
        <v>0</v>
      </c>
      <c r="BZ413">
        <v>6</v>
      </c>
      <c r="CA413">
        <v>6</v>
      </c>
      <c r="CB413">
        <v>6</v>
      </c>
      <c r="CC413">
        <v>6</v>
      </c>
      <c r="CD413">
        <v>6</v>
      </c>
      <c r="CE413">
        <v>6</v>
      </c>
      <c r="CF413" t="str">
        <f>"7:00 AM"</f>
        <v>7:00 AM</v>
      </c>
      <c r="CG413" t="str">
        <f>"2:00 PM"</f>
        <v>2:00 PM</v>
      </c>
      <c r="CH413" s="5">
        <v>11.71</v>
      </c>
      <c r="CI413" t="s">
        <v>146</v>
      </c>
      <c r="CL413" t="s">
        <v>134</v>
      </c>
      <c r="CM413" t="s">
        <v>147</v>
      </c>
      <c r="CN413" t="s">
        <v>148</v>
      </c>
      <c r="CO413" s="2" t="s">
        <v>3553</v>
      </c>
      <c r="CP413" t="s">
        <v>149</v>
      </c>
      <c r="CQ413">
        <v>0</v>
      </c>
      <c r="CR413">
        <v>0</v>
      </c>
      <c r="CS413" t="s">
        <v>136</v>
      </c>
      <c r="CT413" t="s">
        <v>136</v>
      </c>
      <c r="CU413" t="s">
        <v>136</v>
      </c>
      <c r="CV413" t="s">
        <v>136</v>
      </c>
      <c r="CW413" t="s">
        <v>134</v>
      </c>
      <c r="CX413">
        <v>100</v>
      </c>
      <c r="CY413" t="s">
        <v>134</v>
      </c>
      <c r="CZ413" t="s">
        <v>136</v>
      </c>
      <c r="DA413" t="s">
        <v>134</v>
      </c>
      <c r="DB413" t="s">
        <v>134</v>
      </c>
      <c r="DC413" t="s">
        <v>134</v>
      </c>
      <c r="DD413" t="s">
        <v>136</v>
      </c>
      <c r="DF413" t="s">
        <v>149</v>
      </c>
      <c r="DG413" s="2" t="s">
        <v>3554</v>
      </c>
      <c r="DH413" t="s">
        <v>520</v>
      </c>
      <c r="DI413" t="s">
        <v>139</v>
      </c>
      <c r="DJ413" s="4">
        <v>34266</v>
      </c>
      <c r="DK413" t="s">
        <v>521</v>
      </c>
      <c r="DL413" t="s">
        <v>134</v>
      </c>
      <c r="DM413">
        <v>78</v>
      </c>
      <c r="DN413" s="2" t="s">
        <v>3555</v>
      </c>
      <c r="DO413" t="s">
        <v>520</v>
      </c>
      <c r="DP413" t="s">
        <v>139</v>
      </c>
      <c r="DQ413" t="str">
        <f>"34266"</f>
        <v>34266</v>
      </c>
      <c r="DR413" t="s">
        <v>521</v>
      </c>
      <c r="DS413" t="s">
        <v>3556</v>
      </c>
      <c r="DT413">
        <v>22</v>
      </c>
      <c r="DU413">
        <v>189</v>
      </c>
      <c r="DV413" t="s">
        <v>134</v>
      </c>
      <c r="DW413" t="s">
        <v>134</v>
      </c>
      <c r="DX413" t="s">
        <v>134</v>
      </c>
      <c r="DY413" t="s">
        <v>134</v>
      </c>
      <c r="DZ413">
        <v>22</v>
      </c>
      <c r="EA413" t="s">
        <v>136</v>
      </c>
      <c r="EC413" s="5">
        <v>12.68</v>
      </c>
      <c r="ED413" s="5">
        <v>55</v>
      </c>
      <c r="EE413">
        <v>18634910880</v>
      </c>
      <c r="EF413" t="s">
        <v>148</v>
      </c>
      <c r="EG413" t="s">
        <v>524</v>
      </c>
      <c r="EH413">
        <v>10</v>
      </c>
    </row>
    <row r="414" spans="1:138" ht="15" customHeight="1" x14ac:dyDescent="0.35">
      <c r="A414" t="s">
        <v>15589</v>
      </c>
      <c r="B414" t="s">
        <v>157</v>
      </c>
      <c r="C414" s="1">
        <v>44091.491720601851</v>
      </c>
      <c r="D414" s="1">
        <v>44125</v>
      </c>
      <c r="E414" t="s">
        <v>133</v>
      </c>
      <c r="F414" t="s">
        <v>136</v>
      </c>
      <c r="G414" t="s">
        <v>135</v>
      </c>
      <c r="H414" t="s">
        <v>136</v>
      </c>
      <c r="I414" t="s">
        <v>15590</v>
      </c>
      <c r="K414" t="s">
        <v>15591</v>
      </c>
      <c r="L414" t="s">
        <v>148</v>
      </c>
      <c r="M414" t="s">
        <v>9988</v>
      </c>
      <c r="N414" t="s">
        <v>161</v>
      </c>
      <c r="O414" s="4">
        <v>31771</v>
      </c>
      <c r="P414" t="s">
        <v>140</v>
      </c>
      <c r="R414">
        <v>12298484063</v>
      </c>
      <c r="T414">
        <v>111</v>
      </c>
      <c r="U414" t="s">
        <v>15592</v>
      </c>
      <c r="V414" t="s">
        <v>1932</v>
      </c>
      <c r="W414" t="s">
        <v>7012</v>
      </c>
      <c r="X414" t="s">
        <v>15593</v>
      </c>
      <c r="Y414" t="s">
        <v>15591</v>
      </c>
      <c r="AA414" t="s">
        <v>9988</v>
      </c>
      <c r="AB414" t="s">
        <v>161</v>
      </c>
      <c r="AC414" s="4">
        <v>31771</v>
      </c>
      <c r="AD414" t="s">
        <v>140</v>
      </c>
      <c r="AE414" t="s">
        <v>841</v>
      </c>
      <c r="AF414">
        <v>12298484063</v>
      </c>
      <c r="AH414" t="s">
        <v>15594</v>
      </c>
      <c r="AI414" t="s">
        <v>168</v>
      </c>
      <c r="AJ414" t="s">
        <v>843</v>
      </c>
      <c r="AK414" t="s">
        <v>844</v>
      </c>
      <c r="AL414" t="s">
        <v>845</v>
      </c>
      <c r="AM414" t="s">
        <v>846</v>
      </c>
      <c r="AO414" t="s">
        <v>847</v>
      </c>
      <c r="AP414" t="s">
        <v>161</v>
      </c>
      <c r="AQ414" s="4">
        <v>31636</v>
      </c>
      <c r="AR414" t="s">
        <v>140</v>
      </c>
      <c r="AT414">
        <v>12295596879</v>
      </c>
      <c r="AV414" t="s">
        <v>2153</v>
      </c>
      <c r="AW414" t="s">
        <v>849</v>
      </c>
      <c r="AZ414" t="s">
        <v>175</v>
      </c>
      <c r="BA414" t="s">
        <v>176</v>
      </c>
      <c r="BB414" t="s">
        <v>136</v>
      </c>
      <c r="BC414" t="s">
        <v>136</v>
      </c>
      <c r="BD414" t="s">
        <v>148</v>
      </c>
      <c r="BE414" t="s">
        <v>136</v>
      </c>
      <c r="BF414" t="s">
        <v>136</v>
      </c>
      <c r="BG414" t="s">
        <v>134</v>
      </c>
      <c r="BH414" t="s">
        <v>136</v>
      </c>
      <c r="BN414" t="s">
        <v>15595</v>
      </c>
      <c r="BO414" t="s">
        <v>3450</v>
      </c>
      <c r="BP414">
        <v>25</v>
      </c>
      <c r="BQ414">
        <v>25</v>
      </c>
      <c r="BR414">
        <v>25</v>
      </c>
      <c r="BS414" s="1">
        <v>44148</v>
      </c>
      <c r="BT414" s="1">
        <v>44211</v>
      </c>
      <c r="BU414" s="1">
        <v>44148</v>
      </c>
      <c r="BV414" s="1">
        <v>44211</v>
      </c>
      <c r="BW414" t="s">
        <v>136</v>
      </c>
      <c r="BX414">
        <v>42</v>
      </c>
      <c r="BY414">
        <v>0</v>
      </c>
      <c r="BZ414">
        <v>7</v>
      </c>
      <c r="CA414">
        <v>7</v>
      </c>
      <c r="CB414">
        <v>7</v>
      </c>
      <c r="CC414">
        <v>7</v>
      </c>
      <c r="CD414">
        <v>7</v>
      </c>
      <c r="CE414">
        <v>7</v>
      </c>
      <c r="CF414" t="str">
        <f>"7:00 AM"</f>
        <v>7:00 AM</v>
      </c>
      <c r="CG414" t="str">
        <f>"3:00 PM"</f>
        <v>3:00 PM</v>
      </c>
      <c r="CH414" s="5">
        <v>11.71</v>
      </c>
      <c r="CI414" t="s">
        <v>146</v>
      </c>
      <c r="CJ414">
        <v>8</v>
      </c>
      <c r="CK414" t="s">
        <v>15596</v>
      </c>
      <c r="CL414" t="s">
        <v>134</v>
      </c>
      <c r="CM414" t="s">
        <v>147</v>
      </c>
      <c r="CN414" t="s">
        <v>148</v>
      </c>
      <c r="CO414" t="s">
        <v>4284</v>
      </c>
      <c r="CP414" t="s">
        <v>149</v>
      </c>
      <c r="CQ414">
        <v>3</v>
      </c>
      <c r="CR414">
        <v>0</v>
      </c>
      <c r="CS414" t="s">
        <v>136</v>
      </c>
      <c r="CT414" t="s">
        <v>136</v>
      </c>
      <c r="CU414" t="s">
        <v>136</v>
      </c>
      <c r="CV414" t="s">
        <v>136</v>
      </c>
      <c r="CW414" t="s">
        <v>134</v>
      </c>
      <c r="CX414">
        <v>50</v>
      </c>
      <c r="CY414" t="s">
        <v>134</v>
      </c>
      <c r="CZ414" t="s">
        <v>134</v>
      </c>
      <c r="DA414" t="s">
        <v>134</v>
      </c>
      <c r="DB414" t="s">
        <v>134</v>
      </c>
      <c r="DC414" t="s">
        <v>134</v>
      </c>
      <c r="DD414" t="s">
        <v>136</v>
      </c>
      <c r="DF414" t="s">
        <v>15597</v>
      </c>
      <c r="DG414" t="s">
        <v>15598</v>
      </c>
      <c r="DH414" t="s">
        <v>10309</v>
      </c>
      <c r="DI414" t="s">
        <v>161</v>
      </c>
      <c r="DJ414" s="4">
        <v>31620</v>
      </c>
      <c r="DK414" t="s">
        <v>10318</v>
      </c>
      <c r="DL414" t="s">
        <v>134</v>
      </c>
      <c r="DM414">
        <v>5</v>
      </c>
      <c r="DN414" t="s">
        <v>15599</v>
      </c>
      <c r="DO414" t="s">
        <v>9988</v>
      </c>
      <c r="DP414" t="s">
        <v>161</v>
      </c>
      <c r="DQ414" t="str">
        <f>"31771"</f>
        <v>31771</v>
      </c>
      <c r="DR414" t="s">
        <v>15600</v>
      </c>
      <c r="DS414" t="s">
        <v>4340</v>
      </c>
      <c r="DT414">
        <v>1</v>
      </c>
      <c r="DU414">
        <v>20</v>
      </c>
      <c r="DV414" t="s">
        <v>134</v>
      </c>
      <c r="DW414" t="s">
        <v>134</v>
      </c>
      <c r="DX414" t="s">
        <v>134</v>
      </c>
      <c r="DY414" t="s">
        <v>134</v>
      </c>
      <c r="DZ414">
        <v>2</v>
      </c>
      <c r="EA414" t="s">
        <v>136</v>
      </c>
      <c r="EC414" s="5">
        <v>12.68</v>
      </c>
      <c r="ED414" s="5">
        <v>55</v>
      </c>
      <c r="EE414">
        <v>12298484063</v>
      </c>
      <c r="EF414" t="s">
        <v>15594</v>
      </c>
      <c r="EG414" t="s">
        <v>148</v>
      </c>
      <c r="EH414">
        <v>2</v>
      </c>
    </row>
    <row r="415" spans="1:138" ht="15" customHeight="1" x14ac:dyDescent="0.35">
      <c r="A415" t="s">
        <v>24728</v>
      </c>
      <c r="B415" t="s">
        <v>157</v>
      </c>
      <c r="C415" s="1">
        <v>44092.557009374999</v>
      </c>
      <c r="D415" s="1">
        <v>44125</v>
      </c>
      <c r="E415" t="s">
        <v>1298</v>
      </c>
      <c r="F415" t="s">
        <v>136</v>
      </c>
      <c r="G415" t="s">
        <v>135</v>
      </c>
      <c r="H415" t="s">
        <v>136</v>
      </c>
      <c r="I415" t="s">
        <v>4198</v>
      </c>
      <c r="K415" t="s">
        <v>2866</v>
      </c>
      <c r="L415" t="s">
        <v>4199</v>
      </c>
      <c r="M415" t="s">
        <v>2867</v>
      </c>
      <c r="N415" t="s">
        <v>395</v>
      </c>
      <c r="O415" s="4">
        <v>92249</v>
      </c>
      <c r="P415" t="s">
        <v>140</v>
      </c>
      <c r="R415">
        <v>17605922256</v>
      </c>
      <c r="T415">
        <v>813910</v>
      </c>
      <c r="U415" t="s">
        <v>4200</v>
      </c>
      <c r="V415" t="s">
        <v>2795</v>
      </c>
      <c r="X415" t="s">
        <v>429</v>
      </c>
      <c r="Y415" t="s">
        <v>2866</v>
      </c>
      <c r="Z415" t="s">
        <v>4199</v>
      </c>
      <c r="AA415" t="s">
        <v>2867</v>
      </c>
      <c r="AB415" t="s">
        <v>395</v>
      </c>
      <c r="AC415" s="4">
        <v>92249</v>
      </c>
      <c r="AD415" t="s">
        <v>140</v>
      </c>
      <c r="AF415">
        <v>17605922256</v>
      </c>
      <c r="AH415" t="s">
        <v>4201</v>
      </c>
      <c r="AZ415" t="s">
        <v>175</v>
      </c>
      <c r="BA415" t="s">
        <v>176</v>
      </c>
      <c r="BB415" t="s">
        <v>136</v>
      </c>
      <c r="BC415" t="s">
        <v>136</v>
      </c>
      <c r="BD415" t="s">
        <v>148</v>
      </c>
      <c r="BE415" t="s">
        <v>136</v>
      </c>
      <c r="BF415" t="s">
        <v>136</v>
      </c>
      <c r="BG415" t="s">
        <v>134</v>
      </c>
      <c r="BH415" t="s">
        <v>136</v>
      </c>
      <c r="BN415" t="s">
        <v>24729</v>
      </c>
      <c r="BO415" t="s">
        <v>24730</v>
      </c>
      <c r="BP415">
        <v>3</v>
      </c>
      <c r="BQ415">
        <v>3</v>
      </c>
      <c r="BR415">
        <v>3</v>
      </c>
      <c r="BS415" s="1">
        <v>44137</v>
      </c>
      <c r="BT415" s="1">
        <v>44346</v>
      </c>
      <c r="BU415" s="1">
        <v>44137</v>
      </c>
      <c r="BV415" s="1">
        <v>44346</v>
      </c>
      <c r="BW415" t="s">
        <v>136</v>
      </c>
      <c r="BX415">
        <v>35</v>
      </c>
      <c r="BY415">
        <v>0</v>
      </c>
      <c r="BZ415">
        <v>6</v>
      </c>
      <c r="CA415">
        <v>6</v>
      </c>
      <c r="CB415">
        <v>6</v>
      </c>
      <c r="CC415">
        <v>6</v>
      </c>
      <c r="CD415">
        <v>6</v>
      </c>
      <c r="CE415">
        <v>5</v>
      </c>
      <c r="CF415" t="str">
        <f>"6:00 AM"</f>
        <v>6:00 AM</v>
      </c>
      <c r="CG415" t="str">
        <f>"12:30 PM"</f>
        <v>12:30 PM</v>
      </c>
      <c r="CH415" s="5">
        <v>14.77</v>
      </c>
      <c r="CI415" t="s">
        <v>146</v>
      </c>
      <c r="CJ415">
        <v>0</v>
      </c>
      <c r="CK415" t="s">
        <v>24731</v>
      </c>
      <c r="CL415" t="s">
        <v>134</v>
      </c>
      <c r="CM415" t="s">
        <v>147</v>
      </c>
      <c r="CN415" t="s">
        <v>148</v>
      </c>
      <c r="CO415" t="s">
        <v>11302</v>
      </c>
      <c r="CP415" t="s">
        <v>149</v>
      </c>
      <c r="CQ415">
        <v>1</v>
      </c>
      <c r="CR415">
        <v>0</v>
      </c>
      <c r="CS415" t="s">
        <v>136</v>
      </c>
      <c r="CT415" t="s">
        <v>136</v>
      </c>
      <c r="CU415" t="s">
        <v>136</v>
      </c>
      <c r="CV415" t="s">
        <v>134</v>
      </c>
      <c r="CW415" t="s">
        <v>134</v>
      </c>
      <c r="CX415">
        <v>80</v>
      </c>
      <c r="CY415" t="s">
        <v>134</v>
      </c>
      <c r="CZ415" t="s">
        <v>136</v>
      </c>
      <c r="DA415" t="s">
        <v>134</v>
      </c>
      <c r="DB415" t="s">
        <v>134</v>
      </c>
      <c r="DC415" t="s">
        <v>134</v>
      </c>
      <c r="DD415" t="s">
        <v>136</v>
      </c>
      <c r="DF415" t="s">
        <v>3620</v>
      </c>
      <c r="DG415" t="s">
        <v>24732</v>
      </c>
      <c r="DH415" t="s">
        <v>3622</v>
      </c>
      <c r="DI415" t="s">
        <v>395</v>
      </c>
      <c r="DJ415" s="4">
        <v>93203</v>
      </c>
      <c r="DK415" t="s">
        <v>2108</v>
      </c>
      <c r="DL415" t="s">
        <v>134</v>
      </c>
      <c r="DM415">
        <v>750</v>
      </c>
      <c r="DN415" t="s">
        <v>3623</v>
      </c>
      <c r="DO415" t="s">
        <v>3624</v>
      </c>
      <c r="DP415" t="s">
        <v>395</v>
      </c>
      <c r="DQ415" t="str">
        <f>"93107"</f>
        <v>93107</v>
      </c>
      <c r="DR415" t="s">
        <v>3625</v>
      </c>
      <c r="DS415" t="s">
        <v>420</v>
      </c>
      <c r="DT415">
        <v>1</v>
      </c>
      <c r="DU415">
        <v>3</v>
      </c>
      <c r="DV415" t="s">
        <v>134</v>
      </c>
      <c r="DW415" t="s">
        <v>134</v>
      </c>
      <c r="DX415" t="s">
        <v>134</v>
      </c>
      <c r="DY415" t="s">
        <v>136</v>
      </c>
      <c r="DZ415">
        <v>1</v>
      </c>
      <c r="EA415" t="s">
        <v>134</v>
      </c>
      <c r="EB415" s="5">
        <v>12.68</v>
      </c>
      <c r="EC415" s="5">
        <v>12.68</v>
      </c>
      <c r="ED415" s="5">
        <v>55</v>
      </c>
      <c r="EE415">
        <v>17605922256</v>
      </c>
      <c r="EF415" t="s">
        <v>4201</v>
      </c>
      <c r="EG415" t="s">
        <v>148</v>
      </c>
      <c r="EH415">
        <v>3</v>
      </c>
    </row>
    <row r="416" spans="1:138" ht="15" customHeight="1" x14ac:dyDescent="0.35">
      <c r="A416" t="s">
        <v>1432</v>
      </c>
      <c r="B416" t="s">
        <v>157</v>
      </c>
      <c r="C416" s="1">
        <v>44085.603634259256</v>
      </c>
      <c r="D416" s="1">
        <v>44125</v>
      </c>
      <c r="E416" t="s">
        <v>133</v>
      </c>
      <c r="F416" t="s">
        <v>134</v>
      </c>
      <c r="G416" t="s">
        <v>135</v>
      </c>
      <c r="H416" t="s">
        <v>136</v>
      </c>
      <c r="I416" t="s">
        <v>1433</v>
      </c>
      <c r="K416" t="s">
        <v>1434</v>
      </c>
      <c r="M416" t="s">
        <v>1435</v>
      </c>
      <c r="N416" t="s">
        <v>139</v>
      </c>
      <c r="O416" s="4">
        <v>33843</v>
      </c>
      <c r="P416" t="s">
        <v>140</v>
      </c>
      <c r="R416">
        <v>19198682730</v>
      </c>
      <c r="T416">
        <v>115115</v>
      </c>
      <c r="U416" t="s">
        <v>1436</v>
      </c>
      <c r="V416" t="s">
        <v>1437</v>
      </c>
      <c r="W416" t="s">
        <v>687</v>
      </c>
      <c r="X416" t="s">
        <v>429</v>
      </c>
      <c r="Y416" t="s">
        <v>1438</v>
      </c>
      <c r="AA416" t="s">
        <v>1439</v>
      </c>
      <c r="AB416" t="s">
        <v>139</v>
      </c>
      <c r="AC416" s="4">
        <v>33843</v>
      </c>
      <c r="AD416" t="s">
        <v>140</v>
      </c>
      <c r="AF416">
        <v>19198682730</v>
      </c>
      <c r="AH416" t="s">
        <v>1440</v>
      </c>
      <c r="AI416" t="s">
        <v>226</v>
      </c>
      <c r="AJ416" t="s">
        <v>685</v>
      </c>
      <c r="AK416" t="s">
        <v>686</v>
      </c>
      <c r="AL416" t="s">
        <v>687</v>
      </c>
      <c r="AM416" t="s">
        <v>688</v>
      </c>
      <c r="AN416" t="s">
        <v>689</v>
      </c>
      <c r="AO416" t="s">
        <v>690</v>
      </c>
      <c r="AP416" t="s">
        <v>537</v>
      </c>
      <c r="AQ416" s="4">
        <v>28328</v>
      </c>
      <c r="AR416" t="s">
        <v>140</v>
      </c>
      <c r="AT416">
        <v>19105924121</v>
      </c>
      <c r="AV416" t="s">
        <v>691</v>
      </c>
      <c r="AW416" t="s">
        <v>692</v>
      </c>
      <c r="AX416" t="s">
        <v>537</v>
      </c>
      <c r="AY416" t="s">
        <v>1441</v>
      </c>
      <c r="AZ416" t="s">
        <v>175</v>
      </c>
      <c r="BA416" t="s">
        <v>176</v>
      </c>
      <c r="BB416" t="s">
        <v>134</v>
      </c>
      <c r="BC416" t="s">
        <v>134</v>
      </c>
      <c r="BD416" t="s">
        <v>134</v>
      </c>
      <c r="BE416" t="s">
        <v>134</v>
      </c>
      <c r="BF416" t="s">
        <v>136</v>
      </c>
      <c r="BG416" t="s">
        <v>134</v>
      </c>
      <c r="BH416" t="s">
        <v>136</v>
      </c>
      <c r="BN416" t="s">
        <v>1442</v>
      </c>
      <c r="BO416" t="s">
        <v>1443</v>
      </c>
      <c r="BP416">
        <v>20</v>
      </c>
      <c r="BQ416">
        <v>20</v>
      </c>
      <c r="BR416">
        <v>20</v>
      </c>
      <c r="BS416" s="1">
        <v>44151</v>
      </c>
      <c r="BT416" s="1">
        <v>44346</v>
      </c>
      <c r="BU416" s="1">
        <v>44151</v>
      </c>
      <c r="BV416" s="1">
        <v>44346</v>
      </c>
      <c r="BW416" t="s">
        <v>136</v>
      </c>
      <c r="BX416">
        <v>35</v>
      </c>
      <c r="BY416">
        <v>0</v>
      </c>
      <c r="BZ416">
        <v>6</v>
      </c>
      <c r="CA416">
        <v>6</v>
      </c>
      <c r="CB416">
        <v>6</v>
      </c>
      <c r="CC416">
        <v>6</v>
      </c>
      <c r="CD416">
        <v>6</v>
      </c>
      <c r="CE416">
        <v>5</v>
      </c>
      <c r="CF416" t="str">
        <f>"7:00 AM"</f>
        <v>7:00 AM</v>
      </c>
      <c r="CG416" t="str">
        <f>"3:00 PM"</f>
        <v>3:00 PM</v>
      </c>
      <c r="CH416" s="5">
        <v>11.71</v>
      </c>
      <c r="CI416" t="s">
        <v>146</v>
      </c>
      <c r="CJ416">
        <v>0.9</v>
      </c>
      <c r="CK416" t="s">
        <v>1444</v>
      </c>
      <c r="CL416" t="s">
        <v>134</v>
      </c>
      <c r="CM416" t="s">
        <v>147</v>
      </c>
      <c r="CN416" t="s">
        <v>148</v>
      </c>
      <c r="CO416" t="s">
        <v>694</v>
      </c>
      <c r="CP416" t="s">
        <v>149</v>
      </c>
      <c r="CQ416">
        <v>0</v>
      </c>
      <c r="CR416">
        <v>0</v>
      </c>
      <c r="CS416" t="s">
        <v>136</v>
      </c>
      <c r="CT416" t="s">
        <v>136</v>
      </c>
      <c r="CU416" t="s">
        <v>136</v>
      </c>
      <c r="CV416" t="s">
        <v>134</v>
      </c>
      <c r="CW416" t="s">
        <v>134</v>
      </c>
      <c r="CX416">
        <v>100</v>
      </c>
      <c r="CY416" t="s">
        <v>134</v>
      </c>
      <c r="CZ416" t="s">
        <v>134</v>
      </c>
      <c r="DA416" t="s">
        <v>134</v>
      </c>
      <c r="DB416" t="s">
        <v>134</v>
      </c>
      <c r="DC416" t="s">
        <v>134</v>
      </c>
      <c r="DD416" t="s">
        <v>136</v>
      </c>
      <c r="DF416" s="2" t="s">
        <v>1445</v>
      </c>
      <c r="DG416" s="2" t="s">
        <v>1446</v>
      </c>
      <c r="DH416" t="s">
        <v>1439</v>
      </c>
      <c r="DI416" t="s">
        <v>139</v>
      </c>
      <c r="DJ416" s="4">
        <v>33843</v>
      </c>
      <c r="DK416" t="s">
        <v>1447</v>
      </c>
      <c r="DL416" t="s">
        <v>134</v>
      </c>
      <c r="DM416">
        <v>12</v>
      </c>
      <c r="DN416" t="s">
        <v>1448</v>
      </c>
      <c r="DO416" t="s">
        <v>1435</v>
      </c>
      <c r="DP416" t="s">
        <v>139</v>
      </c>
      <c r="DQ416" t="str">
        <f>"33843"</f>
        <v>33843</v>
      </c>
      <c r="DR416" t="s">
        <v>1447</v>
      </c>
      <c r="DS416" t="s">
        <v>1449</v>
      </c>
      <c r="DT416">
        <v>1</v>
      </c>
      <c r="DU416">
        <v>20</v>
      </c>
      <c r="DV416" t="s">
        <v>134</v>
      </c>
      <c r="DW416" t="s">
        <v>134</v>
      </c>
      <c r="DX416" t="s">
        <v>134</v>
      </c>
      <c r="DY416" t="s">
        <v>136</v>
      </c>
      <c r="DZ416">
        <v>1</v>
      </c>
      <c r="EA416" t="s">
        <v>136</v>
      </c>
      <c r="EC416" s="5">
        <v>12.68</v>
      </c>
      <c r="ED416" s="5">
        <v>55</v>
      </c>
      <c r="EE416">
        <v>19198682730</v>
      </c>
      <c r="EF416" t="s">
        <v>1450</v>
      </c>
      <c r="EG416" t="s">
        <v>1451</v>
      </c>
      <c r="EH416">
        <v>4</v>
      </c>
    </row>
    <row r="417" spans="1:138" ht="15" customHeight="1" x14ac:dyDescent="0.35">
      <c r="A417" t="s">
        <v>20135</v>
      </c>
      <c r="B417" t="s">
        <v>132</v>
      </c>
      <c r="C417" s="1">
        <v>44085.696819907411</v>
      </c>
      <c r="D417" s="1">
        <v>44125</v>
      </c>
      <c r="E417" t="s">
        <v>133</v>
      </c>
      <c r="F417" t="s">
        <v>136</v>
      </c>
      <c r="G417" t="s">
        <v>135</v>
      </c>
      <c r="H417" t="s">
        <v>136</v>
      </c>
      <c r="I417" t="s">
        <v>20136</v>
      </c>
      <c r="K417" t="s">
        <v>20137</v>
      </c>
      <c r="L417" t="s">
        <v>20138</v>
      </c>
      <c r="M417" t="s">
        <v>20139</v>
      </c>
      <c r="N417" t="s">
        <v>161</v>
      </c>
      <c r="O417" s="4">
        <v>31072</v>
      </c>
      <c r="P417" t="s">
        <v>140</v>
      </c>
      <c r="R417">
        <v>12296486312</v>
      </c>
      <c r="T417">
        <v>1119</v>
      </c>
      <c r="U417" t="s">
        <v>20140</v>
      </c>
      <c r="V417" t="s">
        <v>3879</v>
      </c>
      <c r="X417" t="s">
        <v>164</v>
      </c>
      <c r="Y417" t="s">
        <v>20137</v>
      </c>
      <c r="Z417" t="s">
        <v>20141</v>
      </c>
      <c r="AA417" t="s">
        <v>20139</v>
      </c>
      <c r="AB417" t="s">
        <v>161</v>
      </c>
      <c r="AC417" s="4">
        <v>31072</v>
      </c>
      <c r="AD417" t="s">
        <v>140</v>
      </c>
      <c r="AF417">
        <v>12296486312</v>
      </c>
      <c r="AH417" t="s">
        <v>5709</v>
      </c>
      <c r="AI417" t="s">
        <v>168</v>
      </c>
      <c r="AJ417" t="s">
        <v>5706</v>
      </c>
      <c r="AK417" t="s">
        <v>5707</v>
      </c>
      <c r="AM417" t="s">
        <v>5708</v>
      </c>
      <c r="AO417" t="s">
        <v>5705</v>
      </c>
      <c r="AP417" t="s">
        <v>720</v>
      </c>
      <c r="AQ417" s="4">
        <v>38671</v>
      </c>
      <c r="AR417" t="s">
        <v>140</v>
      </c>
      <c r="AT417">
        <v>16623934241</v>
      </c>
      <c r="AU417">
        <v>227</v>
      </c>
      <c r="AV417" t="s">
        <v>6447</v>
      </c>
      <c r="AW417" t="s">
        <v>7235</v>
      </c>
      <c r="AZ417" t="s">
        <v>175</v>
      </c>
      <c r="BA417" t="s">
        <v>176</v>
      </c>
      <c r="BB417" t="s">
        <v>136</v>
      </c>
      <c r="BC417" t="s">
        <v>136</v>
      </c>
      <c r="BD417" t="s">
        <v>148</v>
      </c>
      <c r="BE417" t="s">
        <v>136</v>
      </c>
      <c r="BF417" t="s">
        <v>136</v>
      </c>
      <c r="BG417" t="s">
        <v>134</v>
      </c>
      <c r="BH417" t="s">
        <v>136</v>
      </c>
      <c r="BN417" t="s">
        <v>20142</v>
      </c>
      <c r="BO417" t="s">
        <v>8096</v>
      </c>
      <c r="BP417">
        <v>4</v>
      </c>
      <c r="BQ417">
        <v>4</v>
      </c>
      <c r="BS417" s="1">
        <v>44143</v>
      </c>
      <c r="BT417" s="1">
        <v>44446</v>
      </c>
      <c r="BU417" s="1">
        <v>44143</v>
      </c>
      <c r="BV417" s="1">
        <v>44446</v>
      </c>
      <c r="BW417" t="s">
        <v>136</v>
      </c>
      <c r="BX417">
        <v>40</v>
      </c>
      <c r="BY417">
        <v>0</v>
      </c>
      <c r="BZ417">
        <v>8</v>
      </c>
      <c r="CA417">
        <v>8</v>
      </c>
      <c r="CB417">
        <v>8</v>
      </c>
      <c r="CC417">
        <v>8</v>
      </c>
      <c r="CD417">
        <v>8</v>
      </c>
      <c r="CE417">
        <v>0</v>
      </c>
      <c r="CF417" t="str">
        <f>"7:00 AM"</f>
        <v>7:00 AM</v>
      </c>
      <c r="CG417" t="str">
        <f>"3:00 AM"</f>
        <v>3:00 AM</v>
      </c>
      <c r="CH417" s="5">
        <v>11.71</v>
      </c>
      <c r="CI417" t="s">
        <v>146</v>
      </c>
      <c r="CL417" t="s">
        <v>134</v>
      </c>
      <c r="CM417" t="s">
        <v>147</v>
      </c>
      <c r="CN417" t="s">
        <v>148</v>
      </c>
      <c r="CO417" s="2" t="s">
        <v>12488</v>
      </c>
      <c r="CP417" t="s">
        <v>149</v>
      </c>
      <c r="CQ417">
        <v>3</v>
      </c>
      <c r="CR417">
        <v>0</v>
      </c>
      <c r="CS417" t="s">
        <v>134</v>
      </c>
      <c r="CT417" t="s">
        <v>134</v>
      </c>
      <c r="CU417" t="s">
        <v>134</v>
      </c>
      <c r="CV417" t="s">
        <v>136</v>
      </c>
      <c r="CW417" t="s">
        <v>134</v>
      </c>
      <c r="CX417">
        <v>60</v>
      </c>
      <c r="CY417" t="s">
        <v>134</v>
      </c>
      <c r="CZ417" t="s">
        <v>134</v>
      </c>
      <c r="DA417" t="s">
        <v>134</v>
      </c>
      <c r="DB417" t="s">
        <v>134</v>
      </c>
      <c r="DC417" t="s">
        <v>134</v>
      </c>
      <c r="DD417" t="s">
        <v>136</v>
      </c>
      <c r="DF417" t="s">
        <v>7238</v>
      </c>
      <c r="DG417" t="s">
        <v>20143</v>
      </c>
      <c r="DH417" t="s">
        <v>20139</v>
      </c>
      <c r="DI417" t="s">
        <v>161</v>
      </c>
      <c r="DJ417" s="4">
        <v>31072</v>
      </c>
      <c r="DK417" t="s">
        <v>12823</v>
      </c>
      <c r="DL417" t="s">
        <v>134</v>
      </c>
      <c r="DM417">
        <v>4</v>
      </c>
      <c r="DN417" t="s">
        <v>20144</v>
      </c>
      <c r="DO417" t="s">
        <v>20139</v>
      </c>
      <c r="DP417" t="s">
        <v>161</v>
      </c>
      <c r="DQ417" t="str">
        <f>"31072"</f>
        <v>31072</v>
      </c>
      <c r="DR417" t="s">
        <v>12823</v>
      </c>
      <c r="DS417" t="s">
        <v>861</v>
      </c>
      <c r="DT417">
        <v>1</v>
      </c>
      <c r="DU417">
        <v>6</v>
      </c>
      <c r="DV417" t="s">
        <v>134</v>
      </c>
      <c r="DW417" t="s">
        <v>134</v>
      </c>
      <c r="DX417" t="s">
        <v>134</v>
      </c>
      <c r="DY417" t="s">
        <v>136</v>
      </c>
      <c r="DZ417">
        <v>1</v>
      </c>
      <c r="EA417" t="s">
        <v>136</v>
      </c>
      <c r="EC417" s="5">
        <v>12.68</v>
      </c>
      <c r="ED417" s="5">
        <v>55</v>
      </c>
      <c r="EE417">
        <v>12296486312</v>
      </c>
      <c r="EF417" t="s">
        <v>20145</v>
      </c>
      <c r="EG417" t="s">
        <v>20146</v>
      </c>
      <c r="EH417">
        <v>5</v>
      </c>
    </row>
    <row r="418" spans="1:138" ht="15" customHeight="1" x14ac:dyDescent="0.35">
      <c r="A418" t="s">
        <v>27368</v>
      </c>
      <c r="B418" t="s">
        <v>157</v>
      </c>
      <c r="C418" s="1">
        <v>44089.609573148147</v>
      </c>
      <c r="D418" s="1">
        <v>44125</v>
      </c>
      <c r="E418" t="s">
        <v>579</v>
      </c>
      <c r="F418" t="s">
        <v>134</v>
      </c>
      <c r="G418" t="s">
        <v>135</v>
      </c>
      <c r="H418" t="s">
        <v>136</v>
      </c>
      <c r="I418" t="s">
        <v>7185</v>
      </c>
      <c r="K418" t="s">
        <v>7186</v>
      </c>
      <c r="L418" t="s">
        <v>7187</v>
      </c>
      <c r="M418" t="s">
        <v>7188</v>
      </c>
      <c r="N418" t="s">
        <v>416</v>
      </c>
      <c r="O418" s="4">
        <v>85350</v>
      </c>
      <c r="P418" t="s">
        <v>140</v>
      </c>
      <c r="R418">
        <v>19286278080</v>
      </c>
      <c r="T418">
        <v>115115</v>
      </c>
      <c r="U418" t="s">
        <v>7189</v>
      </c>
      <c r="V418" t="s">
        <v>2778</v>
      </c>
      <c r="X418" t="s">
        <v>429</v>
      </c>
      <c r="Y418" t="s">
        <v>27369</v>
      </c>
      <c r="Z418" t="s">
        <v>27370</v>
      </c>
      <c r="AA418" t="s">
        <v>7188</v>
      </c>
      <c r="AB418" t="s">
        <v>416</v>
      </c>
      <c r="AC418" s="4">
        <v>85350</v>
      </c>
      <c r="AD418" t="s">
        <v>140</v>
      </c>
      <c r="AF418">
        <v>19286273202</v>
      </c>
      <c r="AH418" t="s">
        <v>7192</v>
      </c>
      <c r="AI418" t="s">
        <v>226</v>
      </c>
      <c r="AJ418" t="s">
        <v>6368</v>
      </c>
      <c r="AK418" t="s">
        <v>1147</v>
      </c>
      <c r="AM418" t="s">
        <v>6369</v>
      </c>
      <c r="AN418" t="s">
        <v>6370</v>
      </c>
      <c r="AO418" t="s">
        <v>6371</v>
      </c>
      <c r="AP418" t="s">
        <v>395</v>
      </c>
      <c r="AQ418" s="4">
        <v>92618</v>
      </c>
      <c r="AR418" t="s">
        <v>140</v>
      </c>
      <c r="AT418">
        <v>19498852253</v>
      </c>
      <c r="AV418" t="s">
        <v>6372</v>
      </c>
      <c r="AW418" t="s">
        <v>6373</v>
      </c>
      <c r="AX418" t="s">
        <v>395</v>
      </c>
      <c r="AY418" t="s">
        <v>408</v>
      </c>
      <c r="AZ418" t="s">
        <v>175</v>
      </c>
      <c r="BA418" t="s">
        <v>176</v>
      </c>
      <c r="BB418" t="s">
        <v>134</v>
      </c>
      <c r="BC418" t="s">
        <v>134</v>
      </c>
      <c r="BD418" t="s">
        <v>134</v>
      </c>
      <c r="BE418" t="s">
        <v>134</v>
      </c>
      <c r="BF418" t="s">
        <v>136</v>
      </c>
      <c r="BG418" t="s">
        <v>134</v>
      </c>
      <c r="BH418" t="s">
        <v>136</v>
      </c>
      <c r="BN418" t="s">
        <v>27371</v>
      </c>
      <c r="BO418" t="s">
        <v>176</v>
      </c>
      <c r="BP418">
        <v>141</v>
      </c>
      <c r="BQ418">
        <v>141</v>
      </c>
      <c r="BR418">
        <v>141</v>
      </c>
      <c r="BS418" s="1">
        <v>44151</v>
      </c>
      <c r="BT418" s="1">
        <v>44295</v>
      </c>
      <c r="BU418" s="1">
        <v>44151</v>
      </c>
      <c r="BV418" s="1">
        <v>44295</v>
      </c>
      <c r="BW418" t="s">
        <v>136</v>
      </c>
      <c r="BX418">
        <v>36</v>
      </c>
      <c r="BY418">
        <v>0</v>
      </c>
      <c r="BZ418">
        <v>6</v>
      </c>
      <c r="CA418">
        <v>6</v>
      </c>
      <c r="CB418">
        <v>6</v>
      </c>
      <c r="CC418">
        <v>6</v>
      </c>
      <c r="CD418">
        <v>6</v>
      </c>
      <c r="CE418">
        <v>6</v>
      </c>
      <c r="CF418" t="str">
        <f>"7:30 AM"</f>
        <v>7:30 AM</v>
      </c>
      <c r="CG418" t="str">
        <f>"2:00 PM"</f>
        <v>2:00 PM</v>
      </c>
      <c r="CH418" s="5">
        <v>12.91</v>
      </c>
      <c r="CI418" t="s">
        <v>146</v>
      </c>
      <c r="CL418" t="s">
        <v>134</v>
      </c>
      <c r="CM418" t="s">
        <v>147</v>
      </c>
      <c r="CN418" t="s">
        <v>148</v>
      </c>
      <c r="CO418" t="s">
        <v>12838</v>
      </c>
      <c r="CP418" t="s">
        <v>149</v>
      </c>
      <c r="CQ418">
        <v>1</v>
      </c>
      <c r="CR418">
        <v>0</v>
      </c>
      <c r="CS418" t="s">
        <v>136</v>
      </c>
      <c r="CT418" t="s">
        <v>136</v>
      </c>
      <c r="CU418" t="s">
        <v>136</v>
      </c>
      <c r="CV418" t="s">
        <v>134</v>
      </c>
      <c r="CW418" t="s">
        <v>134</v>
      </c>
      <c r="CX418">
        <v>50</v>
      </c>
      <c r="CY418" t="s">
        <v>134</v>
      </c>
      <c r="CZ418" t="s">
        <v>134</v>
      </c>
      <c r="DA418" t="s">
        <v>134</v>
      </c>
      <c r="DB418" t="s">
        <v>134</v>
      </c>
      <c r="DC418" t="s">
        <v>136</v>
      </c>
      <c r="DD418" t="s">
        <v>136</v>
      </c>
      <c r="DF418" t="s">
        <v>149</v>
      </c>
      <c r="DG418" t="s">
        <v>27372</v>
      </c>
      <c r="DH418" t="s">
        <v>415</v>
      </c>
      <c r="DI418" t="s">
        <v>416</v>
      </c>
      <c r="DJ418" s="4">
        <v>85364</v>
      </c>
      <c r="DK418" t="s">
        <v>417</v>
      </c>
      <c r="DL418" t="s">
        <v>134</v>
      </c>
      <c r="DM418">
        <v>59</v>
      </c>
      <c r="DN418" t="s">
        <v>27373</v>
      </c>
      <c r="DO418" t="s">
        <v>7188</v>
      </c>
      <c r="DP418" t="s">
        <v>416</v>
      </c>
      <c r="DQ418" t="str">
        <f>"85350"</f>
        <v>85350</v>
      </c>
      <c r="DR418" t="s">
        <v>417</v>
      </c>
      <c r="DS418" t="s">
        <v>27374</v>
      </c>
      <c r="DT418">
        <v>244</v>
      </c>
      <c r="DU418">
        <v>244</v>
      </c>
      <c r="DV418" t="s">
        <v>134</v>
      </c>
      <c r="DW418" t="s">
        <v>134</v>
      </c>
      <c r="DX418" t="s">
        <v>134</v>
      </c>
      <c r="DY418" t="s">
        <v>134</v>
      </c>
      <c r="DZ418">
        <v>3</v>
      </c>
      <c r="EA418" t="s">
        <v>134</v>
      </c>
      <c r="EB418" s="5">
        <v>12.68</v>
      </c>
      <c r="EC418" s="5">
        <v>12.68</v>
      </c>
      <c r="ED418" s="5">
        <v>55</v>
      </c>
      <c r="EE418">
        <v>19286278080</v>
      </c>
      <c r="EF418" t="s">
        <v>27375</v>
      </c>
      <c r="EG418" t="s">
        <v>148</v>
      </c>
      <c r="EH418">
        <v>242</v>
      </c>
    </row>
    <row r="419" spans="1:138" ht="15" customHeight="1" x14ac:dyDescent="0.35">
      <c r="A419" t="s">
        <v>5549</v>
      </c>
      <c r="B419" t="s">
        <v>157</v>
      </c>
      <c r="C419" s="1">
        <v>44098.508943749999</v>
      </c>
      <c r="D419" s="1">
        <v>44125</v>
      </c>
      <c r="E419" t="s">
        <v>133</v>
      </c>
      <c r="F419" t="s">
        <v>136</v>
      </c>
      <c r="G419" t="s">
        <v>135</v>
      </c>
      <c r="H419" t="s">
        <v>136</v>
      </c>
      <c r="I419" t="s">
        <v>5550</v>
      </c>
      <c r="K419" t="s">
        <v>5551</v>
      </c>
      <c r="M419" t="s">
        <v>5552</v>
      </c>
      <c r="N419" t="s">
        <v>1128</v>
      </c>
      <c r="O419" s="4">
        <v>57657</v>
      </c>
      <c r="P419" t="s">
        <v>140</v>
      </c>
      <c r="R419">
        <v>16058453200</v>
      </c>
      <c r="T419">
        <v>1119</v>
      </c>
      <c r="U419" t="s">
        <v>325</v>
      </c>
      <c r="V419" t="s">
        <v>2127</v>
      </c>
      <c r="X419" t="s">
        <v>164</v>
      </c>
      <c r="Y419" t="s">
        <v>5551</v>
      </c>
      <c r="AA419" t="s">
        <v>5552</v>
      </c>
      <c r="AB419" t="s">
        <v>611</v>
      </c>
      <c r="AC419" s="4">
        <v>57657</v>
      </c>
      <c r="AD419" t="s">
        <v>140</v>
      </c>
      <c r="AF419">
        <v>16058453200</v>
      </c>
      <c r="AH419" t="s">
        <v>5553</v>
      </c>
      <c r="AI419" t="s">
        <v>226</v>
      </c>
      <c r="AJ419" t="s">
        <v>2758</v>
      </c>
      <c r="AK419" t="s">
        <v>2759</v>
      </c>
      <c r="AM419" t="s">
        <v>2760</v>
      </c>
      <c r="AO419" t="s">
        <v>2761</v>
      </c>
      <c r="AP419" t="s">
        <v>365</v>
      </c>
      <c r="AQ419" s="4">
        <v>50010</v>
      </c>
      <c r="AR419" t="s">
        <v>140</v>
      </c>
      <c r="AT419">
        <v>15152324444</v>
      </c>
      <c r="AV419" t="s">
        <v>2762</v>
      </c>
      <c r="AW419" t="s">
        <v>2763</v>
      </c>
      <c r="AX419" t="s">
        <v>365</v>
      </c>
      <c r="AY419" t="s">
        <v>693</v>
      </c>
      <c r="AZ419" t="s">
        <v>175</v>
      </c>
      <c r="BA419" t="s">
        <v>176</v>
      </c>
      <c r="BB419" t="s">
        <v>136</v>
      </c>
      <c r="BC419" t="s">
        <v>136</v>
      </c>
      <c r="BD419" t="s">
        <v>148</v>
      </c>
      <c r="BE419" t="s">
        <v>136</v>
      </c>
      <c r="BF419" t="s">
        <v>136</v>
      </c>
      <c r="BG419" t="s">
        <v>134</v>
      </c>
      <c r="BH419" t="s">
        <v>136</v>
      </c>
      <c r="BN419" t="s">
        <v>5554</v>
      </c>
      <c r="BO419" t="s">
        <v>3461</v>
      </c>
      <c r="BP419">
        <v>2</v>
      </c>
      <c r="BQ419">
        <v>2</v>
      </c>
      <c r="BR419">
        <v>2</v>
      </c>
      <c r="BS419" s="1">
        <v>44155</v>
      </c>
      <c r="BT419" s="1">
        <v>44301</v>
      </c>
      <c r="BU419" s="1">
        <v>44155</v>
      </c>
      <c r="BV419" s="1">
        <v>44301</v>
      </c>
      <c r="BW419" t="s">
        <v>136</v>
      </c>
      <c r="BX419">
        <v>48</v>
      </c>
      <c r="BY419">
        <v>0</v>
      </c>
      <c r="BZ419">
        <v>8</v>
      </c>
      <c r="CA419">
        <v>8</v>
      </c>
      <c r="CB419">
        <v>8</v>
      </c>
      <c r="CC419">
        <v>8</v>
      </c>
      <c r="CD419">
        <v>8</v>
      </c>
      <c r="CE419">
        <v>8</v>
      </c>
      <c r="CF419" t="str">
        <f>"7:00 AM"</f>
        <v>7:00 AM</v>
      </c>
      <c r="CG419" t="str">
        <f>"4:00 PM"</f>
        <v>4:00 PM</v>
      </c>
      <c r="CH419" s="5">
        <v>14.99</v>
      </c>
      <c r="CI419" t="s">
        <v>146</v>
      </c>
      <c r="CJ419">
        <v>0</v>
      </c>
      <c r="CK419" t="s">
        <v>2764</v>
      </c>
      <c r="CL419" t="s">
        <v>136</v>
      </c>
      <c r="CM419" t="s">
        <v>312</v>
      </c>
      <c r="CN419" t="s">
        <v>148</v>
      </c>
      <c r="CO419" t="s">
        <v>5555</v>
      </c>
      <c r="CP419" t="s">
        <v>149</v>
      </c>
      <c r="CQ419">
        <v>3</v>
      </c>
      <c r="CR419">
        <v>0</v>
      </c>
      <c r="CS419" t="s">
        <v>136</v>
      </c>
      <c r="CT419" t="s">
        <v>134</v>
      </c>
      <c r="CU419" t="s">
        <v>136</v>
      </c>
      <c r="CV419" t="s">
        <v>136</v>
      </c>
      <c r="CW419" t="s">
        <v>134</v>
      </c>
      <c r="CX419">
        <v>50</v>
      </c>
      <c r="CY419" t="s">
        <v>134</v>
      </c>
      <c r="CZ419" t="s">
        <v>136</v>
      </c>
      <c r="DA419" t="s">
        <v>136</v>
      </c>
      <c r="DB419" t="s">
        <v>136</v>
      </c>
      <c r="DC419" t="s">
        <v>136</v>
      </c>
      <c r="DD419" t="s">
        <v>136</v>
      </c>
      <c r="DF419" t="s">
        <v>5556</v>
      </c>
      <c r="DG419" t="s">
        <v>5551</v>
      </c>
      <c r="DH419" t="s">
        <v>5552</v>
      </c>
      <c r="DI419" t="s">
        <v>611</v>
      </c>
      <c r="DJ419" s="4">
        <v>57657</v>
      </c>
      <c r="DK419" t="s">
        <v>5557</v>
      </c>
      <c r="DL419" t="s">
        <v>136</v>
      </c>
      <c r="DM419">
        <v>2</v>
      </c>
      <c r="DN419" t="s">
        <v>5558</v>
      </c>
      <c r="DO419" t="s">
        <v>5552</v>
      </c>
      <c r="DP419" t="s">
        <v>611</v>
      </c>
      <c r="DQ419" t="str">
        <f>"57657"</f>
        <v>57657</v>
      </c>
      <c r="DR419" t="s">
        <v>5557</v>
      </c>
      <c r="DS419" t="s">
        <v>5559</v>
      </c>
      <c r="DT419">
        <v>2</v>
      </c>
      <c r="DU419">
        <v>5</v>
      </c>
      <c r="DV419" t="s">
        <v>134</v>
      </c>
      <c r="DW419" t="s">
        <v>134</v>
      </c>
      <c r="DX419" t="s">
        <v>134</v>
      </c>
      <c r="DY419" t="s">
        <v>136</v>
      </c>
      <c r="DZ419">
        <v>1</v>
      </c>
      <c r="EA419" t="s">
        <v>136</v>
      </c>
      <c r="EC419" s="5">
        <v>12.68</v>
      </c>
      <c r="ED419" s="5">
        <v>55</v>
      </c>
      <c r="EE419">
        <v>16058453200</v>
      </c>
      <c r="EF419" t="s">
        <v>5553</v>
      </c>
      <c r="EG419" t="s">
        <v>148</v>
      </c>
      <c r="EH419">
        <v>0</v>
      </c>
    </row>
    <row r="420" spans="1:138" ht="15" customHeight="1" x14ac:dyDescent="0.35">
      <c r="A420" t="s">
        <v>27392</v>
      </c>
      <c r="B420" t="s">
        <v>157</v>
      </c>
      <c r="C420" s="1">
        <v>44102.825338657407</v>
      </c>
      <c r="D420" s="1">
        <v>44125</v>
      </c>
      <c r="E420" t="s">
        <v>133</v>
      </c>
      <c r="F420" t="s">
        <v>134</v>
      </c>
      <c r="G420" t="s">
        <v>135</v>
      </c>
      <c r="H420" t="s">
        <v>136</v>
      </c>
      <c r="I420" t="s">
        <v>27393</v>
      </c>
      <c r="K420" t="s">
        <v>27394</v>
      </c>
      <c r="M420" t="s">
        <v>1320</v>
      </c>
      <c r="N420" t="s">
        <v>395</v>
      </c>
      <c r="O420" s="4">
        <v>93908</v>
      </c>
      <c r="P420" t="s">
        <v>140</v>
      </c>
      <c r="R420">
        <v>18312614383</v>
      </c>
      <c r="T420">
        <v>115115</v>
      </c>
      <c r="U420" t="s">
        <v>7189</v>
      </c>
      <c r="V420" t="s">
        <v>6001</v>
      </c>
      <c r="X420" t="s">
        <v>3871</v>
      </c>
      <c r="Y420" t="s">
        <v>27394</v>
      </c>
      <c r="AA420" t="s">
        <v>1320</v>
      </c>
      <c r="AB420" t="s">
        <v>395</v>
      </c>
      <c r="AC420" s="4">
        <v>93908</v>
      </c>
      <c r="AD420" t="s">
        <v>140</v>
      </c>
      <c r="AF420">
        <v>18312614383</v>
      </c>
      <c r="AH420" t="s">
        <v>27395</v>
      </c>
      <c r="AI420" t="s">
        <v>226</v>
      </c>
      <c r="AJ420" t="s">
        <v>401</v>
      </c>
      <c r="AK420" t="s">
        <v>402</v>
      </c>
      <c r="AL420" t="s">
        <v>403</v>
      </c>
      <c r="AM420" t="s">
        <v>404</v>
      </c>
      <c r="AO420" t="s">
        <v>405</v>
      </c>
      <c r="AP420" t="s">
        <v>395</v>
      </c>
      <c r="AQ420" s="4">
        <v>92106</v>
      </c>
      <c r="AR420" t="s">
        <v>140</v>
      </c>
      <c r="AT420">
        <v>16192696164</v>
      </c>
      <c r="AV420" t="s">
        <v>406</v>
      </c>
      <c r="AW420" t="s">
        <v>407</v>
      </c>
      <c r="AX420" t="s">
        <v>395</v>
      </c>
      <c r="AY420" t="s">
        <v>408</v>
      </c>
      <c r="AZ420" t="s">
        <v>175</v>
      </c>
      <c r="BA420" t="s">
        <v>176</v>
      </c>
      <c r="BB420" t="s">
        <v>134</v>
      </c>
      <c r="BC420" t="s">
        <v>134</v>
      </c>
      <c r="BD420" t="s">
        <v>134</v>
      </c>
      <c r="BE420" t="s">
        <v>134</v>
      </c>
      <c r="BF420" t="s">
        <v>136</v>
      </c>
      <c r="BG420" t="s">
        <v>134</v>
      </c>
      <c r="BH420" t="s">
        <v>136</v>
      </c>
      <c r="BN420" t="s">
        <v>27396</v>
      </c>
      <c r="BO420" t="s">
        <v>1326</v>
      </c>
      <c r="BP420">
        <v>370</v>
      </c>
      <c r="BQ420">
        <v>160</v>
      </c>
      <c r="BR420">
        <v>160</v>
      </c>
      <c r="BS420" s="1">
        <v>44147</v>
      </c>
      <c r="BT420" s="1">
        <v>44301</v>
      </c>
      <c r="BU420" s="1">
        <v>44147</v>
      </c>
      <c r="BV420" s="1">
        <v>44301</v>
      </c>
      <c r="BW420" t="s">
        <v>136</v>
      </c>
      <c r="BX420">
        <v>40</v>
      </c>
      <c r="BY420">
        <v>0</v>
      </c>
      <c r="BZ420">
        <v>7</v>
      </c>
      <c r="CA420">
        <v>7</v>
      </c>
      <c r="CB420">
        <v>7</v>
      </c>
      <c r="CC420">
        <v>7</v>
      </c>
      <c r="CD420">
        <v>7</v>
      </c>
      <c r="CE420">
        <v>5</v>
      </c>
      <c r="CF420" t="str">
        <f>"2:00 AM"</f>
        <v>2:00 AM</v>
      </c>
      <c r="CG420" t="str">
        <f>"9:00 AM"</f>
        <v>9:00 AM</v>
      </c>
      <c r="CH420" s="5">
        <v>14.77</v>
      </c>
      <c r="CI420" t="s">
        <v>146</v>
      </c>
      <c r="CJ420">
        <v>14.77</v>
      </c>
      <c r="CK420" t="s">
        <v>27397</v>
      </c>
      <c r="CL420" t="s">
        <v>134</v>
      </c>
      <c r="CM420" t="s">
        <v>147</v>
      </c>
      <c r="CN420" t="s">
        <v>148</v>
      </c>
      <c r="CO420" t="s">
        <v>27398</v>
      </c>
      <c r="CP420" t="s">
        <v>149</v>
      </c>
      <c r="CQ420">
        <v>3</v>
      </c>
      <c r="CR420">
        <v>0</v>
      </c>
      <c r="CS420" t="s">
        <v>136</v>
      </c>
      <c r="CT420" t="s">
        <v>136</v>
      </c>
      <c r="CU420" t="s">
        <v>136</v>
      </c>
      <c r="CV420" t="s">
        <v>134</v>
      </c>
      <c r="CW420" t="s">
        <v>134</v>
      </c>
      <c r="CX420">
        <v>50</v>
      </c>
      <c r="CY420" t="s">
        <v>134</v>
      </c>
      <c r="CZ420" t="s">
        <v>134</v>
      </c>
      <c r="DA420" t="s">
        <v>134</v>
      </c>
      <c r="DB420" t="s">
        <v>134</v>
      </c>
      <c r="DC420" t="s">
        <v>134</v>
      </c>
      <c r="DD420" t="s">
        <v>136</v>
      </c>
      <c r="DF420" t="s">
        <v>27399</v>
      </c>
      <c r="DG420" s="2" t="s">
        <v>27400</v>
      </c>
      <c r="DH420" t="s">
        <v>27401</v>
      </c>
      <c r="DI420" t="s">
        <v>395</v>
      </c>
      <c r="DJ420" s="4">
        <v>92222</v>
      </c>
      <c r="DK420" t="s">
        <v>10585</v>
      </c>
      <c r="DL420" t="s">
        <v>134</v>
      </c>
      <c r="DM420">
        <v>240</v>
      </c>
      <c r="DN420" t="s">
        <v>27402</v>
      </c>
      <c r="DO420" t="s">
        <v>8598</v>
      </c>
      <c r="DP420" t="s">
        <v>395</v>
      </c>
      <c r="DQ420" t="str">
        <f>"93960"</f>
        <v>93960</v>
      </c>
      <c r="DR420" t="s">
        <v>1331</v>
      </c>
      <c r="DS420" t="s">
        <v>420</v>
      </c>
      <c r="DT420">
        <v>54</v>
      </c>
      <c r="DU420">
        <v>160</v>
      </c>
      <c r="DV420" t="s">
        <v>134</v>
      </c>
      <c r="DW420" t="s">
        <v>134</v>
      </c>
      <c r="DX420" t="s">
        <v>134</v>
      </c>
      <c r="DY420" t="s">
        <v>136</v>
      </c>
      <c r="DZ420">
        <v>1</v>
      </c>
      <c r="EA420" t="s">
        <v>134</v>
      </c>
      <c r="EB420" s="5">
        <v>12.68</v>
      </c>
      <c r="EC420" s="5">
        <v>12.68</v>
      </c>
      <c r="ED420" s="5">
        <v>55</v>
      </c>
      <c r="EE420">
        <v>18312614383</v>
      </c>
      <c r="EF420" t="s">
        <v>27395</v>
      </c>
      <c r="EG420" t="s">
        <v>148</v>
      </c>
      <c r="EH420">
        <v>5</v>
      </c>
    </row>
    <row r="421" spans="1:138" ht="15" customHeight="1" x14ac:dyDescent="0.35">
      <c r="A421" t="s">
        <v>11707</v>
      </c>
      <c r="B421" t="s">
        <v>157</v>
      </c>
      <c r="C421" s="1">
        <v>44090.505176620369</v>
      </c>
      <c r="D421" s="1">
        <v>44125</v>
      </c>
      <c r="E421" t="s">
        <v>133</v>
      </c>
      <c r="F421" t="s">
        <v>134</v>
      </c>
      <c r="G421" t="s">
        <v>135</v>
      </c>
      <c r="H421" t="s">
        <v>136</v>
      </c>
      <c r="I421" t="s">
        <v>11708</v>
      </c>
      <c r="K421" t="s">
        <v>11709</v>
      </c>
      <c r="M421" t="s">
        <v>520</v>
      </c>
      <c r="N421" t="s">
        <v>139</v>
      </c>
      <c r="O421" s="4">
        <v>34266</v>
      </c>
      <c r="P421" t="s">
        <v>140</v>
      </c>
      <c r="R421">
        <v>18639904834</v>
      </c>
      <c r="T421">
        <v>115115</v>
      </c>
      <c r="U421" t="s">
        <v>11710</v>
      </c>
      <c r="V421" t="s">
        <v>4501</v>
      </c>
      <c r="X421" t="s">
        <v>429</v>
      </c>
      <c r="Y421" t="s">
        <v>11711</v>
      </c>
      <c r="AA421" t="s">
        <v>520</v>
      </c>
      <c r="AB421" t="s">
        <v>139</v>
      </c>
      <c r="AC421" s="4">
        <v>34266</v>
      </c>
      <c r="AD421" t="s">
        <v>140</v>
      </c>
      <c r="AF421">
        <v>18639904834</v>
      </c>
      <c r="AH421" t="s">
        <v>11712</v>
      </c>
      <c r="AI421" t="s">
        <v>168</v>
      </c>
      <c r="AJ421" t="s">
        <v>507</v>
      </c>
      <c r="AK421" t="s">
        <v>508</v>
      </c>
      <c r="AL421" t="s">
        <v>509</v>
      </c>
      <c r="AM421" t="s">
        <v>510</v>
      </c>
      <c r="AN421" t="s">
        <v>511</v>
      </c>
      <c r="AO421" t="s">
        <v>512</v>
      </c>
      <c r="AP421" t="s">
        <v>139</v>
      </c>
      <c r="AQ421" s="4">
        <v>32751</v>
      </c>
      <c r="AR421" t="s">
        <v>140</v>
      </c>
      <c r="AT421">
        <v>13212145200</v>
      </c>
      <c r="AU421">
        <v>5216</v>
      </c>
      <c r="AV421" t="s">
        <v>513</v>
      </c>
      <c r="AW421" t="s">
        <v>514</v>
      </c>
      <c r="AZ421" t="s">
        <v>175</v>
      </c>
      <c r="BA421" t="s">
        <v>176</v>
      </c>
      <c r="BB421" t="s">
        <v>134</v>
      </c>
      <c r="BC421" t="s">
        <v>134</v>
      </c>
      <c r="BD421" t="s">
        <v>134</v>
      </c>
      <c r="BE421" t="s">
        <v>134</v>
      </c>
      <c r="BF421" t="s">
        <v>136</v>
      </c>
      <c r="BG421" t="s">
        <v>134</v>
      </c>
      <c r="BH421" t="s">
        <v>136</v>
      </c>
      <c r="BN421" t="s">
        <v>11713</v>
      </c>
      <c r="BO421" t="s">
        <v>11714</v>
      </c>
      <c r="BP421">
        <v>109</v>
      </c>
      <c r="BQ421">
        <v>109</v>
      </c>
      <c r="BR421">
        <v>109</v>
      </c>
      <c r="BS421" s="1">
        <v>44158</v>
      </c>
      <c r="BT421" s="1">
        <v>44353</v>
      </c>
      <c r="BU421" s="1">
        <v>44158</v>
      </c>
      <c r="BV421" s="1">
        <v>44353</v>
      </c>
      <c r="BW421" t="s">
        <v>136</v>
      </c>
      <c r="BX421">
        <v>36</v>
      </c>
      <c r="BY421">
        <v>0</v>
      </c>
      <c r="BZ421">
        <v>6</v>
      </c>
      <c r="CA421">
        <v>6</v>
      </c>
      <c r="CB421">
        <v>6</v>
      </c>
      <c r="CC421">
        <v>6</v>
      </c>
      <c r="CD421">
        <v>6</v>
      </c>
      <c r="CE421">
        <v>6</v>
      </c>
      <c r="CF421" t="str">
        <f>"7:00 AM"</f>
        <v>7:00 AM</v>
      </c>
      <c r="CG421" t="str">
        <f>"2:00 PM"</f>
        <v>2:00 PM</v>
      </c>
      <c r="CH421" s="5">
        <v>11.71</v>
      </c>
      <c r="CI421" t="s">
        <v>146</v>
      </c>
      <c r="CL421" t="s">
        <v>134</v>
      </c>
      <c r="CM421" t="s">
        <v>147</v>
      </c>
      <c r="CN421" t="s">
        <v>148</v>
      </c>
      <c r="CO421" t="s">
        <v>4351</v>
      </c>
      <c r="CP421" t="s">
        <v>149</v>
      </c>
      <c r="CQ421">
        <v>0</v>
      </c>
      <c r="CR421">
        <v>0</v>
      </c>
      <c r="CS421" t="s">
        <v>136</v>
      </c>
      <c r="CT421" t="s">
        <v>136</v>
      </c>
      <c r="CU421" t="s">
        <v>136</v>
      </c>
      <c r="CV421" t="s">
        <v>134</v>
      </c>
      <c r="CW421" t="s">
        <v>134</v>
      </c>
      <c r="CX421">
        <v>100</v>
      </c>
      <c r="CY421" t="s">
        <v>134</v>
      </c>
      <c r="CZ421" t="s">
        <v>134</v>
      </c>
      <c r="DA421" t="s">
        <v>134</v>
      </c>
      <c r="DB421" t="s">
        <v>134</v>
      </c>
      <c r="DC421" t="s">
        <v>134</v>
      </c>
      <c r="DD421" t="s">
        <v>136</v>
      </c>
      <c r="DF421" t="s">
        <v>11715</v>
      </c>
      <c r="DG421" s="2" t="s">
        <v>11716</v>
      </c>
      <c r="DH421" t="s">
        <v>316</v>
      </c>
      <c r="DI421" t="s">
        <v>139</v>
      </c>
      <c r="DJ421" s="4">
        <v>33982</v>
      </c>
      <c r="DK421" t="s">
        <v>317</v>
      </c>
      <c r="DL421" t="s">
        <v>134</v>
      </c>
      <c r="DM421">
        <v>41</v>
      </c>
      <c r="DN421" t="s">
        <v>11717</v>
      </c>
      <c r="DO421" t="s">
        <v>520</v>
      </c>
      <c r="DP421" t="s">
        <v>139</v>
      </c>
      <c r="DQ421" t="str">
        <f>"34266"</f>
        <v>34266</v>
      </c>
      <c r="DR421" t="s">
        <v>521</v>
      </c>
      <c r="DS421" t="s">
        <v>523</v>
      </c>
      <c r="DT421">
        <v>4</v>
      </c>
      <c r="DU421">
        <v>20</v>
      </c>
      <c r="DV421" t="s">
        <v>134</v>
      </c>
      <c r="DW421" t="s">
        <v>134</v>
      </c>
      <c r="DX421" t="s">
        <v>134</v>
      </c>
      <c r="DY421" t="s">
        <v>134</v>
      </c>
      <c r="DZ421">
        <v>6</v>
      </c>
      <c r="EA421" t="s">
        <v>136</v>
      </c>
      <c r="EC421" s="5">
        <v>12.68</v>
      </c>
      <c r="ED421" s="5">
        <v>55</v>
      </c>
      <c r="EE421">
        <v>18639904834</v>
      </c>
      <c r="EF421" t="s">
        <v>148</v>
      </c>
      <c r="EG421" t="s">
        <v>524</v>
      </c>
      <c r="EH421">
        <v>7</v>
      </c>
    </row>
    <row r="422" spans="1:138" ht="15" customHeight="1" x14ac:dyDescent="0.35">
      <c r="A422" t="s">
        <v>22651</v>
      </c>
      <c r="B422" t="s">
        <v>157</v>
      </c>
      <c r="C422" s="1">
        <v>44105.601592708335</v>
      </c>
      <c r="D422" s="1">
        <v>44125</v>
      </c>
      <c r="E422" t="s">
        <v>133</v>
      </c>
      <c r="F422" t="s">
        <v>136</v>
      </c>
      <c r="G422" t="s">
        <v>135</v>
      </c>
      <c r="H422" t="s">
        <v>136</v>
      </c>
      <c r="I422" t="s">
        <v>22652</v>
      </c>
      <c r="J422" t="s">
        <v>22652</v>
      </c>
      <c r="K422" t="s">
        <v>22653</v>
      </c>
      <c r="M422" t="s">
        <v>19651</v>
      </c>
      <c r="N422" t="s">
        <v>1663</v>
      </c>
      <c r="O422" s="4">
        <v>17304</v>
      </c>
      <c r="P422" t="s">
        <v>140</v>
      </c>
      <c r="R422">
        <v>17176778109</v>
      </c>
      <c r="T422">
        <v>111339</v>
      </c>
      <c r="U422" t="s">
        <v>22654</v>
      </c>
      <c r="V422" t="s">
        <v>2533</v>
      </c>
      <c r="W422" t="s">
        <v>1871</v>
      </c>
      <c r="X422" t="s">
        <v>9565</v>
      </c>
      <c r="Y422" t="s">
        <v>22655</v>
      </c>
      <c r="AA422" t="s">
        <v>19651</v>
      </c>
      <c r="AB422" t="s">
        <v>1663</v>
      </c>
      <c r="AC422" s="4">
        <v>17304</v>
      </c>
      <c r="AD422" t="s">
        <v>140</v>
      </c>
      <c r="AF422">
        <v>17176778109</v>
      </c>
      <c r="AH422" t="s">
        <v>22656</v>
      </c>
      <c r="AZ422" t="s">
        <v>175</v>
      </c>
      <c r="BA422" t="s">
        <v>176</v>
      </c>
      <c r="BB422" t="s">
        <v>136</v>
      </c>
      <c r="BC422" t="s">
        <v>136</v>
      </c>
      <c r="BD422" t="s">
        <v>148</v>
      </c>
      <c r="BE422" t="s">
        <v>136</v>
      </c>
      <c r="BF422" t="s">
        <v>136</v>
      </c>
      <c r="BG422" t="s">
        <v>134</v>
      </c>
      <c r="BH422" t="s">
        <v>136</v>
      </c>
      <c r="BN422" t="s">
        <v>22657</v>
      </c>
      <c r="BO422" t="s">
        <v>22658</v>
      </c>
      <c r="BP422">
        <v>58</v>
      </c>
      <c r="BQ422">
        <v>23</v>
      </c>
      <c r="BR422">
        <v>23</v>
      </c>
      <c r="BS422" s="1">
        <v>44162</v>
      </c>
      <c r="BT422" s="1">
        <v>44316</v>
      </c>
      <c r="BU422" s="1">
        <v>44162</v>
      </c>
      <c r="BV422" s="1">
        <v>44316</v>
      </c>
      <c r="BW422" t="s">
        <v>136</v>
      </c>
      <c r="BX422">
        <v>35</v>
      </c>
      <c r="BY422">
        <v>0</v>
      </c>
      <c r="BZ422">
        <v>6</v>
      </c>
      <c r="CA422">
        <v>6</v>
      </c>
      <c r="CB422">
        <v>6</v>
      </c>
      <c r="CC422">
        <v>6</v>
      </c>
      <c r="CD422">
        <v>6</v>
      </c>
      <c r="CE422">
        <v>5</v>
      </c>
      <c r="CF422" t="str">
        <f>"6:00 AM"</f>
        <v>6:00 AM</v>
      </c>
      <c r="CG422" t="str">
        <f>"6:00 PM"</f>
        <v>6:00 PM</v>
      </c>
      <c r="CH422" s="5">
        <v>13.34</v>
      </c>
      <c r="CI422" t="s">
        <v>146</v>
      </c>
      <c r="CJ422">
        <v>0.77</v>
      </c>
      <c r="CK422" t="s">
        <v>22659</v>
      </c>
      <c r="CL422" t="s">
        <v>134</v>
      </c>
      <c r="CM422" t="s">
        <v>147</v>
      </c>
      <c r="CN422" t="s">
        <v>148</v>
      </c>
      <c r="CO422" s="2" t="s">
        <v>22660</v>
      </c>
      <c r="CP422" t="s">
        <v>149</v>
      </c>
      <c r="CQ422">
        <v>3</v>
      </c>
      <c r="CR422">
        <v>0</v>
      </c>
      <c r="CS422" t="s">
        <v>136</v>
      </c>
      <c r="CT422" t="s">
        <v>136</v>
      </c>
      <c r="CU422" t="s">
        <v>136</v>
      </c>
      <c r="CV422" t="s">
        <v>136</v>
      </c>
      <c r="CW422" t="s">
        <v>134</v>
      </c>
      <c r="CX422">
        <v>50</v>
      </c>
      <c r="CY422" t="s">
        <v>134</v>
      </c>
      <c r="CZ422" t="s">
        <v>134</v>
      </c>
      <c r="DA422" t="s">
        <v>134</v>
      </c>
      <c r="DB422" t="s">
        <v>134</v>
      </c>
      <c r="DC422" t="s">
        <v>134</v>
      </c>
      <c r="DD422" t="s">
        <v>136</v>
      </c>
      <c r="DF422" t="s">
        <v>22661</v>
      </c>
      <c r="DG422" s="2" t="s">
        <v>22662</v>
      </c>
      <c r="DH422" t="s">
        <v>19651</v>
      </c>
      <c r="DI422" t="s">
        <v>1663</v>
      </c>
      <c r="DJ422" s="4">
        <v>17304</v>
      </c>
      <c r="DK422" t="s">
        <v>2392</v>
      </c>
      <c r="DL422" t="s">
        <v>136</v>
      </c>
      <c r="DM422">
        <v>1</v>
      </c>
      <c r="DN422" s="2" t="s">
        <v>22663</v>
      </c>
      <c r="DO422" t="s">
        <v>19651</v>
      </c>
      <c r="DP422" t="s">
        <v>1663</v>
      </c>
      <c r="DQ422" t="str">
        <f>"17304"</f>
        <v>17304</v>
      </c>
      <c r="DR422" t="s">
        <v>2392</v>
      </c>
      <c r="DS422" t="s">
        <v>22664</v>
      </c>
      <c r="DT422">
        <v>1</v>
      </c>
      <c r="DU422">
        <v>60</v>
      </c>
      <c r="DV422" t="s">
        <v>134</v>
      </c>
      <c r="DW422" t="s">
        <v>134</v>
      </c>
      <c r="DX422" t="s">
        <v>134</v>
      </c>
      <c r="DY422" t="s">
        <v>136</v>
      </c>
      <c r="DZ422">
        <v>1</v>
      </c>
      <c r="EA422" t="s">
        <v>136</v>
      </c>
      <c r="EC422" s="5">
        <v>12.68</v>
      </c>
      <c r="ED422" s="5">
        <v>55</v>
      </c>
      <c r="EE422">
        <v>17176778109</v>
      </c>
      <c r="EF422" t="s">
        <v>22656</v>
      </c>
      <c r="EG422" t="s">
        <v>148</v>
      </c>
      <c r="EH422">
        <v>1</v>
      </c>
    </row>
    <row r="423" spans="1:138" ht="15" customHeight="1" x14ac:dyDescent="0.35">
      <c r="A423" t="s">
        <v>18438</v>
      </c>
      <c r="B423" t="s">
        <v>157</v>
      </c>
      <c r="C423" s="1">
        <v>44106.734995023151</v>
      </c>
      <c r="D423" s="1">
        <v>44125</v>
      </c>
      <c r="E423" t="s">
        <v>133</v>
      </c>
      <c r="F423" t="s">
        <v>136</v>
      </c>
      <c r="G423" t="s">
        <v>135</v>
      </c>
      <c r="H423" t="s">
        <v>136</v>
      </c>
      <c r="I423" t="s">
        <v>18439</v>
      </c>
      <c r="K423" t="s">
        <v>18440</v>
      </c>
      <c r="M423" t="s">
        <v>7953</v>
      </c>
      <c r="N423" t="s">
        <v>1128</v>
      </c>
      <c r="O423" s="4">
        <v>58746</v>
      </c>
      <c r="P423" t="s">
        <v>140</v>
      </c>
      <c r="R423">
        <v>17018486004</v>
      </c>
      <c r="T423">
        <v>112111</v>
      </c>
      <c r="U423" t="s">
        <v>18441</v>
      </c>
      <c r="V423" t="s">
        <v>18442</v>
      </c>
      <c r="X423" t="s">
        <v>5818</v>
      </c>
      <c r="Y423" t="s">
        <v>18440</v>
      </c>
      <c r="AA423" t="s">
        <v>7953</v>
      </c>
      <c r="AB423" t="s">
        <v>1128</v>
      </c>
      <c r="AC423" s="4">
        <v>58746</v>
      </c>
      <c r="AD423" t="s">
        <v>140</v>
      </c>
      <c r="AF423">
        <v>17018486004</v>
      </c>
      <c r="AH423" t="s">
        <v>18443</v>
      </c>
      <c r="AI423" t="s">
        <v>168</v>
      </c>
      <c r="AJ423" t="s">
        <v>6709</v>
      </c>
      <c r="AK423" t="s">
        <v>6710</v>
      </c>
      <c r="AM423" t="s">
        <v>6711</v>
      </c>
      <c r="AO423" t="s">
        <v>5409</v>
      </c>
      <c r="AP423" t="s">
        <v>1041</v>
      </c>
      <c r="AQ423" s="4">
        <v>64118</v>
      </c>
      <c r="AR423" t="s">
        <v>140</v>
      </c>
      <c r="AT423">
        <v>18166747364</v>
      </c>
      <c r="AV423" t="s">
        <v>6712</v>
      </c>
      <c r="AW423" t="s">
        <v>9213</v>
      </c>
      <c r="AZ423" t="s">
        <v>175</v>
      </c>
      <c r="BA423" t="s">
        <v>176</v>
      </c>
      <c r="BB423" t="s">
        <v>136</v>
      </c>
      <c r="BC423" t="s">
        <v>136</v>
      </c>
      <c r="BD423" t="s">
        <v>148</v>
      </c>
      <c r="BE423" t="s">
        <v>136</v>
      </c>
      <c r="BF423" t="s">
        <v>136</v>
      </c>
      <c r="BG423" t="s">
        <v>134</v>
      </c>
      <c r="BH423" t="s">
        <v>136</v>
      </c>
      <c r="BN423" t="s">
        <v>18444</v>
      </c>
      <c r="BO423" t="s">
        <v>6715</v>
      </c>
      <c r="BP423">
        <v>4</v>
      </c>
      <c r="BQ423">
        <v>4</v>
      </c>
      <c r="BR423">
        <v>4</v>
      </c>
      <c r="BS423" s="1">
        <v>44150</v>
      </c>
      <c r="BT423" s="1">
        <v>44301</v>
      </c>
      <c r="BU423" s="1">
        <v>44150</v>
      </c>
      <c r="BV423" s="1">
        <v>44301</v>
      </c>
      <c r="BW423" t="s">
        <v>136</v>
      </c>
      <c r="BX423">
        <v>40</v>
      </c>
      <c r="BY423">
        <v>0</v>
      </c>
      <c r="BZ423">
        <v>8</v>
      </c>
      <c r="CA423">
        <v>8</v>
      </c>
      <c r="CB423">
        <v>8</v>
      </c>
      <c r="CC423">
        <v>8</v>
      </c>
      <c r="CD423">
        <v>8</v>
      </c>
      <c r="CE423">
        <v>0</v>
      </c>
      <c r="CF423" t="str">
        <f>"8:00 AM"</f>
        <v>8:00 AM</v>
      </c>
      <c r="CG423" t="str">
        <f>"5:00 PM"</f>
        <v>5:00 PM</v>
      </c>
      <c r="CH423" s="5">
        <v>14.99</v>
      </c>
      <c r="CI423" t="s">
        <v>146</v>
      </c>
      <c r="CL423" t="s">
        <v>136</v>
      </c>
      <c r="CM423" t="s">
        <v>312</v>
      </c>
      <c r="CN423" t="s">
        <v>148</v>
      </c>
      <c r="CO423" t="s">
        <v>18445</v>
      </c>
      <c r="CP423" t="s">
        <v>149</v>
      </c>
      <c r="CQ423">
        <v>3</v>
      </c>
      <c r="CR423">
        <v>0</v>
      </c>
      <c r="CS423" t="s">
        <v>136</v>
      </c>
      <c r="CT423" t="s">
        <v>134</v>
      </c>
      <c r="CU423" t="s">
        <v>136</v>
      </c>
      <c r="CV423" t="s">
        <v>136</v>
      </c>
      <c r="CW423" t="s">
        <v>136</v>
      </c>
      <c r="CY423" t="s">
        <v>136</v>
      </c>
      <c r="CZ423" t="s">
        <v>136</v>
      </c>
      <c r="DA423" t="s">
        <v>136</v>
      </c>
      <c r="DB423" t="s">
        <v>136</v>
      </c>
      <c r="DC423" t="s">
        <v>136</v>
      </c>
      <c r="DD423" t="s">
        <v>136</v>
      </c>
      <c r="DF423" t="s">
        <v>1841</v>
      </c>
      <c r="DG423" t="s">
        <v>18440</v>
      </c>
      <c r="DH423" t="s">
        <v>7953</v>
      </c>
      <c r="DI423" t="s">
        <v>1128</v>
      </c>
      <c r="DJ423" s="4">
        <v>58746</v>
      </c>
      <c r="DK423" t="s">
        <v>1005</v>
      </c>
      <c r="DL423" t="s">
        <v>136</v>
      </c>
      <c r="DM423">
        <v>1</v>
      </c>
      <c r="DN423" t="s">
        <v>18446</v>
      </c>
      <c r="DO423" t="s">
        <v>18447</v>
      </c>
      <c r="DP423" t="s">
        <v>1128</v>
      </c>
      <c r="DQ423" t="str">
        <f>"58746"</f>
        <v>58746</v>
      </c>
      <c r="DR423" t="s">
        <v>1005</v>
      </c>
      <c r="DS423" t="s">
        <v>18448</v>
      </c>
      <c r="DT423">
        <v>1</v>
      </c>
      <c r="DU423">
        <v>10</v>
      </c>
      <c r="DV423" t="s">
        <v>134</v>
      </c>
      <c r="DW423" t="s">
        <v>134</v>
      </c>
      <c r="DX423" t="s">
        <v>134</v>
      </c>
      <c r="DY423" t="s">
        <v>136</v>
      </c>
      <c r="DZ423">
        <v>1</v>
      </c>
      <c r="EA423" t="s">
        <v>136</v>
      </c>
      <c r="EC423" s="5">
        <v>12.68</v>
      </c>
      <c r="ED423" s="5">
        <v>55</v>
      </c>
      <c r="EE423">
        <v>17018486004</v>
      </c>
      <c r="EF423" t="s">
        <v>18449</v>
      </c>
      <c r="EG423" t="s">
        <v>148</v>
      </c>
      <c r="EH423">
        <v>0</v>
      </c>
    </row>
    <row r="424" spans="1:138" ht="15" customHeight="1" x14ac:dyDescent="0.35">
      <c r="A424" t="s">
        <v>21864</v>
      </c>
      <c r="B424" t="s">
        <v>132</v>
      </c>
      <c r="C424" s="1">
        <v>44096.581030439818</v>
      </c>
      <c r="D424" s="1">
        <v>44125</v>
      </c>
      <c r="E424" t="s">
        <v>133</v>
      </c>
      <c r="F424" t="s">
        <v>134</v>
      </c>
      <c r="G424" t="s">
        <v>135</v>
      </c>
      <c r="H424" t="s">
        <v>136</v>
      </c>
      <c r="I424" t="s">
        <v>21865</v>
      </c>
      <c r="J424" t="s">
        <v>21865</v>
      </c>
      <c r="K424" t="s">
        <v>21866</v>
      </c>
      <c r="M424" t="s">
        <v>21867</v>
      </c>
      <c r="N424" t="s">
        <v>161</v>
      </c>
      <c r="O424" s="4">
        <v>31768</v>
      </c>
      <c r="P424" t="s">
        <v>140</v>
      </c>
      <c r="R424">
        <v>12294540518</v>
      </c>
      <c r="T424">
        <v>11121</v>
      </c>
      <c r="U424" t="s">
        <v>21868</v>
      </c>
      <c r="V424" t="s">
        <v>11876</v>
      </c>
      <c r="X424" t="s">
        <v>5818</v>
      </c>
      <c r="Y424" t="s">
        <v>21869</v>
      </c>
      <c r="AA424" t="s">
        <v>21065</v>
      </c>
      <c r="AB424" t="s">
        <v>161</v>
      </c>
      <c r="AC424" s="4">
        <v>31768</v>
      </c>
      <c r="AD424" t="s">
        <v>140</v>
      </c>
      <c r="AF424">
        <v>12294540518</v>
      </c>
      <c r="AH424" t="s">
        <v>167</v>
      </c>
      <c r="AI424" t="s">
        <v>168</v>
      </c>
      <c r="AJ424" t="s">
        <v>169</v>
      </c>
      <c r="AK424" t="s">
        <v>170</v>
      </c>
      <c r="AM424" t="s">
        <v>171</v>
      </c>
      <c r="AO424" t="s">
        <v>172</v>
      </c>
      <c r="AP424" t="s">
        <v>161</v>
      </c>
      <c r="AQ424" s="4">
        <v>31533</v>
      </c>
      <c r="AR424" t="s">
        <v>140</v>
      </c>
      <c r="AS424" t="s">
        <v>173</v>
      </c>
      <c r="AT424">
        <v>18633938074</v>
      </c>
      <c r="AV424" t="s">
        <v>167</v>
      </c>
      <c r="AW424" t="s">
        <v>174</v>
      </c>
      <c r="AZ424" t="s">
        <v>175</v>
      </c>
      <c r="BA424" t="s">
        <v>176</v>
      </c>
      <c r="BB424" t="s">
        <v>134</v>
      </c>
      <c r="BC424" t="s">
        <v>134</v>
      </c>
      <c r="BD424" t="s">
        <v>134</v>
      </c>
      <c r="BE424" t="s">
        <v>134</v>
      </c>
      <c r="BF424" t="s">
        <v>136</v>
      </c>
      <c r="BG424" t="s">
        <v>134</v>
      </c>
      <c r="BH424" t="s">
        <v>136</v>
      </c>
      <c r="BI424" t="s">
        <v>169</v>
      </c>
      <c r="BJ424" t="s">
        <v>170</v>
      </c>
      <c r="BL424" t="s">
        <v>177</v>
      </c>
      <c r="BM424" t="s">
        <v>167</v>
      </c>
      <c r="BN424" t="s">
        <v>21870</v>
      </c>
      <c r="BO424" t="s">
        <v>179</v>
      </c>
      <c r="BP424">
        <v>160</v>
      </c>
      <c r="BQ424">
        <v>160</v>
      </c>
      <c r="BS424" s="1">
        <v>44150</v>
      </c>
      <c r="BT424" s="1">
        <v>44423</v>
      </c>
      <c r="BU424" s="1">
        <v>44150</v>
      </c>
      <c r="BV424" s="1">
        <v>44423</v>
      </c>
      <c r="BW424" t="s">
        <v>136</v>
      </c>
      <c r="BX424">
        <v>35</v>
      </c>
      <c r="BY424">
        <v>0</v>
      </c>
      <c r="BZ424">
        <v>6</v>
      </c>
      <c r="CA424">
        <v>6</v>
      </c>
      <c r="CB424">
        <v>6</v>
      </c>
      <c r="CC424">
        <v>6</v>
      </c>
      <c r="CD424">
        <v>6</v>
      </c>
      <c r="CE424">
        <v>5</v>
      </c>
      <c r="CF424" t="str">
        <f>"7:00 AM"</f>
        <v>7:00 AM</v>
      </c>
      <c r="CG424" t="str">
        <f>"2:00 PM"</f>
        <v>2:00 PM</v>
      </c>
      <c r="CH424" s="5">
        <v>11.71</v>
      </c>
      <c r="CI424" t="s">
        <v>146</v>
      </c>
      <c r="CJ424">
        <v>75</v>
      </c>
      <c r="CK424" t="s">
        <v>21871</v>
      </c>
      <c r="CL424" t="s">
        <v>134</v>
      </c>
      <c r="CM424" t="s">
        <v>147</v>
      </c>
      <c r="CN424" t="s">
        <v>148</v>
      </c>
      <c r="CO424" t="s">
        <v>3100</v>
      </c>
      <c r="CP424" t="s">
        <v>149</v>
      </c>
      <c r="CQ424">
        <v>2</v>
      </c>
      <c r="CR424">
        <v>0</v>
      </c>
      <c r="CS424" t="s">
        <v>136</v>
      </c>
      <c r="CT424" t="s">
        <v>136</v>
      </c>
      <c r="CU424" t="s">
        <v>136</v>
      </c>
      <c r="CV424" t="s">
        <v>136</v>
      </c>
      <c r="CW424" t="s">
        <v>134</v>
      </c>
      <c r="CX424">
        <v>52</v>
      </c>
      <c r="CY424" t="s">
        <v>134</v>
      </c>
      <c r="CZ424" t="s">
        <v>134</v>
      </c>
      <c r="DA424" t="s">
        <v>134</v>
      </c>
      <c r="DB424" t="s">
        <v>134</v>
      </c>
      <c r="DC424" t="s">
        <v>134</v>
      </c>
      <c r="DD424" t="s">
        <v>136</v>
      </c>
      <c r="DF424" s="2" t="s">
        <v>21872</v>
      </c>
      <c r="DG424" t="s">
        <v>21873</v>
      </c>
      <c r="DH424" t="s">
        <v>21065</v>
      </c>
      <c r="DI424" t="s">
        <v>161</v>
      </c>
      <c r="DJ424" s="4">
        <v>31768</v>
      </c>
      <c r="DK424" t="s">
        <v>15600</v>
      </c>
      <c r="DL424" t="s">
        <v>136</v>
      </c>
      <c r="DM424">
        <v>2</v>
      </c>
      <c r="DN424" t="s">
        <v>21874</v>
      </c>
      <c r="DO424" t="s">
        <v>21065</v>
      </c>
      <c r="DP424" t="s">
        <v>161</v>
      </c>
      <c r="DQ424" t="str">
        <f>"31768"</f>
        <v>31768</v>
      </c>
      <c r="DR424" t="s">
        <v>15600</v>
      </c>
      <c r="DS424" t="s">
        <v>21875</v>
      </c>
      <c r="DT424">
        <v>8</v>
      </c>
      <c r="DU424">
        <v>104</v>
      </c>
      <c r="DV424" t="s">
        <v>134</v>
      </c>
      <c r="DW424" t="s">
        <v>134</v>
      </c>
      <c r="DX424" t="s">
        <v>134</v>
      </c>
      <c r="DY424" t="s">
        <v>136</v>
      </c>
      <c r="DZ424">
        <v>1</v>
      </c>
      <c r="EA424" t="s">
        <v>136</v>
      </c>
      <c r="EC424" s="5">
        <v>12.68</v>
      </c>
      <c r="ED424" s="5">
        <v>55</v>
      </c>
      <c r="EE424">
        <v>12294540518</v>
      </c>
      <c r="EF424" t="s">
        <v>21876</v>
      </c>
      <c r="EG424" t="s">
        <v>190</v>
      </c>
      <c r="EH424">
        <v>1</v>
      </c>
    </row>
    <row r="425" spans="1:138" ht="15" customHeight="1" x14ac:dyDescent="0.35">
      <c r="A425" t="s">
        <v>9258</v>
      </c>
      <c r="B425" t="s">
        <v>157</v>
      </c>
      <c r="C425" s="1">
        <v>44097.703792129629</v>
      </c>
      <c r="D425" s="1">
        <v>44125</v>
      </c>
      <c r="E425" t="s">
        <v>133</v>
      </c>
      <c r="F425" t="s">
        <v>136</v>
      </c>
      <c r="G425" t="s">
        <v>135</v>
      </c>
      <c r="H425" t="s">
        <v>136</v>
      </c>
      <c r="I425" t="s">
        <v>9259</v>
      </c>
      <c r="K425" t="s">
        <v>9260</v>
      </c>
      <c r="L425" t="s">
        <v>9261</v>
      </c>
      <c r="M425" t="s">
        <v>9164</v>
      </c>
      <c r="N425" t="s">
        <v>246</v>
      </c>
      <c r="O425" s="4">
        <v>71355</v>
      </c>
      <c r="P425" t="s">
        <v>140</v>
      </c>
      <c r="R425">
        <v>13189852300</v>
      </c>
      <c r="T425">
        <v>112512</v>
      </c>
      <c r="U425" t="s">
        <v>9262</v>
      </c>
      <c r="V425" t="s">
        <v>9263</v>
      </c>
      <c r="X425" t="s">
        <v>1963</v>
      </c>
      <c r="Y425" t="s">
        <v>9260</v>
      </c>
      <c r="Z425" t="s">
        <v>9261</v>
      </c>
      <c r="AA425" t="s">
        <v>9164</v>
      </c>
      <c r="AB425" t="s">
        <v>246</v>
      </c>
      <c r="AC425" s="4">
        <v>71355</v>
      </c>
      <c r="AD425" t="s">
        <v>140</v>
      </c>
      <c r="AF425">
        <v>13184528512</v>
      </c>
      <c r="AH425" t="s">
        <v>9264</v>
      </c>
      <c r="AI425" t="s">
        <v>168</v>
      </c>
      <c r="AJ425" t="s">
        <v>1977</v>
      </c>
      <c r="AK425" t="s">
        <v>1978</v>
      </c>
      <c r="AL425" t="s">
        <v>1979</v>
      </c>
      <c r="AM425" t="s">
        <v>1980</v>
      </c>
      <c r="AN425" t="s">
        <v>1981</v>
      </c>
      <c r="AO425" t="s">
        <v>1982</v>
      </c>
      <c r="AP425" t="s">
        <v>246</v>
      </c>
      <c r="AQ425" s="4">
        <v>70754</v>
      </c>
      <c r="AR425" t="s">
        <v>140</v>
      </c>
      <c r="AT425">
        <v>12256863033</v>
      </c>
      <c r="AV425" t="s">
        <v>1983</v>
      </c>
      <c r="AW425" t="s">
        <v>1984</v>
      </c>
      <c r="AZ425" t="s">
        <v>334</v>
      </c>
      <c r="BA425" t="s">
        <v>335</v>
      </c>
      <c r="BB425" t="s">
        <v>136</v>
      </c>
      <c r="BC425" t="s">
        <v>136</v>
      </c>
      <c r="BD425" t="s">
        <v>148</v>
      </c>
      <c r="BE425" t="s">
        <v>136</v>
      </c>
      <c r="BF425" t="s">
        <v>136</v>
      </c>
      <c r="BG425" t="s">
        <v>134</v>
      </c>
      <c r="BH425" t="s">
        <v>136</v>
      </c>
      <c r="BN425" t="s">
        <v>9265</v>
      </c>
      <c r="BO425" t="s">
        <v>905</v>
      </c>
      <c r="BP425">
        <v>8</v>
      </c>
      <c r="BQ425">
        <v>8</v>
      </c>
      <c r="BR425">
        <v>8</v>
      </c>
      <c r="BS425" s="1">
        <v>44166</v>
      </c>
      <c r="BT425" s="1">
        <v>44402</v>
      </c>
      <c r="BU425" s="1">
        <v>44166</v>
      </c>
      <c r="BV425" s="1">
        <v>44402</v>
      </c>
      <c r="BW425" t="s">
        <v>136</v>
      </c>
      <c r="BX425">
        <v>35</v>
      </c>
      <c r="BY425">
        <v>0</v>
      </c>
      <c r="BZ425">
        <v>6</v>
      </c>
      <c r="CA425">
        <v>6</v>
      </c>
      <c r="CB425">
        <v>6</v>
      </c>
      <c r="CC425">
        <v>6</v>
      </c>
      <c r="CD425">
        <v>6</v>
      </c>
      <c r="CE425">
        <v>5</v>
      </c>
      <c r="CF425" t="str">
        <f>"7:00 AM"</f>
        <v>7:00 AM</v>
      </c>
      <c r="CG425" t="str">
        <f>"1:00 PM"</f>
        <v>1:00 PM</v>
      </c>
      <c r="CH425" s="5">
        <v>11.83</v>
      </c>
      <c r="CI425" t="s">
        <v>146</v>
      </c>
      <c r="CJ425">
        <v>0</v>
      </c>
      <c r="CK425" t="s">
        <v>1985</v>
      </c>
      <c r="CL425" t="s">
        <v>134</v>
      </c>
      <c r="CM425" t="s">
        <v>147</v>
      </c>
      <c r="CN425" t="s">
        <v>148</v>
      </c>
      <c r="CO425" s="2" t="s">
        <v>1986</v>
      </c>
      <c r="CP425" t="s">
        <v>149</v>
      </c>
      <c r="CQ425">
        <v>0</v>
      </c>
      <c r="CR425">
        <v>0</v>
      </c>
      <c r="CS425" t="s">
        <v>136</v>
      </c>
      <c r="CT425" t="s">
        <v>136</v>
      </c>
      <c r="CU425" t="s">
        <v>136</v>
      </c>
      <c r="CV425" t="s">
        <v>134</v>
      </c>
      <c r="CW425" t="s">
        <v>134</v>
      </c>
      <c r="CX425">
        <v>50</v>
      </c>
      <c r="CY425" t="s">
        <v>134</v>
      </c>
      <c r="CZ425" t="s">
        <v>134</v>
      </c>
      <c r="DA425" t="s">
        <v>134</v>
      </c>
      <c r="DB425" t="s">
        <v>134</v>
      </c>
      <c r="DC425" t="s">
        <v>134</v>
      </c>
      <c r="DD425" t="s">
        <v>136</v>
      </c>
      <c r="DF425" s="2" t="s">
        <v>9266</v>
      </c>
      <c r="DG425" t="s">
        <v>9260</v>
      </c>
      <c r="DH425" t="s">
        <v>9164</v>
      </c>
      <c r="DI425" t="s">
        <v>246</v>
      </c>
      <c r="DJ425" s="4">
        <v>71355</v>
      </c>
      <c r="DK425" t="s">
        <v>711</v>
      </c>
      <c r="DL425" t="s">
        <v>134</v>
      </c>
      <c r="DM425">
        <v>2</v>
      </c>
      <c r="DN425" t="s">
        <v>9260</v>
      </c>
      <c r="DO425" t="s">
        <v>9164</v>
      </c>
      <c r="DP425" t="s">
        <v>246</v>
      </c>
      <c r="DQ425" t="str">
        <f>"71355"</f>
        <v>71355</v>
      </c>
      <c r="DR425" t="s">
        <v>711</v>
      </c>
      <c r="DS425" t="s">
        <v>497</v>
      </c>
      <c r="DT425">
        <v>1</v>
      </c>
      <c r="DU425">
        <v>16</v>
      </c>
      <c r="DV425" t="s">
        <v>134</v>
      </c>
      <c r="DW425" t="s">
        <v>134</v>
      </c>
      <c r="DX425" t="s">
        <v>134</v>
      </c>
      <c r="DY425" t="s">
        <v>134</v>
      </c>
      <c r="DZ425">
        <v>2</v>
      </c>
      <c r="EA425" t="s">
        <v>136</v>
      </c>
      <c r="EC425" s="5">
        <v>12.68</v>
      </c>
      <c r="ED425" s="5">
        <v>55</v>
      </c>
      <c r="EE425">
        <v>13189852300</v>
      </c>
      <c r="EF425" t="s">
        <v>9264</v>
      </c>
      <c r="EG425" t="s">
        <v>271</v>
      </c>
      <c r="EH425">
        <v>1</v>
      </c>
    </row>
    <row r="426" spans="1:138" ht="15" customHeight="1" x14ac:dyDescent="0.35">
      <c r="A426" t="s">
        <v>17330</v>
      </c>
      <c r="B426" t="s">
        <v>157</v>
      </c>
      <c r="C426" s="1">
        <v>44098.743322106478</v>
      </c>
      <c r="D426" s="1">
        <v>44125</v>
      </c>
      <c r="E426" t="s">
        <v>133</v>
      </c>
      <c r="F426" t="s">
        <v>136</v>
      </c>
      <c r="G426" t="s">
        <v>135</v>
      </c>
      <c r="H426" t="s">
        <v>136</v>
      </c>
      <c r="I426" t="s">
        <v>15195</v>
      </c>
      <c r="K426" t="s">
        <v>17331</v>
      </c>
      <c r="M426" t="s">
        <v>1609</v>
      </c>
      <c r="N426" t="s">
        <v>246</v>
      </c>
      <c r="O426" s="4">
        <v>70546</v>
      </c>
      <c r="P426" t="s">
        <v>140</v>
      </c>
      <c r="R426">
        <v>13372467077</v>
      </c>
      <c r="T426">
        <v>11251</v>
      </c>
      <c r="U426" t="s">
        <v>15197</v>
      </c>
      <c r="V426" t="s">
        <v>3465</v>
      </c>
      <c r="W426" t="s">
        <v>1195</v>
      </c>
      <c r="X426" t="s">
        <v>11190</v>
      </c>
      <c r="Y426" t="s">
        <v>17331</v>
      </c>
      <c r="AA426" t="s">
        <v>1609</v>
      </c>
      <c r="AB426" t="s">
        <v>246</v>
      </c>
      <c r="AC426" s="4">
        <v>70546</v>
      </c>
      <c r="AD426" t="s">
        <v>140</v>
      </c>
      <c r="AF426">
        <v>13372467077</v>
      </c>
      <c r="AH426" t="s">
        <v>15198</v>
      </c>
      <c r="AI426" t="s">
        <v>226</v>
      </c>
      <c r="AJ426" t="s">
        <v>3838</v>
      </c>
      <c r="AK426" t="s">
        <v>2820</v>
      </c>
      <c r="AL426" t="s">
        <v>664</v>
      </c>
      <c r="AM426" t="s">
        <v>17332</v>
      </c>
      <c r="AO426" t="s">
        <v>671</v>
      </c>
      <c r="AP426" t="s">
        <v>246</v>
      </c>
      <c r="AQ426" s="4">
        <v>70601</v>
      </c>
      <c r="AR426" t="s">
        <v>140</v>
      </c>
      <c r="AT426">
        <v>13372140354</v>
      </c>
      <c r="AV426" t="s">
        <v>3839</v>
      </c>
      <c r="AW426" t="s">
        <v>17333</v>
      </c>
      <c r="AX426" t="s">
        <v>246</v>
      </c>
      <c r="AY426" t="s">
        <v>774</v>
      </c>
      <c r="AZ426" t="s">
        <v>334</v>
      </c>
      <c r="BA426" t="s">
        <v>335</v>
      </c>
      <c r="BB426" t="s">
        <v>136</v>
      </c>
      <c r="BC426" t="s">
        <v>136</v>
      </c>
      <c r="BD426" t="s">
        <v>148</v>
      </c>
      <c r="BE426" t="s">
        <v>136</v>
      </c>
      <c r="BF426" t="s">
        <v>136</v>
      </c>
      <c r="BG426" t="s">
        <v>134</v>
      </c>
      <c r="BH426" t="s">
        <v>136</v>
      </c>
      <c r="BN426" t="s">
        <v>17334</v>
      </c>
      <c r="BO426" t="s">
        <v>905</v>
      </c>
      <c r="BP426">
        <v>5</v>
      </c>
      <c r="BQ426">
        <v>5</v>
      </c>
      <c r="BR426">
        <v>5</v>
      </c>
      <c r="BS426" s="1">
        <v>44152</v>
      </c>
      <c r="BT426" s="1">
        <v>44454</v>
      </c>
      <c r="BU426" s="1">
        <v>44152</v>
      </c>
      <c r="BV426" s="1">
        <v>44454</v>
      </c>
      <c r="BW426" t="s">
        <v>136</v>
      </c>
      <c r="BX426">
        <v>40</v>
      </c>
      <c r="BY426">
        <v>0</v>
      </c>
      <c r="BZ426">
        <v>8</v>
      </c>
      <c r="CA426">
        <v>8</v>
      </c>
      <c r="CB426">
        <v>8</v>
      </c>
      <c r="CC426">
        <v>8</v>
      </c>
      <c r="CD426">
        <v>8</v>
      </c>
      <c r="CE426">
        <v>0</v>
      </c>
      <c r="CF426" t="str">
        <f>"7:00 AM"</f>
        <v>7:00 AM</v>
      </c>
      <c r="CG426" t="str">
        <f>"4:00 PM"</f>
        <v>4:00 PM</v>
      </c>
      <c r="CH426" s="5">
        <v>11.83</v>
      </c>
      <c r="CI426" t="s">
        <v>146</v>
      </c>
      <c r="CL426" t="s">
        <v>134</v>
      </c>
      <c r="CM426" t="s">
        <v>147</v>
      </c>
      <c r="CN426" t="s">
        <v>148</v>
      </c>
      <c r="CO426" t="s">
        <v>8594</v>
      </c>
      <c r="CP426" t="s">
        <v>149</v>
      </c>
      <c r="CQ426">
        <v>0</v>
      </c>
      <c r="CR426">
        <v>0</v>
      </c>
      <c r="CS426" t="s">
        <v>136</v>
      </c>
      <c r="CT426" t="s">
        <v>136</v>
      </c>
      <c r="CU426" t="s">
        <v>136</v>
      </c>
      <c r="CV426" t="s">
        <v>136</v>
      </c>
      <c r="CW426" t="s">
        <v>134</v>
      </c>
      <c r="CX426">
        <v>70</v>
      </c>
      <c r="CY426" t="s">
        <v>134</v>
      </c>
      <c r="CZ426" t="s">
        <v>136</v>
      </c>
      <c r="DA426" t="s">
        <v>136</v>
      </c>
      <c r="DB426" t="s">
        <v>134</v>
      </c>
      <c r="DC426" t="s">
        <v>136</v>
      </c>
      <c r="DD426" t="s">
        <v>136</v>
      </c>
      <c r="DF426" t="s">
        <v>180</v>
      </c>
      <c r="DG426" t="s">
        <v>15196</v>
      </c>
      <c r="DH426" t="s">
        <v>1726</v>
      </c>
      <c r="DI426" t="s">
        <v>246</v>
      </c>
      <c r="DJ426" s="4">
        <v>70591</v>
      </c>
      <c r="DK426" t="s">
        <v>1610</v>
      </c>
      <c r="DL426" t="s">
        <v>136</v>
      </c>
      <c r="DM426">
        <v>1</v>
      </c>
      <c r="DN426" t="s">
        <v>15201</v>
      </c>
      <c r="DO426" t="s">
        <v>1609</v>
      </c>
      <c r="DP426" t="s">
        <v>246</v>
      </c>
      <c r="DQ426" t="str">
        <f>"70546"</f>
        <v>70546</v>
      </c>
      <c r="DR426" t="s">
        <v>1610</v>
      </c>
      <c r="DS426" t="s">
        <v>296</v>
      </c>
      <c r="DT426">
        <v>1</v>
      </c>
      <c r="DU426">
        <v>21</v>
      </c>
      <c r="DV426" t="s">
        <v>134</v>
      </c>
      <c r="DW426" t="s">
        <v>134</v>
      </c>
      <c r="DX426" t="s">
        <v>134</v>
      </c>
      <c r="DY426" t="s">
        <v>134</v>
      </c>
      <c r="DZ426">
        <v>2</v>
      </c>
      <c r="EA426" t="s">
        <v>136</v>
      </c>
      <c r="EC426" s="5">
        <v>12.68</v>
      </c>
      <c r="ED426" s="5">
        <v>55</v>
      </c>
      <c r="EE426">
        <v>13374580398</v>
      </c>
      <c r="EF426" t="s">
        <v>15198</v>
      </c>
      <c r="EG426" t="s">
        <v>148</v>
      </c>
      <c r="EH426">
        <v>2</v>
      </c>
    </row>
    <row r="427" spans="1:138" ht="15" customHeight="1" x14ac:dyDescent="0.35">
      <c r="A427" t="s">
        <v>8172</v>
      </c>
      <c r="B427" t="s">
        <v>132</v>
      </c>
      <c r="C427" s="1">
        <v>44097.495147800924</v>
      </c>
      <c r="D427" s="1">
        <v>44125</v>
      </c>
      <c r="E427" t="s">
        <v>133</v>
      </c>
      <c r="F427" t="s">
        <v>134</v>
      </c>
      <c r="G427" t="s">
        <v>135</v>
      </c>
      <c r="H427" t="s">
        <v>136</v>
      </c>
      <c r="I427" t="s">
        <v>3655</v>
      </c>
      <c r="K427" t="s">
        <v>3656</v>
      </c>
      <c r="M427" t="s">
        <v>1320</v>
      </c>
      <c r="N427" t="s">
        <v>395</v>
      </c>
      <c r="O427" s="4">
        <v>93907</v>
      </c>
      <c r="P427" t="s">
        <v>140</v>
      </c>
      <c r="R427">
        <v>18312723523</v>
      </c>
      <c r="T427">
        <v>115115</v>
      </c>
      <c r="U427" t="s">
        <v>3658</v>
      </c>
      <c r="V427" t="s">
        <v>163</v>
      </c>
      <c r="X427" t="s">
        <v>164</v>
      </c>
      <c r="Y427" t="s">
        <v>3656</v>
      </c>
      <c r="AA427" t="s">
        <v>1320</v>
      </c>
      <c r="AB427" t="s">
        <v>395</v>
      </c>
      <c r="AC427" s="4">
        <v>93907</v>
      </c>
      <c r="AD427" t="s">
        <v>140</v>
      </c>
      <c r="AF427">
        <v>18312723523</v>
      </c>
      <c r="AH427" t="s">
        <v>897</v>
      </c>
      <c r="AI427" t="s">
        <v>168</v>
      </c>
      <c r="AJ427" t="s">
        <v>621</v>
      </c>
      <c r="AK427" t="s">
        <v>898</v>
      </c>
      <c r="AL427" t="s">
        <v>899</v>
      </c>
      <c r="AM427" t="s">
        <v>900</v>
      </c>
      <c r="AO427" t="s">
        <v>901</v>
      </c>
      <c r="AP427" t="s">
        <v>374</v>
      </c>
      <c r="AQ427" s="4">
        <v>78260</v>
      </c>
      <c r="AR427" t="s">
        <v>140</v>
      </c>
      <c r="AT427">
        <v>12104820641</v>
      </c>
      <c r="AV427" t="s">
        <v>902</v>
      </c>
      <c r="AW427" t="s">
        <v>903</v>
      </c>
      <c r="AZ427" t="s">
        <v>175</v>
      </c>
      <c r="BA427" t="s">
        <v>176</v>
      </c>
      <c r="BB427" t="s">
        <v>134</v>
      </c>
      <c r="BC427" t="s">
        <v>134</v>
      </c>
      <c r="BD427" t="s">
        <v>134</v>
      </c>
      <c r="BE427" t="s">
        <v>134</v>
      </c>
      <c r="BF427" t="s">
        <v>136</v>
      </c>
      <c r="BG427" t="s">
        <v>134</v>
      </c>
      <c r="BH427" t="s">
        <v>136</v>
      </c>
      <c r="BN427" t="s">
        <v>8173</v>
      </c>
      <c r="BO427" t="s">
        <v>905</v>
      </c>
      <c r="BP427">
        <v>80</v>
      </c>
      <c r="BQ427">
        <v>80</v>
      </c>
      <c r="BS427" s="1">
        <v>44153</v>
      </c>
      <c r="BT427" s="1">
        <v>44326</v>
      </c>
      <c r="BU427" s="1">
        <v>44153</v>
      </c>
      <c r="BV427" s="1">
        <v>44326</v>
      </c>
      <c r="BW427" t="s">
        <v>136</v>
      </c>
      <c r="BX427">
        <v>40</v>
      </c>
      <c r="BY427">
        <v>0</v>
      </c>
      <c r="BZ427">
        <v>7</v>
      </c>
      <c r="CA427">
        <v>7</v>
      </c>
      <c r="CB427">
        <v>7</v>
      </c>
      <c r="CC427">
        <v>7</v>
      </c>
      <c r="CD427">
        <v>7</v>
      </c>
      <c r="CE427">
        <v>5</v>
      </c>
      <c r="CF427" t="str">
        <f>"7:00 AM"</f>
        <v>7:00 AM</v>
      </c>
      <c r="CG427" t="str">
        <f>"6:00 PM"</f>
        <v>6:00 PM</v>
      </c>
      <c r="CH427" s="5">
        <v>12.91</v>
      </c>
      <c r="CI427" t="s">
        <v>146</v>
      </c>
      <c r="CL427" t="s">
        <v>134</v>
      </c>
      <c r="CM427" t="s">
        <v>147</v>
      </c>
      <c r="CN427" t="s">
        <v>148</v>
      </c>
      <c r="CO427" t="s">
        <v>3661</v>
      </c>
      <c r="CP427" t="s">
        <v>149</v>
      </c>
      <c r="CQ427">
        <v>0</v>
      </c>
      <c r="CR427">
        <v>0</v>
      </c>
      <c r="CS427" t="s">
        <v>136</v>
      </c>
      <c r="CT427" t="s">
        <v>136</v>
      </c>
      <c r="CU427" t="s">
        <v>136</v>
      </c>
      <c r="CV427" t="s">
        <v>136</v>
      </c>
      <c r="CW427" t="s">
        <v>134</v>
      </c>
      <c r="CX427">
        <v>50</v>
      </c>
      <c r="CY427" t="s">
        <v>134</v>
      </c>
      <c r="CZ427" t="s">
        <v>134</v>
      </c>
      <c r="DA427" t="s">
        <v>134</v>
      </c>
      <c r="DB427" t="s">
        <v>134</v>
      </c>
      <c r="DC427" t="s">
        <v>136</v>
      </c>
      <c r="DD427" t="s">
        <v>136</v>
      </c>
      <c r="DF427" s="2" t="s">
        <v>8174</v>
      </c>
      <c r="DG427" t="s">
        <v>8175</v>
      </c>
      <c r="DH427" t="s">
        <v>4881</v>
      </c>
      <c r="DI427" t="s">
        <v>416</v>
      </c>
      <c r="DJ427" s="4">
        <v>85356</v>
      </c>
      <c r="DK427" t="s">
        <v>417</v>
      </c>
      <c r="DL427" t="s">
        <v>134</v>
      </c>
      <c r="DM427">
        <v>26</v>
      </c>
      <c r="DN427" t="s">
        <v>3664</v>
      </c>
      <c r="DO427" t="s">
        <v>415</v>
      </c>
      <c r="DP427" t="s">
        <v>416</v>
      </c>
      <c r="DQ427" t="str">
        <f>"85365"</f>
        <v>85365</v>
      </c>
      <c r="DR427" t="s">
        <v>417</v>
      </c>
      <c r="DS427" t="s">
        <v>3080</v>
      </c>
      <c r="DT427">
        <v>20</v>
      </c>
      <c r="DU427">
        <v>80</v>
      </c>
      <c r="DV427" t="s">
        <v>134</v>
      </c>
      <c r="DW427" t="s">
        <v>134</v>
      </c>
      <c r="DX427" t="s">
        <v>134</v>
      </c>
      <c r="DY427" t="s">
        <v>134</v>
      </c>
      <c r="DZ427">
        <v>2</v>
      </c>
      <c r="EA427" t="s">
        <v>134</v>
      </c>
      <c r="EB427" s="5">
        <v>12.68</v>
      </c>
      <c r="EC427" s="5">
        <v>12.68</v>
      </c>
      <c r="ED427" s="5">
        <v>55</v>
      </c>
      <c r="EE427">
        <v>18312290682</v>
      </c>
      <c r="EF427" t="s">
        <v>8176</v>
      </c>
      <c r="EG427" t="s">
        <v>148</v>
      </c>
      <c r="EH427">
        <v>2</v>
      </c>
    </row>
    <row r="428" spans="1:138" ht="15" customHeight="1" x14ac:dyDescent="0.35">
      <c r="A428" t="s">
        <v>18757</v>
      </c>
      <c r="B428" t="s">
        <v>157</v>
      </c>
      <c r="C428" s="1">
        <v>44103.666480324071</v>
      </c>
      <c r="D428" s="1">
        <v>44125</v>
      </c>
      <c r="E428" t="s">
        <v>133</v>
      </c>
      <c r="F428" t="s">
        <v>136</v>
      </c>
      <c r="G428" t="s">
        <v>135</v>
      </c>
      <c r="H428" t="s">
        <v>136</v>
      </c>
      <c r="I428" t="s">
        <v>18758</v>
      </c>
      <c r="K428" t="s">
        <v>18759</v>
      </c>
      <c r="M428" t="s">
        <v>4629</v>
      </c>
      <c r="N428" t="s">
        <v>374</v>
      </c>
      <c r="O428" s="4">
        <v>75835</v>
      </c>
      <c r="P428" t="s">
        <v>140</v>
      </c>
      <c r="R428">
        <v>19367552599</v>
      </c>
      <c r="T428">
        <v>1129</v>
      </c>
      <c r="U428" t="s">
        <v>18760</v>
      </c>
      <c r="V428" t="s">
        <v>18761</v>
      </c>
      <c r="X428" t="s">
        <v>18762</v>
      </c>
      <c r="Y428" t="s">
        <v>18763</v>
      </c>
      <c r="AA428" t="s">
        <v>4629</v>
      </c>
      <c r="AB428" t="s">
        <v>374</v>
      </c>
      <c r="AC428" s="4">
        <v>75835</v>
      </c>
      <c r="AD428" t="s">
        <v>140</v>
      </c>
      <c r="AF428">
        <v>19367552599</v>
      </c>
      <c r="AH428" t="s">
        <v>18764</v>
      </c>
      <c r="AZ428" t="s">
        <v>334</v>
      </c>
      <c r="BA428" t="s">
        <v>335</v>
      </c>
      <c r="BB428" t="s">
        <v>136</v>
      </c>
      <c r="BC428" t="s">
        <v>136</v>
      </c>
      <c r="BD428" t="s">
        <v>148</v>
      </c>
      <c r="BE428" t="s">
        <v>136</v>
      </c>
      <c r="BF428" t="s">
        <v>136</v>
      </c>
      <c r="BG428" t="s">
        <v>134</v>
      </c>
      <c r="BH428" t="s">
        <v>136</v>
      </c>
      <c r="BN428" t="s">
        <v>18765</v>
      </c>
      <c r="BO428" t="s">
        <v>18766</v>
      </c>
      <c r="BP428">
        <v>6</v>
      </c>
      <c r="BQ428">
        <v>6</v>
      </c>
      <c r="BR428">
        <v>6</v>
      </c>
      <c r="BS428" s="1">
        <v>44153</v>
      </c>
      <c r="BT428" s="1">
        <v>44362</v>
      </c>
      <c r="BU428" s="1">
        <v>44153</v>
      </c>
      <c r="BV428" s="1">
        <v>44362</v>
      </c>
      <c r="BW428" t="s">
        <v>136</v>
      </c>
      <c r="BX428">
        <v>40</v>
      </c>
      <c r="BY428">
        <v>0</v>
      </c>
      <c r="BZ428">
        <v>8</v>
      </c>
      <c r="CA428">
        <v>8</v>
      </c>
      <c r="CB428">
        <v>8</v>
      </c>
      <c r="CC428">
        <v>8</v>
      </c>
      <c r="CD428">
        <v>8</v>
      </c>
      <c r="CE428">
        <v>0</v>
      </c>
      <c r="CF428" t="str">
        <f>"8:00 AM"</f>
        <v>8:00 AM</v>
      </c>
      <c r="CG428" t="str">
        <f>"5:00 PM"</f>
        <v>5:00 PM</v>
      </c>
      <c r="CH428" s="5">
        <v>12.67</v>
      </c>
      <c r="CI428" t="s">
        <v>146</v>
      </c>
      <c r="CJ428">
        <v>12.23</v>
      </c>
      <c r="CK428" t="s">
        <v>155</v>
      </c>
      <c r="CL428" t="s">
        <v>136</v>
      </c>
      <c r="CM428" t="s">
        <v>312</v>
      </c>
      <c r="CN428" t="s">
        <v>148</v>
      </c>
      <c r="CO428" s="2" t="s">
        <v>18767</v>
      </c>
      <c r="CP428" t="s">
        <v>545</v>
      </c>
      <c r="CQ428">
        <v>3</v>
      </c>
      <c r="CR428">
        <v>0</v>
      </c>
      <c r="CS428" t="s">
        <v>136</v>
      </c>
      <c r="CT428" t="s">
        <v>136</v>
      </c>
      <c r="CU428" t="s">
        <v>136</v>
      </c>
      <c r="CV428" t="s">
        <v>136</v>
      </c>
      <c r="CW428" t="s">
        <v>134</v>
      </c>
      <c r="CX428">
        <v>50</v>
      </c>
      <c r="CY428" t="s">
        <v>136</v>
      </c>
      <c r="CZ428" t="s">
        <v>136</v>
      </c>
      <c r="DA428" t="s">
        <v>136</v>
      </c>
      <c r="DB428" t="s">
        <v>134</v>
      </c>
      <c r="DC428" t="s">
        <v>136</v>
      </c>
      <c r="DD428" t="s">
        <v>136</v>
      </c>
      <c r="DF428" t="s">
        <v>18768</v>
      </c>
      <c r="DG428" t="s">
        <v>18769</v>
      </c>
      <c r="DH428" t="s">
        <v>4629</v>
      </c>
      <c r="DI428" t="s">
        <v>374</v>
      </c>
      <c r="DJ428" s="4">
        <v>75835</v>
      </c>
      <c r="DK428" t="s">
        <v>9080</v>
      </c>
      <c r="DL428" t="s">
        <v>136</v>
      </c>
      <c r="DM428">
        <v>2</v>
      </c>
      <c r="DN428" t="s">
        <v>18769</v>
      </c>
      <c r="DO428" t="s">
        <v>4629</v>
      </c>
      <c r="DP428" t="s">
        <v>374</v>
      </c>
      <c r="DQ428" t="str">
        <f>"75835"</f>
        <v>75835</v>
      </c>
      <c r="DR428" t="s">
        <v>9080</v>
      </c>
      <c r="DS428" t="s">
        <v>18770</v>
      </c>
      <c r="DT428">
        <v>1</v>
      </c>
      <c r="DU428">
        <v>6</v>
      </c>
      <c r="DV428" t="s">
        <v>134</v>
      </c>
      <c r="DW428" t="s">
        <v>134</v>
      </c>
      <c r="DX428" t="s">
        <v>134</v>
      </c>
      <c r="DY428" t="s">
        <v>136</v>
      </c>
      <c r="DZ428">
        <v>1</v>
      </c>
      <c r="EA428" t="s">
        <v>136</v>
      </c>
      <c r="EC428" s="5">
        <v>12.68</v>
      </c>
      <c r="ED428" s="5">
        <v>55</v>
      </c>
      <c r="EE428">
        <v>19367552599</v>
      </c>
      <c r="EF428" t="s">
        <v>18764</v>
      </c>
      <c r="EG428" t="s">
        <v>148</v>
      </c>
      <c r="EH428">
        <v>0</v>
      </c>
    </row>
    <row r="429" spans="1:138" ht="15" customHeight="1" x14ac:dyDescent="0.35">
      <c r="A429" t="s">
        <v>19463</v>
      </c>
      <c r="B429" t="s">
        <v>157</v>
      </c>
      <c r="C429" s="1">
        <v>44097.699336805556</v>
      </c>
      <c r="D429" s="1">
        <v>44125</v>
      </c>
      <c r="E429" t="s">
        <v>133</v>
      </c>
      <c r="F429" t="s">
        <v>134</v>
      </c>
      <c r="G429" t="s">
        <v>135</v>
      </c>
      <c r="H429" t="s">
        <v>136</v>
      </c>
      <c r="I429" t="s">
        <v>1405</v>
      </c>
      <c r="K429" t="s">
        <v>1406</v>
      </c>
      <c r="M429" t="s">
        <v>1407</v>
      </c>
      <c r="N429" t="s">
        <v>139</v>
      </c>
      <c r="O429" s="4">
        <v>34266</v>
      </c>
      <c r="P429" t="s">
        <v>140</v>
      </c>
      <c r="R429">
        <v>18634914002</v>
      </c>
      <c r="T429">
        <v>115115</v>
      </c>
      <c r="U429" t="s">
        <v>1408</v>
      </c>
      <c r="V429" t="s">
        <v>1409</v>
      </c>
      <c r="X429" t="s">
        <v>143</v>
      </c>
      <c r="Y429" t="s">
        <v>1410</v>
      </c>
      <c r="AA429" t="s">
        <v>1407</v>
      </c>
      <c r="AB429" t="s">
        <v>139</v>
      </c>
      <c r="AC429" s="4">
        <v>34266</v>
      </c>
      <c r="AD429" t="s">
        <v>140</v>
      </c>
      <c r="AF429">
        <v>18634914002</v>
      </c>
      <c r="AH429" t="s">
        <v>1411</v>
      </c>
      <c r="AZ429" t="s">
        <v>175</v>
      </c>
      <c r="BA429" t="s">
        <v>176</v>
      </c>
      <c r="BB429" t="s">
        <v>134</v>
      </c>
      <c r="BC429" t="s">
        <v>134</v>
      </c>
      <c r="BD429" t="s">
        <v>134</v>
      </c>
      <c r="BE429" t="s">
        <v>134</v>
      </c>
      <c r="BF429" t="s">
        <v>134</v>
      </c>
      <c r="BG429" t="s">
        <v>134</v>
      </c>
      <c r="BH429" t="s">
        <v>136</v>
      </c>
      <c r="BN429" t="s">
        <v>19464</v>
      </c>
      <c r="BO429" t="s">
        <v>1413</v>
      </c>
      <c r="BP429">
        <v>81</v>
      </c>
      <c r="BQ429">
        <v>81</v>
      </c>
      <c r="BR429">
        <v>81</v>
      </c>
      <c r="BS429" s="1">
        <v>44158</v>
      </c>
      <c r="BT429" s="1">
        <v>44352</v>
      </c>
      <c r="BU429" s="1">
        <v>44158</v>
      </c>
      <c r="BV429" s="1">
        <v>44352</v>
      </c>
      <c r="BW429" t="s">
        <v>136</v>
      </c>
      <c r="BX429">
        <v>36</v>
      </c>
      <c r="BY429">
        <v>0</v>
      </c>
      <c r="BZ429">
        <v>6</v>
      </c>
      <c r="CA429">
        <v>6</v>
      </c>
      <c r="CB429">
        <v>6</v>
      </c>
      <c r="CC429">
        <v>6</v>
      </c>
      <c r="CD429">
        <v>6</v>
      </c>
      <c r="CE429">
        <v>6</v>
      </c>
      <c r="CF429" t="str">
        <f>"7:00 AM"</f>
        <v>7:00 AM</v>
      </c>
      <c r="CG429" t="str">
        <f>"2:00 PM"</f>
        <v>2:00 PM</v>
      </c>
      <c r="CH429" s="5">
        <v>11.71</v>
      </c>
      <c r="CI429" t="s">
        <v>146</v>
      </c>
      <c r="CL429" t="s">
        <v>134</v>
      </c>
      <c r="CM429" t="s">
        <v>147</v>
      </c>
      <c r="CN429" t="s">
        <v>148</v>
      </c>
      <c r="CO429" s="2" t="s">
        <v>19465</v>
      </c>
      <c r="CP429" t="s">
        <v>149</v>
      </c>
      <c r="CQ429">
        <v>0</v>
      </c>
      <c r="CR429">
        <v>0</v>
      </c>
      <c r="CS429" t="s">
        <v>136</v>
      </c>
      <c r="CT429" t="s">
        <v>136</v>
      </c>
      <c r="CU429" t="s">
        <v>136</v>
      </c>
      <c r="CV429" t="s">
        <v>136</v>
      </c>
      <c r="CW429" t="s">
        <v>134</v>
      </c>
      <c r="CX429">
        <v>100</v>
      </c>
      <c r="CY429" t="s">
        <v>134</v>
      </c>
      <c r="CZ429" t="s">
        <v>134</v>
      </c>
      <c r="DA429" t="s">
        <v>134</v>
      </c>
      <c r="DB429" t="s">
        <v>134</v>
      </c>
      <c r="DC429" t="s">
        <v>134</v>
      </c>
      <c r="DD429" t="s">
        <v>136</v>
      </c>
      <c r="DF429" s="2" t="s">
        <v>1415</v>
      </c>
      <c r="DG429" s="2" t="s">
        <v>19466</v>
      </c>
      <c r="DH429" t="s">
        <v>1407</v>
      </c>
      <c r="DI429" t="s">
        <v>139</v>
      </c>
      <c r="DJ429" s="4">
        <v>34266</v>
      </c>
      <c r="DK429" t="s">
        <v>521</v>
      </c>
      <c r="DL429" t="s">
        <v>134</v>
      </c>
      <c r="DM429">
        <v>80</v>
      </c>
      <c r="DN429" t="s">
        <v>19467</v>
      </c>
      <c r="DO429" t="s">
        <v>1407</v>
      </c>
      <c r="DP429" t="s">
        <v>139</v>
      </c>
      <c r="DQ429" t="str">
        <f>"34266"</f>
        <v>34266</v>
      </c>
      <c r="DR429" t="s">
        <v>521</v>
      </c>
      <c r="DS429" t="s">
        <v>1418</v>
      </c>
      <c r="DT429">
        <v>3</v>
      </c>
      <c r="DU429">
        <v>20</v>
      </c>
      <c r="DV429" t="s">
        <v>134</v>
      </c>
      <c r="DW429" t="s">
        <v>134</v>
      </c>
      <c r="DX429" t="s">
        <v>134</v>
      </c>
      <c r="DY429" t="s">
        <v>134</v>
      </c>
      <c r="DZ429">
        <v>5</v>
      </c>
      <c r="EA429" t="s">
        <v>136</v>
      </c>
      <c r="EC429" s="5">
        <v>12.68</v>
      </c>
      <c r="ED429" s="5">
        <v>55</v>
      </c>
      <c r="EE429">
        <v>18634914002</v>
      </c>
      <c r="EF429" t="s">
        <v>1419</v>
      </c>
      <c r="EG429" t="s">
        <v>524</v>
      </c>
      <c r="EH429">
        <v>6</v>
      </c>
    </row>
    <row r="430" spans="1:138" ht="15" customHeight="1" x14ac:dyDescent="0.35">
      <c r="A430" t="s">
        <v>6658</v>
      </c>
      <c r="B430" t="s">
        <v>157</v>
      </c>
      <c r="C430" s="1">
        <v>44098.647704282404</v>
      </c>
      <c r="D430" s="1">
        <v>44125</v>
      </c>
      <c r="E430" t="s">
        <v>133</v>
      </c>
      <c r="F430" t="s">
        <v>136</v>
      </c>
      <c r="G430" t="s">
        <v>607</v>
      </c>
      <c r="H430" t="s">
        <v>136</v>
      </c>
      <c r="I430" t="s">
        <v>6659</v>
      </c>
      <c r="K430" t="s">
        <v>6660</v>
      </c>
      <c r="L430" t="s">
        <v>6661</v>
      </c>
      <c r="M430" t="s">
        <v>2801</v>
      </c>
      <c r="N430" t="s">
        <v>720</v>
      </c>
      <c r="O430" s="4">
        <v>38774</v>
      </c>
      <c r="P430" t="s">
        <v>140</v>
      </c>
      <c r="R430">
        <v>16623985121</v>
      </c>
      <c r="T430">
        <v>111191</v>
      </c>
      <c r="U430" t="s">
        <v>6662</v>
      </c>
      <c r="V430" t="s">
        <v>6663</v>
      </c>
      <c r="X430" t="s">
        <v>164</v>
      </c>
      <c r="Y430" t="s">
        <v>6660</v>
      </c>
      <c r="Z430" t="s">
        <v>6661</v>
      </c>
      <c r="AA430" t="s">
        <v>2801</v>
      </c>
      <c r="AB430" t="s">
        <v>720</v>
      </c>
      <c r="AC430" s="4">
        <v>38774</v>
      </c>
      <c r="AD430" t="s">
        <v>140</v>
      </c>
      <c r="AF430">
        <v>16623985121</v>
      </c>
      <c r="AH430" t="s">
        <v>148</v>
      </c>
      <c r="AI430" t="s">
        <v>168</v>
      </c>
      <c r="AJ430" t="s">
        <v>456</v>
      </c>
      <c r="AK430" t="s">
        <v>457</v>
      </c>
      <c r="AM430" t="s">
        <v>458</v>
      </c>
      <c r="AO430" t="s">
        <v>459</v>
      </c>
      <c r="AP430" t="s">
        <v>460</v>
      </c>
      <c r="AQ430" s="4">
        <v>73737</v>
      </c>
      <c r="AR430" t="s">
        <v>140</v>
      </c>
      <c r="AT430">
        <v>15802274747</v>
      </c>
      <c r="AV430" t="s">
        <v>461</v>
      </c>
      <c r="AW430" t="s">
        <v>462</v>
      </c>
      <c r="AZ430" t="s">
        <v>175</v>
      </c>
      <c r="BA430" t="s">
        <v>176</v>
      </c>
      <c r="BB430" t="s">
        <v>136</v>
      </c>
      <c r="BC430" t="s">
        <v>136</v>
      </c>
      <c r="BD430" t="s">
        <v>148</v>
      </c>
      <c r="BE430" t="s">
        <v>136</v>
      </c>
      <c r="BF430" t="s">
        <v>136</v>
      </c>
      <c r="BG430" t="s">
        <v>134</v>
      </c>
      <c r="BH430" t="s">
        <v>136</v>
      </c>
      <c r="BN430" t="s">
        <v>6664</v>
      </c>
      <c r="BO430" t="s">
        <v>6665</v>
      </c>
      <c r="BP430">
        <v>2</v>
      </c>
      <c r="BQ430">
        <v>2</v>
      </c>
      <c r="BR430">
        <v>2</v>
      </c>
      <c r="BS430" s="1">
        <v>44160</v>
      </c>
      <c r="BT430" s="1">
        <v>44287</v>
      </c>
      <c r="BU430" s="1">
        <v>44160</v>
      </c>
      <c r="BV430" s="1">
        <v>44287</v>
      </c>
      <c r="BW430" t="s">
        <v>136</v>
      </c>
      <c r="BX430">
        <v>48</v>
      </c>
      <c r="BY430">
        <v>0</v>
      </c>
      <c r="BZ430">
        <v>8</v>
      </c>
      <c r="CA430">
        <v>8</v>
      </c>
      <c r="CB430">
        <v>8</v>
      </c>
      <c r="CC430">
        <v>8</v>
      </c>
      <c r="CD430">
        <v>8</v>
      </c>
      <c r="CE430">
        <v>8</v>
      </c>
      <c r="CF430" t="str">
        <f>"8:00 AM"</f>
        <v>8:00 AM</v>
      </c>
      <c r="CG430" t="str">
        <f>"5:00 PM"</f>
        <v>5:00 PM</v>
      </c>
      <c r="CH430" s="5">
        <v>11.83</v>
      </c>
      <c r="CI430" t="s">
        <v>146</v>
      </c>
      <c r="CL430" t="s">
        <v>136</v>
      </c>
      <c r="CM430" t="s">
        <v>312</v>
      </c>
      <c r="CN430" t="s">
        <v>148</v>
      </c>
      <c r="CO430" t="s">
        <v>465</v>
      </c>
      <c r="CP430" t="s">
        <v>149</v>
      </c>
      <c r="CQ430">
        <v>1</v>
      </c>
      <c r="CR430">
        <v>0</v>
      </c>
      <c r="CS430" t="s">
        <v>136</v>
      </c>
      <c r="CT430" t="s">
        <v>134</v>
      </c>
      <c r="CU430" t="s">
        <v>136</v>
      </c>
      <c r="CV430" t="s">
        <v>134</v>
      </c>
      <c r="CW430" t="s">
        <v>134</v>
      </c>
      <c r="CX430">
        <v>50</v>
      </c>
      <c r="CY430" t="s">
        <v>134</v>
      </c>
      <c r="CZ430" t="s">
        <v>134</v>
      </c>
      <c r="DA430" t="s">
        <v>134</v>
      </c>
      <c r="DB430" t="s">
        <v>136</v>
      </c>
      <c r="DC430" t="s">
        <v>134</v>
      </c>
      <c r="DD430" t="s">
        <v>136</v>
      </c>
      <c r="DF430" t="s">
        <v>466</v>
      </c>
      <c r="DG430" t="s">
        <v>6666</v>
      </c>
      <c r="DH430" t="s">
        <v>6667</v>
      </c>
      <c r="DI430" t="s">
        <v>720</v>
      </c>
      <c r="DJ430" s="4">
        <v>38746</v>
      </c>
      <c r="DK430" t="s">
        <v>737</v>
      </c>
      <c r="DL430" t="s">
        <v>136</v>
      </c>
      <c r="DM430">
        <v>1</v>
      </c>
      <c r="DN430" t="s">
        <v>6668</v>
      </c>
      <c r="DO430" t="s">
        <v>2801</v>
      </c>
      <c r="DP430" t="s">
        <v>720</v>
      </c>
      <c r="DQ430" t="str">
        <f>"38774"</f>
        <v>38774</v>
      </c>
      <c r="DR430" t="s">
        <v>737</v>
      </c>
      <c r="DS430" t="s">
        <v>296</v>
      </c>
      <c r="DT430">
        <v>2</v>
      </c>
      <c r="DU430">
        <v>10</v>
      </c>
      <c r="DV430" t="s">
        <v>134</v>
      </c>
      <c r="DW430" t="s">
        <v>134</v>
      </c>
      <c r="DX430" t="s">
        <v>134</v>
      </c>
      <c r="DY430" t="s">
        <v>136</v>
      </c>
      <c r="DZ430">
        <v>1</v>
      </c>
      <c r="EA430" t="s">
        <v>136</v>
      </c>
      <c r="EC430" s="5">
        <v>12.68</v>
      </c>
      <c r="ED430" s="5">
        <v>55</v>
      </c>
      <c r="EE430">
        <v>16623985121</v>
      </c>
      <c r="EF430" t="s">
        <v>6669</v>
      </c>
      <c r="EG430" t="s">
        <v>148</v>
      </c>
      <c r="EH430">
        <v>0</v>
      </c>
    </row>
    <row r="431" spans="1:138" ht="15" customHeight="1" x14ac:dyDescent="0.35">
      <c r="A431" t="s">
        <v>9623</v>
      </c>
      <c r="B431" t="s">
        <v>157</v>
      </c>
      <c r="C431" s="1">
        <v>44104.424736805558</v>
      </c>
      <c r="D431" s="1">
        <v>44125</v>
      </c>
      <c r="E431" t="s">
        <v>133</v>
      </c>
      <c r="F431" t="s">
        <v>134</v>
      </c>
      <c r="G431" t="s">
        <v>135</v>
      </c>
      <c r="H431" t="s">
        <v>136</v>
      </c>
      <c r="I431" t="s">
        <v>9624</v>
      </c>
      <c r="K431" t="s">
        <v>1406</v>
      </c>
      <c r="M431" t="s">
        <v>1407</v>
      </c>
      <c r="N431" t="s">
        <v>139</v>
      </c>
      <c r="O431" s="4">
        <v>34266</v>
      </c>
      <c r="P431" t="s">
        <v>140</v>
      </c>
      <c r="R431">
        <v>18634914002</v>
      </c>
      <c r="T431">
        <v>11511</v>
      </c>
      <c r="U431" t="s">
        <v>2847</v>
      </c>
      <c r="V431" t="s">
        <v>9625</v>
      </c>
      <c r="X431" t="s">
        <v>143</v>
      </c>
      <c r="Y431" t="s">
        <v>9626</v>
      </c>
      <c r="AA431" t="s">
        <v>520</v>
      </c>
      <c r="AB431" t="s">
        <v>139</v>
      </c>
      <c r="AC431" s="4">
        <v>34266</v>
      </c>
      <c r="AD431" t="s">
        <v>140</v>
      </c>
      <c r="AF431">
        <v>18634914002</v>
      </c>
      <c r="AH431" t="s">
        <v>9627</v>
      </c>
      <c r="AZ431" t="s">
        <v>175</v>
      </c>
      <c r="BA431" t="s">
        <v>176</v>
      </c>
      <c r="BB431" t="s">
        <v>134</v>
      </c>
      <c r="BC431" t="s">
        <v>134</v>
      </c>
      <c r="BD431" t="s">
        <v>134</v>
      </c>
      <c r="BE431" t="s">
        <v>134</v>
      </c>
      <c r="BF431" t="s">
        <v>134</v>
      </c>
      <c r="BG431" t="s">
        <v>134</v>
      </c>
      <c r="BH431" t="s">
        <v>136</v>
      </c>
      <c r="BN431" t="s">
        <v>9628</v>
      </c>
      <c r="BO431" t="s">
        <v>9629</v>
      </c>
      <c r="BP431">
        <v>74</v>
      </c>
      <c r="BQ431">
        <v>74</v>
      </c>
      <c r="BR431">
        <v>74</v>
      </c>
      <c r="BS431" s="1">
        <v>44158</v>
      </c>
      <c r="BT431" s="1">
        <v>44352</v>
      </c>
      <c r="BU431" s="1">
        <v>44158</v>
      </c>
      <c r="BV431" s="1">
        <v>44352</v>
      </c>
      <c r="BW431" t="s">
        <v>136</v>
      </c>
      <c r="BX431">
        <v>36</v>
      </c>
      <c r="BY431">
        <v>0</v>
      </c>
      <c r="BZ431">
        <v>6</v>
      </c>
      <c r="CA431">
        <v>6</v>
      </c>
      <c r="CB431">
        <v>6</v>
      </c>
      <c r="CC431">
        <v>6</v>
      </c>
      <c r="CD431">
        <v>6</v>
      </c>
      <c r="CE431">
        <v>6</v>
      </c>
      <c r="CF431" t="str">
        <f>"7:00 AM"</f>
        <v>7:00 AM</v>
      </c>
      <c r="CG431" t="str">
        <f>"2:00 PM"</f>
        <v>2:00 PM</v>
      </c>
      <c r="CH431" s="5">
        <v>11.71</v>
      </c>
      <c r="CI431" t="s">
        <v>146</v>
      </c>
      <c r="CL431" t="s">
        <v>134</v>
      </c>
      <c r="CM431" t="s">
        <v>147</v>
      </c>
      <c r="CN431" t="s">
        <v>148</v>
      </c>
      <c r="CO431" s="2" t="s">
        <v>1414</v>
      </c>
      <c r="CP431" t="s">
        <v>149</v>
      </c>
      <c r="CQ431">
        <v>0</v>
      </c>
      <c r="CR431">
        <v>0</v>
      </c>
      <c r="CS431" t="s">
        <v>136</v>
      </c>
      <c r="CT431" t="s">
        <v>136</v>
      </c>
      <c r="CU431" t="s">
        <v>136</v>
      </c>
      <c r="CV431" t="s">
        <v>136</v>
      </c>
      <c r="CW431" t="s">
        <v>134</v>
      </c>
      <c r="CX431">
        <v>100</v>
      </c>
      <c r="CY431" t="s">
        <v>134</v>
      </c>
      <c r="CZ431" t="s">
        <v>134</v>
      </c>
      <c r="DA431" t="s">
        <v>134</v>
      </c>
      <c r="DB431" t="s">
        <v>134</v>
      </c>
      <c r="DC431" t="s">
        <v>134</v>
      </c>
      <c r="DD431" t="s">
        <v>136</v>
      </c>
      <c r="DF431" s="2" t="s">
        <v>1415</v>
      </c>
      <c r="DG431" t="s">
        <v>9630</v>
      </c>
      <c r="DH431" t="s">
        <v>520</v>
      </c>
      <c r="DI431" t="s">
        <v>139</v>
      </c>
      <c r="DJ431" s="4">
        <v>34266</v>
      </c>
      <c r="DK431" t="s">
        <v>521</v>
      </c>
      <c r="DL431" t="s">
        <v>134</v>
      </c>
      <c r="DM431">
        <v>65</v>
      </c>
      <c r="DN431" t="s">
        <v>9631</v>
      </c>
      <c r="DO431" t="s">
        <v>1407</v>
      </c>
      <c r="DP431" t="s">
        <v>139</v>
      </c>
      <c r="DQ431" t="str">
        <f>"34266"</f>
        <v>34266</v>
      </c>
      <c r="DR431" t="s">
        <v>521</v>
      </c>
      <c r="DS431" t="s">
        <v>9632</v>
      </c>
      <c r="DT431">
        <v>1</v>
      </c>
      <c r="DU431">
        <v>5</v>
      </c>
      <c r="DV431" t="s">
        <v>134</v>
      </c>
      <c r="DW431" t="s">
        <v>134</v>
      </c>
      <c r="DX431" t="s">
        <v>134</v>
      </c>
      <c r="DY431" t="s">
        <v>134</v>
      </c>
      <c r="DZ431">
        <v>7</v>
      </c>
      <c r="EA431" t="s">
        <v>136</v>
      </c>
      <c r="EC431" s="5">
        <v>12.68</v>
      </c>
      <c r="ED431" s="5">
        <v>55</v>
      </c>
      <c r="EE431">
        <v>18634914002</v>
      </c>
      <c r="EF431" t="s">
        <v>9627</v>
      </c>
      <c r="EG431" t="s">
        <v>524</v>
      </c>
      <c r="EH431">
        <v>6</v>
      </c>
    </row>
    <row r="432" spans="1:138" ht="15" customHeight="1" x14ac:dyDescent="0.35">
      <c r="A432" t="s">
        <v>16089</v>
      </c>
      <c r="B432" t="s">
        <v>157</v>
      </c>
      <c r="C432" s="1">
        <v>44104.556567129628</v>
      </c>
      <c r="D432" s="1">
        <v>44125</v>
      </c>
      <c r="E432" t="s">
        <v>133</v>
      </c>
      <c r="F432" t="s">
        <v>134</v>
      </c>
      <c r="G432" t="s">
        <v>135</v>
      </c>
      <c r="H432" t="s">
        <v>136</v>
      </c>
      <c r="I432" t="s">
        <v>16090</v>
      </c>
      <c r="K432" t="s">
        <v>16091</v>
      </c>
      <c r="M432" t="s">
        <v>520</v>
      </c>
      <c r="N432" t="s">
        <v>139</v>
      </c>
      <c r="O432" s="4">
        <v>34266</v>
      </c>
      <c r="P432" t="s">
        <v>140</v>
      </c>
      <c r="R432">
        <v>18634914002</v>
      </c>
      <c r="T432">
        <v>115115</v>
      </c>
      <c r="U432" t="s">
        <v>16092</v>
      </c>
      <c r="V432" t="s">
        <v>10890</v>
      </c>
      <c r="X432" t="s">
        <v>429</v>
      </c>
      <c r="Y432" t="s">
        <v>16091</v>
      </c>
      <c r="AA432" t="s">
        <v>520</v>
      </c>
      <c r="AB432" t="s">
        <v>139</v>
      </c>
      <c r="AC432" s="4">
        <v>34266</v>
      </c>
      <c r="AD432" t="s">
        <v>140</v>
      </c>
      <c r="AF432">
        <v>18634914002</v>
      </c>
      <c r="AH432" t="s">
        <v>1419</v>
      </c>
      <c r="AI432" t="s">
        <v>168</v>
      </c>
      <c r="AJ432" t="s">
        <v>507</v>
      </c>
      <c r="AK432" t="s">
        <v>508</v>
      </c>
      <c r="AL432" t="s">
        <v>1871</v>
      </c>
      <c r="AM432" t="s">
        <v>510</v>
      </c>
      <c r="AN432" t="s">
        <v>511</v>
      </c>
      <c r="AO432" t="s">
        <v>512</v>
      </c>
      <c r="AP432" t="s">
        <v>139</v>
      </c>
      <c r="AQ432" s="4">
        <v>32751</v>
      </c>
      <c r="AR432" t="s">
        <v>140</v>
      </c>
      <c r="AT432">
        <v>13212145200</v>
      </c>
      <c r="AU432">
        <v>5216</v>
      </c>
      <c r="AV432" t="s">
        <v>513</v>
      </c>
      <c r="AW432" t="s">
        <v>514</v>
      </c>
      <c r="AZ432" t="s">
        <v>175</v>
      </c>
      <c r="BA432" t="s">
        <v>176</v>
      </c>
      <c r="BB432" t="s">
        <v>134</v>
      </c>
      <c r="BC432" t="s">
        <v>134</v>
      </c>
      <c r="BD432" t="s">
        <v>134</v>
      </c>
      <c r="BE432" t="s">
        <v>134</v>
      </c>
      <c r="BF432" t="s">
        <v>136</v>
      </c>
      <c r="BG432" t="s">
        <v>134</v>
      </c>
      <c r="BH432" t="s">
        <v>136</v>
      </c>
      <c r="BN432" t="s">
        <v>16093</v>
      </c>
      <c r="BO432" t="s">
        <v>13397</v>
      </c>
      <c r="BP432">
        <v>5</v>
      </c>
      <c r="BQ432">
        <v>5</v>
      </c>
      <c r="BR432">
        <v>5</v>
      </c>
      <c r="BS432" s="1">
        <v>44158</v>
      </c>
      <c r="BT432" s="1">
        <v>44352</v>
      </c>
      <c r="BU432" s="1">
        <v>44158</v>
      </c>
      <c r="BV432" s="1">
        <v>44352</v>
      </c>
      <c r="BW432" t="s">
        <v>136</v>
      </c>
      <c r="BX432">
        <v>36</v>
      </c>
      <c r="BY432">
        <v>0</v>
      </c>
      <c r="BZ432">
        <v>6</v>
      </c>
      <c r="CA432">
        <v>6</v>
      </c>
      <c r="CB432">
        <v>6</v>
      </c>
      <c r="CC432">
        <v>6</v>
      </c>
      <c r="CD432">
        <v>6</v>
      </c>
      <c r="CE432">
        <v>6</v>
      </c>
      <c r="CF432" t="str">
        <f>"7:00 AM"</f>
        <v>7:00 AM</v>
      </c>
      <c r="CG432" t="str">
        <f>"2:00 PM"</f>
        <v>2:00 PM</v>
      </c>
      <c r="CH432" s="5">
        <v>11.71</v>
      </c>
      <c r="CI432" t="s">
        <v>146</v>
      </c>
      <c r="CL432" t="s">
        <v>134</v>
      </c>
      <c r="CM432" t="s">
        <v>147</v>
      </c>
      <c r="CN432" t="s">
        <v>148</v>
      </c>
      <c r="CO432" t="s">
        <v>16094</v>
      </c>
      <c r="CP432" t="s">
        <v>149</v>
      </c>
      <c r="CQ432">
        <v>12</v>
      </c>
      <c r="CR432">
        <v>0</v>
      </c>
      <c r="CS432" t="s">
        <v>136</v>
      </c>
      <c r="CT432" t="s">
        <v>136</v>
      </c>
      <c r="CU432" t="s">
        <v>136</v>
      </c>
      <c r="CV432" t="s">
        <v>136</v>
      </c>
      <c r="CW432" t="s">
        <v>134</v>
      </c>
      <c r="CX432">
        <v>100</v>
      </c>
      <c r="CY432" t="s">
        <v>134</v>
      </c>
      <c r="CZ432" t="s">
        <v>134</v>
      </c>
      <c r="DA432" t="s">
        <v>134</v>
      </c>
      <c r="DB432" t="s">
        <v>134</v>
      </c>
      <c r="DC432" t="s">
        <v>134</v>
      </c>
      <c r="DD432" t="s">
        <v>134</v>
      </c>
      <c r="DE432">
        <v>20</v>
      </c>
      <c r="DF432" t="s">
        <v>16095</v>
      </c>
      <c r="DG432" s="2" t="s">
        <v>16096</v>
      </c>
      <c r="DH432" t="s">
        <v>520</v>
      </c>
      <c r="DI432" t="s">
        <v>139</v>
      </c>
      <c r="DJ432" s="4">
        <v>34266</v>
      </c>
      <c r="DK432" t="s">
        <v>521</v>
      </c>
      <c r="DL432" t="s">
        <v>134</v>
      </c>
      <c r="DM432">
        <v>81</v>
      </c>
      <c r="DN432" t="s">
        <v>16097</v>
      </c>
      <c r="DO432" t="s">
        <v>520</v>
      </c>
      <c r="DP432" t="s">
        <v>139</v>
      </c>
      <c r="DQ432" t="str">
        <f>"34266"</f>
        <v>34266</v>
      </c>
      <c r="DR432" t="s">
        <v>521</v>
      </c>
      <c r="DS432" t="s">
        <v>523</v>
      </c>
      <c r="DT432">
        <v>1</v>
      </c>
      <c r="DU432">
        <v>6</v>
      </c>
      <c r="DV432" t="s">
        <v>134</v>
      </c>
      <c r="DW432" t="s">
        <v>134</v>
      </c>
      <c r="DX432" t="s">
        <v>134</v>
      </c>
      <c r="DY432" t="s">
        <v>136</v>
      </c>
      <c r="DZ432">
        <v>1</v>
      </c>
      <c r="EA432" t="s">
        <v>136</v>
      </c>
      <c r="EC432" s="5">
        <v>12.68</v>
      </c>
      <c r="ED432" s="5">
        <v>55</v>
      </c>
      <c r="EE432">
        <v>18634914002</v>
      </c>
      <c r="EF432" t="s">
        <v>148</v>
      </c>
      <c r="EG432" t="s">
        <v>16098</v>
      </c>
      <c r="EH432">
        <v>2</v>
      </c>
    </row>
    <row r="433" spans="1:138" ht="15" customHeight="1" x14ac:dyDescent="0.35">
      <c r="A433" t="s">
        <v>21485</v>
      </c>
      <c r="B433" t="s">
        <v>157</v>
      </c>
      <c r="C433" s="1">
        <v>44110.364603009257</v>
      </c>
      <c r="D433" s="1">
        <v>44125</v>
      </c>
      <c r="E433" t="s">
        <v>133</v>
      </c>
      <c r="F433" t="s">
        <v>136</v>
      </c>
      <c r="G433" t="s">
        <v>135</v>
      </c>
      <c r="H433" t="s">
        <v>136</v>
      </c>
      <c r="I433" t="s">
        <v>21486</v>
      </c>
      <c r="K433" t="s">
        <v>21487</v>
      </c>
      <c r="M433" t="s">
        <v>1609</v>
      </c>
      <c r="N433" t="s">
        <v>246</v>
      </c>
      <c r="O433" s="4">
        <v>70546</v>
      </c>
      <c r="P433" t="s">
        <v>140</v>
      </c>
      <c r="R433">
        <v>13374887155</v>
      </c>
      <c r="T433">
        <v>111160</v>
      </c>
      <c r="U433" t="s">
        <v>2019</v>
      </c>
      <c r="V433" t="s">
        <v>7374</v>
      </c>
      <c r="W433" t="s">
        <v>1148</v>
      </c>
      <c r="X433" t="s">
        <v>17526</v>
      </c>
      <c r="Y433" t="s">
        <v>21487</v>
      </c>
      <c r="AA433" t="s">
        <v>1609</v>
      </c>
      <c r="AB433" t="s">
        <v>246</v>
      </c>
      <c r="AC433" s="4">
        <v>70546</v>
      </c>
      <c r="AD433" t="s">
        <v>140</v>
      </c>
      <c r="AF433">
        <v>13374887155</v>
      </c>
      <c r="AH433" t="s">
        <v>21488</v>
      </c>
      <c r="AI433" t="s">
        <v>226</v>
      </c>
      <c r="AJ433" t="s">
        <v>646</v>
      </c>
      <c r="AK433" t="s">
        <v>767</v>
      </c>
      <c r="AL433" t="s">
        <v>768</v>
      </c>
      <c r="AM433" t="s">
        <v>769</v>
      </c>
      <c r="AN433" t="s">
        <v>770</v>
      </c>
      <c r="AO433" t="s">
        <v>771</v>
      </c>
      <c r="AP433" t="s">
        <v>246</v>
      </c>
      <c r="AQ433" s="4">
        <v>70535</v>
      </c>
      <c r="AR433" t="s">
        <v>140</v>
      </c>
      <c r="AT433">
        <v>13374663722</v>
      </c>
      <c r="AV433" t="s">
        <v>772</v>
      </c>
      <c r="AW433" t="s">
        <v>773</v>
      </c>
      <c r="AX433" t="s">
        <v>246</v>
      </c>
      <c r="AY433" t="s">
        <v>774</v>
      </c>
      <c r="AZ433" t="s">
        <v>334</v>
      </c>
      <c r="BA433" t="s">
        <v>335</v>
      </c>
      <c r="BB433" t="s">
        <v>136</v>
      </c>
      <c r="BC433" t="s">
        <v>136</v>
      </c>
      <c r="BD433" t="s">
        <v>148</v>
      </c>
      <c r="BE433" t="s">
        <v>136</v>
      </c>
      <c r="BF433" t="s">
        <v>136</v>
      </c>
      <c r="BG433" t="s">
        <v>134</v>
      </c>
      <c r="BH433" t="s">
        <v>136</v>
      </c>
      <c r="BN433" t="s">
        <v>21489</v>
      </c>
      <c r="BO433" t="s">
        <v>734</v>
      </c>
      <c r="BP433">
        <v>1</v>
      </c>
      <c r="BQ433">
        <v>1</v>
      </c>
      <c r="BR433">
        <v>1</v>
      </c>
      <c r="BS433" s="1">
        <v>44166</v>
      </c>
      <c r="BT433" s="1">
        <v>44392</v>
      </c>
      <c r="BU433" s="1">
        <v>44166</v>
      </c>
      <c r="BV433" s="1">
        <v>44392</v>
      </c>
      <c r="BW433" t="s">
        <v>136</v>
      </c>
      <c r="BX433">
        <v>40</v>
      </c>
      <c r="BY433">
        <v>0</v>
      </c>
      <c r="BZ433">
        <v>8</v>
      </c>
      <c r="CA433">
        <v>8</v>
      </c>
      <c r="CB433">
        <v>8</v>
      </c>
      <c r="CC433">
        <v>8</v>
      </c>
      <c r="CD433">
        <v>8</v>
      </c>
      <c r="CE433">
        <v>0</v>
      </c>
      <c r="CF433" t="str">
        <f>"8:00 AM"</f>
        <v>8:00 AM</v>
      </c>
      <c r="CG433" t="str">
        <f>"5:00 PM"</f>
        <v>5:00 PM</v>
      </c>
      <c r="CH433" s="5">
        <v>11.83</v>
      </c>
      <c r="CI433" t="s">
        <v>146</v>
      </c>
      <c r="CL433" t="s">
        <v>136</v>
      </c>
      <c r="CM433" t="s">
        <v>147</v>
      </c>
      <c r="CN433" t="s">
        <v>148</v>
      </c>
      <c r="CO433" t="s">
        <v>20762</v>
      </c>
      <c r="CP433" t="s">
        <v>149</v>
      </c>
      <c r="CQ433">
        <v>0</v>
      </c>
      <c r="CR433">
        <v>0</v>
      </c>
      <c r="CS433" t="s">
        <v>136</v>
      </c>
      <c r="CT433" t="s">
        <v>136</v>
      </c>
      <c r="CU433" t="s">
        <v>136</v>
      </c>
      <c r="CV433" t="s">
        <v>134</v>
      </c>
      <c r="CW433" t="s">
        <v>134</v>
      </c>
      <c r="CX433">
        <v>40</v>
      </c>
      <c r="CY433" t="s">
        <v>134</v>
      </c>
      <c r="CZ433" t="s">
        <v>136</v>
      </c>
      <c r="DA433" t="s">
        <v>136</v>
      </c>
      <c r="DB433" t="s">
        <v>134</v>
      </c>
      <c r="DC433" t="s">
        <v>134</v>
      </c>
      <c r="DD433" t="s">
        <v>136</v>
      </c>
      <c r="DF433" t="s">
        <v>21490</v>
      </c>
      <c r="DG433" s="2" t="s">
        <v>21491</v>
      </c>
      <c r="DH433" t="s">
        <v>1609</v>
      </c>
      <c r="DI433" t="s">
        <v>246</v>
      </c>
      <c r="DJ433" s="4">
        <v>70546</v>
      </c>
      <c r="DK433" t="s">
        <v>1610</v>
      </c>
      <c r="DL433" t="s">
        <v>134</v>
      </c>
      <c r="DM433">
        <v>3</v>
      </c>
      <c r="DN433" t="s">
        <v>21492</v>
      </c>
      <c r="DO433" t="s">
        <v>1609</v>
      </c>
      <c r="DP433" t="s">
        <v>246</v>
      </c>
      <c r="DQ433" t="str">
        <f>"70546"</f>
        <v>70546</v>
      </c>
      <c r="DR433" t="s">
        <v>1610</v>
      </c>
      <c r="DS433" t="s">
        <v>21493</v>
      </c>
      <c r="DT433">
        <v>1</v>
      </c>
      <c r="DU433">
        <v>2</v>
      </c>
      <c r="DV433" t="s">
        <v>134</v>
      </c>
      <c r="DW433" t="s">
        <v>134</v>
      </c>
      <c r="DX433" t="s">
        <v>134</v>
      </c>
      <c r="DY433" t="s">
        <v>136</v>
      </c>
      <c r="DZ433">
        <v>1</v>
      </c>
      <c r="EA433" t="s">
        <v>136</v>
      </c>
      <c r="EC433" s="5">
        <v>12.68</v>
      </c>
      <c r="ED433" s="5">
        <v>55</v>
      </c>
      <c r="EE433">
        <v>13374887155</v>
      </c>
      <c r="EF433" t="s">
        <v>21488</v>
      </c>
      <c r="EG433" t="s">
        <v>148</v>
      </c>
      <c r="EH433">
        <v>0</v>
      </c>
    </row>
    <row r="434" spans="1:138" ht="15" customHeight="1" x14ac:dyDescent="0.35">
      <c r="A434" t="s">
        <v>17378</v>
      </c>
      <c r="B434" t="s">
        <v>157</v>
      </c>
      <c r="C434" s="1">
        <v>44109.75873159722</v>
      </c>
      <c r="D434" s="1">
        <v>44125</v>
      </c>
      <c r="E434" t="s">
        <v>1298</v>
      </c>
      <c r="F434" t="s">
        <v>136</v>
      </c>
      <c r="G434" t="s">
        <v>135</v>
      </c>
      <c r="H434" t="s">
        <v>136</v>
      </c>
      <c r="I434" t="s">
        <v>1299</v>
      </c>
      <c r="K434" t="s">
        <v>1300</v>
      </c>
      <c r="L434" t="s">
        <v>1301</v>
      </c>
      <c r="M434" t="s">
        <v>1302</v>
      </c>
      <c r="N434" t="s">
        <v>925</v>
      </c>
      <c r="O434" s="4">
        <v>83301</v>
      </c>
      <c r="P434" t="s">
        <v>140</v>
      </c>
      <c r="R434">
        <v>12085952226</v>
      </c>
      <c r="T434">
        <v>112410</v>
      </c>
      <c r="U434" t="s">
        <v>1303</v>
      </c>
      <c r="V434" t="s">
        <v>1304</v>
      </c>
      <c r="X434" t="s">
        <v>1305</v>
      </c>
      <c r="Y434" t="s">
        <v>1300</v>
      </c>
      <c r="Z434" t="s">
        <v>1301</v>
      </c>
      <c r="AA434" t="s">
        <v>1302</v>
      </c>
      <c r="AB434" t="s">
        <v>925</v>
      </c>
      <c r="AC434" s="4">
        <v>83301</v>
      </c>
      <c r="AD434" t="s">
        <v>140</v>
      </c>
      <c r="AF434">
        <v>12085952226</v>
      </c>
      <c r="AH434" t="s">
        <v>1306</v>
      </c>
      <c r="AZ434" t="s">
        <v>334</v>
      </c>
      <c r="BA434" t="s">
        <v>335</v>
      </c>
      <c r="BB434" t="s">
        <v>136</v>
      </c>
      <c r="BC434" t="s">
        <v>136</v>
      </c>
      <c r="BD434" t="s">
        <v>148</v>
      </c>
      <c r="BE434" t="s">
        <v>136</v>
      </c>
      <c r="BF434" t="s">
        <v>136</v>
      </c>
      <c r="BG434" t="s">
        <v>134</v>
      </c>
      <c r="BH434" t="s">
        <v>136</v>
      </c>
      <c r="BN434" t="s">
        <v>17379</v>
      </c>
      <c r="BO434" t="s">
        <v>1308</v>
      </c>
      <c r="BP434">
        <v>1</v>
      </c>
      <c r="BQ434">
        <v>1</v>
      </c>
      <c r="BR434">
        <v>1</v>
      </c>
      <c r="BS434" s="1">
        <v>44166</v>
      </c>
      <c r="BT434" s="1">
        <v>44286</v>
      </c>
      <c r="BU434" s="1">
        <v>44166</v>
      </c>
      <c r="BV434" s="1">
        <v>44286</v>
      </c>
      <c r="BW434" t="s">
        <v>134</v>
      </c>
      <c r="CH434" s="5">
        <v>1682.33</v>
      </c>
      <c r="CI434" t="s">
        <v>597</v>
      </c>
      <c r="CJ434">
        <v>0</v>
      </c>
      <c r="CK434" t="s">
        <v>3249</v>
      </c>
      <c r="CL434" t="s">
        <v>136</v>
      </c>
      <c r="CM434" t="s">
        <v>354</v>
      </c>
      <c r="CN434" t="s">
        <v>1310</v>
      </c>
      <c r="CO434" t="s">
        <v>2377</v>
      </c>
      <c r="CP434" t="s">
        <v>149</v>
      </c>
      <c r="CQ434">
        <v>3</v>
      </c>
      <c r="CR434">
        <v>0</v>
      </c>
      <c r="CS434" t="s">
        <v>136</v>
      </c>
      <c r="CT434" t="s">
        <v>136</v>
      </c>
      <c r="CU434" t="s">
        <v>136</v>
      </c>
      <c r="CV434" t="s">
        <v>134</v>
      </c>
      <c r="CW434" t="s">
        <v>134</v>
      </c>
      <c r="CX434">
        <v>50</v>
      </c>
      <c r="CY434" t="s">
        <v>134</v>
      </c>
      <c r="CZ434" t="s">
        <v>136</v>
      </c>
      <c r="DA434" t="s">
        <v>136</v>
      </c>
      <c r="DB434" t="s">
        <v>136</v>
      </c>
      <c r="DC434" t="s">
        <v>136</v>
      </c>
      <c r="DD434" t="s">
        <v>136</v>
      </c>
      <c r="DF434" t="s">
        <v>180</v>
      </c>
      <c r="DG434" t="s">
        <v>17380</v>
      </c>
      <c r="DH434" t="s">
        <v>17381</v>
      </c>
      <c r="DI434" t="s">
        <v>925</v>
      </c>
      <c r="DJ434" s="4">
        <v>83323</v>
      </c>
      <c r="DK434" t="s">
        <v>3252</v>
      </c>
      <c r="DL434" t="s">
        <v>134</v>
      </c>
      <c r="DM434">
        <v>2</v>
      </c>
      <c r="DN434" t="s">
        <v>17380</v>
      </c>
      <c r="DO434" t="s">
        <v>17381</v>
      </c>
      <c r="DP434" t="s">
        <v>925</v>
      </c>
      <c r="DQ434" t="str">
        <f>"83323"</f>
        <v>83323</v>
      </c>
      <c r="DR434" t="s">
        <v>3252</v>
      </c>
      <c r="DS434" t="s">
        <v>2962</v>
      </c>
      <c r="DT434">
        <v>10</v>
      </c>
      <c r="DU434">
        <v>11</v>
      </c>
      <c r="DV434" t="s">
        <v>134</v>
      </c>
      <c r="DW434" t="s">
        <v>134</v>
      </c>
      <c r="DX434" t="s">
        <v>134</v>
      </c>
      <c r="DY434" t="s">
        <v>136</v>
      </c>
      <c r="DZ434">
        <v>1</v>
      </c>
      <c r="EA434" t="s">
        <v>136</v>
      </c>
      <c r="EC434" s="5">
        <v>12.68</v>
      </c>
      <c r="ED434" s="5">
        <v>55</v>
      </c>
      <c r="EE434">
        <v>12085952226</v>
      </c>
      <c r="EF434" t="s">
        <v>1316</v>
      </c>
      <c r="EG434" t="s">
        <v>148</v>
      </c>
      <c r="EH434">
        <v>0</v>
      </c>
    </row>
    <row r="435" spans="1:138" ht="15" customHeight="1" x14ac:dyDescent="0.35">
      <c r="A435" t="s">
        <v>12660</v>
      </c>
      <c r="B435" t="s">
        <v>157</v>
      </c>
      <c r="C435" s="1">
        <v>44111.669895833336</v>
      </c>
      <c r="D435" s="1">
        <v>44125</v>
      </c>
      <c r="E435" t="s">
        <v>133</v>
      </c>
      <c r="F435" t="s">
        <v>136</v>
      </c>
      <c r="G435" t="s">
        <v>135</v>
      </c>
      <c r="H435" t="s">
        <v>136</v>
      </c>
      <c r="I435" t="s">
        <v>12661</v>
      </c>
      <c r="K435" t="s">
        <v>10637</v>
      </c>
      <c r="M435" t="s">
        <v>771</v>
      </c>
      <c r="N435" t="s">
        <v>246</v>
      </c>
      <c r="O435" s="4">
        <v>70535</v>
      </c>
      <c r="P435" t="s">
        <v>140</v>
      </c>
      <c r="R435">
        <v>13372074961</v>
      </c>
      <c r="T435">
        <v>112512</v>
      </c>
      <c r="U435" t="s">
        <v>2425</v>
      </c>
      <c r="V435" t="s">
        <v>4532</v>
      </c>
      <c r="X435" t="s">
        <v>164</v>
      </c>
      <c r="Y435" t="s">
        <v>10637</v>
      </c>
      <c r="AA435" t="s">
        <v>771</v>
      </c>
      <c r="AB435" t="s">
        <v>246</v>
      </c>
      <c r="AC435" s="4">
        <v>70535</v>
      </c>
      <c r="AD435" t="s">
        <v>140</v>
      </c>
      <c r="AF435">
        <v>13372074961</v>
      </c>
      <c r="AH435" t="s">
        <v>8895</v>
      </c>
      <c r="AI435" t="s">
        <v>168</v>
      </c>
      <c r="AJ435" t="s">
        <v>2425</v>
      </c>
      <c r="AK435" t="s">
        <v>2426</v>
      </c>
      <c r="AL435" t="s">
        <v>509</v>
      </c>
      <c r="AM435" t="s">
        <v>2427</v>
      </c>
      <c r="AO435" t="s">
        <v>345</v>
      </c>
      <c r="AP435" t="s">
        <v>246</v>
      </c>
      <c r="AQ435" s="4">
        <v>70526</v>
      </c>
      <c r="AR435" t="s">
        <v>140</v>
      </c>
      <c r="AT435">
        <v>13377835693</v>
      </c>
      <c r="AU435">
        <v>3010</v>
      </c>
      <c r="AV435" t="s">
        <v>2428</v>
      </c>
      <c r="AW435" t="s">
        <v>2429</v>
      </c>
      <c r="AZ435" t="s">
        <v>334</v>
      </c>
      <c r="BA435" t="s">
        <v>335</v>
      </c>
      <c r="BB435" t="s">
        <v>136</v>
      </c>
      <c r="BC435" t="s">
        <v>136</v>
      </c>
      <c r="BD435" t="s">
        <v>148</v>
      </c>
      <c r="BE435" t="s">
        <v>136</v>
      </c>
      <c r="BF435" t="s">
        <v>136</v>
      </c>
      <c r="BG435" t="s">
        <v>134</v>
      </c>
      <c r="BH435" t="s">
        <v>136</v>
      </c>
      <c r="BN435" t="s">
        <v>12662</v>
      </c>
      <c r="BO435" t="s">
        <v>3310</v>
      </c>
      <c r="BP435">
        <v>3</v>
      </c>
      <c r="BQ435">
        <v>3</v>
      </c>
      <c r="BR435">
        <v>3</v>
      </c>
      <c r="BS435" s="1">
        <v>44180</v>
      </c>
      <c r="BT435" s="1">
        <v>44392</v>
      </c>
      <c r="BU435" s="1">
        <v>44180</v>
      </c>
      <c r="BV435" s="1">
        <v>44392</v>
      </c>
      <c r="BW435" t="s">
        <v>136</v>
      </c>
      <c r="BX435">
        <v>35</v>
      </c>
      <c r="BY435">
        <v>0</v>
      </c>
      <c r="BZ435">
        <v>6</v>
      </c>
      <c r="CA435">
        <v>6</v>
      </c>
      <c r="CB435">
        <v>6</v>
      </c>
      <c r="CC435">
        <v>6</v>
      </c>
      <c r="CD435">
        <v>6</v>
      </c>
      <c r="CE435">
        <v>5</v>
      </c>
      <c r="CF435" t="str">
        <f>"7:00 AM"</f>
        <v>7:00 AM</v>
      </c>
      <c r="CG435" t="str">
        <f>"1:00 PM"</f>
        <v>1:00 PM</v>
      </c>
      <c r="CH435" s="5">
        <v>11.83</v>
      </c>
      <c r="CI435" t="s">
        <v>146</v>
      </c>
      <c r="CL435" t="s">
        <v>134</v>
      </c>
      <c r="CM435" t="s">
        <v>147</v>
      </c>
      <c r="CN435" t="s">
        <v>148</v>
      </c>
      <c r="CO435" t="s">
        <v>2548</v>
      </c>
      <c r="CP435" t="s">
        <v>149</v>
      </c>
      <c r="CQ435">
        <v>0</v>
      </c>
      <c r="CR435">
        <v>0</v>
      </c>
      <c r="CS435" t="s">
        <v>136</v>
      </c>
      <c r="CT435" t="s">
        <v>136</v>
      </c>
      <c r="CU435" t="s">
        <v>136</v>
      </c>
      <c r="CV435" t="s">
        <v>134</v>
      </c>
      <c r="CW435" t="s">
        <v>134</v>
      </c>
      <c r="CX435">
        <v>50</v>
      </c>
      <c r="CY435" t="s">
        <v>134</v>
      </c>
      <c r="CZ435" t="s">
        <v>134</v>
      </c>
      <c r="DA435" t="s">
        <v>134</v>
      </c>
      <c r="DB435" t="s">
        <v>134</v>
      </c>
      <c r="DC435" t="s">
        <v>134</v>
      </c>
      <c r="DD435" t="s">
        <v>136</v>
      </c>
      <c r="DF435" t="s">
        <v>2433</v>
      </c>
      <c r="DG435" t="s">
        <v>10637</v>
      </c>
      <c r="DH435" t="s">
        <v>771</v>
      </c>
      <c r="DI435" t="s">
        <v>246</v>
      </c>
      <c r="DJ435" s="4">
        <v>70535</v>
      </c>
      <c r="DK435" t="s">
        <v>268</v>
      </c>
      <c r="DL435" t="s">
        <v>136</v>
      </c>
      <c r="DM435">
        <v>1</v>
      </c>
      <c r="DN435" t="s">
        <v>12663</v>
      </c>
      <c r="DO435" t="s">
        <v>3328</v>
      </c>
      <c r="DP435" t="s">
        <v>246</v>
      </c>
      <c r="DQ435" t="str">
        <f>"70543"</f>
        <v>70543</v>
      </c>
      <c r="DR435" t="s">
        <v>268</v>
      </c>
      <c r="DS435" t="s">
        <v>497</v>
      </c>
      <c r="DT435">
        <v>1</v>
      </c>
      <c r="DU435">
        <v>6</v>
      </c>
      <c r="DV435" t="s">
        <v>136</v>
      </c>
      <c r="DW435" t="s">
        <v>134</v>
      </c>
      <c r="DX435" t="s">
        <v>136</v>
      </c>
      <c r="DY435" t="s">
        <v>136</v>
      </c>
      <c r="DZ435">
        <v>1</v>
      </c>
      <c r="EA435" t="s">
        <v>136</v>
      </c>
      <c r="EC435" s="5">
        <v>12.68</v>
      </c>
      <c r="ED435" s="5">
        <v>55</v>
      </c>
      <c r="EE435">
        <v>13372074961</v>
      </c>
      <c r="EF435" t="s">
        <v>8895</v>
      </c>
      <c r="EG435" t="s">
        <v>148</v>
      </c>
      <c r="EH435">
        <v>1</v>
      </c>
    </row>
    <row r="436" spans="1:138" ht="15" customHeight="1" x14ac:dyDescent="0.35">
      <c r="A436" t="s">
        <v>22677</v>
      </c>
      <c r="B436" t="s">
        <v>157</v>
      </c>
      <c r="C436" s="1">
        <v>44111.672189699071</v>
      </c>
      <c r="D436" s="1">
        <v>44125</v>
      </c>
      <c r="E436" t="s">
        <v>133</v>
      </c>
      <c r="F436" t="s">
        <v>136</v>
      </c>
      <c r="G436" t="s">
        <v>135</v>
      </c>
      <c r="H436" t="s">
        <v>136</v>
      </c>
      <c r="I436" t="s">
        <v>12661</v>
      </c>
      <c r="K436" t="s">
        <v>10637</v>
      </c>
      <c r="M436" t="s">
        <v>771</v>
      </c>
      <c r="N436" t="s">
        <v>246</v>
      </c>
      <c r="O436" s="4">
        <v>70535</v>
      </c>
      <c r="P436" t="s">
        <v>140</v>
      </c>
      <c r="R436">
        <v>13372074961</v>
      </c>
      <c r="T436">
        <v>111160</v>
      </c>
      <c r="U436" t="s">
        <v>2425</v>
      </c>
      <c r="V436" t="s">
        <v>4532</v>
      </c>
      <c r="X436" t="s">
        <v>164</v>
      </c>
      <c r="Y436" t="s">
        <v>10637</v>
      </c>
      <c r="AA436" t="s">
        <v>771</v>
      </c>
      <c r="AB436" t="s">
        <v>246</v>
      </c>
      <c r="AC436" s="4">
        <v>70535</v>
      </c>
      <c r="AD436" t="s">
        <v>140</v>
      </c>
      <c r="AF436">
        <v>13372074961</v>
      </c>
      <c r="AH436" t="s">
        <v>8895</v>
      </c>
      <c r="AI436" t="s">
        <v>168</v>
      </c>
      <c r="AJ436" t="s">
        <v>2425</v>
      </c>
      <c r="AK436" t="s">
        <v>2426</v>
      </c>
      <c r="AL436" t="s">
        <v>509</v>
      </c>
      <c r="AM436" t="s">
        <v>2427</v>
      </c>
      <c r="AO436" t="s">
        <v>345</v>
      </c>
      <c r="AP436" t="s">
        <v>246</v>
      </c>
      <c r="AQ436" s="4">
        <v>70526</v>
      </c>
      <c r="AR436" t="s">
        <v>140</v>
      </c>
      <c r="AT436">
        <v>13377835693</v>
      </c>
      <c r="AU436">
        <v>3010</v>
      </c>
      <c r="AV436" t="s">
        <v>2428</v>
      </c>
      <c r="AW436" t="s">
        <v>2429</v>
      </c>
      <c r="AZ436" t="s">
        <v>334</v>
      </c>
      <c r="BA436" t="s">
        <v>335</v>
      </c>
      <c r="BB436" t="s">
        <v>136</v>
      </c>
      <c r="BC436" t="s">
        <v>136</v>
      </c>
      <c r="BD436" t="s">
        <v>148</v>
      </c>
      <c r="BE436" t="s">
        <v>136</v>
      </c>
      <c r="BF436" t="s">
        <v>136</v>
      </c>
      <c r="BG436" t="s">
        <v>134</v>
      </c>
      <c r="BH436" t="s">
        <v>136</v>
      </c>
      <c r="BN436" t="s">
        <v>22678</v>
      </c>
      <c r="BO436" t="s">
        <v>22679</v>
      </c>
      <c r="BP436">
        <v>1</v>
      </c>
      <c r="BQ436">
        <v>1</v>
      </c>
      <c r="BR436">
        <v>1</v>
      </c>
      <c r="BS436" s="1">
        <v>44180</v>
      </c>
      <c r="BT436" s="1">
        <v>44483</v>
      </c>
      <c r="BU436" s="1">
        <v>44180</v>
      </c>
      <c r="BV436" s="1">
        <v>44483</v>
      </c>
      <c r="BW436" t="s">
        <v>136</v>
      </c>
      <c r="BX436">
        <v>35</v>
      </c>
      <c r="BY436">
        <v>0</v>
      </c>
      <c r="BZ436">
        <v>6</v>
      </c>
      <c r="CA436">
        <v>6</v>
      </c>
      <c r="CB436">
        <v>6</v>
      </c>
      <c r="CC436">
        <v>6</v>
      </c>
      <c r="CD436">
        <v>6</v>
      </c>
      <c r="CE436">
        <v>5</v>
      </c>
      <c r="CF436" t="str">
        <f>"7:00 AM"</f>
        <v>7:00 AM</v>
      </c>
      <c r="CG436" t="str">
        <f>"1:00 PM"</f>
        <v>1:00 PM</v>
      </c>
      <c r="CH436" s="5">
        <v>11.83</v>
      </c>
      <c r="CI436" t="s">
        <v>146</v>
      </c>
      <c r="CL436" t="s">
        <v>134</v>
      </c>
      <c r="CM436" t="s">
        <v>147</v>
      </c>
      <c r="CN436" t="s">
        <v>148</v>
      </c>
      <c r="CO436" t="s">
        <v>2548</v>
      </c>
      <c r="CP436" t="s">
        <v>149</v>
      </c>
      <c r="CQ436">
        <v>0</v>
      </c>
      <c r="CR436">
        <v>0</v>
      </c>
      <c r="CS436" t="s">
        <v>136</v>
      </c>
      <c r="CT436" t="s">
        <v>136</v>
      </c>
      <c r="CU436" t="s">
        <v>136</v>
      </c>
      <c r="CV436" t="s">
        <v>134</v>
      </c>
      <c r="CW436" t="s">
        <v>134</v>
      </c>
      <c r="CX436">
        <v>50</v>
      </c>
      <c r="CY436" t="s">
        <v>134</v>
      </c>
      <c r="CZ436" t="s">
        <v>134</v>
      </c>
      <c r="DA436" t="s">
        <v>134</v>
      </c>
      <c r="DB436" t="s">
        <v>134</v>
      </c>
      <c r="DC436" t="s">
        <v>134</v>
      </c>
      <c r="DD436" t="s">
        <v>136</v>
      </c>
      <c r="DF436" t="s">
        <v>2433</v>
      </c>
      <c r="DG436" t="s">
        <v>10637</v>
      </c>
      <c r="DH436" t="s">
        <v>771</v>
      </c>
      <c r="DI436" t="s">
        <v>246</v>
      </c>
      <c r="DJ436" s="4">
        <v>70535</v>
      </c>
      <c r="DK436" t="s">
        <v>268</v>
      </c>
      <c r="DL436" t="s">
        <v>136</v>
      </c>
      <c r="DM436">
        <v>1</v>
      </c>
      <c r="DN436" t="s">
        <v>12663</v>
      </c>
      <c r="DO436" t="s">
        <v>3328</v>
      </c>
      <c r="DP436" t="s">
        <v>246</v>
      </c>
      <c r="DQ436" t="str">
        <f>"70543"</f>
        <v>70543</v>
      </c>
      <c r="DR436" t="s">
        <v>268</v>
      </c>
      <c r="DS436" t="s">
        <v>497</v>
      </c>
      <c r="DT436">
        <v>1</v>
      </c>
      <c r="DU436">
        <v>5</v>
      </c>
      <c r="DV436" t="s">
        <v>136</v>
      </c>
      <c r="DW436" t="s">
        <v>134</v>
      </c>
      <c r="DX436" t="s">
        <v>136</v>
      </c>
      <c r="DY436" t="s">
        <v>136</v>
      </c>
      <c r="DZ436">
        <v>1</v>
      </c>
      <c r="EA436" t="s">
        <v>136</v>
      </c>
      <c r="EC436" s="5">
        <v>12.68</v>
      </c>
      <c r="ED436" s="5">
        <v>55</v>
      </c>
      <c r="EE436">
        <v>13372074961</v>
      </c>
      <c r="EF436" t="s">
        <v>8895</v>
      </c>
      <c r="EG436" t="s">
        <v>148</v>
      </c>
      <c r="EH436">
        <v>3</v>
      </c>
    </row>
    <row r="437" spans="1:138" ht="15" customHeight="1" x14ac:dyDescent="0.35">
      <c r="A437" t="s">
        <v>24738</v>
      </c>
      <c r="B437" t="s">
        <v>157</v>
      </c>
      <c r="C437" s="1">
        <v>44110.553395138886</v>
      </c>
      <c r="D437" s="1">
        <v>44125</v>
      </c>
      <c r="E437" t="s">
        <v>1298</v>
      </c>
      <c r="F437" t="s">
        <v>136</v>
      </c>
      <c r="G437" t="s">
        <v>135</v>
      </c>
      <c r="H437" t="s">
        <v>136</v>
      </c>
      <c r="I437" t="s">
        <v>1299</v>
      </c>
      <c r="K437" t="s">
        <v>1300</v>
      </c>
      <c r="L437" t="s">
        <v>1301</v>
      </c>
      <c r="M437" t="s">
        <v>1302</v>
      </c>
      <c r="N437" t="s">
        <v>925</v>
      </c>
      <c r="O437" s="4">
        <v>83301</v>
      </c>
      <c r="P437" t="s">
        <v>140</v>
      </c>
      <c r="R437">
        <v>12085952226</v>
      </c>
      <c r="T437">
        <v>112410</v>
      </c>
      <c r="U437" t="s">
        <v>1303</v>
      </c>
      <c r="V437" t="s">
        <v>1304</v>
      </c>
      <c r="X437" t="s">
        <v>1305</v>
      </c>
      <c r="Y437" t="s">
        <v>1300</v>
      </c>
      <c r="Z437" t="s">
        <v>1301</v>
      </c>
      <c r="AA437" t="s">
        <v>1302</v>
      </c>
      <c r="AB437" t="s">
        <v>925</v>
      </c>
      <c r="AC437" s="4">
        <v>83301</v>
      </c>
      <c r="AD437" t="s">
        <v>140</v>
      </c>
      <c r="AF437">
        <v>12085952226</v>
      </c>
      <c r="AH437" t="s">
        <v>1306</v>
      </c>
      <c r="AZ437" t="s">
        <v>334</v>
      </c>
      <c r="BA437" t="s">
        <v>335</v>
      </c>
      <c r="BB437" t="s">
        <v>136</v>
      </c>
      <c r="BC437" t="s">
        <v>136</v>
      </c>
      <c r="BD437" t="s">
        <v>148</v>
      </c>
      <c r="BE437" t="s">
        <v>136</v>
      </c>
      <c r="BF437" t="s">
        <v>136</v>
      </c>
      <c r="BG437" t="s">
        <v>134</v>
      </c>
      <c r="BH437" t="s">
        <v>136</v>
      </c>
      <c r="BN437" t="s">
        <v>24739</v>
      </c>
      <c r="BO437" t="s">
        <v>2284</v>
      </c>
      <c r="BP437">
        <v>2</v>
      </c>
      <c r="BQ437">
        <v>2</v>
      </c>
      <c r="BR437">
        <v>2</v>
      </c>
      <c r="BS437" s="1">
        <v>44166</v>
      </c>
      <c r="BT437" s="1">
        <v>44255</v>
      </c>
      <c r="BU437" s="1">
        <v>44166</v>
      </c>
      <c r="BV437" s="1">
        <v>44255</v>
      </c>
      <c r="BW437" t="s">
        <v>134</v>
      </c>
      <c r="CH437" s="5">
        <v>2133.52</v>
      </c>
      <c r="CI437" t="s">
        <v>597</v>
      </c>
      <c r="CJ437">
        <v>0</v>
      </c>
      <c r="CK437" t="s">
        <v>1309</v>
      </c>
      <c r="CL437" t="s">
        <v>136</v>
      </c>
      <c r="CM437" t="s">
        <v>354</v>
      </c>
      <c r="CN437" t="s">
        <v>1310</v>
      </c>
      <c r="CO437" t="s">
        <v>2377</v>
      </c>
      <c r="CP437" t="s">
        <v>149</v>
      </c>
      <c r="CQ437">
        <v>3</v>
      </c>
      <c r="CR437">
        <v>0</v>
      </c>
      <c r="CS437" t="s">
        <v>136</v>
      </c>
      <c r="CT437" t="s">
        <v>136</v>
      </c>
      <c r="CU437" t="s">
        <v>136</v>
      </c>
      <c r="CV437" t="s">
        <v>134</v>
      </c>
      <c r="CW437" t="s">
        <v>134</v>
      </c>
      <c r="CX437">
        <v>50</v>
      </c>
      <c r="CY437" t="s">
        <v>134</v>
      </c>
      <c r="CZ437" t="s">
        <v>136</v>
      </c>
      <c r="DA437" t="s">
        <v>136</v>
      </c>
      <c r="DB437" t="s">
        <v>136</v>
      </c>
      <c r="DC437" t="s">
        <v>136</v>
      </c>
      <c r="DD437" t="s">
        <v>136</v>
      </c>
      <c r="DF437" t="s">
        <v>180</v>
      </c>
      <c r="DG437" t="s">
        <v>24740</v>
      </c>
      <c r="DH437" t="s">
        <v>2379</v>
      </c>
      <c r="DI437" t="s">
        <v>395</v>
      </c>
      <c r="DJ437" s="4">
        <v>93635</v>
      </c>
      <c r="DK437" t="s">
        <v>2380</v>
      </c>
      <c r="DL437" t="s">
        <v>134</v>
      </c>
      <c r="DM437">
        <v>2</v>
      </c>
      <c r="DN437" t="s">
        <v>24740</v>
      </c>
      <c r="DO437" t="s">
        <v>2379</v>
      </c>
      <c r="DP437" t="s">
        <v>395</v>
      </c>
      <c r="DQ437" t="str">
        <f>"93635"</f>
        <v>93635</v>
      </c>
      <c r="DR437" t="s">
        <v>2380</v>
      </c>
      <c r="DS437" t="s">
        <v>1315</v>
      </c>
      <c r="DT437">
        <v>6</v>
      </c>
      <c r="DU437">
        <v>8</v>
      </c>
      <c r="DV437" t="s">
        <v>134</v>
      </c>
      <c r="DW437" t="s">
        <v>134</v>
      </c>
      <c r="DX437" t="s">
        <v>134</v>
      </c>
      <c r="DY437" t="s">
        <v>136</v>
      </c>
      <c r="DZ437">
        <v>1</v>
      </c>
      <c r="EA437" t="s">
        <v>136</v>
      </c>
      <c r="EC437" s="5">
        <v>12.68</v>
      </c>
      <c r="ED437" s="5">
        <v>55</v>
      </c>
      <c r="EE437">
        <v>12085952226</v>
      </c>
      <c r="EF437" t="s">
        <v>1316</v>
      </c>
      <c r="EG437" t="s">
        <v>148</v>
      </c>
      <c r="EH437">
        <v>0</v>
      </c>
    </row>
    <row r="438" spans="1:138" ht="15" customHeight="1" x14ac:dyDescent="0.35">
      <c r="A438" t="s">
        <v>26056</v>
      </c>
      <c r="B438" t="s">
        <v>157</v>
      </c>
      <c r="C438" s="1">
        <v>44111.494949884262</v>
      </c>
      <c r="D438" s="1">
        <v>44125</v>
      </c>
      <c r="E438" t="s">
        <v>133</v>
      </c>
      <c r="F438" t="s">
        <v>136</v>
      </c>
      <c r="G438" t="s">
        <v>135</v>
      </c>
      <c r="H438" t="s">
        <v>134</v>
      </c>
      <c r="I438" t="s">
        <v>26015</v>
      </c>
      <c r="K438" t="s">
        <v>26016</v>
      </c>
      <c r="L438" t="s">
        <v>26017</v>
      </c>
      <c r="M438" t="s">
        <v>26018</v>
      </c>
      <c r="N438" t="s">
        <v>995</v>
      </c>
      <c r="O438" s="4">
        <v>72021</v>
      </c>
      <c r="P438" t="s">
        <v>140</v>
      </c>
      <c r="R438">
        <v>18705891364</v>
      </c>
      <c r="T438">
        <v>11211</v>
      </c>
      <c r="U438" t="s">
        <v>26019</v>
      </c>
      <c r="V438" t="s">
        <v>9797</v>
      </c>
      <c r="X438" t="s">
        <v>164</v>
      </c>
      <c r="Y438" t="s">
        <v>26016</v>
      </c>
      <c r="Z438" t="s">
        <v>26017</v>
      </c>
      <c r="AA438" t="s">
        <v>1582</v>
      </c>
      <c r="AB438" t="s">
        <v>995</v>
      </c>
      <c r="AC438" s="4">
        <v>72021</v>
      </c>
      <c r="AD438" t="s">
        <v>140</v>
      </c>
      <c r="AF438">
        <v>18705891364</v>
      </c>
      <c r="AH438" t="s">
        <v>148</v>
      </c>
      <c r="AI438" t="s">
        <v>168</v>
      </c>
      <c r="AJ438" t="s">
        <v>456</v>
      </c>
      <c r="AK438" t="s">
        <v>457</v>
      </c>
      <c r="AM438" t="s">
        <v>458</v>
      </c>
      <c r="AO438" t="s">
        <v>459</v>
      </c>
      <c r="AP438" t="s">
        <v>460</v>
      </c>
      <c r="AQ438" s="4">
        <v>73737</v>
      </c>
      <c r="AR438" t="s">
        <v>140</v>
      </c>
      <c r="AT438">
        <v>15802274747</v>
      </c>
      <c r="AV438" t="s">
        <v>461</v>
      </c>
      <c r="AW438" t="s">
        <v>462</v>
      </c>
      <c r="AZ438" t="s">
        <v>334</v>
      </c>
      <c r="BA438" t="s">
        <v>335</v>
      </c>
      <c r="BB438" t="s">
        <v>136</v>
      </c>
      <c r="BC438" t="s">
        <v>136</v>
      </c>
      <c r="BD438" t="s">
        <v>148</v>
      </c>
      <c r="BE438" t="s">
        <v>136</v>
      </c>
      <c r="BF438" t="s">
        <v>136</v>
      </c>
      <c r="BG438" t="s">
        <v>134</v>
      </c>
      <c r="BH438" t="s">
        <v>136</v>
      </c>
      <c r="BN438" t="s">
        <v>26057</v>
      </c>
      <c r="BO438" t="s">
        <v>3151</v>
      </c>
      <c r="BP438">
        <v>4</v>
      </c>
      <c r="BQ438">
        <v>4</v>
      </c>
      <c r="BR438">
        <v>4</v>
      </c>
      <c r="BS438" s="1">
        <v>44166</v>
      </c>
      <c r="BT438" s="1">
        <v>44287</v>
      </c>
      <c r="BU438" s="1">
        <v>44166</v>
      </c>
      <c r="BV438" s="1">
        <v>44287</v>
      </c>
      <c r="BW438" t="s">
        <v>136</v>
      </c>
      <c r="BX438">
        <v>40</v>
      </c>
      <c r="BY438">
        <v>0</v>
      </c>
      <c r="BZ438">
        <v>8</v>
      </c>
      <c r="CA438">
        <v>8</v>
      </c>
      <c r="CB438">
        <v>8</v>
      </c>
      <c r="CC438">
        <v>8</v>
      </c>
      <c r="CD438">
        <v>8</v>
      </c>
      <c r="CE438">
        <v>0</v>
      </c>
      <c r="CF438" t="str">
        <f>"8:00 AM"</f>
        <v>8:00 AM</v>
      </c>
      <c r="CG438" t="str">
        <f>"5:00 PM"</f>
        <v>5:00 PM</v>
      </c>
      <c r="CH438" s="5">
        <v>11.83</v>
      </c>
      <c r="CI438" t="s">
        <v>146</v>
      </c>
      <c r="CL438" t="s">
        <v>136</v>
      </c>
      <c r="CM438" t="s">
        <v>147</v>
      </c>
      <c r="CN438" t="s">
        <v>148</v>
      </c>
      <c r="CO438" t="s">
        <v>465</v>
      </c>
      <c r="CP438" t="s">
        <v>149</v>
      </c>
      <c r="CQ438">
        <v>3</v>
      </c>
      <c r="CR438">
        <v>0</v>
      </c>
      <c r="CS438" t="s">
        <v>136</v>
      </c>
      <c r="CT438" t="s">
        <v>134</v>
      </c>
      <c r="CU438" t="s">
        <v>136</v>
      </c>
      <c r="CV438" t="s">
        <v>134</v>
      </c>
      <c r="CW438" t="s">
        <v>134</v>
      </c>
      <c r="CX438">
        <v>75</v>
      </c>
      <c r="CY438" t="s">
        <v>134</v>
      </c>
      <c r="CZ438" t="s">
        <v>134</v>
      </c>
      <c r="DA438" t="s">
        <v>134</v>
      </c>
      <c r="DB438" t="s">
        <v>136</v>
      </c>
      <c r="DC438" t="s">
        <v>134</v>
      </c>
      <c r="DD438" t="s">
        <v>136</v>
      </c>
      <c r="DF438" t="s">
        <v>466</v>
      </c>
      <c r="DG438" t="s">
        <v>26058</v>
      </c>
      <c r="DH438" t="s">
        <v>6020</v>
      </c>
      <c r="DI438" t="s">
        <v>995</v>
      </c>
      <c r="DJ438" s="4">
        <v>72036</v>
      </c>
      <c r="DK438" t="s">
        <v>4959</v>
      </c>
      <c r="DL438" t="s">
        <v>136</v>
      </c>
      <c r="DM438">
        <v>1</v>
      </c>
      <c r="DN438" t="s">
        <v>26059</v>
      </c>
      <c r="DO438" t="s">
        <v>26018</v>
      </c>
      <c r="DP438" t="s">
        <v>995</v>
      </c>
      <c r="DQ438" t="str">
        <f>"72021"</f>
        <v>72021</v>
      </c>
      <c r="DR438" t="s">
        <v>997</v>
      </c>
      <c r="DS438" t="s">
        <v>296</v>
      </c>
      <c r="DT438">
        <v>1</v>
      </c>
      <c r="DU438">
        <v>2</v>
      </c>
      <c r="DV438" t="s">
        <v>134</v>
      </c>
      <c r="DW438" t="s">
        <v>134</v>
      </c>
      <c r="DX438" t="s">
        <v>134</v>
      </c>
      <c r="DY438" t="s">
        <v>134</v>
      </c>
      <c r="DZ438">
        <v>2</v>
      </c>
      <c r="EA438" t="s">
        <v>136</v>
      </c>
      <c r="EC438" s="5">
        <v>12.68</v>
      </c>
      <c r="ED438" s="5">
        <v>55</v>
      </c>
      <c r="EE438">
        <v>18705891364</v>
      </c>
      <c r="EF438" t="s">
        <v>26020</v>
      </c>
      <c r="EG438" t="s">
        <v>148</v>
      </c>
      <c r="EH438">
        <v>0</v>
      </c>
    </row>
    <row r="439" spans="1:138" ht="15" customHeight="1" x14ac:dyDescent="0.35">
      <c r="A439" t="s">
        <v>16060</v>
      </c>
      <c r="B439" t="s">
        <v>157</v>
      </c>
      <c r="C439" s="1">
        <v>44092.683375925924</v>
      </c>
      <c r="D439" s="1">
        <v>44126</v>
      </c>
      <c r="E439" t="s">
        <v>133</v>
      </c>
      <c r="F439" t="s">
        <v>136</v>
      </c>
      <c r="G439" t="s">
        <v>135</v>
      </c>
      <c r="H439" t="s">
        <v>136</v>
      </c>
      <c r="I439" t="s">
        <v>16061</v>
      </c>
      <c r="K439" t="s">
        <v>16062</v>
      </c>
      <c r="L439" t="s">
        <v>16063</v>
      </c>
      <c r="M439" t="s">
        <v>16064</v>
      </c>
      <c r="N439" t="s">
        <v>611</v>
      </c>
      <c r="O439" s="4">
        <v>57640</v>
      </c>
      <c r="P439" t="s">
        <v>140</v>
      </c>
      <c r="R439">
        <v>16055644000</v>
      </c>
      <c r="T439">
        <v>112112</v>
      </c>
      <c r="U439" t="s">
        <v>16065</v>
      </c>
      <c r="V439" t="s">
        <v>16066</v>
      </c>
      <c r="X439" t="s">
        <v>164</v>
      </c>
      <c r="Y439" t="s">
        <v>16062</v>
      </c>
      <c r="Z439" t="s">
        <v>16063</v>
      </c>
      <c r="AA439" t="s">
        <v>16064</v>
      </c>
      <c r="AB439" t="s">
        <v>611</v>
      </c>
      <c r="AC439" s="4">
        <v>57640</v>
      </c>
      <c r="AD439" t="s">
        <v>140</v>
      </c>
      <c r="AF439">
        <v>16055644000</v>
      </c>
      <c r="AH439" t="s">
        <v>16067</v>
      </c>
      <c r="AI439" t="s">
        <v>168</v>
      </c>
      <c r="AJ439" t="s">
        <v>533</v>
      </c>
      <c r="AK439" t="s">
        <v>534</v>
      </c>
      <c r="AL439" t="s">
        <v>148</v>
      </c>
      <c r="AM439" t="s">
        <v>1486</v>
      </c>
      <c r="AO439" t="s">
        <v>1487</v>
      </c>
      <c r="AP439" t="s">
        <v>537</v>
      </c>
      <c r="AQ439" s="4" t="s">
        <v>27717</v>
      </c>
      <c r="AR439" t="s">
        <v>140</v>
      </c>
      <c r="AT439">
        <v>18282460659</v>
      </c>
      <c r="AV439" t="s">
        <v>538</v>
      </c>
      <c r="AW439" t="s">
        <v>539</v>
      </c>
      <c r="AZ439" t="s">
        <v>334</v>
      </c>
      <c r="BA439" t="s">
        <v>335</v>
      </c>
      <c r="BB439" t="s">
        <v>136</v>
      </c>
      <c r="BC439" t="s">
        <v>136</v>
      </c>
      <c r="BD439" t="s">
        <v>148</v>
      </c>
      <c r="BE439" t="s">
        <v>136</v>
      </c>
      <c r="BF439" t="s">
        <v>136</v>
      </c>
      <c r="BG439" t="s">
        <v>134</v>
      </c>
      <c r="BH439" t="s">
        <v>136</v>
      </c>
      <c r="BN439" t="s">
        <v>16068</v>
      </c>
      <c r="BO439" t="s">
        <v>1489</v>
      </c>
      <c r="BP439">
        <v>3</v>
      </c>
      <c r="BQ439">
        <v>3</v>
      </c>
      <c r="BR439">
        <v>3</v>
      </c>
      <c r="BS439" s="1">
        <v>44129</v>
      </c>
      <c r="BT439" s="1">
        <v>44348</v>
      </c>
      <c r="BU439" s="1">
        <v>44129</v>
      </c>
      <c r="BV439" s="1">
        <v>44348</v>
      </c>
      <c r="BW439" t="s">
        <v>136</v>
      </c>
      <c r="BX439">
        <v>48</v>
      </c>
      <c r="BY439">
        <v>0</v>
      </c>
      <c r="BZ439">
        <v>8</v>
      </c>
      <c r="CA439">
        <v>8</v>
      </c>
      <c r="CB439">
        <v>8</v>
      </c>
      <c r="CC439">
        <v>8</v>
      </c>
      <c r="CD439">
        <v>8</v>
      </c>
      <c r="CE439">
        <v>8</v>
      </c>
      <c r="CF439" t="str">
        <f>"8:00 AM"</f>
        <v>8:00 AM</v>
      </c>
      <c r="CG439" t="str">
        <f>"5:00 PM"</f>
        <v>5:00 PM</v>
      </c>
      <c r="CH439" s="5">
        <v>14.99</v>
      </c>
      <c r="CI439" t="s">
        <v>146</v>
      </c>
      <c r="CL439" t="s">
        <v>136</v>
      </c>
      <c r="CM439" t="s">
        <v>147</v>
      </c>
      <c r="CN439" t="s">
        <v>148</v>
      </c>
      <c r="CO439" t="s">
        <v>6463</v>
      </c>
      <c r="CP439" t="s">
        <v>149</v>
      </c>
      <c r="CQ439">
        <v>3</v>
      </c>
      <c r="CR439">
        <v>0</v>
      </c>
      <c r="CS439" t="s">
        <v>136</v>
      </c>
      <c r="CT439" t="s">
        <v>134</v>
      </c>
      <c r="CU439" t="s">
        <v>136</v>
      </c>
      <c r="CV439" t="s">
        <v>136</v>
      </c>
      <c r="CW439" t="s">
        <v>134</v>
      </c>
      <c r="CX439">
        <v>50</v>
      </c>
      <c r="CY439" t="s">
        <v>134</v>
      </c>
      <c r="CZ439" t="s">
        <v>136</v>
      </c>
      <c r="DA439" t="s">
        <v>134</v>
      </c>
      <c r="DB439" t="s">
        <v>136</v>
      </c>
      <c r="DC439" t="s">
        <v>134</v>
      </c>
      <c r="DD439" t="s">
        <v>136</v>
      </c>
      <c r="DF439" t="s">
        <v>16069</v>
      </c>
      <c r="DG439" t="s">
        <v>16062</v>
      </c>
      <c r="DH439" t="s">
        <v>16064</v>
      </c>
      <c r="DI439" t="s">
        <v>611</v>
      </c>
      <c r="DJ439" s="4">
        <v>57640</v>
      </c>
      <c r="DK439" t="s">
        <v>16070</v>
      </c>
      <c r="DL439" t="s">
        <v>136</v>
      </c>
      <c r="DM439">
        <v>1</v>
      </c>
      <c r="DN439" t="s">
        <v>16071</v>
      </c>
      <c r="DO439" t="s">
        <v>10176</v>
      </c>
      <c r="DP439" t="s">
        <v>1128</v>
      </c>
      <c r="DQ439" t="str">
        <f>"58639"</f>
        <v>58639</v>
      </c>
      <c r="DR439" t="s">
        <v>2392</v>
      </c>
      <c r="DS439" t="s">
        <v>296</v>
      </c>
      <c r="DT439">
        <v>6</v>
      </c>
      <c r="DU439">
        <v>6</v>
      </c>
      <c r="DV439" t="s">
        <v>134</v>
      </c>
      <c r="DW439" t="s">
        <v>134</v>
      </c>
      <c r="DX439" t="s">
        <v>134</v>
      </c>
      <c r="DY439" t="s">
        <v>134</v>
      </c>
      <c r="DZ439">
        <v>2</v>
      </c>
      <c r="EA439" t="s">
        <v>136</v>
      </c>
      <c r="EC439" s="5">
        <v>12.68</v>
      </c>
      <c r="ED439" s="5">
        <v>55</v>
      </c>
      <c r="EE439">
        <v>16055644000</v>
      </c>
      <c r="EF439" t="s">
        <v>16067</v>
      </c>
      <c r="EG439" t="s">
        <v>148</v>
      </c>
      <c r="EH439">
        <v>0</v>
      </c>
    </row>
    <row r="440" spans="1:138" ht="15" customHeight="1" x14ac:dyDescent="0.35">
      <c r="A440" t="s">
        <v>24061</v>
      </c>
      <c r="B440" t="s">
        <v>157</v>
      </c>
      <c r="C440" s="1">
        <v>44084.479181828705</v>
      </c>
      <c r="D440" s="1">
        <v>44126</v>
      </c>
      <c r="E440" t="s">
        <v>133</v>
      </c>
      <c r="F440" t="s">
        <v>136</v>
      </c>
      <c r="G440" t="s">
        <v>135</v>
      </c>
      <c r="H440" t="s">
        <v>136</v>
      </c>
      <c r="I440" t="s">
        <v>24062</v>
      </c>
      <c r="K440" t="s">
        <v>24063</v>
      </c>
      <c r="L440" t="s">
        <v>24064</v>
      </c>
      <c r="M440" t="s">
        <v>24065</v>
      </c>
      <c r="N440" t="s">
        <v>1128</v>
      </c>
      <c r="O440" s="4">
        <v>58631</v>
      </c>
      <c r="P440" t="s">
        <v>140</v>
      </c>
      <c r="R440">
        <v>17013483562</v>
      </c>
      <c r="T440">
        <v>111191</v>
      </c>
      <c r="U440" t="s">
        <v>24066</v>
      </c>
      <c r="V440" t="s">
        <v>6459</v>
      </c>
      <c r="X440" t="s">
        <v>164</v>
      </c>
      <c r="Y440" t="s">
        <v>24063</v>
      </c>
      <c r="Z440" t="s">
        <v>24064</v>
      </c>
      <c r="AA440" t="s">
        <v>24065</v>
      </c>
      <c r="AB440" t="s">
        <v>1128</v>
      </c>
      <c r="AC440" s="4">
        <v>58631</v>
      </c>
      <c r="AD440" t="s">
        <v>140</v>
      </c>
      <c r="AF440">
        <v>17013483562</v>
      </c>
      <c r="AH440" t="s">
        <v>155</v>
      </c>
      <c r="AI440" t="s">
        <v>168</v>
      </c>
      <c r="AJ440" t="s">
        <v>281</v>
      </c>
      <c r="AK440" t="s">
        <v>282</v>
      </c>
      <c r="AL440" t="s">
        <v>250</v>
      </c>
      <c r="AM440" t="s">
        <v>283</v>
      </c>
      <c r="AN440" t="s">
        <v>284</v>
      </c>
      <c r="AO440" t="s">
        <v>285</v>
      </c>
      <c r="AP440" t="s">
        <v>221</v>
      </c>
      <c r="AQ440" s="4">
        <v>37862</v>
      </c>
      <c r="AR440" t="s">
        <v>140</v>
      </c>
      <c r="AT440">
        <v>18653663731</v>
      </c>
      <c r="AV440" t="s">
        <v>286</v>
      </c>
      <c r="AW440" t="s">
        <v>287</v>
      </c>
      <c r="AZ440" t="s">
        <v>175</v>
      </c>
      <c r="BA440" t="s">
        <v>176</v>
      </c>
      <c r="BB440" t="s">
        <v>136</v>
      </c>
      <c r="BC440" t="s">
        <v>136</v>
      </c>
      <c r="BD440" t="s">
        <v>148</v>
      </c>
      <c r="BE440" t="s">
        <v>136</v>
      </c>
      <c r="BF440" t="s">
        <v>136</v>
      </c>
      <c r="BG440" t="s">
        <v>134</v>
      </c>
      <c r="BH440" t="s">
        <v>136</v>
      </c>
      <c r="BN440" t="s">
        <v>24067</v>
      </c>
      <c r="BO440" t="s">
        <v>905</v>
      </c>
      <c r="BP440">
        <v>1</v>
      </c>
      <c r="BQ440">
        <v>1</v>
      </c>
      <c r="BR440">
        <v>1</v>
      </c>
      <c r="BS440" s="1">
        <v>44150</v>
      </c>
      <c r="BT440" s="1">
        <v>44454</v>
      </c>
      <c r="BU440" s="1">
        <v>44150</v>
      </c>
      <c r="BV440" s="1">
        <v>44454</v>
      </c>
      <c r="BW440" t="s">
        <v>136</v>
      </c>
      <c r="BX440">
        <v>40</v>
      </c>
      <c r="BY440">
        <v>0</v>
      </c>
      <c r="BZ440">
        <v>8</v>
      </c>
      <c r="CA440">
        <v>8</v>
      </c>
      <c r="CB440">
        <v>8</v>
      </c>
      <c r="CC440">
        <v>8</v>
      </c>
      <c r="CD440">
        <v>8</v>
      </c>
      <c r="CE440">
        <v>0</v>
      </c>
      <c r="CF440" t="str">
        <f>"8:00 AM"</f>
        <v>8:00 AM</v>
      </c>
      <c r="CG440" t="str">
        <f>"5:00 PM"</f>
        <v>5:00 PM</v>
      </c>
      <c r="CH440" s="5">
        <v>14.99</v>
      </c>
      <c r="CI440" t="s">
        <v>146</v>
      </c>
      <c r="CL440" t="s">
        <v>134</v>
      </c>
      <c r="CM440" t="s">
        <v>312</v>
      </c>
      <c r="CN440" t="s">
        <v>148</v>
      </c>
      <c r="CO440" s="2" t="s">
        <v>292</v>
      </c>
      <c r="CP440" t="s">
        <v>149</v>
      </c>
      <c r="CQ440">
        <v>3</v>
      </c>
      <c r="CR440">
        <v>0</v>
      </c>
      <c r="CS440" t="s">
        <v>136</v>
      </c>
      <c r="CT440" t="s">
        <v>134</v>
      </c>
      <c r="CU440" t="s">
        <v>136</v>
      </c>
      <c r="CV440" t="s">
        <v>136</v>
      </c>
      <c r="CW440" t="s">
        <v>136</v>
      </c>
      <c r="CY440" t="s">
        <v>136</v>
      </c>
      <c r="CZ440" t="s">
        <v>136</v>
      </c>
      <c r="DA440" t="s">
        <v>136</v>
      </c>
      <c r="DB440" t="s">
        <v>136</v>
      </c>
      <c r="DC440" t="s">
        <v>136</v>
      </c>
      <c r="DD440" t="s">
        <v>136</v>
      </c>
      <c r="DF440" t="s">
        <v>24068</v>
      </c>
      <c r="DG440" t="s">
        <v>24063</v>
      </c>
      <c r="DH440" t="s">
        <v>24065</v>
      </c>
      <c r="DI440" t="s">
        <v>1128</v>
      </c>
      <c r="DJ440" s="4">
        <v>58631</v>
      </c>
      <c r="DK440" t="s">
        <v>1026</v>
      </c>
      <c r="DL440" t="s">
        <v>136</v>
      </c>
      <c r="DM440">
        <v>1</v>
      </c>
      <c r="DN440" t="s">
        <v>24069</v>
      </c>
      <c r="DO440" t="s">
        <v>24065</v>
      </c>
      <c r="DP440" t="s">
        <v>1128</v>
      </c>
      <c r="DQ440" t="str">
        <f>"58631"</f>
        <v>58631</v>
      </c>
      <c r="DR440" t="s">
        <v>1026</v>
      </c>
      <c r="DS440" t="s">
        <v>296</v>
      </c>
      <c r="DT440">
        <v>1</v>
      </c>
      <c r="DU440">
        <v>1</v>
      </c>
      <c r="DV440" t="s">
        <v>134</v>
      </c>
      <c r="DW440" t="s">
        <v>134</v>
      </c>
      <c r="DX440" t="s">
        <v>134</v>
      </c>
      <c r="DY440" t="s">
        <v>136</v>
      </c>
      <c r="DZ440">
        <v>1</v>
      </c>
      <c r="EA440" t="s">
        <v>136</v>
      </c>
      <c r="EC440" s="5">
        <v>12.68</v>
      </c>
      <c r="ED440" s="5">
        <v>55</v>
      </c>
      <c r="EE440">
        <v>17013483562</v>
      </c>
      <c r="EF440" t="s">
        <v>148</v>
      </c>
      <c r="EG440" t="s">
        <v>1132</v>
      </c>
      <c r="EH440">
        <v>1</v>
      </c>
    </row>
    <row r="441" spans="1:138" ht="15" customHeight="1" x14ac:dyDescent="0.35">
      <c r="A441" t="s">
        <v>22134</v>
      </c>
      <c r="B441" t="s">
        <v>157</v>
      </c>
      <c r="C441" s="1">
        <v>44103.369983564815</v>
      </c>
      <c r="D441" s="1">
        <v>44126</v>
      </c>
      <c r="E441" t="s">
        <v>133</v>
      </c>
      <c r="F441" t="s">
        <v>134</v>
      </c>
      <c r="G441" t="s">
        <v>135</v>
      </c>
      <c r="H441" t="s">
        <v>136</v>
      </c>
      <c r="I441" t="s">
        <v>22135</v>
      </c>
      <c r="K441" t="s">
        <v>22136</v>
      </c>
      <c r="L441" t="s">
        <v>1234</v>
      </c>
      <c r="M441" t="s">
        <v>485</v>
      </c>
      <c r="N441" t="s">
        <v>139</v>
      </c>
      <c r="O441" s="4">
        <v>33825</v>
      </c>
      <c r="P441" t="s">
        <v>140</v>
      </c>
      <c r="R441">
        <v>18634430618</v>
      </c>
      <c r="T441">
        <v>11511</v>
      </c>
      <c r="U441" t="s">
        <v>14264</v>
      </c>
      <c r="V441" t="s">
        <v>22137</v>
      </c>
      <c r="X441" t="s">
        <v>429</v>
      </c>
      <c r="Y441" t="s">
        <v>22136</v>
      </c>
      <c r="AA441" t="s">
        <v>485</v>
      </c>
      <c r="AB441" t="s">
        <v>139</v>
      </c>
      <c r="AC441" s="4">
        <v>33825</v>
      </c>
      <c r="AD441" t="s">
        <v>140</v>
      </c>
      <c r="AF441">
        <v>18634655550</v>
      </c>
      <c r="AH441" t="s">
        <v>2325</v>
      </c>
      <c r="AI441" t="s">
        <v>168</v>
      </c>
      <c r="AJ441" t="s">
        <v>4942</v>
      </c>
      <c r="AK441" t="s">
        <v>4943</v>
      </c>
      <c r="AM441" t="s">
        <v>4944</v>
      </c>
      <c r="AO441" t="s">
        <v>152</v>
      </c>
      <c r="AP441" t="s">
        <v>139</v>
      </c>
      <c r="AQ441" s="4">
        <v>33852</v>
      </c>
      <c r="AR441" t="s">
        <v>140</v>
      </c>
      <c r="AS441" t="s">
        <v>4945</v>
      </c>
      <c r="AT441">
        <v>18634655550</v>
      </c>
      <c r="AV441" t="s">
        <v>4946</v>
      </c>
      <c r="AW441" t="s">
        <v>2330</v>
      </c>
      <c r="AZ441" t="s">
        <v>175</v>
      </c>
      <c r="BA441" t="s">
        <v>176</v>
      </c>
      <c r="BB441" t="s">
        <v>134</v>
      </c>
      <c r="BC441" t="s">
        <v>134</v>
      </c>
      <c r="BD441" t="s">
        <v>134</v>
      </c>
      <c r="BE441" t="s">
        <v>134</v>
      </c>
      <c r="BF441" t="s">
        <v>136</v>
      </c>
      <c r="BG441" t="s">
        <v>134</v>
      </c>
      <c r="BH441" t="s">
        <v>136</v>
      </c>
      <c r="BN441" t="s">
        <v>22138</v>
      </c>
      <c r="BO441" t="s">
        <v>6615</v>
      </c>
      <c r="BP441">
        <v>130</v>
      </c>
      <c r="BQ441">
        <v>130</v>
      </c>
      <c r="BR441">
        <v>130</v>
      </c>
      <c r="BS441" s="1">
        <v>44150</v>
      </c>
      <c r="BT441" s="1">
        <v>44352</v>
      </c>
      <c r="BU441" s="1">
        <v>44150</v>
      </c>
      <c r="BV441" s="1">
        <v>44352</v>
      </c>
      <c r="BW441" t="s">
        <v>136</v>
      </c>
      <c r="BX441">
        <v>36</v>
      </c>
      <c r="BY441">
        <v>0</v>
      </c>
      <c r="BZ441">
        <v>6</v>
      </c>
      <c r="CA441">
        <v>6</v>
      </c>
      <c r="CB441">
        <v>6</v>
      </c>
      <c r="CC441">
        <v>6</v>
      </c>
      <c r="CD441">
        <v>6</v>
      </c>
      <c r="CE441">
        <v>6</v>
      </c>
      <c r="CF441" t="str">
        <f>"7:30 AM"</f>
        <v>7:30 AM</v>
      </c>
      <c r="CG441" t="str">
        <f>"1:30 PM"</f>
        <v>1:30 PM</v>
      </c>
      <c r="CH441" s="5">
        <v>11.71</v>
      </c>
      <c r="CI441" t="s">
        <v>146</v>
      </c>
      <c r="CJ441">
        <v>0.9</v>
      </c>
      <c r="CK441" t="s">
        <v>6616</v>
      </c>
      <c r="CL441" t="s">
        <v>134</v>
      </c>
      <c r="CM441" t="s">
        <v>147</v>
      </c>
      <c r="CN441" t="s">
        <v>148</v>
      </c>
      <c r="CO441" t="s">
        <v>2333</v>
      </c>
      <c r="CP441" t="s">
        <v>149</v>
      </c>
      <c r="CQ441">
        <v>0</v>
      </c>
      <c r="CR441">
        <v>0</v>
      </c>
      <c r="CS441" t="s">
        <v>136</v>
      </c>
      <c r="CT441" t="s">
        <v>136</v>
      </c>
      <c r="CU441" t="s">
        <v>136</v>
      </c>
      <c r="CV441" t="s">
        <v>136</v>
      </c>
      <c r="CW441" t="s">
        <v>134</v>
      </c>
      <c r="CX441">
        <v>100</v>
      </c>
      <c r="CY441" t="s">
        <v>134</v>
      </c>
      <c r="CZ441" t="s">
        <v>134</v>
      </c>
      <c r="DA441" t="s">
        <v>134</v>
      </c>
      <c r="DB441" t="s">
        <v>134</v>
      </c>
      <c r="DC441" t="s">
        <v>134</v>
      </c>
      <c r="DD441" t="s">
        <v>136</v>
      </c>
      <c r="DF441" t="s">
        <v>2334</v>
      </c>
      <c r="DG441" t="s">
        <v>6617</v>
      </c>
      <c r="DH441" t="s">
        <v>6618</v>
      </c>
      <c r="DI441" t="s">
        <v>139</v>
      </c>
      <c r="DJ441" s="4">
        <v>33852</v>
      </c>
      <c r="DK441" t="s">
        <v>153</v>
      </c>
      <c r="DL441" t="s">
        <v>134</v>
      </c>
      <c r="DM441">
        <v>219</v>
      </c>
      <c r="DN441" t="s">
        <v>22139</v>
      </c>
      <c r="DO441" t="s">
        <v>485</v>
      </c>
      <c r="DP441" t="s">
        <v>139</v>
      </c>
      <c r="DQ441" t="str">
        <f>"33825"</f>
        <v>33825</v>
      </c>
      <c r="DR441" t="s">
        <v>153</v>
      </c>
      <c r="DS441" t="s">
        <v>296</v>
      </c>
      <c r="DT441">
        <v>1</v>
      </c>
      <c r="DU441">
        <v>11</v>
      </c>
      <c r="DV441" t="s">
        <v>134</v>
      </c>
      <c r="DW441" t="s">
        <v>134</v>
      </c>
      <c r="DX441" t="s">
        <v>134</v>
      </c>
      <c r="DY441" t="s">
        <v>134</v>
      </c>
      <c r="DZ441">
        <v>6</v>
      </c>
      <c r="EA441" t="s">
        <v>136</v>
      </c>
      <c r="EC441" s="5">
        <v>12.68</v>
      </c>
      <c r="ED441" s="5">
        <v>55</v>
      </c>
      <c r="EE441">
        <v>18634430618</v>
      </c>
      <c r="EF441" t="s">
        <v>22140</v>
      </c>
      <c r="EG441" t="s">
        <v>148</v>
      </c>
      <c r="EH441">
        <v>2</v>
      </c>
    </row>
    <row r="442" spans="1:138" ht="15" customHeight="1" x14ac:dyDescent="0.35">
      <c r="A442" t="s">
        <v>19413</v>
      </c>
      <c r="B442" t="s">
        <v>157</v>
      </c>
      <c r="C442" s="1">
        <v>44085.601436226854</v>
      </c>
      <c r="D442" s="1">
        <v>44126</v>
      </c>
      <c r="E442" t="s">
        <v>133</v>
      </c>
      <c r="F442" t="s">
        <v>136</v>
      </c>
      <c r="G442" t="s">
        <v>135</v>
      </c>
      <c r="H442" t="s">
        <v>136</v>
      </c>
      <c r="I442" t="s">
        <v>19414</v>
      </c>
      <c r="K442" t="s">
        <v>19415</v>
      </c>
      <c r="M442" t="s">
        <v>17984</v>
      </c>
      <c r="N442" t="s">
        <v>374</v>
      </c>
      <c r="O442" s="4">
        <v>78014</v>
      </c>
      <c r="P442" t="s">
        <v>140</v>
      </c>
      <c r="R442">
        <v>18306763455</v>
      </c>
      <c r="T442">
        <v>112</v>
      </c>
      <c r="U442" t="s">
        <v>4729</v>
      </c>
      <c r="V442" t="s">
        <v>19416</v>
      </c>
      <c r="X442" t="s">
        <v>429</v>
      </c>
      <c r="Y442" t="s">
        <v>19415</v>
      </c>
      <c r="AA442" t="s">
        <v>17984</v>
      </c>
      <c r="AB442" t="s">
        <v>374</v>
      </c>
      <c r="AC442" s="4">
        <v>78014</v>
      </c>
      <c r="AD442" t="s">
        <v>140</v>
      </c>
      <c r="AF442">
        <v>18306763455</v>
      </c>
      <c r="AH442" t="s">
        <v>148</v>
      </c>
      <c r="AI442" t="s">
        <v>168</v>
      </c>
      <c r="AJ442" t="s">
        <v>639</v>
      </c>
      <c r="AK442" t="s">
        <v>767</v>
      </c>
      <c r="AM442" t="s">
        <v>1020</v>
      </c>
      <c r="AO442" t="s">
        <v>1021</v>
      </c>
      <c r="AP442" t="s">
        <v>374</v>
      </c>
      <c r="AQ442" s="4">
        <v>75442</v>
      </c>
      <c r="AR442" t="s">
        <v>140</v>
      </c>
      <c r="AT442">
        <v>14692388392</v>
      </c>
      <c r="AV442" t="s">
        <v>1022</v>
      </c>
      <c r="AW442" t="s">
        <v>1023</v>
      </c>
      <c r="AZ442" t="s">
        <v>334</v>
      </c>
      <c r="BA442" t="s">
        <v>335</v>
      </c>
      <c r="BB442" t="s">
        <v>136</v>
      </c>
      <c r="BC442" t="s">
        <v>136</v>
      </c>
      <c r="BD442" t="s">
        <v>148</v>
      </c>
      <c r="BE442" t="s">
        <v>136</v>
      </c>
      <c r="BF442" t="s">
        <v>136</v>
      </c>
      <c r="BG442" t="s">
        <v>134</v>
      </c>
      <c r="BH442" t="s">
        <v>136</v>
      </c>
      <c r="BN442" t="s">
        <v>19417</v>
      </c>
      <c r="BO442" t="s">
        <v>2259</v>
      </c>
      <c r="BP442">
        <v>1</v>
      </c>
      <c r="BQ442">
        <v>1</v>
      </c>
      <c r="BR442">
        <v>1</v>
      </c>
      <c r="BS442" s="1">
        <v>44159</v>
      </c>
      <c r="BT442" s="1">
        <v>44462</v>
      </c>
      <c r="BU442" s="1">
        <v>44159</v>
      </c>
      <c r="BV442" s="1">
        <v>44462</v>
      </c>
      <c r="BW442" t="s">
        <v>134</v>
      </c>
      <c r="CH442" s="5">
        <v>1682.33</v>
      </c>
      <c r="CI442" t="s">
        <v>597</v>
      </c>
      <c r="CJ442">
        <v>0</v>
      </c>
      <c r="CK442" t="s">
        <v>1024</v>
      </c>
      <c r="CL442" t="s">
        <v>134</v>
      </c>
      <c r="CM442" t="s">
        <v>312</v>
      </c>
      <c r="CN442" t="s">
        <v>148</v>
      </c>
      <c r="CO442" t="s">
        <v>1025</v>
      </c>
      <c r="CP442" t="s">
        <v>149</v>
      </c>
      <c r="CQ442">
        <v>0</v>
      </c>
      <c r="CR442">
        <v>0</v>
      </c>
      <c r="CS442" t="s">
        <v>136</v>
      </c>
      <c r="CT442" t="s">
        <v>136</v>
      </c>
      <c r="CU442" t="s">
        <v>136</v>
      </c>
      <c r="CV442" t="s">
        <v>136</v>
      </c>
      <c r="CW442" t="s">
        <v>134</v>
      </c>
      <c r="CX442">
        <v>50</v>
      </c>
      <c r="CY442" t="s">
        <v>134</v>
      </c>
      <c r="CZ442" t="s">
        <v>134</v>
      </c>
      <c r="DA442" t="s">
        <v>134</v>
      </c>
      <c r="DB442" t="s">
        <v>134</v>
      </c>
      <c r="DC442" t="s">
        <v>134</v>
      </c>
      <c r="DD442" t="s">
        <v>136</v>
      </c>
      <c r="DF442" t="s">
        <v>149</v>
      </c>
      <c r="DG442" t="s">
        <v>19415</v>
      </c>
      <c r="DH442" t="s">
        <v>17984</v>
      </c>
      <c r="DI442" t="s">
        <v>374</v>
      </c>
      <c r="DJ442" s="4">
        <v>78014</v>
      </c>
      <c r="DK442" t="s">
        <v>14895</v>
      </c>
      <c r="DL442" t="s">
        <v>136</v>
      </c>
      <c r="DM442">
        <v>1</v>
      </c>
      <c r="DN442" t="s">
        <v>19415</v>
      </c>
      <c r="DO442" t="s">
        <v>17984</v>
      </c>
      <c r="DP442" t="s">
        <v>374</v>
      </c>
      <c r="DQ442" t="str">
        <f>"78014"</f>
        <v>78014</v>
      </c>
      <c r="DR442" t="s">
        <v>14895</v>
      </c>
      <c r="DS442" t="s">
        <v>19418</v>
      </c>
      <c r="DT442">
        <v>1</v>
      </c>
      <c r="DU442">
        <v>1</v>
      </c>
      <c r="DV442" t="s">
        <v>134</v>
      </c>
      <c r="DW442" t="s">
        <v>134</v>
      </c>
      <c r="DX442" t="s">
        <v>134</v>
      </c>
      <c r="DY442" t="s">
        <v>136</v>
      </c>
      <c r="DZ442">
        <v>1</v>
      </c>
      <c r="EA442" t="s">
        <v>136</v>
      </c>
      <c r="EC442" s="5">
        <v>12.68</v>
      </c>
      <c r="ED442" s="5">
        <v>55</v>
      </c>
      <c r="EE442">
        <v>18306763455</v>
      </c>
      <c r="EF442" t="s">
        <v>148</v>
      </c>
      <c r="EG442" t="s">
        <v>2138</v>
      </c>
      <c r="EH442">
        <v>1</v>
      </c>
    </row>
    <row r="443" spans="1:138" ht="15" customHeight="1" x14ac:dyDescent="0.35">
      <c r="A443" t="s">
        <v>1420</v>
      </c>
      <c r="B443" t="s">
        <v>157</v>
      </c>
      <c r="C443" s="1">
        <v>44089.381615625003</v>
      </c>
      <c r="D443" s="1">
        <v>44126</v>
      </c>
      <c r="E443" t="s">
        <v>579</v>
      </c>
      <c r="F443" t="s">
        <v>136</v>
      </c>
      <c r="G443" t="s">
        <v>135</v>
      </c>
      <c r="H443" t="s">
        <v>136</v>
      </c>
      <c r="I443" t="s">
        <v>1421</v>
      </c>
      <c r="K443" t="s">
        <v>1422</v>
      </c>
      <c r="M443" t="s">
        <v>1423</v>
      </c>
      <c r="N443" t="s">
        <v>221</v>
      </c>
      <c r="O443" s="4">
        <v>37357</v>
      </c>
      <c r="P443" t="s">
        <v>140</v>
      </c>
      <c r="R443">
        <v>19312471000</v>
      </c>
      <c r="T443">
        <v>1114</v>
      </c>
      <c r="U443" t="s">
        <v>1424</v>
      </c>
      <c r="V443" t="s">
        <v>1425</v>
      </c>
      <c r="X443" t="s">
        <v>164</v>
      </c>
      <c r="Y443" t="s">
        <v>1426</v>
      </c>
      <c r="AA443" t="s">
        <v>1423</v>
      </c>
      <c r="AB443" t="s">
        <v>221</v>
      </c>
      <c r="AC443" s="4">
        <v>37357</v>
      </c>
      <c r="AD443" t="s">
        <v>140</v>
      </c>
      <c r="AF443">
        <v>19312471000</v>
      </c>
      <c r="AH443" t="s">
        <v>155</v>
      </c>
      <c r="AI443" t="s">
        <v>168</v>
      </c>
      <c r="AJ443" t="s">
        <v>749</v>
      </c>
      <c r="AK443" t="s">
        <v>750</v>
      </c>
      <c r="AM443" t="s">
        <v>751</v>
      </c>
      <c r="AO443" t="s">
        <v>752</v>
      </c>
      <c r="AP443" t="s">
        <v>744</v>
      </c>
      <c r="AQ443" s="4">
        <v>40508</v>
      </c>
      <c r="AR443" t="s">
        <v>140</v>
      </c>
      <c r="AT443">
        <v>18592337845</v>
      </c>
      <c r="AV443" t="s">
        <v>753</v>
      </c>
      <c r="AW443" t="s">
        <v>754</v>
      </c>
      <c r="AY443" t="s">
        <v>155</v>
      </c>
      <c r="AZ443" t="s">
        <v>175</v>
      </c>
      <c r="BA443" t="s">
        <v>176</v>
      </c>
      <c r="BB443" t="s">
        <v>136</v>
      </c>
      <c r="BC443" t="s">
        <v>136</v>
      </c>
      <c r="BD443" t="s">
        <v>148</v>
      </c>
      <c r="BE443" t="s">
        <v>136</v>
      </c>
      <c r="BF443" t="s">
        <v>136</v>
      </c>
      <c r="BG443" t="s">
        <v>134</v>
      </c>
      <c r="BH443" t="s">
        <v>136</v>
      </c>
      <c r="BN443" t="s">
        <v>1427</v>
      </c>
      <c r="BO443" t="s">
        <v>145</v>
      </c>
      <c r="BP443">
        <v>14</v>
      </c>
      <c r="BQ443">
        <v>14</v>
      </c>
      <c r="BR443">
        <v>14</v>
      </c>
      <c r="BS443" s="1">
        <v>44163</v>
      </c>
      <c r="BT443" s="1">
        <v>44466</v>
      </c>
      <c r="BU443" s="1">
        <v>44163</v>
      </c>
      <c r="BV443" s="1">
        <v>44466</v>
      </c>
      <c r="BW443" t="s">
        <v>136</v>
      </c>
      <c r="BX443">
        <v>40</v>
      </c>
      <c r="BY443">
        <v>0</v>
      </c>
      <c r="BZ443">
        <v>7</v>
      </c>
      <c r="CA443">
        <v>7</v>
      </c>
      <c r="CB443">
        <v>7</v>
      </c>
      <c r="CC443">
        <v>7</v>
      </c>
      <c r="CD443">
        <v>7</v>
      </c>
      <c r="CE443">
        <v>5</v>
      </c>
      <c r="CF443" t="str">
        <f>"8:00 AM"</f>
        <v>8:00 AM</v>
      </c>
      <c r="CG443" t="str">
        <f>"4:00 PM"</f>
        <v>4:00 PM</v>
      </c>
      <c r="CH443" s="5">
        <v>12.4</v>
      </c>
      <c r="CI443" t="s">
        <v>146</v>
      </c>
      <c r="CJ443">
        <v>0.2</v>
      </c>
      <c r="CK443" t="s">
        <v>1428</v>
      </c>
      <c r="CL443" t="s">
        <v>136</v>
      </c>
      <c r="CM443" t="s">
        <v>147</v>
      </c>
      <c r="CN443" t="s">
        <v>148</v>
      </c>
      <c r="CO443" t="s">
        <v>1429</v>
      </c>
      <c r="CP443" t="s">
        <v>149</v>
      </c>
      <c r="CQ443">
        <v>0</v>
      </c>
      <c r="CR443">
        <v>0</v>
      </c>
      <c r="CS443" t="s">
        <v>136</v>
      </c>
      <c r="CT443" t="s">
        <v>136</v>
      </c>
      <c r="CU443" t="s">
        <v>134</v>
      </c>
      <c r="CV443" t="s">
        <v>134</v>
      </c>
      <c r="CW443" t="s">
        <v>136</v>
      </c>
      <c r="CY443" t="s">
        <v>134</v>
      </c>
      <c r="CZ443" t="s">
        <v>136</v>
      </c>
      <c r="DA443" t="s">
        <v>136</v>
      </c>
      <c r="DB443" t="s">
        <v>134</v>
      </c>
      <c r="DC443" t="s">
        <v>134</v>
      </c>
      <c r="DD443" t="s">
        <v>136</v>
      </c>
      <c r="DF443" t="s">
        <v>758</v>
      </c>
      <c r="DG443" t="s">
        <v>1430</v>
      </c>
      <c r="DH443" t="s">
        <v>1423</v>
      </c>
      <c r="DI443" t="s">
        <v>221</v>
      </c>
      <c r="DJ443" s="4">
        <v>37357</v>
      </c>
      <c r="DK443" t="s">
        <v>239</v>
      </c>
      <c r="DL443" t="s">
        <v>134</v>
      </c>
      <c r="DM443">
        <v>3</v>
      </c>
      <c r="DN443" t="s">
        <v>1430</v>
      </c>
      <c r="DO443" t="s">
        <v>1423</v>
      </c>
      <c r="DP443" t="s">
        <v>221</v>
      </c>
      <c r="DQ443" t="str">
        <f>"37357"</f>
        <v>37357</v>
      </c>
      <c r="DR443" t="s">
        <v>239</v>
      </c>
      <c r="DS443" t="s">
        <v>830</v>
      </c>
      <c r="DT443">
        <v>1</v>
      </c>
      <c r="DU443">
        <v>17</v>
      </c>
      <c r="DV443" t="s">
        <v>134</v>
      </c>
      <c r="DW443" t="s">
        <v>134</v>
      </c>
      <c r="DX443" t="s">
        <v>134</v>
      </c>
      <c r="DY443" t="s">
        <v>136</v>
      </c>
      <c r="DZ443">
        <v>1</v>
      </c>
      <c r="EA443" t="s">
        <v>136</v>
      </c>
      <c r="EC443" s="5">
        <v>12.68</v>
      </c>
      <c r="ED443" s="5">
        <v>55</v>
      </c>
      <c r="EE443">
        <v>19316358733</v>
      </c>
      <c r="EF443" t="s">
        <v>148</v>
      </c>
      <c r="EG443" t="s">
        <v>1431</v>
      </c>
      <c r="EH443">
        <v>0</v>
      </c>
    </row>
    <row r="444" spans="1:138" ht="15" customHeight="1" x14ac:dyDescent="0.35">
      <c r="A444" t="s">
        <v>21445</v>
      </c>
      <c r="B444" t="s">
        <v>273</v>
      </c>
      <c r="C444" s="1">
        <v>44098.424195833337</v>
      </c>
      <c r="D444" s="1">
        <v>44126</v>
      </c>
      <c r="E444" t="s">
        <v>133</v>
      </c>
      <c r="F444" t="s">
        <v>136</v>
      </c>
      <c r="G444" t="s">
        <v>135</v>
      </c>
      <c r="H444" t="s">
        <v>136</v>
      </c>
      <c r="I444" t="s">
        <v>21446</v>
      </c>
      <c r="K444" t="s">
        <v>21447</v>
      </c>
      <c r="M444" t="s">
        <v>6472</v>
      </c>
      <c r="N444" t="s">
        <v>720</v>
      </c>
      <c r="O444" s="4">
        <v>38736</v>
      </c>
      <c r="P444" t="s">
        <v>140</v>
      </c>
      <c r="R444">
        <v>16627190132</v>
      </c>
      <c r="T444">
        <v>4841</v>
      </c>
      <c r="U444" t="s">
        <v>21448</v>
      </c>
      <c r="V444" t="s">
        <v>21449</v>
      </c>
      <c r="X444" t="s">
        <v>164</v>
      </c>
      <c r="Y444" t="s">
        <v>21447</v>
      </c>
      <c r="AA444" t="s">
        <v>6472</v>
      </c>
      <c r="AB444" t="s">
        <v>720</v>
      </c>
      <c r="AC444" s="4">
        <v>38736</v>
      </c>
      <c r="AD444" t="s">
        <v>140</v>
      </c>
      <c r="AF444">
        <v>16627190132</v>
      </c>
      <c r="AH444" t="s">
        <v>21450</v>
      </c>
      <c r="AI444" t="s">
        <v>168</v>
      </c>
      <c r="AJ444" t="s">
        <v>725</v>
      </c>
      <c r="AK444" t="s">
        <v>2767</v>
      </c>
      <c r="AL444" t="s">
        <v>2768</v>
      </c>
      <c r="AM444" t="s">
        <v>728</v>
      </c>
      <c r="AN444" t="s">
        <v>729</v>
      </c>
      <c r="AO444" t="s">
        <v>730</v>
      </c>
      <c r="AP444" t="s">
        <v>720</v>
      </c>
      <c r="AQ444" s="4">
        <v>38930</v>
      </c>
      <c r="AR444" t="s">
        <v>140</v>
      </c>
      <c r="AT444">
        <v>16623854219</v>
      </c>
      <c r="AV444" t="s">
        <v>2769</v>
      </c>
      <c r="AW444" t="s">
        <v>732</v>
      </c>
      <c r="AZ444" t="s">
        <v>821</v>
      </c>
      <c r="BA444" t="s">
        <v>822</v>
      </c>
      <c r="BB444" t="s">
        <v>136</v>
      </c>
      <c r="BC444" t="s">
        <v>136</v>
      </c>
      <c r="BD444" t="s">
        <v>148</v>
      </c>
      <c r="BE444" t="s">
        <v>136</v>
      </c>
      <c r="BF444" t="s">
        <v>136</v>
      </c>
      <c r="BG444" t="s">
        <v>134</v>
      </c>
      <c r="BH444" t="s">
        <v>136</v>
      </c>
      <c r="BN444" t="s">
        <v>21451</v>
      </c>
      <c r="BO444" t="s">
        <v>5519</v>
      </c>
      <c r="BP444">
        <v>1</v>
      </c>
      <c r="BQ444">
        <v>1</v>
      </c>
      <c r="BS444" s="1">
        <v>44150</v>
      </c>
      <c r="BT444" s="1">
        <v>44270</v>
      </c>
      <c r="BU444" s="1">
        <v>44150</v>
      </c>
      <c r="BV444" s="1">
        <v>44270</v>
      </c>
      <c r="BW444" t="s">
        <v>136</v>
      </c>
      <c r="BX444">
        <v>39.96</v>
      </c>
      <c r="BY444">
        <v>0</v>
      </c>
      <c r="BZ444">
        <v>6.66</v>
      </c>
      <c r="CA444">
        <v>6.66</v>
      </c>
      <c r="CB444">
        <v>6.66</v>
      </c>
      <c r="CC444">
        <v>6.66</v>
      </c>
      <c r="CD444">
        <v>6.66</v>
      </c>
      <c r="CE444">
        <v>6.66</v>
      </c>
      <c r="CF444" t="str">
        <f>"8:00 AM"</f>
        <v>8:00 AM</v>
      </c>
      <c r="CG444" t="str">
        <f>"2:40 PM"</f>
        <v>2:40 PM</v>
      </c>
      <c r="CH444" s="5">
        <v>11.83</v>
      </c>
      <c r="CI444" t="s">
        <v>146</v>
      </c>
      <c r="CL444" t="s">
        <v>134</v>
      </c>
      <c r="CM444" t="s">
        <v>147</v>
      </c>
      <c r="CN444" t="s">
        <v>148</v>
      </c>
      <c r="CO444" t="s">
        <v>3032</v>
      </c>
      <c r="CP444" t="s">
        <v>149</v>
      </c>
      <c r="CQ444">
        <v>3</v>
      </c>
      <c r="CR444">
        <v>0</v>
      </c>
      <c r="CS444" t="s">
        <v>136</v>
      </c>
      <c r="CT444" t="s">
        <v>134</v>
      </c>
      <c r="CU444" t="s">
        <v>136</v>
      </c>
      <c r="CV444" t="s">
        <v>134</v>
      </c>
      <c r="CW444" t="s">
        <v>134</v>
      </c>
      <c r="CX444">
        <v>100</v>
      </c>
      <c r="CY444" t="s">
        <v>136</v>
      </c>
      <c r="CZ444" t="s">
        <v>136</v>
      </c>
      <c r="DA444" t="s">
        <v>136</v>
      </c>
      <c r="DB444" t="s">
        <v>136</v>
      </c>
      <c r="DC444" t="s">
        <v>136</v>
      </c>
      <c r="DD444" t="s">
        <v>136</v>
      </c>
      <c r="DF444" t="s">
        <v>21452</v>
      </c>
      <c r="DG444" t="s">
        <v>21453</v>
      </c>
      <c r="DH444" t="s">
        <v>21454</v>
      </c>
      <c r="DI444" t="s">
        <v>720</v>
      </c>
      <c r="DJ444" s="4">
        <v>38736</v>
      </c>
      <c r="DK444" t="s">
        <v>2799</v>
      </c>
      <c r="DL444" t="s">
        <v>136</v>
      </c>
      <c r="DM444">
        <v>1</v>
      </c>
      <c r="DN444" t="s">
        <v>21455</v>
      </c>
      <c r="DO444" t="s">
        <v>6472</v>
      </c>
      <c r="DP444" t="s">
        <v>720</v>
      </c>
      <c r="DQ444" t="str">
        <f>"38736"</f>
        <v>38736</v>
      </c>
      <c r="DR444" t="s">
        <v>2799</v>
      </c>
      <c r="DS444" t="s">
        <v>7207</v>
      </c>
      <c r="DT444">
        <v>1</v>
      </c>
      <c r="DU444">
        <v>1</v>
      </c>
      <c r="DV444" t="s">
        <v>134</v>
      </c>
      <c r="DW444" t="s">
        <v>134</v>
      </c>
      <c r="DX444" t="s">
        <v>134</v>
      </c>
      <c r="DY444" t="s">
        <v>136</v>
      </c>
      <c r="DZ444">
        <v>1</v>
      </c>
      <c r="EA444" t="s">
        <v>136</v>
      </c>
      <c r="EC444" s="5">
        <v>12.68</v>
      </c>
      <c r="ED444" s="5">
        <v>55</v>
      </c>
      <c r="EE444">
        <v>16627190132</v>
      </c>
      <c r="EF444" t="s">
        <v>21450</v>
      </c>
      <c r="EG444" t="s">
        <v>148</v>
      </c>
      <c r="EH444">
        <v>1</v>
      </c>
    </row>
    <row r="445" spans="1:138" ht="15" customHeight="1" x14ac:dyDescent="0.35">
      <c r="A445" t="s">
        <v>17335</v>
      </c>
      <c r="B445" t="s">
        <v>157</v>
      </c>
      <c r="C445" s="1">
        <v>44096.518495254626</v>
      </c>
      <c r="D445" s="1">
        <v>44126</v>
      </c>
      <c r="E445" t="s">
        <v>133</v>
      </c>
      <c r="F445" t="s">
        <v>136</v>
      </c>
      <c r="G445" t="s">
        <v>135</v>
      </c>
      <c r="H445" t="s">
        <v>136</v>
      </c>
      <c r="I445" t="s">
        <v>17336</v>
      </c>
      <c r="K445" t="s">
        <v>17337</v>
      </c>
      <c r="M445" t="s">
        <v>11192</v>
      </c>
      <c r="N445" t="s">
        <v>1128</v>
      </c>
      <c r="O445" s="4">
        <v>58545</v>
      </c>
      <c r="P445" t="s">
        <v>140</v>
      </c>
      <c r="R445">
        <v>17018701408</v>
      </c>
      <c r="T445">
        <v>1111</v>
      </c>
      <c r="U445" t="s">
        <v>17338</v>
      </c>
      <c r="V445" t="s">
        <v>7143</v>
      </c>
      <c r="X445" t="s">
        <v>164</v>
      </c>
      <c r="Y445" t="s">
        <v>17337</v>
      </c>
      <c r="AA445" t="s">
        <v>11192</v>
      </c>
      <c r="AB445" t="s">
        <v>1128</v>
      </c>
      <c r="AC445" s="4">
        <v>58545</v>
      </c>
      <c r="AD445" t="s">
        <v>140</v>
      </c>
      <c r="AF445">
        <v>17018701408</v>
      </c>
      <c r="AH445" t="s">
        <v>17339</v>
      </c>
      <c r="AI445" t="s">
        <v>168</v>
      </c>
      <c r="AJ445" t="s">
        <v>725</v>
      </c>
      <c r="AK445" t="s">
        <v>2767</v>
      </c>
      <c r="AL445" t="s">
        <v>2768</v>
      </c>
      <c r="AM445" t="s">
        <v>728</v>
      </c>
      <c r="AN445" t="s">
        <v>729</v>
      </c>
      <c r="AO445" t="s">
        <v>730</v>
      </c>
      <c r="AP445" t="s">
        <v>720</v>
      </c>
      <c r="AQ445" s="4">
        <v>38930</v>
      </c>
      <c r="AR445" t="s">
        <v>140</v>
      </c>
      <c r="AT445">
        <v>16623854219</v>
      </c>
      <c r="AV445" t="s">
        <v>2769</v>
      </c>
      <c r="AW445" t="s">
        <v>732</v>
      </c>
      <c r="AZ445" t="s">
        <v>288</v>
      </c>
      <c r="BA445" t="s">
        <v>289</v>
      </c>
      <c r="BB445" t="s">
        <v>136</v>
      </c>
      <c r="BC445" t="s">
        <v>136</v>
      </c>
      <c r="BD445" t="s">
        <v>148</v>
      </c>
      <c r="BE445" t="s">
        <v>136</v>
      </c>
      <c r="BF445" t="s">
        <v>136</v>
      </c>
      <c r="BG445" t="s">
        <v>134</v>
      </c>
      <c r="BH445" t="s">
        <v>136</v>
      </c>
      <c r="BN445" t="s">
        <v>17340</v>
      </c>
      <c r="BO445" t="s">
        <v>734</v>
      </c>
      <c r="BP445">
        <v>2</v>
      </c>
      <c r="BQ445">
        <v>2</v>
      </c>
      <c r="BR445">
        <v>2</v>
      </c>
      <c r="BS445" s="1">
        <v>44160</v>
      </c>
      <c r="BT445" s="1">
        <v>44275</v>
      </c>
      <c r="BU445" s="1">
        <v>44160</v>
      </c>
      <c r="BV445" s="1">
        <v>44275</v>
      </c>
      <c r="BW445" t="s">
        <v>136</v>
      </c>
      <c r="BX445">
        <v>39.96</v>
      </c>
      <c r="BY445">
        <v>0</v>
      </c>
      <c r="BZ445">
        <v>6.66</v>
      </c>
      <c r="CA445">
        <v>6.66</v>
      </c>
      <c r="CB445">
        <v>6.66</v>
      </c>
      <c r="CC445">
        <v>6.66</v>
      </c>
      <c r="CD445">
        <v>6.66</v>
      </c>
      <c r="CE445">
        <v>6.66</v>
      </c>
      <c r="CF445" t="str">
        <f>"8:00 AM"</f>
        <v>8:00 AM</v>
      </c>
      <c r="CG445" t="str">
        <f>"2:40 PM"</f>
        <v>2:40 PM</v>
      </c>
      <c r="CH445" s="5">
        <v>14.99</v>
      </c>
      <c r="CI445" t="s">
        <v>146</v>
      </c>
      <c r="CL445" t="s">
        <v>134</v>
      </c>
      <c r="CM445" t="s">
        <v>312</v>
      </c>
      <c r="CN445" t="s">
        <v>148</v>
      </c>
      <c r="CO445" t="s">
        <v>3032</v>
      </c>
      <c r="CP445" t="s">
        <v>149</v>
      </c>
      <c r="CQ445">
        <v>3</v>
      </c>
      <c r="CR445">
        <v>0</v>
      </c>
      <c r="CS445" t="s">
        <v>136</v>
      </c>
      <c r="CT445" t="s">
        <v>134</v>
      </c>
      <c r="CU445" t="s">
        <v>136</v>
      </c>
      <c r="CV445" t="s">
        <v>136</v>
      </c>
      <c r="CW445" t="s">
        <v>136</v>
      </c>
      <c r="CY445" t="s">
        <v>136</v>
      </c>
      <c r="CZ445" t="s">
        <v>136</v>
      </c>
      <c r="DA445" t="s">
        <v>136</v>
      </c>
      <c r="DB445" t="s">
        <v>136</v>
      </c>
      <c r="DC445" t="s">
        <v>136</v>
      </c>
      <c r="DD445" t="s">
        <v>136</v>
      </c>
      <c r="DF445" t="s">
        <v>17341</v>
      </c>
      <c r="DG445" t="s">
        <v>17337</v>
      </c>
      <c r="DH445" t="s">
        <v>11192</v>
      </c>
      <c r="DI445" t="s">
        <v>1128</v>
      </c>
      <c r="DJ445" s="4">
        <v>58545</v>
      </c>
      <c r="DK445" t="s">
        <v>9824</v>
      </c>
      <c r="DL445" t="s">
        <v>136</v>
      </c>
      <c r="DM445">
        <v>1</v>
      </c>
      <c r="DN445" t="s">
        <v>17337</v>
      </c>
      <c r="DO445" t="s">
        <v>11192</v>
      </c>
      <c r="DP445" t="s">
        <v>1128</v>
      </c>
      <c r="DQ445" t="str">
        <f>"58545"</f>
        <v>58545</v>
      </c>
      <c r="DR445" t="s">
        <v>9824</v>
      </c>
      <c r="DS445" t="s">
        <v>5020</v>
      </c>
      <c r="DT445">
        <v>1</v>
      </c>
      <c r="DU445">
        <v>4</v>
      </c>
      <c r="DV445" t="s">
        <v>134</v>
      </c>
      <c r="DW445" t="s">
        <v>134</v>
      </c>
      <c r="DX445" t="s">
        <v>134</v>
      </c>
      <c r="DY445" t="s">
        <v>136</v>
      </c>
      <c r="DZ445">
        <v>1</v>
      </c>
      <c r="EA445" t="s">
        <v>136</v>
      </c>
      <c r="EC445" s="5">
        <v>12.68</v>
      </c>
      <c r="ED445" s="5">
        <v>55</v>
      </c>
      <c r="EE445">
        <v>17018701408</v>
      </c>
      <c r="EF445" t="s">
        <v>17339</v>
      </c>
      <c r="EG445" t="s">
        <v>148</v>
      </c>
      <c r="EH445">
        <v>1</v>
      </c>
    </row>
    <row r="446" spans="1:138" ht="15" customHeight="1" x14ac:dyDescent="0.35">
      <c r="A446" t="s">
        <v>13786</v>
      </c>
      <c r="B446" t="s">
        <v>157</v>
      </c>
      <c r="C446" s="1">
        <v>44091.680404629631</v>
      </c>
      <c r="D446" s="1">
        <v>44126</v>
      </c>
      <c r="E446" t="s">
        <v>133</v>
      </c>
      <c r="F446" t="s">
        <v>136</v>
      </c>
      <c r="G446" t="s">
        <v>135</v>
      </c>
      <c r="H446" t="s">
        <v>136</v>
      </c>
      <c r="I446" t="s">
        <v>13787</v>
      </c>
      <c r="K446" t="s">
        <v>13788</v>
      </c>
      <c r="M446" t="s">
        <v>13789</v>
      </c>
      <c r="N446" t="s">
        <v>1128</v>
      </c>
      <c r="O446" s="4">
        <v>58445</v>
      </c>
      <c r="P446" t="s">
        <v>140</v>
      </c>
      <c r="R446">
        <v>17013070408</v>
      </c>
      <c r="T446">
        <v>112111</v>
      </c>
      <c r="U446" t="s">
        <v>13790</v>
      </c>
      <c r="V446" t="s">
        <v>3648</v>
      </c>
      <c r="W446" t="s">
        <v>1252</v>
      </c>
      <c r="X446" t="s">
        <v>1677</v>
      </c>
      <c r="Y446" t="s">
        <v>13788</v>
      </c>
      <c r="AA446" t="s">
        <v>13789</v>
      </c>
      <c r="AB446" t="s">
        <v>1128</v>
      </c>
      <c r="AC446" s="4">
        <v>58445</v>
      </c>
      <c r="AD446" t="s">
        <v>140</v>
      </c>
      <c r="AF446">
        <v>17013070408</v>
      </c>
      <c r="AH446" t="s">
        <v>155</v>
      </c>
      <c r="AI446" t="s">
        <v>168</v>
      </c>
      <c r="AJ446" t="s">
        <v>281</v>
      </c>
      <c r="AK446" t="s">
        <v>282</v>
      </c>
      <c r="AL446" t="s">
        <v>250</v>
      </c>
      <c r="AM446" t="s">
        <v>283</v>
      </c>
      <c r="AN446" t="s">
        <v>284</v>
      </c>
      <c r="AO446" t="s">
        <v>285</v>
      </c>
      <c r="AP446" t="s">
        <v>221</v>
      </c>
      <c r="AQ446" s="4">
        <v>37862</v>
      </c>
      <c r="AR446" t="s">
        <v>140</v>
      </c>
      <c r="AT446">
        <v>18653663731</v>
      </c>
      <c r="AV446" t="s">
        <v>286</v>
      </c>
      <c r="AW446" t="s">
        <v>287</v>
      </c>
      <c r="AZ446" t="s">
        <v>334</v>
      </c>
      <c r="BA446" t="s">
        <v>335</v>
      </c>
      <c r="BB446" t="s">
        <v>136</v>
      </c>
      <c r="BC446" t="s">
        <v>136</v>
      </c>
      <c r="BD446" t="s">
        <v>148</v>
      </c>
      <c r="BE446" t="s">
        <v>136</v>
      </c>
      <c r="BF446" t="s">
        <v>136</v>
      </c>
      <c r="BG446" t="s">
        <v>134</v>
      </c>
      <c r="BH446" t="s">
        <v>136</v>
      </c>
      <c r="BN446" t="s">
        <v>13791</v>
      </c>
      <c r="BO446" t="s">
        <v>13792</v>
      </c>
      <c r="BP446">
        <v>6</v>
      </c>
      <c r="BQ446">
        <v>6</v>
      </c>
      <c r="BR446">
        <v>6</v>
      </c>
      <c r="BS446" s="1">
        <v>44160</v>
      </c>
      <c r="BT446" s="1">
        <v>44270</v>
      </c>
      <c r="BU446" s="1">
        <v>44160</v>
      </c>
      <c r="BV446" s="1">
        <v>44270</v>
      </c>
      <c r="BW446" t="s">
        <v>136</v>
      </c>
      <c r="BX446">
        <v>40</v>
      </c>
      <c r="BY446">
        <v>0</v>
      </c>
      <c r="BZ446">
        <v>8</v>
      </c>
      <c r="CA446">
        <v>8</v>
      </c>
      <c r="CB446">
        <v>8</v>
      </c>
      <c r="CC446">
        <v>8</v>
      </c>
      <c r="CD446">
        <v>8</v>
      </c>
      <c r="CE446">
        <v>0</v>
      </c>
      <c r="CF446" t="str">
        <f>"8:00 AM"</f>
        <v>8:00 AM</v>
      </c>
      <c r="CG446" t="str">
        <f>"5:00 PM"</f>
        <v>5:00 PM</v>
      </c>
      <c r="CH446" s="5">
        <v>14.99</v>
      </c>
      <c r="CI446" t="s">
        <v>146</v>
      </c>
      <c r="CL446" t="s">
        <v>134</v>
      </c>
      <c r="CM446" t="s">
        <v>354</v>
      </c>
      <c r="CN446" t="s">
        <v>2859</v>
      </c>
      <c r="CO446" s="2" t="s">
        <v>1262</v>
      </c>
      <c r="CP446" t="s">
        <v>149</v>
      </c>
      <c r="CQ446">
        <v>3</v>
      </c>
      <c r="CR446">
        <v>0</v>
      </c>
      <c r="CS446" t="s">
        <v>136</v>
      </c>
      <c r="CT446" t="s">
        <v>134</v>
      </c>
      <c r="CU446" t="s">
        <v>136</v>
      </c>
      <c r="CV446" t="s">
        <v>136</v>
      </c>
      <c r="CW446" t="s">
        <v>136</v>
      </c>
      <c r="CY446" t="s">
        <v>136</v>
      </c>
      <c r="CZ446" t="s">
        <v>136</v>
      </c>
      <c r="DA446" t="s">
        <v>136</v>
      </c>
      <c r="DB446" t="s">
        <v>136</v>
      </c>
      <c r="DC446" t="s">
        <v>136</v>
      </c>
      <c r="DD446" t="s">
        <v>136</v>
      </c>
      <c r="DF446" t="s">
        <v>13793</v>
      </c>
      <c r="DG446" t="s">
        <v>13788</v>
      </c>
      <c r="DH446" t="s">
        <v>13789</v>
      </c>
      <c r="DI446" t="s">
        <v>1128</v>
      </c>
      <c r="DJ446" s="4">
        <v>58445</v>
      </c>
      <c r="DK446" t="s">
        <v>13794</v>
      </c>
      <c r="DL446" t="s">
        <v>136</v>
      </c>
      <c r="DM446">
        <v>1</v>
      </c>
      <c r="DN446" t="s">
        <v>13795</v>
      </c>
      <c r="DO446" t="s">
        <v>13789</v>
      </c>
      <c r="DP446" t="s">
        <v>1128</v>
      </c>
      <c r="DQ446" t="str">
        <f>"58445"</f>
        <v>58445</v>
      </c>
      <c r="DR446" t="s">
        <v>13794</v>
      </c>
      <c r="DS446" t="s">
        <v>296</v>
      </c>
      <c r="DT446">
        <v>1</v>
      </c>
      <c r="DU446">
        <v>6</v>
      </c>
      <c r="DV446" t="s">
        <v>134</v>
      </c>
      <c r="DW446" t="s">
        <v>134</v>
      </c>
      <c r="DX446" t="s">
        <v>134</v>
      </c>
      <c r="DY446" t="s">
        <v>136</v>
      </c>
      <c r="DZ446">
        <v>1</v>
      </c>
      <c r="EA446" t="s">
        <v>136</v>
      </c>
      <c r="EC446" s="5">
        <v>12.68</v>
      </c>
      <c r="ED446" s="5">
        <v>55</v>
      </c>
      <c r="EE446">
        <v>17013070408</v>
      </c>
      <c r="EF446" t="s">
        <v>13796</v>
      </c>
      <c r="EG446" t="s">
        <v>1132</v>
      </c>
      <c r="EH446">
        <v>1</v>
      </c>
    </row>
    <row r="447" spans="1:138" ht="15" customHeight="1" x14ac:dyDescent="0.35">
      <c r="A447" t="s">
        <v>26771</v>
      </c>
      <c r="B447" t="s">
        <v>157</v>
      </c>
      <c r="C447" s="1">
        <v>44096.589819444445</v>
      </c>
      <c r="D447" s="1">
        <v>44126</v>
      </c>
      <c r="E447" t="s">
        <v>133</v>
      </c>
      <c r="F447" t="s">
        <v>136</v>
      </c>
      <c r="G447" t="s">
        <v>135</v>
      </c>
      <c r="H447" t="s">
        <v>136</v>
      </c>
      <c r="I447" t="s">
        <v>26772</v>
      </c>
      <c r="K447" t="s">
        <v>26773</v>
      </c>
      <c r="M447" t="s">
        <v>2450</v>
      </c>
      <c r="N447" t="s">
        <v>246</v>
      </c>
      <c r="O447" s="4">
        <v>70578</v>
      </c>
      <c r="P447" t="s">
        <v>140</v>
      </c>
      <c r="R447">
        <v>13375819529</v>
      </c>
      <c r="T447">
        <v>112512</v>
      </c>
      <c r="U447" t="s">
        <v>2422</v>
      </c>
      <c r="V447" t="s">
        <v>8486</v>
      </c>
      <c r="W447" t="s">
        <v>845</v>
      </c>
      <c r="X447" t="s">
        <v>3481</v>
      </c>
      <c r="Y447" t="s">
        <v>26773</v>
      </c>
      <c r="AA447" t="s">
        <v>2450</v>
      </c>
      <c r="AB447" t="s">
        <v>246</v>
      </c>
      <c r="AC447" s="4">
        <v>70578</v>
      </c>
      <c r="AD447" t="s">
        <v>140</v>
      </c>
      <c r="AF447">
        <v>13375819529</v>
      </c>
      <c r="AH447" t="s">
        <v>26774</v>
      </c>
      <c r="AZ447" t="s">
        <v>334</v>
      </c>
      <c r="BA447" t="s">
        <v>335</v>
      </c>
      <c r="BB447" t="s">
        <v>136</v>
      </c>
      <c r="BC447" t="s">
        <v>136</v>
      </c>
      <c r="BD447" t="s">
        <v>148</v>
      </c>
      <c r="BE447" t="s">
        <v>136</v>
      </c>
      <c r="BF447" t="s">
        <v>136</v>
      </c>
      <c r="BG447" t="s">
        <v>134</v>
      </c>
      <c r="BH447" t="s">
        <v>136</v>
      </c>
      <c r="BN447" t="s">
        <v>26775</v>
      </c>
      <c r="BO447" t="s">
        <v>8120</v>
      </c>
      <c r="BP447">
        <v>2</v>
      </c>
      <c r="BQ447">
        <v>2</v>
      </c>
      <c r="BR447">
        <v>2</v>
      </c>
      <c r="BS447" s="1">
        <v>44166</v>
      </c>
      <c r="BT447" s="1">
        <v>44385</v>
      </c>
      <c r="BU447" s="1">
        <v>44166</v>
      </c>
      <c r="BV447" s="1">
        <v>44385</v>
      </c>
      <c r="BW447" t="s">
        <v>136</v>
      </c>
      <c r="BX447">
        <v>40</v>
      </c>
      <c r="BY447">
        <v>0</v>
      </c>
      <c r="BZ447">
        <v>8</v>
      </c>
      <c r="CA447">
        <v>8</v>
      </c>
      <c r="CB447">
        <v>8</v>
      </c>
      <c r="CC447">
        <v>8</v>
      </c>
      <c r="CD447">
        <v>8</v>
      </c>
      <c r="CE447">
        <v>0</v>
      </c>
      <c r="CF447" t="str">
        <f>"7:30 AM"</f>
        <v>7:30 AM</v>
      </c>
      <c r="CG447" t="str">
        <f>"4:30 PM"</f>
        <v>4:30 PM</v>
      </c>
      <c r="CH447" s="5">
        <v>11.83</v>
      </c>
      <c r="CI447" t="s">
        <v>146</v>
      </c>
      <c r="CL447" t="s">
        <v>136</v>
      </c>
      <c r="CM447" t="s">
        <v>147</v>
      </c>
      <c r="CN447" t="s">
        <v>148</v>
      </c>
      <c r="CO447" s="2" t="s">
        <v>10410</v>
      </c>
      <c r="CP447" t="s">
        <v>149</v>
      </c>
      <c r="CQ447">
        <v>3</v>
      </c>
      <c r="CR447">
        <v>0</v>
      </c>
      <c r="CS447" t="s">
        <v>136</v>
      </c>
      <c r="CT447" t="s">
        <v>136</v>
      </c>
      <c r="CU447" t="s">
        <v>136</v>
      </c>
      <c r="CV447" t="s">
        <v>134</v>
      </c>
      <c r="CW447" t="s">
        <v>134</v>
      </c>
      <c r="CX447">
        <v>50</v>
      </c>
      <c r="CY447" t="s">
        <v>134</v>
      </c>
      <c r="CZ447" t="s">
        <v>134</v>
      </c>
      <c r="DA447" t="s">
        <v>134</v>
      </c>
      <c r="DB447" t="s">
        <v>134</v>
      </c>
      <c r="DC447" t="s">
        <v>134</v>
      </c>
      <c r="DD447" t="s">
        <v>136</v>
      </c>
      <c r="DF447" t="s">
        <v>149</v>
      </c>
      <c r="DG447" t="s">
        <v>26773</v>
      </c>
      <c r="DH447" t="s">
        <v>2450</v>
      </c>
      <c r="DI447" t="s">
        <v>246</v>
      </c>
      <c r="DJ447" s="4">
        <v>70578</v>
      </c>
      <c r="DK447" t="s">
        <v>268</v>
      </c>
      <c r="DL447" t="s">
        <v>136</v>
      </c>
      <c r="DM447">
        <v>1</v>
      </c>
      <c r="DN447" s="2" t="s">
        <v>26776</v>
      </c>
      <c r="DO447" t="s">
        <v>2450</v>
      </c>
      <c r="DP447" t="s">
        <v>246</v>
      </c>
      <c r="DQ447" t="str">
        <f>"70578"</f>
        <v>70578</v>
      </c>
      <c r="DR447" t="s">
        <v>268</v>
      </c>
      <c r="DS447" t="s">
        <v>26777</v>
      </c>
      <c r="DT447">
        <v>1</v>
      </c>
      <c r="DU447">
        <v>2</v>
      </c>
      <c r="DV447" t="s">
        <v>136</v>
      </c>
      <c r="DW447" t="s">
        <v>136</v>
      </c>
      <c r="DX447" t="s">
        <v>134</v>
      </c>
      <c r="DY447" t="s">
        <v>136</v>
      </c>
      <c r="DZ447">
        <v>1</v>
      </c>
      <c r="EA447" t="s">
        <v>136</v>
      </c>
      <c r="EC447" s="5">
        <v>12.68</v>
      </c>
      <c r="ED447" s="5">
        <v>55</v>
      </c>
      <c r="EE447">
        <v>13375819529</v>
      </c>
      <c r="EF447" t="s">
        <v>26774</v>
      </c>
      <c r="EG447" t="s">
        <v>148</v>
      </c>
      <c r="EH447">
        <v>0</v>
      </c>
    </row>
    <row r="448" spans="1:138" ht="15" customHeight="1" x14ac:dyDescent="0.35">
      <c r="A448" t="s">
        <v>17658</v>
      </c>
      <c r="B448" t="s">
        <v>132</v>
      </c>
      <c r="C448" s="1">
        <v>44092.670640625001</v>
      </c>
      <c r="D448" s="1">
        <v>44126</v>
      </c>
      <c r="E448" t="s">
        <v>133</v>
      </c>
      <c r="F448" t="s">
        <v>136</v>
      </c>
      <c r="G448" t="s">
        <v>135</v>
      </c>
      <c r="H448" t="s">
        <v>136</v>
      </c>
      <c r="I448" t="s">
        <v>17423</v>
      </c>
      <c r="K448" t="s">
        <v>17424</v>
      </c>
      <c r="M448" t="s">
        <v>11752</v>
      </c>
      <c r="N448" t="s">
        <v>1187</v>
      </c>
      <c r="O448" s="4">
        <v>67871</v>
      </c>
      <c r="P448" t="s">
        <v>140</v>
      </c>
      <c r="R448">
        <v>16202143419</v>
      </c>
      <c r="T448">
        <v>112111</v>
      </c>
      <c r="U448" t="s">
        <v>2219</v>
      </c>
      <c r="V448" t="s">
        <v>7949</v>
      </c>
      <c r="X448" t="s">
        <v>723</v>
      </c>
      <c r="Y448" t="s">
        <v>17424</v>
      </c>
      <c r="AA448" t="s">
        <v>11752</v>
      </c>
      <c r="AB448" t="s">
        <v>1187</v>
      </c>
      <c r="AC448" s="4">
        <v>67871</v>
      </c>
      <c r="AD448" t="s">
        <v>140</v>
      </c>
      <c r="AF448">
        <v>16202143419</v>
      </c>
      <c r="AH448" t="s">
        <v>155</v>
      </c>
      <c r="AI448" t="s">
        <v>168</v>
      </c>
      <c r="AJ448" t="s">
        <v>2162</v>
      </c>
      <c r="AK448" t="s">
        <v>2163</v>
      </c>
      <c r="AM448" t="s">
        <v>1212</v>
      </c>
      <c r="AO448" t="s">
        <v>1213</v>
      </c>
      <c r="AP448" t="s">
        <v>460</v>
      </c>
      <c r="AQ448" s="4">
        <v>74132</v>
      </c>
      <c r="AR448" t="s">
        <v>140</v>
      </c>
      <c r="AT448">
        <v>19189065212</v>
      </c>
      <c r="AV448" t="s">
        <v>2164</v>
      </c>
      <c r="AW448" t="s">
        <v>1216</v>
      </c>
      <c r="AZ448" t="s">
        <v>288</v>
      </c>
      <c r="BA448" t="s">
        <v>289</v>
      </c>
      <c r="BB448" t="s">
        <v>136</v>
      </c>
      <c r="BC448" t="s">
        <v>136</v>
      </c>
      <c r="BD448" t="s">
        <v>148</v>
      </c>
      <c r="BE448" t="s">
        <v>136</v>
      </c>
      <c r="BF448" t="s">
        <v>136</v>
      </c>
      <c r="BG448" t="s">
        <v>134</v>
      </c>
      <c r="BH448" t="s">
        <v>136</v>
      </c>
      <c r="BN448" t="s">
        <v>17659</v>
      </c>
      <c r="BO448" t="s">
        <v>1043</v>
      </c>
      <c r="BP448">
        <v>2</v>
      </c>
      <c r="BQ448">
        <v>2</v>
      </c>
      <c r="BS448" s="1">
        <v>44166</v>
      </c>
      <c r="BT448" s="1">
        <v>44238</v>
      </c>
      <c r="BU448" s="1">
        <v>44166</v>
      </c>
      <c r="BV448" s="1">
        <v>44238</v>
      </c>
      <c r="BW448" t="s">
        <v>136</v>
      </c>
      <c r="BX448">
        <v>37</v>
      </c>
      <c r="BY448">
        <v>1</v>
      </c>
      <c r="BZ448">
        <v>7</v>
      </c>
      <c r="CA448">
        <v>7</v>
      </c>
      <c r="CB448">
        <v>7</v>
      </c>
      <c r="CC448">
        <v>7</v>
      </c>
      <c r="CD448">
        <v>7</v>
      </c>
      <c r="CE448">
        <v>1</v>
      </c>
      <c r="CF448" t="str">
        <f>"8:00 AM"</f>
        <v>8:00 AM</v>
      </c>
      <c r="CG448" t="str">
        <f>"4:00 PM"</f>
        <v>4:00 PM</v>
      </c>
      <c r="CH448" s="5">
        <v>14.99</v>
      </c>
      <c r="CI448" t="s">
        <v>146</v>
      </c>
      <c r="CL448" t="s">
        <v>136</v>
      </c>
      <c r="CM448" t="s">
        <v>312</v>
      </c>
      <c r="CN448" t="s">
        <v>148</v>
      </c>
      <c r="CO448" s="2" t="s">
        <v>17426</v>
      </c>
      <c r="CP448" t="s">
        <v>149</v>
      </c>
      <c r="CQ448">
        <v>0</v>
      </c>
      <c r="CR448">
        <v>3</v>
      </c>
      <c r="CS448" t="s">
        <v>136</v>
      </c>
      <c r="CT448" t="s">
        <v>134</v>
      </c>
      <c r="CU448" t="s">
        <v>136</v>
      </c>
      <c r="CV448" t="s">
        <v>136</v>
      </c>
      <c r="CW448" t="s">
        <v>136</v>
      </c>
      <c r="CY448" t="s">
        <v>136</v>
      </c>
      <c r="CZ448" t="s">
        <v>136</v>
      </c>
      <c r="DA448" t="s">
        <v>136</v>
      </c>
      <c r="DB448" t="s">
        <v>136</v>
      </c>
      <c r="DC448" t="s">
        <v>136</v>
      </c>
      <c r="DD448" t="s">
        <v>136</v>
      </c>
      <c r="DF448" s="2" t="s">
        <v>17427</v>
      </c>
      <c r="DG448" t="s">
        <v>17428</v>
      </c>
      <c r="DH448" t="s">
        <v>3821</v>
      </c>
      <c r="DI448" t="s">
        <v>1187</v>
      </c>
      <c r="DJ448" s="4">
        <v>67863</v>
      </c>
      <c r="DK448" t="s">
        <v>3828</v>
      </c>
      <c r="DL448" t="s">
        <v>136</v>
      </c>
      <c r="DM448">
        <v>1</v>
      </c>
      <c r="DN448" t="s">
        <v>17429</v>
      </c>
      <c r="DO448" t="s">
        <v>3821</v>
      </c>
      <c r="DP448" t="s">
        <v>1187</v>
      </c>
      <c r="DQ448" t="str">
        <f>"67863"</f>
        <v>67863</v>
      </c>
      <c r="DR448" t="s">
        <v>3828</v>
      </c>
      <c r="DS448" t="s">
        <v>17430</v>
      </c>
      <c r="DT448">
        <v>1</v>
      </c>
      <c r="DU448">
        <v>4</v>
      </c>
      <c r="DV448" t="s">
        <v>134</v>
      </c>
      <c r="DW448" t="s">
        <v>134</v>
      </c>
      <c r="DX448" t="s">
        <v>134</v>
      </c>
      <c r="DY448" t="s">
        <v>136</v>
      </c>
      <c r="DZ448">
        <v>1</v>
      </c>
      <c r="EA448" t="s">
        <v>136</v>
      </c>
      <c r="EC448" s="5">
        <v>12.68</v>
      </c>
      <c r="ED448" s="5">
        <v>55</v>
      </c>
      <c r="EE448">
        <v>16202143419</v>
      </c>
      <c r="EF448" t="s">
        <v>148</v>
      </c>
      <c r="EG448" t="s">
        <v>17431</v>
      </c>
      <c r="EH448">
        <v>0</v>
      </c>
    </row>
    <row r="449" spans="1:138" ht="15" customHeight="1" x14ac:dyDescent="0.35">
      <c r="A449" t="s">
        <v>9277</v>
      </c>
      <c r="B449" t="s">
        <v>157</v>
      </c>
      <c r="C449" s="1">
        <v>44121.345948495371</v>
      </c>
      <c r="D449" s="1">
        <v>44126</v>
      </c>
      <c r="E449" t="s">
        <v>133</v>
      </c>
      <c r="F449" t="s">
        <v>136</v>
      </c>
      <c r="G449" t="s">
        <v>135</v>
      </c>
      <c r="H449" t="s">
        <v>136</v>
      </c>
      <c r="I449" t="s">
        <v>9278</v>
      </c>
      <c r="J449" t="s">
        <v>9278</v>
      </c>
      <c r="K449" t="s">
        <v>9279</v>
      </c>
      <c r="M449" t="s">
        <v>8297</v>
      </c>
      <c r="N449" t="s">
        <v>246</v>
      </c>
      <c r="O449" s="4">
        <v>70555</v>
      </c>
      <c r="P449" t="s">
        <v>140</v>
      </c>
      <c r="R449">
        <v>13372989817</v>
      </c>
      <c r="T449">
        <v>1125</v>
      </c>
      <c r="U449" t="s">
        <v>6693</v>
      </c>
      <c r="V449" t="s">
        <v>5496</v>
      </c>
      <c r="W449" t="s">
        <v>2900</v>
      </c>
      <c r="X449" t="s">
        <v>164</v>
      </c>
      <c r="Y449" t="s">
        <v>9279</v>
      </c>
      <c r="AA449" t="s">
        <v>8297</v>
      </c>
      <c r="AB449" t="s">
        <v>246</v>
      </c>
      <c r="AC449" s="4">
        <v>70555</v>
      </c>
      <c r="AD449" t="s">
        <v>140</v>
      </c>
      <c r="AE449" t="s">
        <v>6691</v>
      </c>
      <c r="AF449">
        <v>13372989817</v>
      </c>
      <c r="AH449" t="s">
        <v>6692</v>
      </c>
      <c r="AI449" t="s">
        <v>168</v>
      </c>
      <c r="AJ449" t="s">
        <v>6693</v>
      </c>
      <c r="AK449" t="s">
        <v>6694</v>
      </c>
      <c r="AL449" t="s">
        <v>250</v>
      </c>
      <c r="AM449" t="s">
        <v>6695</v>
      </c>
      <c r="AO449" t="s">
        <v>2450</v>
      </c>
      <c r="AP449" t="s">
        <v>246</v>
      </c>
      <c r="AQ449" s="4">
        <v>70578</v>
      </c>
      <c r="AR449" t="s">
        <v>140</v>
      </c>
      <c r="AS449" t="s">
        <v>6691</v>
      </c>
      <c r="AT449">
        <v>13373166970</v>
      </c>
      <c r="AV449" t="s">
        <v>6692</v>
      </c>
      <c r="AW449" t="s">
        <v>6696</v>
      </c>
      <c r="AZ449" t="s">
        <v>334</v>
      </c>
      <c r="BA449" t="s">
        <v>335</v>
      </c>
      <c r="BB449" t="s">
        <v>136</v>
      </c>
      <c r="BC449" t="s">
        <v>136</v>
      </c>
      <c r="BD449" t="s">
        <v>148</v>
      </c>
      <c r="BE449" t="s">
        <v>136</v>
      </c>
      <c r="BF449" t="s">
        <v>136</v>
      </c>
      <c r="BG449" t="s">
        <v>134</v>
      </c>
      <c r="BH449" t="s">
        <v>136</v>
      </c>
      <c r="BN449" t="s">
        <v>9280</v>
      </c>
      <c r="BO449" t="s">
        <v>1574</v>
      </c>
      <c r="BP449">
        <v>1</v>
      </c>
      <c r="BQ449">
        <v>1</v>
      </c>
      <c r="BR449">
        <v>1</v>
      </c>
      <c r="BS449" s="1">
        <v>44166</v>
      </c>
      <c r="BT449" s="1">
        <v>44440</v>
      </c>
      <c r="BU449" s="1">
        <v>44166</v>
      </c>
      <c r="BV449" s="1">
        <v>44440</v>
      </c>
      <c r="BW449" t="s">
        <v>136</v>
      </c>
      <c r="BX449">
        <v>40</v>
      </c>
      <c r="BY449">
        <v>0</v>
      </c>
      <c r="BZ449">
        <v>8</v>
      </c>
      <c r="CA449">
        <v>8</v>
      </c>
      <c r="CB449">
        <v>8</v>
      </c>
      <c r="CC449">
        <v>8</v>
      </c>
      <c r="CD449">
        <v>8</v>
      </c>
      <c r="CE449">
        <v>0</v>
      </c>
      <c r="CF449" t="str">
        <f>"7:00 AM"</f>
        <v>7:00 AM</v>
      </c>
      <c r="CG449" t="str">
        <f>"4:00 PM"</f>
        <v>4:00 PM</v>
      </c>
      <c r="CH449" s="5">
        <v>11.83</v>
      </c>
      <c r="CI449" t="s">
        <v>146</v>
      </c>
      <c r="CL449" t="s">
        <v>134</v>
      </c>
      <c r="CM449" t="s">
        <v>147</v>
      </c>
      <c r="CN449" t="s">
        <v>148</v>
      </c>
      <c r="CO449" s="2" t="s">
        <v>9281</v>
      </c>
      <c r="CP449" t="s">
        <v>149</v>
      </c>
      <c r="CQ449">
        <v>3</v>
      </c>
      <c r="CR449">
        <v>0</v>
      </c>
      <c r="CS449" t="s">
        <v>136</v>
      </c>
      <c r="CT449" t="s">
        <v>136</v>
      </c>
      <c r="CU449" t="s">
        <v>136</v>
      </c>
      <c r="CV449" t="s">
        <v>134</v>
      </c>
      <c r="CW449" t="s">
        <v>134</v>
      </c>
      <c r="CX449">
        <v>50</v>
      </c>
      <c r="CY449" t="s">
        <v>134</v>
      </c>
      <c r="CZ449" t="s">
        <v>134</v>
      </c>
      <c r="DA449" t="s">
        <v>134</v>
      </c>
      <c r="DB449" t="s">
        <v>134</v>
      </c>
      <c r="DC449" t="s">
        <v>134</v>
      </c>
      <c r="DD449" t="s">
        <v>136</v>
      </c>
      <c r="DF449" t="s">
        <v>9282</v>
      </c>
      <c r="DG449" t="s">
        <v>9283</v>
      </c>
      <c r="DH449" t="s">
        <v>2450</v>
      </c>
      <c r="DI449" t="s">
        <v>246</v>
      </c>
      <c r="DJ449" s="4">
        <v>70578</v>
      </c>
      <c r="DK449" t="s">
        <v>268</v>
      </c>
      <c r="DL449" t="s">
        <v>136</v>
      </c>
      <c r="DM449">
        <v>1</v>
      </c>
      <c r="DN449" t="s">
        <v>9283</v>
      </c>
      <c r="DO449" t="s">
        <v>2450</v>
      </c>
      <c r="DP449" t="s">
        <v>246</v>
      </c>
      <c r="DQ449" t="str">
        <f>"70578"</f>
        <v>70578</v>
      </c>
      <c r="DR449" t="s">
        <v>268</v>
      </c>
      <c r="DS449" t="s">
        <v>9284</v>
      </c>
      <c r="DT449">
        <v>1</v>
      </c>
      <c r="DU449">
        <v>1</v>
      </c>
      <c r="DV449" t="s">
        <v>134</v>
      </c>
      <c r="DW449" t="s">
        <v>134</v>
      </c>
      <c r="DX449" t="s">
        <v>134</v>
      </c>
      <c r="DY449" t="s">
        <v>136</v>
      </c>
      <c r="DZ449">
        <v>1</v>
      </c>
      <c r="EA449" t="s">
        <v>136</v>
      </c>
      <c r="EC449" s="5">
        <v>12.68</v>
      </c>
      <c r="ED449" s="5">
        <v>55</v>
      </c>
      <c r="EE449">
        <v>13372989817</v>
      </c>
      <c r="EF449" t="s">
        <v>9285</v>
      </c>
      <c r="EG449" t="s">
        <v>148</v>
      </c>
      <c r="EH449">
        <v>4</v>
      </c>
    </row>
    <row r="450" spans="1:138" ht="15" customHeight="1" x14ac:dyDescent="0.35">
      <c r="A450" t="s">
        <v>21103</v>
      </c>
      <c r="B450" t="s">
        <v>132</v>
      </c>
      <c r="C450" s="1">
        <v>44106.79301828704</v>
      </c>
      <c r="D450" s="1">
        <v>44126</v>
      </c>
      <c r="E450" t="s">
        <v>133</v>
      </c>
      <c r="F450" t="s">
        <v>136</v>
      </c>
      <c r="G450" t="s">
        <v>607</v>
      </c>
      <c r="H450" t="s">
        <v>136</v>
      </c>
      <c r="I450" t="s">
        <v>21104</v>
      </c>
      <c r="J450" t="s">
        <v>21105</v>
      </c>
      <c r="K450" t="s">
        <v>21106</v>
      </c>
      <c r="M450" t="s">
        <v>4122</v>
      </c>
      <c r="N450" t="s">
        <v>1358</v>
      </c>
      <c r="O450" s="4">
        <v>80601</v>
      </c>
      <c r="P450" t="s">
        <v>140</v>
      </c>
      <c r="R450">
        <v>13036591970</v>
      </c>
      <c r="T450">
        <v>111219</v>
      </c>
      <c r="U450" t="s">
        <v>21107</v>
      </c>
      <c r="V450" t="s">
        <v>21108</v>
      </c>
      <c r="X450" t="s">
        <v>164</v>
      </c>
      <c r="Y450" t="s">
        <v>21109</v>
      </c>
      <c r="AA450" t="s">
        <v>4122</v>
      </c>
      <c r="AB450" t="s">
        <v>1358</v>
      </c>
      <c r="AC450" s="4">
        <v>80601</v>
      </c>
      <c r="AD450" t="s">
        <v>140</v>
      </c>
      <c r="AF450">
        <v>13036591970</v>
      </c>
      <c r="AH450" t="s">
        <v>21110</v>
      </c>
      <c r="AI450" t="s">
        <v>226</v>
      </c>
      <c r="AJ450" t="s">
        <v>5883</v>
      </c>
      <c r="AK450" t="s">
        <v>5884</v>
      </c>
      <c r="AL450" t="s">
        <v>5885</v>
      </c>
      <c r="AM450" t="s">
        <v>15097</v>
      </c>
      <c r="AO450" t="s">
        <v>5749</v>
      </c>
      <c r="AP450" t="s">
        <v>1358</v>
      </c>
      <c r="AQ450" s="4">
        <v>80203</v>
      </c>
      <c r="AR450" t="s">
        <v>140</v>
      </c>
      <c r="AT450">
        <v>13038308880</v>
      </c>
      <c r="AV450" t="s">
        <v>5887</v>
      </c>
      <c r="AW450" t="s">
        <v>5888</v>
      </c>
      <c r="AX450" t="s">
        <v>1358</v>
      </c>
      <c r="AY450" t="s">
        <v>17655</v>
      </c>
      <c r="AZ450" t="s">
        <v>821</v>
      </c>
      <c r="BA450" t="s">
        <v>822</v>
      </c>
      <c r="BB450" t="s">
        <v>136</v>
      </c>
      <c r="BC450" t="s">
        <v>136</v>
      </c>
      <c r="BD450" t="s">
        <v>148</v>
      </c>
      <c r="BE450" t="s">
        <v>136</v>
      </c>
      <c r="BF450" t="s">
        <v>136</v>
      </c>
      <c r="BG450" t="s">
        <v>134</v>
      </c>
      <c r="BH450" t="s">
        <v>136</v>
      </c>
      <c r="BN450" t="s">
        <v>21111</v>
      </c>
      <c r="BO450" t="s">
        <v>734</v>
      </c>
      <c r="BP450">
        <v>1</v>
      </c>
      <c r="BQ450">
        <v>1</v>
      </c>
      <c r="BS450" s="1">
        <v>44151</v>
      </c>
      <c r="BT450" s="1">
        <v>44295</v>
      </c>
      <c r="BU450" s="1">
        <v>44151</v>
      </c>
      <c r="BV450" s="1">
        <v>44295</v>
      </c>
      <c r="BW450" t="s">
        <v>136</v>
      </c>
      <c r="BX450">
        <v>40</v>
      </c>
      <c r="BY450">
        <v>0</v>
      </c>
      <c r="BZ450">
        <v>8</v>
      </c>
      <c r="CA450">
        <v>8</v>
      </c>
      <c r="CB450">
        <v>8</v>
      </c>
      <c r="CC450">
        <v>8</v>
      </c>
      <c r="CD450">
        <v>8</v>
      </c>
      <c r="CE450">
        <v>0</v>
      </c>
      <c r="CF450" t="str">
        <f>"7:00 AM"</f>
        <v>7:00 AM</v>
      </c>
      <c r="CG450" t="str">
        <f>"3:00 PM"</f>
        <v>3:00 PM</v>
      </c>
      <c r="CH450" s="5">
        <v>14.26</v>
      </c>
      <c r="CI450" t="s">
        <v>146</v>
      </c>
      <c r="CL450" t="s">
        <v>136</v>
      </c>
      <c r="CM450" t="s">
        <v>147</v>
      </c>
      <c r="CN450" t="s">
        <v>148</v>
      </c>
      <c r="CO450" t="s">
        <v>21112</v>
      </c>
      <c r="CP450" t="s">
        <v>149</v>
      </c>
      <c r="CQ450">
        <v>0</v>
      </c>
      <c r="CR450">
        <v>0</v>
      </c>
      <c r="CS450" t="s">
        <v>136</v>
      </c>
      <c r="CT450" t="s">
        <v>136</v>
      </c>
      <c r="CU450" t="s">
        <v>136</v>
      </c>
      <c r="CV450" t="s">
        <v>136</v>
      </c>
      <c r="CW450" t="s">
        <v>134</v>
      </c>
      <c r="CX450">
        <v>60</v>
      </c>
      <c r="CY450" t="s">
        <v>134</v>
      </c>
      <c r="CZ450" t="s">
        <v>134</v>
      </c>
      <c r="DA450" t="s">
        <v>134</v>
      </c>
      <c r="DB450" t="s">
        <v>134</v>
      </c>
      <c r="DC450" t="s">
        <v>134</v>
      </c>
      <c r="DD450" t="s">
        <v>136</v>
      </c>
      <c r="DF450" t="s">
        <v>149</v>
      </c>
      <c r="DG450" t="s">
        <v>21109</v>
      </c>
      <c r="DH450" t="s">
        <v>4122</v>
      </c>
      <c r="DI450" t="s">
        <v>1358</v>
      </c>
      <c r="DJ450" s="4">
        <v>80601</v>
      </c>
      <c r="DK450" t="s">
        <v>2392</v>
      </c>
      <c r="DL450" t="s">
        <v>136</v>
      </c>
      <c r="DM450">
        <v>1</v>
      </c>
      <c r="DN450" t="s">
        <v>21109</v>
      </c>
      <c r="DO450" t="s">
        <v>4122</v>
      </c>
      <c r="DP450" t="s">
        <v>1358</v>
      </c>
      <c r="DQ450" t="str">
        <f>"80601"</f>
        <v>80601</v>
      </c>
      <c r="DR450" t="s">
        <v>2392</v>
      </c>
      <c r="DS450" t="s">
        <v>21113</v>
      </c>
      <c r="DT450">
        <v>1</v>
      </c>
      <c r="DU450">
        <v>7</v>
      </c>
      <c r="DV450" t="s">
        <v>134</v>
      </c>
      <c r="DW450" t="s">
        <v>134</v>
      </c>
      <c r="DX450" t="s">
        <v>134</v>
      </c>
      <c r="DY450" t="s">
        <v>136</v>
      </c>
      <c r="DZ450">
        <v>1</v>
      </c>
      <c r="EA450" t="s">
        <v>136</v>
      </c>
      <c r="EC450" s="5">
        <v>12.68</v>
      </c>
      <c r="ED450" s="5">
        <v>55</v>
      </c>
      <c r="EE450">
        <v>13036591970</v>
      </c>
      <c r="EF450" t="s">
        <v>21110</v>
      </c>
      <c r="EG450" t="s">
        <v>148</v>
      </c>
      <c r="EH450">
        <v>0</v>
      </c>
    </row>
    <row r="451" spans="1:138" ht="15" customHeight="1" x14ac:dyDescent="0.35">
      <c r="A451" t="s">
        <v>25749</v>
      </c>
      <c r="B451" t="s">
        <v>157</v>
      </c>
      <c r="C451" s="1">
        <v>44096.781277893519</v>
      </c>
      <c r="D451" s="1">
        <v>44126</v>
      </c>
      <c r="E451" t="s">
        <v>133</v>
      </c>
      <c r="F451" t="s">
        <v>136</v>
      </c>
      <c r="G451" t="s">
        <v>135</v>
      </c>
      <c r="H451" t="s">
        <v>136</v>
      </c>
      <c r="I451" t="s">
        <v>25750</v>
      </c>
      <c r="K451" t="s">
        <v>25751</v>
      </c>
      <c r="M451" t="s">
        <v>345</v>
      </c>
      <c r="N451" t="s">
        <v>246</v>
      </c>
      <c r="O451" s="4">
        <v>70526</v>
      </c>
      <c r="P451" t="s">
        <v>140</v>
      </c>
      <c r="R451">
        <v>13372244135</v>
      </c>
      <c r="T451">
        <v>11251</v>
      </c>
      <c r="U451" t="s">
        <v>2425</v>
      </c>
      <c r="V451" t="s">
        <v>9174</v>
      </c>
      <c r="W451" t="s">
        <v>136</v>
      </c>
      <c r="X451" t="s">
        <v>2054</v>
      </c>
      <c r="Y451" t="s">
        <v>25752</v>
      </c>
      <c r="AA451" t="s">
        <v>345</v>
      </c>
      <c r="AB451" t="s">
        <v>246</v>
      </c>
      <c r="AC451" s="4">
        <v>70526</v>
      </c>
      <c r="AD451" t="s">
        <v>140</v>
      </c>
      <c r="AF451">
        <v>13372244135</v>
      </c>
      <c r="AH451" t="s">
        <v>25753</v>
      </c>
      <c r="AZ451" t="s">
        <v>334</v>
      </c>
      <c r="BA451" t="s">
        <v>335</v>
      </c>
      <c r="BB451" t="s">
        <v>136</v>
      </c>
      <c r="BC451" t="s">
        <v>136</v>
      </c>
      <c r="BD451" t="s">
        <v>148</v>
      </c>
      <c r="BE451" t="s">
        <v>136</v>
      </c>
      <c r="BF451" t="s">
        <v>136</v>
      </c>
      <c r="BG451" t="s">
        <v>134</v>
      </c>
      <c r="BH451" t="s">
        <v>136</v>
      </c>
      <c r="BI451" t="s">
        <v>2425</v>
      </c>
      <c r="BJ451" t="s">
        <v>9174</v>
      </c>
      <c r="BK451" t="s">
        <v>136</v>
      </c>
      <c r="BM451" t="s">
        <v>25754</v>
      </c>
      <c r="BN451" t="s">
        <v>25755</v>
      </c>
      <c r="BO451" t="s">
        <v>25756</v>
      </c>
      <c r="BP451">
        <v>4</v>
      </c>
      <c r="BQ451">
        <v>4</v>
      </c>
      <c r="BR451">
        <v>4</v>
      </c>
      <c r="BS451" s="1">
        <v>44166</v>
      </c>
      <c r="BT451" s="1">
        <v>44469</v>
      </c>
      <c r="BU451" s="1">
        <v>44166</v>
      </c>
      <c r="BV451" s="1">
        <v>44469</v>
      </c>
      <c r="BW451" t="s">
        <v>136</v>
      </c>
      <c r="BX451">
        <v>40</v>
      </c>
      <c r="BY451">
        <v>0</v>
      </c>
      <c r="BZ451">
        <v>8</v>
      </c>
      <c r="CA451">
        <v>8</v>
      </c>
      <c r="CB451">
        <v>8</v>
      </c>
      <c r="CC451">
        <v>8</v>
      </c>
      <c r="CD451">
        <v>8</v>
      </c>
      <c r="CE451">
        <v>0</v>
      </c>
      <c r="CF451" t="str">
        <f>"7:00 AM"</f>
        <v>7:00 AM</v>
      </c>
      <c r="CG451" t="str">
        <f>"4:00 PM"</f>
        <v>4:00 PM</v>
      </c>
      <c r="CH451" s="5">
        <v>11.83</v>
      </c>
      <c r="CI451" t="s">
        <v>146</v>
      </c>
      <c r="CL451" t="s">
        <v>136</v>
      </c>
      <c r="CM451" t="s">
        <v>147</v>
      </c>
      <c r="CN451" t="s">
        <v>148</v>
      </c>
      <c r="CO451" s="2" t="s">
        <v>25757</v>
      </c>
      <c r="CP451" t="s">
        <v>149</v>
      </c>
      <c r="CQ451">
        <v>0</v>
      </c>
      <c r="CR451">
        <v>0</v>
      </c>
      <c r="CS451" t="s">
        <v>136</v>
      </c>
      <c r="CT451" t="s">
        <v>136</v>
      </c>
      <c r="CU451" t="s">
        <v>136</v>
      </c>
      <c r="CV451" t="s">
        <v>134</v>
      </c>
      <c r="CW451" t="s">
        <v>134</v>
      </c>
      <c r="CX451">
        <v>50</v>
      </c>
      <c r="CY451" t="s">
        <v>134</v>
      </c>
      <c r="CZ451" t="s">
        <v>136</v>
      </c>
      <c r="DA451" t="s">
        <v>134</v>
      </c>
      <c r="DB451" t="s">
        <v>134</v>
      </c>
      <c r="DC451" t="s">
        <v>134</v>
      </c>
      <c r="DD451" t="s">
        <v>136</v>
      </c>
      <c r="DF451" t="s">
        <v>25758</v>
      </c>
      <c r="DG451" t="s">
        <v>25759</v>
      </c>
      <c r="DH451" t="s">
        <v>345</v>
      </c>
      <c r="DI451" t="s">
        <v>246</v>
      </c>
      <c r="DJ451" s="4">
        <v>70526</v>
      </c>
      <c r="DK451" t="s">
        <v>268</v>
      </c>
      <c r="DL451" t="s">
        <v>136</v>
      </c>
      <c r="DM451">
        <v>1</v>
      </c>
      <c r="DN451" t="s">
        <v>25760</v>
      </c>
      <c r="DO451" t="s">
        <v>345</v>
      </c>
      <c r="DP451" t="s">
        <v>246</v>
      </c>
      <c r="DQ451" t="str">
        <f>"70526"</f>
        <v>70526</v>
      </c>
      <c r="DR451" t="s">
        <v>268</v>
      </c>
      <c r="DS451" t="s">
        <v>25761</v>
      </c>
      <c r="DT451">
        <v>1</v>
      </c>
      <c r="DU451">
        <v>4</v>
      </c>
      <c r="DV451" t="s">
        <v>136</v>
      </c>
      <c r="DW451" t="s">
        <v>136</v>
      </c>
      <c r="DX451" t="s">
        <v>134</v>
      </c>
      <c r="DY451" t="s">
        <v>136</v>
      </c>
      <c r="DZ451">
        <v>1</v>
      </c>
      <c r="EA451" t="s">
        <v>136</v>
      </c>
      <c r="EC451" s="5">
        <v>12.68</v>
      </c>
      <c r="ED451" s="5">
        <v>55</v>
      </c>
      <c r="EE451">
        <v>13372244135</v>
      </c>
      <c r="EF451" t="s">
        <v>25753</v>
      </c>
      <c r="EG451" t="s">
        <v>148</v>
      </c>
      <c r="EH451">
        <v>0</v>
      </c>
    </row>
    <row r="452" spans="1:138" ht="15" customHeight="1" x14ac:dyDescent="0.35">
      <c r="A452" t="s">
        <v>20464</v>
      </c>
      <c r="B452" t="s">
        <v>157</v>
      </c>
      <c r="C452" s="1">
        <v>44097.704882175924</v>
      </c>
      <c r="D452" s="1">
        <v>44126</v>
      </c>
      <c r="E452" t="s">
        <v>133</v>
      </c>
      <c r="F452" t="s">
        <v>136</v>
      </c>
      <c r="G452" t="s">
        <v>135</v>
      </c>
      <c r="H452" t="s">
        <v>136</v>
      </c>
      <c r="I452" t="s">
        <v>20465</v>
      </c>
      <c r="K452" t="s">
        <v>20466</v>
      </c>
      <c r="M452" t="s">
        <v>2695</v>
      </c>
      <c r="N452" t="s">
        <v>246</v>
      </c>
      <c r="O452" s="4">
        <v>70559</v>
      </c>
      <c r="P452" t="s">
        <v>140</v>
      </c>
      <c r="R452">
        <v>13375232331</v>
      </c>
      <c r="T452">
        <v>11116</v>
      </c>
      <c r="U452" t="s">
        <v>13465</v>
      </c>
      <c r="V452" t="s">
        <v>3220</v>
      </c>
      <c r="X452" t="s">
        <v>164</v>
      </c>
      <c r="Y452" t="s">
        <v>20466</v>
      </c>
      <c r="AA452" t="s">
        <v>2695</v>
      </c>
      <c r="AB452" t="s">
        <v>246</v>
      </c>
      <c r="AC452" s="4">
        <v>70559</v>
      </c>
      <c r="AD452" t="s">
        <v>140</v>
      </c>
      <c r="AF452">
        <v>13375232331</v>
      </c>
      <c r="AH452" t="s">
        <v>20467</v>
      </c>
      <c r="AI452" t="s">
        <v>168</v>
      </c>
      <c r="AJ452" t="s">
        <v>1977</v>
      </c>
      <c r="AK452" t="s">
        <v>1978</v>
      </c>
      <c r="AL452" t="s">
        <v>1979</v>
      </c>
      <c r="AM452" t="s">
        <v>1980</v>
      </c>
      <c r="AN452" t="s">
        <v>1981</v>
      </c>
      <c r="AO452" t="s">
        <v>1982</v>
      </c>
      <c r="AP452" t="s">
        <v>246</v>
      </c>
      <c r="AQ452" s="4">
        <v>70754</v>
      </c>
      <c r="AR452" t="s">
        <v>140</v>
      </c>
      <c r="AT452">
        <v>12256863033</v>
      </c>
      <c r="AV452" t="s">
        <v>1983</v>
      </c>
      <c r="AW452" t="s">
        <v>1984</v>
      </c>
      <c r="AZ452" t="s">
        <v>334</v>
      </c>
      <c r="BA452" t="s">
        <v>335</v>
      </c>
      <c r="BB452" t="s">
        <v>136</v>
      </c>
      <c r="BC452" t="s">
        <v>136</v>
      </c>
      <c r="BD452" t="s">
        <v>148</v>
      </c>
      <c r="BE452" t="s">
        <v>136</v>
      </c>
      <c r="BF452" t="s">
        <v>136</v>
      </c>
      <c r="BG452" t="s">
        <v>134</v>
      </c>
      <c r="BH452" t="s">
        <v>136</v>
      </c>
      <c r="BN452" t="s">
        <v>20468</v>
      </c>
      <c r="BO452" t="s">
        <v>905</v>
      </c>
      <c r="BP452">
        <v>8</v>
      </c>
      <c r="BQ452">
        <v>8</v>
      </c>
      <c r="BR452">
        <v>8</v>
      </c>
      <c r="BS452" s="1">
        <v>44166</v>
      </c>
      <c r="BT452" s="1">
        <v>44470</v>
      </c>
      <c r="BU452" s="1">
        <v>44166</v>
      </c>
      <c r="BV452" s="1">
        <v>44470</v>
      </c>
      <c r="BW452" t="s">
        <v>136</v>
      </c>
      <c r="BX452">
        <v>35</v>
      </c>
      <c r="BY452">
        <v>0</v>
      </c>
      <c r="BZ452">
        <v>6</v>
      </c>
      <c r="CA452">
        <v>6</v>
      </c>
      <c r="CB452">
        <v>6</v>
      </c>
      <c r="CC452">
        <v>6</v>
      </c>
      <c r="CD452">
        <v>6</v>
      </c>
      <c r="CE452">
        <v>5</v>
      </c>
      <c r="CF452" t="str">
        <f>"7:00 AM"</f>
        <v>7:00 AM</v>
      </c>
      <c r="CG452" t="str">
        <f>"1:00 PM"</f>
        <v>1:00 PM</v>
      </c>
      <c r="CH452" s="5">
        <v>11.83</v>
      </c>
      <c r="CI452" t="s">
        <v>146</v>
      </c>
      <c r="CJ452">
        <v>0</v>
      </c>
      <c r="CK452" t="s">
        <v>5947</v>
      </c>
      <c r="CL452" t="s">
        <v>134</v>
      </c>
      <c r="CM452" t="s">
        <v>147</v>
      </c>
      <c r="CN452" t="s">
        <v>148</v>
      </c>
      <c r="CO452" s="2" t="s">
        <v>3165</v>
      </c>
      <c r="CP452" t="s">
        <v>149</v>
      </c>
      <c r="CQ452">
        <v>0</v>
      </c>
      <c r="CR452">
        <v>0</v>
      </c>
      <c r="CS452" t="s">
        <v>136</v>
      </c>
      <c r="CT452" t="s">
        <v>136</v>
      </c>
      <c r="CU452" t="s">
        <v>136</v>
      </c>
      <c r="CV452" t="s">
        <v>134</v>
      </c>
      <c r="CW452" t="s">
        <v>134</v>
      </c>
      <c r="CX452">
        <v>50</v>
      </c>
      <c r="CY452" t="s">
        <v>134</v>
      </c>
      <c r="CZ452" t="s">
        <v>134</v>
      </c>
      <c r="DA452" t="s">
        <v>134</v>
      </c>
      <c r="DB452" t="s">
        <v>134</v>
      </c>
      <c r="DC452" t="s">
        <v>134</v>
      </c>
      <c r="DD452" t="s">
        <v>136</v>
      </c>
      <c r="DF452" t="s">
        <v>2346</v>
      </c>
      <c r="DG452" t="s">
        <v>20469</v>
      </c>
      <c r="DH452" t="s">
        <v>345</v>
      </c>
      <c r="DI452" t="s">
        <v>246</v>
      </c>
      <c r="DJ452" s="4">
        <v>70526</v>
      </c>
      <c r="DK452" t="s">
        <v>268</v>
      </c>
      <c r="DL452" t="s">
        <v>134</v>
      </c>
      <c r="DM452">
        <v>15</v>
      </c>
      <c r="DN452" t="s">
        <v>20470</v>
      </c>
      <c r="DO452" t="s">
        <v>345</v>
      </c>
      <c r="DP452" t="s">
        <v>246</v>
      </c>
      <c r="DQ452" t="str">
        <f>"70526"</f>
        <v>70526</v>
      </c>
      <c r="DR452" t="s">
        <v>268</v>
      </c>
      <c r="DS452" t="s">
        <v>4513</v>
      </c>
      <c r="DT452">
        <v>1</v>
      </c>
      <c r="DU452">
        <v>8</v>
      </c>
      <c r="DV452" t="s">
        <v>134</v>
      </c>
      <c r="DW452" t="s">
        <v>134</v>
      </c>
      <c r="DX452" t="s">
        <v>134</v>
      </c>
      <c r="DY452" t="s">
        <v>136</v>
      </c>
      <c r="DZ452">
        <v>1</v>
      </c>
      <c r="EA452" t="s">
        <v>136</v>
      </c>
      <c r="EC452" s="5">
        <v>12.68</v>
      </c>
      <c r="ED452" s="5">
        <v>55</v>
      </c>
      <c r="EE452">
        <v>13375232331</v>
      </c>
      <c r="EF452" t="s">
        <v>20467</v>
      </c>
      <c r="EG452" t="s">
        <v>271</v>
      </c>
      <c r="EH452">
        <v>5</v>
      </c>
    </row>
    <row r="453" spans="1:138" ht="15" customHeight="1" x14ac:dyDescent="0.35">
      <c r="A453" t="s">
        <v>13100</v>
      </c>
      <c r="B453" t="s">
        <v>157</v>
      </c>
      <c r="C453" s="1">
        <v>44098.534160416668</v>
      </c>
      <c r="D453" s="1">
        <v>44126</v>
      </c>
      <c r="E453" t="s">
        <v>133</v>
      </c>
      <c r="F453" t="s">
        <v>136</v>
      </c>
      <c r="G453" t="s">
        <v>135</v>
      </c>
      <c r="H453" t="s">
        <v>136</v>
      </c>
      <c r="I453" t="s">
        <v>13101</v>
      </c>
      <c r="K453" t="s">
        <v>13102</v>
      </c>
      <c r="M453" t="s">
        <v>2341</v>
      </c>
      <c r="N453" t="s">
        <v>246</v>
      </c>
      <c r="O453" s="4">
        <v>70525</v>
      </c>
      <c r="P453" t="s">
        <v>140</v>
      </c>
      <c r="R453">
        <v>13373055073</v>
      </c>
      <c r="T453">
        <v>112512</v>
      </c>
      <c r="U453" t="s">
        <v>2219</v>
      </c>
      <c r="V453" t="s">
        <v>371</v>
      </c>
      <c r="X453" t="s">
        <v>164</v>
      </c>
      <c r="Y453" t="s">
        <v>13102</v>
      </c>
      <c r="AA453" t="s">
        <v>2341</v>
      </c>
      <c r="AB453" t="s">
        <v>246</v>
      </c>
      <c r="AC453" s="4">
        <v>70525</v>
      </c>
      <c r="AD453" t="s">
        <v>140</v>
      </c>
      <c r="AF453">
        <v>13375800880</v>
      </c>
      <c r="AH453" t="s">
        <v>13103</v>
      </c>
      <c r="AI453" t="s">
        <v>168</v>
      </c>
      <c r="AJ453" t="s">
        <v>1977</v>
      </c>
      <c r="AK453" t="s">
        <v>1978</v>
      </c>
      <c r="AL453" t="s">
        <v>1979</v>
      </c>
      <c r="AM453" t="s">
        <v>1980</v>
      </c>
      <c r="AN453" t="s">
        <v>1981</v>
      </c>
      <c r="AO453" t="s">
        <v>1982</v>
      </c>
      <c r="AP453" t="s">
        <v>246</v>
      </c>
      <c r="AQ453" s="4">
        <v>70754</v>
      </c>
      <c r="AR453" t="s">
        <v>140</v>
      </c>
      <c r="AT453">
        <v>12256863033</v>
      </c>
      <c r="AV453" t="s">
        <v>1983</v>
      </c>
      <c r="AW453" t="s">
        <v>1984</v>
      </c>
      <c r="AZ453" t="s">
        <v>334</v>
      </c>
      <c r="BA453" t="s">
        <v>335</v>
      </c>
      <c r="BB453" t="s">
        <v>136</v>
      </c>
      <c r="BC453" t="s">
        <v>136</v>
      </c>
      <c r="BD453" t="s">
        <v>148</v>
      </c>
      <c r="BE453" t="s">
        <v>136</v>
      </c>
      <c r="BF453" t="s">
        <v>136</v>
      </c>
      <c r="BG453" t="s">
        <v>134</v>
      </c>
      <c r="BH453" t="s">
        <v>136</v>
      </c>
      <c r="BN453" t="s">
        <v>13104</v>
      </c>
      <c r="BO453" t="s">
        <v>13105</v>
      </c>
      <c r="BP453">
        <v>24</v>
      </c>
      <c r="BQ453">
        <v>24</v>
      </c>
      <c r="BR453">
        <v>24</v>
      </c>
      <c r="BS453" s="1">
        <v>44166</v>
      </c>
      <c r="BT453" s="1">
        <v>44470</v>
      </c>
      <c r="BU453" s="1">
        <v>44166</v>
      </c>
      <c r="BV453" s="1">
        <v>44470</v>
      </c>
      <c r="BW453" t="s">
        <v>136</v>
      </c>
      <c r="BX453">
        <v>35</v>
      </c>
      <c r="BY453">
        <v>0</v>
      </c>
      <c r="BZ453">
        <v>6</v>
      </c>
      <c r="CA453">
        <v>6</v>
      </c>
      <c r="CB453">
        <v>6</v>
      </c>
      <c r="CC453">
        <v>6</v>
      </c>
      <c r="CD453">
        <v>6</v>
      </c>
      <c r="CE453">
        <v>5</v>
      </c>
      <c r="CF453" t="str">
        <f>"7:00 AM"</f>
        <v>7:00 AM</v>
      </c>
      <c r="CG453" t="str">
        <f>"1:00 PM"</f>
        <v>1:00 PM</v>
      </c>
      <c r="CH453" s="5">
        <v>11.83</v>
      </c>
      <c r="CI453" t="s">
        <v>146</v>
      </c>
      <c r="CJ453">
        <v>0</v>
      </c>
      <c r="CK453" t="s">
        <v>3352</v>
      </c>
      <c r="CL453" t="s">
        <v>134</v>
      </c>
      <c r="CM453" t="s">
        <v>147</v>
      </c>
      <c r="CN453" t="s">
        <v>148</v>
      </c>
      <c r="CO453" s="2" t="s">
        <v>3165</v>
      </c>
      <c r="CP453" t="s">
        <v>149</v>
      </c>
      <c r="CQ453">
        <v>0</v>
      </c>
      <c r="CR453">
        <v>0</v>
      </c>
      <c r="CS453" t="s">
        <v>136</v>
      </c>
      <c r="CT453" t="s">
        <v>136</v>
      </c>
      <c r="CU453" t="s">
        <v>136</v>
      </c>
      <c r="CV453" t="s">
        <v>134</v>
      </c>
      <c r="CW453" t="s">
        <v>134</v>
      </c>
      <c r="CX453">
        <v>50</v>
      </c>
      <c r="CY453" t="s">
        <v>134</v>
      </c>
      <c r="CZ453" t="s">
        <v>134</v>
      </c>
      <c r="DA453" t="s">
        <v>134</v>
      </c>
      <c r="DB453" t="s">
        <v>134</v>
      </c>
      <c r="DC453" t="s">
        <v>134</v>
      </c>
      <c r="DD453" t="s">
        <v>136</v>
      </c>
      <c r="DF453" t="s">
        <v>3353</v>
      </c>
      <c r="DG453" t="s">
        <v>13102</v>
      </c>
      <c r="DH453" t="s">
        <v>2341</v>
      </c>
      <c r="DI453" t="s">
        <v>246</v>
      </c>
      <c r="DJ453" s="4">
        <v>70525</v>
      </c>
      <c r="DK453" t="s">
        <v>268</v>
      </c>
      <c r="DL453" t="s">
        <v>134</v>
      </c>
      <c r="DM453">
        <v>2</v>
      </c>
      <c r="DN453" t="s">
        <v>13106</v>
      </c>
      <c r="DO453" t="s">
        <v>700</v>
      </c>
      <c r="DP453" t="s">
        <v>246</v>
      </c>
      <c r="DQ453" t="str">
        <f>"70586"</f>
        <v>70586</v>
      </c>
      <c r="DR453" t="s">
        <v>339</v>
      </c>
      <c r="DS453" t="s">
        <v>296</v>
      </c>
      <c r="DT453">
        <v>1</v>
      </c>
      <c r="DU453">
        <v>21</v>
      </c>
      <c r="DV453" t="s">
        <v>134</v>
      </c>
      <c r="DW453" t="s">
        <v>134</v>
      </c>
      <c r="DX453" t="s">
        <v>134</v>
      </c>
      <c r="DY453" t="s">
        <v>134</v>
      </c>
      <c r="DZ453">
        <v>2</v>
      </c>
      <c r="EA453" t="s">
        <v>136</v>
      </c>
      <c r="EC453" s="5">
        <v>12.68</v>
      </c>
      <c r="ED453" s="5">
        <v>55</v>
      </c>
      <c r="EE453">
        <v>13373055073</v>
      </c>
      <c r="EF453" t="s">
        <v>13103</v>
      </c>
      <c r="EG453" t="s">
        <v>271</v>
      </c>
      <c r="EH453">
        <v>3</v>
      </c>
    </row>
    <row r="454" spans="1:138" ht="15" customHeight="1" x14ac:dyDescent="0.35">
      <c r="A454" t="s">
        <v>16890</v>
      </c>
      <c r="B454" t="s">
        <v>157</v>
      </c>
      <c r="C454" s="1">
        <v>44102.630644444442</v>
      </c>
      <c r="D454" s="1">
        <v>44126</v>
      </c>
      <c r="E454" t="s">
        <v>133</v>
      </c>
      <c r="F454" t="s">
        <v>136</v>
      </c>
      <c r="G454" t="s">
        <v>135</v>
      </c>
      <c r="H454" t="s">
        <v>136</v>
      </c>
      <c r="I454" t="s">
        <v>16891</v>
      </c>
      <c r="K454" t="s">
        <v>16892</v>
      </c>
      <c r="L454" t="s">
        <v>16893</v>
      </c>
      <c r="M454" t="s">
        <v>16894</v>
      </c>
      <c r="N454" t="s">
        <v>1128</v>
      </c>
      <c r="O454" s="4">
        <v>58782</v>
      </c>
      <c r="P454" t="s">
        <v>140</v>
      </c>
      <c r="R454">
        <v>17018332763</v>
      </c>
      <c r="T454">
        <v>811310</v>
      </c>
      <c r="U454" t="s">
        <v>16895</v>
      </c>
      <c r="V454" t="s">
        <v>12379</v>
      </c>
      <c r="X454" t="s">
        <v>164</v>
      </c>
      <c r="Y454" t="s">
        <v>16892</v>
      </c>
      <c r="Z454" t="s">
        <v>16893</v>
      </c>
      <c r="AA454" t="s">
        <v>16894</v>
      </c>
      <c r="AB454" t="s">
        <v>1128</v>
      </c>
      <c r="AC454" s="4">
        <v>58782</v>
      </c>
      <c r="AD454" t="s">
        <v>140</v>
      </c>
      <c r="AF454">
        <v>17018332763</v>
      </c>
      <c r="AH454" t="s">
        <v>16896</v>
      </c>
      <c r="AI454" t="s">
        <v>168</v>
      </c>
      <c r="AJ454" t="s">
        <v>533</v>
      </c>
      <c r="AK454" t="s">
        <v>534</v>
      </c>
      <c r="AL454" t="s">
        <v>148</v>
      </c>
      <c r="AM454" t="s">
        <v>1486</v>
      </c>
      <c r="AO454" t="s">
        <v>1487</v>
      </c>
      <c r="AP454" t="s">
        <v>537</v>
      </c>
      <c r="AQ454" s="4" t="s">
        <v>27717</v>
      </c>
      <c r="AR454" t="s">
        <v>140</v>
      </c>
      <c r="AT454">
        <v>18282460659</v>
      </c>
      <c r="AV454" t="s">
        <v>538</v>
      </c>
      <c r="AW454" t="s">
        <v>539</v>
      </c>
      <c r="AZ454" t="s">
        <v>540</v>
      </c>
      <c r="BA454" t="s">
        <v>541</v>
      </c>
      <c r="BB454" t="s">
        <v>136</v>
      </c>
      <c r="BC454" t="s">
        <v>136</v>
      </c>
      <c r="BD454" t="s">
        <v>148</v>
      </c>
      <c r="BE454" t="s">
        <v>136</v>
      </c>
      <c r="BF454" t="s">
        <v>136</v>
      </c>
      <c r="BG454" t="s">
        <v>134</v>
      </c>
      <c r="BH454" t="s">
        <v>136</v>
      </c>
      <c r="BN454" t="s">
        <v>16897</v>
      </c>
      <c r="BO454" t="s">
        <v>543</v>
      </c>
      <c r="BP454">
        <v>2</v>
      </c>
      <c r="BQ454">
        <v>2</v>
      </c>
      <c r="BR454">
        <v>2</v>
      </c>
      <c r="BS454" s="1">
        <v>44166</v>
      </c>
      <c r="BT454" s="1">
        <v>44225</v>
      </c>
      <c r="BU454" s="1">
        <v>44166</v>
      </c>
      <c r="BV454" s="1">
        <v>44225</v>
      </c>
      <c r="BW454" t="s">
        <v>136</v>
      </c>
      <c r="BX454">
        <v>48</v>
      </c>
      <c r="BY454">
        <v>0</v>
      </c>
      <c r="BZ454">
        <v>8</v>
      </c>
      <c r="CA454">
        <v>8</v>
      </c>
      <c r="CB454">
        <v>8</v>
      </c>
      <c r="CC454">
        <v>8</v>
      </c>
      <c r="CD454">
        <v>8</v>
      </c>
      <c r="CE454">
        <v>8</v>
      </c>
      <c r="CF454" t="str">
        <f>"8:00 AM"</f>
        <v>8:00 AM</v>
      </c>
      <c r="CG454" t="str">
        <f>"5:00 PM"</f>
        <v>5:00 PM</v>
      </c>
      <c r="CH454" s="5">
        <v>14.99</v>
      </c>
      <c r="CI454" t="s">
        <v>146</v>
      </c>
      <c r="CL454" t="s">
        <v>136</v>
      </c>
      <c r="CM454" t="s">
        <v>354</v>
      </c>
      <c r="CN454" t="s">
        <v>2411</v>
      </c>
      <c r="CO454" t="s">
        <v>1490</v>
      </c>
      <c r="CP454" t="s">
        <v>545</v>
      </c>
      <c r="CQ454">
        <v>12</v>
      </c>
      <c r="CR454">
        <v>12</v>
      </c>
      <c r="CS454" t="s">
        <v>136</v>
      </c>
      <c r="CT454" t="s">
        <v>134</v>
      </c>
      <c r="CU454" t="s">
        <v>136</v>
      </c>
      <c r="CV454" t="s">
        <v>136</v>
      </c>
      <c r="CW454" t="s">
        <v>134</v>
      </c>
      <c r="CX454">
        <v>60</v>
      </c>
      <c r="CY454" t="s">
        <v>136</v>
      </c>
      <c r="CZ454" t="s">
        <v>136</v>
      </c>
      <c r="DA454" t="s">
        <v>136</v>
      </c>
      <c r="DB454" t="s">
        <v>136</v>
      </c>
      <c r="DC454" t="s">
        <v>136</v>
      </c>
      <c r="DD454" t="s">
        <v>136</v>
      </c>
      <c r="DF454" t="s">
        <v>16898</v>
      </c>
      <c r="DG454" t="s">
        <v>16892</v>
      </c>
      <c r="DH454" t="s">
        <v>16894</v>
      </c>
      <c r="DI454" t="s">
        <v>1128</v>
      </c>
      <c r="DJ454" s="4">
        <v>58782</v>
      </c>
      <c r="DK454" t="s">
        <v>2908</v>
      </c>
      <c r="DL454" t="s">
        <v>136</v>
      </c>
      <c r="DM454">
        <v>1</v>
      </c>
      <c r="DN454" t="s">
        <v>16892</v>
      </c>
      <c r="DO454" t="s">
        <v>16894</v>
      </c>
      <c r="DP454" t="s">
        <v>1128</v>
      </c>
      <c r="DQ454" t="str">
        <f>"58782"</f>
        <v>58782</v>
      </c>
      <c r="DR454" t="s">
        <v>2908</v>
      </c>
      <c r="DS454" t="s">
        <v>907</v>
      </c>
      <c r="DT454">
        <v>2</v>
      </c>
      <c r="DU454">
        <v>3</v>
      </c>
      <c r="DV454" t="s">
        <v>134</v>
      </c>
      <c r="DW454" t="s">
        <v>134</v>
      </c>
      <c r="DX454" t="s">
        <v>134</v>
      </c>
      <c r="DY454" t="s">
        <v>136</v>
      </c>
      <c r="DZ454">
        <v>1</v>
      </c>
      <c r="EA454" t="s">
        <v>136</v>
      </c>
      <c r="EC454" s="5">
        <v>12.68</v>
      </c>
      <c r="ED454" s="5">
        <v>55</v>
      </c>
      <c r="EE454">
        <v>17018332763</v>
      </c>
      <c r="EF454" t="s">
        <v>16896</v>
      </c>
      <c r="EG454" t="s">
        <v>2909</v>
      </c>
      <c r="EH454">
        <v>0</v>
      </c>
    </row>
    <row r="455" spans="1:138" ht="15" customHeight="1" x14ac:dyDescent="0.35">
      <c r="A455" t="s">
        <v>26447</v>
      </c>
      <c r="B455" t="s">
        <v>157</v>
      </c>
      <c r="C455" s="1">
        <v>44106.730911226849</v>
      </c>
      <c r="D455" s="1">
        <v>44126</v>
      </c>
      <c r="E455" t="s">
        <v>133</v>
      </c>
      <c r="F455" t="s">
        <v>136</v>
      </c>
      <c r="G455" t="s">
        <v>135</v>
      </c>
      <c r="H455" t="s">
        <v>136</v>
      </c>
      <c r="I455" t="s">
        <v>26448</v>
      </c>
      <c r="K455" t="s">
        <v>26449</v>
      </c>
      <c r="M455" t="s">
        <v>11938</v>
      </c>
      <c r="N455" t="s">
        <v>374</v>
      </c>
      <c r="O455" s="4">
        <v>77336</v>
      </c>
      <c r="P455" t="s">
        <v>140</v>
      </c>
      <c r="R455">
        <v>18184151685</v>
      </c>
      <c r="T455">
        <v>1132</v>
      </c>
      <c r="U455" t="s">
        <v>26450</v>
      </c>
      <c r="V455" t="s">
        <v>26451</v>
      </c>
      <c r="X455" t="s">
        <v>429</v>
      </c>
      <c r="Y455" t="s">
        <v>26449</v>
      </c>
      <c r="AA455" t="s">
        <v>11938</v>
      </c>
      <c r="AB455" t="s">
        <v>374</v>
      </c>
      <c r="AC455" s="4">
        <v>77336</v>
      </c>
      <c r="AD455" t="s">
        <v>140</v>
      </c>
      <c r="AF455">
        <v>18184151685</v>
      </c>
      <c r="AH455" t="s">
        <v>26452</v>
      </c>
      <c r="AI455" t="s">
        <v>226</v>
      </c>
      <c r="AJ455" t="s">
        <v>6377</v>
      </c>
      <c r="AK455" t="s">
        <v>26453</v>
      </c>
      <c r="AL455" t="s">
        <v>1536</v>
      </c>
      <c r="AM455" t="s">
        <v>26454</v>
      </c>
      <c r="AO455" t="s">
        <v>2699</v>
      </c>
      <c r="AP455" t="s">
        <v>374</v>
      </c>
      <c r="AQ455" s="4">
        <v>77575</v>
      </c>
      <c r="AR455" t="s">
        <v>140</v>
      </c>
      <c r="AT455">
        <v>19369314477</v>
      </c>
      <c r="AV455" t="s">
        <v>26455</v>
      </c>
      <c r="AW455" t="s">
        <v>26456</v>
      </c>
      <c r="AX455" t="s">
        <v>374</v>
      </c>
      <c r="AY455" t="s">
        <v>12034</v>
      </c>
      <c r="AZ455" t="s">
        <v>144</v>
      </c>
      <c r="BA455" t="s">
        <v>145</v>
      </c>
      <c r="BB455" t="s">
        <v>136</v>
      </c>
      <c r="BC455" t="s">
        <v>136</v>
      </c>
      <c r="BD455" t="s">
        <v>148</v>
      </c>
      <c r="BE455" t="s">
        <v>136</v>
      </c>
      <c r="BF455" t="s">
        <v>136</v>
      </c>
      <c r="BG455" t="s">
        <v>134</v>
      </c>
      <c r="BH455" t="s">
        <v>136</v>
      </c>
      <c r="BI455" t="s">
        <v>148</v>
      </c>
      <c r="BJ455" t="s">
        <v>148</v>
      </c>
      <c r="BK455" t="s">
        <v>148</v>
      </c>
      <c r="BM455" t="s">
        <v>148</v>
      </c>
      <c r="BN455" t="s">
        <v>26457</v>
      </c>
      <c r="BO455" t="s">
        <v>1326</v>
      </c>
      <c r="BP455">
        <v>8</v>
      </c>
      <c r="BQ455">
        <v>8</v>
      </c>
      <c r="BR455">
        <v>8</v>
      </c>
      <c r="BS455" s="1">
        <v>44153</v>
      </c>
      <c r="BT455" s="1">
        <v>44377</v>
      </c>
      <c r="BU455" s="1">
        <v>44153</v>
      </c>
      <c r="BV455" s="1">
        <v>44377</v>
      </c>
      <c r="BW455" t="s">
        <v>136</v>
      </c>
      <c r="BX455">
        <v>40</v>
      </c>
      <c r="BY455">
        <v>0</v>
      </c>
      <c r="BZ455">
        <v>8</v>
      </c>
      <c r="CA455">
        <v>8</v>
      </c>
      <c r="CB455">
        <v>8</v>
      </c>
      <c r="CC455">
        <v>8</v>
      </c>
      <c r="CD455">
        <v>8</v>
      </c>
      <c r="CE455">
        <v>0</v>
      </c>
      <c r="CF455" t="str">
        <f>"8:00 AM"</f>
        <v>8:00 AM</v>
      </c>
      <c r="CG455" t="str">
        <f>"5:00 PM"</f>
        <v>5:00 PM</v>
      </c>
      <c r="CH455" s="5">
        <v>12.67</v>
      </c>
      <c r="CI455" t="s">
        <v>146</v>
      </c>
      <c r="CL455" t="s">
        <v>136</v>
      </c>
      <c r="CM455" t="s">
        <v>312</v>
      </c>
      <c r="CN455" t="s">
        <v>148</v>
      </c>
      <c r="CO455" t="s">
        <v>26458</v>
      </c>
      <c r="CP455" t="s">
        <v>149</v>
      </c>
      <c r="CQ455">
        <v>3</v>
      </c>
      <c r="CR455">
        <v>0</v>
      </c>
      <c r="CS455" t="s">
        <v>136</v>
      </c>
      <c r="CT455" t="s">
        <v>136</v>
      </c>
      <c r="CU455" t="s">
        <v>134</v>
      </c>
      <c r="CV455" t="s">
        <v>134</v>
      </c>
      <c r="CW455" t="s">
        <v>134</v>
      </c>
      <c r="CX455">
        <v>40</v>
      </c>
      <c r="CY455" t="s">
        <v>134</v>
      </c>
      <c r="CZ455" t="s">
        <v>136</v>
      </c>
      <c r="DA455" t="s">
        <v>134</v>
      </c>
      <c r="DB455" t="s">
        <v>134</v>
      </c>
      <c r="DC455" t="s">
        <v>134</v>
      </c>
      <c r="DD455" t="s">
        <v>136</v>
      </c>
      <c r="DF455" t="s">
        <v>26459</v>
      </c>
      <c r="DG455" t="s">
        <v>26449</v>
      </c>
      <c r="DH455" t="s">
        <v>11938</v>
      </c>
      <c r="DI455" t="s">
        <v>374</v>
      </c>
      <c r="DJ455" s="4">
        <v>77336</v>
      </c>
      <c r="DK455" t="s">
        <v>10757</v>
      </c>
      <c r="DL455" t="s">
        <v>136</v>
      </c>
      <c r="DM455">
        <v>1</v>
      </c>
      <c r="DN455" t="s">
        <v>26460</v>
      </c>
      <c r="DO455" t="s">
        <v>11114</v>
      </c>
      <c r="DP455" t="s">
        <v>374</v>
      </c>
      <c r="DQ455" t="str">
        <f>"77535"</f>
        <v>77535</v>
      </c>
      <c r="DR455" t="s">
        <v>5171</v>
      </c>
      <c r="DS455" t="s">
        <v>3273</v>
      </c>
      <c r="DT455">
        <v>2</v>
      </c>
      <c r="DU455">
        <v>8</v>
      </c>
      <c r="DV455" t="s">
        <v>134</v>
      </c>
      <c r="DW455" t="s">
        <v>134</v>
      </c>
      <c r="DX455" t="s">
        <v>134</v>
      </c>
      <c r="DY455" t="s">
        <v>136</v>
      </c>
      <c r="DZ455">
        <v>1</v>
      </c>
      <c r="EA455" t="s">
        <v>136</v>
      </c>
      <c r="EC455" s="5">
        <v>12.68</v>
      </c>
      <c r="ED455" s="5">
        <v>55</v>
      </c>
      <c r="EE455">
        <v>18184151685</v>
      </c>
      <c r="EF455" t="s">
        <v>26452</v>
      </c>
      <c r="EG455" t="s">
        <v>148</v>
      </c>
      <c r="EH455">
        <v>0</v>
      </c>
    </row>
    <row r="456" spans="1:138" ht="15" customHeight="1" x14ac:dyDescent="0.35">
      <c r="A456" t="s">
        <v>4355</v>
      </c>
      <c r="B456" t="s">
        <v>273</v>
      </c>
      <c r="C456" s="1">
        <v>44110.732408796299</v>
      </c>
      <c r="D456" s="1">
        <v>44126</v>
      </c>
      <c r="E456" t="s">
        <v>133</v>
      </c>
      <c r="F456" t="s">
        <v>136</v>
      </c>
      <c r="G456" t="s">
        <v>135</v>
      </c>
      <c r="H456" t="s">
        <v>136</v>
      </c>
      <c r="I456" t="s">
        <v>4356</v>
      </c>
      <c r="K456" t="s">
        <v>4357</v>
      </c>
      <c r="M456" t="s">
        <v>4358</v>
      </c>
      <c r="N456" t="s">
        <v>1128</v>
      </c>
      <c r="O456" s="4">
        <v>58626</v>
      </c>
      <c r="P456" t="s">
        <v>140</v>
      </c>
      <c r="R456">
        <v>17017717277</v>
      </c>
      <c r="T456">
        <v>4841</v>
      </c>
      <c r="U456" t="s">
        <v>4359</v>
      </c>
      <c r="V456" t="s">
        <v>1225</v>
      </c>
      <c r="W456" t="s">
        <v>683</v>
      </c>
      <c r="X456" t="s">
        <v>164</v>
      </c>
      <c r="Y456" t="s">
        <v>4357</v>
      </c>
      <c r="AA456" t="s">
        <v>4358</v>
      </c>
      <c r="AB456" t="s">
        <v>1128</v>
      </c>
      <c r="AC456" s="4">
        <v>58626</v>
      </c>
      <c r="AD456" t="s">
        <v>140</v>
      </c>
      <c r="AF456">
        <v>17017717277</v>
      </c>
      <c r="AH456" t="s">
        <v>4360</v>
      </c>
      <c r="AI456" t="s">
        <v>168</v>
      </c>
      <c r="AJ456" t="s">
        <v>725</v>
      </c>
      <c r="AK456" t="s">
        <v>2767</v>
      </c>
      <c r="AL456" t="s">
        <v>2768</v>
      </c>
      <c r="AM456" t="s">
        <v>728</v>
      </c>
      <c r="AN456" t="s">
        <v>729</v>
      </c>
      <c r="AO456" t="s">
        <v>730</v>
      </c>
      <c r="AP456" t="s">
        <v>720</v>
      </c>
      <c r="AQ456" s="4">
        <v>38930</v>
      </c>
      <c r="AR456" t="s">
        <v>140</v>
      </c>
      <c r="AT456">
        <v>16623854219</v>
      </c>
      <c r="AV456" t="s">
        <v>2769</v>
      </c>
      <c r="AW456" t="s">
        <v>732</v>
      </c>
      <c r="AZ456" t="s">
        <v>288</v>
      </c>
      <c r="BA456" t="s">
        <v>289</v>
      </c>
      <c r="BB456" t="s">
        <v>136</v>
      </c>
      <c r="BC456" t="s">
        <v>136</v>
      </c>
      <c r="BD456" t="s">
        <v>148</v>
      </c>
      <c r="BE456" t="s">
        <v>136</v>
      </c>
      <c r="BF456" t="s">
        <v>136</v>
      </c>
      <c r="BG456" t="s">
        <v>134</v>
      </c>
      <c r="BH456" t="s">
        <v>136</v>
      </c>
      <c r="BN456" t="s">
        <v>4361</v>
      </c>
      <c r="BO456" t="s">
        <v>4362</v>
      </c>
      <c r="BP456">
        <v>1</v>
      </c>
      <c r="BQ456">
        <v>1</v>
      </c>
      <c r="BS456" s="1">
        <v>44166</v>
      </c>
      <c r="BT456" s="1">
        <v>44270</v>
      </c>
      <c r="BU456" s="1">
        <v>44166</v>
      </c>
      <c r="BV456" s="1">
        <v>44270</v>
      </c>
      <c r="BW456" t="s">
        <v>136</v>
      </c>
      <c r="BX456">
        <v>39.96</v>
      </c>
      <c r="BY456">
        <v>0</v>
      </c>
      <c r="BZ456">
        <v>6.66</v>
      </c>
      <c r="CA456">
        <v>6.66</v>
      </c>
      <c r="CB456">
        <v>6.66</v>
      </c>
      <c r="CC456">
        <v>6.66</v>
      </c>
      <c r="CD456">
        <v>6.66</v>
      </c>
      <c r="CE456">
        <v>6.66</v>
      </c>
      <c r="CF456" t="str">
        <f>"8:00 AM"</f>
        <v>8:00 AM</v>
      </c>
      <c r="CG456" t="str">
        <f>"2:40 PM"</f>
        <v>2:40 PM</v>
      </c>
      <c r="CH456" s="5">
        <v>14.99</v>
      </c>
      <c r="CI456" t="s">
        <v>146</v>
      </c>
      <c r="CL456" t="s">
        <v>134</v>
      </c>
      <c r="CM456" t="s">
        <v>312</v>
      </c>
      <c r="CN456" t="s">
        <v>148</v>
      </c>
      <c r="CO456" t="s">
        <v>3032</v>
      </c>
      <c r="CP456" t="s">
        <v>149</v>
      </c>
      <c r="CQ456">
        <v>6</v>
      </c>
      <c r="CR456">
        <v>0</v>
      </c>
      <c r="CS456" t="s">
        <v>134</v>
      </c>
      <c r="CT456" t="s">
        <v>134</v>
      </c>
      <c r="CU456" t="s">
        <v>136</v>
      </c>
      <c r="CV456" t="s">
        <v>134</v>
      </c>
      <c r="CW456" t="s">
        <v>134</v>
      </c>
      <c r="CX456">
        <v>50</v>
      </c>
      <c r="CY456" t="s">
        <v>136</v>
      </c>
      <c r="CZ456" t="s">
        <v>136</v>
      </c>
      <c r="DA456" t="s">
        <v>136</v>
      </c>
      <c r="DB456" t="s">
        <v>136</v>
      </c>
      <c r="DC456" t="s">
        <v>136</v>
      </c>
      <c r="DD456" t="s">
        <v>136</v>
      </c>
      <c r="DF456" t="s">
        <v>4363</v>
      </c>
      <c r="DG456" t="s">
        <v>4364</v>
      </c>
      <c r="DH456" t="s">
        <v>1510</v>
      </c>
      <c r="DI456" t="s">
        <v>1128</v>
      </c>
      <c r="DJ456" s="4">
        <v>58636</v>
      </c>
      <c r="DK456" t="s">
        <v>1527</v>
      </c>
      <c r="DL456" t="s">
        <v>136</v>
      </c>
      <c r="DM456">
        <v>1</v>
      </c>
      <c r="DN456" t="s">
        <v>4365</v>
      </c>
      <c r="DO456" t="s">
        <v>4366</v>
      </c>
      <c r="DP456" t="s">
        <v>1128</v>
      </c>
      <c r="DQ456" t="str">
        <f>"58640"</f>
        <v>58640</v>
      </c>
      <c r="DR456" t="s">
        <v>1527</v>
      </c>
      <c r="DS456" t="s">
        <v>2855</v>
      </c>
      <c r="DT456">
        <v>1</v>
      </c>
      <c r="DU456">
        <v>3</v>
      </c>
      <c r="DV456" t="s">
        <v>134</v>
      </c>
      <c r="DW456" t="s">
        <v>134</v>
      </c>
      <c r="DX456" t="s">
        <v>134</v>
      </c>
      <c r="DY456" t="s">
        <v>136</v>
      </c>
      <c r="DZ456">
        <v>1</v>
      </c>
      <c r="EA456" t="s">
        <v>136</v>
      </c>
      <c r="EC456" s="5">
        <v>12.68</v>
      </c>
      <c r="ED456" s="5">
        <v>55</v>
      </c>
      <c r="EE456">
        <v>17017717277</v>
      </c>
      <c r="EF456" t="s">
        <v>4360</v>
      </c>
      <c r="EG456" t="s">
        <v>1132</v>
      </c>
      <c r="EH456">
        <v>1</v>
      </c>
    </row>
    <row r="457" spans="1:138" ht="15" customHeight="1" x14ac:dyDescent="0.35">
      <c r="A457" t="s">
        <v>3524</v>
      </c>
      <c r="B457" t="s">
        <v>157</v>
      </c>
      <c r="C457" s="1">
        <v>44098.39594884259</v>
      </c>
      <c r="D457" s="1">
        <v>44126</v>
      </c>
      <c r="E457" t="s">
        <v>579</v>
      </c>
      <c r="F457" t="s">
        <v>136</v>
      </c>
      <c r="G457" t="s">
        <v>135</v>
      </c>
      <c r="H457" t="s">
        <v>134</v>
      </c>
      <c r="I457" t="s">
        <v>3525</v>
      </c>
      <c r="K457" t="s">
        <v>3526</v>
      </c>
      <c r="L457" t="s">
        <v>3527</v>
      </c>
      <c r="M457" t="s">
        <v>3528</v>
      </c>
      <c r="N457" t="s">
        <v>925</v>
      </c>
      <c r="O457" s="4">
        <v>83425</v>
      </c>
      <c r="P457" t="s">
        <v>140</v>
      </c>
      <c r="R457">
        <v>12083511107</v>
      </c>
      <c r="T457">
        <v>112410</v>
      </c>
      <c r="U457" t="s">
        <v>3529</v>
      </c>
      <c r="V457" t="s">
        <v>3530</v>
      </c>
      <c r="X457" t="s">
        <v>164</v>
      </c>
      <c r="Y457" t="s">
        <v>3531</v>
      </c>
      <c r="Z457" t="s">
        <v>148</v>
      </c>
      <c r="AA457" t="s">
        <v>3528</v>
      </c>
      <c r="AB457" t="s">
        <v>925</v>
      </c>
      <c r="AC457" s="4">
        <v>83425</v>
      </c>
      <c r="AD457" t="s">
        <v>140</v>
      </c>
      <c r="AF457">
        <v>12083511107</v>
      </c>
      <c r="AH457" t="s">
        <v>3532</v>
      </c>
      <c r="AI457" t="s">
        <v>168</v>
      </c>
      <c r="AJ457" t="s">
        <v>588</v>
      </c>
      <c r="AK457" t="s">
        <v>589</v>
      </c>
      <c r="AM457" t="s">
        <v>590</v>
      </c>
      <c r="AO457" t="s">
        <v>591</v>
      </c>
      <c r="AP457" t="s">
        <v>592</v>
      </c>
      <c r="AQ457" s="4">
        <v>82601</v>
      </c>
      <c r="AR457" t="s">
        <v>140</v>
      </c>
      <c r="AT457">
        <v>13074722105</v>
      </c>
      <c r="AV457" t="s">
        <v>593</v>
      </c>
      <c r="AW457" t="s">
        <v>594</v>
      </c>
      <c r="AZ457" t="s">
        <v>334</v>
      </c>
      <c r="BA457" t="s">
        <v>335</v>
      </c>
      <c r="BB457" t="s">
        <v>136</v>
      </c>
      <c r="BC457" t="s">
        <v>136</v>
      </c>
      <c r="BD457" t="s">
        <v>148</v>
      </c>
      <c r="BE457" t="s">
        <v>136</v>
      </c>
      <c r="BF457" t="s">
        <v>136</v>
      </c>
      <c r="BG457" t="s">
        <v>134</v>
      </c>
      <c r="BH457" t="s">
        <v>136</v>
      </c>
      <c r="BN457" t="s">
        <v>3533</v>
      </c>
      <c r="BO457" t="s">
        <v>596</v>
      </c>
      <c r="BP457">
        <v>13</v>
      </c>
      <c r="BQ457">
        <v>13</v>
      </c>
      <c r="BR457">
        <v>13</v>
      </c>
      <c r="BS457" s="1">
        <v>44161</v>
      </c>
      <c r="BT457" s="1">
        <v>44227</v>
      </c>
      <c r="BU457" s="1">
        <v>44161</v>
      </c>
      <c r="BV457" s="1">
        <v>44227</v>
      </c>
      <c r="BW457" t="s">
        <v>134</v>
      </c>
      <c r="CH457" s="5">
        <v>1682.33</v>
      </c>
      <c r="CI457" t="s">
        <v>597</v>
      </c>
      <c r="CJ457">
        <v>0</v>
      </c>
      <c r="CK457" t="s">
        <v>1362</v>
      </c>
      <c r="CL457" t="s">
        <v>136</v>
      </c>
      <c r="CM457" t="s">
        <v>354</v>
      </c>
      <c r="CN457" t="s">
        <v>599</v>
      </c>
      <c r="CO457" t="s">
        <v>2225</v>
      </c>
      <c r="CP457" t="s">
        <v>149</v>
      </c>
      <c r="CQ457">
        <v>6</v>
      </c>
      <c r="CR457">
        <v>0</v>
      </c>
      <c r="CS457" t="s">
        <v>136</v>
      </c>
      <c r="CT457" t="s">
        <v>134</v>
      </c>
      <c r="CU457" t="s">
        <v>136</v>
      </c>
      <c r="CV457" t="s">
        <v>136</v>
      </c>
      <c r="CW457" t="s">
        <v>134</v>
      </c>
      <c r="CX457">
        <v>50</v>
      </c>
      <c r="CY457" t="s">
        <v>134</v>
      </c>
      <c r="CZ457" t="s">
        <v>136</v>
      </c>
      <c r="DA457" t="s">
        <v>134</v>
      </c>
      <c r="DB457" t="s">
        <v>136</v>
      </c>
      <c r="DC457" t="s">
        <v>136</v>
      </c>
      <c r="DD457" t="s">
        <v>136</v>
      </c>
      <c r="DF457" s="2" t="s">
        <v>2272</v>
      </c>
      <c r="DG457" t="s">
        <v>3526</v>
      </c>
      <c r="DH457" t="s">
        <v>3528</v>
      </c>
      <c r="DI457" t="s">
        <v>925</v>
      </c>
      <c r="DJ457" s="4">
        <v>83425</v>
      </c>
      <c r="DK457" t="s">
        <v>3414</v>
      </c>
      <c r="DL457" t="s">
        <v>136</v>
      </c>
      <c r="DM457">
        <v>1</v>
      </c>
      <c r="DN457" t="s">
        <v>3526</v>
      </c>
      <c r="DO457" t="s">
        <v>3528</v>
      </c>
      <c r="DP457" t="s">
        <v>925</v>
      </c>
      <c r="DQ457" t="str">
        <f>"83425"</f>
        <v>83425</v>
      </c>
      <c r="DR457" t="s">
        <v>3414</v>
      </c>
      <c r="DS457" t="s">
        <v>1099</v>
      </c>
      <c r="DT457">
        <v>11</v>
      </c>
      <c r="DU457">
        <v>3</v>
      </c>
      <c r="DV457" t="s">
        <v>136</v>
      </c>
      <c r="DW457" t="s">
        <v>136</v>
      </c>
      <c r="DX457" t="s">
        <v>134</v>
      </c>
      <c r="DY457" t="s">
        <v>134</v>
      </c>
      <c r="DZ457">
        <v>2</v>
      </c>
      <c r="EA457" t="s">
        <v>136</v>
      </c>
      <c r="EC457" s="5">
        <v>12.68</v>
      </c>
      <c r="ED457" s="5">
        <v>55</v>
      </c>
      <c r="EE457">
        <v>13074722105</v>
      </c>
      <c r="EF457" t="s">
        <v>593</v>
      </c>
      <c r="EG457" t="s">
        <v>148</v>
      </c>
      <c r="EH457">
        <v>0</v>
      </c>
    </row>
    <row r="458" spans="1:138" ht="15" customHeight="1" x14ac:dyDescent="0.35">
      <c r="A458" t="s">
        <v>20147</v>
      </c>
      <c r="B458" t="s">
        <v>157</v>
      </c>
      <c r="C458" s="1">
        <v>44103.782652430556</v>
      </c>
      <c r="D458" s="1">
        <v>44126</v>
      </c>
      <c r="E458" t="s">
        <v>133</v>
      </c>
      <c r="F458" t="s">
        <v>136</v>
      </c>
      <c r="G458" t="s">
        <v>135</v>
      </c>
      <c r="H458" t="s">
        <v>136</v>
      </c>
      <c r="I458" t="s">
        <v>20148</v>
      </c>
      <c r="K458" t="s">
        <v>20149</v>
      </c>
      <c r="L458" t="s">
        <v>148</v>
      </c>
      <c r="M458" t="s">
        <v>10599</v>
      </c>
      <c r="N458" t="s">
        <v>246</v>
      </c>
      <c r="O458" s="4">
        <v>70525</v>
      </c>
      <c r="P458" t="s">
        <v>140</v>
      </c>
      <c r="R458">
        <v>13373849705</v>
      </c>
      <c r="T458">
        <v>1119</v>
      </c>
      <c r="U458" t="s">
        <v>20150</v>
      </c>
      <c r="V458" t="s">
        <v>20151</v>
      </c>
      <c r="W458" t="s">
        <v>20152</v>
      </c>
      <c r="X458" t="s">
        <v>20153</v>
      </c>
      <c r="Y458" t="s">
        <v>20149</v>
      </c>
      <c r="AA458" t="s">
        <v>10599</v>
      </c>
      <c r="AB458" t="s">
        <v>246</v>
      </c>
      <c r="AC458" s="4">
        <v>70525</v>
      </c>
      <c r="AD458" t="s">
        <v>140</v>
      </c>
      <c r="AF458">
        <v>13373849705</v>
      </c>
      <c r="AH458" t="s">
        <v>20154</v>
      </c>
      <c r="AI458" t="s">
        <v>226</v>
      </c>
      <c r="AJ458" t="s">
        <v>20150</v>
      </c>
      <c r="AK458" t="s">
        <v>20155</v>
      </c>
      <c r="AL458" t="s">
        <v>20152</v>
      </c>
      <c r="AM458" t="s">
        <v>20156</v>
      </c>
      <c r="AO458" t="s">
        <v>6700</v>
      </c>
      <c r="AP458" t="s">
        <v>246</v>
      </c>
      <c r="AQ458" s="4">
        <v>70508</v>
      </c>
      <c r="AR458" t="s">
        <v>140</v>
      </c>
      <c r="AT458">
        <v>13376549987</v>
      </c>
      <c r="AV458" t="s">
        <v>20157</v>
      </c>
      <c r="AW458" t="s">
        <v>20158</v>
      </c>
      <c r="AX458" t="s">
        <v>246</v>
      </c>
      <c r="AY458" t="s">
        <v>20159</v>
      </c>
      <c r="AZ458" t="s">
        <v>334</v>
      </c>
      <c r="BA458" t="s">
        <v>335</v>
      </c>
      <c r="BB458" t="s">
        <v>136</v>
      </c>
      <c r="BC458" t="s">
        <v>136</v>
      </c>
      <c r="BD458" t="s">
        <v>148</v>
      </c>
      <c r="BE458" t="s">
        <v>136</v>
      </c>
      <c r="BF458" t="s">
        <v>136</v>
      </c>
      <c r="BG458" t="s">
        <v>134</v>
      </c>
      <c r="BH458" t="s">
        <v>136</v>
      </c>
      <c r="BN458" t="s">
        <v>20160</v>
      </c>
      <c r="BO458" t="s">
        <v>16445</v>
      </c>
      <c r="BP458">
        <v>18</v>
      </c>
      <c r="BQ458">
        <v>18</v>
      </c>
      <c r="BR458">
        <v>18</v>
      </c>
      <c r="BS458" s="1">
        <v>44166</v>
      </c>
      <c r="BT458" s="1">
        <v>44469</v>
      </c>
      <c r="BU458" s="1">
        <v>44166</v>
      </c>
      <c r="BV458" s="1">
        <v>44469</v>
      </c>
      <c r="BW458" t="s">
        <v>136</v>
      </c>
      <c r="BX458">
        <v>40</v>
      </c>
      <c r="BY458">
        <v>0</v>
      </c>
      <c r="BZ458">
        <v>7</v>
      </c>
      <c r="CA458">
        <v>7</v>
      </c>
      <c r="CB458">
        <v>7</v>
      </c>
      <c r="CC458">
        <v>7</v>
      </c>
      <c r="CD458">
        <v>7</v>
      </c>
      <c r="CE458">
        <v>5</v>
      </c>
      <c r="CF458" t="str">
        <f>"8:00 AM"</f>
        <v>8:00 AM</v>
      </c>
      <c r="CG458" t="str">
        <f>"3:00 PM"</f>
        <v>3:00 PM</v>
      </c>
      <c r="CH458" s="5">
        <v>11.83</v>
      </c>
      <c r="CI458" t="s">
        <v>146</v>
      </c>
      <c r="CL458" t="s">
        <v>134</v>
      </c>
      <c r="CM458" t="s">
        <v>147</v>
      </c>
      <c r="CN458" t="s">
        <v>148</v>
      </c>
      <c r="CO458" t="s">
        <v>20161</v>
      </c>
      <c r="CP458" t="s">
        <v>149</v>
      </c>
      <c r="CQ458">
        <v>0</v>
      </c>
      <c r="CR458">
        <v>0</v>
      </c>
      <c r="CS458" t="s">
        <v>136</v>
      </c>
      <c r="CT458" t="s">
        <v>136</v>
      </c>
      <c r="CU458" t="s">
        <v>136</v>
      </c>
      <c r="CV458" t="s">
        <v>136</v>
      </c>
      <c r="CW458" t="s">
        <v>136</v>
      </c>
      <c r="CY458" t="s">
        <v>136</v>
      </c>
      <c r="CZ458" t="s">
        <v>134</v>
      </c>
      <c r="DA458" t="s">
        <v>136</v>
      </c>
      <c r="DB458" t="s">
        <v>136</v>
      </c>
      <c r="DC458" t="s">
        <v>134</v>
      </c>
      <c r="DD458" t="s">
        <v>136</v>
      </c>
      <c r="DF458" t="s">
        <v>180</v>
      </c>
      <c r="DG458" t="s">
        <v>20162</v>
      </c>
      <c r="DH458" t="s">
        <v>8549</v>
      </c>
      <c r="DI458" t="s">
        <v>246</v>
      </c>
      <c r="DJ458" s="4">
        <v>70586</v>
      </c>
      <c r="DK458" t="s">
        <v>339</v>
      </c>
      <c r="DL458" t="s">
        <v>136</v>
      </c>
      <c r="DM458">
        <v>1</v>
      </c>
      <c r="DN458" t="s">
        <v>20163</v>
      </c>
      <c r="DO458" t="s">
        <v>704</v>
      </c>
      <c r="DP458" t="s">
        <v>246</v>
      </c>
      <c r="DQ458" t="str">
        <f>"70586"</f>
        <v>70586</v>
      </c>
      <c r="DR458" t="s">
        <v>339</v>
      </c>
      <c r="DS458" t="s">
        <v>20164</v>
      </c>
      <c r="DT458">
        <v>1</v>
      </c>
      <c r="DU458">
        <v>14</v>
      </c>
      <c r="DV458" t="s">
        <v>134</v>
      </c>
      <c r="DW458" t="s">
        <v>134</v>
      </c>
      <c r="DX458" t="s">
        <v>134</v>
      </c>
      <c r="DY458" t="s">
        <v>134</v>
      </c>
      <c r="DZ458">
        <v>2</v>
      </c>
      <c r="EA458" t="s">
        <v>136</v>
      </c>
      <c r="EC458" s="5">
        <v>12.68</v>
      </c>
      <c r="ED458" s="5">
        <v>55</v>
      </c>
      <c r="EE458">
        <v>13373849705</v>
      </c>
      <c r="EF458" t="s">
        <v>20165</v>
      </c>
      <c r="EG458" t="s">
        <v>148</v>
      </c>
      <c r="EH458">
        <v>3</v>
      </c>
    </row>
    <row r="459" spans="1:138" ht="15" customHeight="1" x14ac:dyDescent="0.35">
      <c r="A459" t="s">
        <v>25061</v>
      </c>
      <c r="B459" t="s">
        <v>157</v>
      </c>
      <c r="C459" s="1">
        <v>44105.619644444443</v>
      </c>
      <c r="D459" s="1">
        <v>44126</v>
      </c>
      <c r="E459" t="s">
        <v>133</v>
      </c>
      <c r="F459" t="s">
        <v>134</v>
      </c>
      <c r="G459" t="s">
        <v>135</v>
      </c>
      <c r="H459" t="s">
        <v>136</v>
      </c>
      <c r="I459" t="s">
        <v>4667</v>
      </c>
      <c r="K459" t="s">
        <v>4668</v>
      </c>
      <c r="M459" t="s">
        <v>4669</v>
      </c>
      <c r="N459" t="s">
        <v>837</v>
      </c>
      <c r="O459" s="4">
        <v>29108</v>
      </c>
      <c r="P459" t="s">
        <v>140</v>
      </c>
      <c r="R459">
        <v>18632439136</v>
      </c>
      <c r="T459">
        <v>115115</v>
      </c>
      <c r="U459" t="s">
        <v>4670</v>
      </c>
      <c r="V459" t="s">
        <v>4671</v>
      </c>
      <c r="X459" t="s">
        <v>164</v>
      </c>
      <c r="Y459" t="s">
        <v>4668</v>
      </c>
      <c r="AA459" t="s">
        <v>4669</v>
      </c>
      <c r="AB459" t="s">
        <v>837</v>
      </c>
      <c r="AC459" s="4">
        <v>29108</v>
      </c>
      <c r="AD459" t="s">
        <v>140</v>
      </c>
      <c r="AF459">
        <v>18632439136</v>
      </c>
      <c r="AH459" t="s">
        <v>4673</v>
      </c>
      <c r="AI459" t="s">
        <v>226</v>
      </c>
      <c r="AJ459" t="s">
        <v>481</v>
      </c>
      <c r="AK459" t="s">
        <v>482</v>
      </c>
      <c r="AL459" t="s">
        <v>483</v>
      </c>
      <c r="AM459" t="s">
        <v>484</v>
      </c>
      <c r="AO459" t="s">
        <v>485</v>
      </c>
      <c r="AP459" t="s">
        <v>139</v>
      </c>
      <c r="AQ459" s="4">
        <v>33825</v>
      </c>
      <c r="AR459" t="s">
        <v>140</v>
      </c>
      <c r="AS459" t="s">
        <v>486</v>
      </c>
      <c r="AT459">
        <v>18632019211</v>
      </c>
      <c r="AV459" t="s">
        <v>487</v>
      </c>
      <c r="AW459" t="s">
        <v>488</v>
      </c>
      <c r="AX459" t="s">
        <v>139</v>
      </c>
      <c r="AY459" t="s">
        <v>489</v>
      </c>
      <c r="AZ459" t="s">
        <v>144</v>
      </c>
      <c r="BA459" t="s">
        <v>145</v>
      </c>
      <c r="BB459" t="s">
        <v>134</v>
      </c>
      <c r="BC459" t="s">
        <v>134</v>
      </c>
      <c r="BD459" t="s">
        <v>134</v>
      </c>
      <c r="BE459" t="s">
        <v>134</v>
      </c>
      <c r="BF459" t="s">
        <v>136</v>
      </c>
      <c r="BG459" t="s">
        <v>134</v>
      </c>
      <c r="BH459" t="s">
        <v>136</v>
      </c>
      <c r="BI459" t="s">
        <v>148</v>
      </c>
      <c r="BJ459" t="s">
        <v>148</v>
      </c>
      <c r="BK459" t="s">
        <v>148</v>
      </c>
      <c r="BN459" t="s">
        <v>25062</v>
      </c>
      <c r="BO459" t="s">
        <v>145</v>
      </c>
      <c r="BP459">
        <v>28</v>
      </c>
      <c r="BQ459">
        <v>28</v>
      </c>
      <c r="BR459">
        <v>28</v>
      </c>
      <c r="BS459" s="1">
        <v>44173</v>
      </c>
      <c r="BT459" s="1">
        <v>44453</v>
      </c>
      <c r="BU459" s="1">
        <v>44173</v>
      </c>
      <c r="BV459" s="1">
        <v>44453</v>
      </c>
      <c r="BW459" t="s">
        <v>136</v>
      </c>
      <c r="BX459">
        <v>36</v>
      </c>
      <c r="BY459">
        <v>0</v>
      </c>
      <c r="BZ459">
        <v>6</v>
      </c>
      <c r="CA459">
        <v>6</v>
      </c>
      <c r="CB459">
        <v>6</v>
      </c>
      <c r="CC459">
        <v>6</v>
      </c>
      <c r="CD459">
        <v>6</v>
      </c>
      <c r="CE459">
        <v>6</v>
      </c>
      <c r="CF459" t="str">
        <f>"7:00 AM"</f>
        <v>7:00 AM</v>
      </c>
      <c r="CG459" t="str">
        <f>"8:00 PM"</f>
        <v>8:00 PM</v>
      </c>
      <c r="CH459" s="5">
        <v>12.67</v>
      </c>
      <c r="CI459" t="s">
        <v>146</v>
      </c>
      <c r="CL459" t="s">
        <v>136</v>
      </c>
      <c r="CM459" t="s">
        <v>147</v>
      </c>
      <c r="CN459" t="s">
        <v>148</v>
      </c>
      <c r="CO459" t="s">
        <v>492</v>
      </c>
      <c r="CP459" t="s">
        <v>149</v>
      </c>
      <c r="CQ459">
        <v>3</v>
      </c>
      <c r="CR459">
        <v>0</v>
      </c>
      <c r="CS459" t="s">
        <v>136</v>
      </c>
      <c r="CT459" t="s">
        <v>136</v>
      </c>
      <c r="CU459" t="s">
        <v>134</v>
      </c>
      <c r="CV459" t="s">
        <v>134</v>
      </c>
      <c r="CW459" t="s">
        <v>134</v>
      </c>
      <c r="CX459">
        <v>50</v>
      </c>
      <c r="CY459" t="s">
        <v>134</v>
      </c>
      <c r="CZ459" t="s">
        <v>134</v>
      </c>
      <c r="DA459" t="s">
        <v>134</v>
      </c>
      <c r="DB459" t="s">
        <v>134</v>
      </c>
      <c r="DC459" t="s">
        <v>134</v>
      </c>
      <c r="DD459" t="s">
        <v>136</v>
      </c>
      <c r="DF459" t="s">
        <v>967</v>
      </c>
      <c r="DG459" t="s">
        <v>19491</v>
      </c>
      <c r="DH459" t="s">
        <v>15461</v>
      </c>
      <c r="DI459" t="s">
        <v>374</v>
      </c>
      <c r="DJ459" s="4">
        <v>75494</v>
      </c>
      <c r="DK459" t="s">
        <v>7883</v>
      </c>
      <c r="DL459" t="s">
        <v>136</v>
      </c>
      <c r="DM459">
        <v>2</v>
      </c>
      <c r="DN459" t="s">
        <v>19492</v>
      </c>
      <c r="DO459" t="s">
        <v>19493</v>
      </c>
      <c r="DP459" t="s">
        <v>374</v>
      </c>
      <c r="DQ459" t="str">
        <f>"75482"</f>
        <v>75482</v>
      </c>
      <c r="DR459" t="s">
        <v>6484</v>
      </c>
      <c r="DS459" t="s">
        <v>907</v>
      </c>
      <c r="DT459">
        <v>6</v>
      </c>
      <c r="DU459">
        <v>30</v>
      </c>
      <c r="DV459" t="s">
        <v>134</v>
      </c>
      <c r="DW459" t="s">
        <v>134</v>
      </c>
      <c r="DX459" t="s">
        <v>134</v>
      </c>
      <c r="DY459" t="s">
        <v>136</v>
      </c>
      <c r="DZ459">
        <v>1</v>
      </c>
      <c r="EA459" t="s">
        <v>136</v>
      </c>
      <c r="EC459" s="5">
        <v>12.68</v>
      </c>
      <c r="ED459" s="5">
        <v>55</v>
      </c>
      <c r="EE459">
        <v>18033178058</v>
      </c>
      <c r="EF459" t="s">
        <v>4673</v>
      </c>
      <c r="EG459" t="s">
        <v>148</v>
      </c>
      <c r="EH459">
        <v>0</v>
      </c>
    </row>
    <row r="460" spans="1:138" ht="15" customHeight="1" x14ac:dyDescent="0.35">
      <c r="A460" t="s">
        <v>16556</v>
      </c>
      <c r="B460" t="s">
        <v>157</v>
      </c>
      <c r="C460" s="1">
        <v>44103.404447222223</v>
      </c>
      <c r="D460" s="1">
        <v>44126</v>
      </c>
      <c r="E460" t="s">
        <v>133</v>
      </c>
      <c r="F460" t="s">
        <v>136</v>
      </c>
      <c r="G460" t="s">
        <v>135</v>
      </c>
      <c r="H460" t="s">
        <v>136</v>
      </c>
      <c r="I460" t="s">
        <v>12843</v>
      </c>
      <c r="K460" t="s">
        <v>16557</v>
      </c>
      <c r="M460" t="s">
        <v>7662</v>
      </c>
      <c r="N460" t="s">
        <v>246</v>
      </c>
      <c r="O460" s="4">
        <v>70542</v>
      </c>
      <c r="P460" t="s">
        <v>140</v>
      </c>
      <c r="R460">
        <v>13376528241</v>
      </c>
      <c r="T460">
        <v>112111</v>
      </c>
      <c r="U460" t="s">
        <v>3161</v>
      </c>
      <c r="V460" t="s">
        <v>12009</v>
      </c>
      <c r="X460" t="s">
        <v>164</v>
      </c>
      <c r="Y460" t="s">
        <v>12844</v>
      </c>
      <c r="AA460" t="s">
        <v>7662</v>
      </c>
      <c r="AB460" t="s">
        <v>246</v>
      </c>
      <c r="AC460" s="4">
        <v>70542</v>
      </c>
      <c r="AD460" t="s">
        <v>140</v>
      </c>
      <c r="AF460">
        <v>13376528241</v>
      </c>
      <c r="AH460" t="s">
        <v>16558</v>
      </c>
      <c r="AI460" t="s">
        <v>168</v>
      </c>
      <c r="AJ460" t="s">
        <v>325</v>
      </c>
      <c r="AK460" t="s">
        <v>329</v>
      </c>
      <c r="AM460" t="s">
        <v>706</v>
      </c>
      <c r="AO460" t="s">
        <v>324</v>
      </c>
      <c r="AP460" t="s">
        <v>246</v>
      </c>
      <c r="AQ460" s="4">
        <v>70554</v>
      </c>
      <c r="AR460" t="s">
        <v>140</v>
      </c>
      <c r="AS460" t="s">
        <v>331</v>
      </c>
      <c r="AT460">
        <v>13377894322</v>
      </c>
      <c r="AV460" t="s">
        <v>332</v>
      </c>
      <c r="AW460" t="s">
        <v>333</v>
      </c>
      <c r="AZ460" t="s">
        <v>175</v>
      </c>
      <c r="BA460" t="s">
        <v>176</v>
      </c>
      <c r="BB460" t="s">
        <v>136</v>
      </c>
      <c r="BC460" t="s">
        <v>136</v>
      </c>
      <c r="BD460" t="s">
        <v>148</v>
      </c>
      <c r="BE460" t="s">
        <v>136</v>
      </c>
      <c r="BF460" t="s">
        <v>136</v>
      </c>
      <c r="BG460" t="s">
        <v>134</v>
      </c>
      <c r="BH460" t="s">
        <v>136</v>
      </c>
      <c r="BN460" t="s">
        <v>16559</v>
      </c>
      <c r="BO460" t="s">
        <v>337</v>
      </c>
      <c r="BP460">
        <v>5</v>
      </c>
      <c r="BQ460">
        <v>5</v>
      </c>
      <c r="BR460">
        <v>5</v>
      </c>
      <c r="BS460" s="1">
        <v>44172</v>
      </c>
      <c r="BT460" s="1">
        <v>44470</v>
      </c>
      <c r="BU460" s="1">
        <v>44172</v>
      </c>
      <c r="BV460" s="1">
        <v>44470</v>
      </c>
      <c r="BW460" t="s">
        <v>136</v>
      </c>
      <c r="BX460">
        <v>35</v>
      </c>
      <c r="BY460">
        <v>0</v>
      </c>
      <c r="BZ460">
        <v>7</v>
      </c>
      <c r="CA460">
        <v>7</v>
      </c>
      <c r="CB460">
        <v>7</v>
      </c>
      <c r="CC460">
        <v>7</v>
      </c>
      <c r="CD460">
        <v>7</v>
      </c>
      <c r="CE460">
        <v>0</v>
      </c>
      <c r="CF460" t="str">
        <f>"8:00 AM"</f>
        <v>8:00 AM</v>
      </c>
      <c r="CG460" t="str">
        <f>"4:00 PM"</f>
        <v>4:00 PM</v>
      </c>
      <c r="CH460" s="5">
        <v>11.83</v>
      </c>
      <c r="CI460" t="s">
        <v>146</v>
      </c>
      <c r="CL460" t="s">
        <v>136</v>
      </c>
      <c r="CM460" t="s">
        <v>147</v>
      </c>
      <c r="CN460" t="s">
        <v>148</v>
      </c>
      <c r="CO460" t="s">
        <v>338</v>
      </c>
      <c r="CP460" t="s">
        <v>149</v>
      </c>
      <c r="CQ460">
        <v>0</v>
      </c>
      <c r="CR460">
        <v>0</v>
      </c>
      <c r="CS460" t="s">
        <v>136</v>
      </c>
      <c r="CT460" t="s">
        <v>136</v>
      </c>
      <c r="CU460" t="s">
        <v>136</v>
      </c>
      <c r="CV460" t="s">
        <v>136</v>
      </c>
      <c r="CW460" t="s">
        <v>136</v>
      </c>
      <c r="CY460" t="s">
        <v>136</v>
      </c>
      <c r="CZ460" t="s">
        <v>136</v>
      </c>
      <c r="DA460" t="s">
        <v>136</v>
      </c>
      <c r="DB460" t="s">
        <v>136</v>
      </c>
      <c r="DC460" t="s">
        <v>136</v>
      </c>
      <c r="DD460" t="s">
        <v>136</v>
      </c>
      <c r="DF460" t="s">
        <v>149</v>
      </c>
      <c r="DG460" t="s">
        <v>16560</v>
      </c>
      <c r="DH460" t="s">
        <v>7662</v>
      </c>
      <c r="DI460" t="s">
        <v>246</v>
      </c>
      <c r="DJ460" s="4">
        <v>70542</v>
      </c>
      <c r="DK460" t="s">
        <v>3166</v>
      </c>
      <c r="DL460" t="s">
        <v>136</v>
      </c>
      <c r="DM460">
        <v>1</v>
      </c>
      <c r="DN460" t="s">
        <v>16561</v>
      </c>
      <c r="DO460" t="s">
        <v>7662</v>
      </c>
      <c r="DP460" t="s">
        <v>246</v>
      </c>
      <c r="DQ460" t="str">
        <f>"70542"</f>
        <v>70542</v>
      </c>
      <c r="DR460" t="s">
        <v>3166</v>
      </c>
      <c r="DS460" t="s">
        <v>296</v>
      </c>
      <c r="DT460">
        <v>1</v>
      </c>
      <c r="DU460">
        <v>5</v>
      </c>
      <c r="DV460" t="s">
        <v>134</v>
      </c>
      <c r="DW460" t="s">
        <v>134</v>
      </c>
      <c r="DX460" t="s">
        <v>134</v>
      </c>
      <c r="DY460" t="s">
        <v>136</v>
      </c>
      <c r="DZ460">
        <v>1</v>
      </c>
      <c r="EA460" t="s">
        <v>136</v>
      </c>
      <c r="EC460" s="5">
        <v>12.68</v>
      </c>
      <c r="ED460" s="5">
        <v>55</v>
      </c>
      <c r="EE460">
        <v>13376528241</v>
      </c>
      <c r="EF460" t="s">
        <v>16558</v>
      </c>
      <c r="EG460" t="s">
        <v>148</v>
      </c>
      <c r="EH460">
        <v>0</v>
      </c>
    </row>
    <row r="461" spans="1:138" ht="15" customHeight="1" x14ac:dyDescent="0.35">
      <c r="A461" t="s">
        <v>13853</v>
      </c>
      <c r="B461" t="s">
        <v>157</v>
      </c>
      <c r="C461" s="1">
        <v>44116.444675810184</v>
      </c>
      <c r="D461" s="1">
        <v>44126</v>
      </c>
      <c r="E461" t="s">
        <v>133</v>
      </c>
      <c r="F461" t="s">
        <v>136</v>
      </c>
      <c r="G461" t="s">
        <v>135</v>
      </c>
      <c r="H461" t="s">
        <v>136</v>
      </c>
      <c r="I461" t="s">
        <v>12297</v>
      </c>
      <c r="K461" t="s">
        <v>12298</v>
      </c>
      <c r="M461" t="s">
        <v>5442</v>
      </c>
      <c r="N461" t="s">
        <v>246</v>
      </c>
      <c r="O461" s="4">
        <v>70548</v>
      </c>
      <c r="P461" t="s">
        <v>140</v>
      </c>
      <c r="R461">
        <v>13376528303</v>
      </c>
      <c r="T461">
        <v>112512</v>
      </c>
      <c r="U461" t="s">
        <v>9792</v>
      </c>
      <c r="V461" t="s">
        <v>746</v>
      </c>
      <c r="W461" t="s">
        <v>1536</v>
      </c>
      <c r="X461" t="s">
        <v>164</v>
      </c>
      <c r="Y461" t="s">
        <v>12298</v>
      </c>
      <c r="Z461" t="s">
        <v>148</v>
      </c>
      <c r="AA461" t="s">
        <v>5442</v>
      </c>
      <c r="AB461" t="s">
        <v>246</v>
      </c>
      <c r="AC461" s="4">
        <v>70548</v>
      </c>
      <c r="AD461" t="s">
        <v>140</v>
      </c>
      <c r="AF461">
        <v>13376528303</v>
      </c>
      <c r="AH461" t="s">
        <v>2442</v>
      </c>
      <c r="AI461" t="s">
        <v>168</v>
      </c>
      <c r="AJ461" t="s">
        <v>1565</v>
      </c>
      <c r="AK461" t="s">
        <v>1566</v>
      </c>
      <c r="AL461" t="s">
        <v>1567</v>
      </c>
      <c r="AM461" t="s">
        <v>1568</v>
      </c>
      <c r="AN461" t="s">
        <v>1569</v>
      </c>
      <c r="AO461" t="s">
        <v>1570</v>
      </c>
      <c r="AP461" t="s">
        <v>537</v>
      </c>
      <c r="AQ461" s="4">
        <v>27536</v>
      </c>
      <c r="AR461" t="s">
        <v>140</v>
      </c>
      <c r="AT461">
        <v>14349173294</v>
      </c>
      <c r="AV461" t="s">
        <v>1571</v>
      </c>
      <c r="AW461" t="s">
        <v>1572</v>
      </c>
      <c r="AZ461" t="s">
        <v>334</v>
      </c>
      <c r="BA461" t="s">
        <v>335</v>
      </c>
      <c r="BB461" t="s">
        <v>136</v>
      </c>
      <c r="BC461" t="s">
        <v>136</v>
      </c>
      <c r="BD461" t="s">
        <v>148</v>
      </c>
      <c r="BE461" t="s">
        <v>136</v>
      </c>
      <c r="BF461" t="s">
        <v>136</v>
      </c>
      <c r="BG461" t="s">
        <v>134</v>
      </c>
      <c r="BH461" t="s">
        <v>136</v>
      </c>
      <c r="BN461" t="s">
        <v>13854</v>
      </c>
      <c r="BO461" t="s">
        <v>1574</v>
      </c>
      <c r="BP461">
        <v>3</v>
      </c>
      <c r="BQ461">
        <v>3</v>
      </c>
      <c r="BR461">
        <v>3</v>
      </c>
      <c r="BS461" s="1">
        <v>44166</v>
      </c>
      <c r="BT461" s="1">
        <v>44408</v>
      </c>
      <c r="BU461" s="1">
        <v>44166</v>
      </c>
      <c r="BV461" s="1">
        <v>44408</v>
      </c>
      <c r="BW461" t="s">
        <v>136</v>
      </c>
      <c r="BX461">
        <v>40</v>
      </c>
      <c r="BY461">
        <v>0</v>
      </c>
      <c r="BZ461">
        <v>7</v>
      </c>
      <c r="CA461">
        <v>7</v>
      </c>
      <c r="CB461">
        <v>7</v>
      </c>
      <c r="CC461">
        <v>7</v>
      </c>
      <c r="CD461">
        <v>7</v>
      </c>
      <c r="CE461">
        <v>5</v>
      </c>
      <c r="CF461" t="str">
        <f>"7:00 AM"</f>
        <v>7:00 AM</v>
      </c>
      <c r="CG461" t="str">
        <f>"4:00 PM"</f>
        <v>4:00 PM</v>
      </c>
      <c r="CH461" s="5">
        <v>11.83</v>
      </c>
      <c r="CI461" t="s">
        <v>146</v>
      </c>
      <c r="CL461" t="s">
        <v>134</v>
      </c>
      <c r="CM461" t="s">
        <v>147</v>
      </c>
      <c r="CN461" t="s">
        <v>148</v>
      </c>
      <c r="CO461" t="s">
        <v>1575</v>
      </c>
      <c r="CP461" t="s">
        <v>149</v>
      </c>
      <c r="CQ461">
        <v>3</v>
      </c>
      <c r="CR461">
        <v>0</v>
      </c>
      <c r="CS461" t="s">
        <v>136</v>
      </c>
      <c r="CT461" t="s">
        <v>136</v>
      </c>
      <c r="CU461" t="s">
        <v>134</v>
      </c>
      <c r="CV461" t="s">
        <v>134</v>
      </c>
      <c r="CW461" t="s">
        <v>134</v>
      </c>
      <c r="CX461">
        <v>70</v>
      </c>
      <c r="CY461" t="s">
        <v>134</v>
      </c>
      <c r="CZ461" t="s">
        <v>134</v>
      </c>
      <c r="DA461" t="s">
        <v>134</v>
      </c>
      <c r="DB461" t="s">
        <v>134</v>
      </c>
      <c r="DC461" t="s">
        <v>134</v>
      </c>
      <c r="DD461" t="s">
        <v>136</v>
      </c>
      <c r="DF461" t="s">
        <v>1576</v>
      </c>
      <c r="DG461" t="s">
        <v>12298</v>
      </c>
      <c r="DH461" t="s">
        <v>5442</v>
      </c>
      <c r="DI461" t="s">
        <v>246</v>
      </c>
      <c r="DJ461" s="4">
        <v>70548</v>
      </c>
      <c r="DK461" t="s">
        <v>3166</v>
      </c>
      <c r="DL461" t="s">
        <v>134</v>
      </c>
      <c r="DM461">
        <v>2</v>
      </c>
      <c r="DN461" t="s">
        <v>12300</v>
      </c>
      <c r="DO461" t="s">
        <v>5442</v>
      </c>
      <c r="DP461" t="s">
        <v>246</v>
      </c>
      <c r="DQ461" t="str">
        <f>"70548"</f>
        <v>70548</v>
      </c>
      <c r="DR461" t="s">
        <v>3166</v>
      </c>
      <c r="DS461" t="s">
        <v>12301</v>
      </c>
      <c r="DT461">
        <v>1</v>
      </c>
      <c r="DU461">
        <v>5</v>
      </c>
      <c r="DV461" t="s">
        <v>134</v>
      </c>
      <c r="DW461" t="s">
        <v>134</v>
      </c>
      <c r="DX461" t="s">
        <v>134</v>
      </c>
      <c r="DY461" t="s">
        <v>136</v>
      </c>
      <c r="DZ461">
        <v>1</v>
      </c>
      <c r="EA461" t="s">
        <v>136</v>
      </c>
      <c r="EC461" s="5">
        <v>12.68</v>
      </c>
      <c r="ED461" s="5">
        <v>55</v>
      </c>
      <c r="EE461">
        <v>13376528303</v>
      </c>
      <c r="EF461" t="s">
        <v>148</v>
      </c>
      <c r="EG461" t="s">
        <v>271</v>
      </c>
      <c r="EH461">
        <v>2</v>
      </c>
    </row>
    <row r="462" spans="1:138" ht="15" customHeight="1" x14ac:dyDescent="0.35">
      <c r="A462" t="s">
        <v>27124</v>
      </c>
      <c r="B462" t="s">
        <v>157</v>
      </c>
      <c r="C462" s="1">
        <v>44105.453353124998</v>
      </c>
      <c r="D462" s="1">
        <v>44126</v>
      </c>
      <c r="E462" t="s">
        <v>133</v>
      </c>
      <c r="F462" t="s">
        <v>136</v>
      </c>
      <c r="G462" t="s">
        <v>135</v>
      </c>
      <c r="H462" t="s">
        <v>136</v>
      </c>
      <c r="I462" t="s">
        <v>27125</v>
      </c>
      <c r="J462" t="s">
        <v>4420</v>
      </c>
      <c r="K462" t="s">
        <v>27126</v>
      </c>
      <c r="M462" t="s">
        <v>1726</v>
      </c>
      <c r="N462" t="s">
        <v>246</v>
      </c>
      <c r="O462" s="4">
        <v>70591</v>
      </c>
      <c r="P462" t="s">
        <v>140</v>
      </c>
      <c r="R462">
        <v>13373090070</v>
      </c>
      <c r="T462">
        <v>112512</v>
      </c>
      <c r="U462" t="s">
        <v>5998</v>
      </c>
      <c r="V462" t="s">
        <v>9124</v>
      </c>
      <c r="W462" t="s">
        <v>816</v>
      </c>
      <c r="X462" t="s">
        <v>1677</v>
      </c>
      <c r="Y462" t="s">
        <v>27126</v>
      </c>
      <c r="Z462" t="s">
        <v>4420</v>
      </c>
      <c r="AA462" t="s">
        <v>1726</v>
      </c>
      <c r="AB462" t="s">
        <v>246</v>
      </c>
      <c r="AC462" s="4">
        <v>70591</v>
      </c>
      <c r="AD462" t="s">
        <v>140</v>
      </c>
      <c r="AF462">
        <v>13373090070</v>
      </c>
      <c r="AH462" t="s">
        <v>27127</v>
      </c>
      <c r="AI462" t="s">
        <v>226</v>
      </c>
      <c r="AJ462" t="s">
        <v>667</v>
      </c>
      <c r="AK462" t="s">
        <v>668</v>
      </c>
      <c r="AL462" t="s">
        <v>669</v>
      </c>
      <c r="AM462" t="s">
        <v>670</v>
      </c>
      <c r="AO462" t="s">
        <v>671</v>
      </c>
      <c r="AP462" t="s">
        <v>246</v>
      </c>
      <c r="AQ462" s="4">
        <v>70601</v>
      </c>
      <c r="AR462" t="s">
        <v>140</v>
      </c>
      <c r="AT462">
        <v>13372140354</v>
      </c>
      <c r="AV462" t="s">
        <v>672</v>
      </c>
      <c r="AW462" t="s">
        <v>1159</v>
      </c>
      <c r="AX462" t="s">
        <v>246</v>
      </c>
      <c r="AY462" t="s">
        <v>774</v>
      </c>
      <c r="AZ462" t="s">
        <v>334</v>
      </c>
      <c r="BA462" t="s">
        <v>335</v>
      </c>
      <c r="BB462" t="s">
        <v>136</v>
      </c>
      <c r="BC462" t="s">
        <v>136</v>
      </c>
      <c r="BD462" t="s">
        <v>148</v>
      </c>
      <c r="BE462" t="s">
        <v>136</v>
      </c>
      <c r="BF462" t="s">
        <v>136</v>
      </c>
      <c r="BG462" t="s">
        <v>134</v>
      </c>
      <c r="BH462" t="s">
        <v>136</v>
      </c>
      <c r="BN462" t="s">
        <v>27128</v>
      </c>
      <c r="BO462" t="s">
        <v>905</v>
      </c>
      <c r="BP462">
        <v>10</v>
      </c>
      <c r="BQ462">
        <v>10</v>
      </c>
      <c r="BR462">
        <v>10</v>
      </c>
      <c r="BS462" s="1">
        <v>44166</v>
      </c>
      <c r="BT462" s="1">
        <v>44454</v>
      </c>
      <c r="BU462" s="1">
        <v>44166</v>
      </c>
      <c r="BV462" s="1">
        <v>44454</v>
      </c>
      <c r="BW462" t="s">
        <v>136</v>
      </c>
      <c r="BX462">
        <v>40</v>
      </c>
      <c r="BY462">
        <v>0</v>
      </c>
      <c r="BZ462">
        <v>8</v>
      </c>
      <c r="CA462">
        <v>8</v>
      </c>
      <c r="CB462">
        <v>8</v>
      </c>
      <c r="CC462">
        <v>8</v>
      </c>
      <c r="CD462">
        <v>8</v>
      </c>
      <c r="CE462">
        <v>0</v>
      </c>
      <c r="CF462" t="str">
        <f>"7:00 AM"</f>
        <v>7:00 AM</v>
      </c>
      <c r="CG462" t="str">
        <f>"3:00 PM"</f>
        <v>3:00 PM</v>
      </c>
      <c r="CH462" s="5">
        <v>11.83</v>
      </c>
      <c r="CI462" t="s">
        <v>146</v>
      </c>
      <c r="CL462" t="s">
        <v>134</v>
      </c>
      <c r="CM462" t="s">
        <v>147</v>
      </c>
      <c r="CN462" t="s">
        <v>148</v>
      </c>
      <c r="CO462" s="2" t="s">
        <v>9596</v>
      </c>
      <c r="CP462" t="s">
        <v>149</v>
      </c>
      <c r="CQ462">
        <v>3</v>
      </c>
      <c r="CR462">
        <v>0</v>
      </c>
      <c r="CS462" t="s">
        <v>136</v>
      </c>
      <c r="CT462" t="s">
        <v>136</v>
      </c>
      <c r="CU462" t="s">
        <v>136</v>
      </c>
      <c r="CV462" t="s">
        <v>136</v>
      </c>
      <c r="CW462" t="s">
        <v>134</v>
      </c>
      <c r="CX462">
        <v>60</v>
      </c>
      <c r="CY462" t="s">
        <v>134</v>
      </c>
      <c r="CZ462" t="s">
        <v>136</v>
      </c>
      <c r="DA462" t="s">
        <v>136</v>
      </c>
      <c r="DB462" t="s">
        <v>134</v>
      </c>
      <c r="DC462" t="s">
        <v>136</v>
      </c>
      <c r="DD462" t="s">
        <v>136</v>
      </c>
      <c r="DF462" t="s">
        <v>180</v>
      </c>
      <c r="DG462" t="s">
        <v>27129</v>
      </c>
      <c r="DH462" t="s">
        <v>1726</v>
      </c>
      <c r="DI462" t="s">
        <v>246</v>
      </c>
      <c r="DJ462" s="4">
        <v>70591</v>
      </c>
      <c r="DK462" t="s">
        <v>1610</v>
      </c>
      <c r="DL462" t="s">
        <v>134</v>
      </c>
      <c r="DM462">
        <v>13</v>
      </c>
      <c r="DN462" t="s">
        <v>27129</v>
      </c>
      <c r="DO462" t="s">
        <v>1726</v>
      </c>
      <c r="DP462" t="s">
        <v>246</v>
      </c>
      <c r="DQ462" t="str">
        <f>"70591"</f>
        <v>70591</v>
      </c>
      <c r="DR462" t="s">
        <v>1610</v>
      </c>
      <c r="DS462" t="s">
        <v>7133</v>
      </c>
      <c r="DT462">
        <v>1</v>
      </c>
      <c r="DU462">
        <v>3</v>
      </c>
      <c r="DV462" t="s">
        <v>134</v>
      </c>
      <c r="DW462" t="s">
        <v>134</v>
      </c>
      <c r="DX462" t="s">
        <v>134</v>
      </c>
      <c r="DY462" t="s">
        <v>134</v>
      </c>
      <c r="DZ462">
        <v>2</v>
      </c>
      <c r="EA462" t="s">
        <v>136</v>
      </c>
      <c r="EC462" s="5">
        <v>12.68</v>
      </c>
      <c r="ED462" s="5">
        <v>55</v>
      </c>
      <c r="EE462">
        <v>13373090070</v>
      </c>
      <c r="EF462" t="s">
        <v>27127</v>
      </c>
      <c r="EG462" t="s">
        <v>148</v>
      </c>
      <c r="EH462">
        <v>2</v>
      </c>
    </row>
    <row r="463" spans="1:138" ht="15" customHeight="1" x14ac:dyDescent="0.35">
      <c r="A463" t="s">
        <v>8177</v>
      </c>
      <c r="B463" t="s">
        <v>157</v>
      </c>
      <c r="C463" s="1">
        <v>44104.462751967592</v>
      </c>
      <c r="D463" s="1">
        <v>44126</v>
      </c>
      <c r="E463" t="s">
        <v>133</v>
      </c>
      <c r="F463" t="s">
        <v>136</v>
      </c>
      <c r="G463" t="s">
        <v>135</v>
      </c>
      <c r="H463" t="s">
        <v>136</v>
      </c>
      <c r="I463" t="s">
        <v>8178</v>
      </c>
      <c r="K463" t="s">
        <v>8179</v>
      </c>
      <c r="M463" t="s">
        <v>8180</v>
      </c>
      <c r="N463" t="s">
        <v>995</v>
      </c>
      <c r="O463" s="4">
        <v>71913</v>
      </c>
      <c r="P463" t="s">
        <v>140</v>
      </c>
      <c r="Q463" t="s">
        <v>155</v>
      </c>
      <c r="R463">
        <v>15016232053</v>
      </c>
      <c r="T463">
        <v>111421</v>
      </c>
      <c r="U463" t="s">
        <v>7881</v>
      </c>
      <c r="V463" t="s">
        <v>2134</v>
      </c>
      <c r="X463" t="s">
        <v>164</v>
      </c>
      <c r="Y463" t="s">
        <v>8179</v>
      </c>
      <c r="AA463" t="s">
        <v>8180</v>
      </c>
      <c r="AB463" t="s">
        <v>995</v>
      </c>
      <c r="AC463" s="4">
        <v>71913</v>
      </c>
      <c r="AD463" t="s">
        <v>140</v>
      </c>
      <c r="AF463">
        <v>15016232053</v>
      </c>
      <c r="AH463" t="s">
        <v>1134</v>
      </c>
      <c r="AI463" t="s">
        <v>168</v>
      </c>
      <c r="AJ463" t="s">
        <v>1135</v>
      </c>
      <c r="AK463" t="s">
        <v>1136</v>
      </c>
      <c r="AL463" t="s">
        <v>229</v>
      </c>
      <c r="AM463" t="s">
        <v>1137</v>
      </c>
      <c r="AN463" t="s">
        <v>1138</v>
      </c>
      <c r="AO463" t="s">
        <v>1139</v>
      </c>
      <c r="AP463" t="s">
        <v>537</v>
      </c>
      <c r="AQ463" s="4">
        <v>28327</v>
      </c>
      <c r="AR463" t="s">
        <v>140</v>
      </c>
      <c r="AT463">
        <v>19109476004</v>
      </c>
      <c r="AV463" t="s">
        <v>1140</v>
      </c>
      <c r="AW463" t="s">
        <v>1141</v>
      </c>
      <c r="AZ463" t="s">
        <v>821</v>
      </c>
      <c r="BA463" t="s">
        <v>822</v>
      </c>
      <c r="BB463" t="s">
        <v>136</v>
      </c>
      <c r="BC463" t="s">
        <v>136</v>
      </c>
      <c r="BD463" t="s">
        <v>148</v>
      </c>
      <c r="BE463" t="s">
        <v>136</v>
      </c>
      <c r="BF463" t="s">
        <v>136</v>
      </c>
      <c r="BG463" t="s">
        <v>134</v>
      </c>
      <c r="BH463" t="s">
        <v>136</v>
      </c>
      <c r="BN463" t="s">
        <v>8181</v>
      </c>
      <c r="BO463" t="s">
        <v>8182</v>
      </c>
      <c r="BP463">
        <v>14</v>
      </c>
      <c r="BQ463">
        <v>4</v>
      </c>
      <c r="BR463">
        <v>4</v>
      </c>
      <c r="BS463" s="1">
        <v>44166</v>
      </c>
      <c r="BT463" s="1">
        <v>44347</v>
      </c>
      <c r="BU463" s="1">
        <v>44166</v>
      </c>
      <c r="BV463" s="1">
        <v>44347</v>
      </c>
      <c r="BW463" t="s">
        <v>136</v>
      </c>
      <c r="BX463">
        <v>40</v>
      </c>
      <c r="BY463">
        <v>0</v>
      </c>
      <c r="BZ463">
        <v>7</v>
      </c>
      <c r="CA463">
        <v>7</v>
      </c>
      <c r="CB463">
        <v>7</v>
      </c>
      <c r="CC463">
        <v>7</v>
      </c>
      <c r="CD463">
        <v>7</v>
      </c>
      <c r="CE463">
        <v>5</v>
      </c>
      <c r="CF463" t="str">
        <f>"7:00 AM"</f>
        <v>7:00 AM</v>
      </c>
      <c r="CG463" t="str">
        <f>"3:00 PM"</f>
        <v>3:00 PM</v>
      </c>
      <c r="CH463" s="5">
        <v>11.83</v>
      </c>
      <c r="CI463" t="s">
        <v>146</v>
      </c>
      <c r="CL463" t="s">
        <v>136</v>
      </c>
      <c r="CM463" t="s">
        <v>147</v>
      </c>
      <c r="CN463" t="s">
        <v>148</v>
      </c>
      <c r="CO463" t="s">
        <v>1142</v>
      </c>
      <c r="CP463" t="s">
        <v>149</v>
      </c>
      <c r="CQ463">
        <v>3</v>
      </c>
      <c r="CR463">
        <v>0</v>
      </c>
      <c r="CS463" t="s">
        <v>136</v>
      </c>
      <c r="CT463" t="s">
        <v>136</v>
      </c>
      <c r="CU463" t="s">
        <v>136</v>
      </c>
      <c r="CV463" t="s">
        <v>134</v>
      </c>
      <c r="CW463" t="s">
        <v>134</v>
      </c>
      <c r="CX463">
        <v>50</v>
      </c>
      <c r="CY463" t="s">
        <v>134</v>
      </c>
      <c r="CZ463" t="s">
        <v>134</v>
      </c>
      <c r="DA463" t="s">
        <v>134</v>
      </c>
      <c r="DB463" t="s">
        <v>134</v>
      </c>
      <c r="DC463" t="s">
        <v>134</v>
      </c>
      <c r="DD463" t="s">
        <v>136</v>
      </c>
      <c r="DF463" t="s">
        <v>8183</v>
      </c>
      <c r="DG463" t="s">
        <v>8184</v>
      </c>
      <c r="DH463" t="s">
        <v>8180</v>
      </c>
      <c r="DI463" t="s">
        <v>995</v>
      </c>
      <c r="DJ463" s="4">
        <v>71913</v>
      </c>
      <c r="DK463" t="s">
        <v>8185</v>
      </c>
      <c r="DL463" t="s">
        <v>136</v>
      </c>
      <c r="DM463">
        <v>1</v>
      </c>
      <c r="DN463" t="s">
        <v>8184</v>
      </c>
      <c r="DO463" t="s">
        <v>8180</v>
      </c>
      <c r="DP463" t="s">
        <v>995</v>
      </c>
      <c r="DQ463" t="str">
        <f>"71913"</f>
        <v>71913</v>
      </c>
      <c r="DR463" t="s">
        <v>8185</v>
      </c>
      <c r="DS463" t="s">
        <v>497</v>
      </c>
      <c r="DT463">
        <v>2</v>
      </c>
      <c r="DU463">
        <v>24</v>
      </c>
      <c r="DV463" t="s">
        <v>134</v>
      </c>
      <c r="DW463" t="s">
        <v>134</v>
      </c>
      <c r="DX463" t="s">
        <v>134</v>
      </c>
      <c r="DY463" t="s">
        <v>136</v>
      </c>
      <c r="DZ463">
        <v>1</v>
      </c>
      <c r="EA463" t="s">
        <v>136</v>
      </c>
      <c r="EC463" s="5">
        <v>12.68</v>
      </c>
      <c r="ED463" s="5">
        <v>55</v>
      </c>
      <c r="EE463" t="s">
        <v>148</v>
      </c>
      <c r="EF463" t="s">
        <v>1751</v>
      </c>
      <c r="EG463" t="s">
        <v>1145</v>
      </c>
      <c r="EH463">
        <v>0</v>
      </c>
    </row>
    <row r="464" spans="1:138" ht="15" customHeight="1" x14ac:dyDescent="0.35">
      <c r="A464" t="s">
        <v>23417</v>
      </c>
      <c r="B464" t="s">
        <v>157</v>
      </c>
      <c r="C464" s="1">
        <v>44110.635917361113</v>
      </c>
      <c r="D464" s="1">
        <v>44126</v>
      </c>
      <c r="E464" t="s">
        <v>133</v>
      </c>
      <c r="F464" t="s">
        <v>136</v>
      </c>
      <c r="G464" t="s">
        <v>135</v>
      </c>
      <c r="H464" t="s">
        <v>136</v>
      </c>
      <c r="I464" t="s">
        <v>23418</v>
      </c>
      <c r="K464" t="s">
        <v>23419</v>
      </c>
      <c r="M464" t="s">
        <v>730</v>
      </c>
      <c r="N464" t="s">
        <v>720</v>
      </c>
      <c r="O464" s="4">
        <v>38930</v>
      </c>
      <c r="P464" t="s">
        <v>140</v>
      </c>
      <c r="R464">
        <v>16624660286</v>
      </c>
      <c r="T464">
        <v>112112</v>
      </c>
      <c r="U464" t="s">
        <v>16729</v>
      </c>
      <c r="V464" t="s">
        <v>766</v>
      </c>
      <c r="X464" t="s">
        <v>164</v>
      </c>
      <c r="Y464" t="s">
        <v>23420</v>
      </c>
      <c r="Z464" t="s">
        <v>2774</v>
      </c>
      <c r="AA464" t="s">
        <v>730</v>
      </c>
      <c r="AB464" t="s">
        <v>720</v>
      </c>
      <c r="AC464" s="4">
        <v>38930</v>
      </c>
      <c r="AD464" t="s">
        <v>140</v>
      </c>
      <c r="AF464">
        <v>16624660286</v>
      </c>
      <c r="AH464" t="s">
        <v>23421</v>
      </c>
      <c r="AI464" t="s">
        <v>168</v>
      </c>
      <c r="AJ464" t="s">
        <v>533</v>
      </c>
      <c r="AK464" t="s">
        <v>534</v>
      </c>
      <c r="AM464" t="s">
        <v>535</v>
      </c>
      <c r="AO464" t="s">
        <v>536</v>
      </c>
      <c r="AP464" t="s">
        <v>537</v>
      </c>
      <c r="AQ464" s="4">
        <v>28786</v>
      </c>
      <c r="AR464" t="s">
        <v>140</v>
      </c>
      <c r="AT464">
        <v>18282460659</v>
      </c>
      <c r="AV464" t="s">
        <v>538</v>
      </c>
      <c r="AW464" t="s">
        <v>539</v>
      </c>
      <c r="AZ464" t="s">
        <v>334</v>
      </c>
      <c r="BA464" t="s">
        <v>335</v>
      </c>
      <c r="BB464" t="s">
        <v>136</v>
      </c>
      <c r="BC464" t="s">
        <v>136</v>
      </c>
      <c r="BD464" t="s">
        <v>148</v>
      </c>
      <c r="BE464" t="s">
        <v>136</v>
      </c>
      <c r="BF464" t="s">
        <v>136</v>
      </c>
      <c r="BG464" t="s">
        <v>134</v>
      </c>
      <c r="BH464" t="s">
        <v>136</v>
      </c>
      <c r="BN464" t="s">
        <v>23422</v>
      </c>
      <c r="BO464" t="s">
        <v>3151</v>
      </c>
      <c r="BP464">
        <v>1</v>
      </c>
      <c r="BQ464">
        <v>1</v>
      </c>
      <c r="BR464">
        <v>1</v>
      </c>
      <c r="BS464" s="1">
        <v>44165</v>
      </c>
      <c r="BT464" s="1">
        <v>44287</v>
      </c>
      <c r="BU464" s="1">
        <v>44165</v>
      </c>
      <c r="BV464" s="1">
        <v>44287</v>
      </c>
      <c r="BW464" t="s">
        <v>136</v>
      </c>
      <c r="BX464">
        <v>48</v>
      </c>
      <c r="BY464">
        <v>0</v>
      </c>
      <c r="BZ464">
        <v>8</v>
      </c>
      <c r="CA464">
        <v>8</v>
      </c>
      <c r="CB464">
        <v>8</v>
      </c>
      <c r="CC464">
        <v>8</v>
      </c>
      <c r="CD464">
        <v>8</v>
      </c>
      <c r="CE464">
        <v>8</v>
      </c>
      <c r="CF464" t="str">
        <f>"8:00 AM"</f>
        <v>8:00 AM</v>
      </c>
      <c r="CG464" t="str">
        <f>"5:00 PM"</f>
        <v>5:00 PM</v>
      </c>
      <c r="CH464" s="5">
        <v>11.83</v>
      </c>
      <c r="CI464" t="s">
        <v>146</v>
      </c>
      <c r="CL464" t="s">
        <v>136</v>
      </c>
      <c r="CM464" t="s">
        <v>147</v>
      </c>
      <c r="CN464" t="s">
        <v>148</v>
      </c>
      <c r="CO464" t="s">
        <v>1490</v>
      </c>
      <c r="CP464" t="s">
        <v>149</v>
      </c>
      <c r="CQ464">
        <v>3</v>
      </c>
      <c r="CR464">
        <v>0</v>
      </c>
      <c r="CS464" t="s">
        <v>136</v>
      </c>
      <c r="CT464" t="s">
        <v>134</v>
      </c>
      <c r="CU464" t="s">
        <v>136</v>
      </c>
      <c r="CV464" t="s">
        <v>136</v>
      </c>
      <c r="CW464" t="s">
        <v>134</v>
      </c>
      <c r="CX464">
        <v>100</v>
      </c>
      <c r="CY464" t="s">
        <v>134</v>
      </c>
      <c r="CZ464" t="s">
        <v>136</v>
      </c>
      <c r="DA464" t="s">
        <v>134</v>
      </c>
      <c r="DB464" t="s">
        <v>136</v>
      </c>
      <c r="DC464" t="s">
        <v>134</v>
      </c>
      <c r="DD464" t="s">
        <v>136</v>
      </c>
      <c r="DF464" t="s">
        <v>23423</v>
      </c>
      <c r="DG464" t="s">
        <v>23424</v>
      </c>
      <c r="DH464" t="s">
        <v>23425</v>
      </c>
      <c r="DI464" t="s">
        <v>720</v>
      </c>
      <c r="DJ464" s="4">
        <v>38917</v>
      </c>
      <c r="DK464" t="s">
        <v>3845</v>
      </c>
      <c r="DL464" t="s">
        <v>136</v>
      </c>
      <c r="DM464">
        <v>1</v>
      </c>
      <c r="DN464" t="s">
        <v>23426</v>
      </c>
      <c r="DO464" t="s">
        <v>730</v>
      </c>
      <c r="DP464" t="s">
        <v>720</v>
      </c>
      <c r="DQ464" t="str">
        <f>"38930"</f>
        <v>38930</v>
      </c>
      <c r="DR464" t="s">
        <v>5329</v>
      </c>
      <c r="DS464" t="s">
        <v>296</v>
      </c>
      <c r="DT464">
        <v>1</v>
      </c>
      <c r="DU464">
        <v>2</v>
      </c>
      <c r="DV464" t="s">
        <v>134</v>
      </c>
      <c r="DW464" t="s">
        <v>134</v>
      </c>
      <c r="DX464" t="s">
        <v>136</v>
      </c>
      <c r="DY464" t="s">
        <v>136</v>
      </c>
      <c r="DZ464">
        <v>1</v>
      </c>
      <c r="EA464" t="s">
        <v>136</v>
      </c>
      <c r="EC464" s="5">
        <v>12.68</v>
      </c>
      <c r="ED464" s="5">
        <v>55</v>
      </c>
      <c r="EE464">
        <v>16624660286</v>
      </c>
      <c r="EF464" t="s">
        <v>23421</v>
      </c>
      <c r="EG464" t="s">
        <v>148</v>
      </c>
      <c r="EH464">
        <v>0</v>
      </c>
    </row>
    <row r="465" spans="1:138" ht="15" customHeight="1" x14ac:dyDescent="0.35">
      <c r="A465" t="s">
        <v>25762</v>
      </c>
      <c r="B465" t="s">
        <v>157</v>
      </c>
      <c r="C465" s="1">
        <v>44111.586308217593</v>
      </c>
      <c r="D465" s="1">
        <v>44126</v>
      </c>
      <c r="E465" t="s">
        <v>133</v>
      </c>
      <c r="F465" t="s">
        <v>136</v>
      </c>
      <c r="G465" t="s">
        <v>135</v>
      </c>
      <c r="H465" t="s">
        <v>136</v>
      </c>
      <c r="I465" t="s">
        <v>25763</v>
      </c>
      <c r="K465" t="s">
        <v>25764</v>
      </c>
      <c r="M465" t="s">
        <v>25765</v>
      </c>
      <c r="N465" t="s">
        <v>995</v>
      </c>
      <c r="O465" s="4">
        <v>72430</v>
      </c>
      <c r="P465" t="s">
        <v>140</v>
      </c>
      <c r="R465">
        <v>18705987093</v>
      </c>
      <c r="T465">
        <v>112112</v>
      </c>
      <c r="U465" t="s">
        <v>4067</v>
      </c>
      <c r="V465" t="s">
        <v>1257</v>
      </c>
      <c r="X465" t="s">
        <v>164</v>
      </c>
      <c r="Y465" t="s">
        <v>25764</v>
      </c>
      <c r="AA465" t="s">
        <v>25765</v>
      </c>
      <c r="AB465" t="s">
        <v>995</v>
      </c>
      <c r="AC465" s="4">
        <v>72430</v>
      </c>
      <c r="AD465" t="s">
        <v>140</v>
      </c>
      <c r="AF465">
        <v>18705987093</v>
      </c>
      <c r="AH465" t="s">
        <v>25766</v>
      </c>
      <c r="AI465" t="s">
        <v>168</v>
      </c>
      <c r="AJ465" t="s">
        <v>533</v>
      </c>
      <c r="AK465" t="s">
        <v>534</v>
      </c>
      <c r="AM465" t="s">
        <v>535</v>
      </c>
      <c r="AO465" t="s">
        <v>536</v>
      </c>
      <c r="AP465" t="s">
        <v>537</v>
      </c>
      <c r="AQ465" s="4">
        <v>28786</v>
      </c>
      <c r="AR465" t="s">
        <v>140</v>
      </c>
      <c r="AT465">
        <v>18282460659</v>
      </c>
      <c r="AV465" t="s">
        <v>538</v>
      </c>
      <c r="AW465" t="s">
        <v>539</v>
      </c>
      <c r="AZ465" t="s">
        <v>334</v>
      </c>
      <c r="BA465" t="s">
        <v>335</v>
      </c>
      <c r="BB465" t="s">
        <v>136</v>
      </c>
      <c r="BC465" t="s">
        <v>136</v>
      </c>
      <c r="BD465" t="s">
        <v>148</v>
      </c>
      <c r="BE465" t="s">
        <v>136</v>
      </c>
      <c r="BF465" t="s">
        <v>136</v>
      </c>
      <c r="BG465" t="s">
        <v>134</v>
      </c>
      <c r="BH465" t="s">
        <v>136</v>
      </c>
      <c r="BN465" t="s">
        <v>25767</v>
      </c>
      <c r="BO465" t="s">
        <v>3151</v>
      </c>
      <c r="BP465">
        <v>1</v>
      </c>
      <c r="BQ465">
        <v>1</v>
      </c>
      <c r="BR465">
        <v>1</v>
      </c>
      <c r="BS465" s="1">
        <v>44166</v>
      </c>
      <c r="BT465" s="1">
        <v>44286</v>
      </c>
      <c r="BU465" s="1">
        <v>44166</v>
      </c>
      <c r="BV465" s="1">
        <v>44286</v>
      </c>
      <c r="BW465" t="s">
        <v>136</v>
      </c>
      <c r="BX465">
        <v>48</v>
      </c>
      <c r="BY465">
        <v>0</v>
      </c>
      <c r="BZ465">
        <v>8</v>
      </c>
      <c r="CA465">
        <v>8</v>
      </c>
      <c r="CB465">
        <v>8</v>
      </c>
      <c r="CC465">
        <v>8</v>
      </c>
      <c r="CD465">
        <v>8</v>
      </c>
      <c r="CE465">
        <v>8</v>
      </c>
      <c r="CF465" t="str">
        <f>"8:00 AM"</f>
        <v>8:00 AM</v>
      </c>
      <c r="CG465" t="str">
        <f>"5:00 PM"</f>
        <v>5:00 PM</v>
      </c>
      <c r="CH465" s="5">
        <v>11.83</v>
      </c>
      <c r="CI465" t="s">
        <v>146</v>
      </c>
      <c r="CL465" t="s">
        <v>136</v>
      </c>
      <c r="CM465" t="s">
        <v>147</v>
      </c>
      <c r="CN465" t="s">
        <v>148</v>
      </c>
      <c r="CO465" t="s">
        <v>1490</v>
      </c>
      <c r="CP465" t="s">
        <v>149</v>
      </c>
      <c r="CQ465">
        <v>1</v>
      </c>
      <c r="CR465">
        <v>0</v>
      </c>
      <c r="CS465" t="s">
        <v>136</v>
      </c>
      <c r="CT465" t="s">
        <v>134</v>
      </c>
      <c r="CU465" t="s">
        <v>136</v>
      </c>
      <c r="CV465" t="s">
        <v>136</v>
      </c>
      <c r="CW465" t="s">
        <v>134</v>
      </c>
      <c r="CX465">
        <v>75</v>
      </c>
      <c r="CY465" t="s">
        <v>134</v>
      </c>
      <c r="CZ465" t="s">
        <v>136</v>
      </c>
      <c r="DA465" t="s">
        <v>136</v>
      </c>
      <c r="DB465" t="s">
        <v>136</v>
      </c>
      <c r="DC465" t="s">
        <v>136</v>
      </c>
      <c r="DD465" t="s">
        <v>136</v>
      </c>
      <c r="DF465" t="s">
        <v>25768</v>
      </c>
      <c r="DG465" t="s">
        <v>25764</v>
      </c>
      <c r="DH465" t="s">
        <v>25765</v>
      </c>
      <c r="DI465" t="s">
        <v>995</v>
      </c>
      <c r="DJ465" s="4">
        <v>72430</v>
      </c>
      <c r="DK465" t="s">
        <v>389</v>
      </c>
      <c r="DL465" t="s">
        <v>136</v>
      </c>
      <c r="DM465">
        <v>1</v>
      </c>
      <c r="DN465" t="s">
        <v>25769</v>
      </c>
      <c r="DO465" t="s">
        <v>13518</v>
      </c>
      <c r="DP465" t="s">
        <v>995</v>
      </c>
      <c r="DQ465" t="str">
        <f>"72454"</f>
        <v>72454</v>
      </c>
      <c r="DR465" t="s">
        <v>389</v>
      </c>
      <c r="DS465" t="s">
        <v>907</v>
      </c>
      <c r="DT465">
        <v>1</v>
      </c>
      <c r="DU465">
        <v>2</v>
      </c>
      <c r="DV465" t="s">
        <v>134</v>
      </c>
      <c r="DW465" t="s">
        <v>134</v>
      </c>
      <c r="DX465" t="s">
        <v>134</v>
      </c>
      <c r="DY465" t="s">
        <v>136</v>
      </c>
      <c r="DZ465">
        <v>1</v>
      </c>
      <c r="EA465" t="s">
        <v>136</v>
      </c>
      <c r="EC465" s="5">
        <v>12.68</v>
      </c>
      <c r="ED465" s="5">
        <v>55</v>
      </c>
      <c r="EE465">
        <v>18705987093</v>
      </c>
      <c r="EF465" t="s">
        <v>25766</v>
      </c>
      <c r="EG465" t="s">
        <v>148</v>
      </c>
      <c r="EH465">
        <v>0</v>
      </c>
    </row>
    <row r="466" spans="1:138" ht="15" customHeight="1" x14ac:dyDescent="0.35">
      <c r="A466" t="s">
        <v>18062</v>
      </c>
      <c r="B466" t="s">
        <v>157</v>
      </c>
      <c r="C466" s="1">
        <v>44120.674289120368</v>
      </c>
      <c r="D466" s="1">
        <v>44126</v>
      </c>
      <c r="E466" t="s">
        <v>133</v>
      </c>
      <c r="F466" t="s">
        <v>136</v>
      </c>
      <c r="G466" t="s">
        <v>135</v>
      </c>
      <c r="H466" t="s">
        <v>136</v>
      </c>
      <c r="I466" t="s">
        <v>2611</v>
      </c>
      <c r="K466" t="s">
        <v>2612</v>
      </c>
      <c r="L466" t="s">
        <v>148</v>
      </c>
      <c r="M466" t="s">
        <v>2613</v>
      </c>
      <c r="N466" t="s">
        <v>960</v>
      </c>
      <c r="O466" s="4">
        <v>36089</v>
      </c>
      <c r="P466" t="s">
        <v>140</v>
      </c>
      <c r="R466">
        <v>13348684202</v>
      </c>
      <c r="T466">
        <v>424</v>
      </c>
      <c r="U466" t="s">
        <v>18063</v>
      </c>
      <c r="V466" t="s">
        <v>9459</v>
      </c>
      <c r="X466" t="s">
        <v>2616</v>
      </c>
      <c r="Y466" t="s">
        <v>2612</v>
      </c>
      <c r="AA466" t="s">
        <v>2613</v>
      </c>
      <c r="AB466" t="s">
        <v>960</v>
      </c>
      <c r="AC466" s="4">
        <v>36089</v>
      </c>
      <c r="AD466" t="s">
        <v>140</v>
      </c>
      <c r="AE466" t="s">
        <v>841</v>
      </c>
      <c r="AF466">
        <v>13348684202</v>
      </c>
      <c r="AH466" t="s">
        <v>18064</v>
      </c>
      <c r="AI466" t="s">
        <v>168</v>
      </c>
      <c r="AJ466" t="s">
        <v>843</v>
      </c>
      <c r="AK466" t="s">
        <v>844</v>
      </c>
      <c r="AL466" t="s">
        <v>845</v>
      </c>
      <c r="AM466" t="s">
        <v>846</v>
      </c>
      <c r="AO466" t="s">
        <v>847</v>
      </c>
      <c r="AP466" t="s">
        <v>161</v>
      </c>
      <c r="AQ466" s="4">
        <v>31636</v>
      </c>
      <c r="AR466" t="s">
        <v>140</v>
      </c>
      <c r="AT466">
        <v>12295596879</v>
      </c>
      <c r="AV466" t="s">
        <v>2153</v>
      </c>
      <c r="AW466" t="s">
        <v>849</v>
      </c>
      <c r="AZ466" t="s">
        <v>144</v>
      </c>
      <c r="BA466" t="s">
        <v>145</v>
      </c>
      <c r="BB466" t="s">
        <v>136</v>
      </c>
      <c r="BC466" t="s">
        <v>136</v>
      </c>
      <c r="BD466" t="s">
        <v>148</v>
      </c>
      <c r="BE466" t="s">
        <v>136</v>
      </c>
      <c r="BF466" t="s">
        <v>136</v>
      </c>
      <c r="BG466" t="s">
        <v>134</v>
      </c>
      <c r="BH466" t="s">
        <v>136</v>
      </c>
      <c r="BN466" t="s">
        <v>18065</v>
      </c>
      <c r="BO466" t="s">
        <v>2620</v>
      </c>
      <c r="BP466">
        <v>18</v>
      </c>
      <c r="BQ466">
        <v>17</v>
      </c>
      <c r="BR466">
        <v>17</v>
      </c>
      <c r="BS466" s="1">
        <v>44180</v>
      </c>
      <c r="BT466" s="1">
        <v>44362</v>
      </c>
      <c r="BU466" s="1">
        <v>44180</v>
      </c>
      <c r="BV466" s="1">
        <v>44362</v>
      </c>
      <c r="BW466" t="s">
        <v>136</v>
      </c>
      <c r="BX466">
        <v>50</v>
      </c>
      <c r="BY466">
        <v>0</v>
      </c>
      <c r="BZ466">
        <v>9</v>
      </c>
      <c r="CA466">
        <v>9</v>
      </c>
      <c r="CB466">
        <v>9</v>
      </c>
      <c r="CC466">
        <v>9</v>
      </c>
      <c r="CD466">
        <v>5</v>
      </c>
      <c r="CE466">
        <v>9</v>
      </c>
      <c r="CF466" t="str">
        <f>"7:00 AM"</f>
        <v>7:00 AM</v>
      </c>
      <c r="CG466" t="str">
        <f>"5:00 PM"</f>
        <v>5:00 PM</v>
      </c>
      <c r="CH466" s="5">
        <v>11.71</v>
      </c>
      <c r="CI466" t="s">
        <v>146</v>
      </c>
      <c r="CL466" t="s">
        <v>136</v>
      </c>
      <c r="CM466" t="s">
        <v>147</v>
      </c>
      <c r="CN466" t="s">
        <v>148</v>
      </c>
      <c r="CO466" t="s">
        <v>4284</v>
      </c>
      <c r="CP466" t="s">
        <v>149</v>
      </c>
      <c r="CQ466">
        <v>3</v>
      </c>
      <c r="CR466">
        <v>0</v>
      </c>
      <c r="CS466" t="s">
        <v>136</v>
      </c>
      <c r="CT466" t="s">
        <v>136</v>
      </c>
      <c r="CU466" t="s">
        <v>136</v>
      </c>
      <c r="CV466" t="s">
        <v>134</v>
      </c>
      <c r="CW466" t="s">
        <v>134</v>
      </c>
      <c r="CX466">
        <v>50</v>
      </c>
      <c r="CY466" t="s">
        <v>134</v>
      </c>
      <c r="CZ466" t="s">
        <v>134</v>
      </c>
      <c r="DA466" t="s">
        <v>134</v>
      </c>
      <c r="DB466" t="s">
        <v>134</v>
      </c>
      <c r="DC466" t="s">
        <v>134</v>
      </c>
      <c r="DD466" t="s">
        <v>136</v>
      </c>
      <c r="DF466" t="s">
        <v>18066</v>
      </c>
      <c r="DG466" t="s">
        <v>18067</v>
      </c>
      <c r="DH466" t="s">
        <v>2613</v>
      </c>
      <c r="DI466" t="s">
        <v>960</v>
      </c>
      <c r="DJ466" s="4">
        <v>36089</v>
      </c>
      <c r="DK466" t="s">
        <v>8373</v>
      </c>
      <c r="DL466" t="s">
        <v>136</v>
      </c>
      <c r="DM466">
        <v>1</v>
      </c>
      <c r="DN466" t="s">
        <v>18068</v>
      </c>
      <c r="DO466" t="s">
        <v>2613</v>
      </c>
      <c r="DP466" t="s">
        <v>960</v>
      </c>
      <c r="DQ466" t="str">
        <f>"36089"</f>
        <v>36089</v>
      </c>
      <c r="DR466" t="s">
        <v>8373</v>
      </c>
      <c r="DS466" t="s">
        <v>952</v>
      </c>
      <c r="DT466">
        <v>1</v>
      </c>
      <c r="DU466">
        <v>5</v>
      </c>
      <c r="DV466" t="s">
        <v>136</v>
      </c>
      <c r="DW466" t="s">
        <v>136</v>
      </c>
      <c r="DX466" t="s">
        <v>134</v>
      </c>
      <c r="DY466" t="s">
        <v>134</v>
      </c>
      <c r="DZ466">
        <v>5</v>
      </c>
      <c r="EA466" t="s">
        <v>136</v>
      </c>
      <c r="EC466" s="5">
        <v>12.68</v>
      </c>
      <c r="ED466" s="5">
        <v>55</v>
      </c>
      <c r="EE466">
        <v>13348684202</v>
      </c>
      <c r="EF466" t="s">
        <v>18064</v>
      </c>
      <c r="EG466" t="s">
        <v>148</v>
      </c>
      <c r="EH466">
        <v>0</v>
      </c>
    </row>
    <row r="467" spans="1:138" ht="15" customHeight="1" x14ac:dyDescent="0.35">
      <c r="A467" t="s">
        <v>3610</v>
      </c>
      <c r="B467" t="s">
        <v>157</v>
      </c>
      <c r="C467" s="1">
        <v>44110.447541435184</v>
      </c>
      <c r="D467" s="1">
        <v>44126</v>
      </c>
      <c r="E467" t="s">
        <v>1298</v>
      </c>
      <c r="F467" t="s">
        <v>136</v>
      </c>
      <c r="G467" t="s">
        <v>135</v>
      </c>
      <c r="H467" t="s">
        <v>136</v>
      </c>
      <c r="I467" t="s">
        <v>1299</v>
      </c>
      <c r="K467" t="s">
        <v>1300</v>
      </c>
      <c r="L467" t="s">
        <v>1301</v>
      </c>
      <c r="M467" t="s">
        <v>1302</v>
      </c>
      <c r="N467" t="s">
        <v>925</v>
      </c>
      <c r="O467" s="4">
        <v>83301</v>
      </c>
      <c r="P467" t="s">
        <v>140</v>
      </c>
      <c r="R467">
        <v>12085952226</v>
      </c>
      <c r="T467">
        <v>112410</v>
      </c>
      <c r="U467" t="s">
        <v>1303</v>
      </c>
      <c r="V467" t="s">
        <v>1304</v>
      </c>
      <c r="X467" t="s">
        <v>1305</v>
      </c>
      <c r="Y467" t="s">
        <v>1300</v>
      </c>
      <c r="Z467" t="s">
        <v>1301</v>
      </c>
      <c r="AA467" t="s">
        <v>1302</v>
      </c>
      <c r="AB467" t="s">
        <v>925</v>
      </c>
      <c r="AC467" s="4">
        <v>83301</v>
      </c>
      <c r="AD467" t="s">
        <v>140</v>
      </c>
      <c r="AF467">
        <v>12085952226</v>
      </c>
      <c r="AH467" t="s">
        <v>1306</v>
      </c>
      <c r="AZ467" t="s">
        <v>334</v>
      </c>
      <c r="BA467" t="s">
        <v>335</v>
      </c>
      <c r="BB467" t="s">
        <v>136</v>
      </c>
      <c r="BC467" t="s">
        <v>136</v>
      </c>
      <c r="BD467" t="s">
        <v>148</v>
      </c>
      <c r="BE467" t="s">
        <v>136</v>
      </c>
      <c r="BF467" t="s">
        <v>136</v>
      </c>
      <c r="BG467" t="s">
        <v>134</v>
      </c>
      <c r="BH467" t="s">
        <v>136</v>
      </c>
      <c r="BN467" t="s">
        <v>3611</v>
      </c>
      <c r="BO467" t="s">
        <v>1308</v>
      </c>
      <c r="BP467">
        <v>2</v>
      </c>
      <c r="BQ467">
        <v>2</v>
      </c>
      <c r="BR467">
        <v>2</v>
      </c>
      <c r="BS467" s="1">
        <v>44166</v>
      </c>
      <c r="BT467" s="1">
        <v>44286</v>
      </c>
      <c r="BU467" s="1">
        <v>44166</v>
      </c>
      <c r="BV467" s="1">
        <v>44286</v>
      </c>
      <c r="BW467" t="s">
        <v>134</v>
      </c>
      <c r="CH467" s="5">
        <v>1682.33</v>
      </c>
      <c r="CI467" t="s">
        <v>597</v>
      </c>
      <c r="CJ467">
        <v>0</v>
      </c>
      <c r="CK467" t="s">
        <v>3249</v>
      </c>
      <c r="CL467" t="s">
        <v>136</v>
      </c>
      <c r="CM467" t="s">
        <v>354</v>
      </c>
      <c r="CN467" t="s">
        <v>1310</v>
      </c>
      <c r="CO467" t="s">
        <v>1350</v>
      </c>
      <c r="CP467" t="s">
        <v>149</v>
      </c>
      <c r="CQ467">
        <v>3</v>
      </c>
      <c r="CR467">
        <v>0</v>
      </c>
      <c r="CS467" t="s">
        <v>136</v>
      </c>
      <c r="CT467" t="s">
        <v>136</v>
      </c>
      <c r="CU467" t="s">
        <v>136</v>
      </c>
      <c r="CV467" t="s">
        <v>134</v>
      </c>
      <c r="CW467" t="s">
        <v>134</v>
      </c>
      <c r="CX467">
        <v>50</v>
      </c>
      <c r="CY467" t="s">
        <v>134</v>
      </c>
      <c r="CZ467" t="s">
        <v>136</v>
      </c>
      <c r="DA467" t="s">
        <v>136</v>
      </c>
      <c r="DB467" t="s">
        <v>136</v>
      </c>
      <c r="DC467" t="s">
        <v>136</v>
      </c>
      <c r="DD467" t="s">
        <v>136</v>
      </c>
      <c r="DF467" t="s">
        <v>180</v>
      </c>
      <c r="DG467" t="s">
        <v>3612</v>
      </c>
      <c r="DH467" t="s">
        <v>3613</v>
      </c>
      <c r="DI467" t="s">
        <v>584</v>
      </c>
      <c r="DJ467" s="4">
        <v>84662</v>
      </c>
      <c r="DK467" t="s">
        <v>3614</v>
      </c>
      <c r="DL467" t="s">
        <v>134</v>
      </c>
      <c r="DM467">
        <v>2</v>
      </c>
      <c r="DN467" t="s">
        <v>3612</v>
      </c>
      <c r="DO467" t="s">
        <v>3613</v>
      </c>
      <c r="DP467" t="s">
        <v>584</v>
      </c>
      <c r="DQ467" t="str">
        <f>"84662"</f>
        <v>84662</v>
      </c>
      <c r="DR467" t="s">
        <v>3004</v>
      </c>
      <c r="DS467" t="s">
        <v>1315</v>
      </c>
      <c r="DT467">
        <v>9</v>
      </c>
      <c r="DU467">
        <v>18</v>
      </c>
      <c r="DV467" t="s">
        <v>134</v>
      </c>
      <c r="DW467" t="s">
        <v>134</v>
      </c>
      <c r="DX467" t="s">
        <v>134</v>
      </c>
      <c r="DY467" t="s">
        <v>136</v>
      </c>
      <c r="DZ467">
        <v>1</v>
      </c>
      <c r="EA467" t="s">
        <v>136</v>
      </c>
      <c r="EC467" s="5">
        <v>12.68</v>
      </c>
      <c r="ED467" s="5">
        <v>55</v>
      </c>
      <c r="EE467">
        <v>12085952226</v>
      </c>
      <c r="EF467" t="s">
        <v>1316</v>
      </c>
      <c r="EG467" t="s">
        <v>148</v>
      </c>
      <c r="EH467">
        <v>0</v>
      </c>
    </row>
    <row r="468" spans="1:138" ht="15" customHeight="1" x14ac:dyDescent="0.35">
      <c r="A468" t="s">
        <v>26090</v>
      </c>
      <c r="B468" t="s">
        <v>157</v>
      </c>
      <c r="C468" s="1">
        <v>44113.483674305557</v>
      </c>
      <c r="D468" s="1">
        <v>44126</v>
      </c>
      <c r="E468" t="s">
        <v>133</v>
      </c>
      <c r="F468" t="s">
        <v>136</v>
      </c>
      <c r="G468" t="s">
        <v>135</v>
      </c>
      <c r="H468" t="s">
        <v>134</v>
      </c>
      <c r="I468" t="s">
        <v>26091</v>
      </c>
      <c r="K468" t="s">
        <v>26092</v>
      </c>
      <c r="M468" t="s">
        <v>26093</v>
      </c>
      <c r="N468" t="s">
        <v>374</v>
      </c>
      <c r="O468" s="4">
        <v>79072</v>
      </c>
      <c r="P468" t="s">
        <v>140</v>
      </c>
      <c r="R468">
        <v>18067741296</v>
      </c>
      <c r="T468">
        <v>111191</v>
      </c>
      <c r="U468" t="s">
        <v>26094</v>
      </c>
      <c r="V468" t="s">
        <v>3191</v>
      </c>
      <c r="X468" t="s">
        <v>164</v>
      </c>
      <c r="Y468" t="s">
        <v>26095</v>
      </c>
      <c r="AA468" t="s">
        <v>26093</v>
      </c>
      <c r="AB468" t="s">
        <v>374</v>
      </c>
      <c r="AC468" s="4">
        <v>79072</v>
      </c>
      <c r="AD468" t="s">
        <v>140</v>
      </c>
      <c r="AF468">
        <v>18067741296</v>
      </c>
      <c r="AH468" t="s">
        <v>148</v>
      </c>
      <c r="AI468" t="s">
        <v>168</v>
      </c>
      <c r="AJ468" t="s">
        <v>456</v>
      </c>
      <c r="AK468" t="s">
        <v>457</v>
      </c>
      <c r="AM468" t="s">
        <v>458</v>
      </c>
      <c r="AO468" t="s">
        <v>459</v>
      </c>
      <c r="AP468" t="s">
        <v>460</v>
      </c>
      <c r="AQ468" s="4">
        <v>73737</v>
      </c>
      <c r="AR468" t="s">
        <v>140</v>
      </c>
      <c r="AT468">
        <v>15802274747</v>
      </c>
      <c r="AV468" t="s">
        <v>461</v>
      </c>
      <c r="AW468" t="s">
        <v>462</v>
      </c>
      <c r="AZ468" t="s">
        <v>288</v>
      </c>
      <c r="BA468" t="s">
        <v>289</v>
      </c>
      <c r="BB468" t="s">
        <v>136</v>
      </c>
      <c r="BC468" t="s">
        <v>136</v>
      </c>
      <c r="BD468" t="s">
        <v>148</v>
      </c>
      <c r="BE468" t="s">
        <v>136</v>
      </c>
      <c r="BF468" t="s">
        <v>136</v>
      </c>
      <c r="BG468" t="s">
        <v>134</v>
      </c>
      <c r="BH468" t="s">
        <v>136</v>
      </c>
      <c r="BN468" t="s">
        <v>26096</v>
      </c>
      <c r="BO468" t="s">
        <v>1585</v>
      </c>
      <c r="BP468">
        <v>2</v>
      </c>
      <c r="BQ468">
        <v>2</v>
      </c>
      <c r="BR468">
        <v>2</v>
      </c>
      <c r="BS468" s="1">
        <v>44166</v>
      </c>
      <c r="BT468" s="1">
        <v>44469</v>
      </c>
      <c r="BU468" s="1">
        <v>44166</v>
      </c>
      <c r="BV468" s="1">
        <v>44469</v>
      </c>
      <c r="BW468" t="s">
        <v>136</v>
      </c>
      <c r="BX468">
        <v>48</v>
      </c>
      <c r="BY468">
        <v>0</v>
      </c>
      <c r="BZ468">
        <v>8</v>
      </c>
      <c r="CA468">
        <v>8</v>
      </c>
      <c r="CB468">
        <v>8</v>
      </c>
      <c r="CC468">
        <v>8</v>
      </c>
      <c r="CD468">
        <v>8</v>
      </c>
      <c r="CE468">
        <v>8</v>
      </c>
      <c r="CF468" t="str">
        <f>"8:00 AM"</f>
        <v>8:00 AM</v>
      </c>
      <c r="CG468" t="str">
        <f>"5:00 PM"</f>
        <v>5:00 PM</v>
      </c>
      <c r="CH468" s="5">
        <v>12.67</v>
      </c>
      <c r="CI468" t="s">
        <v>146</v>
      </c>
      <c r="CL468" t="s">
        <v>136</v>
      </c>
      <c r="CM468" t="s">
        <v>312</v>
      </c>
      <c r="CN468" t="s">
        <v>148</v>
      </c>
      <c r="CO468" t="s">
        <v>1695</v>
      </c>
      <c r="CP468" t="s">
        <v>149</v>
      </c>
      <c r="CQ468">
        <v>3</v>
      </c>
      <c r="CR468">
        <v>0</v>
      </c>
      <c r="CS468" t="s">
        <v>136</v>
      </c>
      <c r="CT468" t="s">
        <v>134</v>
      </c>
      <c r="CU468" t="s">
        <v>136</v>
      </c>
      <c r="CV468" t="s">
        <v>134</v>
      </c>
      <c r="CW468" t="s">
        <v>134</v>
      </c>
      <c r="CX468">
        <v>75</v>
      </c>
      <c r="CY468" t="s">
        <v>134</v>
      </c>
      <c r="CZ468" t="s">
        <v>134</v>
      </c>
      <c r="DA468" t="s">
        <v>134</v>
      </c>
      <c r="DB468" t="s">
        <v>136</v>
      </c>
      <c r="DC468" t="s">
        <v>134</v>
      </c>
      <c r="DD468" t="s">
        <v>136</v>
      </c>
      <c r="DF468" t="s">
        <v>6051</v>
      </c>
      <c r="DG468" t="s">
        <v>26095</v>
      </c>
      <c r="DH468" t="s">
        <v>26093</v>
      </c>
      <c r="DI468" t="s">
        <v>374</v>
      </c>
      <c r="DJ468" s="4">
        <v>79072</v>
      </c>
      <c r="DK468" t="s">
        <v>15071</v>
      </c>
      <c r="DL468" t="s">
        <v>136</v>
      </c>
      <c r="DM468">
        <v>1</v>
      </c>
      <c r="DN468" t="s">
        <v>26097</v>
      </c>
      <c r="DO468" t="s">
        <v>26093</v>
      </c>
      <c r="DP468" t="s">
        <v>374</v>
      </c>
      <c r="DQ468" t="str">
        <f>"79072"</f>
        <v>79072</v>
      </c>
      <c r="DR468" t="s">
        <v>15071</v>
      </c>
      <c r="DS468" t="s">
        <v>3080</v>
      </c>
      <c r="DT468">
        <v>1</v>
      </c>
      <c r="DU468">
        <v>2</v>
      </c>
      <c r="DV468" t="s">
        <v>134</v>
      </c>
      <c r="DW468" t="s">
        <v>134</v>
      </c>
      <c r="DX468" t="s">
        <v>134</v>
      </c>
      <c r="DY468" t="s">
        <v>136</v>
      </c>
      <c r="DZ468">
        <v>1</v>
      </c>
      <c r="EA468" t="s">
        <v>136</v>
      </c>
      <c r="EC468" s="5">
        <v>12.68</v>
      </c>
      <c r="ED468" s="5">
        <v>55</v>
      </c>
      <c r="EE468">
        <v>18067741296</v>
      </c>
      <c r="EF468" t="s">
        <v>26098</v>
      </c>
      <c r="EG468" t="s">
        <v>148</v>
      </c>
      <c r="EH468">
        <v>0</v>
      </c>
    </row>
    <row r="469" spans="1:138" ht="15" customHeight="1" x14ac:dyDescent="0.35">
      <c r="A469" t="s">
        <v>7710</v>
      </c>
      <c r="B469" t="s">
        <v>273</v>
      </c>
      <c r="C469" s="1">
        <v>44121.409829629629</v>
      </c>
      <c r="D469" s="1">
        <v>44126</v>
      </c>
      <c r="E469" t="s">
        <v>133</v>
      </c>
      <c r="F469" t="s">
        <v>136</v>
      </c>
      <c r="G469" t="s">
        <v>135</v>
      </c>
      <c r="H469" t="s">
        <v>136</v>
      </c>
      <c r="I469" t="s">
        <v>7711</v>
      </c>
      <c r="K469" t="s">
        <v>5099</v>
      </c>
      <c r="M469" t="s">
        <v>5100</v>
      </c>
      <c r="N469" t="s">
        <v>1128</v>
      </c>
      <c r="O469" s="4">
        <v>58374</v>
      </c>
      <c r="P469" t="s">
        <v>140</v>
      </c>
      <c r="R469">
        <v>17013510252</v>
      </c>
      <c r="T469">
        <v>11119</v>
      </c>
      <c r="U469" t="s">
        <v>5101</v>
      </c>
      <c r="V469" t="s">
        <v>2888</v>
      </c>
      <c r="X469" t="s">
        <v>164</v>
      </c>
      <c r="Y469" t="s">
        <v>5099</v>
      </c>
      <c r="AA469" t="s">
        <v>5100</v>
      </c>
      <c r="AB469" t="s">
        <v>1128</v>
      </c>
      <c r="AC469" s="4">
        <v>58374</v>
      </c>
      <c r="AD469" t="s">
        <v>140</v>
      </c>
      <c r="AF469">
        <v>17013510252</v>
      </c>
      <c r="AH469" t="s">
        <v>155</v>
      </c>
      <c r="AI469" t="s">
        <v>168</v>
      </c>
      <c r="AJ469" t="s">
        <v>1210</v>
      </c>
      <c r="AK469" t="s">
        <v>1211</v>
      </c>
      <c r="AM469" t="s">
        <v>1212</v>
      </c>
      <c r="AO469" t="s">
        <v>1213</v>
      </c>
      <c r="AP469" t="s">
        <v>460</v>
      </c>
      <c r="AQ469" s="4">
        <v>74132</v>
      </c>
      <c r="AR469" t="s">
        <v>140</v>
      </c>
      <c r="AS469" t="s">
        <v>1214</v>
      </c>
      <c r="AT469">
        <v>19189065212</v>
      </c>
      <c r="AV469" t="s">
        <v>1215</v>
      </c>
      <c r="AW469" t="s">
        <v>1216</v>
      </c>
      <c r="AZ469" t="s">
        <v>288</v>
      </c>
      <c r="BA469" t="s">
        <v>289</v>
      </c>
      <c r="BB469" t="s">
        <v>136</v>
      </c>
      <c r="BC469" t="s">
        <v>136</v>
      </c>
      <c r="BD469" t="s">
        <v>148</v>
      </c>
      <c r="BE469" t="s">
        <v>136</v>
      </c>
      <c r="BF469" t="s">
        <v>136</v>
      </c>
      <c r="BG469" t="s">
        <v>134</v>
      </c>
      <c r="BH469" t="s">
        <v>136</v>
      </c>
      <c r="BN469" t="s">
        <v>7712</v>
      </c>
      <c r="BO469" t="s">
        <v>289</v>
      </c>
      <c r="BP469">
        <v>2</v>
      </c>
      <c r="BQ469">
        <v>2</v>
      </c>
      <c r="BS469" s="1">
        <v>44176</v>
      </c>
      <c r="BT469" s="1">
        <v>44285</v>
      </c>
      <c r="BU469" s="1">
        <v>44176</v>
      </c>
      <c r="BV469" s="1">
        <v>44285</v>
      </c>
      <c r="BW469" t="s">
        <v>136</v>
      </c>
      <c r="BX469">
        <v>42</v>
      </c>
      <c r="BY469">
        <v>0</v>
      </c>
      <c r="BZ469">
        <v>7</v>
      </c>
      <c r="CA469">
        <v>7</v>
      </c>
      <c r="CB469">
        <v>7</v>
      </c>
      <c r="CC469">
        <v>7</v>
      </c>
      <c r="CD469">
        <v>7</v>
      </c>
      <c r="CE469">
        <v>7</v>
      </c>
      <c r="CF469" t="str">
        <f>"9:00 AM"</f>
        <v>9:00 AM</v>
      </c>
      <c r="CG469" t="str">
        <f>"5:00 PM"</f>
        <v>5:00 PM</v>
      </c>
      <c r="CH469" s="5">
        <v>14.99</v>
      </c>
      <c r="CI469" t="s">
        <v>146</v>
      </c>
      <c r="CL469" t="s">
        <v>136</v>
      </c>
      <c r="CM469" t="s">
        <v>312</v>
      </c>
      <c r="CN469" t="s">
        <v>148</v>
      </c>
      <c r="CO469" t="s">
        <v>1218</v>
      </c>
      <c r="CP469" t="s">
        <v>149</v>
      </c>
      <c r="CQ469">
        <v>0</v>
      </c>
      <c r="CR469">
        <v>0</v>
      </c>
      <c r="CS469" t="s">
        <v>136</v>
      </c>
      <c r="CT469" t="s">
        <v>134</v>
      </c>
      <c r="CU469" t="s">
        <v>136</v>
      </c>
      <c r="CV469" t="s">
        <v>136</v>
      </c>
      <c r="CW469" t="s">
        <v>134</v>
      </c>
      <c r="CX469">
        <v>50</v>
      </c>
      <c r="CY469" t="s">
        <v>136</v>
      </c>
      <c r="CZ469" t="s">
        <v>136</v>
      </c>
      <c r="DA469" t="s">
        <v>136</v>
      </c>
      <c r="DB469" t="s">
        <v>136</v>
      </c>
      <c r="DC469" t="s">
        <v>136</v>
      </c>
      <c r="DD469" t="s">
        <v>136</v>
      </c>
      <c r="DF469" t="s">
        <v>5103</v>
      </c>
      <c r="DG469" t="s">
        <v>5099</v>
      </c>
      <c r="DH469" t="s">
        <v>5100</v>
      </c>
      <c r="DI469" t="s">
        <v>1128</v>
      </c>
      <c r="DJ469" s="4">
        <v>58374</v>
      </c>
      <c r="DK469" t="s">
        <v>2050</v>
      </c>
      <c r="DL469" t="s">
        <v>136</v>
      </c>
      <c r="DM469">
        <v>1</v>
      </c>
      <c r="DN469" t="s">
        <v>5104</v>
      </c>
      <c r="DO469" t="s">
        <v>5100</v>
      </c>
      <c r="DP469" t="s">
        <v>1128</v>
      </c>
      <c r="DQ469" t="str">
        <f>"58374"</f>
        <v>58374</v>
      </c>
      <c r="DR469" t="s">
        <v>2050</v>
      </c>
      <c r="DS469" t="s">
        <v>2696</v>
      </c>
      <c r="DT469">
        <v>1</v>
      </c>
      <c r="DU469">
        <v>2</v>
      </c>
      <c r="DV469" t="s">
        <v>134</v>
      </c>
      <c r="DW469" t="s">
        <v>134</v>
      </c>
      <c r="DX469" t="s">
        <v>134</v>
      </c>
      <c r="DY469" t="s">
        <v>136</v>
      </c>
      <c r="DZ469">
        <v>1</v>
      </c>
      <c r="EA469" t="s">
        <v>136</v>
      </c>
      <c r="EC469" s="5">
        <v>12.68</v>
      </c>
      <c r="ED469" s="5">
        <v>55</v>
      </c>
      <c r="EE469">
        <v>17013510252</v>
      </c>
      <c r="EF469" t="s">
        <v>148</v>
      </c>
      <c r="EG469" t="s">
        <v>1221</v>
      </c>
      <c r="EH469">
        <v>0</v>
      </c>
    </row>
    <row r="470" spans="1:138" ht="15" customHeight="1" x14ac:dyDescent="0.35">
      <c r="A470" t="s">
        <v>8702</v>
      </c>
      <c r="B470" t="s">
        <v>833</v>
      </c>
      <c r="C470" s="1">
        <v>44096.565659143518</v>
      </c>
      <c r="D470" s="1">
        <v>44127</v>
      </c>
      <c r="E470" t="s">
        <v>133</v>
      </c>
      <c r="F470" t="s">
        <v>134</v>
      </c>
      <c r="G470" t="s">
        <v>135</v>
      </c>
      <c r="H470" t="s">
        <v>136</v>
      </c>
      <c r="I470" t="s">
        <v>8703</v>
      </c>
      <c r="K470" t="s">
        <v>8704</v>
      </c>
      <c r="M470" t="s">
        <v>8705</v>
      </c>
      <c r="N470" t="s">
        <v>161</v>
      </c>
      <c r="O470" s="4">
        <v>31722</v>
      </c>
      <c r="P470" t="s">
        <v>140</v>
      </c>
      <c r="R470">
        <v>12299210150</v>
      </c>
      <c r="T470">
        <v>1151</v>
      </c>
      <c r="U470" t="s">
        <v>8706</v>
      </c>
      <c r="V470" t="s">
        <v>8707</v>
      </c>
      <c r="W470" t="s">
        <v>8708</v>
      </c>
      <c r="X470" t="s">
        <v>224</v>
      </c>
      <c r="Y470" t="s">
        <v>8709</v>
      </c>
      <c r="AA470" t="s">
        <v>8710</v>
      </c>
      <c r="AB470" t="s">
        <v>161</v>
      </c>
      <c r="AC470" s="4">
        <v>31722</v>
      </c>
      <c r="AD470" t="s">
        <v>140</v>
      </c>
      <c r="AF470">
        <v>12299210150</v>
      </c>
      <c r="AH470" t="s">
        <v>8711</v>
      </c>
      <c r="AZ470" t="s">
        <v>175</v>
      </c>
      <c r="BA470" t="s">
        <v>176</v>
      </c>
      <c r="BB470" t="s">
        <v>134</v>
      </c>
      <c r="BC470" t="s">
        <v>134</v>
      </c>
      <c r="BD470" t="s">
        <v>134</v>
      </c>
      <c r="BE470" t="s">
        <v>134</v>
      </c>
      <c r="BF470" t="s">
        <v>134</v>
      </c>
      <c r="BG470" t="s">
        <v>134</v>
      </c>
      <c r="BH470" t="s">
        <v>136</v>
      </c>
      <c r="BN470" t="s">
        <v>8712</v>
      </c>
      <c r="BO470" t="s">
        <v>8713</v>
      </c>
      <c r="BP470">
        <v>104</v>
      </c>
      <c r="BQ470">
        <v>104</v>
      </c>
      <c r="BR470">
        <v>101</v>
      </c>
      <c r="BS470" s="1">
        <v>44158</v>
      </c>
      <c r="BT470" s="1">
        <v>44457</v>
      </c>
      <c r="BU470" s="1">
        <v>44158</v>
      </c>
      <c r="BV470" s="1">
        <v>44457</v>
      </c>
      <c r="BW470" t="s">
        <v>136</v>
      </c>
      <c r="BX470">
        <v>36</v>
      </c>
      <c r="BY470">
        <v>0</v>
      </c>
      <c r="BZ470">
        <v>6</v>
      </c>
      <c r="CA470">
        <v>6</v>
      </c>
      <c r="CB470">
        <v>6</v>
      </c>
      <c r="CC470">
        <v>6</v>
      </c>
      <c r="CD470">
        <v>6</v>
      </c>
      <c r="CE470">
        <v>6</v>
      </c>
      <c r="CF470" t="str">
        <f>"7:00 AM"</f>
        <v>7:00 AM</v>
      </c>
      <c r="CG470" t="str">
        <f>"1:00 PM"</f>
        <v>1:00 PM</v>
      </c>
      <c r="CH470" s="5">
        <v>14.4</v>
      </c>
      <c r="CI470" t="s">
        <v>146</v>
      </c>
      <c r="CL470" t="s">
        <v>136</v>
      </c>
      <c r="CM470" t="s">
        <v>147</v>
      </c>
      <c r="CN470" t="s">
        <v>148</v>
      </c>
      <c r="CO470" t="s">
        <v>8714</v>
      </c>
      <c r="CP470" t="s">
        <v>149</v>
      </c>
      <c r="CQ470">
        <v>2</v>
      </c>
      <c r="CR470">
        <v>2</v>
      </c>
      <c r="CS470" t="s">
        <v>136</v>
      </c>
      <c r="CT470" t="s">
        <v>136</v>
      </c>
      <c r="CU470" t="s">
        <v>136</v>
      </c>
      <c r="CV470" t="s">
        <v>136</v>
      </c>
      <c r="CW470" t="s">
        <v>134</v>
      </c>
      <c r="CX470">
        <v>52</v>
      </c>
      <c r="CY470" t="s">
        <v>134</v>
      </c>
      <c r="CZ470" t="s">
        <v>134</v>
      </c>
      <c r="DA470" t="s">
        <v>134</v>
      </c>
      <c r="DB470" t="s">
        <v>134</v>
      </c>
      <c r="DC470" t="s">
        <v>134</v>
      </c>
      <c r="DD470" t="s">
        <v>136</v>
      </c>
      <c r="DF470" s="2" t="s">
        <v>8715</v>
      </c>
      <c r="DG470" s="2" t="s">
        <v>8716</v>
      </c>
      <c r="DH470" t="s">
        <v>8717</v>
      </c>
      <c r="DI470" t="s">
        <v>2120</v>
      </c>
      <c r="DJ470" s="4">
        <v>48117</v>
      </c>
      <c r="DK470" t="s">
        <v>997</v>
      </c>
      <c r="DL470" t="s">
        <v>136</v>
      </c>
      <c r="DM470">
        <v>2</v>
      </c>
      <c r="DN470" t="s">
        <v>8718</v>
      </c>
      <c r="DO470" t="s">
        <v>997</v>
      </c>
      <c r="DP470" t="s">
        <v>2120</v>
      </c>
      <c r="DQ470" t="str">
        <f>"48162"</f>
        <v>48162</v>
      </c>
      <c r="DR470" t="s">
        <v>997</v>
      </c>
      <c r="DS470" t="s">
        <v>8719</v>
      </c>
      <c r="DT470">
        <v>26</v>
      </c>
      <c r="DU470">
        <v>200</v>
      </c>
      <c r="DV470" t="s">
        <v>134</v>
      </c>
      <c r="DW470" t="s">
        <v>134</v>
      </c>
      <c r="DX470" t="s">
        <v>134</v>
      </c>
      <c r="DY470" t="s">
        <v>136</v>
      </c>
      <c r="DZ470">
        <v>1</v>
      </c>
      <c r="EA470" t="s">
        <v>136</v>
      </c>
      <c r="EC470" s="5">
        <v>12.68</v>
      </c>
      <c r="ED470" s="5">
        <v>55</v>
      </c>
      <c r="EE470">
        <v>12299210150</v>
      </c>
      <c r="EF470" t="s">
        <v>8720</v>
      </c>
      <c r="EG470" t="s">
        <v>148</v>
      </c>
      <c r="EH470">
        <v>0</v>
      </c>
    </row>
    <row r="471" spans="1:138" ht="15" customHeight="1" x14ac:dyDescent="0.35">
      <c r="A471" t="s">
        <v>9229</v>
      </c>
      <c r="B471" t="s">
        <v>157</v>
      </c>
      <c r="C471" s="1">
        <v>44091.452000810183</v>
      </c>
      <c r="D471" s="1">
        <v>44127</v>
      </c>
      <c r="E471" t="s">
        <v>579</v>
      </c>
      <c r="F471" t="s">
        <v>136</v>
      </c>
      <c r="G471" t="s">
        <v>135</v>
      </c>
      <c r="H471" t="s">
        <v>136</v>
      </c>
      <c r="I471" t="s">
        <v>5473</v>
      </c>
      <c r="K471" t="s">
        <v>5474</v>
      </c>
      <c r="L471" t="s">
        <v>9230</v>
      </c>
      <c r="M471" t="s">
        <v>2996</v>
      </c>
      <c r="N471" t="s">
        <v>584</v>
      </c>
      <c r="O471" s="4">
        <v>84632</v>
      </c>
      <c r="P471" t="s">
        <v>140</v>
      </c>
      <c r="R471">
        <v>14358511312</v>
      </c>
      <c r="T471">
        <v>112410</v>
      </c>
      <c r="U471" t="s">
        <v>1163</v>
      </c>
      <c r="V471" t="s">
        <v>5475</v>
      </c>
      <c r="X471" t="s">
        <v>164</v>
      </c>
      <c r="Y471" t="s">
        <v>5474</v>
      </c>
      <c r="Z471" t="s">
        <v>148</v>
      </c>
      <c r="AA471" t="s">
        <v>2996</v>
      </c>
      <c r="AB471" t="s">
        <v>584</v>
      </c>
      <c r="AC471" s="4">
        <v>84632</v>
      </c>
      <c r="AD471" t="s">
        <v>140</v>
      </c>
      <c r="AF471">
        <v>14358511312</v>
      </c>
      <c r="AH471" t="s">
        <v>5476</v>
      </c>
      <c r="AI471" t="s">
        <v>168</v>
      </c>
      <c r="AJ471" t="s">
        <v>588</v>
      </c>
      <c r="AK471" t="s">
        <v>589</v>
      </c>
      <c r="AM471" t="s">
        <v>2949</v>
      </c>
      <c r="AO471" t="s">
        <v>591</v>
      </c>
      <c r="AP471" t="s">
        <v>592</v>
      </c>
      <c r="AQ471" s="4">
        <v>82601</v>
      </c>
      <c r="AR471" t="s">
        <v>140</v>
      </c>
      <c r="AS471" t="s">
        <v>2950</v>
      </c>
      <c r="AT471">
        <v>13074722105</v>
      </c>
      <c r="AV471" t="s">
        <v>593</v>
      </c>
      <c r="AW471" t="s">
        <v>594</v>
      </c>
      <c r="AZ471" t="s">
        <v>334</v>
      </c>
      <c r="BA471" t="s">
        <v>335</v>
      </c>
      <c r="BB471" t="s">
        <v>136</v>
      </c>
      <c r="BC471" t="s">
        <v>136</v>
      </c>
      <c r="BD471" t="s">
        <v>148</v>
      </c>
      <c r="BE471" t="s">
        <v>136</v>
      </c>
      <c r="BF471" t="s">
        <v>136</v>
      </c>
      <c r="BG471" t="s">
        <v>134</v>
      </c>
      <c r="BH471" t="s">
        <v>136</v>
      </c>
      <c r="BN471" t="s">
        <v>9231</v>
      </c>
      <c r="BO471" t="s">
        <v>596</v>
      </c>
      <c r="BP471">
        <v>2</v>
      </c>
      <c r="BQ471">
        <v>2</v>
      </c>
      <c r="BR471">
        <v>2</v>
      </c>
      <c r="BS471" s="1">
        <v>44161</v>
      </c>
      <c r="BT471" s="1">
        <v>44255</v>
      </c>
      <c r="BU471" s="1">
        <v>44161</v>
      </c>
      <c r="BV471" s="1">
        <v>44255</v>
      </c>
      <c r="BW471" t="s">
        <v>134</v>
      </c>
      <c r="CH471" s="5">
        <v>1682.33</v>
      </c>
      <c r="CI471" t="s">
        <v>597</v>
      </c>
      <c r="CJ471">
        <v>0</v>
      </c>
      <c r="CK471" t="s">
        <v>1362</v>
      </c>
      <c r="CL471" t="s">
        <v>136</v>
      </c>
      <c r="CM471" t="s">
        <v>354</v>
      </c>
      <c r="CN471" t="s">
        <v>945</v>
      </c>
      <c r="CO471" t="s">
        <v>2225</v>
      </c>
      <c r="CP471" t="s">
        <v>149</v>
      </c>
      <c r="CQ471">
        <v>6</v>
      </c>
      <c r="CR471">
        <v>0</v>
      </c>
      <c r="CS471" t="s">
        <v>136</v>
      </c>
      <c r="CT471" t="s">
        <v>134</v>
      </c>
      <c r="CU471" t="s">
        <v>136</v>
      </c>
      <c r="CV471" t="s">
        <v>136</v>
      </c>
      <c r="CW471" t="s">
        <v>134</v>
      </c>
      <c r="CX471">
        <v>50</v>
      </c>
      <c r="CY471" t="s">
        <v>134</v>
      </c>
      <c r="CZ471" t="s">
        <v>136</v>
      </c>
      <c r="DA471" t="s">
        <v>134</v>
      </c>
      <c r="DB471" t="s">
        <v>136</v>
      </c>
      <c r="DC471" t="s">
        <v>136</v>
      </c>
      <c r="DD471" t="s">
        <v>136</v>
      </c>
      <c r="DF471" t="s">
        <v>2226</v>
      </c>
      <c r="DG471" t="s">
        <v>5477</v>
      </c>
      <c r="DH471" t="s">
        <v>2996</v>
      </c>
      <c r="DI471" t="s">
        <v>584</v>
      </c>
      <c r="DJ471" s="4">
        <v>84632</v>
      </c>
      <c r="DK471" t="s">
        <v>3004</v>
      </c>
      <c r="DL471" t="s">
        <v>136</v>
      </c>
      <c r="DM471">
        <v>1</v>
      </c>
      <c r="DN471" t="s">
        <v>5474</v>
      </c>
      <c r="DO471" t="s">
        <v>2996</v>
      </c>
      <c r="DP471" t="s">
        <v>584</v>
      </c>
      <c r="DQ471" t="str">
        <f>"84632"</f>
        <v>84632</v>
      </c>
      <c r="DR471" t="s">
        <v>3004</v>
      </c>
      <c r="DS471" t="s">
        <v>605</v>
      </c>
      <c r="DT471">
        <v>3</v>
      </c>
      <c r="DU471">
        <v>3</v>
      </c>
      <c r="DV471" t="s">
        <v>136</v>
      </c>
      <c r="DW471" t="s">
        <v>136</v>
      </c>
      <c r="DX471" t="s">
        <v>134</v>
      </c>
      <c r="DY471" t="s">
        <v>136</v>
      </c>
      <c r="DZ471">
        <v>1</v>
      </c>
      <c r="EA471" t="s">
        <v>136</v>
      </c>
      <c r="EC471" s="5">
        <v>12.68</v>
      </c>
      <c r="ED471" s="5">
        <v>55</v>
      </c>
      <c r="EE471">
        <v>13074722105</v>
      </c>
      <c r="EF471" t="s">
        <v>593</v>
      </c>
      <c r="EG471" t="s">
        <v>148</v>
      </c>
      <c r="EH471">
        <v>0</v>
      </c>
    </row>
    <row r="472" spans="1:138" ht="15" customHeight="1" x14ac:dyDescent="0.35">
      <c r="A472" t="s">
        <v>18069</v>
      </c>
      <c r="B472" t="s">
        <v>157</v>
      </c>
      <c r="C472" s="1">
        <v>44096.464798263885</v>
      </c>
      <c r="D472" s="1">
        <v>44127</v>
      </c>
      <c r="E472" t="s">
        <v>133</v>
      </c>
      <c r="F472" t="s">
        <v>136</v>
      </c>
      <c r="G472" t="s">
        <v>135</v>
      </c>
      <c r="H472" t="s">
        <v>136</v>
      </c>
      <c r="I472" t="s">
        <v>18070</v>
      </c>
      <c r="K472" t="s">
        <v>18071</v>
      </c>
      <c r="M472" t="s">
        <v>1222</v>
      </c>
      <c r="N472" t="s">
        <v>1187</v>
      </c>
      <c r="O472" s="4">
        <v>67846</v>
      </c>
      <c r="P472" t="s">
        <v>140</v>
      </c>
      <c r="R472">
        <v>16202764004</v>
      </c>
      <c r="T472">
        <v>112111</v>
      </c>
      <c r="U472" t="s">
        <v>4067</v>
      </c>
      <c r="V472" t="s">
        <v>1583</v>
      </c>
      <c r="X472" t="s">
        <v>990</v>
      </c>
      <c r="Y472" t="s">
        <v>18071</v>
      </c>
      <c r="AA472" t="s">
        <v>8661</v>
      </c>
      <c r="AB472" t="s">
        <v>1187</v>
      </c>
      <c r="AC472" s="4">
        <v>67846</v>
      </c>
      <c r="AD472" t="s">
        <v>140</v>
      </c>
      <c r="AF472">
        <v>16202764004</v>
      </c>
      <c r="AH472" t="s">
        <v>155</v>
      </c>
      <c r="AI472" t="s">
        <v>168</v>
      </c>
      <c r="AJ472" t="s">
        <v>1210</v>
      </c>
      <c r="AK472" t="s">
        <v>1211</v>
      </c>
      <c r="AM472" t="s">
        <v>1212</v>
      </c>
      <c r="AO472" t="s">
        <v>1213</v>
      </c>
      <c r="AP472" t="s">
        <v>460</v>
      </c>
      <c r="AQ472" s="4">
        <v>74132</v>
      </c>
      <c r="AR472" t="s">
        <v>140</v>
      </c>
      <c r="AS472" t="s">
        <v>1214</v>
      </c>
      <c r="AT472">
        <v>19189065212</v>
      </c>
      <c r="AV472" t="s">
        <v>1215</v>
      </c>
      <c r="AW472" t="s">
        <v>1216</v>
      </c>
      <c r="AZ472" t="s">
        <v>334</v>
      </c>
      <c r="BA472" t="s">
        <v>335</v>
      </c>
      <c r="BB472" t="s">
        <v>136</v>
      </c>
      <c r="BC472" t="s">
        <v>136</v>
      </c>
      <c r="BD472" t="s">
        <v>148</v>
      </c>
      <c r="BE472" t="s">
        <v>136</v>
      </c>
      <c r="BF472" t="s">
        <v>136</v>
      </c>
      <c r="BG472" t="s">
        <v>134</v>
      </c>
      <c r="BH472" t="s">
        <v>136</v>
      </c>
      <c r="BN472" t="s">
        <v>18072</v>
      </c>
      <c r="BO472" t="s">
        <v>1501</v>
      </c>
      <c r="BP472">
        <v>4</v>
      </c>
      <c r="BQ472">
        <v>4</v>
      </c>
      <c r="BR472">
        <v>4</v>
      </c>
      <c r="BS472" s="1">
        <v>44166</v>
      </c>
      <c r="BT472" s="1">
        <v>44270</v>
      </c>
      <c r="BU472" s="1">
        <v>44166</v>
      </c>
      <c r="BV472" s="1">
        <v>44270</v>
      </c>
      <c r="BW472" t="s">
        <v>136</v>
      </c>
      <c r="BX472">
        <v>63</v>
      </c>
      <c r="BY472">
        <v>3</v>
      </c>
      <c r="BZ472">
        <v>10</v>
      </c>
      <c r="CA472">
        <v>10</v>
      </c>
      <c r="CB472">
        <v>10</v>
      </c>
      <c r="CC472">
        <v>10</v>
      </c>
      <c r="CD472">
        <v>10</v>
      </c>
      <c r="CE472">
        <v>10</v>
      </c>
      <c r="CF472" t="str">
        <f>"7:30 AM"</f>
        <v>7:30 AM</v>
      </c>
      <c r="CG472" t="str">
        <f>"6:00 PM"</f>
        <v>6:00 PM</v>
      </c>
      <c r="CH472" s="5">
        <v>15.5</v>
      </c>
      <c r="CI472" t="s">
        <v>146</v>
      </c>
      <c r="CL472" t="s">
        <v>136</v>
      </c>
      <c r="CM472" t="s">
        <v>354</v>
      </c>
      <c r="CN472" t="s">
        <v>5960</v>
      </c>
      <c r="CO472" t="s">
        <v>5961</v>
      </c>
      <c r="CP472" t="s">
        <v>545</v>
      </c>
      <c r="CQ472">
        <v>3</v>
      </c>
      <c r="CR472">
        <v>0</v>
      </c>
      <c r="CS472" t="s">
        <v>136</v>
      </c>
      <c r="CT472" t="s">
        <v>134</v>
      </c>
      <c r="CU472" t="s">
        <v>136</v>
      </c>
      <c r="CV472" t="s">
        <v>136</v>
      </c>
      <c r="CW472" t="s">
        <v>136</v>
      </c>
      <c r="CY472" t="s">
        <v>136</v>
      </c>
      <c r="CZ472" t="s">
        <v>136</v>
      </c>
      <c r="DA472" t="s">
        <v>136</v>
      </c>
      <c r="DB472" t="s">
        <v>136</v>
      </c>
      <c r="DC472" t="s">
        <v>136</v>
      </c>
      <c r="DD472" t="s">
        <v>136</v>
      </c>
      <c r="DF472" t="s">
        <v>18073</v>
      </c>
      <c r="DG472" t="s">
        <v>18074</v>
      </c>
      <c r="DH472" t="s">
        <v>1222</v>
      </c>
      <c r="DI472" t="s">
        <v>1187</v>
      </c>
      <c r="DJ472" s="4">
        <v>67846</v>
      </c>
      <c r="DK472" t="s">
        <v>8660</v>
      </c>
      <c r="DL472" t="s">
        <v>134</v>
      </c>
      <c r="DM472">
        <v>2</v>
      </c>
      <c r="DN472" t="s">
        <v>18075</v>
      </c>
      <c r="DO472" t="s">
        <v>18076</v>
      </c>
      <c r="DP472" t="s">
        <v>1187</v>
      </c>
      <c r="DQ472" t="str">
        <f>"67851"</f>
        <v>67851</v>
      </c>
      <c r="DR472" t="s">
        <v>8660</v>
      </c>
      <c r="DS472" t="s">
        <v>11658</v>
      </c>
      <c r="DT472">
        <v>1</v>
      </c>
      <c r="DU472">
        <v>1</v>
      </c>
      <c r="DV472" t="s">
        <v>134</v>
      </c>
      <c r="DW472" t="s">
        <v>134</v>
      </c>
      <c r="DX472" t="s">
        <v>134</v>
      </c>
      <c r="DY472" t="s">
        <v>134</v>
      </c>
      <c r="DZ472">
        <v>2</v>
      </c>
      <c r="EA472" t="s">
        <v>136</v>
      </c>
      <c r="EC472" s="5">
        <v>12.68</v>
      </c>
      <c r="ED472" s="5">
        <v>55</v>
      </c>
      <c r="EE472">
        <v>16202764004</v>
      </c>
      <c r="EF472" t="s">
        <v>148</v>
      </c>
      <c r="EG472" t="s">
        <v>1221</v>
      </c>
      <c r="EH472">
        <v>0</v>
      </c>
    </row>
    <row r="473" spans="1:138" ht="15" customHeight="1" x14ac:dyDescent="0.35">
      <c r="A473" t="s">
        <v>21434</v>
      </c>
      <c r="B473" t="s">
        <v>132</v>
      </c>
      <c r="C473" s="1">
        <v>44095.618634722225</v>
      </c>
      <c r="D473" s="1">
        <v>44127</v>
      </c>
      <c r="E473" t="s">
        <v>133</v>
      </c>
      <c r="F473" t="s">
        <v>136</v>
      </c>
      <c r="G473" t="s">
        <v>607</v>
      </c>
      <c r="H473" t="s">
        <v>134</v>
      </c>
      <c r="I473" t="s">
        <v>16290</v>
      </c>
      <c r="K473" t="s">
        <v>21435</v>
      </c>
      <c r="M473" t="s">
        <v>21436</v>
      </c>
      <c r="N473" t="s">
        <v>374</v>
      </c>
      <c r="O473" s="4">
        <v>78669</v>
      </c>
      <c r="P473" t="s">
        <v>140</v>
      </c>
      <c r="R473">
        <v>15129378918</v>
      </c>
      <c r="T473">
        <v>111219</v>
      </c>
      <c r="U473" t="s">
        <v>16293</v>
      </c>
      <c r="V473" t="s">
        <v>2801</v>
      </c>
      <c r="X473" t="s">
        <v>16294</v>
      </c>
      <c r="Y473" t="s">
        <v>21437</v>
      </c>
      <c r="AA473" t="s">
        <v>21438</v>
      </c>
      <c r="AB473" t="s">
        <v>374</v>
      </c>
      <c r="AC473" s="4">
        <v>78734</v>
      </c>
      <c r="AD473" t="s">
        <v>140</v>
      </c>
      <c r="AF473">
        <v>15129378918</v>
      </c>
      <c r="AH473" t="s">
        <v>16295</v>
      </c>
      <c r="AZ473" t="s">
        <v>821</v>
      </c>
      <c r="BA473" t="s">
        <v>822</v>
      </c>
      <c r="BB473" t="s">
        <v>136</v>
      </c>
      <c r="BC473" t="s">
        <v>136</v>
      </c>
      <c r="BD473" t="s">
        <v>148</v>
      </c>
      <c r="BE473" t="s">
        <v>136</v>
      </c>
      <c r="BF473" t="s">
        <v>136</v>
      </c>
      <c r="BG473" t="s">
        <v>134</v>
      </c>
      <c r="BH473" t="s">
        <v>136</v>
      </c>
      <c r="BI473" t="s">
        <v>16293</v>
      </c>
      <c r="BJ473" t="s">
        <v>2801</v>
      </c>
      <c r="BK473" t="s">
        <v>229</v>
      </c>
      <c r="BM473" t="s">
        <v>16295</v>
      </c>
      <c r="BN473" t="s">
        <v>21439</v>
      </c>
      <c r="BO473" t="s">
        <v>16296</v>
      </c>
      <c r="BP473">
        <v>18</v>
      </c>
      <c r="BQ473">
        <v>18</v>
      </c>
      <c r="BS473" s="1">
        <v>44136</v>
      </c>
      <c r="BT473" s="1">
        <v>44469</v>
      </c>
      <c r="BU473" s="1">
        <v>44136</v>
      </c>
      <c r="BV473" s="1">
        <v>44469</v>
      </c>
      <c r="BW473" t="s">
        <v>136</v>
      </c>
      <c r="BX473">
        <v>63</v>
      </c>
      <c r="BY473">
        <v>5</v>
      </c>
      <c r="BZ473">
        <v>10</v>
      </c>
      <c r="CA473">
        <v>10</v>
      </c>
      <c r="CB473">
        <v>10</v>
      </c>
      <c r="CC473">
        <v>10</v>
      </c>
      <c r="CD473">
        <v>10</v>
      </c>
      <c r="CE473">
        <v>8</v>
      </c>
      <c r="CF473" t="str">
        <f>"7:00 AM"</f>
        <v>7:00 AM</v>
      </c>
      <c r="CG473" t="str">
        <f>"6:00 PM"</f>
        <v>6:00 PM</v>
      </c>
      <c r="CH473" s="5">
        <v>11</v>
      </c>
      <c r="CI473" t="s">
        <v>146</v>
      </c>
      <c r="CL473" t="s">
        <v>136</v>
      </c>
      <c r="CM473" t="s">
        <v>147</v>
      </c>
      <c r="CN473" t="s">
        <v>148</v>
      </c>
      <c r="CO473" t="s">
        <v>21440</v>
      </c>
      <c r="CP473" t="s">
        <v>149</v>
      </c>
      <c r="CQ473">
        <v>8</v>
      </c>
      <c r="CR473">
        <v>8</v>
      </c>
      <c r="CS473" t="s">
        <v>136</v>
      </c>
      <c r="CT473" t="s">
        <v>136</v>
      </c>
      <c r="CU473" t="s">
        <v>134</v>
      </c>
      <c r="CV473" t="s">
        <v>136</v>
      </c>
      <c r="CW473" t="s">
        <v>134</v>
      </c>
      <c r="CX473">
        <v>50</v>
      </c>
      <c r="CY473" t="s">
        <v>134</v>
      </c>
      <c r="CZ473" t="s">
        <v>136</v>
      </c>
      <c r="DA473" t="s">
        <v>134</v>
      </c>
      <c r="DB473" t="s">
        <v>134</v>
      </c>
      <c r="DC473" t="s">
        <v>134</v>
      </c>
      <c r="DD473" t="s">
        <v>136</v>
      </c>
      <c r="DF473" t="s">
        <v>21441</v>
      </c>
      <c r="DG473" t="s">
        <v>16291</v>
      </c>
      <c r="DH473" t="s">
        <v>16292</v>
      </c>
      <c r="DI473" t="s">
        <v>374</v>
      </c>
      <c r="DJ473" s="4">
        <v>78064</v>
      </c>
      <c r="DK473" t="s">
        <v>5773</v>
      </c>
      <c r="DL473" t="s">
        <v>136</v>
      </c>
      <c r="DM473">
        <v>1</v>
      </c>
      <c r="DN473" t="s">
        <v>16291</v>
      </c>
      <c r="DO473" t="s">
        <v>16292</v>
      </c>
      <c r="DP473" t="s">
        <v>374</v>
      </c>
      <c r="DQ473" t="str">
        <f>"78064"</f>
        <v>78064</v>
      </c>
      <c r="DR473" t="s">
        <v>5773</v>
      </c>
      <c r="DS473" t="s">
        <v>21442</v>
      </c>
      <c r="DT473">
        <v>2</v>
      </c>
      <c r="DU473">
        <v>24</v>
      </c>
      <c r="DV473" t="s">
        <v>134</v>
      </c>
      <c r="DW473" t="s">
        <v>134</v>
      </c>
      <c r="DX473" t="s">
        <v>134</v>
      </c>
      <c r="DY473" t="s">
        <v>136</v>
      </c>
      <c r="DZ473">
        <v>1</v>
      </c>
      <c r="EA473" t="s">
        <v>136</v>
      </c>
      <c r="EC473" s="5">
        <v>13</v>
      </c>
      <c r="ED473" s="5">
        <v>30</v>
      </c>
      <c r="EE473">
        <v>15129378918</v>
      </c>
      <c r="EF473" t="s">
        <v>16295</v>
      </c>
      <c r="EG473" t="s">
        <v>148</v>
      </c>
      <c r="EH473">
        <v>0</v>
      </c>
    </row>
    <row r="474" spans="1:138" ht="15" customHeight="1" x14ac:dyDescent="0.35">
      <c r="A474" t="s">
        <v>23402</v>
      </c>
      <c r="B474" t="s">
        <v>157</v>
      </c>
      <c r="C474" s="1">
        <v>44098.391424652778</v>
      </c>
      <c r="D474" s="1">
        <v>44127</v>
      </c>
      <c r="E474" t="s">
        <v>579</v>
      </c>
      <c r="F474" t="s">
        <v>136</v>
      </c>
      <c r="G474" t="s">
        <v>135</v>
      </c>
      <c r="H474" t="s">
        <v>136</v>
      </c>
      <c r="I474" t="s">
        <v>23403</v>
      </c>
      <c r="K474" t="s">
        <v>23404</v>
      </c>
      <c r="L474" t="s">
        <v>23405</v>
      </c>
      <c r="M474" t="s">
        <v>23406</v>
      </c>
      <c r="N474" t="s">
        <v>584</v>
      </c>
      <c r="O474" s="4">
        <v>84773</v>
      </c>
      <c r="P474" t="s">
        <v>140</v>
      </c>
      <c r="R474">
        <v>14354253805</v>
      </c>
      <c r="T474">
        <v>112111</v>
      </c>
      <c r="U474" t="s">
        <v>17532</v>
      </c>
      <c r="V474" t="s">
        <v>23407</v>
      </c>
      <c r="X474" t="s">
        <v>1091</v>
      </c>
      <c r="Y474" t="s">
        <v>23404</v>
      </c>
      <c r="Z474" t="s">
        <v>148</v>
      </c>
      <c r="AA474" t="s">
        <v>23406</v>
      </c>
      <c r="AB474" t="s">
        <v>584</v>
      </c>
      <c r="AC474" s="4">
        <v>84773</v>
      </c>
      <c r="AD474" t="s">
        <v>140</v>
      </c>
      <c r="AF474">
        <v>14354253805</v>
      </c>
      <c r="AH474" t="s">
        <v>23408</v>
      </c>
      <c r="AI474" t="s">
        <v>168</v>
      </c>
      <c r="AJ474" t="s">
        <v>588</v>
      </c>
      <c r="AK474" t="s">
        <v>589</v>
      </c>
      <c r="AM474" t="s">
        <v>590</v>
      </c>
      <c r="AO474" t="s">
        <v>591</v>
      </c>
      <c r="AP474" t="s">
        <v>592</v>
      </c>
      <c r="AQ474" s="4">
        <v>82601</v>
      </c>
      <c r="AR474" t="s">
        <v>140</v>
      </c>
      <c r="AT474">
        <v>13074722105</v>
      </c>
      <c r="AV474" t="s">
        <v>593</v>
      </c>
      <c r="AW474" t="s">
        <v>594</v>
      </c>
      <c r="AZ474" t="s">
        <v>334</v>
      </c>
      <c r="BA474" t="s">
        <v>335</v>
      </c>
      <c r="BB474" t="s">
        <v>136</v>
      </c>
      <c r="BC474" t="s">
        <v>136</v>
      </c>
      <c r="BD474" t="s">
        <v>148</v>
      </c>
      <c r="BE474" t="s">
        <v>136</v>
      </c>
      <c r="BF474" t="s">
        <v>136</v>
      </c>
      <c r="BG474" t="s">
        <v>134</v>
      </c>
      <c r="BH474" t="s">
        <v>136</v>
      </c>
      <c r="BN474" t="s">
        <v>23409</v>
      </c>
      <c r="BO474" t="s">
        <v>23410</v>
      </c>
      <c r="BP474">
        <v>2</v>
      </c>
      <c r="BQ474">
        <v>2</v>
      </c>
      <c r="BR474">
        <v>2</v>
      </c>
      <c r="BS474" s="1">
        <v>44166</v>
      </c>
      <c r="BT474" s="1">
        <v>44255</v>
      </c>
      <c r="BU474" s="1">
        <v>44166</v>
      </c>
      <c r="BV474" s="1">
        <v>44255</v>
      </c>
      <c r="BW474" t="s">
        <v>134</v>
      </c>
      <c r="CH474" s="5">
        <v>1682.33</v>
      </c>
      <c r="CI474" t="s">
        <v>597</v>
      </c>
      <c r="CJ474">
        <v>0</v>
      </c>
      <c r="CK474" t="s">
        <v>1362</v>
      </c>
      <c r="CL474" t="s">
        <v>136</v>
      </c>
      <c r="CM474" t="s">
        <v>354</v>
      </c>
      <c r="CN474" t="s">
        <v>599</v>
      </c>
      <c r="CO474" t="s">
        <v>2225</v>
      </c>
      <c r="CP474" t="s">
        <v>149</v>
      </c>
      <c r="CQ474">
        <v>6</v>
      </c>
      <c r="CR474">
        <v>0</v>
      </c>
      <c r="CS474" t="s">
        <v>136</v>
      </c>
      <c r="CT474" t="s">
        <v>134</v>
      </c>
      <c r="CU474" t="s">
        <v>136</v>
      </c>
      <c r="CV474" t="s">
        <v>136</v>
      </c>
      <c r="CW474" t="s">
        <v>134</v>
      </c>
      <c r="CX474">
        <v>50</v>
      </c>
      <c r="CY474" t="s">
        <v>134</v>
      </c>
      <c r="CZ474" t="s">
        <v>136</v>
      </c>
      <c r="DA474" t="s">
        <v>134</v>
      </c>
      <c r="DB474" t="s">
        <v>136</v>
      </c>
      <c r="DC474" t="s">
        <v>136</v>
      </c>
      <c r="DD474" t="s">
        <v>136</v>
      </c>
      <c r="DF474" t="s">
        <v>2226</v>
      </c>
      <c r="DG474" t="s">
        <v>23411</v>
      </c>
      <c r="DH474" t="s">
        <v>23406</v>
      </c>
      <c r="DI474" t="s">
        <v>584</v>
      </c>
      <c r="DJ474" s="4">
        <v>84773</v>
      </c>
      <c r="DK474" t="s">
        <v>1039</v>
      </c>
      <c r="DL474" t="s">
        <v>136</v>
      </c>
      <c r="DM474">
        <v>1</v>
      </c>
      <c r="DN474" t="s">
        <v>23411</v>
      </c>
      <c r="DO474" t="s">
        <v>23406</v>
      </c>
      <c r="DP474" t="s">
        <v>584</v>
      </c>
      <c r="DQ474" t="str">
        <f>"84773"</f>
        <v>84773</v>
      </c>
      <c r="DR474" t="s">
        <v>1039</v>
      </c>
      <c r="DS474" t="s">
        <v>1099</v>
      </c>
      <c r="DT474">
        <v>1</v>
      </c>
      <c r="DU474">
        <v>5</v>
      </c>
      <c r="DV474" t="s">
        <v>136</v>
      </c>
      <c r="DW474" t="s">
        <v>136</v>
      </c>
      <c r="DX474" t="s">
        <v>134</v>
      </c>
      <c r="DY474" t="s">
        <v>134</v>
      </c>
      <c r="DZ474">
        <v>2</v>
      </c>
      <c r="EA474" t="s">
        <v>136</v>
      </c>
      <c r="EC474" s="5">
        <v>12.68</v>
      </c>
      <c r="ED474" s="5">
        <v>55</v>
      </c>
      <c r="EE474">
        <v>13074722105</v>
      </c>
      <c r="EF474" t="s">
        <v>593</v>
      </c>
      <c r="EG474" t="s">
        <v>148</v>
      </c>
      <c r="EH474">
        <v>0</v>
      </c>
    </row>
    <row r="475" spans="1:138" ht="15" customHeight="1" x14ac:dyDescent="0.35">
      <c r="A475" t="s">
        <v>18131</v>
      </c>
      <c r="B475" t="s">
        <v>157</v>
      </c>
      <c r="C475" s="1">
        <v>44109.46155104167</v>
      </c>
      <c r="D475" s="1">
        <v>44127</v>
      </c>
      <c r="E475" t="s">
        <v>133</v>
      </c>
      <c r="F475" t="s">
        <v>136</v>
      </c>
      <c r="G475" t="s">
        <v>135</v>
      </c>
      <c r="H475" t="s">
        <v>136</v>
      </c>
      <c r="I475" t="s">
        <v>18132</v>
      </c>
      <c r="J475" t="s">
        <v>18133</v>
      </c>
      <c r="K475" t="s">
        <v>18134</v>
      </c>
      <c r="M475" t="s">
        <v>18135</v>
      </c>
      <c r="N475" t="s">
        <v>374</v>
      </c>
      <c r="O475" s="4">
        <v>77954</v>
      </c>
      <c r="P475" t="s">
        <v>140</v>
      </c>
      <c r="R475">
        <v>13612756779</v>
      </c>
      <c r="T475">
        <v>11211</v>
      </c>
      <c r="U475" t="s">
        <v>8082</v>
      </c>
      <c r="V475" t="s">
        <v>6038</v>
      </c>
      <c r="X475" t="s">
        <v>1677</v>
      </c>
      <c r="Y475" t="s">
        <v>18134</v>
      </c>
      <c r="AA475" t="s">
        <v>18135</v>
      </c>
      <c r="AB475" t="s">
        <v>374</v>
      </c>
      <c r="AC475" s="4">
        <v>77954</v>
      </c>
      <c r="AD475" t="s">
        <v>140</v>
      </c>
      <c r="AF475">
        <v>13612756779</v>
      </c>
      <c r="AH475" t="s">
        <v>148</v>
      </c>
      <c r="AI475" t="s">
        <v>168</v>
      </c>
      <c r="AJ475" t="s">
        <v>2532</v>
      </c>
      <c r="AK475" t="s">
        <v>2533</v>
      </c>
      <c r="AM475" t="s">
        <v>1020</v>
      </c>
      <c r="AO475" t="s">
        <v>1021</v>
      </c>
      <c r="AP475" t="s">
        <v>374</v>
      </c>
      <c r="AQ475" s="4">
        <v>75442</v>
      </c>
      <c r="AR475" t="s">
        <v>140</v>
      </c>
      <c r="AT475">
        <v>14692388392</v>
      </c>
      <c r="AV475" t="s">
        <v>2534</v>
      </c>
      <c r="AW475" t="s">
        <v>1023</v>
      </c>
      <c r="AZ475" t="s">
        <v>334</v>
      </c>
      <c r="BA475" t="s">
        <v>335</v>
      </c>
      <c r="BB475" t="s">
        <v>136</v>
      </c>
      <c r="BC475" t="s">
        <v>136</v>
      </c>
      <c r="BD475" t="s">
        <v>148</v>
      </c>
      <c r="BE475" t="s">
        <v>136</v>
      </c>
      <c r="BF475" t="s">
        <v>136</v>
      </c>
      <c r="BG475" t="s">
        <v>134</v>
      </c>
      <c r="BH475" t="s">
        <v>136</v>
      </c>
      <c r="BN475" t="s">
        <v>18136</v>
      </c>
      <c r="BO475" t="s">
        <v>2026</v>
      </c>
      <c r="BP475">
        <v>1</v>
      </c>
      <c r="BQ475">
        <v>1</v>
      </c>
      <c r="BR475">
        <v>1</v>
      </c>
      <c r="BS475" s="1">
        <v>44159</v>
      </c>
      <c r="BT475" s="1">
        <v>44459</v>
      </c>
      <c r="BU475" s="1">
        <v>44159</v>
      </c>
      <c r="BV475" s="1">
        <v>44459</v>
      </c>
      <c r="BW475" t="s">
        <v>136</v>
      </c>
      <c r="BX475">
        <v>40</v>
      </c>
      <c r="BY475">
        <v>0</v>
      </c>
      <c r="BZ475">
        <v>8</v>
      </c>
      <c r="CA475">
        <v>8</v>
      </c>
      <c r="CB475">
        <v>8</v>
      </c>
      <c r="CC475">
        <v>8</v>
      </c>
      <c r="CD475">
        <v>8</v>
      </c>
      <c r="CE475">
        <v>0</v>
      </c>
      <c r="CF475" t="str">
        <f>"9:00 AM"</f>
        <v>9:00 AM</v>
      </c>
      <c r="CG475" t="str">
        <f>"5:00 PM"</f>
        <v>5:00 PM</v>
      </c>
      <c r="CH475" s="5">
        <v>15</v>
      </c>
      <c r="CI475" t="s">
        <v>146</v>
      </c>
      <c r="CJ475">
        <v>0</v>
      </c>
      <c r="CK475" t="s">
        <v>1024</v>
      </c>
      <c r="CL475" t="s">
        <v>134</v>
      </c>
      <c r="CM475" t="s">
        <v>147</v>
      </c>
      <c r="CN475" t="s">
        <v>148</v>
      </c>
      <c r="CO475" t="s">
        <v>1025</v>
      </c>
      <c r="CP475" t="s">
        <v>149</v>
      </c>
      <c r="CQ475">
        <v>0</v>
      </c>
      <c r="CR475">
        <v>0</v>
      </c>
      <c r="CS475" t="s">
        <v>136</v>
      </c>
      <c r="CT475" t="s">
        <v>136</v>
      </c>
      <c r="CU475" t="s">
        <v>134</v>
      </c>
      <c r="CV475" t="s">
        <v>134</v>
      </c>
      <c r="CW475" t="s">
        <v>134</v>
      </c>
      <c r="CX475">
        <v>75</v>
      </c>
      <c r="CY475" t="s">
        <v>134</v>
      </c>
      <c r="CZ475" t="s">
        <v>134</v>
      </c>
      <c r="DA475" t="s">
        <v>134</v>
      </c>
      <c r="DB475" t="s">
        <v>134</v>
      </c>
      <c r="DC475" t="s">
        <v>134</v>
      </c>
      <c r="DD475" t="s">
        <v>136</v>
      </c>
      <c r="DF475" t="s">
        <v>180</v>
      </c>
      <c r="DG475" t="s">
        <v>18134</v>
      </c>
      <c r="DH475" t="s">
        <v>18135</v>
      </c>
      <c r="DI475" t="s">
        <v>374</v>
      </c>
      <c r="DJ475" s="4">
        <v>77954</v>
      </c>
      <c r="DK475" t="s">
        <v>18137</v>
      </c>
      <c r="DL475" t="s">
        <v>136</v>
      </c>
      <c r="DM475">
        <v>1</v>
      </c>
      <c r="DN475" t="s">
        <v>18134</v>
      </c>
      <c r="DO475" t="s">
        <v>18135</v>
      </c>
      <c r="DP475" t="s">
        <v>374</v>
      </c>
      <c r="DQ475" t="str">
        <f>"77954"</f>
        <v>77954</v>
      </c>
      <c r="DR475" t="s">
        <v>18137</v>
      </c>
      <c r="DS475" t="s">
        <v>18138</v>
      </c>
      <c r="DT475">
        <v>1</v>
      </c>
      <c r="DU475">
        <v>1</v>
      </c>
      <c r="DV475" t="s">
        <v>134</v>
      </c>
      <c r="DW475" t="s">
        <v>134</v>
      </c>
      <c r="DX475" t="s">
        <v>134</v>
      </c>
      <c r="DY475" t="s">
        <v>136</v>
      </c>
      <c r="DZ475">
        <v>1</v>
      </c>
      <c r="EA475" t="s">
        <v>136</v>
      </c>
      <c r="EC475" s="5">
        <v>12.68</v>
      </c>
      <c r="ED475" s="5">
        <v>55</v>
      </c>
      <c r="EE475">
        <v>13612756779</v>
      </c>
      <c r="EF475" t="s">
        <v>148</v>
      </c>
      <c r="EG475" t="s">
        <v>2138</v>
      </c>
      <c r="EH475">
        <v>1</v>
      </c>
    </row>
    <row r="476" spans="1:138" ht="15" customHeight="1" x14ac:dyDescent="0.35">
      <c r="A476" t="s">
        <v>21859</v>
      </c>
      <c r="B476" t="s">
        <v>157</v>
      </c>
      <c r="C476" s="1">
        <v>44103.752135532406</v>
      </c>
      <c r="D476" s="1">
        <v>44127</v>
      </c>
      <c r="E476" t="s">
        <v>133</v>
      </c>
      <c r="F476" t="s">
        <v>136</v>
      </c>
      <c r="G476" t="s">
        <v>135</v>
      </c>
      <c r="H476" t="s">
        <v>136</v>
      </c>
      <c r="I476" t="s">
        <v>21860</v>
      </c>
      <c r="K476" t="s">
        <v>21861</v>
      </c>
      <c r="M476" t="s">
        <v>6085</v>
      </c>
      <c r="N476" t="s">
        <v>611</v>
      </c>
      <c r="O476" s="4">
        <v>57382</v>
      </c>
      <c r="P476" t="s">
        <v>140</v>
      </c>
      <c r="R476">
        <v>16053218259</v>
      </c>
      <c r="T476">
        <v>11211</v>
      </c>
      <c r="U476" t="s">
        <v>15947</v>
      </c>
      <c r="V476" t="s">
        <v>5949</v>
      </c>
      <c r="X476" t="s">
        <v>164</v>
      </c>
      <c r="Y476" t="s">
        <v>21861</v>
      </c>
      <c r="AA476" t="s">
        <v>6085</v>
      </c>
      <c r="AB476" t="s">
        <v>611</v>
      </c>
      <c r="AC476" s="4">
        <v>57382</v>
      </c>
      <c r="AD476" t="s">
        <v>140</v>
      </c>
      <c r="AF476">
        <v>16053218259</v>
      </c>
      <c r="AH476" t="s">
        <v>148</v>
      </c>
      <c r="AI476" t="s">
        <v>168</v>
      </c>
      <c r="AJ476" t="s">
        <v>456</v>
      </c>
      <c r="AK476" t="s">
        <v>457</v>
      </c>
      <c r="AM476" t="s">
        <v>458</v>
      </c>
      <c r="AO476" t="s">
        <v>459</v>
      </c>
      <c r="AP476" t="s">
        <v>460</v>
      </c>
      <c r="AQ476" s="4">
        <v>73737</v>
      </c>
      <c r="AR476" t="s">
        <v>140</v>
      </c>
      <c r="AT476">
        <v>15802274747</v>
      </c>
      <c r="AV476" t="s">
        <v>461</v>
      </c>
      <c r="AW476" t="s">
        <v>462</v>
      </c>
      <c r="AZ476" t="s">
        <v>334</v>
      </c>
      <c r="BA476" t="s">
        <v>335</v>
      </c>
      <c r="BB476" t="s">
        <v>136</v>
      </c>
      <c r="BC476" t="s">
        <v>136</v>
      </c>
      <c r="BD476" t="s">
        <v>148</v>
      </c>
      <c r="BE476" t="s">
        <v>136</v>
      </c>
      <c r="BF476" t="s">
        <v>136</v>
      </c>
      <c r="BG476" t="s">
        <v>134</v>
      </c>
      <c r="BH476" t="s">
        <v>136</v>
      </c>
      <c r="BN476" t="s">
        <v>21862</v>
      </c>
      <c r="BO476" t="s">
        <v>3151</v>
      </c>
      <c r="BP476">
        <v>1</v>
      </c>
      <c r="BQ476">
        <v>1</v>
      </c>
      <c r="BR476">
        <v>1</v>
      </c>
      <c r="BS476" s="1">
        <v>44175</v>
      </c>
      <c r="BT476" s="1">
        <v>44265</v>
      </c>
      <c r="BU476" s="1">
        <v>44175</v>
      </c>
      <c r="BV476" s="1">
        <v>44265</v>
      </c>
      <c r="BW476" t="s">
        <v>136</v>
      </c>
      <c r="BX476">
        <v>48</v>
      </c>
      <c r="BY476">
        <v>0</v>
      </c>
      <c r="BZ476">
        <v>8</v>
      </c>
      <c r="CA476">
        <v>8</v>
      </c>
      <c r="CB476">
        <v>8</v>
      </c>
      <c r="CC476">
        <v>8</v>
      </c>
      <c r="CD476">
        <v>8</v>
      </c>
      <c r="CE476">
        <v>8</v>
      </c>
      <c r="CF476" t="str">
        <f>"8:00 AM"</f>
        <v>8:00 AM</v>
      </c>
      <c r="CG476" t="str">
        <f>"5:00 PM"</f>
        <v>5:00 PM</v>
      </c>
      <c r="CH476" s="5">
        <v>14.99</v>
      </c>
      <c r="CI476" t="s">
        <v>146</v>
      </c>
      <c r="CL476" t="s">
        <v>136</v>
      </c>
      <c r="CM476" t="s">
        <v>312</v>
      </c>
      <c r="CN476" t="s">
        <v>148</v>
      </c>
      <c r="CO476" t="s">
        <v>465</v>
      </c>
      <c r="CP476" t="s">
        <v>149</v>
      </c>
      <c r="CQ476">
        <v>3</v>
      </c>
      <c r="CR476">
        <v>0</v>
      </c>
      <c r="CS476" t="s">
        <v>136</v>
      </c>
      <c r="CT476" t="s">
        <v>134</v>
      </c>
      <c r="CU476" t="s">
        <v>136</v>
      </c>
      <c r="CV476" t="s">
        <v>134</v>
      </c>
      <c r="CW476" t="s">
        <v>134</v>
      </c>
      <c r="CX476">
        <v>75</v>
      </c>
      <c r="CY476" t="s">
        <v>134</v>
      </c>
      <c r="CZ476" t="s">
        <v>134</v>
      </c>
      <c r="DA476" t="s">
        <v>134</v>
      </c>
      <c r="DB476" t="s">
        <v>136</v>
      </c>
      <c r="DC476" t="s">
        <v>134</v>
      </c>
      <c r="DD476" t="s">
        <v>136</v>
      </c>
      <c r="DF476" t="s">
        <v>466</v>
      </c>
      <c r="DG476" t="s">
        <v>21861</v>
      </c>
      <c r="DH476" t="s">
        <v>6085</v>
      </c>
      <c r="DI476" t="s">
        <v>611</v>
      </c>
      <c r="DJ476" s="4">
        <v>57382</v>
      </c>
      <c r="DK476" t="s">
        <v>6090</v>
      </c>
      <c r="DL476" t="s">
        <v>136</v>
      </c>
      <c r="DM476">
        <v>1</v>
      </c>
      <c r="DN476" t="s">
        <v>13333</v>
      </c>
      <c r="DO476" t="s">
        <v>3809</v>
      </c>
      <c r="DP476" t="s">
        <v>611</v>
      </c>
      <c r="DQ476" t="str">
        <f>"57385"</f>
        <v>57385</v>
      </c>
      <c r="DR476" t="s">
        <v>3816</v>
      </c>
      <c r="DS476" t="s">
        <v>296</v>
      </c>
      <c r="DT476">
        <v>1</v>
      </c>
      <c r="DU476">
        <v>1</v>
      </c>
      <c r="DV476" t="s">
        <v>134</v>
      </c>
      <c r="DW476" t="s">
        <v>134</v>
      </c>
      <c r="DX476" t="s">
        <v>134</v>
      </c>
      <c r="DY476" t="s">
        <v>136</v>
      </c>
      <c r="DZ476">
        <v>1</v>
      </c>
      <c r="EA476" t="s">
        <v>136</v>
      </c>
      <c r="EC476" s="5">
        <v>12.68</v>
      </c>
      <c r="ED476" s="5">
        <v>55</v>
      </c>
      <c r="EE476">
        <v>16053218259</v>
      </c>
      <c r="EF476" t="s">
        <v>21863</v>
      </c>
      <c r="EG476" t="s">
        <v>148</v>
      </c>
      <c r="EH476">
        <v>0</v>
      </c>
    </row>
    <row r="477" spans="1:138" ht="15" customHeight="1" x14ac:dyDescent="0.35">
      <c r="A477" t="s">
        <v>13091</v>
      </c>
      <c r="B477" t="s">
        <v>157</v>
      </c>
      <c r="C477" s="1">
        <v>44113.861536689816</v>
      </c>
      <c r="D477" s="1">
        <v>44127</v>
      </c>
      <c r="E477" t="s">
        <v>133</v>
      </c>
      <c r="F477" t="s">
        <v>136</v>
      </c>
      <c r="G477" t="s">
        <v>135</v>
      </c>
      <c r="H477" t="s">
        <v>136</v>
      </c>
      <c r="I477" t="s">
        <v>13092</v>
      </c>
      <c r="K477" t="s">
        <v>13093</v>
      </c>
      <c r="M477" t="s">
        <v>771</v>
      </c>
      <c r="N477" t="s">
        <v>246</v>
      </c>
      <c r="O477" s="4">
        <v>70535</v>
      </c>
      <c r="P477" t="s">
        <v>140</v>
      </c>
      <c r="Q477" t="s">
        <v>247</v>
      </c>
      <c r="R477">
        <v>13375801476</v>
      </c>
      <c r="T477">
        <v>1125</v>
      </c>
      <c r="U477" t="s">
        <v>13094</v>
      </c>
      <c r="V477" t="s">
        <v>13095</v>
      </c>
      <c r="W477" t="s">
        <v>2906</v>
      </c>
      <c r="X477" t="s">
        <v>723</v>
      </c>
      <c r="Y477" t="s">
        <v>13093</v>
      </c>
      <c r="AA477" t="s">
        <v>771</v>
      </c>
      <c r="AB477" t="s">
        <v>246</v>
      </c>
      <c r="AC477" s="4">
        <v>70535</v>
      </c>
      <c r="AD477" t="s">
        <v>140</v>
      </c>
      <c r="AE477" t="s">
        <v>252</v>
      </c>
      <c r="AF477">
        <v>13375801476</v>
      </c>
      <c r="AH477" t="s">
        <v>13096</v>
      </c>
      <c r="AI477" t="s">
        <v>168</v>
      </c>
      <c r="AJ477" t="s">
        <v>254</v>
      </c>
      <c r="AK477" t="s">
        <v>255</v>
      </c>
      <c r="AL477" t="s">
        <v>256</v>
      </c>
      <c r="AM477" t="s">
        <v>257</v>
      </c>
      <c r="AO477" t="s">
        <v>258</v>
      </c>
      <c r="AP477" t="s">
        <v>246</v>
      </c>
      <c r="AQ477" s="4">
        <v>70760</v>
      </c>
      <c r="AR477" t="s">
        <v>140</v>
      </c>
      <c r="AS477" t="s">
        <v>351</v>
      </c>
      <c r="AT477">
        <v>12256387218</v>
      </c>
      <c r="AV477" t="s">
        <v>260</v>
      </c>
      <c r="AW477" t="s">
        <v>261</v>
      </c>
      <c r="AZ477" t="s">
        <v>334</v>
      </c>
      <c r="BA477" t="s">
        <v>335</v>
      </c>
      <c r="BB477" t="s">
        <v>136</v>
      </c>
      <c r="BC477" t="s">
        <v>136</v>
      </c>
      <c r="BD477" t="s">
        <v>148</v>
      </c>
      <c r="BE477" t="s">
        <v>136</v>
      </c>
      <c r="BF477" t="s">
        <v>136</v>
      </c>
      <c r="BG477" t="s">
        <v>134</v>
      </c>
      <c r="BH477" t="s">
        <v>136</v>
      </c>
      <c r="BN477" t="s">
        <v>13097</v>
      </c>
      <c r="BO477" t="s">
        <v>265</v>
      </c>
      <c r="BP477">
        <v>16</v>
      </c>
      <c r="BQ477">
        <v>16</v>
      </c>
      <c r="BR477">
        <v>16</v>
      </c>
      <c r="BS477" s="1">
        <v>44166</v>
      </c>
      <c r="BT477" s="1">
        <v>44469</v>
      </c>
      <c r="BU477" s="1">
        <v>44166</v>
      </c>
      <c r="BV477" s="1">
        <v>44469</v>
      </c>
      <c r="BW477" t="s">
        <v>136</v>
      </c>
      <c r="BX477">
        <v>40</v>
      </c>
      <c r="BY477">
        <v>0</v>
      </c>
      <c r="BZ477">
        <v>8</v>
      </c>
      <c r="CA477">
        <v>8</v>
      </c>
      <c r="CB477">
        <v>8</v>
      </c>
      <c r="CC477">
        <v>8</v>
      </c>
      <c r="CD477">
        <v>8</v>
      </c>
      <c r="CE477">
        <v>0</v>
      </c>
      <c r="CF477" t="str">
        <f>"7:00 AM"</f>
        <v>7:00 AM</v>
      </c>
      <c r="CG477" t="str">
        <f>"4:00 PM"</f>
        <v>4:00 PM</v>
      </c>
      <c r="CH477" s="5">
        <v>11.83</v>
      </c>
      <c r="CI477" t="s">
        <v>146</v>
      </c>
      <c r="CL477" t="s">
        <v>134</v>
      </c>
      <c r="CM477" t="s">
        <v>147</v>
      </c>
      <c r="CN477" t="s">
        <v>148</v>
      </c>
      <c r="CO477" t="s">
        <v>266</v>
      </c>
      <c r="CP477" t="s">
        <v>149</v>
      </c>
      <c r="CQ477">
        <v>3</v>
      </c>
      <c r="CR477">
        <v>0</v>
      </c>
      <c r="CS477" t="s">
        <v>136</v>
      </c>
      <c r="CT477" t="s">
        <v>136</v>
      </c>
      <c r="CU477" t="s">
        <v>136</v>
      </c>
      <c r="CV477" t="s">
        <v>134</v>
      </c>
      <c r="CW477" t="s">
        <v>134</v>
      </c>
      <c r="CX477">
        <v>50</v>
      </c>
      <c r="CY477" t="s">
        <v>134</v>
      </c>
      <c r="CZ477" t="s">
        <v>134</v>
      </c>
      <c r="DA477" t="s">
        <v>134</v>
      </c>
      <c r="DB477" t="s">
        <v>134</v>
      </c>
      <c r="DC477" t="s">
        <v>134</v>
      </c>
      <c r="DD477" t="s">
        <v>136</v>
      </c>
      <c r="DF477" t="s">
        <v>267</v>
      </c>
      <c r="DG477" t="s">
        <v>13093</v>
      </c>
      <c r="DH477" t="s">
        <v>771</v>
      </c>
      <c r="DI477" t="s">
        <v>246</v>
      </c>
      <c r="DJ477" s="4">
        <v>70535</v>
      </c>
      <c r="DK477" t="s">
        <v>268</v>
      </c>
      <c r="DL477" t="s">
        <v>134</v>
      </c>
      <c r="DM477">
        <v>5</v>
      </c>
      <c r="DN477" t="s">
        <v>13098</v>
      </c>
      <c r="DO477" t="s">
        <v>771</v>
      </c>
      <c r="DP477" t="s">
        <v>246</v>
      </c>
      <c r="DQ477" t="str">
        <f>"70535"</f>
        <v>70535</v>
      </c>
      <c r="DR477" t="s">
        <v>268</v>
      </c>
      <c r="DS477" t="s">
        <v>13099</v>
      </c>
      <c r="DT477">
        <v>2</v>
      </c>
      <c r="DU477">
        <v>20</v>
      </c>
      <c r="DV477" t="s">
        <v>134</v>
      </c>
      <c r="DW477" t="s">
        <v>134</v>
      </c>
      <c r="DX477" t="s">
        <v>134</v>
      </c>
      <c r="DY477" t="s">
        <v>136</v>
      </c>
      <c r="DZ477">
        <v>1</v>
      </c>
      <c r="EA477" t="s">
        <v>136</v>
      </c>
      <c r="EC477" s="5">
        <v>12.68</v>
      </c>
      <c r="ED477" s="5">
        <v>55</v>
      </c>
      <c r="EE477">
        <v>13375801476</v>
      </c>
      <c r="EF477" t="s">
        <v>148</v>
      </c>
      <c r="EG477" t="s">
        <v>271</v>
      </c>
      <c r="EH477">
        <v>3</v>
      </c>
    </row>
    <row r="478" spans="1:138" ht="15" customHeight="1" x14ac:dyDescent="0.35">
      <c r="A478" t="s">
        <v>12637</v>
      </c>
      <c r="B478" t="s">
        <v>157</v>
      </c>
      <c r="C478" s="1">
        <v>44112.805144444443</v>
      </c>
      <c r="D478" s="1">
        <v>44127</v>
      </c>
      <c r="E478" t="s">
        <v>133</v>
      </c>
      <c r="F478" t="s">
        <v>136</v>
      </c>
      <c r="G478" t="s">
        <v>135</v>
      </c>
      <c r="H478" t="s">
        <v>136</v>
      </c>
      <c r="I478" t="s">
        <v>12638</v>
      </c>
      <c r="K478" t="s">
        <v>12639</v>
      </c>
      <c r="M478" t="s">
        <v>12640</v>
      </c>
      <c r="N478" t="s">
        <v>374</v>
      </c>
      <c r="O478" s="4">
        <v>78641</v>
      </c>
      <c r="P478" t="s">
        <v>140</v>
      </c>
      <c r="R478">
        <v>15125535296</v>
      </c>
      <c r="S478">
        <v>4</v>
      </c>
      <c r="T478">
        <v>44422</v>
      </c>
      <c r="U478" t="s">
        <v>6971</v>
      </c>
      <c r="V478" t="s">
        <v>1148</v>
      </c>
      <c r="X478" t="s">
        <v>164</v>
      </c>
      <c r="Y478" t="s">
        <v>12639</v>
      </c>
      <c r="AA478" t="s">
        <v>12640</v>
      </c>
      <c r="AB478" t="s">
        <v>374</v>
      </c>
      <c r="AC478" s="4">
        <v>78641</v>
      </c>
      <c r="AD478" t="s">
        <v>140</v>
      </c>
      <c r="AF478">
        <v>15125535296</v>
      </c>
      <c r="AG478">
        <v>4</v>
      </c>
      <c r="AH478" t="s">
        <v>12641</v>
      </c>
      <c r="AI478" t="s">
        <v>226</v>
      </c>
      <c r="AJ478" t="s">
        <v>2783</v>
      </c>
      <c r="AK478" t="s">
        <v>786</v>
      </c>
      <c r="AL478" t="s">
        <v>2235</v>
      </c>
      <c r="AM478" t="s">
        <v>3490</v>
      </c>
      <c r="AN478" t="s">
        <v>2784</v>
      </c>
      <c r="AO478" t="s">
        <v>373</v>
      </c>
      <c r="AP478" t="s">
        <v>374</v>
      </c>
      <c r="AQ478" s="4">
        <v>78746</v>
      </c>
      <c r="AR478" t="s">
        <v>140</v>
      </c>
      <c r="AT478">
        <v>15123470007</v>
      </c>
      <c r="AV478" t="s">
        <v>2785</v>
      </c>
      <c r="AW478" t="s">
        <v>12642</v>
      </c>
      <c r="AX478" t="s">
        <v>374</v>
      </c>
      <c r="AY478" t="s">
        <v>1379</v>
      </c>
      <c r="AZ478" t="s">
        <v>175</v>
      </c>
      <c r="BA478" t="s">
        <v>176</v>
      </c>
      <c r="BB478" t="s">
        <v>136</v>
      </c>
      <c r="BC478" t="s">
        <v>136</v>
      </c>
      <c r="BD478" t="s">
        <v>148</v>
      </c>
      <c r="BE478" t="s">
        <v>136</v>
      </c>
      <c r="BF478" t="s">
        <v>136</v>
      </c>
      <c r="BG478" t="s">
        <v>134</v>
      </c>
      <c r="BH478" t="s">
        <v>136</v>
      </c>
      <c r="BN478" t="s">
        <v>12643</v>
      </c>
      <c r="BO478" t="s">
        <v>734</v>
      </c>
      <c r="BP478">
        <v>10</v>
      </c>
      <c r="BQ478">
        <v>10</v>
      </c>
      <c r="BR478">
        <v>10</v>
      </c>
      <c r="BS478" s="1">
        <v>44162</v>
      </c>
      <c r="BT478" s="1">
        <v>44312</v>
      </c>
      <c r="BU478" s="1">
        <v>44162</v>
      </c>
      <c r="BV478" s="1">
        <v>44312</v>
      </c>
      <c r="BW478" t="s">
        <v>136</v>
      </c>
      <c r="BX478">
        <v>40</v>
      </c>
      <c r="BY478">
        <v>0</v>
      </c>
      <c r="BZ478">
        <v>8</v>
      </c>
      <c r="CA478">
        <v>8</v>
      </c>
      <c r="CB478">
        <v>8</v>
      </c>
      <c r="CC478">
        <v>8</v>
      </c>
      <c r="CD478">
        <v>8</v>
      </c>
      <c r="CE478">
        <v>0</v>
      </c>
      <c r="CF478" t="str">
        <f>"7:00 AM"</f>
        <v>7:00 AM</v>
      </c>
      <c r="CG478" t="str">
        <f>"4:00 PM"</f>
        <v>4:00 PM</v>
      </c>
      <c r="CH478" s="5">
        <v>12.67</v>
      </c>
      <c r="CI478" t="s">
        <v>146</v>
      </c>
      <c r="CJ478">
        <v>0</v>
      </c>
      <c r="CK478" t="s">
        <v>12644</v>
      </c>
      <c r="CL478" t="s">
        <v>136</v>
      </c>
      <c r="CM478" t="s">
        <v>312</v>
      </c>
      <c r="CN478" t="s">
        <v>148</v>
      </c>
      <c r="CO478" t="s">
        <v>12645</v>
      </c>
      <c r="CP478" t="s">
        <v>149</v>
      </c>
      <c r="CQ478">
        <v>0</v>
      </c>
      <c r="CR478">
        <v>1</v>
      </c>
      <c r="CS478" t="s">
        <v>136</v>
      </c>
      <c r="CT478" t="s">
        <v>136</v>
      </c>
      <c r="CU478" t="s">
        <v>136</v>
      </c>
      <c r="CV478" t="s">
        <v>136</v>
      </c>
      <c r="CW478" t="s">
        <v>134</v>
      </c>
      <c r="CX478">
        <v>50</v>
      </c>
      <c r="CY478" t="s">
        <v>134</v>
      </c>
      <c r="CZ478" t="s">
        <v>134</v>
      </c>
      <c r="DA478" t="s">
        <v>134</v>
      </c>
      <c r="DB478" t="s">
        <v>134</v>
      </c>
      <c r="DC478" t="s">
        <v>136</v>
      </c>
      <c r="DD478" t="s">
        <v>136</v>
      </c>
      <c r="DF478" t="s">
        <v>12646</v>
      </c>
      <c r="DG478" t="s">
        <v>12647</v>
      </c>
      <c r="DH478" t="s">
        <v>12640</v>
      </c>
      <c r="DI478" t="s">
        <v>374</v>
      </c>
      <c r="DJ478" s="4">
        <v>78641</v>
      </c>
      <c r="DK478" t="s">
        <v>1038</v>
      </c>
      <c r="DL478" t="s">
        <v>136</v>
      </c>
      <c r="DM478">
        <v>1</v>
      </c>
      <c r="DN478" t="s">
        <v>12648</v>
      </c>
      <c r="DO478" t="s">
        <v>12640</v>
      </c>
      <c r="DP478" t="s">
        <v>374</v>
      </c>
      <c r="DQ478" t="str">
        <f>"78641"</f>
        <v>78641</v>
      </c>
      <c r="DR478" t="s">
        <v>1038</v>
      </c>
      <c r="DS478" t="s">
        <v>296</v>
      </c>
      <c r="DT478">
        <v>1</v>
      </c>
      <c r="DU478">
        <v>10</v>
      </c>
      <c r="DV478" t="s">
        <v>134</v>
      </c>
      <c r="DW478" t="s">
        <v>134</v>
      </c>
      <c r="DX478" t="s">
        <v>134</v>
      </c>
      <c r="DY478" t="s">
        <v>136</v>
      </c>
      <c r="DZ478">
        <v>1</v>
      </c>
      <c r="EA478" t="s">
        <v>136</v>
      </c>
      <c r="EC478" s="5">
        <v>12.68</v>
      </c>
      <c r="ED478" s="5">
        <v>55</v>
      </c>
      <c r="EE478">
        <v>15125535296</v>
      </c>
      <c r="EF478" t="s">
        <v>12641</v>
      </c>
      <c r="EG478" t="s">
        <v>148</v>
      </c>
      <c r="EH478">
        <v>0</v>
      </c>
    </row>
    <row r="479" spans="1:138" ht="15" customHeight="1" x14ac:dyDescent="0.35">
      <c r="A479" t="s">
        <v>25462</v>
      </c>
      <c r="B479" t="s">
        <v>157</v>
      </c>
      <c r="C479" s="1">
        <v>44109.563787847219</v>
      </c>
      <c r="D479" s="1">
        <v>44127</v>
      </c>
      <c r="E479" t="s">
        <v>133</v>
      </c>
      <c r="F479" t="s">
        <v>136</v>
      </c>
      <c r="G479" t="s">
        <v>135</v>
      </c>
      <c r="H479" t="s">
        <v>136</v>
      </c>
      <c r="I479" t="s">
        <v>5460</v>
      </c>
      <c r="K479" t="s">
        <v>5461</v>
      </c>
      <c r="L479" t="s">
        <v>25463</v>
      </c>
      <c r="M479" t="s">
        <v>5462</v>
      </c>
      <c r="N479" t="s">
        <v>837</v>
      </c>
      <c r="O479" s="4">
        <v>29123</v>
      </c>
      <c r="P479" t="s">
        <v>140</v>
      </c>
      <c r="Q479" t="s">
        <v>155</v>
      </c>
      <c r="R479">
        <v>18038941900</v>
      </c>
      <c r="S479">
        <v>3123</v>
      </c>
      <c r="T479">
        <v>111219</v>
      </c>
      <c r="U479" t="s">
        <v>5463</v>
      </c>
      <c r="V479" t="s">
        <v>1245</v>
      </c>
      <c r="W479" t="s">
        <v>229</v>
      </c>
      <c r="X479" t="s">
        <v>5464</v>
      </c>
      <c r="Y479" t="s">
        <v>5461</v>
      </c>
      <c r="AA479" t="s">
        <v>5462</v>
      </c>
      <c r="AB479" t="s">
        <v>837</v>
      </c>
      <c r="AC479" s="4">
        <v>29123</v>
      </c>
      <c r="AD479" t="s">
        <v>140</v>
      </c>
      <c r="AF479">
        <v>18038941900</v>
      </c>
      <c r="AH479" t="s">
        <v>1134</v>
      </c>
      <c r="AI479" t="s">
        <v>168</v>
      </c>
      <c r="AJ479" t="s">
        <v>1135</v>
      </c>
      <c r="AK479" t="s">
        <v>1136</v>
      </c>
      <c r="AL479" t="s">
        <v>229</v>
      </c>
      <c r="AM479" t="s">
        <v>1137</v>
      </c>
      <c r="AN479" t="s">
        <v>1138</v>
      </c>
      <c r="AO479" t="s">
        <v>1139</v>
      </c>
      <c r="AP479" t="s">
        <v>537</v>
      </c>
      <c r="AQ479" s="4">
        <v>28327</v>
      </c>
      <c r="AR479" t="s">
        <v>140</v>
      </c>
      <c r="AT479">
        <v>19109476004</v>
      </c>
      <c r="AV479" t="s">
        <v>1140</v>
      </c>
      <c r="AW479" t="s">
        <v>1141</v>
      </c>
      <c r="AZ479" t="s">
        <v>175</v>
      </c>
      <c r="BA479" t="s">
        <v>176</v>
      </c>
      <c r="BB479" t="s">
        <v>136</v>
      </c>
      <c r="BC479" t="s">
        <v>136</v>
      </c>
      <c r="BD479" t="s">
        <v>148</v>
      </c>
      <c r="BE479" t="s">
        <v>136</v>
      </c>
      <c r="BF479" t="s">
        <v>136</v>
      </c>
      <c r="BG479" t="s">
        <v>134</v>
      </c>
      <c r="BH479" t="s">
        <v>136</v>
      </c>
      <c r="BN479" t="s">
        <v>25464</v>
      </c>
      <c r="BO479" t="s">
        <v>1882</v>
      </c>
      <c r="BP479">
        <v>160</v>
      </c>
      <c r="BQ479">
        <v>39</v>
      </c>
      <c r="BR479">
        <v>39</v>
      </c>
      <c r="BS479" s="1">
        <v>44168</v>
      </c>
      <c r="BT479" s="1">
        <v>44347</v>
      </c>
      <c r="BU479" s="1">
        <v>44168</v>
      </c>
      <c r="BV479" s="1">
        <v>44347</v>
      </c>
      <c r="BW479" t="s">
        <v>136</v>
      </c>
      <c r="BX479">
        <v>40</v>
      </c>
      <c r="BY479">
        <v>0</v>
      </c>
      <c r="BZ479">
        <v>7</v>
      </c>
      <c r="CA479">
        <v>7</v>
      </c>
      <c r="CB479">
        <v>7</v>
      </c>
      <c r="CC479">
        <v>7</v>
      </c>
      <c r="CD479">
        <v>7</v>
      </c>
      <c r="CE479">
        <v>5</v>
      </c>
      <c r="CF479" t="str">
        <f>"7:00 AM"</f>
        <v>7:00 AM</v>
      </c>
      <c r="CG479" t="str">
        <f>"3:00 PM"</f>
        <v>3:00 PM</v>
      </c>
      <c r="CH479" s="5">
        <v>11.71</v>
      </c>
      <c r="CI479" t="s">
        <v>146</v>
      </c>
      <c r="CL479" t="s">
        <v>134</v>
      </c>
      <c r="CM479" t="s">
        <v>147</v>
      </c>
      <c r="CN479" t="s">
        <v>148</v>
      </c>
      <c r="CO479" t="s">
        <v>1270</v>
      </c>
      <c r="CP479" t="s">
        <v>149</v>
      </c>
      <c r="CQ479">
        <v>3</v>
      </c>
      <c r="CR479">
        <v>0</v>
      </c>
      <c r="CS479" t="s">
        <v>136</v>
      </c>
      <c r="CT479" t="s">
        <v>136</v>
      </c>
      <c r="CU479" t="s">
        <v>136</v>
      </c>
      <c r="CV479" t="s">
        <v>134</v>
      </c>
      <c r="CW479" t="s">
        <v>134</v>
      </c>
      <c r="CX479">
        <v>50</v>
      </c>
      <c r="CY479" t="s">
        <v>134</v>
      </c>
      <c r="CZ479" t="s">
        <v>134</v>
      </c>
      <c r="DA479" t="s">
        <v>134</v>
      </c>
      <c r="DB479" t="s">
        <v>134</v>
      </c>
      <c r="DC479" t="s">
        <v>134</v>
      </c>
      <c r="DD479" t="s">
        <v>136</v>
      </c>
      <c r="DF479" t="s">
        <v>5467</v>
      </c>
      <c r="DG479" t="s">
        <v>22463</v>
      </c>
      <c r="DH479" t="s">
        <v>22464</v>
      </c>
      <c r="DI479" t="s">
        <v>139</v>
      </c>
      <c r="DJ479" s="4">
        <v>32110</v>
      </c>
      <c r="DK479" t="s">
        <v>22465</v>
      </c>
      <c r="DL479" t="s">
        <v>134</v>
      </c>
      <c r="DM479">
        <v>41</v>
      </c>
      <c r="DN479" t="s">
        <v>22466</v>
      </c>
      <c r="DO479" t="s">
        <v>17783</v>
      </c>
      <c r="DP479" t="s">
        <v>139</v>
      </c>
      <c r="DQ479" t="str">
        <f>"32110"</f>
        <v>32110</v>
      </c>
      <c r="DR479" t="s">
        <v>22465</v>
      </c>
      <c r="DS479" t="s">
        <v>22467</v>
      </c>
      <c r="DT479">
        <v>1</v>
      </c>
      <c r="DU479">
        <v>40</v>
      </c>
      <c r="DV479" t="s">
        <v>134</v>
      </c>
      <c r="DW479" t="s">
        <v>134</v>
      </c>
      <c r="DX479" t="s">
        <v>134</v>
      </c>
      <c r="DY479" t="s">
        <v>134</v>
      </c>
      <c r="DZ479">
        <v>4</v>
      </c>
      <c r="EA479" t="s">
        <v>136</v>
      </c>
      <c r="EC479" s="5">
        <v>12.68</v>
      </c>
      <c r="ED479" s="5">
        <v>55</v>
      </c>
      <c r="EE479" t="s">
        <v>148</v>
      </c>
      <c r="EF479" t="s">
        <v>1751</v>
      </c>
      <c r="EG479" t="s">
        <v>5472</v>
      </c>
      <c r="EH479">
        <v>13</v>
      </c>
    </row>
    <row r="480" spans="1:138" ht="15" customHeight="1" x14ac:dyDescent="0.35">
      <c r="A480" t="s">
        <v>18413</v>
      </c>
      <c r="B480" t="s">
        <v>157</v>
      </c>
      <c r="C480" s="1">
        <v>44113.873535185186</v>
      </c>
      <c r="D480" s="1">
        <v>44127</v>
      </c>
      <c r="E480" t="s">
        <v>133</v>
      </c>
      <c r="F480" t="s">
        <v>136</v>
      </c>
      <c r="G480" t="s">
        <v>135</v>
      </c>
      <c r="H480" t="s">
        <v>136</v>
      </c>
      <c r="I480" t="s">
        <v>18414</v>
      </c>
      <c r="K480" t="s">
        <v>18415</v>
      </c>
      <c r="M480" t="s">
        <v>345</v>
      </c>
      <c r="N480" t="s">
        <v>246</v>
      </c>
      <c r="O480" s="4">
        <v>70526</v>
      </c>
      <c r="P480" t="s">
        <v>140</v>
      </c>
      <c r="Q480" t="s">
        <v>247</v>
      </c>
      <c r="R480">
        <v>13375810875</v>
      </c>
      <c r="T480">
        <v>11116</v>
      </c>
      <c r="U480" t="s">
        <v>18416</v>
      </c>
      <c r="V480" t="s">
        <v>1257</v>
      </c>
      <c r="W480" t="s">
        <v>18417</v>
      </c>
      <c r="X480" t="s">
        <v>723</v>
      </c>
      <c r="Y480" t="s">
        <v>18415</v>
      </c>
      <c r="AA480" t="s">
        <v>345</v>
      </c>
      <c r="AB480" t="s">
        <v>246</v>
      </c>
      <c r="AC480" s="4">
        <v>70526</v>
      </c>
      <c r="AD480" t="s">
        <v>140</v>
      </c>
      <c r="AE480" t="s">
        <v>252</v>
      </c>
      <c r="AF480">
        <v>13375810875</v>
      </c>
      <c r="AH480" t="s">
        <v>18418</v>
      </c>
      <c r="AI480" t="s">
        <v>168</v>
      </c>
      <c r="AJ480" t="s">
        <v>254</v>
      </c>
      <c r="AK480" t="s">
        <v>255</v>
      </c>
      <c r="AL480" t="s">
        <v>256</v>
      </c>
      <c r="AM480" t="s">
        <v>257</v>
      </c>
      <c r="AO480" t="s">
        <v>258</v>
      </c>
      <c r="AP480" t="s">
        <v>246</v>
      </c>
      <c r="AQ480" s="4">
        <v>70760</v>
      </c>
      <c r="AR480" t="s">
        <v>140</v>
      </c>
      <c r="AS480" t="s">
        <v>259</v>
      </c>
      <c r="AT480">
        <v>12256387218</v>
      </c>
      <c r="AV480" t="s">
        <v>260</v>
      </c>
      <c r="AW480" t="s">
        <v>1731</v>
      </c>
      <c r="AZ480" t="s">
        <v>334</v>
      </c>
      <c r="BA480" t="s">
        <v>335</v>
      </c>
      <c r="BB480" t="s">
        <v>136</v>
      </c>
      <c r="BC480" t="s">
        <v>136</v>
      </c>
      <c r="BD480" t="s">
        <v>148</v>
      </c>
      <c r="BE480" t="s">
        <v>136</v>
      </c>
      <c r="BF480" t="s">
        <v>136</v>
      </c>
      <c r="BG480" t="s">
        <v>134</v>
      </c>
      <c r="BH480" t="s">
        <v>136</v>
      </c>
      <c r="BN480" t="s">
        <v>18419</v>
      </c>
      <c r="BO480" t="s">
        <v>3322</v>
      </c>
      <c r="BP480">
        <v>33</v>
      </c>
      <c r="BQ480">
        <v>33</v>
      </c>
      <c r="BR480">
        <v>33</v>
      </c>
      <c r="BS480" s="1">
        <v>44166</v>
      </c>
      <c r="BT480" s="1">
        <v>44469</v>
      </c>
      <c r="BU480" s="1">
        <v>44166</v>
      </c>
      <c r="BV480" s="1">
        <v>44469</v>
      </c>
      <c r="BW480" t="s">
        <v>136</v>
      </c>
      <c r="BX480">
        <v>40</v>
      </c>
      <c r="BY480">
        <v>0</v>
      </c>
      <c r="BZ480">
        <v>8</v>
      </c>
      <c r="CA480">
        <v>8</v>
      </c>
      <c r="CB480">
        <v>8</v>
      </c>
      <c r="CC480">
        <v>8</v>
      </c>
      <c r="CD480">
        <v>8</v>
      </c>
      <c r="CE480">
        <v>0</v>
      </c>
      <c r="CF480" t="str">
        <f>"7:00 AM"</f>
        <v>7:00 AM</v>
      </c>
      <c r="CG480" t="str">
        <f>"4:00 PM"</f>
        <v>4:00 PM</v>
      </c>
      <c r="CH480" s="5">
        <v>11.83</v>
      </c>
      <c r="CI480" t="s">
        <v>146</v>
      </c>
      <c r="CL480" t="s">
        <v>134</v>
      </c>
      <c r="CM480" t="s">
        <v>147</v>
      </c>
      <c r="CN480" t="s">
        <v>148</v>
      </c>
      <c r="CO480" t="s">
        <v>266</v>
      </c>
      <c r="CP480" t="s">
        <v>149</v>
      </c>
      <c r="CQ480">
        <v>3</v>
      </c>
      <c r="CR480">
        <v>0</v>
      </c>
      <c r="CS480" t="s">
        <v>136</v>
      </c>
      <c r="CT480" t="s">
        <v>136</v>
      </c>
      <c r="CU480" t="s">
        <v>136</v>
      </c>
      <c r="CV480" t="s">
        <v>134</v>
      </c>
      <c r="CW480" t="s">
        <v>134</v>
      </c>
      <c r="CX480">
        <v>50</v>
      </c>
      <c r="CY480" t="s">
        <v>134</v>
      </c>
      <c r="CZ480" t="s">
        <v>134</v>
      </c>
      <c r="DA480" t="s">
        <v>134</v>
      </c>
      <c r="DB480" t="s">
        <v>134</v>
      </c>
      <c r="DC480" t="s">
        <v>134</v>
      </c>
      <c r="DD480" t="s">
        <v>136</v>
      </c>
      <c r="DF480" s="2" t="s">
        <v>3058</v>
      </c>
      <c r="DG480" t="s">
        <v>18415</v>
      </c>
      <c r="DH480" t="s">
        <v>345</v>
      </c>
      <c r="DI480" t="s">
        <v>246</v>
      </c>
      <c r="DJ480" s="4">
        <v>70526</v>
      </c>
      <c r="DK480" t="s">
        <v>268</v>
      </c>
      <c r="DL480" t="s">
        <v>134</v>
      </c>
      <c r="DM480">
        <v>9</v>
      </c>
      <c r="DN480" t="s">
        <v>18420</v>
      </c>
      <c r="DO480" t="s">
        <v>2695</v>
      </c>
      <c r="DP480" t="s">
        <v>246</v>
      </c>
      <c r="DQ480" t="str">
        <f>"70559"</f>
        <v>70559</v>
      </c>
      <c r="DR480" t="s">
        <v>268</v>
      </c>
      <c r="DS480" t="s">
        <v>18421</v>
      </c>
      <c r="DT480">
        <v>1</v>
      </c>
      <c r="DU480">
        <v>10</v>
      </c>
      <c r="DV480" t="s">
        <v>134</v>
      </c>
      <c r="DW480" t="s">
        <v>134</v>
      </c>
      <c r="DX480" t="s">
        <v>134</v>
      </c>
      <c r="DY480" t="s">
        <v>134</v>
      </c>
      <c r="DZ480">
        <v>2</v>
      </c>
      <c r="EA480" t="s">
        <v>136</v>
      </c>
      <c r="EC480" s="5">
        <v>12.68</v>
      </c>
      <c r="ED480" s="5">
        <v>55</v>
      </c>
      <c r="EE480">
        <v>13375810875</v>
      </c>
      <c r="EF480" t="s">
        <v>148</v>
      </c>
      <c r="EG480" t="s">
        <v>271</v>
      </c>
      <c r="EH480">
        <v>4</v>
      </c>
    </row>
    <row r="481" spans="1:138" ht="15" customHeight="1" x14ac:dyDescent="0.35">
      <c r="A481" t="s">
        <v>360</v>
      </c>
      <c r="B481" t="s">
        <v>361</v>
      </c>
      <c r="C481" s="1">
        <v>44111.582449189817</v>
      </c>
      <c r="D481" s="1">
        <v>44127</v>
      </c>
      <c r="E481" t="s">
        <v>133</v>
      </c>
      <c r="F481" t="s">
        <v>134</v>
      </c>
      <c r="G481" t="s">
        <v>135</v>
      </c>
      <c r="H481" t="s">
        <v>134</v>
      </c>
      <c r="I481" t="s">
        <v>362</v>
      </c>
      <c r="K481" t="s">
        <v>363</v>
      </c>
      <c r="M481" t="s">
        <v>364</v>
      </c>
      <c r="N481" t="s">
        <v>365</v>
      </c>
      <c r="O481" s="4">
        <v>50006</v>
      </c>
      <c r="P481" t="s">
        <v>140</v>
      </c>
      <c r="R481">
        <v>16417322770</v>
      </c>
      <c r="T481">
        <v>115115</v>
      </c>
      <c r="U481" t="s">
        <v>366</v>
      </c>
      <c r="V481" t="s">
        <v>367</v>
      </c>
      <c r="X481" t="s">
        <v>368</v>
      </c>
      <c r="Y481" t="s">
        <v>363</v>
      </c>
      <c r="AA481" t="s">
        <v>364</v>
      </c>
      <c r="AB481" t="s">
        <v>365</v>
      </c>
      <c r="AC481" s="4">
        <v>50006</v>
      </c>
      <c r="AD481" t="s">
        <v>140</v>
      </c>
      <c r="AF481">
        <v>16417322770</v>
      </c>
      <c r="AH481" t="s">
        <v>369</v>
      </c>
      <c r="AI481" t="s">
        <v>226</v>
      </c>
      <c r="AJ481" t="s">
        <v>370</v>
      </c>
      <c r="AK481" t="s">
        <v>371</v>
      </c>
      <c r="AM481" t="s">
        <v>372</v>
      </c>
      <c r="AO481" t="s">
        <v>373</v>
      </c>
      <c r="AP481" t="s">
        <v>374</v>
      </c>
      <c r="AQ481" s="4">
        <v>78737</v>
      </c>
      <c r="AR481" t="s">
        <v>140</v>
      </c>
      <c r="AT481">
        <v>15128942128</v>
      </c>
      <c r="AV481" t="s">
        <v>375</v>
      </c>
      <c r="AW481" t="s">
        <v>376</v>
      </c>
      <c r="AX481" t="s">
        <v>374</v>
      </c>
      <c r="AY481" t="s">
        <v>377</v>
      </c>
      <c r="AZ481" t="s">
        <v>378</v>
      </c>
      <c r="BA481" t="s">
        <v>379</v>
      </c>
      <c r="BB481" t="s">
        <v>134</v>
      </c>
      <c r="BC481" t="s">
        <v>134</v>
      </c>
      <c r="BD481" t="s">
        <v>148</v>
      </c>
      <c r="BE481" t="s">
        <v>134</v>
      </c>
      <c r="BF481" t="s">
        <v>136</v>
      </c>
      <c r="BG481" t="s">
        <v>134</v>
      </c>
      <c r="BH481" t="s">
        <v>136</v>
      </c>
      <c r="BN481" t="s">
        <v>380</v>
      </c>
      <c r="BO481" t="s">
        <v>381</v>
      </c>
      <c r="BP481">
        <v>24</v>
      </c>
      <c r="BQ481">
        <v>24</v>
      </c>
      <c r="BR481">
        <v>24</v>
      </c>
      <c r="BS481" s="1">
        <v>44134</v>
      </c>
      <c r="BT481" s="1">
        <v>44171</v>
      </c>
      <c r="BU481" s="1">
        <v>44134</v>
      </c>
      <c r="BV481" s="1">
        <v>44171</v>
      </c>
      <c r="BW481" t="s">
        <v>136</v>
      </c>
      <c r="BX481">
        <v>45</v>
      </c>
      <c r="BY481">
        <v>0</v>
      </c>
      <c r="BZ481">
        <v>9</v>
      </c>
      <c r="CA481">
        <v>9</v>
      </c>
      <c r="CB481">
        <v>9</v>
      </c>
      <c r="CC481">
        <v>9</v>
      </c>
      <c r="CD481">
        <v>9</v>
      </c>
      <c r="CE481">
        <v>0</v>
      </c>
      <c r="CF481" t="str">
        <f>"7:30 AM"</f>
        <v>7:30 AM</v>
      </c>
      <c r="CG481" t="str">
        <f>"4:30 PM"</f>
        <v>4:30 PM</v>
      </c>
      <c r="CH481" s="5">
        <v>14.99</v>
      </c>
      <c r="CI481" t="s">
        <v>146</v>
      </c>
      <c r="CL481" t="s">
        <v>136</v>
      </c>
      <c r="CM481" t="s">
        <v>312</v>
      </c>
      <c r="CN481" t="s">
        <v>148</v>
      </c>
      <c r="CO481" t="s">
        <v>382</v>
      </c>
      <c r="CP481" t="s">
        <v>149</v>
      </c>
      <c r="CQ481">
        <v>1</v>
      </c>
      <c r="CR481">
        <v>0</v>
      </c>
      <c r="CS481" t="s">
        <v>136</v>
      </c>
      <c r="CT481" t="s">
        <v>136</v>
      </c>
      <c r="CU481" t="s">
        <v>136</v>
      </c>
      <c r="CV481" t="s">
        <v>134</v>
      </c>
      <c r="CW481" t="s">
        <v>134</v>
      </c>
      <c r="CX481">
        <v>75</v>
      </c>
      <c r="CY481" t="s">
        <v>134</v>
      </c>
      <c r="CZ481" t="s">
        <v>134</v>
      </c>
      <c r="DA481" t="s">
        <v>134</v>
      </c>
      <c r="DB481" t="s">
        <v>134</v>
      </c>
      <c r="DC481" t="s">
        <v>134</v>
      </c>
      <c r="DD481" t="s">
        <v>136</v>
      </c>
      <c r="DF481" s="2" t="s">
        <v>383</v>
      </c>
      <c r="DG481" t="s">
        <v>384</v>
      </c>
      <c r="DH481" t="s">
        <v>385</v>
      </c>
      <c r="DI481" t="s">
        <v>365</v>
      </c>
      <c r="DJ481" s="4">
        <v>50528</v>
      </c>
      <c r="DK481" t="s">
        <v>386</v>
      </c>
      <c r="DL481" t="s">
        <v>134</v>
      </c>
      <c r="DM481">
        <v>9</v>
      </c>
      <c r="DN481" t="s">
        <v>387</v>
      </c>
      <c r="DO481" t="s">
        <v>388</v>
      </c>
      <c r="DP481" t="s">
        <v>365</v>
      </c>
      <c r="DQ481" t="str">
        <f>"51301"</f>
        <v>51301</v>
      </c>
      <c r="DR481" t="s">
        <v>389</v>
      </c>
      <c r="DS481" t="s">
        <v>390</v>
      </c>
      <c r="DT481">
        <v>2</v>
      </c>
      <c r="DU481">
        <v>8</v>
      </c>
      <c r="DV481" t="s">
        <v>134</v>
      </c>
      <c r="DW481" t="s">
        <v>134</v>
      </c>
      <c r="DX481" t="s">
        <v>134</v>
      </c>
      <c r="DY481" t="s">
        <v>134</v>
      </c>
      <c r="DZ481">
        <v>3</v>
      </c>
      <c r="EA481" t="s">
        <v>134</v>
      </c>
      <c r="EB481" s="5">
        <v>12.68</v>
      </c>
      <c r="EC481" s="5">
        <v>12.68</v>
      </c>
      <c r="ED481" s="5">
        <v>55</v>
      </c>
      <c r="EE481">
        <v>16417322770</v>
      </c>
      <c r="EF481" t="s">
        <v>369</v>
      </c>
      <c r="EG481" t="s">
        <v>148</v>
      </c>
      <c r="EH481">
        <v>0</v>
      </c>
    </row>
    <row r="482" spans="1:138" ht="15" customHeight="1" x14ac:dyDescent="0.35">
      <c r="A482" t="s">
        <v>23427</v>
      </c>
      <c r="B482" t="s">
        <v>157</v>
      </c>
      <c r="C482" s="1">
        <v>44110.431206134257</v>
      </c>
      <c r="D482" s="1">
        <v>44127</v>
      </c>
      <c r="E482" t="s">
        <v>133</v>
      </c>
      <c r="F482" t="s">
        <v>136</v>
      </c>
      <c r="G482" t="s">
        <v>135</v>
      </c>
      <c r="H482" t="s">
        <v>136</v>
      </c>
      <c r="I482" t="s">
        <v>23428</v>
      </c>
      <c r="K482" t="s">
        <v>23429</v>
      </c>
      <c r="M482" t="s">
        <v>7662</v>
      </c>
      <c r="N482" t="s">
        <v>246</v>
      </c>
      <c r="O482" s="4">
        <v>70542</v>
      </c>
      <c r="P482" t="s">
        <v>140</v>
      </c>
      <c r="R482">
        <v>13372508411</v>
      </c>
      <c r="T482">
        <v>1125</v>
      </c>
      <c r="U482" t="s">
        <v>6752</v>
      </c>
      <c r="V482" t="s">
        <v>10483</v>
      </c>
      <c r="W482" t="s">
        <v>7221</v>
      </c>
      <c r="X482" t="s">
        <v>6009</v>
      </c>
      <c r="Y482" t="s">
        <v>6754</v>
      </c>
      <c r="AA482" t="s">
        <v>2921</v>
      </c>
      <c r="AB482" t="s">
        <v>246</v>
      </c>
      <c r="AC482" s="4">
        <v>70810</v>
      </c>
      <c r="AD482" t="s">
        <v>140</v>
      </c>
      <c r="AF482">
        <v>12252766698</v>
      </c>
      <c r="AH482" t="s">
        <v>6755</v>
      </c>
      <c r="AZ482" t="s">
        <v>334</v>
      </c>
      <c r="BA482" t="s">
        <v>335</v>
      </c>
      <c r="BB482" t="s">
        <v>136</v>
      </c>
      <c r="BC482" t="s">
        <v>136</v>
      </c>
      <c r="BD482" t="s">
        <v>148</v>
      </c>
      <c r="BE482" t="s">
        <v>136</v>
      </c>
      <c r="BF482" t="s">
        <v>136</v>
      </c>
      <c r="BG482" t="s">
        <v>134</v>
      </c>
      <c r="BH482" t="s">
        <v>136</v>
      </c>
      <c r="BN482" t="s">
        <v>23430</v>
      </c>
      <c r="BO482" t="s">
        <v>6757</v>
      </c>
      <c r="BP482">
        <v>2</v>
      </c>
      <c r="BQ482">
        <v>2</v>
      </c>
      <c r="BR482">
        <v>2</v>
      </c>
      <c r="BS482" s="1">
        <v>44165</v>
      </c>
      <c r="BT482" s="1">
        <v>44409</v>
      </c>
      <c r="BU482" s="1">
        <v>44165</v>
      </c>
      <c r="BV482" s="1">
        <v>44409</v>
      </c>
      <c r="BW482" t="s">
        <v>136</v>
      </c>
      <c r="BX482">
        <v>40</v>
      </c>
      <c r="BY482">
        <v>0</v>
      </c>
      <c r="BZ482">
        <v>8</v>
      </c>
      <c r="CA482">
        <v>8</v>
      </c>
      <c r="CB482">
        <v>8</v>
      </c>
      <c r="CC482">
        <v>8</v>
      </c>
      <c r="CD482">
        <v>8</v>
      </c>
      <c r="CE482">
        <v>0</v>
      </c>
      <c r="CF482" t="str">
        <f>"7:00 AM"</f>
        <v>7:00 AM</v>
      </c>
      <c r="CG482" t="str">
        <f>"4:00 PM"</f>
        <v>4:00 PM</v>
      </c>
      <c r="CH482" s="5">
        <v>11.83</v>
      </c>
      <c r="CI482" t="s">
        <v>146</v>
      </c>
      <c r="CL482" t="s">
        <v>136</v>
      </c>
      <c r="CM482" t="s">
        <v>147</v>
      </c>
      <c r="CN482" t="s">
        <v>148</v>
      </c>
      <c r="CO482" t="s">
        <v>16137</v>
      </c>
      <c r="CP482" t="s">
        <v>149</v>
      </c>
      <c r="CQ482">
        <v>0</v>
      </c>
      <c r="CR482">
        <v>0</v>
      </c>
      <c r="CS482" t="s">
        <v>136</v>
      </c>
      <c r="CT482" t="s">
        <v>136</v>
      </c>
      <c r="CU482" t="s">
        <v>136</v>
      </c>
      <c r="CV482" t="s">
        <v>136</v>
      </c>
      <c r="CW482" t="s">
        <v>134</v>
      </c>
      <c r="CX482">
        <v>75</v>
      </c>
      <c r="CY482" t="s">
        <v>134</v>
      </c>
      <c r="CZ482" t="s">
        <v>134</v>
      </c>
      <c r="DA482" t="s">
        <v>134</v>
      </c>
      <c r="DB482" t="s">
        <v>134</v>
      </c>
      <c r="DC482" t="s">
        <v>134</v>
      </c>
      <c r="DD482" t="s">
        <v>136</v>
      </c>
      <c r="DF482" t="s">
        <v>149</v>
      </c>
      <c r="DG482" s="2" t="s">
        <v>23431</v>
      </c>
      <c r="DH482" t="s">
        <v>7662</v>
      </c>
      <c r="DI482" t="s">
        <v>246</v>
      </c>
      <c r="DJ482" s="4">
        <v>70542</v>
      </c>
      <c r="DK482" t="s">
        <v>3166</v>
      </c>
      <c r="DL482" t="s">
        <v>136</v>
      </c>
      <c r="DM482">
        <v>1</v>
      </c>
      <c r="DN482" t="s">
        <v>23429</v>
      </c>
      <c r="DO482" t="s">
        <v>7662</v>
      </c>
      <c r="DP482" t="s">
        <v>246</v>
      </c>
      <c r="DQ482" t="str">
        <f>"70542"</f>
        <v>70542</v>
      </c>
      <c r="DR482" t="s">
        <v>3166</v>
      </c>
      <c r="DS482" t="s">
        <v>23432</v>
      </c>
      <c r="DT482">
        <v>1</v>
      </c>
      <c r="DU482">
        <v>3</v>
      </c>
      <c r="DV482" t="s">
        <v>136</v>
      </c>
      <c r="DW482" t="s">
        <v>136</v>
      </c>
      <c r="DX482" t="s">
        <v>134</v>
      </c>
      <c r="DY482" t="s">
        <v>136</v>
      </c>
      <c r="DZ482">
        <v>1</v>
      </c>
      <c r="EA482" t="s">
        <v>136</v>
      </c>
      <c r="EC482" s="5">
        <v>12.68</v>
      </c>
      <c r="ED482" s="5">
        <v>55</v>
      </c>
      <c r="EE482">
        <v>13372508411</v>
      </c>
      <c r="EF482" t="s">
        <v>6755</v>
      </c>
      <c r="EG482" t="s">
        <v>148</v>
      </c>
      <c r="EH482">
        <v>0</v>
      </c>
    </row>
    <row r="483" spans="1:138" ht="15" customHeight="1" x14ac:dyDescent="0.35">
      <c r="A483" t="s">
        <v>26818</v>
      </c>
      <c r="B483" t="s">
        <v>157</v>
      </c>
      <c r="C483" s="1">
        <v>44110.690737962963</v>
      </c>
      <c r="D483" s="1">
        <v>44127</v>
      </c>
      <c r="E483" t="s">
        <v>133</v>
      </c>
      <c r="F483" t="s">
        <v>136</v>
      </c>
      <c r="G483" t="s">
        <v>135</v>
      </c>
      <c r="H483" t="s">
        <v>136</v>
      </c>
      <c r="I483" t="s">
        <v>26819</v>
      </c>
      <c r="K483" t="s">
        <v>26820</v>
      </c>
      <c r="M483" t="s">
        <v>15621</v>
      </c>
      <c r="N483" t="s">
        <v>1128</v>
      </c>
      <c r="O483" s="4">
        <v>58413</v>
      </c>
      <c r="P483" t="s">
        <v>140</v>
      </c>
      <c r="R483">
        <v>17014522415</v>
      </c>
      <c r="T483">
        <v>112112</v>
      </c>
      <c r="U483" t="s">
        <v>15622</v>
      </c>
      <c r="V483" t="s">
        <v>9478</v>
      </c>
      <c r="X483" t="s">
        <v>164</v>
      </c>
      <c r="Y483" t="s">
        <v>26820</v>
      </c>
      <c r="AA483" t="s">
        <v>15621</v>
      </c>
      <c r="AB483" t="s">
        <v>1128</v>
      </c>
      <c r="AC483" s="4">
        <v>58413</v>
      </c>
      <c r="AD483" t="s">
        <v>140</v>
      </c>
      <c r="AF483">
        <v>17014522415</v>
      </c>
      <c r="AH483" t="s">
        <v>26821</v>
      </c>
      <c r="AI483" t="s">
        <v>168</v>
      </c>
      <c r="AJ483" t="s">
        <v>533</v>
      </c>
      <c r="AK483" t="s">
        <v>534</v>
      </c>
      <c r="AM483" t="s">
        <v>535</v>
      </c>
      <c r="AO483" t="s">
        <v>536</v>
      </c>
      <c r="AP483" t="s">
        <v>537</v>
      </c>
      <c r="AQ483" s="4">
        <v>28786</v>
      </c>
      <c r="AR483" t="s">
        <v>140</v>
      </c>
      <c r="AT483">
        <v>18282460659</v>
      </c>
      <c r="AV483" t="s">
        <v>538</v>
      </c>
      <c r="AW483" t="s">
        <v>539</v>
      </c>
      <c r="AZ483" t="s">
        <v>334</v>
      </c>
      <c r="BA483" t="s">
        <v>335</v>
      </c>
      <c r="BB483" t="s">
        <v>136</v>
      </c>
      <c r="BC483" t="s">
        <v>136</v>
      </c>
      <c r="BD483" t="s">
        <v>148</v>
      </c>
      <c r="BE483" t="s">
        <v>136</v>
      </c>
      <c r="BF483" t="s">
        <v>136</v>
      </c>
      <c r="BG483" t="s">
        <v>134</v>
      </c>
      <c r="BH483" t="s">
        <v>136</v>
      </c>
      <c r="BN483" t="s">
        <v>26822</v>
      </c>
      <c r="BO483" t="s">
        <v>3151</v>
      </c>
      <c r="BP483">
        <v>2</v>
      </c>
      <c r="BQ483">
        <v>2</v>
      </c>
      <c r="BR483">
        <v>2</v>
      </c>
      <c r="BS483" s="1">
        <v>44166</v>
      </c>
      <c r="BT483" s="1">
        <v>44316</v>
      </c>
      <c r="BU483" s="1">
        <v>44166</v>
      </c>
      <c r="BV483" s="1">
        <v>44316</v>
      </c>
      <c r="BW483" t="s">
        <v>136</v>
      </c>
      <c r="BX483">
        <v>48</v>
      </c>
      <c r="BY483">
        <v>0</v>
      </c>
      <c r="BZ483">
        <v>8</v>
      </c>
      <c r="CA483">
        <v>8</v>
      </c>
      <c r="CB483">
        <v>8</v>
      </c>
      <c r="CC483">
        <v>8</v>
      </c>
      <c r="CD483">
        <v>8</v>
      </c>
      <c r="CE483">
        <v>8</v>
      </c>
      <c r="CF483" t="str">
        <f>"8:00 AM"</f>
        <v>8:00 AM</v>
      </c>
      <c r="CG483" t="str">
        <f>"5:00 PM"</f>
        <v>5:00 PM</v>
      </c>
      <c r="CH483" s="5">
        <v>14.99</v>
      </c>
      <c r="CI483" t="s">
        <v>146</v>
      </c>
      <c r="CL483" t="s">
        <v>136</v>
      </c>
      <c r="CM483" t="s">
        <v>354</v>
      </c>
      <c r="CN483" t="s">
        <v>2411</v>
      </c>
      <c r="CO483" t="s">
        <v>12490</v>
      </c>
      <c r="CP483" t="s">
        <v>149</v>
      </c>
      <c r="CQ483">
        <v>3</v>
      </c>
      <c r="CR483">
        <v>0</v>
      </c>
      <c r="CS483" t="s">
        <v>136</v>
      </c>
      <c r="CT483" t="s">
        <v>134</v>
      </c>
      <c r="CU483" t="s">
        <v>136</v>
      </c>
      <c r="CV483" t="s">
        <v>136</v>
      </c>
      <c r="CW483" t="s">
        <v>134</v>
      </c>
      <c r="CX483">
        <v>60</v>
      </c>
      <c r="CY483" t="s">
        <v>136</v>
      </c>
      <c r="CZ483" t="s">
        <v>136</v>
      </c>
      <c r="DA483" t="s">
        <v>136</v>
      </c>
      <c r="DB483" t="s">
        <v>134</v>
      </c>
      <c r="DC483" t="s">
        <v>136</v>
      </c>
      <c r="DD483" t="s">
        <v>136</v>
      </c>
      <c r="DF483" t="s">
        <v>26823</v>
      </c>
      <c r="DG483" t="s">
        <v>26820</v>
      </c>
      <c r="DH483" t="s">
        <v>15621</v>
      </c>
      <c r="DI483" t="s">
        <v>1128</v>
      </c>
      <c r="DJ483" s="4">
        <v>58413</v>
      </c>
      <c r="DK483" t="s">
        <v>9768</v>
      </c>
      <c r="DL483" t="s">
        <v>136</v>
      </c>
      <c r="DM483">
        <v>1</v>
      </c>
      <c r="DN483" t="s">
        <v>15620</v>
      </c>
      <c r="DO483" t="s">
        <v>15621</v>
      </c>
      <c r="DP483" t="s">
        <v>1128</v>
      </c>
      <c r="DQ483" t="str">
        <f>"54813"</f>
        <v>54813</v>
      </c>
      <c r="DR483" t="s">
        <v>9768</v>
      </c>
      <c r="DS483" t="s">
        <v>6023</v>
      </c>
      <c r="DT483">
        <v>1</v>
      </c>
      <c r="DU483">
        <v>2</v>
      </c>
      <c r="DV483" t="s">
        <v>134</v>
      </c>
      <c r="DW483" t="s">
        <v>134</v>
      </c>
      <c r="DX483" t="s">
        <v>134</v>
      </c>
      <c r="DY483" t="s">
        <v>134</v>
      </c>
      <c r="DZ483">
        <v>3</v>
      </c>
      <c r="EA483" t="s">
        <v>136</v>
      </c>
      <c r="EC483" s="5">
        <v>12.68</v>
      </c>
      <c r="ED483" s="5">
        <v>55</v>
      </c>
      <c r="EE483">
        <v>17014522415</v>
      </c>
      <c r="EF483" t="s">
        <v>26821</v>
      </c>
      <c r="EG483" t="s">
        <v>2909</v>
      </c>
      <c r="EH483">
        <v>0</v>
      </c>
    </row>
    <row r="484" spans="1:138" ht="15" customHeight="1" x14ac:dyDescent="0.35">
      <c r="A484" t="s">
        <v>8027</v>
      </c>
      <c r="B484" t="s">
        <v>157</v>
      </c>
      <c r="C484" s="1">
        <v>44105.71414236111</v>
      </c>
      <c r="D484" s="1">
        <v>44127</v>
      </c>
      <c r="E484" t="s">
        <v>579</v>
      </c>
      <c r="F484" t="s">
        <v>136</v>
      </c>
      <c r="G484" t="s">
        <v>135</v>
      </c>
      <c r="H484" t="s">
        <v>136</v>
      </c>
      <c r="I484" t="s">
        <v>8028</v>
      </c>
      <c r="K484" t="s">
        <v>8029</v>
      </c>
      <c r="M484" t="s">
        <v>8030</v>
      </c>
      <c r="N484" t="s">
        <v>584</v>
      </c>
      <c r="O484" s="4">
        <v>84050</v>
      </c>
      <c r="P484" t="s">
        <v>140</v>
      </c>
      <c r="R484">
        <v>18013289919</v>
      </c>
      <c r="T484">
        <v>112111</v>
      </c>
      <c r="U484" t="s">
        <v>8031</v>
      </c>
      <c r="V484" t="s">
        <v>8032</v>
      </c>
      <c r="X484" t="s">
        <v>1091</v>
      </c>
      <c r="Y484" t="s">
        <v>8030</v>
      </c>
      <c r="Z484" t="s">
        <v>148</v>
      </c>
      <c r="AA484" t="s">
        <v>4067</v>
      </c>
      <c r="AB484" t="s">
        <v>584</v>
      </c>
      <c r="AC484" s="4">
        <v>84050</v>
      </c>
      <c r="AD484" t="s">
        <v>140</v>
      </c>
      <c r="AF484">
        <v>18013289919</v>
      </c>
      <c r="AH484" t="s">
        <v>8033</v>
      </c>
      <c r="AI484" t="s">
        <v>168</v>
      </c>
      <c r="AJ484" t="s">
        <v>588</v>
      </c>
      <c r="AK484" t="s">
        <v>589</v>
      </c>
      <c r="AM484" t="s">
        <v>590</v>
      </c>
      <c r="AO484" t="s">
        <v>591</v>
      </c>
      <c r="AP484" t="s">
        <v>592</v>
      </c>
      <c r="AQ484" s="4">
        <v>82601</v>
      </c>
      <c r="AR484" t="s">
        <v>140</v>
      </c>
      <c r="AT484">
        <v>13074722105</v>
      </c>
      <c r="AV484" t="s">
        <v>593</v>
      </c>
      <c r="AW484" t="s">
        <v>594</v>
      </c>
      <c r="AZ484" t="s">
        <v>334</v>
      </c>
      <c r="BA484" t="s">
        <v>335</v>
      </c>
      <c r="BB484" t="s">
        <v>136</v>
      </c>
      <c r="BC484" t="s">
        <v>136</v>
      </c>
      <c r="BD484" t="s">
        <v>148</v>
      </c>
      <c r="BE484" t="s">
        <v>136</v>
      </c>
      <c r="BF484" t="s">
        <v>136</v>
      </c>
      <c r="BG484" t="s">
        <v>134</v>
      </c>
      <c r="BH484" t="s">
        <v>136</v>
      </c>
      <c r="BN484" t="s">
        <v>8034</v>
      </c>
      <c r="BO484" t="s">
        <v>2952</v>
      </c>
      <c r="BP484">
        <v>1</v>
      </c>
      <c r="BQ484">
        <v>1</v>
      </c>
      <c r="BR484">
        <v>1</v>
      </c>
      <c r="BS484" s="1">
        <v>44166</v>
      </c>
      <c r="BT484" s="1">
        <v>44227</v>
      </c>
      <c r="BU484" s="1">
        <v>44166</v>
      </c>
      <c r="BV484" s="1">
        <v>44227</v>
      </c>
      <c r="BW484" t="s">
        <v>134</v>
      </c>
      <c r="CH484" s="5">
        <v>1682.33</v>
      </c>
      <c r="CI484" t="s">
        <v>597</v>
      </c>
      <c r="CJ484">
        <v>0</v>
      </c>
      <c r="CK484" t="s">
        <v>1362</v>
      </c>
      <c r="CL484" t="s">
        <v>136</v>
      </c>
      <c r="CM484" t="s">
        <v>354</v>
      </c>
      <c r="CN484" t="s">
        <v>599</v>
      </c>
      <c r="CO484" t="s">
        <v>2225</v>
      </c>
      <c r="CP484" t="s">
        <v>149</v>
      </c>
      <c r="CQ484">
        <v>6</v>
      </c>
      <c r="CR484">
        <v>0</v>
      </c>
      <c r="CS484" t="s">
        <v>136</v>
      </c>
      <c r="CT484" t="s">
        <v>134</v>
      </c>
      <c r="CU484" t="s">
        <v>136</v>
      </c>
      <c r="CV484" t="s">
        <v>136</v>
      </c>
      <c r="CW484" t="s">
        <v>134</v>
      </c>
      <c r="CX484">
        <v>50</v>
      </c>
      <c r="CY484" t="s">
        <v>134</v>
      </c>
      <c r="CZ484" t="s">
        <v>136</v>
      </c>
      <c r="DA484" t="s">
        <v>134</v>
      </c>
      <c r="DB484" t="s">
        <v>136</v>
      </c>
      <c r="DC484" t="s">
        <v>136</v>
      </c>
      <c r="DD484" t="s">
        <v>136</v>
      </c>
      <c r="DF484" t="s">
        <v>8035</v>
      </c>
      <c r="DG484" t="s">
        <v>8036</v>
      </c>
      <c r="DH484" t="s">
        <v>4067</v>
      </c>
      <c r="DI484" t="s">
        <v>584</v>
      </c>
      <c r="DJ484" s="4">
        <v>84050</v>
      </c>
      <c r="DK484" t="s">
        <v>8037</v>
      </c>
      <c r="DL484" t="s">
        <v>134</v>
      </c>
      <c r="DM484">
        <v>3</v>
      </c>
      <c r="DN484" t="s">
        <v>8036</v>
      </c>
      <c r="DO484" t="s">
        <v>4067</v>
      </c>
      <c r="DP484" t="s">
        <v>584</v>
      </c>
      <c r="DQ484" t="str">
        <f>"84050"</f>
        <v>84050</v>
      </c>
      <c r="DR484" t="s">
        <v>8037</v>
      </c>
      <c r="DS484" t="s">
        <v>1750</v>
      </c>
      <c r="DT484">
        <v>1</v>
      </c>
      <c r="DU484">
        <v>4</v>
      </c>
      <c r="DV484" t="s">
        <v>136</v>
      </c>
      <c r="DW484" t="s">
        <v>136</v>
      </c>
      <c r="DX484" t="s">
        <v>134</v>
      </c>
      <c r="DY484" t="s">
        <v>136</v>
      </c>
      <c r="DZ484">
        <v>1</v>
      </c>
      <c r="EA484" t="s">
        <v>136</v>
      </c>
      <c r="EC484" s="5">
        <v>12.68</v>
      </c>
      <c r="ED484" s="5">
        <v>55</v>
      </c>
      <c r="EE484">
        <v>13074722105</v>
      </c>
      <c r="EF484" t="s">
        <v>593</v>
      </c>
      <c r="EG484" t="s">
        <v>148</v>
      </c>
      <c r="EH484">
        <v>0</v>
      </c>
    </row>
    <row r="485" spans="1:138" ht="15" customHeight="1" x14ac:dyDescent="0.35">
      <c r="A485" t="s">
        <v>27446</v>
      </c>
      <c r="B485" t="s">
        <v>157</v>
      </c>
      <c r="C485" s="1">
        <v>44116.400490624997</v>
      </c>
      <c r="D485" s="1">
        <v>44127</v>
      </c>
      <c r="E485" t="s">
        <v>133</v>
      </c>
      <c r="F485" t="s">
        <v>134</v>
      </c>
      <c r="G485" t="s">
        <v>135</v>
      </c>
      <c r="H485" t="s">
        <v>136</v>
      </c>
      <c r="I485" t="s">
        <v>499</v>
      </c>
      <c r="K485" t="s">
        <v>500</v>
      </c>
      <c r="M485" t="s">
        <v>501</v>
      </c>
      <c r="N485" t="s">
        <v>139</v>
      </c>
      <c r="O485" s="4">
        <v>33873</v>
      </c>
      <c r="P485" t="s">
        <v>140</v>
      </c>
      <c r="R485">
        <v>18637736633</v>
      </c>
      <c r="T485">
        <v>115115</v>
      </c>
      <c r="U485" t="s">
        <v>502</v>
      </c>
      <c r="V485" t="s">
        <v>503</v>
      </c>
      <c r="W485" t="s">
        <v>504</v>
      </c>
      <c r="X485" t="s">
        <v>429</v>
      </c>
      <c r="Y485" t="s">
        <v>505</v>
      </c>
      <c r="AA485" t="s">
        <v>501</v>
      </c>
      <c r="AB485" t="s">
        <v>139</v>
      </c>
      <c r="AC485" s="4">
        <v>33873</v>
      </c>
      <c r="AD485" t="s">
        <v>140</v>
      </c>
      <c r="AF485">
        <v>18637736633</v>
      </c>
      <c r="AH485" t="s">
        <v>506</v>
      </c>
      <c r="AI485" t="s">
        <v>168</v>
      </c>
      <c r="AJ485" t="s">
        <v>507</v>
      </c>
      <c r="AK485" t="s">
        <v>508</v>
      </c>
      <c r="AL485" t="s">
        <v>1871</v>
      </c>
      <c r="AM485" t="s">
        <v>27447</v>
      </c>
      <c r="AN485" t="s">
        <v>511</v>
      </c>
      <c r="AO485" t="s">
        <v>512</v>
      </c>
      <c r="AP485" t="s">
        <v>139</v>
      </c>
      <c r="AQ485" s="4">
        <v>32751</v>
      </c>
      <c r="AR485" t="s">
        <v>140</v>
      </c>
      <c r="AT485">
        <v>13212145200</v>
      </c>
      <c r="AU485">
        <v>5216</v>
      </c>
      <c r="AV485" t="s">
        <v>513</v>
      </c>
      <c r="AW485" t="s">
        <v>514</v>
      </c>
      <c r="AZ485" t="s">
        <v>175</v>
      </c>
      <c r="BA485" t="s">
        <v>176</v>
      </c>
      <c r="BB485" t="s">
        <v>134</v>
      </c>
      <c r="BC485" t="s">
        <v>134</v>
      </c>
      <c r="BD485" t="s">
        <v>134</v>
      </c>
      <c r="BE485" t="s">
        <v>134</v>
      </c>
      <c r="BF485" t="s">
        <v>136</v>
      </c>
      <c r="BG485" t="s">
        <v>134</v>
      </c>
      <c r="BH485" t="s">
        <v>136</v>
      </c>
      <c r="BN485" t="s">
        <v>27448</v>
      </c>
      <c r="BO485" t="s">
        <v>27449</v>
      </c>
      <c r="BP485">
        <v>150</v>
      </c>
      <c r="BQ485">
        <v>150</v>
      </c>
      <c r="BR485">
        <v>150</v>
      </c>
      <c r="BS485" s="1">
        <v>44169</v>
      </c>
      <c r="BT485" s="1">
        <v>44306</v>
      </c>
      <c r="BU485" s="1">
        <v>44169</v>
      </c>
      <c r="BV485" s="1">
        <v>44306</v>
      </c>
      <c r="BW485" t="s">
        <v>136</v>
      </c>
      <c r="BX485">
        <v>36</v>
      </c>
      <c r="BY485">
        <v>0</v>
      </c>
      <c r="BZ485">
        <v>6</v>
      </c>
      <c r="CA485">
        <v>6</v>
      </c>
      <c r="CB485">
        <v>6</v>
      </c>
      <c r="CC485">
        <v>6</v>
      </c>
      <c r="CD485">
        <v>6</v>
      </c>
      <c r="CE485">
        <v>6</v>
      </c>
      <c r="CF485" t="str">
        <f>"7:00 AM"</f>
        <v>7:00 AM</v>
      </c>
      <c r="CG485" t="str">
        <f>"1:00 PM"</f>
        <v>1:00 PM</v>
      </c>
      <c r="CH485" s="5">
        <v>11.71</v>
      </c>
      <c r="CI485" t="s">
        <v>146</v>
      </c>
      <c r="CL485" t="s">
        <v>134</v>
      </c>
      <c r="CM485" t="s">
        <v>147</v>
      </c>
      <c r="CN485" t="s">
        <v>148</v>
      </c>
      <c r="CO485" t="s">
        <v>517</v>
      </c>
      <c r="CP485" t="s">
        <v>149</v>
      </c>
      <c r="CQ485">
        <v>0</v>
      </c>
      <c r="CR485">
        <v>0</v>
      </c>
      <c r="CS485" t="s">
        <v>136</v>
      </c>
      <c r="CT485" t="s">
        <v>136</v>
      </c>
      <c r="CU485" t="s">
        <v>136</v>
      </c>
      <c r="CV485" t="s">
        <v>134</v>
      </c>
      <c r="CW485" t="s">
        <v>134</v>
      </c>
      <c r="CX485">
        <v>100</v>
      </c>
      <c r="CY485" t="s">
        <v>134</v>
      </c>
      <c r="CZ485" t="s">
        <v>134</v>
      </c>
      <c r="DA485" t="s">
        <v>134</v>
      </c>
      <c r="DB485" t="s">
        <v>134</v>
      </c>
      <c r="DC485" t="s">
        <v>134</v>
      </c>
      <c r="DD485" t="s">
        <v>136</v>
      </c>
      <c r="DF485" t="s">
        <v>518</v>
      </c>
      <c r="DG485" s="2" t="s">
        <v>519</v>
      </c>
      <c r="DH485" t="s">
        <v>520</v>
      </c>
      <c r="DI485" t="s">
        <v>139</v>
      </c>
      <c r="DJ485" s="4">
        <v>34266</v>
      </c>
      <c r="DK485" t="s">
        <v>521</v>
      </c>
      <c r="DL485" t="s">
        <v>134</v>
      </c>
      <c r="DM485">
        <v>103</v>
      </c>
      <c r="DN485" t="s">
        <v>522</v>
      </c>
      <c r="DO485" t="s">
        <v>501</v>
      </c>
      <c r="DP485" t="s">
        <v>139</v>
      </c>
      <c r="DQ485" t="str">
        <f>"33873"</f>
        <v>33873</v>
      </c>
      <c r="DR485" t="s">
        <v>151</v>
      </c>
      <c r="DS485" t="s">
        <v>523</v>
      </c>
      <c r="DT485">
        <v>51</v>
      </c>
      <c r="DU485">
        <v>430</v>
      </c>
      <c r="DV485" t="s">
        <v>134</v>
      </c>
      <c r="DW485" t="s">
        <v>134</v>
      </c>
      <c r="DX485" t="s">
        <v>134</v>
      </c>
      <c r="DY485" t="s">
        <v>134</v>
      </c>
      <c r="DZ485">
        <v>9</v>
      </c>
      <c r="EA485" t="s">
        <v>136</v>
      </c>
      <c r="EC485" s="5">
        <v>12.68</v>
      </c>
      <c r="ED485" s="5">
        <v>55</v>
      </c>
      <c r="EE485">
        <v>18637736633</v>
      </c>
      <c r="EF485" t="s">
        <v>148</v>
      </c>
      <c r="EG485" t="s">
        <v>524</v>
      </c>
      <c r="EH485">
        <v>32</v>
      </c>
    </row>
    <row r="486" spans="1:138" ht="15" customHeight="1" x14ac:dyDescent="0.35">
      <c r="A486" t="s">
        <v>13515</v>
      </c>
      <c r="B486" t="s">
        <v>157</v>
      </c>
      <c r="C486" s="1">
        <v>44113.676977777781</v>
      </c>
      <c r="D486" s="1">
        <v>44127</v>
      </c>
      <c r="E486" t="s">
        <v>133</v>
      </c>
      <c r="F486" t="s">
        <v>136</v>
      </c>
      <c r="G486" t="s">
        <v>135</v>
      </c>
      <c r="H486" t="s">
        <v>136</v>
      </c>
      <c r="I486" t="s">
        <v>13516</v>
      </c>
      <c r="K486" t="s">
        <v>13517</v>
      </c>
      <c r="M486" t="s">
        <v>13518</v>
      </c>
      <c r="N486" t="s">
        <v>995</v>
      </c>
      <c r="O486" s="4">
        <v>72454</v>
      </c>
      <c r="P486" t="s">
        <v>140</v>
      </c>
      <c r="R486">
        <v>18702404069</v>
      </c>
      <c r="T486">
        <v>112112</v>
      </c>
      <c r="U486" t="s">
        <v>13519</v>
      </c>
      <c r="V486" t="s">
        <v>13520</v>
      </c>
      <c r="X486" t="s">
        <v>164</v>
      </c>
      <c r="Y486" t="s">
        <v>13521</v>
      </c>
      <c r="Z486" t="s">
        <v>13522</v>
      </c>
      <c r="AA486" t="s">
        <v>13518</v>
      </c>
      <c r="AB486" t="s">
        <v>995</v>
      </c>
      <c r="AC486" s="4">
        <v>72454</v>
      </c>
      <c r="AD486" t="s">
        <v>140</v>
      </c>
      <c r="AF486">
        <v>18702404069</v>
      </c>
      <c r="AH486" t="s">
        <v>13523</v>
      </c>
      <c r="AI486" t="s">
        <v>168</v>
      </c>
      <c r="AJ486" t="s">
        <v>533</v>
      </c>
      <c r="AK486" t="s">
        <v>534</v>
      </c>
      <c r="AM486" t="s">
        <v>535</v>
      </c>
      <c r="AO486" t="s">
        <v>536</v>
      </c>
      <c r="AP486" t="s">
        <v>537</v>
      </c>
      <c r="AQ486" s="4">
        <v>28786</v>
      </c>
      <c r="AR486" t="s">
        <v>140</v>
      </c>
      <c r="AT486">
        <v>18282460659</v>
      </c>
      <c r="AV486" t="s">
        <v>538</v>
      </c>
      <c r="AW486" t="s">
        <v>539</v>
      </c>
      <c r="AZ486" t="s">
        <v>334</v>
      </c>
      <c r="BA486" t="s">
        <v>335</v>
      </c>
      <c r="BB486" t="s">
        <v>136</v>
      </c>
      <c r="BC486" t="s">
        <v>136</v>
      </c>
      <c r="BD486" t="s">
        <v>148</v>
      </c>
      <c r="BE486" t="s">
        <v>136</v>
      </c>
      <c r="BF486" t="s">
        <v>136</v>
      </c>
      <c r="BG486" t="s">
        <v>134</v>
      </c>
      <c r="BH486" t="s">
        <v>136</v>
      </c>
      <c r="BN486" t="s">
        <v>13524</v>
      </c>
      <c r="BO486" t="s">
        <v>3151</v>
      </c>
      <c r="BP486">
        <v>14</v>
      </c>
      <c r="BQ486">
        <v>14</v>
      </c>
      <c r="BR486">
        <v>14</v>
      </c>
      <c r="BS486" s="1">
        <v>44180</v>
      </c>
      <c r="BT486" s="1">
        <v>44301</v>
      </c>
      <c r="BU486" s="1">
        <v>44180</v>
      </c>
      <c r="BV486" s="1">
        <v>44301</v>
      </c>
      <c r="BW486" t="s">
        <v>136</v>
      </c>
      <c r="BX486">
        <v>40</v>
      </c>
      <c r="BY486">
        <v>0</v>
      </c>
      <c r="BZ486">
        <v>8</v>
      </c>
      <c r="CA486">
        <v>8</v>
      </c>
      <c r="CB486">
        <v>8</v>
      </c>
      <c r="CC486">
        <v>8</v>
      </c>
      <c r="CD486">
        <v>8</v>
      </c>
      <c r="CE486">
        <v>0</v>
      </c>
      <c r="CF486" t="str">
        <f>"8:00 AM"</f>
        <v>8:00 AM</v>
      </c>
      <c r="CG486" t="str">
        <f>"5:00 PM"</f>
        <v>5:00 PM</v>
      </c>
      <c r="CH486" s="5">
        <v>11.83</v>
      </c>
      <c r="CI486" t="s">
        <v>146</v>
      </c>
      <c r="CL486" t="s">
        <v>136</v>
      </c>
      <c r="CM486" t="s">
        <v>147</v>
      </c>
      <c r="CN486" t="s">
        <v>148</v>
      </c>
      <c r="CO486" t="s">
        <v>966</v>
      </c>
      <c r="CP486" t="s">
        <v>149</v>
      </c>
      <c r="CQ486">
        <v>3</v>
      </c>
      <c r="CR486">
        <v>0</v>
      </c>
      <c r="CS486" t="s">
        <v>136</v>
      </c>
      <c r="CT486" t="s">
        <v>134</v>
      </c>
      <c r="CU486" t="s">
        <v>136</v>
      </c>
      <c r="CV486" t="s">
        <v>136</v>
      </c>
      <c r="CW486" t="s">
        <v>134</v>
      </c>
      <c r="CX486">
        <v>60</v>
      </c>
      <c r="CY486" t="s">
        <v>136</v>
      </c>
      <c r="CZ486" t="s">
        <v>136</v>
      </c>
      <c r="DA486" t="s">
        <v>136</v>
      </c>
      <c r="DB486" t="s">
        <v>136</v>
      </c>
      <c r="DC486" t="s">
        <v>136</v>
      </c>
      <c r="DD486" t="s">
        <v>136</v>
      </c>
      <c r="DF486" t="s">
        <v>13525</v>
      </c>
      <c r="DG486" t="s">
        <v>13521</v>
      </c>
      <c r="DH486" t="s">
        <v>13518</v>
      </c>
      <c r="DI486" t="s">
        <v>995</v>
      </c>
      <c r="DJ486" s="4">
        <v>72454</v>
      </c>
      <c r="DK486" t="s">
        <v>389</v>
      </c>
      <c r="DL486" t="s">
        <v>136</v>
      </c>
      <c r="DM486">
        <v>1</v>
      </c>
      <c r="DN486" t="s">
        <v>13526</v>
      </c>
      <c r="DO486" t="s">
        <v>3291</v>
      </c>
      <c r="DP486" t="s">
        <v>995</v>
      </c>
      <c r="DQ486" t="str">
        <f>"72450"</f>
        <v>72450</v>
      </c>
      <c r="DR486" t="s">
        <v>1000</v>
      </c>
      <c r="DS486" t="s">
        <v>296</v>
      </c>
      <c r="DT486">
        <v>1</v>
      </c>
      <c r="DU486">
        <v>6</v>
      </c>
      <c r="DV486" t="s">
        <v>134</v>
      </c>
      <c r="DW486" t="s">
        <v>134</v>
      </c>
      <c r="DX486" t="s">
        <v>134</v>
      </c>
      <c r="DY486" t="s">
        <v>134</v>
      </c>
      <c r="DZ486">
        <v>3</v>
      </c>
      <c r="EA486" t="s">
        <v>136</v>
      </c>
      <c r="EC486" s="5">
        <v>12.68</v>
      </c>
      <c r="ED486" s="5">
        <v>55</v>
      </c>
      <c r="EE486">
        <v>18702404069</v>
      </c>
      <c r="EF486" t="s">
        <v>13523</v>
      </c>
      <c r="EG486" t="s">
        <v>148</v>
      </c>
      <c r="EH486">
        <v>0</v>
      </c>
    </row>
    <row r="487" spans="1:138" ht="15" customHeight="1" x14ac:dyDescent="0.35">
      <c r="A487" t="s">
        <v>17406</v>
      </c>
      <c r="B487" t="s">
        <v>157</v>
      </c>
      <c r="C487" s="1">
        <v>44119.465514351854</v>
      </c>
      <c r="D487" s="1">
        <v>44127</v>
      </c>
      <c r="E487" t="s">
        <v>133</v>
      </c>
      <c r="F487" t="s">
        <v>136</v>
      </c>
      <c r="G487" t="s">
        <v>135</v>
      </c>
      <c r="H487" t="s">
        <v>136</v>
      </c>
      <c r="I487" t="s">
        <v>17407</v>
      </c>
      <c r="K487" t="s">
        <v>17408</v>
      </c>
      <c r="M487" t="s">
        <v>17409</v>
      </c>
      <c r="N487" t="s">
        <v>161</v>
      </c>
      <c r="O487" s="4">
        <v>31015</v>
      </c>
      <c r="P487" t="s">
        <v>140</v>
      </c>
      <c r="R487">
        <v>12293227299</v>
      </c>
      <c r="T487">
        <v>112910</v>
      </c>
      <c r="U487" t="s">
        <v>7431</v>
      </c>
      <c r="V487" t="s">
        <v>17410</v>
      </c>
      <c r="X487" t="s">
        <v>4089</v>
      </c>
      <c r="Y487" t="s">
        <v>17411</v>
      </c>
      <c r="AA487" t="s">
        <v>17409</v>
      </c>
      <c r="AB487" t="s">
        <v>161</v>
      </c>
      <c r="AC487" s="4">
        <v>31015</v>
      </c>
      <c r="AD487" t="s">
        <v>140</v>
      </c>
      <c r="AF487">
        <v>12293227299</v>
      </c>
      <c r="AH487" t="s">
        <v>4090</v>
      </c>
      <c r="AI487" t="s">
        <v>168</v>
      </c>
      <c r="AJ487" t="s">
        <v>4091</v>
      </c>
      <c r="AK487" t="s">
        <v>17412</v>
      </c>
      <c r="AM487" t="s">
        <v>17413</v>
      </c>
      <c r="AN487" t="s">
        <v>17414</v>
      </c>
      <c r="AO487" t="s">
        <v>4086</v>
      </c>
      <c r="AP487" t="s">
        <v>161</v>
      </c>
      <c r="AQ487" s="4">
        <v>31513</v>
      </c>
      <c r="AR487" t="s">
        <v>140</v>
      </c>
      <c r="AT487">
        <v>19124243878</v>
      </c>
      <c r="AV487" t="s">
        <v>4095</v>
      </c>
      <c r="AW487" t="s">
        <v>13578</v>
      </c>
      <c r="AZ487" t="s">
        <v>334</v>
      </c>
      <c r="BA487" t="s">
        <v>335</v>
      </c>
      <c r="BB487" t="s">
        <v>136</v>
      </c>
      <c r="BC487" t="s">
        <v>136</v>
      </c>
      <c r="BD487" t="s">
        <v>148</v>
      </c>
      <c r="BE487" t="s">
        <v>136</v>
      </c>
      <c r="BF487" t="s">
        <v>136</v>
      </c>
      <c r="BG487" t="s">
        <v>134</v>
      </c>
      <c r="BH487" t="s">
        <v>136</v>
      </c>
      <c r="BN487" t="s">
        <v>17415</v>
      </c>
      <c r="BO487" t="s">
        <v>1605</v>
      </c>
      <c r="BP487">
        <v>5</v>
      </c>
      <c r="BQ487">
        <v>5</v>
      </c>
      <c r="BR487">
        <v>5</v>
      </c>
      <c r="BS487" s="1">
        <v>44179</v>
      </c>
      <c r="BT487" s="1">
        <v>44477</v>
      </c>
      <c r="BU487" s="1">
        <v>44179</v>
      </c>
      <c r="BV487" s="1">
        <v>44477</v>
      </c>
      <c r="BW487" t="s">
        <v>136</v>
      </c>
      <c r="BX487">
        <v>35</v>
      </c>
      <c r="BY487">
        <v>0</v>
      </c>
      <c r="BZ487">
        <v>6</v>
      </c>
      <c r="CA487">
        <v>6</v>
      </c>
      <c r="CB487">
        <v>6</v>
      </c>
      <c r="CC487">
        <v>6</v>
      </c>
      <c r="CD487">
        <v>6</v>
      </c>
      <c r="CE487">
        <v>5</v>
      </c>
      <c r="CF487" t="str">
        <f>"8:00 AM"</f>
        <v>8:00 AM</v>
      </c>
      <c r="CG487" t="str">
        <f>"3:00 PM"</f>
        <v>3:00 PM</v>
      </c>
      <c r="CH487" s="5">
        <v>11.71</v>
      </c>
      <c r="CI487" t="s">
        <v>146</v>
      </c>
      <c r="CL487" t="s">
        <v>136</v>
      </c>
      <c r="CM487" t="s">
        <v>147</v>
      </c>
      <c r="CN487" t="s">
        <v>148</v>
      </c>
      <c r="CO487" s="2" t="s">
        <v>14662</v>
      </c>
      <c r="CP487" t="s">
        <v>149</v>
      </c>
      <c r="CQ487">
        <v>3</v>
      </c>
      <c r="CR487">
        <v>0</v>
      </c>
      <c r="CS487" t="s">
        <v>136</v>
      </c>
      <c r="CT487" t="s">
        <v>134</v>
      </c>
      <c r="CU487" t="s">
        <v>136</v>
      </c>
      <c r="CV487" t="s">
        <v>134</v>
      </c>
      <c r="CW487" t="s">
        <v>134</v>
      </c>
      <c r="CX487">
        <v>60</v>
      </c>
      <c r="CY487" t="s">
        <v>134</v>
      </c>
      <c r="CZ487" t="s">
        <v>134</v>
      </c>
      <c r="DA487" t="s">
        <v>134</v>
      </c>
      <c r="DB487" t="s">
        <v>134</v>
      </c>
      <c r="DC487" t="s">
        <v>134</v>
      </c>
      <c r="DD487" t="s">
        <v>136</v>
      </c>
      <c r="DF487" s="2" t="s">
        <v>17416</v>
      </c>
      <c r="DG487" t="s">
        <v>17417</v>
      </c>
      <c r="DH487" t="s">
        <v>17418</v>
      </c>
      <c r="DI487" t="s">
        <v>161</v>
      </c>
      <c r="DJ487" s="4">
        <v>31712</v>
      </c>
      <c r="DK487" t="s">
        <v>17419</v>
      </c>
      <c r="DL487" t="s">
        <v>134</v>
      </c>
      <c r="DM487">
        <v>2</v>
      </c>
      <c r="DN487" t="s">
        <v>17420</v>
      </c>
      <c r="DO487" t="s">
        <v>17409</v>
      </c>
      <c r="DP487" t="s">
        <v>161</v>
      </c>
      <c r="DQ487" t="str">
        <f>"31035"</f>
        <v>31035</v>
      </c>
      <c r="DR487" t="s">
        <v>17419</v>
      </c>
      <c r="DS487" t="s">
        <v>10738</v>
      </c>
      <c r="DT487">
        <v>1</v>
      </c>
      <c r="DU487">
        <v>7</v>
      </c>
      <c r="DV487" t="s">
        <v>134</v>
      </c>
      <c r="DW487" t="s">
        <v>134</v>
      </c>
      <c r="DX487" t="s">
        <v>134</v>
      </c>
      <c r="DY487" t="s">
        <v>136</v>
      </c>
      <c r="DZ487">
        <v>1</v>
      </c>
      <c r="EA487" t="s">
        <v>136</v>
      </c>
      <c r="EC487" s="5">
        <v>12.68</v>
      </c>
      <c r="ED487" s="5">
        <v>55</v>
      </c>
      <c r="EE487">
        <v>12293227299</v>
      </c>
      <c r="EF487" t="s">
        <v>17421</v>
      </c>
      <c r="EG487" t="s">
        <v>148</v>
      </c>
      <c r="EH487">
        <v>0</v>
      </c>
    </row>
    <row r="488" spans="1:138" ht="15" customHeight="1" x14ac:dyDescent="0.35">
      <c r="A488" t="s">
        <v>9839</v>
      </c>
      <c r="B488" t="s">
        <v>157</v>
      </c>
      <c r="C488" s="1">
        <v>44117.733940046295</v>
      </c>
      <c r="D488" s="1">
        <v>44127</v>
      </c>
      <c r="E488" t="s">
        <v>579</v>
      </c>
      <c r="F488" t="s">
        <v>136</v>
      </c>
      <c r="G488" t="s">
        <v>135</v>
      </c>
      <c r="H488" t="s">
        <v>136</v>
      </c>
      <c r="I488" t="s">
        <v>9840</v>
      </c>
      <c r="K488" t="s">
        <v>9841</v>
      </c>
      <c r="M488" t="s">
        <v>6187</v>
      </c>
      <c r="N488" t="s">
        <v>395</v>
      </c>
      <c r="O488" s="4">
        <v>95620</v>
      </c>
      <c r="P488" t="s">
        <v>140</v>
      </c>
      <c r="R488">
        <v>19169971651</v>
      </c>
      <c r="T488">
        <v>1121</v>
      </c>
      <c r="U488" t="s">
        <v>9842</v>
      </c>
      <c r="V488" t="s">
        <v>9843</v>
      </c>
      <c r="X488" t="s">
        <v>7308</v>
      </c>
      <c r="Y488" t="s">
        <v>9841</v>
      </c>
      <c r="AA488" t="s">
        <v>6187</v>
      </c>
      <c r="AB488" t="s">
        <v>395</v>
      </c>
      <c r="AC488" s="4">
        <v>95620</v>
      </c>
      <c r="AD488" t="s">
        <v>140</v>
      </c>
      <c r="AF488">
        <v>19169971651</v>
      </c>
      <c r="AH488" t="s">
        <v>1306</v>
      </c>
      <c r="AI488" t="s">
        <v>168</v>
      </c>
      <c r="AJ488" t="s">
        <v>1303</v>
      </c>
      <c r="AK488" t="s">
        <v>1304</v>
      </c>
      <c r="AM488" t="s">
        <v>1300</v>
      </c>
      <c r="AN488" t="s">
        <v>1301</v>
      </c>
      <c r="AO488" t="s">
        <v>1302</v>
      </c>
      <c r="AP488" t="s">
        <v>925</v>
      </c>
      <c r="AQ488" s="4">
        <v>83301</v>
      </c>
      <c r="AR488" t="s">
        <v>140</v>
      </c>
      <c r="AT488">
        <v>12085952226</v>
      </c>
      <c r="AV488" t="s">
        <v>9844</v>
      </c>
      <c r="AW488" t="s">
        <v>1299</v>
      </c>
      <c r="AZ488" t="s">
        <v>334</v>
      </c>
      <c r="BA488" t="s">
        <v>335</v>
      </c>
      <c r="BB488" t="s">
        <v>136</v>
      </c>
      <c r="BC488" t="s">
        <v>136</v>
      </c>
      <c r="BD488" t="s">
        <v>148</v>
      </c>
      <c r="BE488" t="s">
        <v>136</v>
      </c>
      <c r="BF488" t="s">
        <v>136</v>
      </c>
      <c r="BG488" t="s">
        <v>134</v>
      </c>
      <c r="BH488" t="s">
        <v>136</v>
      </c>
      <c r="BN488" t="s">
        <v>9845</v>
      </c>
      <c r="BO488" t="s">
        <v>7514</v>
      </c>
      <c r="BP488">
        <v>5</v>
      </c>
      <c r="BQ488">
        <v>5</v>
      </c>
      <c r="BR488">
        <v>5</v>
      </c>
      <c r="BS488" s="1">
        <v>44162</v>
      </c>
      <c r="BT488" s="1">
        <v>44316</v>
      </c>
      <c r="BU488" s="1">
        <v>44162</v>
      </c>
      <c r="BV488" s="1">
        <v>44316</v>
      </c>
      <c r="BW488" t="s">
        <v>134</v>
      </c>
      <c r="CH488" s="5">
        <v>2133.52</v>
      </c>
      <c r="CI488" t="s">
        <v>597</v>
      </c>
      <c r="CJ488">
        <v>0</v>
      </c>
      <c r="CK488" t="s">
        <v>1309</v>
      </c>
      <c r="CL488" t="s">
        <v>136</v>
      </c>
      <c r="CM488" t="s">
        <v>354</v>
      </c>
      <c r="CN488" t="s">
        <v>1310</v>
      </c>
      <c r="CO488" s="2" t="s">
        <v>9846</v>
      </c>
      <c r="CP488" t="s">
        <v>149</v>
      </c>
      <c r="CQ488">
        <v>3</v>
      </c>
      <c r="CR488">
        <v>0</v>
      </c>
      <c r="CS488" t="s">
        <v>136</v>
      </c>
      <c r="CT488" t="s">
        <v>136</v>
      </c>
      <c r="CU488" t="s">
        <v>136</v>
      </c>
      <c r="CV488" t="s">
        <v>134</v>
      </c>
      <c r="CW488" t="s">
        <v>134</v>
      </c>
      <c r="CX488">
        <v>50</v>
      </c>
      <c r="CY488" t="s">
        <v>134</v>
      </c>
      <c r="CZ488" t="s">
        <v>136</v>
      </c>
      <c r="DA488" t="s">
        <v>136</v>
      </c>
      <c r="DB488" t="s">
        <v>136</v>
      </c>
      <c r="DC488" t="s">
        <v>136</v>
      </c>
      <c r="DD488" t="s">
        <v>136</v>
      </c>
      <c r="DF488" t="s">
        <v>180</v>
      </c>
      <c r="DG488" t="s">
        <v>9841</v>
      </c>
      <c r="DH488" t="s">
        <v>6187</v>
      </c>
      <c r="DI488" t="s">
        <v>395</v>
      </c>
      <c r="DJ488" s="4">
        <v>95620</v>
      </c>
      <c r="DK488" t="s">
        <v>1858</v>
      </c>
      <c r="DL488" t="s">
        <v>134</v>
      </c>
      <c r="DM488">
        <v>2</v>
      </c>
      <c r="DN488" t="s">
        <v>9841</v>
      </c>
      <c r="DO488" t="s">
        <v>6187</v>
      </c>
      <c r="DP488" t="s">
        <v>395</v>
      </c>
      <c r="DQ488" t="str">
        <f>"95620"</f>
        <v>95620</v>
      </c>
      <c r="DR488" t="s">
        <v>1858</v>
      </c>
      <c r="DS488" t="s">
        <v>9847</v>
      </c>
      <c r="DT488">
        <v>3</v>
      </c>
      <c r="DU488">
        <v>5</v>
      </c>
      <c r="DV488" t="s">
        <v>134</v>
      </c>
      <c r="DW488" t="s">
        <v>134</v>
      </c>
      <c r="DX488" t="s">
        <v>134</v>
      </c>
      <c r="DY488" t="s">
        <v>136</v>
      </c>
      <c r="DZ488">
        <v>1</v>
      </c>
      <c r="EA488" t="s">
        <v>136</v>
      </c>
      <c r="EC488" s="5">
        <v>12.68</v>
      </c>
      <c r="ED488" s="5">
        <v>55</v>
      </c>
      <c r="EE488">
        <v>12085952226</v>
      </c>
      <c r="EF488" t="s">
        <v>1316</v>
      </c>
      <c r="EG488" t="s">
        <v>148</v>
      </c>
      <c r="EH488">
        <v>0</v>
      </c>
    </row>
    <row r="489" spans="1:138" ht="15" customHeight="1" x14ac:dyDescent="0.35">
      <c r="A489" t="s">
        <v>12136</v>
      </c>
      <c r="B489" t="s">
        <v>273</v>
      </c>
      <c r="C489" s="1">
        <v>44125.522823611114</v>
      </c>
      <c r="D489" s="1">
        <v>44130</v>
      </c>
      <c r="E489" t="s">
        <v>133</v>
      </c>
      <c r="F489" t="s">
        <v>136</v>
      </c>
      <c r="G489" t="s">
        <v>135</v>
      </c>
      <c r="H489" t="s">
        <v>136</v>
      </c>
      <c r="I489" t="s">
        <v>12137</v>
      </c>
      <c r="K489" t="s">
        <v>12138</v>
      </c>
      <c r="M489" t="s">
        <v>778</v>
      </c>
      <c r="N489" t="s">
        <v>246</v>
      </c>
      <c r="O489" s="4">
        <v>70515</v>
      </c>
      <c r="P489" t="s">
        <v>140</v>
      </c>
      <c r="R489">
        <v>13372075433</v>
      </c>
      <c r="T489">
        <v>1125</v>
      </c>
      <c r="U489" t="s">
        <v>621</v>
      </c>
      <c r="V489" t="s">
        <v>12139</v>
      </c>
      <c r="X489" t="s">
        <v>164</v>
      </c>
      <c r="Y489" t="s">
        <v>12138</v>
      </c>
      <c r="AA489" t="s">
        <v>778</v>
      </c>
      <c r="AB489" t="s">
        <v>246</v>
      </c>
      <c r="AC489" s="4">
        <v>70515</v>
      </c>
      <c r="AD489" t="s">
        <v>140</v>
      </c>
      <c r="AF489">
        <v>13372075433</v>
      </c>
      <c r="AH489" t="s">
        <v>12140</v>
      </c>
      <c r="AI489" t="s">
        <v>168</v>
      </c>
      <c r="AJ489" t="s">
        <v>325</v>
      </c>
      <c r="AK489" t="s">
        <v>329</v>
      </c>
      <c r="AM489" t="s">
        <v>330</v>
      </c>
      <c r="AO489" t="s">
        <v>324</v>
      </c>
      <c r="AP489" t="s">
        <v>246</v>
      </c>
      <c r="AQ489" s="4">
        <v>70554</v>
      </c>
      <c r="AR489" t="s">
        <v>140</v>
      </c>
      <c r="AS489" t="s">
        <v>331</v>
      </c>
      <c r="AT489">
        <v>13377894322</v>
      </c>
      <c r="AV489" t="s">
        <v>332</v>
      </c>
      <c r="AW489" t="s">
        <v>333</v>
      </c>
      <c r="AZ489" t="s">
        <v>334</v>
      </c>
      <c r="BA489" t="s">
        <v>335</v>
      </c>
      <c r="BB489" t="s">
        <v>136</v>
      </c>
      <c r="BC489" t="s">
        <v>136</v>
      </c>
      <c r="BD489" t="s">
        <v>148</v>
      </c>
      <c r="BE489" t="s">
        <v>136</v>
      </c>
      <c r="BF489" t="s">
        <v>136</v>
      </c>
      <c r="BG489" t="s">
        <v>134</v>
      </c>
      <c r="BH489" t="s">
        <v>136</v>
      </c>
      <c r="BN489" t="s">
        <v>12141</v>
      </c>
      <c r="BO489" t="s">
        <v>7578</v>
      </c>
      <c r="BP489">
        <v>20</v>
      </c>
      <c r="BQ489">
        <v>20</v>
      </c>
      <c r="BS489" s="1">
        <v>43835</v>
      </c>
      <c r="BT489" s="1">
        <v>44022</v>
      </c>
      <c r="BU489" s="1">
        <v>43835</v>
      </c>
      <c r="BV489" s="1">
        <v>44022</v>
      </c>
      <c r="BW489" t="s">
        <v>136</v>
      </c>
      <c r="BX489">
        <v>35</v>
      </c>
      <c r="BY489">
        <v>0</v>
      </c>
      <c r="BZ489">
        <v>7</v>
      </c>
      <c r="CA489">
        <v>7</v>
      </c>
      <c r="CB489">
        <v>7</v>
      </c>
      <c r="CC489">
        <v>7</v>
      </c>
      <c r="CD489">
        <v>7</v>
      </c>
      <c r="CE489">
        <v>0</v>
      </c>
      <c r="CF489" t="str">
        <f>"8:00 AM"</f>
        <v>8:00 AM</v>
      </c>
      <c r="CG489" t="str">
        <f>"4:00 PM"</f>
        <v>4:00 PM</v>
      </c>
      <c r="CH489" s="5">
        <v>11.33</v>
      </c>
      <c r="CI489" t="s">
        <v>146</v>
      </c>
      <c r="CL489" t="s">
        <v>136</v>
      </c>
      <c r="CM489" t="s">
        <v>147</v>
      </c>
      <c r="CN489" t="s">
        <v>148</v>
      </c>
      <c r="CO489" t="s">
        <v>338</v>
      </c>
      <c r="CP489" t="s">
        <v>149</v>
      </c>
      <c r="CQ489">
        <v>0</v>
      </c>
      <c r="CR489">
        <v>0</v>
      </c>
      <c r="CS489" t="s">
        <v>136</v>
      </c>
      <c r="CT489" t="s">
        <v>136</v>
      </c>
      <c r="CU489" t="s">
        <v>136</v>
      </c>
      <c r="CV489" t="s">
        <v>136</v>
      </c>
      <c r="CW489" t="s">
        <v>134</v>
      </c>
      <c r="CX489">
        <v>40</v>
      </c>
      <c r="CY489" t="s">
        <v>136</v>
      </c>
      <c r="CZ489" t="s">
        <v>136</v>
      </c>
      <c r="DA489" t="s">
        <v>136</v>
      </c>
      <c r="DB489" t="s">
        <v>134</v>
      </c>
      <c r="DC489" t="s">
        <v>134</v>
      </c>
      <c r="DD489" t="s">
        <v>136</v>
      </c>
      <c r="DF489" t="s">
        <v>149</v>
      </c>
      <c r="DG489" t="s">
        <v>12142</v>
      </c>
      <c r="DH489" t="s">
        <v>324</v>
      </c>
      <c r="DI489" t="s">
        <v>246</v>
      </c>
      <c r="DJ489" s="4">
        <v>70554</v>
      </c>
      <c r="DK489" t="s">
        <v>339</v>
      </c>
      <c r="DL489" t="s">
        <v>136</v>
      </c>
      <c r="DM489">
        <v>1</v>
      </c>
      <c r="DN489" s="2" t="s">
        <v>12143</v>
      </c>
      <c r="DO489" t="s">
        <v>324</v>
      </c>
      <c r="DP489" t="s">
        <v>246</v>
      </c>
      <c r="DQ489" t="str">
        <f>"70554"</f>
        <v>70554</v>
      </c>
      <c r="DR489" t="s">
        <v>339</v>
      </c>
      <c r="DS489" t="s">
        <v>2864</v>
      </c>
      <c r="DT489">
        <v>3</v>
      </c>
      <c r="DU489">
        <v>20</v>
      </c>
      <c r="DV489" t="s">
        <v>134</v>
      </c>
      <c r="DW489" t="s">
        <v>134</v>
      </c>
      <c r="DX489" t="s">
        <v>134</v>
      </c>
      <c r="DY489" t="s">
        <v>136</v>
      </c>
      <c r="DZ489">
        <v>1</v>
      </c>
      <c r="EA489" t="s">
        <v>136</v>
      </c>
      <c r="EC489" s="5">
        <v>41.25</v>
      </c>
      <c r="ED489" s="5">
        <v>55</v>
      </c>
      <c r="EE489">
        <v>13373050588</v>
      </c>
      <c r="EF489" t="s">
        <v>12144</v>
      </c>
      <c r="EG489" t="s">
        <v>148</v>
      </c>
      <c r="EH489">
        <v>0</v>
      </c>
    </row>
    <row r="490" spans="1:138" ht="15" customHeight="1" x14ac:dyDescent="0.35">
      <c r="A490" t="s">
        <v>13049</v>
      </c>
      <c r="B490" t="s">
        <v>157</v>
      </c>
      <c r="C490" s="1">
        <v>44020.782417939816</v>
      </c>
      <c r="D490" s="1">
        <v>44130</v>
      </c>
      <c r="E490" t="s">
        <v>133</v>
      </c>
      <c r="F490" t="s">
        <v>134</v>
      </c>
      <c r="G490" t="s">
        <v>135</v>
      </c>
      <c r="H490" t="s">
        <v>136</v>
      </c>
      <c r="I490" t="s">
        <v>13050</v>
      </c>
      <c r="K490" t="s">
        <v>13051</v>
      </c>
      <c r="M490" t="s">
        <v>13052</v>
      </c>
      <c r="N490" t="s">
        <v>870</v>
      </c>
      <c r="O490" s="4">
        <v>55359</v>
      </c>
      <c r="P490" t="s">
        <v>140</v>
      </c>
      <c r="R490">
        <v>18004722232</v>
      </c>
      <c r="T490">
        <v>11511</v>
      </c>
      <c r="U490" t="s">
        <v>13053</v>
      </c>
      <c r="V490" t="s">
        <v>13054</v>
      </c>
      <c r="W490" t="s">
        <v>13055</v>
      </c>
      <c r="X490" t="s">
        <v>4867</v>
      </c>
      <c r="Y490" t="s">
        <v>13051</v>
      </c>
      <c r="AA490" t="s">
        <v>13056</v>
      </c>
      <c r="AB490" t="s">
        <v>870</v>
      </c>
      <c r="AC490" s="4">
        <v>55359</v>
      </c>
      <c r="AD490" t="s">
        <v>140</v>
      </c>
      <c r="AF490">
        <v>18004722232</v>
      </c>
      <c r="AH490" t="s">
        <v>13057</v>
      </c>
      <c r="AI490" t="s">
        <v>226</v>
      </c>
      <c r="AJ490" t="s">
        <v>2758</v>
      </c>
      <c r="AK490" t="s">
        <v>2759</v>
      </c>
      <c r="AL490" t="s">
        <v>682</v>
      </c>
      <c r="AM490" t="s">
        <v>3458</v>
      </c>
      <c r="AN490" t="s">
        <v>148</v>
      </c>
      <c r="AO490" t="s">
        <v>2761</v>
      </c>
      <c r="AP490" t="s">
        <v>365</v>
      </c>
      <c r="AQ490" s="4">
        <v>50010</v>
      </c>
      <c r="AR490" t="s">
        <v>140</v>
      </c>
      <c r="AT490">
        <v>15152324444</v>
      </c>
      <c r="AU490">
        <v>0</v>
      </c>
      <c r="AV490" t="s">
        <v>3459</v>
      </c>
      <c r="AW490" t="s">
        <v>3460</v>
      </c>
      <c r="AX490" t="s">
        <v>365</v>
      </c>
      <c r="AY490" t="s">
        <v>693</v>
      </c>
      <c r="AZ490" t="s">
        <v>288</v>
      </c>
      <c r="BA490" t="s">
        <v>289</v>
      </c>
      <c r="BB490" t="s">
        <v>134</v>
      </c>
      <c r="BC490" t="s">
        <v>134</v>
      </c>
      <c r="BD490" t="s">
        <v>134</v>
      </c>
      <c r="BE490" t="s">
        <v>134</v>
      </c>
      <c r="BF490" t="s">
        <v>134</v>
      </c>
      <c r="BG490" t="s">
        <v>134</v>
      </c>
      <c r="BH490" t="s">
        <v>136</v>
      </c>
      <c r="BN490" t="s">
        <v>13058</v>
      </c>
      <c r="BO490" t="s">
        <v>13059</v>
      </c>
      <c r="BP490">
        <v>12</v>
      </c>
      <c r="BQ490">
        <v>4</v>
      </c>
      <c r="BR490">
        <v>4</v>
      </c>
      <c r="BS490" s="1">
        <v>44129</v>
      </c>
      <c r="BT490" s="1">
        <v>44317</v>
      </c>
      <c r="BU490" s="1">
        <v>44129</v>
      </c>
      <c r="BV490" s="1">
        <v>44317</v>
      </c>
      <c r="BW490" t="s">
        <v>136</v>
      </c>
      <c r="BX490">
        <v>48</v>
      </c>
      <c r="BY490">
        <v>0</v>
      </c>
      <c r="BZ490">
        <v>8</v>
      </c>
      <c r="CA490">
        <v>8</v>
      </c>
      <c r="CB490">
        <v>8</v>
      </c>
      <c r="CC490">
        <v>8</v>
      </c>
      <c r="CD490">
        <v>8</v>
      </c>
      <c r="CE490">
        <v>8</v>
      </c>
      <c r="CF490" t="str">
        <f>"7:30 AM"</f>
        <v>7:30 AM</v>
      </c>
      <c r="CG490" t="str">
        <f>"4:30 AM"</f>
        <v>4:30 AM</v>
      </c>
      <c r="CH490" s="5">
        <v>14.4</v>
      </c>
      <c r="CI490" t="s">
        <v>146</v>
      </c>
      <c r="CJ490">
        <v>0</v>
      </c>
      <c r="CK490" t="s">
        <v>13060</v>
      </c>
      <c r="CL490" t="s">
        <v>136</v>
      </c>
      <c r="CM490" t="s">
        <v>312</v>
      </c>
      <c r="CN490" t="s">
        <v>148</v>
      </c>
      <c r="CO490" s="2" t="s">
        <v>13061</v>
      </c>
      <c r="CP490" t="s">
        <v>149</v>
      </c>
      <c r="CQ490">
        <v>6</v>
      </c>
      <c r="CR490">
        <v>0</v>
      </c>
      <c r="CS490" t="s">
        <v>136</v>
      </c>
      <c r="CT490" t="s">
        <v>134</v>
      </c>
      <c r="CU490" t="s">
        <v>136</v>
      </c>
      <c r="CV490" t="s">
        <v>136</v>
      </c>
      <c r="CW490" t="s">
        <v>134</v>
      </c>
      <c r="CX490">
        <v>75</v>
      </c>
      <c r="CY490" t="s">
        <v>134</v>
      </c>
      <c r="CZ490" t="s">
        <v>136</v>
      </c>
      <c r="DA490" t="s">
        <v>134</v>
      </c>
      <c r="DB490" t="s">
        <v>134</v>
      </c>
      <c r="DC490" t="s">
        <v>134</v>
      </c>
      <c r="DD490" t="s">
        <v>136</v>
      </c>
      <c r="DF490" t="s">
        <v>13062</v>
      </c>
      <c r="DG490" t="s">
        <v>13063</v>
      </c>
      <c r="DH490" t="s">
        <v>13064</v>
      </c>
      <c r="DI490" t="s">
        <v>870</v>
      </c>
      <c r="DJ490" s="4">
        <v>56284</v>
      </c>
      <c r="DK490" t="s">
        <v>2908</v>
      </c>
      <c r="DL490" t="s">
        <v>134</v>
      </c>
      <c r="DM490">
        <v>26</v>
      </c>
      <c r="DN490" t="s">
        <v>13065</v>
      </c>
      <c r="DO490" t="s">
        <v>13066</v>
      </c>
      <c r="DP490" t="s">
        <v>870</v>
      </c>
      <c r="DQ490" t="str">
        <f>"56284"</f>
        <v>56284</v>
      </c>
      <c r="DR490" t="s">
        <v>2908</v>
      </c>
      <c r="DS490" t="s">
        <v>13067</v>
      </c>
      <c r="DT490">
        <v>1</v>
      </c>
      <c r="DU490">
        <v>4</v>
      </c>
      <c r="DV490" t="s">
        <v>134</v>
      </c>
      <c r="DW490" t="s">
        <v>134</v>
      </c>
      <c r="DX490" t="s">
        <v>134</v>
      </c>
      <c r="DY490" t="s">
        <v>134</v>
      </c>
      <c r="DZ490">
        <v>3</v>
      </c>
      <c r="EA490" t="s">
        <v>136</v>
      </c>
      <c r="EC490" s="5">
        <v>12.68</v>
      </c>
      <c r="ED490" s="5">
        <v>55</v>
      </c>
      <c r="EE490">
        <v>18004722232</v>
      </c>
      <c r="EF490" t="s">
        <v>13057</v>
      </c>
      <c r="EG490" t="s">
        <v>148</v>
      </c>
      <c r="EH490">
        <v>0</v>
      </c>
    </row>
    <row r="491" spans="1:138" ht="15" customHeight="1" x14ac:dyDescent="0.35">
      <c r="A491" t="s">
        <v>27417</v>
      </c>
      <c r="B491" t="s">
        <v>132</v>
      </c>
      <c r="C491" s="1">
        <v>44099.694988657408</v>
      </c>
      <c r="D491" s="1">
        <v>44130</v>
      </c>
      <c r="E491" t="s">
        <v>133</v>
      </c>
      <c r="F491" t="s">
        <v>134</v>
      </c>
      <c r="G491" t="s">
        <v>135</v>
      </c>
      <c r="H491" t="s">
        <v>136</v>
      </c>
      <c r="I491" t="s">
        <v>15506</v>
      </c>
      <c r="K491" t="s">
        <v>15507</v>
      </c>
      <c r="M491" t="s">
        <v>15508</v>
      </c>
      <c r="N491" t="s">
        <v>139</v>
      </c>
      <c r="O491" s="4">
        <v>33873</v>
      </c>
      <c r="P491" t="s">
        <v>140</v>
      </c>
      <c r="R491">
        <v>19103855274</v>
      </c>
      <c r="T491">
        <v>11511</v>
      </c>
      <c r="U491" t="s">
        <v>15509</v>
      </c>
      <c r="V491" t="s">
        <v>15510</v>
      </c>
      <c r="X491" t="s">
        <v>164</v>
      </c>
      <c r="Y491" t="s">
        <v>15507</v>
      </c>
      <c r="AA491" t="s">
        <v>501</v>
      </c>
      <c r="AB491" t="s">
        <v>139</v>
      </c>
      <c r="AC491" s="4">
        <v>33873</v>
      </c>
      <c r="AD491" t="s">
        <v>140</v>
      </c>
      <c r="AF491">
        <v>19103855274</v>
      </c>
      <c r="AH491" t="s">
        <v>15511</v>
      </c>
      <c r="AI491" t="s">
        <v>168</v>
      </c>
      <c r="AJ491" t="s">
        <v>4036</v>
      </c>
      <c r="AK491" t="s">
        <v>4037</v>
      </c>
      <c r="AL491" t="s">
        <v>4038</v>
      </c>
      <c r="AM491" t="s">
        <v>4039</v>
      </c>
      <c r="AO491" t="s">
        <v>4040</v>
      </c>
      <c r="AP491" t="s">
        <v>893</v>
      </c>
      <c r="AQ491" s="4">
        <v>12534</v>
      </c>
      <c r="AR491" t="s">
        <v>140</v>
      </c>
      <c r="AT491">
        <v>15184510109</v>
      </c>
      <c r="AV491" t="s">
        <v>4041</v>
      </c>
      <c r="AW491" t="s">
        <v>4042</v>
      </c>
      <c r="AZ491" t="s">
        <v>175</v>
      </c>
      <c r="BA491" t="s">
        <v>176</v>
      </c>
      <c r="BB491" t="s">
        <v>134</v>
      </c>
      <c r="BC491" t="s">
        <v>134</v>
      </c>
      <c r="BD491" t="s">
        <v>134</v>
      </c>
      <c r="BE491" t="s">
        <v>134</v>
      </c>
      <c r="BF491" t="s">
        <v>136</v>
      </c>
      <c r="BG491" t="s">
        <v>134</v>
      </c>
      <c r="BH491" t="s">
        <v>136</v>
      </c>
      <c r="BN491" t="s">
        <v>27418</v>
      </c>
      <c r="BO491" t="s">
        <v>992</v>
      </c>
      <c r="BP491">
        <v>32</v>
      </c>
      <c r="BQ491">
        <v>32</v>
      </c>
      <c r="BS491" s="1">
        <v>44129</v>
      </c>
      <c r="BT491" s="1">
        <v>44367</v>
      </c>
      <c r="BU491" s="1">
        <v>44129</v>
      </c>
      <c r="BV491" s="1">
        <v>44367</v>
      </c>
      <c r="BW491" t="s">
        <v>136</v>
      </c>
      <c r="BX491">
        <v>40</v>
      </c>
      <c r="BY491">
        <v>0</v>
      </c>
      <c r="BZ491">
        <v>8</v>
      </c>
      <c r="CA491">
        <v>8</v>
      </c>
      <c r="CB491">
        <v>8</v>
      </c>
      <c r="CC491">
        <v>8</v>
      </c>
      <c r="CD491">
        <v>8</v>
      </c>
      <c r="CE491">
        <v>0</v>
      </c>
      <c r="CF491" t="str">
        <f>"7:00 AM"</f>
        <v>7:00 AM</v>
      </c>
      <c r="CG491" t="str">
        <f>"4:00 PM"</f>
        <v>4:00 PM</v>
      </c>
      <c r="CH491" s="5">
        <v>11.71</v>
      </c>
      <c r="CI491" t="s">
        <v>146</v>
      </c>
      <c r="CL491" t="s">
        <v>136</v>
      </c>
      <c r="CM491" t="s">
        <v>147</v>
      </c>
      <c r="CN491" t="s">
        <v>148</v>
      </c>
      <c r="CO491" t="s">
        <v>4043</v>
      </c>
      <c r="CP491" t="s">
        <v>149</v>
      </c>
      <c r="CQ491">
        <v>0</v>
      </c>
      <c r="CR491">
        <v>0</v>
      </c>
      <c r="CS491" t="s">
        <v>136</v>
      </c>
      <c r="CT491" t="s">
        <v>136</v>
      </c>
      <c r="CU491" t="s">
        <v>136</v>
      </c>
      <c r="CV491" t="s">
        <v>136</v>
      </c>
      <c r="CW491" t="s">
        <v>134</v>
      </c>
      <c r="CX491">
        <v>30</v>
      </c>
      <c r="CY491" t="s">
        <v>134</v>
      </c>
      <c r="CZ491" t="s">
        <v>136</v>
      </c>
      <c r="DA491" t="s">
        <v>134</v>
      </c>
      <c r="DB491" t="s">
        <v>134</v>
      </c>
      <c r="DC491" t="s">
        <v>134</v>
      </c>
      <c r="DD491" t="s">
        <v>136</v>
      </c>
      <c r="DF491" t="s">
        <v>1841</v>
      </c>
      <c r="DG491" t="s">
        <v>27419</v>
      </c>
      <c r="DH491" t="s">
        <v>3377</v>
      </c>
      <c r="DI491" t="s">
        <v>139</v>
      </c>
      <c r="DJ491" s="4">
        <v>34974</v>
      </c>
      <c r="DK491" t="s">
        <v>3378</v>
      </c>
      <c r="DL491" t="s">
        <v>136</v>
      </c>
      <c r="DM491">
        <v>1</v>
      </c>
      <c r="DN491" t="s">
        <v>27420</v>
      </c>
      <c r="DO491" t="s">
        <v>3377</v>
      </c>
      <c r="DP491" t="s">
        <v>139</v>
      </c>
      <c r="DQ491" t="str">
        <f>"34974"</f>
        <v>34974</v>
      </c>
      <c r="DR491" t="s">
        <v>3378</v>
      </c>
      <c r="DS491" t="s">
        <v>15516</v>
      </c>
      <c r="DT491">
        <v>1</v>
      </c>
      <c r="DU491">
        <v>32</v>
      </c>
      <c r="DV491" t="s">
        <v>134</v>
      </c>
      <c r="DW491" t="s">
        <v>134</v>
      </c>
      <c r="DX491" t="s">
        <v>134</v>
      </c>
      <c r="DY491" t="s">
        <v>136</v>
      </c>
      <c r="DZ491">
        <v>1</v>
      </c>
      <c r="EA491" t="s">
        <v>136</v>
      </c>
      <c r="EC491" s="5">
        <v>12.68</v>
      </c>
      <c r="ED491" s="5">
        <v>55</v>
      </c>
      <c r="EE491">
        <v>19103855274</v>
      </c>
      <c r="EF491" t="s">
        <v>15517</v>
      </c>
      <c r="EG491" t="s">
        <v>148</v>
      </c>
      <c r="EH491">
        <v>0</v>
      </c>
    </row>
    <row r="492" spans="1:138" ht="15" customHeight="1" x14ac:dyDescent="0.35">
      <c r="A492" t="s">
        <v>25393</v>
      </c>
      <c r="B492" t="s">
        <v>273</v>
      </c>
      <c r="C492" s="1">
        <v>44084.635522916666</v>
      </c>
      <c r="D492" s="1">
        <v>44130</v>
      </c>
      <c r="E492" t="s">
        <v>133</v>
      </c>
      <c r="F492" t="s">
        <v>136</v>
      </c>
      <c r="G492" t="s">
        <v>135</v>
      </c>
      <c r="H492" t="s">
        <v>136</v>
      </c>
      <c r="I492" t="s">
        <v>25394</v>
      </c>
      <c r="K492" t="s">
        <v>25395</v>
      </c>
      <c r="M492" t="s">
        <v>25396</v>
      </c>
      <c r="N492" t="s">
        <v>277</v>
      </c>
      <c r="O492" s="4">
        <v>62530</v>
      </c>
      <c r="P492" t="s">
        <v>140</v>
      </c>
      <c r="R492">
        <v>12176520995</v>
      </c>
      <c r="T492">
        <v>111</v>
      </c>
      <c r="U492" t="s">
        <v>25397</v>
      </c>
      <c r="V492" t="s">
        <v>7064</v>
      </c>
      <c r="X492" t="s">
        <v>6425</v>
      </c>
      <c r="Y492" t="s">
        <v>25395</v>
      </c>
      <c r="AA492" t="s">
        <v>25398</v>
      </c>
      <c r="AB492" t="s">
        <v>277</v>
      </c>
      <c r="AC492" s="4">
        <v>62530</v>
      </c>
      <c r="AD492" t="s">
        <v>140</v>
      </c>
      <c r="AF492">
        <v>12176520995</v>
      </c>
      <c r="AH492" t="s">
        <v>155</v>
      </c>
      <c r="AI492" t="s">
        <v>168</v>
      </c>
      <c r="AJ492" t="s">
        <v>1210</v>
      </c>
      <c r="AK492" t="s">
        <v>1211</v>
      </c>
      <c r="AM492" t="s">
        <v>1212</v>
      </c>
      <c r="AO492" t="s">
        <v>1213</v>
      </c>
      <c r="AP492" t="s">
        <v>460</v>
      </c>
      <c r="AQ492" s="4">
        <v>74132</v>
      </c>
      <c r="AR492" t="s">
        <v>140</v>
      </c>
      <c r="AS492" t="s">
        <v>1214</v>
      </c>
      <c r="AT492">
        <v>19189065212</v>
      </c>
      <c r="AV492" t="s">
        <v>1215</v>
      </c>
      <c r="AW492" t="s">
        <v>1216</v>
      </c>
      <c r="AZ492" t="s">
        <v>288</v>
      </c>
      <c r="BA492" t="s">
        <v>289</v>
      </c>
      <c r="BB492" t="s">
        <v>136</v>
      </c>
      <c r="BC492" t="s">
        <v>136</v>
      </c>
      <c r="BD492" t="s">
        <v>148</v>
      </c>
      <c r="BE492" t="s">
        <v>136</v>
      </c>
      <c r="BF492" t="s">
        <v>136</v>
      </c>
      <c r="BG492" t="s">
        <v>134</v>
      </c>
      <c r="BH492" t="s">
        <v>136</v>
      </c>
      <c r="BN492" t="s">
        <v>25399</v>
      </c>
      <c r="BO492" t="s">
        <v>1043</v>
      </c>
      <c r="BP492">
        <v>6</v>
      </c>
      <c r="BQ492">
        <v>6</v>
      </c>
      <c r="BS492" s="1">
        <v>44135</v>
      </c>
      <c r="BT492" s="1">
        <v>44185</v>
      </c>
      <c r="BU492" s="1">
        <v>44135</v>
      </c>
      <c r="BV492" s="1">
        <v>44185</v>
      </c>
      <c r="BW492" t="s">
        <v>136</v>
      </c>
      <c r="BX492">
        <v>45</v>
      </c>
      <c r="BY492">
        <v>0</v>
      </c>
      <c r="BZ492">
        <v>8</v>
      </c>
      <c r="CA492">
        <v>8</v>
      </c>
      <c r="CB492">
        <v>8</v>
      </c>
      <c r="CC492">
        <v>8</v>
      </c>
      <c r="CD492">
        <v>8</v>
      </c>
      <c r="CE492">
        <v>5</v>
      </c>
      <c r="CF492" t="str">
        <f>"7:00 AM"</f>
        <v>7:00 AM</v>
      </c>
      <c r="CG492" t="str">
        <f>"4:00 PM"</f>
        <v>4:00 PM</v>
      </c>
      <c r="CH492" s="5">
        <v>14.52</v>
      </c>
      <c r="CI492" t="s">
        <v>146</v>
      </c>
      <c r="CL492" t="s">
        <v>136</v>
      </c>
      <c r="CM492" t="s">
        <v>312</v>
      </c>
      <c r="CN492" t="s">
        <v>148</v>
      </c>
      <c r="CO492" s="2" t="s">
        <v>25400</v>
      </c>
      <c r="CP492" t="s">
        <v>545</v>
      </c>
      <c r="CQ492">
        <v>3</v>
      </c>
      <c r="CR492">
        <v>0</v>
      </c>
      <c r="CS492" t="s">
        <v>136</v>
      </c>
      <c r="CT492" t="s">
        <v>136</v>
      </c>
      <c r="CU492" t="s">
        <v>136</v>
      </c>
      <c r="CV492" t="s">
        <v>136</v>
      </c>
      <c r="CW492" t="s">
        <v>136</v>
      </c>
      <c r="CY492" t="s">
        <v>136</v>
      </c>
      <c r="CZ492" t="s">
        <v>136</v>
      </c>
      <c r="DA492" t="s">
        <v>136</v>
      </c>
      <c r="DB492" t="s">
        <v>136</v>
      </c>
      <c r="DC492" t="s">
        <v>136</v>
      </c>
      <c r="DD492" t="s">
        <v>136</v>
      </c>
      <c r="DF492" t="s">
        <v>14552</v>
      </c>
      <c r="DG492" t="s">
        <v>25395</v>
      </c>
      <c r="DH492" t="s">
        <v>25398</v>
      </c>
      <c r="DI492" t="s">
        <v>277</v>
      </c>
      <c r="DJ492" s="4">
        <v>62530</v>
      </c>
      <c r="DK492" t="s">
        <v>6033</v>
      </c>
      <c r="DL492" t="s">
        <v>136</v>
      </c>
      <c r="DM492">
        <v>1</v>
      </c>
      <c r="DN492" t="s">
        <v>25401</v>
      </c>
      <c r="DO492" t="s">
        <v>11008</v>
      </c>
      <c r="DP492" t="s">
        <v>277</v>
      </c>
      <c r="DQ492" t="str">
        <f>"62615"</f>
        <v>62615</v>
      </c>
      <c r="DR492" t="s">
        <v>6033</v>
      </c>
      <c r="DS492" t="s">
        <v>907</v>
      </c>
      <c r="DT492">
        <v>2</v>
      </c>
      <c r="DU492">
        <v>6</v>
      </c>
      <c r="DV492" t="s">
        <v>134</v>
      </c>
      <c r="DW492" t="s">
        <v>134</v>
      </c>
      <c r="DX492" t="s">
        <v>134</v>
      </c>
      <c r="DY492" t="s">
        <v>136</v>
      </c>
      <c r="DZ492">
        <v>1</v>
      </c>
      <c r="EA492" t="s">
        <v>136</v>
      </c>
      <c r="EC492" s="5">
        <v>12.68</v>
      </c>
      <c r="ED492" s="5">
        <v>55</v>
      </c>
      <c r="EE492">
        <v>12176520995</v>
      </c>
      <c r="EF492" t="s">
        <v>148</v>
      </c>
      <c r="EG492" t="s">
        <v>22602</v>
      </c>
      <c r="EH492">
        <v>0</v>
      </c>
    </row>
    <row r="493" spans="1:138" ht="15" customHeight="1" x14ac:dyDescent="0.35">
      <c r="A493" t="s">
        <v>22946</v>
      </c>
      <c r="B493" t="s">
        <v>157</v>
      </c>
      <c r="C493" s="1">
        <v>44090.720563310184</v>
      </c>
      <c r="D493" s="1">
        <v>44130</v>
      </c>
      <c r="E493" t="s">
        <v>579</v>
      </c>
      <c r="F493" t="s">
        <v>136</v>
      </c>
      <c r="G493" t="s">
        <v>135</v>
      </c>
      <c r="H493" t="s">
        <v>136</v>
      </c>
      <c r="I493" t="s">
        <v>22947</v>
      </c>
      <c r="K493" t="s">
        <v>22948</v>
      </c>
      <c r="L493" t="s">
        <v>22949</v>
      </c>
      <c r="M493" t="s">
        <v>22950</v>
      </c>
      <c r="N493" t="s">
        <v>374</v>
      </c>
      <c r="O493" s="4">
        <v>78160</v>
      </c>
      <c r="P493" t="s">
        <v>140</v>
      </c>
      <c r="R493">
        <v>18305606190</v>
      </c>
      <c r="T493">
        <v>112111</v>
      </c>
      <c r="U493" t="s">
        <v>22951</v>
      </c>
      <c r="V493" t="s">
        <v>22952</v>
      </c>
      <c r="X493" t="s">
        <v>164</v>
      </c>
      <c r="Y493" t="s">
        <v>22948</v>
      </c>
      <c r="AA493" t="s">
        <v>22950</v>
      </c>
      <c r="AB493" t="s">
        <v>374</v>
      </c>
      <c r="AC493" s="4">
        <v>78160</v>
      </c>
      <c r="AD493" t="s">
        <v>140</v>
      </c>
      <c r="AF493">
        <v>18305606190</v>
      </c>
      <c r="AH493" t="s">
        <v>22953</v>
      </c>
      <c r="AI493" t="s">
        <v>168</v>
      </c>
      <c r="AJ493" t="s">
        <v>588</v>
      </c>
      <c r="AK493" t="s">
        <v>589</v>
      </c>
      <c r="AM493" t="s">
        <v>2949</v>
      </c>
      <c r="AO493" t="s">
        <v>591</v>
      </c>
      <c r="AP493" t="s">
        <v>592</v>
      </c>
      <c r="AQ493" s="4">
        <v>82601</v>
      </c>
      <c r="AR493" t="s">
        <v>140</v>
      </c>
      <c r="AS493" t="s">
        <v>2950</v>
      </c>
      <c r="AT493">
        <v>13074722105</v>
      </c>
      <c r="AV493" t="s">
        <v>593</v>
      </c>
      <c r="AW493" t="s">
        <v>594</v>
      </c>
      <c r="AZ493" t="s">
        <v>334</v>
      </c>
      <c r="BA493" t="s">
        <v>335</v>
      </c>
      <c r="BB493" t="s">
        <v>136</v>
      </c>
      <c r="BC493" t="s">
        <v>136</v>
      </c>
      <c r="BD493" t="s">
        <v>148</v>
      </c>
      <c r="BE493" t="s">
        <v>136</v>
      </c>
      <c r="BF493" t="s">
        <v>136</v>
      </c>
      <c r="BG493" t="s">
        <v>134</v>
      </c>
      <c r="BH493" t="s">
        <v>136</v>
      </c>
      <c r="BN493" t="s">
        <v>22954</v>
      </c>
      <c r="BO493" t="s">
        <v>2223</v>
      </c>
      <c r="BP493">
        <v>4</v>
      </c>
      <c r="BQ493">
        <v>3</v>
      </c>
      <c r="BR493">
        <v>3</v>
      </c>
      <c r="BS493" s="1">
        <v>44166</v>
      </c>
      <c r="BT493" s="1">
        <v>44377</v>
      </c>
      <c r="BU493" s="1">
        <v>44166</v>
      </c>
      <c r="BV493" s="1">
        <v>44377</v>
      </c>
      <c r="BW493" t="s">
        <v>134</v>
      </c>
      <c r="CH493" s="5">
        <v>1682.33</v>
      </c>
      <c r="CI493" t="s">
        <v>597</v>
      </c>
      <c r="CJ493">
        <v>0</v>
      </c>
      <c r="CK493" t="s">
        <v>1362</v>
      </c>
      <c r="CL493" t="s">
        <v>136</v>
      </c>
      <c r="CM493" t="s">
        <v>354</v>
      </c>
      <c r="CN493" t="s">
        <v>599</v>
      </c>
      <c r="CO493" t="s">
        <v>6202</v>
      </c>
      <c r="CP493" t="s">
        <v>149</v>
      </c>
      <c r="CQ493">
        <v>6</v>
      </c>
      <c r="CR493">
        <v>0</v>
      </c>
      <c r="CS493" t="s">
        <v>136</v>
      </c>
      <c r="CT493" t="s">
        <v>134</v>
      </c>
      <c r="CU493" t="s">
        <v>136</v>
      </c>
      <c r="CV493" t="s">
        <v>136</v>
      </c>
      <c r="CW493" t="s">
        <v>134</v>
      </c>
      <c r="CX493">
        <v>50</v>
      </c>
      <c r="CY493" t="s">
        <v>134</v>
      </c>
      <c r="CZ493" t="s">
        <v>136</v>
      </c>
      <c r="DA493" t="s">
        <v>134</v>
      </c>
      <c r="DB493" t="s">
        <v>136</v>
      </c>
      <c r="DC493" t="s">
        <v>136</v>
      </c>
      <c r="DD493" t="s">
        <v>136</v>
      </c>
      <c r="DF493" t="s">
        <v>2226</v>
      </c>
      <c r="DG493" t="s">
        <v>22948</v>
      </c>
      <c r="DH493" t="s">
        <v>22950</v>
      </c>
      <c r="DI493" t="s">
        <v>374</v>
      </c>
      <c r="DJ493" s="4">
        <v>78160</v>
      </c>
      <c r="DK493" t="s">
        <v>12868</v>
      </c>
      <c r="DL493" t="s">
        <v>136</v>
      </c>
      <c r="DM493">
        <v>1</v>
      </c>
      <c r="DN493" t="s">
        <v>22955</v>
      </c>
      <c r="DO493" t="s">
        <v>22950</v>
      </c>
      <c r="DP493" t="s">
        <v>374</v>
      </c>
      <c r="DQ493" t="str">
        <f>"78160"</f>
        <v>78160</v>
      </c>
      <c r="DR493" t="s">
        <v>12868</v>
      </c>
      <c r="DS493" t="s">
        <v>1099</v>
      </c>
      <c r="DT493">
        <v>1</v>
      </c>
      <c r="DU493">
        <v>3</v>
      </c>
      <c r="DV493" t="s">
        <v>136</v>
      </c>
      <c r="DW493" t="s">
        <v>134</v>
      </c>
      <c r="DX493" t="s">
        <v>134</v>
      </c>
      <c r="DY493" t="s">
        <v>134</v>
      </c>
      <c r="DZ493">
        <v>2</v>
      </c>
      <c r="EA493" t="s">
        <v>136</v>
      </c>
      <c r="EC493" s="5">
        <v>12.68</v>
      </c>
      <c r="ED493" s="5">
        <v>55</v>
      </c>
      <c r="EE493">
        <v>13074722105</v>
      </c>
      <c r="EF493" t="s">
        <v>593</v>
      </c>
      <c r="EG493" t="s">
        <v>148</v>
      </c>
      <c r="EH493">
        <v>0</v>
      </c>
    </row>
    <row r="494" spans="1:138" ht="15" customHeight="1" x14ac:dyDescent="0.35">
      <c r="A494" t="s">
        <v>8152</v>
      </c>
      <c r="B494" t="s">
        <v>157</v>
      </c>
      <c r="C494" s="1">
        <v>44109.504917245373</v>
      </c>
      <c r="D494" s="1">
        <v>44130</v>
      </c>
      <c r="E494" t="s">
        <v>133</v>
      </c>
      <c r="F494" t="s">
        <v>134</v>
      </c>
      <c r="G494" t="s">
        <v>135</v>
      </c>
      <c r="H494" t="s">
        <v>136</v>
      </c>
      <c r="I494" t="s">
        <v>8153</v>
      </c>
      <c r="K494" t="s">
        <v>8154</v>
      </c>
      <c r="M494" t="s">
        <v>4279</v>
      </c>
      <c r="N494" t="s">
        <v>161</v>
      </c>
      <c r="O494" s="4">
        <v>30436</v>
      </c>
      <c r="P494" t="s">
        <v>140</v>
      </c>
      <c r="R494">
        <v>19122592506</v>
      </c>
      <c r="T494">
        <v>11121</v>
      </c>
      <c r="U494" t="s">
        <v>3977</v>
      </c>
      <c r="V494" t="s">
        <v>1437</v>
      </c>
      <c r="W494" t="s">
        <v>8155</v>
      </c>
      <c r="X494" t="s">
        <v>8156</v>
      </c>
      <c r="Y494" t="s">
        <v>8154</v>
      </c>
      <c r="AA494" t="s">
        <v>4279</v>
      </c>
      <c r="AB494" t="s">
        <v>161</v>
      </c>
      <c r="AC494" s="4">
        <v>30436</v>
      </c>
      <c r="AD494" t="s">
        <v>140</v>
      </c>
      <c r="AF494">
        <v>19122592506</v>
      </c>
      <c r="AH494" t="s">
        <v>8157</v>
      </c>
      <c r="AI494" t="s">
        <v>168</v>
      </c>
      <c r="AJ494" t="s">
        <v>8158</v>
      </c>
      <c r="AK494" t="s">
        <v>8159</v>
      </c>
      <c r="AL494" t="s">
        <v>8160</v>
      </c>
      <c r="AM494" t="s">
        <v>8161</v>
      </c>
      <c r="AO494" t="s">
        <v>172</v>
      </c>
      <c r="AP494" t="s">
        <v>161</v>
      </c>
      <c r="AQ494" s="4">
        <v>31533</v>
      </c>
      <c r="AR494" t="s">
        <v>140</v>
      </c>
      <c r="AT494">
        <v>17063404465</v>
      </c>
      <c r="AV494" t="s">
        <v>8162</v>
      </c>
      <c r="AW494" t="s">
        <v>8163</v>
      </c>
      <c r="AZ494" t="s">
        <v>175</v>
      </c>
      <c r="BA494" t="s">
        <v>176</v>
      </c>
      <c r="BB494" t="s">
        <v>134</v>
      </c>
      <c r="BC494" t="s">
        <v>134</v>
      </c>
      <c r="BD494" t="s">
        <v>134</v>
      </c>
      <c r="BE494" t="s">
        <v>134</v>
      </c>
      <c r="BF494" t="s">
        <v>136</v>
      </c>
      <c r="BG494" t="s">
        <v>134</v>
      </c>
      <c r="BH494" t="s">
        <v>136</v>
      </c>
      <c r="BN494" t="s">
        <v>8164</v>
      </c>
      <c r="BO494" t="s">
        <v>905</v>
      </c>
      <c r="BP494">
        <v>72</v>
      </c>
      <c r="BQ494">
        <v>72</v>
      </c>
      <c r="BR494">
        <v>72</v>
      </c>
      <c r="BS494" s="1">
        <v>44154</v>
      </c>
      <c r="BT494" s="1">
        <v>44206</v>
      </c>
      <c r="BU494" s="1">
        <v>44154</v>
      </c>
      <c r="BV494" s="1">
        <v>44206</v>
      </c>
      <c r="BW494" t="s">
        <v>136</v>
      </c>
      <c r="BX494">
        <v>35</v>
      </c>
      <c r="BY494">
        <v>0</v>
      </c>
      <c r="BZ494">
        <v>6</v>
      </c>
      <c r="CA494">
        <v>6</v>
      </c>
      <c r="CB494">
        <v>6</v>
      </c>
      <c r="CC494">
        <v>6</v>
      </c>
      <c r="CD494">
        <v>6</v>
      </c>
      <c r="CE494">
        <v>5</v>
      </c>
      <c r="CF494" t="str">
        <f>"8:00 AM"</f>
        <v>8:00 AM</v>
      </c>
      <c r="CG494" t="str">
        <f>"3:00 PM"</f>
        <v>3:00 PM</v>
      </c>
      <c r="CH494" s="5">
        <v>11.71</v>
      </c>
      <c r="CI494" t="s">
        <v>146</v>
      </c>
      <c r="CJ494">
        <v>2.5</v>
      </c>
      <c r="CK494" t="s">
        <v>8165</v>
      </c>
      <c r="CL494" t="s">
        <v>134</v>
      </c>
      <c r="CM494" t="s">
        <v>147</v>
      </c>
      <c r="CN494" t="s">
        <v>148</v>
      </c>
      <c r="CO494" t="s">
        <v>8166</v>
      </c>
      <c r="CP494" t="s">
        <v>149</v>
      </c>
      <c r="CQ494">
        <v>3</v>
      </c>
      <c r="CR494">
        <v>0</v>
      </c>
      <c r="CS494" t="s">
        <v>136</v>
      </c>
      <c r="CT494" t="s">
        <v>136</v>
      </c>
      <c r="CU494" t="s">
        <v>136</v>
      </c>
      <c r="CV494" t="s">
        <v>136</v>
      </c>
      <c r="CW494" t="s">
        <v>134</v>
      </c>
      <c r="CX494">
        <v>60</v>
      </c>
      <c r="CY494" t="s">
        <v>134</v>
      </c>
      <c r="CZ494" t="s">
        <v>134</v>
      </c>
      <c r="DA494" t="s">
        <v>134</v>
      </c>
      <c r="DB494" t="s">
        <v>134</v>
      </c>
      <c r="DC494" t="s">
        <v>134</v>
      </c>
      <c r="DD494" t="s">
        <v>136</v>
      </c>
      <c r="DF494" t="s">
        <v>8167</v>
      </c>
      <c r="DG494" t="s">
        <v>8168</v>
      </c>
      <c r="DH494" t="s">
        <v>8169</v>
      </c>
      <c r="DI494" t="s">
        <v>161</v>
      </c>
      <c r="DJ494" s="4">
        <v>31320</v>
      </c>
      <c r="DK494" t="s">
        <v>5171</v>
      </c>
      <c r="DL494" t="s">
        <v>134</v>
      </c>
      <c r="DM494">
        <v>3</v>
      </c>
      <c r="DN494" t="s">
        <v>8170</v>
      </c>
      <c r="DO494" t="s">
        <v>6011</v>
      </c>
      <c r="DP494" t="s">
        <v>161</v>
      </c>
      <c r="DQ494" t="str">
        <f>"31510"</f>
        <v>31510</v>
      </c>
      <c r="DR494" t="s">
        <v>7980</v>
      </c>
      <c r="DS494" t="s">
        <v>8171</v>
      </c>
      <c r="DT494">
        <v>4</v>
      </c>
      <c r="DU494">
        <v>66</v>
      </c>
      <c r="DV494" t="s">
        <v>134</v>
      </c>
      <c r="DW494" t="s">
        <v>134</v>
      </c>
      <c r="DX494" t="s">
        <v>134</v>
      </c>
      <c r="DY494" t="s">
        <v>134</v>
      </c>
      <c r="DZ494">
        <v>2</v>
      </c>
      <c r="EA494" t="s">
        <v>136</v>
      </c>
      <c r="EC494" s="5">
        <v>12.68</v>
      </c>
      <c r="ED494" s="5">
        <v>55</v>
      </c>
      <c r="EE494">
        <v>19122592506</v>
      </c>
      <c r="EF494" t="s">
        <v>8157</v>
      </c>
      <c r="EG494" t="s">
        <v>148</v>
      </c>
      <c r="EH494">
        <v>2</v>
      </c>
    </row>
    <row r="495" spans="1:138" ht="15" customHeight="1" x14ac:dyDescent="0.35">
      <c r="A495" t="s">
        <v>12593</v>
      </c>
      <c r="B495" t="s">
        <v>157</v>
      </c>
      <c r="C495" s="1">
        <v>44119.732224768515</v>
      </c>
      <c r="D495" s="1">
        <v>44130</v>
      </c>
      <c r="E495" t="s">
        <v>133</v>
      </c>
      <c r="F495" t="s">
        <v>136</v>
      </c>
      <c r="G495" t="s">
        <v>135</v>
      </c>
      <c r="H495" t="s">
        <v>136</v>
      </c>
      <c r="I495" t="s">
        <v>12594</v>
      </c>
      <c r="K495" t="s">
        <v>12595</v>
      </c>
      <c r="L495" t="s">
        <v>148</v>
      </c>
      <c r="M495" t="s">
        <v>12596</v>
      </c>
      <c r="N495" t="s">
        <v>960</v>
      </c>
      <c r="O495" s="4">
        <v>35045</v>
      </c>
      <c r="P495" t="s">
        <v>140</v>
      </c>
      <c r="R495">
        <v>12057554203</v>
      </c>
      <c r="T495">
        <v>111</v>
      </c>
      <c r="U495" t="s">
        <v>12597</v>
      </c>
      <c r="V495" t="s">
        <v>1811</v>
      </c>
      <c r="W495" t="s">
        <v>2897</v>
      </c>
      <c r="X495" t="s">
        <v>3481</v>
      </c>
      <c r="Y495" t="s">
        <v>12595</v>
      </c>
      <c r="AA495" t="s">
        <v>12596</v>
      </c>
      <c r="AB495" t="s">
        <v>960</v>
      </c>
      <c r="AC495" s="4">
        <v>35045</v>
      </c>
      <c r="AD495" t="s">
        <v>140</v>
      </c>
      <c r="AE495" t="s">
        <v>841</v>
      </c>
      <c r="AF495">
        <v>12057554203</v>
      </c>
      <c r="AH495" t="s">
        <v>12598</v>
      </c>
      <c r="AI495" t="s">
        <v>168</v>
      </c>
      <c r="AJ495" t="s">
        <v>843</v>
      </c>
      <c r="AK495" t="s">
        <v>844</v>
      </c>
      <c r="AL495" t="s">
        <v>845</v>
      </c>
      <c r="AM495" t="s">
        <v>846</v>
      </c>
      <c r="AO495" t="s">
        <v>847</v>
      </c>
      <c r="AP495" t="s">
        <v>161</v>
      </c>
      <c r="AQ495" s="4">
        <v>31636</v>
      </c>
      <c r="AR495" t="s">
        <v>140</v>
      </c>
      <c r="AT495">
        <v>12295596879</v>
      </c>
      <c r="AV495" t="s">
        <v>848</v>
      </c>
      <c r="AW495" t="s">
        <v>849</v>
      </c>
      <c r="AZ495" t="s">
        <v>175</v>
      </c>
      <c r="BA495" t="s">
        <v>176</v>
      </c>
      <c r="BB495" t="s">
        <v>136</v>
      </c>
      <c r="BC495" t="s">
        <v>136</v>
      </c>
      <c r="BD495" t="s">
        <v>148</v>
      </c>
      <c r="BE495" t="s">
        <v>136</v>
      </c>
      <c r="BF495" t="s">
        <v>136</v>
      </c>
      <c r="BG495" t="s">
        <v>134</v>
      </c>
      <c r="BH495" t="s">
        <v>136</v>
      </c>
      <c r="BN495" t="s">
        <v>12599</v>
      </c>
      <c r="BO495" t="s">
        <v>2634</v>
      </c>
      <c r="BP495">
        <v>10</v>
      </c>
      <c r="BQ495">
        <v>10</v>
      </c>
      <c r="BR495">
        <v>10</v>
      </c>
      <c r="BS495" s="1">
        <v>44166</v>
      </c>
      <c r="BT495" s="1">
        <v>44439</v>
      </c>
      <c r="BU495" s="1">
        <v>44166</v>
      </c>
      <c r="BV495" s="1">
        <v>44439</v>
      </c>
      <c r="BW495" t="s">
        <v>136</v>
      </c>
      <c r="BX495">
        <v>40</v>
      </c>
      <c r="BY495">
        <v>0</v>
      </c>
      <c r="BZ495">
        <v>7</v>
      </c>
      <c r="CA495">
        <v>7</v>
      </c>
      <c r="CB495">
        <v>7</v>
      </c>
      <c r="CC495">
        <v>7</v>
      </c>
      <c r="CD495">
        <v>7</v>
      </c>
      <c r="CE495">
        <v>5</v>
      </c>
      <c r="CF495" t="str">
        <f>"7:00 AM"</f>
        <v>7:00 AM</v>
      </c>
      <c r="CG495" t="str">
        <f>"3:00 PM"</f>
        <v>3:00 PM</v>
      </c>
      <c r="CH495" s="5">
        <v>11.71</v>
      </c>
      <c r="CI495" t="s">
        <v>146</v>
      </c>
      <c r="CL495" t="s">
        <v>136</v>
      </c>
      <c r="CM495" t="s">
        <v>147</v>
      </c>
      <c r="CN495" t="s">
        <v>148</v>
      </c>
      <c r="CO495" t="s">
        <v>4284</v>
      </c>
      <c r="CP495" t="s">
        <v>149</v>
      </c>
      <c r="CQ495">
        <v>0</v>
      </c>
      <c r="CR495">
        <v>0</v>
      </c>
      <c r="CS495" t="s">
        <v>136</v>
      </c>
      <c r="CT495" t="s">
        <v>136</v>
      </c>
      <c r="CU495" t="s">
        <v>136</v>
      </c>
      <c r="CV495" t="s">
        <v>134</v>
      </c>
      <c r="CW495" t="s">
        <v>134</v>
      </c>
      <c r="CX495">
        <v>50</v>
      </c>
      <c r="CY495" t="s">
        <v>134</v>
      </c>
      <c r="CZ495" t="s">
        <v>136</v>
      </c>
      <c r="DA495" t="s">
        <v>134</v>
      </c>
      <c r="DB495" t="s">
        <v>134</v>
      </c>
      <c r="DC495" t="s">
        <v>134</v>
      </c>
      <c r="DD495" t="s">
        <v>136</v>
      </c>
      <c r="DF495" t="s">
        <v>12600</v>
      </c>
      <c r="DG495" t="s">
        <v>12595</v>
      </c>
      <c r="DH495" t="s">
        <v>12596</v>
      </c>
      <c r="DI495" t="s">
        <v>960</v>
      </c>
      <c r="DJ495" s="4">
        <v>35045</v>
      </c>
      <c r="DK495" t="s">
        <v>10720</v>
      </c>
      <c r="DL495" t="s">
        <v>134</v>
      </c>
      <c r="DM495">
        <v>4</v>
      </c>
      <c r="DN495" t="s">
        <v>12595</v>
      </c>
      <c r="DO495" t="s">
        <v>12596</v>
      </c>
      <c r="DP495" t="s">
        <v>960</v>
      </c>
      <c r="DQ495" t="str">
        <f>"35045"</f>
        <v>35045</v>
      </c>
      <c r="DR495" t="s">
        <v>10720</v>
      </c>
      <c r="DS495" t="s">
        <v>8411</v>
      </c>
      <c r="DT495">
        <v>3</v>
      </c>
      <c r="DU495">
        <v>33</v>
      </c>
      <c r="DV495" t="s">
        <v>136</v>
      </c>
      <c r="DW495" t="s">
        <v>136</v>
      </c>
      <c r="DX495" t="s">
        <v>134</v>
      </c>
      <c r="DY495" t="s">
        <v>134</v>
      </c>
      <c r="DZ495">
        <v>8</v>
      </c>
      <c r="EA495" t="s">
        <v>136</v>
      </c>
      <c r="EC495" s="5">
        <v>12.68</v>
      </c>
      <c r="ED495" s="5">
        <v>55</v>
      </c>
      <c r="EE495">
        <v>12057554203</v>
      </c>
      <c r="EF495" t="s">
        <v>12598</v>
      </c>
      <c r="EG495" t="s">
        <v>148</v>
      </c>
      <c r="EH495">
        <v>0</v>
      </c>
    </row>
    <row r="496" spans="1:138" ht="15" customHeight="1" x14ac:dyDescent="0.35">
      <c r="A496" t="s">
        <v>6551</v>
      </c>
      <c r="B496" t="s">
        <v>157</v>
      </c>
      <c r="C496" s="1">
        <v>44091.459538888892</v>
      </c>
      <c r="D496" s="1">
        <v>44130</v>
      </c>
      <c r="E496" t="s">
        <v>579</v>
      </c>
      <c r="F496" t="s">
        <v>136</v>
      </c>
      <c r="G496" t="s">
        <v>135</v>
      </c>
      <c r="H496" t="s">
        <v>136</v>
      </c>
      <c r="I496" t="s">
        <v>6552</v>
      </c>
      <c r="K496" t="s">
        <v>6553</v>
      </c>
      <c r="L496" t="s">
        <v>6554</v>
      </c>
      <c r="M496" t="s">
        <v>6555</v>
      </c>
      <c r="N496" t="s">
        <v>925</v>
      </c>
      <c r="O496" s="4">
        <v>83252</v>
      </c>
      <c r="P496" t="s">
        <v>140</v>
      </c>
      <c r="R496">
        <v>12087665211</v>
      </c>
      <c r="T496">
        <v>112111</v>
      </c>
      <c r="U496" t="s">
        <v>6556</v>
      </c>
      <c r="V496" t="s">
        <v>6557</v>
      </c>
      <c r="X496" t="s">
        <v>1091</v>
      </c>
      <c r="Y496" t="s">
        <v>6553</v>
      </c>
      <c r="Z496" t="s">
        <v>148</v>
      </c>
      <c r="AA496" t="s">
        <v>6555</v>
      </c>
      <c r="AB496" t="s">
        <v>925</v>
      </c>
      <c r="AC496" s="4">
        <v>83252</v>
      </c>
      <c r="AD496" t="s">
        <v>140</v>
      </c>
      <c r="AF496">
        <v>12087665211</v>
      </c>
      <c r="AH496" t="s">
        <v>6558</v>
      </c>
      <c r="AI496" t="s">
        <v>168</v>
      </c>
      <c r="AJ496" t="s">
        <v>588</v>
      </c>
      <c r="AK496" t="s">
        <v>589</v>
      </c>
      <c r="AM496" t="s">
        <v>2949</v>
      </c>
      <c r="AO496" t="s">
        <v>591</v>
      </c>
      <c r="AP496" t="s">
        <v>592</v>
      </c>
      <c r="AQ496" s="4">
        <v>82601</v>
      </c>
      <c r="AR496" t="s">
        <v>140</v>
      </c>
      <c r="AS496" t="s">
        <v>2950</v>
      </c>
      <c r="AT496">
        <v>13074722105</v>
      </c>
      <c r="AV496" t="s">
        <v>593</v>
      </c>
      <c r="AW496" t="s">
        <v>594</v>
      </c>
      <c r="AZ496" t="s">
        <v>334</v>
      </c>
      <c r="BA496" t="s">
        <v>335</v>
      </c>
      <c r="BB496" t="s">
        <v>136</v>
      </c>
      <c r="BC496" t="s">
        <v>136</v>
      </c>
      <c r="BD496" t="s">
        <v>148</v>
      </c>
      <c r="BE496" t="s">
        <v>136</v>
      </c>
      <c r="BF496" t="s">
        <v>136</v>
      </c>
      <c r="BG496" t="s">
        <v>134</v>
      </c>
      <c r="BH496" t="s">
        <v>136</v>
      </c>
      <c r="BN496" t="s">
        <v>6559</v>
      </c>
      <c r="BO496" t="s">
        <v>6560</v>
      </c>
      <c r="BP496">
        <v>2</v>
      </c>
      <c r="BQ496">
        <v>2</v>
      </c>
      <c r="BR496">
        <v>2</v>
      </c>
      <c r="BS496" s="1">
        <v>44166</v>
      </c>
      <c r="BT496" s="1">
        <v>44227</v>
      </c>
      <c r="BU496" s="1">
        <v>44166</v>
      </c>
      <c r="BV496" s="1">
        <v>44227</v>
      </c>
      <c r="BW496" t="s">
        <v>134</v>
      </c>
      <c r="CH496" s="5">
        <v>1682.33</v>
      </c>
      <c r="CI496" t="s">
        <v>597</v>
      </c>
      <c r="CJ496">
        <v>0</v>
      </c>
      <c r="CK496" t="s">
        <v>1362</v>
      </c>
      <c r="CL496" t="s">
        <v>136</v>
      </c>
      <c r="CM496" t="s">
        <v>354</v>
      </c>
      <c r="CN496" t="s">
        <v>599</v>
      </c>
      <c r="CO496" t="s">
        <v>2225</v>
      </c>
      <c r="CP496" t="s">
        <v>149</v>
      </c>
      <c r="CQ496">
        <v>6</v>
      </c>
      <c r="CR496">
        <v>0</v>
      </c>
      <c r="CS496" t="s">
        <v>136</v>
      </c>
      <c r="CT496" t="s">
        <v>134</v>
      </c>
      <c r="CU496" t="s">
        <v>136</v>
      </c>
      <c r="CV496" t="s">
        <v>136</v>
      </c>
      <c r="CW496" t="s">
        <v>134</v>
      </c>
      <c r="CX496">
        <v>50</v>
      </c>
      <c r="CY496" t="s">
        <v>134</v>
      </c>
      <c r="CZ496" t="s">
        <v>136</v>
      </c>
      <c r="DA496" t="s">
        <v>134</v>
      </c>
      <c r="DB496" t="s">
        <v>136</v>
      </c>
      <c r="DC496" t="s">
        <v>136</v>
      </c>
      <c r="DD496" t="s">
        <v>136</v>
      </c>
      <c r="DF496" s="2" t="s">
        <v>6561</v>
      </c>
      <c r="DG496" t="s">
        <v>6553</v>
      </c>
      <c r="DH496" t="s">
        <v>6562</v>
      </c>
      <c r="DI496" t="s">
        <v>925</v>
      </c>
      <c r="DJ496" s="4">
        <v>83252</v>
      </c>
      <c r="DK496" t="s">
        <v>6563</v>
      </c>
      <c r="DL496" t="s">
        <v>134</v>
      </c>
      <c r="DM496">
        <v>1</v>
      </c>
      <c r="DN496" t="s">
        <v>6564</v>
      </c>
      <c r="DO496" t="s">
        <v>6555</v>
      </c>
      <c r="DP496" t="s">
        <v>925</v>
      </c>
      <c r="DQ496" t="str">
        <f>"83252"</f>
        <v>83252</v>
      </c>
      <c r="DR496" t="s">
        <v>6563</v>
      </c>
      <c r="DS496" t="s">
        <v>1099</v>
      </c>
      <c r="DT496">
        <v>2</v>
      </c>
      <c r="DU496">
        <v>2</v>
      </c>
      <c r="DV496" t="s">
        <v>136</v>
      </c>
      <c r="DW496" t="s">
        <v>136</v>
      </c>
      <c r="DX496" t="s">
        <v>134</v>
      </c>
      <c r="DY496" t="s">
        <v>136</v>
      </c>
      <c r="DZ496">
        <v>1</v>
      </c>
      <c r="EA496" t="s">
        <v>136</v>
      </c>
      <c r="EC496" s="5">
        <v>12.68</v>
      </c>
      <c r="ED496" s="5">
        <v>55</v>
      </c>
      <c r="EE496">
        <v>13074722105</v>
      </c>
      <c r="EF496" t="s">
        <v>593</v>
      </c>
      <c r="EG496" t="s">
        <v>148</v>
      </c>
      <c r="EH496">
        <v>0</v>
      </c>
    </row>
    <row r="497" spans="1:138" ht="15" customHeight="1" x14ac:dyDescent="0.35">
      <c r="A497" t="s">
        <v>20170</v>
      </c>
      <c r="B497" t="s">
        <v>157</v>
      </c>
      <c r="C497" s="1">
        <v>44099.727365393519</v>
      </c>
      <c r="D497" s="1">
        <v>44130</v>
      </c>
      <c r="E497" t="s">
        <v>133</v>
      </c>
      <c r="F497" t="s">
        <v>136</v>
      </c>
      <c r="G497" t="s">
        <v>135</v>
      </c>
      <c r="H497" t="s">
        <v>136</v>
      </c>
      <c r="I497" t="s">
        <v>20171</v>
      </c>
      <c r="K497" t="s">
        <v>20172</v>
      </c>
      <c r="L497" t="s">
        <v>20173</v>
      </c>
      <c r="M497" t="s">
        <v>10050</v>
      </c>
      <c r="N497" t="s">
        <v>784</v>
      </c>
      <c r="O497" s="4">
        <v>59225</v>
      </c>
      <c r="P497" t="s">
        <v>140</v>
      </c>
      <c r="R497">
        <v>17017705108</v>
      </c>
      <c r="T497">
        <v>11211</v>
      </c>
      <c r="U497" t="s">
        <v>2761</v>
      </c>
      <c r="V497" t="s">
        <v>5346</v>
      </c>
      <c r="X497" t="s">
        <v>164</v>
      </c>
      <c r="Y497" t="s">
        <v>20172</v>
      </c>
      <c r="Z497" t="s">
        <v>20173</v>
      </c>
      <c r="AA497" t="s">
        <v>10050</v>
      </c>
      <c r="AB497" t="s">
        <v>784</v>
      </c>
      <c r="AC497" s="4">
        <v>59225</v>
      </c>
      <c r="AD497" t="s">
        <v>140</v>
      </c>
      <c r="AF497">
        <v>17017705108</v>
      </c>
      <c r="AH497" t="s">
        <v>20174</v>
      </c>
      <c r="AI497" t="s">
        <v>168</v>
      </c>
      <c r="AJ497" t="s">
        <v>533</v>
      </c>
      <c r="AK497" t="s">
        <v>534</v>
      </c>
      <c r="AL497" t="s">
        <v>148</v>
      </c>
      <c r="AM497" t="s">
        <v>1486</v>
      </c>
      <c r="AO497" t="s">
        <v>1487</v>
      </c>
      <c r="AP497" t="s">
        <v>537</v>
      </c>
      <c r="AQ497" s="4" t="s">
        <v>27717</v>
      </c>
      <c r="AR497" t="s">
        <v>140</v>
      </c>
      <c r="AT497">
        <v>18282460659</v>
      </c>
      <c r="AV497" t="s">
        <v>538</v>
      </c>
      <c r="AW497" t="s">
        <v>539</v>
      </c>
      <c r="AZ497" t="s">
        <v>334</v>
      </c>
      <c r="BA497" t="s">
        <v>335</v>
      </c>
      <c r="BB497" t="s">
        <v>136</v>
      </c>
      <c r="BC497" t="s">
        <v>136</v>
      </c>
      <c r="BD497" t="s">
        <v>148</v>
      </c>
      <c r="BE497" t="s">
        <v>136</v>
      </c>
      <c r="BF497" t="s">
        <v>136</v>
      </c>
      <c r="BG497" t="s">
        <v>134</v>
      </c>
      <c r="BH497" t="s">
        <v>136</v>
      </c>
      <c r="BN497" t="s">
        <v>20175</v>
      </c>
      <c r="BO497" t="s">
        <v>1489</v>
      </c>
      <c r="BP497">
        <v>4</v>
      </c>
      <c r="BQ497">
        <v>4</v>
      </c>
      <c r="BR497">
        <v>4</v>
      </c>
      <c r="BS497" s="1">
        <v>44166</v>
      </c>
      <c r="BT497" s="1">
        <v>44301</v>
      </c>
      <c r="BU497" s="1">
        <v>44166</v>
      </c>
      <c r="BV497" s="1">
        <v>44301</v>
      </c>
      <c r="BW497" t="s">
        <v>136</v>
      </c>
      <c r="BX497">
        <v>48</v>
      </c>
      <c r="BY497">
        <v>0</v>
      </c>
      <c r="BZ497">
        <v>8</v>
      </c>
      <c r="CA497">
        <v>8</v>
      </c>
      <c r="CB497">
        <v>8</v>
      </c>
      <c r="CC497">
        <v>8</v>
      </c>
      <c r="CD497">
        <v>8</v>
      </c>
      <c r="CE497">
        <v>8</v>
      </c>
      <c r="CF497" t="str">
        <f>"8:00 AM"</f>
        <v>8:00 AM</v>
      </c>
      <c r="CG497" t="str">
        <f>"5:00 PM"</f>
        <v>5:00 PM</v>
      </c>
      <c r="CH497" s="5">
        <v>13.62</v>
      </c>
      <c r="CI497" t="s">
        <v>146</v>
      </c>
      <c r="CL497" t="s">
        <v>136</v>
      </c>
      <c r="CM497" t="s">
        <v>354</v>
      </c>
      <c r="CN497" t="s">
        <v>2411</v>
      </c>
      <c r="CO497" t="s">
        <v>2389</v>
      </c>
      <c r="CP497" t="s">
        <v>149</v>
      </c>
      <c r="CQ497">
        <v>1</v>
      </c>
      <c r="CR497">
        <v>0</v>
      </c>
      <c r="CS497" t="s">
        <v>136</v>
      </c>
      <c r="CT497" t="s">
        <v>134</v>
      </c>
      <c r="CU497" t="s">
        <v>136</v>
      </c>
      <c r="CV497" t="s">
        <v>136</v>
      </c>
      <c r="CW497" t="s">
        <v>134</v>
      </c>
      <c r="CX497">
        <v>75</v>
      </c>
      <c r="CY497" t="s">
        <v>136</v>
      </c>
      <c r="CZ497" t="s">
        <v>136</v>
      </c>
      <c r="DA497" t="s">
        <v>136</v>
      </c>
      <c r="DB497" t="s">
        <v>136</v>
      </c>
      <c r="DC497" t="s">
        <v>136</v>
      </c>
      <c r="DD497" t="s">
        <v>136</v>
      </c>
      <c r="DF497" t="s">
        <v>20176</v>
      </c>
      <c r="DG497" t="s">
        <v>20172</v>
      </c>
      <c r="DH497" t="s">
        <v>10050</v>
      </c>
      <c r="DI497" t="s">
        <v>784</v>
      </c>
      <c r="DJ497" s="4">
        <v>59225</v>
      </c>
      <c r="DK497" t="s">
        <v>2487</v>
      </c>
      <c r="DL497" t="s">
        <v>136</v>
      </c>
      <c r="DM497">
        <v>1</v>
      </c>
      <c r="DN497" t="s">
        <v>20172</v>
      </c>
      <c r="DO497" t="s">
        <v>10050</v>
      </c>
      <c r="DP497" t="s">
        <v>784</v>
      </c>
      <c r="DQ497" t="str">
        <f>"59225"</f>
        <v>59225</v>
      </c>
      <c r="DR497" t="s">
        <v>2487</v>
      </c>
      <c r="DS497" t="s">
        <v>20177</v>
      </c>
      <c r="DT497">
        <v>2</v>
      </c>
      <c r="DU497">
        <v>6</v>
      </c>
      <c r="DV497" t="s">
        <v>134</v>
      </c>
      <c r="DW497" t="s">
        <v>134</v>
      </c>
      <c r="DX497" t="s">
        <v>134</v>
      </c>
      <c r="DY497" t="s">
        <v>136</v>
      </c>
      <c r="DZ497">
        <v>2</v>
      </c>
      <c r="EA497" t="s">
        <v>136</v>
      </c>
      <c r="EC497" s="5">
        <v>12.68</v>
      </c>
      <c r="ED497" s="5">
        <v>55</v>
      </c>
      <c r="EE497">
        <v>17017705108</v>
      </c>
      <c r="EF497" t="s">
        <v>20174</v>
      </c>
      <c r="EG497" t="s">
        <v>148</v>
      </c>
      <c r="EH497">
        <v>0</v>
      </c>
    </row>
    <row r="498" spans="1:138" ht="15" customHeight="1" x14ac:dyDescent="0.35">
      <c r="A498" t="s">
        <v>19468</v>
      </c>
      <c r="B498" t="s">
        <v>157</v>
      </c>
      <c r="C498" s="1">
        <v>44102.645527777779</v>
      </c>
      <c r="D498" s="1">
        <v>44130</v>
      </c>
      <c r="E498" t="s">
        <v>133</v>
      </c>
      <c r="F498" t="s">
        <v>136</v>
      </c>
      <c r="G498" t="s">
        <v>135</v>
      </c>
      <c r="H498" t="s">
        <v>136</v>
      </c>
      <c r="I498" t="s">
        <v>19469</v>
      </c>
      <c r="K498" t="s">
        <v>19470</v>
      </c>
      <c r="M498" t="s">
        <v>6850</v>
      </c>
      <c r="N498" t="s">
        <v>784</v>
      </c>
      <c r="O498" s="4">
        <v>59262</v>
      </c>
      <c r="P498" t="s">
        <v>140</v>
      </c>
      <c r="R498">
        <v>14067762514</v>
      </c>
      <c r="T498">
        <v>112112</v>
      </c>
      <c r="U498" t="s">
        <v>19471</v>
      </c>
      <c r="V498" t="s">
        <v>428</v>
      </c>
      <c r="X498" t="s">
        <v>164</v>
      </c>
      <c r="Y498" t="s">
        <v>19470</v>
      </c>
      <c r="AA498" t="s">
        <v>6850</v>
      </c>
      <c r="AB498" t="s">
        <v>784</v>
      </c>
      <c r="AC498" s="4">
        <v>59262</v>
      </c>
      <c r="AD498" t="s">
        <v>140</v>
      </c>
      <c r="AF498">
        <v>14067762514</v>
      </c>
      <c r="AH498" t="s">
        <v>19472</v>
      </c>
      <c r="AI498" t="s">
        <v>168</v>
      </c>
      <c r="AJ498" t="s">
        <v>533</v>
      </c>
      <c r="AK498" t="s">
        <v>534</v>
      </c>
      <c r="AL498" t="s">
        <v>148</v>
      </c>
      <c r="AM498" t="s">
        <v>1486</v>
      </c>
      <c r="AO498" t="s">
        <v>1487</v>
      </c>
      <c r="AP498" t="s">
        <v>537</v>
      </c>
      <c r="AQ498" s="4" t="s">
        <v>27717</v>
      </c>
      <c r="AR498" t="s">
        <v>140</v>
      </c>
      <c r="AT498">
        <v>18282460659</v>
      </c>
      <c r="AV498" t="s">
        <v>538</v>
      </c>
      <c r="AW498" t="s">
        <v>539</v>
      </c>
      <c r="AZ498" t="s">
        <v>334</v>
      </c>
      <c r="BA498" t="s">
        <v>335</v>
      </c>
      <c r="BB498" t="s">
        <v>136</v>
      </c>
      <c r="BC498" t="s">
        <v>136</v>
      </c>
      <c r="BD498" t="s">
        <v>148</v>
      </c>
      <c r="BE498" t="s">
        <v>136</v>
      </c>
      <c r="BF498" t="s">
        <v>136</v>
      </c>
      <c r="BG498" t="s">
        <v>134</v>
      </c>
      <c r="BH498" t="s">
        <v>136</v>
      </c>
      <c r="BN498" t="s">
        <v>19473</v>
      </c>
      <c r="BO498" t="s">
        <v>1489</v>
      </c>
      <c r="BP498">
        <v>1</v>
      </c>
      <c r="BQ498">
        <v>1</v>
      </c>
      <c r="BR498">
        <v>1</v>
      </c>
      <c r="BS498" s="1">
        <v>44166</v>
      </c>
      <c r="BT498" s="1">
        <v>44287</v>
      </c>
      <c r="BU498" s="1">
        <v>44166</v>
      </c>
      <c r="BV498" s="1">
        <v>44287</v>
      </c>
      <c r="BW498" t="s">
        <v>136</v>
      </c>
      <c r="BX498">
        <v>48</v>
      </c>
      <c r="BY498">
        <v>0</v>
      </c>
      <c r="BZ498">
        <v>8</v>
      </c>
      <c r="CA498">
        <v>8</v>
      </c>
      <c r="CB498">
        <v>8</v>
      </c>
      <c r="CC498">
        <v>8</v>
      </c>
      <c r="CD498">
        <v>8</v>
      </c>
      <c r="CE498">
        <v>8</v>
      </c>
      <c r="CF498" t="str">
        <f>"8:00 AM"</f>
        <v>8:00 AM</v>
      </c>
      <c r="CG498" t="str">
        <f>"5:00 PM"</f>
        <v>5:00 PM</v>
      </c>
      <c r="CH498" s="5">
        <v>13.62</v>
      </c>
      <c r="CI498" t="s">
        <v>146</v>
      </c>
      <c r="CL498" t="s">
        <v>136</v>
      </c>
      <c r="CM498" t="s">
        <v>354</v>
      </c>
      <c r="CN498" t="s">
        <v>2411</v>
      </c>
      <c r="CO498" t="s">
        <v>2389</v>
      </c>
      <c r="CP498" t="s">
        <v>149</v>
      </c>
      <c r="CQ498">
        <v>1</v>
      </c>
      <c r="CR498">
        <v>0</v>
      </c>
      <c r="CS498" t="s">
        <v>136</v>
      </c>
      <c r="CT498" t="s">
        <v>134</v>
      </c>
      <c r="CU498" t="s">
        <v>136</v>
      </c>
      <c r="CV498" t="s">
        <v>136</v>
      </c>
      <c r="CW498" t="s">
        <v>136</v>
      </c>
      <c r="CY498" t="s">
        <v>134</v>
      </c>
      <c r="CZ498" t="s">
        <v>136</v>
      </c>
      <c r="DA498" t="s">
        <v>136</v>
      </c>
      <c r="DB498" t="s">
        <v>136</v>
      </c>
      <c r="DC498" t="s">
        <v>136</v>
      </c>
      <c r="DD498" t="s">
        <v>136</v>
      </c>
      <c r="DF498" t="s">
        <v>19474</v>
      </c>
      <c r="DG498" t="s">
        <v>19475</v>
      </c>
      <c r="DH498" t="s">
        <v>19476</v>
      </c>
      <c r="DI498" t="s">
        <v>784</v>
      </c>
      <c r="DJ498" s="4">
        <v>59262</v>
      </c>
      <c r="DK498" t="s">
        <v>1542</v>
      </c>
      <c r="DL498" t="s">
        <v>136</v>
      </c>
      <c r="DM498">
        <v>1</v>
      </c>
      <c r="DN498" t="s">
        <v>19477</v>
      </c>
      <c r="DO498" t="s">
        <v>6850</v>
      </c>
      <c r="DP498" t="s">
        <v>784</v>
      </c>
      <c r="DQ498" t="str">
        <f>"59262"</f>
        <v>59262</v>
      </c>
      <c r="DR498" t="s">
        <v>1542</v>
      </c>
      <c r="DS498" t="s">
        <v>296</v>
      </c>
      <c r="DT498">
        <v>1</v>
      </c>
      <c r="DU498">
        <v>3</v>
      </c>
      <c r="DV498" t="s">
        <v>134</v>
      </c>
      <c r="DW498" t="s">
        <v>134</v>
      </c>
      <c r="DX498" t="s">
        <v>134</v>
      </c>
      <c r="DY498" t="s">
        <v>136</v>
      </c>
      <c r="DZ498">
        <v>1</v>
      </c>
      <c r="EA498" t="s">
        <v>136</v>
      </c>
      <c r="EC498" s="5">
        <v>12.68</v>
      </c>
      <c r="ED498" s="5">
        <v>55</v>
      </c>
      <c r="EE498">
        <v>14067762514</v>
      </c>
      <c r="EF498" t="s">
        <v>19472</v>
      </c>
      <c r="EG498" t="s">
        <v>148</v>
      </c>
      <c r="EH498">
        <v>0</v>
      </c>
    </row>
    <row r="499" spans="1:138" ht="15" customHeight="1" x14ac:dyDescent="0.35">
      <c r="A499" t="s">
        <v>15159</v>
      </c>
      <c r="B499" t="s">
        <v>157</v>
      </c>
      <c r="C499" s="1">
        <v>44106.779731712966</v>
      </c>
      <c r="D499" s="1">
        <v>44130</v>
      </c>
      <c r="E499" t="s">
        <v>133</v>
      </c>
      <c r="F499" t="s">
        <v>134</v>
      </c>
      <c r="G499" t="s">
        <v>135</v>
      </c>
      <c r="H499" t="s">
        <v>136</v>
      </c>
      <c r="I499" t="s">
        <v>15160</v>
      </c>
      <c r="K499" t="s">
        <v>15161</v>
      </c>
      <c r="L499" t="s">
        <v>15162</v>
      </c>
      <c r="M499" t="s">
        <v>1320</v>
      </c>
      <c r="N499" t="s">
        <v>395</v>
      </c>
      <c r="O499" s="4">
        <v>93907</v>
      </c>
      <c r="P499" t="s">
        <v>140</v>
      </c>
      <c r="R499">
        <v>18316335883</v>
      </c>
      <c r="T499">
        <v>115115</v>
      </c>
      <c r="U499" t="s">
        <v>15163</v>
      </c>
      <c r="V499" t="s">
        <v>15164</v>
      </c>
      <c r="X499" t="s">
        <v>1777</v>
      </c>
      <c r="Y499" t="s">
        <v>15161</v>
      </c>
      <c r="Z499" t="s">
        <v>15162</v>
      </c>
      <c r="AA499" t="s">
        <v>1320</v>
      </c>
      <c r="AB499" t="s">
        <v>395</v>
      </c>
      <c r="AC499" s="4">
        <v>93907</v>
      </c>
      <c r="AD499" t="s">
        <v>140</v>
      </c>
      <c r="AF499">
        <v>18316635883</v>
      </c>
      <c r="AH499" t="s">
        <v>15165</v>
      </c>
      <c r="AI499" t="s">
        <v>226</v>
      </c>
      <c r="AJ499" t="s">
        <v>401</v>
      </c>
      <c r="AK499" t="s">
        <v>402</v>
      </c>
      <c r="AL499" t="s">
        <v>403</v>
      </c>
      <c r="AM499" t="s">
        <v>404</v>
      </c>
      <c r="AO499" t="s">
        <v>405</v>
      </c>
      <c r="AP499" t="s">
        <v>395</v>
      </c>
      <c r="AQ499" s="4">
        <v>92106</v>
      </c>
      <c r="AR499" t="s">
        <v>140</v>
      </c>
      <c r="AT499">
        <v>16192696164</v>
      </c>
      <c r="AV499" t="s">
        <v>406</v>
      </c>
      <c r="AW499" t="s">
        <v>407</v>
      </c>
      <c r="AX499" t="s">
        <v>395</v>
      </c>
      <c r="AY499" t="s">
        <v>408</v>
      </c>
      <c r="AZ499" t="s">
        <v>175</v>
      </c>
      <c r="BA499" t="s">
        <v>176</v>
      </c>
      <c r="BB499" t="s">
        <v>134</v>
      </c>
      <c r="BC499" t="s">
        <v>134</v>
      </c>
      <c r="BD499" t="s">
        <v>134</v>
      </c>
      <c r="BE499" t="s">
        <v>134</v>
      </c>
      <c r="BF499" t="s">
        <v>136</v>
      </c>
      <c r="BG499" t="s">
        <v>134</v>
      </c>
      <c r="BH499" t="s">
        <v>136</v>
      </c>
      <c r="BN499" t="s">
        <v>15166</v>
      </c>
      <c r="BO499" t="s">
        <v>7550</v>
      </c>
      <c r="BP499">
        <v>542</v>
      </c>
      <c r="BQ499">
        <v>36</v>
      </c>
      <c r="BR499">
        <v>36</v>
      </c>
      <c r="BS499" s="1">
        <v>44151</v>
      </c>
      <c r="BT499" s="1">
        <v>44289</v>
      </c>
      <c r="BU499" s="1">
        <v>44151</v>
      </c>
      <c r="BV499" s="1">
        <v>44289</v>
      </c>
      <c r="BW499" t="s">
        <v>136</v>
      </c>
      <c r="BX499">
        <v>35</v>
      </c>
      <c r="BY499">
        <v>0</v>
      </c>
      <c r="BZ499">
        <v>6</v>
      </c>
      <c r="CA499">
        <v>6</v>
      </c>
      <c r="CB499">
        <v>6</v>
      </c>
      <c r="CC499">
        <v>6</v>
      </c>
      <c r="CD499">
        <v>6</v>
      </c>
      <c r="CE499">
        <v>5</v>
      </c>
      <c r="CF499" t="str">
        <f>"6:30 AM"</f>
        <v>6:30 AM</v>
      </c>
      <c r="CG499" t="str">
        <f>"1:00 PM"</f>
        <v>1:00 PM</v>
      </c>
      <c r="CH499" s="5">
        <v>14.77</v>
      </c>
      <c r="CI499" t="s">
        <v>146</v>
      </c>
      <c r="CJ499">
        <v>1.55</v>
      </c>
      <c r="CK499" t="s">
        <v>15167</v>
      </c>
      <c r="CL499" t="s">
        <v>134</v>
      </c>
      <c r="CM499" t="s">
        <v>147</v>
      </c>
      <c r="CN499" t="s">
        <v>148</v>
      </c>
      <c r="CO499" s="2" t="s">
        <v>15168</v>
      </c>
      <c r="CP499" t="s">
        <v>149</v>
      </c>
      <c r="CQ499">
        <v>3</v>
      </c>
      <c r="CR499">
        <v>0</v>
      </c>
      <c r="CS499" t="s">
        <v>136</v>
      </c>
      <c r="CT499" t="s">
        <v>136</v>
      </c>
      <c r="CU499" t="s">
        <v>136</v>
      </c>
      <c r="CV499" t="s">
        <v>134</v>
      </c>
      <c r="CW499" t="s">
        <v>134</v>
      </c>
      <c r="CX499">
        <v>75</v>
      </c>
      <c r="CY499" t="s">
        <v>134</v>
      </c>
      <c r="CZ499" t="s">
        <v>136</v>
      </c>
      <c r="DA499" t="s">
        <v>134</v>
      </c>
      <c r="DB499" t="s">
        <v>134</v>
      </c>
      <c r="DC499" t="s">
        <v>134</v>
      </c>
      <c r="DD499" t="s">
        <v>136</v>
      </c>
      <c r="DF499" s="2" t="s">
        <v>15169</v>
      </c>
      <c r="DG499" t="s">
        <v>15170</v>
      </c>
      <c r="DH499" t="s">
        <v>7555</v>
      </c>
      <c r="DI499" t="s">
        <v>395</v>
      </c>
      <c r="DJ499" s="4">
        <v>92201</v>
      </c>
      <c r="DK499" t="s">
        <v>6305</v>
      </c>
      <c r="DL499" t="s">
        <v>134</v>
      </c>
      <c r="DM499">
        <v>73</v>
      </c>
      <c r="DN499" t="s">
        <v>15171</v>
      </c>
      <c r="DO499" t="s">
        <v>15172</v>
      </c>
      <c r="DP499" t="s">
        <v>395</v>
      </c>
      <c r="DQ499" t="str">
        <f>"92201"</f>
        <v>92201</v>
      </c>
      <c r="DR499" t="s">
        <v>6305</v>
      </c>
      <c r="DS499" t="s">
        <v>15173</v>
      </c>
      <c r="DT499">
        <v>14</v>
      </c>
      <c r="DU499">
        <v>36</v>
      </c>
      <c r="DV499" t="s">
        <v>134</v>
      </c>
      <c r="DW499" t="s">
        <v>134</v>
      </c>
      <c r="DX499" t="s">
        <v>134</v>
      </c>
      <c r="DY499" t="s">
        <v>136</v>
      </c>
      <c r="DZ499">
        <v>1</v>
      </c>
      <c r="EA499" t="s">
        <v>134</v>
      </c>
      <c r="EB499" s="5">
        <v>12.68</v>
      </c>
      <c r="EC499" s="5">
        <v>12.68</v>
      </c>
      <c r="ED499" s="5">
        <v>55</v>
      </c>
      <c r="EE499">
        <v>17603981353</v>
      </c>
      <c r="EF499" t="s">
        <v>15165</v>
      </c>
      <c r="EG499" t="s">
        <v>148</v>
      </c>
      <c r="EH499">
        <v>51</v>
      </c>
    </row>
    <row r="500" spans="1:138" ht="15" customHeight="1" x14ac:dyDescent="0.35">
      <c r="A500" t="s">
        <v>10844</v>
      </c>
      <c r="B500" t="s">
        <v>157</v>
      </c>
      <c r="C500" s="1">
        <v>44098.452497685183</v>
      </c>
      <c r="D500" s="1">
        <v>44130</v>
      </c>
      <c r="E500" t="s">
        <v>133</v>
      </c>
      <c r="F500" t="s">
        <v>136</v>
      </c>
      <c r="G500" t="s">
        <v>135</v>
      </c>
      <c r="H500" t="s">
        <v>136</v>
      </c>
      <c r="I500" t="s">
        <v>10845</v>
      </c>
      <c r="K500" t="s">
        <v>10846</v>
      </c>
      <c r="M500" t="s">
        <v>7221</v>
      </c>
      <c r="N500" t="s">
        <v>870</v>
      </c>
      <c r="O500" s="4">
        <v>56136</v>
      </c>
      <c r="P500" t="s">
        <v>140</v>
      </c>
      <c r="R500">
        <v>15072753176</v>
      </c>
      <c r="T500">
        <v>1121</v>
      </c>
      <c r="U500" t="s">
        <v>7222</v>
      </c>
      <c r="V500" t="s">
        <v>1922</v>
      </c>
      <c r="X500" t="s">
        <v>164</v>
      </c>
      <c r="Y500" t="s">
        <v>10847</v>
      </c>
      <c r="AA500" t="s">
        <v>10848</v>
      </c>
      <c r="AB500" t="s">
        <v>870</v>
      </c>
      <c r="AC500" s="4">
        <v>56136</v>
      </c>
      <c r="AD500" t="s">
        <v>140</v>
      </c>
      <c r="AF500">
        <v>15072753176</v>
      </c>
      <c r="AH500" t="s">
        <v>7223</v>
      </c>
      <c r="AI500" t="s">
        <v>168</v>
      </c>
      <c r="AJ500" t="s">
        <v>725</v>
      </c>
      <c r="AK500" t="s">
        <v>2767</v>
      </c>
      <c r="AL500" t="s">
        <v>2768</v>
      </c>
      <c r="AM500" t="s">
        <v>728</v>
      </c>
      <c r="AN500" t="s">
        <v>729</v>
      </c>
      <c r="AO500" t="s">
        <v>730</v>
      </c>
      <c r="AP500" t="s">
        <v>720</v>
      </c>
      <c r="AQ500" s="4">
        <v>38930</v>
      </c>
      <c r="AR500" t="s">
        <v>140</v>
      </c>
      <c r="AT500">
        <v>16623854219</v>
      </c>
      <c r="AV500" t="s">
        <v>2769</v>
      </c>
      <c r="AW500" t="s">
        <v>732</v>
      </c>
      <c r="AZ500" t="s">
        <v>334</v>
      </c>
      <c r="BA500" t="s">
        <v>335</v>
      </c>
      <c r="BB500" t="s">
        <v>136</v>
      </c>
      <c r="BC500" t="s">
        <v>136</v>
      </c>
      <c r="BD500" t="s">
        <v>148</v>
      </c>
      <c r="BE500" t="s">
        <v>136</v>
      </c>
      <c r="BF500" t="s">
        <v>136</v>
      </c>
      <c r="BG500" t="s">
        <v>134</v>
      </c>
      <c r="BH500" t="s">
        <v>136</v>
      </c>
      <c r="BN500" t="s">
        <v>10849</v>
      </c>
      <c r="BO500" t="s">
        <v>734</v>
      </c>
      <c r="BP500">
        <v>15</v>
      </c>
      <c r="BQ500">
        <v>15</v>
      </c>
      <c r="BR500">
        <v>15</v>
      </c>
      <c r="BS500" s="1">
        <v>44166</v>
      </c>
      <c r="BT500" s="1">
        <v>44348</v>
      </c>
      <c r="BU500" s="1">
        <v>44166</v>
      </c>
      <c r="BV500" s="1">
        <v>44348</v>
      </c>
      <c r="BW500" t="s">
        <v>136</v>
      </c>
      <c r="BX500">
        <v>45</v>
      </c>
      <c r="BY500">
        <v>0</v>
      </c>
      <c r="BZ500">
        <v>7.5</v>
      </c>
      <c r="CA500">
        <v>7.5</v>
      </c>
      <c r="CB500">
        <v>7.5</v>
      </c>
      <c r="CC500">
        <v>7.5</v>
      </c>
      <c r="CD500">
        <v>7.5</v>
      </c>
      <c r="CE500">
        <v>7.5</v>
      </c>
      <c r="CF500" t="str">
        <f>"8:00 AM"</f>
        <v>8:00 AM</v>
      </c>
      <c r="CG500" t="str">
        <f>"3:30 PM"</f>
        <v>3:30 PM</v>
      </c>
      <c r="CH500" s="5">
        <v>14.99</v>
      </c>
      <c r="CI500" t="s">
        <v>146</v>
      </c>
      <c r="CL500" t="s">
        <v>134</v>
      </c>
      <c r="CM500" t="s">
        <v>312</v>
      </c>
      <c r="CN500" t="s">
        <v>148</v>
      </c>
      <c r="CO500" t="s">
        <v>3032</v>
      </c>
      <c r="CP500" t="s">
        <v>149</v>
      </c>
      <c r="CQ500">
        <v>3</v>
      </c>
      <c r="CR500">
        <v>0</v>
      </c>
      <c r="CS500" t="s">
        <v>134</v>
      </c>
      <c r="CT500" t="s">
        <v>134</v>
      </c>
      <c r="CU500" t="s">
        <v>136</v>
      </c>
      <c r="CV500" t="s">
        <v>136</v>
      </c>
      <c r="CW500" t="s">
        <v>136</v>
      </c>
      <c r="CY500" t="s">
        <v>136</v>
      </c>
      <c r="CZ500" t="s">
        <v>136</v>
      </c>
      <c r="DA500" t="s">
        <v>136</v>
      </c>
      <c r="DB500" t="s">
        <v>136</v>
      </c>
      <c r="DC500" t="s">
        <v>136</v>
      </c>
      <c r="DD500" t="s">
        <v>136</v>
      </c>
      <c r="DF500" t="s">
        <v>10850</v>
      </c>
      <c r="DG500" t="s">
        <v>10851</v>
      </c>
      <c r="DH500" t="s">
        <v>10852</v>
      </c>
      <c r="DI500" t="s">
        <v>611</v>
      </c>
      <c r="DJ500" s="4">
        <v>57268</v>
      </c>
      <c r="DK500" t="s">
        <v>10853</v>
      </c>
      <c r="DL500" t="s">
        <v>136</v>
      </c>
      <c r="DM500">
        <v>1</v>
      </c>
      <c r="DN500" t="s">
        <v>10854</v>
      </c>
      <c r="DO500" t="s">
        <v>7221</v>
      </c>
      <c r="DP500" t="s">
        <v>870</v>
      </c>
      <c r="DQ500" t="str">
        <f>"56136"</f>
        <v>56136</v>
      </c>
      <c r="DR500" t="s">
        <v>1822</v>
      </c>
      <c r="DS500" t="s">
        <v>7207</v>
      </c>
      <c r="DT500">
        <v>1</v>
      </c>
      <c r="DU500">
        <v>17</v>
      </c>
      <c r="DV500" t="s">
        <v>134</v>
      </c>
      <c r="DW500" t="s">
        <v>134</v>
      </c>
      <c r="DX500" t="s">
        <v>134</v>
      </c>
      <c r="DY500" t="s">
        <v>136</v>
      </c>
      <c r="DZ500">
        <v>1</v>
      </c>
      <c r="EA500" t="s">
        <v>136</v>
      </c>
      <c r="EC500" s="5">
        <v>12.68</v>
      </c>
      <c r="ED500" s="5">
        <v>55</v>
      </c>
      <c r="EE500">
        <v>15072753176</v>
      </c>
      <c r="EF500" t="s">
        <v>7223</v>
      </c>
      <c r="EG500" t="s">
        <v>148</v>
      </c>
      <c r="EH500">
        <v>1</v>
      </c>
    </row>
    <row r="501" spans="1:138" ht="15" customHeight="1" x14ac:dyDescent="0.35">
      <c r="A501" t="s">
        <v>6093</v>
      </c>
      <c r="B501" t="s">
        <v>157</v>
      </c>
      <c r="C501" s="1">
        <v>44102.721979398149</v>
      </c>
      <c r="D501" s="1">
        <v>44130</v>
      </c>
      <c r="E501" t="s">
        <v>133</v>
      </c>
      <c r="F501" t="s">
        <v>136</v>
      </c>
      <c r="G501" t="s">
        <v>135</v>
      </c>
      <c r="H501" t="s">
        <v>136</v>
      </c>
      <c r="I501" t="s">
        <v>6094</v>
      </c>
      <c r="K501" t="s">
        <v>6095</v>
      </c>
      <c r="L501" t="s">
        <v>6096</v>
      </c>
      <c r="M501" t="s">
        <v>6097</v>
      </c>
      <c r="N501" t="s">
        <v>1128</v>
      </c>
      <c r="O501" s="4">
        <v>58346</v>
      </c>
      <c r="P501" t="s">
        <v>140</v>
      </c>
      <c r="R501">
        <v>14065811188</v>
      </c>
      <c r="T501">
        <v>112112</v>
      </c>
      <c r="U501" t="s">
        <v>6098</v>
      </c>
      <c r="V501" t="s">
        <v>2888</v>
      </c>
      <c r="X501" t="s">
        <v>164</v>
      </c>
      <c r="Y501" t="s">
        <v>6095</v>
      </c>
      <c r="Z501" t="s">
        <v>6099</v>
      </c>
      <c r="AA501" t="s">
        <v>6097</v>
      </c>
      <c r="AB501" t="s">
        <v>1128</v>
      </c>
      <c r="AC501" s="4">
        <v>58346</v>
      </c>
      <c r="AD501" t="s">
        <v>140</v>
      </c>
      <c r="AF501">
        <v>14065811188</v>
      </c>
      <c r="AH501" t="s">
        <v>6100</v>
      </c>
      <c r="AI501" t="s">
        <v>168</v>
      </c>
      <c r="AJ501" t="s">
        <v>533</v>
      </c>
      <c r="AK501" t="s">
        <v>534</v>
      </c>
      <c r="AL501" t="s">
        <v>148</v>
      </c>
      <c r="AM501" t="s">
        <v>1486</v>
      </c>
      <c r="AO501" t="s">
        <v>1487</v>
      </c>
      <c r="AP501" t="s">
        <v>537</v>
      </c>
      <c r="AQ501" s="4" t="s">
        <v>27717</v>
      </c>
      <c r="AR501" t="s">
        <v>140</v>
      </c>
      <c r="AT501">
        <v>18282460659</v>
      </c>
      <c r="AV501" t="s">
        <v>538</v>
      </c>
      <c r="AW501" t="s">
        <v>539</v>
      </c>
      <c r="AZ501" t="s">
        <v>334</v>
      </c>
      <c r="BA501" t="s">
        <v>335</v>
      </c>
      <c r="BB501" t="s">
        <v>136</v>
      </c>
      <c r="BC501" t="s">
        <v>136</v>
      </c>
      <c r="BD501" t="s">
        <v>148</v>
      </c>
      <c r="BE501" t="s">
        <v>136</v>
      </c>
      <c r="BF501" t="s">
        <v>136</v>
      </c>
      <c r="BG501" t="s">
        <v>134</v>
      </c>
      <c r="BH501" t="s">
        <v>136</v>
      </c>
      <c r="BN501" t="s">
        <v>6101</v>
      </c>
      <c r="BO501" t="s">
        <v>1489</v>
      </c>
      <c r="BP501">
        <v>2</v>
      </c>
      <c r="BQ501">
        <v>2</v>
      </c>
      <c r="BR501">
        <v>2</v>
      </c>
      <c r="BS501" s="1">
        <v>44166</v>
      </c>
      <c r="BT501" s="1">
        <v>44287</v>
      </c>
      <c r="BU501" s="1">
        <v>44166</v>
      </c>
      <c r="BV501" s="1">
        <v>44287</v>
      </c>
      <c r="BW501" t="s">
        <v>136</v>
      </c>
      <c r="BX501">
        <v>48</v>
      </c>
      <c r="BY501">
        <v>0</v>
      </c>
      <c r="BZ501">
        <v>8</v>
      </c>
      <c r="CA501">
        <v>8</v>
      </c>
      <c r="CB501">
        <v>8</v>
      </c>
      <c r="CC501">
        <v>8</v>
      </c>
      <c r="CD501">
        <v>8</v>
      </c>
      <c r="CE501">
        <v>8</v>
      </c>
      <c r="CF501" t="str">
        <f>"8:00 AM"</f>
        <v>8:00 AM</v>
      </c>
      <c r="CG501" t="str">
        <f>"5:00 PM"</f>
        <v>5:00 PM</v>
      </c>
      <c r="CH501" s="5">
        <v>14.99</v>
      </c>
      <c r="CI501" t="s">
        <v>146</v>
      </c>
      <c r="CL501" t="s">
        <v>136</v>
      </c>
      <c r="CM501" t="s">
        <v>354</v>
      </c>
      <c r="CN501" t="s">
        <v>2411</v>
      </c>
      <c r="CO501" t="s">
        <v>1490</v>
      </c>
      <c r="CP501" t="s">
        <v>149</v>
      </c>
      <c r="CQ501">
        <v>3</v>
      </c>
      <c r="CR501">
        <v>0</v>
      </c>
      <c r="CS501" t="s">
        <v>136</v>
      </c>
      <c r="CT501" t="s">
        <v>134</v>
      </c>
      <c r="CU501" t="s">
        <v>136</v>
      </c>
      <c r="CV501" t="s">
        <v>136</v>
      </c>
      <c r="CW501" t="s">
        <v>134</v>
      </c>
      <c r="CX501">
        <v>60</v>
      </c>
      <c r="CY501" t="s">
        <v>134</v>
      </c>
      <c r="CZ501" t="s">
        <v>136</v>
      </c>
      <c r="DA501" t="s">
        <v>136</v>
      </c>
      <c r="DB501" t="s">
        <v>136</v>
      </c>
      <c r="DC501" t="s">
        <v>136</v>
      </c>
      <c r="DD501" t="s">
        <v>136</v>
      </c>
      <c r="DF501" t="s">
        <v>6102</v>
      </c>
      <c r="DG501" t="s">
        <v>6095</v>
      </c>
      <c r="DH501" t="s">
        <v>6097</v>
      </c>
      <c r="DI501" t="s">
        <v>1128</v>
      </c>
      <c r="DJ501" s="4">
        <v>58346</v>
      </c>
      <c r="DK501" t="s">
        <v>6103</v>
      </c>
      <c r="DL501" t="s">
        <v>134</v>
      </c>
      <c r="DM501">
        <v>3</v>
      </c>
      <c r="DN501" t="s">
        <v>6104</v>
      </c>
      <c r="DO501" t="s">
        <v>6105</v>
      </c>
      <c r="DP501" t="s">
        <v>1128</v>
      </c>
      <c r="DQ501" t="str">
        <f>"58351"</f>
        <v>58351</v>
      </c>
      <c r="DR501" t="s">
        <v>6103</v>
      </c>
      <c r="DS501" t="s">
        <v>296</v>
      </c>
      <c r="DT501">
        <v>1</v>
      </c>
      <c r="DU501">
        <v>3</v>
      </c>
      <c r="DV501" t="s">
        <v>134</v>
      </c>
      <c r="DW501" t="s">
        <v>134</v>
      </c>
      <c r="DX501" t="s">
        <v>134</v>
      </c>
      <c r="DY501" t="s">
        <v>134</v>
      </c>
      <c r="DZ501">
        <v>2</v>
      </c>
      <c r="EA501" t="s">
        <v>136</v>
      </c>
      <c r="EC501" s="5">
        <v>12.68</v>
      </c>
      <c r="ED501" s="5">
        <v>55</v>
      </c>
      <c r="EE501">
        <v>14065811188</v>
      </c>
      <c r="EF501" t="s">
        <v>6100</v>
      </c>
      <c r="EG501" t="s">
        <v>2909</v>
      </c>
      <c r="EH501">
        <v>0</v>
      </c>
    </row>
    <row r="502" spans="1:138" ht="15" customHeight="1" x14ac:dyDescent="0.35">
      <c r="A502" t="s">
        <v>8103</v>
      </c>
      <c r="B502" t="s">
        <v>157</v>
      </c>
      <c r="C502" s="1">
        <v>44102.667110069444</v>
      </c>
      <c r="D502" s="1">
        <v>44130</v>
      </c>
      <c r="E502" t="s">
        <v>133</v>
      </c>
      <c r="F502" t="s">
        <v>136</v>
      </c>
      <c r="G502" t="s">
        <v>135</v>
      </c>
      <c r="H502" t="s">
        <v>136</v>
      </c>
      <c r="I502" t="s">
        <v>8104</v>
      </c>
      <c r="K502" t="s">
        <v>8105</v>
      </c>
      <c r="M502" t="s">
        <v>8106</v>
      </c>
      <c r="N502" t="s">
        <v>611</v>
      </c>
      <c r="O502" s="4">
        <v>57363</v>
      </c>
      <c r="P502" t="s">
        <v>140</v>
      </c>
      <c r="R502">
        <v>16057700610</v>
      </c>
      <c r="T502">
        <v>1111</v>
      </c>
      <c r="U502" t="s">
        <v>8107</v>
      </c>
      <c r="V502" t="s">
        <v>1225</v>
      </c>
      <c r="W502" t="s">
        <v>3480</v>
      </c>
      <c r="X502" t="s">
        <v>164</v>
      </c>
      <c r="Y502" t="s">
        <v>8105</v>
      </c>
      <c r="AA502" t="s">
        <v>8106</v>
      </c>
      <c r="AB502" t="s">
        <v>611</v>
      </c>
      <c r="AC502" s="4">
        <v>57363</v>
      </c>
      <c r="AD502" t="s">
        <v>140</v>
      </c>
      <c r="AF502">
        <v>16057700610</v>
      </c>
      <c r="AH502" t="s">
        <v>8108</v>
      </c>
      <c r="AI502" t="s">
        <v>168</v>
      </c>
      <c r="AJ502" t="s">
        <v>725</v>
      </c>
      <c r="AK502" t="s">
        <v>2767</v>
      </c>
      <c r="AL502" t="s">
        <v>2768</v>
      </c>
      <c r="AM502" t="s">
        <v>728</v>
      </c>
      <c r="AN502" t="s">
        <v>729</v>
      </c>
      <c r="AO502" t="s">
        <v>730</v>
      </c>
      <c r="AP502" t="s">
        <v>720</v>
      </c>
      <c r="AQ502" s="4">
        <v>38930</v>
      </c>
      <c r="AR502" t="s">
        <v>140</v>
      </c>
      <c r="AT502">
        <v>16623854219</v>
      </c>
      <c r="AV502" t="s">
        <v>2769</v>
      </c>
      <c r="AW502" t="s">
        <v>732</v>
      </c>
      <c r="AZ502" t="s">
        <v>288</v>
      </c>
      <c r="BA502" t="s">
        <v>289</v>
      </c>
      <c r="BB502" t="s">
        <v>136</v>
      </c>
      <c r="BC502" t="s">
        <v>136</v>
      </c>
      <c r="BD502" t="s">
        <v>148</v>
      </c>
      <c r="BE502" t="s">
        <v>136</v>
      </c>
      <c r="BF502" t="s">
        <v>136</v>
      </c>
      <c r="BG502" t="s">
        <v>134</v>
      </c>
      <c r="BH502" t="s">
        <v>136</v>
      </c>
      <c r="BN502" t="s">
        <v>8109</v>
      </c>
      <c r="BO502" t="s">
        <v>3151</v>
      </c>
      <c r="BP502">
        <v>6</v>
      </c>
      <c r="BQ502">
        <v>6</v>
      </c>
      <c r="BR502">
        <v>6</v>
      </c>
      <c r="BS502" s="1">
        <v>44166</v>
      </c>
      <c r="BT502" s="1">
        <v>44301</v>
      </c>
      <c r="BU502" s="1">
        <v>44166</v>
      </c>
      <c r="BV502" s="1">
        <v>44301</v>
      </c>
      <c r="BW502" t="s">
        <v>136</v>
      </c>
      <c r="BX502">
        <v>39.96</v>
      </c>
      <c r="BY502">
        <v>0</v>
      </c>
      <c r="BZ502">
        <v>6.66</v>
      </c>
      <c r="CA502">
        <v>6.66</v>
      </c>
      <c r="CB502">
        <v>6.66</v>
      </c>
      <c r="CC502">
        <v>6.66</v>
      </c>
      <c r="CD502">
        <v>6.66</v>
      </c>
      <c r="CE502">
        <v>6.66</v>
      </c>
      <c r="CF502" t="str">
        <f>"8:00 AM"</f>
        <v>8:00 AM</v>
      </c>
      <c r="CG502" t="str">
        <f>"2:40 PM"</f>
        <v>2:40 PM</v>
      </c>
      <c r="CH502" s="5">
        <v>14.99</v>
      </c>
      <c r="CI502" t="s">
        <v>146</v>
      </c>
      <c r="CL502" t="s">
        <v>134</v>
      </c>
      <c r="CM502" t="s">
        <v>312</v>
      </c>
      <c r="CN502" t="s">
        <v>148</v>
      </c>
      <c r="CO502" t="s">
        <v>3032</v>
      </c>
      <c r="CP502" t="s">
        <v>149</v>
      </c>
      <c r="CQ502">
        <v>6</v>
      </c>
      <c r="CR502">
        <v>0</v>
      </c>
      <c r="CS502" t="s">
        <v>136</v>
      </c>
      <c r="CT502" t="s">
        <v>134</v>
      </c>
      <c r="CU502" t="s">
        <v>136</v>
      </c>
      <c r="CV502" t="s">
        <v>136</v>
      </c>
      <c r="CW502" t="s">
        <v>134</v>
      </c>
      <c r="CX502">
        <v>100</v>
      </c>
      <c r="CY502" t="s">
        <v>136</v>
      </c>
      <c r="CZ502" t="s">
        <v>136</v>
      </c>
      <c r="DA502" t="s">
        <v>136</v>
      </c>
      <c r="DB502" t="s">
        <v>136</v>
      </c>
      <c r="DC502" t="s">
        <v>136</v>
      </c>
      <c r="DD502" t="s">
        <v>136</v>
      </c>
      <c r="DF502" t="s">
        <v>8110</v>
      </c>
      <c r="DG502" t="s">
        <v>8105</v>
      </c>
      <c r="DH502" t="s">
        <v>8111</v>
      </c>
      <c r="DI502" t="s">
        <v>611</v>
      </c>
      <c r="DJ502" s="4">
        <v>57363</v>
      </c>
      <c r="DK502" t="s">
        <v>8112</v>
      </c>
      <c r="DL502" t="s">
        <v>136</v>
      </c>
      <c r="DM502">
        <v>1</v>
      </c>
      <c r="DN502" t="s">
        <v>8113</v>
      </c>
      <c r="DO502" t="s">
        <v>8106</v>
      </c>
      <c r="DP502" t="s">
        <v>611</v>
      </c>
      <c r="DQ502" t="str">
        <f>"57363"</f>
        <v>57363</v>
      </c>
      <c r="DR502" t="s">
        <v>8112</v>
      </c>
      <c r="DS502" t="s">
        <v>2855</v>
      </c>
      <c r="DT502">
        <v>1</v>
      </c>
      <c r="DU502">
        <v>4</v>
      </c>
      <c r="DV502" t="s">
        <v>134</v>
      </c>
      <c r="DW502" t="s">
        <v>134</v>
      </c>
      <c r="DX502" t="s">
        <v>134</v>
      </c>
      <c r="DY502" t="s">
        <v>134</v>
      </c>
      <c r="DZ502">
        <v>2</v>
      </c>
      <c r="EA502" t="s">
        <v>136</v>
      </c>
      <c r="EC502" s="5">
        <v>12.68</v>
      </c>
      <c r="ED502" s="5">
        <v>55</v>
      </c>
      <c r="EE502">
        <v>16057700610</v>
      </c>
      <c r="EF502" t="s">
        <v>8108</v>
      </c>
      <c r="EG502" t="s">
        <v>148</v>
      </c>
      <c r="EH502">
        <v>1</v>
      </c>
    </row>
    <row r="503" spans="1:138" ht="15" customHeight="1" x14ac:dyDescent="0.35">
      <c r="A503" t="s">
        <v>6113</v>
      </c>
      <c r="B503" t="s">
        <v>157</v>
      </c>
      <c r="C503" s="1">
        <v>44104.851468518522</v>
      </c>
      <c r="D503" s="1">
        <v>44130</v>
      </c>
      <c r="E503" t="s">
        <v>133</v>
      </c>
      <c r="F503" t="s">
        <v>136</v>
      </c>
      <c r="G503" t="s">
        <v>135</v>
      </c>
      <c r="H503" t="s">
        <v>136</v>
      </c>
      <c r="I503" t="s">
        <v>6114</v>
      </c>
      <c r="K503" t="s">
        <v>6115</v>
      </c>
      <c r="L503" t="s">
        <v>148</v>
      </c>
      <c r="M503" t="s">
        <v>6116</v>
      </c>
      <c r="N503" t="s">
        <v>365</v>
      </c>
      <c r="O503" s="4">
        <v>52043</v>
      </c>
      <c r="P503" t="s">
        <v>140</v>
      </c>
      <c r="R503">
        <v>15638802629</v>
      </c>
      <c r="T503">
        <v>11212</v>
      </c>
      <c r="U503" t="s">
        <v>6117</v>
      </c>
      <c r="V503" t="s">
        <v>3879</v>
      </c>
      <c r="W503" t="s">
        <v>1257</v>
      </c>
      <c r="X503" t="s">
        <v>3481</v>
      </c>
      <c r="Y503" t="s">
        <v>6118</v>
      </c>
      <c r="Z503" t="s">
        <v>148</v>
      </c>
      <c r="AA503" t="s">
        <v>6116</v>
      </c>
      <c r="AB503" t="s">
        <v>365</v>
      </c>
      <c r="AC503" s="4">
        <v>52043</v>
      </c>
      <c r="AD503" t="s">
        <v>140</v>
      </c>
      <c r="AE503" t="s">
        <v>6119</v>
      </c>
      <c r="AF503">
        <v>15638802629</v>
      </c>
      <c r="AH503" t="s">
        <v>6120</v>
      </c>
      <c r="AZ503" t="s">
        <v>288</v>
      </c>
      <c r="BA503" t="s">
        <v>289</v>
      </c>
      <c r="BB503" t="s">
        <v>136</v>
      </c>
      <c r="BC503" t="s">
        <v>136</v>
      </c>
      <c r="BD503" t="s">
        <v>148</v>
      </c>
      <c r="BE503" t="s">
        <v>136</v>
      </c>
      <c r="BF503" t="s">
        <v>136</v>
      </c>
      <c r="BG503" t="s">
        <v>134</v>
      </c>
      <c r="BH503" t="s">
        <v>136</v>
      </c>
      <c r="BI503" t="s">
        <v>148</v>
      </c>
      <c r="BJ503" t="s">
        <v>148</v>
      </c>
      <c r="BK503" t="s">
        <v>148</v>
      </c>
      <c r="BL503" t="s">
        <v>6119</v>
      </c>
      <c r="BM503" t="s">
        <v>148</v>
      </c>
      <c r="BN503" t="s">
        <v>6121</v>
      </c>
      <c r="BO503" t="s">
        <v>6122</v>
      </c>
      <c r="BP503">
        <v>2</v>
      </c>
      <c r="BQ503">
        <v>2</v>
      </c>
      <c r="BR503">
        <v>2</v>
      </c>
      <c r="BS503" s="1">
        <v>44171</v>
      </c>
      <c r="BT503" s="1">
        <v>44292</v>
      </c>
      <c r="BU503" s="1">
        <v>44171</v>
      </c>
      <c r="BV503" s="1">
        <v>44292</v>
      </c>
      <c r="BW503" t="s">
        <v>136</v>
      </c>
      <c r="BX503">
        <v>60</v>
      </c>
      <c r="BY503">
        <v>6</v>
      </c>
      <c r="BZ503">
        <v>9</v>
      </c>
      <c r="CA503">
        <v>9</v>
      </c>
      <c r="CB503">
        <v>9</v>
      </c>
      <c r="CC503">
        <v>9</v>
      </c>
      <c r="CD503">
        <v>9</v>
      </c>
      <c r="CE503">
        <v>9</v>
      </c>
      <c r="CF503" t="str">
        <f>"7:30 PM"</f>
        <v>7:30 PM</v>
      </c>
      <c r="CG503" t="str">
        <f>"4:30 PM"</f>
        <v>4:30 PM</v>
      </c>
      <c r="CH503" s="5">
        <v>14.58</v>
      </c>
      <c r="CI503" t="s">
        <v>146</v>
      </c>
      <c r="CL503" t="s">
        <v>136</v>
      </c>
      <c r="CM503" t="s">
        <v>312</v>
      </c>
      <c r="CN503" t="s">
        <v>148</v>
      </c>
      <c r="CO503" s="2" t="s">
        <v>6123</v>
      </c>
      <c r="CP503" t="s">
        <v>545</v>
      </c>
      <c r="CQ503">
        <v>1</v>
      </c>
      <c r="CR503">
        <v>0</v>
      </c>
      <c r="CS503" t="s">
        <v>136</v>
      </c>
      <c r="CT503" t="s">
        <v>134</v>
      </c>
      <c r="CU503" t="s">
        <v>136</v>
      </c>
      <c r="CV503" t="s">
        <v>136</v>
      </c>
      <c r="CW503" t="s">
        <v>134</v>
      </c>
      <c r="CX503">
        <v>50</v>
      </c>
      <c r="CY503" t="s">
        <v>134</v>
      </c>
      <c r="CZ503" t="s">
        <v>136</v>
      </c>
      <c r="DA503" t="s">
        <v>134</v>
      </c>
      <c r="DB503" t="s">
        <v>136</v>
      </c>
      <c r="DC503" t="s">
        <v>134</v>
      </c>
      <c r="DD503" t="s">
        <v>136</v>
      </c>
      <c r="DF503" t="s">
        <v>6124</v>
      </c>
      <c r="DG503" t="s">
        <v>6115</v>
      </c>
      <c r="DH503" t="s">
        <v>6116</v>
      </c>
      <c r="DI503" t="s">
        <v>365</v>
      </c>
      <c r="DJ503" s="4">
        <v>52043</v>
      </c>
      <c r="DK503" t="s">
        <v>6125</v>
      </c>
      <c r="DL503" t="s">
        <v>136</v>
      </c>
      <c r="DM503">
        <v>1</v>
      </c>
      <c r="DN503" t="s">
        <v>6126</v>
      </c>
      <c r="DO503" t="s">
        <v>6116</v>
      </c>
      <c r="DP503" t="s">
        <v>365</v>
      </c>
      <c r="DQ503" t="str">
        <f>"52043"</f>
        <v>52043</v>
      </c>
      <c r="DR503" t="s">
        <v>6125</v>
      </c>
      <c r="DS503" s="2" t="s">
        <v>6127</v>
      </c>
      <c r="DT503">
        <v>1</v>
      </c>
      <c r="DU503">
        <v>5</v>
      </c>
      <c r="DV503" t="s">
        <v>134</v>
      </c>
      <c r="DW503" t="s">
        <v>134</v>
      </c>
      <c r="DX503" t="s">
        <v>134</v>
      </c>
      <c r="DY503" t="s">
        <v>136</v>
      </c>
      <c r="DZ503">
        <v>1</v>
      </c>
      <c r="EA503" t="s">
        <v>136</v>
      </c>
      <c r="EC503" s="5">
        <v>12.68</v>
      </c>
      <c r="ED503" s="5">
        <v>55</v>
      </c>
      <c r="EE503">
        <v>15638802629</v>
      </c>
      <c r="EF503" t="s">
        <v>6120</v>
      </c>
      <c r="EG503" t="s">
        <v>6128</v>
      </c>
      <c r="EH503">
        <v>0</v>
      </c>
    </row>
    <row r="504" spans="1:138" ht="15" customHeight="1" x14ac:dyDescent="0.35">
      <c r="A504" t="s">
        <v>26426</v>
      </c>
      <c r="B504" t="s">
        <v>157</v>
      </c>
      <c r="C504" s="1">
        <v>44103.535600462965</v>
      </c>
      <c r="D504" s="1">
        <v>44130</v>
      </c>
      <c r="E504" t="s">
        <v>133</v>
      </c>
      <c r="F504" t="s">
        <v>136</v>
      </c>
      <c r="G504" t="s">
        <v>135</v>
      </c>
      <c r="H504" t="s">
        <v>136</v>
      </c>
      <c r="I504" t="s">
        <v>26427</v>
      </c>
      <c r="K504" t="s">
        <v>26428</v>
      </c>
      <c r="M504" t="s">
        <v>9201</v>
      </c>
      <c r="N504" t="s">
        <v>1128</v>
      </c>
      <c r="O504" s="4">
        <v>58531</v>
      </c>
      <c r="P504" t="s">
        <v>140</v>
      </c>
      <c r="R504">
        <v>17015164910</v>
      </c>
      <c r="T504">
        <v>811310</v>
      </c>
      <c r="U504" t="s">
        <v>639</v>
      </c>
      <c r="V504" t="s">
        <v>1148</v>
      </c>
      <c r="W504" t="s">
        <v>148</v>
      </c>
      <c r="X504" t="s">
        <v>164</v>
      </c>
      <c r="Y504" t="s">
        <v>26428</v>
      </c>
      <c r="AA504" t="s">
        <v>9201</v>
      </c>
      <c r="AB504" t="s">
        <v>1128</v>
      </c>
      <c r="AC504" s="4">
        <v>58531</v>
      </c>
      <c r="AD504" t="s">
        <v>140</v>
      </c>
      <c r="AF504">
        <v>17015164910</v>
      </c>
      <c r="AH504" t="s">
        <v>538</v>
      </c>
      <c r="AI504" t="s">
        <v>168</v>
      </c>
      <c r="AJ504" t="s">
        <v>533</v>
      </c>
      <c r="AK504" t="s">
        <v>534</v>
      </c>
      <c r="AM504" t="s">
        <v>535</v>
      </c>
      <c r="AO504" t="s">
        <v>536</v>
      </c>
      <c r="AP504" t="s">
        <v>537</v>
      </c>
      <c r="AQ504" s="4">
        <v>28786</v>
      </c>
      <c r="AR504" t="s">
        <v>140</v>
      </c>
      <c r="AT504">
        <v>18282460659</v>
      </c>
      <c r="AV504" t="s">
        <v>538</v>
      </c>
      <c r="AW504" t="s">
        <v>539</v>
      </c>
      <c r="AZ504" t="s">
        <v>540</v>
      </c>
      <c r="BA504" t="s">
        <v>541</v>
      </c>
      <c r="BB504" t="s">
        <v>136</v>
      </c>
      <c r="BC504" t="s">
        <v>136</v>
      </c>
      <c r="BD504" t="s">
        <v>148</v>
      </c>
      <c r="BE504" t="s">
        <v>136</v>
      </c>
      <c r="BF504" t="s">
        <v>136</v>
      </c>
      <c r="BG504" t="s">
        <v>134</v>
      </c>
      <c r="BH504" t="s">
        <v>136</v>
      </c>
      <c r="BN504" t="s">
        <v>26429</v>
      </c>
      <c r="BO504" t="s">
        <v>26430</v>
      </c>
      <c r="BP504">
        <v>2</v>
      </c>
      <c r="BQ504">
        <v>2</v>
      </c>
      <c r="BR504">
        <v>2</v>
      </c>
      <c r="BS504" s="1">
        <v>44168</v>
      </c>
      <c r="BT504" s="1">
        <v>44284</v>
      </c>
      <c r="BU504" s="1">
        <v>44168</v>
      </c>
      <c r="BV504" s="1">
        <v>44284</v>
      </c>
      <c r="BW504" t="s">
        <v>136</v>
      </c>
      <c r="BX504">
        <v>48</v>
      </c>
      <c r="BY504">
        <v>0</v>
      </c>
      <c r="BZ504">
        <v>8</v>
      </c>
      <c r="CA504">
        <v>8</v>
      </c>
      <c r="CB504">
        <v>8</v>
      </c>
      <c r="CC504">
        <v>8</v>
      </c>
      <c r="CD504">
        <v>8</v>
      </c>
      <c r="CE504">
        <v>8</v>
      </c>
      <c r="CF504" t="str">
        <f>"8:00 AM"</f>
        <v>8:00 AM</v>
      </c>
      <c r="CG504" t="str">
        <f>"5:00 PM"</f>
        <v>5:00 PM</v>
      </c>
      <c r="CH504" s="5">
        <v>14.99</v>
      </c>
      <c r="CI504" t="s">
        <v>146</v>
      </c>
      <c r="CL504" t="s">
        <v>136</v>
      </c>
      <c r="CM504" t="s">
        <v>312</v>
      </c>
      <c r="CN504" t="s">
        <v>148</v>
      </c>
      <c r="CO504" t="s">
        <v>22673</v>
      </c>
      <c r="CP504" t="s">
        <v>545</v>
      </c>
      <c r="CQ504">
        <v>12</v>
      </c>
      <c r="CR504">
        <v>12</v>
      </c>
      <c r="CS504" t="s">
        <v>136</v>
      </c>
      <c r="CT504" t="s">
        <v>134</v>
      </c>
      <c r="CU504" t="s">
        <v>136</v>
      </c>
      <c r="CV504" t="s">
        <v>136</v>
      </c>
      <c r="CW504" t="s">
        <v>134</v>
      </c>
      <c r="CX504">
        <v>60</v>
      </c>
      <c r="CY504" t="s">
        <v>134</v>
      </c>
      <c r="CZ504" t="s">
        <v>134</v>
      </c>
      <c r="DA504" t="s">
        <v>134</v>
      </c>
      <c r="DB504" t="s">
        <v>134</v>
      </c>
      <c r="DC504" t="s">
        <v>134</v>
      </c>
      <c r="DD504" t="s">
        <v>136</v>
      </c>
      <c r="DF504" t="s">
        <v>26431</v>
      </c>
      <c r="DG504" t="s">
        <v>26428</v>
      </c>
      <c r="DH504" t="s">
        <v>9201</v>
      </c>
      <c r="DI504" t="s">
        <v>1128</v>
      </c>
      <c r="DJ504" s="4">
        <v>58531</v>
      </c>
      <c r="DK504" t="s">
        <v>3339</v>
      </c>
      <c r="DL504" t="s">
        <v>136</v>
      </c>
      <c r="DM504">
        <v>1</v>
      </c>
      <c r="DN504" t="s">
        <v>26432</v>
      </c>
      <c r="DO504" t="s">
        <v>3336</v>
      </c>
      <c r="DP504" t="s">
        <v>1128</v>
      </c>
      <c r="DQ504" t="str">
        <f>"58576"</f>
        <v>58576</v>
      </c>
      <c r="DR504" t="s">
        <v>3339</v>
      </c>
      <c r="DS504" t="s">
        <v>907</v>
      </c>
      <c r="DT504">
        <v>1</v>
      </c>
      <c r="DU504">
        <v>2</v>
      </c>
      <c r="DV504" t="s">
        <v>134</v>
      </c>
      <c r="DW504" t="s">
        <v>134</v>
      </c>
      <c r="DX504" t="s">
        <v>134</v>
      </c>
      <c r="DY504" t="s">
        <v>134</v>
      </c>
      <c r="DZ504">
        <v>3</v>
      </c>
      <c r="EA504" t="s">
        <v>136</v>
      </c>
      <c r="EC504" s="5">
        <v>12.68</v>
      </c>
      <c r="ED504" s="5">
        <v>55</v>
      </c>
      <c r="EE504">
        <v>17015164910</v>
      </c>
      <c r="EF504" t="s">
        <v>26433</v>
      </c>
      <c r="EG504" t="s">
        <v>148</v>
      </c>
      <c r="EH504">
        <v>0</v>
      </c>
    </row>
    <row r="505" spans="1:138" ht="15" customHeight="1" x14ac:dyDescent="0.35">
      <c r="A505" t="s">
        <v>8739</v>
      </c>
      <c r="B505" t="s">
        <v>157</v>
      </c>
      <c r="C505" s="1">
        <v>44113.846394560183</v>
      </c>
      <c r="D505" s="1">
        <v>44130</v>
      </c>
      <c r="E505" t="s">
        <v>133</v>
      </c>
      <c r="F505" t="s">
        <v>136</v>
      </c>
      <c r="G505" t="s">
        <v>135</v>
      </c>
      <c r="H505" t="s">
        <v>136</v>
      </c>
      <c r="I505" t="s">
        <v>8740</v>
      </c>
      <c r="K505" t="s">
        <v>8741</v>
      </c>
      <c r="M505" t="s">
        <v>345</v>
      </c>
      <c r="N505" t="s">
        <v>246</v>
      </c>
      <c r="O505" s="4">
        <v>70526</v>
      </c>
      <c r="P505" t="s">
        <v>140</v>
      </c>
      <c r="R505">
        <v>13377831174</v>
      </c>
      <c r="T505">
        <v>11251</v>
      </c>
      <c r="U505" t="s">
        <v>8742</v>
      </c>
      <c r="V505" t="s">
        <v>2900</v>
      </c>
      <c r="W505" t="s">
        <v>1195</v>
      </c>
      <c r="X505" t="s">
        <v>429</v>
      </c>
      <c r="Y505" t="s">
        <v>8743</v>
      </c>
      <c r="AA505" t="s">
        <v>345</v>
      </c>
      <c r="AB505" t="s">
        <v>246</v>
      </c>
      <c r="AC505" s="4">
        <v>70526</v>
      </c>
      <c r="AD505" t="s">
        <v>140</v>
      </c>
      <c r="AE505" t="s">
        <v>252</v>
      </c>
      <c r="AF505">
        <v>13377831174</v>
      </c>
      <c r="AH505" t="s">
        <v>8744</v>
      </c>
      <c r="AI505" t="s">
        <v>168</v>
      </c>
      <c r="AJ505" t="s">
        <v>254</v>
      </c>
      <c r="AK505" t="s">
        <v>255</v>
      </c>
      <c r="AL505" t="s">
        <v>256</v>
      </c>
      <c r="AM505" t="s">
        <v>257</v>
      </c>
      <c r="AO505" t="s">
        <v>258</v>
      </c>
      <c r="AP505" t="s">
        <v>246</v>
      </c>
      <c r="AQ505" s="4">
        <v>70760</v>
      </c>
      <c r="AR505" t="s">
        <v>140</v>
      </c>
      <c r="AS505" t="s">
        <v>351</v>
      </c>
      <c r="AT505">
        <v>12256387218</v>
      </c>
      <c r="AV505" t="s">
        <v>260</v>
      </c>
      <c r="AW505" t="s">
        <v>261</v>
      </c>
      <c r="AZ505" t="s">
        <v>334</v>
      </c>
      <c r="BA505" t="s">
        <v>335</v>
      </c>
      <c r="BB505" t="s">
        <v>136</v>
      </c>
      <c r="BC505" t="s">
        <v>136</v>
      </c>
      <c r="BD505" t="s">
        <v>148</v>
      </c>
      <c r="BE505" t="s">
        <v>136</v>
      </c>
      <c r="BF505" t="s">
        <v>136</v>
      </c>
      <c r="BG505" t="s">
        <v>134</v>
      </c>
      <c r="BH505" t="s">
        <v>136</v>
      </c>
      <c r="BN505" t="s">
        <v>8745</v>
      </c>
      <c r="BO505" t="s">
        <v>3322</v>
      </c>
      <c r="BP505">
        <v>16</v>
      </c>
      <c r="BQ505">
        <v>16</v>
      </c>
      <c r="BR505">
        <v>16</v>
      </c>
      <c r="BS505" s="1">
        <v>44166</v>
      </c>
      <c r="BT505" s="1">
        <v>44392</v>
      </c>
      <c r="BU505" s="1">
        <v>44166</v>
      </c>
      <c r="BV505" s="1">
        <v>44392</v>
      </c>
      <c r="BW505" t="s">
        <v>136</v>
      </c>
      <c r="BX505">
        <v>40</v>
      </c>
      <c r="BY505">
        <v>0</v>
      </c>
      <c r="BZ505">
        <v>8</v>
      </c>
      <c r="CA505">
        <v>8</v>
      </c>
      <c r="CB505">
        <v>8</v>
      </c>
      <c r="CC505">
        <v>8</v>
      </c>
      <c r="CD505">
        <v>8</v>
      </c>
      <c r="CE505">
        <v>0</v>
      </c>
      <c r="CF505" t="str">
        <f>"7:00 AM"</f>
        <v>7:00 AM</v>
      </c>
      <c r="CG505" t="str">
        <f>"4:00 PM"</f>
        <v>4:00 PM</v>
      </c>
      <c r="CH505" s="5">
        <v>11.83</v>
      </c>
      <c r="CI505" t="s">
        <v>146</v>
      </c>
      <c r="CL505" t="s">
        <v>134</v>
      </c>
      <c r="CM505" t="s">
        <v>312</v>
      </c>
      <c r="CN505" t="s">
        <v>148</v>
      </c>
      <c r="CO505" t="s">
        <v>266</v>
      </c>
      <c r="CP505" t="s">
        <v>149</v>
      </c>
      <c r="CQ505">
        <v>3</v>
      </c>
      <c r="CR505">
        <v>0</v>
      </c>
      <c r="CS505" t="s">
        <v>136</v>
      </c>
      <c r="CT505" t="s">
        <v>136</v>
      </c>
      <c r="CU505" t="s">
        <v>136</v>
      </c>
      <c r="CV505" t="s">
        <v>134</v>
      </c>
      <c r="CW505" t="s">
        <v>134</v>
      </c>
      <c r="CX505">
        <v>50</v>
      </c>
      <c r="CY505" t="s">
        <v>134</v>
      </c>
      <c r="CZ505" t="s">
        <v>134</v>
      </c>
      <c r="DA505" t="s">
        <v>134</v>
      </c>
      <c r="DB505" t="s">
        <v>134</v>
      </c>
      <c r="DC505" t="s">
        <v>134</v>
      </c>
      <c r="DD505" t="s">
        <v>136</v>
      </c>
      <c r="DF505" t="s">
        <v>267</v>
      </c>
      <c r="DG505" t="s">
        <v>8746</v>
      </c>
      <c r="DH505" t="s">
        <v>2924</v>
      </c>
      <c r="DI505" t="s">
        <v>246</v>
      </c>
      <c r="DJ505" s="4">
        <v>70647</v>
      </c>
      <c r="DK505" t="s">
        <v>1161</v>
      </c>
      <c r="DL505" t="s">
        <v>134</v>
      </c>
      <c r="DM505">
        <v>7</v>
      </c>
      <c r="DN505" t="s">
        <v>8746</v>
      </c>
      <c r="DO505" t="s">
        <v>2924</v>
      </c>
      <c r="DP505" t="s">
        <v>246</v>
      </c>
      <c r="DQ505" t="str">
        <f>"70647"</f>
        <v>70647</v>
      </c>
      <c r="DR505" t="s">
        <v>1161</v>
      </c>
      <c r="DS505" s="2" t="s">
        <v>8747</v>
      </c>
      <c r="DT505">
        <v>2</v>
      </c>
      <c r="DU505">
        <v>20</v>
      </c>
      <c r="DV505" t="s">
        <v>134</v>
      </c>
      <c r="DW505" t="s">
        <v>134</v>
      </c>
      <c r="DX505" t="s">
        <v>134</v>
      </c>
      <c r="DY505" t="s">
        <v>134</v>
      </c>
      <c r="DZ505">
        <v>2</v>
      </c>
      <c r="EA505" t="s">
        <v>136</v>
      </c>
      <c r="EC505" s="5">
        <v>12.68</v>
      </c>
      <c r="ED505" s="5">
        <v>55</v>
      </c>
      <c r="EE505">
        <v>13375017890</v>
      </c>
      <c r="EF505" t="s">
        <v>148</v>
      </c>
      <c r="EG505" t="s">
        <v>271</v>
      </c>
      <c r="EH505">
        <v>2</v>
      </c>
    </row>
    <row r="506" spans="1:138" ht="15" customHeight="1" x14ac:dyDescent="0.35">
      <c r="A506" t="s">
        <v>8140</v>
      </c>
      <c r="B506" t="s">
        <v>157</v>
      </c>
      <c r="C506" s="1">
        <v>44113.886655787035</v>
      </c>
      <c r="D506" s="1">
        <v>44130</v>
      </c>
      <c r="E506" t="s">
        <v>133</v>
      </c>
      <c r="F506" t="s">
        <v>136</v>
      </c>
      <c r="G506" t="s">
        <v>135</v>
      </c>
      <c r="H506" t="s">
        <v>136</v>
      </c>
      <c r="I506" t="s">
        <v>8141</v>
      </c>
      <c r="K506" t="s">
        <v>8142</v>
      </c>
      <c r="M506" t="s">
        <v>3641</v>
      </c>
      <c r="N506" t="s">
        <v>246</v>
      </c>
      <c r="O506" s="4">
        <v>70767</v>
      </c>
      <c r="P506" t="s">
        <v>140</v>
      </c>
      <c r="Q506" t="s">
        <v>8143</v>
      </c>
      <c r="R506">
        <v>12257492861</v>
      </c>
      <c r="T506">
        <v>11251</v>
      </c>
      <c r="U506" t="s">
        <v>8144</v>
      </c>
      <c r="V506" t="s">
        <v>1798</v>
      </c>
      <c r="W506" t="s">
        <v>686</v>
      </c>
      <c r="X506" t="s">
        <v>429</v>
      </c>
      <c r="Y506" t="s">
        <v>8142</v>
      </c>
      <c r="AA506" t="s">
        <v>3641</v>
      </c>
      <c r="AB506" t="s">
        <v>246</v>
      </c>
      <c r="AC506" s="4">
        <v>70767</v>
      </c>
      <c r="AD506" t="s">
        <v>140</v>
      </c>
      <c r="AE506" t="s">
        <v>8145</v>
      </c>
      <c r="AF506">
        <v>12257492861</v>
      </c>
      <c r="AH506" t="s">
        <v>8146</v>
      </c>
      <c r="AI506" t="s">
        <v>168</v>
      </c>
      <c r="AJ506" t="s">
        <v>254</v>
      </c>
      <c r="AK506" t="s">
        <v>255</v>
      </c>
      <c r="AL506" t="s">
        <v>256</v>
      </c>
      <c r="AM506" t="s">
        <v>257</v>
      </c>
      <c r="AO506" t="s">
        <v>258</v>
      </c>
      <c r="AP506" t="s">
        <v>246</v>
      </c>
      <c r="AQ506" s="4">
        <v>70760</v>
      </c>
      <c r="AR506" t="s">
        <v>140</v>
      </c>
      <c r="AS506" t="s">
        <v>351</v>
      </c>
      <c r="AT506">
        <v>12256387218</v>
      </c>
      <c r="AV506" t="s">
        <v>260</v>
      </c>
      <c r="AW506" t="s">
        <v>261</v>
      </c>
      <c r="AZ506" t="s">
        <v>334</v>
      </c>
      <c r="BA506" t="s">
        <v>335</v>
      </c>
      <c r="BB506" t="s">
        <v>136</v>
      </c>
      <c r="BC506" t="s">
        <v>136</v>
      </c>
      <c r="BD506" t="s">
        <v>148</v>
      </c>
      <c r="BE506" t="s">
        <v>136</v>
      </c>
      <c r="BF506" t="s">
        <v>136</v>
      </c>
      <c r="BG506" t="s">
        <v>134</v>
      </c>
      <c r="BH506" t="s">
        <v>136</v>
      </c>
      <c r="BN506" t="s">
        <v>8147</v>
      </c>
      <c r="BO506" t="s">
        <v>265</v>
      </c>
      <c r="BP506">
        <v>1</v>
      </c>
      <c r="BQ506">
        <v>1</v>
      </c>
      <c r="BR506">
        <v>1</v>
      </c>
      <c r="BS506" s="1">
        <v>44166</v>
      </c>
      <c r="BT506" s="1">
        <v>44469</v>
      </c>
      <c r="BU506" s="1">
        <v>44166</v>
      </c>
      <c r="BV506" s="1">
        <v>44469</v>
      </c>
      <c r="BW506" t="s">
        <v>136</v>
      </c>
      <c r="BX506">
        <v>40</v>
      </c>
      <c r="BY506">
        <v>0</v>
      </c>
      <c r="BZ506">
        <v>8</v>
      </c>
      <c r="CA506">
        <v>8</v>
      </c>
      <c r="CB506">
        <v>8</v>
      </c>
      <c r="CC506">
        <v>8</v>
      </c>
      <c r="CD506">
        <v>8</v>
      </c>
      <c r="CE506">
        <v>0</v>
      </c>
      <c r="CF506" t="str">
        <f>"7:00 AM"</f>
        <v>7:00 AM</v>
      </c>
      <c r="CG506" t="str">
        <f>"4:00 PM"</f>
        <v>4:00 PM</v>
      </c>
      <c r="CH506" s="5">
        <v>11.83</v>
      </c>
      <c r="CI506" t="s">
        <v>146</v>
      </c>
      <c r="CL506" t="s">
        <v>134</v>
      </c>
      <c r="CM506" t="s">
        <v>147</v>
      </c>
      <c r="CN506" t="s">
        <v>148</v>
      </c>
      <c r="CO506" t="s">
        <v>266</v>
      </c>
      <c r="CP506" t="s">
        <v>149</v>
      </c>
      <c r="CQ506">
        <v>3</v>
      </c>
      <c r="CR506">
        <v>0</v>
      </c>
      <c r="CS506" t="s">
        <v>136</v>
      </c>
      <c r="CT506" t="s">
        <v>136</v>
      </c>
      <c r="CU506" t="s">
        <v>136</v>
      </c>
      <c r="CV506" t="s">
        <v>134</v>
      </c>
      <c r="CW506" t="s">
        <v>134</v>
      </c>
      <c r="CX506">
        <v>50</v>
      </c>
      <c r="CY506" t="s">
        <v>134</v>
      </c>
      <c r="CZ506" t="s">
        <v>134</v>
      </c>
      <c r="DA506" t="s">
        <v>134</v>
      </c>
      <c r="DB506" t="s">
        <v>134</v>
      </c>
      <c r="DC506" t="s">
        <v>134</v>
      </c>
      <c r="DD506" t="s">
        <v>136</v>
      </c>
      <c r="DF506" t="s">
        <v>267</v>
      </c>
      <c r="DG506" t="s">
        <v>8148</v>
      </c>
      <c r="DH506" t="s">
        <v>3641</v>
      </c>
      <c r="DI506" t="s">
        <v>246</v>
      </c>
      <c r="DJ506" s="4">
        <v>70767</v>
      </c>
      <c r="DK506" t="s">
        <v>3642</v>
      </c>
      <c r="DL506" t="s">
        <v>134</v>
      </c>
      <c r="DM506">
        <v>3</v>
      </c>
      <c r="DN506" t="s">
        <v>8149</v>
      </c>
      <c r="DO506" t="s">
        <v>3641</v>
      </c>
      <c r="DP506" t="s">
        <v>246</v>
      </c>
      <c r="DQ506" t="str">
        <f>"70767"</f>
        <v>70767</v>
      </c>
      <c r="DR506" t="s">
        <v>3642</v>
      </c>
      <c r="DS506" t="s">
        <v>8150</v>
      </c>
      <c r="DT506">
        <v>1</v>
      </c>
      <c r="DU506">
        <v>8</v>
      </c>
      <c r="DV506" t="s">
        <v>134</v>
      </c>
      <c r="DW506" t="s">
        <v>134</v>
      </c>
      <c r="DX506" t="s">
        <v>134</v>
      </c>
      <c r="DY506" t="s">
        <v>136</v>
      </c>
      <c r="DZ506">
        <v>1</v>
      </c>
      <c r="EA506" t="s">
        <v>136</v>
      </c>
      <c r="EC506" s="5">
        <v>12.68</v>
      </c>
      <c r="ED506" s="5">
        <v>55</v>
      </c>
      <c r="EE506">
        <v>12254054224</v>
      </c>
      <c r="EF506" t="s">
        <v>148</v>
      </c>
      <c r="EG506" t="s">
        <v>8151</v>
      </c>
      <c r="EH506">
        <v>1</v>
      </c>
    </row>
    <row r="507" spans="1:138" ht="15" customHeight="1" x14ac:dyDescent="0.35">
      <c r="A507" t="s">
        <v>4925</v>
      </c>
      <c r="B507" t="s">
        <v>157</v>
      </c>
      <c r="C507" s="1">
        <v>44113.879895601851</v>
      </c>
      <c r="D507" s="1">
        <v>44130</v>
      </c>
      <c r="E507" t="s">
        <v>133</v>
      </c>
      <c r="F507" t="s">
        <v>136</v>
      </c>
      <c r="G507" t="s">
        <v>135</v>
      </c>
      <c r="H507" t="s">
        <v>136</v>
      </c>
      <c r="I507" t="s">
        <v>4926</v>
      </c>
      <c r="K507" t="s">
        <v>4927</v>
      </c>
      <c r="M507" t="s">
        <v>345</v>
      </c>
      <c r="N507" t="s">
        <v>246</v>
      </c>
      <c r="O507" s="4">
        <v>70526</v>
      </c>
      <c r="P507" t="s">
        <v>140</v>
      </c>
      <c r="Q507" t="s">
        <v>247</v>
      </c>
      <c r="R507">
        <v>13373343867</v>
      </c>
      <c r="T507">
        <v>1111</v>
      </c>
      <c r="U507" t="s">
        <v>4928</v>
      </c>
      <c r="V507" t="s">
        <v>347</v>
      </c>
      <c r="W507" t="s">
        <v>4929</v>
      </c>
      <c r="X507" t="s">
        <v>4930</v>
      </c>
      <c r="Y507" t="s">
        <v>4927</v>
      </c>
      <c r="AA507" t="s">
        <v>345</v>
      </c>
      <c r="AB507" t="s">
        <v>246</v>
      </c>
      <c r="AC507" s="4">
        <v>70526</v>
      </c>
      <c r="AD507" t="s">
        <v>140</v>
      </c>
      <c r="AE507" t="s">
        <v>252</v>
      </c>
      <c r="AF507">
        <v>13373343867</v>
      </c>
      <c r="AH507" t="s">
        <v>4931</v>
      </c>
      <c r="AI507" t="s">
        <v>168</v>
      </c>
      <c r="AJ507" t="s">
        <v>254</v>
      </c>
      <c r="AK507" t="s">
        <v>255</v>
      </c>
      <c r="AL507" t="s">
        <v>256</v>
      </c>
      <c r="AM507" t="s">
        <v>257</v>
      </c>
      <c r="AO507" t="s">
        <v>258</v>
      </c>
      <c r="AP507" t="s">
        <v>246</v>
      </c>
      <c r="AQ507" s="4">
        <v>70760</v>
      </c>
      <c r="AR507" t="s">
        <v>140</v>
      </c>
      <c r="AS507" t="s">
        <v>351</v>
      </c>
      <c r="AT507">
        <v>12256387218</v>
      </c>
      <c r="AV507" t="s">
        <v>260</v>
      </c>
      <c r="AW507" t="s">
        <v>261</v>
      </c>
      <c r="AZ507" t="s">
        <v>334</v>
      </c>
      <c r="BA507" t="s">
        <v>335</v>
      </c>
      <c r="BB507" t="s">
        <v>136</v>
      </c>
      <c r="BC507" t="s">
        <v>136</v>
      </c>
      <c r="BD507" t="s">
        <v>148</v>
      </c>
      <c r="BE507" t="s">
        <v>136</v>
      </c>
      <c r="BF507" t="s">
        <v>136</v>
      </c>
      <c r="BG507" t="s">
        <v>134</v>
      </c>
      <c r="BH507" t="s">
        <v>136</v>
      </c>
      <c r="BN507" t="s">
        <v>4932</v>
      </c>
      <c r="BO507" t="s">
        <v>265</v>
      </c>
      <c r="BP507">
        <v>5</v>
      </c>
      <c r="BQ507">
        <v>5</v>
      </c>
      <c r="BR507">
        <v>5</v>
      </c>
      <c r="BS507" s="1">
        <v>44166</v>
      </c>
      <c r="BT507" s="1">
        <v>44469</v>
      </c>
      <c r="BU507" s="1">
        <v>44166</v>
      </c>
      <c r="BV507" s="1">
        <v>44469</v>
      </c>
      <c r="BW507" t="s">
        <v>136</v>
      </c>
      <c r="BX507">
        <v>40</v>
      </c>
      <c r="BY507">
        <v>0</v>
      </c>
      <c r="BZ507">
        <v>8</v>
      </c>
      <c r="CA507">
        <v>8</v>
      </c>
      <c r="CB507">
        <v>8</v>
      </c>
      <c r="CC507">
        <v>8</v>
      </c>
      <c r="CD507">
        <v>8</v>
      </c>
      <c r="CE507">
        <v>0</v>
      </c>
      <c r="CF507" t="str">
        <f>"7:00 AM"</f>
        <v>7:00 AM</v>
      </c>
      <c r="CG507" t="str">
        <f>"4:00 PM"</f>
        <v>4:00 PM</v>
      </c>
      <c r="CH507" s="5">
        <v>11.83</v>
      </c>
      <c r="CI507" t="s">
        <v>146</v>
      </c>
      <c r="CL507" t="s">
        <v>134</v>
      </c>
      <c r="CM507" t="s">
        <v>147</v>
      </c>
      <c r="CN507" t="s">
        <v>148</v>
      </c>
      <c r="CO507" t="s">
        <v>266</v>
      </c>
      <c r="CP507" t="s">
        <v>149</v>
      </c>
      <c r="CQ507">
        <v>3</v>
      </c>
      <c r="CR507">
        <v>0</v>
      </c>
      <c r="CS507" t="s">
        <v>136</v>
      </c>
      <c r="CT507" t="s">
        <v>136</v>
      </c>
      <c r="CU507" t="s">
        <v>136</v>
      </c>
      <c r="CV507" t="s">
        <v>134</v>
      </c>
      <c r="CW507" t="s">
        <v>134</v>
      </c>
      <c r="CX507">
        <v>50</v>
      </c>
      <c r="CY507" t="s">
        <v>134</v>
      </c>
      <c r="CZ507" t="s">
        <v>134</v>
      </c>
      <c r="DA507" t="s">
        <v>134</v>
      </c>
      <c r="DB507" t="s">
        <v>134</v>
      </c>
      <c r="DC507" t="s">
        <v>134</v>
      </c>
      <c r="DD507" t="s">
        <v>136</v>
      </c>
      <c r="DF507" t="s">
        <v>267</v>
      </c>
      <c r="DG507" t="s">
        <v>4927</v>
      </c>
      <c r="DH507" t="s">
        <v>345</v>
      </c>
      <c r="DI507" t="s">
        <v>246</v>
      </c>
      <c r="DJ507" s="4">
        <v>70526</v>
      </c>
      <c r="DK507" t="s">
        <v>268</v>
      </c>
      <c r="DL507" t="s">
        <v>134</v>
      </c>
      <c r="DM507">
        <v>6</v>
      </c>
      <c r="DN507" t="s">
        <v>4933</v>
      </c>
      <c r="DO507" t="s">
        <v>345</v>
      </c>
      <c r="DP507" t="s">
        <v>246</v>
      </c>
      <c r="DQ507" t="str">
        <f>"70526"</f>
        <v>70526</v>
      </c>
      <c r="DR507" t="s">
        <v>268</v>
      </c>
      <c r="DS507" t="s">
        <v>4934</v>
      </c>
      <c r="DT507">
        <v>1</v>
      </c>
      <c r="DU507">
        <v>10</v>
      </c>
      <c r="DV507" t="s">
        <v>134</v>
      </c>
      <c r="DW507" t="s">
        <v>134</v>
      </c>
      <c r="DX507" t="s">
        <v>134</v>
      </c>
      <c r="DY507" t="s">
        <v>136</v>
      </c>
      <c r="DZ507">
        <v>1</v>
      </c>
      <c r="EA507" t="s">
        <v>136</v>
      </c>
      <c r="EC507" s="5">
        <v>12.68</v>
      </c>
      <c r="ED507" s="5">
        <v>55</v>
      </c>
      <c r="EE507">
        <v>13373343867</v>
      </c>
      <c r="EF507" t="s">
        <v>148</v>
      </c>
      <c r="EG507" t="s">
        <v>271</v>
      </c>
      <c r="EH507">
        <v>3</v>
      </c>
    </row>
    <row r="508" spans="1:138" ht="15" customHeight="1" x14ac:dyDescent="0.35">
      <c r="A508" t="s">
        <v>18743</v>
      </c>
      <c r="B508" t="s">
        <v>157</v>
      </c>
      <c r="C508" s="1">
        <v>44109.576076851852</v>
      </c>
      <c r="D508" s="1">
        <v>44130</v>
      </c>
      <c r="E508" t="s">
        <v>1298</v>
      </c>
      <c r="F508" t="s">
        <v>136</v>
      </c>
      <c r="G508" t="s">
        <v>607</v>
      </c>
      <c r="H508" t="s">
        <v>136</v>
      </c>
      <c r="I508" t="s">
        <v>1299</v>
      </c>
      <c r="K508" t="s">
        <v>1300</v>
      </c>
      <c r="L508" t="s">
        <v>1301</v>
      </c>
      <c r="M508" t="s">
        <v>1302</v>
      </c>
      <c r="N508" t="s">
        <v>925</v>
      </c>
      <c r="O508" s="4">
        <v>83301</v>
      </c>
      <c r="P508" t="s">
        <v>140</v>
      </c>
      <c r="R508">
        <v>12085952226</v>
      </c>
      <c r="T508">
        <v>112410</v>
      </c>
      <c r="U508" t="s">
        <v>1303</v>
      </c>
      <c r="V508" t="s">
        <v>1304</v>
      </c>
      <c r="X508" t="s">
        <v>1305</v>
      </c>
      <c r="Y508" t="s">
        <v>1300</v>
      </c>
      <c r="Z508" t="s">
        <v>1301</v>
      </c>
      <c r="AA508" t="s">
        <v>1302</v>
      </c>
      <c r="AB508" t="s">
        <v>925</v>
      </c>
      <c r="AC508" s="4">
        <v>83301</v>
      </c>
      <c r="AD508" t="s">
        <v>140</v>
      </c>
      <c r="AF508">
        <v>12085952226</v>
      </c>
      <c r="AH508" t="s">
        <v>1306</v>
      </c>
      <c r="AZ508" t="s">
        <v>334</v>
      </c>
      <c r="BA508" t="s">
        <v>335</v>
      </c>
      <c r="BB508" t="s">
        <v>136</v>
      </c>
      <c r="BC508" t="s">
        <v>136</v>
      </c>
      <c r="BD508" t="s">
        <v>148</v>
      </c>
      <c r="BE508" t="s">
        <v>136</v>
      </c>
      <c r="BF508" t="s">
        <v>136</v>
      </c>
      <c r="BG508" t="s">
        <v>134</v>
      </c>
      <c r="BH508" t="s">
        <v>136</v>
      </c>
      <c r="BN508" t="s">
        <v>18744</v>
      </c>
      <c r="BO508" t="s">
        <v>1308</v>
      </c>
      <c r="BP508">
        <v>3</v>
      </c>
      <c r="BQ508">
        <v>3</v>
      </c>
      <c r="BR508">
        <v>3</v>
      </c>
      <c r="BS508" s="1">
        <v>44166</v>
      </c>
      <c r="BT508" s="1">
        <v>44227</v>
      </c>
      <c r="BU508" s="1">
        <v>44166</v>
      </c>
      <c r="BV508" s="1">
        <v>44227</v>
      </c>
      <c r="BW508" t="s">
        <v>134</v>
      </c>
      <c r="CH508" s="5">
        <v>1682.33</v>
      </c>
      <c r="CI508" t="s">
        <v>597</v>
      </c>
      <c r="CJ508">
        <v>0</v>
      </c>
      <c r="CK508" t="s">
        <v>1309</v>
      </c>
      <c r="CL508" t="s">
        <v>136</v>
      </c>
      <c r="CM508" t="s">
        <v>354</v>
      </c>
      <c r="CN508" t="s">
        <v>18745</v>
      </c>
      <c r="CO508" t="s">
        <v>18746</v>
      </c>
      <c r="CP508" t="s">
        <v>149</v>
      </c>
      <c r="CQ508">
        <v>3</v>
      </c>
      <c r="CR508">
        <v>0</v>
      </c>
      <c r="CS508" t="s">
        <v>136</v>
      </c>
      <c r="CT508" t="s">
        <v>136</v>
      </c>
      <c r="CU508" t="s">
        <v>136</v>
      </c>
      <c r="CV508" t="s">
        <v>134</v>
      </c>
      <c r="CW508" t="s">
        <v>134</v>
      </c>
      <c r="CX508">
        <v>50</v>
      </c>
      <c r="CY508" t="s">
        <v>134</v>
      </c>
      <c r="CZ508" t="s">
        <v>136</v>
      </c>
      <c r="DA508" t="s">
        <v>136</v>
      </c>
      <c r="DB508" t="s">
        <v>136</v>
      </c>
      <c r="DC508" t="s">
        <v>136</v>
      </c>
      <c r="DD508" t="s">
        <v>136</v>
      </c>
      <c r="DF508" t="s">
        <v>180</v>
      </c>
      <c r="DG508" t="s">
        <v>2977</v>
      </c>
      <c r="DH508" t="s">
        <v>18747</v>
      </c>
      <c r="DI508" t="s">
        <v>1338</v>
      </c>
      <c r="DJ508" s="4">
        <v>89445</v>
      </c>
      <c r="DK508" t="s">
        <v>2978</v>
      </c>
      <c r="DL508" t="s">
        <v>134</v>
      </c>
      <c r="DM508">
        <v>2</v>
      </c>
      <c r="DN508" t="s">
        <v>2977</v>
      </c>
      <c r="DO508" t="s">
        <v>2974</v>
      </c>
      <c r="DP508" t="s">
        <v>1338</v>
      </c>
      <c r="DQ508" t="str">
        <f>"89445"</f>
        <v>89445</v>
      </c>
      <c r="DR508" t="s">
        <v>2978</v>
      </c>
      <c r="DS508" t="s">
        <v>10259</v>
      </c>
      <c r="DT508">
        <v>5</v>
      </c>
      <c r="DU508">
        <v>10</v>
      </c>
      <c r="DV508" t="s">
        <v>134</v>
      </c>
      <c r="DW508" t="s">
        <v>134</v>
      </c>
      <c r="DX508" t="s">
        <v>134</v>
      </c>
      <c r="DY508" t="s">
        <v>136</v>
      </c>
      <c r="DZ508">
        <v>1</v>
      </c>
      <c r="EA508" t="s">
        <v>136</v>
      </c>
      <c r="EC508" s="5">
        <v>12.68</v>
      </c>
      <c r="ED508" s="5">
        <v>55</v>
      </c>
      <c r="EE508">
        <v>12085952226</v>
      </c>
      <c r="EF508" t="s">
        <v>1316</v>
      </c>
      <c r="EG508" t="s">
        <v>148</v>
      </c>
      <c r="EH508">
        <v>0</v>
      </c>
    </row>
    <row r="509" spans="1:138" ht="15" customHeight="1" x14ac:dyDescent="0.35">
      <c r="A509" t="s">
        <v>9924</v>
      </c>
      <c r="B509" t="s">
        <v>157</v>
      </c>
      <c r="C509" s="1">
        <v>44109.697321064814</v>
      </c>
      <c r="D509" s="1">
        <v>44130</v>
      </c>
      <c r="E509" t="s">
        <v>1298</v>
      </c>
      <c r="F509" t="s">
        <v>136</v>
      </c>
      <c r="G509" t="s">
        <v>135</v>
      </c>
      <c r="H509" t="s">
        <v>136</v>
      </c>
      <c r="I509" t="s">
        <v>1299</v>
      </c>
      <c r="K509" t="s">
        <v>1300</v>
      </c>
      <c r="L509" t="s">
        <v>1301</v>
      </c>
      <c r="M509" t="s">
        <v>1302</v>
      </c>
      <c r="N509" t="s">
        <v>925</v>
      </c>
      <c r="O509" s="4">
        <v>83301</v>
      </c>
      <c r="P509" t="s">
        <v>140</v>
      </c>
      <c r="R509">
        <v>12085952226</v>
      </c>
      <c r="T509">
        <v>112410</v>
      </c>
      <c r="U509" t="s">
        <v>1303</v>
      </c>
      <c r="V509" t="s">
        <v>1304</v>
      </c>
      <c r="X509" t="s">
        <v>1305</v>
      </c>
      <c r="Y509" t="s">
        <v>1300</v>
      </c>
      <c r="Z509" t="s">
        <v>1301</v>
      </c>
      <c r="AA509" t="s">
        <v>1302</v>
      </c>
      <c r="AB509" t="s">
        <v>925</v>
      </c>
      <c r="AC509" s="4">
        <v>83301</v>
      </c>
      <c r="AD509" t="s">
        <v>140</v>
      </c>
      <c r="AF509">
        <v>12085952226</v>
      </c>
      <c r="AH509" t="s">
        <v>1306</v>
      </c>
      <c r="AZ509" t="s">
        <v>334</v>
      </c>
      <c r="BA509" t="s">
        <v>335</v>
      </c>
      <c r="BB509" t="s">
        <v>136</v>
      </c>
      <c r="BC509" t="s">
        <v>136</v>
      </c>
      <c r="BD509" t="s">
        <v>148</v>
      </c>
      <c r="BE509" t="s">
        <v>136</v>
      </c>
      <c r="BF509" t="s">
        <v>136</v>
      </c>
      <c r="BG509" t="s">
        <v>134</v>
      </c>
      <c r="BH509" t="s">
        <v>136</v>
      </c>
      <c r="BN509" t="s">
        <v>9925</v>
      </c>
      <c r="BO509" t="s">
        <v>2284</v>
      </c>
      <c r="BP509">
        <v>1</v>
      </c>
      <c r="BQ509">
        <v>2</v>
      </c>
      <c r="BR509">
        <v>2</v>
      </c>
      <c r="BS509" s="1">
        <v>44171</v>
      </c>
      <c r="BT509" s="1">
        <v>44286</v>
      </c>
      <c r="BU509" s="1">
        <v>44171</v>
      </c>
      <c r="BV509" s="1">
        <v>44286</v>
      </c>
      <c r="BW509" t="s">
        <v>134</v>
      </c>
      <c r="CH509" s="5">
        <v>2133.52</v>
      </c>
      <c r="CI509" t="s">
        <v>597</v>
      </c>
      <c r="CJ509">
        <v>0</v>
      </c>
      <c r="CK509" t="s">
        <v>2285</v>
      </c>
      <c r="CL509" t="s">
        <v>136</v>
      </c>
      <c r="CM509" t="s">
        <v>354</v>
      </c>
      <c r="CN509" t="s">
        <v>1310</v>
      </c>
      <c r="CO509" s="2" t="s">
        <v>9926</v>
      </c>
      <c r="CP509" t="s">
        <v>149</v>
      </c>
      <c r="CQ509">
        <v>3</v>
      </c>
      <c r="CR509">
        <v>0</v>
      </c>
      <c r="CS509" t="s">
        <v>136</v>
      </c>
      <c r="CT509" t="s">
        <v>136</v>
      </c>
      <c r="CU509" t="s">
        <v>136</v>
      </c>
      <c r="CV509" t="s">
        <v>134</v>
      </c>
      <c r="CW509" t="s">
        <v>134</v>
      </c>
      <c r="CX509">
        <v>50</v>
      </c>
      <c r="CY509" t="s">
        <v>134</v>
      </c>
      <c r="CZ509" t="s">
        <v>136</v>
      </c>
      <c r="DA509" t="s">
        <v>136</v>
      </c>
      <c r="DB509" t="s">
        <v>136</v>
      </c>
      <c r="DC509" t="s">
        <v>136</v>
      </c>
      <c r="DD509" t="s">
        <v>136</v>
      </c>
      <c r="DF509" t="s">
        <v>180</v>
      </c>
      <c r="DG509" t="s">
        <v>9927</v>
      </c>
      <c r="DH509" t="s">
        <v>9928</v>
      </c>
      <c r="DI509" t="s">
        <v>395</v>
      </c>
      <c r="DJ509" s="4">
        <v>93560</v>
      </c>
      <c r="DK509" t="s">
        <v>2108</v>
      </c>
      <c r="DL509" t="s">
        <v>134</v>
      </c>
      <c r="DM509">
        <v>2</v>
      </c>
      <c r="DN509" t="s">
        <v>9927</v>
      </c>
      <c r="DO509" t="s">
        <v>9929</v>
      </c>
      <c r="DP509" t="s">
        <v>395</v>
      </c>
      <c r="DQ509" t="str">
        <f>"93560"</f>
        <v>93560</v>
      </c>
      <c r="DR509" t="s">
        <v>2108</v>
      </c>
      <c r="DS509" t="s">
        <v>1315</v>
      </c>
      <c r="DT509">
        <v>5</v>
      </c>
      <c r="DU509">
        <v>7</v>
      </c>
      <c r="DV509" t="s">
        <v>134</v>
      </c>
      <c r="DW509" t="s">
        <v>134</v>
      </c>
      <c r="DX509" t="s">
        <v>134</v>
      </c>
      <c r="DY509" t="s">
        <v>136</v>
      </c>
      <c r="DZ509">
        <v>1</v>
      </c>
      <c r="EA509" t="s">
        <v>136</v>
      </c>
      <c r="EC509" s="5">
        <v>12.68</v>
      </c>
      <c r="ED509" s="5">
        <v>55</v>
      </c>
      <c r="EE509">
        <v>12085952226</v>
      </c>
      <c r="EF509" t="s">
        <v>1316</v>
      </c>
      <c r="EG509" t="s">
        <v>148</v>
      </c>
      <c r="EH509">
        <v>0</v>
      </c>
    </row>
    <row r="510" spans="1:138" ht="15" customHeight="1" x14ac:dyDescent="0.35">
      <c r="A510" t="s">
        <v>9672</v>
      </c>
      <c r="B510" t="s">
        <v>157</v>
      </c>
      <c r="C510" s="1">
        <v>44118.739227546299</v>
      </c>
      <c r="D510" s="1">
        <v>44130</v>
      </c>
      <c r="E510" t="s">
        <v>133</v>
      </c>
      <c r="F510" t="s">
        <v>136</v>
      </c>
      <c r="G510" t="s">
        <v>135</v>
      </c>
      <c r="H510" t="s">
        <v>136</v>
      </c>
      <c r="I510" t="s">
        <v>9673</v>
      </c>
      <c r="K510" t="s">
        <v>9674</v>
      </c>
      <c r="M510" t="s">
        <v>9675</v>
      </c>
      <c r="N510" t="s">
        <v>611</v>
      </c>
      <c r="O510" s="4">
        <v>57446</v>
      </c>
      <c r="P510" t="s">
        <v>140</v>
      </c>
      <c r="R510">
        <v>17018991112</v>
      </c>
      <c r="T510">
        <v>1121</v>
      </c>
      <c r="U510" t="s">
        <v>9676</v>
      </c>
      <c r="V510" t="s">
        <v>348</v>
      </c>
      <c r="X510" t="s">
        <v>164</v>
      </c>
      <c r="Y510" t="s">
        <v>9674</v>
      </c>
      <c r="AA510" t="s">
        <v>9675</v>
      </c>
      <c r="AB510" t="s">
        <v>611</v>
      </c>
      <c r="AC510" s="4">
        <v>57446</v>
      </c>
      <c r="AD510" t="s">
        <v>140</v>
      </c>
      <c r="AF510">
        <v>17018991112</v>
      </c>
      <c r="AH510" t="s">
        <v>9677</v>
      </c>
      <c r="AI510" t="s">
        <v>168</v>
      </c>
      <c r="AJ510" t="s">
        <v>1941</v>
      </c>
      <c r="AK510" t="s">
        <v>1942</v>
      </c>
      <c r="AL510" t="s">
        <v>1943</v>
      </c>
      <c r="AM510" t="s">
        <v>1944</v>
      </c>
      <c r="AN510" t="s">
        <v>1945</v>
      </c>
      <c r="AO510" t="s">
        <v>1946</v>
      </c>
      <c r="AP510" t="s">
        <v>374</v>
      </c>
      <c r="AQ510" s="4">
        <v>78266</v>
      </c>
      <c r="AR510" t="s">
        <v>140</v>
      </c>
      <c r="AT510">
        <v>18305844555</v>
      </c>
      <c r="AV510" t="s">
        <v>1947</v>
      </c>
      <c r="AW510" t="s">
        <v>1948</v>
      </c>
      <c r="AZ510" t="s">
        <v>175</v>
      </c>
      <c r="BA510" t="s">
        <v>176</v>
      </c>
      <c r="BB510" t="s">
        <v>136</v>
      </c>
      <c r="BC510" t="s">
        <v>136</v>
      </c>
      <c r="BD510" t="s">
        <v>148</v>
      </c>
      <c r="BE510" t="s">
        <v>136</v>
      </c>
      <c r="BF510" t="s">
        <v>136</v>
      </c>
      <c r="BG510" t="s">
        <v>134</v>
      </c>
      <c r="BH510" t="s">
        <v>136</v>
      </c>
      <c r="BN510" t="s">
        <v>9678</v>
      </c>
      <c r="BO510" t="s">
        <v>905</v>
      </c>
      <c r="BP510">
        <v>2</v>
      </c>
      <c r="BQ510">
        <v>2</v>
      </c>
      <c r="BR510">
        <v>2</v>
      </c>
      <c r="BS510" s="1">
        <v>44166</v>
      </c>
      <c r="BT510" s="1">
        <v>44287</v>
      </c>
      <c r="BU510" s="1">
        <v>44166</v>
      </c>
      <c r="BV510" s="1">
        <v>44287</v>
      </c>
      <c r="BW510" t="s">
        <v>136</v>
      </c>
      <c r="BX510">
        <v>40</v>
      </c>
      <c r="BY510">
        <v>0</v>
      </c>
      <c r="BZ510">
        <v>8</v>
      </c>
      <c r="CA510">
        <v>8</v>
      </c>
      <c r="CB510">
        <v>8</v>
      </c>
      <c r="CC510">
        <v>8</v>
      </c>
      <c r="CD510">
        <v>8</v>
      </c>
      <c r="CE510">
        <v>0</v>
      </c>
      <c r="CF510" t="str">
        <f>"8:00 AM"</f>
        <v>8:00 AM</v>
      </c>
      <c r="CG510" t="str">
        <f>"5:00 PM"</f>
        <v>5:00 PM</v>
      </c>
      <c r="CH510" s="5">
        <v>14.99</v>
      </c>
      <c r="CI510" t="s">
        <v>146</v>
      </c>
      <c r="CJ510">
        <v>0</v>
      </c>
      <c r="CK510" t="s">
        <v>148</v>
      </c>
      <c r="CL510" t="s">
        <v>136</v>
      </c>
      <c r="CM510" t="s">
        <v>312</v>
      </c>
      <c r="CN510" t="s">
        <v>148</v>
      </c>
      <c r="CO510" s="2" t="s">
        <v>1949</v>
      </c>
      <c r="CP510" t="s">
        <v>149</v>
      </c>
      <c r="CQ510">
        <v>3</v>
      </c>
      <c r="CR510">
        <v>0</v>
      </c>
      <c r="CS510" t="s">
        <v>136</v>
      </c>
      <c r="CT510" t="s">
        <v>134</v>
      </c>
      <c r="CU510" t="s">
        <v>136</v>
      </c>
      <c r="CV510" t="s">
        <v>136</v>
      </c>
      <c r="CW510" t="s">
        <v>136</v>
      </c>
      <c r="CY510" t="s">
        <v>136</v>
      </c>
      <c r="CZ510" t="s">
        <v>136</v>
      </c>
      <c r="DA510" t="s">
        <v>136</v>
      </c>
      <c r="DB510" t="s">
        <v>136</v>
      </c>
      <c r="DC510" t="s">
        <v>136</v>
      </c>
      <c r="DD510" t="s">
        <v>136</v>
      </c>
      <c r="DF510" t="s">
        <v>3815</v>
      </c>
      <c r="DG510" s="2" t="s">
        <v>9679</v>
      </c>
      <c r="DH510" t="s">
        <v>9675</v>
      </c>
      <c r="DI510" t="s">
        <v>611</v>
      </c>
      <c r="DJ510" s="4">
        <v>57446</v>
      </c>
      <c r="DK510" t="s">
        <v>549</v>
      </c>
      <c r="DL510" t="s">
        <v>136</v>
      </c>
      <c r="DM510">
        <v>1</v>
      </c>
      <c r="DN510" t="s">
        <v>9680</v>
      </c>
      <c r="DO510" t="s">
        <v>9675</v>
      </c>
      <c r="DP510" t="s">
        <v>611</v>
      </c>
      <c r="DQ510" t="str">
        <f>"57446"</f>
        <v>57446</v>
      </c>
      <c r="DR510" t="s">
        <v>549</v>
      </c>
      <c r="DS510" t="s">
        <v>9681</v>
      </c>
      <c r="DT510">
        <v>1</v>
      </c>
      <c r="DU510">
        <v>2</v>
      </c>
      <c r="DV510" t="s">
        <v>134</v>
      </c>
      <c r="DW510" t="s">
        <v>134</v>
      </c>
      <c r="DX510" t="s">
        <v>134</v>
      </c>
      <c r="DY510" t="s">
        <v>136</v>
      </c>
      <c r="DZ510">
        <v>1</v>
      </c>
      <c r="EA510" t="s">
        <v>136</v>
      </c>
      <c r="EC510" s="5">
        <v>12.68</v>
      </c>
      <c r="ED510" s="5">
        <v>55</v>
      </c>
      <c r="EE510">
        <v>17018991112</v>
      </c>
      <c r="EF510" t="s">
        <v>9677</v>
      </c>
      <c r="EG510" t="s">
        <v>148</v>
      </c>
      <c r="EH510">
        <v>0</v>
      </c>
    </row>
    <row r="511" spans="1:138" ht="15" customHeight="1" x14ac:dyDescent="0.35">
      <c r="A511" t="s">
        <v>8818</v>
      </c>
      <c r="B511" t="s">
        <v>157</v>
      </c>
      <c r="C511" s="1">
        <v>44113.668982754629</v>
      </c>
      <c r="D511" s="1">
        <v>44130</v>
      </c>
      <c r="E511" t="s">
        <v>133</v>
      </c>
      <c r="F511" t="s">
        <v>136</v>
      </c>
      <c r="G511" t="s">
        <v>135</v>
      </c>
      <c r="H511" t="s">
        <v>136</v>
      </c>
      <c r="I511" t="s">
        <v>8819</v>
      </c>
      <c r="K511" t="s">
        <v>8820</v>
      </c>
      <c r="M511" t="s">
        <v>8821</v>
      </c>
      <c r="N511" t="s">
        <v>611</v>
      </c>
      <c r="O511" s="4">
        <v>57345</v>
      </c>
      <c r="P511" t="s">
        <v>140</v>
      </c>
      <c r="R511">
        <v>16058701134</v>
      </c>
      <c r="T511">
        <v>112112</v>
      </c>
      <c r="U511" t="s">
        <v>8822</v>
      </c>
      <c r="V511" t="s">
        <v>2795</v>
      </c>
      <c r="X511" t="s">
        <v>896</v>
      </c>
      <c r="Y511" t="s">
        <v>8820</v>
      </c>
      <c r="AA511" t="s">
        <v>8821</v>
      </c>
      <c r="AB511" t="s">
        <v>611</v>
      </c>
      <c r="AC511" s="4">
        <v>57345</v>
      </c>
      <c r="AD511" t="s">
        <v>140</v>
      </c>
      <c r="AF511">
        <v>16058701134</v>
      </c>
      <c r="AH511" t="s">
        <v>8823</v>
      </c>
      <c r="AI511" t="s">
        <v>168</v>
      </c>
      <c r="AJ511" t="s">
        <v>533</v>
      </c>
      <c r="AK511" t="s">
        <v>534</v>
      </c>
      <c r="AM511" t="s">
        <v>535</v>
      </c>
      <c r="AO511" t="s">
        <v>536</v>
      </c>
      <c r="AP511" t="s">
        <v>537</v>
      </c>
      <c r="AQ511" s="4">
        <v>28786</v>
      </c>
      <c r="AR511" t="s">
        <v>140</v>
      </c>
      <c r="AT511">
        <v>18282460659</v>
      </c>
      <c r="AV511" t="s">
        <v>538</v>
      </c>
      <c r="AW511" t="s">
        <v>539</v>
      </c>
      <c r="AZ511" t="s">
        <v>334</v>
      </c>
      <c r="BA511" t="s">
        <v>335</v>
      </c>
      <c r="BB511" t="s">
        <v>136</v>
      </c>
      <c r="BC511" t="s">
        <v>136</v>
      </c>
      <c r="BD511" t="s">
        <v>148</v>
      </c>
      <c r="BE511" t="s">
        <v>136</v>
      </c>
      <c r="BF511" t="s">
        <v>136</v>
      </c>
      <c r="BG511" t="s">
        <v>134</v>
      </c>
      <c r="BH511" t="s">
        <v>136</v>
      </c>
      <c r="BN511" t="s">
        <v>8824</v>
      </c>
      <c r="BO511" t="s">
        <v>3151</v>
      </c>
      <c r="BP511">
        <v>1</v>
      </c>
      <c r="BQ511">
        <v>1</v>
      </c>
      <c r="BR511">
        <v>1</v>
      </c>
      <c r="BS511" s="1">
        <v>44180</v>
      </c>
      <c r="BT511" s="1">
        <v>44270</v>
      </c>
      <c r="BU511" s="1">
        <v>44180</v>
      </c>
      <c r="BV511" s="1">
        <v>44270</v>
      </c>
      <c r="BW511" t="s">
        <v>136</v>
      </c>
      <c r="BX511">
        <v>48</v>
      </c>
      <c r="BY511">
        <v>0</v>
      </c>
      <c r="BZ511">
        <v>8</v>
      </c>
      <c r="CA511">
        <v>8</v>
      </c>
      <c r="CB511">
        <v>8</v>
      </c>
      <c r="CC511">
        <v>8</v>
      </c>
      <c r="CD511">
        <v>8</v>
      </c>
      <c r="CE511">
        <v>8</v>
      </c>
      <c r="CF511" t="str">
        <f>"8:00 AM"</f>
        <v>8:00 AM</v>
      </c>
      <c r="CG511" t="str">
        <f>"5:00 PM"</f>
        <v>5:00 PM</v>
      </c>
      <c r="CH511" s="5">
        <v>14.99</v>
      </c>
      <c r="CI511" t="s">
        <v>146</v>
      </c>
      <c r="CL511" t="s">
        <v>136</v>
      </c>
      <c r="CM511" t="s">
        <v>312</v>
      </c>
      <c r="CN511" t="s">
        <v>148</v>
      </c>
      <c r="CO511" t="s">
        <v>6730</v>
      </c>
      <c r="CP511" t="s">
        <v>149</v>
      </c>
      <c r="CQ511">
        <v>3</v>
      </c>
      <c r="CR511">
        <v>0</v>
      </c>
      <c r="CS511" t="s">
        <v>136</v>
      </c>
      <c r="CT511" t="s">
        <v>134</v>
      </c>
      <c r="CU511" t="s">
        <v>136</v>
      </c>
      <c r="CV511" t="s">
        <v>136</v>
      </c>
      <c r="CW511" t="s">
        <v>136</v>
      </c>
      <c r="CY511" t="s">
        <v>136</v>
      </c>
      <c r="CZ511" t="s">
        <v>136</v>
      </c>
      <c r="DA511" t="s">
        <v>136</v>
      </c>
      <c r="DB511" t="s">
        <v>136</v>
      </c>
      <c r="DC511" t="s">
        <v>136</v>
      </c>
      <c r="DD511" t="s">
        <v>136</v>
      </c>
      <c r="DF511" t="s">
        <v>8825</v>
      </c>
      <c r="DG511" t="s">
        <v>8820</v>
      </c>
      <c r="DH511" t="s">
        <v>8821</v>
      </c>
      <c r="DI511" t="s">
        <v>611</v>
      </c>
      <c r="DJ511" s="4">
        <v>57345</v>
      </c>
      <c r="DK511" t="s">
        <v>8826</v>
      </c>
      <c r="DL511" t="s">
        <v>136</v>
      </c>
      <c r="DM511">
        <v>1</v>
      </c>
      <c r="DN511" t="s">
        <v>8827</v>
      </c>
      <c r="DO511" t="s">
        <v>8828</v>
      </c>
      <c r="DP511" t="s">
        <v>611</v>
      </c>
      <c r="DQ511" t="str">
        <f>"57536"</f>
        <v>57536</v>
      </c>
      <c r="DR511" t="s">
        <v>8829</v>
      </c>
      <c r="DS511" t="s">
        <v>296</v>
      </c>
      <c r="DT511">
        <v>1</v>
      </c>
      <c r="DU511">
        <v>6</v>
      </c>
      <c r="DV511" t="s">
        <v>134</v>
      </c>
      <c r="DW511" t="s">
        <v>134</v>
      </c>
      <c r="DX511" t="s">
        <v>134</v>
      </c>
      <c r="DY511" t="s">
        <v>136</v>
      </c>
      <c r="DZ511">
        <v>1</v>
      </c>
      <c r="EA511" t="s">
        <v>136</v>
      </c>
      <c r="EC511" s="5">
        <v>12.68</v>
      </c>
      <c r="ED511" s="5">
        <v>55</v>
      </c>
      <c r="EE511">
        <v>16058701134</v>
      </c>
      <c r="EF511" t="s">
        <v>8823</v>
      </c>
      <c r="EG511" t="s">
        <v>148</v>
      </c>
      <c r="EH511">
        <v>0</v>
      </c>
    </row>
    <row r="512" spans="1:138" ht="15" customHeight="1" x14ac:dyDescent="0.35">
      <c r="A512" t="s">
        <v>8235</v>
      </c>
      <c r="B512" t="s">
        <v>157</v>
      </c>
      <c r="C512" s="1">
        <v>44106.429234143521</v>
      </c>
      <c r="D512" s="1">
        <v>44130</v>
      </c>
      <c r="E512" t="s">
        <v>133</v>
      </c>
      <c r="F512" t="s">
        <v>134</v>
      </c>
      <c r="G512" t="s">
        <v>135</v>
      </c>
      <c r="H512" t="s">
        <v>136</v>
      </c>
      <c r="I512" t="s">
        <v>8236</v>
      </c>
      <c r="J512" t="s">
        <v>8237</v>
      </c>
      <c r="K512" t="s">
        <v>8238</v>
      </c>
      <c r="L512" t="s">
        <v>8239</v>
      </c>
      <c r="M512" t="s">
        <v>520</v>
      </c>
      <c r="N512" t="s">
        <v>139</v>
      </c>
      <c r="O512" s="4">
        <v>34266</v>
      </c>
      <c r="P512" t="s">
        <v>140</v>
      </c>
      <c r="R512">
        <v>18639901581</v>
      </c>
      <c r="T512">
        <v>115115</v>
      </c>
      <c r="U512" t="s">
        <v>6534</v>
      </c>
      <c r="V512" t="s">
        <v>1437</v>
      </c>
      <c r="W512" t="s">
        <v>4209</v>
      </c>
      <c r="X512" t="s">
        <v>164</v>
      </c>
      <c r="Y512" t="s">
        <v>8240</v>
      </c>
      <c r="Z512" t="s">
        <v>8241</v>
      </c>
      <c r="AA512" t="s">
        <v>520</v>
      </c>
      <c r="AB512" t="s">
        <v>139</v>
      </c>
      <c r="AC512" s="4">
        <v>34266</v>
      </c>
      <c r="AD512" t="s">
        <v>140</v>
      </c>
      <c r="AF512">
        <v>18639901581</v>
      </c>
      <c r="AH512" t="s">
        <v>2325</v>
      </c>
      <c r="AI512" t="s">
        <v>168</v>
      </c>
      <c r="AJ512" t="s">
        <v>4942</v>
      </c>
      <c r="AK512" t="s">
        <v>4943</v>
      </c>
      <c r="AM512" t="s">
        <v>4944</v>
      </c>
      <c r="AO512" t="s">
        <v>152</v>
      </c>
      <c r="AP512" t="s">
        <v>139</v>
      </c>
      <c r="AQ512" s="4">
        <v>33852</v>
      </c>
      <c r="AR512" t="s">
        <v>140</v>
      </c>
      <c r="AS512" t="s">
        <v>4945</v>
      </c>
      <c r="AT512">
        <v>18634655550</v>
      </c>
      <c r="AV512" t="s">
        <v>4946</v>
      </c>
      <c r="AW512" t="s">
        <v>2330</v>
      </c>
      <c r="AZ512" t="s">
        <v>175</v>
      </c>
      <c r="BA512" t="s">
        <v>176</v>
      </c>
      <c r="BB512" t="s">
        <v>136</v>
      </c>
      <c r="BC512" t="s">
        <v>134</v>
      </c>
      <c r="BD512" t="s">
        <v>134</v>
      </c>
      <c r="BE512" t="s">
        <v>134</v>
      </c>
      <c r="BF512" t="s">
        <v>136</v>
      </c>
      <c r="BG512" t="s">
        <v>134</v>
      </c>
      <c r="BH512" t="s">
        <v>136</v>
      </c>
      <c r="BN512" t="s">
        <v>8242</v>
      </c>
      <c r="BO512" t="s">
        <v>176</v>
      </c>
      <c r="BP512">
        <v>72</v>
      </c>
      <c r="BQ512">
        <v>72</v>
      </c>
      <c r="BR512">
        <v>72</v>
      </c>
      <c r="BS512" s="1">
        <v>44180</v>
      </c>
      <c r="BT512" s="1">
        <v>44339</v>
      </c>
      <c r="BU512" s="1">
        <v>44180</v>
      </c>
      <c r="BV512" s="1">
        <v>44339</v>
      </c>
      <c r="BW512" t="s">
        <v>136</v>
      </c>
      <c r="BX512">
        <v>36</v>
      </c>
      <c r="BY512">
        <v>0</v>
      </c>
      <c r="BZ512">
        <v>6</v>
      </c>
      <c r="CA512">
        <v>6</v>
      </c>
      <c r="CB512">
        <v>6</v>
      </c>
      <c r="CC512">
        <v>6</v>
      </c>
      <c r="CD512">
        <v>6</v>
      </c>
      <c r="CE512">
        <v>6</v>
      </c>
      <c r="CF512" t="str">
        <f>"7:30 AM"</f>
        <v>7:30 AM</v>
      </c>
      <c r="CG512" t="str">
        <f>"1:30 PM"</f>
        <v>1:30 PM</v>
      </c>
      <c r="CH512" s="5">
        <v>11.71</v>
      </c>
      <c r="CI512" t="s">
        <v>146</v>
      </c>
      <c r="CJ512">
        <v>0.9</v>
      </c>
      <c r="CK512" t="s">
        <v>8243</v>
      </c>
      <c r="CL512" t="s">
        <v>134</v>
      </c>
      <c r="CM512" t="s">
        <v>147</v>
      </c>
      <c r="CN512" t="s">
        <v>148</v>
      </c>
      <c r="CO512" t="s">
        <v>2333</v>
      </c>
      <c r="CP512" t="s">
        <v>149</v>
      </c>
      <c r="CQ512">
        <v>0</v>
      </c>
      <c r="CR512">
        <v>0</v>
      </c>
      <c r="CS512" t="s">
        <v>136</v>
      </c>
      <c r="CT512" t="s">
        <v>136</v>
      </c>
      <c r="CU512" t="s">
        <v>136</v>
      </c>
      <c r="CV512" t="s">
        <v>136</v>
      </c>
      <c r="CW512" t="s">
        <v>134</v>
      </c>
      <c r="CX512">
        <v>100</v>
      </c>
      <c r="CY512" t="s">
        <v>134</v>
      </c>
      <c r="CZ512" t="s">
        <v>134</v>
      </c>
      <c r="DA512" t="s">
        <v>134</v>
      </c>
      <c r="DB512" t="s">
        <v>134</v>
      </c>
      <c r="DC512" t="s">
        <v>134</v>
      </c>
      <c r="DD512" t="s">
        <v>136</v>
      </c>
      <c r="DF512" t="s">
        <v>2334</v>
      </c>
      <c r="DG512" t="s">
        <v>8244</v>
      </c>
      <c r="DH512" t="s">
        <v>520</v>
      </c>
      <c r="DI512" t="s">
        <v>139</v>
      </c>
      <c r="DJ512" s="4">
        <v>34266</v>
      </c>
      <c r="DK512" t="s">
        <v>521</v>
      </c>
      <c r="DL512" t="s">
        <v>134</v>
      </c>
      <c r="DM512">
        <v>14</v>
      </c>
      <c r="DN512" t="s">
        <v>8245</v>
      </c>
      <c r="DO512" t="s">
        <v>520</v>
      </c>
      <c r="DP512" t="s">
        <v>139</v>
      </c>
      <c r="DQ512" t="str">
        <f>"34266"</f>
        <v>34266</v>
      </c>
      <c r="DR512" t="s">
        <v>521</v>
      </c>
      <c r="DS512" t="s">
        <v>830</v>
      </c>
      <c r="DT512">
        <v>4</v>
      </c>
      <c r="DU512">
        <v>27</v>
      </c>
      <c r="DV512" t="s">
        <v>134</v>
      </c>
      <c r="DW512" t="s">
        <v>134</v>
      </c>
      <c r="DX512" t="s">
        <v>134</v>
      </c>
      <c r="DY512" t="s">
        <v>134</v>
      </c>
      <c r="DZ512">
        <v>4</v>
      </c>
      <c r="EA512" t="s">
        <v>136</v>
      </c>
      <c r="EC512" s="5">
        <v>12.68</v>
      </c>
      <c r="ED512" s="5">
        <v>55</v>
      </c>
      <c r="EE512">
        <v>18639901581</v>
      </c>
      <c r="EF512" t="s">
        <v>8246</v>
      </c>
      <c r="EG512" t="s">
        <v>148</v>
      </c>
      <c r="EH512">
        <v>1</v>
      </c>
    </row>
    <row r="513" spans="1:138" ht="15" customHeight="1" x14ac:dyDescent="0.35">
      <c r="A513" t="s">
        <v>5578</v>
      </c>
      <c r="B513" t="s">
        <v>157</v>
      </c>
      <c r="C513" s="1">
        <v>44116.563169097222</v>
      </c>
      <c r="D513" s="1">
        <v>44130</v>
      </c>
      <c r="E513" t="s">
        <v>133</v>
      </c>
      <c r="F513" t="s">
        <v>136</v>
      </c>
      <c r="G513" t="s">
        <v>135</v>
      </c>
      <c r="H513" t="s">
        <v>136</v>
      </c>
      <c r="I513" t="s">
        <v>5579</v>
      </c>
      <c r="K513" t="s">
        <v>5580</v>
      </c>
      <c r="M513" t="s">
        <v>5581</v>
      </c>
      <c r="N513" t="s">
        <v>784</v>
      </c>
      <c r="O513" s="4">
        <v>59349</v>
      </c>
      <c r="P513" t="s">
        <v>140</v>
      </c>
      <c r="R513">
        <v>14068532743</v>
      </c>
      <c r="T513">
        <v>112112</v>
      </c>
      <c r="U513" t="s">
        <v>5582</v>
      </c>
      <c r="V513" t="s">
        <v>1665</v>
      </c>
      <c r="W513" t="s">
        <v>5583</v>
      </c>
      <c r="X513" t="s">
        <v>164</v>
      </c>
      <c r="Y513" t="s">
        <v>5580</v>
      </c>
      <c r="AA513" t="s">
        <v>5581</v>
      </c>
      <c r="AB513" t="s">
        <v>784</v>
      </c>
      <c r="AC513" s="4">
        <v>59349</v>
      </c>
      <c r="AD513" t="s">
        <v>140</v>
      </c>
      <c r="AF513">
        <v>14068532743</v>
      </c>
      <c r="AH513" t="s">
        <v>5584</v>
      </c>
      <c r="AI513" t="s">
        <v>168</v>
      </c>
      <c r="AJ513" t="s">
        <v>533</v>
      </c>
      <c r="AK513" t="s">
        <v>534</v>
      </c>
      <c r="AM513" t="s">
        <v>535</v>
      </c>
      <c r="AO513" t="s">
        <v>536</v>
      </c>
      <c r="AP513" t="s">
        <v>537</v>
      </c>
      <c r="AQ513" s="4">
        <v>28786</v>
      </c>
      <c r="AR513" t="s">
        <v>140</v>
      </c>
      <c r="AT513">
        <v>18282460659</v>
      </c>
      <c r="AV513" t="s">
        <v>538</v>
      </c>
      <c r="AW513" t="s">
        <v>539</v>
      </c>
      <c r="AZ513" t="s">
        <v>334</v>
      </c>
      <c r="BA513" t="s">
        <v>335</v>
      </c>
      <c r="BB513" t="s">
        <v>136</v>
      </c>
      <c r="BC513" t="s">
        <v>136</v>
      </c>
      <c r="BD513" t="s">
        <v>148</v>
      </c>
      <c r="BE513" t="s">
        <v>136</v>
      </c>
      <c r="BF513" t="s">
        <v>136</v>
      </c>
      <c r="BG513" t="s">
        <v>134</v>
      </c>
      <c r="BH513" t="s">
        <v>136</v>
      </c>
      <c r="BN513" t="s">
        <v>5585</v>
      </c>
      <c r="BO513" t="s">
        <v>5586</v>
      </c>
      <c r="BP513">
        <v>3</v>
      </c>
      <c r="BQ513">
        <v>3</v>
      </c>
      <c r="BR513">
        <v>3</v>
      </c>
      <c r="BS513" s="1">
        <v>44166</v>
      </c>
      <c r="BT513" s="1">
        <v>44316</v>
      </c>
      <c r="BU513" s="1">
        <v>44166</v>
      </c>
      <c r="BV513" s="1">
        <v>44316</v>
      </c>
      <c r="BW513" t="s">
        <v>136</v>
      </c>
      <c r="BX513">
        <v>48</v>
      </c>
      <c r="BY513">
        <v>0</v>
      </c>
      <c r="BZ513">
        <v>8</v>
      </c>
      <c r="CA513">
        <v>8</v>
      </c>
      <c r="CB513">
        <v>8</v>
      </c>
      <c r="CC513">
        <v>8</v>
      </c>
      <c r="CD513">
        <v>8</v>
      </c>
      <c r="CE513">
        <v>8</v>
      </c>
      <c r="CF513" t="str">
        <f>"8:00 AM"</f>
        <v>8:00 AM</v>
      </c>
      <c r="CG513" t="str">
        <f>"5:00 PM"</f>
        <v>5:00 PM</v>
      </c>
      <c r="CH513" s="5">
        <v>13.62</v>
      </c>
      <c r="CI513" t="s">
        <v>146</v>
      </c>
      <c r="CL513" t="s">
        <v>136</v>
      </c>
      <c r="CM513" t="s">
        <v>312</v>
      </c>
      <c r="CN513" t="s">
        <v>148</v>
      </c>
      <c r="CO513" t="s">
        <v>2389</v>
      </c>
      <c r="CP513" t="s">
        <v>149</v>
      </c>
      <c r="CQ513">
        <v>1</v>
      </c>
      <c r="CR513">
        <v>0</v>
      </c>
      <c r="CS513" t="s">
        <v>136</v>
      </c>
      <c r="CT513" t="s">
        <v>134</v>
      </c>
      <c r="CU513" t="s">
        <v>136</v>
      </c>
      <c r="CV513" t="s">
        <v>136</v>
      </c>
      <c r="CW513" t="s">
        <v>136</v>
      </c>
      <c r="CY513" t="s">
        <v>136</v>
      </c>
      <c r="CZ513" t="s">
        <v>136</v>
      </c>
      <c r="DA513" t="s">
        <v>136</v>
      </c>
      <c r="DB513" t="s">
        <v>136</v>
      </c>
      <c r="DC513" t="s">
        <v>136</v>
      </c>
      <c r="DD513" t="s">
        <v>136</v>
      </c>
      <c r="DF513" t="s">
        <v>5587</v>
      </c>
      <c r="DG513" t="s">
        <v>5580</v>
      </c>
      <c r="DH513" t="s">
        <v>5588</v>
      </c>
      <c r="DI513" t="s">
        <v>784</v>
      </c>
      <c r="DJ513" s="4">
        <v>59349</v>
      </c>
      <c r="DK513" t="s">
        <v>5589</v>
      </c>
      <c r="DL513" t="s">
        <v>136</v>
      </c>
      <c r="DM513">
        <v>1</v>
      </c>
      <c r="DN513" t="s">
        <v>5590</v>
      </c>
      <c r="DO513" t="s">
        <v>5588</v>
      </c>
      <c r="DP513" t="s">
        <v>784</v>
      </c>
      <c r="DQ513" t="str">
        <f>"59349"</f>
        <v>59349</v>
      </c>
      <c r="DR513" t="s">
        <v>5589</v>
      </c>
      <c r="DS513" t="s">
        <v>907</v>
      </c>
      <c r="DT513">
        <v>1</v>
      </c>
      <c r="DU513">
        <v>3</v>
      </c>
      <c r="DV513" t="s">
        <v>134</v>
      </c>
      <c r="DW513" t="s">
        <v>134</v>
      </c>
      <c r="DX513" t="s">
        <v>134</v>
      </c>
      <c r="DY513" t="s">
        <v>134</v>
      </c>
      <c r="DZ513">
        <v>2</v>
      </c>
      <c r="EA513" t="s">
        <v>136</v>
      </c>
      <c r="EC513" s="5">
        <v>12.68</v>
      </c>
      <c r="ED513" s="5">
        <v>55</v>
      </c>
      <c r="EE513">
        <v>14068532743</v>
      </c>
      <c r="EF513" t="s">
        <v>5584</v>
      </c>
      <c r="EG513" t="s">
        <v>148</v>
      </c>
      <c r="EH513">
        <v>0</v>
      </c>
    </row>
    <row r="514" spans="1:138" ht="15" customHeight="1" x14ac:dyDescent="0.35">
      <c r="A514" t="s">
        <v>16837</v>
      </c>
      <c r="B514" t="s">
        <v>157</v>
      </c>
      <c r="C514" s="1">
        <v>44110.735857291664</v>
      </c>
      <c r="D514" s="1">
        <v>44130</v>
      </c>
      <c r="E514" t="s">
        <v>579</v>
      </c>
      <c r="F514" t="s">
        <v>136</v>
      </c>
      <c r="G514" t="s">
        <v>135</v>
      </c>
      <c r="H514" t="s">
        <v>136</v>
      </c>
      <c r="I514" t="s">
        <v>10178</v>
      </c>
      <c r="K514" t="s">
        <v>10179</v>
      </c>
      <c r="L514" t="s">
        <v>16838</v>
      </c>
      <c r="M514" t="s">
        <v>10180</v>
      </c>
      <c r="N514" t="s">
        <v>584</v>
      </c>
      <c r="O514" s="4">
        <v>84111</v>
      </c>
      <c r="P514" t="s">
        <v>140</v>
      </c>
      <c r="R514">
        <v>13077997666</v>
      </c>
      <c r="T514">
        <v>112410</v>
      </c>
      <c r="U514" t="s">
        <v>16839</v>
      </c>
      <c r="V514" t="s">
        <v>16840</v>
      </c>
      <c r="X514" t="s">
        <v>10182</v>
      </c>
      <c r="Y514" t="s">
        <v>10179</v>
      </c>
      <c r="Z514" t="s">
        <v>148</v>
      </c>
      <c r="AA514" t="s">
        <v>10180</v>
      </c>
      <c r="AB514" t="s">
        <v>584</v>
      </c>
      <c r="AC514" s="4">
        <v>84158</v>
      </c>
      <c r="AD514" t="s">
        <v>140</v>
      </c>
      <c r="AF514">
        <v>18013591024</v>
      </c>
      <c r="AH514" t="s">
        <v>10183</v>
      </c>
      <c r="AI514" t="s">
        <v>168</v>
      </c>
      <c r="AJ514" t="s">
        <v>588</v>
      </c>
      <c r="AK514" t="s">
        <v>589</v>
      </c>
      <c r="AM514" t="s">
        <v>590</v>
      </c>
      <c r="AO514" t="s">
        <v>591</v>
      </c>
      <c r="AP514" t="s">
        <v>592</v>
      </c>
      <c r="AQ514" s="4">
        <v>82601</v>
      </c>
      <c r="AR514" t="s">
        <v>140</v>
      </c>
      <c r="AT514">
        <v>13074722105</v>
      </c>
      <c r="AV514" t="s">
        <v>593</v>
      </c>
      <c r="AW514" t="s">
        <v>594</v>
      </c>
      <c r="AZ514" t="s">
        <v>334</v>
      </c>
      <c r="BA514" t="s">
        <v>335</v>
      </c>
      <c r="BB514" t="s">
        <v>136</v>
      </c>
      <c r="BC514" t="s">
        <v>136</v>
      </c>
      <c r="BD514" t="s">
        <v>148</v>
      </c>
      <c r="BE514" t="s">
        <v>136</v>
      </c>
      <c r="BF514" t="s">
        <v>136</v>
      </c>
      <c r="BG514" t="s">
        <v>134</v>
      </c>
      <c r="BH514" t="s">
        <v>136</v>
      </c>
      <c r="BN514" t="s">
        <v>16841</v>
      </c>
      <c r="BO514" t="s">
        <v>2952</v>
      </c>
      <c r="BP514">
        <v>2</v>
      </c>
      <c r="BQ514">
        <v>1</v>
      </c>
      <c r="BR514">
        <v>1</v>
      </c>
      <c r="BS514" s="1">
        <v>44166</v>
      </c>
      <c r="BT514" s="1">
        <v>44255</v>
      </c>
      <c r="BU514" s="1">
        <v>44166</v>
      </c>
      <c r="BV514" s="1">
        <v>44255</v>
      </c>
      <c r="BW514" t="s">
        <v>134</v>
      </c>
      <c r="CH514" s="5">
        <v>1682.33</v>
      </c>
      <c r="CI514" t="s">
        <v>597</v>
      </c>
      <c r="CJ514">
        <v>0</v>
      </c>
      <c r="CK514" t="s">
        <v>1362</v>
      </c>
      <c r="CL514" t="s">
        <v>136</v>
      </c>
      <c r="CM514" t="s">
        <v>354</v>
      </c>
      <c r="CN514" t="s">
        <v>599</v>
      </c>
      <c r="CO514" t="s">
        <v>6202</v>
      </c>
      <c r="CP514" t="s">
        <v>149</v>
      </c>
      <c r="CQ514">
        <v>6</v>
      </c>
      <c r="CR514">
        <v>0</v>
      </c>
      <c r="CS514" t="s">
        <v>136</v>
      </c>
      <c r="CT514" t="s">
        <v>134</v>
      </c>
      <c r="CU514" t="s">
        <v>136</v>
      </c>
      <c r="CV514" t="s">
        <v>136</v>
      </c>
      <c r="CW514" t="s">
        <v>134</v>
      </c>
      <c r="CX514">
        <v>50</v>
      </c>
      <c r="CY514" t="s">
        <v>134</v>
      </c>
      <c r="CZ514" t="s">
        <v>136</v>
      </c>
      <c r="DA514" t="s">
        <v>134</v>
      </c>
      <c r="DB514" t="s">
        <v>136</v>
      </c>
      <c r="DC514" t="s">
        <v>136</v>
      </c>
      <c r="DD514" t="s">
        <v>136</v>
      </c>
      <c r="DF514" t="s">
        <v>2226</v>
      </c>
      <c r="DG514" t="s">
        <v>10185</v>
      </c>
      <c r="DH514" t="s">
        <v>10186</v>
      </c>
      <c r="DI514" t="s">
        <v>592</v>
      </c>
      <c r="DJ514" s="4">
        <v>82930</v>
      </c>
      <c r="DK514" t="s">
        <v>3737</v>
      </c>
      <c r="DL514" t="s">
        <v>134</v>
      </c>
      <c r="DM514">
        <v>4</v>
      </c>
      <c r="DN514" t="s">
        <v>10187</v>
      </c>
      <c r="DO514" t="s">
        <v>10188</v>
      </c>
      <c r="DP514" t="s">
        <v>592</v>
      </c>
      <c r="DQ514" t="str">
        <f>"82934"</f>
        <v>82934</v>
      </c>
      <c r="DR514" t="s">
        <v>2087</v>
      </c>
      <c r="DS514" t="s">
        <v>1099</v>
      </c>
      <c r="DT514">
        <v>1</v>
      </c>
      <c r="DU514">
        <v>3</v>
      </c>
      <c r="DV514" t="s">
        <v>136</v>
      </c>
      <c r="DW514" t="s">
        <v>136</v>
      </c>
      <c r="DX514" t="s">
        <v>134</v>
      </c>
      <c r="DY514" t="s">
        <v>134</v>
      </c>
      <c r="DZ514">
        <v>5</v>
      </c>
      <c r="EA514" t="s">
        <v>136</v>
      </c>
      <c r="EC514" s="5">
        <v>12.68</v>
      </c>
      <c r="ED514" s="5">
        <v>55</v>
      </c>
      <c r="EE514">
        <v>13074722105</v>
      </c>
      <c r="EF514" t="s">
        <v>593</v>
      </c>
      <c r="EG514" t="s">
        <v>148</v>
      </c>
      <c r="EH514">
        <v>0</v>
      </c>
    </row>
    <row r="515" spans="1:138" ht="15" customHeight="1" x14ac:dyDescent="0.35">
      <c r="A515" t="s">
        <v>10413</v>
      </c>
      <c r="B515" t="s">
        <v>157</v>
      </c>
      <c r="C515" s="1">
        <v>44120.621539583335</v>
      </c>
      <c r="D515" s="1">
        <v>44130</v>
      </c>
      <c r="E515" t="s">
        <v>133</v>
      </c>
      <c r="F515" t="s">
        <v>134</v>
      </c>
      <c r="G515" t="s">
        <v>135</v>
      </c>
      <c r="H515" t="s">
        <v>136</v>
      </c>
      <c r="I515" t="s">
        <v>5703</v>
      </c>
      <c r="J515" t="s">
        <v>5703</v>
      </c>
      <c r="K515" t="s">
        <v>5708</v>
      </c>
      <c r="L515" t="s">
        <v>148</v>
      </c>
      <c r="M515" t="s">
        <v>5705</v>
      </c>
      <c r="N515" t="s">
        <v>720</v>
      </c>
      <c r="O515" s="4">
        <v>38671</v>
      </c>
      <c r="P515" t="s">
        <v>140</v>
      </c>
      <c r="R515">
        <v>16623934241</v>
      </c>
      <c r="S515">
        <v>227</v>
      </c>
      <c r="T515">
        <v>115115</v>
      </c>
      <c r="U515" t="s">
        <v>5706</v>
      </c>
      <c r="V515" t="s">
        <v>5707</v>
      </c>
      <c r="W515" t="s">
        <v>5510</v>
      </c>
      <c r="X515" t="s">
        <v>429</v>
      </c>
      <c r="Y515" t="s">
        <v>5708</v>
      </c>
      <c r="Z515" t="s">
        <v>5510</v>
      </c>
      <c r="AA515" t="s">
        <v>10414</v>
      </c>
      <c r="AB515" t="s">
        <v>720</v>
      </c>
      <c r="AC515" s="4">
        <v>38671</v>
      </c>
      <c r="AD515" t="s">
        <v>140</v>
      </c>
      <c r="AE515" t="s">
        <v>5510</v>
      </c>
      <c r="AF515">
        <v>16623934241</v>
      </c>
      <c r="AG515">
        <v>227</v>
      </c>
      <c r="AH515" t="s">
        <v>5709</v>
      </c>
      <c r="AZ515" t="s">
        <v>175</v>
      </c>
      <c r="BA515" t="s">
        <v>176</v>
      </c>
      <c r="BB515" t="s">
        <v>134</v>
      </c>
      <c r="BC515" t="s">
        <v>134</v>
      </c>
      <c r="BD515" t="s">
        <v>134</v>
      </c>
      <c r="BE515" t="s">
        <v>134</v>
      </c>
      <c r="BF515" t="s">
        <v>136</v>
      </c>
      <c r="BG515" t="s">
        <v>134</v>
      </c>
      <c r="BH515" t="s">
        <v>136</v>
      </c>
      <c r="BI515" t="s">
        <v>5510</v>
      </c>
      <c r="BJ515" t="s">
        <v>5510</v>
      </c>
      <c r="BK515" t="s">
        <v>5510</v>
      </c>
      <c r="BL515" t="s">
        <v>5510</v>
      </c>
      <c r="BM515" t="s">
        <v>148</v>
      </c>
      <c r="BN515" t="s">
        <v>10415</v>
      </c>
      <c r="BO515" t="s">
        <v>10416</v>
      </c>
      <c r="BP515">
        <v>20</v>
      </c>
      <c r="BQ515">
        <v>20</v>
      </c>
      <c r="BR515">
        <v>20</v>
      </c>
      <c r="BS515" s="1">
        <v>44172</v>
      </c>
      <c r="BT515" s="1">
        <v>44348</v>
      </c>
      <c r="BU515" s="1">
        <v>44172</v>
      </c>
      <c r="BV515" s="1">
        <v>44348</v>
      </c>
      <c r="BW515" t="s">
        <v>136</v>
      </c>
      <c r="BX515">
        <v>35</v>
      </c>
      <c r="BY515">
        <v>0</v>
      </c>
      <c r="BZ515">
        <v>6</v>
      </c>
      <c r="CA515">
        <v>6</v>
      </c>
      <c r="CB515">
        <v>6</v>
      </c>
      <c r="CC515">
        <v>6</v>
      </c>
      <c r="CD515">
        <v>6</v>
      </c>
      <c r="CE515">
        <v>5</v>
      </c>
      <c r="CF515" t="str">
        <f>"7:00 AM"</f>
        <v>7:00 AM</v>
      </c>
      <c r="CG515" t="str">
        <f>"1:00 PM"</f>
        <v>1:00 PM</v>
      </c>
      <c r="CH515" s="5">
        <v>11.71</v>
      </c>
      <c r="CI515" t="s">
        <v>146</v>
      </c>
      <c r="CJ515">
        <v>1.05</v>
      </c>
      <c r="CK515" t="s">
        <v>10417</v>
      </c>
      <c r="CL515" t="s">
        <v>134</v>
      </c>
      <c r="CM515" t="s">
        <v>147</v>
      </c>
      <c r="CN515" t="s">
        <v>148</v>
      </c>
      <c r="CO515" s="2" t="s">
        <v>5712</v>
      </c>
      <c r="CP515" t="s">
        <v>149</v>
      </c>
      <c r="CQ515">
        <v>0</v>
      </c>
      <c r="CR515">
        <v>0</v>
      </c>
      <c r="CS515" t="s">
        <v>134</v>
      </c>
      <c r="CT515" t="s">
        <v>134</v>
      </c>
      <c r="CU515" t="s">
        <v>134</v>
      </c>
      <c r="CV515" t="s">
        <v>134</v>
      </c>
      <c r="CW515" t="s">
        <v>134</v>
      </c>
      <c r="CX515">
        <v>80</v>
      </c>
      <c r="CY515" t="s">
        <v>134</v>
      </c>
      <c r="CZ515" t="s">
        <v>134</v>
      </c>
      <c r="DA515" t="s">
        <v>134</v>
      </c>
      <c r="DB515" t="s">
        <v>134</v>
      </c>
      <c r="DC515" t="s">
        <v>134</v>
      </c>
      <c r="DD515" t="s">
        <v>136</v>
      </c>
      <c r="DF515" s="2" t="s">
        <v>10418</v>
      </c>
      <c r="DG515" s="2" t="s">
        <v>10419</v>
      </c>
      <c r="DH515" t="s">
        <v>10420</v>
      </c>
      <c r="DI515" t="s">
        <v>139</v>
      </c>
      <c r="DJ515" s="4">
        <v>33827</v>
      </c>
      <c r="DK515" t="s">
        <v>1447</v>
      </c>
      <c r="DL515" t="s">
        <v>134</v>
      </c>
      <c r="DM515">
        <v>71</v>
      </c>
      <c r="DN515" t="s">
        <v>10421</v>
      </c>
      <c r="DO515" t="s">
        <v>3982</v>
      </c>
      <c r="DP515" t="s">
        <v>139</v>
      </c>
      <c r="DQ515" t="str">
        <f>"33898"</f>
        <v>33898</v>
      </c>
      <c r="DR515" t="s">
        <v>1447</v>
      </c>
      <c r="DS515" t="s">
        <v>10422</v>
      </c>
      <c r="DT515">
        <v>3</v>
      </c>
      <c r="DU515">
        <v>60</v>
      </c>
      <c r="DV515" t="s">
        <v>134</v>
      </c>
      <c r="DW515" t="s">
        <v>134</v>
      </c>
      <c r="DX515" t="s">
        <v>134</v>
      </c>
      <c r="DY515" t="s">
        <v>136</v>
      </c>
      <c r="DZ515">
        <v>1</v>
      </c>
      <c r="EA515" t="s">
        <v>136</v>
      </c>
      <c r="EC515" s="5">
        <v>12.68</v>
      </c>
      <c r="ED515" s="5">
        <v>55</v>
      </c>
      <c r="EE515">
        <v>16623934241</v>
      </c>
      <c r="EF515" t="s">
        <v>5717</v>
      </c>
      <c r="EG515" t="s">
        <v>524</v>
      </c>
      <c r="EH515">
        <v>16</v>
      </c>
    </row>
    <row r="516" spans="1:138" ht="15" customHeight="1" x14ac:dyDescent="0.35">
      <c r="A516" t="s">
        <v>27650</v>
      </c>
      <c r="B516" t="s">
        <v>157</v>
      </c>
      <c r="C516" s="1">
        <v>44112.537741782406</v>
      </c>
      <c r="D516" s="1">
        <v>44130</v>
      </c>
      <c r="E516" t="s">
        <v>579</v>
      </c>
      <c r="F516" t="s">
        <v>136</v>
      </c>
      <c r="G516" t="s">
        <v>135</v>
      </c>
      <c r="H516" t="s">
        <v>136</v>
      </c>
      <c r="I516" t="s">
        <v>7470</v>
      </c>
      <c r="K516" t="s">
        <v>27651</v>
      </c>
      <c r="L516" t="s">
        <v>27652</v>
      </c>
      <c r="M516" t="s">
        <v>7472</v>
      </c>
      <c r="N516" t="s">
        <v>584</v>
      </c>
      <c r="O516" s="4">
        <v>84036</v>
      </c>
      <c r="P516" t="s">
        <v>140</v>
      </c>
      <c r="R516">
        <v>14356408288</v>
      </c>
      <c r="T516">
        <v>112111</v>
      </c>
      <c r="U516" t="s">
        <v>7473</v>
      </c>
      <c r="V516" t="s">
        <v>347</v>
      </c>
      <c r="W516" t="s">
        <v>1007</v>
      </c>
      <c r="X516" t="s">
        <v>164</v>
      </c>
      <c r="Y516" t="s">
        <v>7471</v>
      </c>
      <c r="AA516" t="s">
        <v>7472</v>
      </c>
      <c r="AB516" t="s">
        <v>584</v>
      </c>
      <c r="AC516" s="4">
        <v>84036</v>
      </c>
      <c r="AD516" t="s">
        <v>140</v>
      </c>
      <c r="AF516">
        <v>14357834550</v>
      </c>
      <c r="AH516" t="s">
        <v>7475</v>
      </c>
      <c r="AI516" t="s">
        <v>168</v>
      </c>
      <c r="AJ516" t="s">
        <v>588</v>
      </c>
      <c r="AK516" t="s">
        <v>589</v>
      </c>
      <c r="AM516" t="s">
        <v>590</v>
      </c>
      <c r="AO516" t="s">
        <v>591</v>
      </c>
      <c r="AP516" t="s">
        <v>592</v>
      </c>
      <c r="AQ516" s="4">
        <v>82601</v>
      </c>
      <c r="AR516" t="s">
        <v>140</v>
      </c>
      <c r="AT516">
        <v>13074722105</v>
      </c>
      <c r="AV516" t="s">
        <v>593</v>
      </c>
      <c r="AW516" t="s">
        <v>594</v>
      </c>
      <c r="AZ516" t="s">
        <v>334</v>
      </c>
      <c r="BA516" t="s">
        <v>335</v>
      </c>
      <c r="BB516" t="s">
        <v>136</v>
      </c>
      <c r="BC516" t="s">
        <v>136</v>
      </c>
      <c r="BD516" t="s">
        <v>148</v>
      </c>
      <c r="BE516" t="s">
        <v>136</v>
      </c>
      <c r="BF516" t="s">
        <v>136</v>
      </c>
      <c r="BG516" t="s">
        <v>134</v>
      </c>
      <c r="BH516" t="s">
        <v>136</v>
      </c>
      <c r="BN516" t="s">
        <v>27653</v>
      </c>
      <c r="BO516" t="s">
        <v>6560</v>
      </c>
      <c r="BP516">
        <v>1</v>
      </c>
      <c r="BQ516">
        <v>1</v>
      </c>
      <c r="BR516">
        <v>1</v>
      </c>
      <c r="BS516" s="1">
        <v>44166</v>
      </c>
      <c r="BT516" s="1">
        <v>44227</v>
      </c>
      <c r="BU516" s="1">
        <v>44166</v>
      </c>
      <c r="BV516" s="1">
        <v>44227</v>
      </c>
      <c r="BW516" t="s">
        <v>134</v>
      </c>
      <c r="CH516" s="5">
        <v>1682.33</v>
      </c>
      <c r="CI516" t="s">
        <v>597</v>
      </c>
      <c r="CJ516">
        <v>0</v>
      </c>
      <c r="CK516" t="s">
        <v>1362</v>
      </c>
      <c r="CL516" t="s">
        <v>136</v>
      </c>
      <c r="CM516" t="s">
        <v>354</v>
      </c>
      <c r="CN516" t="s">
        <v>945</v>
      </c>
      <c r="CO516" t="s">
        <v>12059</v>
      </c>
      <c r="CP516" t="s">
        <v>149</v>
      </c>
      <c r="CQ516">
        <v>6</v>
      </c>
      <c r="CR516">
        <v>0</v>
      </c>
      <c r="CS516" t="s">
        <v>136</v>
      </c>
      <c r="CT516" t="s">
        <v>134</v>
      </c>
      <c r="CU516" t="s">
        <v>136</v>
      </c>
      <c r="CV516" t="s">
        <v>136</v>
      </c>
      <c r="CW516" t="s">
        <v>134</v>
      </c>
      <c r="CX516">
        <v>50</v>
      </c>
      <c r="CY516" t="s">
        <v>134</v>
      </c>
      <c r="CZ516" t="s">
        <v>136</v>
      </c>
      <c r="DA516" t="s">
        <v>134</v>
      </c>
      <c r="DB516" t="s">
        <v>136</v>
      </c>
      <c r="DC516" t="s">
        <v>136</v>
      </c>
      <c r="DD516" t="s">
        <v>136</v>
      </c>
      <c r="DF516" s="2" t="s">
        <v>27654</v>
      </c>
      <c r="DG516" t="s">
        <v>7471</v>
      </c>
      <c r="DH516" t="s">
        <v>7472</v>
      </c>
      <c r="DI516" t="s">
        <v>584</v>
      </c>
      <c r="DJ516" s="4">
        <v>84036</v>
      </c>
      <c r="DK516" t="s">
        <v>656</v>
      </c>
      <c r="DL516" t="s">
        <v>136</v>
      </c>
      <c r="DM516">
        <v>1</v>
      </c>
      <c r="DN516" t="s">
        <v>7471</v>
      </c>
      <c r="DO516" t="s">
        <v>7472</v>
      </c>
      <c r="DP516" t="s">
        <v>584</v>
      </c>
      <c r="DQ516" t="str">
        <f>"84036"</f>
        <v>84036</v>
      </c>
      <c r="DR516" t="s">
        <v>656</v>
      </c>
      <c r="DS516" t="s">
        <v>659</v>
      </c>
      <c r="DT516">
        <v>2</v>
      </c>
      <c r="DU516">
        <v>4</v>
      </c>
      <c r="DV516" t="s">
        <v>136</v>
      </c>
      <c r="DW516" t="s">
        <v>136</v>
      </c>
      <c r="DX516" t="s">
        <v>134</v>
      </c>
      <c r="DY516" t="s">
        <v>136</v>
      </c>
      <c r="DZ516">
        <v>1</v>
      </c>
      <c r="EA516" t="s">
        <v>136</v>
      </c>
      <c r="EC516" s="5">
        <v>12.68</v>
      </c>
      <c r="ED516" s="5">
        <v>55</v>
      </c>
      <c r="EE516">
        <v>13074722105</v>
      </c>
      <c r="EF516" t="s">
        <v>593</v>
      </c>
      <c r="EG516" t="s">
        <v>148</v>
      </c>
      <c r="EH516">
        <v>0</v>
      </c>
    </row>
    <row r="517" spans="1:138" ht="15" customHeight="1" x14ac:dyDescent="0.35">
      <c r="A517" t="s">
        <v>26082</v>
      </c>
      <c r="B517" t="s">
        <v>157</v>
      </c>
      <c r="C517" s="1">
        <v>44112.551123495374</v>
      </c>
      <c r="D517" s="1">
        <v>44130</v>
      </c>
      <c r="E517" t="s">
        <v>579</v>
      </c>
      <c r="F517" t="s">
        <v>136</v>
      </c>
      <c r="G517" t="s">
        <v>135</v>
      </c>
      <c r="H517" t="s">
        <v>136</v>
      </c>
      <c r="I517" t="s">
        <v>26083</v>
      </c>
      <c r="K517" t="s">
        <v>26084</v>
      </c>
      <c r="L517" t="s">
        <v>26085</v>
      </c>
      <c r="M517" t="s">
        <v>14142</v>
      </c>
      <c r="N517" t="s">
        <v>784</v>
      </c>
      <c r="O517" s="4">
        <v>59425</v>
      </c>
      <c r="P517" t="s">
        <v>140</v>
      </c>
      <c r="R517">
        <v>14064503089</v>
      </c>
      <c r="T517">
        <v>112410</v>
      </c>
      <c r="U517" t="s">
        <v>681</v>
      </c>
      <c r="V517" t="s">
        <v>26086</v>
      </c>
      <c r="X517" t="s">
        <v>1091</v>
      </c>
      <c r="Y517" t="s">
        <v>26084</v>
      </c>
      <c r="Z517" t="s">
        <v>148</v>
      </c>
      <c r="AA517" t="s">
        <v>14142</v>
      </c>
      <c r="AB517" t="s">
        <v>784</v>
      </c>
      <c r="AC517" s="4">
        <v>59425</v>
      </c>
      <c r="AD517" t="s">
        <v>140</v>
      </c>
      <c r="AF517">
        <v>14064503089</v>
      </c>
      <c r="AH517" t="s">
        <v>26087</v>
      </c>
      <c r="AI517" t="s">
        <v>168</v>
      </c>
      <c r="AJ517" t="s">
        <v>588</v>
      </c>
      <c r="AK517" t="s">
        <v>589</v>
      </c>
      <c r="AM517" t="s">
        <v>590</v>
      </c>
      <c r="AO517" t="s">
        <v>591</v>
      </c>
      <c r="AP517" t="s">
        <v>592</v>
      </c>
      <c r="AQ517" s="4">
        <v>82601</v>
      </c>
      <c r="AR517" t="s">
        <v>140</v>
      </c>
      <c r="AT517">
        <v>13074722105</v>
      </c>
      <c r="AV517" t="s">
        <v>593</v>
      </c>
      <c r="AW517" t="s">
        <v>594</v>
      </c>
      <c r="AZ517" t="s">
        <v>334</v>
      </c>
      <c r="BA517" t="s">
        <v>335</v>
      </c>
      <c r="BB517" t="s">
        <v>136</v>
      </c>
      <c r="BC517" t="s">
        <v>136</v>
      </c>
      <c r="BD517" t="s">
        <v>148</v>
      </c>
      <c r="BE517" t="s">
        <v>136</v>
      </c>
      <c r="BF517" t="s">
        <v>136</v>
      </c>
      <c r="BG517" t="s">
        <v>134</v>
      </c>
      <c r="BH517" t="s">
        <v>136</v>
      </c>
      <c r="BN517" t="s">
        <v>26088</v>
      </c>
      <c r="BO517" t="s">
        <v>2223</v>
      </c>
      <c r="BP517">
        <v>1</v>
      </c>
      <c r="BQ517">
        <v>1</v>
      </c>
      <c r="BR517">
        <v>1</v>
      </c>
      <c r="BS517" s="1">
        <v>44166</v>
      </c>
      <c r="BT517" s="1">
        <v>44469</v>
      </c>
      <c r="BU517" s="1">
        <v>44166</v>
      </c>
      <c r="BV517" s="1">
        <v>44469</v>
      </c>
      <c r="BW517" t="s">
        <v>134</v>
      </c>
      <c r="CH517" s="5">
        <v>1682.33</v>
      </c>
      <c r="CI517" t="s">
        <v>597</v>
      </c>
      <c r="CJ517">
        <v>0</v>
      </c>
      <c r="CK517" t="s">
        <v>1362</v>
      </c>
      <c r="CL517" t="s">
        <v>136</v>
      </c>
      <c r="CM517" t="s">
        <v>354</v>
      </c>
      <c r="CN517" t="s">
        <v>945</v>
      </c>
      <c r="CO517" t="s">
        <v>12059</v>
      </c>
      <c r="CP517" t="s">
        <v>149</v>
      </c>
      <c r="CQ517">
        <v>6</v>
      </c>
      <c r="CR517">
        <v>0</v>
      </c>
      <c r="CS517" t="s">
        <v>136</v>
      </c>
      <c r="CT517" t="s">
        <v>134</v>
      </c>
      <c r="CU517" t="s">
        <v>136</v>
      </c>
      <c r="CV517" t="s">
        <v>136</v>
      </c>
      <c r="CW517" t="s">
        <v>134</v>
      </c>
      <c r="CX517">
        <v>50</v>
      </c>
      <c r="CY517" t="s">
        <v>134</v>
      </c>
      <c r="CZ517" t="s">
        <v>136</v>
      </c>
      <c r="DA517" t="s">
        <v>134</v>
      </c>
      <c r="DB517" t="s">
        <v>136</v>
      </c>
      <c r="DC517" t="s">
        <v>136</v>
      </c>
      <c r="DD517" t="s">
        <v>136</v>
      </c>
      <c r="DF517" t="s">
        <v>2226</v>
      </c>
      <c r="DG517" t="s">
        <v>26084</v>
      </c>
      <c r="DH517" t="s">
        <v>14142</v>
      </c>
      <c r="DI517" t="s">
        <v>784</v>
      </c>
      <c r="DJ517" s="4">
        <v>59425</v>
      </c>
      <c r="DK517" t="s">
        <v>14145</v>
      </c>
      <c r="DL517" t="s">
        <v>136</v>
      </c>
      <c r="DM517">
        <v>1</v>
      </c>
      <c r="DN517" t="s">
        <v>26089</v>
      </c>
      <c r="DO517" t="s">
        <v>14142</v>
      </c>
      <c r="DP517" t="s">
        <v>784</v>
      </c>
      <c r="DQ517" t="str">
        <f>"59425"</f>
        <v>59425</v>
      </c>
      <c r="DR517" t="s">
        <v>14145</v>
      </c>
      <c r="DS517" t="s">
        <v>1099</v>
      </c>
      <c r="DT517">
        <v>1</v>
      </c>
      <c r="DU517">
        <v>2</v>
      </c>
      <c r="DV517" t="s">
        <v>136</v>
      </c>
      <c r="DW517" t="s">
        <v>136</v>
      </c>
      <c r="DX517" t="s">
        <v>134</v>
      </c>
      <c r="DY517" t="s">
        <v>134</v>
      </c>
      <c r="DZ517">
        <v>2</v>
      </c>
      <c r="EA517" t="s">
        <v>136</v>
      </c>
      <c r="EC517" s="5">
        <v>12.68</v>
      </c>
      <c r="ED517" s="5">
        <v>55</v>
      </c>
      <c r="EE517">
        <v>13074722105</v>
      </c>
      <c r="EF517" t="s">
        <v>593</v>
      </c>
      <c r="EG517" t="s">
        <v>148</v>
      </c>
      <c r="EH517">
        <v>0</v>
      </c>
    </row>
    <row r="518" spans="1:138" ht="15" customHeight="1" x14ac:dyDescent="0.35">
      <c r="A518" t="s">
        <v>10743</v>
      </c>
      <c r="B518" t="s">
        <v>157</v>
      </c>
      <c r="C518" s="1">
        <v>44112.780581828702</v>
      </c>
      <c r="D518" s="1">
        <v>44130</v>
      </c>
      <c r="E518" t="s">
        <v>133</v>
      </c>
      <c r="F518" t="s">
        <v>136</v>
      </c>
      <c r="G518" t="s">
        <v>135</v>
      </c>
      <c r="H518" t="s">
        <v>136</v>
      </c>
      <c r="I518" t="s">
        <v>10744</v>
      </c>
      <c r="K518" t="s">
        <v>10745</v>
      </c>
      <c r="M518" t="s">
        <v>2078</v>
      </c>
      <c r="N518" t="s">
        <v>592</v>
      </c>
      <c r="O518" s="4">
        <v>82901</v>
      </c>
      <c r="P518" t="s">
        <v>140</v>
      </c>
      <c r="R518">
        <v>13073625054</v>
      </c>
      <c r="T518">
        <v>112111</v>
      </c>
      <c r="U518" t="s">
        <v>10746</v>
      </c>
      <c r="V518" t="s">
        <v>2017</v>
      </c>
      <c r="W518" t="s">
        <v>687</v>
      </c>
      <c r="X518" t="s">
        <v>1193</v>
      </c>
      <c r="Y518" t="s">
        <v>10745</v>
      </c>
      <c r="AA518" t="s">
        <v>2078</v>
      </c>
      <c r="AB518" t="s">
        <v>592</v>
      </c>
      <c r="AC518" s="4">
        <v>82901</v>
      </c>
      <c r="AD518" t="s">
        <v>140</v>
      </c>
      <c r="AF518">
        <v>13073625054</v>
      </c>
      <c r="AH518" t="s">
        <v>10747</v>
      </c>
      <c r="AI518" t="s">
        <v>226</v>
      </c>
      <c r="AJ518" t="s">
        <v>401</v>
      </c>
      <c r="AK518" t="s">
        <v>402</v>
      </c>
      <c r="AL518" t="s">
        <v>403</v>
      </c>
      <c r="AM518" t="s">
        <v>404</v>
      </c>
      <c r="AO518" t="s">
        <v>405</v>
      </c>
      <c r="AP518" t="s">
        <v>395</v>
      </c>
      <c r="AQ518" s="4">
        <v>92106</v>
      </c>
      <c r="AR518" t="s">
        <v>140</v>
      </c>
      <c r="AT518">
        <v>16192696164</v>
      </c>
      <c r="AV518" t="s">
        <v>406</v>
      </c>
      <c r="AW518" t="s">
        <v>407</v>
      </c>
      <c r="AX518" t="s">
        <v>395</v>
      </c>
      <c r="AY518" t="s">
        <v>408</v>
      </c>
      <c r="AZ518" t="s">
        <v>334</v>
      </c>
      <c r="BA518" t="s">
        <v>335</v>
      </c>
      <c r="BB518" t="s">
        <v>136</v>
      </c>
      <c r="BC518" t="s">
        <v>136</v>
      </c>
      <c r="BD518" t="s">
        <v>148</v>
      </c>
      <c r="BE518" t="s">
        <v>136</v>
      </c>
      <c r="BF518" t="s">
        <v>136</v>
      </c>
      <c r="BG518" t="s">
        <v>134</v>
      </c>
      <c r="BH518" t="s">
        <v>136</v>
      </c>
      <c r="BN518" t="s">
        <v>10748</v>
      </c>
      <c r="BO518" t="s">
        <v>10749</v>
      </c>
      <c r="BP518">
        <v>11</v>
      </c>
      <c r="BQ518">
        <v>11</v>
      </c>
      <c r="BR518">
        <v>11</v>
      </c>
      <c r="BS518" s="1">
        <v>44166</v>
      </c>
      <c r="BT518" s="1">
        <v>44286</v>
      </c>
      <c r="BU518" s="1">
        <v>44166</v>
      </c>
      <c r="BV518" s="1">
        <v>44286</v>
      </c>
      <c r="BW518" t="s">
        <v>134</v>
      </c>
      <c r="CH518" s="5">
        <v>1682.33</v>
      </c>
      <c r="CI518" t="s">
        <v>597</v>
      </c>
      <c r="CL518" t="s">
        <v>136</v>
      </c>
      <c r="CM518" t="s">
        <v>354</v>
      </c>
      <c r="CN518" t="s">
        <v>10750</v>
      </c>
      <c r="CO518" t="s">
        <v>10751</v>
      </c>
      <c r="CP518" t="s">
        <v>149</v>
      </c>
      <c r="CQ518">
        <v>6</v>
      </c>
      <c r="CR518">
        <v>0</v>
      </c>
      <c r="CS518" t="s">
        <v>136</v>
      </c>
      <c r="CT518" t="s">
        <v>136</v>
      </c>
      <c r="CU518" t="s">
        <v>136</v>
      </c>
      <c r="CV518" t="s">
        <v>136</v>
      </c>
      <c r="CW518" t="s">
        <v>136</v>
      </c>
      <c r="CY518" t="s">
        <v>134</v>
      </c>
      <c r="CZ518" t="s">
        <v>136</v>
      </c>
      <c r="DA518" t="s">
        <v>136</v>
      </c>
      <c r="DB518" t="s">
        <v>136</v>
      </c>
      <c r="DC518" t="s">
        <v>136</v>
      </c>
      <c r="DD518" t="s">
        <v>136</v>
      </c>
      <c r="DF518" t="s">
        <v>10752</v>
      </c>
      <c r="DG518" t="s">
        <v>10753</v>
      </c>
      <c r="DH518" t="s">
        <v>2078</v>
      </c>
      <c r="DI518" t="s">
        <v>592</v>
      </c>
      <c r="DJ518" s="4">
        <v>82901</v>
      </c>
      <c r="DK518" t="s">
        <v>2087</v>
      </c>
      <c r="DL518" t="s">
        <v>134</v>
      </c>
      <c r="DM518">
        <v>3</v>
      </c>
      <c r="DN518" t="s">
        <v>10754</v>
      </c>
      <c r="DO518" t="s">
        <v>2078</v>
      </c>
      <c r="DP518" t="s">
        <v>592</v>
      </c>
      <c r="DQ518" t="str">
        <f>"82901"</f>
        <v>82901</v>
      </c>
      <c r="DR518" t="s">
        <v>2087</v>
      </c>
      <c r="DS518" t="s">
        <v>10755</v>
      </c>
      <c r="DT518">
        <v>13</v>
      </c>
      <c r="DU518">
        <v>18</v>
      </c>
      <c r="DV518" t="s">
        <v>134</v>
      </c>
      <c r="DW518" t="s">
        <v>134</v>
      </c>
      <c r="DX518" t="s">
        <v>134</v>
      </c>
      <c r="DY518" t="s">
        <v>136</v>
      </c>
      <c r="DZ518">
        <v>1</v>
      </c>
      <c r="EA518" t="s">
        <v>136</v>
      </c>
      <c r="EC518" s="5">
        <v>12.68</v>
      </c>
      <c r="ED518" s="5">
        <v>55</v>
      </c>
      <c r="EE518">
        <v>13073625054</v>
      </c>
      <c r="EF518" t="s">
        <v>10747</v>
      </c>
      <c r="EG518" t="s">
        <v>148</v>
      </c>
      <c r="EH518">
        <v>0</v>
      </c>
    </row>
    <row r="519" spans="1:138" ht="15" customHeight="1" x14ac:dyDescent="0.35">
      <c r="A519" t="s">
        <v>10897</v>
      </c>
      <c r="B519" t="s">
        <v>157</v>
      </c>
      <c r="C519" s="1">
        <v>44117.604016087964</v>
      </c>
      <c r="D519" s="1">
        <v>44130</v>
      </c>
      <c r="E519" t="s">
        <v>133</v>
      </c>
      <c r="F519" t="s">
        <v>136</v>
      </c>
      <c r="G519" t="s">
        <v>135</v>
      </c>
      <c r="H519" t="s">
        <v>136</v>
      </c>
      <c r="I519" t="s">
        <v>10898</v>
      </c>
      <c r="K519" t="s">
        <v>10899</v>
      </c>
      <c r="M519" t="s">
        <v>10900</v>
      </c>
      <c r="N519" t="s">
        <v>1358</v>
      </c>
      <c r="O519" s="4">
        <v>80836</v>
      </c>
      <c r="P519" t="s">
        <v>140</v>
      </c>
      <c r="R519">
        <v>17193490271</v>
      </c>
      <c r="T519">
        <v>112112</v>
      </c>
      <c r="U519" t="s">
        <v>5252</v>
      </c>
      <c r="V519" t="s">
        <v>10901</v>
      </c>
      <c r="X519" t="s">
        <v>164</v>
      </c>
      <c r="Y519" t="s">
        <v>10899</v>
      </c>
      <c r="AA519" t="s">
        <v>10900</v>
      </c>
      <c r="AB519" t="s">
        <v>1358</v>
      </c>
      <c r="AC519" s="4">
        <v>80836</v>
      </c>
      <c r="AD519" t="s">
        <v>140</v>
      </c>
      <c r="AF519">
        <v>17193490271</v>
      </c>
      <c r="AH519" t="s">
        <v>10902</v>
      </c>
      <c r="AI519" t="s">
        <v>168</v>
      </c>
      <c r="AJ519" t="s">
        <v>533</v>
      </c>
      <c r="AK519" t="s">
        <v>534</v>
      </c>
      <c r="AM519" t="s">
        <v>535</v>
      </c>
      <c r="AO519" t="s">
        <v>536</v>
      </c>
      <c r="AP519" t="s">
        <v>537</v>
      </c>
      <c r="AQ519" s="4">
        <v>28786</v>
      </c>
      <c r="AR519" t="s">
        <v>140</v>
      </c>
      <c r="AT519">
        <v>18282460659</v>
      </c>
      <c r="AV519" t="s">
        <v>538</v>
      </c>
      <c r="AW519" t="s">
        <v>539</v>
      </c>
      <c r="AZ519" t="s">
        <v>334</v>
      </c>
      <c r="BA519" t="s">
        <v>335</v>
      </c>
      <c r="BB519" t="s">
        <v>136</v>
      </c>
      <c r="BC519" t="s">
        <v>136</v>
      </c>
      <c r="BD519" t="s">
        <v>148</v>
      </c>
      <c r="BE519" t="s">
        <v>136</v>
      </c>
      <c r="BF519" t="s">
        <v>136</v>
      </c>
      <c r="BG519" t="s">
        <v>134</v>
      </c>
      <c r="BH519" t="s">
        <v>136</v>
      </c>
      <c r="BN519" t="s">
        <v>10903</v>
      </c>
      <c r="BO519" t="s">
        <v>2253</v>
      </c>
      <c r="BP519">
        <v>3</v>
      </c>
      <c r="BQ519">
        <v>3</v>
      </c>
      <c r="BR519">
        <v>3</v>
      </c>
      <c r="BS519" s="1">
        <v>44188</v>
      </c>
      <c r="BT519" s="1">
        <v>44316</v>
      </c>
      <c r="BU519" s="1">
        <v>44188</v>
      </c>
      <c r="BV519" s="1">
        <v>44316</v>
      </c>
      <c r="BW519" t="s">
        <v>136</v>
      </c>
      <c r="BX519">
        <v>48</v>
      </c>
      <c r="BY519">
        <v>0</v>
      </c>
      <c r="BZ519">
        <v>8</v>
      </c>
      <c r="CA519">
        <v>8</v>
      </c>
      <c r="CB519">
        <v>8</v>
      </c>
      <c r="CC519">
        <v>8</v>
      </c>
      <c r="CD519">
        <v>8</v>
      </c>
      <c r="CE519">
        <v>8</v>
      </c>
      <c r="CF519" t="str">
        <f>"8:00 AM"</f>
        <v>8:00 AM</v>
      </c>
      <c r="CG519" t="str">
        <f>"5:00 PM"</f>
        <v>5:00 PM</v>
      </c>
      <c r="CH519" s="5">
        <v>14.26</v>
      </c>
      <c r="CI519" t="s">
        <v>146</v>
      </c>
      <c r="CL519" t="s">
        <v>136</v>
      </c>
      <c r="CM519" t="s">
        <v>354</v>
      </c>
      <c r="CN519" t="s">
        <v>2411</v>
      </c>
      <c r="CO519" t="s">
        <v>1490</v>
      </c>
      <c r="CP519" t="s">
        <v>149</v>
      </c>
      <c r="CQ519">
        <v>1</v>
      </c>
      <c r="CR519">
        <v>0</v>
      </c>
      <c r="CS519" t="s">
        <v>136</v>
      </c>
      <c r="CT519" t="s">
        <v>134</v>
      </c>
      <c r="CU519" t="s">
        <v>136</v>
      </c>
      <c r="CV519" t="s">
        <v>136</v>
      </c>
      <c r="CW519" t="s">
        <v>134</v>
      </c>
      <c r="CX519">
        <v>65</v>
      </c>
      <c r="CY519" t="s">
        <v>134</v>
      </c>
      <c r="CZ519" t="s">
        <v>134</v>
      </c>
      <c r="DA519" t="s">
        <v>134</v>
      </c>
      <c r="DB519" t="s">
        <v>134</v>
      </c>
      <c r="DC519" t="s">
        <v>134</v>
      </c>
      <c r="DD519" t="s">
        <v>136</v>
      </c>
      <c r="DF519" t="s">
        <v>10904</v>
      </c>
      <c r="DG519" t="s">
        <v>10899</v>
      </c>
      <c r="DH519" t="s">
        <v>10900</v>
      </c>
      <c r="DI519" t="s">
        <v>1358</v>
      </c>
      <c r="DJ519" s="4">
        <v>80836</v>
      </c>
      <c r="DK519" t="s">
        <v>10905</v>
      </c>
      <c r="DL519" t="s">
        <v>136</v>
      </c>
      <c r="DM519">
        <v>1</v>
      </c>
      <c r="DN519" t="s">
        <v>10906</v>
      </c>
      <c r="DO519" t="s">
        <v>10900</v>
      </c>
      <c r="DP519" t="s">
        <v>1358</v>
      </c>
      <c r="DQ519" t="str">
        <f>"80836"</f>
        <v>80836</v>
      </c>
      <c r="DR519" t="s">
        <v>10905</v>
      </c>
      <c r="DS519" t="s">
        <v>907</v>
      </c>
      <c r="DT519">
        <v>1</v>
      </c>
      <c r="DU519">
        <v>8</v>
      </c>
      <c r="DV519" t="s">
        <v>134</v>
      </c>
      <c r="DW519" t="s">
        <v>134</v>
      </c>
      <c r="DX519" t="s">
        <v>134</v>
      </c>
      <c r="DY519" t="s">
        <v>136</v>
      </c>
      <c r="DZ519">
        <v>1</v>
      </c>
      <c r="EA519" t="s">
        <v>136</v>
      </c>
      <c r="EC519" s="5">
        <v>12.68</v>
      </c>
      <c r="ED519" s="5">
        <v>55</v>
      </c>
      <c r="EE519">
        <v>17193490271</v>
      </c>
      <c r="EF519" t="s">
        <v>10902</v>
      </c>
      <c r="EG519" t="s">
        <v>148</v>
      </c>
      <c r="EH519">
        <v>0</v>
      </c>
    </row>
    <row r="520" spans="1:138" ht="15" customHeight="1" x14ac:dyDescent="0.35">
      <c r="A520" t="s">
        <v>15656</v>
      </c>
      <c r="B520" t="s">
        <v>157</v>
      </c>
      <c r="C520" s="1">
        <v>44117.425193750001</v>
      </c>
      <c r="D520" s="1">
        <v>44130</v>
      </c>
      <c r="E520" t="s">
        <v>133</v>
      </c>
      <c r="F520" t="s">
        <v>136</v>
      </c>
      <c r="G520" t="s">
        <v>135</v>
      </c>
      <c r="H520" t="s">
        <v>136</v>
      </c>
      <c r="I520" t="s">
        <v>15657</v>
      </c>
      <c r="K520" t="s">
        <v>15658</v>
      </c>
      <c r="M520" t="s">
        <v>3203</v>
      </c>
      <c r="N520" t="s">
        <v>139</v>
      </c>
      <c r="O520" s="4">
        <v>33527</v>
      </c>
      <c r="P520" t="s">
        <v>140</v>
      </c>
      <c r="R520">
        <v>18136599408</v>
      </c>
      <c r="T520">
        <v>111333</v>
      </c>
      <c r="U520" t="s">
        <v>15659</v>
      </c>
      <c r="V520" t="s">
        <v>3921</v>
      </c>
      <c r="X520" t="s">
        <v>990</v>
      </c>
      <c r="Y520" t="s">
        <v>15658</v>
      </c>
      <c r="AA520" t="s">
        <v>3203</v>
      </c>
      <c r="AB520" t="s">
        <v>139</v>
      </c>
      <c r="AC520" s="4">
        <v>33527</v>
      </c>
      <c r="AD520" t="s">
        <v>140</v>
      </c>
      <c r="AF520">
        <v>18136599408</v>
      </c>
      <c r="AH520" t="s">
        <v>15660</v>
      </c>
      <c r="AI520" t="s">
        <v>168</v>
      </c>
      <c r="AJ520" t="s">
        <v>507</v>
      </c>
      <c r="AK520" t="s">
        <v>508</v>
      </c>
      <c r="AL520" t="s">
        <v>1871</v>
      </c>
      <c r="AM520" t="s">
        <v>510</v>
      </c>
      <c r="AN520" t="s">
        <v>511</v>
      </c>
      <c r="AO520" t="s">
        <v>512</v>
      </c>
      <c r="AP520" t="s">
        <v>139</v>
      </c>
      <c r="AQ520" s="4">
        <v>32751</v>
      </c>
      <c r="AR520" t="s">
        <v>140</v>
      </c>
      <c r="AT520">
        <v>13212145200</v>
      </c>
      <c r="AU520">
        <v>5216</v>
      </c>
      <c r="AV520" t="s">
        <v>513</v>
      </c>
      <c r="AW520" t="s">
        <v>514</v>
      </c>
      <c r="AZ520" t="s">
        <v>175</v>
      </c>
      <c r="BA520" t="s">
        <v>176</v>
      </c>
      <c r="BB520" t="s">
        <v>136</v>
      </c>
      <c r="BC520" t="s">
        <v>136</v>
      </c>
      <c r="BD520" t="s">
        <v>148</v>
      </c>
      <c r="BE520" t="s">
        <v>136</v>
      </c>
      <c r="BF520" t="s">
        <v>136</v>
      </c>
      <c r="BG520" t="s">
        <v>134</v>
      </c>
      <c r="BH520" t="s">
        <v>136</v>
      </c>
      <c r="BN520" t="s">
        <v>15661</v>
      </c>
      <c r="BO520" t="s">
        <v>516</v>
      </c>
      <c r="BP520">
        <v>120</v>
      </c>
      <c r="BQ520">
        <v>120</v>
      </c>
      <c r="BR520">
        <v>120</v>
      </c>
      <c r="BS520" s="1">
        <v>44178</v>
      </c>
      <c r="BT520" s="1">
        <v>44352</v>
      </c>
      <c r="BU520" s="1">
        <v>44178</v>
      </c>
      <c r="BV520" s="1">
        <v>44352</v>
      </c>
      <c r="BW520" t="s">
        <v>136</v>
      </c>
      <c r="BX520">
        <v>36</v>
      </c>
      <c r="BY520">
        <v>0</v>
      </c>
      <c r="BZ520">
        <v>6</v>
      </c>
      <c r="CA520">
        <v>6</v>
      </c>
      <c r="CB520">
        <v>6</v>
      </c>
      <c r="CC520">
        <v>6</v>
      </c>
      <c r="CD520">
        <v>6</v>
      </c>
      <c r="CE520">
        <v>6</v>
      </c>
      <c r="CF520" t="str">
        <f>"7:00 AM"</f>
        <v>7:00 AM</v>
      </c>
      <c r="CG520" t="str">
        <f>"7:00 PM"</f>
        <v>7:00 PM</v>
      </c>
      <c r="CH520" s="5">
        <v>11.71</v>
      </c>
      <c r="CI520" t="s">
        <v>146</v>
      </c>
      <c r="CL520" t="s">
        <v>134</v>
      </c>
      <c r="CM520" t="s">
        <v>147</v>
      </c>
      <c r="CN520" t="s">
        <v>148</v>
      </c>
      <c r="CO520" t="s">
        <v>15662</v>
      </c>
      <c r="CP520" t="s">
        <v>149</v>
      </c>
      <c r="CQ520">
        <v>1</v>
      </c>
      <c r="CR520">
        <v>0</v>
      </c>
      <c r="CS520" t="s">
        <v>136</v>
      </c>
      <c r="CT520" t="s">
        <v>136</v>
      </c>
      <c r="CU520" t="s">
        <v>134</v>
      </c>
      <c r="CV520" t="s">
        <v>134</v>
      </c>
      <c r="CW520" t="s">
        <v>134</v>
      </c>
      <c r="CX520">
        <v>75</v>
      </c>
      <c r="CY520" t="s">
        <v>134</v>
      </c>
      <c r="CZ520" t="s">
        <v>134</v>
      </c>
      <c r="DA520" t="s">
        <v>134</v>
      </c>
      <c r="DB520" t="s">
        <v>134</v>
      </c>
      <c r="DC520" t="s">
        <v>134</v>
      </c>
      <c r="DD520" t="s">
        <v>136</v>
      </c>
      <c r="DF520" s="2" t="s">
        <v>15663</v>
      </c>
      <c r="DG520" t="s">
        <v>15658</v>
      </c>
      <c r="DH520" t="s">
        <v>15664</v>
      </c>
      <c r="DI520" t="s">
        <v>139</v>
      </c>
      <c r="DJ520" s="4">
        <v>33527</v>
      </c>
      <c r="DK520" t="s">
        <v>1067</v>
      </c>
      <c r="DL520" t="s">
        <v>136</v>
      </c>
      <c r="DM520">
        <v>1</v>
      </c>
      <c r="DN520" t="s">
        <v>15665</v>
      </c>
      <c r="DO520" t="s">
        <v>3203</v>
      </c>
      <c r="DP520" t="s">
        <v>139</v>
      </c>
      <c r="DQ520" t="str">
        <f>"33527"</f>
        <v>33527</v>
      </c>
      <c r="DR520" t="s">
        <v>1067</v>
      </c>
      <c r="DS520" t="s">
        <v>523</v>
      </c>
      <c r="DT520">
        <v>21</v>
      </c>
      <c r="DU520">
        <v>231</v>
      </c>
      <c r="DV520" t="s">
        <v>134</v>
      </c>
      <c r="DW520" t="s">
        <v>134</v>
      </c>
      <c r="DX520" t="s">
        <v>134</v>
      </c>
      <c r="DY520" t="s">
        <v>134</v>
      </c>
      <c r="DZ520">
        <v>17</v>
      </c>
      <c r="EA520" t="s">
        <v>136</v>
      </c>
      <c r="EC520" s="5">
        <v>12.68</v>
      </c>
      <c r="ED520" s="5">
        <v>55</v>
      </c>
      <c r="EE520">
        <v>18136599408</v>
      </c>
      <c r="EF520" t="s">
        <v>148</v>
      </c>
      <c r="EG520" t="s">
        <v>524</v>
      </c>
      <c r="EH520">
        <v>28</v>
      </c>
    </row>
    <row r="521" spans="1:138" ht="15" customHeight="1" x14ac:dyDescent="0.35">
      <c r="A521" t="s">
        <v>9289</v>
      </c>
      <c r="B521" t="s">
        <v>273</v>
      </c>
      <c r="C521" s="1">
        <v>44120.679343865741</v>
      </c>
      <c r="D521" s="1">
        <v>44130</v>
      </c>
      <c r="E521" t="s">
        <v>133</v>
      </c>
      <c r="F521" t="s">
        <v>136</v>
      </c>
      <c r="G521" t="s">
        <v>135</v>
      </c>
      <c r="H521" t="s">
        <v>134</v>
      </c>
      <c r="I521" t="s">
        <v>9290</v>
      </c>
      <c r="K521" t="s">
        <v>9291</v>
      </c>
      <c r="L521" t="s">
        <v>9292</v>
      </c>
      <c r="M521" t="s">
        <v>9293</v>
      </c>
      <c r="N521" t="s">
        <v>246</v>
      </c>
      <c r="O521" s="4">
        <v>70529</v>
      </c>
      <c r="P521" t="s">
        <v>140</v>
      </c>
      <c r="R521">
        <v>13372781217</v>
      </c>
      <c r="T521">
        <v>11</v>
      </c>
      <c r="U521" t="s">
        <v>6693</v>
      </c>
      <c r="V521" t="s">
        <v>9294</v>
      </c>
      <c r="X521" t="s">
        <v>164</v>
      </c>
      <c r="Y521" t="s">
        <v>9291</v>
      </c>
      <c r="Z521" t="s">
        <v>9295</v>
      </c>
      <c r="AA521" t="s">
        <v>9293</v>
      </c>
      <c r="AB521" t="s">
        <v>246</v>
      </c>
      <c r="AC521" s="4">
        <v>70529</v>
      </c>
      <c r="AD521" t="s">
        <v>140</v>
      </c>
      <c r="AF521">
        <v>13372781217</v>
      </c>
      <c r="AH521" t="s">
        <v>9296</v>
      </c>
      <c r="AI521" t="s">
        <v>226</v>
      </c>
      <c r="AJ521" t="s">
        <v>9297</v>
      </c>
      <c r="AK521" t="s">
        <v>482</v>
      </c>
      <c r="AL521" t="s">
        <v>9298</v>
      </c>
      <c r="AM521" t="s">
        <v>670</v>
      </c>
      <c r="AO521" t="s">
        <v>671</v>
      </c>
      <c r="AP521" t="s">
        <v>246</v>
      </c>
      <c r="AQ521" s="4">
        <v>70601</v>
      </c>
      <c r="AR521" t="s">
        <v>140</v>
      </c>
      <c r="AT521">
        <v>13372140354</v>
      </c>
      <c r="AV521" t="s">
        <v>9299</v>
      </c>
      <c r="AW521" t="s">
        <v>1159</v>
      </c>
      <c r="AX521" t="s">
        <v>246</v>
      </c>
      <c r="AY521" t="s">
        <v>774</v>
      </c>
      <c r="AZ521" t="s">
        <v>334</v>
      </c>
      <c r="BA521" t="s">
        <v>335</v>
      </c>
      <c r="BB521" t="s">
        <v>136</v>
      </c>
      <c r="BC521" t="s">
        <v>136</v>
      </c>
      <c r="BD521" t="s">
        <v>148</v>
      </c>
      <c r="BE521" t="s">
        <v>136</v>
      </c>
      <c r="BF521" t="s">
        <v>136</v>
      </c>
      <c r="BG521" t="s">
        <v>134</v>
      </c>
      <c r="BH521" t="s">
        <v>136</v>
      </c>
      <c r="BN521" t="s">
        <v>9300</v>
      </c>
      <c r="BO521" t="s">
        <v>905</v>
      </c>
      <c r="BP521">
        <v>10</v>
      </c>
      <c r="BQ521">
        <v>10</v>
      </c>
      <c r="BS521" s="1">
        <v>44150</v>
      </c>
      <c r="BT521" s="1">
        <v>44347</v>
      </c>
      <c r="BU521" s="1">
        <v>44150</v>
      </c>
      <c r="BV521" s="1">
        <v>44347</v>
      </c>
      <c r="BW521" t="s">
        <v>136</v>
      </c>
      <c r="BX521">
        <v>40</v>
      </c>
      <c r="BY521">
        <v>0</v>
      </c>
      <c r="BZ521">
        <v>8</v>
      </c>
      <c r="CA521">
        <v>8</v>
      </c>
      <c r="CB521">
        <v>8</v>
      </c>
      <c r="CC521">
        <v>8</v>
      </c>
      <c r="CD521">
        <v>8</v>
      </c>
      <c r="CE521">
        <v>0</v>
      </c>
      <c r="CF521" t="str">
        <f>"7:00 AM"</f>
        <v>7:00 AM</v>
      </c>
      <c r="CG521" t="str">
        <f>"4:00 PM"</f>
        <v>4:00 PM</v>
      </c>
      <c r="CH521" s="5">
        <v>11.83</v>
      </c>
      <c r="CI521" t="s">
        <v>146</v>
      </c>
      <c r="CL521" t="s">
        <v>134</v>
      </c>
      <c r="CM521" t="s">
        <v>147</v>
      </c>
      <c r="CN521" t="s">
        <v>148</v>
      </c>
      <c r="CO521" t="s">
        <v>9301</v>
      </c>
      <c r="CP521" t="s">
        <v>149</v>
      </c>
      <c r="CQ521">
        <v>3</v>
      </c>
      <c r="CR521">
        <v>0</v>
      </c>
      <c r="CS521" t="s">
        <v>136</v>
      </c>
      <c r="CT521" t="s">
        <v>136</v>
      </c>
      <c r="CU521" t="s">
        <v>136</v>
      </c>
      <c r="CV521" t="s">
        <v>134</v>
      </c>
      <c r="CW521" t="s">
        <v>134</v>
      </c>
      <c r="CX521">
        <v>50</v>
      </c>
      <c r="CY521" t="s">
        <v>134</v>
      </c>
      <c r="CZ521" t="s">
        <v>136</v>
      </c>
      <c r="DA521" t="s">
        <v>136</v>
      </c>
      <c r="DB521" t="s">
        <v>134</v>
      </c>
      <c r="DC521" t="s">
        <v>136</v>
      </c>
      <c r="DD521" t="s">
        <v>136</v>
      </c>
      <c r="DF521" s="2" t="s">
        <v>9302</v>
      </c>
      <c r="DG521" t="s">
        <v>9303</v>
      </c>
      <c r="DH521" t="s">
        <v>2450</v>
      </c>
      <c r="DI521" t="s">
        <v>246</v>
      </c>
      <c r="DJ521" s="4">
        <v>70578</v>
      </c>
      <c r="DK521" t="s">
        <v>268</v>
      </c>
      <c r="DL521" t="s">
        <v>134</v>
      </c>
      <c r="DM521">
        <v>2</v>
      </c>
      <c r="DN521" t="s">
        <v>9291</v>
      </c>
      <c r="DO521" t="s">
        <v>9293</v>
      </c>
      <c r="DP521" t="s">
        <v>246</v>
      </c>
      <c r="DQ521" t="str">
        <f>"70529"</f>
        <v>70529</v>
      </c>
      <c r="DR521" t="s">
        <v>6700</v>
      </c>
      <c r="DS521" t="s">
        <v>9304</v>
      </c>
      <c r="DT521">
        <v>2</v>
      </c>
      <c r="DU521">
        <v>8</v>
      </c>
      <c r="DV521" t="s">
        <v>134</v>
      </c>
      <c r="DW521" t="s">
        <v>134</v>
      </c>
      <c r="DX521" t="s">
        <v>134</v>
      </c>
      <c r="DY521" t="s">
        <v>134</v>
      </c>
      <c r="DZ521">
        <v>4</v>
      </c>
      <c r="EA521" t="s">
        <v>136</v>
      </c>
      <c r="EC521" s="5">
        <v>12.68</v>
      </c>
      <c r="ED521" s="5">
        <v>55</v>
      </c>
      <c r="EE521">
        <v>13372781217</v>
      </c>
      <c r="EF521" t="s">
        <v>9296</v>
      </c>
      <c r="EG521" t="s">
        <v>148</v>
      </c>
      <c r="EH521">
        <v>1</v>
      </c>
    </row>
    <row r="522" spans="1:138" ht="15" customHeight="1" x14ac:dyDescent="0.35">
      <c r="A522" t="s">
        <v>12050</v>
      </c>
      <c r="B522" t="s">
        <v>157</v>
      </c>
      <c r="C522" s="1">
        <v>44117.707534027781</v>
      </c>
      <c r="D522" s="1">
        <v>44130</v>
      </c>
      <c r="E522" t="s">
        <v>579</v>
      </c>
      <c r="F522" t="s">
        <v>136</v>
      </c>
      <c r="G522" t="s">
        <v>135</v>
      </c>
      <c r="H522" t="s">
        <v>136</v>
      </c>
      <c r="I522" t="s">
        <v>12051</v>
      </c>
      <c r="K522" t="s">
        <v>12052</v>
      </c>
      <c r="L522" t="s">
        <v>12053</v>
      </c>
      <c r="M522" t="s">
        <v>7016</v>
      </c>
      <c r="N522" t="s">
        <v>1358</v>
      </c>
      <c r="O522" s="4">
        <v>81641</v>
      </c>
      <c r="P522" t="s">
        <v>140</v>
      </c>
      <c r="R522">
        <v>19703197025</v>
      </c>
      <c r="T522">
        <v>112410</v>
      </c>
      <c r="U522" t="s">
        <v>432</v>
      </c>
      <c r="V522" t="s">
        <v>12054</v>
      </c>
      <c r="X522" t="s">
        <v>1091</v>
      </c>
      <c r="Y522" t="s">
        <v>12055</v>
      </c>
      <c r="AA522" t="s">
        <v>8320</v>
      </c>
      <c r="AB522" t="s">
        <v>1358</v>
      </c>
      <c r="AC522" s="4">
        <v>81641</v>
      </c>
      <c r="AD522" t="s">
        <v>140</v>
      </c>
      <c r="AF522">
        <v>19708784605</v>
      </c>
      <c r="AH522" t="s">
        <v>12056</v>
      </c>
      <c r="AI522" t="s">
        <v>168</v>
      </c>
      <c r="AJ522" t="s">
        <v>588</v>
      </c>
      <c r="AK522" t="s">
        <v>589</v>
      </c>
      <c r="AM522" t="s">
        <v>590</v>
      </c>
      <c r="AO522" t="s">
        <v>591</v>
      </c>
      <c r="AP522" t="s">
        <v>592</v>
      </c>
      <c r="AQ522" s="4">
        <v>82601</v>
      </c>
      <c r="AR522" t="s">
        <v>140</v>
      </c>
      <c r="AT522">
        <v>13074722105</v>
      </c>
      <c r="AV522" t="s">
        <v>593</v>
      </c>
      <c r="AW522" t="s">
        <v>594</v>
      </c>
      <c r="AZ522" t="s">
        <v>334</v>
      </c>
      <c r="BA522" t="s">
        <v>335</v>
      </c>
      <c r="BB522" t="s">
        <v>136</v>
      </c>
      <c r="BC522" t="s">
        <v>136</v>
      </c>
      <c r="BD522" t="s">
        <v>148</v>
      </c>
      <c r="BE522" t="s">
        <v>136</v>
      </c>
      <c r="BF522" t="s">
        <v>136</v>
      </c>
      <c r="BG522" t="s">
        <v>134</v>
      </c>
      <c r="BH522" t="s">
        <v>136</v>
      </c>
      <c r="BN522" t="s">
        <v>12057</v>
      </c>
      <c r="BO522" t="s">
        <v>3002</v>
      </c>
      <c r="BP522">
        <v>2</v>
      </c>
      <c r="BQ522">
        <v>2</v>
      </c>
      <c r="BR522">
        <v>2</v>
      </c>
      <c r="BS522" s="1">
        <v>44166</v>
      </c>
      <c r="BT522" s="1">
        <v>44469</v>
      </c>
      <c r="BU522" s="1">
        <v>44166</v>
      </c>
      <c r="BV522" s="1">
        <v>44469</v>
      </c>
      <c r="BW522" t="s">
        <v>134</v>
      </c>
      <c r="CH522" s="5">
        <v>1682.33</v>
      </c>
      <c r="CI522" t="s">
        <v>597</v>
      </c>
      <c r="CJ522">
        <v>0</v>
      </c>
      <c r="CK522" t="s">
        <v>12058</v>
      </c>
      <c r="CL522" t="s">
        <v>136</v>
      </c>
      <c r="CM522" t="s">
        <v>354</v>
      </c>
      <c r="CN522" t="s">
        <v>599</v>
      </c>
      <c r="CO522" t="s">
        <v>12059</v>
      </c>
      <c r="CP522" t="s">
        <v>149</v>
      </c>
      <c r="CQ522">
        <v>6</v>
      </c>
      <c r="CR522">
        <v>0</v>
      </c>
      <c r="CS522" t="s">
        <v>136</v>
      </c>
      <c r="CT522" t="s">
        <v>134</v>
      </c>
      <c r="CU522" t="s">
        <v>136</v>
      </c>
      <c r="CV522" t="s">
        <v>136</v>
      </c>
      <c r="CW522" t="s">
        <v>134</v>
      </c>
      <c r="CX522">
        <v>50</v>
      </c>
      <c r="CY522" t="s">
        <v>134</v>
      </c>
      <c r="CZ522" t="s">
        <v>136</v>
      </c>
      <c r="DA522" t="s">
        <v>134</v>
      </c>
      <c r="DB522" t="s">
        <v>136</v>
      </c>
      <c r="DC522" t="s">
        <v>136</v>
      </c>
      <c r="DD522" t="s">
        <v>136</v>
      </c>
      <c r="DF522" s="2" t="s">
        <v>12060</v>
      </c>
      <c r="DG522" t="s">
        <v>12061</v>
      </c>
      <c r="DH522" t="s">
        <v>7016</v>
      </c>
      <c r="DI522" t="s">
        <v>1358</v>
      </c>
      <c r="DJ522" s="4">
        <v>81641</v>
      </c>
      <c r="DK522" t="s">
        <v>7020</v>
      </c>
      <c r="DL522" t="s">
        <v>136</v>
      </c>
      <c r="DM522">
        <v>1</v>
      </c>
      <c r="DN522" t="s">
        <v>12061</v>
      </c>
      <c r="DO522" t="s">
        <v>7016</v>
      </c>
      <c r="DP522" t="s">
        <v>1358</v>
      </c>
      <c r="DQ522" t="str">
        <f>"81641"</f>
        <v>81641</v>
      </c>
      <c r="DR522" t="s">
        <v>7020</v>
      </c>
      <c r="DS522" t="s">
        <v>605</v>
      </c>
      <c r="DT522">
        <v>4</v>
      </c>
      <c r="DU522">
        <v>4</v>
      </c>
      <c r="DV522" t="s">
        <v>136</v>
      </c>
      <c r="DW522" t="s">
        <v>136</v>
      </c>
      <c r="DX522" t="s">
        <v>134</v>
      </c>
      <c r="DY522" t="s">
        <v>134</v>
      </c>
      <c r="DZ522">
        <v>2</v>
      </c>
      <c r="EA522" t="s">
        <v>136</v>
      </c>
      <c r="EC522" s="5">
        <v>12.68</v>
      </c>
      <c r="ED522" s="5">
        <v>55</v>
      </c>
      <c r="EE522">
        <v>13074722105</v>
      </c>
      <c r="EF522" t="s">
        <v>593</v>
      </c>
      <c r="EG522" t="s">
        <v>148</v>
      </c>
      <c r="EH522">
        <v>0</v>
      </c>
    </row>
    <row r="523" spans="1:138" ht="15" customHeight="1" x14ac:dyDescent="0.35">
      <c r="A523" t="s">
        <v>21400</v>
      </c>
      <c r="B523" t="s">
        <v>361</v>
      </c>
      <c r="C523" s="1">
        <v>44119.618114583332</v>
      </c>
      <c r="D523" s="1">
        <v>44130</v>
      </c>
      <c r="E523" t="s">
        <v>133</v>
      </c>
      <c r="F523" t="s">
        <v>136</v>
      </c>
      <c r="G523" t="s">
        <v>607</v>
      </c>
      <c r="H523" t="s">
        <v>134</v>
      </c>
      <c r="I523" t="s">
        <v>21401</v>
      </c>
      <c r="K523" t="s">
        <v>21402</v>
      </c>
      <c r="M523" t="s">
        <v>21403</v>
      </c>
      <c r="N523" t="s">
        <v>246</v>
      </c>
      <c r="O523" s="4">
        <v>70764</v>
      </c>
      <c r="P523" t="s">
        <v>140</v>
      </c>
      <c r="R523">
        <v>12252688651</v>
      </c>
      <c r="T523">
        <v>111930</v>
      </c>
      <c r="U523" t="s">
        <v>21404</v>
      </c>
      <c r="V523" t="s">
        <v>8880</v>
      </c>
      <c r="W523" t="s">
        <v>1957</v>
      </c>
      <c r="X523" t="s">
        <v>723</v>
      </c>
      <c r="Y523" t="s">
        <v>21402</v>
      </c>
      <c r="AA523" t="s">
        <v>4304</v>
      </c>
      <c r="AB523" t="s">
        <v>246</v>
      </c>
      <c r="AC523" s="4">
        <v>70764</v>
      </c>
      <c r="AD523" t="s">
        <v>140</v>
      </c>
      <c r="AF523">
        <v>12252688651</v>
      </c>
      <c r="AH523" t="s">
        <v>21405</v>
      </c>
      <c r="AZ523" t="s">
        <v>175</v>
      </c>
      <c r="BA523" t="s">
        <v>176</v>
      </c>
      <c r="BB523" t="s">
        <v>136</v>
      </c>
      <c r="BC523" t="s">
        <v>136</v>
      </c>
      <c r="BD523" t="s">
        <v>148</v>
      </c>
      <c r="BE523" t="s">
        <v>136</v>
      </c>
      <c r="BF523" t="s">
        <v>136</v>
      </c>
      <c r="BG523" t="s">
        <v>134</v>
      </c>
      <c r="BH523" t="s">
        <v>136</v>
      </c>
      <c r="BN523" t="s">
        <v>21406</v>
      </c>
      <c r="BO523" t="s">
        <v>16049</v>
      </c>
      <c r="BP523">
        <v>6</v>
      </c>
      <c r="BQ523">
        <v>6</v>
      </c>
      <c r="BR523">
        <v>6</v>
      </c>
      <c r="BS523" s="1">
        <v>44150</v>
      </c>
      <c r="BT523" s="1">
        <v>44197</v>
      </c>
      <c r="BU523" s="1">
        <v>44150</v>
      </c>
      <c r="BV523" s="1">
        <v>44197</v>
      </c>
      <c r="BW523" t="s">
        <v>136</v>
      </c>
      <c r="BX523">
        <v>40</v>
      </c>
      <c r="BY523">
        <v>0</v>
      </c>
      <c r="BZ523">
        <v>7</v>
      </c>
      <c r="CA523">
        <v>7</v>
      </c>
      <c r="CB523">
        <v>7</v>
      </c>
      <c r="CC523">
        <v>7</v>
      </c>
      <c r="CD523">
        <v>6</v>
      </c>
      <c r="CE523">
        <v>6</v>
      </c>
      <c r="CF523" t="str">
        <f>"6:00 AM"</f>
        <v>6:00 AM</v>
      </c>
      <c r="CG523" t="str">
        <f>"1:00 PM"</f>
        <v>1:00 PM</v>
      </c>
      <c r="CH523" s="5">
        <v>11.83</v>
      </c>
      <c r="CI523" t="s">
        <v>146</v>
      </c>
      <c r="CJ523">
        <v>0</v>
      </c>
      <c r="CK523" t="s">
        <v>2774</v>
      </c>
      <c r="CL523" t="s">
        <v>134</v>
      </c>
      <c r="CM523" t="s">
        <v>147</v>
      </c>
      <c r="CN523" t="s">
        <v>148</v>
      </c>
      <c r="CO523" s="2" t="s">
        <v>21407</v>
      </c>
      <c r="CP523" t="s">
        <v>149</v>
      </c>
      <c r="CQ523">
        <v>3</v>
      </c>
      <c r="CR523">
        <v>0</v>
      </c>
      <c r="CS523" t="s">
        <v>136</v>
      </c>
      <c r="CT523" t="s">
        <v>136</v>
      </c>
      <c r="CU523" t="s">
        <v>136</v>
      </c>
      <c r="CV523" t="s">
        <v>134</v>
      </c>
      <c r="CW523" t="s">
        <v>134</v>
      </c>
      <c r="CX523">
        <v>60</v>
      </c>
      <c r="CY523" t="s">
        <v>134</v>
      </c>
      <c r="CZ523" t="s">
        <v>134</v>
      </c>
      <c r="DA523" t="s">
        <v>134</v>
      </c>
      <c r="DB523" t="s">
        <v>134</v>
      </c>
      <c r="DC523" t="s">
        <v>134</v>
      </c>
      <c r="DD523" t="s">
        <v>136</v>
      </c>
      <c r="DF523" t="s">
        <v>180</v>
      </c>
      <c r="DG523" t="s">
        <v>21408</v>
      </c>
      <c r="DH523" t="s">
        <v>21409</v>
      </c>
      <c r="DI523" t="s">
        <v>246</v>
      </c>
      <c r="DJ523" s="4">
        <v>70710</v>
      </c>
      <c r="DK523" t="s">
        <v>3642</v>
      </c>
      <c r="DL523" t="s">
        <v>136</v>
      </c>
      <c r="DM523">
        <v>1</v>
      </c>
      <c r="DN523" t="s">
        <v>21408</v>
      </c>
      <c r="DO523" t="s">
        <v>21409</v>
      </c>
      <c r="DP523" t="s">
        <v>246</v>
      </c>
      <c r="DQ523" t="str">
        <f>"70710"</f>
        <v>70710</v>
      </c>
      <c r="DR523" t="s">
        <v>3642</v>
      </c>
      <c r="DS523" t="s">
        <v>5512</v>
      </c>
      <c r="DT523">
        <v>1</v>
      </c>
      <c r="DU523">
        <v>14</v>
      </c>
      <c r="DV523" t="s">
        <v>134</v>
      </c>
      <c r="DW523" t="s">
        <v>134</v>
      </c>
      <c r="DX523" t="s">
        <v>134</v>
      </c>
      <c r="DY523" t="s">
        <v>136</v>
      </c>
      <c r="DZ523">
        <v>1</v>
      </c>
      <c r="EA523" t="s">
        <v>136</v>
      </c>
      <c r="EC523" s="5">
        <v>12.68</v>
      </c>
      <c r="ED523" s="5">
        <v>55</v>
      </c>
      <c r="EE523">
        <v>12252688651</v>
      </c>
      <c r="EF523" t="s">
        <v>21405</v>
      </c>
      <c r="EG523" t="s">
        <v>148</v>
      </c>
      <c r="EH523">
        <v>1</v>
      </c>
    </row>
    <row r="524" spans="1:138" ht="15" customHeight="1" x14ac:dyDescent="0.35">
      <c r="A524" t="s">
        <v>10480</v>
      </c>
      <c r="B524" t="s">
        <v>273</v>
      </c>
      <c r="C524" s="1">
        <v>44126.680249074074</v>
      </c>
      <c r="D524" s="1">
        <v>44130</v>
      </c>
      <c r="E524" t="s">
        <v>133</v>
      </c>
      <c r="F524" t="s">
        <v>136</v>
      </c>
      <c r="G524" t="s">
        <v>135</v>
      </c>
      <c r="H524" t="s">
        <v>136</v>
      </c>
      <c r="I524" t="s">
        <v>10481</v>
      </c>
      <c r="K524" t="s">
        <v>10482</v>
      </c>
      <c r="M524" t="s">
        <v>1609</v>
      </c>
      <c r="N524" t="s">
        <v>246</v>
      </c>
      <c r="O524" s="4">
        <v>70546</v>
      </c>
      <c r="P524" t="s">
        <v>140</v>
      </c>
      <c r="R524">
        <v>13372460501</v>
      </c>
      <c r="T524">
        <v>11251</v>
      </c>
      <c r="U524" t="s">
        <v>6752</v>
      </c>
      <c r="V524" t="s">
        <v>10483</v>
      </c>
      <c r="W524" t="s">
        <v>250</v>
      </c>
      <c r="X524" t="s">
        <v>6009</v>
      </c>
      <c r="Y524" t="s">
        <v>6754</v>
      </c>
      <c r="AA524" t="s">
        <v>2921</v>
      </c>
      <c r="AB524" t="s">
        <v>246</v>
      </c>
      <c r="AC524" s="4">
        <v>70810</v>
      </c>
      <c r="AD524" t="s">
        <v>140</v>
      </c>
      <c r="AF524">
        <v>12252766698</v>
      </c>
      <c r="AH524" t="s">
        <v>6755</v>
      </c>
      <c r="AZ524" t="s">
        <v>334</v>
      </c>
      <c r="BA524" t="s">
        <v>335</v>
      </c>
      <c r="BB524" t="s">
        <v>136</v>
      </c>
      <c r="BC524" t="s">
        <v>136</v>
      </c>
      <c r="BD524" t="s">
        <v>148</v>
      </c>
      <c r="BE524" t="s">
        <v>136</v>
      </c>
      <c r="BF524" t="s">
        <v>136</v>
      </c>
      <c r="BG524" t="s">
        <v>134</v>
      </c>
      <c r="BH524" t="s">
        <v>136</v>
      </c>
      <c r="BN524" t="s">
        <v>10484</v>
      </c>
      <c r="BO524" t="s">
        <v>6757</v>
      </c>
      <c r="BP524">
        <v>1</v>
      </c>
      <c r="BQ524">
        <v>1</v>
      </c>
      <c r="BS524" s="1">
        <v>44197</v>
      </c>
      <c r="BT524" s="1">
        <v>44439</v>
      </c>
      <c r="BU524" s="1">
        <v>44197</v>
      </c>
      <c r="BV524" s="1">
        <v>44439</v>
      </c>
      <c r="BW524" t="s">
        <v>136</v>
      </c>
      <c r="BX524">
        <v>40</v>
      </c>
      <c r="BY524">
        <v>0</v>
      </c>
      <c r="BZ524">
        <v>8</v>
      </c>
      <c r="CA524">
        <v>8</v>
      </c>
      <c r="CB524">
        <v>8</v>
      </c>
      <c r="CC524">
        <v>8</v>
      </c>
      <c r="CD524">
        <v>8</v>
      </c>
      <c r="CE524">
        <v>0</v>
      </c>
      <c r="CF524" t="str">
        <f>"7:00 AM"</f>
        <v>7:00 AM</v>
      </c>
      <c r="CG524" t="str">
        <f>"4:00 PM"</f>
        <v>4:00 PM</v>
      </c>
      <c r="CH524" s="5">
        <v>11.83</v>
      </c>
      <c r="CI524" t="s">
        <v>146</v>
      </c>
      <c r="CL524" t="s">
        <v>136</v>
      </c>
      <c r="CM524" t="s">
        <v>147</v>
      </c>
      <c r="CN524" t="s">
        <v>148</v>
      </c>
      <c r="CO524" t="s">
        <v>10485</v>
      </c>
      <c r="CP524" t="s">
        <v>149</v>
      </c>
      <c r="CQ524">
        <v>0</v>
      </c>
      <c r="CR524">
        <v>0</v>
      </c>
      <c r="CS524" t="s">
        <v>136</v>
      </c>
      <c r="CT524" t="s">
        <v>136</v>
      </c>
      <c r="CU524" t="s">
        <v>136</v>
      </c>
      <c r="CV524" t="s">
        <v>134</v>
      </c>
      <c r="CW524" t="s">
        <v>134</v>
      </c>
      <c r="CX524">
        <v>75</v>
      </c>
      <c r="CY524" t="s">
        <v>134</v>
      </c>
      <c r="CZ524" t="s">
        <v>136</v>
      </c>
      <c r="DA524" t="s">
        <v>134</v>
      </c>
      <c r="DB524" t="s">
        <v>134</v>
      </c>
      <c r="DC524" t="s">
        <v>134</v>
      </c>
      <c r="DD524" t="s">
        <v>136</v>
      </c>
      <c r="DF524" t="s">
        <v>180</v>
      </c>
      <c r="DG524" t="s">
        <v>10482</v>
      </c>
      <c r="DH524" t="s">
        <v>1609</v>
      </c>
      <c r="DI524" t="s">
        <v>246</v>
      </c>
      <c r="DJ524" s="4">
        <v>70546</v>
      </c>
      <c r="DK524" t="s">
        <v>1610</v>
      </c>
      <c r="DL524" t="s">
        <v>136</v>
      </c>
      <c r="DM524">
        <v>1</v>
      </c>
      <c r="DN524" t="s">
        <v>10486</v>
      </c>
      <c r="DO524" t="s">
        <v>1609</v>
      </c>
      <c r="DP524" t="s">
        <v>246</v>
      </c>
      <c r="DQ524" t="str">
        <f>"70546"</f>
        <v>70546</v>
      </c>
      <c r="DR524" t="s">
        <v>1610</v>
      </c>
      <c r="DS524" t="s">
        <v>10487</v>
      </c>
      <c r="DT524">
        <v>1</v>
      </c>
      <c r="DU524">
        <v>6</v>
      </c>
      <c r="DV524" t="s">
        <v>136</v>
      </c>
      <c r="DW524" t="s">
        <v>136</v>
      </c>
      <c r="DX524" t="s">
        <v>134</v>
      </c>
      <c r="DY524" t="s">
        <v>136</v>
      </c>
      <c r="DZ524">
        <v>1</v>
      </c>
      <c r="EA524" t="s">
        <v>136</v>
      </c>
      <c r="EC524" s="5">
        <v>12.68</v>
      </c>
      <c r="ED524" s="5">
        <v>55</v>
      </c>
      <c r="EE524">
        <v>13372460501</v>
      </c>
      <c r="EF524" t="s">
        <v>10488</v>
      </c>
      <c r="EG524" t="s">
        <v>148</v>
      </c>
      <c r="EH524">
        <v>0</v>
      </c>
    </row>
    <row r="525" spans="1:138" ht="15" customHeight="1" x14ac:dyDescent="0.35">
      <c r="A525" t="s">
        <v>5459</v>
      </c>
      <c r="B525" t="s">
        <v>157</v>
      </c>
      <c r="C525" s="1">
        <v>44123.514540509263</v>
      </c>
      <c r="D525" s="1">
        <v>44130</v>
      </c>
      <c r="E525" t="s">
        <v>133</v>
      </c>
      <c r="F525" t="s">
        <v>136</v>
      </c>
      <c r="G525" t="s">
        <v>135</v>
      </c>
      <c r="H525" t="s">
        <v>134</v>
      </c>
      <c r="I525" t="s">
        <v>5460</v>
      </c>
      <c r="K525" t="s">
        <v>5461</v>
      </c>
      <c r="L525" t="s">
        <v>5461</v>
      </c>
      <c r="M525" t="s">
        <v>5462</v>
      </c>
      <c r="N525" t="s">
        <v>837</v>
      </c>
      <c r="O525" s="4">
        <v>29123</v>
      </c>
      <c r="P525" t="s">
        <v>140</v>
      </c>
      <c r="Q525" t="s">
        <v>155</v>
      </c>
      <c r="R525">
        <v>18038941900</v>
      </c>
      <c r="S525">
        <v>3123</v>
      </c>
      <c r="T525">
        <v>111219</v>
      </c>
      <c r="U525" t="s">
        <v>5463</v>
      </c>
      <c r="V525" t="s">
        <v>1245</v>
      </c>
      <c r="W525" t="s">
        <v>229</v>
      </c>
      <c r="X525" t="s">
        <v>5464</v>
      </c>
      <c r="Y525" t="s">
        <v>5461</v>
      </c>
      <c r="AA525" t="s">
        <v>5462</v>
      </c>
      <c r="AB525" t="s">
        <v>837</v>
      </c>
      <c r="AC525" s="4">
        <v>29123</v>
      </c>
      <c r="AD525" t="s">
        <v>140</v>
      </c>
      <c r="AF525">
        <v>18038941900</v>
      </c>
      <c r="AH525" t="s">
        <v>1134</v>
      </c>
      <c r="AI525" t="s">
        <v>168</v>
      </c>
      <c r="AJ525" t="s">
        <v>1135</v>
      </c>
      <c r="AK525" t="s">
        <v>1136</v>
      </c>
      <c r="AL525" t="s">
        <v>229</v>
      </c>
      <c r="AM525" t="s">
        <v>1137</v>
      </c>
      <c r="AN525" t="s">
        <v>1138</v>
      </c>
      <c r="AO525" t="s">
        <v>1139</v>
      </c>
      <c r="AP525" t="s">
        <v>537</v>
      </c>
      <c r="AQ525" s="4">
        <v>28327</v>
      </c>
      <c r="AR525" t="s">
        <v>140</v>
      </c>
      <c r="AT525">
        <v>19109476004</v>
      </c>
      <c r="AV525" t="s">
        <v>1140</v>
      </c>
      <c r="AW525" t="s">
        <v>1141</v>
      </c>
      <c r="AZ525" t="s">
        <v>175</v>
      </c>
      <c r="BA525" t="s">
        <v>176</v>
      </c>
      <c r="BB525" t="s">
        <v>136</v>
      </c>
      <c r="BC525" t="s">
        <v>136</v>
      </c>
      <c r="BD525" t="s">
        <v>148</v>
      </c>
      <c r="BE525" t="s">
        <v>136</v>
      </c>
      <c r="BF525" t="s">
        <v>136</v>
      </c>
      <c r="BG525" t="s">
        <v>134</v>
      </c>
      <c r="BH525" t="s">
        <v>136</v>
      </c>
      <c r="BN525" t="s">
        <v>5465</v>
      </c>
      <c r="BO525" t="s">
        <v>1268</v>
      </c>
      <c r="BP525">
        <v>314</v>
      </c>
      <c r="BQ525">
        <v>20</v>
      </c>
      <c r="BR525">
        <v>20</v>
      </c>
      <c r="BS525" s="1">
        <v>44168</v>
      </c>
      <c r="BT525" s="1">
        <v>44199</v>
      </c>
      <c r="BU525" s="1">
        <v>44168</v>
      </c>
      <c r="BV525" s="1">
        <v>44199</v>
      </c>
      <c r="BW525" t="s">
        <v>136</v>
      </c>
      <c r="BX525">
        <v>40</v>
      </c>
      <c r="BY525">
        <v>0</v>
      </c>
      <c r="BZ525">
        <v>7</v>
      </c>
      <c r="CA525">
        <v>7</v>
      </c>
      <c r="CB525">
        <v>7</v>
      </c>
      <c r="CC525">
        <v>7</v>
      </c>
      <c r="CD525">
        <v>7</v>
      </c>
      <c r="CE525">
        <v>5</v>
      </c>
      <c r="CF525" t="str">
        <f>"7:00 AM"</f>
        <v>7:00 AM</v>
      </c>
      <c r="CG525" t="str">
        <f>"3:00 PM"</f>
        <v>3:00 PM</v>
      </c>
      <c r="CH525" s="5">
        <v>11.71</v>
      </c>
      <c r="CI525" t="s">
        <v>146</v>
      </c>
      <c r="CJ525">
        <v>11.71</v>
      </c>
      <c r="CK525" t="s">
        <v>5466</v>
      </c>
      <c r="CL525" t="s">
        <v>134</v>
      </c>
      <c r="CM525" t="s">
        <v>147</v>
      </c>
      <c r="CN525" t="s">
        <v>148</v>
      </c>
      <c r="CO525" t="s">
        <v>1142</v>
      </c>
      <c r="CP525" t="s">
        <v>149</v>
      </c>
      <c r="CQ525">
        <v>3</v>
      </c>
      <c r="CR525">
        <v>0</v>
      </c>
      <c r="CS525" t="s">
        <v>136</v>
      </c>
      <c r="CT525" t="s">
        <v>136</v>
      </c>
      <c r="CU525" t="s">
        <v>136</v>
      </c>
      <c r="CV525" t="s">
        <v>134</v>
      </c>
      <c r="CW525" t="s">
        <v>134</v>
      </c>
      <c r="CX525">
        <v>50</v>
      </c>
      <c r="CY525" t="s">
        <v>134</v>
      </c>
      <c r="CZ525" t="s">
        <v>134</v>
      </c>
      <c r="DA525" t="s">
        <v>134</v>
      </c>
      <c r="DB525" t="s">
        <v>134</v>
      </c>
      <c r="DC525" t="s">
        <v>134</v>
      </c>
      <c r="DD525" t="s">
        <v>136</v>
      </c>
      <c r="DF525" t="s">
        <v>5467</v>
      </c>
      <c r="DG525" t="s">
        <v>5468</v>
      </c>
      <c r="DH525" t="s">
        <v>5462</v>
      </c>
      <c r="DI525" t="s">
        <v>837</v>
      </c>
      <c r="DJ525" s="4">
        <v>29123</v>
      </c>
      <c r="DK525" t="s">
        <v>4830</v>
      </c>
      <c r="DL525" t="s">
        <v>134</v>
      </c>
      <c r="DM525">
        <v>45</v>
      </c>
      <c r="DN525" t="s">
        <v>5469</v>
      </c>
      <c r="DO525" t="s">
        <v>5470</v>
      </c>
      <c r="DP525" t="s">
        <v>837</v>
      </c>
      <c r="DQ525" t="str">
        <f>"29123"</f>
        <v>29123</v>
      </c>
      <c r="DR525" t="s">
        <v>4830</v>
      </c>
      <c r="DS525" t="s">
        <v>5471</v>
      </c>
      <c r="DT525">
        <v>1</v>
      </c>
      <c r="DU525">
        <v>40</v>
      </c>
      <c r="DV525" t="s">
        <v>134</v>
      </c>
      <c r="DW525" t="s">
        <v>134</v>
      </c>
      <c r="DX525" t="s">
        <v>134</v>
      </c>
      <c r="DY525" t="s">
        <v>134</v>
      </c>
      <c r="DZ525">
        <v>13</v>
      </c>
      <c r="EA525" t="s">
        <v>136</v>
      </c>
      <c r="EC525" s="5">
        <v>12.68</v>
      </c>
      <c r="ED525" s="5">
        <v>55</v>
      </c>
      <c r="EE525">
        <v>18037853123</v>
      </c>
      <c r="EF525" t="s">
        <v>148</v>
      </c>
      <c r="EG525" t="s">
        <v>5472</v>
      </c>
      <c r="EH525">
        <v>13</v>
      </c>
    </row>
    <row r="526" spans="1:138" ht="15" customHeight="1" x14ac:dyDescent="0.35">
      <c r="A526" t="s">
        <v>11696</v>
      </c>
      <c r="B526" t="s">
        <v>157</v>
      </c>
      <c r="C526" s="1">
        <v>44083.813404166664</v>
      </c>
      <c r="D526" s="1">
        <v>44131</v>
      </c>
      <c r="E526" t="s">
        <v>133</v>
      </c>
      <c r="F526" t="s">
        <v>134</v>
      </c>
      <c r="G526" t="s">
        <v>135</v>
      </c>
      <c r="H526" t="s">
        <v>136</v>
      </c>
      <c r="I526" t="s">
        <v>11697</v>
      </c>
      <c r="K526" t="s">
        <v>11698</v>
      </c>
      <c r="M526" t="s">
        <v>11699</v>
      </c>
      <c r="N526" t="s">
        <v>277</v>
      </c>
      <c r="O526" s="4">
        <v>61068</v>
      </c>
      <c r="P526" t="s">
        <v>140</v>
      </c>
      <c r="R526">
        <v>15126553378</v>
      </c>
      <c r="T526">
        <v>115115</v>
      </c>
      <c r="U526" t="s">
        <v>4799</v>
      </c>
      <c r="V526" t="s">
        <v>163</v>
      </c>
      <c r="X526" t="s">
        <v>429</v>
      </c>
      <c r="Y526" t="s">
        <v>11698</v>
      </c>
      <c r="AA526" t="s">
        <v>5137</v>
      </c>
      <c r="AB526" t="s">
        <v>277</v>
      </c>
      <c r="AC526" s="4">
        <v>61068</v>
      </c>
      <c r="AD526" t="s">
        <v>140</v>
      </c>
      <c r="AF526">
        <v>15126553378</v>
      </c>
      <c r="AH526" t="s">
        <v>11700</v>
      </c>
      <c r="AI526" t="s">
        <v>226</v>
      </c>
      <c r="AJ526" t="s">
        <v>2758</v>
      </c>
      <c r="AK526" t="s">
        <v>2759</v>
      </c>
      <c r="AM526" t="s">
        <v>2760</v>
      </c>
      <c r="AO526" t="s">
        <v>2761</v>
      </c>
      <c r="AP526" t="s">
        <v>365</v>
      </c>
      <c r="AQ526" s="4">
        <v>50010</v>
      </c>
      <c r="AR526" t="s">
        <v>140</v>
      </c>
      <c r="AT526">
        <v>15152324444</v>
      </c>
      <c r="AV526" t="s">
        <v>2762</v>
      </c>
      <c r="AW526" t="s">
        <v>2763</v>
      </c>
      <c r="AX526" t="s">
        <v>365</v>
      </c>
      <c r="AY526" t="s">
        <v>693</v>
      </c>
      <c r="AZ526" t="s">
        <v>378</v>
      </c>
      <c r="BA526" t="s">
        <v>379</v>
      </c>
      <c r="BB526" t="s">
        <v>134</v>
      </c>
      <c r="BC526" t="s">
        <v>134</v>
      </c>
      <c r="BD526" t="s">
        <v>134</v>
      </c>
      <c r="BE526" t="s">
        <v>134</v>
      </c>
      <c r="BF526" t="s">
        <v>134</v>
      </c>
      <c r="BG526" t="s">
        <v>134</v>
      </c>
      <c r="BH526" t="s">
        <v>136</v>
      </c>
      <c r="BN526" t="s">
        <v>11701</v>
      </c>
      <c r="BO526" t="s">
        <v>3461</v>
      </c>
      <c r="BP526">
        <v>48</v>
      </c>
      <c r="BQ526">
        <v>48</v>
      </c>
      <c r="BR526">
        <v>48</v>
      </c>
      <c r="BS526" s="1">
        <v>44128</v>
      </c>
      <c r="BT526" s="1">
        <v>44227</v>
      </c>
      <c r="BU526" s="1">
        <v>44128</v>
      </c>
      <c r="BV526" s="1">
        <v>44227</v>
      </c>
      <c r="BW526" t="s">
        <v>136</v>
      </c>
      <c r="BX526">
        <v>45</v>
      </c>
      <c r="BY526">
        <v>0</v>
      </c>
      <c r="BZ526">
        <v>8</v>
      </c>
      <c r="CA526">
        <v>8</v>
      </c>
      <c r="CB526">
        <v>8</v>
      </c>
      <c r="CC526">
        <v>8</v>
      </c>
      <c r="CD526">
        <v>8</v>
      </c>
      <c r="CE526">
        <v>5</v>
      </c>
      <c r="CF526" t="str">
        <f>"7:00 AM"</f>
        <v>7:00 AM</v>
      </c>
      <c r="CG526" t="str">
        <f>"6:00 PM"</f>
        <v>6:00 PM</v>
      </c>
      <c r="CH526" s="5">
        <v>14.58</v>
      </c>
      <c r="CI526" t="s">
        <v>146</v>
      </c>
      <c r="CJ526">
        <v>0</v>
      </c>
      <c r="CK526" t="s">
        <v>11702</v>
      </c>
      <c r="CL526" t="s">
        <v>136</v>
      </c>
      <c r="CM526" t="s">
        <v>147</v>
      </c>
      <c r="CN526" t="s">
        <v>148</v>
      </c>
      <c r="CO526" s="2" t="s">
        <v>3462</v>
      </c>
      <c r="CP526" t="s">
        <v>149</v>
      </c>
      <c r="CQ526">
        <v>0</v>
      </c>
      <c r="CR526">
        <v>0</v>
      </c>
      <c r="CS526" t="s">
        <v>136</v>
      </c>
      <c r="CT526" t="s">
        <v>136</v>
      </c>
      <c r="CU526" t="s">
        <v>136</v>
      </c>
      <c r="CV526" t="s">
        <v>136</v>
      </c>
      <c r="CW526" t="s">
        <v>134</v>
      </c>
      <c r="CX526">
        <v>75</v>
      </c>
      <c r="CY526" t="s">
        <v>134</v>
      </c>
      <c r="CZ526" t="s">
        <v>134</v>
      </c>
      <c r="DA526" t="s">
        <v>134</v>
      </c>
      <c r="DB526" t="s">
        <v>134</v>
      </c>
      <c r="DC526" t="s">
        <v>134</v>
      </c>
      <c r="DD526" t="s">
        <v>136</v>
      </c>
      <c r="DF526" t="s">
        <v>4327</v>
      </c>
      <c r="DG526" t="s">
        <v>11703</v>
      </c>
      <c r="DH526" t="s">
        <v>11704</v>
      </c>
      <c r="DI526" t="s">
        <v>1041</v>
      </c>
      <c r="DJ526" s="4">
        <v>65335</v>
      </c>
      <c r="DK526" t="s">
        <v>6232</v>
      </c>
      <c r="DL526" t="s">
        <v>136</v>
      </c>
      <c r="DM526">
        <v>2</v>
      </c>
      <c r="DN526" t="s">
        <v>11705</v>
      </c>
      <c r="DO526" t="s">
        <v>11706</v>
      </c>
      <c r="DP526" t="s">
        <v>1041</v>
      </c>
      <c r="DQ526" t="str">
        <f>"65336"</f>
        <v>65336</v>
      </c>
      <c r="DR526" t="s">
        <v>2901</v>
      </c>
      <c r="DS526" t="s">
        <v>3246</v>
      </c>
      <c r="DT526">
        <v>1</v>
      </c>
      <c r="DU526">
        <v>48</v>
      </c>
      <c r="DV526" t="s">
        <v>134</v>
      </c>
      <c r="DW526" t="s">
        <v>134</v>
      </c>
      <c r="DX526" t="s">
        <v>134</v>
      </c>
      <c r="DY526" t="s">
        <v>136</v>
      </c>
      <c r="DZ526">
        <v>1</v>
      </c>
      <c r="EA526" t="s">
        <v>136</v>
      </c>
      <c r="EC526" s="5">
        <v>12.68</v>
      </c>
      <c r="ED526" s="5">
        <v>55</v>
      </c>
      <c r="EE526">
        <v>15126553378</v>
      </c>
      <c r="EF526" t="s">
        <v>11700</v>
      </c>
      <c r="EG526" t="s">
        <v>148</v>
      </c>
      <c r="EH526">
        <v>0</v>
      </c>
    </row>
    <row r="527" spans="1:138" ht="15" customHeight="1" x14ac:dyDescent="0.35">
      <c r="A527" t="s">
        <v>5534</v>
      </c>
      <c r="B527" t="s">
        <v>157</v>
      </c>
      <c r="C527" s="1">
        <v>44090.589670254631</v>
      </c>
      <c r="D527" s="1">
        <v>44131</v>
      </c>
      <c r="E527" t="s">
        <v>133</v>
      </c>
      <c r="F527" t="s">
        <v>136</v>
      </c>
      <c r="G527" t="s">
        <v>135</v>
      </c>
      <c r="H527" t="s">
        <v>136</v>
      </c>
      <c r="I527" t="s">
        <v>5535</v>
      </c>
      <c r="K527" t="s">
        <v>5536</v>
      </c>
      <c r="M527" t="s">
        <v>5537</v>
      </c>
      <c r="N527" t="s">
        <v>1128</v>
      </c>
      <c r="O527" s="4">
        <v>58474</v>
      </c>
      <c r="P527" t="s">
        <v>140</v>
      </c>
      <c r="R527">
        <v>17017834442</v>
      </c>
      <c r="T527">
        <v>1121</v>
      </c>
      <c r="U527" t="s">
        <v>5538</v>
      </c>
      <c r="V527" t="s">
        <v>2385</v>
      </c>
      <c r="X527" t="s">
        <v>164</v>
      </c>
      <c r="Y527" t="s">
        <v>5539</v>
      </c>
      <c r="AA527" t="s">
        <v>5540</v>
      </c>
      <c r="AB527" t="s">
        <v>1128</v>
      </c>
      <c r="AC527" s="4">
        <v>58474</v>
      </c>
      <c r="AD527" t="s">
        <v>140</v>
      </c>
      <c r="AF527">
        <v>17017834442</v>
      </c>
      <c r="AH527" t="s">
        <v>5541</v>
      </c>
      <c r="AI527" t="s">
        <v>168</v>
      </c>
      <c r="AJ527" t="s">
        <v>875</v>
      </c>
      <c r="AK527" t="s">
        <v>876</v>
      </c>
      <c r="AL527" t="s">
        <v>877</v>
      </c>
      <c r="AM527" t="s">
        <v>878</v>
      </c>
      <c r="AO527" t="s">
        <v>879</v>
      </c>
      <c r="AP527" t="s">
        <v>870</v>
      </c>
      <c r="AQ527" s="4">
        <v>56537</v>
      </c>
      <c r="AR527" t="s">
        <v>140</v>
      </c>
      <c r="AT527">
        <v>12183215494</v>
      </c>
      <c r="AV527" t="s">
        <v>881</v>
      </c>
      <c r="AW527" t="s">
        <v>882</v>
      </c>
      <c r="AZ527" t="s">
        <v>175</v>
      </c>
      <c r="BA527" t="s">
        <v>176</v>
      </c>
      <c r="BB527" t="s">
        <v>136</v>
      </c>
      <c r="BC527" t="s">
        <v>136</v>
      </c>
      <c r="BD527" t="s">
        <v>148</v>
      </c>
      <c r="BE527" t="s">
        <v>136</v>
      </c>
      <c r="BF527" t="s">
        <v>136</v>
      </c>
      <c r="BG527" t="s">
        <v>134</v>
      </c>
      <c r="BH527" t="s">
        <v>136</v>
      </c>
      <c r="BN527" t="s">
        <v>5542</v>
      </c>
      <c r="BO527" t="s">
        <v>5543</v>
      </c>
      <c r="BP527">
        <v>1</v>
      </c>
      <c r="BQ527">
        <v>1</v>
      </c>
      <c r="BR527">
        <v>1</v>
      </c>
      <c r="BS527" s="1">
        <v>44142</v>
      </c>
      <c r="BT527" s="1">
        <v>44287</v>
      </c>
      <c r="BU527" s="1">
        <v>44142</v>
      </c>
      <c r="BV527" s="1">
        <v>44287</v>
      </c>
      <c r="BW527" t="s">
        <v>136</v>
      </c>
      <c r="BX527">
        <v>40</v>
      </c>
      <c r="BY527">
        <v>0</v>
      </c>
      <c r="BZ527">
        <v>8</v>
      </c>
      <c r="CA527">
        <v>8</v>
      </c>
      <c r="CB527">
        <v>8</v>
      </c>
      <c r="CC527">
        <v>8</v>
      </c>
      <c r="CD527">
        <v>8</v>
      </c>
      <c r="CE527">
        <v>0</v>
      </c>
      <c r="CF527" t="str">
        <f>"8:00 AM"</f>
        <v>8:00 AM</v>
      </c>
      <c r="CG527" t="str">
        <f>"5:00 PM"</f>
        <v>5:00 PM</v>
      </c>
      <c r="CH527" s="5">
        <v>14.99</v>
      </c>
      <c r="CI527" t="s">
        <v>146</v>
      </c>
      <c r="CJ527">
        <v>0</v>
      </c>
      <c r="CK527" t="s">
        <v>884</v>
      </c>
      <c r="CL527" t="s">
        <v>136</v>
      </c>
      <c r="CM527" t="s">
        <v>312</v>
      </c>
      <c r="CN527" t="s">
        <v>148</v>
      </c>
      <c r="CO527" s="2" t="s">
        <v>1815</v>
      </c>
      <c r="CP527" t="s">
        <v>149</v>
      </c>
      <c r="CQ527">
        <v>6</v>
      </c>
      <c r="CR527">
        <v>0</v>
      </c>
      <c r="CS527" t="s">
        <v>136</v>
      </c>
      <c r="CT527" t="s">
        <v>134</v>
      </c>
      <c r="CU527" t="s">
        <v>136</v>
      </c>
      <c r="CV527" t="s">
        <v>136</v>
      </c>
      <c r="CW527" t="s">
        <v>134</v>
      </c>
      <c r="CX527">
        <v>60</v>
      </c>
      <c r="CY527" t="s">
        <v>136</v>
      </c>
      <c r="CZ527" t="s">
        <v>136</v>
      </c>
      <c r="DA527" t="s">
        <v>136</v>
      </c>
      <c r="DB527" t="s">
        <v>136</v>
      </c>
      <c r="DC527" t="s">
        <v>136</v>
      </c>
      <c r="DD527" t="s">
        <v>136</v>
      </c>
      <c r="DF527" s="2" t="s">
        <v>5544</v>
      </c>
      <c r="DG527" s="2" t="s">
        <v>5545</v>
      </c>
      <c r="DH527" t="s">
        <v>5540</v>
      </c>
      <c r="DI527" t="s">
        <v>1128</v>
      </c>
      <c r="DJ527" s="4">
        <v>58474</v>
      </c>
      <c r="DK527" t="s">
        <v>5546</v>
      </c>
      <c r="DL527" t="s">
        <v>136</v>
      </c>
      <c r="DM527">
        <v>1</v>
      </c>
      <c r="DN527" t="s">
        <v>5547</v>
      </c>
      <c r="DO527" t="s">
        <v>5540</v>
      </c>
      <c r="DP527" t="s">
        <v>1128</v>
      </c>
      <c r="DQ527" t="str">
        <f>"578474"</f>
        <v>578474</v>
      </c>
      <c r="DR527" t="s">
        <v>5546</v>
      </c>
      <c r="DS527" t="s">
        <v>5548</v>
      </c>
      <c r="DT527">
        <v>1</v>
      </c>
      <c r="DU527">
        <v>3</v>
      </c>
      <c r="DV527" t="s">
        <v>134</v>
      </c>
      <c r="DW527" t="s">
        <v>134</v>
      </c>
      <c r="DX527" t="s">
        <v>134</v>
      </c>
      <c r="DY527" t="s">
        <v>136</v>
      </c>
      <c r="DZ527">
        <v>1</v>
      </c>
      <c r="EA527" t="s">
        <v>136</v>
      </c>
      <c r="EC527" s="5">
        <v>12.68</v>
      </c>
      <c r="ED527" s="5">
        <v>55</v>
      </c>
      <c r="EE527">
        <v>17017834442</v>
      </c>
      <c r="EF527" t="s">
        <v>5541</v>
      </c>
      <c r="EG527" t="s">
        <v>1819</v>
      </c>
      <c r="EH527">
        <v>0</v>
      </c>
    </row>
    <row r="528" spans="1:138" ht="15" customHeight="1" x14ac:dyDescent="0.35">
      <c r="A528" t="s">
        <v>6055</v>
      </c>
      <c r="B528" t="s">
        <v>157</v>
      </c>
      <c r="C528" s="1">
        <v>44091.610277199077</v>
      </c>
      <c r="D528" s="1">
        <v>44131</v>
      </c>
      <c r="E528" t="s">
        <v>133</v>
      </c>
      <c r="F528" t="s">
        <v>136</v>
      </c>
      <c r="G528" t="s">
        <v>135</v>
      </c>
      <c r="H528" t="s">
        <v>136</v>
      </c>
      <c r="I528" t="s">
        <v>6056</v>
      </c>
      <c r="K528" t="s">
        <v>6057</v>
      </c>
      <c r="L528" t="s">
        <v>6058</v>
      </c>
      <c r="M528" t="s">
        <v>6059</v>
      </c>
      <c r="N528" t="s">
        <v>1041</v>
      </c>
      <c r="O528" s="4">
        <v>63873</v>
      </c>
      <c r="P528" t="s">
        <v>140</v>
      </c>
      <c r="R528">
        <v>15733805837</v>
      </c>
      <c r="T528">
        <v>112112</v>
      </c>
      <c r="U528" t="s">
        <v>6060</v>
      </c>
      <c r="V528" t="s">
        <v>6061</v>
      </c>
      <c r="X528" t="s">
        <v>164</v>
      </c>
      <c r="Y528" t="s">
        <v>6057</v>
      </c>
      <c r="Z528" t="s">
        <v>6058</v>
      </c>
      <c r="AA528" t="s">
        <v>6059</v>
      </c>
      <c r="AB528" t="s">
        <v>1041</v>
      </c>
      <c r="AC528" s="4">
        <v>63873</v>
      </c>
      <c r="AD528" t="s">
        <v>140</v>
      </c>
      <c r="AF528">
        <v>15733805837</v>
      </c>
      <c r="AH528" t="s">
        <v>6062</v>
      </c>
      <c r="AI528" t="s">
        <v>168</v>
      </c>
      <c r="AJ528" t="s">
        <v>533</v>
      </c>
      <c r="AK528" t="s">
        <v>534</v>
      </c>
      <c r="AL528" t="s">
        <v>148</v>
      </c>
      <c r="AM528" t="s">
        <v>1486</v>
      </c>
      <c r="AO528" t="s">
        <v>1487</v>
      </c>
      <c r="AP528" t="s">
        <v>537</v>
      </c>
      <c r="AQ528" s="4" t="s">
        <v>27717</v>
      </c>
      <c r="AR528" t="s">
        <v>140</v>
      </c>
      <c r="AT528">
        <v>18282460659</v>
      </c>
      <c r="AV528" t="s">
        <v>538</v>
      </c>
      <c r="AW528" t="s">
        <v>539</v>
      </c>
      <c r="AZ528" t="s">
        <v>334</v>
      </c>
      <c r="BA528" t="s">
        <v>335</v>
      </c>
      <c r="BB528" t="s">
        <v>136</v>
      </c>
      <c r="BC528" t="s">
        <v>136</v>
      </c>
      <c r="BD528" t="s">
        <v>148</v>
      </c>
      <c r="BE528" t="s">
        <v>136</v>
      </c>
      <c r="BF528" t="s">
        <v>136</v>
      </c>
      <c r="BG528" t="s">
        <v>134</v>
      </c>
      <c r="BH528" t="s">
        <v>136</v>
      </c>
      <c r="BN528" t="s">
        <v>6063</v>
      </c>
      <c r="BO528" t="s">
        <v>1489</v>
      </c>
      <c r="BP528">
        <v>3</v>
      </c>
      <c r="BQ528">
        <v>3</v>
      </c>
      <c r="BR528">
        <v>3</v>
      </c>
      <c r="BS528" s="1">
        <v>44158</v>
      </c>
      <c r="BT528" s="1">
        <v>44270</v>
      </c>
      <c r="BU528" s="1">
        <v>44158</v>
      </c>
      <c r="BV528" s="1">
        <v>44270</v>
      </c>
      <c r="BW528" t="s">
        <v>136</v>
      </c>
      <c r="BX528">
        <v>48</v>
      </c>
      <c r="BY528">
        <v>0</v>
      </c>
      <c r="BZ528">
        <v>8</v>
      </c>
      <c r="CA528">
        <v>8</v>
      </c>
      <c r="CB528">
        <v>8</v>
      </c>
      <c r="CC528">
        <v>8</v>
      </c>
      <c r="CD528">
        <v>8</v>
      </c>
      <c r="CE528">
        <v>8</v>
      </c>
      <c r="CF528" t="str">
        <f>"8:00 AM"</f>
        <v>8:00 AM</v>
      </c>
      <c r="CG528" t="str">
        <f>"5:00 PM"</f>
        <v>5:00 PM</v>
      </c>
      <c r="CH528" s="5">
        <v>14.58</v>
      </c>
      <c r="CI528" t="s">
        <v>146</v>
      </c>
      <c r="CL528" t="s">
        <v>136</v>
      </c>
      <c r="CM528" t="s">
        <v>147</v>
      </c>
      <c r="CN528" t="s">
        <v>148</v>
      </c>
      <c r="CO528" t="s">
        <v>2389</v>
      </c>
      <c r="CP528" t="s">
        <v>149</v>
      </c>
      <c r="CQ528">
        <v>1</v>
      </c>
      <c r="CR528">
        <v>0</v>
      </c>
      <c r="CS528" t="s">
        <v>136</v>
      </c>
      <c r="CT528" t="s">
        <v>136</v>
      </c>
      <c r="CU528" t="s">
        <v>136</v>
      </c>
      <c r="CV528" t="s">
        <v>136</v>
      </c>
      <c r="CW528" t="s">
        <v>136</v>
      </c>
      <c r="CY528" t="s">
        <v>136</v>
      </c>
      <c r="CZ528" t="s">
        <v>136</v>
      </c>
      <c r="DA528" t="s">
        <v>136</v>
      </c>
      <c r="DB528" t="s">
        <v>136</v>
      </c>
      <c r="DC528" t="s">
        <v>136</v>
      </c>
      <c r="DD528" t="s">
        <v>136</v>
      </c>
      <c r="DF528" t="s">
        <v>6064</v>
      </c>
      <c r="DG528" t="s">
        <v>6065</v>
      </c>
      <c r="DH528" t="s">
        <v>6059</v>
      </c>
      <c r="DI528" t="s">
        <v>1041</v>
      </c>
      <c r="DJ528" s="4">
        <v>63873</v>
      </c>
      <c r="DK528" t="s">
        <v>6066</v>
      </c>
      <c r="DL528" t="s">
        <v>134</v>
      </c>
      <c r="DM528">
        <v>2</v>
      </c>
      <c r="DN528" t="s">
        <v>6067</v>
      </c>
      <c r="DO528" t="s">
        <v>6068</v>
      </c>
      <c r="DP528" t="s">
        <v>1041</v>
      </c>
      <c r="DQ528" t="str">
        <f>"63879"</f>
        <v>63879</v>
      </c>
      <c r="DR528" t="s">
        <v>6066</v>
      </c>
      <c r="DS528" t="s">
        <v>6069</v>
      </c>
      <c r="DT528">
        <v>2</v>
      </c>
      <c r="DU528">
        <v>8</v>
      </c>
      <c r="DV528" t="s">
        <v>134</v>
      </c>
      <c r="DW528" t="s">
        <v>134</v>
      </c>
      <c r="DX528" t="s">
        <v>134</v>
      </c>
      <c r="DY528" t="s">
        <v>136</v>
      </c>
      <c r="DZ528">
        <v>1</v>
      </c>
      <c r="EA528" t="s">
        <v>136</v>
      </c>
      <c r="EC528" s="5">
        <v>12.68</v>
      </c>
      <c r="ED528" s="5">
        <v>55</v>
      </c>
      <c r="EE528">
        <v>15733805837</v>
      </c>
      <c r="EF528" t="s">
        <v>6062</v>
      </c>
      <c r="EG528" t="s">
        <v>148</v>
      </c>
      <c r="EH528">
        <v>0</v>
      </c>
    </row>
    <row r="529" spans="1:138" ht="15" customHeight="1" x14ac:dyDescent="0.35">
      <c r="A529" t="s">
        <v>21459</v>
      </c>
      <c r="B529" t="s">
        <v>157</v>
      </c>
      <c r="C529" s="1">
        <v>44095.457904629628</v>
      </c>
      <c r="D529" s="1">
        <v>44131</v>
      </c>
      <c r="E529" t="s">
        <v>133</v>
      </c>
      <c r="F529" t="s">
        <v>136</v>
      </c>
      <c r="G529" t="s">
        <v>135</v>
      </c>
      <c r="H529" t="s">
        <v>136</v>
      </c>
      <c r="I529" t="s">
        <v>8263</v>
      </c>
      <c r="J529" t="s">
        <v>8264</v>
      </c>
      <c r="K529" t="s">
        <v>8265</v>
      </c>
      <c r="M529" t="s">
        <v>8266</v>
      </c>
      <c r="N529" t="s">
        <v>564</v>
      </c>
      <c r="O529" s="4">
        <v>22485</v>
      </c>
      <c r="P529" t="s">
        <v>140</v>
      </c>
      <c r="R529">
        <v>15403991567</v>
      </c>
      <c r="T529">
        <v>424930</v>
      </c>
      <c r="U529" t="s">
        <v>8267</v>
      </c>
      <c r="V529" t="s">
        <v>8268</v>
      </c>
      <c r="W529" t="s">
        <v>1007</v>
      </c>
      <c r="X529" t="s">
        <v>1323</v>
      </c>
      <c r="Y529" t="s">
        <v>8269</v>
      </c>
      <c r="AA529" t="s">
        <v>8266</v>
      </c>
      <c r="AB529" t="s">
        <v>564</v>
      </c>
      <c r="AC529" s="4">
        <v>22485</v>
      </c>
      <c r="AD529" t="s">
        <v>140</v>
      </c>
      <c r="AF529">
        <v>15403991567</v>
      </c>
      <c r="AH529" t="s">
        <v>8270</v>
      </c>
      <c r="AI529" t="s">
        <v>226</v>
      </c>
      <c r="AJ529" t="s">
        <v>685</v>
      </c>
      <c r="AK529" t="s">
        <v>686</v>
      </c>
      <c r="AL529" t="s">
        <v>687</v>
      </c>
      <c r="AM529" t="s">
        <v>688</v>
      </c>
      <c r="AN529" t="s">
        <v>689</v>
      </c>
      <c r="AO529" t="s">
        <v>690</v>
      </c>
      <c r="AP529" t="s">
        <v>537</v>
      </c>
      <c r="AQ529" s="4">
        <v>28328</v>
      </c>
      <c r="AR529" t="s">
        <v>140</v>
      </c>
      <c r="AT529">
        <v>19105924121</v>
      </c>
      <c r="AV529" t="s">
        <v>691</v>
      </c>
      <c r="AW529" t="s">
        <v>692</v>
      </c>
      <c r="AX529" t="s">
        <v>537</v>
      </c>
      <c r="AY529" t="s">
        <v>693</v>
      </c>
      <c r="AZ529" t="s">
        <v>144</v>
      </c>
      <c r="BA529" t="s">
        <v>145</v>
      </c>
      <c r="BB529" t="s">
        <v>136</v>
      </c>
      <c r="BC529" t="s">
        <v>136</v>
      </c>
      <c r="BD529" t="s">
        <v>148</v>
      </c>
      <c r="BE529" t="s">
        <v>136</v>
      </c>
      <c r="BF529" t="s">
        <v>136</v>
      </c>
      <c r="BG529" t="s">
        <v>134</v>
      </c>
      <c r="BH529" t="s">
        <v>136</v>
      </c>
      <c r="BN529" t="s">
        <v>21460</v>
      </c>
      <c r="BO529" t="s">
        <v>8272</v>
      </c>
      <c r="BP529">
        <v>40</v>
      </c>
      <c r="BQ529">
        <v>40</v>
      </c>
      <c r="BR529">
        <v>40</v>
      </c>
      <c r="BS529" s="1">
        <v>44162</v>
      </c>
      <c r="BT529" s="1">
        <v>44347</v>
      </c>
      <c r="BU529" s="1">
        <v>44162</v>
      </c>
      <c r="BV529" s="1">
        <v>44347</v>
      </c>
      <c r="BW529" t="s">
        <v>136</v>
      </c>
      <c r="BX529">
        <v>40</v>
      </c>
      <c r="BY529">
        <v>0</v>
      </c>
      <c r="BZ529">
        <v>7</v>
      </c>
      <c r="CA529">
        <v>7</v>
      </c>
      <c r="CB529">
        <v>7</v>
      </c>
      <c r="CC529">
        <v>7</v>
      </c>
      <c r="CD529">
        <v>7</v>
      </c>
      <c r="CE529">
        <v>5</v>
      </c>
      <c r="CF529" t="str">
        <f>"7:00 AM"</f>
        <v>7:00 AM</v>
      </c>
      <c r="CG529" t="str">
        <f>"4:00 PM"</f>
        <v>4:00 PM</v>
      </c>
      <c r="CH529" s="5">
        <v>12.67</v>
      </c>
      <c r="CI529" t="s">
        <v>146</v>
      </c>
      <c r="CL529" t="s">
        <v>134</v>
      </c>
      <c r="CM529" t="s">
        <v>312</v>
      </c>
      <c r="CN529" t="s">
        <v>148</v>
      </c>
      <c r="CO529" t="s">
        <v>694</v>
      </c>
      <c r="CP529" t="s">
        <v>149</v>
      </c>
      <c r="CQ529">
        <v>3</v>
      </c>
      <c r="CR529">
        <v>0</v>
      </c>
      <c r="CS529" t="s">
        <v>136</v>
      </c>
      <c r="CT529" t="s">
        <v>136</v>
      </c>
      <c r="CU529" t="s">
        <v>136</v>
      </c>
      <c r="CV529" t="s">
        <v>134</v>
      </c>
      <c r="CW529" t="s">
        <v>134</v>
      </c>
      <c r="CX529">
        <v>50</v>
      </c>
      <c r="CY529" t="s">
        <v>134</v>
      </c>
      <c r="CZ529" t="s">
        <v>136</v>
      </c>
      <c r="DA529" t="s">
        <v>134</v>
      </c>
      <c r="DB529" t="s">
        <v>134</v>
      </c>
      <c r="DC529" t="s">
        <v>134</v>
      </c>
      <c r="DD529" t="s">
        <v>136</v>
      </c>
      <c r="DF529" t="s">
        <v>21461</v>
      </c>
      <c r="DG529" t="s">
        <v>8269</v>
      </c>
      <c r="DH529" t="s">
        <v>8274</v>
      </c>
      <c r="DI529" t="s">
        <v>564</v>
      </c>
      <c r="DJ529" s="4">
        <v>22485</v>
      </c>
      <c r="DK529" t="s">
        <v>8275</v>
      </c>
      <c r="DL529" t="s">
        <v>136</v>
      </c>
      <c r="DM529">
        <v>1</v>
      </c>
      <c r="DN529" t="s">
        <v>8276</v>
      </c>
      <c r="DO529" t="s">
        <v>8277</v>
      </c>
      <c r="DP529" t="s">
        <v>564</v>
      </c>
      <c r="DQ529" t="str">
        <f>"22443"</f>
        <v>22443</v>
      </c>
      <c r="DR529" t="s">
        <v>8278</v>
      </c>
      <c r="DS529" t="s">
        <v>861</v>
      </c>
      <c r="DT529">
        <v>1</v>
      </c>
      <c r="DU529">
        <v>40</v>
      </c>
      <c r="DV529" t="s">
        <v>134</v>
      </c>
      <c r="DW529" t="s">
        <v>134</v>
      </c>
      <c r="DX529" t="s">
        <v>134</v>
      </c>
      <c r="DY529" t="s">
        <v>134</v>
      </c>
      <c r="DZ529">
        <v>3</v>
      </c>
      <c r="EA529" t="s">
        <v>136</v>
      </c>
      <c r="EC529" s="5">
        <v>12.68</v>
      </c>
      <c r="ED529" s="5">
        <v>55</v>
      </c>
      <c r="EE529">
        <v>15403991567</v>
      </c>
      <c r="EF529" t="s">
        <v>8270</v>
      </c>
      <c r="EG529" t="s">
        <v>8279</v>
      </c>
      <c r="EH529">
        <v>6</v>
      </c>
    </row>
    <row r="530" spans="1:138" ht="15" customHeight="1" x14ac:dyDescent="0.35">
      <c r="A530" t="s">
        <v>20178</v>
      </c>
      <c r="B530" t="s">
        <v>157</v>
      </c>
      <c r="C530" s="1">
        <v>44106.406433101853</v>
      </c>
      <c r="D530" s="1">
        <v>44131</v>
      </c>
      <c r="E530" t="s">
        <v>133</v>
      </c>
      <c r="F530" t="s">
        <v>134</v>
      </c>
      <c r="G530" t="s">
        <v>135</v>
      </c>
      <c r="H530" t="s">
        <v>136</v>
      </c>
      <c r="I530" t="s">
        <v>20179</v>
      </c>
      <c r="K530" t="s">
        <v>20180</v>
      </c>
      <c r="L530" t="s">
        <v>148</v>
      </c>
      <c r="M530" t="s">
        <v>847</v>
      </c>
      <c r="N530" t="s">
        <v>161</v>
      </c>
      <c r="O530" s="4">
        <v>31636</v>
      </c>
      <c r="P530" t="s">
        <v>140</v>
      </c>
      <c r="R530">
        <v>12295597479</v>
      </c>
      <c r="T530">
        <v>1151</v>
      </c>
      <c r="U530" t="s">
        <v>20181</v>
      </c>
      <c r="V530" t="s">
        <v>1437</v>
      </c>
      <c r="W530" t="s">
        <v>509</v>
      </c>
      <c r="X530" t="s">
        <v>8156</v>
      </c>
      <c r="Y530" t="s">
        <v>20180</v>
      </c>
      <c r="AA530" t="s">
        <v>847</v>
      </c>
      <c r="AB530" t="s">
        <v>161</v>
      </c>
      <c r="AC530" s="4">
        <v>31636</v>
      </c>
      <c r="AD530" t="s">
        <v>140</v>
      </c>
      <c r="AE530" t="s">
        <v>841</v>
      </c>
      <c r="AF530">
        <v>12295597479</v>
      </c>
      <c r="AH530" t="s">
        <v>20182</v>
      </c>
      <c r="AI530" t="s">
        <v>168</v>
      </c>
      <c r="AJ530" t="s">
        <v>843</v>
      </c>
      <c r="AK530" t="s">
        <v>844</v>
      </c>
      <c r="AL530" t="s">
        <v>845</v>
      </c>
      <c r="AM530" t="s">
        <v>846</v>
      </c>
      <c r="AO530" t="s">
        <v>847</v>
      </c>
      <c r="AP530" t="s">
        <v>161</v>
      </c>
      <c r="AQ530" s="4">
        <v>31636</v>
      </c>
      <c r="AR530" t="s">
        <v>140</v>
      </c>
      <c r="AT530">
        <v>12295596879</v>
      </c>
      <c r="AV530" t="s">
        <v>848</v>
      </c>
      <c r="AW530" t="s">
        <v>849</v>
      </c>
      <c r="AZ530" t="s">
        <v>821</v>
      </c>
      <c r="BA530" t="s">
        <v>176</v>
      </c>
      <c r="BB530" t="s">
        <v>134</v>
      </c>
      <c r="BC530" t="s">
        <v>134</v>
      </c>
      <c r="BD530" t="s">
        <v>134</v>
      </c>
      <c r="BE530" t="s">
        <v>134</v>
      </c>
      <c r="BF530" t="s">
        <v>136</v>
      </c>
      <c r="BG530" t="s">
        <v>134</v>
      </c>
      <c r="BH530" t="s">
        <v>136</v>
      </c>
      <c r="BN530" t="s">
        <v>20183</v>
      </c>
      <c r="BO530" t="s">
        <v>2634</v>
      </c>
      <c r="BP530">
        <v>75</v>
      </c>
      <c r="BQ530">
        <v>75</v>
      </c>
      <c r="BR530">
        <v>75</v>
      </c>
      <c r="BS530" s="1">
        <v>44166</v>
      </c>
      <c r="BT530" s="1">
        <v>44347</v>
      </c>
      <c r="BU530" s="1">
        <v>44166</v>
      </c>
      <c r="BV530" s="1">
        <v>44347</v>
      </c>
      <c r="BW530" t="s">
        <v>136</v>
      </c>
      <c r="BX530">
        <v>40</v>
      </c>
      <c r="BY530">
        <v>0</v>
      </c>
      <c r="BZ530">
        <v>7</v>
      </c>
      <c r="CA530">
        <v>7</v>
      </c>
      <c r="CB530">
        <v>7</v>
      </c>
      <c r="CC530">
        <v>7</v>
      </c>
      <c r="CD530">
        <v>7</v>
      </c>
      <c r="CE530">
        <v>5</v>
      </c>
      <c r="CF530" t="str">
        <f>"7:00 AM"</f>
        <v>7:00 AM</v>
      </c>
      <c r="CG530" t="str">
        <f>"3:00 PM"</f>
        <v>3:00 PM</v>
      </c>
      <c r="CH530" s="5">
        <v>11.71</v>
      </c>
      <c r="CI530" t="s">
        <v>146</v>
      </c>
      <c r="CJ530">
        <v>3</v>
      </c>
      <c r="CK530" t="s">
        <v>20184</v>
      </c>
      <c r="CL530" t="s">
        <v>134</v>
      </c>
      <c r="CM530" t="s">
        <v>147</v>
      </c>
      <c r="CN530" t="s">
        <v>148</v>
      </c>
      <c r="CO530" t="s">
        <v>4284</v>
      </c>
      <c r="CP530" t="s">
        <v>149</v>
      </c>
      <c r="CQ530">
        <v>3</v>
      </c>
      <c r="CR530">
        <v>0</v>
      </c>
      <c r="CS530" t="s">
        <v>136</v>
      </c>
      <c r="CT530" t="s">
        <v>136</v>
      </c>
      <c r="CU530" t="s">
        <v>136</v>
      </c>
      <c r="CV530" t="s">
        <v>134</v>
      </c>
      <c r="CW530" t="s">
        <v>134</v>
      </c>
      <c r="CX530">
        <v>50</v>
      </c>
      <c r="CY530" t="s">
        <v>134</v>
      </c>
      <c r="CZ530" t="s">
        <v>134</v>
      </c>
      <c r="DA530" t="s">
        <v>134</v>
      </c>
      <c r="DB530" t="s">
        <v>134</v>
      </c>
      <c r="DC530" t="s">
        <v>134</v>
      </c>
      <c r="DD530" t="s">
        <v>136</v>
      </c>
      <c r="DF530" t="s">
        <v>20185</v>
      </c>
      <c r="DG530" t="s">
        <v>20186</v>
      </c>
      <c r="DH530" t="s">
        <v>4009</v>
      </c>
      <c r="DI530" t="s">
        <v>139</v>
      </c>
      <c r="DJ530" s="4">
        <v>32340</v>
      </c>
      <c r="DK530" t="s">
        <v>715</v>
      </c>
      <c r="DL530" t="s">
        <v>134</v>
      </c>
      <c r="DM530">
        <v>13</v>
      </c>
      <c r="DN530" t="s">
        <v>20187</v>
      </c>
      <c r="DO530" t="s">
        <v>1609</v>
      </c>
      <c r="DP530" t="s">
        <v>139</v>
      </c>
      <c r="DQ530" t="str">
        <f>"32053"</f>
        <v>32053</v>
      </c>
      <c r="DR530" t="s">
        <v>4079</v>
      </c>
      <c r="DS530" t="s">
        <v>861</v>
      </c>
      <c r="DT530">
        <v>1</v>
      </c>
      <c r="DU530">
        <v>20</v>
      </c>
      <c r="DV530" t="s">
        <v>136</v>
      </c>
      <c r="DW530" t="s">
        <v>136</v>
      </c>
      <c r="DX530" t="s">
        <v>134</v>
      </c>
      <c r="DY530" t="s">
        <v>134</v>
      </c>
      <c r="DZ530">
        <v>2</v>
      </c>
      <c r="EA530" t="s">
        <v>136</v>
      </c>
      <c r="EC530" s="5">
        <v>12.68</v>
      </c>
      <c r="ED530" s="5">
        <v>55</v>
      </c>
      <c r="EE530">
        <v>12295597479</v>
      </c>
      <c r="EF530" t="s">
        <v>20182</v>
      </c>
      <c r="EG530" t="s">
        <v>148</v>
      </c>
      <c r="EH530">
        <v>20</v>
      </c>
    </row>
    <row r="531" spans="1:138" ht="15" customHeight="1" x14ac:dyDescent="0.35">
      <c r="A531" t="s">
        <v>16908</v>
      </c>
      <c r="B531" t="s">
        <v>157</v>
      </c>
      <c r="C531" s="1">
        <v>44091.507441550923</v>
      </c>
      <c r="D531" s="1">
        <v>44131</v>
      </c>
      <c r="E531" t="s">
        <v>133</v>
      </c>
      <c r="F531" t="s">
        <v>136</v>
      </c>
      <c r="G531" t="s">
        <v>135</v>
      </c>
      <c r="H531" t="s">
        <v>136</v>
      </c>
      <c r="I531" t="s">
        <v>16909</v>
      </c>
      <c r="K531" t="s">
        <v>16910</v>
      </c>
      <c r="M531" t="s">
        <v>520</v>
      </c>
      <c r="N531" t="s">
        <v>139</v>
      </c>
      <c r="O531" s="4">
        <v>34266</v>
      </c>
      <c r="P531" t="s">
        <v>140</v>
      </c>
      <c r="R531">
        <v>18634940955</v>
      </c>
      <c r="T531">
        <v>115112</v>
      </c>
      <c r="U531" t="s">
        <v>16911</v>
      </c>
      <c r="V531" t="s">
        <v>16912</v>
      </c>
      <c r="X531" t="s">
        <v>6425</v>
      </c>
      <c r="Y531" t="s">
        <v>16910</v>
      </c>
      <c r="AA531" t="s">
        <v>520</v>
      </c>
      <c r="AB531" t="s">
        <v>139</v>
      </c>
      <c r="AC531" s="4">
        <v>34266</v>
      </c>
      <c r="AD531" t="s">
        <v>140</v>
      </c>
      <c r="AF531">
        <v>18634940955</v>
      </c>
      <c r="AH531" t="s">
        <v>16913</v>
      </c>
      <c r="AI531" t="s">
        <v>168</v>
      </c>
      <c r="AJ531" t="s">
        <v>507</v>
      </c>
      <c r="AK531" t="s">
        <v>508</v>
      </c>
      <c r="AL531" t="s">
        <v>509</v>
      </c>
      <c r="AM531" t="s">
        <v>510</v>
      </c>
      <c r="AN531" t="s">
        <v>511</v>
      </c>
      <c r="AO531" t="s">
        <v>512</v>
      </c>
      <c r="AP531" t="s">
        <v>139</v>
      </c>
      <c r="AQ531" s="4">
        <v>32751</v>
      </c>
      <c r="AR531" t="s">
        <v>140</v>
      </c>
      <c r="AT531">
        <v>13212145200</v>
      </c>
      <c r="AU531">
        <v>5216</v>
      </c>
      <c r="AV531" t="s">
        <v>513</v>
      </c>
      <c r="AW531" t="s">
        <v>514</v>
      </c>
      <c r="AZ531" t="s">
        <v>175</v>
      </c>
      <c r="BA531" t="s">
        <v>176</v>
      </c>
      <c r="BB531" t="s">
        <v>136</v>
      </c>
      <c r="BC531" t="s">
        <v>136</v>
      </c>
      <c r="BD531" t="s">
        <v>148</v>
      </c>
      <c r="BE531" t="s">
        <v>136</v>
      </c>
      <c r="BF531" t="s">
        <v>136</v>
      </c>
      <c r="BG531" t="s">
        <v>134</v>
      </c>
      <c r="BH531" t="s">
        <v>136</v>
      </c>
      <c r="BN531" t="s">
        <v>16914</v>
      </c>
      <c r="BO531" t="s">
        <v>3594</v>
      </c>
      <c r="BP531">
        <v>62</v>
      </c>
      <c r="BQ531">
        <v>62</v>
      </c>
      <c r="BR531">
        <v>62</v>
      </c>
      <c r="BS531" s="1">
        <v>44166</v>
      </c>
      <c r="BT531" s="1">
        <v>44351</v>
      </c>
      <c r="BU531" s="1">
        <v>44166</v>
      </c>
      <c r="BV531" s="1">
        <v>44351</v>
      </c>
      <c r="BW531" t="s">
        <v>136</v>
      </c>
      <c r="BX531">
        <v>36</v>
      </c>
      <c r="BY531">
        <v>0</v>
      </c>
      <c r="BZ531">
        <v>6</v>
      </c>
      <c r="CA531">
        <v>6</v>
      </c>
      <c r="CB531">
        <v>6</v>
      </c>
      <c r="CC531">
        <v>6</v>
      </c>
      <c r="CD531">
        <v>6</v>
      </c>
      <c r="CE531">
        <v>6</v>
      </c>
      <c r="CF531" t="str">
        <f>"7:00 AM"</f>
        <v>7:00 AM</v>
      </c>
      <c r="CG531" t="str">
        <f>"1:00 PM"</f>
        <v>1:00 PM</v>
      </c>
      <c r="CH531" s="5">
        <v>11.71</v>
      </c>
      <c r="CI531" t="s">
        <v>146</v>
      </c>
      <c r="CL531" t="s">
        <v>134</v>
      </c>
      <c r="CM531" t="s">
        <v>147</v>
      </c>
      <c r="CN531" t="s">
        <v>148</v>
      </c>
      <c r="CO531" s="2" t="s">
        <v>16915</v>
      </c>
      <c r="CP531" t="s">
        <v>149</v>
      </c>
      <c r="CQ531">
        <v>0</v>
      </c>
      <c r="CR531">
        <v>0</v>
      </c>
      <c r="CS531" t="s">
        <v>136</v>
      </c>
      <c r="CT531" t="s">
        <v>136</v>
      </c>
      <c r="CU531" t="s">
        <v>136</v>
      </c>
      <c r="CV531" t="s">
        <v>136</v>
      </c>
      <c r="CW531" t="s">
        <v>134</v>
      </c>
      <c r="CX531">
        <v>100</v>
      </c>
      <c r="CY531" t="s">
        <v>134</v>
      </c>
      <c r="CZ531" t="s">
        <v>134</v>
      </c>
      <c r="DA531" t="s">
        <v>134</v>
      </c>
      <c r="DB531" t="s">
        <v>134</v>
      </c>
      <c r="DC531" t="s">
        <v>134</v>
      </c>
      <c r="DD531" t="s">
        <v>136</v>
      </c>
      <c r="DF531" t="s">
        <v>149</v>
      </c>
      <c r="DG531" t="s">
        <v>16916</v>
      </c>
      <c r="DH531" t="s">
        <v>520</v>
      </c>
      <c r="DI531" t="s">
        <v>139</v>
      </c>
      <c r="DJ531" s="4">
        <v>34266</v>
      </c>
      <c r="DK531" t="s">
        <v>521</v>
      </c>
      <c r="DL531" t="s">
        <v>134</v>
      </c>
      <c r="DM531">
        <v>22</v>
      </c>
      <c r="DN531" t="s">
        <v>16917</v>
      </c>
      <c r="DO531" t="s">
        <v>16918</v>
      </c>
      <c r="DP531" t="s">
        <v>139</v>
      </c>
      <c r="DQ531" t="str">
        <f>"33865"</f>
        <v>33865</v>
      </c>
      <c r="DR531" t="s">
        <v>151</v>
      </c>
      <c r="DS531" t="s">
        <v>16919</v>
      </c>
      <c r="DT531">
        <v>1</v>
      </c>
      <c r="DU531">
        <v>16</v>
      </c>
      <c r="DV531" t="s">
        <v>134</v>
      </c>
      <c r="DW531" t="s">
        <v>134</v>
      </c>
      <c r="DX531" t="s">
        <v>134</v>
      </c>
      <c r="DY531" t="s">
        <v>134</v>
      </c>
      <c r="DZ531">
        <v>3</v>
      </c>
      <c r="EA531" t="s">
        <v>136</v>
      </c>
      <c r="EC531" s="5">
        <v>12.68</v>
      </c>
      <c r="ED531" s="5">
        <v>55</v>
      </c>
      <c r="EE531">
        <v>18634940955</v>
      </c>
      <c r="EF531" t="s">
        <v>148</v>
      </c>
      <c r="EG531" t="s">
        <v>524</v>
      </c>
      <c r="EH531">
        <v>6</v>
      </c>
    </row>
    <row r="532" spans="1:138" ht="15" customHeight="1" x14ac:dyDescent="0.35">
      <c r="A532" t="s">
        <v>6687</v>
      </c>
      <c r="B532" t="s">
        <v>157</v>
      </c>
      <c r="C532" s="1">
        <v>44121.345335995371</v>
      </c>
      <c r="D532" s="1">
        <v>44131</v>
      </c>
      <c r="E532" t="s">
        <v>133</v>
      </c>
      <c r="F532" t="s">
        <v>136</v>
      </c>
      <c r="G532" t="s">
        <v>135</v>
      </c>
      <c r="H532" t="s">
        <v>136</v>
      </c>
      <c r="I532" t="s">
        <v>6688</v>
      </c>
      <c r="K532" t="s">
        <v>6689</v>
      </c>
      <c r="M532" t="s">
        <v>2450</v>
      </c>
      <c r="N532" t="s">
        <v>246</v>
      </c>
      <c r="O532" s="4">
        <v>70578</v>
      </c>
      <c r="P532" t="s">
        <v>140</v>
      </c>
      <c r="R532">
        <v>13372301026</v>
      </c>
      <c r="T532">
        <v>1122</v>
      </c>
      <c r="U532" t="s">
        <v>5435</v>
      </c>
      <c r="V532" t="s">
        <v>6690</v>
      </c>
      <c r="W532" t="s">
        <v>683</v>
      </c>
      <c r="X532" t="s">
        <v>164</v>
      </c>
      <c r="Y532" t="s">
        <v>6689</v>
      </c>
      <c r="AA532" t="s">
        <v>2450</v>
      </c>
      <c r="AB532" t="s">
        <v>246</v>
      </c>
      <c r="AC532" s="4">
        <v>70578</v>
      </c>
      <c r="AD532" t="s">
        <v>140</v>
      </c>
      <c r="AE532" t="s">
        <v>6691</v>
      </c>
      <c r="AF532">
        <v>13372301026</v>
      </c>
      <c r="AH532" t="s">
        <v>6692</v>
      </c>
      <c r="AI532" t="s">
        <v>168</v>
      </c>
      <c r="AJ532" t="s">
        <v>6693</v>
      </c>
      <c r="AK532" t="s">
        <v>6694</v>
      </c>
      <c r="AL532" t="s">
        <v>250</v>
      </c>
      <c r="AM532" t="s">
        <v>6695</v>
      </c>
      <c r="AO532" t="s">
        <v>2450</v>
      </c>
      <c r="AP532" t="s">
        <v>246</v>
      </c>
      <c r="AQ532" s="4">
        <v>70578</v>
      </c>
      <c r="AR532" t="s">
        <v>140</v>
      </c>
      <c r="AS532" t="s">
        <v>6691</v>
      </c>
      <c r="AT532">
        <v>13373166970</v>
      </c>
      <c r="AV532" t="s">
        <v>6692</v>
      </c>
      <c r="AW532" t="s">
        <v>6696</v>
      </c>
      <c r="AZ532" t="s">
        <v>334</v>
      </c>
      <c r="BA532" t="s">
        <v>335</v>
      </c>
      <c r="BB532" t="s">
        <v>136</v>
      </c>
      <c r="BC532" t="s">
        <v>136</v>
      </c>
      <c r="BD532" t="s">
        <v>148</v>
      </c>
      <c r="BE532" t="s">
        <v>136</v>
      </c>
      <c r="BF532" t="s">
        <v>136</v>
      </c>
      <c r="BG532" t="s">
        <v>134</v>
      </c>
      <c r="BH532" t="s">
        <v>136</v>
      </c>
      <c r="BN532" t="s">
        <v>6697</v>
      </c>
      <c r="BO532" t="s">
        <v>1574</v>
      </c>
      <c r="BP532">
        <v>2</v>
      </c>
      <c r="BQ532">
        <v>2</v>
      </c>
      <c r="BR532">
        <v>2</v>
      </c>
      <c r="BS532" s="1">
        <v>44166</v>
      </c>
      <c r="BT532" s="1">
        <v>44440</v>
      </c>
      <c r="BU532" s="1">
        <v>44166</v>
      </c>
      <c r="BV532" s="1">
        <v>44440</v>
      </c>
      <c r="BW532" t="s">
        <v>136</v>
      </c>
      <c r="BX532">
        <v>40</v>
      </c>
      <c r="BY532">
        <v>0</v>
      </c>
      <c r="BZ532">
        <v>8</v>
      </c>
      <c r="CA532">
        <v>8</v>
      </c>
      <c r="CB532">
        <v>8</v>
      </c>
      <c r="CC532">
        <v>8</v>
      </c>
      <c r="CD532">
        <v>8</v>
      </c>
      <c r="CE532">
        <v>0</v>
      </c>
      <c r="CF532" t="str">
        <f>"7:00 AM"</f>
        <v>7:00 AM</v>
      </c>
      <c r="CG532" t="str">
        <f>"4:00 PM"</f>
        <v>4:00 PM</v>
      </c>
      <c r="CH532" s="5">
        <v>11.83</v>
      </c>
      <c r="CI532" t="s">
        <v>146</v>
      </c>
      <c r="CL532" t="s">
        <v>134</v>
      </c>
      <c r="CM532" t="s">
        <v>147</v>
      </c>
      <c r="CN532" t="s">
        <v>148</v>
      </c>
      <c r="CO532" s="2" t="s">
        <v>6698</v>
      </c>
      <c r="CP532" t="s">
        <v>149</v>
      </c>
      <c r="CQ532">
        <v>3</v>
      </c>
      <c r="CR532">
        <v>0</v>
      </c>
      <c r="CS532" t="s">
        <v>136</v>
      </c>
      <c r="CT532" t="s">
        <v>136</v>
      </c>
      <c r="CU532" t="s">
        <v>136</v>
      </c>
      <c r="CV532" t="s">
        <v>134</v>
      </c>
      <c r="CW532" t="s">
        <v>134</v>
      </c>
      <c r="CX532">
        <v>50</v>
      </c>
      <c r="CY532" t="s">
        <v>134</v>
      </c>
      <c r="CZ532" t="s">
        <v>134</v>
      </c>
      <c r="DA532" t="s">
        <v>134</v>
      </c>
      <c r="DB532" t="s">
        <v>134</v>
      </c>
      <c r="DC532" t="s">
        <v>134</v>
      </c>
      <c r="DD532" t="s">
        <v>136</v>
      </c>
      <c r="DF532" s="2" t="s">
        <v>6699</v>
      </c>
      <c r="DG532" t="s">
        <v>6689</v>
      </c>
      <c r="DH532" t="s">
        <v>2450</v>
      </c>
      <c r="DI532" t="s">
        <v>246</v>
      </c>
      <c r="DJ532" s="4">
        <v>70578</v>
      </c>
      <c r="DK532" t="s">
        <v>6700</v>
      </c>
      <c r="DL532" t="s">
        <v>136</v>
      </c>
      <c r="DM532">
        <v>1</v>
      </c>
      <c r="DN532" t="s">
        <v>6689</v>
      </c>
      <c r="DO532" t="s">
        <v>2450</v>
      </c>
      <c r="DP532" t="s">
        <v>246</v>
      </c>
      <c r="DQ532" t="str">
        <f>"70578"</f>
        <v>70578</v>
      </c>
      <c r="DR532" t="s">
        <v>6700</v>
      </c>
      <c r="DS532" t="s">
        <v>6701</v>
      </c>
      <c r="DT532">
        <v>1</v>
      </c>
      <c r="DU532">
        <v>2</v>
      </c>
      <c r="DV532" t="s">
        <v>134</v>
      </c>
      <c r="DW532" t="s">
        <v>134</v>
      </c>
      <c r="DX532" t="s">
        <v>134</v>
      </c>
      <c r="DY532" t="s">
        <v>136</v>
      </c>
      <c r="DZ532">
        <v>1</v>
      </c>
      <c r="EA532" t="s">
        <v>136</v>
      </c>
      <c r="EC532" s="5">
        <v>12.68</v>
      </c>
      <c r="ED532" s="5">
        <v>55</v>
      </c>
      <c r="EE532">
        <v>13372301026</v>
      </c>
      <c r="EF532" t="s">
        <v>6702</v>
      </c>
      <c r="EG532" t="s">
        <v>148</v>
      </c>
      <c r="EH532">
        <v>4</v>
      </c>
    </row>
    <row r="533" spans="1:138" ht="15" customHeight="1" x14ac:dyDescent="0.35">
      <c r="A533" t="s">
        <v>9267</v>
      </c>
      <c r="B533" t="s">
        <v>157</v>
      </c>
      <c r="C533" s="1">
        <v>44098.569337037035</v>
      </c>
      <c r="D533" s="1">
        <v>44131</v>
      </c>
      <c r="E533" t="s">
        <v>133</v>
      </c>
      <c r="F533" t="s">
        <v>134</v>
      </c>
      <c r="G533" t="s">
        <v>135</v>
      </c>
      <c r="H533" t="s">
        <v>136</v>
      </c>
      <c r="I533" t="s">
        <v>9268</v>
      </c>
      <c r="K533" t="s">
        <v>9269</v>
      </c>
      <c r="L533" t="s">
        <v>9270</v>
      </c>
      <c r="M533" t="s">
        <v>4300</v>
      </c>
      <c r="N533" t="s">
        <v>139</v>
      </c>
      <c r="O533" s="4">
        <v>33493</v>
      </c>
      <c r="P533" t="s">
        <v>140</v>
      </c>
      <c r="R533">
        <v>15619838401</v>
      </c>
      <c r="T533">
        <v>11511</v>
      </c>
      <c r="U533" t="s">
        <v>3977</v>
      </c>
      <c r="V533" t="s">
        <v>9271</v>
      </c>
      <c r="X533" t="s">
        <v>429</v>
      </c>
      <c r="Y533" t="s">
        <v>9269</v>
      </c>
      <c r="AA533" t="s">
        <v>4300</v>
      </c>
      <c r="AB533" t="s">
        <v>139</v>
      </c>
      <c r="AC533" s="4">
        <v>33493</v>
      </c>
      <c r="AD533" t="s">
        <v>140</v>
      </c>
      <c r="AF533">
        <v>15619838401</v>
      </c>
      <c r="AH533" t="s">
        <v>2325</v>
      </c>
      <c r="AI533" t="s">
        <v>168</v>
      </c>
      <c r="AJ533" t="s">
        <v>4942</v>
      </c>
      <c r="AK533" t="s">
        <v>4943</v>
      </c>
      <c r="AM533" t="s">
        <v>4944</v>
      </c>
      <c r="AO533" t="s">
        <v>152</v>
      </c>
      <c r="AP533" t="s">
        <v>139</v>
      </c>
      <c r="AQ533" s="4">
        <v>33852</v>
      </c>
      <c r="AR533" t="s">
        <v>140</v>
      </c>
      <c r="AS533" t="s">
        <v>4945</v>
      </c>
      <c r="AT533">
        <v>18634655550</v>
      </c>
      <c r="AV533" t="s">
        <v>4946</v>
      </c>
      <c r="AW533" t="s">
        <v>2330</v>
      </c>
      <c r="AZ533" t="s">
        <v>175</v>
      </c>
      <c r="BA533" t="s">
        <v>176</v>
      </c>
      <c r="BB533" t="s">
        <v>134</v>
      </c>
      <c r="BC533" t="s">
        <v>134</v>
      </c>
      <c r="BD533" t="s">
        <v>134</v>
      </c>
      <c r="BE533" t="s">
        <v>134</v>
      </c>
      <c r="BF533" t="s">
        <v>136</v>
      </c>
      <c r="BG533" t="s">
        <v>134</v>
      </c>
      <c r="BH533" t="s">
        <v>136</v>
      </c>
      <c r="BN533" t="s">
        <v>9272</v>
      </c>
      <c r="BO533" t="s">
        <v>5349</v>
      </c>
      <c r="BP533">
        <v>140</v>
      </c>
      <c r="BQ533">
        <v>140</v>
      </c>
      <c r="BR533">
        <v>140</v>
      </c>
      <c r="BS533" s="1">
        <v>44165</v>
      </c>
      <c r="BT533" s="1">
        <v>44346</v>
      </c>
      <c r="BU533" s="1">
        <v>44165</v>
      </c>
      <c r="BV533" s="1">
        <v>44346</v>
      </c>
      <c r="BW533" t="s">
        <v>136</v>
      </c>
      <c r="BX533">
        <v>36</v>
      </c>
      <c r="BY533">
        <v>0</v>
      </c>
      <c r="BZ533">
        <v>6</v>
      </c>
      <c r="CA533">
        <v>6</v>
      </c>
      <c r="CB533">
        <v>6</v>
      </c>
      <c r="CC533">
        <v>6</v>
      </c>
      <c r="CD533">
        <v>6</v>
      </c>
      <c r="CE533">
        <v>6</v>
      </c>
      <c r="CF533" t="str">
        <f>"7:30 AM"</f>
        <v>7:30 AM</v>
      </c>
      <c r="CG533" t="str">
        <f>"1:30 PM"</f>
        <v>1:30 PM</v>
      </c>
      <c r="CH533" s="5">
        <v>11.71</v>
      </c>
      <c r="CI533" t="s">
        <v>146</v>
      </c>
      <c r="CJ533">
        <v>0.35</v>
      </c>
      <c r="CK533" t="s">
        <v>9273</v>
      </c>
      <c r="CL533" t="s">
        <v>134</v>
      </c>
      <c r="CM533" t="s">
        <v>147</v>
      </c>
      <c r="CN533" t="s">
        <v>148</v>
      </c>
      <c r="CO533" t="s">
        <v>2333</v>
      </c>
      <c r="CP533" t="s">
        <v>149</v>
      </c>
      <c r="CQ533">
        <v>1</v>
      </c>
      <c r="CR533">
        <v>0</v>
      </c>
      <c r="CS533" t="s">
        <v>136</v>
      </c>
      <c r="CT533" t="s">
        <v>136</v>
      </c>
      <c r="CU533" t="s">
        <v>136</v>
      </c>
      <c r="CV533" t="s">
        <v>136</v>
      </c>
      <c r="CW533" t="s">
        <v>136</v>
      </c>
      <c r="CY533" t="s">
        <v>134</v>
      </c>
      <c r="CZ533" t="s">
        <v>134</v>
      </c>
      <c r="DA533" t="s">
        <v>134</v>
      </c>
      <c r="DB533" t="s">
        <v>134</v>
      </c>
      <c r="DC533" t="s">
        <v>134</v>
      </c>
      <c r="DD533" t="s">
        <v>136</v>
      </c>
      <c r="DF533" t="s">
        <v>2334</v>
      </c>
      <c r="DG533" t="s">
        <v>9274</v>
      </c>
      <c r="DH533" t="s">
        <v>2459</v>
      </c>
      <c r="DI533" t="s">
        <v>139</v>
      </c>
      <c r="DJ533" s="4">
        <v>33430</v>
      </c>
      <c r="DK533" t="s">
        <v>1400</v>
      </c>
      <c r="DL533" t="s">
        <v>134</v>
      </c>
      <c r="DM533">
        <v>3</v>
      </c>
      <c r="DN533" t="s">
        <v>9275</v>
      </c>
      <c r="DO533" t="s">
        <v>2459</v>
      </c>
      <c r="DP533" t="s">
        <v>139</v>
      </c>
      <c r="DQ533" t="str">
        <f>"33430"</f>
        <v>33430</v>
      </c>
      <c r="DR533" t="s">
        <v>1400</v>
      </c>
      <c r="DS533" t="s">
        <v>3368</v>
      </c>
      <c r="DT533">
        <v>91</v>
      </c>
      <c r="DU533">
        <v>455</v>
      </c>
      <c r="DV533" t="s">
        <v>134</v>
      </c>
      <c r="DW533" t="s">
        <v>134</v>
      </c>
      <c r="DX533" t="s">
        <v>134</v>
      </c>
      <c r="DY533" t="s">
        <v>134</v>
      </c>
      <c r="DZ533">
        <v>3</v>
      </c>
      <c r="EA533" t="s">
        <v>136</v>
      </c>
      <c r="EC533" s="5">
        <v>12.68</v>
      </c>
      <c r="ED533" s="5">
        <v>55</v>
      </c>
      <c r="EE533">
        <v>15619838401</v>
      </c>
      <c r="EF533" t="s">
        <v>9276</v>
      </c>
      <c r="EG533" t="s">
        <v>148</v>
      </c>
      <c r="EH533">
        <v>1</v>
      </c>
    </row>
    <row r="534" spans="1:138" ht="15" customHeight="1" x14ac:dyDescent="0.35">
      <c r="A534" t="s">
        <v>26440</v>
      </c>
      <c r="B534" t="s">
        <v>157</v>
      </c>
      <c r="C534" s="1">
        <v>44102.727655555558</v>
      </c>
      <c r="D534" s="1">
        <v>44131</v>
      </c>
      <c r="E534" t="s">
        <v>133</v>
      </c>
      <c r="F534" t="s">
        <v>136</v>
      </c>
      <c r="G534" t="s">
        <v>135</v>
      </c>
      <c r="H534" t="s">
        <v>136</v>
      </c>
      <c r="I534" t="s">
        <v>26441</v>
      </c>
      <c r="K534" t="s">
        <v>26442</v>
      </c>
      <c r="L534" t="s">
        <v>26443</v>
      </c>
      <c r="M534" t="s">
        <v>4346</v>
      </c>
      <c r="N534" t="s">
        <v>611</v>
      </c>
      <c r="O534" s="4">
        <v>57633</v>
      </c>
      <c r="P534" t="s">
        <v>140</v>
      </c>
      <c r="R534">
        <v>16058503887</v>
      </c>
      <c r="T534">
        <v>112112</v>
      </c>
      <c r="U534" t="s">
        <v>19001</v>
      </c>
      <c r="V534" t="s">
        <v>20386</v>
      </c>
      <c r="X534" t="s">
        <v>164</v>
      </c>
      <c r="Y534" t="s">
        <v>26442</v>
      </c>
      <c r="Z534" t="s">
        <v>26443</v>
      </c>
      <c r="AA534" t="s">
        <v>4346</v>
      </c>
      <c r="AB534" t="s">
        <v>611</v>
      </c>
      <c r="AC534" s="4">
        <v>57633</v>
      </c>
      <c r="AD534" t="s">
        <v>140</v>
      </c>
      <c r="AF534">
        <v>16058503887</v>
      </c>
      <c r="AH534" t="s">
        <v>19002</v>
      </c>
      <c r="AI534" t="s">
        <v>168</v>
      </c>
      <c r="AJ534" t="s">
        <v>533</v>
      </c>
      <c r="AK534" t="s">
        <v>534</v>
      </c>
      <c r="AL534" t="s">
        <v>148</v>
      </c>
      <c r="AM534" t="s">
        <v>1486</v>
      </c>
      <c r="AO534" t="s">
        <v>1487</v>
      </c>
      <c r="AP534" t="s">
        <v>537</v>
      </c>
      <c r="AQ534" s="4" t="s">
        <v>27717</v>
      </c>
      <c r="AR534" t="s">
        <v>140</v>
      </c>
      <c r="AT534">
        <v>18282460659</v>
      </c>
      <c r="AV534" t="s">
        <v>538</v>
      </c>
      <c r="AW534" t="s">
        <v>539</v>
      </c>
      <c r="AZ534" t="s">
        <v>334</v>
      </c>
      <c r="BA534" t="s">
        <v>335</v>
      </c>
      <c r="BB534" t="s">
        <v>136</v>
      </c>
      <c r="BC534" t="s">
        <v>136</v>
      </c>
      <c r="BD534" t="s">
        <v>148</v>
      </c>
      <c r="BE534" t="s">
        <v>136</v>
      </c>
      <c r="BF534" t="s">
        <v>136</v>
      </c>
      <c r="BG534" t="s">
        <v>134</v>
      </c>
      <c r="BH534" t="s">
        <v>136</v>
      </c>
      <c r="BN534" t="s">
        <v>26444</v>
      </c>
      <c r="BO534" t="s">
        <v>1489</v>
      </c>
      <c r="BP534">
        <v>10</v>
      </c>
      <c r="BQ534">
        <v>10</v>
      </c>
      <c r="BR534">
        <v>10</v>
      </c>
      <c r="BS534" s="1">
        <v>44166</v>
      </c>
      <c r="BT534" s="1">
        <v>44316</v>
      </c>
      <c r="BU534" s="1">
        <v>44166</v>
      </c>
      <c r="BV534" s="1">
        <v>44316</v>
      </c>
      <c r="BW534" t="s">
        <v>136</v>
      </c>
      <c r="BX534">
        <v>48</v>
      </c>
      <c r="BY534">
        <v>0</v>
      </c>
      <c r="BZ534">
        <v>8</v>
      </c>
      <c r="CA534">
        <v>8</v>
      </c>
      <c r="CB534">
        <v>8</v>
      </c>
      <c r="CC534">
        <v>8</v>
      </c>
      <c r="CD534">
        <v>8</v>
      </c>
      <c r="CE534">
        <v>8</v>
      </c>
      <c r="CF534" t="str">
        <f>"8:00 AM"</f>
        <v>8:00 AM</v>
      </c>
      <c r="CG534" t="str">
        <f>"5:00 PM"</f>
        <v>5:00 PM</v>
      </c>
      <c r="CH534" s="5">
        <v>14.99</v>
      </c>
      <c r="CI534" t="s">
        <v>146</v>
      </c>
      <c r="CL534" t="s">
        <v>136</v>
      </c>
      <c r="CM534" t="s">
        <v>354</v>
      </c>
      <c r="CN534" t="s">
        <v>2411</v>
      </c>
      <c r="CO534" t="s">
        <v>2412</v>
      </c>
      <c r="CP534" t="s">
        <v>149</v>
      </c>
      <c r="CQ534">
        <v>3</v>
      </c>
      <c r="CR534">
        <v>0</v>
      </c>
      <c r="CS534" t="s">
        <v>136</v>
      </c>
      <c r="CT534" t="s">
        <v>136</v>
      </c>
      <c r="CU534" t="s">
        <v>136</v>
      </c>
      <c r="CV534" t="s">
        <v>136</v>
      </c>
      <c r="CW534" t="s">
        <v>136</v>
      </c>
      <c r="CY534" t="s">
        <v>136</v>
      </c>
      <c r="CZ534" t="s">
        <v>136</v>
      </c>
      <c r="DA534" t="s">
        <v>136</v>
      </c>
      <c r="DB534" t="s">
        <v>136</v>
      </c>
      <c r="DC534" t="s">
        <v>136</v>
      </c>
      <c r="DD534" t="s">
        <v>136</v>
      </c>
      <c r="DF534" t="s">
        <v>9902</v>
      </c>
      <c r="DG534" t="s">
        <v>26442</v>
      </c>
      <c r="DH534" t="s">
        <v>4346</v>
      </c>
      <c r="DI534" t="s">
        <v>611</v>
      </c>
      <c r="DJ534" s="4">
        <v>57633</v>
      </c>
      <c r="DK534" t="s">
        <v>9936</v>
      </c>
      <c r="DL534" t="s">
        <v>136</v>
      </c>
      <c r="DM534">
        <v>1</v>
      </c>
      <c r="DN534" t="s">
        <v>26445</v>
      </c>
      <c r="DO534" t="s">
        <v>24777</v>
      </c>
      <c r="DP534" t="s">
        <v>611</v>
      </c>
      <c r="DQ534" t="str">
        <f>"57656"</f>
        <v>57656</v>
      </c>
      <c r="DR534" t="s">
        <v>9936</v>
      </c>
      <c r="DS534" t="s">
        <v>26446</v>
      </c>
      <c r="DT534">
        <v>1</v>
      </c>
      <c r="DU534">
        <v>20</v>
      </c>
      <c r="DV534" t="s">
        <v>134</v>
      </c>
      <c r="DW534" t="s">
        <v>134</v>
      </c>
      <c r="DX534" t="s">
        <v>134</v>
      </c>
      <c r="DY534" t="s">
        <v>134</v>
      </c>
      <c r="DZ534">
        <v>3</v>
      </c>
      <c r="EA534" t="s">
        <v>136</v>
      </c>
      <c r="EC534" s="5">
        <v>12.68</v>
      </c>
      <c r="ED534" s="5">
        <v>55</v>
      </c>
      <c r="EE534">
        <v>16058503887</v>
      </c>
      <c r="EF534" t="s">
        <v>19002</v>
      </c>
      <c r="EG534" t="s">
        <v>148</v>
      </c>
      <c r="EH534">
        <v>0</v>
      </c>
    </row>
    <row r="535" spans="1:138" ht="15" customHeight="1" x14ac:dyDescent="0.35">
      <c r="A535" t="s">
        <v>25063</v>
      </c>
      <c r="B535" t="s">
        <v>157</v>
      </c>
      <c r="C535" s="1">
        <v>44098.633787847219</v>
      </c>
      <c r="D535" s="1">
        <v>44131</v>
      </c>
      <c r="E535" t="s">
        <v>133</v>
      </c>
      <c r="F535" t="s">
        <v>134</v>
      </c>
      <c r="G535" t="s">
        <v>135</v>
      </c>
      <c r="H535" t="s">
        <v>136</v>
      </c>
      <c r="I535" t="s">
        <v>25064</v>
      </c>
      <c r="K535" t="s">
        <v>25065</v>
      </c>
      <c r="L535" t="s">
        <v>25066</v>
      </c>
      <c r="M535" t="s">
        <v>152</v>
      </c>
      <c r="N535" t="s">
        <v>139</v>
      </c>
      <c r="O535" s="4">
        <v>33852</v>
      </c>
      <c r="P535" t="s">
        <v>140</v>
      </c>
      <c r="R535">
        <v>18634640496</v>
      </c>
      <c r="T535">
        <v>115115</v>
      </c>
      <c r="U535" t="s">
        <v>11710</v>
      </c>
      <c r="V535" t="s">
        <v>10890</v>
      </c>
      <c r="X535" t="s">
        <v>429</v>
      </c>
      <c r="Y535" t="s">
        <v>25067</v>
      </c>
      <c r="Z535" t="s">
        <v>25066</v>
      </c>
      <c r="AA535" t="s">
        <v>152</v>
      </c>
      <c r="AB535" t="s">
        <v>139</v>
      </c>
      <c r="AC535" s="4">
        <v>33852</v>
      </c>
      <c r="AD535" t="s">
        <v>140</v>
      </c>
      <c r="AF535">
        <v>18634640496</v>
      </c>
      <c r="AH535" t="s">
        <v>2325</v>
      </c>
      <c r="AI535" t="s">
        <v>168</v>
      </c>
      <c r="AJ535" t="s">
        <v>4942</v>
      </c>
      <c r="AK535" t="s">
        <v>4943</v>
      </c>
      <c r="AM535" t="s">
        <v>4944</v>
      </c>
      <c r="AO535" t="s">
        <v>152</v>
      </c>
      <c r="AP535" t="s">
        <v>139</v>
      </c>
      <c r="AQ535" s="4">
        <v>33852</v>
      </c>
      <c r="AR535" t="s">
        <v>140</v>
      </c>
      <c r="AS535" t="s">
        <v>4945</v>
      </c>
      <c r="AT535">
        <v>18634655550</v>
      </c>
      <c r="AV535" t="s">
        <v>4946</v>
      </c>
      <c r="AW535" t="s">
        <v>2330</v>
      </c>
      <c r="AZ535" t="s">
        <v>175</v>
      </c>
      <c r="BA535" t="s">
        <v>176</v>
      </c>
      <c r="BB535" t="s">
        <v>134</v>
      </c>
      <c r="BC535" t="s">
        <v>134</v>
      </c>
      <c r="BD535" t="s">
        <v>134</v>
      </c>
      <c r="BE535" t="s">
        <v>134</v>
      </c>
      <c r="BF535" t="s">
        <v>136</v>
      </c>
      <c r="BG535" t="s">
        <v>134</v>
      </c>
      <c r="BH535" t="s">
        <v>136</v>
      </c>
      <c r="BN535" t="s">
        <v>25068</v>
      </c>
      <c r="BO535" t="s">
        <v>176</v>
      </c>
      <c r="BP535">
        <v>34</v>
      </c>
      <c r="BQ535">
        <v>34</v>
      </c>
      <c r="BR535">
        <v>34</v>
      </c>
      <c r="BS535" s="1">
        <v>44165</v>
      </c>
      <c r="BT535" s="1">
        <v>44335</v>
      </c>
      <c r="BU535" s="1">
        <v>44165</v>
      </c>
      <c r="BV535" s="1">
        <v>44335</v>
      </c>
      <c r="BW535" t="s">
        <v>136</v>
      </c>
      <c r="BX535">
        <v>36</v>
      </c>
      <c r="BY535">
        <v>0</v>
      </c>
      <c r="BZ535">
        <v>6</v>
      </c>
      <c r="CA535">
        <v>6</v>
      </c>
      <c r="CB535">
        <v>6</v>
      </c>
      <c r="CC535">
        <v>6</v>
      </c>
      <c r="CD535">
        <v>6</v>
      </c>
      <c r="CE535">
        <v>6</v>
      </c>
      <c r="CF535" t="str">
        <f>"7:30 AM"</f>
        <v>7:30 AM</v>
      </c>
      <c r="CG535" t="str">
        <f>"1:30 PM"</f>
        <v>1:30 PM</v>
      </c>
      <c r="CH535" s="5">
        <v>11.71</v>
      </c>
      <c r="CI535" t="s">
        <v>146</v>
      </c>
      <c r="CJ535">
        <v>1</v>
      </c>
      <c r="CK535" t="s">
        <v>25069</v>
      </c>
      <c r="CL535" t="s">
        <v>134</v>
      </c>
      <c r="CM535" t="s">
        <v>147</v>
      </c>
      <c r="CN535" t="s">
        <v>148</v>
      </c>
      <c r="CO535" s="2" t="s">
        <v>12158</v>
      </c>
      <c r="CP535" t="s">
        <v>149</v>
      </c>
      <c r="CQ535">
        <v>1</v>
      </c>
      <c r="CR535">
        <v>0</v>
      </c>
      <c r="CS535" t="s">
        <v>136</v>
      </c>
      <c r="CT535" t="s">
        <v>136</v>
      </c>
      <c r="CU535" t="s">
        <v>136</v>
      </c>
      <c r="CV535" t="s">
        <v>136</v>
      </c>
      <c r="CW535" t="s">
        <v>134</v>
      </c>
      <c r="CX535">
        <v>100</v>
      </c>
      <c r="CY535" t="s">
        <v>134</v>
      </c>
      <c r="CZ535" t="s">
        <v>134</v>
      </c>
      <c r="DA535" t="s">
        <v>136</v>
      </c>
      <c r="DB535" t="s">
        <v>134</v>
      </c>
      <c r="DC535" t="s">
        <v>134</v>
      </c>
      <c r="DD535" t="s">
        <v>136</v>
      </c>
      <c r="DF535" t="s">
        <v>2334</v>
      </c>
      <c r="DG535" t="s">
        <v>25070</v>
      </c>
      <c r="DH535" t="s">
        <v>3429</v>
      </c>
      <c r="DI535" t="s">
        <v>139</v>
      </c>
      <c r="DJ535" s="4">
        <v>33960</v>
      </c>
      <c r="DK535" t="s">
        <v>153</v>
      </c>
      <c r="DL535" t="s">
        <v>134</v>
      </c>
      <c r="DM535">
        <v>35</v>
      </c>
      <c r="DN535" t="s">
        <v>25071</v>
      </c>
      <c r="DO535" t="s">
        <v>152</v>
      </c>
      <c r="DP535" t="s">
        <v>139</v>
      </c>
      <c r="DQ535" t="str">
        <f>"33852"</f>
        <v>33852</v>
      </c>
      <c r="DR535" t="s">
        <v>153</v>
      </c>
      <c r="DS535" t="s">
        <v>3985</v>
      </c>
      <c r="DT535">
        <v>1</v>
      </c>
      <c r="DU535">
        <v>14</v>
      </c>
      <c r="DV535" t="s">
        <v>134</v>
      </c>
      <c r="DW535" t="s">
        <v>134</v>
      </c>
      <c r="DX535" t="s">
        <v>134</v>
      </c>
      <c r="DY535" t="s">
        <v>134</v>
      </c>
      <c r="DZ535">
        <v>4</v>
      </c>
      <c r="EA535" t="s">
        <v>136</v>
      </c>
      <c r="EC535" s="5">
        <v>12.68</v>
      </c>
      <c r="ED535" s="5">
        <v>55</v>
      </c>
      <c r="EE535">
        <v>18634640496</v>
      </c>
      <c r="EF535" t="s">
        <v>25072</v>
      </c>
      <c r="EG535" t="s">
        <v>148</v>
      </c>
      <c r="EH535">
        <v>1</v>
      </c>
    </row>
    <row r="536" spans="1:138" ht="15" customHeight="1" x14ac:dyDescent="0.35">
      <c r="A536" t="s">
        <v>4861</v>
      </c>
      <c r="B536" t="s">
        <v>157</v>
      </c>
      <c r="C536" s="1">
        <v>44096.562319791665</v>
      </c>
      <c r="D536" s="1">
        <v>44131</v>
      </c>
      <c r="E536" t="s">
        <v>133</v>
      </c>
      <c r="F536" t="s">
        <v>136</v>
      </c>
      <c r="G536" t="s">
        <v>135</v>
      </c>
      <c r="H536" t="s">
        <v>136</v>
      </c>
      <c r="I536" t="s">
        <v>4862</v>
      </c>
      <c r="K536" t="s">
        <v>4863</v>
      </c>
      <c r="M536" t="s">
        <v>4864</v>
      </c>
      <c r="N536" t="s">
        <v>720</v>
      </c>
      <c r="O536" s="4">
        <v>39305</v>
      </c>
      <c r="P536" t="s">
        <v>140</v>
      </c>
      <c r="R536">
        <v>16016798274</v>
      </c>
      <c r="T536">
        <v>42493</v>
      </c>
      <c r="U536" t="s">
        <v>4865</v>
      </c>
      <c r="V536" t="s">
        <v>4866</v>
      </c>
      <c r="W536" t="s">
        <v>148</v>
      </c>
      <c r="X536" t="s">
        <v>4867</v>
      </c>
      <c r="Y536" t="s">
        <v>4868</v>
      </c>
      <c r="AA536" t="s">
        <v>4864</v>
      </c>
      <c r="AB536" t="s">
        <v>720</v>
      </c>
      <c r="AC536" s="4">
        <v>39305</v>
      </c>
      <c r="AD536" t="s">
        <v>140</v>
      </c>
      <c r="AF536">
        <v>16016798274</v>
      </c>
      <c r="AH536" t="s">
        <v>4869</v>
      </c>
      <c r="AI536" t="s">
        <v>168</v>
      </c>
      <c r="AJ536" t="s">
        <v>1169</v>
      </c>
      <c r="AK536" t="s">
        <v>3270</v>
      </c>
      <c r="AM536" t="s">
        <v>1171</v>
      </c>
      <c r="AO536" t="s">
        <v>1165</v>
      </c>
      <c r="AP536" t="s">
        <v>416</v>
      </c>
      <c r="AQ536" s="4">
        <v>85048</v>
      </c>
      <c r="AR536" t="s">
        <v>140</v>
      </c>
      <c r="AT536">
        <v>14809411885</v>
      </c>
      <c r="AV536" t="s">
        <v>1172</v>
      </c>
      <c r="AW536" t="s">
        <v>1173</v>
      </c>
      <c r="AZ536" t="s">
        <v>175</v>
      </c>
      <c r="BA536" t="s">
        <v>176</v>
      </c>
      <c r="BB536" t="s">
        <v>136</v>
      </c>
      <c r="BC536" t="s">
        <v>136</v>
      </c>
      <c r="BD536" t="s">
        <v>148</v>
      </c>
      <c r="BE536" t="s">
        <v>136</v>
      </c>
      <c r="BF536" t="s">
        <v>136</v>
      </c>
      <c r="BG536" t="s">
        <v>134</v>
      </c>
      <c r="BH536" t="s">
        <v>136</v>
      </c>
      <c r="BN536" t="s">
        <v>4870</v>
      </c>
      <c r="BO536" t="s">
        <v>4871</v>
      </c>
      <c r="BP536">
        <v>47</v>
      </c>
      <c r="BQ536">
        <v>47</v>
      </c>
      <c r="BR536">
        <v>47</v>
      </c>
      <c r="BS536" s="1">
        <v>44166</v>
      </c>
      <c r="BT536" s="1">
        <v>44267</v>
      </c>
      <c r="BU536" s="1">
        <v>44166</v>
      </c>
      <c r="BV536" s="1">
        <v>44267</v>
      </c>
      <c r="BW536" t="s">
        <v>136</v>
      </c>
      <c r="BX536">
        <v>42</v>
      </c>
      <c r="BY536">
        <v>6</v>
      </c>
      <c r="BZ536">
        <v>6</v>
      </c>
      <c r="CA536">
        <v>6</v>
      </c>
      <c r="CB536">
        <v>6</v>
      </c>
      <c r="CC536">
        <v>6</v>
      </c>
      <c r="CD536">
        <v>6</v>
      </c>
      <c r="CE536">
        <v>6</v>
      </c>
      <c r="CF536" t="str">
        <f>"8:00 AM"</f>
        <v>8:00 AM</v>
      </c>
      <c r="CG536" t="str">
        <f>"2:30 PM"</f>
        <v>2:30 PM</v>
      </c>
      <c r="CH536" s="5">
        <v>11.83</v>
      </c>
      <c r="CI536" t="s">
        <v>146</v>
      </c>
      <c r="CL536" t="s">
        <v>136</v>
      </c>
      <c r="CM536" t="s">
        <v>147</v>
      </c>
      <c r="CN536" t="s">
        <v>148</v>
      </c>
      <c r="CO536" s="2" t="s">
        <v>4872</v>
      </c>
      <c r="CP536" t="s">
        <v>149</v>
      </c>
      <c r="CQ536">
        <v>0</v>
      </c>
      <c r="CR536">
        <v>0</v>
      </c>
      <c r="CS536" t="s">
        <v>136</v>
      </c>
      <c r="CT536" t="s">
        <v>136</v>
      </c>
      <c r="CU536" t="s">
        <v>136</v>
      </c>
      <c r="CV536" t="s">
        <v>134</v>
      </c>
      <c r="CW536" t="s">
        <v>134</v>
      </c>
      <c r="CX536">
        <v>40</v>
      </c>
      <c r="CY536" t="s">
        <v>134</v>
      </c>
      <c r="CZ536" t="s">
        <v>134</v>
      </c>
      <c r="DA536" t="s">
        <v>134</v>
      </c>
      <c r="DB536" t="s">
        <v>134</v>
      </c>
      <c r="DC536" t="s">
        <v>134</v>
      </c>
      <c r="DD536" t="s">
        <v>136</v>
      </c>
      <c r="DF536" t="s">
        <v>3271</v>
      </c>
      <c r="DG536" t="s">
        <v>4868</v>
      </c>
      <c r="DH536" t="s">
        <v>4864</v>
      </c>
      <c r="DI536" t="s">
        <v>720</v>
      </c>
      <c r="DJ536" s="4">
        <v>39305</v>
      </c>
      <c r="DK536" t="s">
        <v>3479</v>
      </c>
      <c r="DL536" t="s">
        <v>134</v>
      </c>
      <c r="DM536">
        <v>2</v>
      </c>
      <c r="DN536" t="s">
        <v>4873</v>
      </c>
      <c r="DO536" t="s">
        <v>4864</v>
      </c>
      <c r="DP536" t="s">
        <v>720</v>
      </c>
      <c r="DQ536" t="str">
        <f>"39307"</f>
        <v>39307</v>
      </c>
      <c r="DR536" t="s">
        <v>3479</v>
      </c>
      <c r="DS536" t="s">
        <v>213</v>
      </c>
      <c r="DT536">
        <v>30</v>
      </c>
      <c r="DU536">
        <v>174</v>
      </c>
      <c r="DV536" t="s">
        <v>134</v>
      </c>
      <c r="DW536" t="s">
        <v>134</v>
      </c>
      <c r="DX536" t="s">
        <v>134</v>
      </c>
      <c r="DY536" t="s">
        <v>136</v>
      </c>
      <c r="DZ536">
        <v>1</v>
      </c>
      <c r="EA536" t="s">
        <v>136</v>
      </c>
      <c r="EC536" s="5">
        <v>12.68</v>
      </c>
      <c r="ED536" s="5">
        <v>55</v>
      </c>
      <c r="EE536">
        <v>16016791035</v>
      </c>
      <c r="EF536" t="s">
        <v>4874</v>
      </c>
      <c r="EG536" t="s">
        <v>148</v>
      </c>
      <c r="EH536">
        <v>0</v>
      </c>
    </row>
    <row r="537" spans="1:138" ht="15" customHeight="1" x14ac:dyDescent="0.35">
      <c r="A537" t="s">
        <v>14260</v>
      </c>
      <c r="B537" t="s">
        <v>157</v>
      </c>
      <c r="C537" s="1">
        <v>44102.637770949077</v>
      </c>
      <c r="D537" s="1">
        <v>44131</v>
      </c>
      <c r="E537" t="s">
        <v>133</v>
      </c>
      <c r="F537" t="s">
        <v>134</v>
      </c>
      <c r="G537" t="s">
        <v>135</v>
      </c>
      <c r="H537" t="s">
        <v>136</v>
      </c>
      <c r="I537" t="s">
        <v>14261</v>
      </c>
      <c r="K537" t="s">
        <v>14262</v>
      </c>
      <c r="L537" t="s">
        <v>14263</v>
      </c>
      <c r="M537" t="s">
        <v>3431</v>
      </c>
      <c r="N537" t="s">
        <v>139</v>
      </c>
      <c r="O537" s="4">
        <v>33870</v>
      </c>
      <c r="P537" t="s">
        <v>140</v>
      </c>
      <c r="Q537" t="s">
        <v>155</v>
      </c>
      <c r="R537">
        <v>18632539900</v>
      </c>
      <c r="T537">
        <v>115115</v>
      </c>
      <c r="U537" t="s">
        <v>14264</v>
      </c>
      <c r="V537" t="s">
        <v>1050</v>
      </c>
      <c r="W537" t="s">
        <v>1979</v>
      </c>
      <c r="X537" t="s">
        <v>429</v>
      </c>
      <c r="Y537" t="s">
        <v>14262</v>
      </c>
      <c r="Z537" t="s">
        <v>14263</v>
      </c>
      <c r="AA537" t="s">
        <v>3431</v>
      </c>
      <c r="AB537" t="s">
        <v>139</v>
      </c>
      <c r="AC537" s="4">
        <v>33870</v>
      </c>
      <c r="AD537" t="s">
        <v>140</v>
      </c>
      <c r="AF537">
        <v>18632539900</v>
      </c>
      <c r="AH537" t="s">
        <v>1134</v>
      </c>
      <c r="AI537" t="s">
        <v>168</v>
      </c>
      <c r="AJ537" t="s">
        <v>1135</v>
      </c>
      <c r="AK537" t="s">
        <v>1136</v>
      </c>
      <c r="AL537" t="s">
        <v>229</v>
      </c>
      <c r="AM537" t="s">
        <v>1137</v>
      </c>
      <c r="AN537" t="s">
        <v>1138</v>
      </c>
      <c r="AO537" t="s">
        <v>1139</v>
      </c>
      <c r="AP537" t="s">
        <v>537</v>
      </c>
      <c r="AQ537" s="4">
        <v>28327</v>
      </c>
      <c r="AR537" t="s">
        <v>140</v>
      </c>
      <c r="AT537">
        <v>19109476004</v>
      </c>
      <c r="AV537" t="s">
        <v>1140</v>
      </c>
      <c r="AW537" t="s">
        <v>1141</v>
      </c>
      <c r="AZ537" t="s">
        <v>175</v>
      </c>
      <c r="BA537" t="s">
        <v>176</v>
      </c>
      <c r="BB537" t="s">
        <v>134</v>
      </c>
      <c r="BC537" t="s">
        <v>134</v>
      </c>
      <c r="BD537" t="s">
        <v>134</v>
      </c>
      <c r="BE537" t="s">
        <v>134</v>
      </c>
      <c r="BF537" t="s">
        <v>136</v>
      </c>
      <c r="BG537" t="s">
        <v>134</v>
      </c>
      <c r="BH537" t="s">
        <v>136</v>
      </c>
      <c r="BN537" t="s">
        <v>14265</v>
      </c>
      <c r="BO537" t="s">
        <v>12606</v>
      </c>
      <c r="BP537">
        <v>60</v>
      </c>
      <c r="BQ537">
        <v>24</v>
      </c>
      <c r="BR537">
        <v>24</v>
      </c>
      <c r="BS537" s="1">
        <v>44166</v>
      </c>
      <c r="BT537" s="1">
        <v>44347</v>
      </c>
      <c r="BU537" s="1">
        <v>44166</v>
      </c>
      <c r="BV537" s="1">
        <v>44347</v>
      </c>
      <c r="BW537" t="s">
        <v>136</v>
      </c>
      <c r="BX537">
        <v>36</v>
      </c>
      <c r="BY537">
        <v>0</v>
      </c>
      <c r="BZ537">
        <v>6</v>
      </c>
      <c r="CA537">
        <v>6</v>
      </c>
      <c r="CB537">
        <v>6</v>
      </c>
      <c r="CC537">
        <v>6</v>
      </c>
      <c r="CD537">
        <v>6</v>
      </c>
      <c r="CE537">
        <v>6</v>
      </c>
      <c r="CF537" t="str">
        <f>"7:00 AM"</f>
        <v>7:00 AM</v>
      </c>
      <c r="CG537" t="str">
        <f>"1:00 PM"</f>
        <v>1:00 PM</v>
      </c>
      <c r="CH537" s="5">
        <v>11.71</v>
      </c>
      <c r="CI537" t="s">
        <v>146</v>
      </c>
      <c r="CL537" t="s">
        <v>134</v>
      </c>
      <c r="CM537" t="s">
        <v>147</v>
      </c>
      <c r="CN537" t="s">
        <v>148</v>
      </c>
      <c r="CO537" t="s">
        <v>11271</v>
      </c>
      <c r="CP537" t="s">
        <v>149</v>
      </c>
      <c r="CQ537">
        <v>0</v>
      </c>
      <c r="CR537">
        <v>0</v>
      </c>
      <c r="CS537" t="s">
        <v>136</v>
      </c>
      <c r="CT537" t="s">
        <v>136</v>
      </c>
      <c r="CU537" t="s">
        <v>136</v>
      </c>
      <c r="CV537" t="s">
        <v>134</v>
      </c>
      <c r="CW537" t="s">
        <v>134</v>
      </c>
      <c r="CX537">
        <v>100</v>
      </c>
      <c r="CY537" t="s">
        <v>134</v>
      </c>
      <c r="CZ537" t="s">
        <v>134</v>
      </c>
      <c r="DA537" t="s">
        <v>134</v>
      </c>
      <c r="DB537" t="s">
        <v>134</v>
      </c>
      <c r="DC537" t="s">
        <v>134</v>
      </c>
      <c r="DD537" t="s">
        <v>136</v>
      </c>
      <c r="DF537" t="s">
        <v>14266</v>
      </c>
      <c r="DG537" t="s">
        <v>14267</v>
      </c>
      <c r="DH537" t="s">
        <v>14268</v>
      </c>
      <c r="DI537" t="s">
        <v>139</v>
      </c>
      <c r="DJ537" s="4">
        <v>33898</v>
      </c>
      <c r="DK537" t="s">
        <v>1447</v>
      </c>
      <c r="DL537" t="s">
        <v>134</v>
      </c>
      <c r="DM537">
        <v>36</v>
      </c>
      <c r="DN537" t="s">
        <v>14269</v>
      </c>
      <c r="DO537" t="s">
        <v>14270</v>
      </c>
      <c r="DP537" t="s">
        <v>139</v>
      </c>
      <c r="DQ537" t="str">
        <f>"33825"</f>
        <v>33825</v>
      </c>
      <c r="DR537" t="s">
        <v>1447</v>
      </c>
      <c r="DS537" t="s">
        <v>3273</v>
      </c>
      <c r="DT537">
        <v>6</v>
      </c>
      <c r="DU537">
        <v>48</v>
      </c>
      <c r="DV537" t="s">
        <v>134</v>
      </c>
      <c r="DW537" t="s">
        <v>134</v>
      </c>
      <c r="DX537" t="s">
        <v>134</v>
      </c>
      <c r="DY537" t="s">
        <v>134</v>
      </c>
      <c r="DZ537">
        <v>3</v>
      </c>
      <c r="EA537" t="s">
        <v>136</v>
      </c>
      <c r="EC537" s="5">
        <v>12.68</v>
      </c>
      <c r="ED537" s="5">
        <v>55</v>
      </c>
      <c r="EE537">
        <v>18632539900</v>
      </c>
      <c r="EF537" t="s">
        <v>148</v>
      </c>
      <c r="EG537" t="s">
        <v>1145</v>
      </c>
      <c r="EH537">
        <v>2</v>
      </c>
    </row>
    <row r="538" spans="1:138" ht="15" customHeight="1" x14ac:dyDescent="0.35">
      <c r="A538" t="s">
        <v>20188</v>
      </c>
      <c r="B538" t="s">
        <v>157</v>
      </c>
      <c r="C538" s="1">
        <v>44098.360216435183</v>
      </c>
      <c r="D538" s="1">
        <v>44131</v>
      </c>
      <c r="E538" t="s">
        <v>133</v>
      </c>
      <c r="F538" t="s">
        <v>136</v>
      </c>
      <c r="G538" t="s">
        <v>135</v>
      </c>
      <c r="H538" t="s">
        <v>136</v>
      </c>
      <c r="I538" t="s">
        <v>20189</v>
      </c>
      <c r="J538" t="s">
        <v>20190</v>
      </c>
      <c r="K538" t="s">
        <v>20191</v>
      </c>
      <c r="M538" t="s">
        <v>20192</v>
      </c>
      <c r="N538" t="s">
        <v>837</v>
      </c>
      <c r="O538" s="4">
        <v>29812</v>
      </c>
      <c r="P538" t="s">
        <v>140</v>
      </c>
      <c r="R538">
        <v>18035842565</v>
      </c>
      <c r="T538">
        <v>11133</v>
      </c>
      <c r="U538" t="s">
        <v>20193</v>
      </c>
      <c r="V538" t="s">
        <v>13004</v>
      </c>
      <c r="W538" t="s">
        <v>20194</v>
      </c>
      <c r="X538" t="s">
        <v>20195</v>
      </c>
      <c r="Y538" t="s">
        <v>20196</v>
      </c>
      <c r="AA538" t="s">
        <v>20192</v>
      </c>
      <c r="AB538" t="s">
        <v>837</v>
      </c>
      <c r="AC538" s="4">
        <v>29812</v>
      </c>
      <c r="AD538" t="s">
        <v>140</v>
      </c>
      <c r="AF538">
        <v>18035842565</v>
      </c>
      <c r="AH538" t="s">
        <v>20197</v>
      </c>
      <c r="AZ538" t="s">
        <v>175</v>
      </c>
      <c r="BA538" t="s">
        <v>176</v>
      </c>
      <c r="BB538" t="s">
        <v>136</v>
      </c>
      <c r="BC538" t="s">
        <v>136</v>
      </c>
      <c r="BD538" t="s">
        <v>148</v>
      </c>
      <c r="BE538" t="s">
        <v>136</v>
      </c>
      <c r="BF538" t="s">
        <v>136</v>
      </c>
      <c r="BG538" t="s">
        <v>134</v>
      </c>
      <c r="BH538" t="s">
        <v>136</v>
      </c>
      <c r="BN538" t="s">
        <v>20198</v>
      </c>
      <c r="BO538" t="s">
        <v>20199</v>
      </c>
      <c r="BP538">
        <v>40</v>
      </c>
      <c r="BQ538">
        <v>40</v>
      </c>
      <c r="BR538">
        <v>40</v>
      </c>
      <c r="BS538" s="1">
        <v>44167</v>
      </c>
      <c r="BT538" s="1">
        <v>44392</v>
      </c>
      <c r="BU538" s="1">
        <v>44167</v>
      </c>
      <c r="BV538" s="1">
        <v>44392</v>
      </c>
      <c r="BW538" t="s">
        <v>136</v>
      </c>
      <c r="BX538">
        <v>35</v>
      </c>
      <c r="BY538">
        <v>0</v>
      </c>
      <c r="BZ538">
        <v>7</v>
      </c>
      <c r="CA538">
        <v>7</v>
      </c>
      <c r="CB538">
        <v>7</v>
      </c>
      <c r="CC538">
        <v>7</v>
      </c>
      <c r="CD538">
        <v>7</v>
      </c>
      <c r="CE538">
        <v>0</v>
      </c>
      <c r="CF538" t="str">
        <f>"7:00 AM"</f>
        <v>7:00 AM</v>
      </c>
      <c r="CG538" t="str">
        <f>"3:00 PM"</f>
        <v>3:00 PM</v>
      </c>
      <c r="CH538" s="5">
        <v>11.71</v>
      </c>
      <c r="CI538" t="s">
        <v>146</v>
      </c>
      <c r="CL538" t="s">
        <v>136</v>
      </c>
      <c r="CM538" t="s">
        <v>147</v>
      </c>
      <c r="CN538" t="s">
        <v>148</v>
      </c>
      <c r="CO538" s="2" t="s">
        <v>20200</v>
      </c>
      <c r="CP538" t="s">
        <v>149</v>
      </c>
      <c r="CQ538">
        <v>3</v>
      </c>
      <c r="CR538">
        <v>0</v>
      </c>
      <c r="CS538" t="s">
        <v>136</v>
      </c>
      <c r="CT538" t="s">
        <v>136</v>
      </c>
      <c r="CU538" t="s">
        <v>136</v>
      </c>
      <c r="CV538" t="s">
        <v>134</v>
      </c>
      <c r="CW538" t="s">
        <v>134</v>
      </c>
      <c r="CX538">
        <v>45</v>
      </c>
      <c r="CY538" t="s">
        <v>134</v>
      </c>
      <c r="CZ538" t="s">
        <v>136</v>
      </c>
      <c r="DA538" t="s">
        <v>134</v>
      </c>
      <c r="DB538" t="s">
        <v>134</v>
      </c>
      <c r="DC538" t="s">
        <v>136</v>
      </c>
      <c r="DD538" t="s">
        <v>136</v>
      </c>
      <c r="DF538" t="s">
        <v>20201</v>
      </c>
      <c r="DG538" t="s">
        <v>20191</v>
      </c>
      <c r="DH538" t="s">
        <v>20192</v>
      </c>
      <c r="DI538" t="s">
        <v>837</v>
      </c>
      <c r="DJ538" s="4">
        <v>29812</v>
      </c>
      <c r="DK538" t="s">
        <v>14886</v>
      </c>
      <c r="DL538" t="s">
        <v>136</v>
      </c>
      <c r="DM538">
        <v>1</v>
      </c>
      <c r="DN538" t="s">
        <v>20202</v>
      </c>
      <c r="DO538" t="s">
        <v>20192</v>
      </c>
      <c r="DP538" t="s">
        <v>837</v>
      </c>
      <c r="DQ538" t="str">
        <f>"29812"</f>
        <v>29812</v>
      </c>
      <c r="DR538" t="s">
        <v>14886</v>
      </c>
      <c r="DS538" t="s">
        <v>20203</v>
      </c>
      <c r="DT538">
        <v>13</v>
      </c>
      <c r="DU538">
        <v>93</v>
      </c>
      <c r="DV538" t="s">
        <v>134</v>
      </c>
      <c r="DW538" t="s">
        <v>134</v>
      </c>
      <c r="DX538" t="s">
        <v>134</v>
      </c>
      <c r="DY538" t="s">
        <v>136</v>
      </c>
      <c r="DZ538">
        <v>2</v>
      </c>
      <c r="EA538" t="s">
        <v>136</v>
      </c>
      <c r="EC538" s="5">
        <v>12.68</v>
      </c>
      <c r="ED538" s="5">
        <v>55</v>
      </c>
      <c r="EE538">
        <v>18035842565</v>
      </c>
      <c r="EF538" t="s">
        <v>20197</v>
      </c>
      <c r="EG538" t="s">
        <v>148</v>
      </c>
      <c r="EH538">
        <v>0</v>
      </c>
    </row>
    <row r="539" spans="1:138" ht="15" customHeight="1" x14ac:dyDescent="0.35">
      <c r="A539" t="s">
        <v>23690</v>
      </c>
      <c r="B539" t="s">
        <v>157</v>
      </c>
      <c r="C539" s="1">
        <v>44104.496083101854</v>
      </c>
      <c r="D539" s="1">
        <v>44131</v>
      </c>
      <c r="E539" t="s">
        <v>133</v>
      </c>
      <c r="F539" t="s">
        <v>136</v>
      </c>
      <c r="G539" t="s">
        <v>135</v>
      </c>
      <c r="H539" t="s">
        <v>136</v>
      </c>
      <c r="I539" t="s">
        <v>23691</v>
      </c>
      <c r="K539" t="s">
        <v>23692</v>
      </c>
      <c r="M539" t="s">
        <v>18332</v>
      </c>
      <c r="N539" t="s">
        <v>611</v>
      </c>
      <c r="O539" s="4">
        <v>57401</v>
      </c>
      <c r="P539" t="s">
        <v>140</v>
      </c>
      <c r="R539">
        <v>16053804898</v>
      </c>
      <c r="T539">
        <v>112410</v>
      </c>
      <c r="U539" t="s">
        <v>23693</v>
      </c>
      <c r="V539" t="s">
        <v>23694</v>
      </c>
      <c r="X539" t="s">
        <v>164</v>
      </c>
      <c r="Y539" t="s">
        <v>23695</v>
      </c>
      <c r="AA539" t="s">
        <v>18332</v>
      </c>
      <c r="AB539" t="s">
        <v>611</v>
      </c>
      <c r="AC539" s="4">
        <v>57401</v>
      </c>
      <c r="AD539" t="s">
        <v>140</v>
      </c>
      <c r="AF539">
        <v>16053804898</v>
      </c>
      <c r="AH539" t="s">
        <v>155</v>
      </c>
      <c r="AI539" t="s">
        <v>168</v>
      </c>
      <c r="AJ539" t="s">
        <v>1210</v>
      </c>
      <c r="AK539" t="s">
        <v>1211</v>
      </c>
      <c r="AM539" t="s">
        <v>1212</v>
      </c>
      <c r="AO539" t="s">
        <v>1213</v>
      </c>
      <c r="AP539" t="s">
        <v>460</v>
      </c>
      <c r="AQ539" s="4">
        <v>74132</v>
      </c>
      <c r="AR539" t="s">
        <v>140</v>
      </c>
      <c r="AS539" t="s">
        <v>1214</v>
      </c>
      <c r="AT539">
        <v>19189065212</v>
      </c>
      <c r="AV539" t="s">
        <v>1215</v>
      </c>
      <c r="AW539" t="s">
        <v>1216</v>
      </c>
      <c r="AZ539" t="s">
        <v>334</v>
      </c>
      <c r="BA539" t="s">
        <v>335</v>
      </c>
      <c r="BB539" t="s">
        <v>136</v>
      </c>
      <c r="BC539" t="s">
        <v>136</v>
      </c>
      <c r="BD539" t="s">
        <v>148</v>
      </c>
      <c r="BE539" t="s">
        <v>136</v>
      </c>
      <c r="BF539" t="s">
        <v>136</v>
      </c>
      <c r="BG539" t="s">
        <v>134</v>
      </c>
      <c r="BH539" t="s">
        <v>136</v>
      </c>
      <c r="BN539" t="s">
        <v>23696</v>
      </c>
      <c r="BO539" t="s">
        <v>1501</v>
      </c>
      <c r="BP539">
        <v>1</v>
      </c>
      <c r="BQ539">
        <v>1</v>
      </c>
      <c r="BR539">
        <v>1</v>
      </c>
      <c r="BS539" s="1">
        <v>44166</v>
      </c>
      <c r="BT539" s="1">
        <v>44301</v>
      </c>
      <c r="BU539" s="1">
        <v>44166</v>
      </c>
      <c r="BV539" s="1">
        <v>44301</v>
      </c>
      <c r="BW539" t="s">
        <v>136</v>
      </c>
      <c r="BX539">
        <v>58</v>
      </c>
      <c r="BY539">
        <v>0</v>
      </c>
      <c r="BZ539">
        <v>10</v>
      </c>
      <c r="CA539">
        <v>10</v>
      </c>
      <c r="CB539">
        <v>10</v>
      </c>
      <c r="CC539">
        <v>10</v>
      </c>
      <c r="CD539">
        <v>10</v>
      </c>
      <c r="CE539">
        <v>8</v>
      </c>
      <c r="CF539" t="str">
        <f>"8:00 AM"</f>
        <v>8:00 AM</v>
      </c>
      <c r="CG539" t="str">
        <f>"7:00 PM"</f>
        <v>7:00 PM</v>
      </c>
      <c r="CH539" s="5">
        <v>14.99</v>
      </c>
      <c r="CI539" t="s">
        <v>146</v>
      </c>
      <c r="CL539" t="s">
        <v>136</v>
      </c>
      <c r="CM539" t="s">
        <v>312</v>
      </c>
      <c r="CN539" t="s">
        <v>148</v>
      </c>
      <c r="CO539" t="s">
        <v>2165</v>
      </c>
      <c r="CP539" t="s">
        <v>149</v>
      </c>
      <c r="CQ539">
        <v>0</v>
      </c>
      <c r="CR539">
        <v>0</v>
      </c>
      <c r="CS539" t="s">
        <v>136</v>
      </c>
      <c r="CT539" t="s">
        <v>134</v>
      </c>
      <c r="CU539" t="s">
        <v>136</v>
      </c>
      <c r="CV539" t="s">
        <v>136</v>
      </c>
      <c r="CW539" t="s">
        <v>134</v>
      </c>
      <c r="CX539">
        <v>50</v>
      </c>
      <c r="CY539" t="s">
        <v>136</v>
      </c>
      <c r="CZ539" t="s">
        <v>136</v>
      </c>
      <c r="DA539" t="s">
        <v>136</v>
      </c>
      <c r="DB539" t="s">
        <v>136</v>
      </c>
      <c r="DC539" t="s">
        <v>136</v>
      </c>
      <c r="DD539" t="s">
        <v>136</v>
      </c>
      <c r="DF539" t="s">
        <v>2189</v>
      </c>
      <c r="DG539" t="s">
        <v>23697</v>
      </c>
      <c r="DH539" t="s">
        <v>2886</v>
      </c>
      <c r="DI539" t="s">
        <v>611</v>
      </c>
      <c r="DJ539" s="4">
        <v>57445</v>
      </c>
      <c r="DK539" t="s">
        <v>549</v>
      </c>
      <c r="DL539" t="s">
        <v>136</v>
      </c>
      <c r="DM539">
        <v>1</v>
      </c>
      <c r="DN539" t="s">
        <v>23697</v>
      </c>
      <c r="DO539" t="s">
        <v>2886</v>
      </c>
      <c r="DP539" t="s">
        <v>611</v>
      </c>
      <c r="DQ539" t="str">
        <f>"57445"</f>
        <v>57445</v>
      </c>
      <c r="DR539" t="s">
        <v>549</v>
      </c>
      <c r="DS539" t="s">
        <v>2696</v>
      </c>
      <c r="DT539">
        <v>1</v>
      </c>
      <c r="DU539">
        <v>1</v>
      </c>
      <c r="DV539" t="s">
        <v>134</v>
      </c>
      <c r="DW539" t="s">
        <v>134</v>
      </c>
      <c r="DX539" t="s">
        <v>134</v>
      </c>
      <c r="DY539" t="s">
        <v>136</v>
      </c>
      <c r="DZ539">
        <v>1</v>
      </c>
      <c r="EA539" t="s">
        <v>136</v>
      </c>
      <c r="EC539" s="5">
        <v>12.68</v>
      </c>
      <c r="ED539" s="5">
        <v>55</v>
      </c>
      <c r="EE539">
        <v>16053804898</v>
      </c>
      <c r="EF539" t="s">
        <v>148</v>
      </c>
      <c r="EG539" t="s">
        <v>16836</v>
      </c>
      <c r="EH539">
        <v>0</v>
      </c>
    </row>
    <row r="540" spans="1:138" ht="15" customHeight="1" x14ac:dyDescent="0.35">
      <c r="A540" t="s">
        <v>15146</v>
      </c>
      <c r="B540" t="s">
        <v>157</v>
      </c>
      <c r="C540" s="1">
        <v>44099.414815509263</v>
      </c>
      <c r="D540" s="1">
        <v>44131</v>
      </c>
      <c r="E540" t="s">
        <v>133</v>
      </c>
      <c r="F540" t="s">
        <v>134</v>
      </c>
      <c r="G540" t="s">
        <v>135</v>
      </c>
      <c r="H540" t="s">
        <v>136</v>
      </c>
      <c r="I540" t="s">
        <v>4936</v>
      </c>
      <c r="K540" t="s">
        <v>4937</v>
      </c>
      <c r="L540" t="s">
        <v>4938</v>
      </c>
      <c r="M540" t="s">
        <v>3431</v>
      </c>
      <c r="N540" t="s">
        <v>139</v>
      </c>
      <c r="O540" s="4">
        <v>33875</v>
      </c>
      <c r="P540" t="s">
        <v>140</v>
      </c>
      <c r="R540">
        <v>18632739929</v>
      </c>
      <c r="T540">
        <v>1151</v>
      </c>
      <c r="U540" t="s">
        <v>4939</v>
      </c>
      <c r="V540" t="s">
        <v>4346</v>
      </c>
      <c r="X540" t="s">
        <v>429</v>
      </c>
      <c r="Y540" t="s">
        <v>4940</v>
      </c>
      <c r="Z540" t="s">
        <v>15147</v>
      </c>
      <c r="AA540" t="s">
        <v>3431</v>
      </c>
      <c r="AB540" t="s">
        <v>139</v>
      </c>
      <c r="AC540" s="4">
        <v>33875</v>
      </c>
      <c r="AD540" t="s">
        <v>140</v>
      </c>
      <c r="AF540">
        <v>18632739929</v>
      </c>
      <c r="AH540" t="s">
        <v>2325</v>
      </c>
      <c r="AI540" t="s">
        <v>168</v>
      </c>
      <c r="AJ540" t="s">
        <v>4942</v>
      </c>
      <c r="AK540" t="s">
        <v>4943</v>
      </c>
      <c r="AM540" t="s">
        <v>4944</v>
      </c>
      <c r="AO540" t="s">
        <v>152</v>
      </c>
      <c r="AP540" t="s">
        <v>139</v>
      </c>
      <c r="AQ540" s="4">
        <v>33852</v>
      </c>
      <c r="AR540" t="s">
        <v>140</v>
      </c>
      <c r="AS540" t="s">
        <v>4945</v>
      </c>
      <c r="AT540">
        <v>18634655550</v>
      </c>
      <c r="AV540" t="s">
        <v>4946</v>
      </c>
      <c r="AW540" t="s">
        <v>2330</v>
      </c>
      <c r="AZ540" t="s">
        <v>175</v>
      </c>
      <c r="BA540" t="s">
        <v>176</v>
      </c>
      <c r="BB540" t="s">
        <v>134</v>
      </c>
      <c r="BC540" t="s">
        <v>134</v>
      </c>
      <c r="BD540" t="s">
        <v>134</v>
      </c>
      <c r="BE540" t="s">
        <v>134</v>
      </c>
      <c r="BF540" t="s">
        <v>136</v>
      </c>
      <c r="BG540" t="s">
        <v>134</v>
      </c>
      <c r="BH540" t="s">
        <v>136</v>
      </c>
      <c r="BN540" t="s">
        <v>15148</v>
      </c>
      <c r="BO540" t="s">
        <v>176</v>
      </c>
      <c r="BP540">
        <v>24</v>
      </c>
      <c r="BQ540">
        <v>24</v>
      </c>
      <c r="BR540">
        <v>24</v>
      </c>
      <c r="BS540" s="1">
        <v>44167</v>
      </c>
      <c r="BT540" s="1">
        <v>44339</v>
      </c>
      <c r="BU540" s="1">
        <v>44167</v>
      </c>
      <c r="BV540" s="1">
        <v>44339</v>
      </c>
      <c r="BW540" t="s">
        <v>136</v>
      </c>
      <c r="BX540">
        <v>36</v>
      </c>
      <c r="BY540">
        <v>0</v>
      </c>
      <c r="BZ540">
        <v>6</v>
      </c>
      <c r="CA540">
        <v>6</v>
      </c>
      <c r="CB540">
        <v>6</v>
      </c>
      <c r="CC540">
        <v>6</v>
      </c>
      <c r="CD540">
        <v>6</v>
      </c>
      <c r="CE540">
        <v>6</v>
      </c>
      <c r="CF540" t="str">
        <f>"7:30 AM"</f>
        <v>7:30 AM</v>
      </c>
      <c r="CG540" t="str">
        <f>"1:30 PM"</f>
        <v>1:30 PM</v>
      </c>
      <c r="CH540" s="5">
        <v>11.71</v>
      </c>
      <c r="CI540" t="s">
        <v>146</v>
      </c>
      <c r="CJ540">
        <v>0.9</v>
      </c>
      <c r="CK540" t="s">
        <v>15149</v>
      </c>
      <c r="CL540" t="s">
        <v>134</v>
      </c>
      <c r="CM540" t="s">
        <v>147</v>
      </c>
      <c r="CN540" t="s">
        <v>148</v>
      </c>
      <c r="CO540" t="s">
        <v>2333</v>
      </c>
      <c r="CP540" t="s">
        <v>149</v>
      </c>
      <c r="CQ540">
        <v>1</v>
      </c>
      <c r="CR540">
        <v>0</v>
      </c>
      <c r="CS540" t="s">
        <v>136</v>
      </c>
      <c r="CT540" t="s">
        <v>136</v>
      </c>
      <c r="CU540" t="s">
        <v>136</v>
      </c>
      <c r="CV540" t="s">
        <v>136</v>
      </c>
      <c r="CW540" t="s">
        <v>134</v>
      </c>
      <c r="CX540">
        <v>100</v>
      </c>
      <c r="CY540" t="s">
        <v>134</v>
      </c>
      <c r="CZ540" t="s">
        <v>134</v>
      </c>
      <c r="DA540" t="s">
        <v>134</v>
      </c>
      <c r="DB540" t="s">
        <v>134</v>
      </c>
      <c r="DC540" t="s">
        <v>134</v>
      </c>
      <c r="DD540" t="s">
        <v>136</v>
      </c>
      <c r="DF540" t="s">
        <v>2334</v>
      </c>
      <c r="DG540" t="s">
        <v>15150</v>
      </c>
      <c r="DH540" t="s">
        <v>3218</v>
      </c>
      <c r="DI540" t="s">
        <v>139</v>
      </c>
      <c r="DJ540" s="4">
        <v>33873</v>
      </c>
      <c r="DK540" t="s">
        <v>151</v>
      </c>
      <c r="DL540" t="s">
        <v>134</v>
      </c>
      <c r="DM540">
        <v>21</v>
      </c>
      <c r="DN540" t="s">
        <v>15151</v>
      </c>
      <c r="DO540" t="s">
        <v>152</v>
      </c>
      <c r="DP540" t="s">
        <v>139</v>
      </c>
      <c r="DQ540" t="str">
        <f>"33852"</f>
        <v>33852</v>
      </c>
      <c r="DR540" t="s">
        <v>153</v>
      </c>
      <c r="DS540" t="s">
        <v>3985</v>
      </c>
      <c r="DT540">
        <v>1</v>
      </c>
      <c r="DU540">
        <v>16</v>
      </c>
      <c r="DV540" t="s">
        <v>134</v>
      </c>
      <c r="DW540" t="s">
        <v>134</v>
      </c>
      <c r="DX540" t="s">
        <v>134</v>
      </c>
      <c r="DY540" t="s">
        <v>134</v>
      </c>
      <c r="DZ540">
        <v>2</v>
      </c>
      <c r="EA540" t="s">
        <v>136</v>
      </c>
      <c r="EC540" s="5">
        <v>12.68</v>
      </c>
      <c r="ED540" s="5">
        <v>55</v>
      </c>
      <c r="EE540">
        <v>18632739929</v>
      </c>
      <c r="EF540" t="s">
        <v>4950</v>
      </c>
      <c r="EG540" t="s">
        <v>148</v>
      </c>
      <c r="EH540">
        <v>1</v>
      </c>
    </row>
    <row r="541" spans="1:138" ht="15" customHeight="1" x14ac:dyDescent="0.35">
      <c r="A541" t="s">
        <v>25793</v>
      </c>
      <c r="B541" t="s">
        <v>157</v>
      </c>
      <c r="C541" s="1">
        <v>44106.633871527774</v>
      </c>
      <c r="D541" s="1">
        <v>44131</v>
      </c>
      <c r="E541" t="s">
        <v>133</v>
      </c>
      <c r="F541" t="s">
        <v>136</v>
      </c>
      <c r="G541" t="s">
        <v>135</v>
      </c>
      <c r="H541" t="s">
        <v>136</v>
      </c>
      <c r="I541" t="s">
        <v>25794</v>
      </c>
      <c r="K541" t="s">
        <v>25795</v>
      </c>
      <c r="M541" t="s">
        <v>25796</v>
      </c>
      <c r="N541" t="s">
        <v>374</v>
      </c>
      <c r="O541" s="4">
        <v>78619</v>
      </c>
      <c r="P541" t="s">
        <v>140</v>
      </c>
      <c r="R541">
        <v>15128295367</v>
      </c>
      <c r="T541">
        <v>112910</v>
      </c>
      <c r="U541" t="s">
        <v>25797</v>
      </c>
      <c r="V541" t="s">
        <v>2143</v>
      </c>
      <c r="X541" t="s">
        <v>164</v>
      </c>
      <c r="Y541" t="s">
        <v>25795</v>
      </c>
      <c r="Z541" t="s">
        <v>25798</v>
      </c>
      <c r="AA541" t="s">
        <v>25796</v>
      </c>
      <c r="AB541" t="s">
        <v>374</v>
      </c>
      <c r="AC541" s="4">
        <v>78619</v>
      </c>
      <c r="AD541" t="s">
        <v>140</v>
      </c>
      <c r="AF541">
        <v>15128295367</v>
      </c>
      <c r="AH541" t="s">
        <v>25799</v>
      </c>
      <c r="AI541" t="s">
        <v>168</v>
      </c>
      <c r="AJ541" t="s">
        <v>1941</v>
      </c>
      <c r="AK541" t="s">
        <v>1942</v>
      </c>
      <c r="AL541" t="s">
        <v>1943</v>
      </c>
      <c r="AM541" t="s">
        <v>1944</v>
      </c>
      <c r="AN541" t="s">
        <v>1945</v>
      </c>
      <c r="AO541" t="s">
        <v>1946</v>
      </c>
      <c r="AP541" t="s">
        <v>374</v>
      </c>
      <c r="AQ541" s="4">
        <v>78266</v>
      </c>
      <c r="AR541" t="s">
        <v>140</v>
      </c>
      <c r="AT541">
        <v>18305844555</v>
      </c>
      <c r="AV541" t="s">
        <v>1947</v>
      </c>
      <c r="AW541" t="s">
        <v>1948</v>
      </c>
      <c r="AZ541" t="s">
        <v>334</v>
      </c>
      <c r="BA541" t="s">
        <v>335</v>
      </c>
      <c r="BB541" t="s">
        <v>136</v>
      </c>
      <c r="BC541" t="s">
        <v>136</v>
      </c>
      <c r="BD541" t="s">
        <v>148</v>
      </c>
      <c r="BE541" t="s">
        <v>136</v>
      </c>
      <c r="BF541" t="s">
        <v>136</v>
      </c>
      <c r="BG541" t="s">
        <v>134</v>
      </c>
      <c r="BH541" t="s">
        <v>136</v>
      </c>
      <c r="BN541" t="s">
        <v>25800</v>
      </c>
      <c r="BO541" t="s">
        <v>25801</v>
      </c>
      <c r="BP541">
        <v>7</v>
      </c>
      <c r="BQ541">
        <v>7</v>
      </c>
      <c r="BR541">
        <v>7</v>
      </c>
      <c r="BS541" s="1">
        <v>44166</v>
      </c>
      <c r="BT541" s="1">
        <v>44392</v>
      </c>
      <c r="BU541" s="1">
        <v>44166</v>
      </c>
      <c r="BV541" s="1">
        <v>44392</v>
      </c>
      <c r="BW541" t="s">
        <v>136</v>
      </c>
      <c r="BX541">
        <v>40</v>
      </c>
      <c r="BY541">
        <v>0</v>
      </c>
      <c r="BZ541">
        <v>8</v>
      </c>
      <c r="CA541">
        <v>8</v>
      </c>
      <c r="CB541">
        <v>8</v>
      </c>
      <c r="CC541">
        <v>8</v>
      </c>
      <c r="CD541">
        <v>8</v>
      </c>
      <c r="CE541">
        <v>0</v>
      </c>
      <c r="CF541" t="str">
        <f>"8:00 AM"</f>
        <v>8:00 AM</v>
      </c>
      <c r="CG541" t="str">
        <f>"5:00 PM"</f>
        <v>5:00 PM</v>
      </c>
      <c r="CH541" s="5">
        <v>12.67</v>
      </c>
      <c r="CI541" t="s">
        <v>146</v>
      </c>
      <c r="CJ541">
        <v>0</v>
      </c>
      <c r="CK541" t="s">
        <v>148</v>
      </c>
      <c r="CL541" t="s">
        <v>136</v>
      </c>
      <c r="CM541" t="s">
        <v>312</v>
      </c>
      <c r="CN541" t="s">
        <v>148</v>
      </c>
      <c r="CO541" s="2" t="s">
        <v>1949</v>
      </c>
      <c r="CP541" t="s">
        <v>149</v>
      </c>
      <c r="CQ541">
        <v>3</v>
      </c>
      <c r="CR541">
        <v>0</v>
      </c>
      <c r="CS541" t="s">
        <v>136</v>
      </c>
      <c r="CT541" t="s">
        <v>136</v>
      </c>
      <c r="CU541" t="s">
        <v>136</v>
      </c>
      <c r="CV541" t="s">
        <v>136</v>
      </c>
      <c r="CW541" t="s">
        <v>134</v>
      </c>
      <c r="CX541">
        <v>50</v>
      </c>
      <c r="CY541" t="s">
        <v>136</v>
      </c>
      <c r="CZ541" t="s">
        <v>136</v>
      </c>
      <c r="DA541" t="s">
        <v>136</v>
      </c>
      <c r="DB541" t="s">
        <v>136</v>
      </c>
      <c r="DC541" t="s">
        <v>136</v>
      </c>
      <c r="DD541" t="s">
        <v>136</v>
      </c>
      <c r="DF541" t="s">
        <v>25802</v>
      </c>
      <c r="DG541" t="s">
        <v>25803</v>
      </c>
      <c r="DH541" t="s">
        <v>15711</v>
      </c>
      <c r="DI541" t="s">
        <v>374</v>
      </c>
      <c r="DJ541" s="4">
        <v>78104</v>
      </c>
      <c r="DK541" t="s">
        <v>15717</v>
      </c>
      <c r="DL541" t="s">
        <v>136</v>
      </c>
      <c r="DM541">
        <v>1</v>
      </c>
      <c r="DN541" t="s">
        <v>25803</v>
      </c>
      <c r="DO541" t="s">
        <v>15711</v>
      </c>
      <c r="DP541" t="s">
        <v>374</v>
      </c>
      <c r="DQ541" t="str">
        <f>"78104"</f>
        <v>78104</v>
      </c>
      <c r="DR541" t="s">
        <v>15717</v>
      </c>
      <c r="DS541" t="s">
        <v>4575</v>
      </c>
      <c r="DT541">
        <v>1</v>
      </c>
      <c r="DU541">
        <v>7</v>
      </c>
      <c r="DV541" t="s">
        <v>134</v>
      </c>
      <c r="DW541" t="s">
        <v>134</v>
      </c>
      <c r="DX541" t="s">
        <v>134</v>
      </c>
      <c r="DY541" t="s">
        <v>136</v>
      </c>
      <c r="DZ541">
        <v>1</v>
      </c>
      <c r="EA541" t="s">
        <v>136</v>
      </c>
      <c r="EC541" s="5">
        <v>12.68</v>
      </c>
      <c r="ED541" s="5">
        <v>55</v>
      </c>
      <c r="EE541">
        <v>15127408610</v>
      </c>
      <c r="EF541" t="s">
        <v>25799</v>
      </c>
      <c r="EG541" t="s">
        <v>148</v>
      </c>
      <c r="EH541">
        <v>0</v>
      </c>
    </row>
    <row r="542" spans="1:138" ht="15" customHeight="1" x14ac:dyDescent="0.35">
      <c r="A542" t="s">
        <v>19817</v>
      </c>
      <c r="B542" t="s">
        <v>157</v>
      </c>
      <c r="C542" s="1">
        <v>44102.57020115741</v>
      </c>
      <c r="D542" s="1">
        <v>44131</v>
      </c>
      <c r="E542" t="s">
        <v>133</v>
      </c>
      <c r="F542" t="s">
        <v>134</v>
      </c>
      <c r="G542" t="s">
        <v>135</v>
      </c>
      <c r="H542" t="s">
        <v>136</v>
      </c>
      <c r="I542" t="s">
        <v>19818</v>
      </c>
      <c r="K542" t="s">
        <v>19819</v>
      </c>
      <c r="M542" t="s">
        <v>19820</v>
      </c>
      <c r="N542" t="s">
        <v>139</v>
      </c>
      <c r="O542" s="4">
        <v>34945</v>
      </c>
      <c r="P542" t="s">
        <v>140</v>
      </c>
      <c r="R542">
        <v>17724618868</v>
      </c>
      <c r="T542">
        <v>115115</v>
      </c>
      <c r="U542" t="s">
        <v>19821</v>
      </c>
      <c r="V542" t="s">
        <v>5119</v>
      </c>
      <c r="W542" t="s">
        <v>2011</v>
      </c>
      <c r="X542" t="s">
        <v>429</v>
      </c>
      <c r="Y542" t="s">
        <v>19822</v>
      </c>
      <c r="AA542" t="s">
        <v>19823</v>
      </c>
      <c r="AB542" t="s">
        <v>139</v>
      </c>
      <c r="AC542" s="4">
        <v>34945</v>
      </c>
      <c r="AD542" t="s">
        <v>140</v>
      </c>
      <c r="AF542">
        <v>17724618868</v>
      </c>
      <c r="AH542" t="s">
        <v>19824</v>
      </c>
      <c r="AI542" t="s">
        <v>168</v>
      </c>
      <c r="AJ542" t="s">
        <v>507</v>
      </c>
      <c r="AK542" t="s">
        <v>508</v>
      </c>
      <c r="AL542" t="s">
        <v>509</v>
      </c>
      <c r="AM542" t="s">
        <v>510</v>
      </c>
      <c r="AN542" t="s">
        <v>511</v>
      </c>
      <c r="AO542" t="s">
        <v>512</v>
      </c>
      <c r="AP542" t="s">
        <v>139</v>
      </c>
      <c r="AQ542" s="4">
        <v>32751</v>
      </c>
      <c r="AR542" t="s">
        <v>140</v>
      </c>
      <c r="AT542">
        <v>13212145200</v>
      </c>
      <c r="AU542">
        <v>5216</v>
      </c>
      <c r="AV542" t="s">
        <v>513</v>
      </c>
      <c r="AW542" t="s">
        <v>514</v>
      </c>
      <c r="AZ542" t="s">
        <v>175</v>
      </c>
      <c r="BA542" t="s">
        <v>176</v>
      </c>
      <c r="BB542" t="s">
        <v>134</v>
      </c>
      <c r="BC542" t="s">
        <v>134</v>
      </c>
      <c r="BD542" t="s">
        <v>134</v>
      </c>
      <c r="BE542" t="s">
        <v>134</v>
      </c>
      <c r="BF542" t="s">
        <v>136</v>
      </c>
      <c r="BG542" t="s">
        <v>134</v>
      </c>
      <c r="BH542" t="s">
        <v>136</v>
      </c>
      <c r="BN542" t="s">
        <v>19825</v>
      </c>
      <c r="BO542" t="s">
        <v>516</v>
      </c>
      <c r="BP542">
        <v>95</v>
      </c>
      <c r="BQ542">
        <v>95</v>
      </c>
      <c r="BR542">
        <v>95</v>
      </c>
      <c r="BS542" s="1">
        <v>44165</v>
      </c>
      <c r="BT542" s="1">
        <v>44330</v>
      </c>
      <c r="BU542" s="1">
        <v>44165</v>
      </c>
      <c r="BV542" s="1">
        <v>44330</v>
      </c>
      <c r="BW542" t="s">
        <v>136</v>
      </c>
      <c r="BX542">
        <v>36</v>
      </c>
      <c r="BY542">
        <v>0</v>
      </c>
      <c r="BZ542">
        <v>6</v>
      </c>
      <c r="CA542">
        <v>6</v>
      </c>
      <c r="CB542">
        <v>6</v>
      </c>
      <c r="CC542">
        <v>6</v>
      </c>
      <c r="CD542">
        <v>6</v>
      </c>
      <c r="CE542">
        <v>6</v>
      </c>
      <c r="CF542" t="str">
        <f>"7:00 AM"</f>
        <v>7:00 AM</v>
      </c>
      <c r="CG542" t="str">
        <f>"2:00 PM"</f>
        <v>2:00 PM</v>
      </c>
      <c r="CH542" s="5">
        <v>11.71</v>
      </c>
      <c r="CI542" t="s">
        <v>146</v>
      </c>
      <c r="CL542" t="s">
        <v>134</v>
      </c>
      <c r="CM542" t="s">
        <v>147</v>
      </c>
      <c r="CN542" t="s">
        <v>148</v>
      </c>
      <c r="CO542" s="2" t="s">
        <v>19826</v>
      </c>
      <c r="CP542" t="s">
        <v>149</v>
      </c>
      <c r="CQ542">
        <v>0</v>
      </c>
      <c r="CR542">
        <v>0</v>
      </c>
      <c r="CS542" t="s">
        <v>136</v>
      </c>
      <c r="CT542" t="s">
        <v>136</v>
      </c>
      <c r="CU542" t="s">
        <v>136</v>
      </c>
      <c r="CV542" t="s">
        <v>136</v>
      </c>
      <c r="CW542" t="s">
        <v>134</v>
      </c>
      <c r="CX542">
        <v>100</v>
      </c>
      <c r="CY542" t="s">
        <v>134</v>
      </c>
      <c r="CZ542" t="s">
        <v>134</v>
      </c>
      <c r="DA542" t="s">
        <v>134</v>
      </c>
      <c r="DB542" t="s">
        <v>134</v>
      </c>
      <c r="DC542" t="s">
        <v>134</v>
      </c>
      <c r="DD542" t="s">
        <v>136</v>
      </c>
      <c r="DF542" t="s">
        <v>19827</v>
      </c>
      <c r="DG542" s="2" t="s">
        <v>19828</v>
      </c>
      <c r="DH542" t="s">
        <v>3377</v>
      </c>
      <c r="DI542" t="s">
        <v>139</v>
      </c>
      <c r="DJ542" s="4">
        <v>34972</v>
      </c>
      <c r="DK542" t="s">
        <v>3378</v>
      </c>
      <c r="DL542" t="s">
        <v>134</v>
      </c>
      <c r="DM542">
        <v>110</v>
      </c>
      <c r="DN542" t="s">
        <v>19829</v>
      </c>
      <c r="DO542" t="s">
        <v>3377</v>
      </c>
      <c r="DP542" t="s">
        <v>139</v>
      </c>
      <c r="DQ542" t="str">
        <f>"34972"</f>
        <v>34972</v>
      </c>
      <c r="DR542" t="s">
        <v>3378</v>
      </c>
      <c r="DS542" t="s">
        <v>523</v>
      </c>
      <c r="DT542">
        <v>25</v>
      </c>
      <c r="DU542">
        <v>175</v>
      </c>
      <c r="DV542" t="s">
        <v>134</v>
      </c>
      <c r="DW542" t="s">
        <v>134</v>
      </c>
      <c r="DX542" t="s">
        <v>134</v>
      </c>
      <c r="DY542" t="s">
        <v>134</v>
      </c>
      <c r="DZ542">
        <v>3</v>
      </c>
      <c r="EA542" t="s">
        <v>136</v>
      </c>
      <c r="EC542" s="5">
        <v>12.68</v>
      </c>
      <c r="ED542" s="5">
        <v>55</v>
      </c>
      <c r="EE542">
        <v>17724618868</v>
      </c>
      <c r="EF542" t="s">
        <v>148</v>
      </c>
      <c r="EG542" t="s">
        <v>524</v>
      </c>
      <c r="EH542">
        <v>10</v>
      </c>
    </row>
    <row r="543" spans="1:138" ht="15" customHeight="1" x14ac:dyDescent="0.35">
      <c r="A543" t="s">
        <v>25424</v>
      </c>
      <c r="B543" t="s">
        <v>157</v>
      </c>
      <c r="C543" s="1">
        <v>44105.692031828701</v>
      </c>
      <c r="D543" s="1">
        <v>44131</v>
      </c>
      <c r="E543" t="s">
        <v>133</v>
      </c>
      <c r="F543" t="s">
        <v>136</v>
      </c>
      <c r="G543" t="s">
        <v>135</v>
      </c>
      <c r="H543" t="s">
        <v>136</v>
      </c>
      <c r="I543" t="s">
        <v>9641</v>
      </c>
      <c r="K543" t="s">
        <v>9642</v>
      </c>
      <c r="M543" t="s">
        <v>7685</v>
      </c>
      <c r="N543" t="s">
        <v>2685</v>
      </c>
      <c r="O543" s="4">
        <v>44074</v>
      </c>
      <c r="P543" t="s">
        <v>140</v>
      </c>
      <c r="R543">
        <v>14407751411</v>
      </c>
      <c r="T543">
        <v>11142</v>
      </c>
      <c r="U543" t="s">
        <v>9643</v>
      </c>
      <c r="V543" t="s">
        <v>9644</v>
      </c>
      <c r="X543" t="s">
        <v>9645</v>
      </c>
      <c r="Y543" t="s">
        <v>9646</v>
      </c>
      <c r="AA543" t="s">
        <v>7685</v>
      </c>
      <c r="AB543" t="s">
        <v>2685</v>
      </c>
      <c r="AC543" s="4">
        <v>44074</v>
      </c>
      <c r="AD543" t="s">
        <v>140</v>
      </c>
      <c r="AF543">
        <v>14407751411</v>
      </c>
      <c r="AH543" t="s">
        <v>3856</v>
      </c>
      <c r="AI543" t="s">
        <v>168</v>
      </c>
      <c r="AJ543" t="s">
        <v>25425</v>
      </c>
      <c r="AK543" t="s">
        <v>433</v>
      </c>
      <c r="AL543" t="s">
        <v>978</v>
      </c>
      <c r="AM543" t="s">
        <v>561</v>
      </c>
      <c r="AN543" t="s">
        <v>562</v>
      </c>
      <c r="AO543" t="s">
        <v>563</v>
      </c>
      <c r="AP543" t="s">
        <v>564</v>
      </c>
      <c r="AQ543" s="4">
        <v>22949</v>
      </c>
      <c r="AR543" t="s">
        <v>140</v>
      </c>
      <c r="AT543">
        <v>14342634300</v>
      </c>
      <c r="AV543" t="s">
        <v>3857</v>
      </c>
      <c r="AW543" t="s">
        <v>566</v>
      </c>
      <c r="AZ543" t="s">
        <v>821</v>
      </c>
      <c r="BA543" t="s">
        <v>822</v>
      </c>
      <c r="BB543" t="s">
        <v>136</v>
      </c>
      <c r="BC543" t="s">
        <v>136</v>
      </c>
      <c r="BD543" t="s">
        <v>148</v>
      </c>
      <c r="BE543" t="s">
        <v>136</v>
      </c>
      <c r="BF543" t="s">
        <v>136</v>
      </c>
      <c r="BG543" t="s">
        <v>134</v>
      </c>
      <c r="BH543" t="s">
        <v>136</v>
      </c>
      <c r="BI543" t="s">
        <v>3858</v>
      </c>
      <c r="BJ543" t="s">
        <v>3859</v>
      </c>
      <c r="BL543" t="s">
        <v>566</v>
      </c>
      <c r="BM543" t="s">
        <v>3856</v>
      </c>
      <c r="BN543" t="s">
        <v>25426</v>
      </c>
      <c r="BO543" t="s">
        <v>1174</v>
      </c>
      <c r="BP543">
        <v>60</v>
      </c>
      <c r="BQ543">
        <v>60</v>
      </c>
      <c r="BR543">
        <v>60</v>
      </c>
      <c r="BS543" s="1">
        <v>44166</v>
      </c>
      <c r="BT543" s="1">
        <v>44348</v>
      </c>
      <c r="BU543" s="1">
        <v>44166</v>
      </c>
      <c r="BV543" s="1">
        <v>44348</v>
      </c>
      <c r="BW543" t="s">
        <v>136</v>
      </c>
      <c r="BX543">
        <v>45</v>
      </c>
      <c r="BY543">
        <v>0</v>
      </c>
      <c r="BZ543">
        <v>8</v>
      </c>
      <c r="CA543">
        <v>8</v>
      </c>
      <c r="CB543">
        <v>8</v>
      </c>
      <c r="CC543">
        <v>8</v>
      </c>
      <c r="CD543">
        <v>8</v>
      </c>
      <c r="CE543">
        <v>5</v>
      </c>
      <c r="CF543" t="str">
        <f>"7:00 AM"</f>
        <v>7:00 AM</v>
      </c>
      <c r="CG543" t="str">
        <f>"3:30 PM"</f>
        <v>3:30 PM</v>
      </c>
      <c r="CH543" s="5">
        <v>14.52</v>
      </c>
      <c r="CI543" t="s">
        <v>146</v>
      </c>
      <c r="CL543" t="s">
        <v>136</v>
      </c>
      <c r="CM543" t="s">
        <v>312</v>
      </c>
      <c r="CN543" t="s">
        <v>148</v>
      </c>
      <c r="CO543" t="s">
        <v>1714</v>
      </c>
      <c r="CP543" t="s">
        <v>149</v>
      </c>
      <c r="CQ543">
        <v>3</v>
      </c>
      <c r="CR543">
        <v>0</v>
      </c>
      <c r="CS543" t="s">
        <v>136</v>
      </c>
      <c r="CT543" t="s">
        <v>136</v>
      </c>
      <c r="CU543" t="s">
        <v>134</v>
      </c>
      <c r="CV543" t="s">
        <v>134</v>
      </c>
      <c r="CW543" t="s">
        <v>134</v>
      </c>
      <c r="CX543">
        <v>100</v>
      </c>
      <c r="CY543" t="s">
        <v>134</v>
      </c>
      <c r="CZ543" t="s">
        <v>134</v>
      </c>
      <c r="DA543" t="s">
        <v>134</v>
      </c>
      <c r="DB543" t="s">
        <v>134</v>
      </c>
      <c r="DC543" t="s">
        <v>134</v>
      </c>
      <c r="DD543" t="s">
        <v>136</v>
      </c>
      <c r="DF543" t="s">
        <v>9649</v>
      </c>
      <c r="DG543" t="s">
        <v>9650</v>
      </c>
      <c r="DH543" t="s">
        <v>7685</v>
      </c>
      <c r="DI543" t="s">
        <v>2685</v>
      </c>
      <c r="DJ543" s="4">
        <v>44074</v>
      </c>
      <c r="DK543" t="s">
        <v>9651</v>
      </c>
      <c r="DL543" t="s">
        <v>134</v>
      </c>
      <c r="DM543">
        <v>4</v>
      </c>
      <c r="DN543" t="s">
        <v>9652</v>
      </c>
      <c r="DO543" t="s">
        <v>2139</v>
      </c>
      <c r="DP543" t="s">
        <v>2685</v>
      </c>
      <c r="DQ543" t="str">
        <f>"44135"</f>
        <v>44135</v>
      </c>
      <c r="DR543" t="s">
        <v>7104</v>
      </c>
      <c r="DS543" t="s">
        <v>420</v>
      </c>
      <c r="DT543">
        <v>1</v>
      </c>
      <c r="DU543">
        <v>366</v>
      </c>
      <c r="DV543" t="s">
        <v>134</v>
      </c>
      <c r="DW543" t="s">
        <v>134</v>
      </c>
      <c r="DX543" t="s">
        <v>134</v>
      </c>
      <c r="DY543" t="s">
        <v>134</v>
      </c>
      <c r="DZ543">
        <v>2</v>
      </c>
      <c r="EA543" t="s">
        <v>134</v>
      </c>
      <c r="EB543" s="5">
        <v>12.68</v>
      </c>
      <c r="EC543" s="5">
        <v>12.68</v>
      </c>
      <c r="ED543" s="5">
        <v>55</v>
      </c>
      <c r="EE543" t="s">
        <v>148</v>
      </c>
      <c r="EF543" t="s">
        <v>577</v>
      </c>
      <c r="EG543" t="s">
        <v>9653</v>
      </c>
      <c r="EH543">
        <v>0</v>
      </c>
    </row>
    <row r="544" spans="1:138" ht="15" customHeight="1" x14ac:dyDescent="0.35">
      <c r="A544" t="s">
        <v>15641</v>
      </c>
      <c r="B544" t="s">
        <v>157</v>
      </c>
      <c r="C544" s="1">
        <v>44113.866014467596</v>
      </c>
      <c r="D544" s="1">
        <v>44131</v>
      </c>
      <c r="E544" t="s">
        <v>133</v>
      </c>
      <c r="F544" t="s">
        <v>136</v>
      </c>
      <c r="G544" t="s">
        <v>135</v>
      </c>
      <c r="H544" t="s">
        <v>136</v>
      </c>
      <c r="I544" t="s">
        <v>15642</v>
      </c>
      <c r="K544" t="s">
        <v>15643</v>
      </c>
      <c r="M544" t="s">
        <v>9293</v>
      </c>
      <c r="N544" t="s">
        <v>246</v>
      </c>
      <c r="O544" s="4">
        <v>70529</v>
      </c>
      <c r="P544" t="s">
        <v>140</v>
      </c>
      <c r="Q544" t="s">
        <v>15644</v>
      </c>
      <c r="R544">
        <v>13379843993</v>
      </c>
      <c r="T544">
        <v>11251</v>
      </c>
      <c r="U544" t="s">
        <v>6471</v>
      </c>
      <c r="V544" t="s">
        <v>5092</v>
      </c>
      <c r="W544" t="s">
        <v>939</v>
      </c>
      <c r="X544" t="s">
        <v>164</v>
      </c>
      <c r="Y544" t="s">
        <v>15643</v>
      </c>
      <c r="AA544" t="s">
        <v>9293</v>
      </c>
      <c r="AB544" t="s">
        <v>246</v>
      </c>
      <c r="AC544" s="4">
        <v>70529</v>
      </c>
      <c r="AD544" t="s">
        <v>140</v>
      </c>
      <c r="AE544" t="s">
        <v>252</v>
      </c>
      <c r="AF544">
        <v>13379843993</v>
      </c>
      <c r="AH544" t="s">
        <v>15645</v>
      </c>
      <c r="AI544" t="s">
        <v>168</v>
      </c>
      <c r="AJ544" t="s">
        <v>254</v>
      </c>
      <c r="AK544" t="s">
        <v>255</v>
      </c>
      <c r="AL544" t="s">
        <v>256</v>
      </c>
      <c r="AM544" t="s">
        <v>257</v>
      </c>
      <c r="AO544" t="s">
        <v>258</v>
      </c>
      <c r="AP544" t="s">
        <v>246</v>
      </c>
      <c r="AQ544" s="4">
        <v>70760</v>
      </c>
      <c r="AR544" t="s">
        <v>140</v>
      </c>
      <c r="AS544" t="s">
        <v>351</v>
      </c>
      <c r="AT544">
        <v>12256387218</v>
      </c>
      <c r="AV544" t="s">
        <v>260</v>
      </c>
      <c r="AW544" t="s">
        <v>1731</v>
      </c>
      <c r="AZ544" t="s">
        <v>334</v>
      </c>
      <c r="BA544" t="s">
        <v>335</v>
      </c>
      <c r="BB544" t="s">
        <v>136</v>
      </c>
      <c r="BC544" t="s">
        <v>136</v>
      </c>
      <c r="BD544" t="s">
        <v>148</v>
      </c>
      <c r="BE544" t="s">
        <v>136</v>
      </c>
      <c r="BF544" t="s">
        <v>136</v>
      </c>
      <c r="BG544" t="s">
        <v>134</v>
      </c>
      <c r="BH544" t="s">
        <v>136</v>
      </c>
      <c r="BN544" t="s">
        <v>15646</v>
      </c>
      <c r="BO544" t="s">
        <v>265</v>
      </c>
      <c r="BP544">
        <v>5</v>
      </c>
      <c r="BQ544">
        <v>5</v>
      </c>
      <c r="BR544">
        <v>5</v>
      </c>
      <c r="BS544" s="1">
        <v>44166</v>
      </c>
      <c r="BT544" s="1">
        <v>44362</v>
      </c>
      <c r="BU544" s="1">
        <v>44166</v>
      </c>
      <c r="BV544" s="1">
        <v>44362</v>
      </c>
      <c r="BW544" t="s">
        <v>136</v>
      </c>
      <c r="BX544">
        <v>40</v>
      </c>
      <c r="BY544">
        <v>0</v>
      </c>
      <c r="BZ544">
        <v>8</v>
      </c>
      <c r="CA544">
        <v>8</v>
      </c>
      <c r="CB544">
        <v>8</v>
      </c>
      <c r="CC544">
        <v>8</v>
      </c>
      <c r="CD544">
        <v>8</v>
      </c>
      <c r="CE544">
        <v>0</v>
      </c>
      <c r="CF544" t="str">
        <f>"7:00 AM"</f>
        <v>7:00 AM</v>
      </c>
      <c r="CG544" t="str">
        <f>"4:00 PM"</f>
        <v>4:00 PM</v>
      </c>
      <c r="CH544" s="5">
        <v>11.83</v>
      </c>
      <c r="CI544" t="s">
        <v>146</v>
      </c>
      <c r="CL544" t="s">
        <v>134</v>
      </c>
      <c r="CM544" t="s">
        <v>312</v>
      </c>
      <c r="CN544" t="s">
        <v>148</v>
      </c>
      <c r="CO544" t="s">
        <v>266</v>
      </c>
      <c r="CP544" t="s">
        <v>149</v>
      </c>
      <c r="CQ544">
        <v>3</v>
      </c>
      <c r="CR544">
        <v>0</v>
      </c>
      <c r="CS544" t="s">
        <v>136</v>
      </c>
      <c r="CT544" t="s">
        <v>136</v>
      </c>
      <c r="CU544" t="s">
        <v>136</v>
      </c>
      <c r="CV544" t="s">
        <v>134</v>
      </c>
      <c r="CW544" t="s">
        <v>134</v>
      </c>
      <c r="CX544">
        <v>50</v>
      </c>
      <c r="CY544" t="s">
        <v>134</v>
      </c>
      <c r="CZ544" t="s">
        <v>134</v>
      </c>
      <c r="DA544" t="s">
        <v>134</v>
      </c>
      <c r="DB544" t="s">
        <v>134</v>
      </c>
      <c r="DC544" t="s">
        <v>134</v>
      </c>
      <c r="DD544" t="s">
        <v>136</v>
      </c>
      <c r="DF544" t="s">
        <v>267</v>
      </c>
      <c r="DG544" t="s">
        <v>15643</v>
      </c>
      <c r="DH544" t="s">
        <v>9293</v>
      </c>
      <c r="DI544" t="s">
        <v>246</v>
      </c>
      <c r="DJ544" s="4">
        <v>70529</v>
      </c>
      <c r="DK544" t="s">
        <v>6700</v>
      </c>
      <c r="DL544" t="s">
        <v>136</v>
      </c>
      <c r="DM544">
        <v>1</v>
      </c>
      <c r="DN544" t="s">
        <v>15643</v>
      </c>
      <c r="DO544" t="s">
        <v>9293</v>
      </c>
      <c r="DP544" t="s">
        <v>246</v>
      </c>
      <c r="DQ544" t="str">
        <f>"70529"</f>
        <v>70529</v>
      </c>
      <c r="DR544" t="s">
        <v>6700</v>
      </c>
      <c r="DS544" t="s">
        <v>15647</v>
      </c>
      <c r="DT544">
        <v>1</v>
      </c>
      <c r="DU544">
        <v>10</v>
      </c>
      <c r="DV544" t="s">
        <v>134</v>
      </c>
      <c r="DW544" t="s">
        <v>134</v>
      </c>
      <c r="DX544" t="s">
        <v>134</v>
      </c>
      <c r="DY544" t="s">
        <v>136</v>
      </c>
      <c r="DZ544">
        <v>1</v>
      </c>
      <c r="EA544" t="s">
        <v>136</v>
      </c>
      <c r="EC544" s="5">
        <v>12.68</v>
      </c>
      <c r="ED544" s="5">
        <v>55</v>
      </c>
      <c r="EE544">
        <v>13379843993</v>
      </c>
      <c r="EF544" t="s">
        <v>148</v>
      </c>
      <c r="EG544" t="s">
        <v>271</v>
      </c>
      <c r="EH544">
        <v>2</v>
      </c>
    </row>
    <row r="545" spans="1:138" ht="15" customHeight="1" x14ac:dyDescent="0.35">
      <c r="A545" t="s">
        <v>3047</v>
      </c>
      <c r="B545" t="s">
        <v>157</v>
      </c>
      <c r="C545" s="1">
        <v>44113.869875231481</v>
      </c>
      <c r="D545" s="1">
        <v>44131</v>
      </c>
      <c r="E545" t="s">
        <v>133</v>
      </c>
      <c r="F545" t="s">
        <v>136</v>
      </c>
      <c r="G545" t="s">
        <v>135</v>
      </c>
      <c r="H545" t="s">
        <v>136</v>
      </c>
      <c r="I545" t="s">
        <v>3048</v>
      </c>
      <c r="K545" t="s">
        <v>3049</v>
      </c>
      <c r="M545" t="s">
        <v>2450</v>
      </c>
      <c r="N545" t="s">
        <v>246</v>
      </c>
      <c r="O545" s="4">
        <v>70578</v>
      </c>
      <c r="P545" t="s">
        <v>140</v>
      </c>
      <c r="Q545" t="s">
        <v>247</v>
      </c>
      <c r="R545">
        <v>13373347791</v>
      </c>
      <c r="T545">
        <v>11251</v>
      </c>
      <c r="U545" t="s">
        <v>3050</v>
      </c>
      <c r="V545" t="s">
        <v>1148</v>
      </c>
      <c r="W545" t="s">
        <v>3051</v>
      </c>
      <c r="X545" t="s">
        <v>3052</v>
      </c>
      <c r="Y545" t="s">
        <v>3053</v>
      </c>
      <c r="AA545" t="s">
        <v>3054</v>
      </c>
      <c r="AB545" t="s">
        <v>246</v>
      </c>
      <c r="AC545" s="4">
        <v>70578</v>
      </c>
      <c r="AD545" t="s">
        <v>140</v>
      </c>
      <c r="AE545" t="s">
        <v>252</v>
      </c>
      <c r="AF545">
        <v>13373347791</v>
      </c>
      <c r="AH545" t="s">
        <v>3055</v>
      </c>
      <c r="AI545" t="s">
        <v>168</v>
      </c>
      <c r="AJ545" t="s">
        <v>254</v>
      </c>
      <c r="AK545" t="s">
        <v>255</v>
      </c>
      <c r="AL545" t="s">
        <v>256</v>
      </c>
      <c r="AM545" t="s">
        <v>257</v>
      </c>
      <c r="AO545" t="s">
        <v>258</v>
      </c>
      <c r="AP545" t="s">
        <v>246</v>
      </c>
      <c r="AQ545" s="4">
        <v>70760</v>
      </c>
      <c r="AR545" t="s">
        <v>140</v>
      </c>
      <c r="AS545" t="s">
        <v>351</v>
      </c>
      <c r="AT545">
        <v>12256387218</v>
      </c>
      <c r="AV545" t="s">
        <v>260</v>
      </c>
      <c r="AW545" t="s">
        <v>261</v>
      </c>
      <c r="AZ545" t="s">
        <v>334</v>
      </c>
      <c r="BA545" t="s">
        <v>335</v>
      </c>
      <c r="BB545" t="s">
        <v>136</v>
      </c>
      <c r="BC545" t="s">
        <v>136</v>
      </c>
      <c r="BD545" t="s">
        <v>148</v>
      </c>
      <c r="BE545" t="s">
        <v>136</v>
      </c>
      <c r="BF545" t="s">
        <v>136</v>
      </c>
      <c r="BG545" t="s">
        <v>134</v>
      </c>
      <c r="BH545" t="s">
        <v>136</v>
      </c>
      <c r="BN545" t="s">
        <v>3056</v>
      </c>
      <c r="BO545" t="s">
        <v>3057</v>
      </c>
      <c r="BP545">
        <v>5</v>
      </c>
      <c r="BQ545">
        <v>5</v>
      </c>
      <c r="BR545">
        <v>5</v>
      </c>
      <c r="BS545" s="1">
        <v>44166</v>
      </c>
      <c r="BT545" s="1">
        <v>44469</v>
      </c>
      <c r="BU545" s="1">
        <v>44166</v>
      </c>
      <c r="BV545" s="1">
        <v>44469</v>
      </c>
      <c r="BW545" t="s">
        <v>136</v>
      </c>
      <c r="BX545">
        <v>40</v>
      </c>
      <c r="BY545">
        <v>0</v>
      </c>
      <c r="BZ545">
        <v>8</v>
      </c>
      <c r="CA545">
        <v>8</v>
      </c>
      <c r="CB545">
        <v>8</v>
      </c>
      <c r="CC545">
        <v>8</v>
      </c>
      <c r="CD545">
        <v>8</v>
      </c>
      <c r="CE545">
        <v>0</v>
      </c>
      <c r="CF545" t="str">
        <f>"7:00 AM"</f>
        <v>7:00 AM</v>
      </c>
      <c r="CG545" t="str">
        <f>"4:00 PM"</f>
        <v>4:00 PM</v>
      </c>
      <c r="CH545" s="5">
        <v>11.83</v>
      </c>
      <c r="CI545" t="s">
        <v>146</v>
      </c>
      <c r="CL545" t="s">
        <v>134</v>
      </c>
      <c r="CM545" t="s">
        <v>147</v>
      </c>
      <c r="CN545" t="s">
        <v>148</v>
      </c>
      <c r="CO545" t="s">
        <v>266</v>
      </c>
      <c r="CP545" t="s">
        <v>149</v>
      </c>
      <c r="CQ545">
        <v>3</v>
      </c>
      <c r="CR545">
        <v>0</v>
      </c>
      <c r="CS545" t="s">
        <v>136</v>
      </c>
      <c r="CT545" t="s">
        <v>136</v>
      </c>
      <c r="CU545" t="s">
        <v>136</v>
      </c>
      <c r="CV545" t="s">
        <v>134</v>
      </c>
      <c r="CW545" t="s">
        <v>134</v>
      </c>
      <c r="CX545">
        <v>50</v>
      </c>
      <c r="CY545" t="s">
        <v>134</v>
      </c>
      <c r="CZ545" t="s">
        <v>134</v>
      </c>
      <c r="DA545" t="s">
        <v>134</v>
      </c>
      <c r="DB545" t="s">
        <v>134</v>
      </c>
      <c r="DC545" t="s">
        <v>134</v>
      </c>
      <c r="DD545" t="s">
        <v>136</v>
      </c>
      <c r="DF545" s="2" t="s">
        <v>3058</v>
      </c>
      <c r="DG545" t="s">
        <v>3053</v>
      </c>
      <c r="DH545" t="s">
        <v>3054</v>
      </c>
      <c r="DI545" t="s">
        <v>246</v>
      </c>
      <c r="DJ545" s="4">
        <v>70578</v>
      </c>
      <c r="DK545" t="s">
        <v>268</v>
      </c>
      <c r="DL545" t="s">
        <v>134</v>
      </c>
      <c r="DM545">
        <v>11</v>
      </c>
      <c r="DN545" t="s">
        <v>3059</v>
      </c>
      <c r="DO545" t="s">
        <v>3054</v>
      </c>
      <c r="DP545" t="s">
        <v>246</v>
      </c>
      <c r="DQ545" t="str">
        <f>"70578"</f>
        <v>70578</v>
      </c>
      <c r="DR545" t="s">
        <v>268</v>
      </c>
      <c r="DS545" t="s">
        <v>296</v>
      </c>
      <c r="DT545">
        <v>1</v>
      </c>
      <c r="DU545">
        <v>10</v>
      </c>
      <c r="DV545" t="s">
        <v>134</v>
      </c>
      <c r="DW545" t="s">
        <v>134</v>
      </c>
      <c r="DX545" t="s">
        <v>134</v>
      </c>
      <c r="DY545" t="s">
        <v>134</v>
      </c>
      <c r="DZ545">
        <v>2</v>
      </c>
      <c r="EA545" t="s">
        <v>136</v>
      </c>
      <c r="EC545" s="5">
        <v>12.68</v>
      </c>
      <c r="ED545" s="5">
        <v>55</v>
      </c>
      <c r="EE545">
        <v>13373347791</v>
      </c>
      <c r="EF545" t="s">
        <v>148</v>
      </c>
      <c r="EG545" t="s">
        <v>271</v>
      </c>
      <c r="EH545">
        <v>3</v>
      </c>
    </row>
    <row r="546" spans="1:138" ht="15" customHeight="1" x14ac:dyDescent="0.35">
      <c r="A546" t="s">
        <v>6173</v>
      </c>
      <c r="B546" t="s">
        <v>132</v>
      </c>
      <c r="C546" s="1">
        <v>44110.700751388889</v>
      </c>
      <c r="D546" s="1">
        <v>44131</v>
      </c>
      <c r="E546" t="s">
        <v>133</v>
      </c>
      <c r="F546" t="s">
        <v>136</v>
      </c>
      <c r="G546" t="s">
        <v>135</v>
      </c>
      <c r="H546" t="s">
        <v>136</v>
      </c>
      <c r="I546" t="s">
        <v>6174</v>
      </c>
      <c r="J546" t="s">
        <v>6175</v>
      </c>
      <c r="K546" t="s">
        <v>6176</v>
      </c>
      <c r="M546" t="s">
        <v>6177</v>
      </c>
      <c r="N546" t="s">
        <v>870</v>
      </c>
      <c r="O546" s="4">
        <v>56011</v>
      </c>
      <c r="P546" t="s">
        <v>140</v>
      </c>
      <c r="R546">
        <v>15073576841</v>
      </c>
      <c r="T546">
        <v>11221</v>
      </c>
      <c r="U546" t="s">
        <v>6178</v>
      </c>
      <c r="V546" t="s">
        <v>6179</v>
      </c>
      <c r="X546" t="s">
        <v>5684</v>
      </c>
      <c r="Y546" t="s">
        <v>6176</v>
      </c>
      <c r="AA546" t="s">
        <v>6177</v>
      </c>
      <c r="AB546" t="s">
        <v>870</v>
      </c>
      <c r="AC546" s="4">
        <v>56011</v>
      </c>
      <c r="AD546" t="s">
        <v>140</v>
      </c>
      <c r="AF546">
        <v>15073576841</v>
      </c>
      <c r="AH546" t="s">
        <v>148</v>
      </c>
      <c r="AI546" t="s">
        <v>168</v>
      </c>
      <c r="AJ546" t="s">
        <v>639</v>
      </c>
      <c r="AK546" t="s">
        <v>767</v>
      </c>
      <c r="AM546" t="s">
        <v>1020</v>
      </c>
      <c r="AO546" t="s">
        <v>1021</v>
      </c>
      <c r="AP546" t="s">
        <v>374</v>
      </c>
      <c r="AQ546" s="4">
        <v>75442</v>
      </c>
      <c r="AR546" t="s">
        <v>140</v>
      </c>
      <c r="AT546">
        <v>14692388392</v>
      </c>
      <c r="AV546" t="s">
        <v>1022</v>
      </c>
      <c r="AW546" t="s">
        <v>1023</v>
      </c>
      <c r="AZ546" t="s">
        <v>334</v>
      </c>
      <c r="BA546" t="s">
        <v>335</v>
      </c>
      <c r="BB546" t="s">
        <v>136</v>
      </c>
      <c r="BC546" t="s">
        <v>136</v>
      </c>
      <c r="BD546" t="s">
        <v>148</v>
      </c>
      <c r="BE546" t="s">
        <v>136</v>
      </c>
      <c r="BF546" t="s">
        <v>136</v>
      </c>
      <c r="BG546" t="s">
        <v>134</v>
      </c>
      <c r="BH546" t="s">
        <v>136</v>
      </c>
      <c r="BN546" t="s">
        <v>6180</v>
      </c>
      <c r="BO546" t="s">
        <v>381</v>
      </c>
      <c r="BP546">
        <v>12</v>
      </c>
      <c r="BQ546">
        <v>4</v>
      </c>
      <c r="BS546" s="1">
        <v>44163</v>
      </c>
      <c r="BT546" s="1">
        <v>44454</v>
      </c>
      <c r="BU546" s="1">
        <v>44163</v>
      </c>
      <c r="BV546" s="1">
        <v>44454</v>
      </c>
      <c r="BW546" t="s">
        <v>136</v>
      </c>
      <c r="BX546">
        <v>40</v>
      </c>
      <c r="BY546">
        <v>0</v>
      </c>
      <c r="BZ546">
        <v>8</v>
      </c>
      <c r="CA546">
        <v>8</v>
      </c>
      <c r="CB546">
        <v>8</v>
      </c>
      <c r="CC546">
        <v>8</v>
      </c>
      <c r="CD546">
        <v>8</v>
      </c>
      <c r="CE546">
        <v>0</v>
      </c>
      <c r="CF546" t="str">
        <f>"8:00 AM"</f>
        <v>8:00 AM</v>
      </c>
      <c r="CG546" t="str">
        <f>"5:00 PM"</f>
        <v>5:00 PM</v>
      </c>
      <c r="CH546" s="5">
        <v>2940</v>
      </c>
      <c r="CI546" t="s">
        <v>597</v>
      </c>
      <c r="CJ546">
        <v>0</v>
      </c>
      <c r="CK546">
        <v>0</v>
      </c>
      <c r="CL546" t="s">
        <v>134</v>
      </c>
      <c r="CM546" t="s">
        <v>312</v>
      </c>
      <c r="CN546" t="s">
        <v>148</v>
      </c>
      <c r="CO546" t="s">
        <v>6181</v>
      </c>
      <c r="CP546" t="s">
        <v>149</v>
      </c>
      <c r="CQ546">
        <v>3</v>
      </c>
      <c r="CR546">
        <v>0</v>
      </c>
      <c r="CS546" t="s">
        <v>136</v>
      </c>
      <c r="CT546" t="s">
        <v>134</v>
      </c>
      <c r="CU546" t="s">
        <v>136</v>
      </c>
      <c r="CV546" t="s">
        <v>134</v>
      </c>
      <c r="CW546" t="s">
        <v>134</v>
      </c>
      <c r="CX546">
        <v>80</v>
      </c>
      <c r="CY546" t="s">
        <v>134</v>
      </c>
      <c r="CZ546" t="s">
        <v>134</v>
      </c>
      <c r="DA546" t="s">
        <v>134</v>
      </c>
      <c r="DB546" t="s">
        <v>134</v>
      </c>
      <c r="DC546" t="s">
        <v>134</v>
      </c>
      <c r="DD546" t="s">
        <v>136</v>
      </c>
      <c r="DF546" t="s">
        <v>149</v>
      </c>
      <c r="DG546" t="s">
        <v>6176</v>
      </c>
      <c r="DH546" t="s">
        <v>6177</v>
      </c>
      <c r="DI546" t="s">
        <v>870</v>
      </c>
      <c r="DJ546" s="4">
        <v>56011</v>
      </c>
      <c r="DK546" t="s">
        <v>6182</v>
      </c>
      <c r="DL546" t="s">
        <v>134</v>
      </c>
      <c r="DM546">
        <v>2</v>
      </c>
      <c r="DN546" t="s">
        <v>6176</v>
      </c>
      <c r="DO546" t="s">
        <v>6177</v>
      </c>
      <c r="DP546" t="s">
        <v>870</v>
      </c>
      <c r="DQ546" t="str">
        <f>"56011"</f>
        <v>56011</v>
      </c>
      <c r="DR546" t="s">
        <v>6182</v>
      </c>
      <c r="DS546" t="s">
        <v>6183</v>
      </c>
      <c r="DT546">
        <v>1</v>
      </c>
      <c r="DU546">
        <v>4</v>
      </c>
      <c r="DV546" t="s">
        <v>134</v>
      </c>
      <c r="DW546" t="s">
        <v>134</v>
      </c>
      <c r="DX546" t="s">
        <v>134</v>
      </c>
      <c r="DY546" t="s">
        <v>136</v>
      </c>
      <c r="DZ546">
        <v>1</v>
      </c>
      <c r="EA546" t="s">
        <v>136</v>
      </c>
      <c r="EC546" s="5">
        <v>12.68</v>
      </c>
      <c r="ED546" s="5">
        <v>55</v>
      </c>
      <c r="EE546">
        <v>15073576841</v>
      </c>
      <c r="EF546" t="s">
        <v>148</v>
      </c>
      <c r="EG546" t="s">
        <v>1544</v>
      </c>
      <c r="EH546">
        <v>1</v>
      </c>
    </row>
    <row r="547" spans="1:138" ht="15" customHeight="1" x14ac:dyDescent="0.35">
      <c r="A547" t="s">
        <v>11370</v>
      </c>
      <c r="B547" t="s">
        <v>157</v>
      </c>
      <c r="C547" s="1">
        <v>44110.356208217592</v>
      </c>
      <c r="D547" s="1">
        <v>44131</v>
      </c>
      <c r="E547" t="s">
        <v>133</v>
      </c>
      <c r="F547" t="s">
        <v>136</v>
      </c>
      <c r="G547" t="s">
        <v>135</v>
      </c>
      <c r="H547" t="s">
        <v>136</v>
      </c>
      <c r="I547" t="s">
        <v>11371</v>
      </c>
      <c r="K547" t="s">
        <v>11372</v>
      </c>
      <c r="M547" t="s">
        <v>11373</v>
      </c>
      <c r="N547" t="s">
        <v>870</v>
      </c>
      <c r="O547" s="4">
        <v>56350</v>
      </c>
      <c r="P547" t="s">
        <v>140</v>
      </c>
      <c r="R547">
        <v>13202790369</v>
      </c>
      <c r="T547">
        <v>112112</v>
      </c>
      <c r="U547" t="s">
        <v>11374</v>
      </c>
      <c r="V547" t="s">
        <v>3172</v>
      </c>
      <c r="X547" t="s">
        <v>164</v>
      </c>
      <c r="Y547" t="s">
        <v>11372</v>
      </c>
      <c r="AA547" t="s">
        <v>11373</v>
      </c>
      <c r="AB547" t="s">
        <v>870</v>
      </c>
      <c r="AC547" s="4">
        <v>56350</v>
      </c>
      <c r="AD547" t="s">
        <v>140</v>
      </c>
      <c r="AF547">
        <v>13202790369</v>
      </c>
      <c r="AH547" t="s">
        <v>11375</v>
      </c>
      <c r="AI547" t="s">
        <v>168</v>
      </c>
      <c r="AJ547" t="s">
        <v>533</v>
      </c>
      <c r="AK547" t="s">
        <v>534</v>
      </c>
      <c r="AM547" t="s">
        <v>535</v>
      </c>
      <c r="AO547" t="s">
        <v>536</v>
      </c>
      <c r="AP547" t="s">
        <v>537</v>
      </c>
      <c r="AQ547" s="4">
        <v>28786</v>
      </c>
      <c r="AR547" t="s">
        <v>140</v>
      </c>
      <c r="AT547">
        <v>18282460659</v>
      </c>
      <c r="AV547" t="s">
        <v>538</v>
      </c>
      <c r="AW547" t="s">
        <v>539</v>
      </c>
      <c r="AZ547" t="s">
        <v>334</v>
      </c>
      <c r="BA547" t="s">
        <v>335</v>
      </c>
      <c r="BB547" t="s">
        <v>136</v>
      </c>
      <c r="BC547" t="s">
        <v>136</v>
      </c>
      <c r="BD547" t="s">
        <v>148</v>
      </c>
      <c r="BE547" t="s">
        <v>136</v>
      </c>
      <c r="BF547" t="s">
        <v>136</v>
      </c>
      <c r="BG547" t="s">
        <v>134</v>
      </c>
      <c r="BH547" t="s">
        <v>136</v>
      </c>
      <c r="BN547" t="s">
        <v>11376</v>
      </c>
      <c r="BO547" t="s">
        <v>3151</v>
      </c>
      <c r="BP547">
        <v>3</v>
      </c>
      <c r="BQ547">
        <v>3</v>
      </c>
      <c r="BR547">
        <v>3</v>
      </c>
      <c r="BS547" s="1">
        <v>44179</v>
      </c>
      <c r="BT547" s="1">
        <v>44286</v>
      </c>
      <c r="BU547" s="1">
        <v>44179</v>
      </c>
      <c r="BV547" s="1">
        <v>44286</v>
      </c>
      <c r="BW547" t="s">
        <v>136</v>
      </c>
      <c r="BX547">
        <v>48</v>
      </c>
      <c r="BY547">
        <v>0</v>
      </c>
      <c r="BZ547">
        <v>8</v>
      </c>
      <c r="CA547">
        <v>8</v>
      </c>
      <c r="CB547">
        <v>8</v>
      </c>
      <c r="CC547">
        <v>8</v>
      </c>
      <c r="CD547">
        <v>8</v>
      </c>
      <c r="CE547">
        <v>8</v>
      </c>
      <c r="CF547" t="str">
        <f>"8:00 AM"</f>
        <v>8:00 AM</v>
      </c>
      <c r="CG547" t="str">
        <f>"5:00 PM"</f>
        <v>5:00 PM</v>
      </c>
      <c r="CH547" s="5">
        <v>14.4</v>
      </c>
      <c r="CI547" t="s">
        <v>146</v>
      </c>
      <c r="CL547" t="s">
        <v>134</v>
      </c>
      <c r="CM547" t="s">
        <v>312</v>
      </c>
      <c r="CN547" t="s">
        <v>148</v>
      </c>
      <c r="CO547" t="s">
        <v>1490</v>
      </c>
      <c r="CP547" t="s">
        <v>149</v>
      </c>
      <c r="CQ547">
        <v>3</v>
      </c>
      <c r="CR547">
        <v>0</v>
      </c>
      <c r="CS547" t="s">
        <v>136</v>
      </c>
      <c r="CT547" t="s">
        <v>136</v>
      </c>
      <c r="CU547" t="s">
        <v>136</v>
      </c>
      <c r="CV547" t="s">
        <v>136</v>
      </c>
      <c r="CW547" t="s">
        <v>134</v>
      </c>
      <c r="CX547">
        <v>50</v>
      </c>
      <c r="CY547" t="s">
        <v>134</v>
      </c>
      <c r="CZ547" t="s">
        <v>134</v>
      </c>
      <c r="DA547" t="s">
        <v>134</v>
      </c>
      <c r="DB547" t="s">
        <v>134</v>
      </c>
      <c r="DC547" t="s">
        <v>134</v>
      </c>
      <c r="DD547" t="s">
        <v>136</v>
      </c>
      <c r="DF547" t="s">
        <v>180</v>
      </c>
      <c r="DG547" t="s">
        <v>11372</v>
      </c>
      <c r="DH547" t="s">
        <v>11373</v>
      </c>
      <c r="DI547" t="s">
        <v>870</v>
      </c>
      <c r="DJ547" s="4">
        <v>56350</v>
      </c>
      <c r="DK547" t="s">
        <v>11377</v>
      </c>
      <c r="DL547" t="s">
        <v>136</v>
      </c>
      <c r="DM547">
        <v>1</v>
      </c>
      <c r="DN547" t="s">
        <v>11378</v>
      </c>
      <c r="DO547" t="s">
        <v>11373</v>
      </c>
      <c r="DP547" t="s">
        <v>870</v>
      </c>
      <c r="DQ547" t="str">
        <f>"56350"</f>
        <v>56350</v>
      </c>
      <c r="DR547" t="s">
        <v>11377</v>
      </c>
      <c r="DS547" t="s">
        <v>296</v>
      </c>
      <c r="DT547">
        <v>1</v>
      </c>
      <c r="DU547">
        <v>5</v>
      </c>
      <c r="DV547" t="s">
        <v>134</v>
      </c>
      <c r="DW547" t="s">
        <v>134</v>
      </c>
      <c r="DX547" t="s">
        <v>134</v>
      </c>
      <c r="DY547" t="s">
        <v>134</v>
      </c>
      <c r="DZ547">
        <v>2</v>
      </c>
      <c r="EA547" t="s">
        <v>136</v>
      </c>
      <c r="EC547" s="5">
        <v>12.68</v>
      </c>
      <c r="ED547" s="5">
        <v>55</v>
      </c>
      <c r="EE547">
        <v>13202790369</v>
      </c>
      <c r="EF547" t="s">
        <v>11375</v>
      </c>
      <c r="EG547" t="s">
        <v>148</v>
      </c>
      <c r="EH547">
        <v>1</v>
      </c>
    </row>
    <row r="548" spans="1:138" ht="15" customHeight="1" x14ac:dyDescent="0.35">
      <c r="A548" t="s">
        <v>17989</v>
      </c>
      <c r="B548" t="s">
        <v>157</v>
      </c>
      <c r="C548" s="1">
        <v>44105.564714930559</v>
      </c>
      <c r="D548" s="1">
        <v>44131</v>
      </c>
      <c r="E548" t="s">
        <v>133</v>
      </c>
      <c r="F548" t="s">
        <v>134</v>
      </c>
      <c r="G548" t="s">
        <v>135</v>
      </c>
      <c r="H548" t="s">
        <v>136</v>
      </c>
      <c r="I548" t="s">
        <v>17990</v>
      </c>
      <c r="K548" t="s">
        <v>17991</v>
      </c>
      <c r="M548" t="s">
        <v>520</v>
      </c>
      <c r="N548" t="s">
        <v>139</v>
      </c>
      <c r="O548" s="4">
        <v>34266</v>
      </c>
      <c r="P548" t="s">
        <v>140</v>
      </c>
      <c r="R548">
        <v>18639900895</v>
      </c>
      <c r="T548">
        <v>115115</v>
      </c>
      <c r="U548" t="s">
        <v>3545</v>
      </c>
      <c r="V548" t="s">
        <v>10366</v>
      </c>
      <c r="X548" t="s">
        <v>429</v>
      </c>
      <c r="Y548" t="s">
        <v>17991</v>
      </c>
      <c r="AA548" t="s">
        <v>520</v>
      </c>
      <c r="AB548" t="s">
        <v>139</v>
      </c>
      <c r="AC548" s="4">
        <v>34266</v>
      </c>
      <c r="AD548" t="s">
        <v>140</v>
      </c>
      <c r="AF548">
        <v>18639900895</v>
      </c>
      <c r="AH548" t="s">
        <v>2325</v>
      </c>
      <c r="AI548" t="s">
        <v>168</v>
      </c>
      <c r="AJ548" t="s">
        <v>4942</v>
      </c>
      <c r="AK548" t="s">
        <v>4943</v>
      </c>
      <c r="AM548" t="s">
        <v>4944</v>
      </c>
      <c r="AO548" t="s">
        <v>152</v>
      </c>
      <c r="AP548" t="s">
        <v>139</v>
      </c>
      <c r="AQ548" s="4">
        <v>33852</v>
      </c>
      <c r="AR548" t="s">
        <v>140</v>
      </c>
      <c r="AS548" t="s">
        <v>4945</v>
      </c>
      <c r="AT548">
        <v>18634655550</v>
      </c>
      <c r="AV548" t="s">
        <v>4946</v>
      </c>
      <c r="AW548" t="s">
        <v>2330</v>
      </c>
      <c r="AZ548" t="s">
        <v>175</v>
      </c>
      <c r="BA548" t="s">
        <v>176</v>
      </c>
      <c r="BB548" t="s">
        <v>134</v>
      </c>
      <c r="BC548" t="s">
        <v>134</v>
      </c>
      <c r="BD548" t="s">
        <v>134</v>
      </c>
      <c r="BE548" t="s">
        <v>134</v>
      </c>
      <c r="BF548" t="s">
        <v>136</v>
      </c>
      <c r="BG548" t="s">
        <v>134</v>
      </c>
      <c r="BH548" t="s">
        <v>136</v>
      </c>
      <c r="BN548" t="s">
        <v>17992</v>
      </c>
      <c r="BO548" t="s">
        <v>176</v>
      </c>
      <c r="BP548">
        <v>60</v>
      </c>
      <c r="BQ548">
        <v>60</v>
      </c>
      <c r="BR548">
        <v>60</v>
      </c>
      <c r="BS548" s="1">
        <v>44164</v>
      </c>
      <c r="BT548" s="1">
        <v>44354</v>
      </c>
      <c r="BU548" s="1">
        <v>44164</v>
      </c>
      <c r="BV548" s="1">
        <v>44354</v>
      </c>
      <c r="BW548" t="s">
        <v>136</v>
      </c>
      <c r="BX548">
        <v>36</v>
      </c>
      <c r="BY548">
        <v>0</v>
      </c>
      <c r="BZ548">
        <v>6</v>
      </c>
      <c r="CA548">
        <v>6</v>
      </c>
      <c r="CB548">
        <v>6</v>
      </c>
      <c r="CC548">
        <v>6</v>
      </c>
      <c r="CD548">
        <v>6</v>
      </c>
      <c r="CE548">
        <v>6</v>
      </c>
      <c r="CF548" t="str">
        <f>"7:30 AM"</f>
        <v>7:30 AM</v>
      </c>
      <c r="CG548" t="str">
        <f>"1:30 PM"</f>
        <v>1:30 PM</v>
      </c>
      <c r="CH548" s="5">
        <v>11.71</v>
      </c>
      <c r="CI548" t="s">
        <v>146</v>
      </c>
      <c r="CJ548">
        <v>0.9</v>
      </c>
      <c r="CK548" t="s">
        <v>14633</v>
      </c>
      <c r="CL548" t="s">
        <v>134</v>
      </c>
      <c r="CM548" t="s">
        <v>147</v>
      </c>
      <c r="CN548" t="s">
        <v>148</v>
      </c>
      <c r="CO548" t="s">
        <v>2333</v>
      </c>
      <c r="CP548" t="s">
        <v>149</v>
      </c>
      <c r="CQ548">
        <v>0</v>
      </c>
      <c r="CR548">
        <v>0</v>
      </c>
      <c r="CS548" t="s">
        <v>136</v>
      </c>
      <c r="CT548" t="s">
        <v>136</v>
      </c>
      <c r="CU548" t="s">
        <v>136</v>
      </c>
      <c r="CV548" t="s">
        <v>136</v>
      </c>
      <c r="CW548" t="s">
        <v>134</v>
      </c>
      <c r="CX548">
        <v>100</v>
      </c>
      <c r="CY548" t="s">
        <v>134</v>
      </c>
      <c r="CZ548" t="s">
        <v>134</v>
      </c>
      <c r="DA548" t="s">
        <v>134</v>
      </c>
      <c r="DB548" t="s">
        <v>134</v>
      </c>
      <c r="DC548" t="s">
        <v>134</v>
      </c>
      <c r="DD548" t="s">
        <v>136</v>
      </c>
      <c r="DF548" t="s">
        <v>2334</v>
      </c>
      <c r="DG548" t="s">
        <v>17993</v>
      </c>
      <c r="DH548" t="s">
        <v>10779</v>
      </c>
      <c r="DI548" t="s">
        <v>139</v>
      </c>
      <c r="DJ548" s="4">
        <v>33834</v>
      </c>
      <c r="DK548" t="s">
        <v>151</v>
      </c>
      <c r="DL548" t="s">
        <v>134</v>
      </c>
      <c r="DM548">
        <v>49</v>
      </c>
      <c r="DN548" t="s">
        <v>17994</v>
      </c>
      <c r="DO548" t="s">
        <v>520</v>
      </c>
      <c r="DP548" t="s">
        <v>139</v>
      </c>
      <c r="DQ548" t="str">
        <f>"34266"</f>
        <v>34266</v>
      </c>
      <c r="DR548" t="s">
        <v>521</v>
      </c>
      <c r="DS548" t="s">
        <v>830</v>
      </c>
      <c r="DT548">
        <v>1</v>
      </c>
      <c r="DU548">
        <v>18</v>
      </c>
      <c r="DV548" t="s">
        <v>134</v>
      </c>
      <c r="DW548" t="s">
        <v>134</v>
      </c>
      <c r="DX548" t="s">
        <v>134</v>
      </c>
      <c r="DY548" t="s">
        <v>134</v>
      </c>
      <c r="DZ548">
        <v>12</v>
      </c>
      <c r="EA548" t="s">
        <v>136</v>
      </c>
      <c r="EC548" s="5">
        <v>12.68</v>
      </c>
      <c r="ED548" s="5">
        <v>55</v>
      </c>
      <c r="EE548">
        <v>18639900895</v>
      </c>
      <c r="EF548" t="s">
        <v>10367</v>
      </c>
      <c r="EG548" t="s">
        <v>148</v>
      </c>
      <c r="EH548">
        <v>1</v>
      </c>
    </row>
    <row r="549" spans="1:138" ht="15" customHeight="1" x14ac:dyDescent="0.35">
      <c r="A549" t="s">
        <v>14309</v>
      </c>
      <c r="B549" t="s">
        <v>157</v>
      </c>
      <c r="C549" s="1">
        <v>44117.369962731478</v>
      </c>
      <c r="D549" s="1">
        <v>44131</v>
      </c>
      <c r="E549" t="s">
        <v>133</v>
      </c>
      <c r="F549" t="s">
        <v>136</v>
      </c>
      <c r="G549" t="s">
        <v>135</v>
      </c>
      <c r="H549" t="s">
        <v>136</v>
      </c>
      <c r="I549" t="s">
        <v>14310</v>
      </c>
      <c r="J549" t="s">
        <v>14311</v>
      </c>
      <c r="K549" t="s">
        <v>14312</v>
      </c>
      <c r="M549" t="s">
        <v>14313</v>
      </c>
      <c r="N549" t="s">
        <v>611</v>
      </c>
      <c r="O549" s="4">
        <v>57063</v>
      </c>
      <c r="P549" t="s">
        <v>140</v>
      </c>
      <c r="R549">
        <v>16056603647</v>
      </c>
      <c r="T549">
        <v>115115</v>
      </c>
      <c r="U549" t="s">
        <v>14314</v>
      </c>
      <c r="V549" t="s">
        <v>10539</v>
      </c>
      <c r="X549" t="s">
        <v>634</v>
      </c>
      <c r="Y549" t="s">
        <v>14312</v>
      </c>
      <c r="AA549" t="s">
        <v>14315</v>
      </c>
      <c r="AB549" t="s">
        <v>611</v>
      </c>
      <c r="AC549" s="4">
        <v>57063</v>
      </c>
      <c r="AD549" t="s">
        <v>140</v>
      </c>
      <c r="AF549">
        <v>16056603647</v>
      </c>
      <c r="AH549" t="s">
        <v>1514</v>
      </c>
      <c r="AI549" t="s">
        <v>168</v>
      </c>
      <c r="AJ549" t="s">
        <v>1515</v>
      </c>
      <c r="AK549" t="s">
        <v>1516</v>
      </c>
      <c r="AL549" t="s">
        <v>2203</v>
      </c>
      <c r="AM549" t="s">
        <v>1518</v>
      </c>
      <c r="AO549" t="s">
        <v>1519</v>
      </c>
      <c r="AP549" t="s">
        <v>1128</v>
      </c>
      <c r="AQ549" s="4">
        <v>58423</v>
      </c>
      <c r="AR549" t="s">
        <v>140</v>
      </c>
      <c r="AS549" t="s">
        <v>1520</v>
      </c>
      <c r="AT549">
        <v>17019623460</v>
      </c>
      <c r="AV549" t="s">
        <v>1521</v>
      </c>
      <c r="AW549" t="s">
        <v>2205</v>
      </c>
      <c r="AZ549" t="s">
        <v>175</v>
      </c>
      <c r="BA549" t="s">
        <v>176</v>
      </c>
      <c r="BB549" t="s">
        <v>136</v>
      </c>
      <c r="BC549" t="s">
        <v>136</v>
      </c>
      <c r="BD549" t="s">
        <v>148</v>
      </c>
      <c r="BE549" t="s">
        <v>136</v>
      </c>
      <c r="BF549" t="s">
        <v>136</v>
      </c>
      <c r="BG549" t="s">
        <v>134</v>
      </c>
      <c r="BH549" t="s">
        <v>136</v>
      </c>
      <c r="BN549" t="s">
        <v>14316</v>
      </c>
      <c r="BO549" t="s">
        <v>2207</v>
      </c>
      <c r="BP549">
        <v>2</v>
      </c>
      <c r="BQ549">
        <v>2</v>
      </c>
      <c r="BR549">
        <v>2</v>
      </c>
      <c r="BS549" s="1">
        <v>44172</v>
      </c>
      <c r="BT549" s="1">
        <v>44346</v>
      </c>
      <c r="BU549" s="1">
        <v>44172</v>
      </c>
      <c r="BV549" s="1">
        <v>44346</v>
      </c>
      <c r="BW549" t="s">
        <v>136</v>
      </c>
      <c r="BX549">
        <v>40</v>
      </c>
      <c r="BY549">
        <v>0</v>
      </c>
      <c r="BZ549">
        <v>8</v>
      </c>
      <c r="CA549">
        <v>8</v>
      </c>
      <c r="CB549">
        <v>8</v>
      </c>
      <c r="CC549">
        <v>8</v>
      </c>
      <c r="CD549">
        <v>8</v>
      </c>
      <c r="CE549">
        <v>0</v>
      </c>
      <c r="CF549" t="str">
        <f>"8:00 AM"</f>
        <v>8:00 AM</v>
      </c>
      <c r="CG549" t="str">
        <f>"5:00 PM"</f>
        <v>5:00 PM</v>
      </c>
      <c r="CH549" s="5">
        <v>14.99</v>
      </c>
      <c r="CI549" t="s">
        <v>146</v>
      </c>
      <c r="CL549" t="s">
        <v>136</v>
      </c>
      <c r="CM549" t="s">
        <v>312</v>
      </c>
      <c r="CN549" t="s">
        <v>148</v>
      </c>
      <c r="CO549" t="s">
        <v>14317</v>
      </c>
      <c r="CP549" t="s">
        <v>149</v>
      </c>
      <c r="CQ549">
        <v>3</v>
      </c>
      <c r="CR549">
        <v>0</v>
      </c>
      <c r="CS549" t="s">
        <v>136</v>
      </c>
      <c r="CT549" t="s">
        <v>134</v>
      </c>
      <c r="CU549" t="s">
        <v>136</v>
      </c>
      <c r="CV549" t="s">
        <v>136</v>
      </c>
      <c r="CW549" t="s">
        <v>136</v>
      </c>
      <c r="CY549" t="s">
        <v>136</v>
      </c>
      <c r="CZ549" t="s">
        <v>136</v>
      </c>
      <c r="DA549" t="s">
        <v>136</v>
      </c>
      <c r="DB549" t="s">
        <v>136</v>
      </c>
      <c r="DC549" t="s">
        <v>136</v>
      </c>
      <c r="DD549" t="s">
        <v>136</v>
      </c>
      <c r="DF549" t="s">
        <v>14318</v>
      </c>
      <c r="DG549" t="s">
        <v>14312</v>
      </c>
      <c r="DH549" t="s">
        <v>14315</v>
      </c>
      <c r="DI549" t="s">
        <v>611</v>
      </c>
      <c r="DJ549" s="4">
        <v>57063</v>
      </c>
      <c r="DK549" t="s">
        <v>14319</v>
      </c>
      <c r="DL549" t="s">
        <v>136</v>
      </c>
      <c r="DM549">
        <v>1</v>
      </c>
      <c r="DN549" t="s">
        <v>14320</v>
      </c>
      <c r="DO549" t="s">
        <v>14313</v>
      </c>
      <c r="DP549" t="s">
        <v>611</v>
      </c>
      <c r="DQ549" t="str">
        <f>"50763"</f>
        <v>50763</v>
      </c>
      <c r="DR549" t="s">
        <v>14319</v>
      </c>
      <c r="DS549" t="s">
        <v>14321</v>
      </c>
      <c r="DT549">
        <v>1</v>
      </c>
      <c r="DU549">
        <v>4</v>
      </c>
      <c r="DV549" t="s">
        <v>134</v>
      </c>
      <c r="DW549" t="s">
        <v>134</v>
      </c>
      <c r="DX549" t="s">
        <v>134</v>
      </c>
      <c r="DY549" t="s">
        <v>136</v>
      </c>
      <c r="DZ549">
        <v>1</v>
      </c>
      <c r="EA549" t="s">
        <v>136</v>
      </c>
      <c r="EC549" s="5">
        <v>12.68</v>
      </c>
      <c r="ED549" s="5">
        <v>55</v>
      </c>
      <c r="EE549">
        <v>16056603430</v>
      </c>
      <c r="EF549" t="s">
        <v>148</v>
      </c>
      <c r="EG549" t="s">
        <v>6748</v>
      </c>
      <c r="EH549">
        <v>0</v>
      </c>
    </row>
    <row r="550" spans="1:138" ht="15" customHeight="1" x14ac:dyDescent="0.35">
      <c r="A550" t="s">
        <v>5478</v>
      </c>
      <c r="B550" t="s">
        <v>157</v>
      </c>
      <c r="C550" s="1">
        <v>44109.712196875</v>
      </c>
      <c r="D550" s="1">
        <v>44131</v>
      </c>
      <c r="E550" t="s">
        <v>1298</v>
      </c>
      <c r="F550" t="s">
        <v>136</v>
      </c>
      <c r="G550" t="s">
        <v>135</v>
      </c>
      <c r="H550" t="s">
        <v>136</v>
      </c>
      <c r="I550" t="s">
        <v>1299</v>
      </c>
      <c r="K550" t="s">
        <v>1300</v>
      </c>
      <c r="L550" t="s">
        <v>1301</v>
      </c>
      <c r="M550" t="s">
        <v>1302</v>
      </c>
      <c r="N550" t="s">
        <v>925</v>
      </c>
      <c r="O550" s="4">
        <v>83301</v>
      </c>
      <c r="P550" t="s">
        <v>140</v>
      </c>
      <c r="R550">
        <v>12085952226</v>
      </c>
      <c r="T550">
        <v>112410</v>
      </c>
      <c r="U550" t="s">
        <v>1303</v>
      </c>
      <c r="V550" t="s">
        <v>1304</v>
      </c>
      <c r="X550" t="s">
        <v>1305</v>
      </c>
      <c r="Y550" t="s">
        <v>1300</v>
      </c>
      <c r="Z550" t="s">
        <v>1301</v>
      </c>
      <c r="AA550" t="s">
        <v>1302</v>
      </c>
      <c r="AB550" t="s">
        <v>925</v>
      </c>
      <c r="AC550" s="4">
        <v>83301</v>
      </c>
      <c r="AD550" t="s">
        <v>140</v>
      </c>
      <c r="AF550">
        <v>12085952226</v>
      </c>
      <c r="AH550" t="s">
        <v>1306</v>
      </c>
      <c r="AZ550" t="s">
        <v>334</v>
      </c>
      <c r="BA550" t="s">
        <v>335</v>
      </c>
      <c r="BB550" t="s">
        <v>136</v>
      </c>
      <c r="BC550" t="s">
        <v>136</v>
      </c>
      <c r="BD550" t="s">
        <v>148</v>
      </c>
      <c r="BE550" t="s">
        <v>136</v>
      </c>
      <c r="BF550" t="s">
        <v>136</v>
      </c>
      <c r="BG550" t="s">
        <v>134</v>
      </c>
      <c r="BH550" t="s">
        <v>136</v>
      </c>
      <c r="BN550" t="s">
        <v>5479</v>
      </c>
      <c r="BO550" t="s">
        <v>1308</v>
      </c>
      <c r="BP550">
        <v>1</v>
      </c>
      <c r="BQ550">
        <v>1</v>
      </c>
      <c r="BR550">
        <v>1</v>
      </c>
      <c r="BS550" s="1">
        <v>44171</v>
      </c>
      <c r="BT550" s="1">
        <v>44316</v>
      </c>
      <c r="BU550" s="1">
        <v>44171</v>
      </c>
      <c r="BV550" s="1">
        <v>44316</v>
      </c>
      <c r="BW550" t="s">
        <v>134</v>
      </c>
      <c r="CH550" s="5">
        <v>1682.33</v>
      </c>
      <c r="CI550" t="s">
        <v>597</v>
      </c>
      <c r="CJ550">
        <v>0</v>
      </c>
      <c r="CK550" t="s">
        <v>1309</v>
      </c>
      <c r="CL550" t="s">
        <v>136</v>
      </c>
      <c r="CM550" t="s">
        <v>354</v>
      </c>
      <c r="CN550" t="s">
        <v>1310</v>
      </c>
      <c r="CO550" t="s">
        <v>2377</v>
      </c>
      <c r="CP550" t="s">
        <v>149</v>
      </c>
      <c r="CQ550">
        <v>3</v>
      </c>
      <c r="CR550">
        <v>0</v>
      </c>
      <c r="CS550" t="s">
        <v>136</v>
      </c>
      <c r="CT550" t="s">
        <v>136</v>
      </c>
      <c r="CU550" t="s">
        <v>136</v>
      </c>
      <c r="CV550" t="s">
        <v>134</v>
      </c>
      <c r="CW550" t="s">
        <v>134</v>
      </c>
      <c r="CX550">
        <v>50</v>
      </c>
      <c r="CY550" t="s">
        <v>134</v>
      </c>
      <c r="CZ550" t="s">
        <v>136</v>
      </c>
      <c r="DA550" t="s">
        <v>136</v>
      </c>
      <c r="DB550" t="s">
        <v>136</v>
      </c>
      <c r="DC550" t="s">
        <v>136</v>
      </c>
      <c r="DD550" t="s">
        <v>136</v>
      </c>
      <c r="DF550" t="s">
        <v>180</v>
      </c>
      <c r="DG550" t="s">
        <v>5480</v>
      </c>
      <c r="DH550" t="s">
        <v>5481</v>
      </c>
      <c r="DI550" t="s">
        <v>784</v>
      </c>
      <c r="DJ550" s="4">
        <v>59725</v>
      </c>
      <c r="DK550" t="s">
        <v>3470</v>
      </c>
      <c r="DL550" t="s">
        <v>134</v>
      </c>
      <c r="DM550">
        <v>2</v>
      </c>
      <c r="DN550" t="s">
        <v>5480</v>
      </c>
      <c r="DO550" t="s">
        <v>5481</v>
      </c>
      <c r="DP550" t="s">
        <v>784</v>
      </c>
      <c r="DQ550" t="str">
        <f>"59725"</f>
        <v>59725</v>
      </c>
      <c r="DR550" t="s">
        <v>3470</v>
      </c>
      <c r="DS550" t="s">
        <v>2979</v>
      </c>
      <c r="DT550">
        <v>7</v>
      </c>
      <c r="DU550">
        <v>9</v>
      </c>
      <c r="DV550" t="s">
        <v>134</v>
      </c>
      <c r="DW550" t="s">
        <v>134</v>
      </c>
      <c r="DX550" t="s">
        <v>134</v>
      </c>
      <c r="DY550" t="s">
        <v>136</v>
      </c>
      <c r="DZ550">
        <v>1</v>
      </c>
      <c r="EA550" t="s">
        <v>136</v>
      </c>
      <c r="EC550" s="5">
        <v>12.68</v>
      </c>
      <c r="ED550" s="5">
        <v>55</v>
      </c>
      <c r="EE550">
        <v>12085952226</v>
      </c>
      <c r="EF550" t="s">
        <v>1316</v>
      </c>
      <c r="EG550" t="s">
        <v>148</v>
      </c>
      <c r="EH550">
        <v>0</v>
      </c>
    </row>
    <row r="551" spans="1:138" ht="15" customHeight="1" x14ac:dyDescent="0.35">
      <c r="A551" t="s">
        <v>26786</v>
      </c>
      <c r="B551" t="s">
        <v>157</v>
      </c>
      <c r="C551" s="1">
        <v>44119.485367361114</v>
      </c>
      <c r="D551" s="1">
        <v>44131</v>
      </c>
      <c r="E551" t="s">
        <v>133</v>
      </c>
      <c r="F551" t="s">
        <v>136</v>
      </c>
      <c r="G551" t="s">
        <v>135</v>
      </c>
      <c r="H551" t="s">
        <v>136</v>
      </c>
      <c r="I551" t="s">
        <v>26787</v>
      </c>
      <c r="K551" t="s">
        <v>26788</v>
      </c>
      <c r="M551" t="s">
        <v>24978</v>
      </c>
      <c r="N551" t="s">
        <v>611</v>
      </c>
      <c r="O551" s="4">
        <v>57564</v>
      </c>
      <c r="P551" t="s">
        <v>140</v>
      </c>
      <c r="R551">
        <v>16052582103</v>
      </c>
      <c r="T551">
        <v>11211</v>
      </c>
      <c r="U551" t="s">
        <v>24979</v>
      </c>
      <c r="V551" t="s">
        <v>367</v>
      </c>
      <c r="X551" t="s">
        <v>723</v>
      </c>
      <c r="Y551" t="s">
        <v>26788</v>
      </c>
      <c r="Z551" t="s">
        <v>24980</v>
      </c>
      <c r="AA551" t="s">
        <v>24978</v>
      </c>
      <c r="AB551" t="s">
        <v>611</v>
      </c>
      <c r="AC551" s="4">
        <v>57564</v>
      </c>
      <c r="AD551" t="s">
        <v>140</v>
      </c>
      <c r="AF551">
        <v>16052582103</v>
      </c>
      <c r="AH551" t="s">
        <v>155</v>
      </c>
      <c r="AI551" t="s">
        <v>168</v>
      </c>
      <c r="AJ551" t="s">
        <v>1210</v>
      </c>
      <c r="AK551" t="s">
        <v>1211</v>
      </c>
      <c r="AM551" t="s">
        <v>1212</v>
      </c>
      <c r="AO551" t="s">
        <v>1213</v>
      </c>
      <c r="AP551" t="s">
        <v>460</v>
      </c>
      <c r="AQ551" s="4">
        <v>74132</v>
      </c>
      <c r="AR551" t="s">
        <v>140</v>
      </c>
      <c r="AS551" t="s">
        <v>1214</v>
      </c>
      <c r="AT551">
        <v>19189065212</v>
      </c>
      <c r="AV551" t="s">
        <v>1215</v>
      </c>
      <c r="AW551" t="s">
        <v>1216</v>
      </c>
      <c r="AZ551" t="s">
        <v>334</v>
      </c>
      <c r="BA551" t="s">
        <v>335</v>
      </c>
      <c r="BB551" t="s">
        <v>136</v>
      </c>
      <c r="BC551" t="s">
        <v>136</v>
      </c>
      <c r="BD551" t="s">
        <v>148</v>
      </c>
      <c r="BE551" t="s">
        <v>136</v>
      </c>
      <c r="BF551" t="s">
        <v>136</v>
      </c>
      <c r="BG551" t="s">
        <v>134</v>
      </c>
      <c r="BH551" t="s">
        <v>136</v>
      </c>
      <c r="BN551" t="s">
        <v>26789</v>
      </c>
      <c r="BO551" t="s">
        <v>1501</v>
      </c>
      <c r="BP551">
        <v>4</v>
      </c>
      <c r="BQ551">
        <v>2</v>
      </c>
      <c r="BR551">
        <v>2</v>
      </c>
      <c r="BS551" s="1">
        <v>44180</v>
      </c>
      <c r="BT551" s="1">
        <v>44287</v>
      </c>
      <c r="BU551" s="1">
        <v>44180</v>
      </c>
      <c r="BV551" s="1">
        <v>44287</v>
      </c>
      <c r="BW551" t="s">
        <v>136</v>
      </c>
      <c r="BX551">
        <v>54</v>
      </c>
      <c r="BY551">
        <v>0</v>
      </c>
      <c r="BZ551">
        <v>9</v>
      </c>
      <c r="CA551">
        <v>9</v>
      </c>
      <c r="CB551">
        <v>9</v>
      </c>
      <c r="CC551">
        <v>9</v>
      </c>
      <c r="CD551">
        <v>9</v>
      </c>
      <c r="CE551">
        <v>9</v>
      </c>
      <c r="CF551" t="str">
        <f>"8:00 AM"</f>
        <v>8:00 AM</v>
      </c>
      <c r="CG551" t="str">
        <f>"5:30 PM"</f>
        <v>5:30 PM</v>
      </c>
      <c r="CH551" s="5">
        <v>14.99</v>
      </c>
      <c r="CI551" t="s">
        <v>146</v>
      </c>
      <c r="CL551" t="s">
        <v>136</v>
      </c>
      <c r="CM551" t="s">
        <v>354</v>
      </c>
      <c r="CN551" t="s">
        <v>26790</v>
      </c>
      <c r="CO551" t="s">
        <v>1218</v>
      </c>
      <c r="CP551" t="s">
        <v>149</v>
      </c>
      <c r="CQ551">
        <v>0</v>
      </c>
      <c r="CR551">
        <v>0</v>
      </c>
      <c r="CS551" t="s">
        <v>136</v>
      </c>
      <c r="CT551" t="s">
        <v>134</v>
      </c>
      <c r="CU551" t="s">
        <v>136</v>
      </c>
      <c r="CV551" t="s">
        <v>136</v>
      </c>
      <c r="CW551" t="s">
        <v>136</v>
      </c>
      <c r="CY551" t="s">
        <v>136</v>
      </c>
      <c r="CZ551" t="s">
        <v>136</v>
      </c>
      <c r="DA551" t="s">
        <v>136</v>
      </c>
      <c r="DB551" t="s">
        <v>136</v>
      </c>
      <c r="DC551" t="s">
        <v>136</v>
      </c>
      <c r="DD551" t="s">
        <v>136</v>
      </c>
      <c r="DF551" t="s">
        <v>26791</v>
      </c>
      <c r="DG551" t="s">
        <v>26792</v>
      </c>
      <c r="DH551" t="s">
        <v>24978</v>
      </c>
      <c r="DI551" t="s">
        <v>611</v>
      </c>
      <c r="DJ551" s="4">
        <v>57564</v>
      </c>
      <c r="DK551" t="s">
        <v>6467</v>
      </c>
      <c r="DL551" t="s">
        <v>136</v>
      </c>
      <c r="DM551">
        <v>1</v>
      </c>
      <c r="DN551" t="s">
        <v>26793</v>
      </c>
      <c r="DO551" t="s">
        <v>24978</v>
      </c>
      <c r="DP551" t="s">
        <v>611</v>
      </c>
      <c r="DQ551" t="str">
        <f>"57564"</f>
        <v>57564</v>
      </c>
      <c r="DR551" t="s">
        <v>6467</v>
      </c>
      <c r="DS551" t="s">
        <v>952</v>
      </c>
      <c r="DT551">
        <v>1</v>
      </c>
      <c r="DU551">
        <v>2</v>
      </c>
      <c r="DV551" t="s">
        <v>134</v>
      </c>
      <c r="DW551" t="s">
        <v>134</v>
      </c>
      <c r="DX551" t="s">
        <v>134</v>
      </c>
      <c r="DY551" t="s">
        <v>136</v>
      </c>
      <c r="DZ551">
        <v>1</v>
      </c>
      <c r="EA551" t="s">
        <v>136</v>
      </c>
      <c r="EC551" s="5">
        <v>12.68</v>
      </c>
      <c r="ED551" s="5">
        <v>55</v>
      </c>
      <c r="EE551">
        <v>16052582103</v>
      </c>
      <c r="EF551" t="s">
        <v>148</v>
      </c>
      <c r="EG551" t="s">
        <v>1221</v>
      </c>
      <c r="EH551">
        <v>0</v>
      </c>
    </row>
    <row r="552" spans="1:138" ht="15" customHeight="1" x14ac:dyDescent="0.35">
      <c r="A552" t="s">
        <v>26182</v>
      </c>
      <c r="B552" t="s">
        <v>157</v>
      </c>
      <c r="C552" s="1">
        <v>44109.729340972219</v>
      </c>
      <c r="D552" s="1">
        <v>44131</v>
      </c>
      <c r="E552" t="s">
        <v>579</v>
      </c>
      <c r="F552" t="s">
        <v>136</v>
      </c>
      <c r="G552" t="s">
        <v>135</v>
      </c>
      <c r="H552" t="s">
        <v>136</v>
      </c>
      <c r="I552" t="s">
        <v>26183</v>
      </c>
      <c r="K552" t="s">
        <v>8260</v>
      </c>
      <c r="M552" t="s">
        <v>8261</v>
      </c>
      <c r="N552" t="s">
        <v>925</v>
      </c>
      <c r="O552" s="4">
        <v>83314</v>
      </c>
      <c r="P552" t="s">
        <v>140</v>
      </c>
      <c r="R552">
        <v>12083524657</v>
      </c>
      <c r="T552">
        <v>1121</v>
      </c>
      <c r="U552" t="s">
        <v>26184</v>
      </c>
      <c r="V552" t="s">
        <v>26185</v>
      </c>
      <c r="X552" t="s">
        <v>224</v>
      </c>
      <c r="Y552" t="s">
        <v>8260</v>
      </c>
      <c r="AA552" t="s">
        <v>14143</v>
      </c>
      <c r="AB552" t="s">
        <v>925</v>
      </c>
      <c r="AC552" s="4">
        <v>83314</v>
      </c>
      <c r="AD552" t="s">
        <v>140</v>
      </c>
      <c r="AF552">
        <v>12083524657</v>
      </c>
      <c r="AH552" t="s">
        <v>1306</v>
      </c>
      <c r="AI552" t="s">
        <v>168</v>
      </c>
      <c r="AJ552" t="s">
        <v>1303</v>
      </c>
      <c r="AK552" t="s">
        <v>1304</v>
      </c>
      <c r="AM552" t="s">
        <v>1300</v>
      </c>
      <c r="AN552" t="s">
        <v>1301</v>
      </c>
      <c r="AO552" t="s">
        <v>1302</v>
      </c>
      <c r="AP552" t="s">
        <v>925</v>
      </c>
      <c r="AQ552" s="4">
        <v>83301</v>
      </c>
      <c r="AR552" t="s">
        <v>140</v>
      </c>
      <c r="AT552">
        <v>12085952226</v>
      </c>
      <c r="AV552" t="s">
        <v>9844</v>
      </c>
      <c r="AW552" t="s">
        <v>1299</v>
      </c>
      <c r="AZ552" t="s">
        <v>334</v>
      </c>
      <c r="BA552" t="s">
        <v>335</v>
      </c>
      <c r="BB552" t="s">
        <v>136</v>
      </c>
      <c r="BC552" t="s">
        <v>136</v>
      </c>
      <c r="BD552" t="s">
        <v>148</v>
      </c>
      <c r="BE552" t="s">
        <v>136</v>
      </c>
      <c r="BF552" t="s">
        <v>136</v>
      </c>
      <c r="BG552" t="s">
        <v>134</v>
      </c>
      <c r="BH552" t="s">
        <v>136</v>
      </c>
      <c r="BN552" t="s">
        <v>26186</v>
      </c>
      <c r="BO552" t="s">
        <v>2975</v>
      </c>
      <c r="BP552">
        <v>1</v>
      </c>
      <c r="BQ552">
        <v>1</v>
      </c>
      <c r="BR552">
        <v>1</v>
      </c>
      <c r="BS552" s="1">
        <v>44166</v>
      </c>
      <c r="BT552" s="1">
        <v>44469</v>
      </c>
      <c r="BU552" s="1">
        <v>44166</v>
      </c>
      <c r="BV552" s="1">
        <v>44469</v>
      </c>
      <c r="BW552" t="s">
        <v>134</v>
      </c>
      <c r="CH552" s="5">
        <v>1682.33</v>
      </c>
      <c r="CI552" t="s">
        <v>597</v>
      </c>
      <c r="CJ552">
        <v>0</v>
      </c>
      <c r="CK552" t="s">
        <v>1309</v>
      </c>
      <c r="CL552" t="s">
        <v>136</v>
      </c>
      <c r="CM552" t="s">
        <v>354</v>
      </c>
      <c r="CN552" t="s">
        <v>1310</v>
      </c>
      <c r="CO552" s="2" t="s">
        <v>26187</v>
      </c>
      <c r="CP552" t="s">
        <v>149</v>
      </c>
      <c r="CQ552">
        <v>3</v>
      </c>
      <c r="CR552">
        <v>0</v>
      </c>
      <c r="CS552" t="s">
        <v>136</v>
      </c>
      <c r="CT552" t="s">
        <v>136</v>
      </c>
      <c r="CU552" t="s">
        <v>136</v>
      </c>
      <c r="CV552" t="s">
        <v>134</v>
      </c>
      <c r="CW552" t="s">
        <v>134</v>
      </c>
      <c r="CX552">
        <v>50</v>
      </c>
      <c r="CY552" t="s">
        <v>134</v>
      </c>
      <c r="CZ552" t="s">
        <v>136</v>
      </c>
      <c r="DA552" t="s">
        <v>136</v>
      </c>
      <c r="DB552" t="s">
        <v>136</v>
      </c>
      <c r="DC552" t="s">
        <v>136</v>
      </c>
      <c r="DD552" t="s">
        <v>136</v>
      </c>
      <c r="DF552" t="s">
        <v>180</v>
      </c>
      <c r="DG552" t="s">
        <v>8260</v>
      </c>
      <c r="DH552" t="s">
        <v>8261</v>
      </c>
      <c r="DI552" t="s">
        <v>925</v>
      </c>
      <c r="DJ552" s="4">
        <v>83314</v>
      </c>
      <c r="DK552" t="s">
        <v>2969</v>
      </c>
      <c r="DL552" t="s">
        <v>134</v>
      </c>
      <c r="DM552">
        <v>2</v>
      </c>
      <c r="DN552" t="s">
        <v>8260</v>
      </c>
      <c r="DO552" t="s">
        <v>8261</v>
      </c>
      <c r="DP552" t="s">
        <v>925</v>
      </c>
      <c r="DQ552" t="str">
        <f>"83314"</f>
        <v>83314</v>
      </c>
      <c r="DR552" t="s">
        <v>2969</v>
      </c>
      <c r="DS552" t="s">
        <v>2962</v>
      </c>
      <c r="DT552">
        <v>4</v>
      </c>
      <c r="DU552">
        <v>8</v>
      </c>
      <c r="DV552" t="s">
        <v>134</v>
      </c>
      <c r="DW552" t="s">
        <v>134</v>
      </c>
      <c r="DX552" t="s">
        <v>134</v>
      </c>
      <c r="DY552" t="s">
        <v>136</v>
      </c>
      <c r="DZ552">
        <v>1</v>
      </c>
      <c r="EA552" t="s">
        <v>136</v>
      </c>
      <c r="EC552" s="5">
        <v>12.68</v>
      </c>
      <c r="ED552" s="5">
        <v>55</v>
      </c>
      <c r="EE552">
        <v>12085952226</v>
      </c>
      <c r="EF552" t="s">
        <v>1316</v>
      </c>
      <c r="EG552" t="s">
        <v>148</v>
      </c>
      <c r="EH552">
        <v>0</v>
      </c>
    </row>
    <row r="553" spans="1:138" ht="15" customHeight="1" x14ac:dyDescent="0.35">
      <c r="A553" t="s">
        <v>25700</v>
      </c>
      <c r="B553" t="s">
        <v>157</v>
      </c>
      <c r="C553" s="1">
        <v>44105.710200462963</v>
      </c>
      <c r="D553" s="1">
        <v>44131</v>
      </c>
      <c r="E553" t="s">
        <v>579</v>
      </c>
      <c r="F553" t="s">
        <v>136</v>
      </c>
      <c r="G553" t="s">
        <v>135</v>
      </c>
      <c r="H553" t="s">
        <v>136</v>
      </c>
      <c r="I553" t="s">
        <v>25701</v>
      </c>
      <c r="K553" t="s">
        <v>25702</v>
      </c>
      <c r="L553" t="s">
        <v>25703</v>
      </c>
      <c r="M553" t="s">
        <v>10697</v>
      </c>
      <c r="N553" t="s">
        <v>584</v>
      </c>
      <c r="O553" s="4">
        <v>84064</v>
      </c>
      <c r="P553" t="s">
        <v>140</v>
      </c>
      <c r="R553">
        <v>18015408355</v>
      </c>
      <c r="T553">
        <v>112410</v>
      </c>
      <c r="U553" t="s">
        <v>25704</v>
      </c>
      <c r="V553" t="s">
        <v>25705</v>
      </c>
      <c r="X553" t="s">
        <v>25706</v>
      </c>
      <c r="Y553" t="s">
        <v>25702</v>
      </c>
      <c r="AA553" t="s">
        <v>10697</v>
      </c>
      <c r="AB553" t="s">
        <v>584</v>
      </c>
      <c r="AC553" s="4">
        <v>84064</v>
      </c>
      <c r="AD553" t="s">
        <v>140</v>
      </c>
      <c r="AF553">
        <v>18015408355</v>
      </c>
      <c r="AH553" t="s">
        <v>25707</v>
      </c>
      <c r="AI553" t="s">
        <v>168</v>
      </c>
      <c r="AJ553" t="s">
        <v>588</v>
      </c>
      <c r="AK553" t="s">
        <v>589</v>
      </c>
      <c r="AM553" t="s">
        <v>590</v>
      </c>
      <c r="AO553" t="s">
        <v>591</v>
      </c>
      <c r="AP553" t="s">
        <v>592</v>
      </c>
      <c r="AQ553" s="4">
        <v>82601</v>
      </c>
      <c r="AR553" t="s">
        <v>140</v>
      </c>
      <c r="AT553">
        <v>13074722105</v>
      </c>
      <c r="AV553" t="s">
        <v>593</v>
      </c>
      <c r="AW553" t="s">
        <v>594</v>
      </c>
      <c r="AZ553" t="s">
        <v>334</v>
      </c>
      <c r="BA553" t="s">
        <v>335</v>
      </c>
      <c r="BB553" t="s">
        <v>136</v>
      </c>
      <c r="BC553" t="s">
        <v>136</v>
      </c>
      <c r="BD553" t="s">
        <v>148</v>
      </c>
      <c r="BE553" t="s">
        <v>136</v>
      </c>
      <c r="BF553" t="s">
        <v>136</v>
      </c>
      <c r="BG553" t="s">
        <v>134</v>
      </c>
      <c r="BH553" t="s">
        <v>136</v>
      </c>
      <c r="BN553" t="s">
        <v>25708</v>
      </c>
      <c r="BO553" t="s">
        <v>2271</v>
      </c>
      <c r="BP553">
        <v>2</v>
      </c>
      <c r="BQ553">
        <v>2</v>
      </c>
      <c r="BR553">
        <v>2</v>
      </c>
      <c r="BS553" s="1">
        <v>44161</v>
      </c>
      <c r="BT553" s="1">
        <v>44255</v>
      </c>
      <c r="BU553" s="1">
        <v>44161</v>
      </c>
      <c r="BV553" s="1">
        <v>44255</v>
      </c>
      <c r="BW553" t="s">
        <v>134</v>
      </c>
      <c r="CH553" s="5">
        <v>1682.33</v>
      </c>
      <c r="CI553" t="s">
        <v>597</v>
      </c>
      <c r="CJ553">
        <v>0</v>
      </c>
      <c r="CK553" t="s">
        <v>2224</v>
      </c>
      <c r="CL553" t="s">
        <v>136</v>
      </c>
      <c r="CM553" t="s">
        <v>354</v>
      </c>
      <c r="CN553" t="s">
        <v>599</v>
      </c>
      <c r="CO553" t="s">
        <v>25709</v>
      </c>
      <c r="CP553" t="s">
        <v>149</v>
      </c>
      <c r="CQ553">
        <v>6</v>
      </c>
      <c r="CR553">
        <v>0</v>
      </c>
      <c r="CS553" t="s">
        <v>136</v>
      </c>
      <c r="CT553" t="s">
        <v>134</v>
      </c>
      <c r="CU553" t="s">
        <v>136</v>
      </c>
      <c r="CV553" t="s">
        <v>136</v>
      </c>
      <c r="CW553" t="s">
        <v>134</v>
      </c>
      <c r="CX553">
        <v>50</v>
      </c>
      <c r="CY553" t="s">
        <v>134</v>
      </c>
      <c r="CZ553" t="s">
        <v>136</v>
      </c>
      <c r="DA553" t="s">
        <v>134</v>
      </c>
      <c r="DB553" t="s">
        <v>136</v>
      </c>
      <c r="DC553" t="s">
        <v>136</v>
      </c>
      <c r="DD553" t="s">
        <v>136</v>
      </c>
      <c r="DF553" t="s">
        <v>2226</v>
      </c>
      <c r="DG553" t="s">
        <v>25702</v>
      </c>
      <c r="DH553" t="s">
        <v>10697</v>
      </c>
      <c r="DI553" t="s">
        <v>584</v>
      </c>
      <c r="DJ553" s="4">
        <v>84064</v>
      </c>
      <c r="DK553" t="s">
        <v>10700</v>
      </c>
      <c r="DL553" t="s">
        <v>134</v>
      </c>
      <c r="DM553">
        <v>2</v>
      </c>
      <c r="DN553" t="s">
        <v>25710</v>
      </c>
      <c r="DO553" t="s">
        <v>10697</v>
      </c>
      <c r="DP553" t="s">
        <v>584</v>
      </c>
      <c r="DQ553" t="str">
        <f>"84064"</f>
        <v>84064</v>
      </c>
      <c r="DR553" t="s">
        <v>10700</v>
      </c>
      <c r="DS553" t="s">
        <v>1099</v>
      </c>
      <c r="DT553">
        <v>2</v>
      </c>
      <c r="DU553">
        <v>8</v>
      </c>
      <c r="DV553" t="s">
        <v>136</v>
      </c>
      <c r="DW553" t="s">
        <v>136</v>
      </c>
      <c r="DX553" t="s">
        <v>134</v>
      </c>
      <c r="DY553" t="s">
        <v>134</v>
      </c>
      <c r="DZ553">
        <v>2</v>
      </c>
      <c r="EA553" t="s">
        <v>136</v>
      </c>
      <c r="EC553" s="5">
        <v>12.68</v>
      </c>
      <c r="ED553" s="5">
        <v>55</v>
      </c>
      <c r="EE553">
        <v>13074722105</v>
      </c>
      <c r="EF553" t="s">
        <v>593</v>
      </c>
      <c r="EG553" t="s">
        <v>148</v>
      </c>
      <c r="EH553">
        <v>0</v>
      </c>
    </row>
    <row r="554" spans="1:138" ht="15" customHeight="1" x14ac:dyDescent="0.35">
      <c r="A554" t="s">
        <v>14761</v>
      </c>
      <c r="B554" t="s">
        <v>157</v>
      </c>
      <c r="C554" s="1">
        <v>44118.743692939817</v>
      </c>
      <c r="D554" s="1">
        <v>44131</v>
      </c>
      <c r="E554" t="s">
        <v>133</v>
      </c>
      <c r="F554" t="s">
        <v>136</v>
      </c>
      <c r="G554" t="s">
        <v>135</v>
      </c>
      <c r="H554" t="s">
        <v>136</v>
      </c>
      <c r="I554" t="s">
        <v>14762</v>
      </c>
      <c r="K554" t="s">
        <v>14763</v>
      </c>
      <c r="M554" t="s">
        <v>4568</v>
      </c>
      <c r="N554" t="s">
        <v>784</v>
      </c>
      <c r="O554" s="4">
        <v>59345</v>
      </c>
      <c r="P554" t="s">
        <v>140</v>
      </c>
      <c r="R554">
        <v>14065543451</v>
      </c>
      <c r="T554">
        <v>112111</v>
      </c>
      <c r="U554" t="s">
        <v>14764</v>
      </c>
      <c r="V554" t="s">
        <v>14765</v>
      </c>
      <c r="X554" t="s">
        <v>872</v>
      </c>
      <c r="Y554" t="s">
        <v>14766</v>
      </c>
      <c r="AA554" t="s">
        <v>4568</v>
      </c>
      <c r="AB554" t="s">
        <v>784</v>
      </c>
      <c r="AC554" s="4">
        <v>59345</v>
      </c>
      <c r="AD554" t="s">
        <v>140</v>
      </c>
      <c r="AF554">
        <v>14065543451</v>
      </c>
      <c r="AH554" t="s">
        <v>14767</v>
      </c>
      <c r="AI554" t="s">
        <v>168</v>
      </c>
      <c r="AJ554" t="s">
        <v>1941</v>
      </c>
      <c r="AK554" t="s">
        <v>1942</v>
      </c>
      <c r="AL554" t="s">
        <v>1943</v>
      </c>
      <c r="AM554" t="s">
        <v>1944</v>
      </c>
      <c r="AN554" t="s">
        <v>1945</v>
      </c>
      <c r="AO554" t="s">
        <v>1946</v>
      </c>
      <c r="AP554" t="s">
        <v>374</v>
      </c>
      <c r="AQ554" s="4">
        <v>78266</v>
      </c>
      <c r="AR554" t="s">
        <v>140</v>
      </c>
      <c r="AT554">
        <v>18305844555</v>
      </c>
      <c r="AV554" t="s">
        <v>1947</v>
      </c>
      <c r="AW554" t="s">
        <v>1948</v>
      </c>
      <c r="AZ554" t="s">
        <v>334</v>
      </c>
      <c r="BA554" t="s">
        <v>335</v>
      </c>
      <c r="BB554" t="s">
        <v>136</v>
      </c>
      <c r="BC554" t="s">
        <v>136</v>
      </c>
      <c r="BD554" t="s">
        <v>148</v>
      </c>
      <c r="BE554" t="s">
        <v>136</v>
      </c>
      <c r="BF554" t="s">
        <v>136</v>
      </c>
      <c r="BG554" t="s">
        <v>134</v>
      </c>
      <c r="BH554" t="s">
        <v>136</v>
      </c>
      <c r="BN554" t="s">
        <v>14768</v>
      </c>
      <c r="BO554" t="s">
        <v>3814</v>
      </c>
      <c r="BP554">
        <v>1</v>
      </c>
      <c r="BQ554">
        <v>1</v>
      </c>
      <c r="BR554">
        <v>1</v>
      </c>
      <c r="BS554" s="1">
        <v>44166</v>
      </c>
      <c r="BT554" s="1">
        <v>44255</v>
      </c>
      <c r="BU554" s="1">
        <v>44166</v>
      </c>
      <c r="BV554" s="1">
        <v>44255</v>
      </c>
      <c r="BW554" t="s">
        <v>136</v>
      </c>
      <c r="BX554">
        <v>40</v>
      </c>
      <c r="BY554">
        <v>0</v>
      </c>
      <c r="BZ554">
        <v>8</v>
      </c>
      <c r="CA554">
        <v>8</v>
      </c>
      <c r="CB554">
        <v>8</v>
      </c>
      <c r="CC554">
        <v>8</v>
      </c>
      <c r="CD554">
        <v>8</v>
      </c>
      <c r="CE554">
        <v>0</v>
      </c>
      <c r="CF554" t="str">
        <f>"8:00 AM"</f>
        <v>8:00 AM</v>
      </c>
      <c r="CG554" t="str">
        <f>"5:00 PM"</f>
        <v>5:00 PM</v>
      </c>
      <c r="CH554" s="5">
        <v>13.62</v>
      </c>
      <c r="CI554" t="s">
        <v>146</v>
      </c>
      <c r="CJ554">
        <v>0</v>
      </c>
      <c r="CK554" t="s">
        <v>148</v>
      </c>
      <c r="CL554" t="s">
        <v>136</v>
      </c>
      <c r="CM554" t="s">
        <v>312</v>
      </c>
      <c r="CN554" t="s">
        <v>148</v>
      </c>
      <c r="CO554" s="2" t="s">
        <v>1949</v>
      </c>
      <c r="CP554" t="s">
        <v>149</v>
      </c>
      <c r="CQ554">
        <v>6</v>
      </c>
      <c r="CR554">
        <v>0</v>
      </c>
      <c r="CS554" t="s">
        <v>136</v>
      </c>
      <c r="CT554" t="s">
        <v>134</v>
      </c>
      <c r="CU554" t="s">
        <v>136</v>
      </c>
      <c r="CV554" t="s">
        <v>136</v>
      </c>
      <c r="CW554" t="s">
        <v>136</v>
      </c>
      <c r="CY554" t="s">
        <v>136</v>
      </c>
      <c r="CZ554" t="s">
        <v>136</v>
      </c>
      <c r="DA554" t="s">
        <v>136</v>
      </c>
      <c r="DB554" t="s">
        <v>136</v>
      </c>
      <c r="DC554" t="s">
        <v>136</v>
      </c>
      <c r="DD554" t="s">
        <v>136</v>
      </c>
      <c r="DF554" t="s">
        <v>14769</v>
      </c>
      <c r="DG554" s="2" t="s">
        <v>14770</v>
      </c>
      <c r="DH554" t="s">
        <v>4568</v>
      </c>
      <c r="DI554" t="s">
        <v>784</v>
      </c>
      <c r="DJ554" s="4">
        <v>59345</v>
      </c>
      <c r="DK554" t="s">
        <v>4264</v>
      </c>
      <c r="DL554" t="s">
        <v>136</v>
      </c>
      <c r="DM554">
        <v>1</v>
      </c>
      <c r="DN554" t="s">
        <v>4574</v>
      </c>
      <c r="DO554" t="s">
        <v>4568</v>
      </c>
      <c r="DP554" t="s">
        <v>784</v>
      </c>
      <c r="DQ554" t="str">
        <f>"59345"</f>
        <v>59345</v>
      </c>
      <c r="DR554" t="s">
        <v>4264</v>
      </c>
      <c r="DS554" t="s">
        <v>9412</v>
      </c>
      <c r="DT554">
        <v>1</v>
      </c>
      <c r="DU554">
        <v>2</v>
      </c>
      <c r="DV554" t="s">
        <v>134</v>
      </c>
      <c r="DW554" t="s">
        <v>134</v>
      </c>
      <c r="DX554" t="s">
        <v>134</v>
      </c>
      <c r="DY554" t="s">
        <v>136</v>
      </c>
      <c r="DZ554">
        <v>1</v>
      </c>
      <c r="EA554" t="s">
        <v>136</v>
      </c>
      <c r="EC554" s="5">
        <v>12.68</v>
      </c>
      <c r="ED554" s="5">
        <v>55</v>
      </c>
      <c r="EE554">
        <v>14065543451</v>
      </c>
      <c r="EF554" t="s">
        <v>14767</v>
      </c>
      <c r="EG554" t="s">
        <v>148</v>
      </c>
      <c r="EH554">
        <v>0</v>
      </c>
    </row>
    <row r="555" spans="1:138" ht="15" customHeight="1" x14ac:dyDescent="0.35">
      <c r="A555" t="s">
        <v>4951</v>
      </c>
      <c r="B555" t="s">
        <v>157</v>
      </c>
      <c r="C555" s="1">
        <v>44111.463698842592</v>
      </c>
      <c r="D555" s="1">
        <v>44131</v>
      </c>
      <c r="E555" t="s">
        <v>133</v>
      </c>
      <c r="F555" t="s">
        <v>136</v>
      </c>
      <c r="G555" t="s">
        <v>135</v>
      </c>
      <c r="H555" t="s">
        <v>136</v>
      </c>
      <c r="I555" t="s">
        <v>4952</v>
      </c>
      <c r="K555" t="s">
        <v>4953</v>
      </c>
      <c r="M555" t="s">
        <v>4953</v>
      </c>
      <c r="N555" t="s">
        <v>995</v>
      </c>
      <c r="O555" s="4">
        <v>72006</v>
      </c>
      <c r="P555" t="s">
        <v>140</v>
      </c>
      <c r="R555">
        <v>18703475220</v>
      </c>
      <c r="T555">
        <v>1121</v>
      </c>
      <c r="U555" t="s">
        <v>4954</v>
      </c>
      <c r="V555" t="s">
        <v>1665</v>
      </c>
      <c r="W555" t="s">
        <v>434</v>
      </c>
      <c r="X555" t="s">
        <v>164</v>
      </c>
      <c r="Y555" t="s">
        <v>4953</v>
      </c>
      <c r="AA555" t="s">
        <v>4955</v>
      </c>
      <c r="AB555" t="s">
        <v>995</v>
      </c>
      <c r="AC555" s="4">
        <v>72006</v>
      </c>
      <c r="AD555" t="s">
        <v>140</v>
      </c>
      <c r="AF555">
        <v>18703475220</v>
      </c>
      <c r="AH555" t="s">
        <v>4956</v>
      </c>
      <c r="AI555" t="s">
        <v>168</v>
      </c>
      <c r="AJ555" t="s">
        <v>725</v>
      </c>
      <c r="AK555" t="s">
        <v>2767</v>
      </c>
      <c r="AL555" t="s">
        <v>2768</v>
      </c>
      <c r="AM555" t="s">
        <v>728</v>
      </c>
      <c r="AN555" t="s">
        <v>729</v>
      </c>
      <c r="AO555" t="s">
        <v>730</v>
      </c>
      <c r="AP555" t="s">
        <v>720</v>
      </c>
      <c r="AQ555" s="4">
        <v>38930</v>
      </c>
      <c r="AR555" t="s">
        <v>140</v>
      </c>
      <c r="AT555">
        <v>16623854219</v>
      </c>
      <c r="AV555" t="s">
        <v>2769</v>
      </c>
      <c r="AW555" t="s">
        <v>732</v>
      </c>
      <c r="AZ555" t="s">
        <v>334</v>
      </c>
      <c r="BA555" t="s">
        <v>335</v>
      </c>
      <c r="BB555" t="s">
        <v>136</v>
      </c>
      <c r="BC555" t="s">
        <v>136</v>
      </c>
      <c r="BD555" t="s">
        <v>148</v>
      </c>
      <c r="BE555" t="s">
        <v>136</v>
      </c>
      <c r="BF555" t="s">
        <v>136</v>
      </c>
      <c r="BG555" t="s">
        <v>134</v>
      </c>
      <c r="BH555" t="s">
        <v>136</v>
      </c>
      <c r="BN555" t="s">
        <v>4957</v>
      </c>
      <c r="BO555" t="s">
        <v>3151</v>
      </c>
      <c r="BP555">
        <v>9</v>
      </c>
      <c r="BQ555">
        <v>9</v>
      </c>
      <c r="BR555">
        <v>9</v>
      </c>
      <c r="BS555" s="1">
        <v>44166</v>
      </c>
      <c r="BT555" s="1">
        <v>44270</v>
      </c>
      <c r="BU555" s="1">
        <v>44166</v>
      </c>
      <c r="BV555" s="1">
        <v>44270</v>
      </c>
      <c r="BW555" t="s">
        <v>136</v>
      </c>
      <c r="BX555">
        <v>40</v>
      </c>
      <c r="BY555">
        <v>0</v>
      </c>
      <c r="BZ555">
        <v>6.67</v>
      </c>
      <c r="CA555">
        <v>6.67</v>
      </c>
      <c r="CB555">
        <v>6.67</v>
      </c>
      <c r="CC555">
        <v>6.67</v>
      </c>
      <c r="CD555">
        <v>6.66</v>
      </c>
      <c r="CE555">
        <v>6.66</v>
      </c>
      <c r="CF555" t="str">
        <f>"8:00 AM"</f>
        <v>8:00 AM</v>
      </c>
      <c r="CG555" t="str">
        <f>"2:40 PM"</f>
        <v>2:40 PM</v>
      </c>
      <c r="CH555" s="5">
        <v>11.83</v>
      </c>
      <c r="CI555" t="s">
        <v>146</v>
      </c>
      <c r="CL555" t="s">
        <v>134</v>
      </c>
      <c r="CM555" t="s">
        <v>312</v>
      </c>
      <c r="CN555" t="s">
        <v>148</v>
      </c>
      <c r="CO555" t="s">
        <v>3032</v>
      </c>
      <c r="CP555" t="s">
        <v>149</v>
      </c>
      <c r="CQ555">
        <v>3</v>
      </c>
      <c r="CR555">
        <v>0</v>
      </c>
      <c r="CS555" t="s">
        <v>136</v>
      </c>
      <c r="CT555" t="s">
        <v>134</v>
      </c>
      <c r="CU555" t="s">
        <v>136</v>
      </c>
      <c r="CV555" t="s">
        <v>136</v>
      </c>
      <c r="CW555" t="s">
        <v>134</v>
      </c>
      <c r="CX555">
        <v>75</v>
      </c>
      <c r="CY555" t="s">
        <v>134</v>
      </c>
      <c r="CZ555" t="s">
        <v>134</v>
      </c>
      <c r="DA555" t="s">
        <v>134</v>
      </c>
      <c r="DB555" t="s">
        <v>134</v>
      </c>
      <c r="DC555" t="s">
        <v>134</v>
      </c>
      <c r="DD555" t="s">
        <v>136</v>
      </c>
      <c r="DF555" t="s">
        <v>4958</v>
      </c>
      <c r="DG555" t="s">
        <v>4953</v>
      </c>
      <c r="DH555" t="s">
        <v>4955</v>
      </c>
      <c r="DI555" t="s">
        <v>995</v>
      </c>
      <c r="DJ555" s="4">
        <v>72006</v>
      </c>
      <c r="DK555" t="s">
        <v>4959</v>
      </c>
      <c r="DL555" t="s">
        <v>136</v>
      </c>
      <c r="DM555">
        <v>1</v>
      </c>
      <c r="DN555" t="s">
        <v>4960</v>
      </c>
      <c r="DO555" t="s">
        <v>4955</v>
      </c>
      <c r="DP555" t="s">
        <v>995</v>
      </c>
      <c r="DQ555" t="str">
        <f>"72006"</f>
        <v>72006</v>
      </c>
      <c r="DR555" t="s">
        <v>4959</v>
      </c>
      <c r="DS555" t="s">
        <v>1181</v>
      </c>
      <c r="DT555">
        <v>1</v>
      </c>
      <c r="DU555">
        <v>9</v>
      </c>
      <c r="DV555" t="s">
        <v>134</v>
      </c>
      <c r="DW555" t="s">
        <v>134</v>
      </c>
      <c r="DX555" t="s">
        <v>134</v>
      </c>
      <c r="DY555" t="s">
        <v>136</v>
      </c>
      <c r="DZ555">
        <v>1</v>
      </c>
      <c r="EA555" t="s">
        <v>136</v>
      </c>
      <c r="EC555" s="5">
        <v>12.68</v>
      </c>
      <c r="ED555" s="5">
        <v>55</v>
      </c>
      <c r="EE555">
        <v>18703475220</v>
      </c>
      <c r="EF555" t="s">
        <v>4956</v>
      </c>
      <c r="EG555" t="s">
        <v>148</v>
      </c>
      <c r="EH555">
        <v>1</v>
      </c>
    </row>
    <row r="556" spans="1:138" ht="15" customHeight="1" x14ac:dyDescent="0.35">
      <c r="A556" t="s">
        <v>20486</v>
      </c>
      <c r="B556" t="s">
        <v>157</v>
      </c>
      <c r="C556" s="1">
        <v>44110.496904050924</v>
      </c>
      <c r="D556" s="1">
        <v>44131</v>
      </c>
      <c r="E556" t="s">
        <v>1298</v>
      </c>
      <c r="F556" t="s">
        <v>136</v>
      </c>
      <c r="G556" t="s">
        <v>135</v>
      </c>
      <c r="H556" t="s">
        <v>136</v>
      </c>
      <c r="I556" t="s">
        <v>1299</v>
      </c>
      <c r="K556" t="s">
        <v>1300</v>
      </c>
      <c r="L556" t="s">
        <v>1301</v>
      </c>
      <c r="M556" t="s">
        <v>1302</v>
      </c>
      <c r="N556" t="s">
        <v>925</v>
      </c>
      <c r="O556" s="4">
        <v>83301</v>
      </c>
      <c r="P556" t="s">
        <v>140</v>
      </c>
      <c r="R556">
        <v>12085952226</v>
      </c>
      <c r="T556">
        <v>112410</v>
      </c>
      <c r="U556" t="s">
        <v>1303</v>
      </c>
      <c r="V556" t="s">
        <v>1304</v>
      </c>
      <c r="X556" t="s">
        <v>1305</v>
      </c>
      <c r="Y556" t="s">
        <v>1300</v>
      </c>
      <c r="Z556" t="s">
        <v>1301</v>
      </c>
      <c r="AA556" t="s">
        <v>6576</v>
      </c>
      <c r="AB556" t="s">
        <v>925</v>
      </c>
      <c r="AC556" s="4">
        <v>83301</v>
      </c>
      <c r="AD556" t="s">
        <v>140</v>
      </c>
      <c r="AF556">
        <v>12085952226</v>
      </c>
      <c r="AH556" t="s">
        <v>1306</v>
      </c>
      <c r="AZ556" t="s">
        <v>334</v>
      </c>
      <c r="BA556" t="s">
        <v>335</v>
      </c>
      <c r="BB556" t="s">
        <v>136</v>
      </c>
      <c r="BC556" t="s">
        <v>136</v>
      </c>
      <c r="BD556" t="s">
        <v>148</v>
      </c>
      <c r="BE556" t="s">
        <v>136</v>
      </c>
      <c r="BF556" t="s">
        <v>136</v>
      </c>
      <c r="BG556" t="s">
        <v>134</v>
      </c>
      <c r="BH556" t="s">
        <v>136</v>
      </c>
      <c r="BN556" t="s">
        <v>20487</v>
      </c>
      <c r="BO556" t="s">
        <v>1308</v>
      </c>
      <c r="BP556">
        <v>1</v>
      </c>
      <c r="BQ556">
        <v>1</v>
      </c>
      <c r="BR556">
        <v>1</v>
      </c>
      <c r="BS556" s="1">
        <v>44166</v>
      </c>
      <c r="BT556" s="1">
        <v>44348</v>
      </c>
      <c r="BU556" s="1">
        <v>44166</v>
      </c>
      <c r="BV556" s="1">
        <v>44348</v>
      </c>
      <c r="BW556" t="s">
        <v>134</v>
      </c>
      <c r="CH556" s="5">
        <v>1682.33</v>
      </c>
      <c r="CI556" t="s">
        <v>597</v>
      </c>
      <c r="CJ556">
        <v>0</v>
      </c>
      <c r="CK556" t="s">
        <v>2285</v>
      </c>
      <c r="CL556" t="s">
        <v>136</v>
      </c>
      <c r="CM556" t="s">
        <v>354</v>
      </c>
      <c r="CN556" t="s">
        <v>1310</v>
      </c>
      <c r="CO556" t="s">
        <v>2377</v>
      </c>
      <c r="CP556" t="s">
        <v>149</v>
      </c>
      <c r="CQ556">
        <v>3</v>
      </c>
      <c r="CR556">
        <v>0</v>
      </c>
      <c r="CS556" t="s">
        <v>136</v>
      </c>
      <c r="CT556" t="s">
        <v>136</v>
      </c>
      <c r="CU556" t="s">
        <v>136</v>
      </c>
      <c r="CV556" t="s">
        <v>134</v>
      </c>
      <c r="CW556" t="s">
        <v>134</v>
      </c>
      <c r="CX556">
        <v>50</v>
      </c>
      <c r="CY556" t="s">
        <v>134</v>
      </c>
      <c r="CZ556" t="s">
        <v>136</v>
      </c>
      <c r="DA556" t="s">
        <v>136</v>
      </c>
      <c r="DB556" t="s">
        <v>136</v>
      </c>
      <c r="DC556" t="s">
        <v>136</v>
      </c>
      <c r="DD556" t="s">
        <v>136</v>
      </c>
      <c r="DF556" t="s">
        <v>180</v>
      </c>
      <c r="DG556" t="s">
        <v>9584</v>
      </c>
      <c r="DH556" t="s">
        <v>9141</v>
      </c>
      <c r="DI556" t="s">
        <v>584</v>
      </c>
      <c r="DJ556" s="4">
        <v>84033</v>
      </c>
      <c r="DK556" t="s">
        <v>656</v>
      </c>
      <c r="DL556" t="s">
        <v>134</v>
      </c>
      <c r="DM556">
        <v>2</v>
      </c>
      <c r="DN556" t="s">
        <v>9584</v>
      </c>
      <c r="DO556" t="s">
        <v>9141</v>
      </c>
      <c r="DP556" t="s">
        <v>584</v>
      </c>
      <c r="DQ556" t="str">
        <f>"84033"</f>
        <v>84033</v>
      </c>
      <c r="DR556" t="s">
        <v>656</v>
      </c>
      <c r="DS556" t="s">
        <v>1315</v>
      </c>
      <c r="DT556">
        <v>5</v>
      </c>
      <c r="DU556">
        <v>9</v>
      </c>
      <c r="DV556" t="s">
        <v>134</v>
      </c>
      <c r="DW556" t="s">
        <v>134</v>
      </c>
      <c r="DX556" t="s">
        <v>134</v>
      </c>
      <c r="DY556" t="s">
        <v>136</v>
      </c>
      <c r="DZ556">
        <v>1</v>
      </c>
      <c r="EA556" t="s">
        <v>136</v>
      </c>
      <c r="EC556" s="5">
        <v>12.68</v>
      </c>
      <c r="ED556" s="5">
        <v>55</v>
      </c>
      <c r="EE556">
        <v>12085952226</v>
      </c>
      <c r="EF556" t="s">
        <v>1316</v>
      </c>
      <c r="EG556" t="s">
        <v>148</v>
      </c>
      <c r="EH556">
        <v>0</v>
      </c>
    </row>
    <row r="557" spans="1:138" ht="15" customHeight="1" x14ac:dyDescent="0.35">
      <c r="A557" t="s">
        <v>13531</v>
      </c>
      <c r="B557" t="s">
        <v>157</v>
      </c>
      <c r="C557" s="1">
        <v>44120.716083217594</v>
      </c>
      <c r="D557" s="1">
        <v>44131</v>
      </c>
      <c r="E557" t="s">
        <v>133</v>
      </c>
      <c r="F557" t="s">
        <v>134</v>
      </c>
      <c r="G557" t="s">
        <v>135</v>
      </c>
      <c r="H557" t="s">
        <v>136</v>
      </c>
      <c r="I557" t="s">
        <v>6928</v>
      </c>
      <c r="K557" t="s">
        <v>6929</v>
      </c>
      <c r="L557" t="s">
        <v>6930</v>
      </c>
      <c r="M557" t="s">
        <v>5434</v>
      </c>
      <c r="N557" t="s">
        <v>395</v>
      </c>
      <c r="O557" s="4">
        <v>93444</v>
      </c>
      <c r="P557" t="s">
        <v>140</v>
      </c>
      <c r="R557">
        <v>18053052623</v>
      </c>
      <c r="T557">
        <v>115115</v>
      </c>
      <c r="U557" t="s">
        <v>6931</v>
      </c>
      <c r="V557" t="s">
        <v>6932</v>
      </c>
      <c r="X557" t="s">
        <v>6933</v>
      </c>
      <c r="Y557" t="s">
        <v>6934</v>
      </c>
      <c r="AA557" t="s">
        <v>6935</v>
      </c>
      <c r="AB557" t="s">
        <v>395</v>
      </c>
      <c r="AC557" s="4">
        <v>93444</v>
      </c>
      <c r="AD557" t="s">
        <v>140</v>
      </c>
      <c r="AF557">
        <v>18053052623</v>
      </c>
      <c r="AH557" t="s">
        <v>6936</v>
      </c>
      <c r="AI557" t="s">
        <v>226</v>
      </c>
      <c r="AJ557" t="s">
        <v>401</v>
      </c>
      <c r="AK557" t="s">
        <v>402</v>
      </c>
      <c r="AL557" t="s">
        <v>403</v>
      </c>
      <c r="AM557" t="s">
        <v>404</v>
      </c>
      <c r="AO557" t="s">
        <v>405</v>
      </c>
      <c r="AP557" t="s">
        <v>395</v>
      </c>
      <c r="AQ557" s="4">
        <v>92106</v>
      </c>
      <c r="AR557" t="s">
        <v>140</v>
      </c>
      <c r="AT557">
        <v>16192696164</v>
      </c>
      <c r="AV557" t="s">
        <v>406</v>
      </c>
      <c r="AW557" t="s">
        <v>407</v>
      </c>
      <c r="AX557" t="s">
        <v>395</v>
      </c>
      <c r="AY557" t="s">
        <v>408</v>
      </c>
      <c r="AZ557" t="s">
        <v>175</v>
      </c>
      <c r="BA557" t="s">
        <v>176</v>
      </c>
      <c r="BB557" t="s">
        <v>134</v>
      </c>
      <c r="BC557" t="s">
        <v>134</v>
      </c>
      <c r="BD557" t="s">
        <v>134</v>
      </c>
      <c r="BE557" t="s">
        <v>134</v>
      </c>
      <c r="BF557" t="s">
        <v>136</v>
      </c>
      <c r="BG557" t="s">
        <v>134</v>
      </c>
      <c r="BH557" t="s">
        <v>136</v>
      </c>
      <c r="BN557" t="s">
        <v>13532</v>
      </c>
      <c r="BO557" t="s">
        <v>381</v>
      </c>
      <c r="BP557">
        <v>40</v>
      </c>
      <c r="BQ557">
        <v>40</v>
      </c>
      <c r="BR557">
        <v>40</v>
      </c>
      <c r="BS557" s="1">
        <v>44166</v>
      </c>
      <c r="BT557" s="1">
        <v>44377</v>
      </c>
      <c r="BU557" s="1">
        <v>44166</v>
      </c>
      <c r="BV557" s="1">
        <v>44377</v>
      </c>
      <c r="BW557" t="s">
        <v>136</v>
      </c>
      <c r="BX557">
        <v>35</v>
      </c>
      <c r="BY557">
        <v>0</v>
      </c>
      <c r="BZ557">
        <v>7</v>
      </c>
      <c r="CA557">
        <v>7</v>
      </c>
      <c r="CB557">
        <v>7</v>
      </c>
      <c r="CC557">
        <v>7</v>
      </c>
      <c r="CD557">
        <v>7</v>
      </c>
      <c r="CE557">
        <v>0</v>
      </c>
      <c r="CF557" t="str">
        <f>"10:00 AM"</f>
        <v>10:00 AM</v>
      </c>
      <c r="CG557" t="str">
        <f>"5:00 PM"</f>
        <v>5:00 PM</v>
      </c>
      <c r="CH557" s="5">
        <v>14.77</v>
      </c>
      <c r="CI557" t="s">
        <v>146</v>
      </c>
      <c r="CJ557">
        <v>22</v>
      </c>
      <c r="CK557" t="s">
        <v>13533</v>
      </c>
      <c r="CL557" t="s">
        <v>134</v>
      </c>
      <c r="CM557" t="s">
        <v>147</v>
      </c>
      <c r="CN557" t="s">
        <v>148</v>
      </c>
      <c r="CO557" t="s">
        <v>13534</v>
      </c>
      <c r="CP557" t="s">
        <v>149</v>
      </c>
      <c r="CQ557">
        <v>1</v>
      </c>
      <c r="CR557">
        <v>0</v>
      </c>
      <c r="CS557" t="s">
        <v>136</v>
      </c>
      <c r="CT557" t="s">
        <v>136</v>
      </c>
      <c r="CU557" t="s">
        <v>136</v>
      </c>
      <c r="CV557" t="s">
        <v>134</v>
      </c>
      <c r="CW557" t="s">
        <v>134</v>
      </c>
      <c r="CX557">
        <v>50</v>
      </c>
      <c r="CY557" t="s">
        <v>134</v>
      </c>
      <c r="CZ557" t="s">
        <v>134</v>
      </c>
      <c r="DA557" t="s">
        <v>134</v>
      </c>
      <c r="DB557" t="s">
        <v>136</v>
      </c>
      <c r="DC557" t="s">
        <v>134</v>
      </c>
      <c r="DD557" t="s">
        <v>136</v>
      </c>
      <c r="DF557" t="s">
        <v>13535</v>
      </c>
      <c r="DG557" t="s">
        <v>13536</v>
      </c>
      <c r="DH557" t="s">
        <v>4702</v>
      </c>
      <c r="DI557" t="s">
        <v>395</v>
      </c>
      <c r="DJ557" s="4">
        <v>93235</v>
      </c>
      <c r="DK557" t="s">
        <v>3625</v>
      </c>
      <c r="DL557" t="s">
        <v>134</v>
      </c>
      <c r="DM557">
        <v>231</v>
      </c>
      <c r="DN557" t="s">
        <v>13537</v>
      </c>
      <c r="DO557" t="s">
        <v>13538</v>
      </c>
      <c r="DP557" t="s">
        <v>395</v>
      </c>
      <c r="DQ557" t="str">
        <f>" 93631"</f>
        <v xml:space="preserve"> 93631</v>
      </c>
      <c r="DR557" t="s">
        <v>6243</v>
      </c>
      <c r="DS557" t="s">
        <v>420</v>
      </c>
      <c r="DT557">
        <v>10</v>
      </c>
      <c r="DU557">
        <v>40</v>
      </c>
      <c r="DV557" t="s">
        <v>134</v>
      </c>
      <c r="DW557" t="s">
        <v>134</v>
      </c>
      <c r="DX557" t="s">
        <v>134</v>
      </c>
      <c r="DY557" t="s">
        <v>136</v>
      </c>
      <c r="DZ557">
        <v>1</v>
      </c>
      <c r="EA557" t="s">
        <v>134</v>
      </c>
      <c r="EB557" s="5">
        <v>12.68</v>
      </c>
      <c r="EC557" s="5">
        <v>12.68</v>
      </c>
      <c r="ED557" s="5">
        <v>55</v>
      </c>
      <c r="EE557">
        <v>18053052623</v>
      </c>
      <c r="EF557" t="s">
        <v>6936</v>
      </c>
      <c r="EG557" t="s">
        <v>148</v>
      </c>
      <c r="EH557">
        <v>9</v>
      </c>
    </row>
    <row r="558" spans="1:138" ht="15" customHeight="1" x14ac:dyDescent="0.35">
      <c r="A558" t="s">
        <v>23435</v>
      </c>
      <c r="B558" t="s">
        <v>157</v>
      </c>
      <c r="C558" s="1">
        <v>44119.479856828701</v>
      </c>
      <c r="D558" s="1">
        <v>44131</v>
      </c>
      <c r="E558" t="s">
        <v>133</v>
      </c>
      <c r="F558" t="s">
        <v>136</v>
      </c>
      <c r="G558" t="s">
        <v>135</v>
      </c>
      <c r="H558" t="s">
        <v>136</v>
      </c>
      <c r="I558" t="s">
        <v>23436</v>
      </c>
      <c r="K558" t="s">
        <v>23437</v>
      </c>
      <c r="M558" t="s">
        <v>6011</v>
      </c>
      <c r="N558" t="s">
        <v>161</v>
      </c>
      <c r="O558" s="4">
        <v>31510</v>
      </c>
      <c r="P558" t="s">
        <v>140</v>
      </c>
      <c r="R558">
        <v>19122883509</v>
      </c>
      <c r="T558">
        <v>532490</v>
      </c>
      <c r="U558" t="s">
        <v>1939</v>
      </c>
      <c r="V558" t="s">
        <v>6092</v>
      </c>
      <c r="X558" t="s">
        <v>4089</v>
      </c>
      <c r="Y558" t="s">
        <v>23437</v>
      </c>
      <c r="AA558" t="s">
        <v>6011</v>
      </c>
      <c r="AB558" t="s">
        <v>161</v>
      </c>
      <c r="AC558" s="4">
        <v>31510</v>
      </c>
      <c r="AD558" t="s">
        <v>140</v>
      </c>
      <c r="AF558">
        <v>19122883509</v>
      </c>
      <c r="AH558" t="s">
        <v>4090</v>
      </c>
      <c r="AI558" t="s">
        <v>168</v>
      </c>
      <c r="AJ558" t="s">
        <v>4091</v>
      </c>
      <c r="AK558" t="s">
        <v>4092</v>
      </c>
      <c r="AM558" t="s">
        <v>16973</v>
      </c>
      <c r="AN558" t="s">
        <v>4094</v>
      </c>
      <c r="AO558" t="s">
        <v>4086</v>
      </c>
      <c r="AP558" t="s">
        <v>161</v>
      </c>
      <c r="AQ558" s="4">
        <v>31513</v>
      </c>
      <c r="AR558" t="s">
        <v>140</v>
      </c>
      <c r="AT558">
        <v>19124243878</v>
      </c>
      <c r="AV558" t="s">
        <v>4095</v>
      </c>
      <c r="AW558" t="s">
        <v>23438</v>
      </c>
      <c r="AZ558" t="s">
        <v>288</v>
      </c>
      <c r="BA558" t="s">
        <v>289</v>
      </c>
      <c r="BB558" t="s">
        <v>136</v>
      </c>
      <c r="BC558" t="s">
        <v>136</v>
      </c>
      <c r="BD558" t="s">
        <v>148</v>
      </c>
      <c r="BE558" t="s">
        <v>136</v>
      </c>
      <c r="BF558" t="s">
        <v>136</v>
      </c>
      <c r="BG558" t="s">
        <v>134</v>
      </c>
      <c r="BH558" t="s">
        <v>136</v>
      </c>
      <c r="BN558" t="s">
        <v>23439</v>
      </c>
      <c r="BO558" t="s">
        <v>23440</v>
      </c>
      <c r="BP558">
        <v>15</v>
      </c>
      <c r="BQ558">
        <v>15</v>
      </c>
      <c r="BR558">
        <v>15</v>
      </c>
      <c r="BS558" s="1">
        <v>44182</v>
      </c>
      <c r="BT558" s="1">
        <v>44247</v>
      </c>
      <c r="BU558" s="1">
        <v>44182</v>
      </c>
      <c r="BV558" s="1">
        <v>44247</v>
      </c>
      <c r="BW558" t="s">
        <v>136</v>
      </c>
      <c r="BX558">
        <v>35</v>
      </c>
      <c r="BY558">
        <v>0</v>
      </c>
      <c r="BZ558">
        <v>6</v>
      </c>
      <c r="CA558">
        <v>6</v>
      </c>
      <c r="CB558">
        <v>6</v>
      </c>
      <c r="CC558">
        <v>6</v>
      </c>
      <c r="CD558">
        <v>6</v>
      </c>
      <c r="CE558">
        <v>5</v>
      </c>
      <c r="CF558" t="str">
        <f>"8:00 AM"</f>
        <v>8:00 AM</v>
      </c>
      <c r="CG558" t="str">
        <f>"3:00 PM"</f>
        <v>3:00 PM</v>
      </c>
      <c r="CH558" s="5">
        <v>11.71</v>
      </c>
      <c r="CI558" t="s">
        <v>146</v>
      </c>
      <c r="CL558" t="s">
        <v>136</v>
      </c>
      <c r="CM558" t="s">
        <v>147</v>
      </c>
      <c r="CN558" t="s">
        <v>148</v>
      </c>
      <c r="CO558" s="2" t="s">
        <v>4100</v>
      </c>
      <c r="CP558" t="s">
        <v>149</v>
      </c>
      <c r="CQ558">
        <v>3</v>
      </c>
      <c r="CR558">
        <v>0</v>
      </c>
      <c r="CS558" t="s">
        <v>136</v>
      </c>
      <c r="CT558" t="s">
        <v>136</v>
      </c>
      <c r="CU558" t="s">
        <v>136</v>
      </c>
      <c r="CV558" t="s">
        <v>134</v>
      </c>
      <c r="CW558" t="s">
        <v>134</v>
      </c>
      <c r="CX558">
        <v>60</v>
      </c>
      <c r="CY558" t="s">
        <v>134</v>
      </c>
      <c r="CZ558" t="s">
        <v>134</v>
      </c>
      <c r="DA558" t="s">
        <v>134</v>
      </c>
      <c r="DB558" t="s">
        <v>134</v>
      </c>
      <c r="DC558" t="s">
        <v>134</v>
      </c>
      <c r="DD558" t="s">
        <v>136</v>
      </c>
      <c r="DF558" s="2" t="s">
        <v>4337</v>
      </c>
      <c r="DG558" t="s">
        <v>23437</v>
      </c>
      <c r="DH558" t="s">
        <v>6011</v>
      </c>
      <c r="DI558" t="s">
        <v>161</v>
      </c>
      <c r="DJ558" s="4">
        <v>31510</v>
      </c>
      <c r="DK558" t="s">
        <v>7980</v>
      </c>
      <c r="DL558" t="s">
        <v>134</v>
      </c>
      <c r="DM558">
        <v>6</v>
      </c>
      <c r="DN558" t="s">
        <v>23441</v>
      </c>
      <c r="DO558" t="s">
        <v>3477</v>
      </c>
      <c r="DP558" t="s">
        <v>161</v>
      </c>
      <c r="DQ558" t="str">
        <f>"31554"</f>
        <v>31554</v>
      </c>
      <c r="DR558" t="s">
        <v>7980</v>
      </c>
      <c r="DS558" t="s">
        <v>4340</v>
      </c>
      <c r="DT558">
        <v>1</v>
      </c>
      <c r="DU558">
        <v>18</v>
      </c>
      <c r="DV558" t="s">
        <v>134</v>
      </c>
      <c r="DW558" t="s">
        <v>134</v>
      </c>
      <c r="DX558" t="s">
        <v>134</v>
      </c>
      <c r="DY558" t="s">
        <v>136</v>
      </c>
      <c r="DZ558">
        <v>1</v>
      </c>
      <c r="EA558" t="s">
        <v>136</v>
      </c>
      <c r="EC558" s="5">
        <v>12.68</v>
      </c>
      <c r="ED558" s="5">
        <v>55</v>
      </c>
      <c r="EE558">
        <v>19126325708</v>
      </c>
      <c r="EF558" t="s">
        <v>23442</v>
      </c>
      <c r="EG558" t="s">
        <v>148</v>
      </c>
      <c r="EH558">
        <v>0</v>
      </c>
    </row>
    <row r="559" spans="1:138" ht="15" customHeight="1" x14ac:dyDescent="0.35">
      <c r="A559" t="s">
        <v>8216</v>
      </c>
      <c r="B559" t="s">
        <v>157</v>
      </c>
      <c r="C559" s="1">
        <v>44110.749986342591</v>
      </c>
      <c r="D559" s="1">
        <v>44131</v>
      </c>
      <c r="E559" t="s">
        <v>579</v>
      </c>
      <c r="F559" t="s">
        <v>136</v>
      </c>
      <c r="G559" t="s">
        <v>135</v>
      </c>
      <c r="H559" t="s">
        <v>136</v>
      </c>
      <c r="I559" t="s">
        <v>8217</v>
      </c>
      <c r="K559" t="s">
        <v>8218</v>
      </c>
      <c r="L559" t="s">
        <v>8219</v>
      </c>
      <c r="M559" t="s">
        <v>8220</v>
      </c>
      <c r="N559" t="s">
        <v>1358</v>
      </c>
      <c r="O559" s="4">
        <v>81505</v>
      </c>
      <c r="P559" t="s">
        <v>140</v>
      </c>
      <c r="R559">
        <v>19706407281</v>
      </c>
      <c r="T559">
        <v>112111</v>
      </c>
      <c r="U559" t="s">
        <v>8221</v>
      </c>
      <c r="V559" t="s">
        <v>8222</v>
      </c>
      <c r="X559" t="s">
        <v>164</v>
      </c>
      <c r="Y559" t="s">
        <v>8218</v>
      </c>
      <c r="Z559" t="s">
        <v>148</v>
      </c>
      <c r="AA559" t="s">
        <v>8220</v>
      </c>
      <c r="AB559" t="s">
        <v>1358</v>
      </c>
      <c r="AC559" s="4">
        <v>81505</v>
      </c>
      <c r="AD559" t="s">
        <v>140</v>
      </c>
      <c r="AF559">
        <v>19706407281</v>
      </c>
      <c r="AH559" t="s">
        <v>8223</v>
      </c>
      <c r="AI559" t="s">
        <v>168</v>
      </c>
      <c r="AJ559" t="s">
        <v>588</v>
      </c>
      <c r="AK559" t="s">
        <v>589</v>
      </c>
      <c r="AM559" t="s">
        <v>590</v>
      </c>
      <c r="AO559" t="s">
        <v>591</v>
      </c>
      <c r="AP559" t="s">
        <v>592</v>
      </c>
      <c r="AQ559" s="4">
        <v>82601</v>
      </c>
      <c r="AR559" t="s">
        <v>140</v>
      </c>
      <c r="AT559">
        <v>13074722105</v>
      </c>
      <c r="AV559" t="s">
        <v>593</v>
      </c>
      <c r="AW559" t="s">
        <v>594</v>
      </c>
      <c r="AZ559" t="s">
        <v>334</v>
      </c>
      <c r="BA559" t="s">
        <v>335</v>
      </c>
      <c r="BB559" t="s">
        <v>136</v>
      </c>
      <c r="BC559" t="s">
        <v>136</v>
      </c>
      <c r="BD559" t="s">
        <v>148</v>
      </c>
      <c r="BE559" t="s">
        <v>136</v>
      </c>
      <c r="BF559" t="s">
        <v>136</v>
      </c>
      <c r="BG559" t="s">
        <v>134</v>
      </c>
      <c r="BH559" t="s">
        <v>136</v>
      </c>
      <c r="BN559" t="s">
        <v>8224</v>
      </c>
      <c r="BO559" t="s">
        <v>6560</v>
      </c>
      <c r="BP559">
        <v>2</v>
      </c>
      <c r="BQ559">
        <v>2</v>
      </c>
      <c r="BR559">
        <v>2</v>
      </c>
      <c r="BS559" s="1">
        <v>44166</v>
      </c>
      <c r="BT559" s="1">
        <v>44286</v>
      </c>
      <c r="BU559" s="1">
        <v>44166</v>
      </c>
      <c r="BV559" s="1">
        <v>44286</v>
      </c>
      <c r="BW559" t="s">
        <v>134</v>
      </c>
      <c r="CH559" s="5">
        <v>1682.33</v>
      </c>
      <c r="CI559" t="s">
        <v>597</v>
      </c>
      <c r="CJ559">
        <v>0</v>
      </c>
      <c r="CK559" t="s">
        <v>1362</v>
      </c>
      <c r="CL559" t="s">
        <v>136</v>
      </c>
      <c r="CM559" t="s">
        <v>354</v>
      </c>
      <c r="CN559" t="s">
        <v>599</v>
      </c>
      <c r="CO559" t="s">
        <v>2225</v>
      </c>
      <c r="CP559" t="s">
        <v>149</v>
      </c>
      <c r="CQ559">
        <v>6</v>
      </c>
      <c r="CR559">
        <v>0</v>
      </c>
      <c r="CS559" t="s">
        <v>136</v>
      </c>
      <c r="CT559" t="s">
        <v>134</v>
      </c>
      <c r="CU559" t="s">
        <v>136</v>
      </c>
      <c r="CV559" t="s">
        <v>136</v>
      </c>
      <c r="CW559" t="s">
        <v>134</v>
      </c>
      <c r="CX559">
        <v>50</v>
      </c>
      <c r="CY559" t="s">
        <v>134</v>
      </c>
      <c r="CZ559" t="s">
        <v>136</v>
      </c>
      <c r="DA559" t="s">
        <v>134</v>
      </c>
      <c r="DB559" t="s">
        <v>136</v>
      </c>
      <c r="DC559" t="s">
        <v>136</v>
      </c>
      <c r="DD559" t="s">
        <v>136</v>
      </c>
      <c r="DF559" t="s">
        <v>2226</v>
      </c>
      <c r="DG559" t="s">
        <v>8225</v>
      </c>
      <c r="DH559" t="s">
        <v>8226</v>
      </c>
      <c r="DI559" t="s">
        <v>584</v>
      </c>
      <c r="DJ559" s="4">
        <v>84078</v>
      </c>
      <c r="DK559" t="s">
        <v>4699</v>
      </c>
      <c r="DL559" t="s">
        <v>134</v>
      </c>
      <c r="DM559">
        <v>2</v>
      </c>
      <c r="DN559" t="s">
        <v>8225</v>
      </c>
      <c r="DO559" t="s">
        <v>8226</v>
      </c>
      <c r="DP559" t="s">
        <v>584</v>
      </c>
      <c r="DQ559" t="str">
        <f>"84078"</f>
        <v>84078</v>
      </c>
      <c r="DR559" t="s">
        <v>4699</v>
      </c>
      <c r="DS559" t="s">
        <v>1099</v>
      </c>
      <c r="DT559">
        <v>1</v>
      </c>
      <c r="DU559">
        <v>7</v>
      </c>
      <c r="DV559" t="s">
        <v>136</v>
      </c>
      <c r="DW559" t="s">
        <v>136</v>
      </c>
      <c r="DX559" t="s">
        <v>134</v>
      </c>
      <c r="DY559" t="s">
        <v>134</v>
      </c>
      <c r="DZ559">
        <v>3</v>
      </c>
      <c r="EA559" t="s">
        <v>136</v>
      </c>
      <c r="EC559" s="5">
        <v>12.68</v>
      </c>
      <c r="ED559" s="5">
        <v>55</v>
      </c>
      <c r="EE559">
        <v>13074722105</v>
      </c>
      <c r="EF559" t="s">
        <v>593</v>
      </c>
      <c r="EG559" t="s">
        <v>148</v>
      </c>
      <c r="EH559">
        <v>0</v>
      </c>
    </row>
    <row r="560" spans="1:138" ht="15" customHeight="1" x14ac:dyDescent="0.35">
      <c r="A560" t="s">
        <v>8262</v>
      </c>
      <c r="B560" t="s">
        <v>157</v>
      </c>
      <c r="C560" s="1">
        <v>44120.655259606479</v>
      </c>
      <c r="D560" s="1">
        <v>44131</v>
      </c>
      <c r="E560" t="s">
        <v>133</v>
      </c>
      <c r="F560" t="s">
        <v>136</v>
      </c>
      <c r="G560" t="s">
        <v>135</v>
      </c>
      <c r="H560" t="s">
        <v>136</v>
      </c>
      <c r="I560" t="s">
        <v>8263</v>
      </c>
      <c r="J560" t="s">
        <v>8264</v>
      </c>
      <c r="K560" t="s">
        <v>8265</v>
      </c>
      <c r="M560" t="s">
        <v>8266</v>
      </c>
      <c r="N560" t="s">
        <v>564</v>
      </c>
      <c r="O560" s="4">
        <v>22485</v>
      </c>
      <c r="P560" t="s">
        <v>140</v>
      </c>
      <c r="R560">
        <v>15403991567</v>
      </c>
      <c r="T560">
        <v>424930</v>
      </c>
      <c r="U560" t="s">
        <v>8267</v>
      </c>
      <c r="V560" t="s">
        <v>8268</v>
      </c>
      <c r="W560" t="s">
        <v>1007</v>
      </c>
      <c r="X560" t="s">
        <v>1323</v>
      </c>
      <c r="Y560" t="s">
        <v>8269</v>
      </c>
      <c r="AA560" t="s">
        <v>8266</v>
      </c>
      <c r="AB560" t="s">
        <v>564</v>
      </c>
      <c r="AC560" s="4">
        <v>22485</v>
      </c>
      <c r="AD560" t="s">
        <v>140</v>
      </c>
      <c r="AF560">
        <v>15403991567</v>
      </c>
      <c r="AH560" t="s">
        <v>8270</v>
      </c>
      <c r="AI560" t="s">
        <v>226</v>
      </c>
      <c r="AJ560" t="s">
        <v>685</v>
      </c>
      <c r="AK560" t="s">
        <v>686</v>
      </c>
      <c r="AL560" t="s">
        <v>687</v>
      </c>
      <c r="AM560" t="s">
        <v>688</v>
      </c>
      <c r="AN560" t="s">
        <v>689</v>
      </c>
      <c r="AO560" t="s">
        <v>690</v>
      </c>
      <c r="AP560" t="s">
        <v>537</v>
      </c>
      <c r="AQ560" s="4">
        <v>28328</v>
      </c>
      <c r="AR560" t="s">
        <v>140</v>
      </c>
      <c r="AT560">
        <v>19105924121</v>
      </c>
      <c r="AV560" t="s">
        <v>691</v>
      </c>
      <c r="AW560" t="s">
        <v>692</v>
      </c>
      <c r="AX560" t="s">
        <v>537</v>
      </c>
      <c r="AY560" t="s">
        <v>693</v>
      </c>
      <c r="AZ560" t="s">
        <v>144</v>
      </c>
      <c r="BA560" t="s">
        <v>145</v>
      </c>
      <c r="BB560" t="s">
        <v>136</v>
      </c>
      <c r="BC560" t="s">
        <v>136</v>
      </c>
      <c r="BD560" t="s">
        <v>148</v>
      </c>
      <c r="BE560" t="s">
        <v>136</v>
      </c>
      <c r="BF560" t="s">
        <v>136</v>
      </c>
      <c r="BG560" t="s">
        <v>134</v>
      </c>
      <c r="BH560" t="s">
        <v>136</v>
      </c>
      <c r="BN560" t="s">
        <v>8271</v>
      </c>
      <c r="BO560" t="s">
        <v>8272</v>
      </c>
      <c r="BP560">
        <v>24</v>
      </c>
      <c r="BQ560">
        <v>24</v>
      </c>
      <c r="BR560">
        <v>24</v>
      </c>
      <c r="BS560" s="1">
        <v>44184</v>
      </c>
      <c r="BT560" s="1">
        <v>44408</v>
      </c>
      <c r="BU560" s="1">
        <v>44184</v>
      </c>
      <c r="BV560" s="1">
        <v>44408</v>
      </c>
      <c r="BW560" t="s">
        <v>136</v>
      </c>
      <c r="BX560">
        <v>40</v>
      </c>
      <c r="BY560">
        <v>0</v>
      </c>
      <c r="BZ560">
        <v>7</v>
      </c>
      <c r="CA560">
        <v>7</v>
      </c>
      <c r="CB560">
        <v>7</v>
      </c>
      <c r="CC560">
        <v>7</v>
      </c>
      <c r="CD560">
        <v>7</v>
      </c>
      <c r="CE560">
        <v>5</v>
      </c>
      <c r="CF560" t="str">
        <f>"7:00 AM"</f>
        <v>7:00 AM</v>
      </c>
      <c r="CG560" t="str">
        <f>"4:00 PM"</f>
        <v>4:00 PM</v>
      </c>
      <c r="CH560" s="5">
        <v>12.67</v>
      </c>
      <c r="CI560" t="s">
        <v>146</v>
      </c>
      <c r="CL560" t="s">
        <v>134</v>
      </c>
      <c r="CM560" t="s">
        <v>312</v>
      </c>
      <c r="CN560" t="s">
        <v>148</v>
      </c>
      <c r="CO560" t="s">
        <v>2056</v>
      </c>
      <c r="CP560" t="s">
        <v>149</v>
      </c>
      <c r="CQ560">
        <v>3</v>
      </c>
      <c r="CR560">
        <v>0</v>
      </c>
      <c r="CS560" t="s">
        <v>136</v>
      </c>
      <c r="CT560" t="s">
        <v>136</v>
      </c>
      <c r="CU560" t="s">
        <v>136</v>
      </c>
      <c r="CV560" t="s">
        <v>134</v>
      </c>
      <c r="CW560" t="s">
        <v>134</v>
      </c>
      <c r="CX560">
        <v>50</v>
      </c>
      <c r="CY560" t="s">
        <v>134</v>
      </c>
      <c r="CZ560" t="s">
        <v>134</v>
      </c>
      <c r="DA560" t="s">
        <v>134</v>
      </c>
      <c r="DB560" t="s">
        <v>134</v>
      </c>
      <c r="DC560" t="s">
        <v>134</v>
      </c>
      <c r="DD560" t="s">
        <v>136</v>
      </c>
      <c r="DF560" t="s">
        <v>8273</v>
      </c>
      <c r="DG560" t="s">
        <v>8269</v>
      </c>
      <c r="DH560" t="s">
        <v>8274</v>
      </c>
      <c r="DI560" t="s">
        <v>564</v>
      </c>
      <c r="DJ560" s="4">
        <v>22485</v>
      </c>
      <c r="DK560" t="s">
        <v>8275</v>
      </c>
      <c r="DL560" t="s">
        <v>136</v>
      </c>
      <c r="DM560">
        <v>1</v>
      </c>
      <c r="DN560" t="s">
        <v>8276</v>
      </c>
      <c r="DO560" t="s">
        <v>8277</v>
      </c>
      <c r="DP560" t="s">
        <v>564</v>
      </c>
      <c r="DQ560" t="str">
        <f>"22443"</f>
        <v>22443</v>
      </c>
      <c r="DR560" t="s">
        <v>8278</v>
      </c>
      <c r="DS560" t="s">
        <v>861</v>
      </c>
      <c r="DT560">
        <v>1</v>
      </c>
      <c r="DU560">
        <v>40</v>
      </c>
      <c r="DV560" t="s">
        <v>134</v>
      </c>
      <c r="DW560" t="s">
        <v>134</v>
      </c>
      <c r="DX560" t="s">
        <v>134</v>
      </c>
      <c r="DY560" t="s">
        <v>134</v>
      </c>
      <c r="DZ560">
        <v>3</v>
      </c>
      <c r="EA560" t="s">
        <v>136</v>
      </c>
      <c r="EC560" s="5">
        <v>12.68</v>
      </c>
      <c r="ED560" s="5">
        <v>55</v>
      </c>
      <c r="EE560">
        <v>15403991567</v>
      </c>
      <c r="EF560" t="s">
        <v>8270</v>
      </c>
      <c r="EG560" t="s">
        <v>8279</v>
      </c>
      <c r="EH560">
        <v>6</v>
      </c>
    </row>
    <row r="561" spans="1:138" ht="15" customHeight="1" x14ac:dyDescent="0.35">
      <c r="A561" t="s">
        <v>26330</v>
      </c>
      <c r="B561" t="s">
        <v>157</v>
      </c>
      <c r="C561" s="1">
        <v>44111.552421412038</v>
      </c>
      <c r="D561" s="1">
        <v>44131</v>
      </c>
      <c r="E561" t="s">
        <v>133</v>
      </c>
      <c r="F561" t="s">
        <v>136</v>
      </c>
      <c r="G561" t="s">
        <v>135</v>
      </c>
      <c r="H561" t="s">
        <v>134</v>
      </c>
      <c r="I561" t="s">
        <v>1876</v>
      </c>
      <c r="K561" t="s">
        <v>1877</v>
      </c>
      <c r="M561" t="s">
        <v>1878</v>
      </c>
      <c r="N561" t="s">
        <v>416</v>
      </c>
      <c r="O561" s="4">
        <v>85396</v>
      </c>
      <c r="P561" t="s">
        <v>140</v>
      </c>
      <c r="R561">
        <v>16238539880</v>
      </c>
      <c r="T561">
        <v>111219</v>
      </c>
      <c r="U561" t="s">
        <v>1879</v>
      </c>
      <c r="V561" t="s">
        <v>1880</v>
      </c>
      <c r="X561" t="s">
        <v>614</v>
      </c>
      <c r="Y561" t="s">
        <v>1877</v>
      </c>
      <c r="AA561" t="s">
        <v>1878</v>
      </c>
      <c r="AB561" t="s">
        <v>416</v>
      </c>
      <c r="AC561" s="4">
        <v>85396</v>
      </c>
      <c r="AD561" t="s">
        <v>140</v>
      </c>
      <c r="AF561">
        <v>16238559880</v>
      </c>
      <c r="AH561" t="s">
        <v>1134</v>
      </c>
      <c r="AI561" t="s">
        <v>168</v>
      </c>
      <c r="AJ561" t="s">
        <v>1135</v>
      </c>
      <c r="AK561" t="s">
        <v>1136</v>
      </c>
      <c r="AL561" t="s">
        <v>229</v>
      </c>
      <c r="AM561" t="s">
        <v>1137</v>
      </c>
      <c r="AN561" t="s">
        <v>1138</v>
      </c>
      <c r="AO561" t="s">
        <v>1139</v>
      </c>
      <c r="AP561" t="s">
        <v>537</v>
      </c>
      <c r="AQ561" s="4">
        <v>28327</v>
      </c>
      <c r="AR561" t="s">
        <v>140</v>
      </c>
      <c r="AT561">
        <v>19109476004</v>
      </c>
      <c r="AV561" t="s">
        <v>1140</v>
      </c>
      <c r="AW561" t="s">
        <v>1141</v>
      </c>
      <c r="AZ561" t="s">
        <v>540</v>
      </c>
      <c r="BA561" t="s">
        <v>541</v>
      </c>
      <c r="BB561" t="s">
        <v>136</v>
      </c>
      <c r="BC561" t="s">
        <v>136</v>
      </c>
      <c r="BD561" t="s">
        <v>148</v>
      </c>
      <c r="BE561" t="s">
        <v>136</v>
      </c>
      <c r="BF561" t="s">
        <v>136</v>
      </c>
      <c r="BG561" t="s">
        <v>134</v>
      </c>
      <c r="BH561" t="s">
        <v>136</v>
      </c>
      <c r="BN561" t="s">
        <v>26331</v>
      </c>
      <c r="BO561" t="s">
        <v>541</v>
      </c>
      <c r="BP561">
        <v>4</v>
      </c>
      <c r="BQ561">
        <v>2</v>
      </c>
      <c r="BR561">
        <v>2</v>
      </c>
      <c r="BS561" s="1">
        <v>44151</v>
      </c>
      <c r="BT561" s="1">
        <v>44287</v>
      </c>
      <c r="BU561" s="1">
        <v>44151</v>
      </c>
      <c r="BV561" s="1">
        <v>44287</v>
      </c>
      <c r="BW561" t="s">
        <v>136</v>
      </c>
      <c r="BX561">
        <v>51</v>
      </c>
      <c r="BY561">
        <v>0</v>
      </c>
      <c r="BZ561">
        <v>8.5</v>
      </c>
      <c r="CA561">
        <v>8.5</v>
      </c>
      <c r="CB561">
        <v>8.5</v>
      </c>
      <c r="CC561">
        <v>8.5</v>
      </c>
      <c r="CD561">
        <v>8.5</v>
      </c>
      <c r="CE561">
        <v>8.5</v>
      </c>
      <c r="CF561" t="str">
        <f>"10:00 PM"</f>
        <v>10:00 PM</v>
      </c>
      <c r="CG561" t="str">
        <f>"6:30 AM"</f>
        <v>6:30 AM</v>
      </c>
      <c r="CH561" s="5">
        <v>12.91</v>
      </c>
      <c r="CI561" t="s">
        <v>146</v>
      </c>
      <c r="CJ561">
        <v>12.91</v>
      </c>
      <c r="CK561" t="s">
        <v>13018</v>
      </c>
      <c r="CL561" t="s">
        <v>136</v>
      </c>
      <c r="CM561" t="s">
        <v>147</v>
      </c>
      <c r="CN561" t="s">
        <v>148</v>
      </c>
      <c r="CO561" t="s">
        <v>1270</v>
      </c>
      <c r="CP561" t="s">
        <v>149</v>
      </c>
      <c r="CQ561">
        <v>12</v>
      </c>
      <c r="CR561">
        <v>0</v>
      </c>
      <c r="CS561" t="s">
        <v>136</v>
      </c>
      <c r="CT561" t="s">
        <v>134</v>
      </c>
      <c r="CU561" t="s">
        <v>136</v>
      </c>
      <c r="CV561" t="s">
        <v>134</v>
      </c>
      <c r="CW561" t="s">
        <v>134</v>
      </c>
      <c r="CX561">
        <v>75</v>
      </c>
      <c r="CY561" t="s">
        <v>134</v>
      </c>
      <c r="CZ561" t="s">
        <v>134</v>
      </c>
      <c r="DA561" t="s">
        <v>134</v>
      </c>
      <c r="DB561" t="s">
        <v>134</v>
      </c>
      <c r="DC561" t="s">
        <v>134</v>
      </c>
      <c r="DD561" t="s">
        <v>136</v>
      </c>
      <c r="DF561" t="s">
        <v>26332</v>
      </c>
      <c r="DG561" t="s">
        <v>1886</v>
      </c>
      <c r="DH561" t="s">
        <v>1887</v>
      </c>
      <c r="DI561" t="s">
        <v>416</v>
      </c>
      <c r="DJ561" s="4">
        <v>85138</v>
      </c>
      <c r="DK561" t="s">
        <v>1890</v>
      </c>
      <c r="DL561" t="s">
        <v>134</v>
      </c>
      <c r="DM561">
        <v>4</v>
      </c>
      <c r="DN561" t="s">
        <v>26333</v>
      </c>
      <c r="DO561" t="s">
        <v>1889</v>
      </c>
      <c r="DP561" t="s">
        <v>416</v>
      </c>
      <c r="DQ561" t="str">
        <f>"85122"</f>
        <v>85122</v>
      </c>
      <c r="DR561" t="s">
        <v>1890</v>
      </c>
      <c r="DS561" t="s">
        <v>907</v>
      </c>
      <c r="DT561">
        <v>1</v>
      </c>
      <c r="DU561">
        <v>8</v>
      </c>
      <c r="DV561" t="s">
        <v>134</v>
      </c>
      <c r="DW561" t="s">
        <v>134</v>
      </c>
      <c r="DX561" t="s">
        <v>134</v>
      </c>
      <c r="DY561" t="s">
        <v>136</v>
      </c>
      <c r="DZ561">
        <v>1</v>
      </c>
      <c r="EA561" t="s">
        <v>136</v>
      </c>
      <c r="EC561" s="5">
        <v>12.68</v>
      </c>
      <c r="ED561" s="5">
        <v>55</v>
      </c>
      <c r="EE561" t="s">
        <v>148</v>
      </c>
      <c r="EF561" t="s">
        <v>1751</v>
      </c>
      <c r="EG561" t="s">
        <v>1145</v>
      </c>
      <c r="EH561">
        <v>0</v>
      </c>
    </row>
    <row r="562" spans="1:138" ht="15" customHeight="1" x14ac:dyDescent="0.35">
      <c r="A562" t="s">
        <v>21135</v>
      </c>
      <c r="B562" t="s">
        <v>273</v>
      </c>
      <c r="C562" s="1">
        <v>44117.544862847222</v>
      </c>
      <c r="D562" s="1">
        <v>44131</v>
      </c>
      <c r="E562" t="s">
        <v>133</v>
      </c>
      <c r="F562" t="s">
        <v>136</v>
      </c>
      <c r="G562" t="s">
        <v>135</v>
      </c>
      <c r="H562" t="s">
        <v>136</v>
      </c>
      <c r="I562" t="s">
        <v>21136</v>
      </c>
      <c r="K562" t="s">
        <v>21137</v>
      </c>
      <c r="M562" t="s">
        <v>21138</v>
      </c>
      <c r="N562" t="s">
        <v>1187</v>
      </c>
      <c r="O562" s="4">
        <v>67952</v>
      </c>
      <c r="P562" t="s">
        <v>140</v>
      </c>
      <c r="R562">
        <v>16206497008</v>
      </c>
      <c r="T562">
        <v>1121</v>
      </c>
      <c r="U562" t="s">
        <v>2055</v>
      </c>
      <c r="V562" t="s">
        <v>19254</v>
      </c>
      <c r="W562" t="s">
        <v>1871</v>
      </c>
      <c r="X562" t="s">
        <v>429</v>
      </c>
      <c r="Y562" t="s">
        <v>21137</v>
      </c>
      <c r="AA562" t="s">
        <v>21138</v>
      </c>
      <c r="AB562" t="s">
        <v>1187</v>
      </c>
      <c r="AC562" s="4">
        <v>67952</v>
      </c>
      <c r="AD562" t="s">
        <v>140</v>
      </c>
      <c r="AF562">
        <v>16206497008</v>
      </c>
      <c r="AH562" t="s">
        <v>21139</v>
      </c>
      <c r="AI562" t="s">
        <v>168</v>
      </c>
      <c r="AJ562" t="s">
        <v>725</v>
      </c>
      <c r="AK562" t="s">
        <v>2767</v>
      </c>
      <c r="AL562" t="s">
        <v>2768</v>
      </c>
      <c r="AM562" t="s">
        <v>728</v>
      </c>
      <c r="AN562" t="s">
        <v>729</v>
      </c>
      <c r="AO562" t="s">
        <v>730</v>
      </c>
      <c r="AP562" t="s">
        <v>720</v>
      </c>
      <c r="AQ562" s="4">
        <v>38930</v>
      </c>
      <c r="AR562" t="s">
        <v>140</v>
      </c>
      <c r="AT562">
        <v>16623854219</v>
      </c>
      <c r="AV562" t="s">
        <v>2769</v>
      </c>
      <c r="AW562" t="s">
        <v>732</v>
      </c>
      <c r="AZ562" t="s">
        <v>334</v>
      </c>
      <c r="BA562" t="s">
        <v>335</v>
      </c>
      <c r="BB562" t="s">
        <v>136</v>
      </c>
      <c r="BC562" t="s">
        <v>136</v>
      </c>
      <c r="BD562" t="s">
        <v>148</v>
      </c>
      <c r="BE562" t="s">
        <v>136</v>
      </c>
      <c r="BF562" t="s">
        <v>136</v>
      </c>
      <c r="BG562" t="s">
        <v>134</v>
      </c>
      <c r="BH562" t="s">
        <v>136</v>
      </c>
      <c r="BN562" t="s">
        <v>21140</v>
      </c>
      <c r="BO562" t="s">
        <v>3151</v>
      </c>
      <c r="BP562">
        <v>1</v>
      </c>
      <c r="BQ562">
        <v>1</v>
      </c>
      <c r="BS562" s="1">
        <v>44175</v>
      </c>
      <c r="BT562" s="1">
        <v>44287</v>
      </c>
      <c r="BU562" s="1">
        <v>44175</v>
      </c>
      <c r="BV562" s="1">
        <v>44287</v>
      </c>
      <c r="BW562" t="s">
        <v>136</v>
      </c>
      <c r="BX562">
        <v>49.98</v>
      </c>
      <c r="BY562">
        <v>0</v>
      </c>
      <c r="BZ562">
        <v>8.33</v>
      </c>
      <c r="CA562">
        <v>8.33</v>
      </c>
      <c r="CB562">
        <v>8.33</v>
      </c>
      <c r="CC562">
        <v>8.33</v>
      </c>
      <c r="CD562">
        <v>8.33</v>
      </c>
      <c r="CE562">
        <v>8.33</v>
      </c>
      <c r="CF562" t="str">
        <f>"8:00 AM"</f>
        <v>8:00 AM</v>
      </c>
      <c r="CG562" t="str">
        <f>"3:10 PM"</f>
        <v>3:10 PM</v>
      </c>
      <c r="CH562" s="5">
        <v>14.99</v>
      </c>
      <c r="CI562" t="s">
        <v>146</v>
      </c>
      <c r="CL562" t="s">
        <v>134</v>
      </c>
      <c r="CM562" t="s">
        <v>312</v>
      </c>
      <c r="CN562" t="s">
        <v>148</v>
      </c>
      <c r="CO562" t="s">
        <v>3032</v>
      </c>
      <c r="CP562" t="s">
        <v>149</v>
      </c>
      <c r="CQ562">
        <v>6</v>
      </c>
      <c r="CR562">
        <v>0</v>
      </c>
      <c r="CS562" t="s">
        <v>136</v>
      </c>
      <c r="CT562" t="s">
        <v>134</v>
      </c>
      <c r="CU562" t="s">
        <v>136</v>
      </c>
      <c r="CV562" t="s">
        <v>136</v>
      </c>
      <c r="CW562" t="s">
        <v>134</v>
      </c>
      <c r="CX562">
        <v>50</v>
      </c>
      <c r="CY562" t="s">
        <v>136</v>
      </c>
      <c r="CZ562" t="s">
        <v>136</v>
      </c>
      <c r="DA562" t="s">
        <v>134</v>
      </c>
      <c r="DB562" t="s">
        <v>134</v>
      </c>
      <c r="DC562" t="s">
        <v>134</v>
      </c>
      <c r="DD562" t="s">
        <v>136</v>
      </c>
      <c r="DF562" t="s">
        <v>21141</v>
      </c>
      <c r="DG562" t="s">
        <v>21137</v>
      </c>
      <c r="DH562" t="s">
        <v>21138</v>
      </c>
      <c r="DI562" t="s">
        <v>1187</v>
      </c>
      <c r="DJ562" s="4">
        <v>67952</v>
      </c>
      <c r="DK562" t="s">
        <v>2981</v>
      </c>
      <c r="DL562" t="s">
        <v>136</v>
      </c>
      <c r="DM562">
        <v>1</v>
      </c>
      <c r="DN562" t="s">
        <v>21142</v>
      </c>
      <c r="DO562" t="s">
        <v>1497</v>
      </c>
      <c r="DP562" t="s">
        <v>1187</v>
      </c>
      <c r="DQ562" t="str">
        <f>"67870"</f>
        <v>67870</v>
      </c>
      <c r="DR562" t="s">
        <v>1504</v>
      </c>
      <c r="DS562" t="s">
        <v>7207</v>
      </c>
      <c r="DT562">
        <v>1</v>
      </c>
      <c r="DU562">
        <v>1</v>
      </c>
      <c r="DV562" t="s">
        <v>134</v>
      </c>
      <c r="DW562" t="s">
        <v>134</v>
      </c>
      <c r="DX562" t="s">
        <v>134</v>
      </c>
      <c r="DY562" t="s">
        <v>136</v>
      </c>
      <c r="DZ562">
        <v>1</v>
      </c>
      <c r="EA562" t="s">
        <v>136</v>
      </c>
      <c r="EC562" s="5">
        <v>12.68</v>
      </c>
      <c r="ED562" s="5">
        <v>55</v>
      </c>
      <c r="EE562">
        <v>16206497008</v>
      </c>
      <c r="EF562" t="s">
        <v>21139</v>
      </c>
      <c r="EG562" t="s">
        <v>148</v>
      </c>
      <c r="EH562">
        <v>1</v>
      </c>
    </row>
    <row r="563" spans="1:138" ht="15" customHeight="1" x14ac:dyDescent="0.35">
      <c r="A563" t="s">
        <v>12190</v>
      </c>
      <c r="B563" t="s">
        <v>157</v>
      </c>
      <c r="C563" s="1">
        <v>44119.716944675929</v>
      </c>
      <c r="D563" s="1">
        <v>44131</v>
      </c>
      <c r="E563" t="s">
        <v>133</v>
      </c>
      <c r="F563" t="s">
        <v>134</v>
      </c>
      <c r="G563" t="s">
        <v>135</v>
      </c>
      <c r="H563" t="s">
        <v>134</v>
      </c>
      <c r="I563" t="s">
        <v>5703</v>
      </c>
      <c r="K563" t="s">
        <v>10439</v>
      </c>
      <c r="M563" t="s">
        <v>5705</v>
      </c>
      <c r="N563" t="s">
        <v>720</v>
      </c>
      <c r="O563" s="4">
        <v>38671</v>
      </c>
      <c r="P563" t="s">
        <v>140</v>
      </c>
      <c r="R563">
        <v>16623934241</v>
      </c>
      <c r="S563">
        <v>227</v>
      </c>
      <c r="T563">
        <v>115115</v>
      </c>
      <c r="U563" t="s">
        <v>5706</v>
      </c>
      <c r="V563" t="s">
        <v>5707</v>
      </c>
      <c r="X563" t="s">
        <v>429</v>
      </c>
      <c r="Y563" t="s">
        <v>10439</v>
      </c>
      <c r="AA563" t="s">
        <v>5705</v>
      </c>
      <c r="AB563" t="s">
        <v>720</v>
      </c>
      <c r="AC563" s="4">
        <v>38671</v>
      </c>
      <c r="AD563" t="s">
        <v>140</v>
      </c>
      <c r="AF563">
        <v>16623934241</v>
      </c>
      <c r="AG563">
        <v>227</v>
      </c>
      <c r="AH563" t="s">
        <v>5709</v>
      </c>
      <c r="AZ563" t="s">
        <v>175</v>
      </c>
      <c r="BA563" t="s">
        <v>176</v>
      </c>
      <c r="BB563" t="s">
        <v>136</v>
      </c>
      <c r="BC563" t="s">
        <v>134</v>
      </c>
      <c r="BD563" t="s">
        <v>134</v>
      </c>
      <c r="BE563" t="s">
        <v>134</v>
      </c>
      <c r="BF563" t="s">
        <v>136</v>
      </c>
      <c r="BG563" t="s">
        <v>134</v>
      </c>
      <c r="BH563" t="s">
        <v>136</v>
      </c>
      <c r="BN563" t="s">
        <v>12191</v>
      </c>
      <c r="BO563" t="s">
        <v>179</v>
      </c>
      <c r="BP563">
        <v>100</v>
      </c>
      <c r="BQ563">
        <v>100</v>
      </c>
      <c r="BR563">
        <v>100</v>
      </c>
      <c r="BS563" s="1">
        <v>44164</v>
      </c>
      <c r="BT563" s="1">
        <v>44351</v>
      </c>
      <c r="BU563" s="1">
        <v>44164</v>
      </c>
      <c r="BV563" s="1">
        <v>44351</v>
      </c>
      <c r="BW563" t="s">
        <v>136</v>
      </c>
      <c r="BX563">
        <v>40</v>
      </c>
      <c r="BY563">
        <v>0</v>
      </c>
      <c r="BZ563">
        <v>7</v>
      </c>
      <c r="CA563">
        <v>7</v>
      </c>
      <c r="CB563">
        <v>7</v>
      </c>
      <c r="CC563">
        <v>7</v>
      </c>
      <c r="CD563">
        <v>7</v>
      </c>
      <c r="CE563">
        <v>5</v>
      </c>
      <c r="CF563" t="str">
        <f>"7:00 AM"</f>
        <v>7:00 AM</v>
      </c>
      <c r="CG563" t="str">
        <f>"2:00 PM"</f>
        <v>2:00 PM</v>
      </c>
      <c r="CH563" s="5">
        <v>11.71</v>
      </c>
      <c r="CI563" t="s">
        <v>146</v>
      </c>
      <c r="CJ563">
        <v>0.7</v>
      </c>
      <c r="CK563" t="s">
        <v>12192</v>
      </c>
      <c r="CL563" t="s">
        <v>134</v>
      </c>
      <c r="CM563" t="s">
        <v>147</v>
      </c>
      <c r="CN563" t="s">
        <v>148</v>
      </c>
      <c r="CO563" s="2" t="s">
        <v>12193</v>
      </c>
      <c r="CP563" t="s">
        <v>149</v>
      </c>
      <c r="CQ563">
        <v>0</v>
      </c>
      <c r="CR563">
        <v>0</v>
      </c>
      <c r="CS563" t="s">
        <v>134</v>
      </c>
      <c r="CT563" t="s">
        <v>136</v>
      </c>
      <c r="CU563" t="s">
        <v>134</v>
      </c>
      <c r="CV563" t="s">
        <v>134</v>
      </c>
      <c r="CW563" t="s">
        <v>134</v>
      </c>
      <c r="CX563">
        <v>100</v>
      </c>
      <c r="CY563" t="s">
        <v>134</v>
      </c>
      <c r="CZ563" t="s">
        <v>134</v>
      </c>
      <c r="DA563" t="s">
        <v>134</v>
      </c>
      <c r="DB563" t="s">
        <v>134</v>
      </c>
      <c r="DC563" t="s">
        <v>134</v>
      </c>
      <c r="DD563" t="s">
        <v>136</v>
      </c>
      <c r="DF563" s="2" t="s">
        <v>12194</v>
      </c>
      <c r="DG563" s="2" t="s">
        <v>12195</v>
      </c>
      <c r="DH563" t="s">
        <v>12196</v>
      </c>
      <c r="DI563" t="s">
        <v>139</v>
      </c>
      <c r="DJ563" s="4">
        <v>34945</v>
      </c>
      <c r="DK563" t="s">
        <v>12197</v>
      </c>
      <c r="DL563" t="s">
        <v>134</v>
      </c>
      <c r="DM563">
        <v>42</v>
      </c>
      <c r="DN563" t="s">
        <v>12198</v>
      </c>
      <c r="DO563" t="s">
        <v>3377</v>
      </c>
      <c r="DP563" t="s">
        <v>139</v>
      </c>
      <c r="DQ563" t="str">
        <f>"34972"</f>
        <v>34972</v>
      </c>
      <c r="DR563" t="s">
        <v>12197</v>
      </c>
      <c r="DS563" t="s">
        <v>12199</v>
      </c>
      <c r="DT563">
        <v>4</v>
      </c>
      <c r="DU563">
        <v>41</v>
      </c>
      <c r="DV563" t="s">
        <v>134</v>
      </c>
      <c r="DW563" t="s">
        <v>134</v>
      </c>
      <c r="DX563" t="s">
        <v>134</v>
      </c>
      <c r="DY563" t="s">
        <v>134</v>
      </c>
      <c r="DZ563">
        <v>5</v>
      </c>
      <c r="EA563" t="s">
        <v>136</v>
      </c>
      <c r="EC563" s="5">
        <v>12.68</v>
      </c>
      <c r="ED563" s="5">
        <v>55</v>
      </c>
      <c r="EE563">
        <v>16623934241</v>
      </c>
      <c r="EF563" t="s">
        <v>5717</v>
      </c>
      <c r="EG563" t="s">
        <v>1478</v>
      </c>
      <c r="EH563">
        <v>16</v>
      </c>
    </row>
    <row r="564" spans="1:138" ht="15" customHeight="1" x14ac:dyDescent="0.35">
      <c r="A564" t="s">
        <v>3081</v>
      </c>
      <c r="B564" t="s">
        <v>157</v>
      </c>
      <c r="C564" s="1">
        <v>44116.385053935184</v>
      </c>
      <c r="D564" s="1">
        <v>44131</v>
      </c>
      <c r="E564" t="s">
        <v>133</v>
      </c>
      <c r="F564" t="s">
        <v>136</v>
      </c>
      <c r="G564" t="s">
        <v>135</v>
      </c>
      <c r="H564" t="s">
        <v>136</v>
      </c>
      <c r="I564" t="s">
        <v>3082</v>
      </c>
      <c r="K564" t="s">
        <v>3083</v>
      </c>
      <c r="M564" t="s">
        <v>477</v>
      </c>
      <c r="N564" t="s">
        <v>139</v>
      </c>
      <c r="O564" s="4">
        <v>34142</v>
      </c>
      <c r="P564" t="s">
        <v>140</v>
      </c>
      <c r="R564">
        <v>12396574421</v>
      </c>
      <c r="T564">
        <v>1112</v>
      </c>
      <c r="U564" t="s">
        <v>2590</v>
      </c>
      <c r="V564" t="s">
        <v>1225</v>
      </c>
      <c r="W564" t="s">
        <v>1267</v>
      </c>
      <c r="X564" t="s">
        <v>3084</v>
      </c>
      <c r="Y564" t="s">
        <v>3083</v>
      </c>
      <c r="AA564" t="s">
        <v>477</v>
      </c>
      <c r="AB564" t="s">
        <v>139</v>
      </c>
      <c r="AC564" s="4">
        <v>34142</v>
      </c>
      <c r="AD564" t="s">
        <v>140</v>
      </c>
      <c r="AF564">
        <v>12396574421</v>
      </c>
      <c r="AH564" t="s">
        <v>3085</v>
      </c>
      <c r="AI564" t="s">
        <v>168</v>
      </c>
      <c r="AJ564" t="s">
        <v>507</v>
      </c>
      <c r="AK564" t="s">
        <v>508</v>
      </c>
      <c r="AL564" t="s">
        <v>1871</v>
      </c>
      <c r="AM564" t="s">
        <v>510</v>
      </c>
      <c r="AN564" t="s">
        <v>511</v>
      </c>
      <c r="AO564" t="s">
        <v>512</v>
      </c>
      <c r="AP564" t="s">
        <v>139</v>
      </c>
      <c r="AQ564" s="4">
        <v>32751</v>
      </c>
      <c r="AR564" t="s">
        <v>140</v>
      </c>
      <c r="AT564">
        <v>13212145200</v>
      </c>
      <c r="AU564">
        <v>5216</v>
      </c>
      <c r="AV564" t="s">
        <v>513</v>
      </c>
      <c r="AW564" t="s">
        <v>514</v>
      </c>
      <c r="AZ564" t="s">
        <v>175</v>
      </c>
      <c r="BA564" t="s">
        <v>176</v>
      </c>
      <c r="BB564" t="s">
        <v>136</v>
      </c>
      <c r="BC564" t="s">
        <v>136</v>
      </c>
      <c r="BD564" t="s">
        <v>148</v>
      </c>
      <c r="BE564" t="s">
        <v>136</v>
      </c>
      <c r="BF564" t="s">
        <v>136</v>
      </c>
      <c r="BG564" t="s">
        <v>134</v>
      </c>
      <c r="BH564" t="s">
        <v>136</v>
      </c>
      <c r="BN564" t="s">
        <v>3086</v>
      </c>
      <c r="BO564" t="s">
        <v>516</v>
      </c>
      <c r="BP564">
        <v>30</v>
      </c>
      <c r="BQ564">
        <v>30</v>
      </c>
      <c r="BR564">
        <v>30</v>
      </c>
      <c r="BS564" s="1">
        <v>44176</v>
      </c>
      <c r="BT564" s="1">
        <v>44217</v>
      </c>
      <c r="BU564" s="1">
        <v>44176</v>
      </c>
      <c r="BV564" s="1">
        <v>44217</v>
      </c>
      <c r="BW564" t="s">
        <v>136</v>
      </c>
      <c r="BX564">
        <v>36</v>
      </c>
      <c r="BY564">
        <v>0</v>
      </c>
      <c r="BZ564">
        <v>6</v>
      </c>
      <c r="CA564">
        <v>6</v>
      </c>
      <c r="CB564">
        <v>6</v>
      </c>
      <c r="CC564">
        <v>6</v>
      </c>
      <c r="CD564">
        <v>6</v>
      </c>
      <c r="CE564">
        <v>6</v>
      </c>
      <c r="CF564" t="str">
        <f>"7:00 AM"</f>
        <v>7:00 AM</v>
      </c>
      <c r="CG564" t="str">
        <f>"1:30 PM"</f>
        <v>1:30 PM</v>
      </c>
      <c r="CH564" s="5">
        <v>11.71</v>
      </c>
      <c r="CI564" t="s">
        <v>146</v>
      </c>
      <c r="CL564" t="s">
        <v>134</v>
      </c>
      <c r="CM564" t="s">
        <v>147</v>
      </c>
      <c r="CN564" t="s">
        <v>148</v>
      </c>
      <c r="CO564" t="s">
        <v>3087</v>
      </c>
      <c r="CP564" t="s">
        <v>149</v>
      </c>
      <c r="CQ564">
        <v>1</v>
      </c>
      <c r="CR564">
        <v>0</v>
      </c>
      <c r="CS564" t="s">
        <v>136</v>
      </c>
      <c r="CT564" t="s">
        <v>136</v>
      </c>
      <c r="CU564" t="s">
        <v>136</v>
      </c>
      <c r="CV564" t="s">
        <v>134</v>
      </c>
      <c r="CW564" t="s">
        <v>134</v>
      </c>
      <c r="CX564">
        <v>80</v>
      </c>
      <c r="CY564" t="s">
        <v>134</v>
      </c>
      <c r="CZ564" t="s">
        <v>134</v>
      </c>
      <c r="DA564" t="s">
        <v>134</v>
      </c>
      <c r="DB564" t="s">
        <v>134</v>
      </c>
      <c r="DC564" t="s">
        <v>134</v>
      </c>
      <c r="DD564" t="s">
        <v>136</v>
      </c>
      <c r="DF564" t="s">
        <v>3088</v>
      </c>
      <c r="DG564" s="2" t="s">
        <v>3089</v>
      </c>
      <c r="DH564" t="s">
        <v>212</v>
      </c>
      <c r="DI564" t="s">
        <v>139</v>
      </c>
      <c r="DJ564" s="4">
        <v>33935</v>
      </c>
      <c r="DK564" t="s">
        <v>2881</v>
      </c>
      <c r="DL564" t="s">
        <v>134</v>
      </c>
      <c r="DM564">
        <v>5</v>
      </c>
      <c r="DN564" t="s">
        <v>3090</v>
      </c>
      <c r="DO564" t="s">
        <v>212</v>
      </c>
      <c r="DP564" t="s">
        <v>139</v>
      </c>
      <c r="DQ564" t="str">
        <f>"33935"</f>
        <v>33935</v>
      </c>
      <c r="DR564" t="s">
        <v>2881</v>
      </c>
      <c r="DS564" t="s">
        <v>523</v>
      </c>
      <c r="DT564">
        <v>8</v>
      </c>
      <c r="DU564">
        <v>80</v>
      </c>
      <c r="DV564" t="s">
        <v>134</v>
      </c>
      <c r="DW564" t="s">
        <v>134</v>
      </c>
      <c r="DX564" t="s">
        <v>134</v>
      </c>
      <c r="DY564" t="s">
        <v>134</v>
      </c>
      <c r="DZ564">
        <v>13</v>
      </c>
      <c r="EA564" t="s">
        <v>136</v>
      </c>
      <c r="EC564" s="5">
        <v>12.68</v>
      </c>
      <c r="ED564" s="5">
        <v>55</v>
      </c>
      <c r="EE564">
        <v>12396574421</v>
      </c>
      <c r="EF564" t="s">
        <v>148</v>
      </c>
      <c r="EG564" t="s">
        <v>524</v>
      </c>
      <c r="EH564">
        <v>42</v>
      </c>
    </row>
    <row r="565" spans="1:138" ht="15" customHeight="1" x14ac:dyDescent="0.35">
      <c r="A565" t="s">
        <v>18010</v>
      </c>
      <c r="B565" t="s">
        <v>157</v>
      </c>
      <c r="C565" s="1">
        <v>44116.727553819444</v>
      </c>
      <c r="D565" s="1">
        <v>44131</v>
      </c>
      <c r="E565" t="s">
        <v>133</v>
      </c>
      <c r="F565" t="s">
        <v>136</v>
      </c>
      <c r="G565" t="s">
        <v>135</v>
      </c>
      <c r="H565" t="s">
        <v>134</v>
      </c>
      <c r="I565" t="s">
        <v>18011</v>
      </c>
      <c r="K565" t="s">
        <v>18012</v>
      </c>
      <c r="M565" t="s">
        <v>9446</v>
      </c>
      <c r="N565" t="s">
        <v>139</v>
      </c>
      <c r="O565" s="4">
        <v>33131</v>
      </c>
      <c r="P565" t="s">
        <v>140</v>
      </c>
      <c r="R565">
        <v>13055370800</v>
      </c>
      <c r="T565">
        <v>11121</v>
      </c>
      <c r="U565" t="s">
        <v>18013</v>
      </c>
      <c r="V565" t="s">
        <v>18014</v>
      </c>
      <c r="X565" t="s">
        <v>1677</v>
      </c>
      <c r="Y565" t="s">
        <v>18012</v>
      </c>
      <c r="AA565" t="s">
        <v>9446</v>
      </c>
      <c r="AB565" t="s">
        <v>139</v>
      </c>
      <c r="AC565" s="4">
        <v>33131</v>
      </c>
      <c r="AD565" t="s">
        <v>140</v>
      </c>
      <c r="AF565">
        <v>13055370800</v>
      </c>
      <c r="AH565" t="s">
        <v>18015</v>
      </c>
      <c r="AI565" t="s">
        <v>168</v>
      </c>
      <c r="AJ565" t="s">
        <v>913</v>
      </c>
      <c r="AK565" t="s">
        <v>914</v>
      </c>
      <c r="AL565" t="s">
        <v>845</v>
      </c>
      <c r="AM565" t="s">
        <v>561</v>
      </c>
      <c r="AN565" t="s">
        <v>562</v>
      </c>
      <c r="AO565" t="s">
        <v>563</v>
      </c>
      <c r="AP565" t="s">
        <v>564</v>
      </c>
      <c r="AQ565" s="4">
        <v>22949</v>
      </c>
      <c r="AR565" t="s">
        <v>140</v>
      </c>
      <c r="AT565">
        <v>14342634300</v>
      </c>
      <c r="AV565" t="s">
        <v>18016</v>
      </c>
      <c r="AW565" t="s">
        <v>566</v>
      </c>
      <c r="AZ565" t="s">
        <v>175</v>
      </c>
      <c r="BA565" t="s">
        <v>176</v>
      </c>
      <c r="BB565" t="s">
        <v>136</v>
      </c>
      <c r="BC565" t="s">
        <v>136</v>
      </c>
      <c r="BD565" t="s">
        <v>148</v>
      </c>
      <c r="BE565" t="s">
        <v>136</v>
      </c>
      <c r="BF565" t="s">
        <v>136</v>
      </c>
      <c r="BG565" t="s">
        <v>134</v>
      </c>
      <c r="BH565" t="s">
        <v>136</v>
      </c>
      <c r="BI565" t="s">
        <v>18017</v>
      </c>
      <c r="BJ565" t="s">
        <v>9139</v>
      </c>
      <c r="BL565" t="s">
        <v>566</v>
      </c>
      <c r="BM565" t="s">
        <v>18015</v>
      </c>
      <c r="BN565" t="s">
        <v>18018</v>
      </c>
      <c r="BO565" t="s">
        <v>905</v>
      </c>
      <c r="BP565">
        <v>350</v>
      </c>
      <c r="BQ565">
        <v>30</v>
      </c>
      <c r="BR565">
        <v>30</v>
      </c>
      <c r="BS565" s="1">
        <v>44161</v>
      </c>
      <c r="BT565" s="1">
        <v>44348</v>
      </c>
      <c r="BU565" s="1">
        <v>44161</v>
      </c>
      <c r="BV565" s="1">
        <v>44348</v>
      </c>
      <c r="BW565" t="s">
        <v>136</v>
      </c>
      <c r="BX565">
        <v>55.5</v>
      </c>
      <c r="BY565">
        <v>0</v>
      </c>
      <c r="BZ565">
        <v>9.25</v>
      </c>
      <c r="CA565">
        <v>9.25</v>
      </c>
      <c r="CB565">
        <v>9.25</v>
      </c>
      <c r="CC565">
        <v>9.25</v>
      </c>
      <c r="CD565">
        <v>9.25</v>
      </c>
      <c r="CE565">
        <v>9.25</v>
      </c>
      <c r="CF565" t="str">
        <f>"7:45 AM"</f>
        <v>7:45 AM</v>
      </c>
      <c r="CG565" t="str">
        <f>"6:00 PM"</f>
        <v>6:00 PM</v>
      </c>
      <c r="CH565" s="5">
        <v>11.71</v>
      </c>
      <c r="CI565" t="s">
        <v>146</v>
      </c>
      <c r="CL565" t="s">
        <v>136</v>
      </c>
      <c r="CM565" t="s">
        <v>147</v>
      </c>
      <c r="CN565" t="s">
        <v>148</v>
      </c>
      <c r="CO565" t="s">
        <v>1714</v>
      </c>
      <c r="CP565" t="s">
        <v>149</v>
      </c>
      <c r="CQ565">
        <v>3</v>
      </c>
      <c r="CR565">
        <v>0</v>
      </c>
      <c r="CS565" t="s">
        <v>136</v>
      </c>
      <c r="CT565" t="s">
        <v>136</v>
      </c>
      <c r="CU565" t="s">
        <v>134</v>
      </c>
      <c r="CV565" t="s">
        <v>134</v>
      </c>
      <c r="CW565" t="s">
        <v>134</v>
      </c>
      <c r="CX565">
        <v>60</v>
      </c>
      <c r="CY565" t="s">
        <v>134</v>
      </c>
      <c r="CZ565" t="s">
        <v>134</v>
      </c>
      <c r="DA565" t="s">
        <v>134</v>
      </c>
      <c r="DB565" t="s">
        <v>134</v>
      </c>
      <c r="DC565" t="s">
        <v>134</v>
      </c>
      <c r="DD565" t="s">
        <v>136</v>
      </c>
      <c r="DF565" t="s">
        <v>18019</v>
      </c>
      <c r="DG565" t="s">
        <v>18020</v>
      </c>
      <c r="DH565" t="s">
        <v>3377</v>
      </c>
      <c r="DI565" t="s">
        <v>139</v>
      </c>
      <c r="DJ565" s="4">
        <v>34972</v>
      </c>
      <c r="DK565" t="s">
        <v>3378</v>
      </c>
      <c r="DL565" t="s">
        <v>136</v>
      </c>
      <c r="DM565">
        <v>1</v>
      </c>
      <c r="DN565" t="s">
        <v>18021</v>
      </c>
      <c r="DO565" t="s">
        <v>18022</v>
      </c>
      <c r="DP565" t="s">
        <v>139</v>
      </c>
      <c r="DQ565" t="str">
        <f>"33855"</f>
        <v>33855</v>
      </c>
      <c r="DR565" t="s">
        <v>3378</v>
      </c>
      <c r="DS565" t="s">
        <v>3080</v>
      </c>
      <c r="DT565">
        <v>17</v>
      </c>
      <c r="DU565">
        <v>68</v>
      </c>
      <c r="DV565" t="s">
        <v>134</v>
      </c>
      <c r="DW565" t="s">
        <v>134</v>
      </c>
      <c r="DX565" t="s">
        <v>134</v>
      </c>
      <c r="DY565" t="s">
        <v>136</v>
      </c>
      <c r="DZ565">
        <v>1</v>
      </c>
      <c r="EA565" t="s">
        <v>134</v>
      </c>
      <c r="EB565" s="5">
        <v>12.68</v>
      </c>
      <c r="EC565" s="5">
        <v>12.68</v>
      </c>
      <c r="ED565" s="5">
        <v>55</v>
      </c>
      <c r="EE565" t="s">
        <v>148</v>
      </c>
      <c r="EF565" t="s">
        <v>577</v>
      </c>
      <c r="EG565" t="s">
        <v>524</v>
      </c>
      <c r="EH565">
        <v>0</v>
      </c>
    </row>
    <row r="566" spans="1:138" ht="15" customHeight="1" x14ac:dyDescent="0.35">
      <c r="A566" t="s">
        <v>23637</v>
      </c>
      <c r="B566" t="s">
        <v>157</v>
      </c>
      <c r="C566" s="1">
        <v>44118.741910300923</v>
      </c>
      <c r="D566" s="1">
        <v>44131</v>
      </c>
      <c r="E566" t="s">
        <v>579</v>
      </c>
      <c r="F566" t="s">
        <v>136</v>
      </c>
      <c r="G566" t="s">
        <v>135</v>
      </c>
      <c r="H566" t="s">
        <v>136</v>
      </c>
      <c r="I566" t="s">
        <v>23638</v>
      </c>
      <c r="K566" t="s">
        <v>23639</v>
      </c>
      <c r="L566" t="s">
        <v>23640</v>
      </c>
      <c r="M566" t="s">
        <v>468</v>
      </c>
      <c r="N566" t="s">
        <v>395</v>
      </c>
      <c r="O566" s="4">
        <v>95648</v>
      </c>
      <c r="P566" t="s">
        <v>140</v>
      </c>
      <c r="R566">
        <v>13073832228</v>
      </c>
      <c r="T566">
        <v>112410</v>
      </c>
      <c r="U566" t="s">
        <v>3465</v>
      </c>
      <c r="V566" t="s">
        <v>23641</v>
      </c>
      <c r="X566" t="s">
        <v>164</v>
      </c>
      <c r="Y566" t="s">
        <v>8609</v>
      </c>
      <c r="Z566" t="s">
        <v>148</v>
      </c>
      <c r="AA566" t="s">
        <v>468</v>
      </c>
      <c r="AB566" t="s">
        <v>395</v>
      </c>
      <c r="AC566" s="4">
        <v>95648</v>
      </c>
      <c r="AD566" t="s">
        <v>140</v>
      </c>
      <c r="AF566">
        <v>19168999130</v>
      </c>
      <c r="AH566" t="s">
        <v>8606</v>
      </c>
      <c r="AI566" t="s">
        <v>168</v>
      </c>
      <c r="AJ566" t="s">
        <v>588</v>
      </c>
      <c r="AK566" t="s">
        <v>589</v>
      </c>
      <c r="AM566" t="s">
        <v>590</v>
      </c>
      <c r="AO566" t="s">
        <v>591</v>
      </c>
      <c r="AP566" t="s">
        <v>592</v>
      </c>
      <c r="AQ566" s="4">
        <v>82601</v>
      </c>
      <c r="AR566" t="s">
        <v>140</v>
      </c>
      <c r="AT566">
        <v>13074722105</v>
      </c>
      <c r="AV566" t="s">
        <v>593</v>
      </c>
      <c r="AW566" t="s">
        <v>594</v>
      </c>
      <c r="AZ566" t="s">
        <v>334</v>
      </c>
      <c r="BA566" t="s">
        <v>335</v>
      </c>
      <c r="BB566" t="s">
        <v>136</v>
      </c>
      <c r="BC566" t="s">
        <v>136</v>
      </c>
      <c r="BD566" t="s">
        <v>148</v>
      </c>
      <c r="BE566" t="s">
        <v>136</v>
      </c>
      <c r="BF566" t="s">
        <v>136</v>
      </c>
      <c r="BG566" t="s">
        <v>134</v>
      </c>
      <c r="BH566" t="s">
        <v>136</v>
      </c>
      <c r="BN566" t="s">
        <v>23642</v>
      </c>
      <c r="BO566" t="s">
        <v>23643</v>
      </c>
      <c r="BP566">
        <v>9</v>
      </c>
      <c r="BQ566">
        <v>6</v>
      </c>
      <c r="BR566">
        <v>6</v>
      </c>
      <c r="BS566" s="1">
        <v>44161</v>
      </c>
      <c r="BT566" s="1">
        <v>44316</v>
      </c>
      <c r="BU566" s="1">
        <v>44161</v>
      </c>
      <c r="BV566" s="1">
        <v>44316</v>
      </c>
      <c r="BW566" t="s">
        <v>134</v>
      </c>
      <c r="CH566" s="5">
        <v>2133.52</v>
      </c>
      <c r="CI566" t="s">
        <v>597</v>
      </c>
      <c r="CJ566">
        <v>0</v>
      </c>
      <c r="CK566" t="s">
        <v>1362</v>
      </c>
      <c r="CL566" t="s">
        <v>136</v>
      </c>
      <c r="CM566" t="s">
        <v>354</v>
      </c>
      <c r="CN566" t="s">
        <v>599</v>
      </c>
      <c r="CO566" t="s">
        <v>2225</v>
      </c>
      <c r="CP566" t="s">
        <v>149</v>
      </c>
      <c r="CQ566">
        <v>6</v>
      </c>
      <c r="CR566">
        <v>0</v>
      </c>
      <c r="CS566" t="s">
        <v>136</v>
      </c>
      <c r="CT566" t="s">
        <v>134</v>
      </c>
      <c r="CU566" t="s">
        <v>136</v>
      </c>
      <c r="CV566" t="s">
        <v>136</v>
      </c>
      <c r="CW566" t="s">
        <v>134</v>
      </c>
      <c r="CX566">
        <v>50</v>
      </c>
      <c r="CY566" t="s">
        <v>134</v>
      </c>
      <c r="CZ566" t="s">
        <v>136</v>
      </c>
      <c r="DA566" t="s">
        <v>134</v>
      </c>
      <c r="DB566" t="s">
        <v>136</v>
      </c>
      <c r="DC566" t="s">
        <v>136</v>
      </c>
      <c r="DD566" t="s">
        <v>136</v>
      </c>
      <c r="DF566" t="s">
        <v>2226</v>
      </c>
      <c r="DG566" t="s">
        <v>23639</v>
      </c>
      <c r="DH566" t="s">
        <v>468</v>
      </c>
      <c r="DI566" t="s">
        <v>395</v>
      </c>
      <c r="DJ566" s="4">
        <v>95648</v>
      </c>
      <c r="DK566" t="s">
        <v>469</v>
      </c>
      <c r="DL566" t="s">
        <v>136</v>
      </c>
      <c r="DM566">
        <v>1</v>
      </c>
      <c r="DN566" t="s">
        <v>23639</v>
      </c>
      <c r="DO566" t="s">
        <v>468</v>
      </c>
      <c r="DP566" t="s">
        <v>395</v>
      </c>
      <c r="DQ566" t="str">
        <f>"95648"</f>
        <v>95648</v>
      </c>
      <c r="DR566" t="s">
        <v>472</v>
      </c>
      <c r="DS566" t="s">
        <v>605</v>
      </c>
      <c r="DT566">
        <v>3</v>
      </c>
      <c r="DU566">
        <v>5</v>
      </c>
      <c r="DV566" t="s">
        <v>136</v>
      </c>
      <c r="DW566" t="s">
        <v>134</v>
      </c>
      <c r="DX566" t="s">
        <v>134</v>
      </c>
      <c r="DY566" t="s">
        <v>136</v>
      </c>
      <c r="DZ566">
        <v>1</v>
      </c>
      <c r="EA566" t="s">
        <v>136</v>
      </c>
      <c r="EC566" s="5">
        <v>12.68</v>
      </c>
      <c r="ED566" s="5">
        <v>55</v>
      </c>
      <c r="EE566">
        <v>13074722105</v>
      </c>
      <c r="EF566" t="s">
        <v>593</v>
      </c>
      <c r="EG566" t="s">
        <v>148</v>
      </c>
      <c r="EH566">
        <v>0</v>
      </c>
    </row>
    <row r="567" spans="1:138" ht="15" customHeight="1" x14ac:dyDescent="0.35">
      <c r="A567" t="s">
        <v>15475</v>
      </c>
      <c r="B567" t="s">
        <v>157</v>
      </c>
      <c r="C567" s="1">
        <v>44118.750264351853</v>
      </c>
      <c r="D567" s="1">
        <v>44131</v>
      </c>
      <c r="E567" t="s">
        <v>579</v>
      </c>
      <c r="F567" t="s">
        <v>136</v>
      </c>
      <c r="G567" t="s">
        <v>135</v>
      </c>
      <c r="H567" t="s">
        <v>136</v>
      </c>
      <c r="I567" t="s">
        <v>15476</v>
      </c>
      <c r="K567" t="s">
        <v>15477</v>
      </c>
      <c r="L567" t="s">
        <v>148</v>
      </c>
      <c r="M567" t="s">
        <v>4514</v>
      </c>
      <c r="N567" t="s">
        <v>395</v>
      </c>
      <c r="O567" s="4">
        <v>95448</v>
      </c>
      <c r="P567" t="s">
        <v>140</v>
      </c>
      <c r="R567">
        <v>17074805541</v>
      </c>
      <c r="T567">
        <v>112410</v>
      </c>
      <c r="U567" t="s">
        <v>15478</v>
      </c>
      <c r="V567" t="s">
        <v>2778</v>
      </c>
      <c r="W567" t="s">
        <v>1979</v>
      </c>
      <c r="X567" t="s">
        <v>164</v>
      </c>
      <c r="Y567" t="s">
        <v>15477</v>
      </c>
      <c r="Z567" t="s">
        <v>148</v>
      </c>
      <c r="AA567" t="s">
        <v>4514</v>
      </c>
      <c r="AB567" t="s">
        <v>395</v>
      </c>
      <c r="AC567" s="4">
        <v>95448</v>
      </c>
      <c r="AD567" t="s">
        <v>140</v>
      </c>
      <c r="AF567">
        <v>17074805541</v>
      </c>
      <c r="AH567" t="s">
        <v>15479</v>
      </c>
      <c r="AI567" t="s">
        <v>168</v>
      </c>
      <c r="AJ567" t="s">
        <v>588</v>
      </c>
      <c r="AK567" t="s">
        <v>589</v>
      </c>
      <c r="AM567" t="s">
        <v>590</v>
      </c>
      <c r="AO567" t="s">
        <v>591</v>
      </c>
      <c r="AP567" t="s">
        <v>592</v>
      </c>
      <c r="AQ567" s="4">
        <v>82601</v>
      </c>
      <c r="AR567" t="s">
        <v>140</v>
      </c>
      <c r="AT567">
        <v>13074722105</v>
      </c>
      <c r="AV567" t="s">
        <v>593</v>
      </c>
      <c r="AW567" t="s">
        <v>594</v>
      </c>
      <c r="AZ567" t="s">
        <v>334</v>
      </c>
      <c r="BA567" t="s">
        <v>335</v>
      </c>
      <c r="BB567" t="s">
        <v>136</v>
      </c>
      <c r="BC567" t="s">
        <v>136</v>
      </c>
      <c r="BD567" t="s">
        <v>148</v>
      </c>
      <c r="BE567" t="s">
        <v>136</v>
      </c>
      <c r="BF567" t="s">
        <v>136</v>
      </c>
      <c r="BG567" t="s">
        <v>134</v>
      </c>
      <c r="BH567" t="s">
        <v>136</v>
      </c>
      <c r="BN567" t="s">
        <v>15480</v>
      </c>
      <c r="BO567" t="s">
        <v>3002</v>
      </c>
      <c r="BP567">
        <v>3</v>
      </c>
      <c r="BQ567">
        <v>3</v>
      </c>
      <c r="BR567">
        <v>3</v>
      </c>
      <c r="BS567" s="1">
        <v>44163</v>
      </c>
      <c r="BT567" s="1">
        <v>44316</v>
      </c>
      <c r="BU567" s="1">
        <v>44163</v>
      </c>
      <c r="BV567" s="1">
        <v>44316</v>
      </c>
      <c r="BW567" t="s">
        <v>134</v>
      </c>
      <c r="CH567" s="5">
        <v>2133.5</v>
      </c>
      <c r="CI567" t="s">
        <v>597</v>
      </c>
      <c r="CJ567">
        <v>0</v>
      </c>
      <c r="CK567" t="s">
        <v>1362</v>
      </c>
      <c r="CL567" t="s">
        <v>136</v>
      </c>
      <c r="CM567" t="s">
        <v>354</v>
      </c>
      <c r="CN567" t="s">
        <v>599</v>
      </c>
      <c r="CO567" s="2" t="s">
        <v>15481</v>
      </c>
      <c r="CP567" t="s">
        <v>149</v>
      </c>
      <c r="CQ567">
        <v>6</v>
      </c>
      <c r="CR567">
        <v>0</v>
      </c>
      <c r="CS567" t="s">
        <v>136</v>
      </c>
      <c r="CT567" t="s">
        <v>134</v>
      </c>
      <c r="CU567" t="s">
        <v>136</v>
      </c>
      <c r="CV567" t="s">
        <v>136</v>
      </c>
      <c r="CW567" t="s">
        <v>134</v>
      </c>
      <c r="CX567">
        <v>50</v>
      </c>
      <c r="CY567" t="s">
        <v>134</v>
      </c>
      <c r="CZ567" t="s">
        <v>136</v>
      </c>
      <c r="DA567" t="s">
        <v>134</v>
      </c>
      <c r="DB567" t="s">
        <v>136</v>
      </c>
      <c r="DC567" t="s">
        <v>136</v>
      </c>
      <c r="DD567" t="s">
        <v>136</v>
      </c>
      <c r="DF567" t="s">
        <v>2226</v>
      </c>
      <c r="DG567" t="s">
        <v>15482</v>
      </c>
      <c r="DH567" t="s">
        <v>5356</v>
      </c>
      <c r="DI567" t="s">
        <v>395</v>
      </c>
      <c r="DJ567" s="4">
        <v>95403</v>
      </c>
      <c r="DK567" t="s">
        <v>4518</v>
      </c>
      <c r="DL567" t="s">
        <v>134</v>
      </c>
      <c r="DM567">
        <v>3</v>
      </c>
      <c r="DN567" t="s">
        <v>15483</v>
      </c>
      <c r="DO567" t="s">
        <v>15484</v>
      </c>
      <c r="DP567" t="s">
        <v>395</v>
      </c>
      <c r="DQ567" t="str">
        <f>"95448"</f>
        <v>95448</v>
      </c>
      <c r="DR567" t="s">
        <v>4518</v>
      </c>
      <c r="DS567" t="s">
        <v>605</v>
      </c>
      <c r="DT567">
        <v>2</v>
      </c>
      <c r="DU567">
        <v>7</v>
      </c>
      <c r="DV567" t="s">
        <v>136</v>
      </c>
      <c r="DW567" t="s">
        <v>134</v>
      </c>
      <c r="DX567" t="s">
        <v>134</v>
      </c>
      <c r="DY567" t="s">
        <v>136</v>
      </c>
      <c r="DZ567">
        <v>1</v>
      </c>
      <c r="EA567" t="s">
        <v>136</v>
      </c>
      <c r="EC567" s="5">
        <v>12.68</v>
      </c>
      <c r="ED567" s="5">
        <v>55</v>
      </c>
      <c r="EE567">
        <v>13074722105</v>
      </c>
      <c r="EF567" t="s">
        <v>593</v>
      </c>
      <c r="EG567" t="s">
        <v>148</v>
      </c>
      <c r="EH567">
        <v>0</v>
      </c>
    </row>
    <row r="568" spans="1:138" ht="15" customHeight="1" x14ac:dyDescent="0.35">
      <c r="A568" t="s">
        <v>15192</v>
      </c>
      <c r="B568" t="s">
        <v>157</v>
      </c>
      <c r="C568" s="1">
        <v>44125.521726388892</v>
      </c>
      <c r="D568" s="1">
        <v>44131</v>
      </c>
      <c r="E568" t="s">
        <v>133</v>
      </c>
      <c r="F568" t="s">
        <v>136</v>
      </c>
      <c r="G568" t="s">
        <v>135</v>
      </c>
      <c r="H568" t="s">
        <v>136</v>
      </c>
      <c r="I568" t="s">
        <v>12751</v>
      </c>
      <c r="K568" t="s">
        <v>12752</v>
      </c>
      <c r="L568" t="s">
        <v>12753</v>
      </c>
      <c r="M568" t="s">
        <v>12754</v>
      </c>
      <c r="N568" t="s">
        <v>784</v>
      </c>
      <c r="O568" s="4">
        <v>59724</v>
      </c>
      <c r="P568" t="s">
        <v>140</v>
      </c>
      <c r="R568">
        <v>14062763459</v>
      </c>
      <c r="T568">
        <v>1121</v>
      </c>
      <c r="U568" t="s">
        <v>12755</v>
      </c>
      <c r="V568" t="s">
        <v>9883</v>
      </c>
      <c r="X568" t="s">
        <v>2047</v>
      </c>
      <c r="Y568" t="s">
        <v>12752</v>
      </c>
      <c r="Z568" t="s">
        <v>12753</v>
      </c>
      <c r="AA568" t="s">
        <v>12754</v>
      </c>
      <c r="AB568" t="s">
        <v>784</v>
      </c>
      <c r="AC568" s="4">
        <v>59724</v>
      </c>
      <c r="AD568" t="s">
        <v>140</v>
      </c>
      <c r="AF568">
        <v>14062763459</v>
      </c>
      <c r="AH568" t="s">
        <v>12756</v>
      </c>
      <c r="AI568" t="s">
        <v>168</v>
      </c>
      <c r="AJ568" t="s">
        <v>930</v>
      </c>
      <c r="AK568" t="s">
        <v>931</v>
      </c>
      <c r="AL568" t="s">
        <v>932</v>
      </c>
      <c r="AM568" t="s">
        <v>933</v>
      </c>
      <c r="AO568" t="s">
        <v>934</v>
      </c>
      <c r="AP568" t="s">
        <v>925</v>
      </c>
      <c r="AQ568" s="4">
        <v>83336</v>
      </c>
      <c r="AR568" t="s">
        <v>140</v>
      </c>
      <c r="AT568">
        <v>12084369737</v>
      </c>
      <c r="AV568" t="s">
        <v>935</v>
      </c>
      <c r="AW568" t="s">
        <v>936</v>
      </c>
      <c r="AZ568" t="s">
        <v>334</v>
      </c>
      <c r="BA568" t="s">
        <v>335</v>
      </c>
      <c r="BB568" t="s">
        <v>136</v>
      </c>
      <c r="BC568" t="s">
        <v>136</v>
      </c>
      <c r="BD568" t="s">
        <v>148</v>
      </c>
      <c r="BE568" t="s">
        <v>136</v>
      </c>
      <c r="BF568" t="s">
        <v>136</v>
      </c>
      <c r="BG568" t="s">
        <v>134</v>
      </c>
      <c r="BH568" t="s">
        <v>136</v>
      </c>
      <c r="BI568" t="s">
        <v>1194</v>
      </c>
      <c r="BJ568" t="s">
        <v>633</v>
      </c>
      <c r="BK568" t="s">
        <v>1195</v>
      </c>
      <c r="BL568" t="s">
        <v>940</v>
      </c>
      <c r="BM568" t="s">
        <v>941</v>
      </c>
      <c r="BN568" t="s">
        <v>15193</v>
      </c>
      <c r="BO568" t="s">
        <v>1622</v>
      </c>
      <c r="BP568">
        <v>1</v>
      </c>
      <c r="BQ568">
        <v>1</v>
      </c>
      <c r="BR568">
        <v>1</v>
      </c>
      <c r="BS568" s="1">
        <v>44197</v>
      </c>
      <c r="BT568" s="1">
        <v>44484</v>
      </c>
      <c r="BU568" s="1">
        <v>44197</v>
      </c>
      <c r="BV568" s="1">
        <v>44484</v>
      </c>
      <c r="BW568" t="s">
        <v>136</v>
      </c>
      <c r="BX568">
        <v>54</v>
      </c>
      <c r="BY568">
        <v>0</v>
      </c>
      <c r="BZ568">
        <v>9</v>
      </c>
      <c r="CA568">
        <v>9</v>
      </c>
      <c r="CB568">
        <v>9</v>
      </c>
      <c r="CC568">
        <v>9</v>
      </c>
      <c r="CD568">
        <v>9</v>
      </c>
      <c r="CE568">
        <v>9</v>
      </c>
      <c r="CF568" t="str">
        <f>"7:00 AM"</f>
        <v>7:00 AM</v>
      </c>
      <c r="CG568" t="str">
        <f>"4:00 PM"</f>
        <v>4:00 PM</v>
      </c>
      <c r="CH568" s="5">
        <v>13.62</v>
      </c>
      <c r="CI568" t="s">
        <v>146</v>
      </c>
      <c r="CJ568">
        <v>0</v>
      </c>
      <c r="CK568" t="s">
        <v>944</v>
      </c>
      <c r="CL568" t="s">
        <v>136</v>
      </c>
      <c r="CM568" t="s">
        <v>354</v>
      </c>
      <c r="CN568" t="s">
        <v>599</v>
      </c>
      <c r="CO568" t="s">
        <v>946</v>
      </c>
      <c r="CP568" t="s">
        <v>149</v>
      </c>
      <c r="CQ568">
        <v>0</v>
      </c>
      <c r="CR568">
        <v>0</v>
      </c>
      <c r="CS568" t="s">
        <v>134</v>
      </c>
      <c r="CT568" t="s">
        <v>136</v>
      </c>
      <c r="CU568" t="s">
        <v>136</v>
      </c>
      <c r="CV568" t="s">
        <v>136</v>
      </c>
      <c r="CW568" t="s">
        <v>134</v>
      </c>
      <c r="CX568">
        <v>100</v>
      </c>
      <c r="CY568" t="s">
        <v>134</v>
      </c>
      <c r="CZ568" t="s">
        <v>134</v>
      </c>
      <c r="DA568" t="s">
        <v>134</v>
      </c>
      <c r="DB568" t="s">
        <v>134</v>
      </c>
      <c r="DC568" t="s">
        <v>134</v>
      </c>
      <c r="DD568" t="s">
        <v>136</v>
      </c>
      <c r="DF568" t="s">
        <v>12758</v>
      </c>
      <c r="DG568" t="s">
        <v>12759</v>
      </c>
      <c r="DH568" t="s">
        <v>12754</v>
      </c>
      <c r="DI568" t="s">
        <v>784</v>
      </c>
      <c r="DJ568" s="4">
        <v>59724</v>
      </c>
      <c r="DK568" t="s">
        <v>3470</v>
      </c>
      <c r="DL568" t="s">
        <v>134</v>
      </c>
      <c r="DM568">
        <v>6</v>
      </c>
      <c r="DN568" t="s">
        <v>12759</v>
      </c>
      <c r="DO568" t="s">
        <v>12754</v>
      </c>
      <c r="DP568" t="s">
        <v>784</v>
      </c>
      <c r="DQ568" t="str">
        <f>"59724"</f>
        <v>59724</v>
      </c>
      <c r="DR568" t="s">
        <v>3470</v>
      </c>
      <c r="DS568" t="s">
        <v>952</v>
      </c>
      <c r="DT568">
        <v>1</v>
      </c>
      <c r="DU568">
        <v>4</v>
      </c>
      <c r="DV568" t="s">
        <v>136</v>
      </c>
      <c r="DW568" t="s">
        <v>136</v>
      </c>
      <c r="DX568" t="s">
        <v>134</v>
      </c>
      <c r="DY568" t="s">
        <v>134</v>
      </c>
      <c r="DZ568">
        <v>2</v>
      </c>
      <c r="EA568" t="s">
        <v>134</v>
      </c>
      <c r="EB568" s="5">
        <v>12.68</v>
      </c>
      <c r="EC568" s="5">
        <v>12.68</v>
      </c>
      <c r="ED568" s="5">
        <v>55</v>
      </c>
      <c r="EE568" t="s">
        <v>148</v>
      </c>
      <c r="EF568" t="s">
        <v>953</v>
      </c>
      <c r="EG568" t="s">
        <v>1201</v>
      </c>
      <c r="EH568">
        <v>0</v>
      </c>
    </row>
    <row r="569" spans="1:138" ht="15" customHeight="1" x14ac:dyDescent="0.35">
      <c r="A569" t="s">
        <v>14580</v>
      </c>
      <c r="B569" t="s">
        <v>157</v>
      </c>
      <c r="C569" s="1">
        <v>44125.722780902775</v>
      </c>
      <c r="D569" s="1">
        <v>44131</v>
      </c>
      <c r="E569" t="s">
        <v>1298</v>
      </c>
      <c r="F569" t="s">
        <v>136</v>
      </c>
      <c r="G569" t="s">
        <v>135</v>
      </c>
      <c r="H569" t="s">
        <v>136</v>
      </c>
      <c r="I569" t="s">
        <v>1299</v>
      </c>
      <c r="K569" t="s">
        <v>1300</v>
      </c>
      <c r="L569" t="s">
        <v>1301</v>
      </c>
      <c r="M569" t="s">
        <v>1302</v>
      </c>
      <c r="N569" t="s">
        <v>925</v>
      </c>
      <c r="O569" s="4">
        <v>83301</v>
      </c>
      <c r="P569" t="s">
        <v>140</v>
      </c>
      <c r="R569">
        <v>12085952226</v>
      </c>
      <c r="T569">
        <v>112410</v>
      </c>
      <c r="U569" t="s">
        <v>1303</v>
      </c>
      <c r="V569" t="s">
        <v>1304</v>
      </c>
      <c r="X569" t="s">
        <v>1305</v>
      </c>
      <c r="Y569" t="s">
        <v>1300</v>
      </c>
      <c r="Z569" t="s">
        <v>1301</v>
      </c>
      <c r="AA569" t="s">
        <v>1302</v>
      </c>
      <c r="AB569" t="s">
        <v>925</v>
      </c>
      <c r="AC569" s="4">
        <v>83301</v>
      </c>
      <c r="AD569" t="s">
        <v>140</v>
      </c>
      <c r="AF569">
        <v>12085952226</v>
      </c>
      <c r="AH569" t="s">
        <v>1306</v>
      </c>
      <c r="AZ569" t="s">
        <v>334</v>
      </c>
      <c r="BA569" t="s">
        <v>335</v>
      </c>
      <c r="BB569" t="s">
        <v>136</v>
      </c>
      <c r="BC569" t="s">
        <v>136</v>
      </c>
      <c r="BD569" t="s">
        <v>148</v>
      </c>
      <c r="BE569" t="s">
        <v>136</v>
      </c>
      <c r="BF569" t="s">
        <v>136</v>
      </c>
      <c r="BG569" t="s">
        <v>134</v>
      </c>
      <c r="BH569" t="s">
        <v>136</v>
      </c>
      <c r="BN569" t="s">
        <v>14581</v>
      </c>
      <c r="BO569" t="s">
        <v>1308</v>
      </c>
      <c r="BP569">
        <v>1</v>
      </c>
      <c r="BQ569">
        <v>1</v>
      </c>
      <c r="BR569">
        <v>1</v>
      </c>
      <c r="BS569" s="1">
        <v>44170</v>
      </c>
      <c r="BT569" s="1">
        <v>44286</v>
      </c>
      <c r="BU569" s="1">
        <v>44170</v>
      </c>
      <c r="BV569" s="1">
        <v>44286</v>
      </c>
      <c r="BW569" t="s">
        <v>134</v>
      </c>
      <c r="CH569" s="5">
        <v>1682.33</v>
      </c>
      <c r="CI569" t="s">
        <v>597</v>
      </c>
      <c r="CJ569">
        <v>0</v>
      </c>
      <c r="CK569" t="s">
        <v>3249</v>
      </c>
      <c r="CL569" t="s">
        <v>136</v>
      </c>
      <c r="CM569" t="s">
        <v>354</v>
      </c>
      <c r="CN569" t="s">
        <v>1310</v>
      </c>
      <c r="CO569" t="s">
        <v>11692</v>
      </c>
      <c r="CP569" t="s">
        <v>149</v>
      </c>
      <c r="CQ569">
        <v>3</v>
      </c>
      <c r="CR569">
        <v>0</v>
      </c>
      <c r="CS569" t="s">
        <v>136</v>
      </c>
      <c r="CT569" t="s">
        <v>136</v>
      </c>
      <c r="CU569" t="s">
        <v>136</v>
      </c>
      <c r="CV569" t="s">
        <v>134</v>
      </c>
      <c r="CW569" t="s">
        <v>134</v>
      </c>
      <c r="CX569">
        <v>50</v>
      </c>
      <c r="CY569" t="s">
        <v>134</v>
      </c>
      <c r="CZ569" t="s">
        <v>136</v>
      </c>
      <c r="DA569" t="s">
        <v>136</v>
      </c>
      <c r="DB569" t="s">
        <v>136</v>
      </c>
      <c r="DC569" t="s">
        <v>136</v>
      </c>
      <c r="DD569" t="s">
        <v>136</v>
      </c>
      <c r="DF569" t="s">
        <v>180</v>
      </c>
      <c r="DG569" s="2" t="s">
        <v>11693</v>
      </c>
      <c r="DH569" t="s">
        <v>11694</v>
      </c>
      <c r="DI569" t="s">
        <v>1338</v>
      </c>
      <c r="DJ569" s="4">
        <v>89430</v>
      </c>
      <c r="DK569" t="s">
        <v>4981</v>
      </c>
      <c r="DL569" t="s">
        <v>134</v>
      </c>
      <c r="DM569">
        <v>2</v>
      </c>
      <c r="DN569" t="s">
        <v>11695</v>
      </c>
      <c r="DO569" t="s">
        <v>11694</v>
      </c>
      <c r="DP569" t="s">
        <v>1338</v>
      </c>
      <c r="DQ569" t="str">
        <f>"89430"</f>
        <v>89430</v>
      </c>
      <c r="DR569" t="s">
        <v>4981</v>
      </c>
      <c r="DS569" t="s">
        <v>2979</v>
      </c>
      <c r="DT569">
        <v>11</v>
      </c>
      <c r="DU569">
        <v>23</v>
      </c>
      <c r="DV569" t="s">
        <v>134</v>
      </c>
      <c r="DW569" t="s">
        <v>134</v>
      </c>
      <c r="DX569" t="s">
        <v>134</v>
      </c>
      <c r="DY569" t="s">
        <v>136</v>
      </c>
      <c r="DZ569">
        <v>1</v>
      </c>
      <c r="EA569" t="s">
        <v>136</v>
      </c>
      <c r="EC569" s="5">
        <v>12.68</v>
      </c>
      <c r="ED569" s="5">
        <v>55</v>
      </c>
      <c r="EE569">
        <v>12085952226</v>
      </c>
      <c r="EF569" t="s">
        <v>1316</v>
      </c>
      <c r="EG569" t="s">
        <v>148</v>
      </c>
      <c r="EH569">
        <v>0</v>
      </c>
    </row>
    <row r="570" spans="1:138" ht="15" customHeight="1" x14ac:dyDescent="0.35">
      <c r="A570" t="s">
        <v>26394</v>
      </c>
      <c r="B570" t="s">
        <v>157</v>
      </c>
      <c r="C570" s="1">
        <v>44075.663025810187</v>
      </c>
      <c r="D570" s="1">
        <v>44132</v>
      </c>
      <c r="E570" t="s">
        <v>133</v>
      </c>
      <c r="F570" t="s">
        <v>136</v>
      </c>
      <c r="G570" t="s">
        <v>135</v>
      </c>
      <c r="H570" t="s">
        <v>136</v>
      </c>
      <c r="I570" t="s">
        <v>26395</v>
      </c>
      <c r="K570" t="s">
        <v>12897</v>
      </c>
      <c r="M570" t="s">
        <v>8299</v>
      </c>
      <c r="N570" t="s">
        <v>720</v>
      </c>
      <c r="O570" s="4">
        <v>38756</v>
      </c>
      <c r="P570" t="s">
        <v>140</v>
      </c>
      <c r="R570">
        <v>1662827492</v>
      </c>
      <c r="T570">
        <v>1111</v>
      </c>
      <c r="U570" t="s">
        <v>12898</v>
      </c>
      <c r="V570" t="s">
        <v>1665</v>
      </c>
      <c r="W570" t="s">
        <v>26396</v>
      </c>
      <c r="X570" t="s">
        <v>723</v>
      </c>
      <c r="Y570" t="s">
        <v>12897</v>
      </c>
      <c r="AA570" t="s">
        <v>8299</v>
      </c>
      <c r="AB570" t="s">
        <v>720</v>
      </c>
      <c r="AC570" s="4">
        <v>38756</v>
      </c>
      <c r="AD570" t="s">
        <v>140</v>
      </c>
      <c r="AF570">
        <v>1662827492</v>
      </c>
      <c r="AH570" t="s">
        <v>12899</v>
      </c>
      <c r="AI570" t="s">
        <v>168</v>
      </c>
      <c r="AJ570" t="s">
        <v>725</v>
      </c>
      <c r="AK570" t="s">
        <v>2767</v>
      </c>
      <c r="AL570" t="s">
        <v>2768</v>
      </c>
      <c r="AM570" t="s">
        <v>728</v>
      </c>
      <c r="AN570" t="s">
        <v>729</v>
      </c>
      <c r="AO570" t="s">
        <v>730</v>
      </c>
      <c r="AP570" t="s">
        <v>720</v>
      </c>
      <c r="AQ570" s="4">
        <v>38930</v>
      </c>
      <c r="AR570" t="s">
        <v>140</v>
      </c>
      <c r="AT570">
        <v>16623854219</v>
      </c>
      <c r="AV570" t="s">
        <v>2769</v>
      </c>
      <c r="AW570" t="s">
        <v>732</v>
      </c>
      <c r="AZ570" t="s">
        <v>821</v>
      </c>
      <c r="BA570" t="s">
        <v>822</v>
      </c>
      <c r="BB570" t="s">
        <v>136</v>
      </c>
      <c r="BC570" t="s">
        <v>136</v>
      </c>
      <c r="BD570" t="s">
        <v>148</v>
      </c>
      <c r="BE570" t="s">
        <v>136</v>
      </c>
      <c r="BF570" t="s">
        <v>136</v>
      </c>
      <c r="BG570" t="s">
        <v>134</v>
      </c>
      <c r="BH570" t="s">
        <v>136</v>
      </c>
      <c r="BN570" t="s">
        <v>26397</v>
      </c>
      <c r="BO570" t="s">
        <v>5519</v>
      </c>
      <c r="BP570">
        <v>1</v>
      </c>
      <c r="BQ570">
        <v>1</v>
      </c>
      <c r="BR570">
        <v>1</v>
      </c>
      <c r="BS570" s="1">
        <v>44136</v>
      </c>
      <c r="BT570" s="1">
        <v>44256</v>
      </c>
      <c r="BU570" s="1">
        <v>44136</v>
      </c>
      <c r="BV570" s="1">
        <v>44256</v>
      </c>
      <c r="BW570" t="s">
        <v>136</v>
      </c>
      <c r="BX570">
        <v>49.98</v>
      </c>
      <c r="BY570">
        <v>0</v>
      </c>
      <c r="BZ570">
        <v>8.33</v>
      </c>
      <c r="CA570">
        <v>8.33</v>
      </c>
      <c r="CB570">
        <v>8.33</v>
      </c>
      <c r="CC570">
        <v>8.33</v>
      </c>
      <c r="CD570">
        <v>8.33</v>
      </c>
      <c r="CE570">
        <v>8.33</v>
      </c>
      <c r="CF570" t="str">
        <f>"8:00 AM"</f>
        <v>8:00 AM</v>
      </c>
      <c r="CG570" t="str">
        <f>"4:10 PM"</f>
        <v>4:10 PM</v>
      </c>
      <c r="CH570" s="5">
        <v>11.83</v>
      </c>
      <c r="CI570" t="s">
        <v>146</v>
      </c>
      <c r="CL570" t="s">
        <v>134</v>
      </c>
      <c r="CM570" t="s">
        <v>147</v>
      </c>
      <c r="CN570" t="s">
        <v>148</v>
      </c>
      <c r="CO570" t="s">
        <v>3032</v>
      </c>
      <c r="CP570" t="s">
        <v>149</v>
      </c>
      <c r="CQ570">
        <v>3</v>
      </c>
      <c r="CR570">
        <v>0</v>
      </c>
      <c r="CS570" t="s">
        <v>136</v>
      </c>
      <c r="CT570" t="s">
        <v>134</v>
      </c>
      <c r="CU570" t="s">
        <v>134</v>
      </c>
      <c r="CV570" t="s">
        <v>134</v>
      </c>
      <c r="CW570" t="s">
        <v>134</v>
      </c>
      <c r="CX570">
        <v>75</v>
      </c>
      <c r="CY570" t="s">
        <v>136</v>
      </c>
      <c r="CZ570" t="s">
        <v>136</v>
      </c>
      <c r="DA570" t="s">
        <v>136</v>
      </c>
      <c r="DB570" t="s">
        <v>136</v>
      </c>
      <c r="DC570" t="s">
        <v>136</v>
      </c>
      <c r="DD570" t="s">
        <v>136</v>
      </c>
      <c r="DF570" t="s">
        <v>26398</v>
      </c>
      <c r="DG570" t="s">
        <v>12897</v>
      </c>
      <c r="DH570" t="s">
        <v>8299</v>
      </c>
      <c r="DI570" t="s">
        <v>720</v>
      </c>
      <c r="DJ570" s="4">
        <v>38756</v>
      </c>
      <c r="DK570" t="s">
        <v>866</v>
      </c>
      <c r="DL570" t="s">
        <v>136</v>
      </c>
      <c r="DM570">
        <v>1</v>
      </c>
      <c r="DN570" t="s">
        <v>26399</v>
      </c>
      <c r="DO570" t="s">
        <v>8299</v>
      </c>
      <c r="DP570" t="s">
        <v>720</v>
      </c>
      <c r="DQ570" t="str">
        <f>"38756"</f>
        <v>38756</v>
      </c>
      <c r="DR570" t="s">
        <v>866</v>
      </c>
      <c r="DS570" t="s">
        <v>10291</v>
      </c>
      <c r="DT570">
        <v>1</v>
      </c>
      <c r="DU570">
        <v>1</v>
      </c>
      <c r="DV570" t="s">
        <v>134</v>
      </c>
      <c r="DW570" t="s">
        <v>134</v>
      </c>
      <c r="DX570" t="s">
        <v>134</v>
      </c>
      <c r="DY570" t="s">
        <v>136</v>
      </c>
      <c r="DZ570">
        <v>1</v>
      </c>
      <c r="EA570" t="s">
        <v>136</v>
      </c>
      <c r="EC570" s="5">
        <v>12.68</v>
      </c>
      <c r="ED570" s="5">
        <v>55</v>
      </c>
      <c r="EE570">
        <v>16628207492</v>
      </c>
      <c r="EF570" t="s">
        <v>12899</v>
      </c>
      <c r="EG570" t="s">
        <v>148</v>
      </c>
      <c r="EH570">
        <v>1</v>
      </c>
    </row>
    <row r="571" spans="1:138" ht="15" customHeight="1" x14ac:dyDescent="0.35">
      <c r="A571" t="s">
        <v>13068</v>
      </c>
      <c r="B571" t="s">
        <v>157</v>
      </c>
      <c r="C571" s="1">
        <v>44099.695969444445</v>
      </c>
      <c r="D571" s="1">
        <v>44132</v>
      </c>
      <c r="E571" t="s">
        <v>133</v>
      </c>
      <c r="F571" t="s">
        <v>136</v>
      </c>
      <c r="G571" t="s">
        <v>135</v>
      </c>
      <c r="H571" t="s">
        <v>136</v>
      </c>
      <c r="I571" t="s">
        <v>13069</v>
      </c>
      <c r="K571" t="s">
        <v>13070</v>
      </c>
      <c r="M571" t="s">
        <v>13071</v>
      </c>
      <c r="N571" t="s">
        <v>1128</v>
      </c>
      <c r="O571" s="4">
        <v>58428</v>
      </c>
      <c r="P571" t="s">
        <v>140</v>
      </c>
      <c r="R571">
        <v>17013212030</v>
      </c>
      <c r="T571">
        <v>112112</v>
      </c>
      <c r="U571" t="s">
        <v>13072</v>
      </c>
      <c r="V571" t="s">
        <v>8880</v>
      </c>
      <c r="X571" t="s">
        <v>164</v>
      </c>
      <c r="Y571" t="s">
        <v>13070</v>
      </c>
      <c r="AA571" t="s">
        <v>13071</v>
      </c>
      <c r="AB571" t="s">
        <v>1128</v>
      </c>
      <c r="AC571" s="4">
        <v>58428</v>
      </c>
      <c r="AD571" t="s">
        <v>140</v>
      </c>
      <c r="AF571">
        <v>17013212030</v>
      </c>
      <c r="AH571" t="s">
        <v>13073</v>
      </c>
      <c r="AI571" t="s">
        <v>168</v>
      </c>
      <c r="AJ571" t="s">
        <v>533</v>
      </c>
      <c r="AK571" t="s">
        <v>534</v>
      </c>
      <c r="AL571" t="s">
        <v>148</v>
      </c>
      <c r="AM571" t="s">
        <v>1486</v>
      </c>
      <c r="AO571" t="s">
        <v>1487</v>
      </c>
      <c r="AP571" t="s">
        <v>537</v>
      </c>
      <c r="AQ571" s="4" t="s">
        <v>27717</v>
      </c>
      <c r="AR571" t="s">
        <v>140</v>
      </c>
      <c r="AT571">
        <v>18282460659</v>
      </c>
      <c r="AV571" t="s">
        <v>538</v>
      </c>
      <c r="AW571" t="s">
        <v>539</v>
      </c>
      <c r="AZ571" t="s">
        <v>175</v>
      </c>
      <c r="BA571" t="s">
        <v>176</v>
      </c>
      <c r="BB571" t="s">
        <v>136</v>
      </c>
      <c r="BC571" t="s">
        <v>136</v>
      </c>
      <c r="BD571" t="s">
        <v>148</v>
      </c>
      <c r="BE571" t="s">
        <v>136</v>
      </c>
      <c r="BF571" t="s">
        <v>136</v>
      </c>
      <c r="BG571" t="s">
        <v>134</v>
      </c>
      <c r="BH571" t="s">
        <v>136</v>
      </c>
      <c r="BN571" t="s">
        <v>13074</v>
      </c>
      <c r="BO571" t="s">
        <v>13075</v>
      </c>
      <c r="BP571">
        <v>3</v>
      </c>
      <c r="BQ571">
        <v>3</v>
      </c>
      <c r="BR571">
        <v>3</v>
      </c>
      <c r="BS571" s="1">
        <v>44166</v>
      </c>
      <c r="BT571" s="1">
        <v>44316</v>
      </c>
      <c r="BU571" s="1">
        <v>44166</v>
      </c>
      <c r="BV571" s="1">
        <v>44316</v>
      </c>
      <c r="BW571" t="s">
        <v>136</v>
      </c>
      <c r="BX571">
        <v>48</v>
      </c>
      <c r="BY571">
        <v>0</v>
      </c>
      <c r="BZ571">
        <v>8</v>
      </c>
      <c r="CA571">
        <v>8</v>
      </c>
      <c r="CB571">
        <v>8</v>
      </c>
      <c r="CC571">
        <v>8</v>
      </c>
      <c r="CD571">
        <v>8</v>
      </c>
      <c r="CE571">
        <v>8</v>
      </c>
      <c r="CF571" t="str">
        <f>"8:00 AM"</f>
        <v>8:00 AM</v>
      </c>
      <c r="CG571" t="str">
        <f>"5:00 PM"</f>
        <v>5:00 PM</v>
      </c>
      <c r="CH571" s="5">
        <v>14.99</v>
      </c>
      <c r="CI571" t="s">
        <v>146</v>
      </c>
      <c r="CL571" t="s">
        <v>136</v>
      </c>
      <c r="CM571" t="s">
        <v>354</v>
      </c>
      <c r="CN571" t="s">
        <v>2411</v>
      </c>
      <c r="CO571" t="s">
        <v>2389</v>
      </c>
      <c r="CP571" t="s">
        <v>149</v>
      </c>
      <c r="CQ571">
        <v>3</v>
      </c>
      <c r="CR571">
        <v>0</v>
      </c>
      <c r="CS571" t="s">
        <v>136</v>
      </c>
      <c r="CT571" t="s">
        <v>134</v>
      </c>
      <c r="CU571" t="s">
        <v>136</v>
      </c>
      <c r="CV571" t="s">
        <v>136</v>
      </c>
      <c r="CW571" t="s">
        <v>136</v>
      </c>
      <c r="CY571" t="s">
        <v>136</v>
      </c>
      <c r="CZ571" t="s">
        <v>136</v>
      </c>
      <c r="DA571" t="s">
        <v>136</v>
      </c>
      <c r="DB571" t="s">
        <v>136</v>
      </c>
      <c r="DC571" t="s">
        <v>136</v>
      </c>
      <c r="DD571" t="s">
        <v>136</v>
      </c>
      <c r="DF571" t="s">
        <v>13076</v>
      </c>
      <c r="DG571" t="s">
        <v>13077</v>
      </c>
      <c r="DH571" t="s">
        <v>13071</v>
      </c>
      <c r="DI571" t="s">
        <v>1128</v>
      </c>
      <c r="DJ571" s="4">
        <v>58561</v>
      </c>
      <c r="DK571" t="s">
        <v>4705</v>
      </c>
      <c r="DL571" t="s">
        <v>136</v>
      </c>
      <c r="DM571">
        <v>1</v>
      </c>
      <c r="DN571" t="s">
        <v>13078</v>
      </c>
      <c r="DO571" t="s">
        <v>13071</v>
      </c>
      <c r="DP571" t="s">
        <v>1128</v>
      </c>
      <c r="DQ571" t="str">
        <f>"58561"</f>
        <v>58561</v>
      </c>
      <c r="DR571" t="s">
        <v>4705</v>
      </c>
      <c r="DS571" t="s">
        <v>296</v>
      </c>
      <c r="DT571">
        <v>1</v>
      </c>
      <c r="DU571">
        <v>4</v>
      </c>
      <c r="DV571" t="s">
        <v>134</v>
      </c>
      <c r="DW571" t="s">
        <v>134</v>
      </c>
      <c r="DX571" t="s">
        <v>134</v>
      </c>
      <c r="DY571" t="s">
        <v>136</v>
      </c>
      <c r="DZ571">
        <v>1</v>
      </c>
      <c r="EA571" t="s">
        <v>136</v>
      </c>
      <c r="EC571" s="5">
        <v>12.68</v>
      </c>
      <c r="ED571" s="5">
        <v>55</v>
      </c>
      <c r="EE571">
        <v>17013212030</v>
      </c>
      <c r="EF571" t="s">
        <v>13073</v>
      </c>
      <c r="EG571" t="s">
        <v>148</v>
      </c>
      <c r="EH571">
        <v>0</v>
      </c>
    </row>
    <row r="572" spans="1:138" ht="15" customHeight="1" x14ac:dyDescent="0.35">
      <c r="A572" t="s">
        <v>17668</v>
      </c>
      <c r="B572" t="s">
        <v>157</v>
      </c>
      <c r="C572" s="1">
        <v>44102.695187384263</v>
      </c>
      <c r="D572" s="1">
        <v>44132</v>
      </c>
      <c r="E572" t="s">
        <v>133</v>
      </c>
      <c r="F572" t="s">
        <v>136</v>
      </c>
      <c r="G572" t="s">
        <v>135</v>
      </c>
      <c r="H572" t="s">
        <v>136</v>
      </c>
      <c r="I572" t="s">
        <v>17669</v>
      </c>
      <c r="K572" t="s">
        <v>17670</v>
      </c>
      <c r="M572" t="s">
        <v>9458</v>
      </c>
      <c r="N572" t="s">
        <v>1128</v>
      </c>
      <c r="O572" s="4">
        <v>58771</v>
      </c>
      <c r="P572" t="s">
        <v>140</v>
      </c>
      <c r="R572">
        <v>17018983387</v>
      </c>
      <c r="T572">
        <v>112112</v>
      </c>
      <c r="U572" t="s">
        <v>17671</v>
      </c>
      <c r="V572" t="s">
        <v>2773</v>
      </c>
      <c r="X572" t="s">
        <v>164</v>
      </c>
      <c r="Y572" t="s">
        <v>17670</v>
      </c>
      <c r="AA572" t="s">
        <v>9458</v>
      </c>
      <c r="AB572" t="s">
        <v>1128</v>
      </c>
      <c r="AC572" s="4">
        <v>58771</v>
      </c>
      <c r="AD572" t="s">
        <v>140</v>
      </c>
      <c r="AF572">
        <v>17018983387</v>
      </c>
      <c r="AH572" t="s">
        <v>17672</v>
      </c>
      <c r="AI572" t="s">
        <v>168</v>
      </c>
      <c r="AJ572" t="s">
        <v>533</v>
      </c>
      <c r="AK572" t="s">
        <v>534</v>
      </c>
      <c r="AL572" t="s">
        <v>148</v>
      </c>
      <c r="AM572" t="s">
        <v>1486</v>
      </c>
      <c r="AO572" t="s">
        <v>1487</v>
      </c>
      <c r="AP572" t="s">
        <v>537</v>
      </c>
      <c r="AQ572" s="4" t="s">
        <v>27717</v>
      </c>
      <c r="AR572" t="s">
        <v>140</v>
      </c>
      <c r="AS572" t="s">
        <v>2387</v>
      </c>
      <c r="AT572">
        <v>18282460659</v>
      </c>
      <c r="AV572" t="s">
        <v>538</v>
      </c>
      <c r="AW572" t="s">
        <v>539</v>
      </c>
      <c r="AZ572" t="s">
        <v>334</v>
      </c>
      <c r="BA572" t="s">
        <v>335</v>
      </c>
      <c r="BB572" t="s">
        <v>136</v>
      </c>
      <c r="BC572" t="s">
        <v>136</v>
      </c>
      <c r="BD572" t="s">
        <v>148</v>
      </c>
      <c r="BE572" t="s">
        <v>136</v>
      </c>
      <c r="BF572" t="s">
        <v>136</v>
      </c>
      <c r="BG572" t="s">
        <v>134</v>
      </c>
      <c r="BH572" t="s">
        <v>136</v>
      </c>
      <c r="BN572" t="s">
        <v>17673</v>
      </c>
      <c r="BO572" t="s">
        <v>1489</v>
      </c>
      <c r="BP572">
        <v>1</v>
      </c>
      <c r="BQ572">
        <v>1</v>
      </c>
      <c r="BR572">
        <v>1</v>
      </c>
      <c r="BS572" s="1">
        <v>44166</v>
      </c>
      <c r="BT572" s="1">
        <v>44316</v>
      </c>
      <c r="BU572" s="1">
        <v>44166</v>
      </c>
      <c r="BV572" s="1">
        <v>44316</v>
      </c>
      <c r="BW572" t="s">
        <v>136</v>
      </c>
      <c r="BX572">
        <v>48</v>
      </c>
      <c r="BY572">
        <v>0</v>
      </c>
      <c r="BZ572">
        <v>8</v>
      </c>
      <c r="CA572">
        <v>8</v>
      </c>
      <c r="CB572">
        <v>8</v>
      </c>
      <c r="CC572">
        <v>8</v>
      </c>
      <c r="CD572">
        <v>8</v>
      </c>
      <c r="CE572">
        <v>8</v>
      </c>
      <c r="CF572" t="str">
        <f>"8:00 AM"</f>
        <v>8:00 AM</v>
      </c>
      <c r="CG572" t="str">
        <f>"5:00 PM"</f>
        <v>5:00 PM</v>
      </c>
      <c r="CH572" s="5">
        <v>14.99</v>
      </c>
      <c r="CI572" t="s">
        <v>146</v>
      </c>
      <c r="CL572" t="s">
        <v>136</v>
      </c>
      <c r="CM572" t="s">
        <v>312</v>
      </c>
      <c r="CN572" t="s">
        <v>148</v>
      </c>
      <c r="CO572" t="s">
        <v>1490</v>
      </c>
      <c r="CP572" t="s">
        <v>149</v>
      </c>
      <c r="CQ572">
        <v>1</v>
      </c>
      <c r="CR572">
        <v>0</v>
      </c>
      <c r="CS572" t="s">
        <v>136</v>
      </c>
      <c r="CT572" t="s">
        <v>134</v>
      </c>
      <c r="CU572" t="s">
        <v>136</v>
      </c>
      <c r="CV572" t="s">
        <v>136</v>
      </c>
      <c r="CW572" t="s">
        <v>134</v>
      </c>
      <c r="CX572">
        <v>75</v>
      </c>
      <c r="CY572" t="s">
        <v>134</v>
      </c>
      <c r="CZ572" t="s">
        <v>136</v>
      </c>
      <c r="DA572" t="s">
        <v>136</v>
      </c>
      <c r="DB572" t="s">
        <v>136</v>
      </c>
      <c r="DC572" t="s">
        <v>136</v>
      </c>
      <c r="DD572" t="s">
        <v>136</v>
      </c>
      <c r="DF572" t="s">
        <v>17674</v>
      </c>
      <c r="DG572" t="s">
        <v>17670</v>
      </c>
      <c r="DH572" t="s">
        <v>9458</v>
      </c>
      <c r="DI572" t="s">
        <v>1128</v>
      </c>
      <c r="DJ572" s="4">
        <v>58771</v>
      </c>
      <c r="DK572" t="s">
        <v>1242</v>
      </c>
      <c r="DL572" t="s">
        <v>134</v>
      </c>
      <c r="DM572">
        <v>2</v>
      </c>
      <c r="DN572" t="s">
        <v>17675</v>
      </c>
      <c r="DO572" t="s">
        <v>9458</v>
      </c>
      <c r="DP572" t="s">
        <v>1128</v>
      </c>
      <c r="DQ572" t="str">
        <f>"58771"</f>
        <v>58771</v>
      </c>
      <c r="DR572" t="s">
        <v>1242</v>
      </c>
      <c r="DS572" t="s">
        <v>296</v>
      </c>
      <c r="DT572">
        <v>1</v>
      </c>
      <c r="DU572">
        <v>3</v>
      </c>
      <c r="DV572" t="s">
        <v>134</v>
      </c>
      <c r="DW572" t="s">
        <v>134</v>
      </c>
      <c r="DX572" t="s">
        <v>134</v>
      </c>
      <c r="DY572" t="s">
        <v>136</v>
      </c>
      <c r="DZ572">
        <v>1</v>
      </c>
      <c r="EA572" t="s">
        <v>136</v>
      </c>
      <c r="EC572" s="5">
        <v>12.68</v>
      </c>
      <c r="ED572" s="5">
        <v>55</v>
      </c>
      <c r="EE572">
        <v>17018983387</v>
      </c>
      <c r="EF572" t="s">
        <v>17672</v>
      </c>
      <c r="EG572" t="s">
        <v>2909</v>
      </c>
      <c r="EH572">
        <v>0</v>
      </c>
    </row>
    <row r="573" spans="1:138" ht="15" customHeight="1" x14ac:dyDescent="0.35">
      <c r="A573" t="s">
        <v>26470</v>
      </c>
      <c r="B573" t="s">
        <v>157</v>
      </c>
      <c r="C573" s="1">
        <v>44102.368817129631</v>
      </c>
      <c r="D573" s="1">
        <v>44132</v>
      </c>
      <c r="E573" t="s">
        <v>133</v>
      </c>
      <c r="F573" t="s">
        <v>136</v>
      </c>
      <c r="G573" t="s">
        <v>135</v>
      </c>
      <c r="H573" t="s">
        <v>136</v>
      </c>
      <c r="I573" t="s">
        <v>26471</v>
      </c>
      <c r="K573" t="s">
        <v>26472</v>
      </c>
      <c r="M573" t="s">
        <v>11319</v>
      </c>
      <c r="N573" t="s">
        <v>611</v>
      </c>
      <c r="O573" s="4">
        <v>57026</v>
      </c>
      <c r="P573" t="s">
        <v>140</v>
      </c>
      <c r="R573">
        <v>16202833941</v>
      </c>
      <c r="T573">
        <v>11511</v>
      </c>
      <c r="U573" t="s">
        <v>26473</v>
      </c>
      <c r="V573" t="s">
        <v>3319</v>
      </c>
      <c r="W573" t="s">
        <v>7040</v>
      </c>
      <c r="X573" t="s">
        <v>1677</v>
      </c>
      <c r="Y573" t="s">
        <v>26474</v>
      </c>
      <c r="AA573" t="s">
        <v>11319</v>
      </c>
      <c r="AB573" t="s">
        <v>611</v>
      </c>
      <c r="AC573" s="4">
        <v>57026</v>
      </c>
      <c r="AD573" t="s">
        <v>140</v>
      </c>
      <c r="AF573">
        <v>16202833941</v>
      </c>
      <c r="AH573" t="s">
        <v>155</v>
      </c>
      <c r="AI573" t="s">
        <v>168</v>
      </c>
      <c r="AJ573" t="s">
        <v>281</v>
      </c>
      <c r="AK573" t="s">
        <v>282</v>
      </c>
      <c r="AL573" t="s">
        <v>250</v>
      </c>
      <c r="AM573" t="s">
        <v>283</v>
      </c>
      <c r="AN573" t="s">
        <v>284</v>
      </c>
      <c r="AO573" t="s">
        <v>285</v>
      </c>
      <c r="AP573" t="s">
        <v>221</v>
      </c>
      <c r="AQ573" s="4">
        <v>37862</v>
      </c>
      <c r="AR573" t="s">
        <v>140</v>
      </c>
      <c r="AT573">
        <v>18653663731</v>
      </c>
      <c r="AV573" t="s">
        <v>286</v>
      </c>
      <c r="AW573" t="s">
        <v>287</v>
      </c>
      <c r="AZ573" t="s">
        <v>288</v>
      </c>
      <c r="BA573" t="s">
        <v>289</v>
      </c>
      <c r="BB573" t="s">
        <v>136</v>
      </c>
      <c r="BC573" t="s">
        <v>136</v>
      </c>
      <c r="BD573" t="s">
        <v>148</v>
      </c>
      <c r="BE573" t="s">
        <v>136</v>
      </c>
      <c r="BF573" t="s">
        <v>136</v>
      </c>
      <c r="BG573" t="s">
        <v>134</v>
      </c>
      <c r="BH573" t="s">
        <v>136</v>
      </c>
      <c r="BN573" t="s">
        <v>26475</v>
      </c>
      <c r="BO573" t="s">
        <v>965</v>
      </c>
      <c r="BP573">
        <v>4</v>
      </c>
      <c r="BQ573">
        <v>4</v>
      </c>
      <c r="BR573">
        <v>4</v>
      </c>
      <c r="BS573" s="1">
        <v>44166</v>
      </c>
      <c r="BT573" s="1">
        <v>44287</v>
      </c>
      <c r="BU573" s="1">
        <v>44166</v>
      </c>
      <c r="BV573" s="1">
        <v>44287</v>
      </c>
      <c r="BW573" t="s">
        <v>136</v>
      </c>
      <c r="BX573">
        <v>50</v>
      </c>
      <c r="BY573">
        <v>0</v>
      </c>
      <c r="BZ573">
        <v>10</v>
      </c>
      <c r="CA573">
        <v>10</v>
      </c>
      <c r="CB573">
        <v>10</v>
      </c>
      <c r="CC573">
        <v>10</v>
      </c>
      <c r="CD573">
        <v>10</v>
      </c>
      <c r="CE573">
        <v>0</v>
      </c>
      <c r="CF573" t="str">
        <f>"8:00 AM"</f>
        <v>8:00 AM</v>
      </c>
      <c r="CG573" t="str">
        <f>"5:00 PM"</f>
        <v>5:00 PM</v>
      </c>
      <c r="CH573" s="5">
        <v>14.99</v>
      </c>
      <c r="CI573" t="s">
        <v>146</v>
      </c>
      <c r="CL573" t="s">
        <v>134</v>
      </c>
      <c r="CM573" t="s">
        <v>312</v>
      </c>
      <c r="CN573" t="s">
        <v>148</v>
      </c>
      <c r="CO573" s="2" t="s">
        <v>26476</v>
      </c>
      <c r="CP573" t="s">
        <v>149</v>
      </c>
      <c r="CQ573">
        <v>3</v>
      </c>
      <c r="CR573">
        <v>0</v>
      </c>
      <c r="CS573" t="s">
        <v>136</v>
      </c>
      <c r="CT573" t="s">
        <v>134</v>
      </c>
      <c r="CU573" t="s">
        <v>136</v>
      </c>
      <c r="CV573" t="s">
        <v>134</v>
      </c>
      <c r="CW573" t="s">
        <v>134</v>
      </c>
      <c r="CX573">
        <v>100</v>
      </c>
      <c r="CY573" t="s">
        <v>136</v>
      </c>
      <c r="CZ573" t="s">
        <v>136</v>
      </c>
      <c r="DA573" t="s">
        <v>136</v>
      </c>
      <c r="DB573" t="s">
        <v>136</v>
      </c>
      <c r="DC573" t="s">
        <v>136</v>
      </c>
      <c r="DD573" t="s">
        <v>136</v>
      </c>
      <c r="DF573" t="s">
        <v>26477</v>
      </c>
      <c r="DG573" t="s">
        <v>26472</v>
      </c>
      <c r="DH573" t="s">
        <v>11319</v>
      </c>
      <c r="DI573" t="s">
        <v>611</v>
      </c>
      <c r="DJ573" s="4">
        <v>57026</v>
      </c>
      <c r="DK573" t="s">
        <v>15948</v>
      </c>
      <c r="DL573" t="s">
        <v>136</v>
      </c>
      <c r="DM573">
        <v>1</v>
      </c>
      <c r="DN573" t="s">
        <v>26478</v>
      </c>
      <c r="DO573" t="s">
        <v>11319</v>
      </c>
      <c r="DP573" t="s">
        <v>611</v>
      </c>
      <c r="DQ573" t="str">
        <f>"57026"</f>
        <v>57026</v>
      </c>
      <c r="DR573" t="s">
        <v>15948</v>
      </c>
      <c r="DS573" t="s">
        <v>296</v>
      </c>
      <c r="DT573">
        <v>1</v>
      </c>
      <c r="DU573">
        <v>3</v>
      </c>
      <c r="DV573" t="s">
        <v>134</v>
      </c>
      <c r="DW573" t="s">
        <v>134</v>
      </c>
      <c r="DX573" t="s">
        <v>134</v>
      </c>
      <c r="DY573" t="s">
        <v>136</v>
      </c>
      <c r="DZ573">
        <v>2</v>
      </c>
      <c r="EA573" t="s">
        <v>136</v>
      </c>
      <c r="EC573" s="5">
        <v>12.68</v>
      </c>
      <c r="ED573" s="5">
        <v>55</v>
      </c>
      <c r="EE573">
        <v>16203833941</v>
      </c>
      <c r="EF573" t="s">
        <v>26479</v>
      </c>
      <c r="EG573" t="s">
        <v>2890</v>
      </c>
      <c r="EH573">
        <v>1</v>
      </c>
    </row>
    <row r="574" spans="1:138" ht="15" customHeight="1" x14ac:dyDescent="0.35">
      <c r="A574" t="s">
        <v>11741</v>
      </c>
      <c r="B574" t="s">
        <v>157</v>
      </c>
      <c r="C574" s="1">
        <v>44096.546932870369</v>
      </c>
      <c r="D574" s="1">
        <v>44132</v>
      </c>
      <c r="E574" t="s">
        <v>133</v>
      </c>
      <c r="F574" t="s">
        <v>134</v>
      </c>
      <c r="G574" t="s">
        <v>135</v>
      </c>
      <c r="H574" t="s">
        <v>136</v>
      </c>
      <c r="I574" t="s">
        <v>11742</v>
      </c>
      <c r="K574" t="s">
        <v>11743</v>
      </c>
      <c r="M574" t="s">
        <v>501</v>
      </c>
      <c r="N574" t="s">
        <v>139</v>
      </c>
      <c r="O574" s="4">
        <v>33873</v>
      </c>
      <c r="P574" t="s">
        <v>140</v>
      </c>
      <c r="R574">
        <v>18637733026</v>
      </c>
      <c r="T574">
        <v>115115</v>
      </c>
      <c r="U574" t="s">
        <v>681</v>
      </c>
      <c r="V574" t="s">
        <v>2795</v>
      </c>
      <c r="X574" t="s">
        <v>429</v>
      </c>
      <c r="Y574" t="s">
        <v>11743</v>
      </c>
      <c r="AA574" t="s">
        <v>501</v>
      </c>
      <c r="AB574" t="s">
        <v>139</v>
      </c>
      <c r="AC574" s="4">
        <v>33873</v>
      </c>
      <c r="AD574" t="s">
        <v>140</v>
      </c>
      <c r="AF574">
        <v>18637733026</v>
      </c>
      <c r="AH574" t="s">
        <v>11744</v>
      </c>
      <c r="AI574" t="s">
        <v>168</v>
      </c>
      <c r="AJ574" t="s">
        <v>507</v>
      </c>
      <c r="AK574" t="s">
        <v>508</v>
      </c>
      <c r="AL574" t="s">
        <v>509</v>
      </c>
      <c r="AM574" t="s">
        <v>510</v>
      </c>
      <c r="AN574" t="s">
        <v>511</v>
      </c>
      <c r="AO574" t="s">
        <v>512</v>
      </c>
      <c r="AP574" t="s">
        <v>139</v>
      </c>
      <c r="AQ574" s="4">
        <v>32751</v>
      </c>
      <c r="AR574" t="s">
        <v>140</v>
      </c>
      <c r="AT574">
        <v>13212145200</v>
      </c>
      <c r="AU574">
        <v>5216</v>
      </c>
      <c r="AV574" t="s">
        <v>513</v>
      </c>
      <c r="AW574" t="s">
        <v>514</v>
      </c>
      <c r="AZ574" t="s">
        <v>175</v>
      </c>
      <c r="BA574" t="s">
        <v>176</v>
      </c>
      <c r="BB574" t="s">
        <v>134</v>
      </c>
      <c r="BC574" t="s">
        <v>134</v>
      </c>
      <c r="BD574" t="s">
        <v>134</v>
      </c>
      <c r="BE574" t="s">
        <v>134</v>
      </c>
      <c r="BF574" t="s">
        <v>136</v>
      </c>
      <c r="BG574" t="s">
        <v>134</v>
      </c>
      <c r="BH574" t="s">
        <v>136</v>
      </c>
      <c r="BN574" t="s">
        <v>11745</v>
      </c>
      <c r="BO574" t="s">
        <v>8196</v>
      </c>
      <c r="BP574">
        <v>185</v>
      </c>
      <c r="BQ574">
        <v>185</v>
      </c>
      <c r="BR574">
        <v>185</v>
      </c>
      <c r="BS574" s="1">
        <v>44160</v>
      </c>
      <c r="BT574" s="1">
        <v>44357</v>
      </c>
      <c r="BU574" s="1">
        <v>44160</v>
      </c>
      <c r="BV574" s="1">
        <v>44357</v>
      </c>
      <c r="BW574" t="s">
        <v>136</v>
      </c>
      <c r="BX574">
        <v>36</v>
      </c>
      <c r="BY574">
        <v>0</v>
      </c>
      <c r="BZ574">
        <v>6</v>
      </c>
      <c r="CA574">
        <v>6</v>
      </c>
      <c r="CB574">
        <v>6</v>
      </c>
      <c r="CC574">
        <v>6</v>
      </c>
      <c r="CD574">
        <v>6</v>
      </c>
      <c r="CE574">
        <v>6</v>
      </c>
      <c r="CF574" t="str">
        <f>"7:00 AM"</f>
        <v>7:00 AM</v>
      </c>
      <c r="CG574" t="str">
        <f>"1:00 PM"</f>
        <v>1:00 PM</v>
      </c>
      <c r="CH574" s="5">
        <v>11.71</v>
      </c>
      <c r="CI574" t="s">
        <v>146</v>
      </c>
      <c r="CL574" t="s">
        <v>134</v>
      </c>
      <c r="CM574" t="s">
        <v>147</v>
      </c>
      <c r="CN574" t="s">
        <v>148</v>
      </c>
      <c r="CO574" t="s">
        <v>517</v>
      </c>
      <c r="CP574" t="s">
        <v>149</v>
      </c>
      <c r="CQ574">
        <v>0</v>
      </c>
      <c r="CR574">
        <v>0</v>
      </c>
      <c r="CS574" t="s">
        <v>136</v>
      </c>
      <c r="CT574" t="s">
        <v>136</v>
      </c>
      <c r="CU574" t="s">
        <v>134</v>
      </c>
      <c r="CV574" t="s">
        <v>134</v>
      </c>
      <c r="CW574" t="s">
        <v>134</v>
      </c>
      <c r="CX574">
        <v>100</v>
      </c>
      <c r="CY574" t="s">
        <v>134</v>
      </c>
      <c r="CZ574" t="s">
        <v>134</v>
      </c>
      <c r="DA574" t="s">
        <v>134</v>
      </c>
      <c r="DB574" t="s">
        <v>134</v>
      </c>
      <c r="DC574" t="s">
        <v>134</v>
      </c>
      <c r="DD574" t="s">
        <v>136</v>
      </c>
      <c r="DF574" t="s">
        <v>11746</v>
      </c>
      <c r="DG574" s="2" t="s">
        <v>11747</v>
      </c>
      <c r="DH574" t="s">
        <v>520</v>
      </c>
      <c r="DI574" t="s">
        <v>139</v>
      </c>
      <c r="DJ574" s="4">
        <v>34266</v>
      </c>
      <c r="DK574" t="s">
        <v>521</v>
      </c>
      <c r="DL574" t="s">
        <v>134</v>
      </c>
      <c r="DM574">
        <v>138</v>
      </c>
      <c r="DN574" t="s">
        <v>11743</v>
      </c>
      <c r="DO574" t="s">
        <v>501</v>
      </c>
      <c r="DP574" t="s">
        <v>139</v>
      </c>
      <c r="DQ574" t="str">
        <f>"33873"</f>
        <v>33873</v>
      </c>
      <c r="DR574" t="s">
        <v>151</v>
      </c>
      <c r="DS574" s="2" t="s">
        <v>11748</v>
      </c>
      <c r="DT574">
        <v>1</v>
      </c>
      <c r="DU574">
        <v>6</v>
      </c>
      <c r="DV574" t="s">
        <v>134</v>
      </c>
      <c r="DW574" t="s">
        <v>134</v>
      </c>
      <c r="DX574" t="s">
        <v>134</v>
      </c>
      <c r="DY574" t="s">
        <v>134</v>
      </c>
      <c r="DZ574">
        <v>6</v>
      </c>
      <c r="EA574" t="s">
        <v>136</v>
      </c>
      <c r="EC574" s="5">
        <v>12.68</v>
      </c>
      <c r="ED574" s="5">
        <v>55</v>
      </c>
      <c r="EE574">
        <v>18637733026</v>
      </c>
      <c r="EF574" t="s">
        <v>148</v>
      </c>
      <c r="EG574" t="s">
        <v>524</v>
      </c>
      <c r="EH574">
        <v>14</v>
      </c>
    </row>
    <row r="575" spans="1:138" ht="15" customHeight="1" x14ac:dyDescent="0.35">
      <c r="A575" t="s">
        <v>8186</v>
      </c>
      <c r="B575" t="s">
        <v>157</v>
      </c>
      <c r="C575" s="1">
        <v>44102.632765509261</v>
      </c>
      <c r="D575" s="1">
        <v>44132</v>
      </c>
      <c r="E575" t="s">
        <v>133</v>
      </c>
      <c r="F575" t="s">
        <v>134</v>
      </c>
      <c r="G575" t="s">
        <v>135</v>
      </c>
      <c r="H575" t="s">
        <v>136</v>
      </c>
      <c r="I575" t="s">
        <v>8187</v>
      </c>
      <c r="K575" t="s">
        <v>8188</v>
      </c>
      <c r="L575" t="s">
        <v>8189</v>
      </c>
      <c r="M575" t="s">
        <v>6618</v>
      </c>
      <c r="N575" t="s">
        <v>139</v>
      </c>
      <c r="O575" s="4">
        <v>33852</v>
      </c>
      <c r="P575" t="s">
        <v>140</v>
      </c>
      <c r="R575">
        <v>18634411631</v>
      </c>
      <c r="T575">
        <v>115115</v>
      </c>
      <c r="U575" t="s">
        <v>8190</v>
      </c>
      <c r="V575" t="s">
        <v>8191</v>
      </c>
      <c r="W575" t="s">
        <v>1517</v>
      </c>
      <c r="X575" t="s">
        <v>429</v>
      </c>
      <c r="Y575" t="s">
        <v>8192</v>
      </c>
      <c r="Z575" t="s">
        <v>8193</v>
      </c>
      <c r="AA575" t="s">
        <v>152</v>
      </c>
      <c r="AB575" t="s">
        <v>139</v>
      </c>
      <c r="AC575" s="4">
        <v>33862</v>
      </c>
      <c r="AD575" t="s">
        <v>140</v>
      </c>
      <c r="AF575">
        <v>18634411631</v>
      </c>
      <c r="AH575" t="s">
        <v>8194</v>
      </c>
      <c r="AI575" t="s">
        <v>226</v>
      </c>
      <c r="AJ575" t="s">
        <v>685</v>
      </c>
      <c r="AK575" t="s">
        <v>686</v>
      </c>
      <c r="AL575" t="s">
        <v>687</v>
      </c>
      <c r="AM575" t="s">
        <v>688</v>
      </c>
      <c r="AN575" t="s">
        <v>689</v>
      </c>
      <c r="AO575" t="s">
        <v>690</v>
      </c>
      <c r="AP575" t="s">
        <v>537</v>
      </c>
      <c r="AQ575" s="4">
        <v>28328</v>
      </c>
      <c r="AR575" t="s">
        <v>140</v>
      </c>
      <c r="AT575">
        <v>19105924121</v>
      </c>
      <c r="AV575" t="s">
        <v>691</v>
      </c>
      <c r="AW575" t="s">
        <v>692</v>
      </c>
      <c r="AX575" t="s">
        <v>537</v>
      </c>
      <c r="AY575" t="s">
        <v>693</v>
      </c>
      <c r="AZ575" t="s">
        <v>175</v>
      </c>
      <c r="BA575" t="s">
        <v>176</v>
      </c>
      <c r="BB575" t="s">
        <v>134</v>
      </c>
      <c r="BC575" t="s">
        <v>134</v>
      </c>
      <c r="BD575" t="s">
        <v>134</v>
      </c>
      <c r="BE575" t="s">
        <v>134</v>
      </c>
      <c r="BF575" t="s">
        <v>136</v>
      </c>
      <c r="BG575" t="s">
        <v>134</v>
      </c>
      <c r="BH575" t="s">
        <v>136</v>
      </c>
      <c r="BN575" t="s">
        <v>8195</v>
      </c>
      <c r="BO575" t="s">
        <v>8196</v>
      </c>
      <c r="BP575">
        <v>59</v>
      </c>
      <c r="BQ575">
        <v>59</v>
      </c>
      <c r="BR575">
        <v>59</v>
      </c>
      <c r="BS575" s="1">
        <v>44162</v>
      </c>
      <c r="BT575" s="1">
        <v>44348</v>
      </c>
      <c r="BU575" s="1">
        <v>44162</v>
      </c>
      <c r="BV575" s="1">
        <v>44348</v>
      </c>
      <c r="BW575" t="s">
        <v>136</v>
      </c>
      <c r="BX575">
        <v>35</v>
      </c>
      <c r="BY575">
        <v>0</v>
      </c>
      <c r="BZ575">
        <v>6</v>
      </c>
      <c r="CA575">
        <v>6</v>
      </c>
      <c r="CB575">
        <v>6</v>
      </c>
      <c r="CC575">
        <v>6</v>
      </c>
      <c r="CD575">
        <v>6</v>
      </c>
      <c r="CE575">
        <v>5</v>
      </c>
      <c r="CF575" t="str">
        <f>"7:00 AM"</f>
        <v>7:00 AM</v>
      </c>
      <c r="CG575" t="str">
        <f>"3:00 PM"</f>
        <v>3:00 PM</v>
      </c>
      <c r="CH575" s="5">
        <v>11.71</v>
      </c>
      <c r="CI575" t="s">
        <v>146</v>
      </c>
      <c r="CJ575">
        <v>1.05</v>
      </c>
      <c r="CK575" t="s">
        <v>8197</v>
      </c>
      <c r="CL575" t="s">
        <v>134</v>
      </c>
      <c r="CM575" t="s">
        <v>147</v>
      </c>
      <c r="CN575" t="s">
        <v>148</v>
      </c>
      <c r="CO575" t="s">
        <v>694</v>
      </c>
      <c r="CP575" t="s">
        <v>149</v>
      </c>
      <c r="CQ575">
        <v>0</v>
      </c>
      <c r="CR575">
        <v>0</v>
      </c>
      <c r="CS575" t="s">
        <v>136</v>
      </c>
      <c r="CT575" t="s">
        <v>136</v>
      </c>
      <c r="CU575" t="s">
        <v>136</v>
      </c>
      <c r="CV575" t="s">
        <v>134</v>
      </c>
      <c r="CW575" t="s">
        <v>134</v>
      </c>
      <c r="CX575">
        <v>100</v>
      </c>
      <c r="CY575" t="s">
        <v>134</v>
      </c>
      <c r="CZ575" t="s">
        <v>134</v>
      </c>
      <c r="DA575" t="s">
        <v>134</v>
      </c>
      <c r="DB575" t="s">
        <v>134</v>
      </c>
      <c r="DC575" t="s">
        <v>134</v>
      </c>
      <c r="DD575" t="s">
        <v>136</v>
      </c>
      <c r="DF575" t="s">
        <v>8198</v>
      </c>
      <c r="DG575" t="s">
        <v>8199</v>
      </c>
      <c r="DH575" t="s">
        <v>3429</v>
      </c>
      <c r="DI575" t="s">
        <v>139</v>
      </c>
      <c r="DJ575" s="4">
        <v>33960</v>
      </c>
      <c r="DK575" t="s">
        <v>153</v>
      </c>
      <c r="DL575" t="s">
        <v>134</v>
      </c>
      <c r="DM575">
        <v>10</v>
      </c>
      <c r="DN575" t="s">
        <v>8200</v>
      </c>
      <c r="DO575" t="s">
        <v>6618</v>
      </c>
      <c r="DP575" t="s">
        <v>139</v>
      </c>
      <c r="DQ575" t="str">
        <f>"33852"</f>
        <v>33852</v>
      </c>
      <c r="DR575" t="s">
        <v>153</v>
      </c>
      <c r="DS575" t="s">
        <v>1449</v>
      </c>
      <c r="DT575">
        <v>1</v>
      </c>
      <c r="DU575">
        <v>12</v>
      </c>
      <c r="DV575" t="s">
        <v>134</v>
      </c>
      <c r="DW575" t="s">
        <v>134</v>
      </c>
      <c r="DX575" t="s">
        <v>134</v>
      </c>
      <c r="DY575" t="s">
        <v>134</v>
      </c>
      <c r="DZ575">
        <v>6</v>
      </c>
      <c r="EA575" t="s">
        <v>136</v>
      </c>
      <c r="EC575" s="5">
        <v>12.68</v>
      </c>
      <c r="ED575" s="5">
        <v>55</v>
      </c>
      <c r="EE575">
        <v>18634411631</v>
      </c>
      <c r="EF575" t="s">
        <v>8194</v>
      </c>
      <c r="EG575" t="s">
        <v>524</v>
      </c>
      <c r="EH575">
        <v>5</v>
      </c>
    </row>
    <row r="576" spans="1:138" ht="15" customHeight="1" x14ac:dyDescent="0.35">
      <c r="A576" t="s">
        <v>20454</v>
      </c>
      <c r="B576" t="s">
        <v>157</v>
      </c>
      <c r="C576" s="1">
        <v>44109.470929629628</v>
      </c>
      <c r="D576" s="1">
        <v>44132</v>
      </c>
      <c r="E576" t="s">
        <v>133</v>
      </c>
      <c r="F576" t="s">
        <v>136</v>
      </c>
      <c r="G576" t="s">
        <v>135</v>
      </c>
      <c r="H576" t="s">
        <v>136</v>
      </c>
      <c r="I576" t="s">
        <v>4862</v>
      </c>
      <c r="K576" t="s">
        <v>4868</v>
      </c>
      <c r="M576" t="s">
        <v>4864</v>
      </c>
      <c r="N576" t="s">
        <v>720</v>
      </c>
      <c r="O576" s="4">
        <v>39305</v>
      </c>
      <c r="P576" t="s">
        <v>140</v>
      </c>
      <c r="R576">
        <v>16016798274</v>
      </c>
      <c r="T576">
        <v>42493</v>
      </c>
      <c r="U576" t="s">
        <v>4865</v>
      </c>
      <c r="V576" t="s">
        <v>4866</v>
      </c>
      <c r="W576" t="s">
        <v>148</v>
      </c>
      <c r="X576" t="s">
        <v>4867</v>
      </c>
      <c r="Y576" t="s">
        <v>4868</v>
      </c>
      <c r="AA576" t="s">
        <v>4864</v>
      </c>
      <c r="AB576" t="s">
        <v>720</v>
      </c>
      <c r="AC576" s="4">
        <v>39305</v>
      </c>
      <c r="AD576" t="s">
        <v>140</v>
      </c>
      <c r="AF576">
        <v>16016798274</v>
      </c>
      <c r="AH576" t="s">
        <v>4869</v>
      </c>
      <c r="AI576" t="s">
        <v>168</v>
      </c>
      <c r="AJ576" t="s">
        <v>1169</v>
      </c>
      <c r="AK576" t="s">
        <v>3270</v>
      </c>
      <c r="AM576" t="s">
        <v>1171</v>
      </c>
      <c r="AO576" t="s">
        <v>1165</v>
      </c>
      <c r="AP576" t="s">
        <v>416</v>
      </c>
      <c r="AQ576" s="4">
        <v>85048</v>
      </c>
      <c r="AR576" t="s">
        <v>140</v>
      </c>
      <c r="AT576">
        <v>14809411885</v>
      </c>
      <c r="AV576" t="s">
        <v>1172</v>
      </c>
      <c r="AW576" t="s">
        <v>1173</v>
      </c>
      <c r="AZ576" t="s">
        <v>821</v>
      </c>
      <c r="BA576" t="s">
        <v>822</v>
      </c>
      <c r="BB576" t="s">
        <v>136</v>
      </c>
      <c r="BC576" t="s">
        <v>136</v>
      </c>
      <c r="BD576" t="s">
        <v>148</v>
      </c>
      <c r="BE576" t="s">
        <v>136</v>
      </c>
      <c r="BF576" t="s">
        <v>136</v>
      </c>
      <c r="BG576" t="s">
        <v>134</v>
      </c>
      <c r="BH576" t="s">
        <v>136</v>
      </c>
      <c r="BN576" t="s">
        <v>20455</v>
      </c>
      <c r="BO576" t="s">
        <v>4871</v>
      </c>
      <c r="BP576">
        <v>60</v>
      </c>
      <c r="BQ576">
        <v>60</v>
      </c>
      <c r="BR576">
        <v>60</v>
      </c>
      <c r="BS576" s="1">
        <v>44173</v>
      </c>
      <c r="BT576" s="1">
        <v>44323</v>
      </c>
      <c r="BU576" s="1">
        <v>44173</v>
      </c>
      <c r="BV576" s="1">
        <v>44323</v>
      </c>
      <c r="BW576" t="s">
        <v>136</v>
      </c>
      <c r="BX576">
        <v>42</v>
      </c>
      <c r="BY576">
        <v>6</v>
      </c>
      <c r="BZ576">
        <v>6</v>
      </c>
      <c r="CA576">
        <v>6</v>
      </c>
      <c r="CB576">
        <v>6</v>
      </c>
      <c r="CC576">
        <v>6</v>
      </c>
      <c r="CD576">
        <v>6</v>
      </c>
      <c r="CE576">
        <v>6</v>
      </c>
      <c r="CF576" t="str">
        <f>"8:00 AM"</f>
        <v>8:00 AM</v>
      </c>
      <c r="CG576" t="str">
        <f>"2:30 PM"</f>
        <v>2:30 PM</v>
      </c>
      <c r="CH576" s="5">
        <v>11.83</v>
      </c>
      <c r="CI576" t="s">
        <v>146</v>
      </c>
      <c r="CL576" t="s">
        <v>136</v>
      </c>
      <c r="CM576" t="s">
        <v>147</v>
      </c>
      <c r="CN576" t="s">
        <v>148</v>
      </c>
      <c r="CO576" s="2" t="s">
        <v>4872</v>
      </c>
      <c r="CP576" t="s">
        <v>149</v>
      </c>
      <c r="CQ576">
        <v>0</v>
      </c>
      <c r="CR576">
        <v>0</v>
      </c>
      <c r="CS576" t="s">
        <v>136</v>
      </c>
      <c r="CT576" t="s">
        <v>136</v>
      </c>
      <c r="CU576" t="s">
        <v>136</v>
      </c>
      <c r="CV576" t="s">
        <v>134</v>
      </c>
      <c r="CW576" t="s">
        <v>134</v>
      </c>
      <c r="CX576">
        <v>40</v>
      </c>
      <c r="CY576" t="s">
        <v>134</v>
      </c>
      <c r="CZ576" t="s">
        <v>134</v>
      </c>
      <c r="DA576" t="s">
        <v>134</v>
      </c>
      <c r="DB576" t="s">
        <v>134</v>
      </c>
      <c r="DC576" t="s">
        <v>134</v>
      </c>
      <c r="DD576" t="s">
        <v>136</v>
      </c>
      <c r="DF576" t="s">
        <v>3271</v>
      </c>
      <c r="DG576" t="s">
        <v>4868</v>
      </c>
      <c r="DH576" t="s">
        <v>4864</v>
      </c>
      <c r="DI576" t="s">
        <v>720</v>
      </c>
      <c r="DJ576" s="4">
        <v>39305</v>
      </c>
      <c r="DK576" t="s">
        <v>3479</v>
      </c>
      <c r="DL576" t="s">
        <v>134</v>
      </c>
      <c r="DM576">
        <v>2</v>
      </c>
      <c r="DN576" t="s">
        <v>4873</v>
      </c>
      <c r="DO576" t="s">
        <v>4864</v>
      </c>
      <c r="DP576" t="s">
        <v>720</v>
      </c>
      <c r="DQ576" t="str">
        <f>"39307"</f>
        <v>39307</v>
      </c>
      <c r="DR576" t="s">
        <v>3479</v>
      </c>
      <c r="DS576" t="s">
        <v>213</v>
      </c>
      <c r="DT576">
        <v>13</v>
      </c>
      <c r="DU576">
        <v>60</v>
      </c>
      <c r="DV576" t="s">
        <v>134</v>
      </c>
      <c r="DW576" t="s">
        <v>134</v>
      </c>
      <c r="DX576" t="s">
        <v>134</v>
      </c>
      <c r="DY576" t="s">
        <v>136</v>
      </c>
      <c r="DZ576">
        <v>1</v>
      </c>
      <c r="EA576" t="s">
        <v>136</v>
      </c>
      <c r="EC576" s="5">
        <v>12.68</v>
      </c>
      <c r="ED576" s="5">
        <v>55</v>
      </c>
      <c r="EE576">
        <v>16016791035</v>
      </c>
      <c r="EF576" t="s">
        <v>4874</v>
      </c>
      <c r="EG576" t="s">
        <v>148</v>
      </c>
      <c r="EH576">
        <v>0</v>
      </c>
    </row>
    <row r="577" spans="1:138" ht="15" customHeight="1" x14ac:dyDescent="0.35">
      <c r="A577" t="s">
        <v>10226</v>
      </c>
      <c r="B577" t="s">
        <v>157</v>
      </c>
      <c r="C577" s="1">
        <v>44109.552391087964</v>
      </c>
      <c r="D577" s="1">
        <v>44132</v>
      </c>
      <c r="E577" t="s">
        <v>1298</v>
      </c>
      <c r="F577" t="s">
        <v>136</v>
      </c>
      <c r="G577" t="s">
        <v>135</v>
      </c>
      <c r="H577" t="s">
        <v>136</v>
      </c>
      <c r="I577" t="s">
        <v>1299</v>
      </c>
      <c r="K577" t="s">
        <v>1300</v>
      </c>
      <c r="L577" t="s">
        <v>1301</v>
      </c>
      <c r="M577" t="s">
        <v>6576</v>
      </c>
      <c r="N577" t="s">
        <v>925</v>
      </c>
      <c r="O577" s="4">
        <v>83301</v>
      </c>
      <c r="P577" t="s">
        <v>140</v>
      </c>
      <c r="R577">
        <v>12085952226</v>
      </c>
      <c r="T577">
        <v>112410</v>
      </c>
      <c r="U577" t="s">
        <v>1303</v>
      </c>
      <c r="V577" t="s">
        <v>1304</v>
      </c>
      <c r="X577" t="s">
        <v>1305</v>
      </c>
      <c r="Y577" t="s">
        <v>1300</v>
      </c>
      <c r="Z577" t="s">
        <v>1301</v>
      </c>
      <c r="AA577" t="s">
        <v>1302</v>
      </c>
      <c r="AB577" t="s">
        <v>925</v>
      </c>
      <c r="AC577" s="4">
        <v>83301</v>
      </c>
      <c r="AD577" t="s">
        <v>140</v>
      </c>
      <c r="AF577">
        <v>12085952226</v>
      </c>
      <c r="AH577" t="s">
        <v>1306</v>
      </c>
      <c r="AZ577" t="s">
        <v>334</v>
      </c>
      <c r="BA577" t="s">
        <v>335</v>
      </c>
      <c r="BB577" t="s">
        <v>136</v>
      </c>
      <c r="BC577" t="s">
        <v>136</v>
      </c>
      <c r="BD577" t="s">
        <v>148</v>
      </c>
      <c r="BE577" t="s">
        <v>136</v>
      </c>
      <c r="BF577" t="s">
        <v>136</v>
      </c>
      <c r="BG577" t="s">
        <v>134</v>
      </c>
      <c r="BH577" t="s">
        <v>136</v>
      </c>
      <c r="BN577" t="s">
        <v>10227</v>
      </c>
      <c r="BO577" t="s">
        <v>1308</v>
      </c>
      <c r="BP577">
        <v>4</v>
      </c>
      <c r="BQ577">
        <v>4</v>
      </c>
      <c r="BR577">
        <v>4</v>
      </c>
      <c r="BS577" s="1">
        <v>44166</v>
      </c>
      <c r="BT577" s="1">
        <v>44347</v>
      </c>
      <c r="BU577" s="1">
        <v>44166</v>
      </c>
      <c r="BV577" s="1">
        <v>44347</v>
      </c>
      <c r="BW577" t="s">
        <v>134</v>
      </c>
      <c r="CH577" s="5">
        <v>1682.33</v>
      </c>
      <c r="CI577" t="s">
        <v>597</v>
      </c>
      <c r="CJ577">
        <v>0</v>
      </c>
      <c r="CK577" t="s">
        <v>3249</v>
      </c>
      <c r="CL577" t="s">
        <v>136</v>
      </c>
      <c r="CM577" t="s">
        <v>354</v>
      </c>
      <c r="CN577" t="s">
        <v>1310</v>
      </c>
      <c r="CO577" t="s">
        <v>10228</v>
      </c>
      <c r="CP577" t="s">
        <v>149</v>
      </c>
      <c r="CQ577">
        <v>3</v>
      </c>
      <c r="CR577">
        <v>0</v>
      </c>
      <c r="CS577" t="s">
        <v>136</v>
      </c>
      <c r="CT577" t="s">
        <v>136</v>
      </c>
      <c r="CU577" t="s">
        <v>136</v>
      </c>
      <c r="CV577" t="s">
        <v>134</v>
      </c>
      <c r="CW577" t="s">
        <v>134</v>
      </c>
      <c r="CX577">
        <v>50</v>
      </c>
      <c r="CY577" t="s">
        <v>134</v>
      </c>
      <c r="CZ577" t="s">
        <v>136</v>
      </c>
      <c r="DA577" t="s">
        <v>136</v>
      </c>
      <c r="DB577" t="s">
        <v>136</v>
      </c>
      <c r="DC577" t="s">
        <v>136</v>
      </c>
      <c r="DD577" t="s">
        <v>136</v>
      </c>
      <c r="DF577" t="s">
        <v>180</v>
      </c>
      <c r="DG577" t="s">
        <v>10229</v>
      </c>
      <c r="DH577" t="s">
        <v>10230</v>
      </c>
      <c r="DI577" t="s">
        <v>1338</v>
      </c>
      <c r="DJ577" s="4">
        <v>89403</v>
      </c>
      <c r="DK577" t="s">
        <v>4981</v>
      </c>
      <c r="DL577" t="s">
        <v>134</v>
      </c>
      <c r="DM577">
        <v>2</v>
      </c>
      <c r="DN577" t="s">
        <v>10229</v>
      </c>
      <c r="DO577" t="s">
        <v>10230</v>
      </c>
      <c r="DP577" t="s">
        <v>1338</v>
      </c>
      <c r="DQ577" t="str">
        <f>"89403"</f>
        <v>89403</v>
      </c>
      <c r="DR577" t="s">
        <v>4981</v>
      </c>
      <c r="DS577" t="s">
        <v>1315</v>
      </c>
      <c r="DT577">
        <v>8</v>
      </c>
      <c r="DU577">
        <v>8</v>
      </c>
      <c r="DV577" t="s">
        <v>134</v>
      </c>
      <c r="DW577" t="s">
        <v>134</v>
      </c>
      <c r="DX577" t="s">
        <v>134</v>
      </c>
      <c r="DY577" t="s">
        <v>136</v>
      </c>
      <c r="DZ577">
        <v>1</v>
      </c>
      <c r="EA577" t="s">
        <v>136</v>
      </c>
      <c r="EC577" s="5">
        <v>12.68</v>
      </c>
      <c r="ED577" s="5">
        <v>55</v>
      </c>
      <c r="EE577">
        <v>12085952226</v>
      </c>
      <c r="EF577" t="s">
        <v>1316</v>
      </c>
      <c r="EG577" t="s">
        <v>148</v>
      </c>
      <c r="EH577">
        <v>0</v>
      </c>
    </row>
    <row r="578" spans="1:138" ht="15" customHeight="1" x14ac:dyDescent="0.35">
      <c r="A578" t="s">
        <v>2986</v>
      </c>
      <c r="B578" t="s">
        <v>157</v>
      </c>
      <c r="C578" s="1">
        <v>44109.569265393518</v>
      </c>
      <c r="D578" s="1">
        <v>44132</v>
      </c>
      <c r="E578" t="s">
        <v>1298</v>
      </c>
      <c r="F578" t="s">
        <v>136</v>
      </c>
      <c r="G578" t="s">
        <v>135</v>
      </c>
      <c r="H578" t="s">
        <v>136</v>
      </c>
      <c r="I578" t="s">
        <v>1299</v>
      </c>
      <c r="K578" t="s">
        <v>1300</v>
      </c>
      <c r="L578" t="s">
        <v>1301</v>
      </c>
      <c r="M578" t="s">
        <v>1302</v>
      </c>
      <c r="N578" t="s">
        <v>925</v>
      </c>
      <c r="O578" s="4">
        <v>83301</v>
      </c>
      <c r="P578" t="s">
        <v>140</v>
      </c>
      <c r="R578">
        <v>12085952226</v>
      </c>
      <c r="T578">
        <v>112410</v>
      </c>
      <c r="U578" t="s">
        <v>1303</v>
      </c>
      <c r="V578" t="s">
        <v>1304</v>
      </c>
      <c r="X578" t="s">
        <v>1305</v>
      </c>
      <c r="Y578" t="s">
        <v>1300</v>
      </c>
      <c r="Z578" t="s">
        <v>1301</v>
      </c>
      <c r="AA578" t="s">
        <v>1302</v>
      </c>
      <c r="AB578" t="s">
        <v>925</v>
      </c>
      <c r="AC578" s="4">
        <v>83301</v>
      </c>
      <c r="AD578" t="s">
        <v>140</v>
      </c>
      <c r="AF578">
        <v>12085952226</v>
      </c>
      <c r="AH578" t="s">
        <v>1306</v>
      </c>
      <c r="AZ578" t="s">
        <v>334</v>
      </c>
      <c r="BA578" t="s">
        <v>335</v>
      </c>
      <c r="BB578" t="s">
        <v>136</v>
      </c>
      <c r="BC578" t="s">
        <v>136</v>
      </c>
      <c r="BD578" t="s">
        <v>148</v>
      </c>
      <c r="BE578" t="s">
        <v>136</v>
      </c>
      <c r="BF578" t="s">
        <v>136</v>
      </c>
      <c r="BG578" t="s">
        <v>134</v>
      </c>
      <c r="BH578" t="s">
        <v>136</v>
      </c>
      <c r="BN578" t="s">
        <v>2987</v>
      </c>
      <c r="BO578" t="s">
        <v>1308</v>
      </c>
      <c r="BP578">
        <v>1</v>
      </c>
      <c r="BQ578">
        <v>1</v>
      </c>
      <c r="BR578">
        <v>1</v>
      </c>
      <c r="BS578" s="1">
        <v>44166</v>
      </c>
      <c r="BT578" s="1">
        <v>44286</v>
      </c>
      <c r="BU578" s="1">
        <v>44166</v>
      </c>
      <c r="BV578" s="1">
        <v>44286</v>
      </c>
      <c r="BW578" t="s">
        <v>134</v>
      </c>
      <c r="CH578" s="5">
        <v>1993.33</v>
      </c>
      <c r="CI578" t="s">
        <v>597</v>
      </c>
      <c r="CJ578">
        <v>0</v>
      </c>
      <c r="CK578" t="s">
        <v>2988</v>
      </c>
      <c r="CL578" t="s">
        <v>136</v>
      </c>
      <c r="CM578" t="s">
        <v>354</v>
      </c>
      <c r="CN578" t="s">
        <v>1310</v>
      </c>
      <c r="CO578" t="s">
        <v>2377</v>
      </c>
      <c r="CP578" t="s">
        <v>149</v>
      </c>
      <c r="CQ578">
        <v>3</v>
      </c>
      <c r="CR578">
        <v>0</v>
      </c>
      <c r="CS578" t="s">
        <v>136</v>
      </c>
      <c r="CT578" t="s">
        <v>136</v>
      </c>
      <c r="CU578" t="s">
        <v>136</v>
      </c>
      <c r="CV578" t="s">
        <v>134</v>
      </c>
      <c r="CW578" t="s">
        <v>134</v>
      </c>
      <c r="CX578">
        <v>50</v>
      </c>
      <c r="CY578" t="s">
        <v>134</v>
      </c>
      <c r="CZ578" t="s">
        <v>136</v>
      </c>
      <c r="DA578" t="s">
        <v>136</v>
      </c>
      <c r="DB578" t="s">
        <v>136</v>
      </c>
      <c r="DC578" t="s">
        <v>136</v>
      </c>
      <c r="DD578" t="s">
        <v>136</v>
      </c>
      <c r="DF578" t="s">
        <v>180</v>
      </c>
      <c r="DG578" t="s">
        <v>2989</v>
      </c>
      <c r="DH578" t="s">
        <v>2990</v>
      </c>
      <c r="DI578" t="s">
        <v>1251</v>
      </c>
      <c r="DJ578" s="4">
        <v>97868</v>
      </c>
      <c r="DK578" t="s">
        <v>2991</v>
      </c>
      <c r="DL578" t="s">
        <v>134</v>
      </c>
      <c r="DM578">
        <v>2</v>
      </c>
      <c r="DN578" t="s">
        <v>2989</v>
      </c>
      <c r="DO578" t="s">
        <v>2990</v>
      </c>
      <c r="DP578" t="s">
        <v>1251</v>
      </c>
      <c r="DQ578" t="str">
        <f>"97868"</f>
        <v>97868</v>
      </c>
      <c r="DR578" t="s">
        <v>2991</v>
      </c>
      <c r="DS578" t="s">
        <v>2962</v>
      </c>
      <c r="DT578">
        <v>7</v>
      </c>
      <c r="DU578">
        <v>12</v>
      </c>
      <c r="DV578" t="s">
        <v>134</v>
      </c>
      <c r="DW578" t="s">
        <v>134</v>
      </c>
      <c r="DX578" t="s">
        <v>134</v>
      </c>
      <c r="DY578" t="s">
        <v>136</v>
      </c>
      <c r="DZ578">
        <v>1</v>
      </c>
      <c r="EA578" t="s">
        <v>136</v>
      </c>
      <c r="EC578" s="5">
        <v>12.68</v>
      </c>
      <c r="ED578" s="5">
        <v>55</v>
      </c>
      <c r="EE578">
        <v>12085952226</v>
      </c>
      <c r="EF578" t="s">
        <v>1316</v>
      </c>
      <c r="EG578" t="s">
        <v>148</v>
      </c>
      <c r="EH578">
        <v>0</v>
      </c>
    </row>
    <row r="579" spans="1:138" ht="15" customHeight="1" x14ac:dyDescent="0.35">
      <c r="A579" t="s">
        <v>2418</v>
      </c>
      <c r="B579" t="s">
        <v>157</v>
      </c>
      <c r="C579" s="1">
        <v>44120.506643518522</v>
      </c>
      <c r="D579" s="1">
        <v>44132</v>
      </c>
      <c r="E579" t="s">
        <v>133</v>
      </c>
      <c r="F579" t="s">
        <v>136</v>
      </c>
      <c r="G579" t="s">
        <v>135</v>
      </c>
      <c r="H579" t="s">
        <v>136</v>
      </c>
      <c r="I579" t="s">
        <v>2419</v>
      </c>
      <c r="K579" t="s">
        <v>2420</v>
      </c>
      <c r="M579" t="s">
        <v>1609</v>
      </c>
      <c r="N579" t="s">
        <v>246</v>
      </c>
      <c r="O579" s="4">
        <v>70546</v>
      </c>
      <c r="P579" t="s">
        <v>140</v>
      </c>
      <c r="Q579" t="s">
        <v>2421</v>
      </c>
      <c r="R579">
        <v>13375153564</v>
      </c>
      <c r="T579">
        <v>112512</v>
      </c>
      <c r="U579" t="s">
        <v>2422</v>
      </c>
      <c r="V579" t="s">
        <v>2423</v>
      </c>
      <c r="X579" t="s">
        <v>1677</v>
      </c>
      <c r="Y579" t="s">
        <v>2420</v>
      </c>
      <c r="AA579" t="s">
        <v>1609</v>
      </c>
      <c r="AB579" t="s">
        <v>246</v>
      </c>
      <c r="AC579" s="4">
        <v>70546</v>
      </c>
      <c r="AD579" t="s">
        <v>140</v>
      </c>
      <c r="AF579">
        <v>13375811140</v>
      </c>
      <c r="AH579" t="s">
        <v>2424</v>
      </c>
      <c r="AI579" t="s">
        <v>168</v>
      </c>
      <c r="AJ579" t="s">
        <v>2425</v>
      </c>
      <c r="AK579" t="s">
        <v>2426</v>
      </c>
      <c r="AL579" t="s">
        <v>509</v>
      </c>
      <c r="AM579" t="s">
        <v>2427</v>
      </c>
      <c r="AO579" t="s">
        <v>345</v>
      </c>
      <c r="AP579" t="s">
        <v>246</v>
      </c>
      <c r="AQ579" s="4">
        <v>70526</v>
      </c>
      <c r="AR579" t="s">
        <v>140</v>
      </c>
      <c r="AT579">
        <v>13377835693</v>
      </c>
      <c r="AU579">
        <v>3010</v>
      </c>
      <c r="AV579" t="s">
        <v>2428</v>
      </c>
      <c r="AW579" t="s">
        <v>2429</v>
      </c>
      <c r="AZ579" t="s">
        <v>334</v>
      </c>
      <c r="BA579" t="s">
        <v>335</v>
      </c>
      <c r="BB579" t="s">
        <v>136</v>
      </c>
      <c r="BC579" t="s">
        <v>136</v>
      </c>
      <c r="BD579" t="s">
        <v>148</v>
      </c>
      <c r="BE579" t="s">
        <v>136</v>
      </c>
      <c r="BF579" t="s">
        <v>136</v>
      </c>
      <c r="BG579" t="s">
        <v>134</v>
      </c>
      <c r="BH579" t="s">
        <v>136</v>
      </c>
      <c r="BN579" t="s">
        <v>2430</v>
      </c>
      <c r="BO579" t="s">
        <v>2431</v>
      </c>
      <c r="BP579">
        <v>13</v>
      </c>
      <c r="BQ579">
        <v>13</v>
      </c>
      <c r="BR579">
        <v>13</v>
      </c>
      <c r="BS579" s="1">
        <v>44179</v>
      </c>
      <c r="BT579" s="1">
        <v>44380</v>
      </c>
      <c r="BU579" s="1">
        <v>44179</v>
      </c>
      <c r="BV579" s="1">
        <v>44380</v>
      </c>
      <c r="BW579" t="s">
        <v>136</v>
      </c>
      <c r="BX579">
        <v>40</v>
      </c>
      <c r="BY579">
        <v>0</v>
      </c>
      <c r="BZ579">
        <v>7</v>
      </c>
      <c r="CA579">
        <v>7</v>
      </c>
      <c r="CB579">
        <v>7</v>
      </c>
      <c r="CC579">
        <v>7</v>
      </c>
      <c r="CD579">
        <v>7</v>
      </c>
      <c r="CE579">
        <v>5</v>
      </c>
      <c r="CF579" t="str">
        <f>"7:00 AM"</f>
        <v>7:00 AM</v>
      </c>
      <c r="CG579" t="str">
        <f>"2:00 PM"</f>
        <v>2:00 PM</v>
      </c>
      <c r="CH579" s="5">
        <v>11.83</v>
      </c>
      <c r="CI579" t="s">
        <v>146</v>
      </c>
      <c r="CL579" t="s">
        <v>134</v>
      </c>
      <c r="CM579" t="s">
        <v>312</v>
      </c>
      <c r="CN579" t="s">
        <v>148</v>
      </c>
      <c r="CO579" t="s">
        <v>2432</v>
      </c>
      <c r="CP579" t="s">
        <v>149</v>
      </c>
      <c r="CQ579">
        <v>0</v>
      </c>
      <c r="CR579">
        <v>0</v>
      </c>
      <c r="CS579" t="s">
        <v>136</v>
      </c>
      <c r="CT579" t="s">
        <v>136</v>
      </c>
      <c r="CU579" t="s">
        <v>136</v>
      </c>
      <c r="CV579" t="s">
        <v>134</v>
      </c>
      <c r="CW579" t="s">
        <v>134</v>
      </c>
      <c r="CX579">
        <v>50</v>
      </c>
      <c r="CY579" t="s">
        <v>134</v>
      </c>
      <c r="CZ579" t="s">
        <v>134</v>
      </c>
      <c r="DA579" t="s">
        <v>134</v>
      </c>
      <c r="DB579" t="s">
        <v>134</v>
      </c>
      <c r="DC579" t="s">
        <v>134</v>
      </c>
      <c r="DD579" t="s">
        <v>136</v>
      </c>
      <c r="DF579" t="s">
        <v>2433</v>
      </c>
      <c r="DG579" t="s">
        <v>2434</v>
      </c>
      <c r="DH579" t="s">
        <v>1609</v>
      </c>
      <c r="DI579" t="s">
        <v>246</v>
      </c>
      <c r="DJ579" s="4">
        <v>70546</v>
      </c>
      <c r="DK579" t="s">
        <v>1610</v>
      </c>
      <c r="DL579" t="s">
        <v>134</v>
      </c>
      <c r="DM579">
        <v>13</v>
      </c>
      <c r="DN579" t="s">
        <v>2435</v>
      </c>
      <c r="DO579" t="s">
        <v>1609</v>
      </c>
      <c r="DP579" t="s">
        <v>246</v>
      </c>
      <c r="DQ579" t="str">
        <f>"70546"</f>
        <v>70546</v>
      </c>
      <c r="DR579" t="s">
        <v>1610</v>
      </c>
      <c r="DS579" t="s">
        <v>2436</v>
      </c>
      <c r="DT579">
        <v>2</v>
      </c>
      <c r="DU579">
        <v>24</v>
      </c>
      <c r="DV579" t="s">
        <v>136</v>
      </c>
      <c r="DW579" t="s">
        <v>134</v>
      </c>
      <c r="DX579" t="s">
        <v>136</v>
      </c>
      <c r="DY579" t="s">
        <v>136</v>
      </c>
      <c r="DZ579">
        <v>1</v>
      </c>
      <c r="EA579" t="s">
        <v>136</v>
      </c>
      <c r="EC579" s="5">
        <v>12.68</v>
      </c>
      <c r="ED579" s="5">
        <v>55</v>
      </c>
      <c r="EE579">
        <v>13375811140</v>
      </c>
      <c r="EF579" t="s">
        <v>2424</v>
      </c>
      <c r="EG579" t="s">
        <v>148</v>
      </c>
      <c r="EH579">
        <v>2</v>
      </c>
    </row>
    <row r="580" spans="1:138" ht="15" customHeight="1" x14ac:dyDescent="0.35">
      <c r="A580" t="s">
        <v>24683</v>
      </c>
      <c r="B580" t="s">
        <v>157</v>
      </c>
      <c r="C580" s="1">
        <v>44109.691417939815</v>
      </c>
      <c r="D580" s="1">
        <v>44132</v>
      </c>
      <c r="E580" t="s">
        <v>1298</v>
      </c>
      <c r="F580" t="s">
        <v>136</v>
      </c>
      <c r="G580" t="s">
        <v>135</v>
      </c>
      <c r="H580" t="s">
        <v>136</v>
      </c>
      <c r="I580" t="s">
        <v>1299</v>
      </c>
      <c r="K580" t="s">
        <v>1300</v>
      </c>
      <c r="L580" t="s">
        <v>1301</v>
      </c>
      <c r="M580" t="s">
        <v>1302</v>
      </c>
      <c r="N580" t="s">
        <v>925</v>
      </c>
      <c r="O580" s="4">
        <v>83301</v>
      </c>
      <c r="P580" t="s">
        <v>140</v>
      </c>
      <c r="R580">
        <v>12085952226</v>
      </c>
      <c r="T580">
        <v>112410</v>
      </c>
      <c r="U580" t="s">
        <v>1303</v>
      </c>
      <c r="V580" t="s">
        <v>1304</v>
      </c>
      <c r="X580" t="s">
        <v>1305</v>
      </c>
      <c r="Y580" t="s">
        <v>1300</v>
      </c>
      <c r="Z580" t="s">
        <v>1301</v>
      </c>
      <c r="AA580" t="s">
        <v>1302</v>
      </c>
      <c r="AB580" t="s">
        <v>925</v>
      </c>
      <c r="AC580" s="4">
        <v>83301</v>
      </c>
      <c r="AD580" t="s">
        <v>140</v>
      </c>
      <c r="AF580">
        <v>12085952226</v>
      </c>
      <c r="AH580" t="s">
        <v>1306</v>
      </c>
      <c r="AZ580" t="s">
        <v>334</v>
      </c>
      <c r="BA580" t="s">
        <v>335</v>
      </c>
      <c r="BB580" t="s">
        <v>136</v>
      </c>
      <c r="BC580" t="s">
        <v>136</v>
      </c>
      <c r="BD580" t="s">
        <v>148</v>
      </c>
      <c r="BE580" t="s">
        <v>136</v>
      </c>
      <c r="BF580" t="s">
        <v>136</v>
      </c>
      <c r="BG580" t="s">
        <v>134</v>
      </c>
      <c r="BH580" t="s">
        <v>136</v>
      </c>
      <c r="BN580" t="s">
        <v>24684</v>
      </c>
      <c r="BO580" t="s">
        <v>5505</v>
      </c>
      <c r="BP580">
        <v>1</v>
      </c>
      <c r="BQ580">
        <v>1</v>
      </c>
      <c r="BR580">
        <v>1</v>
      </c>
      <c r="BS580" s="1">
        <v>44166</v>
      </c>
      <c r="BT580" s="1">
        <v>44469</v>
      </c>
      <c r="BU580" s="1">
        <v>44166</v>
      </c>
      <c r="BV580" s="1">
        <v>44469</v>
      </c>
      <c r="BW580" t="s">
        <v>134</v>
      </c>
      <c r="CH580" s="5">
        <v>1682.33</v>
      </c>
      <c r="CI580" t="s">
        <v>597</v>
      </c>
      <c r="CJ580">
        <v>0</v>
      </c>
      <c r="CK580" t="s">
        <v>2965</v>
      </c>
      <c r="CL580" t="s">
        <v>136</v>
      </c>
      <c r="CM580" t="s">
        <v>354</v>
      </c>
      <c r="CN580" t="s">
        <v>1310</v>
      </c>
      <c r="CO580" s="2" t="s">
        <v>24685</v>
      </c>
      <c r="CP580" t="s">
        <v>149</v>
      </c>
      <c r="CQ580">
        <v>3</v>
      </c>
      <c r="CR580">
        <v>0</v>
      </c>
      <c r="CS580" t="s">
        <v>136</v>
      </c>
      <c r="CT580" t="s">
        <v>136</v>
      </c>
      <c r="CU580" t="s">
        <v>136</v>
      </c>
      <c r="CV580" t="s">
        <v>134</v>
      </c>
      <c r="CW580" t="s">
        <v>134</v>
      </c>
      <c r="CX580">
        <v>50</v>
      </c>
      <c r="CY580" t="s">
        <v>134</v>
      </c>
      <c r="CZ580" t="s">
        <v>136</v>
      </c>
      <c r="DA580" t="s">
        <v>136</v>
      </c>
      <c r="DB580" t="s">
        <v>136</v>
      </c>
      <c r="DC580" t="s">
        <v>136</v>
      </c>
      <c r="DD580" t="s">
        <v>136</v>
      </c>
      <c r="DF580" t="s">
        <v>180</v>
      </c>
      <c r="DG580" t="s">
        <v>24686</v>
      </c>
      <c r="DH580" t="s">
        <v>11207</v>
      </c>
      <c r="DI580" t="s">
        <v>1338</v>
      </c>
      <c r="DJ580" s="4">
        <v>89316</v>
      </c>
      <c r="DK580" t="s">
        <v>11207</v>
      </c>
      <c r="DL580" t="s">
        <v>134</v>
      </c>
      <c r="DM580">
        <v>2</v>
      </c>
      <c r="DN580" t="s">
        <v>24686</v>
      </c>
      <c r="DO580" t="s">
        <v>11207</v>
      </c>
      <c r="DP580" t="s">
        <v>1338</v>
      </c>
      <c r="DQ580" t="str">
        <f>"89316"</f>
        <v>89316</v>
      </c>
      <c r="DR580" t="s">
        <v>11207</v>
      </c>
      <c r="DS580" t="s">
        <v>2962</v>
      </c>
      <c r="DT580">
        <v>14</v>
      </c>
      <c r="DU580">
        <v>29</v>
      </c>
      <c r="DV580" t="s">
        <v>134</v>
      </c>
      <c r="DW580" t="s">
        <v>134</v>
      </c>
      <c r="DX580" t="s">
        <v>134</v>
      </c>
      <c r="DY580" t="s">
        <v>136</v>
      </c>
      <c r="DZ580">
        <v>1</v>
      </c>
      <c r="EA580" t="s">
        <v>136</v>
      </c>
      <c r="EC580" s="5">
        <v>12.68</v>
      </c>
      <c r="ED580" s="5">
        <v>55</v>
      </c>
      <c r="EE580">
        <v>12085952226</v>
      </c>
      <c r="EF580" t="s">
        <v>1316</v>
      </c>
      <c r="EG580" t="s">
        <v>148</v>
      </c>
      <c r="EH580">
        <v>0</v>
      </c>
    </row>
    <row r="581" spans="1:138" ht="15" customHeight="1" x14ac:dyDescent="0.35">
      <c r="A581" t="s">
        <v>13122</v>
      </c>
      <c r="B581" t="s">
        <v>157</v>
      </c>
      <c r="C581" s="1">
        <v>44118.809687037035</v>
      </c>
      <c r="D581" s="1">
        <v>44132</v>
      </c>
      <c r="E581" t="s">
        <v>133</v>
      </c>
      <c r="F581" t="s">
        <v>134</v>
      </c>
      <c r="G581" t="s">
        <v>135</v>
      </c>
      <c r="H581" t="s">
        <v>136</v>
      </c>
      <c r="I581" t="s">
        <v>3558</v>
      </c>
      <c r="K581" t="s">
        <v>4876</v>
      </c>
      <c r="L581" t="s">
        <v>3560</v>
      </c>
      <c r="M581" t="s">
        <v>1320</v>
      </c>
      <c r="N581" t="s">
        <v>395</v>
      </c>
      <c r="O581" s="4">
        <v>93901</v>
      </c>
      <c r="P581" t="s">
        <v>140</v>
      </c>
      <c r="R581">
        <v>18316763833</v>
      </c>
      <c r="T581">
        <v>115115</v>
      </c>
      <c r="U581" t="s">
        <v>3561</v>
      </c>
      <c r="V581" t="s">
        <v>3562</v>
      </c>
      <c r="X581" t="s">
        <v>990</v>
      </c>
      <c r="Y581" t="s">
        <v>3563</v>
      </c>
      <c r="Z581" t="s">
        <v>3560</v>
      </c>
      <c r="AA581" t="s">
        <v>1320</v>
      </c>
      <c r="AB581" t="s">
        <v>395</v>
      </c>
      <c r="AC581" s="4">
        <v>93901</v>
      </c>
      <c r="AD581" t="s">
        <v>140</v>
      </c>
      <c r="AF581">
        <v>18316763833</v>
      </c>
      <c r="AH581" t="s">
        <v>3564</v>
      </c>
      <c r="AI581" t="s">
        <v>226</v>
      </c>
      <c r="AJ581" t="s">
        <v>401</v>
      </c>
      <c r="AK581" t="s">
        <v>402</v>
      </c>
      <c r="AL581" t="s">
        <v>403</v>
      </c>
      <c r="AM581" t="s">
        <v>404</v>
      </c>
      <c r="AO581" t="s">
        <v>405</v>
      </c>
      <c r="AP581" t="s">
        <v>395</v>
      </c>
      <c r="AQ581" s="4">
        <v>92106</v>
      </c>
      <c r="AR581" t="s">
        <v>140</v>
      </c>
      <c r="AT581">
        <v>16192696164</v>
      </c>
      <c r="AV581" t="s">
        <v>406</v>
      </c>
      <c r="AW581" t="s">
        <v>407</v>
      </c>
      <c r="AX581" t="s">
        <v>395</v>
      </c>
      <c r="AY581" t="s">
        <v>408</v>
      </c>
      <c r="AZ581" t="s">
        <v>175</v>
      </c>
      <c r="BA581" t="s">
        <v>176</v>
      </c>
      <c r="BB581" t="s">
        <v>134</v>
      </c>
      <c r="BC581" t="s">
        <v>134</v>
      </c>
      <c r="BD581" t="s">
        <v>134</v>
      </c>
      <c r="BE581" t="s">
        <v>134</v>
      </c>
      <c r="BF581" t="s">
        <v>136</v>
      </c>
      <c r="BG581" t="s">
        <v>134</v>
      </c>
      <c r="BH581" t="s">
        <v>136</v>
      </c>
      <c r="BN581" t="s">
        <v>13123</v>
      </c>
      <c r="BO581" t="s">
        <v>13124</v>
      </c>
      <c r="BP581">
        <v>22</v>
      </c>
      <c r="BQ581">
        <v>22</v>
      </c>
      <c r="BR581">
        <v>22</v>
      </c>
      <c r="BS581" s="1">
        <v>44165</v>
      </c>
      <c r="BT581" s="1">
        <v>44277</v>
      </c>
      <c r="BU581" s="1">
        <v>44165</v>
      </c>
      <c r="BV581" s="1">
        <v>44277</v>
      </c>
      <c r="BW581" t="s">
        <v>136</v>
      </c>
      <c r="BX581">
        <v>35</v>
      </c>
      <c r="BY581">
        <v>0</v>
      </c>
      <c r="BZ581">
        <v>7</v>
      </c>
      <c r="CA581">
        <v>7</v>
      </c>
      <c r="CB581">
        <v>7</v>
      </c>
      <c r="CC581">
        <v>7</v>
      </c>
      <c r="CD581">
        <v>7</v>
      </c>
      <c r="CE581">
        <v>0</v>
      </c>
      <c r="CF581" t="str">
        <f>"5:00 AM"</f>
        <v>5:00 AM</v>
      </c>
      <c r="CG581" t="str">
        <f>"12:00 PM"</f>
        <v>12:00 PM</v>
      </c>
      <c r="CH581" s="5">
        <v>12.91</v>
      </c>
      <c r="CI581" t="s">
        <v>146</v>
      </c>
      <c r="CL581" t="s">
        <v>134</v>
      </c>
      <c r="CM581" t="s">
        <v>147</v>
      </c>
      <c r="CN581" t="s">
        <v>148</v>
      </c>
      <c r="CO581" t="s">
        <v>13125</v>
      </c>
      <c r="CP581" t="s">
        <v>149</v>
      </c>
      <c r="CQ581">
        <v>1</v>
      </c>
      <c r="CR581">
        <v>0</v>
      </c>
      <c r="CS581" t="s">
        <v>136</v>
      </c>
      <c r="CT581" t="s">
        <v>136</v>
      </c>
      <c r="CU581" t="s">
        <v>136</v>
      </c>
      <c r="CV581" t="s">
        <v>134</v>
      </c>
      <c r="CW581" t="s">
        <v>134</v>
      </c>
      <c r="CX581">
        <v>50</v>
      </c>
      <c r="CY581" t="s">
        <v>134</v>
      </c>
      <c r="CZ581" t="s">
        <v>134</v>
      </c>
      <c r="DA581" t="s">
        <v>134</v>
      </c>
      <c r="DB581" t="s">
        <v>134</v>
      </c>
      <c r="DC581" t="s">
        <v>134</v>
      </c>
      <c r="DD581" t="s">
        <v>136</v>
      </c>
      <c r="DF581" s="2" t="s">
        <v>13126</v>
      </c>
      <c r="DG581" t="s">
        <v>13127</v>
      </c>
      <c r="DH581" t="s">
        <v>3569</v>
      </c>
      <c r="DI581" t="s">
        <v>416</v>
      </c>
      <c r="DJ581" s="4">
        <v>85349</v>
      </c>
      <c r="DK581" t="s">
        <v>417</v>
      </c>
      <c r="DL581" t="s">
        <v>134</v>
      </c>
      <c r="DM581">
        <v>5</v>
      </c>
      <c r="DN581" t="s">
        <v>13128</v>
      </c>
      <c r="DO581" t="s">
        <v>415</v>
      </c>
      <c r="DP581" t="s">
        <v>416</v>
      </c>
      <c r="DQ581" t="str">
        <f>"85364"</f>
        <v>85364</v>
      </c>
      <c r="DR581" t="s">
        <v>417</v>
      </c>
      <c r="DS581" t="s">
        <v>5360</v>
      </c>
      <c r="DT581">
        <v>8</v>
      </c>
      <c r="DU581">
        <v>24</v>
      </c>
      <c r="DV581" t="s">
        <v>134</v>
      </c>
      <c r="DW581" t="s">
        <v>134</v>
      </c>
      <c r="DX581" t="s">
        <v>134</v>
      </c>
      <c r="DY581" t="s">
        <v>136</v>
      </c>
      <c r="DZ581">
        <v>1</v>
      </c>
      <c r="EA581" t="s">
        <v>134</v>
      </c>
      <c r="EB581" s="5">
        <v>12.68</v>
      </c>
      <c r="EC581" s="5">
        <v>12.68</v>
      </c>
      <c r="ED581" s="5">
        <v>55</v>
      </c>
      <c r="EE581">
        <v>18316763833</v>
      </c>
      <c r="EF581" t="s">
        <v>3564</v>
      </c>
      <c r="EG581" t="s">
        <v>148</v>
      </c>
      <c r="EH581">
        <v>6</v>
      </c>
    </row>
    <row r="582" spans="1:138" ht="15" customHeight="1" x14ac:dyDescent="0.35">
      <c r="A582" t="s">
        <v>13527</v>
      </c>
      <c r="B582" t="s">
        <v>157</v>
      </c>
      <c r="C582" s="1">
        <v>44111.661353935182</v>
      </c>
      <c r="D582" s="1">
        <v>44132</v>
      </c>
      <c r="E582" t="s">
        <v>133</v>
      </c>
      <c r="F582" t="s">
        <v>136</v>
      </c>
      <c r="G582" t="s">
        <v>135</v>
      </c>
      <c r="H582" t="s">
        <v>136</v>
      </c>
      <c r="I582" t="s">
        <v>12207</v>
      </c>
      <c r="K582" t="s">
        <v>12208</v>
      </c>
      <c r="M582" t="s">
        <v>345</v>
      </c>
      <c r="N582" t="s">
        <v>246</v>
      </c>
      <c r="O582" s="4">
        <v>70526</v>
      </c>
      <c r="P582" t="s">
        <v>140</v>
      </c>
      <c r="R582">
        <v>13375812492</v>
      </c>
      <c r="T582">
        <v>11116</v>
      </c>
      <c r="U582" t="s">
        <v>280</v>
      </c>
      <c r="V582" t="s">
        <v>255</v>
      </c>
      <c r="X582" t="s">
        <v>164</v>
      </c>
      <c r="Y582" t="s">
        <v>12208</v>
      </c>
      <c r="AA582" t="s">
        <v>345</v>
      </c>
      <c r="AB582" t="s">
        <v>246</v>
      </c>
      <c r="AC582" s="4">
        <v>70526</v>
      </c>
      <c r="AD582" t="s">
        <v>140</v>
      </c>
      <c r="AF582">
        <v>13375812492</v>
      </c>
      <c r="AH582" t="s">
        <v>12209</v>
      </c>
      <c r="AI582" t="s">
        <v>168</v>
      </c>
      <c r="AJ582" t="s">
        <v>2425</v>
      </c>
      <c r="AK582" t="s">
        <v>2426</v>
      </c>
      <c r="AL582" t="s">
        <v>509</v>
      </c>
      <c r="AM582" t="s">
        <v>2427</v>
      </c>
      <c r="AO582" t="s">
        <v>345</v>
      </c>
      <c r="AP582" t="s">
        <v>246</v>
      </c>
      <c r="AQ582" s="4">
        <v>70526</v>
      </c>
      <c r="AR582" t="s">
        <v>140</v>
      </c>
      <c r="AT582">
        <v>13377835693</v>
      </c>
      <c r="AU582">
        <v>3010</v>
      </c>
      <c r="AV582" t="s">
        <v>2428</v>
      </c>
      <c r="AW582" t="s">
        <v>2429</v>
      </c>
      <c r="AZ582" t="s">
        <v>334</v>
      </c>
      <c r="BA582" t="s">
        <v>335</v>
      </c>
      <c r="BB582" t="s">
        <v>136</v>
      </c>
      <c r="BC582" t="s">
        <v>136</v>
      </c>
      <c r="BD582" t="s">
        <v>148</v>
      </c>
      <c r="BE582" t="s">
        <v>136</v>
      </c>
      <c r="BF582" t="s">
        <v>136</v>
      </c>
      <c r="BG582" t="s">
        <v>134</v>
      </c>
      <c r="BH582" t="s">
        <v>136</v>
      </c>
      <c r="BN582" t="s">
        <v>13528</v>
      </c>
      <c r="BO582" t="s">
        <v>13529</v>
      </c>
      <c r="BP582">
        <v>2</v>
      </c>
      <c r="BQ582">
        <v>2</v>
      </c>
      <c r="BR582">
        <v>2</v>
      </c>
      <c r="BS582" s="1">
        <v>44175</v>
      </c>
      <c r="BT582" s="1">
        <v>44477</v>
      </c>
      <c r="BU582" s="1">
        <v>44175</v>
      </c>
      <c r="BV582" s="1">
        <v>44477</v>
      </c>
      <c r="BW582" t="s">
        <v>136</v>
      </c>
      <c r="BX582">
        <v>35</v>
      </c>
      <c r="BY582">
        <v>0</v>
      </c>
      <c r="BZ582">
        <v>6</v>
      </c>
      <c r="CA582">
        <v>6</v>
      </c>
      <c r="CB582">
        <v>6</v>
      </c>
      <c r="CC582">
        <v>6</v>
      </c>
      <c r="CD582">
        <v>6</v>
      </c>
      <c r="CE582">
        <v>5</v>
      </c>
      <c r="CF582" t="str">
        <f>"7:00 AM"</f>
        <v>7:00 AM</v>
      </c>
      <c r="CG582" t="str">
        <f>"1:00 PM"</f>
        <v>1:00 PM</v>
      </c>
      <c r="CH582" s="5">
        <v>11.83</v>
      </c>
      <c r="CI582" t="s">
        <v>146</v>
      </c>
      <c r="CL582" t="s">
        <v>134</v>
      </c>
      <c r="CM582" t="s">
        <v>147</v>
      </c>
      <c r="CN582" t="s">
        <v>148</v>
      </c>
      <c r="CO582" t="s">
        <v>11487</v>
      </c>
      <c r="CP582" t="s">
        <v>149</v>
      </c>
      <c r="CQ582">
        <v>0</v>
      </c>
      <c r="CR582">
        <v>0</v>
      </c>
      <c r="CS582" t="s">
        <v>136</v>
      </c>
      <c r="CT582" t="s">
        <v>136</v>
      </c>
      <c r="CU582" t="s">
        <v>136</v>
      </c>
      <c r="CV582" t="s">
        <v>134</v>
      </c>
      <c r="CW582" t="s">
        <v>134</v>
      </c>
      <c r="CX582">
        <v>50</v>
      </c>
      <c r="CY582" t="s">
        <v>134</v>
      </c>
      <c r="CZ582" t="s">
        <v>134</v>
      </c>
      <c r="DA582" t="s">
        <v>134</v>
      </c>
      <c r="DB582" t="s">
        <v>134</v>
      </c>
      <c r="DC582" t="s">
        <v>134</v>
      </c>
      <c r="DD582" t="s">
        <v>136</v>
      </c>
      <c r="DF582" t="s">
        <v>2433</v>
      </c>
      <c r="DG582" t="s">
        <v>13530</v>
      </c>
      <c r="DH582" t="s">
        <v>771</v>
      </c>
      <c r="DI582" t="s">
        <v>246</v>
      </c>
      <c r="DJ582" s="4">
        <v>70535</v>
      </c>
      <c r="DK582" t="s">
        <v>3260</v>
      </c>
      <c r="DL582" t="s">
        <v>136</v>
      </c>
      <c r="DM582">
        <v>1</v>
      </c>
      <c r="DN582" t="s">
        <v>12212</v>
      </c>
      <c r="DO582" t="s">
        <v>771</v>
      </c>
      <c r="DP582" t="s">
        <v>246</v>
      </c>
      <c r="DQ582" t="str">
        <f>"70535"</f>
        <v>70535</v>
      </c>
      <c r="DR582" t="s">
        <v>3260</v>
      </c>
      <c r="DS582" t="s">
        <v>497</v>
      </c>
      <c r="DT582">
        <v>1</v>
      </c>
      <c r="DU582">
        <v>10</v>
      </c>
      <c r="DV582" t="s">
        <v>136</v>
      </c>
      <c r="DW582" t="s">
        <v>134</v>
      </c>
      <c r="DX582" t="s">
        <v>136</v>
      </c>
      <c r="DY582" t="s">
        <v>134</v>
      </c>
      <c r="DZ582">
        <v>2</v>
      </c>
      <c r="EA582" t="s">
        <v>136</v>
      </c>
      <c r="EC582" s="5">
        <v>12.68</v>
      </c>
      <c r="ED582" s="5">
        <v>55</v>
      </c>
      <c r="EE582">
        <v>13375812492</v>
      </c>
      <c r="EF582" t="s">
        <v>12209</v>
      </c>
      <c r="EG582" t="s">
        <v>148</v>
      </c>
      <c r="EH582">
        <v>2</v>
      </c>
    </row>
    <row r="583" spans="1:138" ht="15" customHeight="1" x14ac:dyDescent="0.35">
      <c r="A583" t="s">
        <v>12206</v>
      </c>
      <c r="B583" t="s">
        <v>157</v>
      </c>
      <c r="C583" s="1">
        <v>44111.656077430554</v>
      </c>
      <c r="D583" s="1">
        <v>44132</v>
      </c>
      <c r="E583" t="s">
        <v>133</v>
      </c>
      <c r="F583" t="s">
        <v>136</v>
      </c>
      <c r="G583" t="s">
        <v>135</v>
      </c>
      <c r="H583" t="s">
        <v>136</v>
      </c>
      <c r="I583" t="s">
        <v>12207</v>
      </c>
      <c r="K583" t="s">
        <v>12208</v>
      </c>
      <c r="M583" t="s">
        <v>345</v>
      </c>
      <c r="N583" t="s">
        <v>246</v>
      </c>
      <c r="O583" s="4">
        <v>70526</v>
      </c>
      <c r="P583" t="s">
        <v>140</v>
      </c>
      <c r="R583">
        <v>13375812492</v>
      </c>
      <c r="T583">
        <v>112512</v>
      </c>
      <c r="U583" t="s">
        <v>280</v>
      </c>
      <c r="V583" t="s">
        <v>255</v>
      </c>
      <c r="X583" t="s">
        <v>164</v>
      </c>
      <c r="Y583" t="s">
        <v>12208</v>
      </c>
      <c r="AA583" t="s">
        <v>345</v>
      </c>
      <c r="AB583" t="s">
        <v>246</v>
      </c>
      <c r="AC583" s="4">
        <v>70526</v>
      </c>
      <c r="AD583" t="s">
        <v>140</v>
      </c>
      <c r="AF583">
        <v>13375812492</v>
      </c>
      <c r="AH583" t="s">
        <v>12209</v>
      </c>
      <c r="AI583" t="s">
        <v>168</v>
      </c>
      <c r="AJ583" t="s">
        <v>2425</v>
      </c>
      <c r="AK583" t="s">
        <v>2426</v>
      </c>
      <c r="AL583" t="s">
        <v>509</v>
      </c>
      <c r="AM583" t="s">
        <v>2427</v>
      </c>
      <c r="AO583" t="s">
        <v>345</v>
      </c>
      <c r="AP583" t="s">
        <v>246</v>
      </c>
      <c r="AQ583" s="4">
        <v>70526</v>
      </c>
      <c r="AR583" t="s">
        <v>140</v>
      </c>
      <c r="AT583">
        <v>13377835693</v>
      </c>
      <c r="AU583">
        <v>3010</v>
      </c>
      <c r="AV583" t="s">
        <v>2428</v>
      </c>
      <c r="AW583" t="s">
        <v>2429</v>
      </c>
      <c r="AZ583" t="s">
        <v>334</v>
      </c>
      <c r="BA583" t="s">
        <v>335</v>
      </c>
      <c r="BB583" t="s">
        <v>136</v>
      </c>
      <c r="BC583" t="s">
        <v>136</v>
      </c>
      <c r="BD583" t="s">
        <v>148</v>
      </c>
      <c r="BE583" t="s">
        <v>136</v>
      </c>
      <c r="BF583" t="s">
        <v>136</v>
      </c>
      <c r="BG583" t="s">
        <v>134</v>
      </c>
      <c r="BH583" t="s">
        <v>136</v>
      </c>
      <c r="BN583" t="s">
        <v>12210</v>
      </c>
      <c r="BO583" t="s">
        <v>11050</v>
      </c>
      <c r="BP583">
        <v>9</v>
      </c>
      <c r="BQ583">
        <v>9</v>
      </c>
      <c r="BR583">
        <v>9</v>
      </c>
      <c r="BS583" s="1">
        <v>44175</v>
      </c>
      <c r="BT583" s="1">
        <v>44392</v>
      </c>
      <c r="BU583" s="1">
        <v>44175</v>
      </c>
      <c r="BV583" s="1">
        <v>44392</v>
      </c>
      <c r="BW583" t="s">
        <v>136</v>
      </c>
      <c r="BX583">
        <v>35</v>
      </c>
      <c r="BY583">
        <v>0</v>
      </c>
      <c r="BZ583">
        <v>6</v>
      </c>
      <c r="CA583">
        <v>6</v>
      </c>
      <c r="CB583">
        <v>6</v>
      </c>
      <c r="CC583">
        <v>6</v>
      </c>
      <c r="CD583">
        <v>6</v>
      </c>
      <c r="CE583">
        <v>5</v>
      </c>
      <c r="CF583" t="str">
        <f>"7:00 AM"</f>
        <v>7:00 AM</v>
      </c>
      <c r="CG583" t="str">
        <f>"1:00 PM"</f>
        <v>1:00 PM</v>
      </c>
      <c r="CH583" s="5">
        <v>11.83</v>
      </c>
      <c r="CI583" t="s">
        <v>146</v>
      </c>
      <c r="CL583" t="s">
        <v>134</v>
      </c>
      <c r="CM583" t="s">
        <v>147</v>
      </c>
      <c r="CN583" t="s">
        <v>148</v>
      </c>
      <c r="CO583" t="s">
        <v>2548</v>
      </c>
      <c r="CP583" t="s">
        <v>149</v>
      </c>
      <c r="CQ583">
        <v>0</v>
      </c>
      <c r="CR583">
        <v>0</v>
      </c>
      <c r="CS583" t="s">
        <v>136</v>
      </c>
      <c r="CT583" t="s">
        <v>136</v>
      </c>
      <c r="CU583" t="s">
        <v>136</v>
      </c>
      <c r="CV583" t="s">
        <v>134</v>
      </c>
      <c r="CW583" t="s">
        <v>134</v>
      </c>
      <c r="CX583">
        <v>50</v>
      </c>
      <c r="CY583" t="s">
        <v>134</v>
      </c>
      <c r="CZ583" t="s">
        <v>134</v>
      </c>
      <c r="DA583" t="s">
        <v>134</v>
      </c>
      <c r="DB583" t="s">
        <v>134</v>
      </c>
      <c r="DC583" t="s">
        <v>134</v>
      </c>
      <c r="DD583" t="s">
        <v>136</v>
      </c>
      <c r="DF583" t="s">
        <v>2433</v>
      </c>
      <c r="DG583" t="s">
        <v>12211</v>
      </c>
      <c r="DH583" t="s">
        <v>771</v>
      </c>
      <c r="DI583" t="s">
        <v>246</v>
      </c>
      <c r="DJ583" s="4">
        <v>70535</v>
      </c>
      <c r="DK583" t="s">
        <v>3260</v>
      </c>
      <c r="DL583" t="s">
        <v>136</v>
      </c>
      <c r="DM583">
        <v>1</v>
      </c>
      <c r="DN583" t="s">
        <v>12212</v>
      </c>
      <c r="DO583" t="s">
        <v>771</v>
      </c>
      <c r="DP583" t="s">
        <v>246</v>
      </c>
      <c r="DQ583" t="str">
        <f>"70535"</f>
        <v>70535</v>
      </c>
      <c r="DR583" t="s">
        <v>3260</v>
      </c>
      <c r="DS583" t="s">
        <v>497</v>
      </c>
      <c r="DT583">
        <v>1</v>
      </c>
      <c r="DU583">
        <v>10</v>
      </c>
      <c r="DV583" t="s">
        <v>136</v>
      </c>
      <c r="DW583" t="s">
        <v>134</v>
      </c>
      <c r="DX583" t="s">
        <v>136</v>
      </c>
      <c r="DY583" t="s">
        <v>134</v>
      </c>
      <c r="DZ583">
        <v>2</v>
      </c>
      <c r="EA583" t="s">
        <v>136</v>
      </c>
      <c r="EC583" s="5">
        <v>12.68</v>
      </c>
      <c r="ED583" s="5">
        <v>55</v>
      </c>
      <c r="EE583">
        <v>13375812492</v>
      </c>
      <c r="EF583" t="s">
        <v>12209</v>
      </c>
      <c r="EG583" t="s">
        <v>148</v>
      </c>
      <c r="EH583">
        <v>1</v>
      </c>
    </row>
    <row r="584" spans="1:138" ht="15" customHeight="1" x14ac:dyDescent="0.35">
      <c r="A584" t="s">
        <v>6184</v>
      </c>
      <c r="B584" t="s">
        <v>157</v>
      </c>
      <c r="C584" s="1">
        <v>44110.441557638886</v>
      </c>
      <c r="D584" s="1">
        <v>44132</v>
      </c>
      <c r="E584" t="s">
        <v>1298</v>
      </c>
      <c r="F584" t="s">
        <v>136</v>
      </c>
      <c r="G584" t="s">
        <v>135</v>
      </c>
      <c r="H584" t="s">
        <v>136</v>
      </c>
      <c r="I584" t="s">
        <v>1299</v>
      </c>
      <c r="K584" t="s">
        <v>1300</v>
      </c>
      <c r="L584" t="s">
        <v>1301</v>
      </c>
      <c r="M584" t="s">
        <v>1302</v>
      </c>
      <c r="N584" t="s">
        <v>925</v>
      </c>
      <c r="O584" s="4">
        <v>83301</v>
      </c>
      <c r="P584" t="s">
        <v>140</v>
      </c>
      <c r="R584">
        <v>12085952226</v>
      </c>
      <c r="T584">
        <v>112410</v>
      </c>
      <c r="U584" t="s">
        <v>1303</v>
      </c>
      <c r="V584" t="s">
        <v>1304</v>
      </c>
      <c r="X584" t="s">
        <v>1305</v>
      </c>
      <c r="Y584" t="s">
        <v>1300</v>
      </c>
      <c r="Z584" t="s">
        <v>1301</v>
      </c>
      <c r="AA584" t="s">
        <v>1302</v>
      </c>
      <c r="AB584" t="s">
        <v>925</v>
      </c>
      <c r="AC584" s="4">
        <v>83301</v>
      </c>
      <c r="AD584" t="s">
        <v>140</v>
      </c>
      <c r="AF584">
        <v>12085952226</v>
      </c>
      <c r="AH584" t="s">
        <v>1306</v>
      </c>
      <c r="AZ584" t="s">
        <v>334</v>
      </c>
      <c r="BA584" t="s">
        <v>335</v>
      </c>
      <c r="BB584" t="s">
        <v>136</v>
      </c>
      <c r="BC584" t="s">
        <v>136</v>
      </c>
      <c r="BD584" t="s">
        <v>148</v>
      </c>
      <c r="BE584" t="s">
        <v>136</v>
      </c>
      <c r="BF584" t="s">
        <v>136</v>
      </c>
      <c r="BG584" t="s">
        <v>134</v>
      </c>
      <c r="BH584" t="s">
        <v>136</v>
      </c>
      <c r="BN584" t="s">
        <v>6185</v>
      </c>
      <c r="BO584" t="s">
        <v>2284</v>
      </c>
      <c r="BP584">
        <v>1</v>
      </c>
      <c r="BQ584">
        <v>1</v>
      </c>
      <c r="BR584">
        <v>1</v>
      </c>
      <c r="BS584" s="1">
        <v>44166</v>
      </c>
      <c r="BT584" s="1">
        <v>44286</v>
      </c>
      <c r="BU584" s="1">
        <v>44166</v>
      </c>
      <c r="BV584" s="1">
        <v>44286</v>
      </c>
      <c r="BW584" t="s">
        <v>134</v>
      </c>
      <c r="CH584" s="5">
        <v>2133.52</v>
      </c>
      <c r="CI584" t="s">
        <v>597</v>
      </c>
      <c r="CJ584">
        <v>0</v>
      </c>
      <c r="CK584" t="s">
        <v>1309</v>
      </c>
      <c r="CL584" t="s">
        <v>136</v>
      </c>
      <c r="CM584" t="s">
        <v>354</v>
      </c>
      <c r="CN584" t="s">
        <v>1310</v>
      </c>
      <c r="CO584" t="s">
        <v>2377</v>
      </c>
      <c r="CP584" t="s">
        <v>149</v>
      </c>
      <c r="CQ584">
        <v>3</v>
      </c>
      <c r="CR584">
        <v>0</v>
      </c>
      <c r="CS584" t="s">
        <v>136</v>
      </c>
      <c r="CT584" t="s">
        <v>136</v>
      </c>
      <c r="CU584" t="s">
        <v>136</v>
      </c>
      <c r="CV584" t="s">
        <v>134</v>
      </c>
      <c r="CW584" t="s">
        <v>134</v>
      </c>
      <c r="CX584">
        <v>50</v>
      </c>
      <c r="CY584" t="s">
        <v>134</v>
      </c>
      <c r="CZ584" t="s">
        <v>136</v>
      </c>
      <c r="DA584" t="s">
        <v>136</v>
      </c>
      <c r="DB584" t="s">
        <v>136</v>
      </c>
      <c r="DC584" t="s">
        <v>136</v>
      </c>
      <c r="DD584" t="s">
        <v>136</v>
      </c>
      <c r="DF584" t="s">
        <v>180</v>
      </c>
      <c r="DG584" t="s">
        <v>6186</v>
      </c>
      <c r="DH584" t="s">
        <v>6187</v>
      </c>
      <c r="DI584" t="s">
        <v>395</v>
      </c>
      <c r="DJ584" s="4">
        <v>95620</v>
      </c>
      <c r="DK584" t="s">
        <v>1858</v>
      </c>
      <c r="DL584" t="s">
        <v>134</v>
      </c>
      <c r="DM584">
        <v>2</v>
      </c>
      <c r="DN584" t="s">
        <v>6186</v>
      </c>
      <c r="DO584" t="s">
        <v>6187</v>
      </c>
      <c r="DP584" t="s">
        <v>395</v>
      </c>
      <c r="DQ584" t="str">
        <f>"95620"</f>
        <v>95620</v>
      </c>
      <c r="DR584" t="s">
        <v>1858</v>
      </c>
      <c r="DS584" t="s">
        <v>1315</v>
      </c>
      <c r="DT584">
        <v>12</v>
      </c>
      <c r="DU584">
        <v>24</v>
      </c>
      <c r="DV584" t="s">
        <v>134</v>
      </c>
      <c r="DW584" t="s">
        <v>134</v>
      </c>
      <c r="DX584" t="s">
        <v>134</v>
      </c>
      <c r="DY584" t="s">
        <v>136</v>
      </c>
      <c r="DZ584">
        <v>1</v>
      </c>
      <c r="EA584" t="s">
        <v>134</v>
      </c>
      <c r="EB584" s="5">
        <v>12.68</v>
      </c>
      <c r="EC584" s="5">
        <v>12.68</v>
      </c>
      <c r="ED584" s="5">
        <v>55</v>
      </c>
      <c r="EE584">
        <v>12085952226</v>
      </c>
      <c r="EF584" t="s">
        <v>1316</v>
      </c>
      <c r="EG584" t="s">
        <v>148</v>
      </c>
      <c r="EH584">
        <v>0</v>
      </c>
    </row>
    <row r="585" spans="1:138" ht="15" customHeight="1" x14ac:dyDescent="0.35">
      <c r="A585" t="s">
        <v>27429</v>
      </c>
      <c r="B585" t="s">
        <v>157</v>
      </c>
      <c r="C585" s="1">
        <v>44121.595406365741</v>
      </c>
      <c r="D585" s="1">
        <v>44132</v>
      </c>
      <c r="E585" t="s">
        <v>133</v>
      </c>
      <c r="F585" t="s">
        <v>136</v>
      </c>
      <c r="G585" t="s">
        <v>135</v>
      </c>
      <c r="H585" t="s">
        <v>136</v>
      </c>
      <c r="I585" t="s">
        <v>9290</v>
      </c>
      <c r="K585" t="s">
        <v>9291</v>
      </c>
      <c r="L585" t="s">
        <v>9292</v>
      </c>
      <c r="M585" t="s">
        <v>9293</v>
      </c>
      <c r="N585" t="s">
        <v>246</v>
      </c>
      <c r="O585" s="4">
        <v>70529</v>
      </c>
      <c r="P585" t="s">
        <v>140</v>
      </c>
      <c r="R585">
        <v>13372781217</v>
      </c>
      <c r="T585">
        <v>11251</v>
      </c>
      <c r="U585" t="s">
        <v>6693</v>
      </c>
      <c r="V585" t="s">
        <v>9294</v>
      </c>
      <c r="X585" t="s">
        <v>164</v>
      </c>
      <c r="Y585" t="s">
        <v>9291</v>
      </c>
      <c r="Z585" t="s">
        <v>27430</v>
      </c>
      <c r="AA585" t="s">
        <v>9293</v>
      </c>
      <c r="AB585" t="s">
        <v>246</v>
      </c>
      <c r="AC585" s="4">
        <v>70529</v>
      </c>
      <c r="AD585" t="s">
        <v>140</v>
      </c>
      <c r="AF585">
        <v>13372781217</v>
      </c>
      <c r="AH585" t="s">
        <v>9296</v>
      </c>
      <c r="AI585" t="s">
        <v>226</v>
      </c>
      <c r="AJ585" t="s">
        <v>9297</v>
      </c>
      <c r="AK585" t="s">
        <v>482</v>
      </c>
      <c r="AL585" t="s">
        <v>9298</v>
      </c>
      <c r="AM585" t="s">
        <v>670</v>
      </c>
      <c r="AO585" t="s">
        <v>671</v>
      </c>
      <c r="AP585" t="s">
        <v>246</v>
      </c>
      <c r="AQ585" s="4">
        <v>70601</v>
      </c>
      <c r="AR585" t="s">
        <v>140</v>
      </c>
      <c r="AT585">
        <v>13372140354</v>
      </c>
      <c r="AV585" t="s">
        <v>9299</v>
      </c>
      <c r="AW585" t="s">
        <v>1159</v>
      </c>
      <c r="AX585" t="s">
        <v>246</v>
      </c>
      <c r="AY585" t="s">
        <v>774</v>
      </c>
      <c r="AZ585" t="s">
        <v>334</v>
      </c>
      <c r="BA585" t="s">
        <v>335</v>
      </c>
      <c r="BB585" t="s">
        <v>136</v>
      </c>
      <c r="BC585" t="s">
        <v>136</v>
      </c>
      <c r="BD585" t="s">
        <v>148</v>
      </c>
      <c r="BE585" t="s">
        <v>136</v>
      </c>
      <c r="BF585" t="s">
        <v>136</v>
      </c>
      <c r="BG585" t="s">
        <v>134</v>
      </c>
      <c r="BH585" t="s">
        <v>136</v>
      </c>
      <c r="BI585" t="s">
        <v>21085</v>
      </c>
      <c r="BJ585" t="s">
        <v>6001</v>
      </c>
      <c r="BK585" t="s">
        <v>3480</v>
      </c>
      <c r="BL585" t="s">
        <v>1159</v>
      </c>
      <c r="BM585" t="s">
        <v>21086</v>
      </c>
      <c r="BN585" t="s">
        <v>27431</v>
      </c>
      <c r="BO585" t="s">
        <v>905</v>
      </c>
      <c r="BP585">
        <v>10</v>
      </c>
      <c r="BQ585">
        <v>10</v>
      </c>
      <c r="BR585">
        <v>10</v>
      </c>
      <c r="BS585" s="1">
        <v>44166</v>
      </c>
      <c r="BT585" s="1">
        <v>44347</v>
      </c>
      <c r="BU585" s="1">
        <v>44166</v>
      </c>
      <c r="BV585" s="1">
        <v>44347</v>
      </c>
      <c r="BW585" t="s">
        <v>136</v>
      </c>
      <c r="BX585">
        <v>40</v>
      </c>
      <c r="BY585">
        <v>0</v>
      </c>
      <c r="BZ585">
        <v>8</v>
      </c>
      <c r="CA585">
        <v>8</v>
      </c>
      <c r="CB585">
        <v>8</v>
      </c>
      <c r="CC585">
        <v>8</v>
      </c>
      <c r="CD585">
        <v>8</v>
      </c>
      <c r="CE585">
        <v>0</v>
      </c>
      <c r="CF585" t="str">
        <f>"7:00 AM"</f>
        <v>7:00 AM</v>
      </c>
      <c r="CG585" t="str">
        <f>"4:00 PM"</f>
        <v>4:00 PM</v>
      </c>
      <c r="CH585" s="5">
        <v>11.83</v>
      </c>
      <c r="CI585" t="s">
        <v>146</v>
      </c>
      <c r="CL585" t="s">
        <v>134</v>
      </c>
      <c r="CM585" t="s">
        <v>147</v>
      </c>
      <c r="CN585" t="s">
        <v>148</v>
      </c>
      <c r="CO585" t="s">
        <v>14973</v>
      </c>
      <c r="CP585" t="s">
        <v>149</v>
      </c>
      <c r="CQ585">
        <v>3</v>
      </c>
      <c r="CR585">
        <v>0</v>
      </c>
      <c r="CS585" t="s">
        <v>136</v>
      </c>
      <c r="CT585" t="s">
        <v>136</v>
      </c>
      <c r="CU585" t="s">
        <v>136</v>
      </c>
      <c r="CV585" t="s">
        <v>134</v>
      </c>
      <c r="CW585" t="s">
        <v>134</v>
      </c>
      <c r="CX585">
        <v>50</v>
      </c>
      <c r="CY585" t="s">
        <v>134</v>
      </c>
      <c r="CZ585" t="s">
        <v>136</v>
      </c>
      <c r="DA585" t="s">
        <v>136</v>
      </c>
      <c r="DB585" t="s">
        <v>134</v>
      </c>
      <c r="DC585" t="s">
        <v>136</v>
      </c>
      <c r="DD585" t="s">
        <v>136</v>
      </c>
      <c r="DF585" s="2" t="s">
        <v>27432</v>
      </c>
      <c r="DG585" t="s">
        <v>9303</v>
      </c>
      <c r="DH585" t="s">
        <v>2450</v>
      </c>
      <c r="DI585" t="s">
        <v>246</v>
      </c>
      <c r="DJ585" s="4">
        <v>70578</v>
      </c>
      <c r="DK585" t="s">
        <v>268</v>
      </c>
      <c r="DL585" t="s">
        <v>134</v>
      </c>
      <c r="DM585">
        <v>2</v>
      </c>
      <c r="DN585" t="s">
        <v>9291</v>
      </c>
      <c r="DO585" t="s">
        <v>9293</v>
      </c>
      <c r="DP585" t="s">
        <v>246</v>
      </c>
      <c r="DQ585" t="str">
        <f>"70529"</f>
        <v>70529</v>
      </c>
      <c r="DR585" t="s">
        <v>6700</v>
      </c>
      <c r="DS585" t="s">
        <v>9304</v>
      </c>
      <c r="DT585">
        <v>2</v>
      </c>
      <c r="DU585">
        <v>8</v>
      </c>
      <c r="DV585" t="s">
        <v>134</v>
      </c>
      <c r="DW585" t="s">
        <v>134</v>
      </c>
      <c r="DX585" t="s">
        <v>134</v>
      </c>
      <c r="DY585" t="s">
        <v>134</v>
      </c>
      <c r="DZ585">
        <v>4</v>
      </c>
      <c r="EA585" t="s">
        <v>136</v>
      </c>
      <c r="EC585" s="5">
        <v>12.68</v>
      </c>
      <c r="ED585" s="5">
        <v>55</v>
      </c>
      <c r="EE585">
        <v>13372781217</v>
      </c>
      <c r="EF585" t="s">
        <v>9296</v>
      </c>
      <c r="EG585" t="s">
        <v>148</v>
      </c>
      <c r="EH585">
        <v>1</v>
      </c>
    </row>
    <row r="586" spans="1:138" ht="15" customHeight="1" x14ac:dyDescent="0.35">
      <c r="A586" t="s">
        <v>26704</v>
      </c>
      <c r="B586" t="s">
        <v>157</v>
      </c>
      <c r="C586" s="1">
        <v>44110.755595833332</v>
      </c>
      <c r="D586" s="1">
        <v>44132</v>
      </c>
      <c r="E586" t="s">
        <v>579</v>
      </c>
      <c r="F586" t="s">
        <v>136</v>
      </c>
      <c r="G586" t="s">
        <v>135</v>
      </c>
      <c r="H586" t="s">
        <v>136</v>
      </c>
      <c r="I586" t="s">
        <v>24322</v>
      </c>
      <c r="J586" t="s">
        <v>24323</v>
      </c>
      <c r="K586" t="s">
        <v>24324</v>
      </c>
      <c r="L586" t="s">
        <v>26705</v>
      </c>
      <c r="M586" t="s">
        <v>7016</v>
      </c>
      <c r="N586" t="s">
        <v>1358</v>
      </c>
      <c r="O586" s="4">
        <v>81641</v>
      </c>
      <c r="P586" t="s">
        <v>140</v>
      </c>
      <c r="R586">
        <v>19708784640</v>
      </c>
      <c r="T586">
        <v>112410</v>
      </c>
      <c r="U586" t="s">
        <v>24325</v>
      </c>
      <c r="V586" t="s">
        <v>26706</v>
      </c>
      <c r="X586" t="s">
        <v>164</v>
      </c>
      <c r="Y586" t="s">
        <v>24324</v>
      </c>
      <c r="Z586" t="s">
        <v>148</v>
      </c>
      <c r="AA586" t="s">
        <v>7016</v>
      </c>
      <c r="AB586" t="s">
        <v>1358</v>
      </c>
      <c r="AC586" s="4">
        <v>81641</v>
      </c>
      <c r="AD586" t="s">
        <v>140</v>
      </c>
      <c r="AF586">
        <v>19708784640</v>
      </c>
      <c r="AH586" t="s">
        <v>24326</v>
      </c>
      <c r="AI586" t="s">
        <v>168</v>
      </c>
      <c r="AJ586" t="s">
        <v>588</v>
      </c>
      <c r="AK586" t="s">
        <v>589</v>
      </c>
      <c r="AM586" t="s">
        <v>590</v>
      </c>
      <c r="AO586" t="s">
        <v>591</v>
      </c>
      <c r="AP586" t="s">
        <v>592</v>
      </c>
      <c r="AQ586" s="4">
        <v>82601</v>
      </c>
      <c r="AR586" t="s">
        <v>140</v>
      </c>
      <c r="AT586">
        <v>13074722105</v>
      </c>
      <c r="AV586" t="s">
        <v>593</v>
      </c>
      <c r="AW586" t="s">
        <v>594</v>
      </c>
      <c r="AZ586" t="s">
        <v>334</v>
      </c>
      <c r="BA586" t="s">
        <v>335</v>
      </c>
      <c r="BB586" t="s">
        <v>136</v>
      </c>
      <c r="BC586" t="s">
        <v>136</v>
      </c>
      <c r="BD586" t="s">
        <v>148</v>
      </c>
      <c r="BE586" t="s">
        <v>136</v>
      </c>
      <c r="BF586" t="s">
        <v>136</v>
      </c>
      <c r="BG586" t="s">
        <v>134</v>
      </c>
      <c r="BH586" t="s">
        <v>136</v>
      </c>
      <c r="BN586" t="s">
        <v>26707</v>
      </c>
      <c r="BO586" t="s">
        <v>22357</v>
      </c>
      <c r="BP586">
        <v>3</v>
      </c>
      <c r="BQ586">
        <v>2</v>
      </c>
      <c r="BR586">
        <v>2</v>
      </c>
      <c r="BS586" s="1">
        <v>44181</v>
      </c>
      <c r="BT586" s="1">
        <v>44241</v>
      </c>
      <c r="BU586" s="1">
        <v>44181</v>
      </c>
      <c r="BV586" s="1">
        <v>44241</v>
      </c>
      <c r="BW586" t="s">
        <v>136</v>
      </c>
      <c r="BX586">
        <v>48</v>
      </c>
      <c r="BY586">
        <v>0</v>
      </c>
      <c r="BZ586">
        <v>8</v>
      </c>
      <c r="CA586">
        <v>8</v>
      </c>
      <c r="CB586">
        <v>8</v>
      </c>
      <c r="CC586">
        <v>8</v>
      </c>
      <c r="CD586">
        <v>8</v>
      </c>
      <c r="CE586">
        <v>8</v>
      </c>
      <c r="CF586" t="str">
        <f>"8:00 AM"</f>
        <v>8:00 AM</v>
      </c>
      <c r="CG586" t="str">
        <f>"5:00 PM"</f>
        <v>5:00 PM</v>
      </c>
      <c r="CH586" s="5">
        <v>14.26</v>
      </c>
      <c r="CI586" t="s">
        <v>146</v>
      </c>
      <c r="CJ586">
        <v>0</v>
      </c>
      <c r="CK586" t="s">
        <v>26708</v>
      </c>
      <c r="CL586" t="s">
        <v>136</v>
      </c>
      <c r="CM586" t="s">
        <v>354</v>
      </c>
      <c r="CN586" t="s">
        <v>599</v>
      </c>
      <c r="CO586" t="s">
        <v>2225</v>
      </c>
      <c r="CP586" t="s">
        <v>149</v>
      </c>
      <c r="CQ586">
        <v>3</v>
      </c>
      <c r="CR586">
        <v>0</v>
      </c>
      <c r="CS586" t="s">
        <v>136</v>
      </c>
      <c r="CT586" t="s">
        <v>134</v>
      </c>
      <c r="CU586" t="s">
        <v>136</v>
      </c>
      <c r="CV586" t="s">
        <v>136</v>
      </c>
      <c r="CW586" t="s">
        <v>134</v>
      </c>
      <c r="CX586">
        <v>50</v>
      </c>
      <c r="CY586" t="s">
        <v>134</v>
      </c>
      <c r="CZ586" t="s">
        <v>136</v>
      </c>
      <c r="DA586" t="s">
        <v>134</v>
      </c>
      <c r="DB586" t="s">
        <v>136</v>
      </c>
      <c r="DC586" t="s">
        <v>136</v>
      </c>
      <c r="DD586" t="s">
        <v>136</v>
      </c>
      <c r="DF586" t="s">
        <v>26709</v>
      </c>
      <c r="DG586" t="s">
        <v>24324</v>
      </c>
      <c r="DH586" t="s">
        <v>7016</v>
      </c>
      <c r="DI586" t="s">
        <v>1358</v>
      </c>
      <c r="DJ586" s="4">
        <v>81641</v>
      </c>
      <c r="DK586" t="s">
        <v>7020</v>
      </c>
      <c r="DL586" t="s">
        <v>134</v>
      </c>
      <c r="DM586">
        <v>2</v>
      </c>
      <c r="DN586" t="s">
        <v>24327</v>
      </c>
      <c r="DO586" t="s">
        <v>7016</v>
      </c>
      <c r="DP586" t="s">
        <v>1358</v>
      </c>
      <c r="DQ586" t="str">
        <f>"81641"</f>
        <v>81641</v>
      </c>
      <c r="DR586" t="s">
        <v>7020</v>
      </c>
      <c r="DS586" t="s">
        <v>26710</v>
      </c>
      <c r="DT586">
        <v>1</v>
      </c>
      <c r="DU586">
        <v>4</v>
      </c>
      <c r="DV586" t="s">
        <v>136</v>
      </c>
      <c r="DW586" t="s">
        <v>136</v>
      </c>
      <c r="DX586" t="s">
        <v>134</v>
      </c>
      <c r="DY586" t="s">
        <v>134</v>
      </c>
      <c r="DZ586">
        <v>2</v>
      </c>
      <c r="EA586" t="s">
        <v>136</v>
      </c>
      <c r="EC586" s="5">
        <v>12.68</v>
      </c>
      <c r="ED586" s="5">
        <v>55</v>
      </c>
      <c r="EE586">
        <v>13074722105</v>
      </c>
      <c r="EF586" t="s">
        <v>593</v>
      </c>
      <c r="EG586" t="s">
        <v>148</v>
      </c>
      <c r="EH586">
        <v>0</v>
      </c>
    </row>
    <row r="587" spans="1:138" ht="15" customHeight="1" x14ac:dyDescent="0.35">
      <c r="A587" t="s">
        <v>27433</v>
      </c>
      <c r="B587" t="s">
        <v>157</v>
      </c>
      <c r="C587" s="1">
        <v>44117.430969791669</v>
      </c>
      <c r="D587" s="1">
        <v>44132</v>
      </c>
      <c r="E587" t="s">
        <v>133</v>
      </c>
      <c r="F587" t="s">
        <v>136</v>
      </c>
      <c r="G587" t="s">
        <v>135</v>
      </c>
      <c r="H587" t="s">
        <v>136</v>
      </c>
      <c r="I587" t="s">
        <v>27434</v>
      </c>
      <c r="K587" t="s">
        <v>27435</v>
      </c>
      <c r="M587" t="s">
        <v>3990</v>
      </c>
      <c r="N587" t="s">
        <v>784</v>
      </c>
      <c r="O587" s="4">
        <v>59263</v>
      </c>
      <c r="P587" t="s">
        <v>140</v>
      </c>
      <c r="R587">
        <v>14067838029</v>
      </c>
      <c r="T587">
        <v>112111</v>
      </c>
      <c r="U587" t="s">
        <v>14532</v>
      </c>
      <c r="V587" t="s">
        <v>1257</v>
      </c>
      <c r="X587" t="s">
        <v>164</v>
      </c>
      <c r="Y587" t="s">
        <v>27435</v>
      </c>
      <c r="AA587" t="s">
        <v>3990</v>
      </c>
      <c r="AB587" t="s">
        <v>784</v>
      </c>
      <c r="AC587" s="4">
        <v>59263</v>
      </c>
      <c r="AD587" t="s">
        <v>140</v>
      </c>
      <c r="AF587">
        <v>14067838029</v>
      </c>
      <c r="AH587" t="s">
        <v>148</v>
      </c>
      <c r="AI587" t="s">
        <v>168</v>
      </c>
      <c r="AJ587" t="s">
        <v>2162</v>
      </c>
      <c r="AK587" t="s">
        <v>2163</v>
      </c>
      <c r="AM587" t="s">
        <v>1212</v>
      </c>
      <c r="AO587" t="s">
        <v>1213</v>
      </c>
      <c r="AP587" t="s">
        <v>460</v>
      </c>
      <c r="AQ587" s="4">
        <v>74132</v>
      </c>
      <c r="AR587" t="s">
        <v>140</v>
      </c>
      <c r="AT587">
        <v>19189065212</v>
      </c>
      <c r="AV587" t="s">
        <v>2164</v>
      </c>
      <c r="AW587" t="s">
        <v>1216</v>
      </c>
      <c r="AZ587" t="s">
        <v>334</v>
      </c>
      <c r="BA587" t="s">
        <v>335</v>
      </c>
      <c r="BB587" t="s">
        <v>136</v>
      </c>
      <c r="BC587" t="s">
        <v>136</v>
      </c>
      <c r="BD587" t="s">
        <v>148</v>
      </c>
      <c r="BE587" t="s">
        <v>136</v>
      </c>
      <c r="BF587" t="s">
        <v>136</v>
      </c>
      <c r="BG587" t="s">
        <v>134</v>
      </c>
      <c r="BH587" t="s">
        <v>136</v>
      </c>
      <c r="BN587" t="s">
        <v>27436</v>
      </c>
      <c r="BO587" t="s">
        <v>1501</v>
      </c>
      <c r="BP587">
        <v>1</v>
      </c>
      <c r="BQ587">
        <v>1</v>
      </c>
      <c r="BR587">
        <v>1</v>
      </c>
      <c r="BS587" s="1">
        <v>44180</v>
      </c>
      <c r="BT587" s="1">
        <v>44286</v>
      </c>
      <c r="BU587" s="1">
        <v>44180</v>
      </c>
      <c r="BV587" s="1">
        <v>44286</v>
      </c>
      <c r="BW587" t="s">
        <v>136</v>
      </c>
      <c r="BX587">
        <v>40</v>
      </c>
      <c r="BY587">
        <v>0</v>
      </c>
      <c r="BZ587">
        <v>8</v>
      </c>
      <c r="CA587">
        <v>8</v>
      </c>
      <c r="CB587">
        <v>8</v>
      </c>
      <c r="CC587">
        <v>8</v>
      </c>
      <c r="CD587">
        <v>8</v>
      </c>
      <c r="CE587">
        <v>0</v>
      </c>
      <c r="CF587" t="str">
        <f>"8:00 AM"</f>
        <v>8:00 AM</v>
      </c>
      <c r="CG587" t="str">
        <f>"5:00 PM"</f>
        <v>5:00 PM</v>
      </c>
      <c r="CH587" s="5">
        <v>13.62</v>
      </c>
      <c r="CI587" t="s">
        <v>146</v>
      </c>
      <c r="CL587" t="s">
        <v>136</v>
      </c>
      <c r="CM587" t="s">
        <v>312</v>
      </c>
      <c r="CN587" t="s">
        <v>148</v>
      </c>
      <c r="CO587" t="s">
        <v>338</v>
      </c>
      <c r="CP587" t="s">
        <v>149</v>
      </c>
      <c r="CQ587">
        <v>0</v>
      </c>
      <c r="CR587">
        <v>0</v>
      </c>
      <c r="CS587" t="s">
        <v>136</v>
      </c>
      <c r="CT587" t="s">
        <v>136</v>
      </c>
      <c r="CU587" t="s">
        <v>136</v>
      </c>
      <c r="CV587" t="s">
        <v>136</v>
      </c>
      <c r="CW587" t="s">
        <v>136</v>
      </c>
      <c r="CY587" t="s">
        <v>136</v>
      </c>
      <c r="CZ587" t="s">
        <v>136</v>
      </c>
      <c r="DA587" t="s">
        <v>136</v>
      </c>
      <c r="DB587" t="s">
        <v>136</v>
      </c>
      <c r="DC587" t="s">
        <v>136</v>
      </c>
      <c r="DD587" t="s">
        <v>136</v>
      </c>
      <c r="DF587" t="s">
        <v>14552</v>
      </c>
      <c r="DG587" t="s">
        <v>27435</v>
      </c>
      <c r="DH587" t="s">
        <v>3990</v>
      </c>
      <c r="DI587" t="s">
        <v>784</v>
      </c>
      <c r="DJ587" s="4">
        <v>59263</v>
      </c>
      <c r="DK587" t="s">
        <v>4003</v>
      </c>
      <c r="DL587" t="s">
        <v>136</v>
      </c>
      <c r="DM587">
        <v>1</v>
      </c>
      <c r="DN587" t="s">
        <v>27437</v>
      </c>
      <c r="DO587" t="s">
        <v>3990</v>
      </c>
      <c r="DP587" t="s">
        <v>784</v>
      </c>
      <c r="DQ587" t="str">
        <f>"59263"</f>
        <v>59263</v>
      </c>
      <c r="DR587" t="s">
        <v>4003</v>
      </c>
      <c r="DS587" t="s">
        <v>2696</v>
      </c>
      <c r="DT587">
        <v>1</v>
      </c>
      <c r="DU587">
        <v>1</v>
      </c>
      <c r="DV587" t="s">
        <v>134</v>
      </c>
      <c r="DW587" t="s">
        <v>134</v>
      </c>
      <c r="DX587" t="s">
        <v>134</v>
      </c>
      <c r="DY587" t="s">
        <v>136</v>
      </c>
      <c r="DZ587">
        <v>1</v>
      </c>
      <c r="EA587" t="s">
        <v>136</v>
      </c>
      <c r="EC587" s="5">
        <v>12.68</v>
      </c>
      <c r="ED587" s="5">
        <v>55</v>
      </c>
      <c r="EE587">
        <v>14067838029</v>
      </c>
      <c r="EF587" t="s">
        <v>148</v>
      </c>
      <c r="EG587" t="s">
        <v>1221</v>
      </c>
      <c r="EH587">
        <v>0</v>
      </c>
    </row>
    <row r="588" spans="1:138" ht="15" customHeight="1" x14ac:dyDescent="0.35">
      <c r="A588" t="s">
        <v>22337</v>
      </c>
      <c r="B588" t="s">
        <v>157</v>
      </c>
      <c r="C588" s="1">
        <v>44110.68607152778</v>
      </c>
      <c r="D588" s="1">
        <v>44132</v>
      </c>
      <c r="E588" t="s">
        <v>133</v>
      </c>
      <c r="F588" t="s">
        <v>136</v>
      </c>
      <c r="G588" t="s">
        <v>135</v>
      </c>
      <c r="H588" t="s">
        <v>136</v>
      </c>
      <c r="I588" t="s">
        <v>22338</v>
      </c>
      <c r="K588" t="s">
        <v>22339</v>
      </c>
      <c r="M588" t="s">
        <v>2911</v>
      </c>
      <c r="N588" t="s">
        <v>374</v>
      </c>
      <c r="O588" s="4">
        <v>78829</v>
      </c>
      <c r="P588" t="s">
        <v>140</v>
      </c>
      <c r="R588">
        <v>18309005090</v>
      </c>
      <c r="T588">
        <v>11211</v>
      </c>
      <c r="U588" t="s">
        <v>22340</v>
      </c>
      <c r="V588" t="s">
        <v>5119</v>
      </c>
      <c r="X588" t="s">
        <v>1963</v>
      </c>
      <c r="Y588" t="s">
        <v>22339</v>
      </c>
      <c r="AA588" t="s">
        <v>2911</v>
      </c>
      <c r="AB588" t="s">
        <v>374</v>
      </c>
      <c r="AC588" s="4">
        <v>78829</v>
      </c>
      <c r="AD588" t="s">
        <v>140</v>
      </c>
      <c r="AF588">
        <v>18309005090</v>
      </c>
      <c r="AH588" t="s">
        <v>148</v>
      </c>
      <c r="AI588" t="s">
        <v>168</v>
      </c>
      <c r="AJ588" t="s">
        <v>639</v>
      </c>
      <c r="AK588" t="s">
        <v>767</v>
      </c>
      <c r="AM588" t="s">
        <v>1020</v>
      </c>
      <c r="AO588" t="s">
        <v>1021</v>
      </c>
      <c r="AP588" t="s">
        <v>374</v>
      </c>
      <c r="AQ588" s="4">
        <v>75442</v>
      </c>
      <c r="AR588" t="s">
        <v>140</v>
      </c>
      <c r="AT588">
        <v>14692388392</v>
      </c>
      <c r="AV588" t="s">
        <v>1022</v>
      </c>
      <c r="AW588" t="s">
        <v>1023</v>
      </c>
      <c r="AZ588" t="s">
        <v>334</v>
      </c>
      <c r="BA588" t="s">
        <v>335</v>
      </c>
      <c r="BB588" t="s">
        <v>136</v>
      </c>
      <c r="BC588" t="s">
        <v>136</v>
      </c>
      <c r="BD588" t="s">
        <v>148</v>
      </c>
      <c r="BE588" t="s">
        <v>136</v>
      </c>
      <c r="BF588" t="s">
        <v>136</v>
      </c>
      <c r="BG588" t="s">
        <v>134</v>
      </c>
      <c r="BH588" t="s">
        <v>136</v>
      </c>
      <c r="BN588" t="s">
        <v>22341</v>
      </c>
      <c r="BO588" t="s">
        <v>2259</v>
      </c>
      <c r="BP588">
        <v>6</v>
      </c>
      <c r="BQ588">
        <v>6</v>
      </c>
      <c r="BR588">
        <v>6</v>
      </c>
      <c r="BS588" s="1">
        <v>44180</v>
      </c>
      <c r="BT588" s="1">
        <v>44483</v>
      </c>
      <c r="BU588" s="1">
        <v>44180</v>
      </c>
      <c r="BV588" s="1">
        <v>44483</v>
      </c>
      <c r="BW588" t="s">
        <v>134</v>
      </c>
      <c r="BX588">
        <v>0</v>
      </c>
      <c r="BY588">
        <v>0</v>
      </c>
      <c r="CH588" s="5">
        <v>1682.33</v>
      </c>
      <c r="CI588" t="s">
        <v>597</v>
      </c>
      <c r="CJ588">
        <v>0</v>
      </c>
      <c r="CK588" t="s">
        <v>1024</v>
      </c>
      <c r="CL588" t="s">
        <v>134</v>
      </c>
      <c r="CM588" t="s">
        <v>312</v>
      </c>
      <c r="CN588" t="s">
        <v>148</v>
      </c>
      <c r="CO588" t="s">
        <v>1025</v>
      </c>
      <c r="CP588" t="s">
        <v>149</v>
      </c>
      <c r="CQ588">
        <v>6</v>
      </c>
      <c r="CR588">
        <v>0</v>
      </c>
      <c r="CS588" t="s">
        <v>136</v>
      </c>
      <c r="CT588" t="s">
        <v>136</v>
      </c>
      <c r="CU588" t="s">
        <v>134</v>
      </c>
      <c r="CV588" t="s">
        <v>134</v>
      </c>
      <c r="CW588" t="s">
        <v>134</v>
      </c>
      <c r="CX588">
        <v>50</v>
      </c>
      <c r="CY588" t="s">
        <v>134</v>
      </c>
      <c r="CZ588" t="s">
        <v>134</v>
      </c>
      <c r="DA588" t="s">
        <v>134</v>
      </c>
      <c r="DB588" t="s">
        <v>134</v>
      </c>
      <c r="DC588" t="s">
        <v>134</v>
      </c>
      <c r="DD588" t="s">
        <v>136</v>
      </c>
      <c r="DF588" t="s">
        <v>149</v>
      </c>
      <c r="DG588" t="s">
        <v>22339</v>
      </c>
      <c r="DH588" t="s">
        <v>2911</v>
      </c>
      <c r="DI588" t="s">
        <v>374</v>
      </c>
      <c r="DJ588" s="4">
        <v>78829</v>
      </c>
      <c r="DK588" t="s">
        <v>18690</v>
      </c>
      <c r="DL588" t="s">
        <v>136</v>
      </c>
      <c r="DM588">
        <v>1</v>
      </c>
      <c r="DN588" t="s">
        <v>22339</v>
      </c>
      <c r="DO588" t="s">
        <v>2911</v>
      </c>
      <c r="DP588" t="s">
        <v>374</v>
      </c>
      <c r="DQ588" t="str">
        <f>"78829"</f>
        <v>78829</v>
      </c>
      <c r="DR588" t="s">
        <v>18690</v>
      </c>
      <c r="DS588" t="s">
        <v>19418</v>
      </c>
      <c r="DT588">
        <v>1</v>
      </c>
      <c r="DU588">
        <v>6</v>
      </c>
      <c r="DV588" t="s">
        <v>134</v>
      </c>
      <c r="DW588" t="s">
        <v>134</v>
      </c>
      <c r="DX588" t="s">
        <v>134</v>
      </c>
      <c r="DY588" t="s">
        <v>136</v>
      </c>
      <c r="DZ588">
        <v>1</v>
      </c>
      <c r="EA588" t="s">
        <v>136</v>
      </c>
      <c r="EC588" s="5">
        <v>12.68</v>
      </c>
      <c r="ED588" s="5">
        <v>55</v>
      </c>
      <c r="EE588">
        <v>18309005090</v>
      </c>
      <c r="EF588" t="s">
        <v>148</v>
      </c>
      <c r="EG588" t="s">
        <v>2138</v>
      </c>
      <c r="EH588">
        <v>1</v>
      </c>
    </row>
    <row r="589" spans="1:138" ht="15" customHeight="1" x14ac:dyDescent="0.35">
      <c r="A589" t="s">
        <v>22412</v>
      </c>
      <c r="B589" t="s">
        <v>157</v>
      </c>
      <c r="C589" s="1">
        <v>44118.488435416664</v>
      </c>
      <c r="D589" s="1">
        <v>44132</v>
      </c>
      <c r="E589" t="s">
        <v>133</v>
      </c>
      <c r="F589" t="s">
        <v>136</v>
      </c>
      <c r="G589" t="s">
        <v>135</v>
      </c>
      <c r="H589" t="s">
        <v>136</v>
      </c>
      <c r="I589" t="s">
        <v>22413</v>
      </c>
      <c r="K589" t="s">
        <v>22414</v>
      </c>
      <c r="L589" t="s">
        <v>22415</v>
      </c>
      <c r="M589" t="s">
        <v>22416</v>
      </c>
      <c r="N589" t="s">
        <v>460</v>
      </c>
      <c r="O589" s="4">
        <v>73044</v>
      </c>
      <c r="P589" t="s">
        <v>140</v>
      </c>
      <c r="R589">
        <v>14052822527</v>
      </c>
      <c r="T589">
        <v>111</v>
      </c>
      <c r="U589" t="s">
        <v>22417</v>
      </c>
      <c r="V589" t="s">
        <v>2155</v>
      </c>
      <c r="W589" t="s">
        <v>229</v>
      </c>
      <c r="X589" t="s">
        <v>164</v>
      </c>
      <c r="Y589" t="s">
        <v>22414</v>
      </c>
      <c r="Z589" t="s">
        <v>22415</v>
      </c>
      <c r="AA589" t="s">
        <v>22416</v>
      </c>
      <c r="AB589" t="s">
        <v>460</v>
      </c>
      <c r="AC589" s="4">
        <v>73044</v>
      </c>
      <c r="AD589" t="s">
        <v>140</v>
      </c>
      <c r="AF589">
        <v>14052822527</v>
      </c>
      <c r="AH589" t="s">
        <v>22418</v>
      </c>
      <c r="AI589" t="s">
        <v>226</v>
      </c>
      <c r="AJ589" t="s">
        <v>22419</v>
      </c>
      <c r="AK589" t="s">
        <v>22420</v>
      </c>
      <c r="AL589" t="s">
        <v>687</v>
      </c>
      <c r="AM589" t="s">
        <v>22421</v>
      </c>
      <c r="AN589" t="s">
        <v>22422</v>
      </c>
      <c r="AO589" t="s">
        <v>22423</v>
      </c>
      <c r="AP589" t="s">
        <v>139</v>
      </c>
      <c r="AQ589" s="4">
        <v>33316</v>
      </c>
      <c r="AR589" t="s">
        <v>140</v>
      </c>
      <c r="AT589">
        <v>17864906649</v>
      </c>
      <c r="AV589" t="s">
        <v>22424</v>
      </c>
      <c r="AW589" t="s">
        <v>22425</v>
      </c>
      <c r="AX589" t="s">
        <v>460</v>
      </c>
      <c r="AY589" t="s">
        <v>22426</v>
      </c>
      <c r="AZ589" t="s">
        <v>821</v>
      </c>
      <c r="BA589" t="s">
        <v>822</v>
      </c>
      <c r="BB589" t="s">
        <v>136</v>
      </c>
      <c r="BC589" t="s">
        <v>136</v>
      </c>
      <c r="BD589" t="s">
        <v>148</v>
      </c>
      <c r="BE589" t="s">
        <v>136</v>
      </c>
      <c r="BF589" t="s">
        <v>136</v>
      </c>
      <c r="BG589" t="s">
        <v>134</v>
      </c>
      <c r="BH589" t="s">
        <v>136</v>
      </c>
      <c r="BN589" t="s">
        <v>22427</v>
      </c>
      <c r="BO589" t="s">
        <v>381</v>
      </c>
      <c r="BP589">
        <v>23</v>
      </c>
      <c r="BQ589">
        <v>23</v>
      </c>
      <c r="BR589">
        <v>23</v>
      </c>
      <c r="BS589" s="1">
        <v>44179</v>
      </c>
      <c r="BT589" s="1">
        <v>44356</v>
      </c>
      <c r="BU589" s="1">
        <v>44179</v>
      </c>
      <c r="BV589" s="1">
        <v>44356</v>
      </c>
      <c r="BW589" t="s">
        <v>136</v>
      </c>
      <c r="BX589">
        <v>48</v>
      </c>
      <c r="BY589">
        <v>0</v>
      </c>
      <c r="BZ589">
        <v>9</v>
      </c>
      <c r="CA589">
        <v>9</v>
      </c>
      <c r="CB589">
        <v>9</v>
      </c>
      <c r="CC589">
        <v>9</v>
      </c>
      <c r="CD589">
        <v>9</v>
      </c>
      <c r="CE589">
        <v>3</v>
      </c>
      <c r="CF589" t="str">
        <f>"8:00 AM"</f>
        <v>8:00 AM</v>
      </c>
      <c r="CG589" t="str">
        <f>"6:00 PM"</f>
        <v>6:00 PM</v>
      </c>
      <c r="CH589" s="5">
        <v>12.67</v>
      </c>
      <c r="CI589" t="s">
        <v>146</v>
      </c>
      <c r="CL589" t="s">
        <v>136</v>
      </c>
      <c r="CM589" t="s">
        <v>312</v>
      </c>
      <c r="CN589" t="s">
        <v>148</v>
      </c>
      <c r="CO589" s="2" t="s">
        <v>22428</v>
      </c>
      <c r="CP589" t="s">
        <v>149</v>
      </c>
      <c r="CQ589">
        <v>3</v>
      </c>
      <c r="CR589">
        <v>0</v>
      </c>
      <c r="CS589" t="s">
        <v>136</v>
      </c>
      <c r="CT589" t="s">
        <v>134</v>
      </c>
      <c r="CU589" t="s">
        <v>136</v>
      </c>
      <c r="CV589" t="s">
        <v>134</v>
      </c>
      <c r="CW589" t="s">
        <v>136</v>
      </c>
      <c r="CY589" t="s">
        <v>136</v>
      </c>
      <c r="CZ589" t="s">
        <v>136</v>
      </c>
      <c r="DA589" t="s">
        <v>136</v>
      </c>
      <c r="DB589" t="s">
        <v>136</v>
      </c>
      <c r="DC589" t="s">
        <v>136</v>
      </c>
      <c r="DD589" t="s">
        <v>136</v>
      </c>
      <c r="DF589" t="s">
        <v>22429</v>
      </c>
      <c r="DG589" t="s">
        <v>22415</v>
      </c>
      <c r="DH589" t="s">
        <v>22416</v>
      </c>
      <c r="DI589" t="s">
        <v>460</v>
      </c>
      <c r="DJ589" s="4">
        <v>73044</v>
      </c>
      <c r="DK589" t="s">
        <v>4705</v>
      </c>
      <c r="DL589" t="s">
        <v>136</v>
      </c>
      <c r="DM589">
        <v>1</v>
      </c>
      <c r="DN589" t="s">
        <v>22415</v>
      </c>
      <c r="DO589" t="s">
        <v>22416</v>
      </c>
      <c r="DP589" t="s">
        <v>460</v>
      </c>
      <c r="DQ589" t="str">
        <f>"73044"</f>
        <v>73044</v>
      </c>
      <c r="DR589" t="s">
        <v>4705</v>
      </c>
      <c r="DS589" t="s">
        <v>680</v>
      </c>
      <c r="DT589">
        <v>7</v>
      </c>
      <c r="DU589">
        <v>47</v>
      </c>
      <c r="DV589" t="s">
        <v>134</v>
      </c>
      <c r="DW589" t="s">
        <v>134</v>
      </c>
      <c r="DX589" t="s">
        <v>134</v>
      </c>
      <c r="DY589" t="s">
        <v>134</v>
      </c>
      <c r="DZ589">
        <v>5</v>
      </c>
      <c r="EA589" t="s">
        <v>136</v>
      </c>
      <c r="EC589" s="5">
        <v>12.68</v>
      </c>
      <c r="ED589" s="5">
        <v>55</v>
      </c>
      <c r="EE589">
        <v>14052821610</v>
      </c>
      <c r="EF589" t="s">
        <v>22418</v>
      </c>
      <c r="EG589" t="s">
        <v>148</v>
      </c>
      <c r="EH589">
        <v>0</v>
      </c>
    </row>
    <row r="590" spans="1:138" ht="15" customHeight="1" x14ac:dyDescent="0.35">
      <c r="A590" t="s">
        <v>15992</v>
      </c>
      <c r="B590" t="s">
        <v>157</v>
      </c>
      <c r="C590" s="1">
        <v>44117.682270949073</v>
      </c>
      <c r="D590" s="1">
        <v>44132</v>
      </c>
      <c r="E590" t="s">
        <v>579</v>
      </c>
      <c r="F590" t="s">
        <v>136</v>
      </c>
      <c r="G590" t="s">
        <v>135</v>
      </c>
      <c r="H590" t="s">
        <v>136</v>
      </c>
      <c r="I590" t="s">
        <v>15993</v>
      </c>
      <c r="K590" t="s">
        <v>15994</v>
      </c>
      <c r="L590" t="s">
        <v>15995</v>
      </c>
      <c r="M590" t="s">
        <v>11153</v>
      </c>
      <c r="N590" t="s">
        <v>925</v>
      </c>
      <c r="O590" s="4">
        <v>83555</v>
      </c>
      <c r="P590" t="s">
        <v>140</v>
      </c>
      <c r="R590">
        <v>12087914915</v>
      </c>
      <c r="T590">
        <v>112410</v>
      </c>
      <c r="U590" t="s">
        <v>15996</v>
      </c>
      <c r="V590" t="s">
        <v>15997</v>
      </c>
      <c r="X590" t="s">
        <v>1091</v>
      </c>
      <c r="Y590" t="s">
        <v>15994</v>
      </c>
      <c r="Z590" t="s">
        <v>148</v>
      </c>
      <c r="AA590" t="s">
        <v>11153</v>
      </c>
      <c r="AB590" t="s">
        <v>925</v>
      </c>
      <c r="AC590" s="4">
        <v>83555</v>
      </c>
      <c r="AD590" t="s">
        <v>140</v>
      </c>
      <c r="AF590">
        <v>12087914915</v>
      </c>
      <c r="AH590" t="s">
        <v>15998</v>
      </c>
      <c r="AI590" t="s">
        <v>168</v>
      </c>
      <c r="AJ590" t="s">
        <v>588</v>
      </c>
      <c r="AK590" t="s">
        <v>589</v>
      </c>
      <c r="AM590" t="s">
        <v>590</v>
      </c>
      <c r="AO590" t="s">
        <v>591</v>
      </c>
      <c r="AP590" t="s">
        <v>592</v>
      </c>
      <c r="AQ590" s="4">
        <v>82601</v>
      </c>
      <c r="AR590" t="s">
        <v>140</v>
      </c>
      <c r="AT590">
        <v>13074722105</v>
      </c>
      <c r="AV590" t="s">
        <v>593</v>
      </c>
      <c r="AW590" t="s">
        <v>594</v>
      </c>
      <c r="AZ590" t="s">
        <v>334</v>
      </c>
      <c r="BA590" t="s">
        <v>335</v>
      </c>
      <c r="BB590" t="s">
        <v>136</v>
      </c>
      <c r="BC590" t="s">
        <v>136</v>
      </c>
      <c r="BD590" t="s">
        <v>148</v>
      </c>
      <c r="BE590" t="s">
        <v>136</v>
      </c>
      <c r="BF590" t="s">
        <v>136</v>
      </c>
      <c r="BG590" t="s">
        <v>134</v>
      </c>
      <c r="BH590" t="s">
        <v>136</v>
      </c>
      <c r="BN590" t="s">
        <v>15999</v>
      </c>
      <c r="BO590" t="s">
        <v>596</v>
      </c>
      <c r="BP590">
        <v>1</v>
      </c>
      <c r="BQ590">
        <v>1</v>
      </c>
      <c r="BR590">
        <v>1</v>
      </c>
      <c r="BS590" s="1">
        <v>44166</v>
      </c>
      <c r="BT590" s="1">
        <v>44255</v>
      </c>
      <c r="BU590" s="1">
        <v>44166</v>
      </c>
      <c r="BV590" s="1">
        <v>44255</v>
      </c>
      <c r="BW590" t="s">
        <v>134</v>
      </c>
      <c r="CH590" s="5">
        <v>1682.33</v>
      </c>
      <c r="CI590" t="s">
        <v>597</v>
      </c>
      <c r="CJ590">
        <v>0</v>
      </c>
      <c r="CK590" t="s">
        <v>16000</v>
      </c>
      <c r="CL590" t="s">
        <v>136</v>
      </c>
      <c r="CM590" t="s">
        <v>354</v>
      </c>
      <c r="CN590" t="s">
        <v>599</v>
      </c>
      <c r="CO590" t="s">
        <v>16001</v>
      </c>
      <c r="CP590" t="s">
        <v>149</v>
      </c>
      <c r="CQ590">
        <v>6</v>
      </c>
      <c r="CR590">
        <v>0</v>
      </c>
      <c r="CS590" t="s">
        <v>136</v>
      </c>
      <c r="CT590" t="s">
        <v>134</v>
      </c>
      <c r="CU590" t="s">
        <v>136</v>
      </c>
      <c r="CV590" t="s">
        <v>136</v>
      </c>
      <c r="CW590" t="s">
        <v>134</v>
      </c>
      <c r="CX590">
        <v>50</v>
      </c>
      <c r="CY590" t="s">
        <v>134</v>
      </c>
      <c r="CZ590" t="s">
        <v>136</v>
      </c>
      <c r="DA590" t="s">
        <v>134</v>
      </c>
      <c r="DB590" t="s">
        <v>136</v>
      </c>
      <c r="DC590" t="s">
        <v>136</v>
      </c>
      <c r="DD590" t="s">
        <v>136</v>
      </c>
      <c r="DF590" t="s">
        <v>16002</v>
      </c>
      <c r="DG590" t="s">
        <v>15994</v>
      </c>
      <c r="DH590" t="s">
        <v>11153</v>
      </c>
      <c r="DI590" t="s">
        <v>925</v>
      </c>
      <c r="DJ590" s="4">
        <v>83555</v>
      </c>
      <c r="DK590" t="s">
        <v>10735</v>
      </c>
      <c r="DL590" t="s">
        <v>136</v>
      </c>
      <c r="DM590">
        <v>1</v>
      </c>
      <c r="DN590" t="s">
        <v>16003</v>
      </c>
      <c r="DO590" t="s">
        <v>11153</v>
      </c>
      <c r="DP590" t="s">
        <v>925</v>
      </c>
      <c r="DQ590" t="str">
        <f>"83555"</f>
        <v>83555</v>
      </c>
      <c r="DR590" t="s">
        <v>10735</v>
      </c>
      <c r="DS590" t="s">
        <v>605</v>
      </c>
      <c r="DT590">
        <v>1</v>
      </c>
      <c r="DU590">
        <v>2</v>
      </c>
      <c r="DV590" t="s">
        <v>136</v>
      </c>
      <c r="DW590" t="s">
        <v>136</v>
      </c>
      <c r="DX590" t="s">
        <v>134</v>
      </c>
      <c r="DY590" t="s">
        <v>136</v>
      </c>
      <c r="DZ590">
        <v>1</v>
      </c>
      <c r="EA590" t="s">
        <v>136</v>
      </c>
      <c r="EC590" s="5">
        <v>12.68</v>
      </c>
      <c r="ED590" s="5">
        <v>55</v>
      </c>
      <c r="EE590">
        <v>13074722105</v>
      </c>
      <c r="EF590" t="s">
        <v>593</v>
      </c>
      <c r="EG590" t="s">
        <v>148</v>
      </c>
      <c r="EH590">
        <v>0</v>
      </c>
    </row>
    <row r="591" spans="1:138" ht="15" customHeight="1" x14ac:dyDescent="0.35">
      <c r="A591" t="s">
        <v>16133</v>
      </c>
      <c r="B591" t="s">
        <v>157</v>
      </c>
      <c r="C591" s="1">
        <v>44119.600238310188</v>
      </c>
      <c r="D591" s="1">
        <v>44132</v>
      </c>
      <c r="E591" t="s">
        <v>133</v>
      </c>
      <c r="F591" t="s">
        <v>136</v>
      </c>
      <c r="G591" t="s">
        <v>135</v>
      </c>
      <c r="H591" t="s">
        <v>136</v>
      </c>
      <c r="I591" t="s">
        <v>16134</v>
      </c>
      <c r="K591" t="s">
        <v>16135</v>
      </c>
      <c r="M591" t="s">
        <v>7662</v>
      </c>
      <c r="N591" t="s">
        <v>246</v>
      </c>
      <c r="O591" s="4">
        <v>70542</v>
      </c>
      <c r="P591" t="s">
        <v>140</v>
      </c>
      <c r="R591">
        <v>13372249913</v>
      </c>
      <c r="T591">
        <v>11251</v>
      </c>
      <c r="U591" t="s">
        <v>6752</v>
      </c>
      <c r="V591" t="s">
        <v>10483</v>
      </c>
      <c r="W591" t="s">
        <v>7221</v>
      </c>
      <c r="X591" t="s">
        <v>6009</v>
      </c>
      <c r="Y591" t="s">
        <v>6754</v>
      </c>
      <c r="AA591" t="s">
        <v>2921</v>
      </c>
      <c r="AB591" t="s">
        <v>246</v>
      </c>
      <c r="AC591" s="4">
        <v>70810</v>
      </c>
      <c r="AD591" t="s">
        <v>140</v>
      </c>
      <c r="AF591">
        <v>12252766698</v>
      </c>
      <c r="AH591" t="s">
        <v>6755</v>
      </c>
      <c r="AZ591" t="s">
        <v>334</v>
      </c>
      <c r="BA591" t="s">
        <v>335</v>
      </c>
      <c r="BB591" t="s">
        <v>136</v>
      </c>
      <c r="BC591" t="s">
        <v>136</v>
      </c>
      <c r="BD591" t="s">
        <v>148</v>
      </c>
      <c r="BE591" t="s">
        <v>136</v>
      </c>
      <c r="BF591" t="s">
        <v>136</v>
      </c>
      <c r="BG591" t="s">
        <v>134</v>
      </c>
      <c r="BH591" t="s">
        <v>136</v>
      </c>
      <c r="BN591" t="s">
        <v>16136</v>
      </c>
      <c r="BO591" t="s">
        <v>6757</v>
      </c>
      <c r="BP591">
        <v>4</v>
      </c>
      <c r="BQ591">
        <v>4</v>
      </c>
      <c r="BR591">
        <v>4</v>
      </c>
      <c r="BS591" s="1">
        <v>44179</v>
      </c>
      <c r="BT591" s="1">
        <v>44409</v>
      </c>
      <c r="BU591" s="1">
        <v>44179</v>
      </c>
      <c r="BV591" s="1">
        <v>44409</v>
      </c>
      <c r="BW591" t="s">
        <v>136</v>
      </c>
      <c r="BX591">
        <v>40</v>
      </c>
      <c r="BY591">
        <v>0</v>
      </c>
      <c r="BZ591">
        <v>8</v>
      </c>
      <c r="CA591">
        <v>8</v>
      </c>
      <c r="CB591">
        <v>8</v>
      </c>
      <c r="CC591">
        <v>8</v>
      </c>
      <c r="CD591">
        <v>8</v>
      </c>
      <c r="CE591">
        <v>0</v>
      </c>
      <c r="CF591" t="str">
        <f>"7:00 AM"</f>
        <v>7:00 AM</v>
      </c>
      <c r="CG591" t="str">
        <f>"4:00 PM"</f>
        <v>4:00 PM</v>
      </c>
      <c r="CH591" s="5">
        <v>11.83</v>
      </c>
      <c r="CI591" t="s">
        <v>146</v>
      </c>
      <c r="CL591" t="s">
        <v>136</v>
      </c>
      <c r="CM591" t="s">
        <v>147</v>
      </c>
      <c r="CN591" t="s">
        <v>148</v>
      </c>
      <c r="CO591" t="s">
        <v>16137</v>
      </c>
      <c r="CP591" t="s">
        <v>149</v>
      </c>
      <c r="CQ591">
        <v>0</v>
      </c>
      <c r="CR591">
        <v>0</v>
      </c>
      <c r="CS591" t="s">
        <v>136</v>
      </c>
      <c r="CT591" t="s">
        <v>136</v>
      </c>
      <c r="CU591" t="s">
        <v>136</v>
      </c>
      <c r="CV591" t="s">
        <v>136</v>
      </c>
      <c r="CW591" t="s">
        <v>134</v>
      </c>
      <c r="CX591">
        <v>75</v>
      </c>
      <c r="CY591" t="s">
        <v>134</v>
      </c>
      <c r="CZ591" t="s">
        <v>134</v>
      </c>
      <c r="DA591" t="s">
        <v>134</v>
      </c>
      <c r="DB591" t="s">
        <v>134</v>
      </c>
      <c r="DC591" t="s">
        <v>134</v>
      </c>
      <c r="DD591" t="s">
        <v>136</v>
      </c>
      <c r="DF591" t="s">
        <v>149</v>
      </c>
      <c r="DG591" s="2" t="s">
        <v>16138</v>
      </c>
      <c r="DH591" t="s">
        <v>1735</v>
      </c>
      <c r="DI591" t="s">
        <v>246</v>
      </c>
      <c r="DJ591" s="4">
        <v>70546</v>
      </c>
      <c r="DK591" t="s">
        <v>1610</v>
      </c>
      <c r="DL591" t="s">
        <v>136</v>
      </c>
      <c r="DM591">
        <v>1</v>
      </c>
      <c r="DN591" t="s">
        <v>16139</v>
      </c>
      <c r="DO591" t="s">
        <v>1609</v>
      </c>
      <c r="DP591" t="s">
        <v>246</v>
      </c>
      <c r="DQ591" t="str">
        <f>"70546"</f>
        <v>70546</v>
      </c>
      <c r="DR591" t="s">
        <v>1610</v>
      </c>
      <c r="DS591" t="s">
        <v>16140</v>
      </c>
      <c r="DT591">
        <v>1</v>
      </c>
      <c r="DU591">
        <v>5</v>
      </c>
      <c r="DV591" t="s">
        <v>136</v>
      </c>
      <c r="DW591" t="s">
        <v>136</v>
      </c>
      <c r="DX591" t="s">
        <v>134</v>
      </c>
      <c r="DY591" t="s">
        <v>136</v>
      </c>
      <c r="DZ591">
        <v>1</v>
      </c>
      <c r="EA591" t="s">
        <v>136</v>
      </c>
      <c r="EC591" s="5">
        <v>12.68</v>
      </c>
      <c r="ED591" s="5">
        <v>55</v>
      </c>
      <c r="EE591">
        <v>13372249913</v>
      </c>
      <c r="EF591" t="s">
        <v>6755</v>
      </c>
      <c r="EG591" t="s">
        <v>148</v>
      </c>
      <c r="EH591">
        <v>0</v>
      </c>
    </row>
    <row r="592" spans="1:138" ht="15" customHeight="1" x14ac:dyDescent="0.35">
      <c r="A592" t="s">
        <v>8644</v>
      </c>
      <c r="B592" t="s">
        <v>157</v>
      </c>
      <c r="C592" s="1">
        <v>44117.697902546293</v>
      </c>
      <c r="D592" s="1">
        <v>44132</v>
      </c>
      <c r="E592" t="s">
        <v>579</v>
      </c>
      <c r="F592" t="s">
        <v>136</v>
      </c>
      <c r="G592" t="s">
        <v>135</v>
      </c>
      <c r="H592" t="s">
        <v>136</v>
      </c>
      <c r="I592" t="s">
        <v>8645</v>
      </c>
      <c r="K592" t="s">
        <v>8646</v>
      </c>
      <c r="M592" t="s">
        <v>6478</v>
      </c>
      <c r="N592" t="s">
        <v>1358</v>
      </c>
      <c r="O592" s="4">
        <v>81625</v>
      </c>
      <c r="P592" t="s">
        <v>140</v>
      </c>
      <c r="R592">
        <v>19708245750</v>
      </c>
      <c r="T592">
        <v>112111</v>
      </c>
      <c r="U592" t="s">
        <v>8647</v>
      </c>
      <c r="V592" t="s">
        <v>8648</v>
      </c>
      <c r="X592" t="s">
        <v>164</v>
      </c>
      <c r="Y592" t="s">
        <v>8646</v>
      </c>
      <c r="Z592" t="s">
        <v>148</v>
      </c>
      <c r="AA592" t="s">
        <v>6478</v>
      </c>
      <c r="AB592" t="s">
        <v>1358</v>
      </c>
      <c r="AC592" s="4">
        <v>81625</v>
      </c>
      <c r="AD592" t="s">
        <v>140</v>
      </c>
      <c r="AF592">
        <v>19708245750</v>
      </c>
      <c r="AH592" t="s">
        <v>8649</v>
      </c>
      <c r="AI592" t="s">
        <v>168</v>
      </c>
      <c r="AJ592" t="s">
        <v>588</v>
      </c>
      <c r="AK592" t="s">
        <v>589</v>
      </c>
      <c r="AM592" t="s">
        <v>590</v>
      </c>
      <c r="AO592" t="s">
        <v>591</v>
      </c>
      <c r="AP592" t="s">
        <v>592</v>
      </c>
      <c r="AQ592" s="4">
        <v>82601</v>
      </c>
      <c r="AR592" t="s">
        <v>140</v>
      </c>
      <c r="AT592">
        <v>13074722105</v>
      </c>
      <c r="AV592" t="s">
        <v>593</v>
      </c>
      <c r="AW592" t="s">
        <v>594</v>
      </c>
      <c r="AZ592" t="s">
        <v>334</v>
      </c>
      <c r="BA592" t="s">
        <v>335</v>
      </c>
      <c r="BB592" t="s">
        <v>136</v>
      </c>
      <c r="BC592" t="s">
        <v>136</v>
      </c>
      <c r="BD592" t="s">
        <v>148</v>
      </c>
      <c r="BE592" t="s">
        <v>136</v>
      </c>
      <c r="BF592" t="s">
        <v>136</v>
      </c>
      <c r="BG592" t="s">
        <v>134</v>
      </c>
      <c r="BH592" t="s">
        <v>136</v>
      </c>
      <c r="BN592" t="s">
        <v>8650</v>
      </c>
      <c r="BO592" t="s">
        <v>6560</v>
      </c>
      <c r="BP592">
        <v>8</v>
      </c>
      <c r="BQ592">
        <v>8</v>
      </c>
      <c r="BR592">
        <v>8</v>
      </c>
      <c r="BS592" s="1">
        <v>44166</v>
      </c>
      <c r="BT592" s="1">
        <v>44286</v>
      </c>
      <c r="BU592" s="1">
        <v>44166</v>
      </c>
      <c r="BV592" s="1">
        <v>44286</v>
      </c>
      <c r="BW592" t="s">
        <v>134</v>
      </c>
      <c r="CH592" s="5">
        <v>1682.33</v>
      </c>
      <c r="CI592" t="s">
        <v>597</v>
      </c>
      <c r="CJ592">
        <v>0</v>
      </c>
      <c r="CK592" t="s">
        <v>1362</v>
      </c>
      <c r="CL592" t="s">
        <v>136</v>
      </c>
      <c r="CM592" t="s">
        <v>354</v>
      </c>
      <c r="CN592" t="s">
        <v>945</v>
      </c>
      <c r="CO592" t="s">
        <v>2225</v>
      </c>
      <c r="CP592" t="s">
        <v>149</v>
      </c>
      <c r="CQ592">
        <v>6</v>
      </c>
      <c r="CR592">
        <v>0</v>
      </c>
      <c r="CS592" t="s">
        <v>136</v>
      </c>
      <c r="CT592" t="s">
        <v>134</v>
      </c>
      <c r="CU592" t="s">
        <v>136</v>
      </c>
      <c r="CV592" t="s">
        <v>136</v>
      </c>
      <c r="CW592" t="s">
        <v>134</v>
      </c>
      <c r="CX592">
        <v>50</v>
      </c>
      <c r="CY592" t="s">
        <v>134</v>
      </c>
      <c r="CZ592" t="s">
        <v>136</v>
      </c>
      <c r="DA592" t="s">
        <v>134</v>
      </c>
      <c r="DB592" t="s">
        <v>136</v>
      </c>
      <c r="DC592" t="s">
        <v>136</v>
      </c>
      <c r="DD592" t="s">
        <v>136</v>
      </c>
      <c r="DF592" t="s">
        <v>2226</v>
      </c>
      <c r="DG592" t="s">
        <v>8651</v>
      </c>
      <c r="DH592" t="s">
        <v>7912</v>
      </c>
      <c r="DI592" t="s">
        <v>1358</v>
      </c>
      <c r="DJ592" s="4">
        <v>81640</v>
      </c>
      <c r="DK592" t="s">
        <v>4778</v>
      </c>
      <c r="DL592" t="s">
        <v>134</v>
      </c>
      <c r="DM592">
        <v>5</v>
      </c>
      <c r="DN592" t="s">
        <v>8652</v>
      </c>
      <c r="DO592" t="s">
        <v>6478</v>
      </c>
      <c r="DP592" t="s">
        <v>1358</v>
      </c>
      <c r="DQ592" t="str">
        <f>"81625"</f>
        <v>81625</v>
      </c>
      <c r="DR592" t="s">
        <v>4778</v>
      </c>
      <c r="DS592" t="s">
        <v>1099</v>
      </c>
      <c r="DT592">
        <v>1</v>
      </c>
      <c r="DU592">
        <v>5</v>
      </c>
      <c r="DV592" t="s">
        <v>136</v>
      </c>
      <c r="DW592" t="s">
        <v>136</v>
      </c>
      <c r="DX592" t="s">
        <v>134</v>
      </c>
      <c r="DY592" t="s">
        <v>134</v>
      </c>
      <c r="DZ592">
        <v>9</v>
      </c>
      <c r="EA592" t="s">
        <v>136</v>
      </c>
      <c r="EC592" s="5">
        <v>12.68</v>
      </c>
      <c r="ED592" s="5">
        <v>55</v>
      </c>
      <c r="EE592">
        <v>13074722105</v>
      </c>
      <c r="EF592" t="s">
        <v>593</v>
      </c>
      <c r="EG592" t="s">
        <v>148</v>
      </c>
      <c r="EH592">
        <v>0</v>
      </c>
    </row>
    <row r="593" spans="1:138" ht="15" customHeight="1" x14ac:dyDescent="0.35">
      <c r="A593" t="s">
        <v>7508</v>
      </c>
      <c r="B593" t="s">
        <v>157</v>
      </c>
      <c r="C593" s="1">
        <v>44118.751249768517</v>
      </c>
      <c r="D593" s="1">
        <v>44132</v>
      </c>
      <c r="E593" t="s">
        <v>579</v>
      </c>
      <c r="F593" t="s">
        <v>136</v>
      </c>
      <c r="G593" t="s">
        <v>135</v>
      </c>
      <c r="H593" t="s">
        <v>136</v>
      </c>
      <c r="I593" t="s">
        <v>7509</v>
      </c>
      <c r="K593" t="s">
        <v>7510</v>
      </c>
      <c r="M593" t="s">
        <v>6187</v>
      </c>
      <c r="N593" t="s">
        <v>395</v>
      </c>
      <c r="O593" s="4">
        <v>95620</v>
      </c>
      <c r="P593" t="s">
        <v>140</v>
      </c>
      <c r="R593">
        <v>17076784354</v>
      </c>
      <c r="T593">
        <v>112111</v>
      </c>
      <c r="U593" t="s">
        <v>7511</v>
      </c>
      <c r="V593" t="s">
        <v>7512</v>
      </c>
      <c r="X593" t="s">
        <v>224</v>
      </c>
      <c r="Y593" t="s">
        <v>7510</v>
      </c>
      <c r="AA593" t="s">
        <v>6187</v>
      </c>
      <c r="AB593" t="s">
        <v>395</v>
      </c>
      <c r="AC593" s="4">
        <v>95620</v>
      </c>
      <c r="AD593" t="s">
        <v>140</v>
      </c>
      <c r="AF593">
        <v>17076784354</v>
      </c>
      <c r="AH593" t="s">
        <v>1306</v>
      </c>
      <c r="AI593" t="s">
        <v>168</v>
      </c>
      <c r="AJ593" t="s">
        <v>1303</v>
      </c>
      <c r="AK593" t="s">
        <v>1304</v>
      </c>
      <c r="AM593" t="s">
        <v>1300</v>
      </c>
      <c r="AN593" t="s">
        <v>1301</v>
      </c>
      <c r="AO593" t="s">
        <v>1302</v>
      </c>
      <c r="AP593" t="s">
        <v>925</v>
      </c>
      <c r="AQ593" s="4">
        <v>83301</v>
      </c>
      <c r="AR593" t="s">
        <v>140</v>
      </c>
      <c r="AT593">
        <v>12085952226</v>
      </c>
      <c r="AV593" t="s">
        <v>1306</v>
      </c>
      <c r="AW593" t="s">
        <v>1299</v>
      </c>
      <c r="AZ593" t="s">
        <v>334</v>
      </c>
      <c r="BA593" t="s">
        <v>335</v>
      </c>
      <c r="BB593" t="s">
        <v>136</v>
      </c>
      <c r="BC593" t="s">
        <v>136</v>
      </c>
      <c r="BD593" t="s">
        <v>148</v>
      </c>
      <c r="BE593" t="s">
        <v>136</v>
      </c>
      <c r="BF593" t="s">
        <v>136</v>
      </c>
      <c r="BG593" t="s">
        <v>134</v>
      </c>
      <c r="BH593" t="s">
        <v>136</v>
      </c>
      <c r="BN593" t="s">
        <v>7513</v>
      </c>
      <c r="BO593" t="s">
        <v>7514</v>
      </c>
      <c r="BP593">
        <v>1</v>
      </c>
      <c r="BQ593">
        <v>1</v>
      </c>
      <c r="BR593">
        <v>1</v>
      </c>
      <c r="BS593" s="1">
        <v>44171</v>
      </c>
      <c r="BT593" s="1">
        <v>44316</v>
      </c>
      <c r="BU593" s="1">
        <v>44171</v>
      </c>
      <c r="BV593" s="1">
        <v>44316</v>
      </c>
      <c r="BW593" t="s">
        <v>134</v>
      </c>
      <c r="CH593" s="5">
        <v>2133.52</v>
      </c>
      <c r="CI593" t="s">
        <v>597</v>
      </c>
      <c r="CJ593">
        <v>0</v>
      </c>
      <c r="CK593" t="s">
        <v>1309</v>
      </c>
      <c r="CL593" t="s">
        <v>136</v>
      </c>
      <c r="CM593" t="s">
        <v>354</v>
      </c>
      <c r="CN593" t="s">
        <v>1310</v>
      </c>
      <c r="CO593" t="s">
        <v>1350</v>
      </c>
      <c r="CP593" t="s">
        <v>149</v>
      </c>
      <c r="CQ593">
        <v>3</v>
      </c>
      <c r="CR593">
        <v>0</v>
      </c>
      <c r="CS593" t="s">
        <v>136</v>
      </c>
      <c r="CT593" t="s">
        <v>136</v>
      </c>
      <c r="CU593" t="s">
        <v>136</v>
      </c>
      <c r="CV593" t="s">
        <v>134</v>
      </c>
      <c r="CW593" t="s">
        <v>134</v>
      </c>
      <c r="CX593">
        <v>50</v>
      </c>
      <c r="CY593" t="s">
        <v>134</v>
      </c>
      <c r="CZ593" t="s">
        <v>136</v>
      </c>
      <c r="DA593" t="s">
        <v>136</v>
      </c>
      <c r="DB593" t="s">
        <v>136</v>
      </c>
      <c r="DC593" t="s">
        <v>136</v>
      </c>
      <c r="DD593" t="s">
        <v>136</v>
      </c>
      <c r="DF593" t="s">
        <v>180</v>
      </c>
      <c r="DG593" t="s">
        <v>7510</v>
      </c>
      <c r="DH593" t="s">
        <v>6187</v>
      </c>
      <c r="DI593" t="s">
        <v>395</v>
      </c>
      <c r="DJ593" s="4">
        <v>95620</v>
      </c>
      <c r="DK593" t="s">
        <v>1858</v>
      </c>
      <c r="DL593" t="s">
        <v>134</v>
      </c>
      <c r="DM593">
        <v>2</v>
      </c>
      <c r="DN593" t="s">
        <v>7510</v>
      </c>
      <c r="DO593" t="s">
        <v>6187</v>
      </c>
      <c r="DP593" t="s">
        <v>395</v>
      </c>
      <c r="DQ593" t="str">
        <f>"95620"</f>
        <v>95620</v>
      </c>
      <c r="DR593" t="s">
        <v>1858</v>
      </c>
      <c r="DS593" t="s">
        <v>7515</v>
      </c>
      <c r="DT593">
        <v>2</v>
      </c>
      <c r="DU593">
        <v>5</v>
      </c>
      <c r="DV593" t="s">
        <v>134</v>
      </c>
      <c r="DW593" t="s">
        <v>134</v>
      </c>
      <c r="DX593" t="s">
        <v>134</v>
      </c>
      <c r="DY593" t="s">
        <v>136</v>
      </c>
      <c r="DZ593">
        <v>1</v>
      </c>
      <c r="EA593" t="s">
        <v>136</v>
      </c>
      <c r="EC593" s="5">
        <v>12.68</v>
      </c>
      <c r="ED593" s="5">
        <v>55</v>
      </c>
      <c r="EE593">
        <v>12085952226</v>
      </c>
      <c r="EF593" t="s">
        <v>1316</v>
      </c>
      <c r="EG593" t="s">
        <v>155</v>
      </c>
      <c r="EH593">
        <v>0</v>
      </c>
    </row>
    <row r="594" spans="1:138" ht="15" customHeight="1" x14ac:dyDescent="0.35">
      <c r="A594" t="s">
        <v>22690</v>
      </c>
      <c r="B594" t="s">
        <v>157</v>
      </c>
      <c r="C594" s="1">
        <v>44121.829582523147</v>
      </c>
      <c r="D594" s="1">
        <v>44132</v>
      </c>
      <c r="E594" t="s">
        <v>133</v>
      </c>
      <c r="F594" t="s">
        <v>136</v>
      </c>
      <c r="G594" t="s">
        <v>135</v>
      </c>
      <c r="H594" t="s">
        <v>136</v>
      </c>
      <c r="I594" t="s">
        <v>14977</v>
      </c>
      <c r="K594" t="s">
        <v>14978</v>
      </c>
      <c r="M594" t="s">
        <v>583</v>
      </c>
      <c r="N594" t="s">
        <v>584</v>
      </c>
      <c r="O594" s="4">
        <v>84337</v>
      </c>
      <c r="P594" t="s">
        <v>140</v>
      </c>
      <c r="R594">
        <v>14352577972</v>
      </c>
      <c r="T594">
        <v>1</v>
      </c>
      <c r="U594" t="s">
        <v>14979</v>
      </c>
      <c r="V594" t="s">
        <v>4748</v>
      </c>
      <c r="W594" t="s">
        <v>14980</v>
      </c>
      <c r="X594" t="s">
        <v>1677</v>
      </c>
      <c r="Y594" t="s">
        <v>14981</v>
      </c>
      <c r="AA594" t="s">
        <v>14982</v>
      </c>
      <c r="AB594" t="s">
        <v>584</v>
      </c>
      <c r="AC594" s="4">
        <v>84337</v>
      </c>
      <c r="AD594" t="s">
        <v>140</v>
      </c>
      <c r="AF594">
        <v>14354528665</v>
      </c>
      <c r="AH594" t="s">
        <v>14983</v>
      </c>
      <c r="AZ594" t="s">
        <v>334</v>
      </c>
      <c r="BA594" t="s">
        <v>335</v>
      </c>
      <c r="BB594" t="s">
        <v>136</v>
      </c>
      <c r="BC594" t="s">
        <v>136</v>
      </c>
      <c r="BD594" t="s">
        <v>148</v>
      </c>
      <c r="BE594" t="s">
        <v>136</v>
      </c>
      <c r="BF594" t="s">
        <v>136</v>
      </c>
      <c r="BG594" t="s">
        <v>134</v>
      </c>
      <c r="BH594" t="s">
        <v>136</v>
      </c>
      <c r="BN594" t="s">
        <v>22691</v>
      </c>
      <c r="BO594" t="s">
        <v>22692</v>
      </c>
      <c r="BP594">
        <v>5</v>
      </c>
      <c r="BQ594">
        <v>5</v>
      </c>
      <c r="BR594">
        <v>5</v>
      </c>
      <c r="BS594" s="1">
        <v>44186</v>
      </c>
      <c r="BT594" s="1">
        <v>44256</v>
      </c>
      <c r="BU594" s="1">
        <v>44186</v>
      </c>
      <c r="BV594" s="1">
        <v>44256</v>
      </c>
      <c r="BW594" t="s">
        <v>134</v>
      </c>
      <c r="CH594" s="5">
        <v>1682.33</v>
      </c>
      <c r="CI594" t="s">
        <v>597</v>
      </c>
      <c r="CL594" t="s">
        <v>134</v>
      </c>
      <c r="CM594" t="s">
        <v>354</v>
      </c>
      <c r="CN594" t="s">
        <v>1241</v>
      </c>
      <c r="CO594" s="2" t="s">
        <v>14985</v>
      </c>
      <c r="CP594" t="s">
        <v>149</v>
      </c>
      <c r="CQ594">
        <v>5</v>
      </c>
      <c r="CR594">
        <v>0</v>
      </c>
      <c r="CS594" t="s">
        <v>136</v>
      </c>
      <c r="CT594" t="s">
        <v>136</v>
      </c>
      <c r="CU594" t="s">
        <v>136</v>
      </c>
      <c r="CV594" t="s">
        <v>134</v>
      </c>
      <c r="CW594" t="s">
        <v>134</v>
      </c>
      <c r="CX594">
        <v>60</v>
      </c>
      <c r="CY594" t="s">
        <v>134</v>
      </c>
      <c r="CZ594" t="s">
        <v>136</v>
      </c>
      <c r="DA594" t="s">
        <v>134</v>
      </c>
      <c r="DB594" t="s">
        <v>134</v>
      </c>
      <c r="DC594" t="s">
        <v>136</v>
      </c>
      <c r="DD594" t="s">
        <v>136</v>
      </c>
      <c r="DF594" s="2" t="s">
        <v>14986</v>
      </c>
      <c r="DG594" t="s">
        <v>14987</v>
      </c>
      <c r="DH594" t="s">
        <v>14982</v>
      </c>
      <c r="DI594" t="s">
        <v>584</v>
      </c>
      <c r="DJ594" s="4">
        <v>84337</v>
      </c>
      <c r="DK594" t="s">
        <v>603</v>
      </c>
      <c r="DL594" t="s">
        <v>136</v>
      </c>
      <c r="DM594">
        <v>1</v>
      </c>
      <c r="DN594" t="s">
        <v>14988</v>
      </c>
      <c r="DO594" t="s">
        <v>14982</v>
      </c>
      <c r="DP594" t="s">
        <v>584</v>
      </c>
      <c r="DQ594" t="str">
        <f>"84337"</f>
        <v>84337</v>
      </c>
      <c r="DR594" t="s">
        <v>603</v>
      </c>
      <c r="DS594" t="s">
        <v>14989</v>
      </c>
      <c r="DT594">
        <v>6</v>
      </c>
      <c r="DU594">
        <v>12</v>
      </c>
      <c r="DV594" t="s">
        <v>134</v>
      </c>
      <c r="DW594" t="s">
        <v>134</v>
      </c>
      <c r="DX594" t="s">
        <v>134</v>
      </c>
      <c r="DY594" t="s">
        <v>134</v>
      </c>
      <c r="DZ594">
        <v>2</v>
      </c>
      <c r="EA594" t="s">
        <v>136</v>
      </c>
      <c r="EC594" s="5">
        <v>12.68</v>
      </c>
      <c r="ED594" s="5">
        <v>55</v>
      </c>
      <c r="EE594">
        <v>14352577972</v>
      </c>
      <c r="EF594" t="s">
        <v>14983</v>
      </c>
      <c r="EG594" t="s">
        <v>148</v>
      </c>
      <c r="EH594">
        <v>1</v>
      </c>
    </row>
    <row r="595" spans="1:138" ht="15" customHeight="1" x14ac:dyDescent="0.35">
      <c r="A595" t="s">
        <v>12750</v>
      </c>
      <c r="B595" t="s">
        <v>157</v>
      </c>
      <c r="C595" s="1">
        <v>44125.518573842593</v>
      </c>
      <c r="D595" s="1">
        <v>44132</v>
      </c>
      <c r="E595" t="s">
        <v>133</v>
      </c>
      <c r="F595" t="s">
        <v>136</v>
      </c>
      <c r="G595" t="s">
        <v>135</v>
      </c>
      <c r="H595" t="s">
        <v>136</v>
      </c>
      <c r="I595" t="s">
        <v>12751</v>
      </c>
      <c r="K595" t="s">
        <v>12752</v>
      </c>
      <c r="L595" t="s">
        <v>12753</v>
      </c>
      <c r="M595" t="s">
        <v>12754</v>
      </c>
      <c r="N595" t="s">
        <v>784</v>
      </c>
      <c r="O595" s="4">
        <v>59724</v>
      </c>
      <c r="P595" t="s">
        <v>140</v>
      </c>
      <c r="R595">
        <v>14062763459</v>
      </c>
      <c r="T595">
        <v>1121</v>
      </c>
      <c r="U595" t="s">
        <v>12755</v>
      </c>
      <c r="V595" t="s">
        <v>9883</v>
      </c>
      <c r="X595" t="s">
        <v>2047</v>
      </c>
      <c r="Y595" t="s">
        <v>12752</v>
      </c>
      <c r="Z595" t="s">
        <v>12753</v>
      </c>
      <c r="AA595" t="s">
        <v>12754</v>
      </c>
      <c r="AB595" t="s">
        <v>784</v>
      </c>
      <c r="AC595" s="4">
        <v>59724</v>
      </c>
      <c r="AD595" t="s">
        <v>140</v>
      </c>
      <c r="AF595">
        <v>14062763459</v>
      </c>
      <c r="AH595" t="s">
        <v>12756</v>
      </c>
      <c r="AI595" t="s">
        <v>168</v>
      </c>
      <c r="AJ595" t="s">
        <v>930</v>
      </c>
      <c r="AK595" t="s">
        <v>931</v>
      </c>
      <c r="AL595" t="s">
        <v>932</v>
      </c>
      <c r="AM595" t="s">
        <v>933</v>
      </c>
      <c r="AO595" t="s">
        <v>934</v>
      </c>
      <c r="AP595" t="s">
        <v>925</v>
      </c>
      <c r="AQ595" s="4">
        <v>83336</v>
      </c>
      <c r="AR595" t="s">
        <v>140</v>
      </c>
      <c r="AT595">
        <v>12084369737</v>
      </c>
      <c r="AV595" t="s">
        <v>935</v>
      </c>
      <c r="AW595" t="s">
        <v>936</v>
      </c>
      <c r="AZ595" t="s">
        <v>334</v>
      </c>
      <c r="BA595" t="s">
        <v>335</v>
      </c>
      <c r="BB595" t="s">
        <v>136</v>
      </c>
      <c r="BC595" t="s">
        <v>136</v>
      </c>
      <c r="BD595" t="s">
        <v>148</v>
      </c>
      <c r="BE595" t="s">
        <v>136</v>
      </c>
      <c r="BF595" t="s">
        <v>136</v>
      </c>
      <c r="BG595" t="s">
        <v>134</v>
      </c>
      <c r="BH595" t="s">
        <v>136</v>
      </c>
      <c r="BI595" t="s">
        <v>1194</v>
      </c>
      <c r="BJ595" t="s">
        <v>633</v>
      </c>
      <c r="BK595" t="s">
        <v>1195</v>
      </c>
      <c r="BL595" t="s">
        <v>940</v>
      </c>
      <c r="BM595" t="s">
        <v>941</v>
      </c>
      <c r="BN595" t="s">
        <v>12757</v>
      </c>
      <c r="BO595" t="s">
        <v>1622</v>
      </c>
      <c r="BP595">
        <v>1</v>
      </c>
      <c r="BQ595">
        <v>1</v>
      </c>
      <c r="BR595">
        <v>1</v>
      </c>
      <c r="BS595" s="1">
        <v>44197</v>
      </c>
      <c r="BT595" s="1">
        <v>44440</v>
      </c>
      <c r="BU595" s="1">
        <v>44197</v>
      </c>
      <c r="BV595" s="1">
        <v>44440</v>
      </c>
      <c r="BW595" t="s">
        <v>136</v>
      </c>
      <c r="BX595">
        <v>54</v>
      </c>
      <c r="BY595">
        <v>0</v>
      </c>
      <c r="BZ595">
        <v>9</v>
      </c>
      <c r="CA595">
        <v>9</v>
      </c>
      <c r="CB595">
        <v>9</v>
      </c>
      <c r="CC595">
        <v>9</v>
      </c>
      <c r="CD595">
        <v>9</v>
      </c>
      <c r="CE595">
        <v>9</v>
      </c>
      <c r="CF595" t="str">
        <f>"7:00 AM"</f>
        <v>7:00 AM</v>
      </c>
      <c r="CG595" t="str">
        <f>"4:00 PM"</f>
        <v>4:00 PM</v>
      </c>
      <c r="CH595" s="5">
        <v>13.62</v>
      </c>
      <c r="CI595" t="s">
        <v>146</v>
      </c>
      <c r="CJ595">
        <v>0</v>
      </c>
      <c r="CK595" t="s">
        <v>944</v>
      </c>
      <c r="CL595" t="s">
        <v>136</v>
      </c>
      <c r="CM595" t="s">
        <v>354</v>
      </c>
      <c r="CN595" t="s">
        <v>599</v>
      </c>
      <c r="CO595" t="s">
        <v>946</v>
      </c>
      <c r="CP595" t="s">
        <v>149</v>
      </c>
      <c r="CQ595">
        <v>0</v>
      </c>
      <c r="CR595">
        <v>0</v>
      </c>
      <c r="CS595" t="s">
        <v>134</v>
      </c>
      <c r="CT595" t="s">
        <v>136</v>
      </c>
      <c r="CU595" t="s">
        <v>136</v>
      </c>
      <c r="CV595" t="s">
        <v>136</v>
      </c>
      <c r="CW595" t="s">
        <v>134</v>
      </c>
      <c r="CX595">
        <v>100</v>
      </c>
      <c r="CY595" t="s">
        <v>134</v>
      </c>
      <c r="CZ595" t="s">
        <v>134</v>
      </c>
      <c r="DA595" t="s">
        <v>134</v>
      </c>
      <c r="DB595" t="s">
        <v>134</v>
      </c>
      <c r="DC595" t="s">
        <v>134</v>
      </c>
      <c r="DD595" t="s">
        <v>136</v>
      </c>
      <c r="DF595" t="s">
        <v>12758</v>
      </c>
      <c r="DG595" t="s">
        <v>12759</v>
      </c>
      <c r="DH595" t="s">
        <v>12754</v>
      </c>
      <c r="DI595" t="s">
        <v>784</v>
      </c>
      <c r="DJ595" s="4">
        <v>59724</v>
      </c>
      <c r="DK595" t="s">
        <v>3470</v>
      </c>
      <c r="DL595" t="s">
        <v>134</v>
      </c>
      <c r="DM595">
        <v>6</v>
      </c>
      <c r="DN595" t="s">
        <v>12759</v>
      </c>
      <c r="DO595" t="s">
        <v>12754</v>
      </c>
      <c r="DP595" t="s">
        <v>784</v>
      </c>
      <c r="DQ595" t="str">
        <f>"59724"</f>
        <v>59724</v>
      </c>
      <c r="DR595" t="s">
        <v>3470</v>
      </c>
      <c r="DS595" t="s">
        <v>952</v>
      </c>
      <c r="DT595">
        <v>1</v>
      </c>
      <c r="DU595">
        <v>4</v>
      </c>
      <c r="DV595" t="s">
        <v>136</v>
      </c>
      <c r="DW595" t="s">
        <v>136</v>
      </c>
      <c r="DX595" t="s">
        <v>134</v>
      </c>
      <c r="DY595" t="s">
        <v>134</v>
      </c>
      <c r="DZ595">
        <v>2</v>
      </c>
      <c r="EA595" t="s">
        <v>134</v>
      </c>
      <c r="EB595" s="5">
        <v>12.68</v>
      </c>
      <c r="EC595" s="5">
        <v>12.68</v>
      </c>
      <c r="ED595" s="5">
        <v>55</v>
      </c>
      <c r="EE595" t="s">
        <v>148</v>
      </c>
      <c r="EF595" t="s">
        <v>953</v>
      </c>
      <c r="EG595" t="s">
        <v>1201</v>
      </c>
      <c r="EH595">
        <v>0</v>
      </c>
    </row>
    <row r="596" spans="1:138" ht="15" customHeight="1" x14ac:dyDescent="0.35">
      <c r="A596" t="s">
        <v>26341</v>
      </c>
      <c r="B596" t="s">
        <v>157</v>
      </c>
      <c r="C596" s="1">
        <v>44124.724446412038</v>
      </c>
      <c r="D596" s="1">
        <v>44132</v>
      </c>
      <c r="E596" t="s">
        <v>579</v>
      </c>
      <c r="F596" t="s">
        <v>136</v>
      </c>
      <c r="G596" t="s">
        <v>135</v>
      </c>
      <c r="H596" t="s">
        <v>134</v>
      </c>
      <c r="I596" t="s">
        <v>12541</v>
      </c>
      <c r="K596" t="s">
        <v>12542</v>
      </c>
      <c r="L596" t="s">
        <v>148</v>
      </c>
      <c r="M596" t="s">
        <v>26342</v>
      </c>
      <c r="N596" t="s">
        <v>374</v>
      </c>
      <c r="O596" s="4">
        <v>79735</v>
      </c>
      <c r="P596" t="s">
        <v>140</v>
      </c>
      <c r="R596">
        <v>14322901914</v>
      </c>
      <c r="T596">
        <v>112410</v>
      </c>
      <c r="U596" t="s">
        <v>12544</v>
      </c>
      <c r="V596" t="s">
        <v>12545</v>
      </c>
      <c r="W596" t="s">
        <v>1871</v>
      </c>
      <c r="X596" t="s">
        <v>164</v>
      </c>
      <c r="Y596" t="s">
        <v>26343</v>
      </c>
      <c r="AA596" t="s">
        <v>26342</v>
      </c>
      <c r="AB596" t="s">
        <v>374</v>
      </c>
      <c r="AC596" s="4">
        <v>79735</v>
      </c>
      <c r="AD596" t="s">
        <v>140</v>
      </c>
      <c r="AF596">
        <v>14322901914</v>
      </c>
      <c r="AH596" t="s">
        <v>12546</v>
      </c>
      <c r="AI596" t="s">
        <v>168</v>
      </c>
      <c r="AJ596" t="s">
        <v>588</v>
      </c>
      <c r="AK596" t="s">
        <v>589</v>
      </c>
      <c r="AM596" t="s">
        <v>590</v>
      </c>
      <c r="AO596" t="s">
        <v>591</v>
      </c>
      <c r="AP596" t="s">
        <v>592</v>
      </c>
      <c r="AQ596" s="4">
        <v>82601</v>
      </c>
      <c r="AR596" t="s">
        <v>140</v>
      </c>
      <c r="AT596">
        <v>13074722105</v>
      </c>
      <c r="AV596" t="s">
        <v>593</v>
      </c>
      <c r="AW596" t="s">
        <v>594</v>
      </c>
      <c r="AZ596" t="s">
        <v>334</v>
      </c>
      <c r="BA596" t="s">
        <v>335</v>
      </c>
      <c r="BB596" t="s">
        <v>136</v>
      </c>
      <c r="BC596" t="s">
        <v>136</v>
      </c>
      <c r="BD596" t="s">
        <v>148</v>
      </c>
      <c r="BE596" t="s">
        <v>136</v>
      </c>
      <c r="BF596" t="s">
        <v>136</v>
      </c>
      <c r="BG596" t="s">
        <v>134</v>
      </c>
      <c r="BH596" t="s">
        <v>136</v>
      </c>
      <c r="BN596" t="s">
        <v>26344</v>
      </c>
      <c r="BO596" t="s">
        <v>6560</v>
      </c>
      <c r="BP596">
        <v>4</v>
      </c>
      <c r="BQ596">
        <v>3</v>
      </c>
      <c r="BR596">
        <v>3</v>
      </c>
      <c r="BS596" s="1">
        <v>44166</v>
      </c>
      <c r="BT596" s="1">
        <v>44227</v>
      </c>
      <c r="BU596" s="1">
        <v>44166</v>
      </c>
      <c r="BV596" s="1">
        <v>44227</v>
      </c>
      <c r="BW596" t="s">
        <v>134</v>
      </c>
      <c r="CH596" s="5">
        <v>1682.33</v>
      </c>
      <c r="CI596" t="s">
        <v>597</v>
      </c>
      <c r="CJ596">
        <v>0</v>
      </c>
      <c r="CK596" t="s">
        <v>1362</v>
      </c>
      <c r="CL596" t="s">
        <v>136</v>
      </c>
      <c r="CM596" t="s">
        <v>354</v>
      </c>
      <c r="CN596" t="s">
        <v>599</v>
      </c>
      <c r="CO596" t="s">
        <v>2225</v>
      </c>
      <c r="CP596" t="s">
        <v>149</v>
      </c>
      <c r="CQ596">
        <v>6</v>
      </c>
      <c r="CR596">
        <v>0</v>
      </c>
      <c r="CS596" t="s">
        <v>136</v>
      </c>
      <c r="CT596" t="s">
        <v>134</v>
      </c>
      <c r="CU596" t="s">
        <v>136</v>
      </c>
      <c r="CV596" t="s">
        <v>136</v>
      </c>
      <c r="CW596" t="s">
        <v>134</v>
      </c>
      <c r="CX596">
        <v>50</v>
      </c>
      <c r="CY596" t="s">
        <v>134</v>
      </c>
      <c r="CZ596" t="s">
        <v>136</v>
      </c>
      <c r="DA596" t="s">
        <v>134</v>
      </c>
      <c r="DB596" t="s">
        <v>136</v>
      </c>
      <c r="DC596" t="s">
        <v>136</v>
      </c>
      <c r="DD596" t="s">
        <v>136</v>
      </c>
      <c r="DF596" t="s">
        <v>2226</v>
      </c>
      <c r="DG596" t="s">
        <v>12549</v>
      </c>
      <c r="DH596" t="s">
        <v>1953</v>
      </c>
      <c r="DI596" t="s">
        <v>374</v>
      </c>
      <c r="DJ596" s="4">
        <v>79735</v>
      </c>
      <c r="DK596" t="s">
        <v>993</v>
      </c>
      <c r="DL596" t="s">
        <v>136</v>
      </c>
      <c r="DM596">
        <v>1</v>
      </c>
      <c r="DN596" t="s">
        <v>12542</v>
      </c>
      <c r="DO596" t="s">
        <v>1953</v>
      </c>
      <c r="DP596" t="s">
        <v>374</v>
      </c>
      <c r="DQ596" t="str">
        <f>"79735"</f>
        <v>79735</v>
      </c>
      <c r="DR596" t="s">
        <v>993</v>
      </c>
      <c r="DS596" t="s">
        <v>605</v>
      </c>
      <c r="DT596">
        <v>1</v>
      </c>
      <c r="DU596">
        <v>2</v>
      </c>
      <c r="DV596" t="s">
        <v>136</v>
      </c>
      <c r="DW596" t="s">
        <v>134</v>
      </c>
      <c r="DX596" t="s">
        <v>134</v>
      </c>
      <c r="DY596" t="s">
        <v>134</v>
      </c>
      <c r="DZ596">
        <v>2</v>
      </c>
      <c r="EA596" t="s">
        <v>136</v>
      </c>
      <c r="EC596" s="5">
        <v>12.68</v>
      </c>
      <c r="ED596" s="5">
        <v>55</v>
      </c>
      <c r="EE596">
        <v>13074722105</v>
      </c>
      <c r="EF596" t="s">
        <v>593</v>
      </c>
      <c r="EG596" t="s">
        <v>148</v>
      </c>
      <c r="EH596">
        <v>0</v>
      </c>
    </row>
    <row r="597" spans="1:138" ht="15" customHeight="1" x14ac:dyDescent="0.35">
      <c r="A597" t="s">
        <v>8048</v>
      </c>
      <c r="B597" t="s">
        <v>157</v>
      </c>
      <c r="C597" s="1">
        <v>44082.636319560188</v>
      </c>
      <c r="D597" s="1">
        <v>44133</v>
      </c>
      <c r="E597" t="s">
        <v>133</v>
      </c>
      <c r="F597" t="s">
        <v>136</v>
      </c>
      <c r="G597" t="s">
        <v>135</v>
      </c>
      <c r="H597" t="s">
        <v>134</v>
      </c>
      <c r="I597" t="s">
        <v>8049</v>
      </c>
      <c r="K597" t="s">
        <v>8050</v>
      </c>
      <c r="M597" t="s">
        <v>8051</v>
      </c>
      <c r="N597" t="s">
        <v>1104</v>
      </c>
      <c r="O597" s="4">
        <v>69030</v>
      </c>
      <c r="P597" t="s">
        <v>140</v>
      </c>
      <c r="R597">
        <v>19706304813</v>
      </c>
      <c r="T597">
        <v>1121</v>
      </c>
      <c r="U597" t="s">
        <v>8052</v>
      </c>
      <c r="V597" t="s">
        <v>989</v>
      </c>
      <c r="X597" t="s">
        <v>164</v>
      </c>
      <c r="Y597" t="s">
        <v>8050</v>
      </c>
      <c r="AA597" t="s">
        <v>8051</v>
      </c>
      <c r="AB597" t="s">
        <v>1104</v>
      </c>
      <c r="AC597" s="4">
        <v>69030</v>
      </c>
      <c r="AD597" t="s">
        <v>140</v>
      </c>
      <c r="AF597">
        <v>19706304813</v>
      </c>
      <c r="AH597" t="s">
        <v>148</v>
      </c>
      <c r="AI597" t="s">
        <v>168</v>
      </c>
      <c r="AJ597" t="s">
        <v>456</v>
      </c>
      <c r="AK597" t="s">
        <v>457</v>
      </c>
      <c r="AM597" t="s">
        <v>458</v>
      </c>
      <c r="AO597" t="s">
        <v>459</v>
      </c>
      <c r="AP597" t="s">
        <v>460</v>
      </c>
      <c r="AQ597" s="4">
        <v>73737</v>
      </c>
      <c r="AR597" t="s">
        <v>140</v>
      </c>
      <c r="AT597">
        <v>15802274747</v>
      </c>
      <c r="AV597" t="s">
        <v>461</v>
      </c>
      <c r="AW597" t="s">
        <v>462</v>
      </c>
      <c r="AZ597" t="s">
        <v>334</v>
      </c>
      <c r="BA597" t="s">
        <v>335</v>
      </c>
      <c r="BB597" t="s">
        <v>136</v>
      </c>
      <c r="BC597" t="s">
        <v>136</v>
      </c>
      <c r="BD597" t="s">
        <v>148</v>
      </c>
      <c r="BE597" t="s">
        <v>136</v>
      </c>
      <c r="BF597" t="s">
        <v>136</v>
      </c>
      <c r="BG597" t="s">
        <v>134</v>
      </c>
      <c r="BH597" t="s">
        <v>136</v>
      </c>
      <c r="BN597" t="s">
        <v>8053</v>
      </c>
      <c r="BO597" t="s">
        <v>3151</v>
      </c>
      <c r="BP597">
        <v>3</v>
      </c>
      <c r="BQ597">
        <v>3</v>
      </c>
      <c r="BR597">
        <v>3</v>
      </c>
      <c r="BS597" s="1">
        <v>44105</v>
      </c>
      <c r="BT597" s="1">
        <v>44317</v>
      </c>
      <c r="BU597" s="1">
        <v>44105</v>
      </c>
      <c r="BV597" s="1">
        <v>44317</v>
      </c>
      <c r="BW597" t="s">
        <v>136</v>
      </c>
      <c r="BX597">
        <v>48</v>
      </c>
      <c r="BY597">
        <v>0</v>
      </c>
      <c r="BZ597">
        <v>8</v>
      </c>
      <c r="CA597">
        <v>8</v>
      </c>
      <c r="CB597">
        <v>8</v>
      </c>
      <c r="CC597">
        <v>8</v>
      </c>
      <c r="CD597">
        <v>8</v>
      </c>
      <c r="CE597">
        <v>8</v>
      </c>
      <c r="CF597" t="str">
        <f>"8:00 AM"</f>
        <v>8:00 AM</v>
      </c>
      <c r="CG597" t="str">
        <f>"5:00 PM"</f>
        <v>5:00 PM</v>
      </c>
      <c r="CH597" s="5">
        <v>14.99</v>
      </c>
      <c r="CI597" t="s">
        <v>146</v>
      </c>
      <c r="CL597" t="s">
        <v>136</v>
      </c>
      <c r="CM597" t="s">
        <v>312</v>
      </c>
      <c r="CN597" t="s">
        <v>148</v>
      </c>
      <c r="CO597" t="s">
        <v>1695</v>
      </c>
      <c r="CP597" t="s">
        <v>149</v>
      </c>
      <c r="CQ597">
        <v>3</v>
      </c>
      <c r="CR597">
        <v>0</v>
      </c>
      <c r="CS597" t="s">
        <v>136</v>
      </c>
      <c r="CT597" t="s">
        <v>134</v>
      </c>
      <c r="CU597" t="s">
        <v>136</v>
      </c>
      <c r="CV597" t="s">
        <v>134</v>
      </c>
      <c r="CW597" t="s">
        <v>134</v>
      </c>
      <c r="CX597">
        <v>75</v>
      </c>
      <c r="CY597" t="s">
        <v>134</v>
      </c>
      <c r="CZ597" t="s">
        <v>134</v>
      </c>
      <c r="DA597" t="s">
        <v>134</v>
      </c>
      <c r="DB597" t="s">
        <v>136</v>
      </c>
      <c r="DC597" t="s">
        <v>134</v>
      </c>
      <c r="DD597" t="s">
        <v>136</v>
      </c>
      <c r="DF597" t="s">
        <v>6051</v>
      </c>
      <c r="DG597" t="s">
        <v>8050</v>
      </c>
      <c r="DH597" t="s">
        <v>8051</v>
      </c>
      <c r="DI597" t="s">
        <v>1104</v>
      </c>
      <c r="DJ597" s="4">
        <v>69030</v>
      </c>
      <c r="DK597" t="s">
        <v>8054</v>
      </c>
      <c r="DL597" t="s">
        <v>134</v>
      </c>
      <c r="DM597">
        <v>2</v>
      </c>
      <c r="DN597" t="s">
        <v>8055</v>
      </c>
      <c r="DO597" t="s">
        <v>8051</v>
      </c>
      <c r="DP597" t="s">
        <v>1104</v>
      </c>
      <c r="DQ597" t="str">
        <f>"69030"</f>
        <v>69030</v>
      </c>
      <c r="DR597" t="s">
        <v>8054</v>
      </c>
      <c r="DS597" t="s">
        <v>296</v>
      </c>
      <c r="DT597">
        <v>1</v>
      </c>
      <c r="DU597">
        <v>3</v>
      </c>
      <c r="DV597" t="s">
        <v>134</v>
      </c>
      <c r="DW597" t="s">
        <v>134</v>
      </c>
      <c r="DX597" t="s">
        <v>134</v>
      </c>
      <c r="DY597" t="s">
        <v>136</v>
      </c>
      <c r="DZ597">
        <v>1</v>
      </c>
      <c r="EA597" t="s">
        <v>136</v>
      </c>
      <c r="EC597" s="5">
        <v>12.68</v>
      </c>
      <c r="ED597" s="5">
        <v>55</v>
      </c>
      <c r="EE597">
        <v>19706304813</v>
      </c>
      <c r="EF597" t="s">
        <v>8056</v>
      </c>
      <c r="EG597" t="s">
        <v>148</v>
      </c>
      <c r="EH597">
        <v>0</v>
      </c>
    </row>
    <row r="598" spans="1:138" ht="15" customHeight="1" x14ac:dyDescent="0.35">
      <c r="A598" t="s">
        <v>10885</v>
      </c>
      <c r="B598" t="s">
        <v>157</v>
      </c>
      <c r="C598" s="1">
        <v>44097.49679247685</v>
      </c>
      <c r="D598" s="1">
        <v>44133</v>
      </c>
      <c r="E598" t="s">
        <v>133</v>
      </c>
      <c r="F598" t="s">
        <v>134</v>
      </c>
      <c r="G598" t="s">
        <v>135</v>
      </c>
      <c r="H598" t="s">
        <v>136</v>
      </c>
      <c r="I598" t="s">
        <v>10886</v>
      </c>
      <c r="K598" t="s">
        <v>10887</v>
      </c>
      <c r="L598" t="s">
        <v>10888</v>
      </c>
      <c r="M598" t="s">
        <v>152</v>
      </c>
      <c r="N598" t="s">
        <v>139</v>
      </c>
      <c r="O598" s="4">
        <v>33852</v>
      </c>
      <c r="P598" t="s">
        <v>140</v>
      </c>
      <c r="R598">
        <v>18634410855</v>
      </c>
      <c r="T598">
        <v>115115</v>
      </c>
      <c r="U598" t="s">
        <v>10889</v>
      </c>
      <c r="V598" t="s">
        <v>10890</v>
      </c>
      <c r="X598" t="s">
        <v>429</v>
      </c>
      <c r="Y598" t="s">
        <v>10891</v>
      </c>
      <c r="Z598" t="s">
        <v>1249</v>
      </c>
      <c r="AA598" t="s">
        <v>152</v>
      </c>
      <c r="AB598" t="s">
        <v>139</v>
      </c>
      <c r="AC598" s="4">
        <v>33852</v>
      </c>
      <c r="AD598" t="s">
        <v>140</v>
      </c>
      <c r="AF598">
        <v>18634410855</v>
      </c>
      <c r="AH598" t="s">
        <v>2325</v>
      </c>
      <c r="AI598" t="s">
        <v>168</v>
      </c>
      <c r="AJ598" t="s">
        <v>4942</v>
      </c>
      <c r="AK598" t="s">
        <v>4943</v>
      </c>
      <c r="AM598" t="s">
        <v>4944</v>
      </c>
      <c r="AO598" t="s">
        <v>152</v>
      </c>
      <c r="AP598" t="s">
        <v>139</v>
      </c>
      <c r="AQ598" s="4">
        <v>33852</v>
      </c>
      <c r="AR598" t="s">
        <v>140</v>
      </c>
      <c r="AS598" t="s">
        <v>4945</v>
      </c>
      <c r="AT598">
        <v>18634655550</v>
      </c>
      <c r="AV598" t="s">
        <v>4946</v>
      </c>
      <c r="AW598" t="s">
        <v>2330</v>
      </c>
      <c r="AZ598" t="s">
        <v>175</v>
      </c>
      <c r="BA598" t="s">
        <v>176</v>
      </c>
      <c r="BB598" t="s">
        <v>134</v>
      </c>
      <c r="BC598" t="s">
        <v>134</v>
      </c>
      <c r="BD598" t="s">
        <v>134</v>
      </c>
      <c r="BE598" t="s">
        <v>134</v>
      </c>
      <c r="BF598" t="s">
        <v>136</v>
      </c>
      <c r="BG598" t="s">
        <v>134</v>
      </c>
      <c r="BH598" t="s">
        <v>136</v>
      </c>
      <c r="BN598" t="s">
        <v>10892</v>
      </c>
      <c r="BO598" t="s">
        <v>176</v>
      </c>
      <c r="BP598">
        <v>34</v>
      </c>
      <c r="BQ598">
        <v>34</v>
      </c>
      <c r="BR598">
        <v>34</v>
      </c>
      <c r="BS598" s="1">
        <v>44165</v>
      </c>
      <c r="BT598" s="1">
        <v>44335</v>
      </c>
      <c r="BU598" s="1">
        <v>44165</v>
      </c>
      <c r="BV598" s="1">
        <v>44335</v>
      </c>
      <c r="BW598" t="s">
        <v>136</v>
      </c>
      <c r="BX598">
        <v>36</v>
      </c>
      <c r="BY598">
        <v>0</v>
      </c>
      <c r="BZ598">
        <v>6</v>
      </c>
      <c r="CA598">
        <v>6</v>
      </c>
      <c r="CB598">
        <v>6</v>
      </c>
      <c r="CC598">
        <v>6</v>
      </c>
      <c r="CD598">
        <v>6</v>
      </c>
      <c r="CE598">
        <v>6</v>
      </c>
      <c r="CF598" t="str">
        <f>"7:30 AM"</f>
        <v>7:30 AM</v>
      </c>
      <c r="CG598" t="str">
        <f>"1:30 PM"</f>
        <v>1:30 PM</v>
      </c>
      <c r="CH598" s="5">
        <v>11.71</v>
      </c>
      <c r="CI598" t="s">
        <v>146</v>
      </c>
      <c r="CJ598">
        <v>0.9</v>
      </c>
      <c r="CK598" t="s">
        <v>6616</v>
      </c>
      <c r="CL598" t="s">
        <v>134</v>
      </c>
      <c r="CM598" t="s">
        <v>147</v>
      </c>
      <c r="CN598" t="s">
        <v>148</v>
      </c>
      <c r="CO598" t="s">
        <v>2333</v>
      </c>
      <c r="CP598" t="s">
        <v>149</v>
      </c>
      <c r="CQ598">
        <v>1</v>
      </c>
      <c r="CR598">
        <v>0</v>
      </c>
      <c r="CS598" t="s">
        <v>136</v>
      </c>
      <c r="CT598" t="s">
        <v>136</v>
      </c>
      <c r="CU598" t="s">
        <v>136</v>
      </c>
      <c r="CV598" t="s">
        <v>136</v>
      </c>
      <c r="CW598" t="s">
        <v>134</v>
      </c>
      <c r="CX598">
        <v>100</v>
      </c>
      <c r="CY598" t="s">
        <v>134</v>
      </c>
      <c r="CZ598" t="s">
        <v>134</v>
      </c>
      <c r="DA598" t="s">
        <v>134</v>
      </c>
      <c r="DB598" t="s">
        <v>134</v>
      </c>
      <c r="DC598" t="s">
        <v>134</v>
      </c>
      <c r="DD598" t="s">
        <v>136</v>
      </c>
      <c r="DF598" s="2" t="s">
        <v>10893</v>
      </c>
      <c r="DG598" t="s">
        <v>10894</v>
      </c>
      <c r="DH598" t="s">
        <v>3429</v>
      </c>
      <c r="DI598" t="s">
        <v>139</v>
      </c>
      <c r="DJ598" s="4">
        <v>33960</v>
      </c>
      <c r="DK598" t="s">
        <v>153</v>
      </c>
      <c r="DL598" t="s">
        <v>134</v>
      </c>
      <c r="DM598">
        <v>35</v>
      </c>
      <c r="DN598" t="s">
        <v>10895</v>
      </c>
      <c r="DO598" t="s">
        <v>152</v>
      </c>
      <c r="DP598" t="s">
        <v>139</v>
      </c>
      <c r="DQ598" t="str">
        <f>"33852"</f>
        <v>33852</v>
      </c>
      <c r="DR598" t="s">
        <v>153</v>
      </c>
      <c r="DS598" t="s">
        <v>3368</v>
      </c>
      <c r="DT598">
        <v>3</v>
      </c>
      <c r="DU598">
        <v>9</v>
      </c>
      <c r="DV598" t="s">
        <v>134</v>
      </c>
      <c r="DW598" t="s">
        <v>134</v>
      </c>
      <c r="DX598" t="s">
        <v>134</v>
      </c>
      <c r="DY598" t="s">
        <v>134</v>
      </c>
      <c r="DZ598">
        <v>5</v>
      </c>
      <c r="EA598" t="s">
        <v>136</v>
      </c>
      <c r="EC598" s="5">
        <v>12.68</v>
      </c>
      <c r="ED598" s="5">
        <v>55</v>
      </c>
      <c r="EE598">
        <v>18634410855</v>
      </c>
      <c r="EF598" t="s">
        <v>10896</v>
      </c>
      <c r="EG598" t="s">
        <v>148</v>
      </c>
      <c r="EH598">
        <v>1</v>
      </c>
    </row>
    <row r="599" spans="1:138" ht="15" customHeight="1" x14ac:dyDescent="0.35">
      <c r="A599" t="s">
        <v>20700</v>
      </c>
      <c r="B599" t="s">
        <v>157</v>
      </c>
      <c r="C599" s="1">
        <v>44095.468862384259</v>
      </c>
      <c r="D599" s="1">
        <v>44133</v>
      </c>
      <c r="E599" t="s">
        <v>133</v>
      </c>
      <c r="F599" t="s">
        <v>136</v>
      </c>
      <c r="G599" t="s">
        <v>135</v>
      </c>
      <c r="H599" t="s">
        <v>136</v>
      </c>
      <c r="I599" t="s">
        <v>20701</v>
      </c>
      <c r="K599" t="s">
        <v>20702</v>
      </c>
      <c r="M599" t="s">
        <v>13695</v>
      </c>
      <c r="N599" t="s">
        <v>374</v>
      </c>
      <c r="O599" s="4">
        <v>76009</v>
      </c>
      <c r="P599" t="s">
        <v>140</v>
      </c>
      <c r="R599">
        <v>18174541330</v>
      </c>
      <c r="T599">
        <v>11142</v>
      </c>
      <c r="U599" t="s">
        <v>20703</v>
      </c>
      <c r="V599" t="s">
        <v>2730</v>
      </c>
      <c r="X599" t="s">
        <v>20704</v>
      </c>
      <c r="Y599" t="s">
        <v>20702</v>
      </c>
      <c r="AA599" t="s">
        <v>13695</v>
      </c>
      <c r="AB599" t="s">
        <v>374</v>
      </c>
      <c r="AC599" s="4">
        <v>76009</v>
      </c>
      <c r="AD599" t="s">
        <v>140</v>
      </c>
      <c r="AF599">
        <v>18174541330</v>
      </c>
      <c r="AH599" t="s">
        <v>148</v>
      </c>
      <c r="AI599" t="s">
        <v>168</v>
      </c>
      <c r="AJ599" t="s">
        <v>2532</v>
      </c>
      <c r="AK599" t="s">
        <v>2533</v>
      </c>
      <c r="AM599" t="s">
        <v>1020</v>
      </c>
      <c r="AO599" t="s">
        <v>1021</v>
      </c>
      <c r="AP599" t="s">
        <v>374</v>
      </c>
      <c r="AQ599" s="4">
        <v>75442</v>
      </c>
      <c r="AR599" t="s">
        <v>140</v>
      </c>
      <c r="AT599">
        <v>14692388392</v>
      </c>
      <c r="AV599" t="s">
        <v>2534</v>
      </c>
      <c r="AW599" t="s">
        <v>1023</v>
      </c>
      <c r="AZ599" t="s">
        <v>334</v>
      </c>
      <c r="BA599" t="s">
        <v>335</v>
      </c>
      <c r="BB599" t="s">
        <v>136</v>
      </c>
      <c r="BC599" t="s">
        <v>136</v>
      </c>
      <c r="BD599" t="s">
        <v>148</v>
      </c>
      <c r="BE599" t="s">
        <v>136</v>
      </c>
      <c r="BF599" t="s">
        <v>136</v>
      </c>
      <c r="BG599" t="s">
        <v>134</v>
      </c>
      <c r="BH599" t="s">
        <v>136</v>
      </c>
      <c r="BN599" t="s">
        <v>20705</v>
      </c>
      <c r="BO599" t="s">
        <v>381</v>
      </c>
      <c r="BP599">
        <v>7</v>
      </c>
      <c r="BQ599">
        <v>7</v>
      </c>
      <c r="BR599">
        <v>7</v>
      </c>
      <c r="BS599" s="1">
        <v>44165</v>
      </c>
      <c r="BT599" s="1">
        <v>44469</v>
      </c>
      <c r="BU599" s="1">
        <v>44165</v>
      </c>
      <c r="BV599" s="1">
        <v>44469</v>
      </c>
      <c r="BW599" t="s">
        <v>136</v>
      </c>
      <c r="BX599">
        <v>40</v>
      </c>
      <c r="BY599">
        <v>0</v>
      </c>
      <c r="BZ599">
        <v>8</v>
      </c>
      <c r="CA599">
        <v>8</v>
      </c>
      <c r="CB599">
        <v>8</v>
      </c>
      <c r="CC599">
        <v>8</v>
      </c>
      <c r="CD599">
        <v>8</v>
      </c>
      <c r="CE599">
        <v>0</v>
      </c>
      <c r="CF599" t="str">
        <f>"6:30 AM"</f>
        <v>6:30 AM</v>
      </c>
      <c r="CG599" t="str">
        <f>"3:30 PM"</f>
        <v>3:30 PM</v>
      </c>
      <c r="CH599" s="5">
        <v>12.67</v>
      </c>
      <c r="CI599" t="s">
        <v>146</v>
      </c>
      <c r="CJ599">
        <v>0</v>
      </c>
      <c r="CK599" t="s">
        <v>1024</v>
      </c>
      <c r="CL599" t="s">
        <v>134</v>
      </c>
      <c r="CM599" t="s">
        <v>147</v>
      </c>
      <c r="CN599" t="s">
        <v>148</v>
      </c>
      <c r="CO599" t="s">
        <v>1025</v>
      </c>
      <c r="CP599" t="s">
        <v>149</v>
      </c>
      <c r="CQ599">
        <v>0</v>
      </c>
      <c r="CR599">
        <v>0</v>
      </c>
      <c r="CS599" t="s">
        <v>136</v>
      </c>
      <c r="CT599" t="s">
        <v>136</v>
      </c>
      <c r="CU599" t="s">
        <v>136</v>
      </c>
      <c r="CV599" t="s">
        <v>136</v>
      </c>
      <c r="CW599" t="s">
        <v>136</v>
      </c>
      <c r="CY599" t="s">
        <v>134</v>
      </c>
      <c r="CZ599" t="s">
        <v>134</v>
      </c>
      <c r="DA599" t="s">
        <v>134</v>
      </c>
      <c r="DB599" t="s">
        <v>134</v>
      </c>
      <c r="DC599" t="s">
        <v>134</v>
      </c>
      <c r="DD599" t="s">
        <v>136</v>
      </c>
      <c r="DF599" t="s">
        <v>180</v>
      </c>
      <c r="DG599" t="s">
        <v>20702</v>
      </c>
      <c r="DH599" t="s">
        <v>13695</v>
      </c>
      <c r="DI599" t="s">
        <v>374</v>
      </c>
      <c r="DJ599" s="4">
        <v>76009</v>
      </c>
      <c r="DK599" t="s">
        <v>2901</v>
      </c>
      <c r="DL599" t="s">
        <v>136</v>
      </c>
      <c r="DM599">
        <v>1</v>
      </c>
      <c r="DN599" t="s">
        <v>20702</v>
      </c>
      <c r="DO599" t="s">
        <v>13695</v>
      </c>
      <c r="DP599" t="s">
        <v>374</v>
      </c>
      <c r="DQ599" t="str">
        <f>"76009"</f>
        <v>76009</v>
      </c>
      <c r="DR599" t="s">
        <v>2901</v>
      </c>
      <c r="DS599" t="s">
        <v>20706</v>
      </c>
      <c r="DT599">
        <v>1</v>
      </c>
      <c r="DU599">
        <v>7</v>
      </c>
      <c r="DV599" t="s">
        <v>134</v>
      </c>
      <c r="DW599" t="s">
        <v>134</v>
      </c>
      <c r="DX599" t="s">
        <v>134</v>
      </c>
      <c r="DY599" t="s">
        <v>136</v>
      </c>
      <c r="DZ599">
        <v>1</v>
      </c>
      <c r="EA599" t="s">
        <v>136</v>
      </c>
      <c r="EC599" s="5">
        <v>12.68</v>
      </c>
      <c r="ED599" s="5">
        <v>55</v>
      </c>
      <c r="EE599">
        <v>18174541330</v>
      </c>
      <c r="EF599" t="s">
        <v>148</v>
      </c>
      <c r="EG599" t="s">
        <v>2138</v>
      </c>
      <c r="EH599">
        <v>1</v>
      </c>
    </row>
    <row r="600" spans="1:138" ht="15" customHeight="1" x14ac:dyDescent="0.35">
      <c r="A600" t="s">
        <v>20737</v>
      </c>
      <c r="B600" t="s">
        <v>157</v>
      </c>
      <c r="C600" s="1">
        <v>44097.494316666664</v>
      </c>
      <c r="D600" s="1">
        <v>44133</v>
      </c>
      <c r="E600" t="s">
        <v>133</v>
      </c>
      <c r="F600" t="s">
        <v>136</v>
      </c>
      <c r="G600" t="s">
        <v>135</v>
      </c>
      <c r="H600" t="s">
        <v>136</v>
      </c>
      <c r="I600" t="s">
        <v>20738</v>
      </c>
      <c r="K600" t="s">
        <v>20739</v>
      </c>
      <c r="M600" t="s">
        <v>663</v>
      </c>
      <c r="N600" t="s">
        <v>246</v>
      </c>
      <c r="O600" s="4">
        <v>70560</v>
      </c>
      <c r="P600" t="s">
        <v>140</v>
      </c>
      <c r="R600">
        <v>13373649276</v>
      </c>
      <c r="T600">
        <v>112</v>
      </c>
      <c r="U600" t="s">
        <v>2883</v>
      </c>
      <c r="V600" t="s">
        <v>20740</v>
      </c>
      <c r="X600" t="s">
        <v>429</v>
      </c>
      <c r="Y600" t="s">
        <v>20739</v>
      </c>
      <c r="AA600" t="s">
        <v>663</v>
      </c>
      <c r="AB600" t="s">
        <v>246</v>
      </c>
      <c r="AC600" s="4">
        <v>70560</v>
      </c>
      <c r="AD600" t="s">
        <v>140</v>
      </c>
      <c r="AF600">
        <v>13373649276</v>
      </c>
      <c r="AH600" t="s">
        <v>20741</v>
      </c>
      <c r="AI600" t="s">
        <v>226</v>
      </c>
      <c r="AJ600" t="s">
        <v>8769</v>
      </c>
      <c r="AK600" t="s">
        <v>8770</v>
      </c>
      <c r="AL600" t="s">
        <v>347</v>
      </c>
      <c r="AM600" t="s">
        <v>8771</v>
      </c>
      <c r="AN600" t="s">
        <v>8772</v>
      </c>
      <c r="AO600" t="s">
        <v>8773</v>
      </c>
      <c r="AP600" t="s">
        <v>893</v>
      </c>
      <c r="AQ600" s="4">
        <v>12207</v>
      </c>
      <c r="AR600" t="s">
        <v>140</v>
      </c>
      <c r="AT600">
        <v>15187012770</v>
      </c>
      <c r="AV600" t="s">
        <v>8774</v>
      </c>
      <c r="AW600" t="s">
        <v>8775</v>
      </c>
      <c r="AX600" t="s">
        <v>893</v>
      </c>
      <c r="AY600" t="s">
        <v>8776</v>
      </c>
      <c r="AZ600" t="s">
        <v>334</v>
      </c>
      <c r="BA600" t="s">
        <v>335</v>
      </c>
      <c r="BB600" t="s">
        <v>136</v>
      </c>
      <c r="BC600" t="s">
        <v>136</v>
      </c>
      <c r="BD600" t="s">
        <v>148</v>
      </c>
      <c r="BE600" t="s">
        <v>136</v>
      </c>
      <c r="BF600" t="s">
        <v>136</v>
      </c>
      <c r="BG600" t="s">
        <v>134</v>
      </c>
      <c r="BH600" t="s">
        <v>136</v>
      </c>
      <c r="BI600" t="s">
        <v>8777</v>
      </c>
      <c r="BJ600" t="s">
        <v>8778</v>
      </c>
      <c r="BL600" t="s">
        <v>8779</v>
      </c>
      <c r="BM600" t="s">
        <v>8774</v>
      </c>
      <c r="BN600" t="s">
        <v>20742</v>
      </c>
      <c r="BO600" t="s">
        <v>20743</v>
      </c>
      <c r="BP600">
        <v>2</v>
      </c>
      <c r="BQ600">
        <v>2</v>
      </c>
      <c r="BR600">
        <v>2</v>
      </c>
      <c r="BS600" s="1">
        <v>44165</v>
      </c>
      <c r="BT600" s="1">
        <v>44287</v>
      </c>
      <c r="BU600" s="1">
        <v>44165</v>
      </c>
      <c r="BV600" s="1">
        <v>44287</v>
      </c>
      <c r="BW600" t="s">
        <v>136</v>
      </c>
      <c r="BX600">
        <v>40</v>
      </c>
      <c r="BY600">
        <v>0</v>
      </c>
      <c r="BZ600">
        <v>8</v>
      </c>
      <c r="CA600">
        <v>8</v>
      </c>
      <c r="CB600">
        <v>8</v>
      </c>
      <c r="CC600">
        <v>8</v>
      </c>
      <c r="CD600">
        <v>8</v>
      </c>
      <c r="CE600">
        <v>0</v>
      </c>
      <c r="CF600" t="str">
        <f>"7:00 AM"</f>
        <v>7:00 AM</v>
      </c>
      <c r="CG600" t="str">
        <f>"3:00 PM"</f>
        <v>3:00 PM</v>
      </c>
      <c r="CH600" s="5">
        <v>12.67</v>
      </c>
      <c r="CI600" t="s">
        <v>146</v>
      </c>
      <c r="CL600" t="s">
        <v>134</v>
      </c>
      <c r="CM600" t="s">
        <v>147</v>
      </c>
      <c r="CN600" t="s">
        <v>148</v>
      </c>
      <c r="CO600" t="s">
        <v>20744</v>
      </c>
      <c r="CP600" t="s">
        <v>149</v>
      </c>
      <c r="CQ600">
        <v>3</v>
      </c>
      <c r="CR600">
        <v>0</v>
      </c>
      <c r="CS600" t="s">
        <v>136</v>
      </c>
      <c r="CT600" t="s">
        <v>136</v>
      </c>
      <c r="CU600" t="s">
        <v>136</v>
      </c>
      <c r="CV600" t="s">
        <v>134</v>
      </c>
      <c r="CW600" t="s">
        <v>134</v>
      </c>
      <c r="CX600">
        <v>40</v>
      </c>
      <c r="CY600" t="s">
        <v>134</v>
      </c>
      <c r="CZ600" t="s">
        <v>134</v>
      </c>
      <c r="DA600" t="s">
        <v>134</v>
      </c>
      <c r="DB600" t="s">
        <v>134</v>
      </c>
      <c r="DC600" t="s">
        <v>134</v>
      </c>
      <c r="DD600" t="s">
        <v>136</v>
      </c>
      <c r="DF600" t="s">
        <v>20745</v>
      </c>
      <c r="DG600" t="s">
        <v>20746</v>
      </c>
      <c r="DH600" t="s">
        <v>20747</v>
      </c>
      <c r="DI600" t="s">
        <v>374</v>
      </c>
      <c r="DJ600" s="4">
        <v>75669</v>
      </c>
      <c r="DK600" t="s">
        <v>2915</v>
      </c>
      <c r="DL600" t="s">
        <v>136</v>
      </c>
      <c r="DM600">
        <v>1</v>
      </c>
      <c r="DN600" t="s">
        <v>20746</v>
      </c>
      <c r="DO600" t="s">
        <v>20747</v>
      </c>
      <c r="DP600" t="s">
        <v>374</v>
      </c>
      <c r="DQ600" t="str">
        <f>"75669"</f>
        <v>75669</v>
      </c>
      <c r="DR600" t="s">
        <v>2915</v>
      </c>
      <c r="DS600" t="s">
        <v>497</v>
      </c>
      <c r="DT600">
        <v>1</v>
      </c>
      <c r="DU600">
        <v>2</v>
      </c>
      <c r="DV600" t="s">
        <v>134</v>
      </c>
      <c r="DW600" t="s">
        <v>134</v>
      </c>
      <c r="DX600" t="s">
        <v>134</v>
      </c>
      <c r="DY600" t="s">
        <v>136</v>
      </c>
      <c r="DZ600">
        <v>1</v>
      </c>
      <c r="EA600" t="s">
        <v>136</v>
      </c>
      <c r="EC600" s="5">
        <v>12.68</v>
      </c>
      <c r="ED600" s="5">
        <v>55</v>
      </c>
      <c r="EE600">
        <v>13373649276</v>
      </c>
      <c r="EF600" t="s">
        <v>20741</v>
      </c>
      <c r="EG600" t="s">
        <v>148</v>
      </c>
      <c r="EH600">
        <v>1</v>
      </c>
    </row>
    <row r="601" spans="1:138" ht="15" customHeight="1" x14ac:dyDescent="0.35">
      <c r="A601" t="s">
        <v>21069</v>
      </c>
      <c r="B601" t="s">
        <v>157</v>
      </c>
      <c r="C601" s="1">
        <v>44102.776653009256</v>
      </c>
      <c r="D601" s="1">
        <v>44133</v>
      </c>
      <c r="E601" t="s">
        <v>133</v>
      </c>
      <c r="F601" t="s">
        <v>136</v>
      </c>
      <c r="G601" t="s">
        <v>135</v>
      </c>
      <c r="H601" t="s">
        <v>136</v>
      </c>
      <c r="I601" t="s">
        <v>21070</v>
      </c>
      <c r="K601" t="s">
        <v>10761</v>
      </c>
      <c r="L601" t="s">
        <v>21071</v>
      </c>
      <c r="M601" t="s">
        <v>10758</v>
      </c>
      <c r="N601" t="s">
        <v>374</v>
      </c>
      <c r="O601" s="4">
        <v>79068</v>
      </c>
      <c r="P601" t="s">
        <v>140</v>
      </c>
      <c r="R601">
        <v>18065840752</v>
      </c>
      <c r="T601">
        <v>112112</v>
      </c>
      <c r="U601" t="s">
        <v>10759</v>
      </c>
      <c r="V601" t="s">
        <v>1147</v>
      </c>
      <c r="X601" t="s">
        <v>164</v>
      </c>
      <c r="Y601" t="s">
        <v>10761</v>
      </c>
      <c r="AA601" t="s">
        <v>21071</v>
      </c>
      <c r="AB601" t="s">
        <v>374</v>
      </c>
      <c r="AC601" s="4">
        <v>79068</v>
      </c>
      <c r="AD601" t="s">
        <v>140</v>
      </c>
      <c r="AF601">
        <v>18065840752</v>
      </c>
      <c r="AH601" t="s">
        <v>10760</v>
      </c>
      <c r="AI601" t="s">
        <v>168</v>
      </c>
      <c r="AJ601" t="s">
        <v>533</v>
      </c>
      <c r="AK601" t="s">
        <v>534</v>
      </c>
      <c r="AL601" t="s">
        <v>148</v>
      </c>
      <c r="AM601" t="s">
        <v>1486</v>
      </c>
      <c r="AO601" t="s">
        <v>1487</v>
      </c>
      <c r="AP601" t="s">
        <v>537</v>
      </c>
      <c r="AQ601" s="4" t="s">
        <v>27717</v>
      </c>
      <c r="AR601" t="s">
        <v>140</v>
      </c>
      <c r="AT601">
        <v>18282460659</v>
      </c>
      <c r="AV601" t="s">
        <v>538</v>
      </c>
      <c r="AW601" t="s">
        <v>539</v>
      </c>
      <c r="AZ601" t="s">
        <v>334</v>
      </c>
      <c r="BA601" t="s">
        <v>335</v>
      </c>
      <c r="BB601" t="s">
        <v>136</v>
      </c>
      <c r="BC601" t="s">
        <v>136</v>
      </c>
      <c r="BD601" t="s">
        <v>148</v>
      </c>
      <c r="BE601" t="s">
        <v>136</v>
      </c>
      <c r="BF601" t="s">
        <v>136</v>
      </c>
      <c r="BG601" t="s">
        <v>134</v>
      </c>
      <c r="BH601" t="s">
        <v>136</v>
      </c>
      <c r="BN601" t="s">
        <v>21072</v>
      </c>
      <c r="BO601" t="s">
        <v>1489</v>
      </c>
      <c r="BP601">
        <v>1</v>
      </c>
      <c r="BQ601">
        <v>1</v>
      </c>
      <c r="BR601">
        <v>1</v>
      </c>
      <c r="BS601" s="1">
        <v>44166</v>
      </c>
      <c r="BT601" s="1">
        <v>44255</v>
      </c>
      <c r="BU601" s="1">
        <v>44166</v>
      </c>
      <c r="BV601" s="1">
        <v>44255</v>
      </c>
      <c r="BW601" t="s">
        <v>136</v>
      </c>
      <c r="BX601">
        <v>48</v>
      </c>
      <c r="BY601">
        <v>0</v>
      </c>
      <c r="BZ601">
        <v>8</v>
      </c>
      <c r="CA601">
        <v>8</v>
      </c>
      <c r="CB601">
        <v>8</v>
      </c>
      <c r="CC601">
        <v>8</v>
      </c>
      <c r="CD601">
        <v>8</v>
      </c>
      <c r="CE601">
        <v>8</v>
      </c>
      <c r="CF601" t="str">
        <f>"8:00 AM"</f>
        <v>8:00 AM</v>
      </c>
      <c r="CG601" t="str">
        <f>"5:00 PM"</f>
        <v>5:00 PM</v>
      </c>
      <c r="CH601" s="5">
        <v>12.67</v>
      </c>
      <c r="CI601" t="s">
        <v>146</v>
      </c>
      <c r="CL601" t="s">
        <v>136</v>
      </c>
      <c r="CM601" t="s">
        <v>354</v>
      </c>
      <c r="CN601" t="s">
        <v>2411</v>
      </c>
      <c r="CO601" t="s">
        <v>6730</v>
      </c>
      <c r="CP601" t="s">
        <v>149</v>
      </c>
      <c r="CQ601">
        <v>1</v>
      </c>
      <c r="CR601">
        <v>0</v>
      </c>
      <c r="CS601" t="s">
        <v>136</v>
      </c>
      <c r="CT601" t="s">
        <v>134</v>
      </c>
      <c r="CU601" t="s">
        <v>134</v>
      </c>
      <c r="CV601" t="s">
        <v>136</v>
      </c>
      <c r="CW601" t="s">
        <v>134</v>
      </c>
      <c r="CX601">
        <v>50</v>
      </c>
      <c r="CY601" t="s">
        <v>134</v>
      </c>
      <c r="CZ601" t="s">
        <v>134</v>
      </c>
      <c r="DA601" t="s">
        <v>134</v>
      </c>
      <c r="DB601" t="s">
        <v>136</v>
      </c>
      <c r="DC601" t="s">
        <v>134</v>
      </c>
      <c r="DD601" t="s">
        <v>136</v>
      </c>
      <c r="DF601" t="s">
        <v>21073</v>
      </c>
      <c r="DG601" t="s">
        <v>10761</v>
      </c>
      <c r="DH601" t="s">
        <v>10758</v>
      </c>
      <c r="DI601" t="s">
        <v>374</v>
      </c>
      <c r="DJ601" s="4">
        <v>79068</v>
      </c>
      <c r="DK601" t="s">
        <v>1219</v>
      </c>
      <c r="DL601" t="s">
        <v>136</v>
      </c>
      <c r="DM601">
        <v>1</v>
      </c>
      <c r="DN601" t="s">
        <v>21074</v>
      </c>
      <c r="DO601" t="s">
        <v>10758</v>
      </c>
      <c r="DP601" t="s">
        <v>374</v>
      </c>
      <c r="DQ601" t="str">
        <f>"79068"</f>
        <v>79068</v>
      </c>
      <c r="DR601" t="s">
        <v>1219</v>
      </c>
      <c r="DS601" t="s">
        <v>296</v>
      </c>
      <c r="DT601">
        <v>1</v>
      </c>
      <c r="DU601">
        <v>6</v>
      </c>
      <c r="DV601" t="s">
        <v>134</v>
      </c>
      <c r="DW601" t="s">
        <v>134</v>
      </c>
      <c r="DX601" t="s">
        <v>134</v>
      </c>
      <c r="DY601" t="s">
        <v>136</v>
      </c>
      <c r="DZ601">
        <v>1</v>
      </c>
      <c r="EA601" t="s">
        <v>136</v>
      </c>
      <c r="EC601" s="5">
        <v>12.68</v>
      </c>
      <c r="ED601" s="5">
        <v>55</v>
      </c>
      <c r="EE601">
        <v>18065840752</v>
      </c>
      <c r="EF601" t="s">
        <v>10760</v>
      </c>
      <c r="EG601" t="s">
        <v>148</v>
      </c>
      <c r="EH601">
        <v>0</v>
      </c>
    </row>
    <row r="602" spans="1:138" ht="15" customHeight="1" x14ac:dyDescent="0.35">
      <c r="A602" t="s">
        <v>11730</v>
      </c>
      <c r="B602" t="s">
        <v>157</v>
      </c>
      <c r="C602" s="1">
        <v>44099.683159490742</v>
      </c>
      <c r="D602" s="1">
        <v>44133</v>
      </c>
      <c r="E602" t="s">
        <v>133</v>
      </c>
      <c r="F602" t="s">
        <v>136</v>
      </c>
      <c r="G602" t="s">
        <v>135</v>
      </c>
      <c r="H602" t="s">
        <v>136</v>
      </c>
      <c r="I602" t="s">
        <v>11731</v>
      </c>
      <c r="K602" t="s">
        <v>11732</v>
      </c>
      <c r="M602" t="s">
        <v>11733</v>
      </c>
      <c r="N602" t="s">
        <v>161</v>
      </c>
      <c r="O602" s="4">
        <v>30705</v>
      </c>
      <c r="P602" t="s">
        <v>140</v>
      </c>
      <c r="R602">
        <v>17064833397</v>
      </c>
      <c r="T602">
        <v>11511</v>
      </c>
      <c r="U602" t="s">
        <v>11734</v>
      </c>
      <c r="V602" t="s">
        <v>1922</v>
      </c>
      <c r="W602" t="s">
        <v>155</v>
      </c>
      <c r="X602" t="s">
        <v>6851</v>
      </c>
      <c r="Y602" t="s">
        <v>11732</v>
      </c>
      <c r="AA602" t="s">
        <v>11733</v>
      </c>
      <c r="AB602" t="s">
        <v>161</v>
      </c>
      <c r="AC602" s="4">
        <v>30705</v>
      </c>
      <c r="AD602" t="s">
        <v>140</v>
      </c>
      <c r="AF602">
        <v>17064833397</v>
      </c>
      <c r="AH602" t="s">
        <v>11735</v>
      </c>
      <c r="AI602" t="s">
        <v>168</v>
      </c>
      <c r="AJ602" t="s">
        <v>3067</v>
      </c>
      <c r="AK602" t="s">
        <v>1304</v>
      </c>
      <c r="AL602" t="s">
        <v>148</v>
      </c>
      <c r="AM602" t="s">
        <v>3068</v>
      </c>
      <c r="AN602" t="s">
        <v>3069</v>
      </c>
      <c r="AO602" t="s">
        <v>3070</v>
      </c>
      <c r="AP602" t="s">
        <v>925</v>
      </c>
      <c r="AQ602" s="4">
        <v>83814</v>
      </c>
      <c r="AR602" t="s">
        <v>140</v>
      </c>
      <c r="AT602">
        <v>12087772654</v>
      </c>
      <c r="AV602" t="s">
        <v>3071</v>
      </c>
      <c r="AW602" t="s">
        <v>3072</v>
      </c>
      <c r="AZ602" t="s">
        <v>144</v>
      </c>
      <c r="BA602" t="s">
        <v>145</v>
      </c>
      <c r="BB602" t="s">
        <v>136</v>
      </c>
      <c r="BC602" t="s">
        <v>136</v>
      </c>
      <c r="BD602" t="s">
        <v>148</v>
      </c>
      <c r="BE602" t="s">
        <v>136</v>
      </c>
      <c r="BF602" t="s">
        <v>136</v>
      </c>
      <c r="BG602" t="s">
        <v>134</v>
      </c>
      <c r="BH602" t="s">
        <v>136</v>
      </c>
      <c r="BN602" t="s">
        <v>11736</v>
      </c>
      <c r="BO602" t="s">
        <v>676</v>
      </c>
      <c r="BP602">
        <v>24</v>
      </c>
      <c r="BQ602">
        <v>24</v>
      </c>
      <c r="BR602">
        <v>24</v>
      </c>
      <c r="BS602" s="1">
        <v>44166</v>
      </c>
      <c r="BT602" s="1">
        <v>44316</v>
      </c>
      <c r="BU602" s="1">
        <v>44166</v>
      </c>
      <c r="BV602" s="1">
        <v>44316</v>
      </c>
      <c r="BW602" t="s">
        <v>136</v>
      </c>
      <c r="BX602">
        <v>40</v>
      </c>
      <c r="BY602">
        <v>0</v>
      </c>
      <c r="BZ602">
        <v>8</v>
      </c>
      <c r="CA602">
        <v>8</v>
      </c>
      <c r="CB602">
        <v>8</v>
      </c>
      <c r="CC602">
        <v>8</v>
      </c>
      <c r="CD602">
        <v>8</v>
      </c>
      <c r="CE602">
        <v>0</v>
      </c>
      <c r="CF602" t="str">
        <f>"7:30 AM"</f>
        <v>7:30 AM</v>
      </c>
      <c r="CG602" t="str">
        <f>"4:00 PM"</f>
        <v>4:00 PM</v>
      </c>
      <c r="CH602" s="5">
        <v>11.71</v>
      </c>
      <c r="CI602" t="s">
        <v>146</v>
      </c>
      <c r="CJ602">
        <v>0</v>
      </c>
      <c r="CK602" t="s">
        <v>149</v>
      </c>
      <c r="CL602" t="s">
        <v>134</v>
      </c>
      <c r="CM602" t="s">
        <v>147</v>
      </c>
      <c r="CN602" t="s">
        <v>148</v>
      </c>
      <c r="CO602" t="s">
        <v>3075</v>
      </c>
      <c r="CP602" t="s">
        <v>149</v>
      </c>
      <c r="CQ602">
        <v>3</v>
      </c>
      <c r="CR602">
        <v>0</v>
      </c>
      <c r="CS602" t="s">
        <v>136</v>
      </c>
      <c r="CT602" t="s">
        <v>136</v>
      </c>
      <c r="CU602" t="s">
        <v>136</v>
      </c>
      <c r="CV602" t="s">
        <v>136</v>
      </c>
      <c r="CW602" t="s">
        <v>134</v>
      </c>
      <c r="CX602">
        <v>50</v>
      </c>
      <c r="CY602" t="s">
        <v>134</v>
      </c>
      <c r="CZ602" t="s">
        <v>134</v>
      </c>
      <c r="DA602" t="s">
        <v>134</v>
      </c>
      <c r="DB602" t="s">
        <v>134</v>
      </c>
      <c r="DC602" t="s">
        <v>134</v>
      </c>
      <c r="DD602" t="s">
        <v>136</v>
      </c>
      <c r="DF602" t="s">
        <v>11737</v>
      </c>
      <c r="DG602" t="s">
        <v>11738</v>
      </c>
      <c r="DH602" t="s">
        <v>11733</v>
      </c>
      <c r="DI602" t="s">
        <v>161</v>
      </c>
      <c r="DJ602" s="4">
        <v>30705</v>
      </c>
      <c r="DK602" t="s">
        <v>4443</v>
      </c>
      <c r="DL602" t="s">
        <v>134</v>
      </c>
      <c r="DM602">
        <v>2</v>
      </c>
      <c r="DN602" t="s">
        <v>11739</v>
      </c>
      <c r="DO602" t="s">
        <v>11733</v>
      </c>
      <c r="DP602" t="s">
        <v>161</v>
      </c>
      <c r="DQ602" t="str">
        <f>"30705"</f>
        <v>30705</v>
      </c>
      <c r="DR602" t="s">
        <v>4443</v>
      </c>
      <c r="DS602" t="s">
        <v>907</v>
      </c>
      <c r="DT602">
        <v>1</v>
      </c>
      <c r="DU602">
        <v>8</v>
      </c>
      <c r="DV602" t="s">
        <v>134</v>
      </c>
      <c r="DW602" t="s">
        <v>134</v>
      </c>
      <c r="DX602" t="s">
        <v>134</v>
      </c>
      <c r="DY602" t="s">
        <v>134</v>
      </c>
      <c r="DZ602">
        <v>3</v>
      </c>
      <c r="EA602" t="s">
        <v>136</v>
      </c>
      <c r="EC602" s="5">
        <v>12.68</v>
      </c>
      <c r="ED602" s="5">
        <v>55</v>
      </c>
      <c r="EE602">
        <v>17064833397</v>
      </c>
      <c r="EF602" t="s">
        <v>11740</v>
      </c>
      <c r="EG602" t="s">
        <v>148</v>
      </c>
      <c r="EH602">
        <v>1</v>
      </c>
    </row>
    <row r="603" spans="1:138" ht="15" customHeight="1" x14ac:dyDescent="0.35">
      <c r="A603" t="s">
        <v>18104</v>
      </c>
      <c r="B603" t="s">
        <v>157</v>
      </c>
      <c r="C603" s="1">
        <v>44102.714556828701</v>
      </c>
      <c r="D603" s="1">
        <v>44133</v>
      </c>
      <c r="E603" t="s">
        <v>133</v>
      </c>
      <c r="F603" t="s">
        <v>136</v>
      </c>
      <c r="G603" t="s">
        <v>135</v>
      </c>
      <c r="H603" t="s">
        <v>136</v>
      </c>
      <c r="I603" t="s">
        <v>10202</v>
      </c>
      <c r="K603" t="s">
        <v>18105</v>
      </c>
      <c r="M603" t="s">
        <v>8309</v>
      </c>
      <c r="N603" t="s">
        <v>1128</v>
      </c>
      <c r="O603" s="4">
        <v>58046</v>
      </c>
      <c r="P603" t="s">
        <v>140</v>
      </c>
      <c r="R603">
        <v>17017890388</v>
      </c>
      <c r="T603">
        <v>112112</v>
      </c>
      <c r="U603" t="s">
        <v>10203</v>
      </c>
      <c r="V603" t="s">
        <v>347</v>
      </c>
      <c r="X603" t="s">
        <v>164</v>
      </c>
      <c r="Y603" t="s">
        <v>18105</v>
      </c>
      <c r="AA603" t="s">
        <v>8309</v>
      </c>
      <c r="AB603" t="s">
        <v>1128</v>
      </c>
      <c r="AC603" s="4">
        <v>58046</v>
      </c>
      <c r="AD603" t="s">
        <v>140</v>
      </c>
      <c r="AF603">
        <v>17017890388</v>
      </c>
      <c r="AH603" t="s">
        <v>10204</v>
      </c>
      <c r="AI603" t="s">
        <v>168</v>
      </c>
      <c r="AJ603" t="s">
        <v>533</v>
      </c>
      <c r="AK603" t="s">
        <v>534</v>
      </c>
      <c r="AL603" t="s">
        <v>148</v>
      </c>
      <c r="AM603" t="s">
        <v>1486</v>
      </c>
      <c r="AO603" t="s">
        <v>1487</v>
      </c>
      <c r="AP603" t="s">
        <v>537</v>
      </c>
      <c r="AQ603" s="4" t="s">
        <v>27717</v>
      </c>
      <c r="AR603" t="s">
        <v>140</v>
      </c>
      <c r="AS603" t="s">
        <v>2387</v>
      </c>
      <c r="AT603">
        <v>18282460659</v>
      </c>
      <c r="AV603" t="s">
        <v>538</v>
      </c>
      <c r="AW603" t="s">
        <v>539</v>
      </c>
      <c r="AZ603" t="s">
        <v>175</v>
      </c>
      <c r="BA603" t="s">
        <v>176</v>
      </c>
      <c r="BB603" t="s">
        <v>136</v>
      </c>
      <c r="BC603" t="s">
        <v>136</v>
      </c>
      <c r="BD603" t="s">
        <v>148</v>
      </c>
      <c r="BE603" t="s">
        <v>136</v>
      </c>
      <c r="BF603" t="s">
        <v>136</v>
      </c>
      <c r="BG603" t="s">
        <v>134</v>
      </c>
      <c r="BH603" t="s">
        <v>136</v>
      </c>
      <c r="BN603" t="s">
        <v>18106</v>
      </c>
      <c r="BO603" t="s">
        <v>1489</v>
      </c>
      <c r="BP603">
        <v>1</v>
      </c>
      <c r="BQ603">
        <v>1</v>
      </c>
      <c r="BR603">
        <v>1</v>
      </c>
      <c r="BS603" s="1">
        <v>44166</v>
      </c>
      <c r="BT603" s="1">
        <v>44256</v>
      </c>
      <c r="BU603" s="1">
        <v>44166</v>
      </c>
      <c r="BV603" s="1">
        <v>44256</v>
      </c>
      <c r="BW603" t="s">
        <v>136</v>
      </c>
      <c r="BX603">
        <v>48</v>
      </c>
      <c r="BY603">
        <v>0</v>
      </c>
      <c r="BZ603">
        <v>8</v>
      </c>
      <c r="CA603">
        <v>8</v>
      </c>
      <c r="CB603">
        <v>8</v>
      </c>
      <c r="CC603">
        <v>8</v>
      </c>
      <c r="CD603">
        <v>8</v>
      </c>
      <c r="CE603">
        <v>8</v>
      </c>
      <c r="CF603" t="str">
        <f>"8:00 AM"</f>
        <v>8:00 AM</v>
      </c>
      <c r="CG603" t="str">
        <f>"5:00 PM"</f>
        <v>5:00 PM</v>
      </c>
      <c r="CH603" s="5">
        <v>14.99</v>
      </c>
      <c r="CI603" t="s">
        <v>146</v>
      </c>
      <c r="CL603" t="s">
        <v>136</v>
      </c>
      <c r="CM603" t="s">
        <v>354</v>
      </c>
      <c r="CN603" t="s">
        <v>2411</v>
      </c>
      <c r="CO603" t="s">
        <v>4373</v>
      </c>
      <c r="CP603" t="s">
        <v>149</v>
      </c>
      <c r="CQ603">
        <v>1</v>
      </c>
      <c r="CR603">
        <v>0</v>
      </c>
      <c r="CS603" t="s">
        <v>136</v>
      </c>
      <c r="CT603" t="s">
        <v>134</v>
      </c>
      <c r="CU603" t="s">
        <v>136</v>
      </c>
      <c r="CV603" t="s">
        <v>136</v>
      </c>
      <c r="CW603" t="s">
        <v>134</v>
      </c>
      <c r="CX603">
        <v>50</v>
      </c>
      <c r="CY603" t="s">
        <v>134</v>
      </c>
      <c r="CZ603" t="s">
        <v>134</v>
      </c>
      <c r="DA603" t="s">
        <v>134</v>
      </c>
      <c r="DB603" t="s">
        <v>134</v>
      </c>
      <c r="DC603" t="s">
        <v>134</v>
      </c>
      <c r="DD603" t="s">
        <v>136</v>
      </c>
      <c r="DF603" t="s">
        <v>18107</v>
      </c>
      <c r="DG603" t="s">
        <v>18105</v>
      </c>
      <c r="DH603" t="s">
        <v>8309</v>
      </c>
      <c r="DI603" t="s">
        <v>1128</v>
      </c>
      <c r="DJ603" s="4">
        <v>58046</v>
      </c>
      <c r="DK603" t="s">
        <v>8315</v>
      </c>
      <c r="DL603" t="s">
        <v>136</v>
      </c>
      <c r="DM603">
        <v>1</v>
      </c>
      <c r="DN603" t="s">
        <v>18108</v>
      </c>
      <c r="DO603" t="s">
        <v>8309</v>
      </c>
      <c r="DP603" t="s">
        <v>1128</v>
      </c>
      <c r="DQ603" t="str">
        <f>"58046"</f>
        <v>58046</v>
      </c>
      <c r="DR603" t="s">
        <v>8315</v>
      </c>
      <c r="DS603" t="s">
        <v>296</v>
      </c>
      <c r="DT603">
        <v>1</v>
      </c>
      <c r="DU603">
        <v>4</v>
      </c>
      <c r="DV603" t="s">
        <v>134</v>
      </c>
      <c r="DW603" t="s">
        <v>134</v>
      </c>
      <c r="DX603" t="s">
        <v>134</v>
      </c>
      <c r="DY603" t="s">
        <v>136</v>
      </c>
      <c r="DZ603">
        <v>1</v>
      </c>
      <c r="EA603" t="s">
        <v>136</v>
      </c>
      <c r="EC603" s="5">
        <v>12.68</v>
      </c>
      <c r="ED603" s="5">
        <v>55</v>
      </c>
      <c r="EE603">
        <v>17017890388</v>
      </c>
      <c r="EF603" t="s">
        <v>10204</v>
      </c>
      <c r="EG603" t="s">
        <v>2909</v>
      </c>
      <c r="EH603">
        <v>0</v>
      </c>
    </row>
    <row r="604" spans="1:138" ht="15" customHeight="1" x14ac:dyDescent="0.35">
      <c r="A604" t="s">
        <v>16869</v>
      </c>
      <c r="B604" t="s">
        <v>157</v>
      </c>
      <c r="C604" s="1">
        <v>44110.629303009257</v>
      </c>
      <c r="D604" s="1">
        <v>44133</v>
      </c>
      <c r="E604" t="s">
        <v>133</v>
      </c>
      <c r="F604" t="s">
        <v>136</v>
      </c>
      <c r="G604" t="s">
        <v>135</v>
      </c>
      <c r="H604" t="s">
        <v>136</v>
      </c>
      <c r="I604" t="s">
        <v>16870</v>
      </c>
      <c r="K604" t="s">
        <v>16871</v>
      </c>
      <c r="M604" t="s">
        <v>16872</v>
      </c>
      <c r="N604" t="s">
        <v>246</v>
      </c>
      <c r="O604" s="4">
        <v>70443</v>
      </c>
      <c r="P604" t="s">
        <v>140</v>
      </c>
      <c r="R604">
        <v>19855075050</v>
      </c>
      <c r="T604">
        <v>1112</v>
      </c>
      <c r="U604" t="s">
        <v>16873</v>
      </c>
      <c r="V604" t="s">
        <v>16874</v>
      </c>
      <c r="W604" t="s">
        <v>2167</v>
      </c>
      <c r="X604" t="s">
        <v>872</v>
      </c>
      <c r="Y604" t="s">
        <v>16871</v>
      </c>
      <c r="AA604" t="s">
        <v>16872</v>
      </c>
      <c r="AB604" t="s">
        <v>246</v>
      </c>
      <c r="AC604" s="4">
        <v>70443</v>
      </c>
      <c r="AD604" t="s">
        <v>140</v>
      </c>
      <c r="AE604" t="s">
        <v>841</v>
      </c>
      <c r="AF604">
        <v>19855075050</v>
      </c>
      <c r="AH604" t="s">
        <v>16875</v>
      </c>
      <c r="AI604" t="s">
        <v>168</v>
      </c>
      <c r="AJ604" t="s">
        <v>843</v>
      </c>
      <c r="AK604" t="s">
        <v>844</v>
      </c>
      <c r="AL604" t="s">
        <v>845</v>
      </c>
      <c r="AM604" t="s">
        <v>846</v>
      </c>
      <c r="AO604" t="s">
        <v>847</v>
      </c>
      <c r="AP604" t="s">
        <v>161</v>
      </c>
      <c r="AQ604" s="4">
        <v>31636</v>
      </c>
      <c r="AR604" t="s">
        <v>140</v>
      </c>
      <c r="AT604">
        <v>12295596879</v>
      </c>
      <c r="AV604" t="s">
        <v>2153</v>
      </c>
      <c r="AW604" t="s">
        <v>849</v>
      </c>
      <c r="AZ604" t="s">
        <v>175</v>
      </c>
      <c r="BA604" t="s">
        <v>176</v>
      </c>
      <c r="BB604" t="s">
        <v>136</v>
      </c>
      <c r="BC604" t="s">
        <v>136</v>
      </c>
      <c r="BD604" t="s">
        <v>148</v>
      </c>
      <c r="BE604" t="s">
        <v>136</v>
      </c>
      <c r="BF604" t="s">
        <v>136</v>
      </c>
      <c r="BG604" t="s">
        <v>134</v>
      </c>
      <c r="BH604" t="s">
        <v>136</v>
      </c>
      <c r="BN604" t="s">
        <v>16876</v>
      </c>
      <c r="BO604" t="s">
        <v>2634</v>
      </c>
      <c r="BP604">
        <v>24</v>
      </c>
      <c r="BQ604">
        <v>24</v>
      </c>
      <c r="BR604">
        <v>24</v>
      </c>
      <c r="BS604" s="1">
        <v>44170</v>
      </c>
      <c r="BT604" s="1">
        <v>44329</v>
      </c>
      <c r="BU604" s="1">
        <v>44170</v>
      </c>
      <c r="BV604" s="1">
        <v>44329</v>
      </c>
      <c r="BW604" t="s">
        <v>136</v>
      </c>
      <c r="BX604">
        <v>35</v>
      </c>
      <c r="BY604">
        <v>0</v>
      </c>
      <c r="BZ604">
        <v>6</v>
      </c>
      <c r="CA604">
        <v>6</v>
      </c>
      <c r="CB604">
        <v>6</v>
      </c>
      <c r="CC604">
        <v>6</v>
      </c>
      <c r="CD604">
        <v>6</v>
      </c>
      <c r="CE604">
        <v>5</v>
      </c>
      <c r="CF604" t="str">
        <f>"7:00 AM"</f>
        <v>7:00 AM</v>
      </c>
      <c r="CG604" t="str">
        <f>"2:00 PM"</f>
        <v>2:00 PM</v>
      </c>
      <c r="CH604" s="5">
        <v>11.83</v>
      </c>
      <c r="CI604" t="s">
        <v>146</v>
      </c>
      <c r="CJ604">
        <v>0.75</v>
      </c>
      <c r="CK604" t="s">
        <v>16877</v>
      </c>
      <c r="CL604" t="s">
        <v>134</v>
      </c>
      <c r="CM604" t="s">
        <v>147</v>
      </c>
      <c r="CN604" t="s">
        <v>148</v>
      </c>
      <c r="CO604" t="s">
        <v>4284</v>
      </c>
      <c r="CP604" t="s">
        <v>149</v>
      </c>
      <c r="CQ604">
        <v>2</v>
      </c>
      <c r="CR604">
        <v>0</v>
      </c>
      <c r="CS604" t="s">
        <v>136</v>
      </c>
      <c r="CT604" t="s">
        <v>136</v>
      </c>
      <c r="CU604" t="s">
        <v>136</v>
      </c>
      <c r="CV604" t="s">
        <v>136</v>
      </c>
      <c r="CW604" t="s">
        <v>134</v>
      </c>
      <c r="CX604">
        <v>50</v>
      </c>
      <c r="CY604" t="s">
        <v>134</v>
      </c>
      <c r="CZ604" t="s">
        <v>134</v>
      </c>
      <c r="DA604" t="s">
        <v>134</v>
      </c>
      <c r="DB604" t="s">
        <v>134</v>
      </c>
      <c r="DC604" t="s">
        <v>134</v>
      </c>
      <c r="DD604" t="s">
        <v>136</v>
      </c>
      <c r="DF604" t="s">
        <v>16878</v>
      </c>
      <c r="DG604" t="s">
        <v>16879</v>
      </c>
      <c r="DH604" t="s">
        <v>4457</v>
      </c>
      <c r="DI604" t="s">
        <v>246</v>
      </c>
      <c r="DJ604" s="4">
        <v>70422</v>
      </c>
      <c r="DK604" t="s">
        <v>4464</v>
      </c>
      <c r="DL604" t="s">
        <v>136</v>
      </c>
      <c r="DM604">
        <v>1</v>
      </c>
      <c r="DN604" t="s">
        <v>16880</v>
      </c>
      <c r="DO604" t="s">
        <v>4457</v>
      </c>
      <c r="DP604" t="s">
        <v>246</v>
      </c>
      <c r="DQ604" t="str">
        <f>"70422"</f>
        <v>70422</v>
      </c>
      <c r="DR604" t="s">
        <v>4464</v>
      </c>
      <c r="DS604" t="s">
        <v>6470</v>
      </c>
      <c r="DT604">
        <v>1</v>
      </c>
      <c r="DU604">
        <v>39</v>
      </c>
      <c r="DV604" t="s">
        <v>136</v>
      </c>
      <c r="DW604" t="s">
        <v>134</v>
      </c>
      <c r="DX604" t="s">
        <v>134</v>
      </c>
      <c r="DY604" t="s">
        <v>136</v>
      </c>
      <c r="DZ604">
        <v>1</v>
      </c>
      <c r="EA604" t="s">
        <v>136</v>
      </c>
      <c r="EC604" s="5">
        <v>12.68</v>
      </c>
      <c r="ED604" s="5">
        <v>55</v>
      </c>
      <c r="EE604">
        <v>19855075050</v>
      </c>
      <c r="EF604" t="s">
        <v>16875</v>
      </c>
      <c r="EG604" t="s">
        <v>148</v>
      </c>
      <c r="EH604">
        <v>3</v>
      </c>
    </row>
    <row r="605" spans="1:138" ht="15" customHeight="1" x14ac:dyDescent="0.35">
      <c r="A605" t="s">
        <v>5572</v>
      </c>
      <c r="B605" t="s">
        <v>132</v>
      </c>
      <c r="C605" s="1">
        <v>44097.427660300928</v>
      </c>
      <c r="D605" s="1">
        <v>44133</v>
      </c>
      <c r="E605" t="s">
        <v>133</v>
      </c>
      <c r="F605" t="s">
        <v>136</v>
      </c>
      <c r="G605" t="s">
        <v>135</v>
      </c>
      <c r="H605" t="s">
        <v>136</v>
      </c>
      <c r="I605" t="s">
        <v>4535</v>
      </c>
      <c r="K605" t="s">
        <v>5573</v>
      </c>
      <c r="M605" t="s">
        <v>2647</v>
      </c>
      <c r="N605" t="s">
        <v>995</v>
      </c>
      <c r="O605" s="4">
        <v>71655</v>
      </c>
      <c r="P605" t="s">
        <v>140</v>
      </c>
      <c r="R605">
        <v>18707233221</v>
      </c>
      <c r="T605">
        <v>111160</v>
      </c>
      <c r="U605" t="s">
        <v>4537</v>
      </c>
      <c r="V605" t="s">
        <v>1257</v>
      </c>
      <c r="X605" t="s">
        <v>723</v>
      </c>
      <c r="Y605" t="s">
        <v>4536</v>
      </c>
      <c r="AA605" t="s">
        <v>2647</v>
      </c>
      <c r="AB605" t="s">
        <v>995</v>
      </c>
      <c r="AC605" s="4">
        <v>71655</v>
      </c>
      <c r="AD605" t="s">
        <v>140</v>
      </c>
      <c r="AF605">
        <v>18707233221</v>
      </c>
      <c r="AH605" t="s">
        <v>4538</v>
      </c>
      <c r="AI605" t="s">
        <v>226</v>
      </c>
      <c r="AJ605" t="s">
        <v>1862</v>
      </c>
      <c r="AK605" t="s">
        <v>1863</v>
      </c>
      <c r="AL605" t="s">
        <v>2897</v>
      </c>
      <c r="AM605" t="s">
        <v>4539</v>
      </c>
      <c r="AO605" t="s">
        <v>1866</v>
      </c>
      <c r="AP605" t="s">
        <v>995</v>
      </c>
      <c r="AQ605" s="4">
        <v>72201</v>
      </c>
      <c r="AR605" t="s">
        <v>140</v>
      </c>
      <c r="AT605">
        <v>15013719999</v>
      </c>
      <c r="AV605" t="s">
        <v>1868</v>
      </c>
      <c r="AW605" t="s">
        <v>1869</v>
      </c>
      <c r="AX605" t="s">
        <v>995</v>
      </c>
      <c r="AY605" t="s">
        <v>5574</v>
      </c>
      <c r="AZ605" t="s">
        <v>288</v>
      </c>
      <c r="BA605" t="s">
        <v>289</v>
      </c>
      <c r="BB605" t="s">
        <v>136</v>
      </c>
      <c r="BC605" t="s">
        <v>136</v>
      </c>
      <c r="BD605" t="s">
        <v>148</v>
      </c>
      <c r="BE605" t="s">
        <v>136</v>
      </c>
      <c r="BF605" t="s">
        <v>136</v>
      </c>
      <c r="BG605" t="s">
        <v>134</v>
      </c>
      <c r="BH605" t="s">
        <v>136</v>
      </c>
      <c r="BI605" t="s">
        <v>850</v>
      </c>
      <c r="BJ605" t="s">
        <v>1119</v>
      </c>
      <c r="BK605" t="s">
        <v>509</v>
      </c>
      <c r="BL605" t="s">
        <v>1869</v>
      </c>
      <c r="BM605" t="s">
        <v>1872</v>
      </c>
      <c r="BN605" t="s">
        <v>5575</v>
      </c>
      <c r="BO605" t="s">
        <v>734</v>
      </c>
      <c r="BP605">
        <v>3</v>
      </c>
      <c r="BQ605">
        <v>3</v>
      </c>
      <c r="BS605" s="1">
        <v>44166</v>
      </c>
      <c r="BT605" s="1">
        <v>44227</v>
      </c>
      <c r="BU605" s="1">
        <v>44166</v>
      </c>
      <c r="BV605" s="1">
        <v>44227</v>
      </c>
      <c r="BW605" t="s">
        <v>136</v>
      </c>
      <c r="BX605">
        <v>40</v>
      </c>
      <c r="BY605">
        <v>0</v>
      </c>
      <c r="BZ605">
        <v>8</v>
      </c>
      <c r="CA605">
        <v>8</v>
      </c>
      <c r="CB605">
        <v>8</v>
      </c>
      <c r="CC605">
        <v>8</v>
      </c>
      <c r="CD605">
        <v>8</v>
      </c>
      <c r="CE605">
        <v>0</v>
      </c>
      <c r="CF605" t="str">
        <f>"7:00 AM"</f>
        <v>7:00 AM</v>
      </c>
      <c r="CG605" t="str">
        <f>"3:00 PM"</f>
        <v>3:00 PM</v>
      </c>
      <c r="CH605" s="5">
        <v>11.83</v>
      </c>
      <c r="CI605" t="s">
        <v>146</v>
      </c>
      <c r="CL605" t="s">
        <v>136</v>
      </c>
      <c r="CM605" t="s">
        <v>312</v>
      </c>
      <c r="CN605" t="s">
        <v>148</v>
      </c>
      <c r="CO605" t="s">
        <v>1873</v>
      </c>
      <c r="CP605" t="s">
        <v>149</v>
      </c>
      <c r="CQ605">
        <v>3</v>
      </c>
      <c r="CR605">
        <v>0</v>
      </c>
      <c r="CS605" t="s">
        <v>134</v>
      </c>
      <c r="CT605" t="s">
        <v>134</v>
      </c>
      <c r="CU605" t="s">
        <v>136</v>
      </c>
      <c r="CV605" t="s">
        <v>136</v>
      </c>
      <c r="CW605" t="s">
        <v>134</v>
      </c>
      <c r="CX605">
        <v>50</v>
      </c>
      <c r="CY605" t="s">
        <v>134</v>
      </c>
      <c r="CZ605" t="s">
        <v>136</v>
      </c>
      <c r="DA605" t="s">
        <v>134</v>
      </c>
      <c r="DB605" t="s">
        <v>134</v>
      </c>
      <c r="DC605" t="s">
        <v>134</v>
      </c>
      <c r="DD605" t="s">
        <v>136</v>
      </c>
      <c r="DF605" s="2" t="s">
        <v>5576</v>
      </c>
      <c r="DG605" t="s">
        <v>4536</v>
      </c>
      <c r="DH605" t="s">
        <v>2647</v>
      </c>
      <c r="DI605" t="s">
        <v>995</v>
      </c>
      <c r="DJ605" s="4">
        <v>71655</v>
      </c>
      <c r="DK605" t="s">
        <v>4541</v>
      </c>
      <c r="DL605" t="s">
        <v>136</v>
      </c>
      <c r="DM605">
        <v>1</v>
      </c>
      <c r="DN605" t="s">
        <v>5577</v>
      </c>
      <c r="DO605" t="s">
        <v>2647</v>
      </c>
      <c r="DP605" t="s">
        <v>995</v>
      </c>
      <c r="DQ605" t="str">
        <f>"71655"</f>
        <v>71655</v>
      </c>
      <c r="DR605" t="s">
        <v>4541</v>
      </c>
      <c r="DS605" t="s">
        <v>296</v>
      </c>
      <c r="DT605">
        <v>1</v>
      </c>
      <c r="DU605">
        <v>3</v>
      </c>
      <c r="DV605" t="s">
        <v>134</v>
      </c>
      <c r="DW605" t="s">
        <v>134</v>
      </c>
      <c r="DX605" t="s">
        <v>134</v>
      </c>
      <c r="DY605" t="s">
        <v>134</v>
      </c>
      <c r="DZ605">
        <v>2</v>
      </c>
      <c r="EA605" t="s">
        <v>136</v>
      </c>
      <c r="EC605" s="5">
        <v>12.68</v>
      </c>
      <c r="ED605" s="5">
        <v>55</v>
      </c>
      <c r="EE605">
        <v>18707233221</v>
      </c>
      <c r="EF605" t="s">
        <v>4538</v>
      </c>
      <c r="EG605" t="s">
        <v>148</v>
      </c>
      <c r="EH605">
        <v>0</v>
      </c>
    </row>
    <row r="606" spans="1:138" ht="15" customHeight="1" x14ac:dyDescent="0.35">
      <c r="A606" t="s">
        <v>16485</v>
      </c>
      <c r="B606" t="s">
        <v>157</v>
      </c>
      <c r="C606" s="1">
        <v>44099.507932175926</v>
      </c>
      <c r="D606" s="1">
        <v>44133</v>
      </c>
      <c r="E606" t="s">
        <v>579</v>
      </c>
      <c r="F606" t="s">
        <v>136</v>
      </c>
      <c r="G606" t="s">
        <v>135</v>
      </c>
      <c r="H606" t="s">
        <v>136</v>
      </c>
      <c r="I606" t="s">
        <v>16486</v>
      </c>
      <c r="K606" t="s">
        <v>16487</v>
      </c>
      <c r="L606" t="s">
        <v>16488</v>
      </c>
      <c r="M606" t="s">
        <v>16489</v>
      </c>
      <c r="N606" t="s">
        <v>584</v>
      </c>
      <c r="O606" s="4">
        <v>84646</v>
      </c>
      <c r="P606" t="s">
        <v>140</v>
      </c>
      <c r="R606">
        <v>14354368562</v>
      </c>
      <c r="T606">
        <v>112410</v>
      </c>
      <c r="U606" t="s">
        <v>16490</v>
      </c>
      <c r="V606" t="s">
        <v>16491</v>
      </c>
      <c r="X606" t="s">
        <v>164</v>
      </c>
      <c r="Y606" t="s">
        <v>16487</v>
      </c>
      <c r="Z606" t="s">
        <v>148</v>
      </c>
      <c r="AA606" t="s">
        <v>16489</v>
      </c>
      <c r="AB606" t="s">
        <v>584</v>
      </c>
      <c r="AC606" s="4">
        <v>84646</v>
      </c>
      <c r="AD606" t="s">
        <v>140</v>
      </c>
      <c r="AF606">
        <v>14354368562</v>
      </c>
      <c r="AH606" t="s">
        <v>16492</v>
      </c>
      <c r="AI606" t="s">
        <v>168</v>
      </c>
      <c r="AJ606" t="s">
        <v>588</v>
      </c>
      <c r="AK606" t="s">
        <v>589</v>
      </c>
      <c r="AM606" t="s">
        <v>590</v>
      </c>
      <c r="AO606" t="s">
        <v>591</v>
      </c>
      <c r="AP606" t="s">
        <v>592</v>
      </c>
      <c r="AQ606" s="4">
        <v>82601</v>
      </c>
      <c r="AR606" t="s">
        <v>140</v>
      </c>
      <c r="AT606">
        <v>13074722105</v>
      </c>
      <c r="AV606" t="s">
        <v>593</v>
      </c>
      <c r="AW606" t="s">
        <v>594</v>
      </c>
      <c r="AZ606" t="s">
        <v>334</v>
      </c>
      <c r="BA606" t="s">
        <v>335</v>
      </c>
      <c r="BB606" t="s">
        <v>136</v>
      </c>
      <c r="BC606" t="s">
        <v>136</v>
      </c>
      <c r="BD606" t="s">
        <v>148</v>
      </c>
      <c r="BE606" t="s">
        <v>136</v>
      </c>
      <c r="BF606" t="s">
        <v>136</v>
      </c>
      <c r="BG606" t="s">
        <v>134</v>
      </c>
      <c r="BH606" t="s">
        <v>136</v>
      </c>
      <c r="BN606" t="s">
        <v>16493</v>
      </c>
      <c r="BO606" t="s">
        <v>3002</v>
      </c>
      <c r="BP606">
        <v>2</v>
      </c>
      <c r="BQ606">
        <v>2</v>
      </c>
      <c r="BR606">
        <v>2</v>
      </c>
      <c r="BS606" s="1">
        <v>44166</v>
      </c>
      <c r="BT606" s="1">
        <v>44227</v>
      </c>
      <c r="BU606" s="1">
        <v>44166</v>
      </c>
      <c r="BV606" s="1">
        <v>44227</v>
      </c>
      <c r="BW606" t="s">
        <v>134</v>
      </c>
      <c r="CH606" s="5">
        <v>1682.33</v>
      </c>
      <c r="CI606" t="s">
        <v>597</v>
      </c>
      <c r="CJ606">
        <v>0</v>
      </c>
      <c r="CK606" t="s">
        <v>1362</v>
      </c>
      <c r="CL606" t="s">
        <v>136</v>
      </c>
      <c r="CM606" t="s">
        <v>354</v>
      </c>
      <c r="CN606" t="s">
        <v>599</v>
      </c>
      <c r="CO606" t="s">
        <v>2225</v>
      </c>
      <c r="CP606" t="s">
        <v>149</v>
      </c>
      <c r="CQ606">
        <v>6</v>
      </c>
      <c r="CR606">
        <v>0</v>
      </c>
      <c r="CS606" t="s">
        <v>136</v>
      </c>
      <c r="CT606" t="s">
        <v>134</v>
      </c>
      <c r="CU606" t="s">
        <v>136</v>
      </c>
      <c r="CV606" t="s">
        <v>136</v>
      </c>
      <c r="CW606" t="s">
        <v>134</v>
      </c>
      <c r="CX606">
        <v>50</v>
      </c>
      <c r="CY606" t="s">
        <v>134</v>
      </c>
      <c r="CZ606" t="s">
        <v>136</v>
      </c>
      <c r="DA606" t="s">
        <v>134</v>
      </c>
      <c r="DB606" t="s">
        <v>136</v>
      </c>
      <c r="DC606" t="s">
        <v>136</v>
      </c>
      <c r="DD606" t="s">
        <v>136</v>
      </c>
      <c r="DF606" t="s">
        <v>16494</v>
      </c>
      <c r="DG606" t="s">
        <v>16487</v>
      </c>
      <c r="DH606" t="s">
        <v>16489</v>
      </c>
      <c r="DI606" t="s">
        <v>584</v>
      </c>
      <c r="DJ606" s="4">
        <v>84646</v>
      </c>
      <c r="DK606" t="s">
        <v>3004</v>
      </c>
      <c r="DL606" t="s">
        <v>136</v>
      </c>
      <c r="DM606">
        <v>1</v>
      </c>
      <c r="DN606" t="s">
        <v>16487</v>
      </c>
      <c r="DO606" t="s">
        <v>16489</v>
      </c>
      <c r="DP606" t="s">
        <v>584</v>
      </c>
      <c r="DQ606" t="str">
        <f>"84646"</f>
        <v>84646</v>
      </c>
      <c r="DR606" t="s">
        <v>3004</v>
      </c>
      <c r="DS606" t="s">
        <v>605</v>
      </c>
      <c r="DT606">
        <v>7</v>
      </c>
      <c r="DU606">
        <v>14</v>
      </c>
      <c r="DV606" t="s">
        <v>136</v>
      </c>
      <c r="DW606" t="s">
        <v>134</v>
      </c>
      <c r="DX606" t="s">
        <v>134</v>
      </c>
      <c r="DY606" t="s">
        <v>136</v>
      </c>
      <c r="DZ606">
        <v>1</v>
      </c>
      <c r="EA606" t="s">
        <v>136</v>
      </c>
      <c r="EC606" s="5">
        <v>12.68</v>
      </c>
      <c r="ED606" s="5">
        <v>55</v>
      </c>
      <c r="EE606">
        <v>13074722105</v>
      </c>
      <c r="EF606" t="s">
        <v>593</v>
      </c>
      <c r="EG606" t="s">
        <v>148</v>
      </c>
      <c r="EH606">
        <v>0</v>
      </c>
    </row>
    <row r="607" spans="1:138" ht="15" customHeight="1" x14ac:dyDescent="0.35">
      <c r="A607" t="s">
        <v>20204</v>
      </c>
      <c r="B607" t="s">
        <v>157</v>
      </c>
      <c r="C607" s="1">
        <v>44110.495294328706</v>
      </c>
      <c r="D607" s="1">
        <v>44133</v>
      </c>
      <c r="E607" t="s">
        <v>133</v>
      </c>
      <c r="F607" t="s">
        <v>134</v>
      </c>
      <c r="G607" t="s">
        <v>135</v>
      </c>
      <c r="H607" t="s">
        <v>136</v>
      </c>
      <c r="I607" t="s">
        <v>2587</v>
      </c>
      <c r="K607" t="s">
        <v>2591</v>
      </c>
      <c r="M607" t="s">
        <v>2589</v>
      </c>
      <c r="N607" t="s">
        <v>2120</v>
      </c>
      <c r="O607" s="4">
        <v>49403</v>
      </c>
      <c r="P607" t="s">
        <v>140</v>
      </c>
      <c r="R607">
        <v>16168020758</v>
      </c>
      <c r="T607">
        <v>1151</v>
      </c>
      <c r="U607" t="s">
        <v>2590</v>
      </c>
      <c r="V607" t="s">
        <v>348</v>
      </c>
      <c r="W607" t="s">
        <v>534</v>
      </c>
      <c r="X607" t="s">
        <v>164</v>
      </c>
      <c r="Y607" t="s">
        <v>2591</v>
      </c>
      <c r="AA607" t="s">
        <v>2589</v>
      </c>
      <c r="AB607" t="s">
        <v>2120</v>
      </c>
      <c r="AC607" s="4">
        <v>49403</v>
      </c>
      <c r="AD607" t="s">
        <v>140</v>
      </c>
      <c r="AF607">
        <v>16168020758</v>
      </c>
      <c r="AH607" t="s">
        <v>2592</v>
      </c>
      <c r="AI607" t="s">
        <v>226</v>
      </c>
      <c r="AJ607" t="s">
        <v>2593</v>
      </c>
      <c r="AK607" t="s">
        <v>2594</v>
      </c>
      <c r="AL607" t="s">
        <v>347</v>
      </c>
      <c r="AM607" t="s">
        <v>20205</v>
      </c>
      <c r="AN607" t="s">
        <v>2596</v>
      </c>
      <c r="AO607" t="s">
        <v>2597</v>
      </c>
      <c r="AP607" t="s">
        <v>2120</v>
      </c>
      <c r="AQ607" s="4">
        <v>49503</v>
      </c>
      <c r="AR607" t="s">
        <v>140</v>
      </c>
      <c r="AT607">
        <v>16162335276</v>
      </c>
      <c r="AV607" t="s">
        <v>2598</v>
      </c>
      <c r="AW607" t="s">
        <v>2599</v>
      </c>
      <c r="AX607" t="s">
        <v>2120</v>
      </c>
      <c r="AY607" t="s">
        <v>2600</v>
      </c>
      <c r="AZ607" t="s">
        <v>175</v>
      </c>
      <c r="BA607" t="s">
        <v>176</v>
      </c>
      <c r="BB607" t="s">
        <v>134</v>
      </c>
      <c r="BC607" t="s">
        <v>134</v>
      </c>
      <c r="BD607" t="s">
        <v>134</v>
      </c>
      <c r="BE607" t="s">
        <v>134</v>
      </c>
      <c r="BF607" t="s">
        <v>136</v>
      </c>
      <c r="BG607" t="s">
        <v>134</v>
      </c>
      <c r="BH607" t="s">
        <v>136</v>
      </c>
      <c r="BN607" t="s">
        <v>20206</v>
      </c>
      <c r="BO607" t="s">
        <v>381</v>
      </c>
      <c r="BP607">
        <v>104</v>
      </c>
      <c r="BQ607">
        <v>104</v>
      </c>
      <c r="BR607">
        <v>104</v>
      </c>
      <c r="BS607" s="1">
        <v>44166</v>
      </c>
      <c r="BT607" s="1">
        <v>44362</v>
      </c>
      <c r="BU607" s="1">
        <v>44166</v>
      </c>
      <c r="BV607" s="1">
        <v>44362</v>
      </c>
      <c r="BW607" t="s">
        <v>136</v>
      </c>
      <c r="BX607">
        <v>36</v>
      </c>
      <c r="BY607">
        <v>0</v>
      </c>
      <c r="BZ607">
        <v>6</v>
      </c>
      <c r="CA607">
        <v>6</v>
      </c>
      <c r="CB607">
        <v>6</v>
      </c>
      <c r="CC607">
        <v>6</v>
      </c>
      <c r="CD607">
        <v>6</v>
      </c>
      <c r="CE607">
        <v>6</v>
      </c>
      <c r="CF607" t="str">
        <f>"8:00 AM"</f>
        <v>8:00 AM</v>
      </c>
      <c r="CG607" t="str">
        <f>"2:00 PM"</f>
        <v>2:00 PM</v>
      </c>
      <c r="CH607" s="5">
        <v>13.34</v>
      </c>
      <c r="CI607" t="s">
        <v>146</v>
      </c>
      <c r="CL607" t="s">
        <v>136</v>
      </c>
      <c r="CM607" t="s">
        <v>147</v>
      </c>
      <c r="CN607" t="s">
        <v>148</v>
      </c>
      <c r="CO607" t="s">
        <v>2602</v>
      </c>
      <c r="CP607" t="s">
        <v>149</v>
      </c>
      <c r="CQ607">
        <v>3</v>
      </c>
      <c r="CR607">
        <v>0</v>
      </c>
      <c r="CS607" t="s">
        <v>136</v>
      </c>
      <c r="CT607" t="s">
        <v>136</v>
      </c>
      <c r="CU607" t="s">
        <v>136</v>
      </c>
      <c r="CV607" t="s">
        <v>134</v>
      </c>
      <c r="CW607" t="s">
        <v>134</v>
      </c>
      <c r="CX607">
        <v>60</v>
      </c>
      <c r="CY607" t="s">
        <v>134</v>
      </c>
      <c r="CZ607" t="s">
        <v>136</v>
      </c>
      <c r="DA607" t="s">
        <v>134</v>
      </c>
      <c r="DB607" t="s">
        <v>134</v>
      </c>
      <c r="DC607" t="s">
        <v>134</v>
      </c>
      <c r="DD607" t="s">
        <v>136</v>
      </c>
      <c r="DF607" t="s">
        <v>3886</v>
      </c>
      <c r="DG607" t="s">
        <v>20207</v>
      </c>
      <c r="DH607" t="s">
        <v>20208</v>
      </c>
      <c r="DI607" t="s">
        <v>1663</v>
      </c>
      <c r="DJ607" s="4">
        <v>18237</v>
      </c>
      <c r="DK607" t="s">
        <v>4151</v>
      </c>
      <c r="DL607" t="s">
        <v>134</v>
      </c>
      <c r="DM607">
        <v>2</v>
      </c>
      <c r="DN607" t="s">
        <v>20209</v>
      </c>
      <c r="DO607" t="s">
        <v>20210</v>
      </c>
      <c r="DP607" t="s">
        <v>1663</v>
      </c>
      <c r="DQ607" t="str">
        <f>"18702"</f>
        <v>18702</v>
      </c>
      <c r="DR607" t="s">
        <v>17048</v>
      </c>
      <c r="DS607" t="s">
        <v>420</v>
      </c>
      <c r="DT607">
        <v>35</v>
      </c>
      <c r="DU607">
        <v>104</v>
      </c>
      <c r="DV607" t="s">
        <v>134</v>
      </c>
      <c r="DW607" t="s">
        <v>134</v>
      </c>
      <c r="DX607" t="s">
        <v>134</v>
      </c>
      <c r="DY607" t="s">
        <v>134</v>
      </c>
      <c r="DZ607">
        <v>1</v>
      </c>
      <c r="EA607" t="s">
        <v>136</v>
      </c>
      <c r="EC607" s="5">
        <v>12.68</v>
      </c>
      <c r="ED607" s="5">
        <v>55</v>
      </c>
      <c r="EE607">
        <v>16168020758</v>
      </c>
      <c r="EF607" t="s">
        <v>2592</v>
      </c>
      <c r="EG607" t="s">
        <v>155</v>
      </c>
      <c r="EH607">
        <v>0</v>
      </c>
    </row>
    <row r="608" spans="1:138" ht="15" customHeight="1" x14ac:dyDescent="0.35">
      <c r="A608" t="s">
        <v>13483</v>
      </c>
      <c r="B608" t="s">
        <v>157</v>
      </c>
      <c r="C608" s="1">
        <v>44104.339347569447</v>
      </c>
      <c r="D608" s="1">
        <v>44133</v>
      </c>
      <c r="E608" t="s">
        <v>579</v>
      </c>
      <c r="F608" t="s">
        <v>136</v>
      </c>
      <c r="G608" t="s">
        <v>135</v>
      </c>
      <c r="H608" t="s">
        <v>136</v>
      </c>
      <c r="I608" t="s">
        <v>13484</v>
      </c>
      <c r="K608" t="s">
        <v>13485</v>
      </c>
      <c r="M608" t="s">
        <v>13486</v>
      </c>
      <c r="N608" t="s">
        <v>744</v>
      </c>
      <c r="O608" s="4">
        <v>41031</v>
      </c>
      <c r="P608" t="s">
        <v>140</v>
      </c>
      <c r="R608">
        <v>18596211850</v>
      </c>
      <c r="T608">
        <v>11292</v>
      </c>
      <c r="U608" t="s">
        <v>13487</v>
      </c>
      <c r="V608" t="s">
        <v>10539</v>
      </c>
      <c r="X608" t="s">
        <v>164</v>
      </c>
      <c r="Y608" t="s">
        <v>13485</v>
      </c>
      <c r="AA608" t="s">
        <v>13486</v>
      </c>
      <c r="AB608" t="s">
        <v>744</v>
      </c>
      <c r="AC608" s="4">
        <v>41031</v>
      </c>
      <c r="AD608" t="s">
        <v>140</v>
      </c>
      <c r="AF608">
        <v>18596211850</v>
      </c>
      <c r="AH608" t="s">
        <v>155</v>
      </c>
      <c r="AI608" t="s">
        <v>168</v>
      </c>
      <c r="AJ608" t="s">
        <v>749</v>
      </c>
      <c r="AK608" t="s">
        <v>750</v>
      </c>
      <c r="AM608" t="s">
        <v>751</v>
      </c>
      <c r="AO608" t="s">
        <v>752</v>
      </c>
      <c r="AP608" t="s">
        <v>744</v>
      </c>
      <c r="AQ608" s="4">
        <v>40508</v>
      </c>
      <c r="AR608" t="s">
        <v>140</v>
      </c>
      <c r="AT608">
        <v>18592337845</v>
      </c>
      <c r="AV608" t="s">
        <v>753</v>
      </c>
      <c r="AW608" t="s">
        <v>754</v>
      </c>
      <c r="AY608" t="s">
        <v>155</v>
      </c>
      <c r="AZ608" t="s">
        <v>334</v>
      </c>
      <c r="BA608" t="s">
        <v>335</v>
      </c>
      <c r="BB608" t="s">
        <v>136</v>
      </c>
      <c r="BC608" t="s">
        <v>136</v>
      </c>
      <c r="BD608" t="s">
        <v>148</v>
      </c>
      <c r="BE608" t="s">
        <v>136</v>
      </c>
      <c r="BF608" t="s">
        <v>136</v>
      </c>
      <c r="BG608" t="s">
        <v>134</v>
      </c>
      <c r="BH608" t="s">
        <v>136</v>
      </c>
      <c r="BN608" t="s">
        <v>13488</v>
      </c>
      <c r="BO608" t="s">
        <v>13489</v>
      </c>
      <c r="BP608">
        <v>1</v>
      </c>
      <c r="BQ608">
        <v>1</v>
      </c>
      <c r="BR608">
        <v>1</v>
      </c>
      <c r="BS608" s="1">
        <v>44177</v>
      </c>
      <c r="BT608" s="1">
        <v>44440</v>
      </c>
      <c r="BU608" s="1">
        <v>44177</v>
      </c>
      <c r="BV608" s="1">
        <v>44440</v>
      </c>
      <c r="BW608" t="s">
        <v>136</v>
      </c>
      <c r="BX608">
        <v>40</v>
      </c>
      <c r="BY608">
        <v>0</v>
      </c>
      <c r="BZ608">
        <v>7</v>
      </c>
      <c r="CA608">
        <v>7</v>
      </c>
      <c r="CB608">
        <v>7</v>
      </c>
      <c r="CC608">
        <v>7</v>
      </c>
      <c r="CD608">
        <v>7</v>
      </c>
      <c r="CE608">
        <v>5</v>
      </c>
      <c r="CF608" t="str">
        <f>"8:00 AM"</f>
        <v>8:00 AM</v>
      </c>
      <c r="CG608" t="str">
        <f>"4:00 PM"</f>
        <v>4:00 PM</v>
      </c>
      <c r="CH608" s="5">
        <v>12.4</v>
      </c>
      <c r="CI608" t="s">
        <v>146</v>
      </c>
      <c r="CL608" t="s">
        <v>136</v>
      </c>
      <c r="CM608" t="s">
        <v>312</v>
      </c>
      <c r="CN608" t="s">
        <v>148</v>
      </c>
      <c r="CO608" t="s">
        <v>757</v>
      </c>
      <c r="CP608" t="s">
        <v>149</v>
      </c>
      <c r="CQ608">
        <v>0</v>
      </c>
      <c r="CR608">
        <v>0</v>
      </c>
      <c r="CS608" t="s">
        <v>136</v>
      </c>
      <c r="CT608" t="s">
        <v>136</v>
      </c>
      <c r="CU608" t="s">
        <v>134</v>
      </c>
      <c r="CV608" t="s">
        <v>134</v>
      </c>
      <c r="CW608" t="s">
        <v>136</v>
      </c>
      <c r="CY608" t="s">
        <v>134</v>
      </c>
      <c r="CZ608" t="s">
        <v>136</v>
      </c>
      <c r="DA608" t="s">
        <v>136</v>
      </c>
      <c r="DB608" t="s">
        <v>136</v>
      </c>
      <c r="DC608" t="s">
        <v>134</v>
      </c>
      <c r="DD608" t="s">
        <v>136</v>
      </c>
      <c r="DF608" s="2" t="s">
        <v>13490</v>
      </c>
      <c r="DG608" t="s">
        <v>13485</v>
      </c>
      <c r="DH608" t="s">
        <v>13486</v>
      </c>
      <c r="DI608" t="s">
        <v>744</v>
      </c>
      <c r="DJ608" s="4">
        <v>41031</v>
      </c>
      <c r="DK608" t="s">
        <v>13491</v>
      </c>
      <c r="DL608" t="s">
        <v>136</v>
      </c>
      <c r="DM608">
        <v>1</v>
      </c>
      <c r="DN608" t="s">
        <v>13485</v>
      </c>
      <c r="DO608" t="s">
        <v>13486</v>
      </c>
      <c r="DP608" t="s">
        <v>744</v>
      </c>
      <c r="DQ608" t="str">
        <f>"41031"</f>
        <v>41031</v>
      </c>
      <c r="DR608" t="s">
        <v>13491</v>
      </c>
      <c r="DS608" t="s">
        <v>763</v>
      </c>
      <c r="DT608">
        <v>1</v>
      </c>
      <c r="DU608">
        <v>2</v>
      </c>
      <c r="DV608" t="s">
        <v>134</v>
      </c>
      <c r="DW608" t="s">
        <v>134</v>
      </c>
      <c r="DX608" t="s">
        <v>134</v>
      </c>
      <c r="DY608" t="s">
        <v>136</v>
      </c>
      <c r="DZ608">
        <v>1</v>
      </c>
      <c r="EA608" t="s">
        <v>136</v>
      </c>
      <c r="EC608" s="5">
        <v>12.68</v>
      </c>
      <c r="ED608" s="5">
        <v>55</v>
      </c>
      <c r="EE608">
        <v>18596211850</v>
      </c>
      <c r="EF608" t="s">
        <v>148</v>
      </c>
      <c r="EG608" t="s">
        <v>764</v>
      </c>
      <c r="EH608">
        <v>0</v>
      </c>
    </row>
    <row r="609" spans="1:138" ht="15" customHeight="1" x14ac:dyDescent="0.35">
      <c r="A609" t="s">
        <v>6137</v>
      </c>
      <c r="B609" t="s">
        <v>157</v>
      </c>
      <c r="C609" s="1">
        <v>44113.561702430554</v>
      </c>
      <c r="D609" s="1">
        <v>44133</v>
      </c>
      <c r="E609" t="s">
        <v>133</v>
      </c>
      <c r="F609" t="s">
        <v>136</v>
      </c>
      <c r="G609" t="s">
        <v>135</v>
      </c>
      <c r="H609" t="s">
        <v>136</v>
      </c>
      <c r="I609" t="s">
        <v>6138</v>
      </c>
      <c r="J609" t="s">
        <v>6139</v>
      </c>
      <c r="K609" t="s">
        <v>6140</v>
      </c>
      <c r="L609" t="s">
        <v>148</v>
      </c>
      <c r="M609" t="s">
        <v>6141</v>
      </c>
      <c r="N609" t="s">
        <v>744</v>
      </c>
      <c r="O609" s="4">
        <v>42743</v>
      </c>
      <c r="P609" t="s">
        <v>140</v>
      </c>
      <c r="R609">
        <v>12702995571</v>
      </c>
      <c r="T609">
        <v>11511</v>
      </c>
      <c r="U609" t="s">
        <v>6142</v>
      </c>
      <c r="V609" t="s">
        <v>6143</v>
      </c>
      <c r="W609" t="s">
        <v>148</v>
      </c>
      <c r="X609" t="s">
        <v>2054</v>
      </c>
      <c r="Y609" t="s">
        <v>6140</v>
      </c>
      <c r="Z609" t="s">
        <v>148</v>
      </c>
      <c r="AA609" t="s">
        <v>6144</v>
      </c>
      <c r="AB609" t="s">
        <v>744</v>
      </c>
      <c r="AC609" s="4">
        <v>42743</v>
      </c>
      <c r="AD609" t="s">
        <v>140</v>
      </c>
      <c r="AE609" t="s">
        <v>3380</v>
      </c>
      <c r="AF609">
        <v>12702995571</v>
      </c>
      <c r="AH609" t="s">
        <v>6145</v>
      </c>
      <c r="AI609" t="s">
        <v>168</v>
      </c>
      <c r="AJ609" t="s">
        <v>6146</v>
      </c>
      <c r="AK609" t="s">
        <v>844</v>
      </c>
      <c r="AL609" t="s">
        <v>229</v>
      </c>
      <c r="AM609" t="s">
        <v>6147</v>
      </c>
      <c r="AN609" t="s">
        <v>148</v>
      </c>
      <c r="AO609" t="s">
        <v>752</v>
      </c>
      <c r="AP609" t="s">
        <v>744</v>
      </c>
      <c r="AQ609" s="4">
        <v>40504</v>
      </c>
      <c r="AR609" t="s">
        <v>140</v>
      </c>
      <c r="AS609" t="s">
        <v>6148</v>
      </c>
      <c r="AT609">
        <v>18592724797</v>
      </c>
      <c r="AV609" t="s">
        <v>6149</v>
      </c>
      <c r="AW609" t="s">
        <v>6150</v>
      </c>
      <c r="AZ609" t="s">
        <v>175</v>
      </c>
      <c r="BA609" t="s">
        <v>176</v>
      </c>
      <c r="BB609" t="s">
        <v>136</v>
      </c>
      <c r="BC609" t="s">
        <v>136</v>
      </c>
      <c r="BD609" t="s">
        <v>148</v>
      </c>
      <c r="BE609" t="s">
        <v>136</v>
      </c>
      <c r="BF609" t="s">
        <v>136</v>
      </c>
      <c r="BG609" t="s">
        <v>134</v>
      </c>
      <c r="BH609" t="s">
        <v>136</v>
      </c>
      <c r="BN609" t="s">
        <v>6151</v>
      </c>
      <c r="BO609" t="s">
        <v>516</v>
      </c>
      <c r="BP609">
        <v>15</v>
      </c>
      <c r="BQ609">
        <v>15</v>
      </c>
      <c r="BR609">
        <v>15</v>
      </c>
      <c r="BS609" s="1">
        <v>44162</v>
      </c>
      <c r="BT609" s="1">
        <v>44242</v>
      </c>
      <c r="BU609" s="1">
        <v>44162</v>
      </c>
      <c r="BV609" s="1">
        <v>44242</v>
      </c>
      <c r="BW609" t="s">
        <v>136</v>
      </c>
      <c r="BX609">
        <v>40</v>
      </c>
      <c r="BY609">
        <v>0</v>
      </c>
      <c r="BZ609">
        <v>7</v>
      </c>
      <c r="CA609">
        <v>7</v>
      </c>
      <c r="CB609">
        <v>7</v>
      </c>
      <c r="CC609">
        <v>7</v>
      </c>
      <c r="CD609">
        <v>7</v>
      </c>
      <c r="CE609">
        <v>5</v>
      </c>
      <c r="CF609" t="str">
        <f>"8:00 AM"</f>
        <v>8:00 AM</v>
      </c>
      <c r="CG609" t="str">
        <f>"5:00 PM"</f>
        <v>5:00 PM</v>
      </c>
      <c r="CH609" s="5">
        <v>12.4</v>
      </c>
      <c r="CI609" t="s">
        <v>146</v>
      </c>
      <c r="CJ609">
        <v>0</v>
      </c>
      <c r="CK609" t="s">
        <v>148</v>
      </c>
      <c r="CL609" t="s">
        <v>136</v>
      </c>
      <c r="CM609" t="s">
        <v>147</v>
      </c>
      <c r="CN609" t="s">
        <v>148</v>
      </c>
      <c r="CO609" t="s">
        <v>338</v>
      </c>
      <c r="CP609" t="s">
        <v>149</v>
      </c>
      <c r="CQ609">
        <v>3</v>
      </c>
      <c r="CR609">
        <v>0</v>
      </c>
      <c r="CS609" t="s">
        <v>136</v>
      </c>
      <c r="CT609" t="s">
        <v>136</v>
      </c>
      <c r="CU609" t="s">
        <v>136</v>
      </c>
      <c r="CV609" t="s">
        <v>136</v>
      </c>
      <c r="CW609" t="s">
        <v>134</v>
      </c>
      <c r="CX609">
        <v>50</v>
      </c>
      <c r="CY609" t="s">
        <v>134</v>
      </c>
      <c r="CZ609" t="s">
        <v>134</v>
      </c>
      <c r="DA609" t="s">
        <v>134</v>
      </c>
      <c r="DB609" t="s">
        <v>134</v>
      </c>
      <c r="DC609" t="s">
        <v>134</v>
      </c>
      <c r="DD609" t="s">
        <v>136</v>
      </c>
      <c r="DF609" s="2" t="s">
        <v>6152</v>
      </c>
      <c r="DG609" t="s">
        <v>6153</v>
      </c>
      <c r="DH609" t="s">
        <v>6154</v>
      </c>
      <c r="DI609" t="s">
        <v>744</v>
      </c>
      <c r="DJ609" s="4">
        <v>42782</v>
      </c>
      <c r="DK609" t="s">
        <v>6155</v>
      </c>
      <c r="DL609" t="s">
        <v>134</v>
      </c>
      <c r="DM609">
        <v>2</v>
      </c>
      <c r="DN609" t="s">
        <v>6156</v>
      </c>
      <c r="DO609" t="s">
        <v>6144</v>
      </c>
      <c r="DP609" t="s">
        <v>744</v>
      </c>
      <c r="DQ609" t="str">
        <f>"42743"</f>
        <v>42743</v>
      </c>
      <c r="DR609" t="s">
        <v>6155</v>
      </c>
      <c r="DS609" t="s">
        <v>6157</v>
      </c>
      <c r="DT609">
        <v>1</v>
      </c>
      <c r="DU609">
        <v>15</v>
      </c>
      <c r="DV609" t="s">
        <v>134</v>
      </c>
      <c r="DW609" t="s">
        <v>134</v>
      </c>
      <c r="DX609" t="s">
        <v>134</v>
      </c>
      <c r="DY609" t="s">
        <v>136</v>
      </c>
      <c r="DZ609">
        <v>1</v>
      </c>
      <c r="EA609" t="s">
        <v>136</v>
      </c>
      <c r="EC609" s="5">
        <v>12.68</v>
      </c>
      <c r="ED609" s="5">
        <v>55</v>
      </c>
      <c r="EE609">
        <v>12702995571</v>
      </c>
      <c r="EF609" t="s">
        <v>6149</v>
      </c>
      <c r="EG609" t="s">
        <v>148</v>
      </c>
      <c r="EH609">
        <v>0</v>
      </c>
    </row>
    <row r="610" spans="1:138" ht="15" customHeight="1" x14ac:dyDescent="0.35">
      <c r="A610" t="s">
        <v>24086</v>
      </c>
      <c r="B610" t="s">
        <v>157</v>
      </c>
      <c r="C610" s="1">
        <v>44105.652867245371</v>
      </c>
      <c r="D610" s="1">
        <v>44133</v>
      </c>
      <c r="E610" t="s">
        <v>133</v>
      </c>
      <c r="F610" t="s">
        <v>136</v>
      </c>
      <c r="G610" t="s">
        <v>135</v>
      </c>
      <c r="H610" t="s">
        <v>136</v>
      </c>
      <c r="I610" t="s">
        <v>24087</v>
      </c>
      <c r="K610" t="s">
        <v>24088</v>
      </c>
      <c r="M610" t="s">
        <v>3469</v>
      </c>
      <c r="N610" t="s">
        <v>784</v>
      </c>
      <c r="O610" s="4">
        <v>59725</v>
      </c>
      <c r="P610" t="s">
        <v>140</v>
      </c>
      <c r="R610">
        <v>14066834281</v>
      </c>
      <c r="T610">
        <v>1119</v>
      </c>
      <c r="U610" t="s">
        <v>7442</v>
      </c>
      <c r="V610" t="s">
        <v>682</v>
      </c>
      <c r="W610" t="s">
        <v>910</v>
      </c>
      <c r="X610" t="s">
        <v>6808</v>
      </c>
      <c r="Y610" t="s">
        <v>24088</v>
      </c>
      <c r="AA610" t="s">
        <v>3469</v>
      </c>
      <c r="AB610" t="s">
        <v>784</v>
      </c>
      <c r="AC610" s="4">
        <v>59725</v>
      </c>
      <c r="AD610" t="s">
        <v>140</v>
      </c>
      <c r="AF610">
        <v>14066834281</v>
      </c>
      <c r="AH610" t="s">
        <v>17195</v>
      </c>
      <c r="AI610" t="s">
        <v>168</v>
      </c>
      <c r="AJ610" t="s">
        <v>930</v>
      </c>
      <c r="AK610" t="s">
        <v>931</v>
      </c>
      <c r="AL610" t="s">
        <v>932</v>
      </c>
      <c r="AM610" t="s">
        <v>933</v>
      </c>
      <c r="AO610" t="s">
        <v>934</v>
      </c>
      <c r="AP610" t="s">
        <v>925</v>
      </c>
      <c r="AQ610" s="4">
        <v>83336</v>
      </c>
      <c r="AR610" t="s">
        <v>140</v>
      </c>
      <c r="AT610">
        <v>12084369737</v>
      </c>
      <c r="AV610" t="s">
        <v>935</v>
      </c>
      <c r="AW610" t="s">
        <v>936</v>
      </c>
      <c r="AZ610" t="s">
        <v>334</v>
      </c>
      <c r="BA610" t="s">
        <v>335</v>
      </c>
      <c r="BB610" t="s">
        <v>136</v>
      </c>
      <c r="BC610" t="s">
        <v>136</v>
      </c>
      <c r="BD610" t="s">
        <v>148</v>
      </c>
      <c r="BE610" t="s">
        <v>136</v>
      </c>
      <c r="BF610" t="s">
        <v>136</v>
      </c>
      <c r="BG610" t="s">
        <v>134</v>
      </c>
      <c r="BH610" t="s">
        <v>136</v>
      </c>
      <c r="BI610" t="s">
        <v>1194</v>
      </c>
      <c r="BJ610" t="s">
        <v>633</v>
      </c>
      <c r="BK610" t="s">
        <v>1195</v>
      </c>
      <c r="BL610" t="s">
        <v>940</v>
      </c>
      <c r="BM610" t="s">
        <v>941</v>
      </c>
      <c r="BN610" t="s">
        <v>24089</v>
      </c>
      <c r="BO610" t="s">
        <v>1196</v>
      </c>
      <c r="BP610">
        <v>1</v>
      </c>
      <c r="BQ610">
        <v>1</v>
      </c>
      <c r="BR610">
        <v>1</v>
      </c>
      <c r="BS610" s="1">
        <v>44166</v>
      </c>
      <c r="BT610" s="1">
        <v>44316</v>
      </c>
      <c r="BU610" s="1">
        <v>44166</v>
      </c>
      <c r="BV610" s="1">
        <v>44316</v>
      </c>
      <c r="BW610" t="s">
        <v>136</v>
      </c>
      <c r="BX610">
        <v>48</v>
      </c>
      <c r="BY610">
        <v>0</v>
      </c>
      <c r="BZ610">
        <v>8</v>
      </c>
      <c r="CA610">
        <v>8</v>
      </c>
      <c r="CB610">
        <v>8</v>
      </c>
      <c r="CC610">
        <v>8</v>
      </c>
      <c r="CD610">
        <v>8</v>
      </c>
      <c r="CE610">
        <v>8</v>
      </c>
      <c r="CF610" t="str">
        <f>"7:30 AM"</f>
        <v>7:30 AM</v>
      </c>
      <c r="CG610" t="str">
        <f>"4:30 PM"</f>
        <v>4:30 PM</v>
      </c>
      <c r="CH610" s="5">
        <v>13.62</v>
      </c>
      <c r="CI610" t="s">
        <v>146</v>
      </c>
      <c r="CJ610">
        <v>0</v>
      </c>
      <c r="CK610" t="s">
        <v>944</v>
      </c>
      <c r="CL610" t="s">
        <v>136</v>
      </c>
      <c r="CM610" t="s">
        <v>354</v>
      </c>
      <c r="CN610" t="s">
        <v>599</v>
      </c>
      <c r="CO610" t="s">
        <v>946</v>
      </c>
      <c r="CP610" t="s">
        <v>149</v>
      </c>
      <c r="CQ610">
        <v>0</v>
      </c>
      <c r="CR610">
        <v>0</v>
      </c>
      <c r="CS610" t="s">
        <v>134</v>
      </c>
      <c r="CT610" t="s">
        <v>136</v>
      </c>
      <c r="CU610" t="s">
        <v>136</v>
      </c>
      <c r="CV610" t="s">
        <v>136</v>
      </c>
      <c r="CW610" t="s">
        <v>134</v>
      </c>
      <c r="CX610">
        <v>100</v>
      </c>
      <c r="CY610" t="s">
        <v>134</v>
      </c>
      <c r="CZ610" t="s">
        <v>136</v>
      </c>
      <c r="DA610" t="s">
        <v>136</v>
      </c>
      <c r="DB610" t="s">
        <v>136</v>
      </c>
      <c r="DC610" t="s">
        <v>136</v>
      </c>
      <c r="DD610" t="s">
        <v>136</v>
      </c>
      <c r="DF610" t="s">
        <v>24090</v>
      </c>
      <c r="DG610" t="s">
        <v>24091</v>
      </c>
      <c r="DH610" t="s">
        <v>3469</v>
      </c>
      <c r="DI610" t="s">
        <v>784</v>
      </c>
      <c r="DJ610" s="4">
        <v>59725</v>
      </c>
      <c r="DK610" t="s">
        <v>3470</v>
      </c>
      <c r="DL610" t="s">
        <v>134</v>
      </c>
      <c r="DM610">
        <v>2</v>
      </c>
      <c r="DN610" t="s">
        <v>24092</v>
      </c>
      <c r="DO610" t="s">
        <v>3469</v>
      </c>
      <c r="DP610" t="s">
        <v>784</v>
      </c>
      <c r="DQ610" t="str">
        <f>"59725"</f>
        <v>59725</v>
      </c>
      <c r="DR610" t="s">
        <v>3470</v>
      </c>
      <c r="DS610" t="s">
        <v>1200</v>
      </c>
      <c r="DT610">
        <v>1</v>
      </c>
      <c r="DU610">
        <v>5</v>
      </c>
      <c r="DV610" t="s">
        <v>136</v>
      </c>
      <c r="DW610" t="s">
        <v>136</v>
      </c>
      <c r="DX610" t="s">
        <v>134</v>
      </c>
      <c r="DY610" t="s">
        <v>134</v>
      </c>
      <c r="DZ610">
        <v>2</v>
      </c>
      <c r="EA610" t="s">
        <v>134</v>
      </c>
      <c r="EB610" s="5">
        <v>12.68</v>
      </c>
      <c r="EC610" s="5">
        <v>12.68</v>
      </c>
      <c r="ED610" s="5">
        <v>55</v>
      </c>
      <c r="EE610" t="s">
        <v>148</v>
      </c>
      <c r="EF610" t="s">
        <v>953</v>
      </c>
      <c r="EG610" t="s">
        <v>1201</v>
      </c>
      <c r="EH610">
        <v>0</v>
      </c>
    </row>
    <row r="611" spans="1:138" ht="15" customHeight="1" x14ac:dyDescent="0.35">
      <c r="A611" t="s">
        <v>16535</v>
      </c>
      <c r="B611" t="s">
        <v>157</v>
      </c>
      <c r="C611" s="1">
        <v>44105.610235416665</v>
      </c>
      <c r="D611" s="1">
        <v>44133</v>
      </c>
      <c r="E611" t="s">
        <v>133</v>
      </c>
      <c r="F611" t="s">
        <v>136</v>
      </c>
      <c r="G611" t="s">
        <v>135</v>
      </c>
      <c r="H611" t="s">
        <v>136</v>
      </c>
      <c r="I611" t="s">
        <v>16536</v>
      </c>
      <c r="K611" t="s">
        <v>16537</v>
      </c>
      <c r="L611" t="s">
        <v>16538</v>
      </c>
      <c r="M611" t="s">
        <v>14148</v>
      </c>
      <c r="N611" t="s">
        <v>1128</v>
      </c>
      <c r="O611" s="4">
        <v>58759</v>
      </c>
      <c r="P611" t="s">
        <v>140</v>
      </c>
      <c r="R611">
        <v>17018987236</v>
      </c>
      <c r="T611">
        <v>11211</v>
      </c>
      <c r="U611" t="s">
        <v>16539</v>
      </c>
      <c r="V611" t="s">
        <v>2127</v>
      </c>
      <c r="X611" t="s">
        <v>164</v>
      </c>
      <c r="Y611" t="s">
        <v>16537</v>
      </c>
      <c r="Z611" t="s">
        <v>16540</v>
      </c>
      <c r="AA611" t="s">
        <v>14148</v>
      </c>
      <c r="AB611" t="s">
        <v>1128</v>
      </c>
      <c r="AC611" s="4">
        <v>58759</v>
      </c>
      <c r="AD611" t="s">
        <v>140</v>
      </c>
      <c r="AF611">
        <v>17018987236</v>
      </c>
      <c r="AH611" t="s">
        <v>148</v>
      </c>
      <c r="AI611" t="s">
        <v>168</v>
      </c>
      <c r="AJ611" t="s">
        <v>456</v>
      </c>
      <c r="AK611" t="s">
        <v>457</v>
      </c>
      <c r="AM611" t="s">
        <v>458</v>
      </c>
      <c r="AO611" t="s">
        <v>459</v>
      </c>
      <c r="AP611" t="s">
        <v>460</v>
      </c>
      <c r="AQ611" s="4">
        <v>73737</v>
      </c>
      <c r="AR611" t="s">
        <v>140</v>
      </c>
      <c r="AT611">
        <v>15802274747</v>
      </c>
      <c r="AV611" t="s">
        <v>461</v>
      </c>
      <c r="AW611" t="s">
        <v>462</v>
      </c>
      <c r="AZ611" t="s">
        <v>334</v>
      </c>
      <c r="BA611" t="s">
        <v>335</v>
      </c>
      <c r="BB611" t="s">
        <v>136</v>
      </c>
      <c r="BC611" t="s">
        <v>136</v>
      </c>
      <c r="BD611" t="s">
        <v>148</v>
      </c>
      <c r="BE611" t="s">
        <v>136</v>
      </c>
      <c r="BF611" t="s">
        <v>136</v>
      </c>
      <c r="BG611" t="s">
        <v>134</v>
      </c>
      <c r="BH611" t="s">
        <v>136</v>
      </c>
      <c r="BN611" t="s">
        <v>16541</v>
      </c>
      <c r="BO611" t="s">
        <v>3151</v>
      </c>
      <c r="BP611">
        <v>2</v>
      </c>
      <c r="BQ611">
        <v>2</v>
      </c>
      <c r="BR611">
        <v>2</v>
      </c>
      <c r="BS611" s="1">
        <v>44163</v>
      </c>
      <c r="BT611" s="1">
        <v>44348</v>
      </c>
      <c r="BU611" s="1">
        <v>44163</v>
      </c>
      <c r="BV611" s="1">
        <v>44348</v>
      </c>
      <c r="BW611" t="s">
        <v>136</v>
      </c>
      <c r="BX611">
        <v>40</v>
      </c>
      <c r="BY611">
        <v>0</v>
      </c>
      <c r="BZ611">
        <v>7</v>
      </c>
      <c r="CA611">
        <v>7</v>
      </c>
      <c r="CB611">
        <v>7</v>
      </c>
      <c r="CC611">
        <v>7</v>
      </c>
      <c r="CD611">
        <v>7</v>
      </c>
      <c r="CE611">
        <v>5</v>
      </c>
      <c r="CF611" t="str">
        <f>"9:00 AM"</f>
        <v>9:00 AM</v>
      </c>
      <c r="CG611" t="str">
        <f>"5:00 PM"</f>
        <v>5:00 PM</v>
      </c>
      <c r="CH611" s="5">
        <v>14.99</v>
      </c>
      <c r="CI611" t="s">
        <v>146</v>
      </c>
      <c r="CL611" t="s">
        <v>136</v>
      </c>
      <c r="CM611" t="s">
        <v>312</v>
      </c>
      <c r="CN611" t="s">
        <v>148</v>
      </c>
      <c r="CO611" t="s">
        <v>465</v>
      </c>
      <c r="CP611" t="s">
        <v>149</v>
      </c>
      <c r="CQ611">
        <v>3</v>
      </c>
      <c r="CR611">
        <v>0</v>
      </c>
      <c r="CS611" t="s">
        <v>136</v>
      </c>
      <c r="CT611" t="s">
        <v>134</v>
      </c>
      <c r="CU611" t="s">
        <v>136</v>
      </c>
      <c r="CV611" t="s">
        <v>134</v>
      </c>
      <c r="CW611" t="s">
        <v>134</v>
      </c>
      <c r="CX611">
        <v>75</v>
      </c>
      <c r="CY611" t="s">
        <v>134</v>
      </c>
      <c r="CZ611" t="s">
        <v>134</v>
      </c>
      <c r="DA611" t="s">
        <v>134</v>
      </c>
      <c r="DB611" t="s">
        <v>136</v>
      </c>
      <c r="DC611" t="s">
        <v>134</v>
      </c>
      <c r="DD611" t="s">
        <v>136</v>
      </c>
      <c r="DF611" t="s">
        <v>466</v>
      </c>
      <c r="DG611" t="s">
        <v>16542</v>
      </c>
      <c r="DH611" t="s">
        <v>14148</v>
      </c>
      <c r="DI611" t="s">
        <v>1128</v>
      </c>
      <c r="DJ611" s="4">
        <v>58759</v>
      </c>
      <c r="DK611" t="s">
        <v>3339</v>
      </c>
      <c r="DL611" t="s">
        <v>134</v>
      </c>
      <c r="DM611">
        <v>4</v>
      </c>
      <c r="DN611" t="s">
        <v>16543</v>
      </c>
      <c r="DO611" t="s">
        <v>14148</v>
      </c>
      <c r="DP611" t="s">
        <v>1128</v>
      </c>
      <c r="DQ611" t="str">
        <f>"58759"</f>
        <v>58759</v>
      </c>
      <c r="DR611" t="s">
        <v>3339</v>
      </c>
      <c r="DS611" t="s">
        <v>551</v>
      </c>
      <c r="DT611">
        <v>1</v>
      </c>
      <c r="DU611">
        <v>3</v>
      </c>
      <c r="DV611" t="s">
        <v>134</v>
      </c>
      <c r="DW611" t="s">
        <v>134</v>
      </c>
      <c r="DX611" t="s">
        <v>134</v>
      </c>
      <c r="DY611" t="s">
        <v>136</v>
      </c>
      <c r="DZ611">
        <v>1</v>
      </c>
      <c r="EA611" t="s">
        <v>136</v>
      </c>
      <c r="EC611" s="5">
        <v>12.68</v>
      </c>
      <c r="ED611" s="5">
        <v>55</v>
      </c>
      <c r="EE611">
        <v>17018987236</v>
      </c>
      <c r="EF611" t="s">
        <v>16544</v>
      </c>
      <c r="EG611" t="s">
        <v>148</v>
      </c>
      <c r="EH611">
        <v>0</v>
      </c>
    </row>
    <row r="612" spans="1:138" ht="15" customHeight="1" x14ac:dyDescent="0.35">
      <c r="A612" t="s">
        <v>7581</v>
      </c>
      <c r="B612" t="s">
        <v>157</v>
      </c>
      <c r="C612" s="1">
        <v>44113.851843518518</v>
      </c>
      <c r="D612" s="1">
        <v>44133</v>
      </c>
      <c r="E612" t="s">
        <v>133</v>
      </c>
      <c r="F612" t="s">
        <v>136</v>
      </c>
      <c r="G612" t="s">
        <v>135</v>
      </c>
      <c r="H612" t="s">
        <v>136</v>
      </c>
      <c r="I612" t="s">
        <v>7582</v>
      </c>
      <c r="K612" t="s">
        <v>7583</v>
      </c>
      <c r="M612" t="s">
        <v>1726</v>
      </c>
      <c r="N612" t="s">
        <v>246</v>
      </c>
      <c r="O612" s="4">
        <v>70591</v>
      </c>
      <c r="P612" t="s">
        <v>140</v>
      </c>
      <c r="Q612" t="s">
        <v>1727</v>
      </c>
      <c r="R612">
        <v>13375401206</v>
      </c>
      <c r="T612">
        <v>11116</v>
      </c>
      <c r="U612" t="s">
        <v>3161</v>
      </c>
      <c r="V612" t="s">
        <v>682</v>
      </c>
      <c r="W612" t="s">
        <v>509</v>
      </c>
      <c r="X612" t="s">
        <v>370</v>
      </c>
      <c r="Y612" t="s">
        <v>7583</v>
      </c>
      <c r="AA612" t="s">
        <v>1726</v>
      </c>
      <c r="AB612" t="s">
        <v>246</v>
      </c>
      <c r="AC612" s="4">
        <v>70591</v>
      </c>
      <c r="AD612" t="s">
        <v>140</v>
      </c>
      <c r="AE612" t="s">
        <v>1729</v>
      </c>
      <c r="AF612">
        <v>13375401206</v>
      </c>
      <c r="AH612" t="s">
        <v>7584</v>
      </c>
      <c r="AI612" t="s">
        <v>168</v>
      </c>
      <c r="AJ612" t="s">
        <v>254</v>
      </c>
      <c r="AK612" t="s">
        <v>255</v>
      </c>
      <c r="AL612" t="s">
        <v>256</v>
      </c>
      <c r="AM612" t="s">
        <v>257</v>
      </c>
      <c r="AO612" t="s">
        <v>258</v>
      </c>
      <c r="AP612" t="s">
        <v>246</v>
      </c>
      <c r="AQ612" s="4">
        <v>70760</v>
      </c>
      <c r="AR612" t="s">
        <v>140</v>
      </c>
      <c r="AS612" t="s">
        <v>351</v>
      </c>
      <c r="AT612">
        <v>12256387218</v>
      </c>
      <c r="AV612" t="s">
        <v>260</v>
      </c>
      <c r="AW612" t="s">
        <v>261</v>
      </c>
      <c r="AZ612" t="s">
        <v>334</v>
      </c>
      <c r="BA612" t="s">
        <v>335</v>
      </c>
      <c r="BB612" t="s">
        <v>136</v>
      </c>
      <c r="BC612" t="s">
        <v>136</v>
      </c>
      <c r="BD612" t="s">
        <v>148</v>
      </c>
      <c r="BE612" t="s">
        <v>136</v>
      </c>
      <c r="BF612" t="s">
        <v>136</v>
      </c>
      <c r="BG612" t="s">
        <v>134</v>
      </c>
      <c r="BH612" t="s">
        <v>136</v>
      </c>
      <c r="BN612" t="s">
        <v>7585</v>
      </c>
      <c r="BO612" t="s">
        <v>7586</v>
      </c>
      <c r="BP612">
        <v>7</v>
      </c>
      <c r="BQ612">
        <v>7</v>
      </c>
      <c r="BR612">
        <v>7</v>
      </c>
      <c r="BS612" s="1">
        <v>44166</v>
      </c>
      <c r="BT612" s="1">
        <v>44469</v>
      </c>
      <c r="BU612" s="1">
        <v>44166</v>
      </c>
      <c r="BV612" s="1">
        <v>44469</v>
      </c>
      <c r="BW612" t="s">
        <v>136</v>
      </c>
      <c r="BX612">
        <v>40</v>
      </c>
      <c r="BY612">
        <v>0</v>
      </c>
      <c r="BZ612">
        <v>8</v>
      </c>
      <c r="CA612">
        <v>8</v>
      </c>
      <c r="CB612">
        <v>8</v>
      </c>
      <c r="CC612">
        <v>8</v>
      </c>
      <c r="CD612">
        <v>8</v>
      </c>
      <c r="CE612">
        <v>0</v>
      </c>
      <c r="CF612" t="str">
        <f>"7:00 AM"</f>
        <v>7:00 AM</v>
      </c>
      <c r="CG612" t="str">
        <f>"4:00 PM"</f>
        <v>4:00 PM</v>
      </c>
      <c r="CH612" s="5">
        <v>11.83</v>
      </c>
      <c r="CI612" t="s">
        <v>146</v>
      </c>
      <c r="CL612" t="s">
        <v>134</v>
      </c>
      <c r="CM612" t="s">
        <v>312</v>
      </c>
      <c r="CN612" t="s">
        <v>148</v>
      </c>
      <c r="CO612" t="s">
        <v>266</v>
      </c>
      <c r="CP612" t="s">
        <v>149</v>
      </c>
      <c r="CQ612">
        <v>3</v>
      </c>
      <c r="CR612">
        <v>0</v>
      </c>
      <c r="CS612" t="s">
        <v>136</v>
      </c>
      <c r="CT612" t="s">
        <v>136</v>
      </c>
      <c r="CU612" t="s">
        <v>136</v>
      </c>
      <c r="CV612" t="s">
        <v>134</v>
      </c>
      <c r="CW612" t="s">
        <v>134</v>
      </c>
      <c r="CX612">
        <v>50</v>
      </c>
      <c r="CY612" t="s">
        <v>134</v>
      </c>
      <c r="CZ612" t="s">
        <v>134</v>
      </c>
      <c r="DA612" t="s">
        <v>134</v>
      </c>
      <c r="DB612" t="s">
        <v>134</v>
      </c>
      <c r="DC612" t="s">
        <v>134</v>
      </c>
      <c r="DD612" t="s">
        <v>136</v>
      </c>
      <c r="DF612" t="s">
        <v>7587</v>
      </c>
      <c r="DG612" t="s">
        <v>7583</v>
      </c>
      <c r="DH612" t="s">
        <v>1726</v>
      </c>
      <c r="DI612" t="s">
        <v>246</v>
      </c>
      <c r="DJ612" s="4">
        <v>70591</v>
      </c>
      <c r="DK612" t="s">
        <v>1610</v>
      </c>
      <c r="DL612" t="s">
        <v>134</v>
      </c>
      <c r="DM612">
        <v>2</v>
      </c>
      <c r="DN612" t="s">
        <v>7588</v>
      </c>
      <c r="DO612" t="s">
        <v>1726</v>
      </c>
      <c r="DP612" t="s">
        <v>246</v>
      </c>
      <c r="DQ612" t="str">
        <f>"70591"</f>
        <v>70591</v>
      </c>
      <c r="DR612" t="s">
        <v>1610</v>
      </c>
      <c r="DS612" t="s">
        <v>7589</v>
      </c>
      <c r="DT612">
        <v>1</v>
      </c>
      <c r="DU612">
        <v>10</v>
      </c>
      <c r="DV612" t="s">
        <v>134</v>
      </c>
      <c r="DW612" t="s">
        <v>134</v>
      </c>
      <c r="DX612" t="s">
        <v>134</v>
      </c>
      <c r="DY612" t="s">
        <v>134</v>
      </c>
      <c r="DZ612">
        <v>2</v>
      </c>
      <c r="EA612" t="s">
        <v>136</v>
      </c>
      <c r="EC612" s="5">
        <v>12.68</v>
      </c>
      <c r="ED612" s="5">
        <v>55</v>
      </c>
      <c r="EE612">
        <v>13375401206</v>
      </c>
      <c r="EF612" t="s">
        <v>148</v>
      </c>
      <c r="EG612" t="s">
        <v>271</v>
      </c>
      <c r="EH612">
        <v>2</v>
      </c>
    </row>
    <row r="613" spans="1:138" ht="15" customHeight="1" x14ac:dyDescent="0.35">
      <c r="A613" t="s">
        <v>20166</v>
      </c>
      <c r="B613" t="s">
        <v>157</v>
      </c>
      <c r="C613" s="1">
        <v>44109.558515277778</v>
      </c>
      <c r="D613" s="1">
        <v>44133</v>
      </c>
      <c r="E613" t="s">
        <v>1298</v>
      </c>
      <c r="F613" t="s">
        <v>136</v>
      </c>
      <c r="G613" t="s">
        <v>135</v>
      </c>
      <c r="H613" t="s">
        <v>136</v>
      </c>
      <c r="I613" t="s">
        <v>1299</v>
      </c>
      <c r="K613" t="s">
        <v>1300</v>
      </c>
      <c r="L613" t="s">
        <v>1301</v>
      </c>
      <c r="M613" t="s">
        <v>1302</v>
      </c>
      <c r="N613" t="s">
        <v>925</v>
      </c>
      <c r="O613" s="4">
        <v>83301</v>
      </c>
      <c r="P613" t="s">
        <v>140</v>
      </c>
      <c r="R613">
        <v>12085952226</v>
      </c>
      <c r="T613">
        <v>112410</v>
      </c>
      <c r="U613" t="s">
        <v>1303</v>
      </c>
      <c r="V613" t="s">
        <v>1304</v>
      </c>
      <c r="X613" t="s">
        <v>1305</v>
      </c>
      <c r="Y613" t="s">
        <v>1300</v>
      </c>
      <c r="Z613" t="s">
        <v>1301</v>
      </c>
      <c r="AA613" t="s">
        <v>1302</v>
      </c>
      <c r="AB613" t="s">
        <v>925</v>
      </c>
      <c r="AC613" s="4">
        <v>83301</v>
      </c>
      <c r="AD613" t="s">
        <v>140</v>
      </c>
      <c r="AF613">
        <v>12085952226</v>
      </c>
      <c r="AH613" t="s">
        <v>1306</v>
      </c>
      <c r="AZ613" t="s">
        <v>334</v>
      </c>
      <c r="BA613" t="s">
        <v>335</v>
      </c>
      <c r="BB613" t="s">
        <v>136</v>
      </c>
      <c r="BC613" t="s">
        <v>136</v>
      </c>
      <c r="BD613" t="s">
        <v>148</v>
      </c>
      <c r="BE613" t="s">
        <v>136</v>
      </c>
      <c r="BF613" t="s">
        <v>136</v>
      </c>
      <c r="BG613" t="s">
        <v>134</v>
      </c>
      <c r="BH613" t="s">
        <v>136</v>
      </c>
      <c r="BN613" t="s">
        <v>20167</v>
      </c>
      <c r="BO613" t="s">
        <v>5505</v>
      </c>
      <c r="BP613">
        <v>3</v>
      </c>
      <c r="BQ613">
        <v>3</v>
      </c>
      <c r="BR613">
        <v>3</v>
      </c>
      <c r="BS613" s="1">
        <v>44166</v>
      </c>
      <c r="BT613" s="1">
        <v>44469</v>
      </c>
      <c r="BU613" s="1">
        <v>44166</v>
      </c>
      <c r="BV613" s="1">
        <v>44469</v>
      </c>
      <c r="BW613" t="s">
        <v>134</v>
      </c>
      <c r="CH613" s="5">
        <v>2133.52</v>
      </c>
      <c r="CI613" t="s">
        <v>597</v>
      </c>
      <c r="CJ613">
        <v>0</v>
      </c>
      <c r="CK613" t="s">
        <v>1309</v>
      </c>
      <c r="CL613" t="s">
        <v>136</v>
      </c>
      <c r="CM613" t="s">
        <v>354</v>
      </c>
      <c r="CN613" t="s">
        <v>1310</v>
      </c>
      <c r="CO613" t="s">
        <v>2377</v>
      </c>
      <c r="CP613" t="s">
        <v>149</v>
      </c>
      <c r="CQ613">
        <v>3</v>
      </c>
      <c r="CR613">
        <v>0</v>
      </c>
      <c r="CS613" t="s">
        <v>136</v>
      </c>
      <c r="CT613" t="s">
        <v>136</v>
      </c>
      <c r="CU613" t="s">
        <v>136</v>
      </c>
      <c r="CV613" t="s">
        <v>134</v>
      </c>
      <c r="CW613" t="s">
        <v>134</v>
      </c>
      <c r="CX613">
        <v>50</v>
      </c>
      <c r="CY613" t="s">
        <v>134</v>
      </c>
      <c r="CZ613" t="s">
        <v>136</v>
      </c>
      <c r="DA613" t="s">
        <v>136</v>
      </c>
      <c r="DB613" t="s">
        <v>136</v>
      </c>
      <c r="DC613" t="s">
        <v>136</v>
      </c>
      <c r="DD613" t="s">
        <v>136</v>
      </c>
      <c r="DF613" t="s">
        <v>180</v>
      </c>
      <c r="DG613" t="s">
        <v>20168</v>
      </c>
      <c r="DH613" t="s">
        <v>20169</v>
      </c>
      <c r="DI613" t="s">
        <v>395</v>
      </c>
      <c r="DJ613" s="4">
        <v>92567</v>
      </c>
      <c r="DK613" t="s">
        <v>6305</v>
      </c>
      <c r="DL613" t="s">
        <v>134</v>
      </c>
      <c r="DM613">
        <v>2</v>
      </c>
      <c r="DN613" t="s">
        <v>20168</v>
      </c>
      <c r="DO613" t="s">
        <v>20169</v>
      </c>
      <c r="DP613" t="s">
        <v>395</v>
      </c>
      <c r="DQ613" t="str">
        <f>"92567"</f>
        <v>92567</v>
      </c>
      <c r="DR613" t="s">
        <v>6305</v>
      </c>
      <c r="DS613" t="s">
        <v>1315</v>
      </c>
      <c r="DT613">
        <v>6</v>
      </c>
      <c r="DU613">
        <v>7</v>
      </c>
      <c r="DV613" t="s">
        <v>134</v>
      </c>
      <c r="DW613" t="s">
        <v>134</v>
      </c>
      <c r="DX613" t="s">
        <v>134</v>
      </c>
      <c r="DY613" t="s">
        <v>136</v>
      </c>
      <c r="DZ613">
        <v>1</v>
      </c>
      <c r="EA613" t="s">
        <v>136</v>
      </c>
      <c r="EC613" s="5">
        <v>12.68</v>
      </c>
      <c r="ED613" s="5">
        <v>55</v>
      </c>
      <c r="EE613">
        <v>12085952226</v>
      </c>
      <c r="EF613" t="s">
        <v>1316</v>
      </c>
      <c r="EG613" t="s">
        <v>148</v>
      </c>
      <c r="EH613">
        <v>0</v>
      </c>
    </row>
    <row r="614" spans="1:138" ht="15" customHeight="1" x14ac:dyDescent="0.35">
      <c r="A614" t="s">
        <v>17263</v>
      </c>
      <c r="B614" t="s">
        <v>157</v>
      </c>
      <c r="C614" s="1">
        <v>44109.562135995373</v>
      </c>
      <c r="D614" s="1">
        <v>44133</v>
      </c>
      <c r="E614" t="s">
        <v>1298</v>
      </c>
      <c r="F614" t="s">
        <v>136</v>
      </c>
      <c r="G614" t="s">
        <v>135</v>
      </c>
      <c r="H614" t="s">
        <v>136</v>
      </c>
      <c r="I614" t="s">
        <v>1299</v>
      </c>
      <c r="K614" t="s">
        <v>1300</v>
      </c>
      <c r="L614" t="s">
        <v>1301</v>
      </c>
      <c r="M614" t="s">
        <v>1302</v>
      </c>
      <c r="N614" t="s">
        <v>925</v>
      </c>
      <c r="O614" s="4">
        <v>83301</v>
      </c>
      <c r="P614" t="s">
        <v>140</v>
      </c>
      <c r="R614">
        <v>12085952226</v>
      </c>
      <c r="T614">
        <v>112410</v>
      </c>
      <c r="U614" t="s">
        <v>1303</v>
      </c>
      <c r="V614" t="s">
        <v>1304</v>
      </c>
      <c r="X614" t="s">
        <v>1305</v>
      </c>
      <c r="Y614" t="s">
        <v>1300</v>
      </c>
      <c r="Z614" t="s">
        <v>1301</v>
      </c>
      <c r="AA614" t="s">
        <v>1302</v>
      </c>
      <c r="AB614" t="s">
        <v>925</v>
      </c>
      <c r="AC614" s="4">
        <v>83301</v>
      </c>
      <c r="AD614" t="s">
        <v>140</v>
      </c>
      <c r="AF614">
        <v>12085952226</v>
      </c>
      <c r="AH614" t="s">
        <v>1306</v>
      </c>
      <c r="AZ614" t="s">
        <v>334</v>
      </c>
      <c r="BA614" t="s">
        <v>335</v>
      </c>
      <c r="BB614" t="s">
        <v>136</v>
      </c>
      <c r="BC614" t="s">
        <v>136</v>
      </c>
      <c r="BD614" t="s">
        <v>148</v>
      </c>
      <c r="BE614" t="s">
        <v>136</v>
      </c>
      <c r="BF614" t="s">
        <v>136</v>
      </c>
      <c r="BG614" t="s">
        <v>134</v>
      </c>
      <c r="BH614" t="s">
        <v>136</v>
      </c>
      <c r="BN614" t="s">
        <v>17264</v>
      </c>
      <c r="BO614" t="s">
        <v>5456</v>
      </c>
      <c r="BP614">
        <v>2</v>
      </c>
      <c r="BQ614">
        <v>2</v>
      </c>
      <c r="BR614">
        <v>2</v>
      </c>
      <c r="BS614" s="1">
        <v>44166</v>
      </c>
      <c r="BT614" s="1">
        <v>44286</v>
      </c>
      <c r="BU614" s="1">
        <v>44166</v>
      </c>
      <c r="BV614" s="1">
        <v>44286</v>
      </c>
      <c r="BW614" t="s">
        <v>134</v>
      </c>
      <c r="CH614" s="5">
        <v>1993.33</v>
      </c>
      <c r="CI614" t="s">
        <v>597</v>
      </c>
      <c r="CJ614">
        <v>0</v>
      </c>
      <c r="CK614" t="s">
        <v>2957</v>
      </c>
      <c r="CL614" t="s">
        <v>136</v>
      </c>
      <c r="CM614" t="s">
        <v>354</v>
      </c>
      <c r="CN614" t="s">
        <v>1310</v>
      </c>
      <c r="CO614" s="2" t="s">
        <v>17265</v>
      </c>
      <c r="CP614" t="s">
        <v>149</v>
      </c>
      <c r="CQ614">
        <v>3</v>
      </c>
      <c r="CR614">
        <v>0</v>
      </c>
      <c r="CS614" t="s">
        <v>136</v>
      </c>
      <c r="CT614" t="s">
        <v>136</v>
      </c>
      <c r="CU614" t="s">
        <v>136</v>
      </c>
      <c r="CV614" t="s">
        <v>134</v>
      </c>
      <c r="CW614" t="s">
        <v>134</v>
      </c>
      <c r="CX614">
        <v>50</v>
      </c>
      <c r="CY614" t="s">
        <v>134</v>
      </c>
      <c r="CZ614" t="s">
        <v>136</v>
      </c>
      <c r="DA614" t="s">
        <v>136</v>
      </c>
      <c r="DB614" t="s">
        <v>136</v>
      </c>
      <c r="DC614" t="s">
        <v>136</v>
      </c>
      <c r="DD614" t="s">
        <v>136</v>
      </c>
      <c r="DF614" t="s">
        <v>180</v>
      </c>
      <c r="DG614" t="s">
        <v>17266</v>
      </c>
      <c r="DH614" t="s">
        <v>17267</v>
      </c>
      <c r="DI614" t="s">
        <v>1251</v>
      </c>
      <c r="DJ614" s="4">
        <v>97741</v>
      </c>
      <c r="DK614" t="s">
        <v>3414</v>
      </c>
      <c r="DL614" t="s">
        <v>134</v>
      </c>
      <c r="DM614">
        <v>2</v>
      </c>
      <c r="DN614" t="s">
        <v>17266</v>
      </c>
      <c r="DO614" t="s">
        <v>17267</v>
      </c>
      <c r="DP614" t="s">
        <v>1251</v>
      </c>
      <c r="DQ614" t="str">
        <f>"97741"</f>
        <v>97741</v>
      </c>
      <c r="DR614" t="s">
        <v>3414</v>
      </c>
      <c r="DS614" t="s">
        <v>2979</v>
      </c>
      <c r="DT614">
        <v>4</v>
      </c>
      <c r="DU614">
        <v>11</v>
      </c>
      <c r="DV614" t="s">
        <v>134</v>
      </c>
      <c r="DW614" t="s">
        <v>134</v>
      </c>
      <c r="DX614" t="s">
        <v>134</v>
      </c>
      <c r="DY614" t="s">
        <v>136</v>
      </c>
      <c r="DZ614">
        <v>1</v>
      </c>
      <c r="EA614" t="s">
        <v>136</v>
      </c>
      <c r="EC614" s="5">
        <v>12.68</v>
      </c>
      <c r="ED614" s="5">
        <v>55</v>
      </c>
      <c r="EE614">
        <v>12085952226</v>
      </c>
      <c r="EF614" t="s">
        <v>1316</v>
      </c>
      <c r="EG614" t="s">
        <v>148</v>
      </c>
      <c r="EH614">
        <v>0</v>
      </c>
    </row>
    <row r="615" spans="1:138" ht="15" customHeight="1" x14ac:dyDescent="0.35">
      <c r="A615" t="s">
        <v>18119</v>
      </c>
      <c r="B615" t="s">
        <v>157</v>
      </c>
      <c r="C615" s="1">
        <v>44109.740341550925</v>
      </c>
      <c r="D615" s="1">
        <v>44133</v>
      </c>
      <c r="E615" t="s">
        <v>133</v>
      </c>
      <c r="F615" t="s">
        <v>136</v>
      </c>
      <c r="G615" t="s">
        <v>135</v>
      </c>
      <c r="H615" t="s">
        <v>136</v>
      </c>
      <c r="I615" t="s">
        <v>18120</v>
      </c>
      <c r="K615" t="s">
        <v>18121</v>
      </c>
      <c r="M615" t="s">
        <v>8393</v>
      </c>
      <c r="N615" t="s">
        <v>720</v>
      </c>
      <c r="O615" s="4">
        <v>39345</v>
      </c>
      <c r="P615" t="s">
        <v>140</v>
      </c>
      <c r="R615">
        <v>16012725819</v>
      </c>
      <c r="T615">
        <v>11</v>
      </c>
      <c r="U615" t="s">
        <v>18122</v>
      </c>
      <c r="V615" t="s">
        <v>7719</v>
      </c>
      <c r="X615" t="s">
        <v>18123</v>
      </c>
      <c r="Y615" t="s">
        <v>18124</v>
      </c>
      <c r="AA615" t="s">
        <v>8393</v>
      </c>
      <c r="AB615" t="s">
        <v>720</v>
      </c>
      <c r="AC615" s="4">
        <v>39345</v>
      </c>
      <c r="AD615" t="s">
        <v>140</v>
      </c>
      <c r="AF615">
        <v>16012725819</v>
      </c>
      <c r="AH615" t="s">
        <v>18125</v>
      </c>
      <c r="AZ615" t="s">
        <v>821</v>
      </c>
      <c r="BA615" t="s">
        <v>822</v>
      </c>
      <c r="BB615" t="s">
        <v>136</v>
      </c>
      <c r="BC615" t="s">
        <v>136</v>
      </c>
      <c r="BD615" t="s">
        <v>148</v>
      </c>
      <c r="BE615" t="s">
        <v>136</v>
      </c>
      <c r="BF615" t="s">
        <v>136</v>
      </c>
      <c r="BG615" t="s">
        <v>134</v>
      </c>
      <c r="BH615" t="s">
        <v>136</v>
      </c>
      <c r="BN615" t="s">
        <v>18126</v>
      </c>
      <c r="BO615" t="s">
        <v>992</v>
      </c>
      <c r="BP615">
        <v>7</v>
      </c>
      <c r="BQ615">
        <v>7</v>
      </c>
      <c r="BR615">
        <v>7</v>
      </c>
      <c r="BS615" s="1">
        <v>44166</v>
      </c>
      <c r="BT615" s="1">
        <v>44469</v>
      </c>
      <c r="BU615" s="1">
        <v>44166</v>
      </c>
      <c r="BV615" s="1">
        <v>44469</v>
      </c>
      <c r="BW615" t="s">
        <v>136</v>
      </c>
      <c r="BX615">
        <v>40</v>
      </c>
      <c r="BY615">
        <v>0</v>
      </c>
      <c r="BZ615">
        <v>7</v>
      </c>
      <c r="CA615">
        <v>7</v>
      </c>
      <c r="CB615">
        <v>7</v>
      </c>
      <c r="CC615">
        <v>7</v>
      </c>
      <c r="CD615">
        <v>7</v>
      </c>
      <c r="CE615">
        <v>5</v>
      </c>
      <c r="CF615" t="str">
        <f>"7:00 AM"</f>
        <v>7:00 AM</v>
      </c>
      <c r="CG615" t="str">
        <f>"3:00 PM"</f>
        <v>3:00 PM</v>
      </c>
      <c r="CH615" s="5">
        <v>11.83</v>
      </c>
      <c r="CI615" t="s">
        <v>146</v>
      </c>
      <c r="CL615" t="s">
        <v>136</v>
      </c>
      <c r="CM615" t="s">
        <v>312</v>
      </c>
      <c r="CN615" t="s">
        <v>148</v>
      </c>
      <c r="CO615" s="2" t="s">
        <v>18127</v>
      </c>
      <c r="CP615" t="s">
        <v>149</v>
      </c>
      <c r="CQ615">
        <v>3</v>
      </c>
      <c r="CR615">
        <v>0</v>
      </c>
      <c r="CS615" t="s">
        <v>136</v>
      </c>
      <c r="CT615" t="s">
        <v>136</v>
      </c>
      <c r="CU615" t="s">
        <v>136</v>
      </c>
      <c r="CV615" t="s">
        <v>134</v>
      </c>
      <c r="CW615" t="s">
        <v>134</v>
      </c>
      <c r="CX615">
        <v>50</v>
      </c>
      <c r="CY615" t="s">
        <v>134</v>
      </c>
      <c r="CZ615" t="s">
        <v>134</v>
      </c>
      <c r="DA615" t="s">
        <v>136</v>
      </c>
      <c r="DB615" t="s">
        <v>134</v>
      </c>
      <c r="DC615" t="s">
        <v>134</v>
      </c>
      <c r="DD615" t="s">
        <v>136</v>
      </c>
      <c r="DF615" t="s">
        <v>18128</v>
      </c>
      <c r="DG615" s="2" t="s">
        <v>18129</v>
      </c>
      <c r="DH615" t="s">
        <v>8393</v>
      </c>
      <c r="DI615" t="s">
        <v>720</v>
      </c>
      <c r="DJ615" s="4">
        <v>39345</v>
      </c>
      <c r="DK615" t="s">
        <v>5202</v>
      </c>
      <c r="DL615" t="s">
        <v>136</v>
      </c>
      <c r="DM615">
        <v>1</v>
      </c>
      <c r="DN615" s="2" t="s">
        <v>18130</v>
      </c>
      <c r="DO615" t="s">
        <v>8393</v>
      </c>
      <c r="DP615" t="s">
        <v>720</v>
      </c>
      <c r="DQ615" t="str">
        <f>"39345"</f>
        <v>39345</v>
      </c>
      <c r="DR615" t="s">
        <v>5202</v>
      </c>
      <c r="DS615" t="s">
        <v>11673</v>
      </c>
      <c r="DT615">
        <v>1</v>
      </c>
      <c r="DU615">
        <v>7</v>
      </c>
      <c r="DV615" t="s">
        <v>134</v>
      </c>
      <c r="DW615" t="s">
        <v>134</v>
      </c>
      <c r="DX615" t="s">
        <v>134</v>
      </c>
      <c r="DY615" t="s">
        <v>136</v>
      </c>
      <c r="DZ615">
        <v>1</v>
      </c>
      <c r="EA615" t="s">
        <v>136</v>
      </c>
      <c r="EC615" s="5">
        <v>12.68</v>
      </c>
      <c r="ED615" s="5">
        <v>55</v>
      </c>
      <c r="EE615">
        <v>16012725819</v>
      </c>
      <c r="EF615" t="s">
        <v>18125</v>
      </c>
      <c r="EG615" t="s">
        <v>148</v>
      </c>
      <c r="EH615">
        <v>0</v>
      </c>
    </row>
    <row r="616" spans="1:138" ht="15" customHeight="1" x14ac:dyDescent="0.35">
      <c r="A616" t="s">
        <v>21523</v>
      </c>
      <c r="B616" t="s">
        <v>157</v>
      </c>
      <c r="C616" s="1">
        <v>44112.564479166664</v>
      </c>
      <c r="D616" s="1">
        <v>44133</v>
      </c>
      <c r="E616" t="s">
        <v>133</v>
      </c>
      <c r="F616" t="s">
        <v>134</v>
      </c>
      <c r="G616" t="s">
        <v>135</v>
      </c>
      <c r="H616" t="s">
        <v>136</v>
      </c>
      <c r="I616" t="s">
        <v>10668</v>
      </c>
      <c r="K616" t="s">
        <v>10669</v>
      </c>
      <c r="M616" t="s">
        <v>152</v>
      </c>
      <c r="N616" t="s">
        <v>139</v>
      </c>
      <c r="O616" s="4">
        <v>33852</v>
      </c>
      <c r="P616" t="s">
        <v>140</v>
      </c>
      <c r="R616">
        <v>18634411500</v>
      </c>
      <c r="T616">
        <v>111211</v>
      </c>
      <c r="U616" t="s">
        <v>8190</v>
      </c>
      <c r="V616" t="s">
        <v>4700</v>
      </c>
      <c r="X616" t="s">
        <v>164</v>
      </c>
      <c r="Y616" t="s">
        <v>10669</v>
      </c>
      <c r="AA616" t="s">
        <v>152</v>
      </c>
      <c r="AB616" t="s">
        <v>139</v>
      </c>
      <c r="AC616" s="4">
        <v>33852</v>
      </c>
      <c r="AD616" t="s">
        <v>140</v>
      </c>
      <c r="AF616">
        <v>18634411500</v>
      </c>
      <c r="AH616" t="s">
        <v>10671</v>
      </c>
      <c r="AI616" t="s">
        <v>226</v>
      </c>
      <c r="AJ616" t="s">
        <v>481</v>
      </c>
      <c r="AK616" t="s">
        <v>482</v>
      </c>
      <c r="AL616" t="s">
        <v>483</v>
      </c>
      <c r="AM616" t="s">
        <v>484</v>
      </c>
      <c r="AO616" t="s">
        <v>485</v>
      </c>
      <c r="AP616" t="s">
        <v>139</v>
      </c>
      <c r="AQ616" s="4">
        <v>33825</v>
      </c>
      <c r="AR616" t="s">
        <v>140</v>
      </c>
      <c r="AS616" t="s">
        <v>486</v>
      </c>
      <c r="AT616">
        <v>18632019211</v>
      </c>
      <c r="AV616" t="s">
        <v>487</v>
      </c>
      <c r="AW616" t="s">
        <v>488</v>
      </c>
      <c r="AX616" t="s">
        <v>139</v>
      </c>
      <c r="AY616" t="s">
        <v>489</v>
      </c>
      <c r="AZ616" t="s">
        <v>288</v>
      </c>
      <c r="BA616" t="s">
        <v>289</v>
      </c>
      <c r="BB616" t="s">
        <v>134</v>
      </c>
      <c r="BC616" t="s">
        <v>134</v>
      </c>
      <c r="BD616" t="s">
        <v>134</v>
      </c>
      <c r="BE616" t="s">
        <v>134</v>
      </c>
      <c r="BF616" t="s">
        <v>136</v>
      </c>
      <c r="BG616" t="s">
        <v>134</v>
      </c>
      <c r="BH616" t="s">
        <v>136</v>
      </c>
      <c r="BI616" t="s">
        <v>148</v>
      </c>
      <c r="BJ616" t="s">
        <v>148</v>
      </c>
      <c r="BK616" t="s">
        <v>148</v>
      </c>
      <c r="BN616" t="s">
        <v>21524</v>
      </c>
      <c r="BO616" t="s">
        <v>289</v>
      </c>
      <c r="BP616">
        <v>7</v>
      </c>
      <c r="BQ616">
        <v>7</v>
      </c>
      <c r="BR616">
        <v>7</v>
      </c>
      <c r="BS616" s="1">
        <v>44165</v>
      </c>
      <c r="BT616" s="1">
        <v>44336</v>
      </c>
      <c r="BU616" s="1">
        <v>44165</v>
      </c>
      <c r="BV616" s="1">
        <v>44336</v>
      </c>
      <c r="BW616" t="s">
        <v>136</v>
      </c>
      <c r="BX616">
        <v>35</v>
      </c>
      <c r="BY616">
        <v>0</v>
      </c>
      <c r="BZ616">
        <v>6</v>
      </c>
      <c r="CA616">
        <v>6</v>
      </c>
      <c r="CB616">
        <v>6</v>
      </c>
      <c r="CC616">
        <v>6</v>
      </c>
      <c r="CD616">
        <v>6</v>
      </c>
      <c r="CE616">
        <v>5</v>
      </c>
      <c r="CF616" t="str">
        <f>"7:00 AM"</f>
        <v>7:00 AM</v>
      </c>
      <c r="CG616" t="str">
        <f>"8:00 PM"</f>
        <v>8:00 PM</v>
      </c>
      <c r="CH616" s="5">
        <v>11.71</v>
      </c>
      <c r="CI616" t="s">
        <v>146</v>
      </c>
      <c r="CL616" t="s">
        <v>136</v>
      </c>
      <c r="CM616" t="s">
        <v>147</v>
      </c>
      <c r="CN616" t="s">
        <v>148</v>
      </c>
      <c r="CO616" t="s">
        <v>492</v>
      </c>
      <c r="CP616" t="s">
        <v>149</v>
      </c>
      <c r="CQ616">
        <v>3</v>
      </c>
      <c r="CR616">
        <v>0</v>
      </c>
      <c r="CS616" t="s">
        <v>136</v>
      </c>
      <c r="CT616" t="s">
        <v>136</v>
      </c>
      <c r="CU616" t="s">
        <v>134</v>
      </c>
      <c r="CV616" t="s">
        <v>134</v>
      </c>
      <c r="CW616" t="s">
        <v>134</v>
      </c>
      <c r="CX616">
        <v>75</v>
      </c>
      <c r="CY616" t="s">
        <v>134</v>
      </c>
      <c r="CZ616" t="s">
        <v>136</v>
      </c>
      <c r="DA616" t="s">
        <v>134</v>
      </c>
      <c r="DB616" t="s">
        <v>134</v>
      </c>
      <c r="DC616" t="s">
        <v>134</v>
      </c>
      <c r="DD616" t="s">
        <v>136</v>
      </c>
      <c r="DF616" s="2" t="s">
        <v>21525</v>
      </c>
      <c r="DG616" t="s">
        <v>15401</v>
      </c>
      <c r="DH616" t="s">
        <v>15402</v>
      </c>
      <c r="DI616" t="s">
        <v>139</v>
      </c>
      <c r="DJ616" s="4">
        <v>34990</v>
      </c>
      <c r="DK616" t="s">
        <v>3983</v>
      </c>
      <c r="DL616" t="s">
        <v>134</v>
      </c>
      <c r="DM616">
        <v>2</v>
      </c>
      <c r="DN616" t="s">
        <v>21526</v>
      </c>
      <c r="DO616" t="s">
        <v>152</v>
      </c>
      <c r="DP616" t="s">
        <v>139</v>
      </c>
      <c r="DQ616" t="str">
        <f>"33852"</f>
        <v>33852</v>
      </c>
      <c r="DR616" t="s">
        <v>3983</v>
      </c>
      <c r="DS616" t="s">
        <v>680</v>
      </c>
      <c r="DT616">
        <v>2</v>
      </c>
      <c r="DU616">
        <v>7</v>
      </c>
      <c r="DV616" t="s">
        <v>134</v>
      </c>
      <c r="DW616" t="s">
        <v>134</v>
      </c>
      <c r="DX616" t="s">
        <v>136</v>
      </c>
      <c r="DY616" t="s">
        <v>136</v>
      </c>
      <c r="DZ616">
        <v>2</v>
      </c>
      <c r="EA616" t="s">
        <v>136</v>
      </c>
      <c r="EC616" s="5">
        <v>12.68</v>
      </c>
      <c r="ED616" s="5">
        <v>55</v>
      </c>
      <c r="EE616">
        <v>18634411500</v>
      </c>
      <c r="EF616" t="s">
        <v>10671</v>
      </c>
      <c r="EG616" t="s">
        <v>148</v>
      </c>
      <c r="EH616">
        <v>0</v>
      </c>
    </row>
    <row r="617" spans="1:138" ht="15" customHeight="1" x14ac:dyDescent="0.35">
      <c r="A617" t="s">
        <v>17692</v>
      </c>
      <c r="B617" t="s">
        <v>157</v>
      </c>
      <c r="C617" s="1">
        <v>44111.460162384261</v>
      </c>
      <c r="D617" s="1">
        <v>44133</v>
      </c>
      <c r="E617" t="s">
        <v>133</v>
      </c>
      <c r="F617" t="s">
        <v>136</v>
      </c>
      <c r="G617" t="s">
        <v>135</v>
      </c>
      <c r="H617" t="s">
        <v>136</v>
      </c>
      <c r="I617" t="s">
        <v>17693</v>
      </c>
      <c r="K617" t="s">
        <v>17694</v>
      </c>
      <c r="M617" t="s">
        <v>12826</v>
      </c>
      <c r="N617" t="s">
        <v>1041</v>
      </c>
      <c r="O617" s="4">
        <v>63837</v>
      </c>
      <c r="P617" t="s">
        <v>140</v>
      </c>
      <c r="R617">
        <v>15732767790</v>
      </c>
      <c r="T617">
        <v>11211</v>
      </c>
      <c r="U617" t="s">
        <v>2219</v>
      </c>
      <c r="V617" t="s">
        <v>7292</v>
      </c>
      <c r="X617" t="s">
        <v>164</v>
      </c>
      <c r="Y617" t="s">
        <v>17694</v>
      </c>
      <c r="AA617" t="s">
        <v>12826</v>
      </c>
      <c r="AB617" t="s">
        <v>1041</v>
      </c>
      <c r="AC617" s="4">
        <v>63837</v>
      </c>
      <c r="AD617" t="s">
        <v>140</v>
      </c>
      <c r="AF617">
        <v>15732767790</v>
      </c>
      <c r="AH617" t="s">
        <v>17695</v>
      </c>
      <c r="AI617" t="s">
        <v>168</v>
      </c>
      <c r="AJ617" t="s">
        <v>533</v>
      </c>
      <c r="AK617" t="s">
        <v>534</v>
      </c>
      <c r="AM617" t="s">
        <v>535</v>
      </c>
      <c r="AO617" t="s">
        <v>536</v>
      </c>
      <c r="AP617" t="s">
        <v>537</v>
      </c>
      <c r="AQ617" s="4">
        <v>28786</v>
      </c>
      <c r="AR617" t="s">
        <v>140</v>
      </c>
      <c r="AT617">
        <v>18282460659</v>
      </c>
      <c r="AV617" t="s">
        <v>538</v>
      </c>
      <c r="AW617" t="s">
        <v>539</v>
      </c>
      <c r="AZ617" t="s">
        <v>334</v>
      </c>
      <c r="BA617" t="s">
        <v>335</v>
      </c>
      <c r="BB617" t="s">
        <v>136</v>
      </c>
      <c r="BC617" t="s">
        <v>136</v>
      </c>
      <c r="BD617" t="s">
        <v>148</v>
      </c>
      <c r="BE617" t="s">
        <v>136</v>
      </c>
      <c r="BF617" t="s">
        <v>136</v>
      </c>
      <c r="BG617" t="s">
        <v>134</v>
      </c>
      <c r="BH617" t="s">
        <v>136</v>
      </c>
      <c r="BN617" t="s">
        <v>17696</v>
      </c>
      <c r="BO617" t="s">
        <v>1489</v>
      </c>
      <c r="BP617">
        <v>5</v>
      </c>
      <c r="BQ617">
        <v>5</v>
      </c>
      <c r="BR617">
        <v>5</v>
      </c>
      <c r="BS617" s="1">
        <v>44180</v>
      </c>
      <c r="BT617" s="1">
        <v>44301</v>
      </c>
      <c r="BU617" s="1">
        <v>44180</v>
      </c>
      <c r="BV617" s="1">
        <v>44301</v>
      </c>
      <c r="BW617" t="s">
        <v>136</v>
      </c>
      <c r="BX617">
        <v>48</v>
      </c>
      <c r="BY617">
        <v>0</v>
      </c>
      <c r="BZ617">
        <v>8</v>
      </c>
      <c r="CA617">
        <v>8</v>
      </c>
      <c r="CB617">
        <v>8</v>
      </c>
      <c r="CC617">
        <v>8</v>
      </c>
      <c r="CD617">
        <v>8</v>
      </c>
      <c r="CE617">
        <v>8</v>
      </c>
      <c r="CF617" t="str">
        <f>"8:00 AM"</f>
        <v>8:00 AM</v>
      </c>
      <c r="CG617" t="str">
        <f>"5:00 PM"</f>
        <v>5:00 PM</v>
      </c>
      <c r="CH617" s="5">
        <v>14.58</v>
      </c>
      <c r="CI617" t="s">
        <v>146</v>
      </c>
      <c r="CL617" t="s">
        <v>136</v>
      </c>
      <c r="CM617" t="s">
        <v>147</v>
      </c>
      <c r="CN617" t="s">
        <v>148</v>
      </c>
      <c r="CO617" t="s">
        <v>2389</v>
      </c>
      <c r="CP617" t="s">
        <v>149</v>
      </c>
      <c r="CQ617">
        <v>1</v>
      </c>
      <c r="CR617">
        <v>0</v>
      </c>
      <c r="CS617" t="s">
        <v>136</v>
      </c>
      <c r="CT617" t="s">
        <v>134</v>
      </c>
      <c r="CU617" t="s">
        <v>136</v>
      </c>
      <c r="CV617" t="s">
        <v>136</v>
      </c>
      <c r="CW617" t="s">
        <v>134</v>
      </c>
      <c r="CX617">
        <v>75</v>
      </c>
      <c r="CY617" t="s">
        <v>134</v>
      </c>
      <c r="CZ617" t="s">
        <v>136</v>
      </c>
      <c r="DA617" t="s">
        <v>136</v>
      </c>
      <c r="DB617" t="s">
        <v>136</v>
      </c>
      <c r="DC617" t="s">
        <v>136</v>
      </c>
      <c r="DD617" t="s">
        <v>136</v>
      </c>
      <c r="DF617" t="s">
        <v>17697</v>
      </c>
      <c r="DG617" t="s">
        <v>17698</v>
      </c>
      <c r="DH617" t="s">
        <v>12826</v>
      </c>
      <c r="DI617" t="s">
        <v>1041</v>
      </c>
      <c r="DJ617" s="4">
        <v>63837</v>
      </c>
      <c r="DK617" t="s">
        <v>9577</v>
      </c>
      <c r="DL617" t="s">
        <v>136</v>
      </c>
      <c r="DM617">
        <v>1</v>
      </c>
      <c r="DN617" t="s">
        <v>17699</v>
      </c>
      <c r="DO617" t="s">
        <v>12826</v>
      </c>
      <c r="DP617" t="s">
        <v>1041</v>
      </c>
      <c r="DQ617" t="str">
        <f>"63837"</f>
        <v>63837</v>
      </c>
      <c r="DR617" t="s">
        <v>9577</v>
      </c>
      <c r="DS617" t="s">
        <v>296</v>
      </c>
      <c r="DT617">
        <v>1</v>
      </c>
      <c r="DU617">
        <v>6</v>
      </c>
      <c r="DV617" t="s">
        <v>134</v>
      </c>
      <c r="DW617" t="s">
        <v>134</v>
      </c>
      <c r="DX617" t="s">
        <v>134</v>
      </c>
      <c r="DY617" t="s">
        <v>134</v>
      </c>
      <c r="DZ617">
        <v>3</v>
      </c>
      <c r="EA617" t="s">
        <v>136</v>
      </c>
      <c r="EC617" s="5">
        <v>12.68</v>
      </c>
      <c r="ED617" s="5">
        <v>55</v>
      </c>
      <c r="EE617">
        <v>15732767790</v>
      </c>
      <c r="EF617" t="s">
        <v>17695</v>
      </c>
      <c r="EG617" t="s">
        <v>148</v>
      </c>
      <c r="EH617">
        <v>0</v>
      </c>
    </row>
    <row r="618" spans="1:138" ht="15" customHeight="1" x14ac:dyDescent="0.35">
      <c r="A618" t="s">
        <v>19511</v>
      </c>
      <c r="B618" t="s">
        <v>157</v>
      </c>
      <c r="C618" s="1">
        <v>44120.435154976854</v>
      </c>
      <c r="D618" s="1">
        <v>44133</v>
      </c>
      <c r="E618" t="s">
        <v>133</v>
      </c>
      <c r="F618" t="s">
        <v>136</v>
      </c>
      <c r="G618" t="s">
        <v>135</v>
      </c>
      <c r="H618" t="s">
        <v>136</v>
      </c>
      <c r="I618" t="s">
        <v>19512</v>
      </c>
      <c r="K618" t="s">
        <v>19513</v>
      </c>
      <c r="L618" t="s">
        <v>19514</v>
      </c>
      <c r="M618" t="s">
        <v>7127</v>
      </c>
      <c r="N618" t="s">
        <v>1128</v>
      </c>
      <c r="O618" s="4">
        <v>58533</v>
      </c>
      <c r="P618" t="s">
        <v>140</v>
      </c>
      <c r="R618">
        <v>17012904768</v>
      </c>
      <c r="T618">
        <v>11211</v>
      </c>
      <c r="U618" t="s">
        <v>19515</v>
      </c>
      <c r="V618" t="s">
        <v>2757</v>
      </c>
      <c r="X618" t="s">
        <v>164</v>
      </c>
      <c r="Y618" t="s">
        <v>19513</v>
      </c>
      <c r="Z618" t="s">
        <v>19514</v>
      </c>
      <c r="AA618" t="s">
        <v>7127</v>
      </c>
      <c r="AB618" t="s">
        <v>1128</v>
      </c>
      <c r="AC618" s="4">
        <v>58533</v>
      </c>
      <c r="AD618" t="s">
        <v>140</v>
      </c>
      <c r="AF618">
        <v>17012904768</v>
      </c>
      <c r="AH618" t="s">
        <v>19516</v>
      </c>
      <c r="AI618" t="s">
        <v>168</v>
      </c>
      <c r="AJ618" t="s">
        <v>1941</v>
      </c>
      <c r="AK618" t="s">
        <v>1942</v>
      </c>
      <c r="AL618" t="s">
        <v>1943</v>
      </c>
      <c r="AM618" t="s">
        <v>1944</v>
      </c>
      <c r="AN618" t="s">
        <v>1945</v>
      </c>
      <c r="AO618" t="s">
        <v>1946</v>
      </c>
      <c r="AP618" t="s">
        <v>374</v>
      </c>
      <c r="AQ618" s="4">
        <v>78266</v>
      </c>
      <c r="AR618" t="s">
        <v>140</v>
      </c>
      <c r="AT618">
        <v>18305844555</v>
      </c>
      <c r="AV618" t="s">
        <v>1947</v>
      </c>
      <c r="AW618" t="s">
        <v>1948</v>
      </c>
      <c r="AZ618" t="s">
        <v>334</v>
      </c>
      <c r="BA618" t="s">
        <v>335</v>
      </c>
      <c r="BB618" t="s">
        <v>136</v>
      </c>
      <c r="BC618" t="s">
        <v>136</v>
      </c>
      <c r="BD618" t="s">
        <v>148</v>
      </c>
      <c r="BE618" t="s">
        <v>136</v>
      </c>
      <c r="BF618" t="s">
        <v>136</v>
      </c>
      <c r="BG618" t="s">
        <v>134</v>
      </c>
      <c r="BH618" t="s">
        <v>136</v>
      </c>
      <c r="BN618" t="s">
        <v>19517</v>
      </c>
      <c r="BO618" t="s">
        <v>1489</v>
      </c>
      <c r="BP618">
        <v>1</v>
      </c>
      <c r="BQ618">
        <v>1</v>
      </c>
      <c r="BR618">
        <v>1</v>
      </c>
      <c r="BS618" s="1">
        <v>44166</v>
      </c>
      <c r="BT618" s="1">
        <v>44317</v>
      </c>
      <c r="BU618" s="1">
        <v>44166</v>
      </c>
      <c r="BV618" s="1">
        <v>44317</v>
      </c>
      <c r="BW618" t="s">
        <v>136</v>
      </c>
      <c r="BX618">
        <v>40</v>
      </c>
      <c r="BY618">
        <v>0</v>
      </c>
      <c r="BZ618">
        <v>8</v>
      </c>
      <c r="CA618">
        <v>8</v>
      </c>
      <c r="CB618">
        <v>8</v>
      </c>
      <c r="CC618">
        <v>8</v>
      </c>
      <c r="CD618">
        <v>8</v>
      </c>
      <c r="CE618">
        <v>0</v>
      </c>
      <c r="CF618" t="str">
        <f>"8:00 AM"</f>
        <v>8:00 AM</v>
      </c>
      <c r="CG618" t="str">
        <f>"5:00 PM"</f>
        <v>5:00 PM</v>
      </c>
      <c r="CH618" s="5">
        <v>14.99</v>
      </c>
      <c r="CI618" t="s">
        <v>146</v>
      </c>
      <c r="CJ618">
        <v>0</v>
      </c>
      <c r="CK618" t="s">
        <v>148</v>
      </c>
      <c r="CL618" t="s">
        <v>136</v>
      </c>
      <c r="CM618" t="s">
        <v>312</v>
      </c>
      <c r="CN618" t="s">
        <v>148</v>
      </c>
      <c r="CO618" s="2" t="s">
        <v>1949</v>
      </c>
      <c r="CP618" t="s">
        <v>149</v>
      </c>
      <c r="CQ618">
        <v>1</v>
      </c>
      <c r="CR618">
        <v>0</v>
      </c>
      <c r="CS618" t="s">
        <v>136</v>
      </c>
      <c r="CT618" t="s">
        <v>134</v>
      </c>
      <c r="CU618" t="s">
        <v>136</v>
      </c>
      <c r="CV618" t="s">
        <v>136</v>
      </c>
      <c r="CW618" t="s">
        <v>136</v>
      </c>
      <c r="CY618" t="s">
        <v>136</v>
      </c>
      <c r="CZ618" t="s">
        <v>136</v>
      </c>
      <c r="DA618" t="s">
        <v>136</v>
      </c>
      <c r="DB618" t="s">
        <v>136</v>
      </c>
      <c r="DC618" t="s">
        <v>136</v>
      </c>
      <c r="DD618" t="s">
        <v>136</v>
      </c>
      <c r="DF618" t="s">
        <v>3815</v>
      </c>
      <c r="DG618" t="s">
        <v>19518</v>
      </c>
      <c r="DH618" t="s">
        <v>7127</v>
      </c>
      <c r="DI618" t="s">
        <v>1128</v>
      </c>
      <c r="DJ618" s="4">
        <v>58533</v>
      </c>
      <c r="DK618" t="s">
        <v>1026</v>
      </c>
      <c r="DL618" t="s">
        <v>136</v>
      </c>
      <c r="DM618">
        <v>1</v>
      </c>
      <c r="DN618" t="s">
        <v>19519</v>
      </c>
      <c r="DO618" t="s">
        <v>7127</v>
      </c>
      <c r="DP618" t="s">
        <v>1128</v>
      </c>
      <c r="DQ618" t="str">
        <f>"58533"</f>
        <v>58533</v>
      </c>
      <c r="DR618" t="s">
        <v>1026</v>
      </c>
      <c r="DS618" t="s">
        <v>4250</v>
      </c>
      <c r="DT618">
        <v>1</v>
      </c>
      <c r="DU618">
        <v>1</v>
      </c>
      <c r="DV618" t="s">
        <v>134</v>
      </c>
      <c r="DW618" t="s">
        <v>134</v>
      </c>
      <c r="DX618" t="s">
        <v>134</v>
      </c>
      <c r="DY618" t="s">
        <v>136</v>
      </c>
      <c r="DZ618">
        <v>1</v>
      </c>
      <c r="EA618" t="s">
        <v>136</v>
      </c>
      <c r="EC618" s="5">
        <v>12.68</v>
      </c>
      <c r="ED618" s="5">
        <v>55</v>
      </c>
      <c r="EE618">
        <v>17012904768</v>
      </c>
      <c r="EF618" t="s">
        <v>19516</v>
      </c>
      <c r="EG618" t="s">
        <v>1132</v>
      </c>
      <c r="EH618">
        <v>0</v>
      </c>
    </row>
    <row r="619" spans="1:138" ht="15" customHeight="1" x14ac:dyDescent="0.35">
      <c r="A619" t="s">
        <v>7596</v>
      </c>
      <c r="B619" t="s">
        <v>157</v>
      </c>
      <c r="C619" s="1">
        <v>44113.689540624997</v>
      </c>
      <c r="D619" s="1">
        <v>44133</v>
      </c>
      <c r="E619" t="s">
        <v>133</v>
      </c>
      <c r="F619" t="s">
        <v>136</v>
      </c>
      <c r="G619" t="s">
        <v>135</v>
      </c>
      <c r="H619" t="s">
        <v>136</v>
      </c>
      <c r="I619" t="s">
        <v>7597</v>
      </c>
      <c r="K619" t="s">
        <v>7598</v>
      </c>
      <c r="L619" t="s">
        <v>7599</v>
      </c>
      <c r="M619" t="s">
        <v>7600</v>
      </c>
      <c r="N619" t="s">
        <v>611</v>
      </c>
      <c r="O619" s="4">
        <v>57580</v>
      </c>
      <c r="P619" t="s">
        <v>140</v>
      </c>
      <c r="R619">
        <v>16052080383</v>
      </c>
      <c r="T619">
        <v>112112</v>
      </c>
      <c r="U619" t="s">
        <v>6461</v>
      </c>
      <c r="V619" t="s">
        <v>367</v>
      </c>
      <c r="X619" t="s">
        <v>723</v>
      </c>
      <c r="Y619" t="s">
        <v>7598</v>
      </c>
      <c r="Z619" t="s">
        <v>7601</v>
      </c>
      <c r="AA619" t="s">
        <v>7600</v>
      </c>
      <c r="AB619" t="s">
        <v>611</v>
      </c>
      <c r="AC619" s="4">
        <v>57580</v>
      </c>
      <c r="AD619" t="s">
        <v>140</v>
      </c>
      <c r="AF619">
        <v>16052080383</v>
      </c>
      <c r="AH619" t="s">
        <v>6462</v>
      </c>
      <c r="AI619" t="s">
        <v>168</v>
      </c>
      <c r="AJ619" t="s">
        <v>533</v>
      </c>
      <c r="AK619" t="s">
        <v>534</v>
      </c>
      <c r="AM619" t="s">
        <v>535</v>
      </c>
      <c r="AO619" t="s">
        <v>536</v>
      </c>
      <c r="AP619" t="s">
        <v>537</v>
      </c>
      <c r="AQ619" s="4">
        <v>28786</v>
      </c>
      <c r="AR619" t="s">
        <v>140</v>
      </c>
      <c r="AT619">
        <v>18282460659</v>
      </c>
      <c r="AV619" t="s">
        <v>538</v>
      </c>
      <c r="AW619" t="s">
        <v>539</v>
      </c>
      <c r="AZ619" t="s">
        <v>334</v>
      </c>
      <c r="BA619" t="s">
        <v>335</v>
      </c>
      <c r="BB619" t="s">
        <v>136</v>
      </c>
      <c r="BC619" t="s">
        <v>136</v>
      </c>
      <c r="BD619" t="s">
        <v>148</v>
      </c>
      <c r="BE619" t="s">
        <v>136</v>
      </c>
      <c r="BF619" t="s">
        <v>136</v>
      </c>
      <c r="BG619" t="s">
        <v>134</v>
      </c>
      <c r="BH619" t="s">
        <v>136</v>
      </c>
      <c r="BN619" t="s">
        <v>7602</v>
      </c>
      <c r="BO619" t="s">
        <v>3151</v>
      </c>
      <c r="BP619">
        <v>4</v>
      </c>
      <c r="BQ619">
        <v>4</v>
      </c>
      <c r="BR619">
        <v>4</v>
      </c>
      <c r="BS619" s="1">
        <v>44166</v>
      </c>
      <c r="BT619" s="1">
        <v>44275</v>
      </c>
      <c r="BU619" s="1">
        <v>44166</v>
      </c>
      <c r="BV619" s="1">
        <v>44275</v>
      </c>
      <c r="BW619" t="s">
        <v>136</v>
      </c>
      <c r="BX619">
        <v>48</v>
      </c>
      <c r="BY619">
        <v>0</v>
      </c>
      <c r="BZ619">
        <v>8</v>
      </c>
      <c r="CA619">
        <v>8</v>
      </c>
      <c r="CB619">
        <v>8</v>
      </c>
      <c r="CC619">
        <v>8</v>
      </c>
      <c r="CD619">
        <v>8</v>
      </c>
      <c r="CE619">
        <v>8</v>
      </c>
      <c r="CF619" t="str">
        <f>"8:00 AM"</f>
        <v>8:00 AM</v>
      </c>
      <c r="CG619" t="str">
        <f>"5:00 PM"</f>
        <v>5:00 PM</v>
      </c>
      <c r="CH619" s="5">
        <v>14.99</v>
      </c>
      <c r="CI619" t="s">
        <v>146</v>
      </c>
      <c r="CL619" t="s">
        <v>136</v>
      </c>
      <c r="CM619" t="s">
        <v>354</v>
      </c>
      <c r="CN619" t="s">
        <v>2411</v>
      </c>
      <c r="CO619" t="s">
        <v>6463</v>
      </c>
      <c r="CP619" t="s">
        <v>149</v>
      </c>
      <c r="CQ619">
        <v>1</v>
      </c>
      <c r="CR619">
        <v>0</v>
      </c>
      <c r="CS619" t="s">
        <v>136</v>
      </c>
      <c r="CT619" t="s">
        <v>134</v>
      </c>
      <c r="CU619" t="s">
        <v>136</v>
      </c>
      <c r="CV619" t="s">
        <v>136</v>
      </c>
      <c r="CW619" t="s">
        <v>134</v>
      </c>
      <c r="CX619">
        <v>100</v>
      </c>
      <c r="CY619" t="s">
        <v>136</v>
      </c>
      <c r="CZ619" t="s">
        <v>136</v>
      </c>
      <c r="DA619" t="s">
        <v>134</v>
      </c>
      <c r="DB619" t="s">
        <v>136</v>
      </c>
      <c r="DC619" t="s">
        <v>136</v>
      </c>
      <c r="DD619" t="s">
        <v>136</v>
      </c>
      <c r="DF619" t="s">
        <v>7603</v>
      </c>
      <c r="DG619" t="s">
        <v>6465</v>
      </c>
      <c r="DH619" t="s">
        <v>6460</v>
      </c>
      <c r="DI619" t="s">
        <v>611</v>
      </c>
      <c r="DJ619" s="4">
        <v>57580</v>
      </c>
      <c r="DK619" t="s">
        <v>6464</v>
      </c>
      <c r="DL619" t="s">
        <v>136</v>
      </c>
      <c r="DM619">
        <v>1</v>
      </c>
      <c r="DN619" t="s">
        <v>7604</v>
      </c>
      <c r="DO619" t="s">
        <v>6460</v>
      </c>
      <c r="DP619" t="s">
        <v>611</v>
      </c>
      <c r="DQ619" t="str">
        <f>"57580"</f>
        <v>57580</v>
      </c>
      <c r="DR619" t="s">
        <v>6464</v>
      </c>
      <c r="DS619" t="s">
        <v>296</v>
      </c>
      <c r="DT619">
        <v>1</v>
      </c>
      <c r="DU619">
        <v>3</v>
      </c>
      <c r="DV619" t="s">
        <v>134</v>
      </c>
      <c r="DW619" t="s">
        <v>134</v>
      </c>
      <c r="DX619" t="s">
        <v>134</v>
      </c>
      <c r="DY619" t="s">
        <v>134</v>
      </c>
      <c r="DZ619">
        <v>3</v>
      </c>
      <c r="EA619" t="s">
        <v>136</v>
      </c>
      <c r="EC619" s="5">
        <v>12.68</v>
      </c>
      <c r="ED619" s="5">
        <v>55</v>
      </c>
      <c r="EE619">
        <v>16052080383</v>
      </c>
      <c r="EF619" t="s">
        <v>6462</v>
      </c>
      <c r="EG619" t="s">
        <v>148</v>
      </c>
      <c r="EH619">
        <v>0</v>
      </c>
    </row>
    <row r="620" spans="1:138" ht="15" customHeight="1" x14ac:dyDescent="0.35">
      <c r="A620" t="s">
        <v>19771</v>
      </c>
      <c r="B620" t="s">
        <v>157</v>
      </c>
      <c r="C620" s="1">
        <v>44106.677865509257</v>
      </c>
      <c r="D620" s="1">
        <v>44133</v>
      </c>
      <c r="E620" t="s">
        <v>579</v>
      </c>
      <c r="F620" t="s">
        <v>136</v>
      </c>
      <c r="G620" t="s">
        <v>135</v>
      </c>
      <c r="H620" t="s">
        <v>136</v>
      </c>
      <c r="I620" t="s">
        <v>17513</v>
      </c>
      <c r="K620" t="s">
        <v>19772</v>
      </c>
      <c r="L620" t="s">
        <v>19773</v>
      </c>
      <c r="M620" t="s">
        <v>15435</v>
      </c>
      <c r="N620" t="s">
        <v>584</v>
      </c>
      <c r="O620" s="4">
        <v>84329</v>
      </c>
      <c r="P620" t="s">
        <v>140</v>
      </c>
      <c r="R620">
        <v>14352797399</v>
      </c>
      <c r="T620">
        <v>112111</v>
      </c>
      <c r="U620" t="s">
        <v>17515</v>
      </c>
      <c r="V620" t="s">
        <v>17516</v>
      </c>
      <c r="X620" t="s">
        <v>164</v>
      </c>
      <c r="Y620" t="s">
        <v>17517</v>
      </c>
      <c r="AA620" t="s">
        <v>15435</v>
      </c>
      <c r="AB620" t="s">
        <v>584</v>
      </c>
      <c r="AC620" s="4">
        <v>84329</v>
      </c>
      <c r="AD620" t="s">
        <v>140</v>
      </c>
      <c r="AF620">
        <v>14352797399</v>
      </c>
      <c r="AH620" t="s">
        <v>17518</v>
      </c>
      <c r="AI620" t="s">
        <v>168</v>
      </c>
      <c r="AJ620" t="s">
        <v>588</v>
      </c>
      <c r="AK620" t="s">
        <v>589</v>
      </c>
      <c r="AM620" t="s">
        <v>590</v>
      </c>
      <c r="AO620" t="s">
        <v>591</v>
      </c>
      <c r="AP620" t="s">
        <v>592</v>
      </c>
      <c r="AQ620" s="4">
        <v>82601</v>
      </c>
      <c r="AR620" t="s">
        <v>140</v>
      </c>
      <c r="AT620">
        <v>13074722105</v>
      </c>
      <c r="AV620" t="s">
        <v>593</v>
      </c>
      <c r="AW620" t="s">
        <v>594</v>
      </c>
      <c r="AZ620" t="s">
        <v>334</v>
      </c>
      <c r="BA620" t="s">
        <v>335</v>
      </c>
      <c r="BB620" t="s">
        <v>136</v>
      </c>
      <c r="BC620" t="s">
        <v>136</v>
      </c>
      <c r="BD620" t="s">
        <v>148</v>
      </c>
      <c r="BE620" t="s">
        <v>136</v>
      </c>
      <c r="BF620" t="s">
        <v>136</v>
      </c>
      <c r="BG620" t="s">
        <v>134</v>
      </c>
      <c r="BH620" t="s">
        <v>136</v>
      </c>
      <c r="BN620" t="s">
        <v>19774</v>
      </c>
      <c r="BO620" t="s">
        <v>596</v>
      </c>
      <c r="BP620">
        <v>6</v>
      </c>
      <c r="BQ620">
        <v>6</v>
      </c>
      <c r="BR620">
        <v>6</v>
      </c>
      <c r="BS620" s="1">
        <v>44166</v>
      </c>
      <c r="BT620" s="1">
        <v>44227</v>
      </c>
      <c r="BU620" s="1">
        <v>44166</v>
      </c>
      <c r="BV620" s="1">
        <v>44227</v>
      </c>
      <c r="BW620" t="s">
        <v>134</v>
      </c>
      <c r="CH620" s="5">
        <v>1682.33</v>
      </c>
      <c r="CI620" t="s">
        <v>597</v>
      </c>
      <c r="CJ620">
        <v>0</v>
      </c>
      <c r="CK620" t="s">
        <v>1362</v>
      </c>
      <c r="CL620" t="s">
        <v>136</v>
      </c>
      <c r="CM620" t="s">
        <v>354</v>
      </c>
      <c r="CN620" t="s">
        <v>599</v>
      </c>
      <c r="CO620" t="s">
        <v>2225</v>
      </c>
      <c r="CP620" t="s">
        <v>149</v>
      </c>
      <c r="CQ620">
        <v>6</v>
      </c>
      <c r="CR620">
        <v>0</v>
      </c>
      <c r="CS620" t="s">
        <v>136</v>
      </c>
      <c r="CT620" t="s">
        <v>134</v>
      </c>
      <c r="CU620" t="s">
        <v>136</v>
      </c>
      <c r="CV620" t="s">
        <v>136</v>
      </c>
      <c r="CW620" t="s">
        <v>134</v>
      </c>
      <c r="CX620">
        <v>50</v>
      </c>
      <c r="CY620" t="s">
        <v>134</v>
      </c>
      <c r="CZ620" t="s">
        <v>136</v>
      </c>
      <c r="DA620" t="s">
        <v>134</v>
      </c>
      <c r="DB620" t="s">
        <v>136</v>
      </c>
      <c r="DC620" t="s">
        <v>136</v>
      </c>
      <c r="DD620" t="s">
        <v>136</v>
      </c>
      <c r="DF620" s="2" t="s">
        <v>7491</v>
      </c>
      <c r="DG620" t="s">
        <v>17521</v>
      </c>
      <c r="DH620" t="s">
        <v>15435</v>
      </c>
      <c r="DI620" t="s">
        <v>584</v>
      </c>
      <c r="DJ620" s="4">
        <v>84329</v>
      </c>
      <c r="DK620" t="s">
        <v>603</v>
      </c>
      <c r="DL620" t="s">
        <v>136</v>
      </c>
      <c r="DM620">
        <v>1</v>
      </c>
      <c r="DN620" t="s">
        <v>17521</v>
      </c>
      <c r="DO620" t="s">
        <v>15435</v>
      </c>
      <c r="DP620" t="s">
        <v>584</v>
      </c>
      <c r="DQ620" t="str">
        <f>"84329"</f>
        <v>84329</v>
      </c>
      <c r="DR620" t="s">
        <v>603</v>
      </c>
      <c r="DS620" t="s">
        <v>605</v>
      </c>
      <c r="DT620">
        <v>7</v>
      </c>
      <c r="DU620">
        <v>11</v>
      </c>
      <c r="DV620" t="s">
        <v>136</v>
      </c>
      <c r="DW620" t="s">
        <v>136</v>
      </c>
      <c r="DX620" t="s">
        <v>134</v>
      </c>
      <c r="DY620" t="s">
        <v>134</v>
      </c>
      <c r="DZ620">
        <v>2</v>
      </c>
      <c r="EA620" t="s">
        <v>136</v>
      </c>
      <c r="EC620" s="5">
        <v>12.68</v>
      </c>
      <c r="ED620" s="5">
        <v>55</v>
      </c>
      <c r="EE620">
        <v>13074722105</v>
      </c>
      <c r="EF620" t="s">
        <v>593</v>
      </c>
      <c r="EG620" t="s">
        <v>148</v>
      </c>
      <c r="EH620">
        <v>0</v>
      </c>
    </row>
    <row r="621" spans="1:138" ht="15" customHeight="1" x14ac:dyDescent="0.35">
      <c r="A621" t="s">
        <v>4920</v>
      </c>
      <c r="B621" t="s">
        <v>157</v>
      </c>
      <c r="C621" s="1">
        <v>44110.577213657409</v>
      </c>
      <c r="D621" s="1">
        <v>44133</v>
      </c>
      <c r="E621" t="s">
        <v>1298</v>
      </c>
      <c r="F621" t="s">
        <v>136</v>
      </c>
      <c r="G621" t="s">
        <v>135</v>
      </c>
      <c r="H621" t="s">
        <v>136</v>
      </c>
      <c r="I621" t="s">
        <v>1299</v>
      </c>
      <c r="K621" t="s">
        <v>1300</v>
      </c>
      <c r="L621" t="s">
        <v>1301</v>
      </c>
      <c r="M621" t="s">
        <v>1302</v>
      </c>
      <c r="N621" t="s">
        <v>925</v>
      </c>
      <c r="O621" s="4">
        <v>83301</v>
      </c>
      <c r="P621" t="s">
        <v>140</v>
      </c>
      <c r="R621">
        <v>12085952226</v>
      </c>
      <c r="T621">
        <v>112410</v>
      </c>
      <c r="U621" t="s">
        <v>1303</v>
      </c>
      <c r="V621" t="s">
        <v>1304</v>
      </c>
      <c r="X621" t="s">
        <v>1305</v>
      </c>
      <c r="Y621" t="s">
        <v>1300</v>
      </c>
      <c r="Z621" t="s">
        <v>1301</v>
      </c>
      <c r="AA621" t="s">
        <v>1302</v>
      </c>
      <c r="AB621" t="s">
        <v>925</v>
      </c>
      <c r="AC621" s="4">
        <v>83301</v>
      </c>
      <c r="AD621" t="s">
        <v>140</v>
      </c>
      <c r="AF621">
        <v>12085952226</v>
      </c>
      <c r="AH621" t="s">
        <v>1306</v>
      </c>
      <c r="AZ621" t="s">
        <v>334</v>
      </c>
      <c r="BA621" t="s">
        <v>335</v>
      </c>
      <c r="BB621" t="s">
        <v>136</v>
      </c>
      <c r="BC621" t="s">
        <v>136</v>
      </c>
      <c r="BD621" t="s">
        <v>148</v>
      </c>
      <c r="BE621" t="s">
        <v>136</v>
      </c>
      <c r="BF621" t="s">
        <v>136</v>
      </c>
      <c r="BG621" t="s">
        <v>134</v>
      </c>
      <c r="BH621" t="s">
        <v>136</v>
      </c>
      <c r="BN621" t="s">
        <v>4921</v>
      </c>
      <c r="BO621" t="s">
        <v>2284</v>
      </c>
      <c r="BP621">
        <v>4</v>
      </c>
      <c r="BQ621">
        <v>4</v>
      </c>
      <c r="BR621">
        <v>4</v>
      </c>
      <c r="BS621" s="1">
        <v>44166</v>
      </c>
      <c r="BT621" s="1">
        <v>44286</v>
      </c>
      <c r="BU621" s="1">
        <v>44166</v>
      </c>
      <c r="BV621" s="1">
        <v>44286</v>
      </c>
      <c r="BW621" t="s">
        <v>134</v>
      </c>
      <c r="CH621" s="5">
        <v>2133.52</v>
      </c>
      <c r="CI621" t="s">
        <v>597</v>
      </c>
      <c r="CJ621">
        <v>0</v>
      </c>
      <c r="CK621" t="s">
        <v>4922</v>
      </c>
      <c r="CL621" t="s">
        <v>136</v>
      </c>
      <c r="CM621" t="s">
        <v>354</v>
      </c>
      <c r="CN621" t="s">
        <v>1310</v>
      </c>
      <c r="CO621" t="s">
        <v>2377</v>
      </c>
      <c r="CP621" t="s">
        <v>149</v>
      </c>
      <c r="CQ621">
        <v>3</v>
      </c>
      <c r="CR621">
        <v>0</v>
      </c>
      <c r="CS621" t="s">
        <v>136</v>
      </c>
      <c r="CT621" t="s">
        <v>136</v>
      </c>
      <c r="CU621" t="s">
        <v>136</v>
      </c>
      <c r="CV621" t="s">
        <v>134</v>
      </c>
      <c r="CW621" t="s">
        <v>134</v>
      </c>
      <c r="CX621">
        <v>50</v>
      </c>
      <c r="CY621" t="s">
        <v>134</v>
      </c>
      <c r="CZ621" t="s">
        <v>136</v>
      </c>
      <c r="DA621" t="s">
        <v>136</v>
      </c>
      <c r="DB621" t="s">
        <v>136</v>
      </c>
      <c r="DC621" t="s">
        <v>136</v>
      </c>
      <c r="DD621" t="s">
        <v>136</v>
      </c>
      <c r="DF621" t="s">
        <v>180</v>
      </c>
      <c r="DG621" t="s">
        <v>4923</v>
      </c>
      <c r="DH621" t="s">
        <v>4924</v>
      </c>
      <c r="DI621" t="s">
        <v>395</v>
      </c>
      <c r="DJ621" s="4">
        <v>95624</v>
      </c>
      <c r="DK621" t="s">
        <v>472</v>
      </c>
      <c r="DL621" t="s">
        <v>134</v>
      </c>
      <c r="DM621">
        <v>2</v>
      </c>
      <c r="DN621" t="s">
        <v>4923</v>
      </c>
      <c r="DO621" t="s">
        <v>4924</v>
      </c>
      <c r="DP621" t="s">
        <v>395</v>
      </c>
      <c r="DQ621" t="str">
        <f>"95624"</f>
        <v>95624</v>
      </c>
      <c r="DR621" t="s">
        <v>472</v>
      </c>
      <c r="DS621" t="s">
        <v>1315</v>
      </c>
      <c r="DT621">
        <v>7</v>
      </c>
      <c r="DU621">
        <v>11</v>
      </c>
      <c r="DV621" t="s">
        <v>134</v>
      </c>
      <c r="DW621" t="s">
        <v>134</v>
      </c>
      <c r="DX621" t="s">
        <v>134</v>
      </c>
      <c r="DY621" t="s">
        <v>136</v>
      </c>
      <c r="DZ621">
        <v>1</v>
      </c>
      <c r="EA621" t="s">
        <v>136</v>
      </c>
      <c r="EC621" s="5">
        <v>12.68</v>
      </c>
      <c r="ED621" s="5">
        <v>55</v>
      </c>
      <c r="EE621">
        <v>12085952226</v>
      </c>
      <c r="EF621" t="s">
        <v>1316</v>
      </c>
      <c r="EG621" t="s">
        <v>148</v>
      </c>
      <c r="EH621">
        <v>0</v>
      </c>
    </row>
    <row r="622" spans="1:138" ht="15" customHeight="1" x14ac:dyDescent="0.35">
      <c r="A622" t="s">
        <v>17253</v>
      </c>
      <c r="B622" t="s">
        <v>157</v>
      </c>
      <c r="C622" s="1">
        <v>44110.687489351854</v>
      </c>
      <c r="D622" s="1">
        <v>44133</v>
      </c>
      <c r="E622" t="s">
        <v>133</v>
      </c>
      <c r="F622" t="s">
        <v>136</v>
      </c>
      <c r="G622" t="s">
        <v>135</v>
      </c>
      <c r="H622" t="s">
        <v>136</v>
      </c>
      <c r="I622" t="s">
        <v>17254</v>
      </c>
      <c r="K622" t="s">
        <v>17255</v>
      </c>
      <c r="M622" t="s">
        <v>17256</v>
      </c>
      <c r="N622" t="s">
        <v>374</v>
      </c>
      <c r="O622" s="4">
        <v>76571</v>
      </c>
      <c r="P622" t="s">
        <v>140</v>
      </c>
      <c r="R622">
        <v>12549479150</v>
      </c>
      <c r="T622">
        <v>1121</v>
      </c>
      <c r="U622" t="s">
        <v>17257</v>
      </c>
      <c r="V622" t="s">
        <v>5425</v>
      </c>
      <c r="X622" t="s">
        <v>164</v>
      </c>
      <c r="Y622" t="s">
        <v>17255</v>
      </c>
      <c r="AA622" t="s">
        <v>17256</v>
      </c>
      <c r="AB622" t="s">
        <v>374</v>
      </c>
      <c r="AC622" s="4">
        <v>76571</v>
      </c>
      <c r="AD622" t="s">
        <v>140</v>
      </c>
      <c r="AF622">
        <v>12549479150</v>
      </c>
      <c r="AH622" t="s">
        <v>148</v>
      </c>
      <c r="AI622" t="s">
        <v>168</v>
      </c>
      <c r="AJ622" t="s">
        <v>639</v>
      </c>
      <c r="AK622" t="s">
        <v>767</v>
      </c>
      <c r="AM622" t="s">
        <v>1020</v>
      </c>
      <c r="AO622" t="s">
        <v>1021</v>
      </c>
      <c r="AP622" t="s">
        <v>374</v>
      </c>
      <c r="AQ622" s="4">
        <v>75442</v>
      </c>
      <c r="AR622" t="s">
        <v>140</v>
      </c>
      <c r="AT622">
        <v>14692388392</v>
      </c>
      <c r="AV622" t="s">
        <v>1022</v>
      </c>
      <c r="AW622" t="s">
        <v>1023</v>
      </c>
      <c r="AZ622" t="s">
        <v>334</v>
      </c>
      <c r="BA622" t="s">
        <v>335</v>
      </c>
      <c r="BB622" t="s">
        <v>136</v>
      </c>
      <c r="BC622" t="s">
        <v>136</v>
      </c>
      <c r="BD622" t="s">
        <v>148</v>
      </c>
      <c r="BE622" t="s">
        <v>136</v>
      </c>
      <c r="BF622" t="s">
        <v>136</v>
      </c>
      <c r="BG622" t="s">
        <v>134</v>
      </c>
      <c r="BH622" t="s">
        <v>136</v>
      </c>
      <c r="BN622" t="s">
        <v>17258</v>
      </c>
      <c r="BO622" t="s">
        <v>2259</v>
      </c>
      <c r="BP622">
        <v>7</v>
      </c>
      <c r="BQ622">
        <v>7</v>
      </c>
      <c r="BR622">
        <v>7</v>
      </c>
      <c r="BS622" s="1">
        <v>44180</v>
      </c>
      <c r="BT622" s="1">
        <v>44483</v>
      </c>
      <c r="BU622" s="1">
        <v>44180</v>
      </c>
      <c r="BV622" s="1">
        <v>44483</v>
      </c>
      <c r="BW622" t="s">
        <v>134</v>
      </c>
      <c r="CH622" s="5">
        <v>1682.33</v>
      </c>
      <c r="CI622" t="s">
        <v>597</v>
      </c>
      <c r="CJ622">
        <v>0</v>
      </c>
      <c r="CK622" t="s">
        <v>1024</v>
      </c>
      <c r="CL622" t="s">
        <v>134</v>
      </c>
      <c r="CM622" t="s">
        <v>312</v>
      </c>
      <c r="CN622" t="s">
        <v>148</v>
      </c>
      <c r="CO622" t="s">
        <v>1025</v>
      </c>
      <c r="CP622" t="s">
        <v>149</v>
      </c>
      <c r="CQ622">
        <v>0</v>
      </c>
      <c r="CR622">
        <v>0</v>
      </c>
      <c r="CS622" t="s">
        <v>136</v>
      </c>
      <c r="CT622" t="s">
        <v>136</v>
      </c>
      <c r="CU622" t="s">
        <v>136</v>
      </c>
      <c r="CV622" t="s">
        <v>136</v>
      </c>
      <c r="CW622" t="s">
        <v>134</v>
      </c>
      <c r="CX622">
        <v>50</v>
      </c>
      <c r="CY622" t="s">
        <v>134</v>
      </c>
      <c r="CZ622" t="s">
        <v>134</v>
      </c>
      <c r="DA622" t="s">
        <v>134</v>
      </c>
      <c r="DB622" t="s">
        <v>134</v>
      </c>
      <c r="DC622" t="s">
        <v>134</v>
      </c>
      <c r="DD622" t="s">
        <v>136</v>
      </c>
      <c r="DF622" t="s">
        <v>149</v>
      </c>
      <c r="DG622" t="s">
        <v>17259</v>
      </c>
      <c r="DH622" t="s">
        <v>17256</v>
      </c>
      <c r="DI622" t="s">
        <v>374</v>
      </c>
      <c r="DJ622" s="4">
        <v>76571</v>
      </c>
      <c r="DK622" t="s">
        <v>17260</v>
      </c>
      <c r="DL622" t="s">
        <v>136</v>
      </c>
      <c r="DM622">
        <v>1</v>
      </c>
      <c r="DN622" t="s">
        <v>17261</v>
      </c>
      <c r="DO622" t="s">
        <v>17256</v>
      </c>
      <c r="DP622" t="s">
        <v>374</v>
      </c>
      <c r="DQ622" t="str">
        <f>"76571"</f>
        <v>76571</v>
      </c>
      <c r="DR622" t="s">
        <v>17260</v>
      </c>
      <c r="DS622" t="s">
        <v>17262</v>
      </c>
      <c r="DT622">
        <v>3</v>
      </c>
      <c r="DU622">
        <v>7</v>
      </c>
      <c r="DV622" t="s">
        <v>134</v>
      </c>
      <c r="DW622" t="s">
        <v>134</v>
      </c>
      <c r="DX622" t="s">
        <v>134</v>
      </c>
      <c r="DY622" t="s">
        <v>136</v>
      </c>
      <c r="DZ622">
        <v>1</v>
      </c>
      <c r="EA622" t="s">
        <v>136</v>
      </c>
      <c r="EC622" s="5">
        <v>12.68</v>
      </c>
      <c r="ED622" s="5">
        <v>55</v>
      </c>
      <c r="EE622">
        <v>12549479150</v>
      </c>
      <c r="EF622" t="s">
        <v>148</v>
      </c>
      <c r="EG622" t="s">
        <v>2138</v>
      </c>
      <c r="EH622">
        <v>1</v>
      </c>
    </row>
    <row r="623" spans="1:138" ht="15" customHeight="1" x14ac:dyDescent="0.35">
      <c r="A623" t="s">
        <v>6703</v>
      </c>
      <c r="B623" t="s">
        <v>157</v>
      </c>
      <c r="C623" s="1">
        <v>44120.520573379632</v>
      </c>
      <c r="D623" s="1">
        <v>44133</v>
      </c>
      <c r="E623" t="s">
        <v>133</v>
      </c>
      <c r="F623" t="s">
        <v>136</v>
      </c>
      <c r="G623" t="s">
        <v>135</v>
      </c>
      <c r="H623" t="s">
        <v>136</v>
      </c>
      <c r="I623" t="s">
        <v>6704</v>
      </c>
      <c r="K623" t="s">
        <v>6705</v>
      </c>
      <c r="M623" t="s">
        <v>6706</v>
      </c>
      <c r="N623" t="s">
        <v>374</v>
      </c>
      <c r="O623" s="4">
        <v>76632</v>
      </c>
      <c r="P623" t="s">
        <v>140</v>
      </c>
      <c r="R623">
        <v>12547496340</v>
      </c>
      <c r="T623">
        <v>11211</v>
      </c>
      <c r="U623" t="s">
        <v>6707</v>
      </c>
      <c r="V623" t="s">
        <v>727</v>
      </c>
      <c r="X623" t="s">
        <v>164</v>
      </c>
      <c r="Y623" t="s">
        <v>6705</v>
      </c>
      <c r="AA623" t="s">
        <v>6706</v>
      </c>
      <c r="AB623" t="s">
        <v>374</v>
      </c>
      <c r="AC623" s="4">
        <v>76632</v>
      </c>
      <c r="AD623" t="s">
        <v>140</v>
      </c>
      <c r="AF623">
        <v>12547496340</v>
      </c>
      <c r="AH623" t="s">
        <v>6708</v>
      </c>
      <c r="AI623" t="s">
        <v>168</v>
      </c>
      <c r="AJ623" t="s">
        <v>6709</v>
      </c>
      <c r="AK623" t="s">
        <v>6710</v>
      </c>
      <c r="AM623" t="s">
        <v>6711</v>
      </c>
      <c r="AO623" t="s">
        <v>5409</v>
      </c>
      <c r="AP623" t="s">
        <v>1041</v>
      </c>
      <c r="AQ623" s="4">
        <v>64118</v>
      </c>
      <c r="AR623" t="s">
        <v>140</v>
      </c>
      <c r="AT623">
        <v>18166747364</v>
      </c>
      <c r="AV623" t="s">
        <v>6712</v>
      </c>
      <c r="AW623" t="s">
        <v>6713</v>
      </c>
      <c r="AZ623" t="s">
        <v>334</v>
      </c>
      <c r="BA623" t="s">
        <v>335</v>
      </c>
      <c r="BB623" t="s">
        <v>136</v>
      </c>
      <c r="BC623" t="s">
        <v>136</v>
      </c>
      <c r="BD623" t="s">
        <v>148</v>
      </c>
      <c r="BE623" t="s">
        <v>136</v>
      </c>
      <c r="BF623" t="s">
        <v>136</v>
      </c>
      <c r="BG623" t="s">
        <v>134</v>
      </c>
      <c r="BH623" t="s">
        <v>136</v>
      </c>
      <c r="BN623" t="s">
        <v>6714</v>
      </c>
      <c r="BO623" t="s">
        <v>6715</v>
      </c>
      <c r="BP623">
        <v>2</v>
      </c>
      <c r="BQ623">
        <v>2</v>
      </c>
      <c r="BR623">
        <v>2</v>
      </c>
      <c r="BS623" s="1">
        <v>44170</v>
      </c>
      <c r="BT623" s="1">
        <v>44469</v>
      </c>
      <c r="BU623" s="1">
        <v>44170</v>
      </c>
      <c r="BV623" s="1">
        <v>44469</v>
      </c>
      <c r="BW623" t="s">
        <v>136</v>
      </c>
      <c r="BX623">
        <v>48</v>
      </c>
      <c r="BY623">
        <v>0</v>
      </c>
      <c r="BZ623">
        <v>8</v>
      </c>
      <c r="CA623">
        <v>8</v>
      </c>
      <c r="CB623">
        <v>8</v>
      </c>
      <c r="CC623">
        <v>8</v>
      </c>
      <c r="CD623">
        <v>8</v>
      </c>
      <c r="CE623">
        <v>8</v>
      </c>
      <c r="CF623" t="str">
        <f>"8:00 AM"</f>
        <v>8:00 AM</v>
      </c>
      <c r="CG623" t="str">
        <f>"5:00 PM"</f>
        <v>5:00 PM</v>
      </c>
      <c r="CH623" s="5">
        <v>12.67</v>
      </c>
      <c r="CI623" t="s">
        <v>146</v>
      </c>
      <c r="CL623" t="s">
        <v>136</v>
      </c>
      <c r="CM623" t="s">
        <v>312</v>
      </c>
      <c r="CN623" t="s">
        <v>148</v>
      </c>
      <c r="CO623" t="s">
        <v>6716</v>
      </c>
      <c r="CP623" t="s">
        <v>149</v>
      </c>
      <c r="CQ623">
        <v>3</v>
      </c>
      <c r="CR623">
        <v>0</v>
      </c>
      <c r="CS623" t="s">
        <v>136</v>
      </c>
      <c r="CT623" t="s">
        <v>134</v>
      </c>
      <c r="CU623" t="s">
        <v>136</v>
      </c>
      <c r="CV623" t="s">
        <v>136</v>
      </c>
      <c r="CW623" t="s">
        <v>136</v>
      </c>
      <c r="CY623" t="s">
        <v>136</v>
      </c>
      <c r="CZ623" t="s">
        <v>136</v>
      </c>
      <c r="DA623" t="s">
        <v>136</v>
      </c>
      <c r="DB623" t="s">
        <v>136</v>
      </c>
      <c r="DC623" t="s">
        <v>136</v>
      </c>
      <c r="DD623" t="s">
        <v>136</v>
      </c>
      <c r="DF623" t="s">
        <v>180</v>
      </c>
      <c r="DG623" t="s">
        <v>6705</v>
      </c>
      <c r="DH623" t="s">
        <v>6706</v>
      </c>
      <c r="DI623" t="s">
        <v>374</v>
      </c>
      <c r="DJ623" s="4">
        <v>76632</v>
      </c>
      <c r="DK623" t="s">
        <v>5333</v>
      </c>
      <c r="DL623" t="s">
        <v>136</v>
      </c>
      <c r="DM623">
        <v>1</v>
      </c>
      <c r="DN623" t="s">
        <v>6705</v>
      </c>
      <c r="DO623" t="s">
        <v>6706</v>
      </c>
      <c r="DP623" t="s">
        <v>374</v>
      </c>
      <c r="DQ623" t="str">
        <f>"76632"</f>
        <v>76632</v>
      </c>
      <c r="DR623" t="s">
        <v>5333</v>
      </c>
      <c r="DS623" t="s">
        <v>5394</v>
      </c>
      <c r="DT623">
        <v>1</v>
      </c>
      <c r="DU623">
        <v>2</v>
      </c>
      <c r="DV623" t="s">
        <v>134</v>
      </c>
      <c r="DW623" t="s">
        <v>134</v>
      </c>
      <c r="DX623" t="s">
        <v>134</v>
      </c>
      <c r="DY623" t="s">
        <v>136</v>
      </c>
      <c r="DZ623">
        <v>1</v>
      </c>
      <c r="EA623" t="s">
        <v>136</v>
      </c>
      <c r="EC623" s="5">
        <v>12.68</v>
      </c>
      <c r="ED623" s="5">
        <v>55</v>
      </c>
      <c r="EE623">
        <v>12547496340</v>
      </c>
      <c r="EF623" t="s">
        <v>6708</v>
      </c>
      <c r="EG623" t="s">
        <v>148</v>
      </c>
      <c r="EH623">
        <v>0</v>
      </c>
    </row>
    <row r="624" spans="1:138" ht="15" customHeight="1" x14ac:dyDescent="0.35">
      <c r="A624" t="s">
        <v>19015</v>
      </c>
      <c r="B624" t="s">
        <v>157</v>
      </c>
      <c r="C624" s="1">
        <v>44110.729404976853</v>
      </c>
      <c r="D624" s="1">
        <v>44133</v>
      </c>
      <c r="E624" t="s">
        <v>579</v>
      </c>
      <c r="F624" t="s">
        <v>136</v>
      </c>
      <c r="G624" t="s">
        <v>135</v>
      </c>
      <c r="H624" t="s">
        <v>136</v>
      </c>
      <c r="I624" t="s">
        <v>19016</v>
      </c>
      <c r="K624" t="s">
        <v>19017</v>
      </c>
      <c r="L624" t="s">
        <v>19018</v>
      </c>
      <c r="M624" t="s">
        <v>8444</v>
      </c>
      <c r="N624" t="s">
        <v>395</v>
      </c>
      <c r="O624" s="4">
        <v>95620</v>
      </c>
      <c r="P624" t="s">
        <v>140</v>
      </c>
      <c r="R624">
        <v>15303040554</v>
      </c>
      <c r="T624">
        <v>112410</v>
      </c>
      <c r="U624" t="s">
        <v>19019</v>
      </c>
      <c r="V624" t="s">
        <v>19020</v>
      </c>
      <c r="X624" t="s">
        <v>14133</v>
      </c>
      <c r="Y624" t="s">
        <v>19017</v>
      </c>
      <c r="Z624" t="s">
        <v>148</v>
      </c>
      <c r="AA624" t="s">
        <v>8444</v>
      </c>
      <c r="AB624" t="s">
        <v>395</v>
      </c>
      <c r="AC624" s="4">
        <v>95620</v>
      </c>
      <c r="AD624" t="s">
        <v>140</v>
      </c>
      <c r="AF624">
        <v>15303040554</v>
      </c>
      <c r="AH624" t="s">
        <v>19021</v>
      </c>
      <c r="AI624" t="s">
        <v>168</v>
      </c>
      <c r="AJ624" t="s">
        <v>588</v>
      </c>
      <c r="AK624" t="s">
        <v>589</v>
      </c>
      <c r="AM624" t="s">
        <v>590</v>
      </c>
      <c r="AO624" t="s">
        <v>591</v>
      </c>
      <c r="AP624" t="s">
        <v>592</v>
      </c>
      <c r="AQ624" s="4">
        <v>82601</v>
      </c>
      <c r="AR624" t="s">
        <v>140</v>
      </c>
      <c r="AT624">
        <v>13074722105</v>
      </c>
      <c r="AV624" t="s">
        <v>593</v>
      </c>
      <c r="AW624" t="s">
        <v>594</v>
      </c>
      <c r="AZ624" t="s">
        <v>334</v>
      </c>
      <c r="BA624" t="s">
        <v>335</v>
      </c>
      <c r="BB624" t="s">
        <v>136</v>
      </c>
      <c r="BC624" t="s">
        <v>136</v>
      </c>
      <c r="BD624" t="s">
        <v>148</v>
      </c>
      <c r="BE624" t="s">
        <v>136</v>
      </c>
      <c r="BF624" t="s">
        <v>136</v>
      </c>
      <c r="BG624" t="s">
        <v>134</v>
      </c>
      <c r="BH624" t="s">
        <v>136</v>
      </c>
      <c r="BN624" t="s">
        <v>19022</v>
      </c>
      <c r="BO624" t="s">
        <v>19023</v>
      </c>
      <c r="BP624">
        <v>11</v>
      </c>
      <c r="BQ624">
        <v>6</v>
      </c>
      <c r="BR624">
        <v>6</v>
      </c>
      <c r="BS624" s="1">
        <v>44161</v>
      </c>
      <c r="BT624" s="1">
        <v>44227</v>
      </c>
      <c r="BU624" s="1">
        <v>44161</v>
      </c>
      <c r="BV624" s="1">
        <v>44227</v>
      </c>
      <c r="BW624" t="s">
        <v>134</v>
      </c>
      <c r="CH624" s="5">
        <v>2133.52</v>
      </c>
      <c r="CI624" t="s">
        <v>597</v>
      </c>
      <c r="CJ624">
        <v>0</v>
      </c>
      <c r="CK624" t="s">
        <v>1362</v>
      </c>
      <c r="CL624" t="s">
        <v>136</v>
      </c>
      <c r="CM624" t="s">
        <v>354</v>
      </c>
      <c r="CN624" t="s">
        <v>599</v>
      </c>
      <c r="CO624" t="s">
        <v>2225</v>
      </c>
      <c r="CP624" t="s">
        <v>149</v>
      </c>
      <c r="CQ624">
        <v>6</v>
      </c>
      <c r="CR624">
        <v>0</v>
      </c>
      <c r="CS624" t="s">
        <v>136</v>
      </c>
      <c r="CT624" t="s">
        <v>134</v>
      </c>
      <c r="CU624" t="s">
        <v>136</v>
      </c>
      <c r="CV624" t="s">
        <v>136</v>
      </c>
      <c r="CW624" t="s">
        <v>134</v>
      </c>
      <c r="CX624">
        <v>50</v>
      </c>
      <c r="CY624" t="s">
        <v>134</v>
      </c>
      <c r="CZ624" t="s">
        <v>136</v>
      </c>
      <c r="DA624" t="s">
        <v>134</v>
      </c>
      <c r="DB624" t="s">
        <v>136</v>
      </c>
      <c r="DC624" t="s">
        <v>136</v>
      </c>
      <c r="DD624" t="s">
        <v>136</v>
      </c>
      <c r="DF624" t="s">
        <v>19024</v>
      </c>
      <c r="DG624" t="s">
        <v>19017</v>
      </c>
      <c r="DH624" t="s">
        <v>8444</v>
      </c>
      <c r="DI624" t="s">
        <v>395</v>
      </c>
      <c r="DJ624" s="4">
        <v>95620</v>
      </c>
      <c r="DK624" t="s">
        <v>1858</v>
      </c>
      <c r="DL624" t="s">
        <v>136</v>
      </c>
      <c r="DM624">
        <v>1</v>
      </c>
      <c r="DN624" t="s">
        <v>19017</v>
      </c>
      <c r="DO624" t="s">
        <v>8444</v>
      </c>
      <c r="DP624" t="s">
        <v>395</v>
      </c>
      <c r="DQ624" t="str">
        <f>"95620"</f>
        <v>95620</v>
      </c>
      <c r="DR624" t="s">
        <v>1858</v>
      </c>
      <c r="DS624" t="s">
        <v>9822</v>
      </c>
      <c r="DT624">
        <v>1</v>
      </c>
      <c r="DU624">
        <v>2</v>
      </c>
      <c r="DV624" t="s">
        <v>136</v>
      </c>
      <c r="DW624" t="s">
        <v>134</v>
      </c>
      <c r="DX624" t="s">
        <v>134</v>
      </c>
      <c r="DY624" t="s">
        <v>134</v>
      </c>
      <c r="DZ624">
        <v>2</v>
      </c>
      <c r="EA624" t="s">
        <v>136</v>
      </c>
      <c r="EC624" s="5">
        <v>12.68</v>
      </c>
      <c r="ED624" s="5">
        <v>55</v>
      </c>
      <c r="EE624">
        <v>13074722105</v>
      </c>
      <c r="EF624" t="s">
        <v>593</v>
      </c>
      <c r="EG624" t="s">
        <v>148</v>
      </c>
      <c r="EH624">
        <v>0</v>
      </c>
    </row>
    <row r="625" spans="1:138" ht="15" customHeight="1" x14ac:dyDescent="0.35">
      <c r="A625" t="s">
        <v>15704</v>
      </c>
      <c r="B625" t="s">
        <v>157</v>
      </c>
      <c r="C625" s="1">
        <v>44120.65257337963</v>
      </c>
      <c r="D625" s="1">
        <v>44133</v>
      </c>
      <c r="E625" t="s">
        <v>133</v>
      </c>
      <c r="F625" t="s">
        <v>136</v>
      </c>
      <c r="G625" t="s">
        <v>135</v>
      </c>
      <c r="H625" t="s">
        <v>136</v>
      </c>
      <c r="I625" t="s">
        <v>8263</v>
      </c>
      <c r="J625" t="s">
        <v>8264</v>
      </c>
      <c r="K625" t="s">
        <v>8265</v>
      </c>
      <c r="M625" t="s">
        <v>8266</v>
      </c>
      <c r="N625" t="s">
        <v>564</v>
      </c>
      <c r="O625" s="4">
        <v>22485</v>
      </c>
      <c r="P625" t="s">
        <v>140</v>
      </c>
      <c r="R625">
        <v>15403991567</v>
      </c>
      <c r="T625">
        <v>424930</v>
      </c>
      <c r="U625" t="s">
        <v>8267</v>
      </c>
      <c r="V625" t="s">
        <v>8268</v>
      </c>
      <c r="W625" t="s">
        <v>1007</v>
      </c>
      <c r="X625" t="s">
        <v>1323</v>
      </c>
      <c r="Y625" t="s">
        <v>8269</v>
      </c>
      <c r="AA625" t="s">
        <v>8266</v>
      </c>
      <c r="AB625" t="s">
        <v>564</v>
      </c>
      <c r="AC625" s="4">
        <v>22485</v>
      </c>
      <c r="AD625" t="s">
        <v>140</v>
      </c>
      <c r="AF625">
        <v>15403991567</v>
      </c>
      <c r="AH625" t="s">
        <v>8270</v>
      </c>
      <c r="AI625" t="s">
        <v>226</v>
      </c>
      <c r="AJ625" t="s">
        <v>685</v>
      </c>
      <c r="AK625" t="s">
        <v>686</v>
      </c>
      <c r="AL625" t="s">
        <v>687</v>
      </c>
      <c r="AM625" t="s">
        <v>688</v>
      </c>
      <c r="AN625" t="s">
        <v>689</v>
      </c>
      <c r="AO625" t="s">
        <v>690</v>
      </c>
      <c r="AP625" t="s">
        <v>537</v>
      </c>
      <c r="AQ625" s="4">
        <v>28328</v>
      </c>
      <c r="AR625" t="s">
        <v>140</v>
      </c>
      <c r="AT625">
        <v>19105924121</v>
      </c>
      <c r="AV625" t="s">
        <v>691</v>
      </c>
      <c r="AW625" t="s">
        <v>692</v>
      </c>
      <c r="AX625" t="s">
        <v>537</v>
      </c>
      <c r="AY625" t="s">
        <v>693</v>
      </c>
      <c r="AZ625" t="s">
        <v>144</v>
      </c>
      <c r="BA625" t="s">
        <v>145</v>
      </c>
      <c r="BB625" t="s">
        <v>136</v>
      </c>
      <c r="BC625" t="s">
        <v>136</v>
      </c>
      <c r="BD625" t="s">
        <v>148</v>
      </c>
      <c r="BE625" t="s">
        <v>136</v>
      </c>
      <c r="BF625" t="s">
        <v>136</v>
      </c>
      <c r="BG625" t="s">
        <v>134</v>
      </c>
      <c r="BH625" t="s">
        <v>136</v>
      </c>
      <c r="BN625" t="s">
        <v>15705</v>
      </c>
      <c r="BO625" t="s">
        <v>8272</v>
      </c>
      <c r="BP625">
        <v>6</v>
      </c>
      <c r="BQ625">
        <v>6</v>
      </c>
      <c r="BR625">
        <v>6</v>
      </c>
      <c r="BS625" s="1">
        <v>44184</v>
      </c>
      <c r="BT625" s="1">
        <v>44347</v>
      </c>
      <c r="BU625" s="1">
        <v>44184</v>
      </c>
      <c r="BV625" s="1">
        <v>44347</v>
      </c>
      <c r="BW625" t="s">
        <v>136</v>
      </c>
      <c r="BX625">
        <v>40</v>
      </c>
      <c r="BY625">
        <v>0</v>
      </c>
      <c r="BZ625">
        <v>7</v>
      </c>
      <c r="CA625">
        <v>7</v>
      </c>
      <c r="CB625">
        <v>7</v>
      </c>
      <c r="CC625">
        <v>7</v>
      </c>
      <c r="CD625">
        <v>7</v>
      </c>
      <c r="CE625">
        <v>5</v>
      </c>
      <c r="CF625" t="str">
        <f>"7:00 AM"</f>
        <v>7:00 AM</v>
      </c>
      <c r="CG625" t="str">
        <f>"4:00 PM"</f>
        <v>4:00 PM</v>
      </c>
      <c r="CH625" s="5">
        <v>12.67</v>
      </c>
      <c r="CI625" t="s">
        <v>146</v>
      </c>
      <c r="CL625" t="s">
        <v>134</v>
      </c>
      <c r="CM625" t="s">
        <v>312</v>
      </c>
      <c r="CN625" t="s">
        <v>148</v>
      </c>
      <c r="CO625" t="s">
        <v>2056</v>
      </c>
      <c r="CP625" t="s">
        <v>149</v>
      </c>
      <c r="CQ625">
        <v>3</v>
      </c>
      <c r="CR625">
        <v>0</v>
      </c>
      <c r="CS625" t="s">
        <v>136</v>
      </c>
      <c r="CT625" t="s">
        <v>136</v>
      </c>
      <c r="CU625" t="s">
        <v>136</v>
      </c>
      <c r="CV625" t="s">
        <v>134</v>
      </c>
      <c r="CW625" t="s">
        <v>134</v>
      </c>
      <c r="CX625">
        <v>50</v>
      </c>
      <c r="CY625" t="s">
        <v>134</v>
      </c>
      <c r="CZ625" t="s">
        <v>134</v>
      </c>
      <c r="DA625" t="s">
        <v>134</v>
      </c>
      <c r="DB625" t="s">
        <v>134</v>
      </c>
      <c r="DC625" t="s">
        <v>134</v>
      </c>
      <c r="DD625" t="s">
        <v>136</v>
      </c>
      <c r="DF625" t="s">
        <v>8273</v>
      </c>
      <c r="DG625" t="s">
        <v>8269</v>
      </c>
      <c r="DH625" t="s">
        <v>8274</v>
      </c>
      <c r="DI625" t="s">
        <v>564</v>
      </c>
      <c r="DJ625" s="4">
        <v>22485</v>
      </c>
      <c r="DK625" t="s">
        <v>8275</v>
      </c>
      <c r="DL625" t="s">
        <v>136</v>
      </c>
      <c r="DM625">
        <v>1</v>
      </c>
      <c r="DN625" t="s">
        <v>8276</v>
      </c>
      <c r="DO625" t="s">
        <v>8277</v>
      </c>
      <c r="DP625" t="s">
        <v>564</v>
      </c>
      <c r="DQ625" t="str">
        <f>"22443"</f>
        <v>22443</v>
      </c>
      <c r="DR625" t="s">
        <v>8278</v>
      </c>
      <c r="DS625" t="s">
        <v>861</v>
      </c>
      <c r="DT625">
        <v>1</v>
      </c>
      <c r="DU625">
        <v>40</v>
      </c>
      <c r="DV625" t="s">
        <v>134</v>
      </c>
      <c r="DW625" t="s">
        <v>134</v>
      </c>
      <c r="DX625" t="s">
        <v>134</v>
      </c>
      <c r="DY625" t="s">
        <v>134</v>
      </c>
      <c r="DZ625">
        <v>3</v>
      </c>
      <c r="EA625" t="s">
        <v>136</v>
      </c>
      <c r="EC625" s="5">
        <v>12.68</v>
      </c>
      <c r="ED625" s="5">
        <v>55</v>
      </c>
      <c r="EE625">
        <v>15403991567</v>
      </c>
      <c r="EF625" t="s">
        <v>8270</v>
      </c>
      <c r="EG625" t="s">
        <v>8279</v>
      </c>
      <c r="EH625">
        <v>6</v>
      </c>
    </row>
    <row r="626" spans="1:138" ht="15" customHeight="1" x14ac:dyDescent="0.35">
      <c r="A626" t="s">
        <v>17979</v>
      </c>
      <c r="B626" t="s">
        <v>157</v>
      </c>
      <c r="C626" s="1">
        <v>44111.673866203702</v>
      </c>
      <c r="D626" s="1">
        <v>44133</v>
      </c>
      <c r="E626" t="s">
        <v>133</v>
      </c>
      <c r="F626" t="s">
        <v>136</v>
      </c>
      <c r="G626" t="s">
        <v>135</v>
      </c>
      <c r="H626" t="s">
        <v>134</v>
      </c>
      <c r="I626" t="s">
        <v>12890</v>
      </c>
      <c r="K626" t="s">
        <v>12891</v>
      </c>
      <c r="L626" t="s">
        <v>12892</v>
      </c>
      <c r="M626" t="s">
        <v>12893</v>
      </c>
      <c r="N626" t="s">
        <v>139</v>
      </c>
      <c r="O626" s="4">
        <v>33572</v>
      </c>
      <c r="P626" t="s">
        <v>140</v>
      </c>
      <c r="R626">
        <v>18137607858</v>
      </c>
      <c r="T626">
        <v>11121</v>
      </c>
      <c r="U626" t="s">
        <v>12894</v>
      </c>
      <c r="V626" t="s">
        <v>646</v>
      </c>
      <c r="X626" t="s">
        <v>429</v>
      </c>
      <c r="Y626" t="s">
        <v>12891</v>
      </c>
      <c r="Z626" t="s">
        <v>12892</v>
      </c>
      <c r="AA626" t="s">
        <v>12893</v>
      </c>
      <c r="AB626" t="s">
        <v>139</v>
      </c>
      <c r="AC626" s="4">
        <v>33572</v>
      </c>
      <c r="AD626" t="s">
        <v>140</v>
      </c>
      <c r="AF626">
        <v>18137607853</v>
      </c>
      <c r="AH626" t="s">
        <v>12895</v>
      </c>
      <c r="AI626" t="s">
        <v>168</v>
      </c>
      <c r="AJ626" t="s">
        <v>4036</v>
      </c>
      <c r="AK626" t="s">
        <v>4037</v>
      </c>
      <c r="AL626" t="s">
        <v>4038</v>
      </c>
      <c r="AM626" t="s">
        <v>4039</v>
      </c>
      <c r="AO626" t="s">
        <v>4040</v>
      </c>
      <c r="AP626" t="s">
        <v>893</v>
      </c>
      <c r="AQ626" s="4">
        <v>12534</v>
      </c>
      <c r="AR626" t="s">
        <v>140</v>
      </c>
      <c r="AT626">
        <v>15184510109</v>
      </c>
      <c r="AV626" t="s">
        <v>4041</v>
      </c>
      <c r="AW626" t="s">
        <v>4042</v>
      </c>
      <c r="AZ626" t="s">
        <v>175</v>
      </c>
      <c r="BA626" t="s">
        <v>176</v>
      </c>
      <c r="BB626" t="s">
        <v>136</v>
      </c>
      <c r="BC626" t="s">
        <v>136</v>
      </c>
      <c r="BD626" t="s">
        <v>148</v>
      </c>
      <c r="BE626" t="s">
        <v>136</v>
      </c>
      <c r="BF626" t="s">
        <v>136</v>
      </c>
      <c r="BG626" t="s">
        <v>134</v>
      </c>
      <c r="BH626" t="s">
        <v>136</v>
      </c>
      <c r="BN626" t="s">
        <v>17980</v>
      </c>
      <c r="BO626" t="s">
        <v>12896</v>
      </c>
      <c r="BP626">
        <v>49</v>
      </c>
      <c r="BQ626">
        <v>20</v>
      </c>
      <c r="BR626">
        <v>20</v>
      </c>
      <c r="BS626" s="1">
        <v>44166</v>
      </c>
      <c r="BT626" s="1">
        <v>44362</v>
      </c>
      <c r="BU626" s="1">
        <v>44166</v>
      </c>
      <c r="BV626" s="1">
        <v>44362</v>
      </c>
      <c r="BW626" t="s">
        <v>136</v>
      </c>
      <c r="BX626">
        <v>40</v>
      </c>
      <c r="BY626">
        <v>0</v>
      </c>
      <c r="BZ626">
        <v>7</v>
      </c>
      <c r="CA626">
        <v>7</v>
      </c>
      <c r="CB626">
        <v>7</v>
      </c>
      <c r="CC626">
        <v>7</v>
      </c>
      <c r="CD626">
        <v>7</v>
      </c>
      <c r="CE626">
        <v>5</v>
      </c>
      <c r="CF626" t="str">
        <f>"8:00 AM"</f>
        <v>8:00 AM</v>
      </c>
      <c r="CG626" t="str">
        <f>"4:00 PM"</f>
        <v>4:00 PM</v>
      </c>
      <c r="CH626" s="5">
        <v>11.71</v>
      </c>
      <c r="CI626" t="s">
        <v>146</v>
      </c>
      <c r="CL626" t="s">
        <v>136</v>
      </c>
      <c r="CM626" t="s">
        <v>147</v>
      </c>
      <c r="CN626" t="s">
        <v>148</v>
      </c>
      <c r="CO626" t="s">
        <v>4043</v>
      </c>
      <c r="CP626" t="s">
        <v>149</v>
      </c>
      <c r="CQ626">
        <v>1</v>
      </c>
      <c r="CR626">
        <v>0</v>
      </c>
      <c r="CS626" t="s">
        <v>136</v>
      </c>
      <c r="CT626" t="s">
        <v>136</v>
      </c>
      <c r="CU626" t="s">
        <v>136</v>
      </c>
      <c r="CV626" t="s">
        <v>136</v>
      </c>
      <c r="CW626" t="s">
        <v>134</v>
      </c>
      <c r="CX626">
        <v>50</v>
      </c>
      <c r="CY626" t="s">
        <v>134</v>
      </c>
      <c r="CZ626" t="s">
        <v>134</v>
      </c>
      <c r="DA626" t="s">
        <v>134</v>
      </c>
      <c r="DB626" t="s">
        <v>134</v>
      </c>
      <c r="DC626" t="s">
        <v>134</v>
      </c>
      <c r="DD626" t="s">
        <v>136</v>
      </c>
      <c r="DF626" t="s">
        <v>149</v>
      </c>
      <c r="DG626" t="s">
        <v>17981</v>
      </c>
      <c r="DH626" t="s">
        <v>11319</v>
      </c>
      <c r="DI626" t="s">
        <v>139</v>
      </c>
      <c r="DJ626" s="4">
        <v>32033</v>
      </c>
      <c r="DK626" t="s">
        <v>9999</v>
      </c>
      <c r="DL626" t="s">
        <v>136</v>
      </c>
      <c r="DM626">
        <v>1</v>
      </c>
      <c r="DN626" t="s">
        <v>17982</v>
      </c>
      <c r="DO626" t="s">
        <v>11319</v>
      </c>
      <c r="DP626" t="s">
        <v>139</v>
      </c>
      <c r="DQ626" t="str">
        <f>"32033"</f>
        <v>32033</v>
      </c>
      <c r="DR626" t="s">
        <v>9999</v>
      </c>
      <c r="DS626" t="s">
        <v>17983</v>
      </c>
      <c r="DT626">
        <v>1</v>
      </c>
      <c r="DU626">
        <v>60</v>
      </c>
      <c r="DV626" t="s">
        <v>134</v>
      </c>
      <c r="DW626" t="s">
        <v>134</v>
      </c>
      <c r="DX626" t="s">
        <v>134</v>
      </c>
      <c r="DY626" t="s">
        <v>136</v>
      </c>
      <c r="DZ626">
        <v>1</v>
      </c>
      <c r="EA626" t="s">
        <v>136</v>
      </c>
      <c r="EC626" s="5">
        <v>12.68</v>
      </c>
      <c r="ED626" s="5">
        <v>55</v>
      </c>
      <c r="EE626">
        <v>18137607853</v>
      </c>
      <c r="EF626" t="s">
        <v>12895</v>
      </c>
      <c r="EG626" t="s">
        <v>148</v>
      </c>
      <c r="EH626">
        <v>0</v>
      </c>
    </row>
    <row r="627" spans="1:138" ht="15" customHeight="1" x14ac:dyDescent="0.35">
      <c r="A627" t="s">
        <v>19915</v>
      </c>
      <c r="B627" t="s">
        <v>273</v>
      </c>
      <c r="C627" s="1">
        <v>44123.509814583333</v>
      </c>
      <c r="D627" s="1">
        <v>44133</v>
      </c>
      <c r="E627" t="s">
        <v>133</v>
      </c>
      <c r="F627" t="s">
        <v>136</v>
      </c>
      <c r="G627" t="s">
        <v>135</v>
      </c>
      <c r="H627" t="s">
        <v>136</v>
      </c>
      <c r="I627" t="s">
        <v>19916</v>
      </c>
      <c r="K627" t="s">
        <v>19917</v>
      </c>
      <c r="M627" t="s">
        <v>19918</v>
      </c>
      <c r="N627" t="s">
        <v>784</v>
      </c>
      <c r="O627" s="4">
        <v>59318</v>
      </c>
      <c r="P627" t="s">
        <v>140</v>
      </c>
      <c r="R627">
        <v>14065709558</v>
      </c>
      <c r="T627">
        <v>48422</v>
      </c>
      <c r="U627" t="s">
        <v>19919</v>
      </c>
      <c r="V627" t="s">
        <v>8465</v>
      </c>
      <c r="X627" t="s">
        <v>164</v>
      </c>
      <c r="Y627" t="s">
        <v>19917</v>
      </c>
      <c r="AA627" t="s">
        <v>19918</v>
      </c>
      <c r="AB627" t="s">
        <v>784</v>
      </c>
      <c r="AC627" s="4">
        <v>59318</v>
      </c>
      <c r="AD627" t="s">
        <v>140</v>
      </c>
      <c r="AF627">
        <v>14065709558</v>
      </c>
      <c r="AH627" t="s">
        <v>19920</v>
      </c>
      <c r="AI627" t="s">
        <v>168</v>
      </c>
      <c r="AJ627" t="s">
        <v>789</v>
      </c>
      <c r="AK627" t="s">
        <v>790</v>
      </c>
      <c r="AL627" t="s">
        <v>403</v>
      </c>
      <c r="AM627" t="s">
        <v>791</v>
      </c>
      <c r="AO627" t="s">
        <v>792</v>
      </c>
      <c r="AP627" t="s">
        <v>784</v>
      </c>
      <c r="AQ627" s="4">
        <v>59457</v>
      </c>
      <c r="AR627" t="s">
        <v>140</v>
      </c>
      <c r="AS627" t="s">
        <v>793</v>
      </c>
      <c r="AT627">
        <v>14065797529</v>
      </c>
      <c r="AV627" t="s">
        <v>794</v>
      </c>
      <c r="AW627" t="s">
        <v>795</v>
      </c>
      <c r="AZ627" t="s">
        <v>288</v>
      </c>
      <c r="BA627" t="s">
        <v>289</v>
      </c>
      <c r="BB627" t="s">
        <v>136</v>
      </c>
      <c r="BC627" t="s">
        <v>136</v>
      </c>
      <c r="BD627" t="s">
        <v>148</v>
      </c>
      <c r="BE627" t="s">
        <v>136</v>
      </c>
      <c r="BF627" t="s">
        <v>136</v>
      </c>
      <c r="BG627" t="s">
        <v>134</v>
      </c>
      <c r="BH627" t="s">
        <v>136</v>
      </c>
      <c r="BI627" t="s">
        <v>796</v>
      </c>
      <c r="BJ627" t="s">
        <v>797</v>
      </c>
      <c r="BL627" t="s">
        <v>795</v>
      </c>
      <c r="BM627" t="s">
        <v>794</v>
      </c>
      <c r="BN627" t="s">
        <v>19921</v>
      </c>
      <c r="BO627" t="s">
        <v>19922</v>
      </c>
      <c r="BP627">
        <v>2</v>
      </c>
      <c r="BQ627">
        <v>2</v>
      </c>
      <c r="BS627" s="1">
        <v>44181</v>
      </c>
      <c r="BT627" s="1">
        <v>44300</v>
      </c>
      <c r="BU627" s="1">
        <v>44181</v>
      </c>
      <c r="BV627" s="1">
        <v>44300</v>
      </c>
      <c r="BW627" t="s">
        <v>136</v>
      </c>
      <c r="BX627">
        <v>40</v>
      </c>
      <c r="BY627">
        <v>0</v>
      </c>
      <c r="BZ627">
        <v>8</v>
      </c>
      <c r="CA627">
        <v>8</v>
      </c>
      <c r="CB627">
        <v>8</v>
      </c>
      <c r="CC627">
        <v>8</v>
      </c>
      <c r="CD627">
        <v>8</v>
      </c>
      <c r="CE627">
        <v>0</v>
      </c>
      <c r="CF627" t="str">
        <f>"8:00 AM"</f>
        <v>8:00 AM</v>
      </c>
      <c r="CG627" t="str">
        <f>"5:00 PM"</f>
        <v>5:00 PM</v>
      </c>
      <c r="CH627" s="5">
        <v>13.62</v>
      </c>
      <c r="CI627" t="s">
        <v>146</v>
      </c>
      <c r="CL627" t="s">
        <v>136</v>
      </c>
      <c r="CM627" t="s">
        <v>312</v>
      </c>
      <c r="CN627" t="s">
        <v>148</v>
      </c>
      <c r="CO627" t="s">
        <v>800</v>
      </c>
      <c r="CP627" t="s">
        <v>149</v>
      </c>
      <c r="CQ627">
        <v>3</v>
      </c>
      <c r="CR627">
        <v>0</v>
      </c>
      <c r="CS627" t="s">
        <v>134</v>
      </c>
      <c r="CT627" t="s">
        <v>134</v>
      </c>
      <c r="CU627" t="s">
        <v>136</v>
      </c>
      <c r="CV627" t="s">
        <v>136</v>
      </c>
      <c r="CW627" t="s">
        <v>134</v>
      </c>
      <c r="CX627">
        <v>75</v>
      </c>
      <c r="CY627" t="s">
        <v>134</v>
      </c>
      <c r="CZ627" t="s">
        <v>134</v>
      </c>
      <c r="DA627" t="s">
        <v>134</v>
      </c>
      <c r="DB627" t="s">
        <v>134</v>
      </c>
      <c r="DC627" t="s">
        <v>136</v>
      </c>
      <c r="DD627" t="s">
        <v>136</v>
      </c>
      <c r="DF627" t="s">
        <v>967</v>
      </c>
      <c r="DG627" t="s">
        <v>19923</v>
      </c>
      <c r="DH627" t="s">
        <v>19918</v>
      </c>
      <c r="DI627" t="s">
        <v>784</v>
      </c>
      <c r="DJ627" s="4">
        <v>59318</v>
      </c>
      <c r="DK627" t="s">
        <v>1314</v>
      </c>
      <c r="DL627" t="s">
        <v>136</v>
      </c>
      <c r="DM627">
        <v>1</v>
      </c>
      <c r="DN627" t="s">
        <v>19924</v>
      </c>
      <c r="DO627" t="s">
        <v>19918</v>
      </c>
      <c r="DP627" t="s">
        <v>784</v>
      </c>
      <c r="DQ627" t="str">
        <f>"59318"</f>
        <v>59318</v>
      </c>
      <c r="DR627" t="s">
        <v>1314</v>
      </c>
      <c r="DS627" t="s">
        <v>2917</v>
      </c>
      <c r="DT627">
        <v>1</v>
      </c>
      <c r="DU627">
        <v>3</v>
      </c>
      <c r="DV627" t="s">
        <v>134</v>
      </c>
      <c r="DW627" t="s">
        <v>134</v>
      </c>
      <c r="DX627" t="s">
        <v>134</v>
      </c>
      <c r="DY627" t="s">
        <v>136</v>
      </c>
      <c r="DZ627">
        <v>1</v>
      </c>
      <c r="EA627" t="s">
        <v>136</v>
      </c>
      <c r="EC627" s="5">
        <v>12.68</v>
      </c>
      <c r="ED627" s="5">
        <v>55</v>
      </c>
      <c r="EE627">
        <v>14065709558</v>
      </c>
      <c r="EF627" t="s">
        <v>19920</v>
      </c>
      <c r="EG627" t="s">
        <v>148</v>
      </c>
      <c r="EH627">
        <v>0</v>
      </c>
    </row>
    <row r="628" spans="1:138" ht="15" customHeight="1" x14ac:dyDescent="0.35">
      <c r="A628" t="s">
        <v>16004</v>
      </c>
      <c r="B628" t="s">
        <v>157</v>
      </c>
      <c r="C628" s="1">
        <v>44117.675670370372</v>
      </c>
      <c r="D628" s="1">
        <v>44133</v>
      </c>
      <c r="E628" t="s">
        <v>579</v>
      </c>
      <c r="F628" t="s">
        <v>136</v>
      </c>
      <c r="G628" t="s">
        <v>135</v>
      </c>
      <c r="H628" t="s">
        <v>136</v>
      </c>
      <c r="I628" t="s">
        <v>16005</v>
      </c>
      <c r="K628" t="s">
        <v>16006</v>
      </c>
      <c r="L628" t="s">
        <v>16007</v>
      </c>
      <c r="M628" t="s">
        <v>5356</v>
      </c>
      <c r="N628" t="s">
        <v>395</v>
      </c>
      <c r="O628" s="4">
        <v>95404</v>
      </c>
      <c r="P628" t="s">
        <v>140</v>
      </c>
      <c r="R628">
        <v>17073264467</v>
      </c>
      <c r="T628">
        <v>112410</v>
      </c>
      <c r="U628" t="s">
        <v>16008</v>
      </c>
      <c r="V628" t="s">
        <v>16009</v>
      </c>
      <c r="X628" t="s">
        <v>1091</v>
      </c>
      <c r="Y628" t="s">
        <v>16010</v>
      </c>
      <c r="Z628" t="s">
        <v>148</v>
      </c>
      <c r="AA628" t="s">
        <v>16011</v>
      </c>
      <c r="AB628" t="s">
        <v>395</v>
      </c>
      <c r="AC628" s="4">
        <v>95404</v>
      </c>
      <c r="AD628" t="s">
        <v>140</v>
      </c>
      <c r="AF628">
        <v>17073264467</v>
      </c>
      <c r="AH628" t="s">
        <v>16012</v>
      </c>
      <c r="AI628" t="s">
        <v>168</v>
      </c>
      <c r="AJ628" t="s">
        <v>588</v>
      </c>
      <c r="AK628" t="s">
        <v>589</v>
      </c>
      <c r="AM628" t="s">
        <v>590</v>
      </c>
      <c r="AO628" t="s">
        <v>591</v>
      </c>
      <c r="AP628" t="s">
        <v>592</v>
      </c>
      <c r="AQ628" s="4">
        <v>82601</v>
      </c>
      <c r="AR628" t="s">
        <v>140</v>
      </c>
      <c r="AT628">
        <v>13074722105</v>
      </c>
      <c r="AV628" t="s">
        <v>593</v>
      </c>
      <c r="AW628" t="s">
        <v>594</v>
      </c>
      <c r="AZ628" t="s">
        <v>334</v>
      </c>
      <c r="BA628" t="s">
        <v>335</v>
      </c>
      <c r="BB628" t="s">
        <v>136</v>
      </c>
      <c r="BC628" t="s">
        <v>136</v>
      </c>
      <c r="BD628" t="s">
        <v>148</v>
      </c>
      <c r="BE628" t="s">
        <v>136</v>
      </c>
      <c r="BF628" t="s">
        <v>136</v>
      </c>
      <c r="BG628" t="s">
        <v>134</v>
      </c>
      <c r="BH628" t="s">
        <v>136</v>
      </c>
      <c r="BN628" t="s">
        <v>16013</v>
      </c>
      <c r="BO628" t="s">
        <v>7999</v>
      </c>
      <c r="BP628">
        <v>4</v>
      </c>
      <c r="BQ628">
        <v>3</v>
      </c>
      <c r="BR628">
        <v>3</v>
      </c>
      <c r="BS628" s="1">
        <v>44166</v>
      </c>
      <c r="BT628" s="1">
        <v>44255</v>
      </c>
      <c r="BU628" s="1">
        <v>44166</v>
      </c>
      <c r="BV628" s="1">
        <v>44255</v>
      </c>
      <c r="BW628" t="s">
        <v>134</v>
      </c>
      <c r="CH628" s="5">
        <v>2133.5500000000002</v>
      </c>
      <c r="CI628" t="s">
        <v>597</v>
      </c>
      <c r="CJ628">
        <v>0</v>
      </c>
      <c r="CK628" t="s">
        <v>1362</v>
      </c>
      <c r="CL628" t="s">
        <v>136</v>
      </c>
      <c r="CM628" t="s">
        <v>354</v>
      </c>
      <c r="CN628" t="s">
        <v>599</v>
      </c>
      <c r="CO628" t="s">
        <v>2225</v>
      </c>
      <c r="CP628" t="s">
        <v>149</v>
      </c>
      <c r="CQ628">
        <v>6</v>
      </c>
      <c r="CR628">
        <v>0</v>
      </c>
      <c r="CS628" t="s">
        <v>136</v>
      </c>
      <c r="CT628" t="s">
        <v>134</v>
      </c>
      <c r="CU628" t="s">
        <v>136</v>
      </c>
      <c r="CV628" t="s">
        <v>136</v>
      </c>
      <c r="CW628" t="s">
        <v>134</v>
      </c>
      <c r="CX628">
        <v>50</v>
      </c>
      <c r="CY628" t="s">
        <v>134</v>
      </c>
      <c r="CZ628" t="s">
        <v>136</v>
      </c>
      <c r="DA628" t="s">
        <v>134</v>
      </c>
      <c r="DB628" t="s">
        <v>136</v>
      </c>
      <c r="DC628" t="s">
        <v>136</v>
      </c>
      <c r="DD628" t="s">
        <v>136</v>
      </c>
      <c r="DF628" t="s">
        <v>8035</v>
      </c>
      <c r="DG628" t="s">
        <v>16014</v>
      </c>
      <c r="DH628" t="s">
        <v>16011</v>
      </c>
      <c r="DI628" t="s">
        <v>395</v>
      </c>
      <c r="DJ628" s="4">
        <v>95404</v>
      </c>
      <c r="DK628" t="s">
        <v>4518</v>
      </c>
      <c r="DL628" t="s">
        <v>136</v>
      </c>
      <c r="DM628">
        <v>1</v>
      </c>
      <c r="DN628" t="s">
        <v>16015</v>
      </c>
      <c r="DO628" t="s">
        <v>5356</v>
      </c>
      <c r="DP628" t="s">
        <v>395</v>
      </c>
      <c r="DQ628" t="str">
        <f>"95404"</f>
        <v>95404</v>
      </c>
      <c r="DR628" t="s">
        <v>4518</v>
      </c>
      <c r="DS628" t="s">
        <v>605</v>
      </c>
      <c r="DT628">
        <v>2</v>
      </c>
      <c r="DU628">
        <v>3</v>
      </c>
      <c r="DV628" t="s">
        <v>136</v>
      </c>
      <c r="DW628" t="s">
        <v>134</v>
      </c>
      <c r="DX628" t="s">
        <v>134</v>
      </c>
      <c r="DY628" t="s">
        <v>136</v>
      </c>
      <c r="DZ628">
        <v>1</v>
      </c>
      <c r="EA628" t="s">
        <v>136</v>
      </c>
      <c r="EC628" s="5">
        <v>12.68</v>
      </c>
      <c r="ED628" s="5">
        <v>55</v>
      </c>
      <c r="EE628">
        <v>13074722105</v>
      </c>
      <c r="EF628" t="s">
        <v>593</v>
      </c>
      <c r="EG628" t="s">
        <v>148</v>
      </c>
      <c r="EH628">
        <v>0</v>
      </c>
    </row>
    <row r="629" spans="1:138" ht="15" customHeight="1" x14ac:dyDescent="0.35">
      <c r="A629" t="s">
        <v>14771</v>
      </c>
      <c r="B629" t="s">
        <v>132</v>
      </c>
      <c r="C629" s="1">
        <v>44133.538270370373</v>
      </c>
      <c r="D629" s="1">
        <v>44133</v>
      </c>
      <c r="E629" t="s">
        <v>133</v>
      </c>
      <c r="F629" t="s">
        <v>136</v>
      </c>
      <c r="G629" t="s">
        <v>135</v>
      </c>
      <c r="H629" t="s">
        <v>136</v>
      </c>
      <c r="I629" t="s">
        <v>14772</v>
      </c>
      <c r="K629" t="s">
        <v>14773</v>
      </c>
      <c r="M629" t="s">
        <v>14774</v>
      </c>
      <c r="N629" t="s">
        <v>365</v>
      </c>
      <c r="O629" s="4">
        <v>51240</v>
      </c>
      <c r="P629" t="s">
        <v>140</v>
      </c>
      <c r="R629">
        <v>17127532345</v>
      </c>
      <c r="T629">
        <v>1121</v>
      </c>
      <c r="U629" t="s">
        <v>14775</v>
      </c>
      <c r="V629" t="s">
        <v>1164</v>
      </c>
      <c r="W629" t="s">
        <v>509</v>
      </c>
      <c r="X629" t="s">
        <v>429</v>
      </c>
      <c r="Y629" t="s">
        <v>14773</v>
      </c>
      <c r="AA629" t="s">
        <v>14774</v>
      </c>
      <c r="AB629" t="s">
        <v>365</v>
      </c>
      <c r="AC629" s="4">
        <v>51240</v>
      </c>
      <c r="AD629" t="s">
        <v>140</v>
      </c>
      <c r="AF629">
        <v>17127532345</v>
      </c>
      <c r="AH629" t="s">
        <v>14776</v>
      </c>
      <c r="AI629" t="s">
        <v>168</v>
      </c>
      <c r="AJ629" t="s">
        <v>725</v>
      </c>
      <c r="AK629" t="s">
        <v>2767</v>
      </c>
      <c r="AL629" t="s">
        <v>2768</v>
      </c>
      <c r="AM629" t="s">
        <v>728</v>
      </c>
      <c r="AN629" t="s">
        <v>729</v>
      </c>
      <c r="AO629" t="s">
        <v>730</v>
      </c>
      <c r="AP629" t="s">
        <v>720</v>
      </c>
      <c r="AQ629" s="4">
        <v>38930</v>
      </c>
      <c r="AR629" t="s">
        <v>140</v>
      </c>
      <c r="AT629">
        <v>16623854219</v>
      </c>
      <c r="AV629" t="s">
        <v>2769</v>
      </c>
      <c r="AW629" t="s">
        <v>732</v>
      </c>
      <c r="AZ629" t="s">
        <v>288</v>
      </c>
      <c r="BA629" t="s">
        <v>289</v>
      </c>
      <c r="BB629" t="s">
        <v>136</v>
      </c>
      <c r="BC629" t="s">
        <v>136</v>
      </c>
      <c r="BD629" t="s">
        <v>148</v>
      </c>
      <c r="BE629" t="s">
        <v>136</v>
      </c>
      <c r="BF629" t="s">
        <v>136</v>
      </c>
      <c r="BG629" t="s">
        <v>134</v>
      </c>
      <c r="BH629" t="s">
        <v>136</v>
      </c>
      <c r="BN629" t="s">
        <v>14777</v>
      </c>
      <c r="BO629" t="s">
        <v>734</v>
      </c>
      <c r="BP629">
        <v>1</v>
      </c>
      <c r="BQ629">
        <v>1</v>
      </c>
      <c r="BS629" s="1">
        <v>44183</v>
      </c>
      <c r="BT629" s="1">
        <v>44469</v>
      </c>
      <c r="BU629" s="1">
        <v>44183</v>
      </c>
      <c r="BV629" s="1">
        <v>44469</v>
      </c>
      <c r="BW629" t="s">
        <v>136</v>
      </c>
      <c r="BX629">
        <v>49.98</v>
      </c>
      <c r="BY629">
        <v>0</v>
      </c>
      <c r="BZ629">
        <v>8.33</v>
      </c>
      <c r="CA629">
        <v>8.33</v>
      </c>
      <c r="CB629">
        <v>8.33</v>
      </c>
      <c r="CC629">
        <v>8.33</v>
      </c>
      <c r="CD629">
        <v>8.33</v>
      </c>
      <c r="CE629">
        <v>8.33</v>
      </c>
      <c r="CF629" t="str">
        <f>"8:00 AM"</f>
        <v>8:00 AM</v>
      </c>
      <c r="CG629" t="str">
        <f>"3:10 PM"</f>
        <v>3:10 PM</v>
      </c>
      <c r="CH629" s="5">
        <v>14.58</v>
      </c>
      <c r="CI629" t="s">
        <v>146</v>
      </c>
      <c r="CL629" t="s">
        <v>134</v>
      </c>
      <c r="CM629" t="s">
        <v>312</v>
      </c>
      <c r="CN629" t="s">
        <v>148</v>
      </c>
      <c r="CO629" t="s">
        <v>1179</v>
      </c>
      <c r="CP629" t="s">
        <v>149</v>
      </c>
      <c r="CQ629">
        <v>3</v>
      </c>
      <c r="CR629">
        <v>0</v>
      </c>
      <c r="CS629" t="s">
        <v>134</v>
      </c>
      <c r="CT629" t="s">
        <v>134</v>
      </c>
      <c r="CU629" t="s">
        <v>136</v>
      </c>
      <c r="CV629" t="s">
        <v>136</v>
      </c>
      <c r="CW629" t="s">
        <v>136</v>
      </c>
      <c r="CY629" t="s">
        <v>136</v>
      </c>
      <c r="CZ629" t="s">
        <v>136</v>
      </c>
      <c r="DA629" t="s">
        <v>136</v>
      </c>
      <c r="DB629" t="s">
        <v>136</v>
      </c>
      <c r="DC629" t="s">
        <v>136</v>
      </c>
      <c r="DD629" t="s">
        <v>136</v>
      </c>
      <c r="DF629" t="s">
        <v>14778</v>
      </c>
      <c r="DG629" t="s">
        <v>14779</v>
      </c>
      <c r="DH629" t="s">
        <v>14774</v>
      </c>
      <c r="DI629" t="s">
        <v>365</v>
      </c>
      <c r="DJ629" s="4">
        <v>51240</v>
      </c>
      <c r="DK629" t="s">
        <v>4981</v>
      </c>
      <c r="DL629" t="s">
        <v>136</v>
      </c>
      <c r="DM629">
        <v>1</v>
      </c>
      <c r="DN629" t="s">
        <v>14780</v>
      </c>
      <c r="DO629" t="s">
        <v>14774</v>
      </c>
      <c r="DP629" t="s">
        <v>365</v>
      </c>
      <c r="DQ629" t="str">
        <f>"51240"</f>
        <v>51240</v>
      </c>
      <c r="DR629" t="s">
        <v>4981</v>
      </c>
      <c r="DS629" t="s">
        <v>14781</v>
      </c>
      <c r="DT629">
        <v>1</v>
      </c>
      <c r="DU629">
        <v>2</v>
      </c>
      <c r="DV629" t="s">
        <v>134</v>
      </c>
      <c r="DW629" t="s">
        <v>134</v>
      </c>
      <c r="DX629" t="s">
        <v>134</v>
      </c>
      <c r="DY629" t="s">
        <v>136</v>
      </c>
      <c r="DZ629">
        <v>1</v>
      </c>
      <c r="EA629" t="s">
        <v>136</v>
      </c>
      <c r="EC629" s="5">
        <v>12.68</v>
      </c>
      <c r="ED629" s="5">
        <v>55</v>
      </c>
      <c r="EE629">
        <v>17127532345</v>
      </c>
      <c r="EF629" t="s">
        <v>14776</v>
      </c>
      <c r="EG629" t="s">
        <v>148</v>
      </c>
      <c r="EH629">
        <v>1</v>
      </c>
    </row>
    <row r="630" spans="1:138" ht="15" customHeight="1" x14ac:dyDescent="0.35">
      <c r="A630" t="s">
        <v>10466</v>
      </c>
      <c r="B630" t="s">
        <v>157</v>
      </c>
      <c r="C630" s="1">
        <v>44125.569235648145</v>
      </c>
      <c r="D630" s="1">
        <v>44133</v>
      </c>
      <c r="E630" t="s">
        <v>133</v>
      </c>
      <c r="F630" t="s">
        <v>136</v>
      </c>
      <c r="G630" t="s">
        <v>135</v>
      </c>
      <c r="H630" t="s">
        <v>136</v>
      </c>
      <c r="I630" t="s">
        <v>10467</v>
      </c>
      <c r="K630" t="s">
        <v>10468</v>
      </c>
      <c r="L630" t="s">
        <v>148</v>
      </c>
      <c r="M630" t="s">
        <v>10469</v>
      </c>
      <c r="N630" t="s">
        <v>974</v>
      </c>
      <c r="O630" s="4">
        <v>21797</v>
      </c>
      <c r="P630" t="s">
        <v>140</v>
      </c>
      <c r="R630">
        <v>14107950723</v>
      </c>
      <c r="T630">
        <v>11292</v>
      </c>
      <c r="U630" t="s">
        <v>10470</v>
      </c>
      <c r="V630" t="s">
        <v>508</v>
      </c>
      <c r="X630" t="s">
        <v>634</v>
      </c>
      <c r="Y630" t="s">
        <v>10468</v>
      </c>
      <c r="AA630" t="s">
        <v>10469</v>
      </c>
      <c r="AB630" t="s">
        <v>974</v>
      </c>
      <c r="AC630" s="4">
        <v>21797</v>
      </c>
      <c r="AD630" t="s">
        <v>140</v>
      </c>
      <c r="AE630" t="s">
        <v>841</v>
      </c>
      <c r="AF630">
        <v>14107950723</v>
      </c>
      <c r="AH630" t="s">
        <v>977</v>
      </c>
      <c r="AI630" t="s">
        <v>168</v>
      </c>
      <c r="AJ630" t="s">
        <v>559</v>
      </c>
      <c r="AK630" t="s">
        <v>433</v>
      </c>
      <c r="AL630" t="s">
        <v>978</v>
      </c>
      <c r="AM630" t="s">
        <v>561</v>
      </c>
      <c r="AN630" t="s">
        <v>562</v>
      </c>
      <c r="AO630" t="s">
        <v>563</v>
      </c>
      <c r="AP630" t="s">
        <v>564</v>
      </c>
      <c r="AQ630" s="4">
        <v>22949</v>
      </c>
      <c r="AR630" t="s">
        <v>140</v>
      </c>
      <c r="AT630">
        <v>14342634300</v>
      </c>
      <c r="AV630" t="s">
        <v>979</v>
      </c>
      <c r="AW630" t="s">
        <v>980</v>
      </c>
      <c r="AZ630" t="s">
        <v>334</v>
      </c>
      <c r="BA630" t="s">
        <v>335</v>
      </c>
      <c r="BB630" t="s">
        <v>136</v>
      </c>
      <c r="BC630" t="s">
        <v>136</v>
      </c>
      <c r="BD630" t="s">
        <v>148</v>
      </c>
      <c r="BE630" t="s">
        <v>136</v>
      </c>
      <c r="BF630" t="s">
        <v>136</v>
      </c>
      <c r="BG630" t="s">
        <v>134</v>
      </c>
      <c r="BH630" t="s">
        <v>136</v>
      </c>
      <c r="BI630" t="s">
        <v>981</v>
      </c>
      <c r="BJ630" t="s">
        <v>982</v>
      </c>
      <c r="BK630" t="s">
        <v>939</v>
      </c>
      <c r="BL630" t="s">
        <v>566</v>
      </c>
      <c r="BM630" t="s">
        <v>977</v>
      </c>
      <c r="BN630" t="s">
        <v>10471</v>
      </c>
      <c r="BO630" t="s">
        <v>984</v>
      </c>
      <c r="BP630">
        <v>2</v>
      </c>
      <c r="BQ630">
        <v>2</v>
      </c>
      <c r="BR630">
        <v>2</v>
      </c>
      <c r="BS630" s="1">
        <v>44197</v>
      </c>
      <c r="BT630" s="1">
        <v>44500</v>
      </c>
      <c r="BU630" s="1">
        <v>44197</v>
      </c>
      <c r="BV630" s="1">
        <v>44500</v>
      </c>
      <c r="BW630" t="s">
        <v>136</v>
      </c>
      <c r="BX630">
        <v>48</v>
      </c>
      <c r="BY630">
        <v>0</v>
      </c>
      <c r="BZ630">
        <v>8</v>
      </c>
      <c r="CA630">
        <v>8</v>
      </c>
      <c r="CB630">
        <v>8</v>
      </c>
      <c r="CC630">
        <v>8</v>
      </c>
      <c r="CD630">
        <v>8</v>
      </c>
      <c r="CE630">
        <v>8</v>
      </c>
      <c r="CF630" t="str">
        <f>"7:00 AM"</f>
        <v>7:00 AM</v>
      </c>
      <c r="CG630" t="str">
        <f>"4:00 PM"</f>
        <v>4:00 PM</v>
      </c>
      <c r="CH630" s="5">
        <v>13.34</v>
      </c>
      <c r="CI630" t="s">
        <v>146</v>
      </c>
      <c r="CL630" t="s">
        <v>136</v>
      </c>
      <c r="CM630" t="s">
        <v>147</v>
      </c>
      <c r="CN630" t="s">
        <v>148</v>
      </c>
      <c r="CO630" t="s">
        <v>854</v>
      </c>
      <c r="CP630" t="s">
        <v>149</v>
      </c>
      <c r="CQ630">
        <v>3</v>
      </c>
      <c r="CR630">
        <v>0</v>
      </c>
      <c r="CS630" t="s">
        <v>136</v>
      </c>
      <c r="CT630" t="s">
        <v>136</v>
      </c>
      <c r="CU630" t="s">
        <v>136</v>
      </c>
      <c r="CV630" t="s">
        <v>136</v>
      </c>
      <c r="CW630" t="s">
        <v>134</v>
      </c>
      <c r="CX630">
        <v>60</v>
      </c>
      <c r="CY630" t="s">
        <v>134</v>
      </c>
      <c r="CZ630" t="s">
        <v>134</v>
      </c>
      <c r="DA630" t="s">
        <v>134</v>
      </c>
      <c r="DB630" t="s">
        <v>134</v>
      </c>
      <c r="DC630" t="s">
        <v>134</v>
      </c>
      <c r="DD630" t="s">
        <v>136</v>
      </c>
      <c r="DF630" t="s">
        <v>10472</v>
      </c>
      <c r="DG630" t="s">
        <v>10468</v>
      </c>
      <c r="DH630" t="s">
        <v>10469</v>
      </c>
      <c r="DI630" t="s">
        <v>974</v>
      </c>
      <c r="DJ630" s="4">
        <v>21797</v>
      </c>
      <c r="DK630" t="s">
        <v>3845</v>
      </c>
      <c r="DL630" t="s">
        <v>136</v>
      </c>
      <c r="DM630">
        <v>1</v>
      </c>
      <c r="DN630" t="s">
        <v>10473</v>
      </c>
      <c r="DO630" t="s">
        <v>4124</v>
      </c>
      <c r="DP630" t="s">
        <v>974</v>
      </c>
      <c r="DQ630" t="str">
        <f>"21157"</f>
        <v>21157</v>
      </c>
      <c r="DR630" t="s">
        <v>3845</v>
      </c>
      <c r="DS630" t="s">
        <v>4153</v>
      </c>
      <c r="DT630">
        <v>1</v>
      </c>
      <c r="DU630">
        <v>3</v>
      </c>
      <c r="DV630" t="s">
        <v>134</v>
      </c>
      <c r="DW630" t="s">
        <v>134</v>
      </c>
      <c r="DX630" t="s">
        <v>134</v>
      </c>
      <c r="DY630" t="s">
        <v>136</v>
      </c>
      <c r="DZ630">
        <v>1</v>
      </c>
      <c r="EA630" t="s">
        <v>134</v>
      </c>
      <c r="EB630" s="5">
        <v>12.68</v>
      </c>
      <c r="EC630" s="5">
        <v>12.68</v>
      </c>
      <c r="ED630" s="5">
        <v>55</v>
      </c>
      <c r="EE630" t="s">
        <v>148</v>
      </c>
      <c r="EF630" t="s">
        <v>10474</v>
      </c>
      <c r="EG630" t="s">
        <v>988</v>
      </c>
      <c r="EH630">
        <v>0</v>
      </c>
    </row>
    <row r="631" spans="1:138" ht="15" customHeight="1" x14ac:dyDescent="0.35">
      <c r="A631" t="s">
        <v>13041</v>
      </c>
      <c r="B631" t="s">
        <v>157</v>
      </c>
      <c r="C631" s="1">
        <v>44126.747527314816</v>
      </c>
      <c r="D631" s="1">
        <v>44133</v>
      </c>
      <c r="E631" t="s">
        <v>579</v>
      </c>
      <c r="F631" t="s">
        <v>136</v>
      </c>
      <c r="G631" t="s">
        <v>135</v>
      </c>
      <c r="H631" t="s">
        <v>136</v>
      </c>
      <c r="I631" t="s">
        <v>13042</v>
      </c>
      <c r="K631" t="s">
        <v>13043</v>
      </c>
      <c r="M631" t="s">
        <v>4771</v>
      </c>
      <c r="N631" t="s">
        <v>925</v>
      </c>
      <c r="O631" s="4">
        <v>83316</v>
      </c>
      <c r="P631" t="s">
        <v>140</v>
      </c>
      <c r="R631">
        <v>12087316653</v>
      </c>
      <c r="T631">
        <v>1121</v>
      </c>
      <c r="U631" t="s">
        <v>13044</v>
      </c>
      <c r="V631" t="s">
        <v>223</v>
      </c>
      <c r="X631" t="s">
        <v>224</v>
      </c>
      <c r="Y631" t="s">
        <v>13045</v>
      </c>
      <c r="AA631" t="s">
        <v>4771</v>
      </c>
      <c r="AB631" t="s">
        <v>925</v>
      </c>
      <c r="AC631" s="4">
        <v>83316</v>
      </c>
      <c r="AD631" t="s">
        <v>140</v>
      </c>
      <c r="AF631">
        <v>12087316653</v>
      </c>
      <c r="AH631" t="s">
        <v>1306</v>
      </c>
      <c r="AI631" t="s">
        <v>168</v>
      </c>
      <c r="AJ631" t="s">
        <v>1303</v>
      </c>
      <c r="AK631" t="s">
        <v>1304</v>
      </c>
      <c r="AM631" t="s">
        <v>1300</v>
      </c>
      <c r="AN631" t="s">
        <v>1301</v>
      </c>
      <c r="AO631" t="s">
        <v>1302</v>
      </c>
      <c r="AP631" t="s">
        <v>925</v>
      </c>
      <c r="AQ631" s="4">
        <v>83301</v>
      </c>
      <c r="AR631" t="s">
        <v>140</v>
      </c>
      <c r="AT631">
        <v>12085952226</v>
      </c>
      <c r="AV631" t="s">
        <v>13046</v>
      </c>
      <c r="AW631" t="s">
        <v>1299</v>
      </c>
      <c r="AZ631" t="s">
        <v>334</v>
      </c>
      <c r="BA631" t="s">
        <v>335</v>
      </c>
      <c r="BB631" t="s">
        <v>136</v>
      </c>
      <c r="BC631" t="s">
        <v>136</v>
      </c>
      <c r="BD631" t="s">
        <v>148</v>
      </c>
      <c r="BE631" t="s">
        <v>136</v>
      </c>
      <c r="BF631" t="s">
        <v>136</v>
      </c>
      <c r="BG631" t="s">
        <v>134</v>
      </c>
      <c r="BH631" t="s">
        <v>136</v>
      </c>
      <c r="BN631" t="s">
        <v>13047</v>
      </c>
      <c r="BO631" t="s">
        <v>2975</v>
      </c>
      <c r="BP631">
        <v>1</v>
      </c>
      <c r="BQ631">
        <v>1</v>
      </c>
      <c r="BR631">
        <v>1</v>
      </c>
      <c r="BS631" s="1">
        <v>44171</v>
      </c>
      <c r="BT631" s="1">
        <v>44260</v>
      </c>
      <c r="BU631" s="1">
        <v>44171</v>
      </c>
      <c r="BV631" s="1">
        <v>44260</v>
      </c>
      <c r="BW631" t="s">
        <v>134</v>
      </c>
      <c r="CH631" s="5">
        <v>1682.33</v>
      </c>
      <c r="CI631" t="s">
        <v>597</v>
      </c>
      <c r="CJ631">
        <v>0</v>
      </c>
      <c r="CK631" t="s">
        <v>1309</v>
      </c>
      <c r="CL631" t="s">
        <v>136</v>
      </c>
      <c r="CM631" t="s">
        <v>354</v>
      </c>
      <c r="CN631" t="s">
        <v>1310</v>
      </c>
      <c r="CO631" s="2" t="s">
        <v>13048</v>
      </c>
      <c r="CP631" t="s">
        <v>149</v>
      </c>
      <c r="CQ631">
        <v>3</v>
      </c>
      <c r="CR631">
        <v>0</v>
      </c>
      <c r="CS631" t="s">
        <v>136</v>
      </c>
      <c r="CT631" t="s">
        <v>136</v>
      </c>
      <c r="CU631" t="s">
        <v>136</v>
      </c>
      <c r="CV631" t="s">
        <v>134</v>
      </c>
      <c r="CW631" t="s">
        <v>134</v>
      </c>
      <c r="CX631">
        <v>50</v>
      </c>
      <c r="CY631" t="s">
        <v>134</v>
      </c>
      <c r="CZ631" t="s">
        <v>136</v>
      </c>
      <c r="DA631" t="s">
        <v>136</v>
      </c>
      <c r="DB631" t="s">
        <v>136</v>
      </c>
      <c r="DC631" t="s">
        <v>136</v>
      </c>
      <c r="DD631" t="s">
        <v>136</v>
      </c>
      <c r="DF631" t="s">
        <v>180</v>
      </c>
      <c r="DG631" t="s">
        <v>13043</v>
      </c>
      <c r="DH631" t="s">
        <v>4771</v>
      </c>
      <c r="DI631" t="s">
        <v>925</v>
      </c>
      <c r="DJ631" s="4">
        <v>83316</v>
      </c>
      <c r="DK631" t="s">
        <v>1302</v>
      </c>
      <c r="DL631" t="s">
        <v>134</v>
      </c>
      <c r="DM631">
        <v>2</v>
      </c>
      <c r="DN631" t="s">
        <v>13043</v>
      </c>
      <c r="DO631" t="s">
        <v>4771</v>
      </c>
      <c r="DP631" t="s">
        <v>925</v>
      </c>
      <c r="DQ631" t="str">
        <f>"83316"</f>
        <v>83316</v>
      </c>
      <c r="DR631" t="s">
        <v>1302</v>
      </c>
      <c r="DS631" t="s">
        <v>2979</v>
      </c>
      <c r="DT631">
        <v>6</v>
      </c>
      <c r="DU631">
        <v>8</v>
      </c>
      <c r="DV631" t="s">
        <v>134</v>
      </c>
      <c r="DW631" t="s">
        <v>134</v>
      </c>
      <c r="DX631" t="s">
        <v>134</v>
      </c>
      <c r="DY631" t="s">
        <v>136</v>
      </c>
      <c r="DZ631">
        <v>1</v>
      </c>
      <c r="EA631" t="s">
        <v>136</v>
      </c>
      <c r="EC631" s="5">
        <v>12.68</v>
      </c>
      <c r="ED631" s="5">
        <v>55</v>
      </c>
      <c r="EE631">
        <v>12085952226</v>
      </c>
      <c r="EF631" t="s">
        <v>1316</v>
      </c>
      <c r="EG631" t="s">
        <v>148</v>
      </c>
      <c r="EH631">
        <v>0</v>
      </c>
    </row>
    <row r="632" spans="1:138" ht="15" customHeight="1" x14ac:dyDescent="0.35">
      <c r="A632" t="s">
        <v>23336</v>
      </c>
      <c r="B632" t="s">
        <v>157</v>
      </c>
      <c r="C632" s="1">
        <v>44126.756076157406</v>
      </c>
      <c r="D632" s="1">
        <v>44133</v>
      </c>
      <c r="E632" t="s">
        <v>579</v>
      </c>
      <c r="F632" t="s">
        <v>136</v>
      </c>
      <c r="G632" t="s">
        <v>135</v>
      </c>
      <c r="H632" t="s">
        <v>136</v>
      </c>
      <c r="I632" t="s">
        <v>23337</v>
      </c>
      <c r="K632" t="s">
        <v>10256</v>
      </c>
      <c r="M632" t="s">
        <v>10257</v>
      </c>
      <c r="N632" t="s">
        <v>592</v>
      </c>
      <c r="O632" s="4">
        <v>82432</v>
      </c>
      <c r="P632" t="s">
        <v>140</v>
      </c>
      <c r="R632">
        <v>13074692323</v>
      </c>
      <c r="T632">
        <v>1121</v>
      </c>
      <c r="U632" t="s">
        <v>23338</v>
      </c>
      <c r="V632" t="s">
        <v>23339</v>
      </c>
      <c r="X632" t="s">
        <v>224</v>
      </c>
      <c r="Y632" t="s">
        <v>10256</v>
      </c>
      <c r="AA632" t="s">
        <v>10257</v>
      </c>
      <c r="AB632" t="s">
        <v>592</v>
      </c>
      <c r="AC632" s="4">
        <v>82432</v>
      </c>
      <c r="AD632" t="s">
        <v>140</v>
      </c>
      <c r="AF632">
        <v>13074692323</v>
      </c>
      <c r="AH632" t="s">
        <v>1306</v>
      </c>
      <c r="AI632" t="s">
        <v>168</v>
      </c>
      <c r="AJ632" t="s">
        <v>1303</v>
      </c>
      <c r="AK632" t="s">
        <v>1304</v>
      </c>
      <c r="AM632" t="s">
        <v>1300</v>
      </c>
      <c r="AN632" t="s">
        <v>1301</v>
      </c>
      <c r="AO632" t="s">
        <v>1302</v>
      </c>
      <c r="AP632" t="s">
        <v>925</v>
      </c>
      <c r="AQ632" s="4">
        <v>83301</v>
      </c>
      <c r="AR632" t="s">
        <v>140</v>
      </c>
      <c r="AT632">
        <v>12085952226</v>
      </c>
      <c r="AV632" t="s">
        <v>1306</v>
      </c>
      <c r="AW632" t="s">
        <v>1299</v>
      </c>
      <c r="AZ632" t="s">
        <v>334</v>
      </c>
      <c r="BA632" t="s">
        <v>335</v>
      </c>
      <c r="BB632" t="s">
        <v>136</v>
      </c>
      <c r="BC632" t="s">
        <v>136</v>
      </c>
      <c r="BD632" t="s">
        <v>148</v>
      </c>
      <c r="BE632" t="s">
        <v>136</v>
      </c>
      <c r="BF632" t="s">
        <v>136</v>
      </c>
      <c r="BG632" t="s">
        <v>134</v>
      </c>
      <c r="BH632" t="s">
        <v>136</v>
      </c>
      <c r="BN632" t="s">
        <v>23340</v>
      </c>
      <c r="BO632" t="s">
        <v>2975</v>
      </c>
      <c r="BP632">
        <v>3</v>
      </c>
      <c r="BQ632">
        <v>3</v>
      </c>
      <c r="BR632">
        <v>3</v>
      </c>
      <c r="BS632" s="1">
        <v>44171</v>
      </c>
      <c r="BT632" s="1">
        <v>44439</v>
      </c>
      <c r="BU632" s="1">
        <v>44171</v>
      </c>
      <c r="BV632" s="1">
        <v>44439</v>
      </c>
      <c r="BW632" t="s">
        <v>134</v>
      </c>
      <c r="CH632" s="5">
        <v>1682.33</v>
      </c>
      <c r="CI632" t="s">
        <v>597</v>
      </c>
      <c r="CJ632">
        <v>0</v>
      </c>
      <c r="CK632" t="s">
        <v>23341</v>
      </c>
      <c r="CL632" t="s">
        <v>136</v>
      </c>
      <c r="CM632" t="s">
        <v>354</v>
      </c>
      <c r="CN632" t="s">
        <v>1310</v>
      </c>
      <c r="CO632" t="s">
        <v>2976</v>
      </c>
      <c r="CP632" t="s">
        <v>149</v>
      </c>
      <c r="CQ632">
        <v>3</v>
      </c>
      <c r="CR632">
        <v>0</v>
      </c>
      <c r="CS632" t="s">
        <v>136</v>
      </c>
      <c r="CT632" t="s">
        <v>136</v>
      </c>
      <c r="CU632" t="s">
        <v>136</v>
      </c>
      <c r="CV632" t="s">
        <v>134</v>
      </c>
      <c r="CW632" t="s">
        <v>134</v>
      </c>
      <c r="CX632">
        <v>50</v>
      </c>
      <c r="CY632" t="s">
        <v>134</v>
      </c>
      <c r="CZ632" t="s">
        <v>136</v>
      </c>
      <c r="DA632" t="s">
        <v>136</v>
      </c>
      <c r="DB632" t="s">
        <v>136</v>
      </c>
      <c r="DC632" t="s">
        <v>136</v>
      </c>
      <c r="DD632" t="s">
        <v>136</v>
      </c>
      <c r="DF632" t="s">
        <v>180</v>
      </c>
      <c r="DG632" t="s">
        <v>10256</v>
      </c>
      <c r="DH632" t="s">
        <v>10257</v>
      </c>
      <c r="DI632" t="s">
        <v>592</v>
      </c>
      <c r="DJ632" s="4">
        <v>82432</v>
      </c>
      <c r="DK632" t="s">
        <v>10258</v>
      </c>
      <c r="DL632" t="s">
        <v>134</v>
      </c>
      <c r="DM632">
        <v>2</v>
      </c>
      <c r="DN632" t="s">
        <v>10256</v>
      </c>
      <c r="DO632" t="s">
        <v>10257</v>
      </c>
      <c r="DP632" t="s">
        <v>592</v>
      </c>
      <c r="DQ632" t="str">
        <f>"82432"</f>
        <v>82432</v>
      </c>
      <c r="DR632" t="s">
        <v>10258</v>
      </c>
      <c r="DS632" t="s">
        <v>2979</v>
      </c>
      <c r="DT632">
        <v>7</v>
      </c>
      <c r="DU632">
        <v>8</v>
      </c>
      <c r="DV632" t="s">
        <v>134</v>
      </c>
      <c r="DW632" t="s">
        <v>134</v>
      </c>
      <c r="DX632" t="s">
        <v>134</v>
      </c>
      <c r="DY632" t="s">
        <v>136</v>
      </c>
      <c r="DZ632">
        <v>1</v>
      </c>
      <c r="EA632" t="s">
        <v>136</v>
      </c>
      <c r="EC632" s="5">
        <v>12.68</v>
      </c>
      <c r="ED632" s="5">
        <v>55</v>
      </c>
      <c r="EE632">
        <v>12085952226</v>
      </c>
      <c r="EF632" t="s">
        <v>1316</v>
      </c>
      <c r="EG632" t="s">
        <v>148</v>
      </c>
      <c r="EH632">
        <v>0</v>
      </c>
    </row>
    <row r="633" spans="1:138" ht="15" customHeight="1" x14ac:dyDescent="0.35">
      <c r="A633" t="s">
        <v>7477</v>
      </c>
      <c r="B633" t="s">
        <v>157</v>
      </c>
      <c r="C633" s="1">
        <v>44131.492886458334</v>
      </c>
      <c r="D633" s="1">
        <v>44133</v>
      </c>
      <c r="E633" t="s">
        <v>1298</v>
      </c>
      <c r="F633" t="s">
        <v>136</v>
      </c>
      <c r="G633" t="s">
        <v>135</v>
      </c>
      <c r="H633" t="s">
        <v>136</v>
      </c>
      <c r="I633" t="s">
        <v>1299</v>
      </c>
      <c r="K633" t="s">
        <v>1300</v>
      </c>
      <c r="L633" t="s">
        <v>1301</v>
      </c>
      <c r="M633" t="s">
        <v>1302</v>
      </c>
      <c r="N633" t="s">
        <v>925</v>
      </c>
      <c r="O633" s="4">
        <v>83301</v>
      </c>
      <c r="P633" t="s">
        <v>140</v>
      </c>
      <c r="R633">
        <v>12085952226</v>
      </c>
      <c r="T633">
        <v>112410</v>
      </c>
      <c r="U633" t="s">
        <v>1303</v>
      </c>
      <c r="V633" t="s">
        <v>1304</v>
      </c>
      <c r="X633" t="s">
        <v>1305</v>
      </c>
      <c r="Y633" t="s">
        <v>1300</v>
      </c>
      <c r="Z633" t="s">
        <v>1301</v>
      </c>
      <c r="AA633" t="s">
        <v>1302</v>
      </c>
      <c r="AB633" t="s">
        <v>925</v>
      </c>
      <c r="AC633" s="4">
        <v>83301</v>
      </c>
      <c r="AD633" t="s">
        <v>140</v>
      </c>
      <c r="AF633">
        <v>12085952226</v>
      </c>
      <c r="AH633" t="s">
        <v>1306</v>
      </c>
      <c r="AZ633" t="s">
        <v>334</v>
      </c>
      <c r="BA633" t="s">
        <v>335</v>
      </c>
      <c r="BB633" t="s">
        <v>136</v>
      </c>
      <c r="BC633" t="s">
        <v>136</v>
      </c>
      <c r="BD633" t="s">
        <v>148</v>
      </c>
      <c r="BE633" t="s">
        <v>136</v>
      </c>
      <c r="BF633" t="s">
        <v>136</v>
      </c>
      <c r="BG633" t="s">
        <v>134</v>
      </c>
      <c r="BH633" t="s">
        <v>136</v>
      </c>
      <c r="BN633" t="s">
        <v>7478</v>
      </c>
      <c r="BO633" t="s">
        <v>1308</v>
      </c>
      <c r="BP633">
        <v>2</v>
      </c>
      <c r="BQ633">
        <v>2</v>
      </c>
      <c r="BR633">
        <v>2</v>
      </c>
      <c r="BS633" s="1">
        <v>44176</v>
      </c>
      <c r="BT633" s="1">
        <v>44347</v>
      </c>
      <c r="BU633" s="1">
        <v>44176</v>
      </c>
      <c r="BV633" s="1">
        <v>44347</v>
      </c>
      <c r="BW633" t="s">
        <v>134</v>
      </c>
      <c r="CH633" s="5">
        <v>1682.33</v>
      </c>
      <c r="CI633" t="s">
        <v>597</v>
      </c>
      <c r="CJ633">
        <v>0</v>
      </c>
      <c r="CK633" t="s">
        <v>1309</v>
      </c>
      <c r="CL633" t="s">
        <v>136</v>
      </c>
      <c r="CM633" t="s">
        <v>354</v>
      </c>
      <c r="CN633" t="s">
        <v>1310</v>
      </c>
      <c r="CO633" t="s">
        <v>1350</v>
      </c>
      <c r="CP633" t="s">
        <v>149</v>
      </c>
      <c r="CQ633">
        <v>3</v>
      </c>
      <c r="CR633">
        <v>0</v>
      </c>
      <c r="CS633" t="s">
        <v>136</v>
      </c>
      <c r="CT633" t="s">
        <v>136</v>
      </c>
      <c r="CU633" t="s">
        <v>136</v>
      </c>
      <c r="CV633" t="s">
        <v>134</v>
      </c>
      <c r="CW633" t="s">
        <v>134</v>
      </c>
      <c r="CX633">
        <v>50</v>
      </c>
      <c r="CY633" t="s">
        <v>134</v>
      </c>
      <c r="CZ633" t="s">
        <v>136</v>
      </c>
      <c r="DA633" t="s">
        <v>136</v>
      </c>
      <c r="DB633" t="s">
        <v>136</v>
      </c>
      <c r="DC633" t="s">
        <v>136</v>
      </c>
      <c r="DD633" t="s">
        <v>136</v>
      </c>
      <c r="DF633" t="s">
        <v>180</v>
      </c>
      <c r="DG633" t="s">
        <v>7479</v>
      </c>
      <c r="DH633" t="s">
        <v>7480</v>
      </c>
      <c r="DI633" t="s">
        <v>1358</v>
      </c>
      <c r="DJ633" s="4">
        <v>80103</v>
      </c>
      <c r="DK633" t="s">
        <v>2392</v>
      </c>
      <c r="DL633" t="s">
        <v>134</v>
      </c>
      <c r="DM633">
        <v>2</v>
      </c>
      <c r="DN633" t="s">
        <v>7479</v>
      </c>
      <c r="DO633" t="s">
        <v>7480</v>
      </c>
      <c r="DP633" t="s">
        <v>1358</v>
      </c>
      <c r="DQ633" t="str">
        <f>"80103"</f>
        <v>80103</v>
      </c>
      <c r="DR633" t="s">
        <v>2392</v>
      </c>
      <c r="DS633" t="s">
        <v>1315</v>
      </c>
      <c r="DT633">
        <v>3</v>
      </c>
      <c r="DU633">
        <v>3</v>
      </c>
      <c r="DV633" t="s">
        <v>134</v>
      </c>
      <c r="DW633" t="s">
        <v>134</v>
      </c>
      <c r="DX633" t="s">
        <v>134</v>
      </c>
      <c r="DY633" t="s">
        <v>136</v>
      </c>
      <c r="DZ633">
        <v>1</v>
      </c>
      <c r="EA633" t="s">
        <v>136</v>
      </c>
      <c r="EC633" s="5">
        <v>12.68</v>
      </c>
      <c r="ED633" s="5">
        <v>55</v>
      </c>
      <c r="EE633">
        <v>12085952226</v>
      </c>
      <c r="EF633" t="s">
        <v>1316</v>
      </c>
      <c r="EG633" t="s">
        <v>148</v>
      </c>
      <c r="EH633">
        <v>0</v>
      </c>
    </row>
    <row r="634" spans="1:138" ht="15" customHeight="1" x14ac:dyDescent="0.35">
      <c r="A634" t="s">
        <v>26400</v>
      </c>
      <c r="B634" t="s">
        <v>833</v>
      </c>
      <c r="C634" s="1">
        <v>44084.609364583332</v>
      </c>
      <c r="D634" s="1">
        <v>44134</v>
      </c>
      <c r="E634" t="s">
        <v>133</v>
      </c>
      <c r="F634" t="s">
        <v>136</v>
      </c>
      <c r="G634" t="s">
        <v>135</v>
      </c>
      <c r="H634" t="s">
        <v>136</v>
      </c>
      <c r="I634" t="s">
        <v>20061</v>
      </c>
      <c r="J634" t="s">
        <v>20061</v>
      </c>
      <c r="K634" t="s">
        <v>20062</v>
      </c>
      <c r="M634" t="s">
        <v>26401</v>
      </c>
      <c r="N634" t="s">
        <v>1251</v>
      </c>
      <c r="O634" s="4">
        <v>97137</v>
      </c>
      <c r="P634" t="s">
        <v>140</v>
      </c>
      <c r="R634">
        <v>15036335788</v>
      </c>
      <c r="T634">
        <v>1112</v>
      </c>
      <c r="U634" t="s">
        <v>15709</v>
      </c>
      <c r="V634" t="s">
        <v>2751</v>
      </c>
      <c r="W634" t="s">
        <v>4929</v>
      </c>
      <c r="X634" t="s">
        <v>20063</v>
      </c>
      <c r="Y634" t="s">
        <v>20064</v>
      </c>
      <c r="AA634" t="s">
        <v>19454</v>
      </c>
      <c r="AB634" t="s">
        <v>395</v>
      </c>
      <c r="AC634" s="4">
        <v>92227</v>
      </c>
      <c r="AD634" t="s">
        <v>140</v>
      </c>
      <c r="AF634">
        <v>15036335788</v>
      </c>
      <c r="AH634" t="s">
        <v>20065</v>
      </c>
      <c r="AZ634" t="s">
        <v>175</v>
      </c>
      <c r="BA634" t="s">
        <v>176</v>
      </c>
      <c r="BB634" t="s">
        <v>136</v>
      </c>
      <c r="BC634" t="s">
        <v>136</v>
      </c>
      <c r="BD634" t="s">
        <v>148</v>
      </c>
      <c r="BE634" t="s">
        <v>136</v>
      </c>
      <c r="BF634" t="s">
        <v>136</v>
      </c>
      <c r="BG634" t="s">
        <v>134</v>
      </c>
      <c r="BH634" t="s">
        <v>136</v>
      </c>
      <c r="BN634" t="s">
        <v>26402</v>
      </c>
      <c r="BO634" t="s">
        <v>20066</v>
      </c>
      <c r="BP634">
        <v>40</v>
      </c>
      <c r="BQ634">
        <v>20</v>
      </c>
      <c r="BR634">
        <v>8</v>
      </c>
      <c r="BS634" s="1">
        <v>44130</v>
      </c>
      <c r="BT634" s="1">
        <v>44317</v>
      </c>
      <c r="BU634" s="1">
        <v>44130</v>
      </c>
      <c r="BV634" s="1">
        <v>44317</v>
      </c>
      <c r="BW634" t="s">
        <v>136</v>
      </c>
      <c r="BX634">
        <v>64</v>
      </c>
      <c r="BY634">
        <v>4</v>
      </c>
      <c r="BZ634">
        <v>10</v>
      </c>
      <c r="CA634">
        <v>10</v>
      </c>
      <c r="CB634">
        <v>10</v>
      </c>
      <c r="CC634">
        <v>10</v>
      </c>
      <c r="CD634">
        <v>10</v>
      </c>
      <c r="CE634">
        <v>10</v>
      </c>
      <c r="CF634" t="str">
        <f>"6:30 AM"</f>
        <v>6:30 AM</v>
      </c>
      <c r="CG634" t="str">
        <f>"4:30 PM"</f>
        <v>4:30 PM</v>
      </c>
      <c r="CH634" s="5">
        <v>14.77</v>
      </c>
      <c r="CI634" t="s">
        <v>146</v>
      </c>
      <c r="CL634" t="s">
        <v>136</v>
      </c>
      <c r="CM634" t="s">
        <v>312</v>
      </c>
      <c r="CN634" t="s">
        <v>148</v>
      </c>
      <c r="CO634" t="s">
        <v>26403</v>
      </c>
      <c r="CP634" t="s">
        <v>149</v>
      </c>
      <c r="CQ634">
        <v>3</v>
      </c>
      <c r="CR634">
        <v>0</v>
      </c>
      <c r="CS634" t="s">
        <v>136</v>
      </c>
      <c r="CT634" t="s">
        <v>136</v>
      </c>
      <c r="CU634" t="s">
        <v>136</v>
      </c>
      <c r="CV634" t="s">
        <v>136</v>
      </c>
      <c r="CW634" t="s">
        <v>134</v>
      </c>
      <c r="CX634">
        <v>50</v>
      </c>
      <c r="CY634" t="s">
        <v>134</v>
      </c>
      <c r="CZ634" t="s">
        <v>134</v>
      </c>
      <c r="DA634" t="s">
        <v>134</v>
      </c>
      <c r="DB634" t="s">
        <v>134</v>
      </c>
      <c r="DC634" t="s">
        <v>134</v>
      </c>
      <c r="DD634" t="s">
        <v>136</v>
      </c>
      <c r="DF634" t="s">
        <v>149</v>
      </c>
      <c r="DG634" t="s">
        <v>20064</v>
      </c>
      <c r="DH634" t="s">
        <v>19454</v>
      </c>
      <c r="DI634" t="s">
        <v>395</v>
      </c>
      <c r="DJ634" s="4">
        <v>92227</v>
      </c>
      <c r="DK634" t="s">
        <v>10585</v>
      </c>
      <c r="DL634" t="s">
        <v>136</v>
      </c>
      <c r="DM634">
        <v>1</v>
      </c>
      <c r="DN634" t="s">
        <v>26404</v>
      </c>
      <c r="DO634" t="s">
        <v>8060</v>
      </c>
      <c r="DP634" t="s">
        <v>395</v>
      </c>
      <c r="DQ634" t="str">
        <f>"92251"</f>
        <v>92251</v>
      </c>
      <c r="DR634" t="s">
        <v>10585</v>
      </c>
      <c r="DS634" t="s">
        <v>26405</v>
      </c>
      <c r="DT634">
        <v>1</v>
      </c>
      <c r="DU634">
        <v>20</v>
      </c>
      <c r="DV634" t="s">
        <v>134</v>
      </c>
      <c r="DW634" t="s">
        <v>134</v>
      </c>
      <c r="DX634" t="s">
        <v>134</v>
      </c>
      <c r="DY634" t="s">
        <v>136</v>
      </c>
      <c r="DZ634">
        <v>1</v>
      </c>
      <c r="EA634" t="s">
        <v>136</v>
      </c>
      <c r="EC634" s="5">
        <v>12.68</v>
      </c>
      <c r="ED634" s="5">
        <v>55</v>
      </c>
      <c r="EE634">
        <v>15036335788</v>
      </c>
      <c r="EF634" t="s">
        <v>20065</v>
      </c>
      <c r="EG634" t="s">
        <v>155</v>
      </c>
      <c r="EH634">
        <v>0</v>
      </c>
    </row>
    <row r="635" spans="1:138" ht="15" customHeight="1" x14ac:dyDescent="0.35">
      <c r="A635" t="s">
        <v>27088</v>
      </c>
      <c r="B635" t="s">
        <v>361</v>
      </c>
      <c r="C635" s="1">
        <v>44091.758801736112</v>
      </c>
      <c r="D635" s="1">
        <v>44134</v>
      </c>
      <c r="E635" t="s">
        <v>133</v>
      </c>
      <c r="F635" t="s">
        <v>134</v>
      </c>
      <c r="G635" t="s">
        <v>135</v>
      </c>
      <c r="H635" t="s">
        <v>136</v>
      </c>
      <c r="I635" t="s">
        <v>24155</v>
      </c>
      <c r="K635" t="s">
        <v>24156</v>
      </c>
      <c r="M635" t="s">
        <v>394</v>
      </c>
      <c r="N635" t="s">
        <v>395</v>
      </c>
      <c r="O635" s="4">
        <v>93458</v>
      </c>
      <c r="P635" t="s">
        <v>140</v>
      </c>
      <c r="R635">
        <v>18052643760</v>
      </c>
      <c r="T635">
        <v>115115</v>
      </c>
      <c r="U635" t="s">
        <v>23328</v>
      </c>
      <c r="V635" t="s">
        <v>2926</v>
      </c>
      <c r="X635" t="s">
        <v>1323</v>
      </c>
      <c r="Y635" t="s">
        <v>24156</v>
      </c>
      <c r="AA635" t="s">
        <v>394</v>
      </c>
      <c r="AB635" t="s">
        <v>395</v>
      </c>
      <c r="AC635" s="4">
        <v>93458</v>
      </c>
      <c r="AD635" t="s">
        <v>140</v>
      </c>
      <c r="AF635">
        <v>18052643760</v>
      </c>
      <c r="AH635" t="s">
        <v>24157</v>
      </c>
      <c r="AI635" t="s">
        <v>226</v>
      </c>
      <c r="AJ635" t="s">
        <v>401</v>
      </c>
      <c r="AK635" t="s">
        <v>402</v>
      </c>
      <c r="AL635" t="s">
        <v>403</v>
      </c>
      <c r="AM635" t="s">
        <v>404</v>
      </c>
      <c r="AO635" t="s">
        <v>405</v>
      </c>
      <c r="AP635" t="s">
        <v>395</v>
      </c>
      <c r="AQ635" s="4">
        <v>92106</v>
      </c>
      <c r="AR635" t="s">
        <v>140</v>
      </c>
      <c r="AT635">
        <v>16192696164</v>
      </c>
      <c r="AV635" t="s">
        <v>406</v>
      </c>
      <c r="AW635" t="s">
        <v>407</v>
      </c>
      <c r="AX635" t="s">
        <v>395</v>
      </c>
      <c r="AY635" t="s">
        <v>408</v>
      </c>
      <c r="AZ635" t="s">
        <v>175</v>
      </c>
      <c r="BA635" t="s">
        <v>176</v>
      </c>
      <c r="BB635" t="s">
        <v>134</v>
      </c>
      <c r="BC635" t="s">
        <v>134</v>
      </c>
      <c r="BD635" t="s">
        <v>134</v>
      </c>
      <c r="BE635" t="s">
        <v>134</v>
      </c>
      <c r="BF635" t="s">
        <v>136</v>
      </c>
      <c r="BG635" t="s">
        <v>134</v>
      </c>
      <c r="BH635" t="s">
        <v>136</v>
      </c>
      <c r="BN635" t="s">
        <v>27089</v>
      </c>
      <c r="BO635" t="s">
        <v>16795</v>
      </c>
      <c r="BP635">
        <v>90</v>
      </c>
      <c r="BQ635">
        <v>30</v>
      </c>
      <c r="BR635">
        <v>30</v>
      </c>
      <c r="BS635" s="1">
        <v>44136</v>
      </c>
      <c r="BT635" s="1">
        <v>44165</v>
      </c>
      <c r="BU635" s="1">
        <v>44136</v>
      </c>
      <c r="BV635" s="1">
        <v>44165</v>
      </c>
      <c r="BW635" t="s">
        <v>136</v>
      </c>
      <c r="BX635">
        <v>35</v>
      </c>
      <c r="BY635">
        <v>0</v>
      </c>
      <c r="BZ635">
        <v>7</v>
      </c>
      <c r="CA635">
        <v>7</v>
      </c>
      <c r="CB635">
        <v>7</v>
      </c>
      <c r="CC635">
        <v>7</v>
      </c>
      <c r="CD635">
        <v>7</v>
      </c>
      <c r="CE635">
        <v>0</v>
      </c>
      <c r="CF635" t="str">
        <f>"5:00 AM"</f>
        <v>5:00 AM</v>
      </c>
      <c r="CG635" t="str">
        <f>"12:30 PM"</f>
        <v>12:30 PM</v>
      </c>
      <c r="CH635" s="5">
        <v>14.77</v>
      </c>
      <c r="CI635" t="s">
        <v>146</v>
      </c>
      <c r="CJ635">
        <v>0.9</v>
      </c>
      <c r="CK635" t="s">
        <v>24159</v>
      </c>
      <c r="CL635" t="s">
        <v>134</v>
      </c>
      <c r="CM635" t="s">
        <v>147</v>
      </c>
      <c r="CN635" t="s">
        <v>148</v>
      </c>
      <c r="CO635" s="2" t="s">
        <v>27090</v>
      </c>
      <c r="CP635" t="s">
        <v>149</v>
      </c>
      <c r="CQ635">
        <v>1</v>
      </c>
      <c r="CR635">
        <v>0</v>
      </c>
      <c r="CS635" t="s">
        <v>136</v>
      </c>
      <c r="CT635" t="s">
        <v>136</v>
      </c>
      <c r="CU635" t="s">
        <v>136</v>
      </c>
      <c r="CV635" t="s">
        <v>134</v>
      </c>
      <c r="CW635" t="s">
        <v>134</v>
      </c>
      <c r="CX635">
        <v>65</v>
      </c>
      <c r="CY635" t="s">
        <v>134</v>
      </c>
      <c r="CZ635" t="s">
        <v>136</v>
      </c>
      <c r="DA635" t="s">
        <v>134</v>
      </c>
      <c r="DB635" t="s">
        <v>134</v>
      </c>
      <c r="DC635" t="s">
        <v>134</v>
      </c>
      <c r="DD635" t="s">
        <v>136</v>
      </c>
      <c r="DF635" s="2" t="s">
        <v>24161</v>
      </c>
      <c r="DG635" t="s">
        <v>27091</v>
      </c>
      <c r="DH635" t="s">
        <v>5432</v>
      </c>
      <c r="DI635" t="s">
        <v>395</v>
      </c>
      <c r="DJ635" s="4">
        <v>93445</v>
      </c>
      <c r="DK635" t="s">
        <v>5433</v>
      </c>
      <c r="DL635" t="s">
        <v>134</v>
      </c>
      <c r="DM635">
        <v>74</v>
      </c>
      <c r="DN635" t="s">
        <v>27092</v>
      </c>
      <c r="DO635" t="s">
        <v>7436</v>
      </c>
      <c r="DP635" t="s">
        <v>395</v>
      </c>
      <c r="DQ635" t="str">
        <f>"93454"</f>
        <v>93454</v>
      </c>
      <c r="DR635" t="s">
        <v>6211</v>
      </c>
      <c r="DS635" t="s">
        <v>3080</v>
      </c>
      <c r="DT635">
        <v>6</v>
      </c>
      <c r="DU635">
        <v>30</v>
      </c>
      <c r="DV635" t="s">
        <v>134</v>
      </c>
      <c r="DW635" t="s">
        <v>134</v>
      </c>
      <c r="DX635" t="s">
        <v>134</v>
      </c>
      <c r="DY635" t="s">
        <v>136</v>
      </c>
      <c r="DZ635">
        <v>1</v>
      </c>
      <c r="EA635" t="s">
        <v>134</v>
      </c>
      <c r="EB635" s="5">
        <v>12.68</v>
      </c>
      <c r="EC635" s="5">
        <v>12.68</v>
      </c>
      <c r="ED635" s="5">
        <v>55</v>
      </c>
      <c r="EE635">
        <v>18052498388</v>
      </c>
      <c r="EF635" t="s">
        <v>24164</v>
      </c>
      <c r="EG635" t="s">
        <v>148</v>
      </c>
      <c r="EH635">
        <v>115</v>
      </c>
    </row>
    <row r="636" spans="1:138" ht="15" customHeight="1" x14ac:dyDescent="0.35">
      <c r="A636" t="s">
        <v>4818</v>
      </c>
      <c r="B636" t="s">
        <v>361</v>
      </c>
      <c r="C636" s="1">
        <v>44103.071121759262</v>
      </c>
      <c r="D636" s="1">
        <v>44134</v>
      </c>
      <c r="E636" t="s">
        <v>133</v>
      </c>
      <c r="F636" t="s">
        <v>134</v>
      </c>
      <c r="G636" t="s">
        <v>135</v>
      </c>
      <c r="H636" t="s">
        <v>136</v>
      </c>
      <c r="I636" t="s">
        <v>4819</v>
      </c>
      <c r="K636" t="s">
        <v>4820</v>
      </c>
      <c r="M636" t="s">
        <v>4821</v>
      </c>
      <c r="N636" t="s">
        <v>161</v>
      </c>
      <c r="O636" s="4">
        <v>30453</v>
      </c>
      <c r="P636" t="s">
        <v>140</v>
      </c>
      <c r="R636">
        <v>19125312283</v>
      </c>
      <c r="T636">
        <v>11191</v>
      </c>
      <c r="U636" t="s">
        <v>4822</v>
      </c>
      <c r="V636" t="s">
        <v>4823</v>
      </c>
      <c r="X636" t="s">
        <v>4824</v>
      </c>
      <c r="Y636" t="s">
        <v>4820</v>
      </c>
      <c r="AA636" t="s">
        <v>4821</v>
      </c>
      <c r="AB636" t="s">
        <v>161</v>
      </c>
      <c r="AC636" s="4">
        <v>30453</v>
      </c>
      <c r="AD636" t="s">
        <v>140</v>
      </c>
      <c r="AF636">
        <v>19125312283</v>
      </c>
      <c r="AH636" t="s">
        <v>4825</v>
      </c>
      <c r="AI636" t="s">
        <v>168</v>
      </c>
      <c r="AJ636" t="s">
        <v>4826</v>
      </c>
      <c r="AK636" t="s">
        <v>4827</v>
      </c>
      <c r="AM636" t="s">
        <v>4828</v>
      </c>
      <c r="AN636" t="s">
        <v>4829</v>
      </c>
      <c r="AO636" t="s">
        <v>4830</v>
      </c>
      <c r="AP636" t="s">
        <v>744</v>
      </c>
      <c r="AQ636" s="4">
        <v>40503</v>
      </c>
      <c r="AR636" t="s">
        <v>140</v>
      </c>
      <c r="AT636">
        <v>18592755065</v>
      </c>
      <c r="AV636" t="s">
        <v>4831</v>
      </c>
      <c r="AW636" t="s">
        <v>4832</v>
      </c>
      <c r="AZ636" t="s">
        <v>175</v>
      </c>
      <c r="BA636" t="s">
        <v>176</v>
      </c>
      <c r="BB636" t="s">
        <v>134</v>
      </c>
      <c r="BC636" t="s">
        <v>134</v>
      </c>
      <c r="BD636" t="s">
        <v>148</v>
      </c>
      <c r="BE636" t="s">
        <v>134</v>
      </c>
      <c r="BF636" t="s">
        <v>136</v>
      </c>
      <c r="BG636" t="s">
        <v>134</v>
      </c>
      <c r="BH636" t="s">
        <v>136</v>
      </c>
      <c r="BN636" t="s">
        <v>4833</v>
      </c>
      <c r="BO636" t="s">
        <v>1839</v>
      </c>
      <c r="BP636">
        <v>42</v>
      </c>
      <c r="BQ636">
        <v>42</v>
      </c>
      <c r="BR636">
        <v>42</v>
      </c>
      <c r="BS636" s="1">
        <v>44150</v>
      </c>
      <c r="BT636" s="1">
        <v>44196</v>
      </c>
      <c r="BU636" s="1">
        <v>44150</v>
      </c>
      <c r="BV636" s="1">
        <v>44196</v>
      </c>
      <c r="BW636" t="s">
        <v>136</v>
      </c>
      <c r="BX636">
        <v>40</v>
      </c>
      <c r="BY636">
        <v>0</v>
      </c>
      <c r="BZ636">
        <v>7</v>
      </c>
      <c r="CA636">
        <v>7</v>
      </c>
      <c r="CB636">
        <v>7</v>
      </c>
      <c r="CC636">
        <v>7</v>
      </c>
      <c r="CD636">
        <v>7</v>
      </c>
      <c r="CE636">
        <v>5</v>
      </c>
      <c r="CF636" t="str">
        <f>"8:00 AM"</f>
        <v>8:00 AM</v>
      </c>
      <c r="CG636" t="str">
        <f>"4:00 PM"</f>
        <v>4:00 PM</v>
      </c>
      <c r="CH636" s="5">
        <v>12.4</v>
      </c>
      <c r="CI636" t="s">
        <v>146</v>
      </c>
      <c r="CL636" t="s">
        <v>136</v>
      </c>
      <c r="CM636" t="s">
        <v>147</v>
      </c>
      <c r="CN636" t="s">
        <v>148</v>
      </c>
      <c r="CO636" s="2" t="s">
        <v>4834</v>
      </c>
      <c r="CP636" t="s">
        <v>149</v>
      </c>
      <c r="CQ636">
        <v>0</v>
      </c>
      <c r="CR636">
        <v>0</v>
      </c>
      <c r="CS636" t="s">
        <v>136</v>
      </c>
      <c r="CT636" t="s">
        <v>136</v>
      </c>
      <c r="CU636" t="s">
        <v>136</v>
      </c>
      <c r="CV636" t="s">
        <v>136</v>
      </c>
      <c r="CW636" t="s">
        <v>134</v>
      </c>
      <c r="CX636">
        <v>75</v>
      </c>
      <c r="CY636" t="s">
        <v>136</v>
      </c>
      <c r="CZ636" t="s">
        <v>136</v>
      </c>
      <c r="DA636" t="s">
        <v>136</v>
      </c>
      <c r="DB636" t="s">
        <v>136</v>
      </c>
      <c r="DC636" t="s">
        <v>136</v>
      </c>
      <c r="DD636" t="s">
        <v>136</v>
      </c>
      <c r="DF636" t="s">
        <v>180</v>
      </c>
      <c r="DG636" t="s">
        <v>4835</v>
      </c>
      <c r="DH636" t="s">
        <v>4836</v>
      </c>
      <c r="DI636" t="s">
        <v>744</v>
      </c>
      <c r="DJ636" s="4">
        <v>40353</v>
      </c>
      <c r="DK636" t="s">
        <v>4837</v>
      </c>
      <c r="DL636" t="s">
        <v>134</v>
      </c>
      <c r="DM636">
        <v>5</v>
      </c>
      <c r="DN636" s="2" t="s">
        <v>4838</v>
      </c>
      <c r="DO636" t="s">
        <v>4839</v>
      </c>
      <c r="DP636" t="s">
        <v>744</v>
      </c>
      <c r="DQ636" t="str">
        <f>"40311"</f>
        <v>40311</v>
      </c>
      <c r="DR636" t="s">
        <v>4840</v>
      </c>
      <c r="DS636" t="s">
        <v>4841</v>
      </c>
      <c r="DT636">
        <v>1</v>
      </c>
      <c r="DU636">
        <v>17</v>
      </c>
      <c r="DV636" t="s">
        <v>134</v>
      </c>
      <c r="DW636" t="s">
        <v>134</v>
      </c>
      <c r="DX636" t="s">
        <v>134</v>
      </c>
      <c r="DY636" t="s">
        <v>136</v>
      </c>
      <c r="DZ636">
        <v>1</v>
      </c>
      <c r="EA636" t="s">
        <v>136</v>
      </c>
      <c r="EC636" s="5">
        <v>12.68</v>
      </c>
      <c r="ED636" s="5">
        <v>55</v>
      </c>
      <c r="EE636">
        <v>19125312283</v>
      </c>
      <c r="EF636" t="s">
        <v>4825</v>
      </c>
      <c r="EG636" t="s">
        <v>148</v>
      </c>
      <c r="EH636">
        <v>0</v>
      </c>
    </row>
    <row r="637" spans="1:138" ht="15" customHeight="1" x14ac:dyDescent="0.35">
      <c r="A637" t="s">
        <v>3060</v>
      </c>
      <c r="B637" t="s">
        <v>157</v>
      </c>
      <c r="C637" s="1">
        <v>44104.519676041666</v>
      </c>
      <c r="D637" s="1">
        <v>44134</v>
      </c>
      <c r="E637" t="s">
        <v>133</v>
      </c>
      <c r="F637" t="s">
        <v>134</v>
      </c>
      <c r="G637" t="s">
        <v>135</v>
      </c>
      <c r="H637" t="s">
        <v>136</v>
      </c>
      <c r="I637" t="s">
        <v>3061</v>
      </c>
      <c r="K637" t="s">
        <v>3062</v>
      </c>
      <c r="M637" t="s">
        <v>3063</v>
      </c>
      <c r="N637" t="s">
        <v>246</v>
      </c>
      <c r="O637" s="4">
        <v>71112</v>
      </c>
      <c r="P637" t="s">
        <v>140</v>
      </c>
      <c r="R637">
        <v>13185491767</v>
      </c>
      <c r="T637">
        <v>11142</v>
      </c>
      <c r="U637" t="s">
        <v>3064</v>
      </c>
      <c r="V637" t="s">
        <v>3065</v>
      </c>
      <c r="W637" t="s">
        <v>155</v>
      </c>
      <c r="X637" t="s">
        <v>429</v>
      </c>
      <c r="Y637" t="s">
        <v>3062</v>
      </c>
      <c r="AA637" t="s">
        <v>3063</v>
      </c>
      <c r="AB637" t="s">
        <v>246</v>
      </c>
      <c r="AC637" s="4">
        <v>71112</v>
      </c>
      <c r="AD637" t="s">
        <v>140</v>
      </c>
      <c r="AF637">
        <v>13185491767</v>
      </c>
      <c r="AH637" t="s">
        <v>3066</v>
      </c>
      <c r="AI637" t="s">
        <v>168</v>
      </c>
      <c r="AJ637" t="s">
        <v>3067</v>
      </c>
      <c r="AK637" t="s">
        <v>1304</v>
      </c>
      <c r="AL637" t="s">
        <v>148</v>
      </c>
      <c r="AM637" t="s">
        <v>3068</v>
      </c>
      <c r="AN637" t="s">
        <v>3069</v>
      </c>
      <c r="AO637" t="s">
        <v>3070</v>
      </c>
      <c r="AP637" t="s">
        <v>925</v>
      </c>
      <c r="AQ637" s="4">
        <v>83814</v>
      </c>
      <c r="AR637" t="s">
        <v>140</v>
      </c>
      <c r="AT637">
        <v>12087772654</v>
      </c>
      <c r="AV637" t="s">
        <v>3071</v>
      </c>
      <c r="AW637" t="s">
        <v>3072</v>
      </c>
      <c r="AZ637" t="s">
        <v>144</v>
      </c>
      <c r="BA637" t="s">
        <v>145</v>
      </c>
      <c r="BB637" t="s">
        <v>134</v>
      </c>
      <c r="BC637" t="s">
        <v>134</v>
      </c>
      <c r="BD637" t="s">
        <v>134</v>
      </c>
      <c r="BE637" t="s">
        <v>134</v>
      </c>
      <c r="BF637" t="s">
        <v>136</v>
      </c>
      <c r="BG637" t="s">
        <v>134</v>
      </c>
      <c r="BH637" t="s">
        <v>136</v>
      </c>
      <c r="BN637" t="s">
        <v>3073</v>
      </c>
      <c r="BO637" t="s">
        <v>3074</v>
      </c>
      <c r="BP637">
        <v>15</v>
      </c>
      <c r="BQ637">
        <v>15</v>
      </c>
      <c r="BR637">
        <v>15</v>
      </c>
      <c r="BS637" s="1">
        <v>44150</v>
      </c>
      <c r="BT637" s="1">
        <v>44286</v>
      </c>
      <c r="BU637" s="1">
        <v>44150</v>
      </c>
      <c r="BV637" s="1">
        <v>44286</v>
      </c>
      <c r="BW637" t="s">
        <v>136</v>
      </c>
      <c r="BX637">
        <v>35</v>
      </c>
      <c r="BY637">
        <v>0</v>
      </c>
      <c r="BZ637">
        <v>7</v>
      </c>
      <c r="CA637">
        <v>7</v>
      </c>
      <c r="CB637">
        <v>7</v>
      </c>
      <c r="CC637">
        <v>7</v>
      </c>
      <c r="CD637">
        <v>7</v>
      </c>
      <c r="CE637">
        <v>0</v>
      </c>
      <c r="CF637" t="str">
        <f>"7:00 AM"</f>
        <v>7:00 AM</v>
      </c>
      <c r="CG637" t="str">
        <f>"3:30 PM"</f>
        <v>3:30 PM</v>
      </c>
      <c r="CH637" s="5">
        <v>11.83</v>
      </c>
      <c r="CI637" t="s">
        <v>146</v>
      </c>
      <c r="CL637" t="s">
        <v>134</v>
      </c>
      <c r="CM637" t="s">
        <v>147</v>
      </c>
      <c r="CN637" t="s">
        <v>148</v>
      </c>
      <c r="CO637" t="s">
        <v>3075</v>
      </c>
      <c r="CP637" t="s">
        <v>149</v>
      </c>
      <c r="CQ637">
        <v>0</v>
      </c>
      <c r="CR637">
        <v>0</v>
      </c>
      <c r="CS637" t="s">
        <v>136</v>
      </c>
      <c r="CT637" t="s">
        <v>136</v>
      </c>
      <c r="CU637" t="s">
        <v>136</v>
      </c>
      <c r="CV637" t="s">
        <v>136</v>
      </c>
      <c r="CW637" t="s">
        <v>134</v>
      </c>
      <c r="CX637">
        <v>20</v>
      </c>
      <c r="CY637" t="s">
        <v>134</v>
      </c>
      <c r="CZ637" t="s">
        <v>134</v>
      </c>
      <c r="DA637" t="s">
        <v>134</v>
      </c>
      <c r="DB637" t="s">
        <v>134</v>
      </c>
      <c r="DC637" t="s">
        <v>134</v>
      </c>
      <c r="DD637" t="s">
        <v>136</v>
      </c>
      <c r="DF637" t="s">
        <v>3076</v>
      </c>
      <c r="DG637" t="s">
        <v>3077</v>
      </c>
      <c r="DH637" t="s">
        <v>3078</v>
      </c>
      <c r="DI637" t="s">
        <v>246</v>
      </c>
      <c r="DJ637" s="4">
        <v>71269</v>
      </c>
      <c r="DK637" t="s">
        <v>1542</v>
      </c>
      <c r="DL637" t="s">
        <v>134</v>
      </c>
      <c r="DM637">
        <v>1</v>
      </c>
      <c r="DN637" t="s">
        <v>3079</v>
      </c>
      <c r="DO637" t="s">
        <v>1279</v>
      </c>
      <c r="DP637" t="s">
        <v>246</v>
      </c>
      <c r="DQ637" t="str">
        <f>"71282"</f>
        <v>71282</v>
      </c>
      <c r="DR637" t="s">
        <v>715</v>
      </c>
      <c r="DS637" t="s">
        <v>3080</v>
      </c>
      <c r="DT637">
        <v>4</v>
      </c>
      <c r="DU637">
        <v>16</v>
      </c>
      <c r="DV637" t="s">
        <v>134</v>
      </c>
      <c r="DW637" t="s">
        <v>134</v>
      </c>
      <c r="DX637" t="s">
        <v>134</v>
      </c>
      <c r="DY637" t="s">
        <v>134</v>
      </c>
      <c r="DZ637">
        <v>1</v>
      </c>
      <c r="EA637" t="s">
        <v>136</v>
      </c>
      <c r="EC637" s="5">
        <v>12.68</v>
      </c>
      <c r="ED637" s="5">
        <v>55</v>
      </c>
      <c r="EE637">
        <v>13185491767</v>
      </c>
      <c r="EF637" t="s">
        <v>3066</v>
      </c>
      <c r="EG637" t="s">
        <v>148</v>
      </c>
      <c r="EH637">
        <v>1</v>
      </c>
    </row>
    <row r="638" spans="1:138" ht="15" customHeight="1" x14ac:dyDescent="0.35">
      <c r="A638" t="s">
        <v>16899</v>
      </c>
      <c r="B638" t="s">
        <v>157</v>
      </c>
      <c r="C638" s="1">
        <v>44097.678093518516</v>
      </c>
      <c r="D638" s="1">
        <v>44134</v>
      </c>
      <c r="E638" t="s">
        <v>133</v>
      </c>
      <c r="F638" t="s">
        <v>136</v>
      </c>
      <c r="G638" t="s">
        <v>135</v>
      </c>
      <c r="H638" t="s">
        <v>136</v>
      </c>
      <c r="I638" t="s">
        <v>16900</v>
      </c>
      <c r="K638" t="s">
        <v>16901</v>
      </c>
      <c r="M638" t="s">
        <v>12010</v>
      </c>
      <c r="N638" t="s">
        <v>529</v>
      </c>
      <c r="O638" s="4">
        <v>46759</v>
      </c>
      <c r="P638" t="s">
        <v>140</v>
      </c>
      <c r="R638">
        <v>12603076229</v>
      </c>
      <c r="T638">
        <v>11221</v>
      </c>
      <c r="U638" t="s">
        <v>10146</v>
      </c>
      <c r="V638" t="s">
        <v>16902</v>
      </c>
      <c r="X638" t="s">
        <v>747</v>
      </c>
      <c r="Y638" t="s">
        <v>16901</v>
      </c>
      <c r="AA638" t="s">
        <v>12010</v>
      </c>
      <c r="AB638" t="s">
        <v>529</v>
      </c>
      <c r="AC638" s="4">
        <v>46759</v>
      </c>
      <c r="AD638" t="s">
        <v>140</v>
      </c>
      <c r="AF638">
        <v>12603076229</v>
      </c>
      <c r="AH638" t="s">
        <v>148</v>
      </c>
      <c r="AI638" t="s">
        <v>168</v>
      </c>
      <c r="AJ638" t="s">
        <v>456</v>
      </c>
      <c r="AK638" t="s">
        <v>457</v>
      </c>
      <c r="AM638" t="s">
        <v>458</v>
      </c>
      <c r="AO638" t="s">
        <v>459</v>
      </c>
      <c r="AP638" t="s">
        <v>460</v>
      </c>
      <c r="AQ638" s="4">
        <v>73737</v>
      </c>
      <c r="AR638" t="s">
        <v>140</v>
      </c>
      <c r="AT638">
        <v>15802274747</v>
      </c>
      <c r="AV638" t="s">
        <v>461</v>
      </c>
      <c r="AW638" t="s">
        <v>462</v>
      </c>
      <c r="AZ638" t="s">
        <v>262</v>
      </c>
      <c r="BA638" t="s">
        <v>263</v>
      </c>
      <c r="BB638" t="s">
        <v>136</v>
      </c>
      <c r="BC638" t="s">
        <v>136</v>
      </c>
      <c r="BD638" t="s">
        <v>148</v>
      </c>
      <c r="BE638" t="s">
        <v>136</v>
      </c>
      <c r="BF638" t="s">
        <v>136</v>
      </c>
      <c r="BG638" t="s">
        <v>134</v>
      </c>
      <c r="BH638" t="s">
        <v>136</v>
      </c>
      <c r="BN638" t="s">
        <v>16903</v>
      </c>
      <c r="BO638" t="s">
        <v>1585</v>
      </c>
      <c r="BP638">
        <v>16</v>
      </c>
      <c r="BQ638">
        <v>16</v>
      </c>
      <c r="BR638">
        <v>16</v>
      </c>
      <c r="BS638" s="1">
        <v>44166</v>
      </c>
      <c r="BT638" s="1">
        <v>44316</v>
      </c>
      <c r="BU638" s="1">
        <v>44166</v>
      </c>
      <c r="BV638" s="1">
        <v>44316</v>
      </c>
      <c r="BW638" t="s">
        <v>136</v>
      </c>
      <c r="BX638">
        <v>35</v>
      </c>
      <c r="BY638">
        <v>0</v>
      </c>
      <c r="BZ638">
        <v>7</v>
      </c>
      <c r="CA638">
        <v>7</v>
      </c>
      <c r="CB638">
        <v>7</v>
      </c>
      <c r="CC638">
        <v>7</v>
      </c>
      <c r="CD638">
        <v>7</v>
      </c>
      <c r="CE638">
        <v>0</v>
      </c>
      <c r="CF638" t="str">
        <f>"8:00 AM"</f>
        <v>8:00 AM</v>
      </c>
      <c r="CG638" t="str">
        <f>"4:00 PM"</f>
        <v>4:00 PM</v>
      </c>
      <c r="CH638" s="5">
        <v>14.52</v>
      </c>
      <c r="CI638" t="s">
        <v>146</v>
      </c>
      <c r="CL638" t="s">
        <v>136</v>
      </c>
      <c r="CM638" t="s">
        <v>312</v>
      </c>
      <c r="CN638" t="s">
        <v>148</v>
      </c>
      <c r="CO638" t="s">
        <v>465</v>
      </c>
      <c r="CP638" t="s">
        <v>149</v>
      </c>
      <c r="CQ638">
        <v>3</v>
      </c>
      <c r="CR638">
        <v>0</v>
      </c>
      <c r="CS638" t="s">
        <v>136</v>
      </c>
      <c r="CT638" t="s">
        <v>134</v>
      </c>
      <c r="CU638" t="s">
        <v>136</v>
      </c>
      <c r="CV638" t="s">
        <v>134</v>
      </c>
      <c r="CW638" t="s">
        <v>134</v>
      </c>
      <c r="CX638">
        <v>75</v>
      </c>
      <c r="CY638" t="s">
        <v>134</v>
      </c>
      <c r="CZ638" t="s">
        <v>134</v>
      </c>
      <c r="DA638" t="s">
        <v>134</v>
      </c>
      <c r="DB638" t="s">
        <v>136</v>
      </c>
      <c r="DC638" t="s">
        <v>134</v>
      </c>
      <c r="DD638" t="s">
        <v>136</v>
      </c>
      <c r="DF638" t="s">
        <v>466</v>
      </c>
      <c r="DG638" t="s">
        <v>16904</v>
      </c>
      <c r="DH638" t="s">
        <v>12010</v>
      </c>
      <c r="DI638" t="s">
        <v>529</v>
      </c>
      <c r="DJ638" s="4">
        <v>46759</v>
      </c>
      <c r="DK638" t="s">
        <v>4892</v>
      </c>
      <c r="DL638" t="s">
        <v>136</v>
      </c>
      <c r="DM638">
        <v>1</v>
      </c>
      <c r="DN638" t="s">
        <v>16905</v>
      </c>
      <c r="DO638" t="s">
        <v>16906</v>
      </c>
      <c r="DP638" t="s">
        <v>529</v>
      </c>
      <c r="DQ638" t="str">
        <f>"47326"</f>
        <v>47326</v>
      </c>
      <c r="DR638" t="s">
        <v>12012</v>
      </c>
      <c r="DS638" t="s">
        <v>551</v>
      </c>
      <c r="DT638">
        <v>1</v>
      </c>
      <c r="DU638">
        <v>4</v>
      </c>
      <c r="DV638" t="s">
        <v>134</v>
      </c>
      <c r="DW638" t="s">
        <v>134</v>
      </c>
      <c r="DX638" t="s">
        <v>134</v>
      </c>
      <c r="DY638" t="s">
        <v>134</v>
      </c>
      <c r="DZ638">
        <v>4</v>
      </c>
      <c r="EA638" t="s">
        <v>136</v>
      </c>
      <c r="EC638" s="5">
        <v>12.68</v>
      </c>
      <c r="ED638" s="5">
        <v>55</v>
      </c>
      <c r="EE638">
        <v>12603076229</v>
      </c>
      <c r="EF638" t="s">
        <v>16907</v>
      </c>
      <c r="EG638" t="s">
        <v>148</v>
      </c>
      <c r="EH638">
        <v>0</v>
      </c>
    </row>
    <row r="639" spans="1:138" ht="15" customHeight="1" x14ac:dyDescent="0.35">
      <c r="A639" t="s">
        <v>216</v>
      </c>
      <c r="B639" t="s">
        <v>157</v>
      </c>
      <c r="C639" s="1">
        <v>44096.604802083333</v>
      </c>
      <c r="D639" s="1">
        <v>44134</v>
      </c>
      <c r="E639" t="s">
        <v>133</v>
      </c>
      <c r="F639" t="s">
        <v>136</v>
      </c>
      <c r="G639" t="s">
        <v>135</v>
      </c>
      <c r="H639" t="s">
        <v>136</v>
      </c>
      <c r="I639" t="s">
        <v>217</v>
      </c>
      <c r="J639" t="s">
        <v>218</v>
      </c>
      <c r="K639" t="s">
        <v>219</v>
      </c>
      <c r="M639" t="s">
        <v>220</v>
      </c>
      <c r="N639" t="s">
        <v>221</v>
      </c>
      <c r="O639" s="4">
        <v>37110</v>
      </c>
      <c r="P639" t="s">
        <v>140</v>
      </c>
      <c r="R639">
        <v>19319347673</v>
      </c>
      <c r="T639">
        <v>11142</v>
      </c>
      <c r="U639" t="s">
        <v>222</v>
      </c>
      <c r="V639" t="s">
        <v>223</v>
      </c>
      <c r="X639" t="s">
        <v>224</v>
      </c>
      <c r="Y639" t="s">
        <v>219</v>
      </c>
      <c r="AA639" t="s">
        <v>220</v>
      </c>
      <c r="AB639" t="s">
        <v>221</v>
      </c>
      <c r="AC639" s="4">
        <v>37110</v>
      </c>
      <c r="AD639" t="s">
        <v>140</v>
      </c>
      <c r="AF639">
        <v>19319347673</v>
      </c>
      <c r="AH639" t="s">
        <v>225</v>
      </c>
      <c r="AI639" t="s">
        <v>226</v>
      </c>
      <c r="AJ639" t="s">
        <v>227</v>
      </c>
      <c r="AK639" t="s">
        <v>228</v>
      </c>
      <c r="AL639" t="s">
        <v>229</v>
      </c>
      <c r="AM639" t="s">
        <v>230</v>
      </c>
      <c r="AO639" t="s">
        <v>220</v>
      </c>
      <c r="AP639" t="s">
        <v>221</v>
      </c>
      <c r="AQ639" s="4">
        <v>37110</v>
      </c>
      <c r="AR639" t="s">
        <v>140</v>
      </c>
      <c r="AT639">
        <v>19312747811</v>
      </c>
      <c r="AV639" t="s">
        <v>231</v>
      </c>
      <c r="AW639" t="s">
        <v>232</v>
      </c>
      <c r="AX639" t="s">
        <v>221</v>
      </c>
      <c r="AY639" t="s">
        <v>233</v>
      </c>
      <c r="AZ639" t="s">
        <v>144</v>
      </c>
      <c r="BA639" t="s">
        <v>145</v>
      </c>
      <c r="BB639" t="s">
        <v>136</v>
      </c>
      <c r="BC639" t="s">
        <v>136</v>
      </c>
      <c r="BD639" t="s">
        <v>148</v>
      </c>
      <c r="BE639" t="s">
        <v>136</v>
      </c>
      <c r="BF639" t="s">
        <v>136</v>
      </c>
      <c r="BG639" t="s">
        <v>134</v>
      </c>
      <c r="BH639" t="s">
        <v>136</v>
      </c>
      <c r="BN639" t="s">
        <v>234</v>
      </c>
      <c r="BO639" t="s">
        <v>235</v>
      </c>
      <c r="BP639">
        <v>7</v>
      </c>
      <c r="BQ639">
        <v>7</v>
      </c>
      <c r="BR639">
        <v>7</v>
      </c>
      <c r="BS639" s="1">
        <v>44166</v>
      </c>
      <c r="BT639" s="1">
        <v>44469</v>
      </c>
      <c r="BU639" s="1">
        <v>44166</v>
      </c>
      <c r="BV639" s="1">
        <v>44469</v>
      </c>
      <c r="BW639" t="s">
        <v>136</v>
      </c>
      <c r="BX639">
        <v>40</v>
      </c>
      <c r="BY639">
        <v>0</v>
      </c>
      <c r="BZ639">
        <v>8</v>
      </c>
      <c r="CA639">
        <v>8</v>
      </c>
      <c r="CB639">
        <v>8</v>
      </c>
      <c r="CC639">
        <v>8</v>
      </c>
      <c r="CD639">
        <v>8</v>
      </c>
      <c r="CE639">
        <v>0</v>
      </c>
      <c r="CF639" t="str">
        <f>"7:00 AM"</f>
        <v>7:00 AM</v>
      </c>
      <c r="CG639" t="str">
        <f>"3:00 PM"</f>
        <v>3:00 PM</v>
      </c>
      <c r="CH639" s="5">
        <v>12.4</v>
      </c>
      <c r="CI639" t="s">
        <v>146</v>
      </c>
      <c r="CJ639">
        <v>0.2</v>
      </c>
      <c r="CK639" t="s">
        <v>236</v>
      </c>
      <c r="CL639" t="s">
        <v>134</v>
      </c>
      <c r="CM639" t="s">
        <v>147</v>
      </c>
      <c r="CN639" t="s">
        <v>148</v>
      </c>
      <c r="CO639" t="s">
        <v>237</v>
      </c>
      <c r="CP639" t="s">
        <v>149</v>
      </c>
      <c r="CQ639">
        <v>3</v>
      </c>
      <c r="CR639">
        <v>0</v>
      </c>
      <c r="CS639" t="s">
        <v>136</v>
      </c>
      <c r="CT639" t="s">
        <v>134</v>
      </c>
      <c r="CU639" t="s">
        <v>136</v>
      </c>
      <c r="CV639" t="s">
        <v>134</v>
      </c>
      <c r="CW639" t="s">
        <v>134</v>
      </c>
      <c r="CX639">
        <v>50</v>
      </c>
      <c r="CY639" t="s">
        <v>134</v>
      </c>
      <c r="CZ639" t="s">
        <v>134</v>
      </c>
      <c r="DA639" t="s">
        <v>134</v>
      </c>
      <c r="DB639" t="s">
        <v>134</v>
      </c>
      <c r="DC639" t="s">
        <v>134</v>
      </c>
      <c r="DD639" t="s">
        <v>136</v>
      </c>
      <c r="DF639" s="2" t="s">
        <v>238</v>
      </c>
      <c r="DG639" t="s">
        <v>219</v>
      </c>
      <c r="DH639" t="s">
        <v>220</v>
      </c>
      <c r="DI639" t="s">
        <v>221</v>
      </c>
      <c r="DJ639" s="4">
        <v>37110</v>
      </c>
      <c r="DK639" t="s">
        <v>239</v>
      </c>
      <c r="DL639" t="s">
        <v>136</v>
      </c>
      <c r="DM639">
        <v>1</v>
      </c>
      <c r="DN639" t="s">
        <v>240</v>
      </c>
      <c r="DO639" t="s">
        <v>220</v>
      </c>
      <c r="DP639" t="s">
        <v>221</v>
      </c>
      <c r="DQ639" t="str">
        <f>"37110"</f>
        <v>37110</v>
      </c>
      <c r="DR639" t="s">
        <v>239</v>
      </c>
      <c r="DS639" t="s">
        <v>241</v>
      </c>
      <c r="DT639">
        <v>1</v>
      </c>
      <c r="DU639">
        <v>10</v>
      </c>
      <c r="DV639" t="s">
        <v>134</v>
      </c>
      <c r="DW639" t="s">
        <v>134</v>
      </c>
      <c r="DX639" t="s">
        <v>134</v>
      </c>
      <c r="DY639" t="s">
        <v>136</v>
      </c>
      <c r="DZ639">
        <v>1</v>
      </c>
      <c r="EA639" t="s">
        <v>136</v>
      </c>
      <c r="EC639" s="5">
        <v>12.68</v>
      </c>
      <c r="ED639" s="5">
        <v>55</v>
      </c>
      <c r="EE639">
        <v>19319347673</v>
      </c>
      <c r="EF639" t="s">
        <v>225</v>
      </c>
      <c r="EG639" t="s">
        <v>148</v>
      </c>
      <c r="EH639">
        <v>1</v>
      </c>
    </row>
    <row r="640" spans="1:138" ht="15" customHeight="1" x14ac:dyDescent="0.35">
      <c r="A640" t="s">
        <v>2362</v>
      </c>
      <c r="B640" t="s">
        <v>157</v>
      </c>
      <c r="C640" s="1">
        <v>44096.649690972219</v>
      </c>
      <c r="D640" s="1">
        <v>44134</v>
      </c>
      <c r="E640" t="s">
        <v>133</v>
      </c>
      <c r="F640" t="s">
        <v>136</v>
      </c>
      <c r="G640" t="s">
        <v>135</v>
      </c>
      <c r="H640" t="s">
        <v>136</v>
      </c>
      <c r="I640" t="s">
        <v>2363</v>
      </c>
      <c r="K640" t="s">
        <v>2364</v>
      </c>
      <c r="M640" t="s">
        <v>2365</v>
      </c>
      <c r="N640" t="s">
        <v>744</v>
      </c>
      <c r="O640" s="4">
        <v>42164</v>
      </c>
      <c r="P640" t="s">
        <v>140</v>
      </c>
      <c r="R640">
        <v>12709431855</v>
      </c>
      <c r="T640">
        <v>115113</v>
      </c>
      <c r="U640" t="s">
        <v>2366</v>
      </c>
      <c r="V640" t="s">
        <v>865</v>
      </c>
      <c r="W640" t="s">
        <v>665</v>
      </c>
      <c r="X640" t="s">
        <v>164</v>
      </c>
      <c r="Y640" t="s">
        <v>2364</v>
      </c>
      <c r="AA640" t="s">
        <v>2365</v>
      </c>
      <c r="AB640" t="s">
        <v>744</v>
      </c>
      <c r="AC640" s="4">
        <v>42164</v>
      </c>
      <c r="AD640" t="s">
        <v>140</v>
      </c>
      <c r="AF640">
        <v>12709431855</v>
      </c>
      <c r="AH640" t="s">
        <v>155</v>
      </c>
      <c r="AI640" t="s">
        <v>168</v>
      </c>
      <c r="AJ640" t="s">
        <v>281</v>
      </c>
      <c r="AK640" t="s">
        <v>282</v>
      </c>
      <c r="AL640" t="s">
        <v>250</v>
      </c>
      <c r="AM640" t="s">
        <v>283</v>
      </c>
      <c r="AN640" t="s">
        <v>284</v>
      </c>
      <c r="AO640" t="s">
        <v>285</v>
      </c>
      <c r="AP640" t="s">
        <v>221</v>
      </c>
      <c r="AQ640" s="4">
        <v>37862</v>
      </c>
      <c r="AR640" t="s">
        <v>140</v>
      </c>
      <c r="AT640">
        <v>18653663731</v>
      </c>
      <c r="AV640" t="s">
        <v>286</v>
      </c>
      <c r="AW640" t="s">
        <v>287</v>
      </c>
      <c r="AZ640" t="s">
        <v>175</v>
      </c>
      <c r="BA640" t="s">
        <v>176</v>
      </c>
      <c r="BB640" t="s">
        <v>136</v>
      </c>
      <c r="BC640" t="s">
        <v>136</v>
      </c>
      <c r="BD640" t="s">
        <v>148</v>
      </c>
      <c r="BE640" t="s">
        <v>136</v>
      </c>
      <c r="BF640" t="s">
        <v>136</v>
      </c>
      <c r="BG640" t="s">
        <v>134</v>
      </c>
      <c r="BH640" t="s">
        <v>136</v>
      </c>
      <c r="BN640" t="s">
        <v>2367</v>
      </c>
      <c r="BO640" t="s">
        <v>1574</v>
      </c>
      <c r="BP640">
        <v>6</v>
      </c>
      <c r="BQ640">
        <v>6</v>
      </c>
      <c r="BR640">
        <v>6</v>
      </c>
      <c r="BS640" s="1">
        <v>44166</v>
      </c>
      <c r="BT640" s="1">
        <v>44470</v>
      </c>
      <c r="BU640" s="1">
        <v>44166</v>
      </c>
      <c r="BV640" s="1">
        <v>44470</v>
      </c>
      <c r="BW640" t="s">
        <v>136</v>
      </c>
      <c r="BX640">
        <v>40</v>
      </c>
      <c r="BY640">
        <v>0</v>
      </c>
      <c r="BZ640">
        <v>8</v>
      </c>
      <c r="CA640">
        <v>8</v>
      </c>
      <c r="CB640">
        <v>8</v>
      </c>
      <c r="CC640">
        <v>8</v>
      </c>
      <c r="CD640">
        <v>8</v>
      </c>
      <c r="CE640">
        <v>0</v>
      </c>
      <c r="CF640" t="str">
        <f>"8:00 AM"</f>
        <v>8:00 AM</v>
      </c>
      <c r="CG640" t="str">
        <f>"5:00 PM"</f>
        <v>5:00 PM</v>
      </c>
      <c r="CH640" s="5">
        <v>12.4</v>
      </c>
      <c r="CI640" t="s">
        <v>146</v>
      </c>
      <c r="CL640" t="s">
        <v>134</v>
      </c>
      <c r="CM640" t="s">
        <v>312</v>
      </c>
      <c r="CN640" t="s">
        <v>148</v>
      </c>
      <c r="CO640" s="2" t="s">
        <v>2368</v>
      </c>
      <c r="CP640" t="s">
        <v>149</v>
      </c>
      <c r="CQ640">
        <v>3</v>
      </c>
      <c r="CR640">
        <v>0</v>
      </c>
      <c r="CS640" t="s">
        <v>136</v>
      </c>
      <c r="CT640" t="s">
        <v>134</v>
      </c>
      <c r="CU640" t="s">
        <v>136</v>
      </c>
      <c r="CV640" t="s">
        <v>136</v>
      </c>
      <c r="CW640" t="s">
        <v>134</v>
      </c>
      <c r="CX640">
        <v>100</v>
      </c>
      <c r="CY640" t="s">
        <v>136</v>
      </c>
      <c r="CZ640" t="s">
        <v>136</v>
      </c>
      <c r="DA640" t="s">
        <v>136</v>
      </c>
      <c r="DB640" t="s">
        <v>136</v>
      </c>
      <c r="DC640" t="s">
        <v>136</v>
      </c>
      <c r="DD640" t="s">
        <v>136</v>
      </c>
      <c r="DF640" t="s">
        <v>2369</v>
      </c>
      <c r="DG640" t="s">
        <v>2370</v>
      </c>
      <c r="DH640" t="s">
        <v>2365</v>
      </c>
      <c r="DI640" t="s">
        <v>744</v>
      </c>
      <c r="DJ640" s="4">
        <v>42164</v>
      </c>
      <c r="DK640" t="s">
        <v>2371</v>
      </c>
      <c r="DL640" t="s">
        <v>136</v>
      </c>
      <c r="DM640">
        <v>1</v>
      </c>
      <c r="DN640" t="s">
        <v>2372</v>
      </c>
      <c r="DO640" t="s">
        <v>2365</v>
      </c>
      <c r="DP640" t="s">
        <v>744</v>
      </c>
      <c r="DQ640" t="str">
        <f>"42164"</f>
        <v>42164</v>
      </c>
      <c r="DR640" t="s">
        <v>2371</v>
      </c>
      <c r="DS640" t="s">
        <v>296</v>
      </c>
      <c r="DT640">
        <v>1</v>
      </c>
      <c r="DU640">
        <v>6</v>
      </c>
      <c r="DV640" t="s">
        <v>134</v>
      </c>
      <c r="DW640" t="s">
        <v>134</v>
      </c>
      <c r="DX640" t="s">
        <v>134</v>
      </c>
      <c r="DY640" t="s">
        <v>136</v>
      </c>
      <c r="DZ640">
        <v>1</v>
      </c>
      <c r="EA640" t="s">
        <v>136</v>
      </c>
      <c r="EC640" s="5">
        <v>12.68</v>
      </c>
      <c r="ED640" s="5">
        <v>55</v>
      </c>
      <c r="EE640">
        <v>12709431855</v>
      </c>
      <c r="EF640" t="s">
        <v>2373</v>
      </c>
      <c r="EG640" t="s">
        <v>2374</v>
      </c>
      <c r="EH640">
        <v>1</v>
      </c>
    </row>
    <row r="641" spans="1:138" ht="15" customHeight="1" x14ac:dyDescent="0.35">
      <c r="A641" t="s">
        <v>15631</v>
      </c>
      <c r="B641" t="s">
        <v>157</v>
      </c>
      <c r="C641" s="1">
        <v>44102.706384837962</v>
      </c>
      <c r="D641" s="1">
        <v>44134</v>
      </c>
      <c r="E641" t="s">
        <v>133</v>
      </c>
      <c r="F641" t="s">
        <v>136</v>
      </c>
      <c r="G641" t="s">
        <v>135</v>
      </c>
      <c r="H641" t="s">
        <v>136</v>
      </c>
      <c r="I641" t="s">
        <v>15632</v>
      </c>
      <c r="K641" t="s">
        <v>15633</v>
      </c>
      <c r="M641" t="s">
        <v>15634</v>
      </c>
      <c r="N641" t="s">
        <v>1128</v>
      </c>
      <c r="O641" s="4">
        <v>58554</v>
      </c>
      <c r="P641" t="s">
        <v>140</v>
      </c>
      <c r="R641">
        <v>17013915616</v>
      </c>
      <c r="T641">
        <v>112112</v>
      </c>
      <c r="U641" t="s">
        <v>15635</v>
      </c>
      <c r="V641" t="s">
        <v>347</v>
      </c>
      <c r="X641" t="s">
        <v>164</v>
      </c>
      <c r="Y641" t="s">
        <v>15633</v>
      </c>
      <c r="AA641" t="s">
        <v>15634</v>
      </c>
      <c r="AB641" t="s">
        <v>1128</v>
      </c>
      <c r="AC641" s="4">
        <v>58554</v>
      </c>
      <c r="AD641" t="s">
        <v>140</v>
      </c>
      <c r="AF641">
        <v>17013915616</v>
      </c>
      <c r="AH641" t="s">
        <v>15636</v>
      </c>
      <c r="AI641" t="s">
        <v>168</v>
      </c>
      <c r="AJ641" t="s">
        <v>533</v>
      </c>
      <c r="AK641" t="s">
        <v>534</v>
      </c>
      <c r="AL641" t="s">
        <v>148</v>
      </c>
      <c r="AM641" t="s">
        <v>1486</v>
      </c>
      <c r="AO641" t="s">
        <v>1487</v>
      </c>
      <c r="AP641" t="s">
        <v>537</v>
      </c>
      <c r="AQ641" s="4" t="s">
        <v>27717</v>
      </c>
      <c r="AR641" t="s">
        <v>140</v>
      </c>
      <c r="AS641" t="s">
        <v>2387</v>
      </c>
      <c r="AT641">
        <v>18282460659</v>
      </c>
      <c r="AV641" t="s">
        <v>538</v>
      </c>
      <c r="AW641" t="s">
        <v>539</v>
      </c>
      <c r="AZ641" t="s">
        <v>175</v>
      </c>
      <c r="BA641" t="s">
        <v>176</v>
      </c>
      <c r="BB641" t="s">
        <v>136</v>
      </c>
      <c r="BC641" t="s">
        <v>136</v>
      </c>
      <c r="BD641" t="s">
        <v>148</v>
      </c>
      <c r="BE641" t="s">
        <v>136</v>
      </c>
      <c r="BF641" t="s">
        <v>136</v>
      </c>
      <c r="BG641" t="s">
        <v>134</v>
      </c>
      <c r="BH641" t="s">
        <v>136</v>
      </c>
      <c r="BN641" t="s">
        <v>15637</v>
      </c>
      <c r="BO641" t="s">
        <v>1489</v>
      </c>
      <c r="BP641">
        <v>2</v>
      </c>
      <c r="BQ641">
        <v>2</v>
      </c>
      <c r="BR641">
        <v>2</v>
      </c>
      <c r="BS641" s="1">
        <v>44166</v>
      </c>
      <c r="BT641" s="1">
        <v>44350</v>
      </c>
      <c r="BU641" s="1">
        <v>44166</v>
      </c>
      <c r="BV641" s="1">
        <v>44350</v>
      </c>
      <c r="BW641" t="s">
        <v>136</v>
      </c>
      <c r="BX641">
        <v>48</v>
      </c>
      <c r="BY641">
        <v>0</v>
      </c>
      <c r="BZ641">
        <v>8</v>
      </c>
      <c r="CA641">
        <v>8</v>
      </c>
      <c r="CB641">
        <v>8</v>
      </c>
      <c r="CC641">
        <v>8</v>
      </c>
      <c r="CD641">
        <v>8</v>
      </c>
      <c r="CE641">
        <v>8</v>
      </c>
      <c r="CF641" t="str">
        <f>"8:00 AM"</f>
        <v>8:00 AM</v>
      </c>
      <c r="CG641" t="str">
        <f>"5:00 PM"</f>
        <v>5:00 PM</v>
      </c>
      <c r="CH641" s="5">
        <v>14.99</v>
      </c>
      <c r="CI641" t="s">
        <v>146</v>
      </c>
      <c r="CL641" t="s">
        <v>136</v>
      </c>
      <c r="CM641" t="s">
        <v>354</v>
      </c>
      <c r="CN641" t="s">
        <v>2411</v>
      </c>
      <c r="CO641" t="s">
        <v>2389</v>
      </c>
      <c r="CP641" t="s">
        <v>149</v>
      </c>
      <c r="CQ641">
        <v>3</v>
      </c>
      <c r="CR641">
        <v>0</v>
      </c>
      <c r="CS641" t="s">
        <v>136</v>
      </c>
      <c r="CT641" t="s">
        <v>134</v>
      </c>
      <c r="CU641" t="s">
        <v>136</v>
      </c>
      <c r="CV641" t="s">
        <v>134</v>
      </c>
      <c r="CW641" t="s">
        <v>134</v>
      </c>
      <c r="CX641">
        <v>60</v>
      </c>
      <c r="CY641" t="s">
        <v>134</v>
      </c>
      <c r="CZ641" t="s">
        <v>134</v>
      </c>
      <c r="DA641" t="s">
        <v>134</v>
      </c>
      <c r="DB641" t="s">
        <v>134</v>
      </c>
      <c r="DC641" t="s">
        <v>134</v>
      </c>
      <c r="DD641" t="s">
        <v>136</v>
      </c>
      <c r="DF641" t="s">
        <v>15638</v>
      </c>
      <c r="DG641" t="s">
        <v>15639</v>
      </c>
      <c r="DH641" t="s">
        <v>15634</v>
      </c>
      <c r="DI641" t="s">
        <v>1128</v>
      </c>
      <c r="DJ641" s="4">
        <v>58554</v>
      </c>
      <c r="DK641" t="s">
        <v>7033</v>
      </c>
      <c r="DL641" t="s">
        <v>136</v>
      </c>
      <c r="DM641">
        <v>1</v>
      </c>
      <c r="DN641" t="s">
        <v>15639</v>
      </c>
      <c r="DO641" t="s">
        <v>15634</v>
      </c>
      <c r="DP641" t="s">
        <v>1128</v>
      </c>
      <c r="DQ641" t="str">
        <f>"58554"</f>
        <v>58554</v>
      </c>
      <c r="DR641" t="s">
        <v>7033</v>
      </c>
      <c r="DS641" t="s">
        <v>15640</v>
      </c>
      <c r="DT641">
        <v>2</v>
      </c>
      <c r="DU641">
        <v>7</v>
      </c>
      <c r="DV641" t="s">
        <v>134</v>
      </c>
      <c r="DW641" t="s">
        <v>134</v>
      </c>
      <c r="DX641" t="s">
        <v>134</v>
      </c>
      <c r="DY641" t="s">
        <v>136</v>
      </c>
      <c r="DZ641">
        <v>1</v>
      </c>
      <c r="EA641" t="s">
        <v>136</v>
      </c>
      <c r="EC641" s="5">
        <v>12.68</v>
      </c>
      <c r="ED641" s="5">
        <v>55</v>
      </c>
      <c r="EE641">
        <v>17013915616</v>
      </c>
      <c r="EF641" t="s">
        <v>15636</v>
      </c>
      <c r="EG641" t="s">
        <v>2909</v>
      </c>
      <c r="EH641">
        <v>0</v>
      </c>
    </row>
    <row r="642" spans="1:138" ht="15" customHeight="1" x14ac:dyDescent="0.35">
      <c r="A642" t="s">
        <v>26461</v>
      </c>
      <c r="B642" t="s">
        <v>157</v>
      </c>
      <c r="C642" s="1">
        <v>44103.707848032405</v>
      </c>
      <c r="D642" s="1">
        <v>44134</v>
      </c>
      <c r="E642" t="s">
        <v>133</v>
      </c>
      <c r="F642" t="s">
        <v>136</v>
      </c>
      <c r="G642" t="s">
        <v>135</v>
      </c>
      <c r="H642" t="s">
        <v>136</v>
      </c>
      <c r="I642" t="s">
        <v>26462</v>
      </c>
      <c r="K642" t="s">
        <v>26463</v>
      </c>
      <c r="M642" t="s">
        <v>23931</v>
      </c>
      <c r="N642" t="s">
        <v>537</v>
      </c>
      <c r="O642" s="4">
        <v>28771</v>
      </c>
      <c r="P642" t="s">
        <v>140</v>
      </c>
      <c r="R642">
        <v>18287351167</v>
      </c>
      <c r="T642">
        <v>1152</v>
      </c>
      <c r="U642" t="s">
        <v>26464</v>
      </c>
      <c r="V642" t="s">
        <v>1155</v>
      </c>
      <c r="X642" t="s">
        <v>164</v>
      </c>
      <c r="Y642" t="s">
        <v>26463</v>
      </c>
      <c r="AA642" t="s">
        <v>23931</v>
      </c>
      <c r="AB642" t="s">
        <v>537</v>
      </c>
      <c r="AC642" s="4">
        <v>28771</v>
      </c>
      <c r="AD642" t="s">
        <v>140</v>
      </c>
      <c r="AF642">
        <v>18287351167</v>
      </c>
      <c r="AH642" t="s">
        <v>26465</v>
      </c>
      <c r="AI642" t="s">
        <v>168</v>
      </c>
      <c r="AJ642" t="s">
        <v>3067</v>
      </c>
      <c r="AK642" t="s">
        <v>1304</v>
      </c>
      <c r="AL642" t="s">
        <v>148</v>
      </c>
      <c r="AM642" t="s">
        <v>3068</v>
      </c>
      <c r="AN642" t="s">
        <v>3069</v>
      </c>
      <c r="AO642" t="s">
        <v>3070</v>
      </c>
      <c r="AP642" t="s">
        <v>925</v>
      </c>
      <c r="AQ642" s="4">
        <v>83814</v>
      </c>
      <c r="AR642" t="s">
        <v>140</v>
      </c>
      <c r="AT642">
        <v>12087772654</v>
      </c>
      <c r="AV642" t="s">
        <v>3071</v>
      </c>
      <c r="AW642" t="s">
        <v>3072</v>
      </c>
      <c r="AZ642" t="s">
        <v>334</v>
      </c>
      <c r="BA642" t="s">
        <v>335</v>
      </c>
      <c r="BB642" t="s">
        <v>136</v>
      </c>
      <c r="BC642" t="s">
        <v>136</v>
      </c>
      <c r="BD642" t="s">
        <v>148</v>
      </c>
      <c r="BE642" t="s">
        <v>136</v>
      </c>
      <c r="BF642" t="s">
        <v>136</v>
      </c>
      <c r="BG642" t="s">
        <v>134</v>
      </c>
      <c r="BH642" t="s">
        <v>136</v>
      </c>
      <c r="BN642" t="s">
        <v>26466</v>
      </c>
      <c r="BO642" t="s">
        <v>1489</v>
      </c>
      <c r="BP642">
        <v>10</v>
      </c>
      <c r="BQ642">
        <v>10</v>
      </c>
      <c r="BR642">
        <v>10</v>
      </c>
      <c r="BS642" s="1">
        <v>44166</v>
      </c>
      <c r="BT642" s="1">
        <v>44287</v>
      </c>
      <c r="BU642" s="1">
        <v>44166</v>
      </c>
      <c r="BV642" s="1">
        <v>44287</v>
      </c>
      <c r="BW642" t="s">
        <v>136</v>
      </c>
      <c r="BX642">
        <v>45</v>
      </c>
      <c r="BY642">
        <v>0</v>
      </c>
      <c r="BZ642">
        <v>9</v>
      </c>
      <c r="CA642">
        <v>9</v>
      </c>
      <c r="CB642">
        <v>9</v>
      </c>
      <c r="CC642">
        <v>9</v>
      </c>
      <c r="CD642">
        <v>9</v>
      </c>
      <c r="CE642">
        <v>0</v>
      </c>
      <c r="CF642" t="str">
        <f>"9 AM"</f>
        <v>9 AM</v>
      </c>
      <c r="CG642" t="str">
        <f>"5 PM"</f>
        <v>5 PM</v>
      </c>
      <c r="CH642" s="5">
        <v>12.67</v>
      </c>
      <c r="CI642" t="s">
        <v>146</v>
      </c>
      <c r="CL642" t="s">
        <v>134</v>
      </c>
      <c r="CM642" t="s">
        <v>147</v>
      </c>
      <c r="CN642" t="s">
        <v>148</v>
      </c>
      <c r="CO642" t="s">
        <v>3075</v>
      </c>
      <c r="CP642" t="s">
        <v>149</v>
      </c>
      <c r="CQ642">
        <v>0</v>
      </c>
      <c r="CR642">
        <v>0</v>
      </c>
      <c r="CS642" t="s">
        <v>136</v>
      </c>
      <c r="CT642" t="s">
        <v>134</v>
      </c>
      <c r="CU642" t="s">
        <v>136</v>
      </c>
      <c r="CV642" t="s">
        <v>136</v>
      </c>
      <c r="CW642" t="s">
        <v>134</v>
      </c>
      <c r="CX642">
        <v>50</v>
      </c>
      <c r="CY642" t="s">
        <v>134</v>
      </c>
      <c r="CZ642" t="s">
        <v>134</v>
      </c>
      <c r="DA642" t="s">
        <v>134</v>
      </c>
      <c r="DB642" t="s">
        <v>134</v>
      </c>
      <c r="DC642" t="s">
        <v>134</v>
      </c>
      <c r="DD642" t="s">
        <v>136</v>
      </c>
      <c r="DF642" t="s">
        <v>26467</v>
      </c>
      <c r="DG642" t="s">
        <v>26463</v>
      </c>
      <c r="DH642" t="s">
        <v>23931</v>
      </c>
      <c r="DI642" t="s">
        <v>537</v>
      </c>
      <c r="DJ642" s="4">
        <v>28771</v>
      </c>
      <c r="DK642" t="s">
        <v>26468</v>
      </c>
      <c r="DL642" t="s">
        <v>136</v>
      </c>
      <c r="DM642">
        <v>1</v>
      </c>
      <c r="DN642" t="s">
        <v>26463</v>
      </c>
      <c r="DO642" t="s">
        <v>23931</v>
      </c>
      <c r="DP642" t="s">
        <v>537</v>
      </c>
      <c r="DQ642" t="str">
        <f>"28771"</f>
        <v>28771</v>
      </c>
      <c r="DR642" t="s">
        <v>26468</v>
      </c>
      <c r="DS642" t="s">
        <v>26469</v>
      </c>
      <c r="DT642">
        <v>1</v>
      </c>
      <c r="DU642">
        <v>15</v>
      </c>
      <c r="DV642" t="s">
        <v>134</v>
      </c>
      <c r="DW642" t="s">
        <v>134</v>
      </c>
      <c r="DX642" t="s">
        <v>134</v>
      </c>
      <c r="DY642" t="s">
        <v>136</v>
      </c>
      <c r="DZ642">
        <v>1</v>
      </c>
      <c r="EA642" t="s">
        <v>136</v>
      </c>
      <c r="EC642" s="5">
        <v>12.68</v>
      </c>
      <c r="ED642" s="5">
        <v>55</v>
      </c>
      <c r="EE642">
        <v>18287351167</v>
      </c>
      <c r="EF642" t="s">
        <v>26465</v>
      </c>
      <c r="EG642" t="s">
        <v>148</v>
      </c>
      <c r="EH642">
        <v>1</v>
      </c>
    </row>
    <row r="643" spans="1:138" ht="15" customHeight="1" x14ac:dyDescent="0.35">
      <c r="A643" t="s">
        <v>21822</v>
      </c>
      <c r="B643" t="s">
        <v>157</v>
      </c>
      <c r="C643" s="1">
        <v>44096.480278009258</v>
      </c>
      <c r="D643" s="1">
        <v>44134</v>
      </c>
      <c r="E643" t="s">
        <v>133</v>
      </c>
      <c r="F643" t="s">
        <v>136</v>
      </c>
      <c r="G643" t="s">
        <v>135</v>
      </c>
      <c r="H643" t="s">
        <v>136</v>
      </c>
      <c r="I643" t="s">
        <v>5009</v>
      </c>
      <c r="K643" t="s">
        <v>5010</v>
      </c>
      <c r="M643" t="s">
        <v>5011</v>
      </c>
      <c r="N643" t="s">
        <v>365</v>
      </c>
      <c r="O643" s="4">
        <v>51247</v>
      </c>
      <c r="P643" t="s">
        <v>140</v>
      </c>
      <c r="R643">
        <v>17124392108</v>
      </c>
      <c r="T643">
        <v>1111</v>
      </c>
      <c r="U643" t="s">
        <v>5012</v>
      </c>
      <c r="V643" t="s">
        <v>5013</v>
      </c>
      <c r="X643" t="s">
        <v>723</v>
      </c>
      <c r="Y643" t="s">
        <v>5010</v>
      </c>
      <c r="AA643" t="s">
        <v>5011</v>
      </c>
      <c r="AB643" t="s">
        <v>365</v>
      </c>
      <c r="AC643" s="4">
        <v>51247</v>
      </c>
      <c r="AD643" t="s">
        <v>140</v>
      </c>
      <c r="AF643">
        <v>17124392108</v>
      </c>
      <c r="AH643" t="s">
        <v>5014</v>
      </c>
      <c r="AI643" t="s">
        <v>168</v>
      </c>
      <c r="AJ643" t="s">
        <v>725</v>
      </c>
      <c r="AK643" t="s">
        <v>2767</v>
      </c>
      <c r="AL643" t="s">
        <v>2768</v>
      </c>
      <c r="AM643" t="s">
        <v>728</v>
      </c>
      <c r="AN643" t="s">
        <v>729</v>
      </c>
      <c r="AO643" t="s">
        <v>730</v>
      </c>
      <c r="AP643" t="s">
        <v>720</v>
      </c>
      <c r="AQ643" s="4">
        <v>38930</v>
      </c>
      <c r="AR643" t="s">
        <v>140</v>
      </c>
      <c r="AT643">
        <v>16623854219</v>
      </c>
      <c r="AV643" t="s">
        <v>2769</v>
      </c>
      <c r="AW643" t="s">
        <v>732</v>
      </c>
      <c r="AZ643" t="s">
        <v>334</v>
      </c>
      <c r="BA643" t="s">
        <v>335</v>
      </c>
      <c r="BB643" t="s">
        <v>136</v>
      </c>
      <c r="BC643" t="s">
        <v>136</v>
      </c>
      <c r="BD643" t="s">
        <v>148</v>
      </c>
      <c r="BE643" t="s">
        <v>136</v>
      </c>
      <c r="BF643" t="s">
        <v>136</v>
      </c>
      <c r="BG643" t="s">
        <v>134</v>
      </c>
      <c r="BH643" t="s">
        <v>136</v>
      </c>
      <c r="BN643" t="s">
        <v>21823</v>
      </c>
      <c r="BO643" t="s">
        <v>734</v>
      </c>
      <c r="BP643">
        <v>3</v>
      </c>
      <c r="BQ643">
        <v>3</v>
      </c>
      <c r="BR643">
        <v>3</v>
      </c>
      <c r="BS643" s="1">
        <v>44166</v>
      </c>
      <c r="BT643" s="1">
        <v>44287</v>
      </c>
      <c r="BU643" s="1">
        <v>44166</v>
      </c>
      <c r="BV643" s="1">
        <v>44287</v>
      </c>
      <c r="BW643" t="s">
        <v>136</v>
      </c>
      <c r="BX643">
        <v>39.96</v>
      </c>
      <c r="BY643">
        <v>0</v>
      </c>
      <c r="BZ643">
        <v>6.66</v>
      </c>
      <c r="CA643">
        <v>6.66</v>
      </c>
      <c r="CB643">
        <v>6.66</v>
      </c>
      <c r="CC643">
        <v>6.66</v>
      </c>
      <c r="CD643">
        <v>6.66</v>
      </c>
      <c r="CE643">
        <v>6.66</v>
      </c>
      <c r="CF643" t="str">
        <f>"8:00 AM"</f>
        <v>8:00 AM</v>
      </c>
      <c r="CG643" t="str">
        <f>"2:40 PM"</f>
        <v>2:40 PM</v>
      </c>
      <c r="CH643" s="5">
        <v>14.58</v>
      </c>
      <c r="CI643" t="s">
        <v>146</v>
      </c>
      <c r="CL643" t="s">
        <v>134</v>
      </c>
      <c r="CM643" t="s">
        <v>312</v>
      </c>
      <c r="CN643" t="s">
        <v>148</v>
      </c>
      <c r="CO643" t="s">
        <v>3032</v>
      </c>
      <c r="CP643" t="s">
        <v>149</v>
      </c>
      <c r="CQ643">
        <v>6</v>
      </c>
      <c r="CR643">
        <v>0</v>
      </c>
      <c r="CS643" t="s">
        <v>136</v>
      </c>
      <c r="CT643" t="s">
        <v>134</v>
      </c>
      <c r="CU643" t="s">
        <v>136</v>
      </c>
      <c r="CV643" t="s">
        <v>136</v>
      </c>
      <c r="CW643" t="s">
        <v>136</v>
      </c>
      <c r="CY643" t="s">
        <v>136</v>
      </c>
      <c r="CZ643" t="s">
        <v>136</v>
      </c>
      <c r="DA643" t="s">
        <v>136</v>
      </c>
      <c r="DB643" t="s">
        <v>136</v>
      </c>
      <c r="DC643" t="s">
        <v>136</v>
      </c>
      <c r="DD643" t="s">
        <v>136</v>
      </c>
      <c r="DF643" t="s">
        <v>5016</v>
      </c>
      <c r="DG643" t="s">
        <v>5010</v>
      </c>
      <c r="DH643" t="s">
        <v>5011</v>
      </c>
      <c r="DI643" t="s">
        <v>365</v>
      </c>
      <c r="DJ643" s="4">
        <v>51247</v>
      </c>
      <c r="DK643" t="s">
        <v>5017</v>
      </c>
      <c r="DL643" t="s">
        <v>136</v>
      </c>
      <c r="DM643">
        <v>1</v>
      </c>
      <c r="DN643" t="s">
        <v>21824</v>
      </c>
      <c r="DO643" t="s">
        <v>5011</v>
      </c>
      <c r="DP643" t="s">
        <v>365</v>
      </c>
      <c r="DQ643" t="str">
        <f>"51247"</f>
        <v>51247</v>
      </c>
      <c r="DR643" t="s">
        <v>5017</v>
      </c>
      <c r="DS643" t="s">
        <v>5020</v>
      </c>
      <c r="DT643">
        <v>1</v>
      </c>
      <c r="DU643">
        <v>4</v>
      </c>
      <c r="DV643" t="s">
        <v>134</v>
      </c>
      <c r="DW643" t="s">
        <v>134</v>
      </c>
      <c r="DX643" t="s">
        <v>134</v>
      </c>
      <c r="DY643" t="s">
        <v>136</v>
      </c>
      <c r="DZ643">
        <v>1</v>
      </c>
      <c r="EA643" t="s">
        <v>136</v>
      </c>
      <c r="EC643" s="5">
        <v>12.68</v>
      </c>
      <c r="ED643" s="5">
        <v>55</v>
      </c>
      <c r="EE643">
        <v>17124392108</v>
      </c>
      <c r="EF643" t="s">
        <v>5014</v>
      </c>
      <c r="EG643" t="s">
        <v>148</v>
      </c>
      <c r="EH643">
        <v>1</v>
      </c>
    </row>
    <row r="644" spans="1:138" ht="15" customHeight="1" x14ac:dyDescent="0.35">
      <c r="A644" t="s">
        <v>12610</v>
      </c>
      <c r="B644" t="s">
        <v>157</v>
      </c>
      <c r="C644" s="1">
        <v>44098.441305324071</v>
      </c>
      <c r="D644" s="1">
        <v>44134</v>
      </c>
      <c r="E644" t="s">
        <v>133</v>
      </c>
      <c r="F644" t="s">
        <v>134</v>
      </c>
      <c r="G644" t="s">
        <v>135</v>
      </c>
      <c r="H644" t="s">
        <v>136</v>
      </c>
      <c r="I644" t="s">
        <v>12611</v>
      </c>
      <c r="K644" t="s">
        <v>12612</v>
      </c>
      <c r="M644" t="s">
        <v>501</v>
      </c>
      <c r="N644" t="s">
        <v>139</v>
      </c>
      <c r="O644" s="4">
        <v>33873</v>
      </c>
      <c r="P644" t="s">
        <v>140</v>
      </c>
      <c r="R644">
        <v>18637810936</v>
      </c>
      <c r="T644">
        <v>115115</v>
      </c>
      <c r="U644" t="s">
        <v>8695</v>
      </c>
      <c r="V644" t="s">
        <v>2730</v>
      </c>
      <c r="X644" t="s">
        <v>164</v>
      </c>
      <c r="Y644" t="s">
        <v>12612</v>
      </c>
      <c r="AA644" t="s">
        <v>501</v>
      </c>
      <c r="AB644" t="s">
        <v>139</v>
      </c>
      <c r="AC644" s="4">
        <v>33873</v>
      </c>
      <c r="AD644" t="s">
        <v>140</v>
      </c>
      <c r="AF644">
        <v>18637810936</v>
      </c>
      <c r="AH644" t="s">
        <v>12613</v>
      </c>
      <c r="AI644" t="s">
        <v>226</v>
      </c>
      <c r="AJ644" t="s">
        <v>481</v>
      </c>
      <c r="AK644" t="s">
        <v>482</v>
      </c>
      <c r="AL644" t="s">
        <v>483</v>
      </c>
      <c r="AM644" t="s">
        <v>484</v>
      </c>
      <c r="AO644" t="s">
        <v>485</v>
      </c>
      <c r="AP644" t="s">
        <v>139</v>
      </c>
      <c r="AQ644" s="4">
        <v>33825</v>
      </c>
      <c r="AR644" t="s">
        <v>140</v>
      </c>
      <c r="AT644">
        <v>18632019211</v>
      </c>
      <c r="AV644" t="s">
        <v>487</v>
      </c>
      <c r="AW644" t="s">
        <v>488</v>
      </c>
      <c r="AX644" t="s">
        <v>139</v>
      </c>
      <c r="AY644" t="s">
        <v>489</v>
      </c>
      <c r="AZ644" t="s">
        <v>288</v>
      </c>
      <c r="BA644" t="s">
        <v>289</v>
      </c>
      <c r="BB644" t="s">
        <v>134</v>
      </c>
      <c r="BC644" t="s">
        <v>134</v>
      </c>
      <c r="BD644" t="s">
        <v>134</v>
      </c>
      <c r="BE644" t="s">
        <v>134</v>
      </c>
      <c r="BF644" t="s">
        <v>136</v>
      </c>
      <c r="BG644" t="s">
        <v>134</v>
      </c>
      <c r="BH644" t="s">
        <v>136</v>
      </c>
      <c r="BI644" t="s">
        <v>148</v>
      </c>
      <c r="BJ644" t="s">
        <v>148</v>
      </c>
      <c r="BK644" t="s">
        <v>148</v>
      </c>
      <c r="BN644" t="s">
        <v>12614</v>
      </c>
      <c r="BO644" t="s">
        <v>965</v>
      </c>
      <c r="BP644">
        <v>5</v>
      </c>
      <c r="BQ644">
        <v>5</v>
      </c>
      <c r="BR644">
        <v>5</v>
      </c>
      <c r="BS644" s="1">
        <v>44167</v>
      </c>
      <c r="BT644" s="1">
        <v>44317</v>
      </c>
      <c r="BU644" s="1">
        <v>44167</v>
      </c>
      <c r="BV644" s="1">
        <v>44317</v>
      </c>
      <c r="BW644" t="s">
        <v>136</v>
      </c>
      <c r="BX644">
        <v>36</v>
      </c>
      <c r="BY644">
        <v>0</v>
      </c>
      <c r="BZ644">
        <v>6</v>
      </c>
      <c r="CA644">
        <v>6</v>
      </c>
      <c r="CB644">
        <v>6</v>
      </c>
      <c r="CC644">
        <v>6</v>
      </c>
      <c r="CD644">
        <v>6</v>
      </c>
      <c r="CE644">
        <v>6</v>
      </c>
      <c r="CF644" t="str">
        <f>"7:00 AM"</f>
        <v>7:00 AM</v>
      </c>
      <c r="CG644" t="str">
        <f>"8:00 PM"</f>
        <v>8:00 PM</v>
      </c>
      <c r="CH644" s="5">
        <v>11.71</v>
      </c>
      <c r="CI644" t="s">
        <v>146</v>
      </c>
      <c r="CL644" t="s">
        <v>136</v>
      </c>
      <c r="CM644" t="s">
        <v>147</v>
      </c>
      <c r="CN644" t="s">
        <v>148</v>
      </c>
      <c r="CO644" t="s">
        <v>492</v>
      </c>
      <c r="CP644" t="s">
        <v>149</v>
      </c>
      <c r="CQ644">
        <v>12</v>
      </c>
      <c r="CR644">
        <v>0</v>
      </c>
      <c r="CS644" t="s">
        <v>134</v>
      </c>
      <c r="CT644" t="s">
        <v>134</v>
      </c>
      <c r="CU644" t="s">
        <v>134</v>
      </c>
      <c r="CV644" t="s">
        <v>134</v>
      </c>
      <c r="CW644" t="s">
        <v>134</v>
      </c>
      <c r="CX644">
        <v>50</v>
      </c>
      <c r="CY644" t="s">
        <v>134</v>
      </c>
      <c r="CZ644" t="s">
        <v>134</v>
      </c>
      <c r="DA644" t="s">
        <v>134</v>
      </c>
      <c r="DB644" t="s">
        <v>134</v>
      </c>
      <c r="DC644" t="s">
        <v>134</v>
      </c>
      <c r="DD644" t="s">
        <v>136</v>
      </c>
      <c r="DF644" t="s">
        <v>967</v>
      </c>
      <c r="DG644" t="s">
        <v>12615</v>
      </c>
      <c r="DH644" t="s">
        <v>209</v>
      </c>
      <c r="DI644" t="s">
        <v>139</v>
      </c>
      <c r="DJ644" s="4">
        <v>33935</v>
      </c>
      <c r="DK644" t="s">
        <v>210</v>
      </c>
      <c r="DL644" t="s">
        <v>134</v>
      </c>
      <c r="DM644">
        <v>3</v>
      </c>
      <c r="DN644" t="s">
        <v>12616</v>
      </c>
      <c r="DO644" t="s">
        <v>5652</v>
      </c>
      <c r="DP644" t="s">
        <v>139</v>
      </c>
      <c r="DQ644" t="str">
        <f>"34114"</f>
        <v>34114</v>
      </c>
      <c r="DR644" t="s">
        <v>495</v>
      </c>
      <c r="DS644" t="s">
        <v>1403</v>
      </c>
      <c r="DT644">
        <v>1</v>
      </c>
      <c r="DU644">
        <v>4</v>
      </c>
      <c r="DV644" t="s">
        <v>136</v>
      </c>
      <c r="DW644" t="s">
        <v>134</v>
      </c>
      <c r="DX644" t="s">
        <v>134</v>
      </c>
      <c r="DY644" t="s">
        <v>136</v>
      </c>
      <c r="DZ644">
        <v>1</v>
      </c>
      <c r="EA644" t="s">
        <v>136</v>
      </c>
      <c r="EC644" s="5">
        <v>12.68</v>
      </c>
      <c r="ED644" s="5">
        <v>55</v>
      </c>
      <c r="EE644">
        <v>18637810936</v>
      </c>
      <c r="EF644" t="s">
        <v>12613</v>
      </c>
      <c r="EG644" t="s">
        <v>148</v>
      </c>
      <c r="EH644">
        <v>0</v>
      </c>
    </row>
    <row r="645" spans="1:138" ht="15" customHeight="1" x14ac:dyDescent="0.35">
      <c r="A645" t="s">
        <v>10917</v>
      </c>
      <c r="B645" t="s">
        <v>157</v>
      </c>
      <c r="C645" s="1">
        <v>44124.464021412037</v>
      </c>
      <c r="D645" s="1">
        <v>44134</v>
      </c>
      <c r="E645" t="s">
        <v>133</v>
      </c>
      <c r="F645" t="s">
        <v>136</v>
      </c>
      <c r="G645" t="s">
        <v>135</v>
      </c>
      <c r="H645" t="s">
        <v>136</v>
      </c>
      <c r="I645" t="s">
        <v>10918</v>
      </c>
      <c r="K645" t="s">
        <v>10919</v>
      </c>
      <c r="M645" t="s">
        <v>10920</v>
      </c>
      <c r="N645" t="s">
        <v>1128</v>
      </c>
      <c r="O645" s="4">
        <v>58638</v>
      </c>
      <c r="P645" t="s">
        <v>140</v>
      </c>
      <c r="R645">
        <v>17018784035</v>
      </c>
      <c r="T645">
        <v>1121</v>
      </c>
      <c r="U645" t="s">
        <v>10921</v>
      </c>
      <c r="V645" t="s">
        <v>1147</v>
      </c>
      <c r="W645" t="s">
        <v>683</v>
      </c>
      <c r="X645" t="s">
        <v>723</v>
      </c>
      <c r="Y645" t="s">
        <v>10919</v>
      </c>
      <c r="AA645" t="s">
        <v>10920</v>
      </c>
      <c r="AB645" t="s">
        <v>1128</v>
      </c>
      <c r="AC645" s="4">
        <v>58638</v>
      </c>
      <c r="AD645" t="s">
        <v>140</v>
      </c>
      <c r="AF645">
        <v>17018784035</v>
      </c>
      <c r="AH645" t="s">
        <v>10922</v>
      </c>
      <c r="AI645" t="s">
        <v>168</v>
      </c>
      <c r="AJ645" t="s">
        <v>725</v>
      </c>
      <c r="AK645" t="s">
        <v>2767</v>
      </c>
      <c r="AL645" t="s">
        <v>2768</v>
      </c>
      <c r="AM645" t="s">
        <v>728</v>
      </c>
      <c r="AN645" t="s">
        <v>729</v>
      </c>
      <c r="AO645" t="s">
        <v>730</v>
      </c>
      <c r="AP645" t="s">
        <v>720</v>
      </c>
      <c r="AQ645" s="4">
        <v>38930</v>
      </c>
      <c r="AR645" t="s">
        <v>140</v>
      </c>
      <c r="AT645">
        <v>16623854219</v>
      </c>
      <c r="AV645" t="s">
        <v>2769</v>
      </c>
      <c r="AW645" t="s">
        <v>732</v>
      </c>
      <c r="AZ645" t="s">
        <v>334</v>
      </c>
      <c r="BA645" t="s">
        <v>335</v>
      </c>
      <c r="BB645" t="s">
        <v>136</v>
      </c>
      <c r="BC645" t="s">
        <v>136</v>
      </c>
      <c r="BD645" t="s">
        <v>148</v>
      </c>
      <c r="BE645" t="s">
        <v>136</v>
      </c>
      <c r="BF645" t="s">
        <v>136</v>
      </c>
      <c r="BG645" t="s">
        <v>134</v>
      </c>
      <c r="BH645" t="s">
        <v>136</v>
      </c>
      <c r="BN645" t="s">
        <v>10923</v>
      </c>
      <c r="BO645" t="s">
        <v>3151</v>
      </c>
      <c r="BP645">
        <v>2</v>
      </c>
      <c r="BQ645">
        <v>2</v>
      </c>
      <c r="BR645">
        <v>2</v>
      </c>
      <c r="BS645" s="1">
        <v>44166</v>
      </c>
      <c r="BT645" s="1">
        <v>44256</v>
      </c>
      <c r="BU645" s="1">
        <v>44166</v>
      </c>
      <c r="BV645" s="1">
        <v>44256</v>
      </c>
      <c r="BW645" t="s">
        <v>136</v>
      </c>
      <c r="BX645">
        <v>39.96</v>
      </c>
      <c r="BY645">
        <v>0</v>
      </c>
      <c r="BZ645">
        <v>6.66</v>
      </c>
      <c r="CA645">
        <v>6.66</v>
      </c>
      <c r="CB645">
        <v>6.66</v>
      </c>
      <c r="CC645">
        <v>6.66</v>
      </c>
      <c r="CD645">
        <v>6.66</v>
      </c>
      <c r="CE645">
        <v>6.66</v>
      </c>
      <c r="CF645" t="str">
        <f>"8:00 AM"</f>
        <v>8:00 AM</v>
      </c>
      <c r="CG645" t="str">
        <f>"2:40 PM"</f>
        <v>2:40 PM</v>
      </c>
      <c r="CH645" s="5">
        <v>14.99</v>
      </c>
      <c r="CI645" t="s">
        <v>146</v>
      </c>
      <c r="CL645" t="s">
        <v>134</v>
      </c>
      <c r="CM645" t="s">
        <v>312</v>
      </c>
      <c r="CN645" t="s">
        <v>148</v>
      </c>
      <c r="CO645" t="s">
        <v>3032</v>
      </c>
      <c r="CP645" t="s">
        <v>149</v>
      </c>
      <c r="CQ645">
        <v>6</v>
      </c>
      <c r="CR645">
        <v>0</v>
      </c>
      <c r="CS645" t="s">
        <v>136</v>
      </c>
      <c r="CT645" t="s">
        <v>134</v>
      </c>
      <c r="CU645" t="s">
        <v>136</v>
      </c>
      <c r="CV645" t="s">
        <v>136</v>
      </c>
      <c r="CW645" t="s">
        <v>134</v>
      </c>
      <c r="CX645">
        <v>50</v>
      </c>
      <c r="CY645" t="s">
        <v>134</v>
      </c>
      <c r="CZ645" t="s">
        <v>136</v>
      </c>
      <c r="DA645" t="s">
        <v>136</v>
      </c>
      <c r="DB645" t="s">
        <v>136</v>
      </c>
      <c r="DC645" t="s">
        <v>134</v>
      </c>
      <c r="DD645" t="s">
        <v>136</v>
      </c>
      <c r="DF645" t="s">
        <v>10924</v>
      </c>
      <c r="DG645" t="s">
        <v>10925</v>
      </c>
      <c r="DH645" t="s">
        <v>10920</v>
      </c>
      <c r="DI645" t="s">
        <v>1128</v>
      </c>
      <c r="DJ645" s="4">
        <v>58638</v>
      </c>
      <c r="DK645" t="s">
        <v>6361</v>
      </c>
      <c r="DL645" t="s">
        <v>136</v>
      </c>
      <c r="DM645">
        <v>1</v>
      </c>
      <c r="DN645" t="s">
        <v>10926</v>
      </c>
      <c r="DO645" t="s">
        <v>10920</v>
      </c>
      <c r="DP645" t="s">
        <v>1128</v>
      </c>
      <c r="DQ645" t="str">
        <f>"58638"</f>
        <v>58638</v>
      </c>
      <c r="DR645" t="s">
        <v>7033</v>
      </c>
      <c r="DS645" t="s">
        <v>10927</v>
      </c>
      <c r="DT645">
        <v>1</v>
      </c>
      <c r="DU645">
        <v>2</v>
      </c>
      <c r="DV645" t="s">
        <v>134</v>
      </c>
      <c r="DW645" t="s">
        <v>134</v>
      </c>
      <c r="DX645" t="s">
        <v>134</v>
      </c>
      <c r="DY645" t="s">
        <v>136</v>
      </c>
      <c r="DZ645">
        <v>1</v>
      </c>
      <c r="EA645" t="s">
        <v>136</v>
      </c>
      <c r="EC645" s="5">
        <v>12.68</v>
      </c>
      <c r="ED645" s="5">
        <v>55</v>
      </c>
      <c r="EE645">
        <v>17018784035</v>
      </c>
      <c r="EF645" t="s">
        <v>10922</v>
      </c>
      <c r="EG645" t="s">
        <v>1132</v>
      </c>
      <c r="EH645">
        <v>1</v>
      </c>
    </row>
    <row r="646" spans="1:138" ht="15" customHeight="1" x14ac:dyDescent="0.35">
      <c r="A646" t="s">
        <v>19534</v>
      </c>
      <c r="B646" t="s">
        <v>157</v>
      </c>
      <c r="C646" s="1">
        <v>44109.713571759261</v>
      </c>
      <c r="D646" s="1">
        <v>44134</v>
      </c>
      <c r="E646" t="s">
        <v>133</v>
      </c>
      <c r="F646" t="s">
        <v>136</v>
      </c>
      <c r="G646" t="s">
        <v>135</v>
      </c>
      <c r="H646" t="s">
        <v>136</v>
      </c>
      <c r="I646" t="s">
        <v>19535</v>
      </c>
      <c r="K646" t="s">
        <v>19536</v>
      </c>
      <c r="M646" t="s">
        <v>15875</v>
      </c>
      <c r="N646" t="s">
        <v>374</v>
      </c>
      <c r="O646" s="4">
        <v>75432</v>
      </c>
      <c r="P646" t="s">
        <v>140</v>
      </c>
      <c r="R646">
        <v>19033952825</v>
      </c>
      <c r="T646">
        <v>112111</v>
      </c>
      <c r="U646" t="s">
        <v>19537</v>
      </c>
      <c r="V646" t="s">
        <v>1148</v>
      </c>
      <c r="X646" t="s">
        <v>723</v>
      </c>
      <c r="Y646" t="s">
        <v>19536</v>
      </c>
      <c r="AA646" t="s">
        <v>15875</v>
      </c>
      <c r="AB646" t="s">
        <v>374</v>
      </c>
      <c r="AC646" s="4">
        <v>75432</v>
      </c>
      <c r="AD646" t="s">
        <v>140</v>
      </c>
      <c r="AF646">
        <v>19033952825</v>
      </c>
      <c r="AH646" t="s">
        <v>148</v>
      </c>
      <c r="AI646" t="s">
        <v>168</v>
      </c>
      <c r="AJ646" t="s">
        <v>2162</v>
      </c>
      <c r="AK646" t="s">
        <v>2163</v>
      </c>
      <c r="AM646" t="s">
        <v>1212</v>
      </c>
      <c r="AO646" t="s">
        <v>1213</v>
      </c>
      <c r="AP646" t="s">
        <v>460</v>
      </c>
      <c r="AQ646" s="4">
        <v>74132</v>
      </c>
      <c r="AR646" t="s">
        <v>140</v>
      </c>
      <c r="AT646">
        <v>19189065212</v>
      </c>
      <c r="AV646" t="s">
        <v>2164</v>
      </c>
      <c r="AW646" t="s">
        <v>1216</v>
      </c>
      <c r="AZ646" t="s">
        <v>334</v>
      </c>
      <c r="BA646" t="s">
        <v>335</v>
      </c>
      <c r="BB646" t="s">
        <v>136</v>
      </c>
      <c r="BC646" t="s">
        <v>136</v>
      </c>
      <c r="BD646" t="s">
        <v>148</v>
      </c>
      <c r="BE646" t="s">
        <v>136</v>
      </c>
      <c r="BF646" t="s">
        <v>136</v>
      </c>
      <c r="BG646" t="s">
        <v>134</v>
      </c>
      <c r="BH646" t="s">
        <v>136</v>
      </c>
      <c r="BN646" t="s">
        <v>19538</v>
      </c>
      <c r="BO646" t="s">
        <v>905</v>
      </c>
      <c r="BP646">
        <v>5</v>
      </c>
      <c r="BQ646">
        <v>5</v>
      </c>
      <c r="BR646">
        <v>5</v>
      </c>
      <c r="BS646" s="1">
        <v>44175</v>
      </c>
      <c r="BT646" s="1">
        <v>44301</v>
      </c>
      <c r="BU646" s="1">
        <v>44175</v>
      </c>
      <c r="BV646" s="1">
        <v>44301</v>
      </c>
      <c r="BW646" t="s">
        <v>136</v>
      </c>
      <c r="BX646">
        <v>60</v>
      </c>
      <c r="BY646">
        <v>0</v>
      </c>
      <c r="BZ646">
        <v>10</v>
      </c>
      <c r="CA646">
        <v>10</v>
      </c>
      <c r="CB646">
        <v>10</v>
      </c>
      <c r="CC646">
        <v>10</v>
      </c>
      <c r="CD646">
        <v>10</v>
      </c>
      <c r="CE646">
        <v>10</v>
      </c>
      <c r="CF646" t="str">
        <f>"7:00 AM"</f>
        <v>7:00 AM</v>
      </c>
      <c r="CG646" t="str">
        <f>"5:30 PM"</f>
        <v>5:30 PM</v>
      </c>
      <c r="CH646" s="5">
        <v>12.67</v>
      </c>
      <c r="CI646" t="s">
        <v>146</v>
      </c>
      <c r="CL646" t="s">
        <v>136</v>
      </c>
      <c r="CM646" t="s">
        <v>147</v>
      </c>
      <c r="CN646" t="s">
        <v>148</v>
      </c>
      <c r="CO646" t="s">
        <v>2165</v>
      </c>
      <c r="CP646" t="s">
        <v>149</v>
      </c>
      <c r="CQ646">
        <v>3</v>
      </c>
      <c r="CR646">
        <v>0</v>
      </c>
      <c r="CS646" t="s">
        <v>136</v>
      </c>
      <c r="CT646" t="s">
        <v>134</v>
      </c>
      <c r="CU646" t="s">
        <v>136</v>
      </c>
      <c r="CV646" t="s">
        <v>136</v>
      </c>
      <c r="CW646" t="s">
        <v>136</v>
      </c>
      <c r="CY646" t="s">
        <v>136</v>
      </c>
      <c r="CZ646" t="s">
        <v>136</v>
      </c>
      <c r="DA646" t="s">
        <v>136</v>
      </c>
      <c r="DB646" t="s">
        <v>136</v>
      </c>
      <c r="DC646" t="s">
        <v>136</v>
      </c>
      <c r="DD646" t="s">
        <v>136</v>
      </c>
      <c r="DF646" s="2" t="s">
        <v>19539</v>
      </c>
      <c r="DG646" t="s">
        <v>19536</v>
      </c>
      <c r="DH646" t="s">
        <v>15875</v>
      </c>
      <c r="DI646" t="s">
        <v>374</v>
      </c>
      <c r="DJ646" s="4">
        <v>75432</v>
      </c>
      <c r="DK646" t="s">
        <v>3863</v>
      </c>
      <c r="DL646" t="s">
        <v>136</v>
      </c>
      <c r="DM646">
        <v>1</v>
      </c>
      <c r="DN646" t="s">
        <v>19540</v>
      </c>
      <c r="DO646" t="s">
        <v>1146</v>
      </c>
      <c r="DP646" t="s">
        <v>374</v>
      </c>
      <c r="DQ646" t="str">
        <f>"75462"</f>
        <v>75462</v>
      </c>
      <c r="DR646" t="s">
        <v>11760</v>
      </c>
      <c r="DS646" t="s">
        <v>2696</v>
      </c>
      <c r="DT646">
        <v>1</v>
      </c>
      <c r="DU646">
        <v>2</v>
      </c>
      <c r="DV646" t="s">
        <v>134</v>
      </c>
      <c r="DW646" t="s">
        <v>134</v>
      </c>
      <c r="DX646" t="s">
        <v>134</v>
      </c>
      <c r="DY646" t="s">
        <v>134</v>
      </c>
      <c r="DZ646">
        <v>3</v>
      </c>
      <c r="EA646" t="s">
        <v>136</v>
      </c>
      <c r="EC646" s="5">
        <v>12.68</v>
      </c>
      <c r="ED646" s="5">
        <v>55</v>
      </c>
      <c r="EE646">
        <v>19033952825</v>
      </c>
      <c r="EF646" t="s">
        <v>148</v>
      </c>
      <c r="EG646" t="s">
        <v>2138</v>
      </c>
      <c r="EH646">
        <v>0</v>
      </c>
    </row>
    <row r="647" spans="1:138" ht="15" customHeight="1" x14ac:dyDescent="0.35">
      <c r="A647" t="s">
        <v>23392</v>
      </c>
      <c r="B647" t="s">
        <v>157</v>
      </c>
      <c r="C647" s="1">
        <v>44110.385242708333</v>
      </c>
      <c r="D647" s="1">
        <v>44134</v>
      </c>
      <c r="E647" t="s">
        <v>133</v>
      </c>
      <c r="F647" t="s">
        <v>136</v>
      </c>
      <c r="G647" t="s">
        <v>135</v>
      </c>
      <c r="H647" t="s">
        <v>136</v>
      </c>
      <c r="I647" t="s">
        <v>23393</v>
      </c>
      <c r="K647" t="s">
        <v>23394</v>
      </c>
      <c r="M647" t="s">
        <v>1103</v>
      </c>
      <c r="N647" t="s">
        <v>1187</v>
      </c>
      <c r="O647" s="4">
        <v>67514</v>
      </c>
      <c r="P647" t="s">
        <v>140</v>
      </c>
      <c r="R647">
        <v>16205962535</v>
      </c>
      <c r="T647">
        <v>112112</v>
      </c>
      <c r="U647" t="s">
        <v>23395</v>
      </c>
      <c r="V647" t="s">
        <v>23352</v>
      </c>
      <c r="X647" t="s">
        <v>164</v>
      </c>
      <c r="Y647" t="s">
        <v>23396</v>
      </c>
      <c r="AA647" t="s">
        <v>1103</v>
      </c>
      <c r="AB647" t="s">
        <v>1187</v>
      </c>
      <c r="AC647" s="4">
        <v>67514</v>
      </c>
      <c r="AD647" t="s">
        <v>140</v>
      </c>
      <c r="AF647">
        <v>16205962535</v>
      </c>
      <c r="AH647" t="s">
        <v>23397</v>
      </c>
      <c r="AI647" t="s">
        <v>168</v>
      </c>
      <c r="AJ647" t="s">
        <v>533</v>
      </c>
      <c r="AK647" t="s">
        <v>534</v>
      </c>
      <c r="AM647" t="s">
        <v>535</v>
      </c>
      <c r="AO647" t="s">
        <v>536</v>
      </c>
      <c r="AP647" t="s">
        <v>537</v>
      </c>
      <c r="AQ647" s="4">
        <v>28786</v>
      </c>
      <c r="AR647" t="s">
        <v>140</v>
      </c>
      <c r="AT647">
        <v>18282460659</v>
      </c>
      <c r="AV647" t="s">
        <v>538</v>
      </c>
      <c r="AW647" t="s">
        <v>539</v>
      </c>
      <c r="AZ647" t="s">
        <v>334</v>
      </c>
      <c r="BA647" t="s">
        <v>335</v>
      </c>
      <c r="BB647" t="s">
        <v>136</v>
      </c>
      <c r="BC647" t="s">
        <v>136</v>
      </c>
      <c r="BD647" t="s">
        <v>148</v>
      </c>
      <c r="BE647" t="s">
        <v>136</v>
      </c>
      <c r="BF647" t="s">
        <v>136</v>
      </c>
      <c r="BG647" t="s">
        <v>134</v>
      </c>
      <c r="BH647" t="s">
        <v>136</v>
      </c>
      <c r="BN647" t="s">
        <v>23398</v>
      </c>
      <c r="BO647" t="s">
        <v>23399</v>
      </c>
      <c r="BP647">
        <v>3</v>
      </c>
      <c r="BQ647">
        <v>3</v>
      </c>
      <c r="BR647">
        <v>3</v>
      </c>
      <c r="BS647" s="1">
        <v>44175</v>
      </c>
      <c r="BT647" s="1">
        <v>44317</v>
      </c>
      <c r="BU647" s="1">
        <v>44175</v>
      </c>
      <c r="BV647" s="1">
        <v>44317</v>
      </c>
      <c r="BW647" t="s">
        <v>136</v>
      </c>
      <c r="BX647">
        <v>48</v>
      </c>
      <c r="BY647">
        <v>0</v>
      </c>
      <c r="BZ647">
        <v>8</v>
      </c>
      <c r="CA647">
        <v>8</v>
      </c>
      <c r="CB647">
        <v>8</v>
      </c>
      <c r="CC647">
        <v>8</v>
      </c>
      <c r="CD647">
        <v>8</v>
      </c>
      <c r="CE647">
        <v>8</v>
      </c>
      <c r="CF647" t="str">
        <f>"8:00 AM"</f>
        <v>8:00 AM</v>
      </c>
      <c r="CG647" t="str">
        <f>"5:00 PM"</f>
        <v>5:00 PM</v>
      </c>
      <c r="CH647" s="5">
        <v>14.99</v>
      </c>
      <c r="CI647" t="s">
        <v>146</v>
      </c>
      <c r="CL647" t="s">
        <v>136</v>
      </c>
      <c r="CM647" t="s">
        <v>354</v>
      </c>
      <c r="CN647" t="s">
        <v>8313</v>
      </c>
      <c r="CO647" t="s">
        <v>2389</v>
      </c>
      <c r="CP647" t="s">
        <v>149</v>
      </c>
      <c r="CQ647">
        <v>1</v>
      </c>
      <c r="CR647">
        <v>0</v>
      </c>
      <c r="CS647" t="s">
        <v>136</v>
      </c>
      <c r="CT647" t="s">
        <v>134</v>
      </c>
      <c r="CU647" t="s">
        <v>134</v>
      </c>
      <c r="CV647" t="s">
        <v>136</v>
      </c>
      <c r="CW647" t="s">
        <v>134</v>
      </c>
      <c r="CX647">
        <v>100</v>
      </c>
      <c r="CY647" t="s">
        <v>134</v>
      </c>
      <c r="CZ647" t="s">
        <v>134</v>
      </c>
      <c r="DA647" t="s">
        <v>134</v>
      </c>
      <c r="DB647" t="s">
        <v>134</v>
      </c>
      <c r="DC647" t="s">
        <v>134</v>
      </c>
      <c r="DD647" t="s">
        <v>136</v>
      </c>
      <c r="DF647" t="s">
        <v>23400</v>
      </c>
      <c r="DG647" t="s">
        <v>23401</v>
      </c>
      <c r="DH647" t="s">
        <v>1103</v>
      </c>
      <c r="DI647" t="s">
        <v>1187</v>
      </c>
      <c r="DJ647" s="4">
        <v>67514</v>
      </c>
      <c r="DK647" t="s">
        <v>21320</v>
      </c>
      <c r="DL647" t="s">
        <v>136</v>
      </c>
      <c r="DM647">
        <v>1</v>
      </c>
      <c r="DN647" t="s">
        <v>23401</v>
      </c>
      <c r="DO647" t="s">
        <v>1103</v>
      </c>
      <c r="DP647" t="s">
        <v>1187</v>
      </c>
      <c r="DQ647" t="str">
        <f>"67514"</f>
        <v>67514</v>
      </c>
      <c r="DR647" t="s">
        <v>21320</v>
      </c>
      <c r="DS647" t="s">
        <v>296</v>
      </c>
      <c r="DT647">
        <v>1</v>
      </c>
      <c r="DU647">
        <v>6</v>
      </c>
      <c r="DV647" t="s">
        <v>134</v>
      </c>
      <c r="DW647" t="s">
        <v>134</v>
      </c>
      <c r="DX647" t="s">
        <v>134</v>
      </c>
      <c r="DY647" t="s">
        <v>136</v>
      </c>
      <c r="DZ647">
        <v>1</v>
      </c>
      <c r="EA647" t="s">
        <v>136</v>
      </c>
      <c r="EC647" s="5">
        <v>12.68</v>
      </c>
      <c r="ED647" s="5">
        <v>55</v>
      </c>
      <c r="EE647">
        <v>16205962535</v>
      </c>
      <c r="EF647" t="s">
        <v>23397</v>
      </c>
      <c r="EG647" t="s">
        <v>148</v>
      </c>
      <c r="EH647">
        <v>0</v>
      </c>
    </row>
    <row r="648" spans="1:138" ht="15" customHeight="1" x14ac:dyDescent="0.35">
      <c r="A648" t="s">
        <v>21527</v>
      </c>
      <c r="B648" t="s">
        <v>157</v>
      </c>
      <c r="C648" s="1">
        <v>44113.882774421298</v>
      </c>
      <c r="D648" s="1">
        <v>44134</v>
      </c>
      <c r="E648" t="s">
        <v>133</v>
      </c>
      <c r="F648" t="s">
        <v>136</v>
      </c>
      <c r="G648" t="s">
        <v>135</v>
      </c>
      <c r="H648" t="s">
        <v>136</v>
      </c>
      <c r="I648" t="s">
        <v>21528</v>
      </c>
      <c r="K648" t="s">
        <v>21529</v>
      </c>
      <c r="M648" t="s">
        <v>245</v>
      </c>
      <c r="N648" t="s">
        <v>246</v>
      </c>
      <c r="O648" s="4">
        <v>70516</v>
      </c>
      <c r="P648" t="s">
        <v>140</v>
      </c>
      <c r="Q648" t="s">
        <v>247</v>
      </c>
      <c r="R648">
        <v>13373349620</v>
      </c>
      <c r="T648">
        <v>11251</v>
      </c>
      <c r="U648" t="s">
        <v>21530</v>
      </c>
      <c r="V648" t="s">
        <v>255</v>
      </c>
      <c r="W648" t="s">
        <v>21531</v>
      </c>
      <c r="X648" t="s">
        <v>634</v>
      </c>
      <c r="Y648" t="s">
        <v>21529</v>
      </c>
      <c r="AA648" t="s">
        <v>245</v>
      </c>
      <c r="AB648" t="s">
        <v>246</v>
      </c>
      <c r="AC648" s="4">
        <v>70516</v>
      </c>
      <c r="AD648" t="s">
        <v>140</v>
      </c>
      <c r="AE648" t="s">
        <v>16568</v>
      </c>
      <c r="AF648">
        <v>13373349620</v>
      </c>
      <c r="AH648" t="s">
        <v>21532</v>
      </c>
      <c r="AI648" t="s">
        <v>168</v>
      </c>
      <c r="AJ648" t="s">
        <v>254</v>
      </c>
      <c r="AK648" t="s">
        <v>255</v>
      </c>
      <c r="AL648" t="s">
        <v>256</v>
      </c>
      <c r="AM648" t="s">
        <v>257</v>
      </c>
      <c r="AO648" t="s">
        <v>258</v>
      </c>
      <c r="AP648" t="s">
        <v>246</v>
      </c>
      <c r="AQ648" s="4">
        <v>70760</v>
      </c>
      <c r="AR648" t="s">
        <v>140</v>
      </c>
      <c r="AS648" t="s">
        <v>351</v>
      </c>
      <c r="AT648">
        <v>12256387218</v>
      </c>
      <c r="AV648" t="s">
        <v>260</v>
      </c>
      <c r="AW648" t="s">
        <v>261</v>
      </c>
      <c r="AZ648" t="s">
        <v>334</v>
      </c>
      <c r="BA648" t="s">
        <v>335</v>
      </c>
      <c r="BB648" t="s">
        <v>136</v>
      </c>
      <c r="BC648" t="s">
        <v>136</v>
      </c>
      <c r="BD648" t="s">
        <v>148</v>
      </c>
      <c r="BE648" t="s">
        <v>136</v>
      </c>
      <c r="BF648" t="s">
        <v>136</v>
      </c>
      <c r="BG648" t="s">
        <v>134</v>
      </c>
      <c r="BH648" t="s">
        <v>136</v>
      </c>
      <c r="BN648" t="s">
        <v>21533</v>
      </c>
      <c r="BO648" t="s">
        <v>3322</v>
      </c>
      <c r="BP648">
        <v>20</v>
      </c>
      <c r="BQ648">
        <v>20</v>
      </c>
      <c r="BR648">
        <v>20</v>
      </c>
      <c r="BS648" s="1">
        <v>44166</v>
      </c>
      <c r="BT648" s="1">
        <v>44469</v>
      </c>
      <c r="BU648" s="1">
        <v>44166</v>
      </c>
      <c r="BV648" s="1">
        <v>44469</v>
      </c>
      <c r="BW648" t="s">
        <v>136</v>
      </c>
      <c r="BX648">
        <v>40</v>
      </c>
      <c r="BY648">
        <v>0</v>
      </c>
      <c r="BZ648">
        <v>8</v>
      </c>
      <c r="CA648">
        <v>8</v>
      </c>
      <c r="CB648">
        <v>8</v>
      </c>
      <c r="CC648">
        <v>8</v>
      </c>
      <c r="CD648">
        <v>8</v>
      </c>
      <c r="CE648">
        <v>0</v>
      </c>
      <c r="CF648" t="str">
        <f>"7:00 AM"</f>
        <v>7:00 AM</v>
      </c>
      <c r="CG648" t="str">
        <f>"4:00 PM"</f>
        <v>4:00 PM</v>
      </c>
      <c r="CH648" s="5">
        <v>11.83</v>
      </c>
      <c r="CI648" t="s">
        <v>146</v>
      </c>
      <c r="CL648" t="s">
        <v>134</v>
      </c>
      <c r="CM648" t="s">
        <v>312</v>
      </c>
      <c r="CN648" t="s">
        <v>148</v>
      </c>
      <c r="CO648" t="s">
        <v>266</v>
      </c>
      <c r="CP648" t="s">
        <v>149</v>
      </c>
      <c r="CQ648">
        <v>3</v>
      </c>
      <c r="CR648">
        <v>0</v>
      </c>
      <c r="CS648" t="s">
        <v>136</v>
      </c>
      <c r="CT648" t="s">
        <v>136</v>
      </c>
      <c r="CU648" t="s">
        <v>136</v>
      </c>
      <c r="CV648" t="s">
        <v>134</v>
      </c>
      <c r="CW648" t="s">
        <v>134</v>
      </c>
      <c r="CX648">
        <v>50</v>
      </c>
      <c r="CY648" t="s">
        <v>134</v>
      </c>
      <c r="CZ648" t="s">
        <v>134</v>
      </c>
      <c r="DA648" t="s">
        <v>134</v>
      </c>
      <c r="DB648" t="s">
        <v>134</v>
      </c>
      <c r="DC648" t="s">
        <v>134</v>
      </c>
      <c r="DD648" t="s">
        <v>136</v>
      </c>
      <c r="DF648" t="s">
        <v>267</v>
      </c>
      <c r="DG648" t="s">
        <v>21529</v>
      </c>
      <c r="DH648" t="s">
        <v>245</v>
      </c>
      <c r="DI648" t="s">
        <v>246</v>
      </c>
      <c r="DJ648" s="4">
        <v>70516</v>
      </c>
      <c r="DK648" t="s">
        <v>268</v>
      </c>
      <c r="DL648" t="s">
        <v>134</v>
      </c>
      <c r="DM648">
        <v>7</v>
      </c>
      <c r="DN648" s="2" t="s">
        <v>21534</v>
      </c>
      <c r="DO648" t="s">
        <v>245</v>
      </c>
      <c r="DP648" t="s">
        <v>246</v>
      </c>
      <c r="DQ648" t="str">
        <f>"70516"</f>
        <v>70516</v>
      </c>
      <c r="DR648" t="s">
        <v>268</v>
      </c>
      <c r="DS648" t="s">
        <v>12282</v>
      </c>
      <c r="DT648">
        <v>1</v>
      </c>
      <c r="DU648">
        <v>8</v>
      </c>
      <c r="DV648" t="s">
        <v>134</v>
      </c>
      <c r="DW648" t="s">
        <v>134</v>
      </c>
      <c r="DX648" t="s">
        <v>134</v>
      </c>
      <c r="DY648" t="s">
        <v>134</v>
      </c>
      <c r="DZ648">
        <v>4</v>
      </c>
      <c r="EA648" t="s">
        <v>136</v>
      </c>
      <c r="EC648" s="5">
        <v>12.68</v>
      </c>
      <c r="ED648" s="5">
        <v>55</v>
      </c>
      <c r="EE648">
        <v>13373349620</v>
      </c>
      <c r="EF648" t="s">
        <v>148</v>
      </c>
      <c r="EG648" t="s">
        <v>271</v>
      </c>
      <c r="EH648">
        <v>2</v>
      </c>
    </row>
    <row r="649" spans="1:138" ht="15" customHeight="1" x14ac:dyDescent="0.35">
      <c r="A649" t="s">
        <v>20497</v>
      </c>
      <c r="B649" t="s">
        <v>157</v>
      </c>
      <c r="C649" s="1">
        <v>44110.469365509256</v>
      </c>
      <c r="D649" s="1">
        <v>44134</v>
      </c>
      <c r="E649" t="s">
        <v>133</v>
      </c>
      <c r="F649" t="s">
        <v>136</v>
      </c>
      <c r="G649" t="s">
        <v>135</v>
      </c>
      <c r="H649" t="s">
        <v>136</v>
      </c>
      <c r="I649" t="s">
        <v>20498</v>
      </c>
      <c r="K649" t="s">
        <v>20499</v>
      </c>
      <c r="L649" t="s">
        <v>20500</v>
      </c>
      <c r="M649" t="s">
        <v>2930</v>
      </c>
      <c r="N649" t="s">
        <v>1128</v>
      </c>
      <c r="O649" s="4">
        <v>58784</v>
      </c>
      <c r="P649" t="s">
        <v>140</v>
      </c>
      <c r="R649">
        <v>17016290205</v>
      </c>
      <c r="T649">
        <v>112112</v>
      </c>
      <c r="U649" t="s">
        <v>20501</v>
      </c>
      <c r="V649" t="s">
        <v>20502</v>
      </c>
      <c r="W649" t="s">
        <v>148</v>
      </c>
      <c r="X649" t="s">
        <v>164</v>
      </c>
      <c r="Y649" t="s">
        <v>20503</v>
      </c>
      <c r="Z649" t="s">
        <v>20500</v>
      </c>
      <c r="AA649" t="s">
        <v>2930</v>
      </c>
      <c r="AB649" t="s">
        <v>1128</v>
      </c>
      <c r="AC649" s="4">
        <v>58784</v>
      </c>
      <c r="AD649" t="s">
        <v>140</v>
      </c>
      <c r="AF649">
        <v>17016290205</v>
      </c>
      <c r="AH649" t="s">
        <v>20504</v>
      </c>
      <c r="AI649" t="s">
        <v>168</v>
      </c>
      <c r="AJ649" t="s">
        <v>533</v>
      </c>
      <c r="AK649" t="s">
        <v>534</v>
      </c>
      <c r="AM649" t="s">
        <v>535</v>
      </c>
      <c r="AO649" t="s">
        <v>536</v>
      </c>
      <c r="AP649" t="s">
        <v>537</v>
      </c>
      <c r="AQ649" s="4">
        <v>28786</v>
      </c>
      <c r="AR649" t="s">
        <v>140</v>
      </c>
      <c r="AT649">
        <v>18282460659</v>
      </c>
      <c r="AV649" t="s">
        <v>538</v>
      </c>
      <c r="AW649" t="s">
        <v>539</v>
      </c>
      <c r="AZ649" t="s">
        <v>334</v>
      </c>
      <c r="BA649" t="s">
        <v>335</v>
      </c>
      <c r="BB649" t="s">
        <v>136</v>
      </c>
      <c r="BC649" t="s">
        <v>136</v>
      </c>
      <c r="BD649" t="s">
        <v>148</v>
      </c>
      <c r="BE649" t="s">
        <v>136</v>
      </c>
      <c r="BF649" t="s">
        <v>136</v>
      </c>
      <c r="BG649" t="s">
        <v>134</v>
      </c>
      <c r="BH649" t="s">
        <v>136</v>
      </c>
      <c r="BN649" t="s">
        <v>20505</v>
      </c>
      <c r="BO649" t="s">
        <v>3151</v>
      </c>
      <c r="BP649">
        <v>2</v>
      </c>
      <c r="BQ649">
        <v>2</v>
      </c>
      <c r="BR649">
        <v>2</v>
      </c>
      <c r="BS649" s="1">
        <v>44166</v>
      </c>
      <c r="BT649" s="1">
        <v>44287</v>
      </c>
      <c r="BU649" s="1">
        <v>44166</v>
      </c>
      <c r="BV649" s="1">
        <v>44287</v>
      </c>
      <c r="BW649" t="s">
        <v>136</v>
      </c>
      <c r="BX649">
        <v>40</v>
      </c>
      <c r="BY649">
        <v>0</v>
      </c>
      <c r="BZ649">
        <v>8</v>
      </c>
      <c r="CA649">
        <v>8</v>
      </c>
      <c r="CB649">
        <v>8</v>
      </c>
      <c r="CC649">
        <v>8</v>
      </c>
      <c r="CD649">
        <v>8</v>
      </c>
      <c r="CE649">
        <v>0</v>
      </c>
      <c r="CF649" t="str">
        <f t="shared" ref="CF649:CF654" si="0">"8:00 AM"</f>
        <v>8:00 AM</v>
      </c>
      <c r="CG649" t="str">
        <f>"5:00 PM"</f>
        <v>5:00 PM</v>
      </c>
      <c r="CH649" s="5">
        <v>14.99</v>
      </c>
      <c r="CI649" t="s">
        <v>146</v>
      </c>
      <c r="CL649" t="s">
        <v>136</v>
      </c>
      <c r="CM649" t="s">
        <v>312</v>
      </c>
      <c r="CN649" t="s">
        <v>148</v>
      </c>
      <c r="CO649" t="s">
        <v>1490</v>
      </c>
      <c r="CP649" t="s">
        <v>149</v>
      </c>
      <c r="CQ649">
        <v>3</v>
      </c>
      <c r="CR649">
        <v>0</v>
      </c>
      <c r="CS649" t="s">
        <v>136</v>
      </c>
      <c r="CT649" t="s">
        <v>134</v>
      </c>
      <c r="CU649" t="s">
        <v>136</v>
      </c>
      <c r="CV649" t="s">
        <v>136</v>
      </c>
      <c r="CW649" t="s">
        <v>136</v>
      </c>
      <c r="CY649" t="s">
        <v>136</v>
      </c>
      <c r="CZ649" t="s">
        <v>136</v>
      </c>
      <c r="DA649" t="s">
        <v>136</v>
      </c>
      <c r="DB649" t="s">
        <v>136</v>
      </c>
      <c r="DC649" t="s">
        <v>136</v>
      </c>
      <c r="DD649" t="s">
        <v>136</v>
      </c>
      <c r="DF649" t="s">
        <v>20506</v>
      </c>
      <c r="DG649" t="s">
        <v>20507</v>
      </c>
      <c r="DH649" t="s">
        <v>2930</v>
      </c>
      <c r="DI649" t="s">
        <v>1128</v>
      </c>
      <c r="DJ649" s="4">
        <v>58784</v>
      </c>
      <c r="DK649" t="s">
        <v>1242</v>
      </c>
      <c r="DL649" t="s">
        <v>136</v>
      </c>
      <c r="DM649">
        <v>1</v>
      </c>
      <c r="DN649" t="s">
        <v>20508</v>
      </c>
      <c r="DO649" t="s">
        <v>2930</v>
      </c>
      <c r="DP649" t="s">
        <v>1128</v>
      </c>
      <c r="DQ649" t="str">
        <f>"58784"</f>
        <v>58784</v>
      </c>
      <c r="DR649" t="s">
        <v>1242</v>
      </c>
      <c r="DS649" t="s">
        <v>296</v>
      </c>
      <c r="DT649">
        <v>1</v>
      </c>
      <c r="DU649">
        <v>5</v>
      </c>
      <c r="DV649" t="s">
        <v>134</v>
      </c>
      <c r="DW649" t="s">
        <v>134</v>
      </c>
      <c r="DX649" t="s">
        <v>134</v>
      </c>
      <c r="DY649" t="s">
        <v>136</v>
      </c>
      <c r="DZ649">
        <v>1</v>
      </c>
      <c r="EA649" t="s">
        <v>136</v>
      </c>
      <c r="EC649" s="5">
        <v>12.68</v>
      </c>
      <c r="ED649" s="5">
        <v>55</v>
      </c>
      <c r="EE649">
        <v>17016290205</v>
      </c>
      <c r="EF649" t="s">
        <v>20504</v>
      </c>
      <c r="EG649" t="s">
        <v>2909</v>
      </c>
      <c r="EH649">
        <v>0</v>
      </c>
    </row>
    <row r="650" spans="1:138" ht="15" customHeight="1" x14ac:dyDescent="0.35">
      <c r="A650" t="s">
        <v>19084</v>
      </c>
      <c r="B650" t="s">
        <v>157</v>
      </c>
      <c r="C650" s="1">
        <v>44109.664839120371</v>
      </c>
      <c r="D650" s="1">
        <v>44134</v>
      </c>
      <c r="E650" t="s">
        <v>133</v>
      </c>
      <c r="F650" t="s">
        <v>136</v>
      </c>
      <c r="G650" t="s">
        <v>135</v>
      </c>
      <c r="H650" t="s">
        <v>136</v>
      </c>
      <c r="I650" t="s">
        <v>19085</v>
      </c>
      <c r="J650" t="s">
        <v>19086</v>
      </c>
      <c r="K650" t="s">
        <v>19087</v>
      </c>
      <c r="M650" t="s">
        <v>3717</v>
      </c>
      <c r="N650" t="s">
        <v>784</v>
      </c>
      <c r="O650" s="4">
        <v>59270</v>
      </c>
      <c r="P650" t="s">
        <v>140</v>
      </c>
      <c r="R650">
        <v>14064805129</v>
      </c>
      <c r="T650">
        <v>115115</v>
      </c>
      <c r="U650" t="s">
        <v>19088</v>
      </c>
      <c r="V650" t="s">
        <v>1665</v>
      </c>
      <c r="W650" t="s">
        <v>939</v>
      </c>
      <c r="X650" t="s">
        <v>19089</v>
      </c>
      <c r="Y650" t="s">
        <v>19087</v>
      </c>
      <c r="AA650" t="s">
        <v>3717</v>
      </c>
      <c r="AB650" t="s">
        <v>784</v>
      </c>
      <c r="AC650" s="4">
        <v>59270</v>
      </c>
      <c r="AD650" t="s">
        <v>140</v>
      </c>
      <c r="AF650">
        <v>14064805129</v>
      </c>
      <c r="AH650" t="s">
        <v>1514</v>
      </c>
      <c r="AI650" t="s">
        <v>168</v>
      </c>
      <c r="AJ650" t="s">
        <v>1515</v>
      </c>
      <c r="AK650" t="s">
        <v>1516</v>
      </c>
      <c r="AL650" t="s">
        <v>1517</v>
      </c>
      <c r="AM650" t="s">
        <v>1518</v>
      </c>
      <c r="AO650" t="s">
        <v>1519</v>
      </c>
      <c r="AP650" t="s">
        <v>1128</v>
      </c>
      <c r="AQ650" s="4">
        <v>58423</v>
      </c>
      <c r="AR650" t="s">
        <v>140</v>
      </c>
      <c r="AS650" t="s">
        <v>1520</v>
      </c>
      <c r="AT650">
        <v>17019623460</v>
      </c>
      <c r="AV650" t="s">
        <v>1521</v>
      </c>
      <c r="AW650" t="s">
        <v>2205</v>
      </c>
      <c r="AZ650" t="s">
        <v>821</v>
      </c>
      <c r="BA650" t="s">
        <v>822</v>
      </c>
      <c r="BB650" t="s">
        <v>136</v>
      </c>
      <c r="BC650" t="s">
        <v>136</v>
      </c>
      <c r="BD650" t="s">
        <v>148</v>
      </c>
      <c r="BE650" t="s">
        <v>136</v>
      </c>
      <c r="BF650" t="s">
        <v>136</v>
      </c>
      <c r="BG650" t="s">
        <v>134</v>
      </c>
      <c r="BH650" t="s">
        <v>136</v>
      </c>
      <c r="BN650" t="s">
        <v>19090</v>
      </c>
      <c r="BO650" t="s">
        <v>2207</v>
      </c>
      <c r="BP650">
        <v>5</v>
      </c>
      <c r="BQ650">
        <v>5</v>
      </c>
      <c r="BR650">
        <v>5</v>
      </c>
      <c r="BS650" s="1">
        <v>44166</v>
      </c>
      <c r="BT650" s="1">
        <v>44346</v>
      </c>
      <c r="BU650" s="1">
        <v>44166</v>
      </c>
      <c r="BV650" s="1">
        <v>44346</v>
      </c>
      <c r="BW650" t="s">
        <v>136</v>
      </c>
      <c r="BX650">
        <v>40</v>
      </c>
      <c r="BY650">
        <v>0</v>
      </c>
      <c r="BZ650">
        <v>8</v>
      </c>
      <c r="CA650">
        <v>8</v>
      </c>
      <c r="CB650">
        <v>8</v>
      </c>
      <c r="CC650">
        <v>8</v>
      </c>
      <c r="CD650">
        <v>8</v>
      </c>
      <c r="CE650">
        <v>0</v>
      </c>
      <c r="CF650" t="str">
        <f t="shared" si="0"/>
        <v>8:00 AM</v>
      </c>
      <c r="CG650" t="str">
        <f>"5:00 PM"</f>
        <v>5:00 PM</v>
      </c>
      <c r="CH650" s="5">
        <v>13.62</v>
      </c>
      <c r="CI650" t="s">
        <v>146</v>
      </c>
      <c r="CL650" t="s">
        <v>136</v>
      </c>
      <c r="CM650" t="s">
        <v>312</v>
      </c>
      <c r="CN650" t="s">
        <v>148</v>
      </c>
      <c r="CO650" t="s">
        <v>15625</v>
      </c>
      <c r="CP650" t="s">
        <v>149</v>
      </c>
      <c r="CQ650">
        <v>3</v>
      </c>
      <c r="CR650">
        <v>0</v>
      </c>
      <c r="CS650" t="s">
        <v>136</v>
      </c>
      <c r="CT650" t="s">
        <v>134</v>
      </c>
      <c r="CU650" t="s">
        <v>136</v>
      </c>
      <c r="CV650" t="s">
        <v>136</v>
      </c>
      <c r="CW650" t="s">
        <v>136</v>
      </c>
      <c r="CY650" t="s">
        <v>136</v>
      </c>
      <c r="CZ650" t="s">
        <v>136</v>
      </c>
      <c r="DA650" t="s">
        <v>136</v>
      </c>
      <c r="DB650" t="s">
        <v>136</v>
      </c>
      <c r="DC650" t="s">
        <v>136</v>
      </c>
      <c r="DD650" t="s">
        <v>136</v>
      </c>
      <c r="DF650" t="s">
        <v>15626</v>
      </c>
      <c r="DG650" t="s">
        <v>15627</v>
      </c>
      <c r="DH650" t="s">
        <v>3717</v>
      </c>
      <c r="DI650" t="s">
        <v>784</v>
      </c>
      <c r="DJ650" s="4">
        <v>59270</v>
      </c>
      <c r="DK650" t="s">
        <v>1542</v>
      </c>
      <c r="DL650" t="s">
        <v>136</v>
      </c>
      <c r="DM650">
        <v>1</v>
      </c>
      <c r="DN650" t="s">
        <v>19091</v>
      </c>
      <c r="DO650" t="s">
        <v>5866</v>
      </c>
      <c r="DP650" t="s">
        <v>784</v>
      </c>
      <c r="DQ650" t="str">
        <f>"59270"</f>
        <v>59270</v>
      </c>
      <c r="DR650" t="s">
        <v>1542</v>
      </c>
      <c r="DS650" t="s">
        <v>19092</v>
      </c>
      <c r="DT650">
        <v>1</v>
      </c>
      <c r="DU650">
        <v>5</v>
      </c>
      <c r="DV650" t="s">
        <v>134</v>
      </c>
      <c r="DW650" t="s">
        <v>134</v>
      </c>
      <c r="DX650" t="s">
        <v>134</v>
      </c>
      <c r="DY650" t="s">
        <v>136</v>
      </c>
      <c r="DZ650">
        <v>1</v>
      </c>
      <c r="EA650" t="s">
        <v>136</v>
      </c>
      <c r="EC650" s="5">
        <v>12.68</v>
      </c>
      <c r="ED650" s="5">
        <v>55</v>
      </c>
      <c r="EE650">
        <v>14064805129</v>
      </c>
      <c r="EF650" t="s">
        <v>2202</v>
      </c>
      <c r="EG650" t="s">
        <v>19093</v>
      </c>
      <c r="EH650">
        <v>0</v>
      </c>
    </row>
    <row r="651" spans="1:138" ht="15" customHeight="1" x14ac:dyDescent="0.35">
      <c r="A651" t="s">
        <v>20243</v>
      </c>
      <c r="B651" t="s">
        <v>157</v>
      </c>
      <c r="C651" s="1">
        <v>44117.352711689811</v>
      </c>
      <c r="D651" s="1">
        <v>44134</v>
      </c>
      <c r="E651" t="s">
        <v>133</v>
      </c>
      <c r="F651" t="s">
        <v>136</v>
      </c>
      <c r="G651" t="s">
        <v>135</v>
      </c>
      <c r="H651" t="s">
        <v>136</v>
      </c>
      <c r="I651" t="s">
        <v>20244</v>
      </c>
      <c r="K651" t="s">
        <v>20245</v>
      </c>
      <c r="M651" t="s">
        <v>16894</v>
      </c>
      <c r="N651" t="s">
        <v>1128</v>
      </c>
      <c r="O651" s="4">
        <v>58782</v>
      </c>
      <c r="P651" t="s">
        <v>140</v>
      </c>
      <c r="R651">
        <v>17012637578</v>
      </c>
      <c r="T651">
        <v>811310</v>
      </c>
      <c r="U651" t="s">
        <v>20246</v>
      </c>
      <c r="V651" t="s">
        <v>682</v>
      </c>
      <c r="X651" t="s">
        <v>164</v>
      </c>
      <c r="Y651" t="s">
        <v>20245</v>
      </c>
      <c r="AA651" t="s">
        <v>16894</v>
      </c>
      <c r="AB651" t="s">
        <v>1128</v>
      </c>
      <c r="AC651" s="4">
        <v>58782</v>
      </c>
      <c r="AD651" t="s">
        <v>140</v>
      </c>
      <c r="AF651">
        <v>17012637578</v>
      </c>
      <c r="AH651" t="s">
        <v>20247</v>
      </c>
      <c r="AI651" t="s">
        <v>168</v>
      </c>
      <c r="AJ651" t="s">
        <v>533</v>
      </c>
      <c r="AK651" t="s">
        <v>534</v>
      </c>
      <c r="AM651" t="s">
        <v>535</v>
      </c>
      <c r="AO651" t="s">
        <v>536</v>
      </c>
      <c r="AP651" t="s">
        <v>537</v>
      </c>
      <c r="AQ651" s="4">
        <v>28786</v>
      </c>
      <c r="AR651" t="s">
        <v>140</v>
      </c>
      <c r="AT651">
        <v>18282460659</v>
      </c>
      <c r="AV651" t="s">
        <v>538</v>
      </c>
      <c r="AW651" t="s">
        <v>539</v>
      </c>
      <c r="AZ651" t="s">
        <v>540</v>
      </c>
      <c r="BA651" t="s">
        <v>541</v>
      </c>
      <c r="BB651" t="s">
        <v>136</v>
      </c>
      <c r="BC651" t="s">
        <v>136</v>
      </c>
      <c r="BD651" t="s">
        <v>148</v>
      </c>
      <c r="BE651" t="s">
        <v>136</v>
      </c>
      <c r="BF651" t="s">
        <v>136</v>
      </c>
      <c r="BG651" t="s">
        <v>134</v>
      </c>
      <c r="BH651" t="s">
        <v>136</v>
      </c>
      <c r="BN651" t="s">
        <v>20248</v>
      </c>
      <c r="BO651" t="s">
        <v>543</v>
      </c>
      <c r="BP651">
        <v>2</v>
      </c>
      <c r="BQ651">
        <v>2</v>
      </c>
      <c r="BR651">
        <v>2</v>
      </c>
      <c r="BS651" s="1">
        <v>44166</v>
      </c>
      <c r="BT651" s="1">
        <v>44287</v>
      </c>
      <c r="BU651" s="1">
        <v>44166</v>
      </c>
      <c r="BV651" s="1">
        <v>44287</v>
      </c>
      <c r="BW651" t="s">
        <v>136</v>
      </c>
      <c r="BX651">
        <v>48</v>
      </c>
      <c r="BY651">
        <v>0</v>
      </c>
      <c r="BZ651">
        <v>8</v>
      </c>
      <c r="CA651">
        <v>8</v>
      </c>
      <c r="CB651">
        <v>8</v>
      </c>
      <c r="CC651">
        <v>8</v>
      </c>
      <c r="CD651">
        <v>8</v>
      </c>
      <c r="CE651">
        <v>8</v>
      </c>
      <c r="CF651" t="str">
        <f t="shared" si="0"/>
        <v>8:00 AM</v>
      </c>
      <c r="CG651" t="str">
        <f>"5:00 PM"</f>
        <v>5:00 PM</v>
      </c>
      <c r="CH651" s="5">
        <v>14.99</v>
      </c>
      <c r="CI651" t="s">
        <v>146</v>
      </c>
      <c r="CL651" t="s">
        <v>136</v>
      </c>
      <c r="CM651" t="s">
        <v>147</v>
      </c>
      <c r="CN651" t="s">
        <v>148</v>
      </c>
      <c r="CO651" t="s">
        <v>1490</v>
      </c>
      <c r="CP651" t="s">
        <v>545</v>
      </c>
      <c r="CQ651">
        <v>12</v>
      </c>
      <c r="CR651">
        <v>12</v>
      </c>
      <c r="CS651" t="s">
        <v>136</v>
      </c>
      <c r="CT651" t="s">
        <v>134</v>
      </c>
      <c r="CU651" t="s">
        <v>136</v>
      </c>
      <c r="CV651" t="s">
        <v>136</v>
      </c>
      <c r="CW651" t="s">
        <v>134</v>
      </c>
      <c r="CX651">
        <v>60</v>
      </c>
      <c r="CY651" t="s">
        <v>136</v>
      </c>
      <c r="CZ651" t="s">
        <v>136</v>
      </c>
      <c r="DA651" t="s">
        <v>136</v>
      </c>
      <c r="DB651" t="s">
        <v>136</v>
      </c>
      <c r="DC651" t="s">
        <v>136</v>
      </c>
      <c r="DD651" t="s">
        <v>136</v>
      </c>
      <c r="DF651" t="s">
        <v>20249</v>
      </c>
      <c r="DG651" t="s">
        <v>20245</v>
      </c>
      <c r="DH651" t="s">
        <v>16894</v>
      </c>
      <c r="DI651" t="s">
        <v>1128</v>
      </c>
      <c r="DJ651" s="4">
        <v>58782</v>
      </c>
      <c r="DK651" t="s">
        <v>2908</v>
      </c>
      <c r="DL651" t="s">
        <v>136</v>
      </c>
      <c r="DM651">
        <v>1</v>
      </c>
      <c r="DN651" t="s">
        <v>20250</v>
      </c>
      <c r="DO651" t="s">
        <v>16894</v>
      </c>
      <c r="DP651" t="s">
        <v>1128</v>
      </c>
      <c r="DQ651" t="str">
        <f>"58782"</f>
        <v>58782</v>
      </c>
      <c r="DR651" t="s">
        <v>2908</v>
      </c>
      <c r="DS651" t="s">
        <v>296</v>
      </c>
      <c r="DT651">
        <v>1</v>
      </c>
      <c r="DU651">
        <v>2</v>
      </c>
      <c r="DV651" t="s">
        <v>134</v>
      </c>
      <c r="DW651" t="s">
        <v>134</v>
      </c>
      <c r="DX651" t="s">
        <v>134</v>
      </c>
      <c r="DY651" t="s">
        <v>136</v>
      </c>
      <c r="DZ651">
        <v>1</v>
      </c>
      <c r="EA651" t="s">
        <v>136</v>
      </c>
      <c r="EC651" s="5">
        <v>12.68</v>
      </c>
      <c r="ED651" s="5">
        <v>55</v>
      </c>
      <c r="EE651">
        <v>17012637578</v>
      </c>
      <c r="EF651" t="s">
        <v>20247</v>
      </c>
      <c r="EG651" t="s">
        <v>148</v>
      </c>
      <c r="EH651">
        <v>0</v>
      </c>
    </row>
    <row r="652" spans="1:138" ht="15" customHeight="1" x14ac:dyDescent="0.35">
      <c r="A652" t="s">
        <v>1579</v>
      </c>
      <c r="B652" t="s">
        <v>157</v>
      </c>
      <c r="C652" s="1">
        <v>44106.602071643516</v>
      </c>
      <c r="D652" s="1">
        <v>44134</v>
      </c>
      <c r="E652" t="s">
        <v>133</v>
      </c>
      <c r="F652" t="s">
        <v>136</v>
      </c>
      <c r="G652" t="s">
        <v>135</v>
      </c>
      <c r="H652" t="s">
        <v>136</v>
      </c>
      <c r="I652" t="s">
        <v>1580</v>
      </c>
      <c r="K652" t="s">
        <v>1581</v>
      </c>
      <c r="M652" t="s">
        <v>1582</v>
      </c>
      <c r="N652" t="s">
        <v>995</v>
      </c>
      <c r="O652" s="4">
        <v>72021</v>
      </c>
      <c r="P652" t="s">
        <v>140</v>
      </c>
      <c r="R652">
        <v>18709307718</v>
      </c>
      <c r="T652">
        <v>111191</v>
      </c>
      <c r="U652" t="s">
        <v>280</v>
      </c>
      <c r="V652" t="s">
        <v>1583</v>
      </c>
      <c r="X652" t="s">
        <v>723</v>
      </c>
      <c r="Y652" t="s">
        <v>1581</v>
      </c>
      <c r="AA652" t="s">
        <v>1582</v>
      </c>
      <c r="AB652" t="s">
        <v>995</v>
      </c>
      <c r="AC652" s="4">
        <v>72021</v>
      </c>
      <c r="AD652" t="s">
        <v>140</v>
      </c>
      <c r="AF652">
        <v>18709307718</v>
      </c>
      <c r="AH652" t="s">
        <v>148</v>
      </c>
      <c r="AI652" t="s">
        <v>168</v>
      </c>
      <c r="AJ652" t="s">
        <v>456</v>
      </c>
      <c r="AK652" t="s">
        <v>457</v>
      </c>
      <c r="AM652" t="s">
        <v>458</v>
      </c>
      <c r="AO652" t="s">
        <v>459</v>
      </c>
      <c r="AP652" t="s">
        <v>460</v>
      </c>
      <c r="AQ652" s="4">
        <v>73737</v>
      </c>
      <c r="AR652" t="s">
        <v>140</v>
      </c>
      <c r="AT652">
        <v>15802274747</v>
      </c>
      <c r="AV652" t="s">
        <v>461</v>
      </c>
      <c r="AW652" t="s">
        <v>462</v>
      </c>
      <c r="AZ652" t="s">
        <v>288</v>
      </c>
      <c r="BA652" t="s">
        <v>289</v>
      </c>
      <c r="BB652" t="s">
        <v>136</v>
      </c>
      <c r="BC652" t="s">
        <v>136</v>
      </c>
      <c r="BD652" t="s">
        <v>148</v>
      </c>
      <c r="BE652" t="s">
        <v>136</v>
      </c>
      <c r="BF652" t="s">
        <v>136</v>
      </c>
      <c r="BG652" t="s">
        <v>134</v>
      </c>
      <c r="BH652" t="s">
        <v>136</v>
      </c>
      <c r="BN652" t="s">
        <v>1584</v>
      </c>
      <c r="BO652" t="s">
        <v>1585</v>
      </c>
      <c r="BP652">
        <v>6</v>
      </c>
      <c r="BQ652">
        <v>6</v>
      </c>
      <c r="BR652">
        <v>6</v>
      </c>
      <c r="BS652" s="1">
        <v>44180</v>
      </c>
      <c r="BT652" s="1">
        <v>44484</v>
      </c>
      <c r="BU652" s="1">
        <v>44180</v>
      </c>
      <c r="BV652" s="1">
        <v>44484</v>
      </c>
      <c r="BW652" t="s">
        <v>136</v>
      </c>
      <c r="BX652">
        <v>48</v>
      </c>
      <c r="BY652">
        <v>0</v>
      </c>
      <c r="BZ652">
        <v>8</v>
      </c>
      <c r="CA652">
        <v>8</v>
      </c>
      <c r="CB652">
        <v>8</v>
      </c>
      <c r="CC652">
        <v>8</v>
      </c>
      <c r="CD652">
        <v>8</v>
      </c>
      <c r="CE652">
        <v>8</v>
      </c>
      <c r="CF652" t="str">
        <f t="shared" si="0"/>
        <v>8:00 AM</v>
      </c>
      <c r="CG652" t="str">
        <f>"5:00 PM"</f>
        <v>5:00 PM</v>
      </c>
      <c r="CH652" s="5">
        <v>11.83</v>
      </c>
      <c r="CI652" t="s">
        <v>146</v>
      </c>
      <c r="CL652" t="s">
        <v>136</v>
      </c>
      <c r="CM652" t="s">
        <v>312</v>
      </c>
      <c r="CN652" t="s">
        <v>148</v>
      </c>
      <c r="CO652" t="s">
        <v>465</v>
      </c>
      <c r="CP652" t="s">
        <v>149</v>
      </c>
      <c r="CQ652">
        <v>3</v>
      </c>
      <c r="CR652">
        <v>0</v>
      </c>
      <c r="CS652" t="s">
        <v>136</v>
      </c>
      <c r="CT652" t="s">
        <v>134</v>
      </c>
      <c r="CU652" t="s">
        <v>136</v>
      </c>
      <c r="CV652" t="s">
        <v>134</v>
      </c>
      <c r="CW652" t="s">
        <v>134</v>
      </c>
      <c r="CX652">
        <v>75</v>
      </c>
      <c r="CY652" t="s">
        <v>134</v>
      </c>
      <c r="CZ652" t="s">
        <v>134</v>
      </c>
      <c r="DA652" t="s">
        <v>134</v>
      </c>
      <c r="DB652" t="s">
        <v>136</v>
      </c>
      <c r="DC652" t="s">
        <v>134</v>
      </c>
      <c r="DD652" t="s">
        <v>136</v>
      </c>
      <c r="DF652" t="s">
        <v>466</v>
      </c>
      <c r="DG652" t="s">
        <v>1586</v>
      </c>
      <c r="DH652" t="s">
        <v>1582</v>
      </c>
      <c r="DI652" t="s">
        <v>995</v>
      </c>
      <c r="DJ652" s="4">
        <v>72021</v>
      </c>
      <c r="DK652" t="s">
        <v>997</v>
      </c>
      <c r="DL652" t="s">
        <v>136</v>
      </c>
      <c r="DM652">
        <v>1</v>
      </c>
      <c r="DN652" t="s">
        <v>1587</v>
      </c>
      <c r="DO652" t="s">
        <v>1588</v>
      </c>
      <c r="DP652" t="s">
        <v>995</v>
      </c>
      <c r="DQ652" t="str">
        <f>"72392"</f>
        <v>72392</v>
      </c>
      <c r="DR652" t="s">
        <v>1589</v>
      </c>
      <c r="DS652" t="s">
        <v>296</v>
      </c>
      <c r="DT652">
        <v>1</v>
      </c>
      <c r="DU652">
        <v>7</v>
      </c>
      <c r="DV652" t="s">
        <v>134</v>
      </c>
      <c r="DW652" t="s">
        <v>134</v>
      </c>
      <c r="DX652" t="s">
        <v>134</v>
      </c>
      <c r="DY652" t="s">
        <v>136</v>
      </c>
      <c r="DZ652">
        <v>1</v>
      </c>
      <c r="EA652" t="s">
        <v>136</v>
      </c>
      <c r="EC652" s="5">
        <v>12.68</v>
      </c>
      <c r="ED652" s="5">
        <v>55</v>
      </c>
      <c r="EE652">
        <v>18709307718</v>
      </c>
      <c r="EF652" t="s">
        <v>1590</v>
      </c>
      <c r="EG652" t="s">
        <v>148</v>
      </c>
      <c r="EH652">
        <v>0</v>
      </c>
    </row>
    <row r="653" spans="1:138" ht="15" customHeight="1" x14ac:dyDescent="0.35">
      <c r="A653" t="s">
        <v>24396</v>
      </c>
      <c r="B653" t="s">
        <v>157</v>
      </c>
      <c r="C653" s="1">
        <v>44109.513783449074</v>
      </c>
      <c r="D653" s="1">
        <v>44134</v>
      </c>
      <c r="E653" t="s">
        <v>133</v>
      </c>
      <c r="F653" t="s">
        <v>136</v>
      </c>
      <c r="G653" t="s">
        <v>135</v>
      </c>
      <c r="H653" t="s">
        <v>136</v>
      </c>
      <c r="I653" t="s">
        <v>22108</v>
      </c>
      <c r="K653" t="s">
        <v>22109</v>
      </c>
      <c r="M653" t="s">
        <v>2706</v>
      </c>
      <c r="N653" t="s">
        <v>995</v>
      </c>
      <c r="O653" s="4">
        <v>72055</v>
      </c>
      <c r="P653" t="s">
        <v>140</v>
      </c>
      <c r="R653">
        <v>18705091384</v>
      </c>
      <c r="T653">
        <v>111191</v>
      </c>
      <c r="U653" t="s">
        <v>2705</v>
      </c>
      <c r="V653" t="s">
        <v>1861</v>
      </c>
      <c r="X653" t="s">
        <v>723</v>
      </c>
      <c r="Y653" t="s">
        <v>22109</v>
      </c>
      <c r="AA653" t="s">
        <v>2706</v>
      </c>
      <c r="AB653" t="s">
        <v>995</v>
      </c>
      <c r="AC653" s="4">
        <v>72055</v>
      </c>
      <c r="AD653" t="s">
        <v>140</v>
      </c>
      <c r="AF653">
        <v>18705091384</v>
      </c>
      <c r="AH653" t="s">
        <v>148</v>
      </c>
      <c r="AI653" t="s">
        <v>168</v>
      </c>
      <c r="AJ653" t="s">
        <v>456</v>
      </c>
      <c r="AK653" t="s">
        <v>457</v>
      </c>
      <c r="AM653" t="s">
        <v>458</v>
      </c>
      <c r="AO653" t="s">
        <v>459</v>
      </c>
      <c r="AP653" t="s">
        <v>460</v>
      </c>
      <c r="AQ653" s="4">
        <v>73737</v>
      </c>
      <c r="AR653" t="s">
        <v>140</v>
      </c>
      <c r="AT653">
        <v>15802274747</v>
      </c>
      <c r="AV653" t="s">
        <v>461</v>
      </c>
      <c r="AW653" t="s">
        <v>462</v>
      </c>
      <c r="AZ653" t="s">
        <v>288</v>
      </c>
      <c r="BA653" t="s">
        <v>289</v>
      </c>
      <c r="BB653" t="s">
        <v>136</v>
      </c>
      <c r="BC653" t="s">
        <v>136</v>
      </c>
      <c r="BD653" t="s">
        <v>148</v>
      </c>
      <c r="BE653" t="s">
        <v>136</v>
      </c>
      <c r="BF653" t="s">
        <v>136</v>
      </c>
      <c r="BG653" t="s">
        <v>134</v>
      </c>
      <c r="BH653" t="s">
        <v>136</v>
      </c>
      <c r="BN653" t="s">
        <v>24397</v>
      </c>
      <c r="BO653" t="s">
        <v>965</v>
      </c>
      <c r="BP653">
        <v>1</v>
      </c>
      <c r="BQ653">
        <v>1</v>
      </c>
      <c r="BR653">
        <v>1</v>
      </c>
      <c r="BS653" s="1">
        <v>44166</v>
      </c>
      <c r="BT653" s="1">
        <v>44265</v>
      </c>
      <c r="BU653" s="1">
        <v>44166</v>
      </c>
      <c r="BV653" s="1">
        <v>44265</v>
      </c>
      <c r="BW653" t="s">
        <v>136</v>
      </c>
      <c r="BX653">
        <v>35</v>
      </c>
      <c r="BY653">
        <v>0</v>
      </c>
      <c r="BZ653">
        <v>7</v>
      </c>
      <c r="CA653">
        <v>7</v>
      </c>
      <c r="CB653">
        <v>7</v>
      </c>
      <c r="CC653">
        <v>7</v>
      </c>
      <c r="CD653">
        <v>7</v>
      </c>
      <c r="CE653">
        <v>0</v>
      </c>
      <c r="CF653" t="str">
        <f t="shared" si="0"/>
        <v>8:00 AM</v>
      </c>
      <c r="CG653" t="str">
        <f>"4:00 PM"</f>
        <v>4:00 PM</v>
      </c>
      <c r="CH653" s="5">
        <v>11.83</v>
      </c>
      <c r="CI653" t="s">
        <v>146</v>
      </c>
      <c r="CL653" t="s">
        <v>136</v>
      </c>
      <c r="CM653" t="s">
        <v>147</v>
      </c>
      <c r="CN653" t="s">
        <v>148</v>
      </c>
      <c r="CO653" t="s">
        <v>465</v>
      </c>
      <c r="CP653" t="s">
        <v>149</v>
      </c>
      <c r="CQ653">
        <v>3</v>
      </c>
      <c r="CR653">
        <v>0</v>
      </c>
      <c r="CS653" t="s">
        <v>136</v>
      </c>
      <c r="CT653" t="s">
        <v>134</v>
      </c>
      <c r="CU653" t="s">
        <v>136</v>
      </c>
      <c r="CV653" t="s">
        <v>134</v>
      </c>
      <c r="CW653" t="s">
        <v>134</v>
      </c>
      <c r="CX653">
        <v>75</v>
      </c>
      <c r="CY653" t="s">
        <v>134</v>
      </c>
      <c r="CZ653" t="s">
        <v>134</v>
      </c>
      <c r="DA653" t="s">
        <v>134</v>
      </c>
      <c r="DB653" t="s">
        <v>136</v>
      </c>
      <c r="DC653" t="s">
        <v>134</v>
      </c>
      <c r="DD653" t="s">
        <v>136</v>
      </c>
      <c r="DF653" t="s">
        <v>466</v>
      </c>
      <c r="DG653" t="s">
        <v>24398</v>
      </c>
      <c r="DH653" t="s">
        <v>7119</v>
      </c>
      <c r="DI653" t="s">
        <v>995</v>
      </c>
      <c r="DJ653" s="4">
        <v>72166</v>
      </c>
      <c r="DK653" t="s">
        <v>2707</v>
      </c>
      <c r="DL653" t="s">
        <v>134</v>
      </c>
      <c r="DM653">
        <v>3</v>
      </c>
      <c r="DN653" t="s">
        <v>22110</v>
      </c>
      <c r="DO653" t="s">
        <v>2708</v>
      </c>
      <c r="DP653" t="s">
        <v>995</v>
      </c>
      <c r="DQ653" t="str">
        <f>"72042"</f>
        <v>72042</v>
      </c>
      <c r="DR653" t="s">
        <v>2707</v>
      </c>
      <c r="DS653" t="s">
        <v>296</v>
      </c>
      <c r="DT653">
        <v>1</v>
      </c>
      <c r="DU653">
        <v>5</v>
      </c>
      <c r="DV653" t="s">
        <v>134</v>
      </c>
      <c r="DW653" t="s">
        <v>134</v>
      </c>
      <c r="DX653" t="s">
        <v>134</v>
      </c>
      <c r="DY653" t="s">
        <v>136</v>
      </c>
      <c r="DZ653">
        <v>1</v>
      </c>
      <c r="EA653" t="s">
        <v>136</v>
      </c>
      <c r="EC653" s="5">
        <v>12.68</v>
      </c>
      <c r="ED653" s="5">
        <v>55</v>
      </c>
      <c r="EE653">
        <v>18705091384</v>
      </c>
      <c r="EF653" t="s">
        <v>22111</v>
      </c>
      <c r="EG653" t="s">
        <v>148</v>
      </c>
      <c r="EH653">
        <v>0</v>
      </c>
    </row>
    <row r="654" spans="1:138" ht="15" customHeight="1" x14ac:dyDescent="0.35">
      <c r="A654" t="s">
        <v>24466</v>
      </c>
      <c r="B654" t="s">
        <v>157</v>
      </c>
      <c r="C654" s="1">
        <v>44120.643286458333</v>
      </c>
      <c r="D654" s="1">
        <v>44134</v>
      </c>
      <c r="E654" t="s">
        <v>133</v>
      </c>
      <c r="F654" t="s">
        <v>136</v>
      </c>
      <c r="G654" t="s">
        <v>135</v>
      </c>
      <c r="H654" t="s">
        <v>136</v>
      </c>
      <c r="I654" t="s">
        <v>24467</v>
      </c>
      <c r="K654" t="s">
        <v>24468</v>
      </c>
      <c r="M654" t="s">
        <v>10746</v>
      </c>
      <c r="N654" t="s">
        <v>1128</v>
      </c>
      <c r="O654" s="4">
        <v>58601</v>
      </c>
      <c r="P654" t="s">
        <v>140</v>
      </c>
      <c r="R654">
        <v>17014831188</v>
      </c>
      <c r="T654">
        <v>111191</v>
      </c>
      <c r="U654" t="s">
        <v>24469</v>
      </c>
      <c r="V654" t="s">
        <v>10725</v>
      </c>
      <c r="X654" t="s">
        <v>164</v>
      </c>
      <c r="Y654" t="s">
        <v>24468</v>
      </c>
      <c r="AA654" t="s">
        <v>10746</v>
      </c>
      <c r="AB654" t="s">
        <v>1128</v>
      </c>
      <c r="AC654" s="4">
        <v>58601</v>
      </c>
      <c r="AD654" t="s">
        <v>140</v>
      </c>
      <c r="AF654">
        <v>17014831188</v>
      </c>
      <c r="AH654" t="s">
        <v>148</v>
      </c>
      <c r="AI654" t="s">
        <v>168</v>
      </c>
      <c r="AJ654" t="s">
        <v>456</v>
      </c>
      <c r="AK654" t="s">
        <v>457</v>
      </c>
      <c r="AM654" t="s">
        <v>458</v>
      </c>
      <c r="AO654" t="s">
        <v>459</v>
      </c>
      <c r="AP654" t="s">
        <v>460</v>
      </c>
      <c r="AQ654" s="4">
        <v>73737</v>
      </c>
      <c r="AR654" t="s">
        <v>140</v>
      </c>
      <c r="AT654">
        <v>15802274747</v>
      </c>
      <c r="AV654" t="s">
        <v>461</v>
      </c>
      <c r="AW654" t="s">
        <v>462</v>
      </c>
      <c r="AZ654" t="s">
        <v>1552</v>
      </c>
      <c r="BA654" t="s">
        <v>1553</v>
      </c>
      <c r="BB654" t="s">
        <v>136</v>
      </c>
      <c r="BC654" t="s">
        <v>136</v>
      </c>
      <c r="BD654" t="s">
        <v>148</v>
      </c>
      <c r="BE654" t="s">
        <v>136</v>
      </c>
      <c r="BF654" t="s">
        <v>136</v>
      </c>
      <c r="BG654" t="s">
        <v>134</v>
      </c>
      <c r="BH654" t="s">
        <v>136</v>
      </c>
      <c r="BN654" t="s">
        <v>24470</v>
      </c>
      <c r="BO654" t="s">
        <v>1555</v>
      </c>
      <c r="BP654">
        <v>1</v>
      </c>
      <c r="BQ654">
        <v>1</v>
      </c>
      <c r="BR654">
        <v>1</v>
      </c>
      <c r="BS654" s="1">
        <v>44166</v>
      </c>
      <c r="BT654" s="1">
        <v>44287</v>
      </c>
      <c r="BU654" s="1">
        <v>44166</v>
      </c>
      <c r="BV654" s="1">
        <v>44287</v>
      </c>
      <c r="BW654" t="s">
        <v>136</v>
      </c>
      <c r="BX654">
        <v>48</v>
      </c>
      <c r="BY654">
        <v>0</v>
      </c>
      <c r="BZ654">
        <v>8</v>
      </c>
      <c r="CA654">
        <v>8</v>
      </c>
      <c r="CB654">
        <v>8</v>
      </c>
      <c r="CC654">
        <v>8</v>
      </c>
      <c r="CD654">
        <v>8</v>
      </c>
      <c r="CE654">
        <v>8</v>
      </c>
      <c r="CF654" t="str">
        <f t="shared" si="0"/>
        <v>8:00 AM</v>
      </c>
      <c r="CG654" t="str">
        <f>"5:00 PM"</f>
        <v>5:00 PM</v>
      </c>
      <c r="CH654" s="5">
        <v>14.99</v>
      </c>
      <c r="CI654" t="s">
        <v>146</v>
      </c>
      <c r="CL654" t="s">
        <v>136</v>
      </c>
      <c r="CM654" t="s">
        <v>312</v>
      </c>
      <c r="CN654" t="s">
        <v>148</v>
      </c>
      <c r="CO654" t="s">
        <v>465</v>
      </c>
      <c r="CP654" t="s">
        <v>149</v>
      </c>
      <c r="CQ654">
        <v>6</v>
      </c>
      <c r="CR654">
        <v>0</v>
      </c>
      <c r="CS654" t="s">
        <v>136</v>
      </c>
      <c r="CT654" t="s">
        <v>134</v>
      </c>
      <c r="CU654" t="s">
        <v>136</v>
      </c>
      <c r="CV654" t="s">
        <v>134</v>
      </c>
      <c r="CW654" t="s">
        <v>134</v>
      </c>
      <c r="CX654">
        <v>75</v>
      </c>
      <c r="CY654" t="s">
        <v>134</v>
      </c>
      <c r="CZ654" t="s">
        <v>134</v>
      </c>
      <c r="DA654" t="s">
        <v>134</v>
      </c>
      <c r="DB654" t="s">
        <v>136</v>
      </c>
      <c r="DC654" t="s">
        <v>134</v>
      </c>
      <c r="DD654" t="s">
        <v>136</v>
      </c>
      <c r="DF654" t="s">
        <v>466</v>
      </c>
      <c r="DG654" t="s">
        <v>24471</v>
      </c>
      <c r="DH654" t="s">
        <v>14055</v>
      </c>
      <c r="DI654" t="s">
        <v>1128</v>
      </c>
      <c r="DJ654" s="4">
        <v>58647</v>
      </c>
      <c r="DK654" t="s">
        <v>14060</v>
      </c>
      <c r="DL654" t="s">
        <v>136</v>
      </c>
      <c r="DM654">
        <v>1</v>
      </c>
      <c r="DN654" t="s">
        <v>24472</v>
      </c>
      <c r="DO654" t="s">
        <v>14055</v>
      </c>
      <c r="DP654" t="s">
        <v>1128</v>
      </c>
      <c r="DQ654" t="str">
        <f>"58647"</f>
        <v>58647</v>
      </c>
      <c r="DR654" t="s">
        <v>14060</v>
      </c>
      <c r="DS654" t="s">
        <v>907</v>
      </c>
      <c r="DT654">
        <v>1</v>
      </c>
      <c r="DU654">
        <v>2</v>
      </c>
      <c r="DV654" t="s">
        <v>134</v>
      </c>
      <c r="DW654" t="s">
        <v>134</v>
      </c>
      <c r="DX654" t="s">
        <v>134</v>
      </c>
      <c r="DY654" t="s">
        <v>136</v>
      </c>
      <c r="DZ654">
        <v>1</v>
      </c>
      <c r="EA654" t="s">
        <v>136</v>
      </c>
      <c r="EC654" s="5">
        <v>12.68</v>
      </c>
      <c r="ED654" s="5">
        <v>55</v>
      </c>
      <c r="EE654">
        <v>17014831188</v>
      </c>
      <c r="EF654" t="s">
        <v>24473</v>
      </c>
      <c r="EG654" t="s">
        <v>148</v>
      </c>
      <c r="EH654">
        <v>0</v>
      </c>
    </row>
    <row r="655" spans="1:138" ht="15" customHeight="1" x14ac:dyDescent="0.35">
      <c r="A655" t="s">
        <v>18023</v>
      </c>
      <c r="B655" t="s">
        <v>157</v>
      </c>
      <c r="C655" s="1">
        <v>44110.464320949075</v>
      </c>
      <c r="D655" s="1">
        <v>44134</v>
      </c>
      <c r="E655" t="s">
        <v>1298</v>
      </c>
      <c r="F655" t="s">
        <v>136</v>
      </c>
      <c r="G655" t="s">
        <v>135</v>
      </c>
      <c r="H655" t="s">
        <v>136</v>
      </c>
      <c r="I655" t="s">
        <v>1299</v>
      </c>
      <c r="K655" t="s">
        <v>1300</v>
      </c>
      <c r="L655" t="s">
        <v>1301</v>
      </c>
      <c r="M655" t="s">
        <v>1302</v>
      </c>
      <c r="N655" t="s">
        <v>925</v>
      </c>
      <c r="O655" s="4">
        <v>83301</v>
      </c>
      <c r="P655" t="s">
        <v>140</v>
      </c>
      <c r="R655">
        <v>12085952226</v>
      </c>
      <c r="T655">
        <v>112410</v>
      </c>
      <c r="U655" t="s">
        <v>1303</v>
      </c>
      <c r="V655" t="s">
        <v>1304</v>
      </c>
      <c r="X655" t="s">
        <v>1305</v>
      </c>
      <c r="Y655" t="s">
        <v>1300</v>
      </c>
      <c r="Z655" t="s">
        <v>1301</v>
      </c>
      <c r="AA655" t="s">
        <v>1302</v>
      </c>
      <c r="AB655" t="s">
        <v>925</v>
      </c>
      <c r="AC655" s="4">
        <v>83301</v>
      </c>
      <c r="AD655" t="s">
        <v>140</v>
      </c>
      <c r="AF655">
        <v>12085952226</v>
      </c>
      <c r="AH655" t="s">
        <v>1306</v>
      </c>
      <c r="AZ655" t="s">
        <v>334</v>
      </c>
      <c r="BA655" t="s">
        <v>335</v>
      </c>
      <c r="BB655" t="s">
        <v>136</v>
      </c>
      <c r="BC655" t="s">
        <v>136</v>
      </c>
      <c r="BD655" t="s">
        <v>148</v>
      </c>
      <c r="BE655" t="s">
        <v>136</v>
      </c>
      <c r="BF655" t="s">
        <v>136</v>
      </c>
      <c r="BG655" t="s">
        <v>134</v>
      </c>
      <c r="BH655" t="s">
        <v>136</v>
      </c>
      <c r="BN655" t="s">
        <v>18024</v>
      </c>
      <c r="BO655" t="s">
        <v>18025</v>
      </c>
      <c r="BP655">
        <v>1</v>
      </c>
      <c r="BQ655">
        <v>1</v>
      </c>
      <c r="BR655">
        <v>1</v>
      </c>
      <c r="BS655" s="1">
        <v>44171</v>
      </c>
      <c r="BT655" s="1">
        <v>44286</v>
      </c>
      <c r="BU655" s="1">
        <v>44171</v>
      </c>
      <c r="BV655" s="1">
        <v>44286</v>
      </c>
      <c r="BW655" t="s">
        <v>134</v>
      </c>
      <c r="CH655" s="5">
        <v>1682.33</v>
      </c>
      <c r="CI655" t="s">
        <v>597</v>
      </c>
      <c r="CJ655">
        <v>0</v>
      </c>
      <c r="CK655" t="s">
        <v>3249</v>
      </c>
      <c r="CL655" t="s">
        <v>136</v>
      </c>
      <c r="CM655" t="s">
        <v>354</v>
      </c>
      <c r="CN655" t="s">
        <v>1310</v>
      </c>
      <c r="CO655" t="s">
        <v>1350</v>
      </c>
      <c r="CP655" t="s">
        <v>149</v>
      </c>
      <c r="CQ655">
        <v>3</v>
      </c>
      <c r="CR655">
        <v>0</v>
      </c>
      <c r="CS655" t="s">
        <v>136</v>
      </c>
      <c r="CT655" t="s">
        <v>136</v>
      </c>
      <c r="CU655" t="s">
        <v>136</v>
      </c>
      <c r="CV655" t="s">
        <v>134</v>
      </c>
      <c r="CW655" t="s">
        <v>134</v>
      </c>
      <c r="CX655">
        <v>50</v>
      </c>
      <c r="CY655" t="s">
        <v>134</v>
      </c>
      <c r="CZ655" t="s">
        <v>136</v>
      </c>
      <c r="DA655" t="s">
        <v>136</v>
      </c>
      <c r="DB655" t="s">
        <v>136</v>
      </c>
      <c r="DC655" t="s">
        <v>136</v>
      </c>
      <c r="DD655" t="s">
        <v>136</v>
      </c>
      <c r="DF655" t="s">
        <v>180</v>
      </c>
      <c r="DG655" t="s">
        <v>18026</v>
      </c>
      <c r="DH655" t="s">
        <v>18027</v>
      </c>
      <c r="DI655" t="s">
        <v>925</v>
      </c>
      <c r="DJ655" s="4">
        <v>83617</v>
      </c>
      <c r="DK655" t="s">
        <v>9556</v>
      </c>
      <c r="DL655" t="s">
        <v>134</v>
      </c>
      <c r="DM655">
        <v>2</v>
      </c>
      <c r="DN655" t="s">
        <v>18026</v>
      </c>
      <c r="DO655" t="s">
        <v>14251</v>
      </c>
      <c r="DP655" t="s">
        <v>925</v>
      </c>
      <c r="DQ655" t="str">
        <f>"83617"</f>
        <v>83617</v>
      </c>
      <c r="DR655" t="s">
        <v>9556</v>
      </c>
      <c r="DS655" t="s">
        <v>2979</v>
      </c>
      <c r="DT655">
        <v>5</v>
      </c>
      <c r="DU655">
        <v>7</v>
      </c>
      <c r="DV655" t="s">
        <v>134</v>
      </c>
      <c r="DW655" t="s">
        <v>134</v>
      </c>
      <c r="DX655" t="s">
        <v>134</v>
      </c>
      <c r="DY655" t="s">
        <v>136</v>
      </c>
      <c r="DZ655">
        <v>1</v>
      </c>
      <c r="EA655" t="s">
        <v>136</v>
      </c>
      <c r="EC655" s="5">
        <v>12.68</v>
      </c>
      <c r="ED655" s="5">
        <v>55</v>
      </c>
      <c r="EE655">
        <v>12085952226</v>
      </c>
      <c r="EF655" t="s">
        <v>1316</v>
      </c>
      <c r="EG655" t="s">
        <v>148</v>
      </c>
      <c r="EH655">
        <v>0</v>
      </c>
    </row>
    <row r="656" spans="1:138" ht="15" customHeight="1" x14ac:dyDescent="0.35">
      <c r="A656" t="s">
        <v>27438</v>
      </c>
      <c r="B656" t="s">
        <v>157</v>
      </c>
      <c r="C656" s="1">
        <v>44119.452264004627</v>
      </c>
      <c r="D656" s="1">
        <v>44134</v>
      </c>
      <c r="E656" t="s">
        <v>133</v>
      </c>
      <c r="F656" t="s">
        <v>136</v>
      </c>
      <c r="G656" t="s">
        <v>135</v>
      </c>
      <c r="H656" t="s">
        <v>136</v>
      </c>
      <c r="I656" t="s">
        <v>27439</v>
      </c>
      <c r="K656" t="s">
        <v>27440</v>
      </c>
      <c r="M656" t="s">
        <v>18335</v>
      </c>
      <c r="N656" t="s">
        <v>1128</v>
      </c>
      <c r="O656" s="4">
        <v>58444</v>
      </c>
      <c r="P656" t="s">
        <v>140</v>
      </c>
      <c r="R656">
        <v>17013060978</v>
      </c>
      <c r="T656">
        <v>11119</v>
      </c>
      <c r="U656" t="s">
        <v>27441</v>
      </c>
      <c r="V656" t="s">
        <v>23352</v>
      </c>
      <c r="X656" t="s">
        <v>164</v>
      </c>
      <c r="Y656" t="s">
        <v>27440</v>
      </c>
      <c r="AA656" t="s">
        <v>18335</v>
      </c>
      <c r="AB656" t="s">
        <v>1128</v>
      </c>
      <c r="AC656" s="4">
        <v>58444</v>
      </c>
      <c r="AD656" t="s">
        <v>140</v>
      </c>
      <c r="AF656">
        <v>17013060978</v>
      </c>
      <c r="AH656" t="s">
        <v>148</v>
      </c>
      <c r="AI656" t="s">
        <v>168</v>
      </c>
      <c r="AJ656" t="s">
        <v>456</v>
      </c>
      <c r="AK656" t="s">
        <v>457</v>
      </c>
      <c r="AM656" t="s">
        <v>458</v>
      </c>
      <c r="AO656" t="s">
        <v>459</v>
      </c>
      <c r="AP656" t="s">
        <v>460</v>
      </c>
      <c r="AQ656" s="4">
        <v>73737</v>
      </c>
      <c r="AR656" t="s">
        <v>140</v>
      </c>
      <c r="AT656">
        <v>15802274747</v>
      </c>
      <c r="AV656" t="s">
        <v>461</v>
      </c>
      <c r="AW656" t="s">
        <v>462</v>
      </c>
      <c r="AZ656" t="s">
        <v>175</v>
      </c>
      <c r="BA656" t="s">
        <v>176</v>
      </c>
      <c r="BB656" t="s">
        <v>136</v>
      </c>
      <c r="BC656" t="s">
        <v>136</v>
      </c>
      <c r="BD656" t="s">
        <v>148</v>
      </c>
      <c r="BE656" t="s">
        <v>136</v>
      </c>
      <c r="BF656" t="s">
        <v>136</v>
      </c>
      <c r="BG656" t="s">
        <v>134</v>
      </c>
      <c r="BH656" t="s">
        <v>136</v>
      </c>
      <c r="BN656" t="s">
        <v>27442</v>
      </c>
      <c r="BO656" t="s">
        <v>1555</v>
      </c>
      <c r="BP656">
        <v>1</v>
      </c>
      <c r="BQ656">
        <v>1</v>
      </c>
      <c r="BR656">
        <v>1</v>
      </c>
      <c r="BS656" s="1">
        <v>44166</v>
      </c>
      <c r="BT656" s="1">
        <v>44301</v>
      </c>
      <c r="BU656" s="1">
        <v>44166</v>
      </c>
      <c r="BV656" s="1">
        <v>44301</v>
      </c>
      <c r="BW656" t="s">
        <v>136</v>
      </c>
      <c r="BX656">
        <v>48</v>
      </c>
      <c r="BY656">
        <v>0</v>
      </c>
      <c r="BZ656">
        <v>8</v>
      </c>
      <c r="CA656">
        <v>8</v>
      </c>
      <c r="CB656">
        <v>8</v>
      </c>
      <c r="CC656">
        <v>8</v>
      </c>
      <c r="CD656">
        <v>8</v>
      </c>
      <c r="CE656">
        <v>8</v>
      </c>
      <c r="CF656" t="str">
        <f>"8:00 AM"</f>
        <v>8:00 AM</v>
      </c>
      <c r="CG656" t="str">
        <f>"5:00 PM"</f>
        <v>5:00 PM</v>
      </c>
      <c r="CH656" s="5">
        <v>14.99</v>
      </c>
      <c r="CI656" t="s">
        <v>146</v>
      </c>
      <c r="CL656" t="s">
        <v>136</v>
      </c>
      <c r="CM656" t="s">
        <v>312</v>
      </c>
      <c r="CN656" t="s">
        <v>148</v>
      </c>
      <c r="CO656" t="s">
        <v>465</v>
      </c>
      <c r="CP656" t="s">
        <v>149</v>
      </c>
      <c r="CQ656">
        <v>6</v>
      </c>
      <c r="CR656">
        <v>0</v>
      </c>
      <c r="CS656" t="s">
        <v>136</v>
      </c>
      <c r="CT656" t="s">
        <v>134</v>
      </c>
      <c r="CU656" t="s">
        <v>136</v>
      </c>
      <c r="CV656" t="s">
        <v>134</v>
      </c>
      <c r="CW656" t="s">
        <v>134</v>
      </c>
      <c r="CX656">
        <v>75</v>
      </c>
      <c r="CY656" t="s">
        <v>134</v>
      </c>
      <c r="CZ656" t="s">
        <v>134</v>
      </c>
      <c r="DA656" t="s">
        <v>134</v>
      </c>
      <c r="DB656" t="s">
        <v>136</v>
      </c>
      <c r="DC656" t="s">
        <v>134</v>
      </c>
      <c r="DD656" t="s">
        <v>136</v>
      </c>
      <c r="DF656" t="s">
        <v>466</v>
      </c>
      <c r="DG656" t="s">
        <v>27443</v>
      </c>
      <c r="DH656" t="s">
        <v>18335</v>
      </c>
      <c r="DI656" t="s">
        <v>1128</v>
      </c>
      <c r="DJ656" s="4">
        <v>58444</v>
      </c>
      <c r="DK656" t="s">
        <v>2274</v>
      </c>
      <c r="DL656" t="s">
        <v>136</v>
      </c>
      <c r="DM656">
        <v>1</v>
      </c>
      <c r="DN656" t="s">
        <v>27444</v>
      </c>
      <c r="DO656" t="s">
        <v>18335</v>
      </c>
      <c r="DP656" t="s">
        <v>1128</v>
      </c>
      <c r="DQ656" t="str">
        <f>"58444"</f>
        <v>58444</v>
      </c>
      <c r="DR656" t="s">
        <v>2274</v>
      </c>
      <c r="DS656" t="s">
        <v>296</v>
      </c>
      <c r="DT656">
        <v>1</v>
      </c>
      <c r="DU656">
        <v>1</v>
      </c>
      <c r="DV656" t="s">
        <v>134</v>
      </c>
      <c r="DW656" t="s">
        <v>134</v>
      </c>
      <c r="DX656" t="s">
        <v>134</v>
      </c>
      <c r="DY656" t="s">
        <v>136</v>
      </c>
      <c r="DZ656">
        <v>1</v>
      </c>
      <c r="EA656" t="s">
        <v>136</v>
      </c>
      <c r="EC656" s="5">
        <v>12.68</v>
      </c>
      <c r="ED656" s="5">
        <v>55</v>
      </c>
      <c r="EE656">
        <v>17013060978</v>
      </c>
      <c r="EF656" t="s">
        <v>27445</v>
      </c>
      <c r="EG656" t="s">
        <v>148</v>
      </c>
      <c r="EH656">
        <v>0</v>
      </c>
    </row>
    <row r="657" spans="1:138" ht="15" customHeight="1" x14ac:dyDescent="0.35">
      <c r="A657" t="s">
        <v>10928</v>
      </c>
      <c r="B657" t="s">
        <v>132</v>
      </c>
      <c r="C657" s="1">
        <v>44124.587718055554</v>
      </c>
      <c r="D657" s="1">
        <v>44134</v>
      </c>
      <c r="E657" t="s">
        <v>133</v>
      </c>
      <c r="F657" t="s">
        <v>136</v>
      </c>
      <c r="G657" t="s">
        <v>135</v>
      </c>
      <c r="H657" t="s">
        <v>136</v>
      </c>
      <c r="I657" t="s">
        <v>10929</v>
      </c>
      <c r="K657" t="s">
        <v>10930</v>
      </c>
      <c r="M657" t="s">
        <v>5238</v>
      </c>
      <c r="N657" t="s">
        <v>1128</v>
      </c>
      <c r="O657" s="4">
        <v>58737</v>
      </c>
      <c r="P657" t="s">
        <v>140</v>
      </c>
      <c r="R657">
        <v>17018486347</v>
      </c>
      <c r="T657">
        <v>112111</v>
      </c>
      <c r="U657" t="s">
        <v>10931</v>
      </c>
      <c r="V657" t="s">
        <v>10932</v>
      </c>
      <c r="W657" t="s">
        <v>5516</v>
      </c>
      <c r="X657" t="s">
        <v>164</v>
      </c>
      <c r="Y657" t="s">
        <v>10930</v>
      </c>
      <c r="AA657" t="s">
        <v>5238</v>
      </c>
      <c r="AB657" t="s">
        <v>1128</v>
      </c>
      <c r="AC657" s="4">
        <v>58737</v>
      </c>
      <c r="AD657" t="s">
        <v>140</v>
      </c>
      <c r="AF657">
        <v>17018486347</v>
      </c>
      <c r="AH657" t="s">
        <v>10933</v>
      </c>
      <c r="AI657" t="s">
        <v>168</v>
      </c>
      <c r="AJ657" t="s">
        <v>875</v>
      </c>
      <c r="AK657" t="s">
        <v>876</v>
      </c>
      <c r="AL657" t="s">
        <v>877</v>
      </c>
      <c r="AM657" t="s">
        <v>878</v>
      </c>
      <c r="AO657" t="s">
        <v>879</v>
      </c>
      <c r="AP657" t="s">
        <v>870</v>
      </c>
      <c r="AQ657" s="4">
        <v>56537</v>
      </c>
      <c r="AR657" t="s">
        <v>140</v>
      </c>
      <c r="AT657">
        <v>12183215494</v>
      </c>
      <c r="AV657" t="s">
        <v>881</v>
      </c>
      <c r="AW657" t="s">
        <v>882</v>
      </c>
      <c r="AZ657" t="s">
        <v>175</v>
      </c>
      <c r="BA657" t="s">
        <v>176</v>
      </c>
      <c r="BB657" t="s">
        <v>136</v>
      </c>
      <c r="BC657" t="s">
        <v>136</v>
      </c>
      <c r="BD657" t="s">
        <v>148</v>
      </c>
      <c r="BE657" t="s">
        <v>136</v>
      </c>
      <c r="BF657" t="s">
        <v>136</v>
      </c>
      <c r="BG657" t="s">
        <v>134</v>
      </c>
      <c r="BH657" t="s">
        <v>136</v>
      </c>
      <c r="BN657" t="s">
        <v>10934</v>
      </c>
      <c r="BO657" t="s">
        <v>10935</v>
      </c>
      <c r="BP657">
        <v>3</v>
      </c>
      <c r="BQ657">
        <v>3</v>
      </c>
      <c r="BS657" s="1">
        <v>44169</v>
      </c>
      <c r="BT657" s="1">
        <v>44287</v>
      </c>
      <c r="BU657" s="1">
        <v>44169</v>
      </c>
      <c r="BV657" s="1">
        <v>44287</v>
      </c>
      <c r="BW657" t="s">
        <v>136</v>
      </c>
      <c r="BX657">
        <v>40</v>
      </c>
      <c r="BY657">
        <v>0</v>
      </c>
      <c r="BZ657">
        <v>8</v>
      </c>
      <c r="CA657">
        <v>8</v>
      </c>
      <c r="CB657">
        <v>8</v>
      </c>
      <c r="CC657">
        <v>8</v>
      </c>
      <c r="CD657">
        <v>8</v>
      </c>
      <c r="CE657">
        <v>0</v>
      </c>
      <c r="CF657" t="str">
        <f>"8:00 AM"</f>
        <v>8:00 AM</v>
      </c>
      <c r="CG657" t="str">
        <f>"5:00 PM"</f>
        <v>5:00 PM</v>
      </c>
      <c r="CH657" s="5">
        <v>14.99</v>
      </c>
      <c r="CI657" t="s">
        <v>146</v>
      </c>
      <c r="CJ657">
        <v>0</v>
      </c>
      <c r="CK657" t="s">
        <v>884</v>
      </c>
      <c r="CL657" t="s">
        <v>136</v>
      </c>
      <c r="CM657" t="s">
        <v>312</v>
      </c>
      <c r="CN657" t="s">
        <v>148</v>
      </c>
      <c r="CO657" s="2" t="s">
        <v>1815</v>
      </c>
      <c r="CP657" t="s">
        <v>149</v>
      </c>
      <c r="CQ657">
        <v>3</v>
      </c>
      <c r="CR657">
        <v>0</v>
      </c>
      <c r="CS657" t="s">
        <v>136</v>
      </c>
      <c r="CT657" t="s">
        <v>134</v>
      </c>
      <c r="CU657" t="s">
        <v>136</v>
      </c>
      <c r="CV657" t="s">
        <v>136</v>
      </c>
      <c r="CW657" t="s">
        <v>134</v>
      </c>
      <c r="CX657">
        <v>60</v>
      </c>
      <c r="CY657" t="s">
        <v>136</v>
      </c>
      <c r="CZ657" t="s">
        <v>136</v>
      </c>
      <c r="DA657" t="s">
        <v>136</v>
      </c>
      <c r="DB657" t="s">
        <v>136</v>
      </c>
      <c r="DC657" t="s">
        <v>136</v>
      </c>
      <c r="DD657" t="s">
        <v>136</v>
      </c>
      <c r="DF657" t="s">
        <v>10936</v>
      </c>
      <c r="DG657" t="s">
        <v>10937</v>
      </c>
      <c r="DH657" t="s">
        <v>10938</v>
      </c>
      <c r="DI657" t="s">
        <v>1128</v>
      </c>
      <c r="DJ657" s="4">
        <v>58733</v>
      </c>
      <c r="DK657" t="s">
        <v>1005</v>
      </c>
      <c r="DL657" t="s">
        <v>136</v>
      </c>
      <c r="DM657">
        <v>1</v>
      </c>
      <c r="DN657" t="s">
        <v>10930</v>
      </c>
      <c r="DO657" t="s">
        <v>5238</v>
      </c>
      <c r="DP657" t="s">
        <v>1128</v>
      </c>
      <c r="DQ657" t="str">
        <f>"58737"</f>
        <v>58737</v>
      </c>
      <c r="DR657" t="s">
        <v>5244</v>
      </c>
      <c r="DS657" t="s">
        <v>10939</v>
      </c>
      <c r="DT657">
        <v>2</v>
      </c>
      <c r="DU657">
        <v>4</v>
      </c>
      <c r="DV657" t="s">
        <v>134</v>
      </c>
      <c r="DW657" t="s">
        <v>134</v>
      </c>
      <c r="DX657" t="s">
        <v>134</v>
      </c>
      <c r="DY657" t="s">
        <v>136</v>
      </c>
      <c r="DZ657">
        <v>1</v>
      </c>
      <c r="EA657" t="s">
        <v>136</v>
      </c>
      <c r="EC657" s="5">
        <v>12.68</v>
      </c>
      <c r="ED657" s="5">
        <v>55</v>
      </c>
      <c r="EE657">
        <v>17018486347</v>
      </c>
      <c r="EF657" t="s">
        <v>10933</v>
      </c>
      <c r="EG657" t="s">
        <v>1819</v>
      </c>
      <c r="EH657">
        <v>0</v>
      </c>
    </row>
    <row r="658" spans="1:138" ht="15" customHeight="1" x14ac:dyDescent="0.35">
      <c r="A658" t="s">
        <v>7636</v>
      </c>
      <c r="B658" t="s">
        <v>157</v>
      </c>
      <c r="C658" s="1">
        <v>44118.427915740744</v>
      </c>
      <c r="D658" s="1">
        <v>44134</v>
      </c>
      <c r="E658" t="s">
        <v>133</v>
      </c>
      <c r="F658" t="s">
        <v>136</v>
      </c>
      <c r="G658" t="s">
        <v>135</v>
      </c>
      <c r="H658" t="s">
        <v>136</v>
      </c>
      <c r="I658" t="s">
        <v>7637</v>
      </c>
      <c r="J658" t="s">
        <v>7638</v>
      </c>
      <c r="K658" t="s">
        <v>7639</v>
      </c>
      <c r="M658" t="s">
        <v>7640</v>
      </c>
      <c r="N658" t="s">
        <v>1128</v>
      </c>
      <c r="O658" s="4">
        <v>58243</v>
      </c>
      <c r="P658" t="s">
        <v>140</v>
      </c>
      <c r="R658">
        <v>17013310812</v>
      </c>
      <c r="T658">
        <v>115115</v>
      </c>
      <c r="U658" t="s">
        <v>7641</v>
      </c>
      <c r="V658" t="s">
        <v>7642</v>
      </c>
      <c r="X658" t="s">
        <v>7643</v>
      </c>
      <c r="Y658" t="s">
        <v>7639</v>
      </c>
      <c r="Z658" t="s">
        <v>7644</v>
      </c>
      <c r="AA658" t="s">
        <v>7640</v>
      </c>
      <c r="AB658" t="s">
        <v>1128</v>
      </c>
      <c r="AC658" s="4">
        <v>58243</v>
      </c>
      <c r="AD658" t="s">
        <v>140</v>
      </c>
      <c r="AF658">
        <v>17013310812</v>
      </c>
      <c r="AH658" t="s">
        <v>2202</v>
      </c>
      <c r="AI658" t="s">
        <v>168</v>
      </c>
      <c r="AJ658" t="s">
        <v>1515</v>
      </c>
      <c r="AK658" t="s">
        <v>1516</v>
      </c>
      <c r="AL658" t="s">
        <v>2203</v>
      </c>
      <c r="AM658" t="s">
        <v>1518</v>
      </c>
      <c r="AO658" t="s">
        <v>1519</v>
      </c>
      <c r="AP658" t="s">
        <v>1128</v>
      </c>
      <c r="AQ658" s="4">
        <v>58423</v>
      </c>
      <c r="AR658" t="s">
        <v>140</v>
      </c>
      <c r="AS658" t="s">
        <v>1520</v>
      </c>
      <c r="AT658">
        <v>17019623460</v>
      </c>
      <c r="AV658" t="s">
        <v>1514</v>
      </c>
      <c r="AW658" t="s">
        <v>2205</v>
      </c>
      <c r="AZ658" t="s">
        <v>175</v>
      </c>
      <c r="BA658" t="s">
        <v>176</v>
      </c>
      <c r="BB658" t="s">
        <v>136</v>
      </c>
      <c r="BC658" t="s">
        <v>136</v>
      </c>
      <c r="BD658" t="s">
        <v>148</v>
      </c>
      <c r="BE658" t="s">
        <v>136</v>
      </c>
      <c r="BF658" t="s">
        <v>136</v>
      </c>
      <c r="BG658" t="s">
        <v>134</v>
      </c>
      <c r="BH658" t="s">
        <v>136</v>
      </c>
      <c r="BN658" t="s">
        <v>7645</v>
      </c>
      <c r="BO658" t="s">
        <v>2207</v>
      </c>
      <c r="BP658">
        <v>6</v>
      </c>
      <c r="BQ658">
        <v>6</v>
      </c>
      <c r="BR658">
        <v>6</v>
      </c>
      <c r="BS658" s="1">
        <v>44169</v>
      </c>
      <c r="BT658" s="1">
        <v>44346</v>
      </c>
      <c r="BU658" s="1">
        <v>44169</v>
      </c>
      <c r="BV658" s="1">
        <v>44346</v>
      </c>
      <c r="BW658" t="s">
        <v>136</v>
      </c>
      <c r="BX658">
        <v>40</v>
      </c>
      <c r="BY658">
        <v>0</v>
      </c>
      <c r="BZ658">
        <v>8</v>
      </c>
      <c r="CA658">
        <v>8</v>
      </c>
      <c r="CB658">
        <v>8</v>
      </c>
      <c r="CC658">
        <v>8</v>
      </c>
      <c r="CD658">
        <v>8</v>
      </c>
      <c r="CE658">
        <v>0</v>
      </c>
      <c r="CF658" t="str">
        <f>"8:00 AM"</f>
        <v>8:00 AM</v>
      </c>
      <c r="CG658" t="str">
        <f>"5:00 PM"</f>
        <v>5:00 PM</v>
      </c>
      <c r="CH658" s="5">
        <v>14.99</v>
      </c>
      <c r="CI658" t="s">
        <v>146</v>
      </c>
      <c r="CL658" t="s">
        <v>136</v>
      </c>
      <c r="CM658" t="s">
        <v>312</v>
      </c>
      <c r="CN658" t="s">
        <v>148</v>
      </c>
      <c r="CO658" t="s">
        <v>7646</v>
      </c>
      <c r="CP658" t="s">
        <v>149</v>
      </c>
      <c r="CQ658">
        <v>3</v>
      </c>
      <c r="CR658">
        <v>0</v>
      </c>
      <c r="CS658" t="s">
        <v>136</v>
      </c>
      <c r="CT658" t="s">
        <v>134</v>
      </c>
      <c r="CU658" t="s">
        <v>136</v>
      </c>
      <c r="CV658" t="s">
        <v>136</v>
      </c>
      <c r="CW658" t="s">
        <v>136</v>
      </c>
      <c r="CY658" t="s">
        <v>136</v>
      </c>
      <c r="CZ658" t="s">
        <v>136</v>
      </c>
      <c r="DA658" t="s">
        <v>136</v>
      </c>
      <c r="DB658" t="s">
        <v>136</v>
      </c>
      <c r="DC658" t="s">
        <v>136</v>
      </c>
      <c r="DD658" t="s">
        <v>136</v>
      </c>
      <c r="DF658" t="s">
        <v>7647</v>
      </c>
      <c r="DG658" s="2" t="s">
        <v>7648</v>
      </c>
      <c r="DH658" t="s">
        <v>7640</v>
      </c>
      <c r="DI658" t="s">
        <v>1128</v>
      </c>
      <c r="DJ658" s="4">
        <v>58243</v>
      </c>
      <c r="DK658" t="s">
        <v>1131</v>
      </c>
      <c r="DL658" t="s">
        <v>136</v>
      </c>
      <c r="DM658">
        <v>1</v>
      </c>
      <c r="DN658" t="s">
        <v>7649</v>
      </c>
      <c r="DO658" t="s">
        <v>7650</v>
      </c>
      <c r="DP658" t="s">
        <v>1128</v>
      </c>
      <c r="DQ658" t="str">
        <f>"58227"</f>
        <v>58227</v>
      </c>
      <c r="DR658" t="s">
        <v>7651</v>
      </c>
      <c r="DS658" t="s">
        <v>7652</v>
      </c>
      <c r="DT658">
        <v>4</v>
      </c>
      <c r="DU658">
        <v>4</v>
      </c>
      <c r="DV658" t="s">
        <v>136</v>
      </c>
      <c r="DW658" t="s">
        <v>134</v>
      </c>
      <c r="DX658" t="s">
        <v>136</v>
      </c>
      <c r="DY658" t="s">
        <v>134</v>
      </c>
      <c r="DZ658">
        <v>4</v>
      </c>
      <c r="EA658" t="s">
        <v>136</v>
      </c>
      <c r="EC658" s="5">
        <v>12.68</v>
      </c>
      <c r="ED658" s="5">
        <v>55</v>
      </c>
      <c r="EE658">
        <v>17013310812</v>
      </c>
      <c r="EF658" t="s">
        <v>1514</v>
      </c>
      <c r="EG658" t="s">
        <v>7653</v>
      </c>
      <c r="EH658">
        <v>0</v>
      </c>
    </row>
    <row r="659" spans="1:138" ht="15" customHeight="1" x14ac:dyDescent="0.35">
      <c r="A659" t="s">
        <v>17402</v>
      </c>
      <c r="B659" t="s">
        <v>157</v>
      </c>
      <c r="C659" s="1">
        <v>44111.504284143521</v>
      </c>
      <c r="D659" s="1">
        <v>44134</v>
      </c>
      <c r="E659" t="s">
        <v>133</v>
      </c>
      <c r="F659" t="s">
        <v>136</v>
      </c>
      <c r="G659" t="s">
        <v>135</v>
      </c>
      <c r="H659" t="s">
        <v>136</v>
      </c>
      <c r="I659" t="s">
        <v>14479</v>
      </c>
      <c r="J659" t="s">
        <v>14480</v>
      </c>
      <c r="K659" t="s">
        <v>14481</v>
      </c>
      <c r="L659" t="s">
        <v>14482</v>
      </c>
      <c r="M659" t="s">
        <v>1166</v>
      </c>
      <c r="N659" t="s">
        <v>374</v>
      </c>
      <c r="O659" s="4">
        <v>79092</v>
      </c>
      <c r="P659" t="s">
        <v>140</v>
      </c>
      <c r="R659">
        <v>18066810555</v>
      </c>
      <c r="T659">
        <v>112111</v>
      </c>
      <c r="U659" t="s">
        <v>14483</v>
      </c>
      <c r="V659" t="s">
        <v>2888</v>
      </c>
      <c r="X659" t="s">
        <v>164</v>
      </c>
      <c r="Y659" t="s">
        <v>14481</v>
      </c>
      <c r="Z659" t="s">
        <v>14482</v>
      </c>
      <c r="AA659" t="s">
        <v>1166</v>
      </c>
      <c r="AB659" t="s">
        <v>374</v>
      </c>
      <c r="AC659" s="4">
        <v>79092</v>
      </c>
      <c r="AD659" t="s">
        <v>140</v>
      </c>
      <c r="AF659">
        <v>18066810555</v>
      </c>
      <c r="AH659" t="s">
        <v>148</v>
      </c>
      <c r="AI659" t="s">
        <v>168</v>
      </c>
      <c r="AJ659" t="s">
        <v>456</v>
      </c>
      <c r="AK659" t="s">
        <v>457</v>
      </c>
      <c r="AM659" t="s">
        <v>458</v>
      </c>
      <c r="AO659" t="s">
        <v>459</v>
      </c>
      <c r="AP659" t="s">
        <v>460</v>
      </c>
      <c r="AQ659" s="4">
        <v>73737</v>
      </c>
      <c r="AR659" t="s">
        <v>140</v>
      </c>
      <c r="AT659">
        <v>15802274747</v>
      </c>
      <c r="AV659" t="s">
        <v>461</v>
      </c>
      <c r="AW659" t="s">
        <v>462</v>
      </c>
      <c r="AZ659" t="s">
        <v>334</v>
      </c>
      <c r="BA659" t="s">
        <v>335</v>
      </c>
      <c r="BB659" t="s">
        <v>136</v>
      </c>
      <c r="BC659" t="s">
        <v>136</v>
      </c>
      <c r="BD659" t="s">
        <v>148</v>
      </c>
      <c r="BE659" t="s">
        <v>136</v>
      </c>
      <c r="BF659" t="s">
        <v>136</v>
      </c>
      <c r="BG659" t="s">
        <v>134</v>
      </c>
      <c r="BH659" t="s">
        <v>136</v>
      </c>
      <c r="BN659" t="s">
        <v>17403</v>
      </c>
      <c r="BO659" t="s">
        <v>3151</v>
      </c>
      <c r="BP659">
        <v>2</v>
      </c>
      <c r="BQ659">
        <v>2</v>
      </c>
      <c r="BR659">
        <v>2</v>
      </c>
      <c r="BS659" s="1">
        <v>44183</v>
      </c>
      <c r="BT659" s="1">
        <v>44245</v>
      </c>
      <c r="BU659" s="1">
        <v>44183</v>
      </c>
      <c r="BV659" s="1">
        <v>44245</v>
      </c>
      <c r="BW659" t="s">
        <v>136</v>
      </c>
      <c r="BX659">
        <v>48</v>
      </c>
      <c r="BY659">
        <v>0</v>
      </c>
      <c r="BZ659">
        <v>8</v>
      </c>
      <c r="CA659">
        <v>8</v>
      </c>
      <c r="CB659">
        <v>8</v>
      </c>
      <c r="CC659">
        <v>8</v>
      </c>
      <c r="CD659">
        <v>8</v>
      </c>
      <c r="CE659">
        <v>8</v>
      </c>
      <c r="CF659" t="str">
        <f>"8:00 AM"</f>
        <v>8:00 AM</v>
      </c>
      <c r="CG659" t="str">
        <f>"5:00 PM"</f>
        <v>5:00 PM</v>
      </c>
      <c r="CH659" s="5">
        <v>12.67</v>
      </c>
      <c r="CI659" t="s">
        <v>146</v>
      </c>
      <c r="CL659" t="s">
        <v>136</v>
      </c>
      <c r="CM659" t="s">
        <v>312</v>
      </c>
      <c r="CN659" t="s">
        <v>148</v>
      </c>
      <c r="CO659" t="s">
        <v>465</v>
      </c>
      <c r="CP659" t="s">
        <v>149</v>
      </c>
      <c r="CQ659">
        <v>3</v>
      </c>
      <c r="CR659">
        <v>0</v>
      </c>
      <c r="CS659" t="s">
        <v>136</v>
      </c>
      <c r="CT659" t="s">
        <v>134</v>
      </c>
      <c r="CU659" t="s">
        <v>136</v>
      </c>
      <c r="CV659" t="s">
        <v>134</v>
      </c>
      <c r="CW659" t="s">
        <v>134</v>
      </c>
      <c r="CX659">
        <v>75</v>
      </c>
      <c r="CY659" t="s">
        <v>134</v>
      </c>
      <c r="CZ659" t="s">
        <v>134</v>
      </c>
      <c r="DA659" t="s">
        <v>134</v>
      </c>
      <c r="DB659" t="s">
        <v>136</v>
      </c>
      <c r="DC659" t="s">
        <v>134</v>
      </c>
      <c r="DD659" t="s">
        <v>136</v>
      </c>
      <c r="DF659" t="s">
        <v>466</v>
      </c>
      <c r="DG659" t="s">
        <v>17404</v>
      </c>
      <c r="DH659" t="s">
        <v>1166</v>
      </c>
      <c r="DI659" t="s">
        <v>374</v>
      </c>
      <c r="DJ659" s="4">
        <v>79092</v>
      </c>
      <c r="DK659" t="s">
        <v>9200</v>
      </c>
      <c r="DL659" t="s">
        <v>136</v>
      </c>
      <c r="DM659">
        <v>1</v>
      </c>
      <c r="DN659" t="s">
        <v>17405</v>
      </c>
      <c r="DO659" t="s">
        <v>1166</v>
      </c>
      <c r="DP659" t="s">
        <v>374</v>
      </c>
      <c r="DQ659" t="str">
        <f>"79092"</f>
        <v>79092</v>
      </c>
      <c r="DR659" t="s">
        <v>9200</v>
      </c>
      <c r="DS659" t="s">
        <v>296</v>
      </c>
      <c r="DT659">
        <v>1</v>
      </c>
      <c r="DU659">
        <v>2</v>
      </c>
      <c r="DV659" t="s">
        <v>134</v>
      </c>
      <c r="DW659" t="s">
        <v>134</v>
      </c>
      <c r="DX659" t="s">
        <v>134</v>
      </c>
      <c r="DY659" t="s">
        <v>136</v>
      </c>
      <c r="DZ659">
        <v>1</v>
      </c>
      <c r="EA659" t="s">
        <v>136</v>
      </c>
      <c r="EC659" s="5">
        <v>12.68</v>
      </c>
      <c r="ED659" s="5">
        <v>55</v>
      </c>
      <c r="EE659">
        <v>18066810555</v>
      </c>
      <c r="EF659" t="s">
        <v>14484</v>
      </c>
      <c r="EG659" t="s">
        <v>2138</v>
      </c>
      <c r="EH659">
        <v>0</v>
      </c>
    </row>
    <row r="660" spans="1:138" ht="15" customHeight="1" x14ac:dyDescent="0.35">
      <c r="A660" t="s">
        <v>2244</v>
      </c>
      <c r="B660" t="s">
        <v>157</v>
      </c>
      <c r="C660" s="1">
        <v>44124.710481249997</v>
      </c>
      <c r="D660" s="1">
        <v>44134</v>
      </c>
      <c r="E660" t="s">
        <v>133</v>
      </c>
      <c r="F660" t="s">
        <v>136</v>
      </c>
      <c r="G660" t="s">
        <v>135</v>
      </c>
      <c r="H660" t="s">
        <v>134</v>
      </c>
      <c r="I660" t="s">
        <v>2245</v>
      </c>
      <c r="K660" t="s">
        <v>2246</v>
      </c>
      <c r="L660" t="s">
        <v>2247</v>
      </c>
      <c r="M660" t="s">
        <v>2248</v>
      </c>
      <c r="N660" t="s">
        <v>2249</v>
      </c>
      <c r="O660" s="4">
        <v>19952</v>
      </c>
      <c r="P660" t="s">
        <v>140</v>
      </c>
      <c r="R660">
        <v>13082799240</v>
      </c>
      <c r="T660">
        <v>112112</v>
      </c>
      <c r="U660" t="s">
        <v>2250</v>
      </c>
      <c r="V660" t="s">
        <v>2129</v>
      </c>
      <c r="X660" t="s">
        <v>164</v>
      </c>
      <c r="Y660" t="s">
        <v>2246</v>
      </c>
      <c r="Z660" t="s">
        <v>2247</v>
      </c>
      <c r="AA660" t="s">
        <v>2248</v>
      </c>
      <c r="AB660" t="s">
        <v>2249</v>
      </c>
      <c r="AC660" s="4">
        <v>19952</v>
      </c>
      <c r="AD660" t="s">
        <v>140</v>
      </c>
      <c r="AF660">
        <v>13082799240</v>
      </c>
      <c r="AH660" t="s">
        <v>2251</v>
      </c>
      <c r="AI660" t="s">
        <v>168</v>
      </c>
      <c r="AJ660" t="s">
        <v>533</v>
      </c>
      <c r="AK660" t="s">
        <v>534</v>
      </c>
      <c r="AM660" t="s">
        <v>535</v>
      </c>
      <c r="AO660" t="s">
        <v>536</v>
      </c>
      <c r="AP660" t="s">
        <v>537</v>
      </c>
      <c r="AQ660" s="4">
        <v>28786</v>
      </c>
      <c r="AR660" t="s">
        <v>140</v>
      </c>
      <c r="AT660">
        <v>18282460659</v>
      </c>
      <c r="AV660" t="s">
        <v>538</v>
      </c>
      <c r="AW660" t="s">
        <v>539</v>
      </c>
      <c r="AZ660" t="s">
        <v>334</v>
      </c>
      <c r="BA660" t="s">
        <v>335</v>
      </c>
      <c r="BB660" t="s">
        <v>136</v>
      </c>
      <c r="BC660" t="s">
        <v>136</v>
      </c>
      <c r="BD660" t="s">
        <v>148</v>
      </c>
      <c r="BE660" t="s">
        <v>136</v>
      </c>
      <c r="BF660" t="s">
        <v>136</v>
      </c>
      <c r="BG660" t="s">
        <v>134</v>
      </c>
      <c r="BH660" t="s">
        <v>136</v>
      </c>
      <c r="BN660" t="s">
        <v>2252</v>
      </c>
      <c r="BO660" t="s">
        <v>2253</v>
      </c>
      <c r="BP660">
        <v>6</v>
      </c>
      <c r="BQ660">
        <v>6</v>
      </c>
      <c r="BR660">
        <v>6</v>
      </c>
      <c r="BS660" s="1">
        <v>44185</v>
      </c>
      <c r="BT660" s="1">
        <v>44316</v>
      </c>
      <c r="BU660" s="1">
        <v>44185</v>
      </c>
      <c r="BV660" s="1">
        <v>44316</v>
      </c>
      <c r="BW660" t="s">
        <v>136</v>
      </c>
      <c r="BX660">
        <v>48</v>
      </c>
      <c r="BY660">
        <v>0</v>
      </c>
      <c r="BZ660">
        <v>8</v>
      </c>
      <c r="CA660">
        <v>8</v>
      </c>
      <c r="CB660">
        <v>8</v>
      </c>
      <c r="CC660">
        <v>8</v>
      </c>
      <c r="CD660">
        <v>8</v>
      </c>
      <c r="CE660">
        <v>8</v>
      </c>
      <c r="CF660" t="str">
        <f>"8:00 AM"</f>
        <v>8:00 AM</v>
      </c>
      <c r="CG660" t="str">
        <f>"5:00 PM"</f>
        <v>5:00 PM</v>
      </c>
      <c r="CH660" s="5">
        <v>13.34</v>
      </c>
      <c r="CI660" t="s">
        <v>146</v>
      </c>
      <c r="CL660" t="s">
        <v>136</v>
      </c>
      <c r="CM660" t="s">
        <v>312</v>
      </c>
      <c r="CN660" t="s">
        <v>148</v>
      </c>
      <c r="CO660" t="s">
        <v>1490</v>
      </c>
      <c r="CP660" t="s">
        <v>149</v>
      </c>
      <c r="CQ660">
        <v>3</v>
      </c>
      <c r="CR660">
        <v>0</v>
      </c>
      <c r="CS660" t="s">
        <v>136</v>
      </c>
      <c r="CT660" t="s">
        <v>134</v>
      </c>
      <c r="CU660" t="s">
        <v>136</v>
      </c>
      <c r="CV660" t="s">
        <v>134</v>
      </c>
      <c r="CW660" t="s">
        <v>134</v>
      </c>
      <c r="CX660">
        <v>60</v>
      </c>
      <c r="CY660" t="s">
        <v>136</v>
      </c>
      <c r="CZ660" t="s">
        <v>136</v>
      </c>
      <c r="DA660" t="s">
        <v>136</v>
      </c>
      <c r="DB660" t="s">
        <v>136</v>
      </c>
      <c r="DC660" t="s">
        <v>136</v>
      </c>
      <c r="DD660" t="s">
        <v>136</v>
      </c>
      <c r="DF660" t="s">
        <v>2254</v>
      </c>
      <c r="DG660" t="s">
        <v>2246</v>
      </c>
      <c r="DH660" t="s">
        <v>2248</v>
      </c>
      <c r="DI660" t="s">
        <v>2249</v>
      </c>
      <c r="DJ660" s="4">
        <v>19952</v>
      </c>
      <c r="DK660" t="s">
        <v>2255</v>
      </c>
      <c r="DL660" t="s">
        <v>134</v>
      </c>
      <c r="DM660">
        <v>2</v>
      </c>
      <c r="DN660" t="s">
        <v>2256</v>
      </c>
      <c r="DO660" t="s">
        <v>2248</v>
      </c>
      <c r="DP660" t="s">
        <v>2249</v>
      </c>
      <c r="DQ660" t="str">
        <f>"19952"</f>
        <v>19952</v>
      </c>
      <c r="DR660" t="s">
        <v>2255</v>
      </c>
      <c r="DS660" t="s">
        <v>907</v>
      </c>
      <c r="DT660">
        <v>1</v>
      </c>
      <c r="DU660">
        <v>4</v>
      </c>
      <c r="DV660" t="s">
        <v>134</v>
      </c>
      <c r="DW660" t="s">
        <v>134</v>
      </c>
      <c r="DX660" t="s">
        <v>134</v>
      </c>
      <c r="DY660" t="s">
        <v>134</v>
      </c>
      <c r="DZ660">
        <v>3</v>
      </c>
      <c r="EA660" t="s">
        <v>136</v>
      </c>
      <c r="EC660" s="5">
        <v>12.68</v>
      </c>
      <c r="ED660" s="5">
        <v>55</v>
      </c>
      <c r="EE660">
        <v>13082799240</v>
      </c>
      <c r="EF660" t="s">
        <v>2251</v>
      </c>
      <c r="EG660" t="s">
        <v>148</v>
      </c>
      <c r="EH660">
        <v>0</v>
      </c>
    </row>
    <row r="661" spans="1:138" ht="15" customHeight="1" x14ac:dyDescent="0.35">
      <c r="A661" t="s">
        <v>16474</v>
      </c>
      <c r="B661" t="s">
        <v>132</v>
      </c>
      <c r="C661" s="1">
        <v>44117.673501967591</v>
      </c>
      <c r="D661" s="1">
        <v>44134</v>
      </c>
      <c r="E661" t="s">
        <v>579</v>
      </c>
      <c r="F661" t="s">
        <v>136</v>
      </c>
      <c r="G661" t="s">
        <v>135</v>
      </c>
      <c r="H661" t="s">
        <v>136</v>
      </c>
      <c r="I661" t="s">
        <v>16475</v>
      </c>
      <c r="K661" t="s">
        <v>16476</v>
      </c>
      <c r="M661" t="s">
        <v>16477</v>
      </c>
      <c r="N661" t="s">
        <v>395</v>
      </c>
      <c r="O661" s="4">
        <v>93312</v>
      </c>
      <c r="P661" t="s">
        <v>140</v>
      </c>
      <c r="R661">
        <v>16614101400</v>
      </c>
      <c r="T661">
        <v>1121</v>
      </c>
      <c r="U661" t="s">
        <v>16478</v>
      </c>
      <c r="V661" t="s">
        <v>16479</v>
      </c>
      <c r="X661" t="s">
        <v>224</v>
      </c>
      <c r="Y661" t="s">
        <v>16476</v>
      </c>
      <c r="AA661" t="s">
        <v>16477</v>
      </c>
      <c r="AB661" t="s">
        <v>395</v>
      </c>
      <c r="AC661" s="4">
        <v>93312</v>
      </c>
      <c r="AD661" t="s">
        <v>140</v>
      </c>
      <c r="AF661">
        <v>16614101400</v>
      </c>
      <c r="AH661" t="s">
        <v>1306</v>
      </c>
      <c r="AI661" t="s">
        <v>168</v>
      </c>
      <c r="AJ661" t="s">
        <v>1303</v>
      </c>
      <c r="AK661" t="s">
        <v>1304</v>
      </c>
      <c r="AM661" t="s">
        <v>1300</v>
      </c>
      <c r="AN661" t="s">
        <v>1301</v>
      </c>
      <c r="AO661" t="s">
        <v>1302</v>
      </c>
      <c r="AP661" t="s">
        <v>925</v>
      </c>
      <c r="AQ661" s="4">
        <v>83301</v>
      </c>
      <c r="AR661" t="s">
        <v>140</v>
      </c>
      <c r="AT661">
        <v>12085952226</v>
      </c>
      <c r="AV661" t="s">
        <v>9844</v>
      </c>
      <c r="AW661" t="s">
        <v>1299</v>
      </c>
      <c r="AZ661" t="s">
        <v>334</v>
      </c>
      <c r="BA661" t="s">
        <v>335</v>
      </c>
      <c r="BB661" t="s">
        <v>136</v>
      </c>
      <c r="BC661" t="s">
        <v>136</v>
      </c>
      <c r="BD661" t="s">
        <v>148</v>
      </c>
      <c r="BE661" t="s">
        <v>136</v>
      </c>
      <c r="BF661" t="s">
        <v>136</v>
      </c>
      <c r="BG661" t="s">
        <v>134</v>
      </c>
      <c r="BH661" t="s">
        <v>136</v>
      </c>
      <c r="BN661" t="s">
        <v>16480</v>
      </c>
      <c r="BO661" t="s">
        <v>16481</v>
      </c>
      <c r="BP661">
        <v>1</v>
      </c>
      <c r="BQ661">
        <v>1</v>
      </c>
      <c r="BS661" s="1">
        <v>44172</v>
      </c>
      <c r="BT661" s="1">
        <v>44469</v>
      </c>
      <c r="BU661" s="1">
        <v>44172</v>
      </c>
      <c r="BV661" s="1">
        <v>44469</v>
      </c>
      <c r="BW661" t="s">
        <v>136</v>
      </c>
      <c r="BX661">
        <v>50</v>
      </c>
      <c r="BY661">
        <v>0</v>
      </c>
      <c r="BZ661">
        <v>9</v>
      </c>
      <c r="CA661">
        <v>9</v>
      </c>
      <c r="CB661">
        <v>9</v>
      </c>
      <c r="CC661">
        <v>9</v>
      </c>
      <c r="CD661">
        <v>9</v>
      </c>
      <c r="CE661">
        <v>5</v>
      </c>
      <c r="CF661" t="str">
        <f>"7:00 AM"</f>
        <v>7:00 AM</v>
      </c>
      <c r="CG661" t="str">
        <f>"6:00 PM"</f>
        <v>6:00 PM</v>
      </c>
      <c r="CH661" s="5">
        <v>14.77</v>
      </c>
      <c r="CI661" t="s">
        <v>146</v>
      </c>
      <c r="CJ661">
        <v>0</v>
      </c>
      <c r="CK661" t="s">
        <v>16482</v>
      </c>
      <c r="CL661" t="s">
        <v>136</v>
      </c>
      <c r="CM661" t="s">
        <v>354</v>
      </c>
      <c r="CN661" t="s">
        <v>1310</v>
      </c>
      <c r="CO661" t="s">
        <v>2377</v>
      </c>
      <c r="CP661" t="s">
        <v>149</v>
      </c>
      <c r="CQ661">
        <v>3</v>
      </c>
      <c r="CR661">
        <v>0</v>
      </c>
      <c r="CS661" t="s">
        <v>136</v>
      </c>
      <c r="CT661" t="s">
        <v>136</v>
      </c>
      <c r="CU661" t="s">
        <v>136</v>
      </c>
      <c r="CV661" t="s">
        <v>134</v>
      </c>
      <c r="CW661" t="s">
        <v>134</v>
      </c>
      <c r="CX661">
        <v>50</v>
      </c>
      <c r="CY661" t="s">
        <v>134</v>
      </c>
      <c r="CZ661" t="s">
        <v>136</v>
      </c>
      <c r="DA661" t="s">
        <v>136</v>
      </c>
      <c r="DB661" t="s">
        <v>136</v>
      </c>
      <c r="DC661" t="s">
        <v>136</v>
      </c>
      <c r="DD661" t="s">
        <v>136</v>
      </c>
      <c r="DF661" t="s">
        <v>180</v>
      </c>
      <c r="DG661" t="s">
        <v>16483</v>
      </c>
      <c r="DH661" t="s">
        <v>2379</v>
      </c>
      <c r="DI661" t="s">
        <v>395</v>
      </c>
      <c r="DJ661" s="4">
        <v>93635</v>
      </c>
      <c r="DK661" t="s">
        <v>2380</v>
      </c>
      <c r="DL661" t="s">
        <v>134</v>
      </c>
      <c r="DM661">
        <v>2</v>
      </c>
      <c r="DN661" t="s">
        <v>16483</v>
      </c>
      <c r="DO661" t="s">
        <v>2379</v>
      </c>
      <c r="DP661" t="s">
        <v>395</v>
      </c>
      <c r="DQ661" t="str">
        <f>"93635"</f>
        <v>93635</v>
      </c>
      <c r="DR661" t="s">
        <v>2380</v>
      </c>
      <c r="DS661" t="s">
        <v>2290</v>
      </c>
      <c r="DT661">
        <v>2</v>
      </c>
      <c r="DU661">
        <v>4</v>
      </c>
      <c r="DV661" t="s">
        <v>134</v>
      </c>
      <c r="DW661" t="s">
        <v>134</v>
      </c>
      <c r="DX661" t="s">
        <v>134</v>
      </c>
      <c r="DY661" t="s">
        <v>136</v>
      </c>
      <c r="DZ661">
        <v>1</v>
      </c>
      <c r="EA661" t="s">
        <v>136</v>
      </c>
      <c r="EC661" s="5">
        <v>12.68</v>
      </c>
      <c r="ED661" s="5">
        <v>55</v>
      </c>
      <c r="EE661">
        <v>12085952226</v>
      </c>
      <c r="EF661" t="s">
        <v>9844</v>
      </c>
      <c r="EG661" t="s">
        <v>148</v>
      </c>
      <c r="EH661">
        <v>0</v>
      </c>
    </row>
    <row r="662" spans="1:138" ht="15" customHeight="1" x14ac:dyDescent="0.35">
      <c r="A662" t="s">
        <v>7228</v>
      </c>
      <c r="B662" t="s">
        <v>157</v>
      </c>
      <c r="C662" s="1">
        <v>44116.605396874998</v>
      </c>
      <c r="D662" s="1">
        <v>44134</v>
      </c>
      <c r="E662" t="s">
        <v>133</v>
      </c>
      <c r="F662" t="s">
        <v>136</v>
      </c>
      <c r="G662" t="s">
        <v>135</v>
      </c>
      <c r="H662" t="s">
        <v>136</v>
      </c>
      <c r="I662" t="s">
        <v>7229</v>
      </c>
      <c r="J662" t="s">
        <v>7229</v>
      </c>
      <c r="K662" t="s">
        <v>7230</v>
      </c>
      <c r="M662" t="s">
        <v>7231</v>
      </c>
      <c r="N662" t="s">
        <v>995</v>
      </c>
      <c r="O662" s="4">
        <v>72331</v>
      </c>
      <c r="P662" t="s">
        <v>140</v>
      </c>
      <c r="R662">
        <v>18707928923</v>
      </c>
      <c r="T662">
        <v>1121</v>
      </c>
      <c r="U662" t="s">
        <v>7232</v>
      </c>
      <c r="V662" t="s">
        <v>7233</v>
      </c>
      <c r="W662" t="s">
        <v>7234</v>
      </c>
      <c r="X662" t="s">
        <v>164</v>
      </c>
      <c r="Y662" t="s">
        <v>7230</v>
      </c>
      <c r="AA662" t="s">
        <v>7231</v>
      </c>
      <c r="AB662" t="s">
        <v>995</v>
      </c>
      <c r="AC662" s="4">
        <v>72331</v>
      </c>
      <c r="AD662" t="s">
        <v>140</v>
      </c>
      <c r="AF662">
        <v>18707928923</v>
      </c>
      <c r="AH662" t="s">
        <v>5709</v>
      </c>
      <c r="AI662" t="s">
        <v>168</v>
      </c>
      <c r="AJ662" t="s">
        <v>5706</v>
      </c>
      <c r="AK662" t="s">
        <v>5707</v>
      </c>
      <c r="AM662" t="s">
        <v>5708</v>
      </c>
      <c r="AO662" t="s">
        <v>5705</v>
      </c>
      <c r="AP662" t="s">
        <v>720</v>
      </c>
      <c r="AQ662" s="4">
        <v>38671</v>
      </c>
      <c r="AR662" t="s">
        <v>140</v>
      </c>
      <c r="AT662">
        <v>16623934241</v>
      </c>
      <c r="AU662">
        <v>227</v>
      </c>
      <c r="AV662" t="s">
        <v>6447</v>
      </c>
      <c r="AW662" t="s">
        <v>7235</v>
      </c>
      <c r="AZ662" t="s">
        <v>334</v>
      </c>
      <c r="BA662" t="s">
        <v>335</v>
      </c>
      <c r="BB662" t="s">
        <v>136</v>
      </c>
      <c r="BC662" t="s">
        <v>136</v>
      </c>
      <c r="BD662" t="s">
        <v>148</v>
      </c>
      <c r="BE662" t="s">
        <v>136</v>
      </c>
      <c r="BF662" t="s">
        <v>136</v>
      </c>
      <c r="BG662" t="s">
        <v>134</v>
      </c>
      <c r="BH662" t="s">
        <v>136</v>
      </c>
      <c r="BN662" t="s">
        <v>7236</v>
      </c>
      <c r="BO662" t="s">
        <v>335</v>
      </c>
      <c r="BP662">
        <v>6</v>
      </c>
      <c r="BQ662">
        <v>6</v>
      </c>
      <c r="BR662">
        <v>6</v>
      </c>
      <c r="BS662" s="1">
        <v>44173</v>
      </c>
      <c r="BT662" s="1">
        <v>44263</v>
      </c>
      <c r="BU662" s="1">
        <v>44173</v>
      </c>
      <c r="BV662" s="1">
        <v>44263</v>
      </c>
      <c r="BW662" t="s">
        <v>136</v>
      </c>
      <c r="BX662">
        <v>50</v>
      </c>
      <c r="BY662">
        <v>0</v>
      </c>
      <c r="BZ662">
        <v>10</v>
      </c>
      <c r="CA662">
        <v>10</v>
      </c>
      <c r="CB662">
        <v>10</v>
      </c>
      <c r="CC662">
        <v>10</v>
      </c>
      <c r="CD662">
        <v>10</v>
      </c>
      <c r="CE662">
        <v>0</v>
      </c>
      <c r="CF662" t="str">
        <f>"7:00 PM"</f>
        <v>7:00 PM</v>
      </c>
      <c r="CG662" t="str">
        <f>"5:00 PM"</f>
        <v>5:00 PM</v>
      </c>
      <c r="CH662" s="5">
        <v>11.83</v>
      </c>
      <c r="CI662" t="s">
        <v>146</v>
      </c>
      <c r="CJ662">
        <v>0</v>
      </c>
      <c r="CK662" t="s">
        <v>148</v>
      </c>
      <c r="CL662" t="s">
        <v>134</v>
      </c>
      <c r="CM662" t="s">
        <v>147</v>
      </c>
      <c r="CN662" t="s">
        <v>148</v>
      </c>
      <c r="CO662" s="2" t="s">
        <v>7237</v>
      </c>
      <c r="CP662" t="s">
        <v>149</v>
      </c>
      <c r="CQ662">
        <v>3</v>
      </c>
      <c r="CR662">
        <v>0</v>
      </c>
      <c r="CS662" t="s">
        <v>134</v>
      </c>
      <c r="CT662" t="s">
        <v>134</v>
      </c>
      <c r="CU662" t="s">
        <v>134</v>
      </c>
      <c r="CV662" t="s">
        <v>136</v>
      </c>
      <c r="CW662" t="s">
        <v>134</v>
      </c>
      <c r="CX662">
        <v>50</v>
      </c>
      <c r="CY662" t="s">
        <v>134</v>
      </c>
      <c r="CZ662" t="s">
        <v>134</v>
      </c>
      <c r="DA662" t="s">
        <v>134</v>
      </c>
      <c r="DB662" t="s">
        <v>134</v>
      </c>
      <c r="DC662" t="s">
        <v>134</v>
      </c>
      <c r="DD662" t="s">
        <v>136</v>
      </c>
      <c r="DF662" t="s">
        <v>7238</v>
      </c>
      <c r="DG662" s="2" t="s">
        <v>7239</v>
      </c>
      <c r="DH662" t="s">
        <v>7231</v>
      </c>
      <c r="DI662" t="s">
        <v>995</v>
      </c>
      <c r="DJ662" s="4">
        <v>72331</v>
      </c>
      <c r="DK662" t="s">
        <v>5331</v>
      </c>
      <c r="DL662" t="s">
        <v>134</v>
      </c>
      <c r="DM662">
        <v>2</v>
      </c>
      <c r="DN662" t="s">
        <v>7240</v>
      </c>
      <c r="DO662" t="s">
        <v>7231</v>
      </c>
      <c r="DP662" t="s">
        <v>995</v>
      </c>
      <c r="DQ662" t="str">
        <f>"72331"</f>
        <v>72331</v>
      </c>
      <c r="DR662" t="s">
        <v>5331</v>
      </c>
      <c r="DS662" t="s">
        <v>7241</v>
      </c>
      <c r="DT662">
        <v>6</v>
      </c>
      <c r="DU662">
        <v>12</v>
      </c>
      <c r="DV662" t="s">
        <v>134</v>
      </c>
      <c r="DW662" t="s">
        <v>134</v>
      </c>
      <c r="DX662" t="s">
        <v>134</v>
      </c>
      <c r="DY662" t="s">
        <v>136</v>
      </c>
      <c r="DZ662">
        <v>1</v>
      </c>
      <c r="EA662" t="s">
        <v>136</v>
      </c>
      <c r="EC662" s="5">
        <v>12.68</v>
      </c>
      <c r="ED662" s="5">
        <v>55</v>
      </c>
      <c r="EE662">
        <v>18707928923</v>
      </c>
      <c r="EF662" t="s">
        <v>7242</v>
      </c>
      <c r="EG662" t="s">
        <v>7243</v>
      </c>
      <c r="EH662">
        <v>4</v>
      </c>
    </row>
    <row r="663" spans="1:138" ht="15" customHeight="1" x14ac:dyDescent="0.35">
      <c r="A663" t="s">
        <v>26210</v>
      </c>
      <c r="B663" t="s">
        <v>157</v>
      </c>
      <c r="C663" s="1">
        <v>44122.712655439813</v>
      </c>
      <c r="D663" s="1">
        <v>44134</v>
      </c>
      <c r="E663" t="s">
        <v>133</v>
      </c>
      <c r="F663" t="s">
        <v>136</v>
      </c>
      <c r="G663" t="s">
        <v>135</v>
      </c>
      <c r="H663" t="s">
        <v>136</v>
      </c>
      <c r="I663" t="s">
        <v>26211</v>
      </c>
      <c r="J663" t="s">
        <v>26211</v>
      </c>
      <c r="K663" t="s">
        <v>19497</v>
      </c>
      <c r="M663" t="s">
        <v>15634</v>
      </c>
      <c r="N663" t="s">
        <v>1128</v>
      </c>
      <c r="O663" s="4">
        <v>58554</v>
      </c>
      <c r="P663" t="s">
        <v>140</v>
      </c>
      <c r="R663">
        <v>17024019000</v>
      </c>
      <c r="T663">
        <v>115115</v>
      </c>
      <c r="U663" t="s">
        <v>19498</v>
      </c>
      <c r="V663" t="s">
        <v>9478</v>
      </c>
      <c r="X663" t="s">
        <v>7643</v>
      </c>
      <c r="Y663" t="s">
        <v>19499</v>
      </c>
      <c r="AA663" t="s">
        <v>11191</v>
      </c>
      <c r="AB663" t="s">
        <v>1128</v>
      </c>
      <c r="AC663" s="4">
        <v>58401</v>
      </c>
      <c r="AD663" t="s">
        <v>140</v>
      </c>
      <c r="AF663">
        <v>7024019000</v>
      </c>
      <c r="AH663" t="s">
        <v>1514</v>
      </c>
      <c r="AI663" t="s">
        <v>168</v>
      </c>
      <c r="AJ663" t="s">
        <v>1515</v>
      </c>
      <c r="AK663" t="s">
        <v>1516</v>
      </c>
      <c r="AL663" t="s">
        <v>2203</v>
      </c>
      <c r="AM663" t="s">
        <v>1518</v>
      </c>
      <c r="AO663" t="s">
        <v>1519</v>
      </c>
      <c r="AP663" t="s">
        <v>1128</v>
      </c>
      <c r="AQ663" s="4">
        <v>58423</v>
      </c>
      <c r="AR663" t="s">
        <v>140</v>
      </c>
      <c r="AS663" t="s">
        <v>1520</v>
      </c>
      <c r="AT663">
        <v>17019623460</v>
      </c>
      <c r="AV663" t="s">
        <v>1521</v>
      </c>
      <c r="AW663" t="s">
        <v>2205</v>
      </c>
      <c r="AZ663" t="s">
        <v>175</v>
      </c>
      <c r="BA663" t="s">
        <v>176</v>
      </c>
      <c r="BB663" t="s">
        <v>136</v>
      </c>
      <c r="BC663" t="s">
        <v>136</v>
      </c>
      <c r="BD663" t="s">
        <v>148</v>
      </c>
      <c r="BE663" t="s">
        <v>136</v>
      </c>
      <c r="BF663" t="s">
        <v>136</v>
      </c>
      <c r="BG663" t="s">
        <v>134</v>
      </c>
      <c r="BH663" t="s">
        <v>136</v>
      </c>
      <c r="BN663" t="s">
        <v>26212</v>
      </c>
      <c r="BO663" t="s">
        <v>2207</v>
      </c>
      <c r="BP663">
        <v>8</v>
      </c>
      <c r="BQ663">
        <v>8</v>
      </c>
      <c r="BR663">
        <v>8</v>
      </c>
      <c r="BS663" s="1">
        <v>44181</v>
      </c>
      <c r="BT663" s="1">
        <v>44316</v>
      </c>
      <c r="BU663" s="1">
        <v>44181</v>
      </c>
      <c r="BV663" s="1">
        <v>44316</v>
      </c>
      <c r="BW663" t="s">
        <v>136</v>
      </c>
      <c r="BX663">
        <v>40</v>
      </c>
      <c r="BY663">
        <v>0</v>
      </c>
      <c r="BZ663">
        <v>8</v>
      </c>
      <c r="CA663">
        <v>8</v>
      </c>
      <c r="CB663">
        <v>8</v>
      </c>
      <c r="CC663">
        <v>8</v>
      </c>
      <c r="CD663">
        <v>8</v>
      </c>
      <c r="CE663">
        <v>0</v>
      </c>
      <c r="CF663" t="str">
        <f>"8:00 AM"</f>
        <v>8:00 AM</v>
      </c>
      <c r="CG663" t="str">
        <f>"5:00 PM"</f>
        <v>5:00 PM</v>
      </c>
      <c r="CH663" s="5">
        <v>14.99</v>
      </c>
      <c r="CI663" t="s">
        <v>146</v>
      </c>
      <c r="CL663" t="s">
        <v>136</v>
      </c>
      <c r="CM663" t="s">
        <v>312</v>
      </c>
      <c r="CN663" t="s">
        <v>148</v>
      </c>
      <c r="CO663" t="s">
        <v>26213</v>
      </c>
      <c r="CP663" t="s">
        <v>149</v>
      </c>
      <c r="CQ663">
        <v>3</v>
      </c>
      <c r="CR663">
        <v>0</v>
      </c>
      <c r="CS663" t="s">
        <v>136</v>
      </c>
      <c r="CT663" t="s">
        <v>134</v>
      </c>
      <c r="CU663" t="s">
        <v>136</v>
      </c>
      <c r="CV663" t="s">
        <v>136</v>
      </c>
      <c r="CW663" t="s">
        <v>136</v>
      </c>
      <c r="CY663" t="s">
        <v>136</v>
      </c>
      <c r="CZ663" t="s">
        <v>136</v>
      </c>
      <c r="DA663" t="s">
        <v>136</v>
      </c>
      <c r="DB663" t="s">
        <v>136</v>
      </c>
      <c r="DC663" t="s">
        <v>136</v>
      </c>
      <c r="DD663" t="s">
        <v>136</v>
      </c>
      <c r="DF663" t="s">
        <v>26214</v>
      </c>
      <c r="DG663" t="s">
        <v>26215</v>
      </c>
      <c r="DH663" t="s">
        <v>9206</v>
      </c>
      <c r="DI663" t="s">
        <v>1128</v>
      </c>
      <c r="DJ663" s="4">
        <v>58571</v>
      </c>
      <c r="DK663" t="s">
        <v>9824</v>
      </c>
      <c r="DL663" t="s">
        <v>136</v>
      </c>
      <c r="DM663">
        <v>1</v>
      </c>
      <c r="DN663" t="s">
        <v>26215</v>
      </c>
      <c r="DO663" t="s">
        <v>9206</v>
      </c>
      <c r="DP663" t="s">
        <v>1128</v>
      </c>
      <c r="DQ663" t="str">
        <f>"58571"</f>
        <v>58571</v>
      </c>
      <c r="DR663" t="s">
        <v>9824</v>
      </c>
      <c r="DS663" t="s">
        <v>26216</v>
      </c>
      <c r="DT663">
        <v>4</v>
      </c>
      <c r="DU663">
        <v>10</v>
      </c>
      <c r="DV663" t="s">
        <v>136</v>
      </c>
      <c r="DW663" t="s">
        <v>134</v>
      </c>
      <c r="DX663" t="s">
        <v>136</v>
      </c>
      <c r="DY663" t="s">
        <v>134</v>
      </c>
      <c r="DZ663">
        <v>4</v>
      </c>
      <c r="EA663" t="s">
        <v>136</v>
      </c>
      <c r="EC663" s="5">
        <v>12.68</v>
      </c>
      <c r="ED663" s="5">
        <v>55</v>
      </c>
      <c r="EE663">
        <v>17024019000</v>
      </c>
      <c r="EF663" t="s">
        <v>148</v>
      </c>
      <c r="EG663" t="s">
        <v>1132</v>
      </c>
      <c r="EH663">
        <v>0</v>
      </c>
    </row>
    <row r="664" spans="1:138" ht="15" customHeight="1" x14ac:dyDescent="0.35">
      <c r="A664" t="s">
        <v>4961</v>
      </c>
      <c r="B664" t="s">
        <v>157</v>
      </c>
      <c r="C664" s="1">
        <v>44119.600162499999</v>
      </c>
      <c r="D664" s="1">
        <v>44134</v>
      </c>
      <c r="E664" t="s">
        <v>1298</v>
      </c>
      <c r="F664" t="s">
        <v>136</v>
      </c>
      <c r="G664" t="s">
        <v>135</v>
      </c>
      <c r="H664" t="s">
        <v>136</v>
      </c>
      <c r="I664" t="s">
        <v>2713</v>
      </c>
      <c r="J664" t="s">
        <v>4962</v>
      </c>
      <c r="K664" t="s">
        <v>2715</v>
      </c>
      <c r="L664" t="s">
        <v>2716</v>
      </c>
      <c r="M664" t="s">
        <v>2717</v>
      </c>
      <c r="N664" t="s">
        <v>537</v>
      </c>
      <c r="O664" s="4">
        <v>28394</v>
      </c>
      <c r="P664" t="s">
        <v>140</v>
      </c>
      <c r="R664">
        <v>19102452969</v>
      </c>
      <c r="S664">
        <v>302</v>
      </c>
      <c r="T664">
        <v>813910</v>
      </c>
      <c r="U664" t="s">
        <v>2718</v>
      </c>
      <c r="V664" t="s">
        <v>2719</v>
      </c>
      <c r="W664" t="s">
        <v>2720</v>
      </c>
      <c r="X664" t="s">
        <v>4963</v>
      </c>
      <c r="Y664" t="s">
        <v>4964</v>
      </c>
      <c r="Z664" t="s">
        <v>2723</v>
      </c>
      <c r="AA664" t="s">
        <v>2717</v>
      </c>
      <c r="AB664" t="s">
        <v>537</v>
      </c>
      <c r="AC664" s="4">
        <v>28394</v>
      </c>
      <c r="AD664" t="s">
        <v>140</v>
      </c>
      <c r="AF664">
        <v>19102452969</v>
      </c>
      <c r="AG664">
        <v>302</v>
      </c>
      <c r="AH664" t="s">
        <v>2724</v>
      </c>
      <c r="AZ664" t="s">
        <v>144</v>
      </c>
      <c r="BA664" t="s">
        <v>145</v>
      </c>
      <c r="BB664" t="s">
        <v>136</v>
      </c>
      <c r="BC664" t="s">
        <v>136</v>
      </c>
      <c r="BD664" t="s">
        <v>148</v>
      </c>
      <c r="BE664" t="s">
        <v>136</v>
      </c>
      <c r="BF664" t="s">
        <v>136</v>
      </c>
      <c r="BG664" t="s">
        <v>134</v>
      </c>
      <c r="BH664" t="s">
        <v>136</v>
      </c>
      <c r="BN664" t="s">
        <v>4965</v>
      </c>
      <c r="BO664" t="s">
        <v>2725</v>
      </c>
      <c r="BP664">
        <v>6</v>
      </c>
      <c r="BQ664">
        <v>6</v>
      </c>
      <c r="BR664">
        <v>6</v>
      </c>
      <c r="BS664" s="1">
        <v>44180</v>
      </c>
      <c r="BT664" s="1">
        <v>44423</v>
      </c>
      <c r="BU664" s="1">
        <v>44180</v>
      </c>
      <c r="BV664" s="1">
        <v>44423</v>
      </c>
      <c r="BW664" t="s">
        <v>136</v>
      </c>
      <c r="BX664">
        <v>40</v>
      </c>
      <c r="BY664">
        <v>0</v>
      </c>
      <c r="BZ664">
        <v>7</v>
      </c>
      <c r="CA664">
        <v>7</v>
      </c>
      <c r="CB664">
        <v>7</v>
      </c>
      <c r="CC664">
        <v>7</v>
      </c>
      <c r="CD664">
        <v>7</v>
      </c>
      <c r="CE664">
        <v>5</v>
      </c>
      <c r="CF664" t="str">
        <f>"7:00 AM"</f>
        <v>7:00 AM</v>
      </c>
      <c r="CG664" t="str">
        <f>"3:00 PM"</f>
        <v>3:00 PM</v>
      </c>
      <c r="CH664" s="5">
        <v>12.67</v>
      </c>
      <c r="CI664" t="s">
        <v>146</v>
      </c>
      <c r="CL664" t="s">
        <v>136</v>
      </c>
      <c r="CM664" t="s">
        <v>147</v>
      </c>
      <c r="CN664" t="s">
        <v>148</v>
      </c>
      <c r="CO664" s="2" t="s">
        <v>4966</v>
      </c>
      <c r="CP664" t="s">
        <v>149</v>
      </c>
      <c r="CQ664">
        <v>1</v>
      </c>
      <c r="CR664">
        <v>0</v>
      </c>
      <c r="CS664" t="s">
        <v>136</v>
      </c>
      <c r="CT664" t="s">
        <v>136</v>
      </c>
      <c r="CU664" t="s">
        <v>136</v>
      </c>
      <c r="CV664" t="s">
        <v>134</v>
      </c>
      <c r="CW664" t="s">
        <v>134</v>
      </c>
      <c r="CX664">
        <v>65</v>
      </c>
      <c r="CY664" t="s">
        <v>134</v>
      </c>
      <c r="CZ664" t="s">
        <v>134</v>
      </c>
      <c r="DA664" t="s">
        <v>134</v>
      </c>
      <c r="DB664" t="s">
        <v>134</v>
      </c>
      <c r="DC664" t="s">
        <v>134</v>
      </c>
      <c r="DD664" t="s">
        <v>136</v>
      </c>
      <c r="DF664" s="2" t="s">
        <v>4967</v>
      </c>
      <c r="DG664" s="2" t="s">
        <v>4968</v>
      </c>
      <c r="DH664" t="s">
        <v>2717</v>
      </c>
      <c r="DI664" t="s">
        <v>537</v>
      </c>
      <c r="DJ664" s="4">
        <v>28394</v>
      </c>
      <c r="DK664" t="s">
        <v>2728</v>
      </c>
      <c r="DL664" t="s">
        <v>134</v>
      </c>
      <c r="DM664">
        <v>2</v>
      </c>
      <c r="DN664" t="s">
        <v>4969</v>
      </c>
      <c r="DO664" t="s">
        <v>2717</v>
      </c>
      <c r="DP664" t="s">
        <v>537</v>
      </c>
      <c r="DQ664" t="str">
        <f>"28394"</f>
        <v>28394</v>
      </c>
      <c r="DR664" t="s">
        <v>2728</v>
      </c>
      <c r="DS664" t="s">
        <v>4970</v>
      </c>
      <c r="DT664">
        <v>1</v>
      </c>
      <c r="DU664">
        <v>3</v>
      </c>
      <c r="DV664" t="s">
        <v>134</v>
      </c>
      <c r="DW664" t="s">
        <v>134</v>
      </c>
      <c r="DX664" t="s">
        <v>134</v>
      </c>
      <c r="DY664" t="s">
        <v>134</v>
      </c>
      <c r="DZ664">
        <v>2</v>
      </c>
      <c r="EA664" t="s">
        <v>134</v>
      </c>
      <c r="EB664" s="5">
        <v>12.68</v>
      </c>
      <c r="EC664" s="5">
        <v>12.68</v>
      </c>
      <c r="ED664" s="5">
        <v>55</v>
      </c>
      <c r="EE664">
        <v>12525270567</v>
      </c>
      <c r="EF664" t="s">
        <v>2724</v>
      </c>
      <c r="EG664" t="s">
        <v>148</v>
      </c>
      <c r="EH664">
        <v>0</v>
      </c>
    </row>
    <row r="665" spans="1:138" ht="15" customHeight="1" x14ac:dyDescent="0.35">
      <c r="A665" t="s">
        <v>18353</v>
      </c>
      <c r="B665" t="s">
        <v>157</v>
      </c>
      <c r="C665" s="1">
        <v>44118.758093055556</v>
      </c>
      <c r="D665" s="1">
        <v>44134</v>
      </c>
      <c r="E665" t="s">
        <v>133</v>
      </c>
      <c r="F665" t="s">
        <v>134</v>
      </c>
      <c r="G665" t="s">
        <v>135</v>
      </c>
      <c r="H665" t="s">
        <v>134</v>
      </c>
      <c r="I665" t="s">
        <v>3061</v>
      </c>
      <c r="K665" t="s">
        <v>3062</v>
      </c>
      <c r="M665" t="s">
        <v>3063</v>
      </c>
      <c r="N665" t="s">
        <v>246</v>
      </c>
      <c r="O665" s="4">
        <v>71112</v>
      </c>
      <c r="P665" t="s">
        <v>140</v>
      </c>
      <c r="R665">
        <v>13185491767</v>
      </c>
      <c r="T665">
        <v>1114</v>
      </c>
      <c r="U665" t="s">
        <v>3064</v>
      </c>
      <c r="V665" t="s">
        <v>3065</v>
      </c>
      <c r="W665" t="s">
        <v>509</v>
      </c>
      <c r="X665" t="s">
        <v>429</v>
      </c>
      <c r="Y665" t="s">
        <v>3062</v>
      </c>
      <c r="AA665" t="s">
        <v>3063</v>
      </c>
      <c r="AB665" t="s">
        <v>246</v>
      </c>
      <c r="AC665" s="4">
        <v>71112</v>
      </c>
      <c r="AD665" t="s">
        <v>140</v>
      </c>
      <c r="AF665">
        <v>13185491767</v>
      </c>
      <c r="AH665" t="s">
        <v>3066</v>
      </c>
      <c r="AI665" t="s">
        <v>168</v>
      </c>
      <c r="AJ665" t="s">
        <v>3067</v>
      </c>
      <c r="AK665" t="s">
        <v>1304</v>
      </c>
      <c r="AL665" t="s">
        <v>148</v>
      </c>
      <c r="AM665" t="s">
        <v>3068</v>
      </c>
      <c r="AN665" t="s">
        <v>3069</v>
      </c>
      <c r="AO665" t="s">
        <v>3070</v>
      </c>
      <c r="AP665" t="s">
        <v>925</v>
      </c>
      <c r="AQ665" s="4">
        <v>83814</v>
      </c>
      <c r="AR665" t="s">
        <v>140</v>
      </c>
      <c r="AT665">
        <v>12087772654</v>
      </c>
      <c r="AV665" t="s">
        <v>3071</v>
      </c>
      <c r="AW665" t="s">
        <v>3072</v>
      </c>
      <c r="AZ665" t="s">
        <v>821</v>
      </c>
      <c r="BA665" t="s">
        <v>822</v>
      </c>
      <c r="BB665" t="s">
        <v>134</v>
      </c>
      <c r="BC665" t="s">
        <v>134</v>
      </c>
      <c r="BD665" t="s">
        <v>134</v>
      </c>
      <c r="BE665" t="s">
        <v>134</v>
      </c>
      <c r="BF665" t="s">
        <v>136</v>
      </c>
      <c r="BG665" t="s">
        <v>134</v>
      </c>
      <c r="BH665" t="s">
        <v>136</v>
      </c>
      <c r="BN665" t="s">
        <v>18354</v>
      </c>
      <c r="BO665" t="s">
        <v>3074</v>
      </c>
      <c r="BP665">
        <v>15</v>
      </c>
      <c r="BQ665">
        <v>15</v>
      </c>
      <c r="BR665">
        <v>15</v>
      </c>
      <c r="BS665" s="1">
        <v>44150</v>
      </c>
      <c r="BT665" s="1">
        <v>44286</v>
      </c>
      <c r="BU665" s="1">
        <v>44150</v>
      </c>
      <c r="BV665" s="1">
        <v>44286</v>
      </c>
      <c r="BW665" t="s">
        <v>136</v>
      </c>
      <c r="BX665">
        <v>35</v>
      </c>
      <c r="BY665">
        <v>0</v>
      </c>
      <c r="BZ665">
        <v>7</v>
      </c>
      <c r="CA665">
        <v>7</v>
      </c>
      <c r="CB665">
        <v>7</v>
      </c>
      <c r="CC665">
        <v>7</v>
      </c>
      <c r="CD665">
        <v>7</v>
      </c>
      <c r="CE665">
        <v>0</v>
      </c>
      <c r="CF665" t="str">
        <f>"7:00 AM"</f>
        <v>7:00 AM</v>
      </c>
      <c r="CG665" t="str">
        <f>"3:30 PM"</f>
        <v>3:30 PM</v>
      </c>
      <c r="CH665" s="5">
        <v>11.83</v>
      </c>
      <c r="CI665" t="s">
        <v>146</v>
      </c>
      <c r="CJ665">
        <v>0</v>
      </c>
      <c r="CK665" t="s">
        <v>155</v>
      </c>
      <c r="CL665" t="s">
        <v>134</v>
      </c>
      <c r="CM665" t="s">
        <v>147</v>
      </c>
      <c r="CN665" t="s">
        <v>148</v>
      </c>
      <c r="CO665" t="s">
        <v>3075</v>
      </c>
      <c r="CP665" t="s">
        <v>149</v>
      </c>
      <c r="CQ665">
        <v>0</v>
      </c>
      <c r="CR665">
        <v>0</v>
      </c>
      <c r="CS665" t="s">
        <v>136</v>
      </c>
      <c r="CT665" t="s">
        <v>136</v>
      </c>
      <c r="CU665" t="s">
        <v>136</v>
      </c>
      <c r="CV665" t="s">
        <v>136</v>
      </c>
      <c r="CW665" t="s">
        <v>134</v>
      </c>
      <c r="CX665">
        <v>20</v>
      </c>
      <c r="CY665" t="s">
        <v>134</v>
      </c>
      <c r="CZ665" t="s">
        <v>134</v>
      </c>
      <c r="DA665" t="s">
        <v>134</v>
      </c>
      <c r="DB665" t="s">
        <v>134</v>
      </c>
      <c r="DC665" t="s">
        <v>134</v>
      </c>
      <c r="DD665" t="s">
        <v>136</v>
      </c>
      <c r="DF665" t="s">
        <v>3076</v>
      </c>
      <c r="DG665" t="s">
        <v>18355</v>
      </c>
      <c r="DH665" t="s">
        <v>18356</v>
      </c>
      <c r="DI665" t="s">
        <v>246</v>
      </c>
      <c r="DJ665" s="4">
        <v>70377</v>
      </c>
      <c r="DK665" t="s">
        <v>18357</v>
      </c>
      <c r="DL665" t="s">
        <v>136</v>
      </c>
      <c r="DM665">
        <v>2</v>
      </c>
      <c r="DN665" t="s">
        <v>18358</v>
      </c>
      <c r="DO665" t="s">
        <v>2973</v>
      </c>
      <c r="DP665" t="s">
        <v>246</v>
      </c>
      <c r="DQ665" t="str">
        <f>"70394"</f>
        <v>70394</v>
      </c>
      <c r="DR665" t="s">
        <v>2972</v>
      </c>
      <c r="DS665" t="s">
        <v>420</v>
      </c>
      <c r="DT665">
        <v>4</v>
      </c>
      <c r="DU665">
        <v>16</v>
      </c>
      <c r="DV665" t="s">
        <v>134</v>
      </c>
      <c r="DW665" t="s">
        <v>134</v>
      </c>
      <c r="DX665" t="s">
        <v>134</v>
      </c>
      <c r="DY665" t="s">
        <v>136</v>
      </c>
      <c r="DZ665">
        <v>1</v>
      </c>
      <c r="EA665" t="s">
        <v>136</v>
      </c>
      <c r="EC665" s="5">
        <v>12.68</v>
      </c>
      <c r="ED665" s="5">
        <v>55</v>
      </c>
      <c r="EE665">
        <v>13185491767</v>
      </c>
      <c r="EF665" t="s">
        <v>3066</v>
      </c>
      <c r="EG665" t="s">
        <v>148</v>
      </c>
      <c r="EH665">
        <v>1</v>
      </c>
    </row>
    <row r="666" spans="1:138" ht="15" customHeight="1" x14ac:dyDescent="0.35">
      <c r="A666" t="s">
        <v>498</v>
      </c>
      <c r="B666" t="s">
        <v>157</v>
      </c>
      <c r="C666" s="1">
        <v>44130.617291898147</v>
      </c>
      <c r="D666" s="1">
        <v>44134</v>
      </c>
      <c r="E666" t="s">
        <v>133</v>
      </c>
      <c r="F666" t="s">
        <v>134</v>
      </c>
      <c r="G666" t="s">
        <v>135</v>
      </c>
      <c r="H666" t="s">
        <v>136</v>
      </c>
      <c r="I666" t="s">
        <v>499</v>
      </c>
      <c r="K666" t="s">
        <v>500</v>
      </c>
      <c r="M666" t="s">
        <v>501</v>
      </c>
      <c r="N666" t="s">
        <v>139</v>
      </c>
      <c r="O666" s="4">
        <v>33873</v>
      </c>
      <c r="P666" t="s">
        <v>140</v>
      </c>
      <c r="R666">
        <v>18637736633</v>
      </c>
      <c r="T666">
        <v>115115</v>
      </c>
      <c r="U666" t="s">
        <v>502</v>
      </c>
      <c r="V666" t="s">
        <v>503</v>
      </c>
      <c r="W666" t="s">
        <v>504</v>
      </c>
      <c r="X666" t="s">
        <v>429</v>
      </c>
      <c r="Y666" t="s">
        <v>505</v>
      </c>
      <c r="AA666" t="s">
        <v>501</v>
      </c>
      <c r="AB666" t="s">
        <v>139</v>
      </c>
      <c r="AC666" s="4">
        <v>33873</v>
      </c>
      <c r="AD666" t="s">
        <v>140</v>
      </c>
      <c r="AF666">
        <v>18637736633</v>
      </c>
      <c r="AH666" t="s">
        <v>506</v>
      </c>
      <c r="AI666" t="s">
        <v>168</v>
      </c>
      <c r="AJ666" t="s">
        <v>507</v>
      </c>
      <c r="AK666" t="s">
        <v>508</v>
      </c>
      <c r="AL666" t="s">
        <v>509</v>
      </c>
      <c r="AM666" t="s">
        <v>510</v>
      </c>
      <c r="AN666" t="s">
        <v>511</v>
      </c>
      <c r="AO666" t="s">
        <v>512</v>
      </c>
      <c r="AP666" t="s">
        <v>139</v>
      </c>
      <c r="AQ666" s="4">
        <v>32751</v>
      </c>
      <c r="AR666" t="s">
        <v>140</v>
      </c>
      <c r="AT666">
        <v>13212145200</v>
      </c>
      <c r="AU666">
        <v>5216</v>
      </c>
      <c r="AV666" t="s">
        <v>513</v>
      </c>
      <c r="AW666" t="s">
        <v>514</v>
      </c>
      <c r="AZ666" t="s">
        <v>175</v>
      </c>
      <c r="BA666" t="s">
        <v>176</v>
      </c>
      <c r="BB666" t="s">
        <v>134</v>
      </c>
      <c r="BC666" t="s">
        <v>134</v>
      </c>
      <c r="BD666" t="s">
        <v>134</v>
      </c>
      <c r="BE666" t="s">
        <v>134</v>
      </c>
      <c r="BF666" t="s">
        <v>136</v>
      </c>
      <c r="BG666" t="s">
        <v>134</v>
      </c>
      <c r="BH666" t="s">
        <v>136</v>
      </c>
      <c r="BN666" t="s">
        <v>515</v>
      </c>
      <c r="BO666" t="s">
        <v>516</v>
      </c>
      <c r="BP666">
        <v>66</v>
      </c>
      <c r="BQ666">
        <v>66</v>
      </c>
      <c r="BR666">
        <v>66</v>
      </c>
      <c r="BS666" s="1">
        <v>44200</v>
      </c>
      <c r="BT666" s="1">
        <v>44306</v>
      </c>
      <c r="BU666" s="1">
        <v>44200</v>
      </c>
      <c r="BV666" s="1">
        <v>44306</v>
      </c>
      <c r="BW666" t="s">
        <v>136</v>
      </c>
      <c r="BX666">
        <v>36</v>
      </c>
      <c r="BY666">
        <v>0</v>
      </c>
      <c r="BZ666">
        <v>6</v>
      </c>
      <c r="CA666">
        <v>6</v>
      </c>
      <c r="CB666">
        <v>6</v>
      </c>
      <c r="CC666">
        <v>6</v>
      </c>
      <c r="CD666">
        <v>6</v>
      </c>
      <c r="CE666">
        <v>6</v>
      </c>
      <c r="CF666" t="str">
        <f>"7:00 AM"</f>
        <v>7:00 AM</v>
      </c>
      <c r="CG666" t="str">
        <f>"1:00 PM"</f>
        <v>1:00 PM</v>
      </c>
      <c r="CH666" s="5">
        <v>11.71</v>
      </c>
      <c r="CI666" t="s">
        <v>146</v>
      </c>
      <c r="CL666" t="s">
        <v>134</v>
      </c>
      <c r="CM666" t="s">
        <v>147</v>
      </c>
      <c r="CN666" t="s">
        <v>148</v>
      </c>
      <c r="CO666" t="s">
        <v>517</v>
      </c>
      <c r="CP666" t="s">
        <v>149</v>
      </c>
      <c r="CQ666">
        <v>0</v>
      </c>
      <c r="CR666">
        <v>0</v>
      </c>
      <c r="CS666" t="s">
        <v>136</v>
      </c>
      <c r="CT666" t="s">
        <v>136</v>
      </c>
      <c r="CU666" t="s">
        <v>136</v>
      </c>
      <c r="CV666" t="s">
        <v>134</v>
      </c>
      <c r="CW666" t="s">
        <v>134</v>
      </c>
      <c r="CX666">
        <v>100</v>
      </c>
      <c r="CY666" t="s">
        <v>134</v>
      </c>
      <c r="CZ666" t="s">
        <v>134</v>
      </c>
      <c r="DA666" t="s">
        <v>134</v>
      </c>
      <c r="DB666" t="s">
        <v>134</v>
      </c>
      <c r="DC666" t="s">
        <v>134</v>
      </c>
      <c r="DD666" t="s">
        <v>136</v>
      </c>
      <c r="DF666" t="s">
        <v>518</v>
      </c>
      <c r="DG666" s="2" t="s">
        <v>519</v>
      </c>
      <c r="DH666" t="s">
        <v>520</v>
      </c>
      <c r="DI666" t="s">
        <v>139</v>
      </c>
      <c r="DJ666" s="4">
        <v>34266</v>
      </c>
      <c r="DK666" t="s">
        <v>521</v>
      </c>
      <c r="DL666" t="s">
        <v>134</v>
      </c>
      <c r="DM666">
        <v>107</v>
      </c>
      <c r="DN666" t="s">
        <v>522</v>
      </c>
      <c r="DO666" t="s">
        <v>501</v>
      </c>
      <c r="DP666" t="s">
        <v>139</v>
      </c>
      <c r="DQ666" t="str">
        <f>"33873"</f>
        <v>33873</v>
      </c>
      <c r="DR666" t="s">
        <v>151</v>
      </c>
      <c r="DS666" t="s">
        <v>523</v>
      </c>
      <c r="DT666">
        <v>51</v>
      </c>
      <c r="DU666">
        <v>430</v>
      </c>
      <c r="DV666" t="s">
        <v>134</v>
      </c>
      <c r="DW666" t="s">
        <v>134</v>
      </c>
      <c r="DX666" t="s">
        <v>134</v>
      </c>
      <c r="DY666" t="s">
        <v>134</v>
      </c>
      <c r="DZ666">
        <v>9</v>
      </c>
      <c r="EA666" t="s">
        <v>136</v>
      </c>
      <c r="EC666" s="5">
        <v>12.68</v>
      </c>
      <c r="ED666" s="5">
        <v>55</v>
      </c>
      <c r="EE666">
        <v>18637736633</v>
      </c>
      <c r="EF666" t="s">
        <v>148</v>
      </c>
      <c r="EG666" t="s">
        <v>524</v>
      </c>
      <c r="EH666">
        <v>33</v>
      </c>
    </row>
    <row r="667" spans="1:138" ht="15" customHeight="1" x14ac:dyDescent="0.35">
      <c r="A667" t="s">
        <v>20724</v>
      </c>
      <c r="B667" t="s">
        <v>157</v>
      </c>
      <c r="C667" s="1">
        <v>44095.846292708331</v>
      </c>
      <c r="D667" s="1">
        <v>44137</v>
      </c>
      <c r="E667" t="s">
        <v>133</v>
      </c>
      <c r="F667" t="s">
        <v>136</v>
      </c>
      <c r="G667" t="s">
        <v>135</v>
      </c>
      <c r="H667" t="s">
        <v>136</v>
      </c>
      <c r="I667" t="s">
        <v>20725</v>
      </c>
      <c r="K667" t="s">
        <v>20726</v>
      </c>
      <c r="M667" t="s">
        <v>20727</v>
      </c>
      <c r="N667" t="s">
        <v>139</v>
      </c>
      <c r="O667" s="4">
        <v>34482</v>
      </c>
      <c r="P667" t="s">
        <v>140</v>
      </c>
      <c r="R667">
        <v>13526226211</v>
      </c>
      <c r="T667">
        <v>711219</v>
      </c>
      <c r="U667" t="s">
        <v>20728</v>
      </c>
      <c r="V667" t="s">
        <v>2091</v>
      </c>
      <c r="X667" t="s">
        <v>4570</v>
      </c>
      <c r="Y667" t="s">
        <v>20726</v>
      </c>
      <c r="AA667" t="s">
        <v>20727</v>
      </c>
      <c r="AB667" t="s">
        <v>139</v>
      </c>
      <c r="AC667" s="4">
        <v>34482</v>
      </c>
      <c r="AD667" t="s">
        <v>140</v>
      </c>
      <c r="AF667">
        <v>13522088466</v>
      </c>
      <c r="AH667" t="s">
        <v>20729</v>
      </c>
      <c r="AZ667" t="s">
        <v>334</v>
      </c>
      <c r="BA667" t="s">
        <v>335</v>
      </c>
      <c r="BB667" t="s">
        <v>136</v>
      </c>
      <c r="BC667" t="s">
        <v>136</v>
      </c>
      <c r="BD667" t="s">
        <v>148</v>
      </c>
      <c r="BE667" t="s">
        <v>136</v>
      </c>
      <c r="BF667" t="s">
        <v>136</v>
      </c>
      <c r="BG667" t="s">
        <v>134</v>
      </c>
      <c r="BH667" t="s">
        <v>136</v>
      </c>
      <c r="BI667" t="s">
        <v>20730</v>
      </c>
      <c r="BJ667" t="s">
        <v>9819</v>
      </c>
      <c r="BK667" t="s">
        <v>1957</v>
      </c>
      <c r="BM667" t="s">
        <v>20731</v>
      </c>
      <c r="BN667" t="s">
        <v>20732</v>
      </c>
      <c r="BO667" t="s">
        <v>20733</v>
      </c>
      <c r="BP667">
        <v>3</v>
      </c>
      <c r="BQ667">
        <v>3</v>
      </c>
      <c r="BR667">
        <v>3</v>
      </c>
      <c r="BS667" s="1">
        <v>44151</v>
      </c>
      <c r="BT667" s="1">
        <v>44421</v>
      </c>
      <c r="BU667" s="1">
        <v>44151</v>
      </c>
      <c r="BV667" s="1">
        <v>44421</v>
      </c>
      <c r="BW667" t="s">
        <v>136</v>
      </c>
      <c r="BX667">
        <v>40</v>
      </c>
      <c r="BY667">
        <v>0</v>
      </c>
      <c r="BZ667">
        <v>7</v>
      </c>
      <c r="CA667">
        <v>7</v>
      </c>
      <c r="CB667">
        <v>7</v>
      </c>
      <c r="CC667">
        <v>7</v>
      </c>
      <c r="CD667">
        <v>7</v>
      </c>
      <c r="CE667">
        <v>5</v>
      </c>
      <c r="CF667" t="str">
        <f>"6:00 AM"</f>
        <v>6:00 AM</v>
      </c>
      <c r="CG667" t="str">
        <f>"4:00 PM"</f>
        <v>4:00 PM</v>
      </c>
      <c r="CH667" s="5">
        <v>11.71</v>
      </c>
      <c r="CI667" t="s">
        <v>146</v>
      </c>
      <c r="CL667" t="s">
        <v>136</v>
      </c>
      <c r="CM667" t="s">
        <v>147</v>
      </c>
      <c r="CN667" t="s">
        <v>148</v>
      </c>
      <c r="CO667" s="2" t="s">
        <v>20734</v>
      </c>
      <c r="CP667" t="s">
        <v>149</v>
      </c>
      <c r="CQ667">
        <v>2</v>
      </c>
      <c r="CR667">
        <v>0</v>
      </c>
      <c r="CS667" t="s">
        <v>136</v>
      </c>
      <c r="CT667" t="s">
        <v>136</v>
      </c>
      <c r="CU667" t="s">
        <v>136</v>
      </c>
      <c r="CV667" t="s">
        <v>136</v>
      </c>
      <c r="CW667" t="s">
        <v>134</v>
      </c>
      <c r="CX667">
        <v>75</v>
      </c>
      <c r="CY667" t="s">
        <v>134</v>
      </c>
      <c r="CZ667" t="s">
        <v>134</v>
      </c>
      <c r="DA667" t="s">
        <v>134</v>
      </c>
      <c r="DB667" t="s">
        <v>134</v>
      </c>
      <c r="DC667" t="s">
        <v>134</v>
      </c>
      <c r="DD667" t="s">
        <v>136</v>
      </c>
      <c r="DF667" t="s">
        <v>20735</v>
      </c>
      <c r="DG667" t="s">
        <v>20726</v>
      </c>
      <c r="DH667" t="s">
        <v>20727</v>
      </c>
      <c r="DI667" t="s">
        <v>139</v>
      </c>
      <c r="DJ667" s="4">
        <v>34482</v>
      </c>
      <c r="DK667" t="s">
        <v>6002</v>
      </c>
      <c r="DL667" t="s">
        <v>136</v>
      </c>
      <c r="DM667">
        <v>1</v>
      </c>
      <c r="DN667" t="s">
        <v>20726</v>
      </c>
      <c r="DO667" t="s">
        <v>20727</v>
      </c>
      <c r="DP667" t="s">
        <v>139</v>
      </c>
      <c r="DQ667" t="str">
        <f>"34482"</f>
        <v>34482</v>
      </c>
      <c r="DR667" t="s">
        <v>6002</v>
      </c>
      <c r="DS667" t="s">
        <v>20736</v>
      </c>
      <c r="DT667">
        <v>3</v>
      </c>
      <c r="DU667">
        <v>3</v>
      </c>
      <c r="DV667" t="s">
        <v>134</v>
      </c>
      <c r="DW667" t="s">
        <v>134</v>
      </c>
      <c r="DX667" t="s">
        <v>134</v>
      </c>
      <c r="DY667" t="s">
        <v>136</v>
      </c>
      <c r="DZ667">
        <v>1</v>
      </c>
      <c r="EA667" t="s">
        <v>136</v>
      </c>
      <c r="EC667" s="5">
        <v>12.68</v>
      </c>
      <c r="ED667" s="5">
        <v>55</v>
      </c>
      <c r="EE667">
        <v>13526226211</v>
      </c>
      <c r="EF667" t="s">
        <v>20729</v>
      </c>
      <c r="EG667" t="s">
        <v>148</v>
      </c>
      <c r="EH667">
        <v>0</v>
      </c>
    </row>
    <row r="668" spans="1:138" ht="15" customHeight="1" x14ac:dyDescent="0.35">
      <c r="A668" t="s">
        <v>2381</v>
      </c>
      <c r="B668" t="s">
        <v>157</v>
      </c>
      <c r="C668" s="1">
        <v>44096.581212268517</v>
      </c>
      <c r="D668" s="1">
        <v>44137</v>
      </c>
      <c r="E668" t="s">
        <v>133</v>
      </c>
      <c r="F668" t="s">
        <v>136</v>
      </c>
      <c r="G668" t="s">
        <v>135</v>
      </c>
      <c r="H668" t="s">
        <v>136</v>
      </c>
      <c r="I668" t="s">
        <v>2382</v>
      </c>
      <c r="K668" t="s">
        <v>2383</v>
      </c>
      <c r="M668" t="s">
        <v>1567</v>
      </c>
      <c r="N668" t="s">
        <v>1358</v>
      </c>
      <c r="O668" s="4">
        <v>80642</v>
      </c>
      <c r="P668" t="s">
        <v>140</v>
      </c>
      <c r="R668">
        <v>13039068113</v>
      </c>
      <c r="T668">
        <v>112112</v>
      </c>
      <c r="U668" t="s">
        <v>2384</v>
      </c>
      <c r="V668" t="s">
        <v>2385</v>
      </c>
      <c r="X668" t="s">
        <v>164</v>
      </c>
      <c r="Y668" t="s">
        <v>2383</v>
      </c>
      <c r="AA668" t="s">
        <v>1567</v>
      </c>
      <c r="AB668" t="s">
        <v>1358</v>
      </c>
      <c r="AC668" s="4">
        <v>80642</v>
      </c>
      <c r="AD668" t="s">
        <v>140</v>
      </c>
      <c r="AF668">
        <v>13039068113</v>
      </c>
      <c r="AH668" t="s">
        <v>2386</v>
      </c>
      <c r="AI668" t="s">
        <v>168</v>
      </c>
      <c r="AJ668" t="s">
        <v>533</v>
      </c>
      <c r="AK668" t="s">
        <v>534</v>
      </c>
      <c r="AL668" t="s">
        <v>148</v>
      </c>
      <c r="AM668" t="s">
        <v>1486</v>
      </c>
      <c r="AO668" t="s">
        <v>1487</v>
      </c>
      <c r="AP668" t="s">
        <v>537</v>
      </c>
      <c r="AQ668" s="4" t="s">
        <v>27717</v>
      </c>
      <c r="AR668" t="s">
        <v>140</v>
      </c>
      <c r="AS668" t="s">
        <v>2387</v>
      </c>
      <c r="AT668">
        <v>18282460659</v>
      </c>
      <c r="AV668" t="s">
        <v>538</v>
      </c>
      <c r="AW668" t="s">
        <v>539</v>
      </c>
      <c r="AZ668" t="s">
        <v>334</v>
      </c>
      <c r="BA668" t="s">
        <v>335</v>
      </c>
      <c r="BB668" t="s">
        <v>136</v>
      </c>
      <c r="BC668" t="s">
        <v>136</v>
      </c>
      <c r="BD668" t="s">
        <v>148</v>
      </c>
      <c r="BE668" t="s">
        <v>136</v>
      </c>
      <c r="BF668" t="s">
        <v>136</v>
      </c>
      <c r="BG668" t="s">
        <v>134</v>
      </c>
      <c r="BH668" t="s">
        <v>136</v>
      </c>
      <c r="BN668" t="s">
        <v>2388</v>
      </c>
      <c r="BO668" t="s">
        <v>1489</v>
      </c>
      <c r="BP668">
        <v>2</v>
      </c>
      <c r="BQ668">
        <v>2</v>
      </c>
      <c r="BR668">
        <v>2</v>
      </c>
      <c r="BS668" s="1">
        <v>44166</v>
      </c>
      <c r="BT668" s="1">
        <v>44316</v>
      </c>
      <c r="BU668" s="1">
        <v>44166</v>
      </c>
      <c r="BV668" s="1">
        <v>44316</v>
      </c>
      <c r="BW668" t="s">
        <v>136</v>
      </c>
      <c r="BX668">
        <v>48</v>
      </c>
      <c r="BY668">
        <v>0</v>
      </c>
      <c r="BZ668">
        <v>8</v>
      </c>
      <c r="CA668">
        <v>8</v>
      </c>
      <c r="CB668">
        <v>8</v>
      </c>
      <c r="CC668">
        <v>8</v>
      </c>
      <c r="CD668">
        <v>8</v>
      </c>
      <c r="CE668">
        <v>8</v>
      </c>
      <c r="CF668" t="str">
        <f>"8:00 AM"</f>
        <v>8:00 AM</v>
      </c>
      <c r="CG668" t="str">
        <f>"5:00 PM"</f>
        <v>5:00 PM</v>
      </c>
      <c r="CH668" s="5">
        <v>14.26</v>
      </c>
      <c r="CI668" t="s">
        <v>146</v>
      </c>
      <c r="CL668" t="s">
        <v>136</v>
      </c>
      <c r="CM668" t="s">
        <v>312</v>
      </c>
      <c r="CN668" t="s">
        <v>148</v>
      </c>
      <c r="CO668" t="s">
        <v>2389</v>
      </c>
      <c r="CP668" t="s">
        <v>149</v>
      </c>
      <c r="CQ668">
        <v>1</v>
      </c>
      <c r="CR668">
        <v>0</v>
      </c>
      <c r="CS668" t="s">
        <v>136</v>
      </c>
      <c r="CT668" t="s">
        <v>134</v>
      </c>
      <c r="CU668" t="s">
        <v>136</v>
      </c>
      <c r="CV668" t="s">
        <v>136</v>
      </c>
      <c r="CW668" t="s">
        <v>134</v>
      </c>
      <c r="CX668">
        <v>30</v>
      </c>
      <c r="CY668" t="s">
        <v>134</v>
      </c>
      <c r="CZ668" t="s">
        <v>134</v>
      </c>
      <c r="DA668" t="s">
        <v>134</v>
      </c>
      <c r="DB668" t="s">
        <v>134</v>
      </c>
      <c r="DC668" t="s">
        <v>134</v>
      </c>
      <c r="DD668" t="s">
        <v>136</v>
      </c>
      <c r="DF668" t="s">
        <v>2390</v>
      </c>
      <c r="DG668" t="s">
        <v>2391</v>
      </c>
      <c r="DH668" t="s">
        <v>1567</v>
      </c>
      <c r="DI668" t="s">
        <v>1358</v>
      </c>
      <c r="DJ668" s="4">
        <v>80642</v>
      </c>
      <c r="DK668" t="s">
        <v>2392</v>
      </c>
      <c r="DL668" t="s">
        <v>136</v>
      </c>
      <c r="DM668">
        <v>1</v>
      </c>
      <c r="DN668" t="s">
        <v>2393</v>
      </c>
      <c r="DO668" t="s">
        <v>1567</v>
      </c>
      <c r="DP668" t="s">
        <v>1358</v>
      </c>
      <c r="DQ668" t="str">
        <f>"80642"</f>
        <v>80642</v>
      </c>
      <c r="DR668" t="s">
        <v>2392</v>
      </c>
      <c r="DS668" t="s">
        <v>296</v>
      </c>
      <c r="DT668">
        <v>1</v>
      </c>
      <c r="DU668">
        <v>2</v>
      </c>
      <c r="DV668" t="s">
        <v>134</v>
      </c>
      <c r="DW668" t="s">
        <v>134</v>
      </c>
      <c r="DX668" t="s">
        <v>134</v>
      </c>
      <c r="DY668" t="s">
        <v>136</v>
      </c>
      <c r="DZ668">
        <v>1</v>
      </c>
      <c r="EA668" t="s">
        <v>136</v>
      </c>
      <c r="EC668" s="5">
        <v>12.68</v>
      </c>
      <c r="ED668" s="5">
        <v>55</v>
      </c>
      <c r="EE668">
        <v>13039068113</v>
      </c>
      <c r="EF668" t="s">
        <v>2386</v>
      </c>
      <c r="EG668" t="s">
        <v>148</v>
      </c>
      <c r="EH668">
        <v>0</v>
      </c>
    </row>
    <row r="669" spans="1:138" ht="15" customHeight="1" x14ac:dyDescent="0.35">
      <c r="A669" t="s">
        <v>4313</v>
      </c>
      <c r="B669" t="s">
        <v>132</v>
      </c>
      <c r="C669" s="1">
        <v>44102.784272222219</v>
      </c>
      <c r="D669" s="1">
        <v>44137</v>
      </c>
      <c r="E669" t="s">
        <v>133</v>
      </c>
      <c r="F669" t="s">
        <v>136</v>
      </c>
      <c r="G669" t="s">
        <v>135</v>
      </c>
      <c r="H669" t="s">
        <v>136</v>
      </c>
      <c r="I669" t="s">
        <v>4314</v>
      </c>
      <c r="K669" t="s">
        <v>4315</v>
      </c>
      <c r="M669" t="s">
        <v>4316</v>
      </c>
      <c r="N669" t="s">
        <v>784</v>
      </c>
      <c r="O669" s="4">
        <v>59247</v>
      </c>
      <c r="P669" t="s">
        <v>140</v>
      </c>
      <c r="R669">
        <v>14062865207</v>
      </c>
      <c r="T669">
        <v>811310</v>
      </c>
      <c r="U669" t="s">
        <v>4317</v>
      </c>
      <c r="V669" t="s">
        <v>4318</v>
      </c>
      <c r="X669" t="s">
        <v>164</v>
      </c>
      <c r="Y669" t="s">
        <v>4315</v>
      </c>
      <c r="AA669" t="s">
        <v>4316</v>
      </c>
      <c r="AB669" t="s">
        <v>784</v>
      </c>
      <c r="AC669" s="4">
        <v>59247</v>
      </c>
      <c r="AD669" t="s">
        <v>140</v>
      </c>
      <c r="AF669">
        <v>14062865207</v>
      </c>
      <c r="AH669" t="s">
        <v>4319</v>
      </c>
      <c r="AI669" t="s">
        <v>168</v>
      </c>
      <c r="AJ669" t="s">
        <v>533</v>
      </c>
      <c r="AK669" t="s">
        <v>534</v>
      </c>
      <c r="AL669" t="s">
        <v>148</v>
      </c>
      <c r="AM669" t="s">
        <v>1486</v>
      </c>
      <c r="AO669" t="s">
        <v>1487</v>
      </c>
      <c r="AP669" t="s">
        <v>537</v>
      </c>
      <c r="AQ669" s="4" t="s">
        <v>27717</v>
      </c>
      <c r="AR669" t="s">
        <v>140</v>
      </c>
      <c r="AT669">
        <v>18282460659</v>
      </c>
      <c r="AV669" t="s">
        <v>538</v>
      </c>
      <c r="AW669" t="s">
        <v>539</v>
      </c>
      <c r="AZ669" t="s">
        <v>540</v>
      </c>
      <c r="BA669" t="s">
        <v>541</v>
      </c>
      <c r="BB669" t="s">
        <v>136</v>
      </c>
      <c r="BC669" t="s">
        <v>136</v>
      </c>
      <c r="BD669" t="s">
        <v>148</v>
      </c>
      <c r="BE669" t="s">
        <v>136</v>
      </c>
      <c r="BF669" t="s">
        <v>136</v>
      </c>
      <c r="BG669" t="s">
        <v>134</v>
      </c>
      <c r="BH669" t="s">
        <v>136</v>
      </c>
      <c r="BN669" t="s">
        <v>4320</v>
      </c>
      <c r="BO669" t="s">
        <v>543</v>
      </c>
      <c r="BP669">
        <v>2</v>
      </c>
      <c r="BQ669">
        <v>2</v>
      </c>
      <c r="BS669" s="1">
        <v>44166</v>
      </c>
      <c r="BT669" s="1">
        <v>44286</v>
      </c>
      <c r="BU669" s="1">
        <v>44166</v>
      </c>
      <c r="BV669" s="1">
        <v>44286</v>
      </c>
      <c r="BW669" t="s">
        <v>136</v>
      </c>
      <c r="BX669">
        <v>48</v>
      </c>
      <c r="BY669">
        <v>0</v>
      </c>
      <c r="BZ669">
        <v>8</v>
      </c>
      <c r="CA669">
        <v>8</v>
      </c>
      <c r="CB669">
        <v>8</v>
      </c>
      <c r="CC669">
        <v>8</v>
      </c>
      <c r="CD669">
        <v>8</v>
      </c>
      <c r="CE669">
        <v>8</v>
      </c>
      <c r="CF669" t="str">
        <f>"8:00 AM"</f>
        <v>8:00 AM</v>
      </c>
      <c r="CG669" t="str">
        <f>"5:00 PM"</f>
        <v>5:00 PM</v>
      </c>
      <c r="CH669" s="5">
        <v>13.62</v>
      </c>
      <c r="CI669" t="s">
        <v>146</v>
      </c>
      <c r="CL669" t="s">
        <v>136</v>
      </c>
      <c r="CM669" t="s">
        <v>354</v>
      </c>
      <c r="CN669" t="s">
        <v>2411</v>
      </c>
      <c r="CO669" t="s">
        <v>2389</v>
      </c>
      <c r="CP669" t="s">
        <v>545</v>
      </c>
      <c r="CQ669">
        <v>12</v>
      </c>
      <c r="CR669">
        <v>12</v>
      </c>
      <c r="CS669" t="s">
        <v>136</v>
      </c>
      <c r="CT669" t="s">
        <v>134</v>
      </c>
      <c r="CU669" t="s">
        <v>136</v>
      </c>
      <c r="CV669" t="s">
        <v>136</v>
      </c>
      <c r="CW669" t="s">
        <v>134</v>
      </c>
      <c r="CX669">
        <v>60</v>
      </c>
      <c r="CY669" t="s">
        <v>136</v>
      </c>
      <c r="CZ669" t="s">
        <v>136</v>
      </c>
      <c r="DA669" t="s">
        <v>136</v>
      </c>
      <c r="DB669" t="s">
        <v>136</v>
      </c>
      <c r="DC669" t="s">
        <v>136</v>
      </c>
      <c r="DD669" t="s">
        <v>136</v>
      </c>
      <c r="DF669" t="s">
        <v>4321</v>
      </c>
      <c r="DG669" t="s">
        <v>4322</v>
      </c>
      <c r="DH669" t="s">
        <v>4316</v>
      </c>
      <c r="DI669" t="s">
        <v>784</v>
      </c>
      <c r="DJ669" s="4">
        <v>59247</v>
      </c>
      <c r="DK669" t="s">
        <v>2274</v>
      </c>
      <c r="DL669" t="s">
        <v>136</v>
      </c>
      <c r="DM669">
        <v>1</v>
      </c>
      <c r="DN669" t="s">
        <v>4323</v>
      </c>
      <c r="DO669" t="s">
        <v>4324</v>
      </c>
      <c r="DP669" t="s">
        <v>784</v>
      </c>
      <c r="DQ669" t="str">
        <f>"59219"</f>
        <v>59219</v>
      </c>
      <c r="DR669" t="s">
        <v>2274</v>
      </c>
      <c r="DS669" t="s">
        <v>4325</v>
      </c>
      <c r="DT669">
        <v>4</v>
      </c>
      <c r="DU669">
        <v>4</v>
      </c>
      <c r="DV669" t="s">
        <v>134</v>
      </c>
      <c r="DW669" t="s">
        <v>134</v>
      </c>
      <c r="DX669" t="s">
        <v>134</v>
      </c>
      <c r="DY669" t="s">
        <v>134</v>
      </c>
      <c r="DZ669">
        <v>3</v>
      </c>
      <c r="EA669" t="s">
        <v>136</v>
      </c>
      <c r="EC669" s="5">
        <v>12.68</v>
      </c>
      <c r="ED669" s="5">
        <v>55</v>
      </c>
      <c r="EE669">
        <v>14062865207</v>
      </c>
      <c r="EF669" t="s">
        <v>4319</v>
      </c>
      <c r="EG669" t="s">
        <v>148</v>
      </c>
      <c r="EH669">
        <v>0</v>
      </c>
    </row>
    <row r="670" spans="1:138" ht="15" customHeight="1" x14ac:dyDescent="0.35">
      <c r="A670" t="s">
        <v>1479</v>
      </c>
      <c r="B670" t="s">
        <v>157</v>
      </c>
      <c r="C670" s="1">
        <v>44102.768669791665</v>
      </c>
      <c r="D670" s="1">
        <v>44137</v>
      </c>
      <c r="E670" t="s">
        <v>133</v>
      </c>
      <c r="F670" t="s">
        <v>136</v>
      </c>
      <c r="G670" t="s">
        <v>135</v>
      </c>
      <c r="H670" t="s">
        <v>136</v>
      </c>
      <c r="I670" t="s">
        <v>1480</v>
      </c>
      <c r="K670" t="s">
        <v>1481</v>
      </c>
      <c r="L670" t="s">
        <v>1482</v>
      </c>
      <c r="M670" t="s">
        <v>752</v>
      </c>
      <c r="N670" t="s">
        <v>1104</v>
      </c>
      <c r="O670" s="4">
        <v>68850</v>
      </c>
      <c r="P670" t="s">
        <v>140</v>
      </c>
      <c r="R670">
        <v>13083252654</v>
      </c>
      <c r="T670">
        <v>112112</v>
      </c>
      <c r="U670" t="s">
        <v>1483</v>
      </c>
      <c r="V670" t="s">
        <v>1484</v>
      </c>
      <c r="X670" t="s">
        <v>164</v>
      </c>
      <c r="Y670" t="s">
        <v>1481</v>
      </c>
      <c r="Z670" t="s">
        <v>1482</v>
      </c>
      <c r="AA670" t="s">
        <v>752</v>
      </c>
      <c r="AB670" t="s">
        <v>1104</v>
      </c>
      <c r="AC670" s="4">
        <v>68850</v>
      </c>
      <c r="AD670" t="s">
        <v>140</v>
      </c>
      <c r="AF670">
        <v>13083252654</v>
      </c>
      <c r="AH670" t="s">
        <v>1485</v>
      </c>
      <c r="AI670" t="s">
        <v>168</v>
      </c>
      <c r="AJ670" t="s">
        <v>533</v>
      </c>
      <c r="AK670" t="s">
        <v>534</v>
      </c>
      <c r="AL670" t="s">
        <v>148</v>
      </c>
      <c r="AM670" t="s">
        <v>1486</v>
      </c>
      <c r="AO670" t="s">
        <v>1487</v>
      </c>
      <c r="AP670" t="s">
        <v>537</v>
      </c>
      <c r="AQ670" s="4" t="s">
        <v>27717</v>
      </c>
      <c r="AR670" t="s">
        <v>140</v>
      </c>
      <c r="AT670">
        <v>18282460659</v>
      </c>
      <c r="AV670" t="s">
        <v>538</v>
      </c>
      <c r="AW670" t="s">
        <v>539</v>
      </c>
      <c r="AZ670" t="s">
        <v>334</v>
      </c>
      <c r="BA670" t="s">
        <v>335</v>
      </c>
      <c r="BB670" t="s">
        <v>136</v>
      </c>
      <c r="BC670" t="s">
        <v>136</v>
      </c>
      <c r="BD670" t="s">
        <v>148</v>
      </c>
      <c r="BE670" t="s">
        <v>136</v>
      </c>
      <c r="BF670" t="s">
        <v>136</v>
      </c>
      <c r="BG670" t="s">
        <v>134</v>
      </c>
      <c r="BH670" t="s">
        <v>136</v>
      </c>
      <c r="BN670" t="s">
        <v>1488</v>
      </c>
      <c r="BO670" t="s">
        <v>1489</v>
      </c>
      <c r="BP670">
        <v>6</v>
      </c>
      <c r="BQ670">
        <v>6</v>
      </c>
      <c r="BR670">
        <v>6</v>
      </c>
      <c r="BS670" s="1">
        <v>44166</v>
      </c>
      <c r="BT670" s="1">
        <v>44316</v>
      </c>
      <c r="BU670" s="1">
        <v>44166</v>
      </c>
      <c r="BV670" s="1">
        <v>44316</v>
      </c>
      <c r="BW670" t="s">
        <v>136</v>
      </c>
      <c r="BX670">
        <v>48</v>
      </c>
      <c r="BY670">
        <v>0</v>
      </c>
      <c r="BZ670">
        <v>8</v>
      </c>
      <c r="CA670">
        <v>8</v>
      </c>
      <c r="CB670">
        <v>8</v>
      </c>
      <c r="CC670">
        <v>8</v>
      </c>
      <c r="CD670">
        <v>8</v>
      </c>
      <c r="CE670">
        <v>8</v>
      </c>
      <c r="CF670" t="str">
        <f>"8:00 AM"</f>
        <v>8:00 AM</v>
      </c>
      <c r="CG670" t="str">
        <f>"5:00 PM"</f>
        <v>5:00 PM</v>
      </c>
      <c r="CH670" s="5">
        <v>14.99</v>
      </c>
      <c r="CI670" t="s">
        <v>146</v>
      </c>
      <c r="CL670" t="s">
        <v>136</v>
      </c>
      <c r="CM670" t="s">
        <v>312</v>
      </c>
      <c r="CN670" t="s">
        <v>148</v>
      </c>
      <c r="CO670" t="s">
        <v>1490</v>
      </c>
      <c r="CP670" t="s">
        <v>149</v>
      </c>
      <c r="CQ670">
        <v>3</v>
      </c>
      <c r="CR670">
        <v>0</v>
      </c>
      <c r="CS670" t="s">
        <v>136</v>
      </c>
      <c r="CT670" t="s">
        <v>134</v>
      </c>
      <c r="CU670" t="s">
        <v>136</v>
      </c>
      <c r="CV670" t="s">
        <v>134</v>
      </c>
      <c r="CW670" t="s">
        <v>134</v>
      </c>
      <c r="CX670">
        <v>75</v>
      </c>
      <c r="CY670" t="s">
        <v>134</v>
      </c>
      <c r="CZ670" t="s">
        <v>134</v>
      </c>
      <c r="DA670" t="s">
        <v>136</v>
      </c>
      <c r="DB670" t="s">
        <v>136</v>
      </c>
      <c r="DC670" t="s">
        <v>136</v>
      </c>
      <c r="DD670" t="s">
        <v>136</v>
      </c>
      <c r="DF670" t="s">
        <v>1491</v>
      </c>
      <c r="DG670" t="s">
        <v>1492</v>
      </c>
      <c r="DH670" t="s">
        <v>752</v>
      </c>
      <c r="DI670" t="s">
        <v>1104</v>
      </c>
      <c r="DJ670" s="4">
        <v>68850</v>
      </c>
      <c r="DK670" t="s">
        <v>1493</v>
      </c>
      <c r="DL670" t="s">
        <v>134</v>
      </c>
      <c r="DM670">
        <v>2</v>
      </c>
      <c r="DN670" t="s">
        <v>1481</v>
      </c>
      <c r="DO670" t="s">
        <v>752</v>
      </c>
      <c r="DP670" t="s">
        <v>1104</v>
      </c>
      <c r="DQ670" t="str">
        <f>"68850"</f>
        <v>68850</v>
      </c>
      <c r="DR670" t="s">
        <v>1493</v>
      </c>
      <c r="DS670" t="s">
        <v>296</v>
      </c>
      <c r="DT670">
        <v>1</v>
      </c>
      <c r="DU670">
        <v>2</v>
      </c>
      <c r="DV670" t="s">
        <v>134</v>
      </c>
      <c r="DW670" t="s">
        <v>134</v>
      </c>
      <c r="DX670" t="s">
        <v>134</v>
      </c>
      <c r="DY670" t="s">
        <v>134</v>
      </c>
      <c r="DZ670">
        <v>3</v>
      </c>
      <c r="EA670" t="s">
        <v>136</v>
      </c>
      <c r="EC670" s="5">
        <v>12.68</v>
      </c>
      <c r="ED670" s="5">
        <v>55</v>
      </c>
      <c r="EE670">
        <v>13083252654</v>
      </c>
      <c r="EF670" t="s">
        <v>1485</v>
      </c>
      <c r="EG670" t="s">
        <v>148</v>
      </c>
      <c r="EH670">
        <v>0</v>
      </c>
    </row>
    <row r="671" spans="1:138" ht="15" customHeight="1" x14ac:dyDescent="0.35">
      <c r="A671" t="s">
        <v>24075</v>
      </c>
      <c r="B671" t="s">
        <v>157</v>
      </c>
      <c r="C671" s="1">
        <v>44099.683659606482</v>
      </c>
      <c r="D671" s="1">
        <v>44137</v>
      </c>
      <c r="E671" t="s">
        <v>133</v>
      </c>
      <c r="F671" t="s">
        <v>136</v>
      </c>
      <c r="G671" t="s">
        <v>135</v>
      </c>
      <c r="H671" t="s">
        <v>136</v>
      </c>
      <c r="I671" t="s">
        <v>5898</v>
      </c>
      <c r="K671" t="s">
        <v>5899</v>
      </c>
      <c r="L671" t="s">
        <v>24076</v>
      </c>
      <c r="M671" t="s">
        <v>4009</v>
      </c>
      <c r="N671" t="s">
        <v>720</v>
      </c>
      <c r="O671" s="4">
        <v>39110</v>
      </c>
      <c r="P671" t="s">
        <v>140</v>
      </c>
      <c r="R671">
        <v>13183410920</v>
      </c>
      <c r="T671">
        <v>112112</v>
      </c>
      <c r="U671" t="s">
        <v>5901</v>
      </c>
      <c r="V671" t="s">
        <v>3879</v>
      </c>
      <c r="X671" t="s">
        <v>723</v>
      </c>
      <c r="Y671" t="s">
        <v>5899</v>
      </c>
      <c r="Z671" t="s">
        <v>24076</v>
      </c>
      <c r="AA671" t="s">
        <v>4009</v>
      </c>
      <c r="AB671" t="s">
        <v>720</v>
      </c>
      <c r="AC671" s="4">
        <v>39110</v>
      </c>
      <c r="AD671" t="s">
        <v>140</v>
      </c>
      <c r="AF671">
        <v>13183410920</v>
      </c>
      <c r="AH671" t="s">
        <v>5903</v>
      </c>
      <c r="AI671" t="s">
        <v>168</v>
      </c>
      <c r="AJ671" t="s">
        <v>533</v>
      </c>
      <c r="AK671" t="s">
        <v>534</v>
      </c>
      <c r="AL671" t="s">
        <v>148</v>
      </c>
      <c r="AM671" t="s">
        <v>1486</v>
      </c>
      <c r="AO671" t="s">
        <v>1487</v>
      </c>
      <c r="AP671" t="s">
        <v>537</v>
      </c>
      <c r="AQ671" s="4" t="s">
        <v>27717</v>
      </c>
      <c r="AR671" t="s">
        <v>140</v>
      </c>
      <c r="AT671">
        <v>18282460659</v>
      </c>
      <c r="AV671" t="s">
        <v>538</v>
      </c>
      <c r="AW671" t="s">
        <v>539</v>
      </c>
      <c r="AZ671" t="s">
        <v>821</v>
      </c>
      <c r="BA671" t="s">
        <v>822</v>
      </c>
      <c r="BB671" t="s">
        <v>136</v>
      </c>
      <c r="BC671" t="s">
        <v>136</v>
      </c>
      <c r="BD671" t="s">
        <v>148</v>
      </c>
      <c r="BE671" t="s">
        <v>136</v>
      </c>
      <c r="BF671" t="s">
        <v>136</v>
      </c>
      <c r="BG671" t="s">
        <v>134</v>
      </c>
      <c r="BH671" t="s">
        <v>136</v>
      </c>
      <c r="BN671" t="s">
        <v>24077</v>
      </c>
      <c r="BO671" t="s">
        <v>1489</v>
      </c>
      <c r="BP671">
        <v>3</v>
      </c>
      <c r="BQ671">
        <v>3</v>
      </c>
      <c r="BR671">
        <v>3</v>
      </c>
      <c r="BS671" s="1">
        <v>44166</v>
      </c>
      <c r="BT671" s="1">
        <v>44230</v>
      </c>
      <c r="BU671" s="1">
        <v>44166</v>
      </c>
      <c r="BV671" s="1">
        <v>44230</v>
      </c>
      <c r="BW671" t="s">
        <v>136</v>
      </c>
      <c r="BX671">
        <v>48</v>
      </c>
      <c r="BY671">
        <v>0</v>
      </c>
      <c r="BZ671">
        <v>8</v>
      </c>
      <c r="CA671">
        <v>8</v>
      </c>
      <c r="CB671">
        <v>8</v>
      </c>
      <c r="CC671">
        <v>8</v>
      </c>
      <c r="CD671">
        <v>8</v>
      </c>
      <c r="CE671">
        <v>8</v>
      </c>
      <c r="CF671" t="str">
        <f>"8:00 AM"</f>
        <v>8:00 AM</v>
      </c>
      <c r="CG671" t="str">
        <f>"5:00 PM"</f>
        <v>5:00 PM</v>
      </c>
      <c r="CH671" s="5">
        <v>11.83</v>
      </c>
      <c r="CI671" t="s">
        <v>146</v>
      </c>
      <c r="CL671" t="s">
        <v>136</v>
      </c>
      <c r="CM671" t="s">
        <v>147</v>
      </c>
      <c r="CN671" t="s">
        <v>148</v>
      </c>
      <c r="CO671" t="s">
        <v>24078</v>
      </c>
      <c r="CP671" t="s">
        <v>149</v>
      </c>
      <c r="CQ671">
        <v>1</v>
      </c>
      <c r="CR671">
        <v>0</v>
      </c>
      <c r="CS671" t="s">
        <v>136</v>
      </c>
      <c r="CT671" t="s">
        <v>134</v>
      </c>
      <c r="CU671" t="s">
        <v>136</v>
      </c>
      <c r="CV671" t="s">
        <v>136</v>
      </c>
      <c r="CW671" t="s">
        <v>134</v>
      </c>
      <c r="CX671">
        <v>75</v>
      </c>
      <c r="CY671" t="s">
        <v>136</v>
      </c>
      <c r="CZ671" t="s">
        <v>136</v>
      </c>
      <c r="DA671" t="s">
        <v>136</v>
      </c>
      <c r="DB671" t="s">
        <v>136</v>
      </c>
      <c r="DC671" t="s">
        <v>136</v>
      </c>
      <c r="DD671" t="s">
        <v>136</v>
      </c>
      <c r="DF671" t="s">
        <v>24079</v>
      </c>
      <c r="DG671" t="s">
        <v>5906</v>
      </c>
      <c r="DH671" t="s">
        <v>4220</v>
      </c>
      <c r="DI671" t="s">
        <v>720</v>
      </c>
      <c r="DJ671" s="4">
        <v>39194</v>
      </c>
      <c r="DK671" t="s">
        <v>1236</v>
      </c>
      <c r="DL671" t="s">
        <v>136</v>
      </c>
      <c r="DM671">
        <v>1</v>
      </c>
      <c r="DN671" t="s">
        <v>5899</v>
      </c>
      <c r="DO671" t="s">
        <v>4009</v>
      </c>
      <c r="DP671" t="s">
        <v>720</v>
      </c>
      <c r="DQ671" t="str">
        <f>"39110"</f>
        <v>39110</v>
      </c>
      <c r="DR671" t="s">
        <v>715</v>
      </c>
      <c r="DS671" t="s">
        <v>296</v>
      </c>
      <c r="DT671">
        <v>1</v>
      </c>
      <c r="DU671">
        <v>8</v>
      </c>
      <c r="DV671" t="s">
        <v>134</v>
      </c>
      <c r="DW671" t="s">
        <v>134</v>
      </c>
      <c r="DX671" t="s">
        <v>134</v>
      </c>
      <c r="DY671" t="s">
        <v>134</v>
      </c>
      <c r="DZ671">
        <v>2</v>
      </c>
      <c r="EA671" t="s">
        <v>136</v>
      </c>
      <c r="EC671" s="5">
        <v>12.68</v>
      </c>
      <c r="ED671" s="5">
        <v>55</v>
      </c>
      <c r="EE671">
        <v>13183410920</v>
      </c>
      <c r="EF671" t="s">
        <v>5903</v>
      </c>
      <c r="EG671" t="s">
        <v>148</v>
      </c>
      <c r="EH671">
        <v>0</v>
      </c>
    </row>
    <row r="672" spans="1:138" ht="15" customHeight="1" x14ac:dyDescent="0.35">
      <c r="A672" t="s">
        <v>13855</v>
      </c>
      <c r="B672" t="s">
        <v>157</v>
      </c>
      <c r="C672" s="1">
        <v>44097.596427430559</v>
      </c>
      <c r="D672" s="1">
        <v>44137</v>
      </c>
      <c r="E672" t="s">
        <v>133</v>
      </c>
      <c r="F672" t="s">
        <v>134</v>
      </c>
      <c r="G672" t="s">
        <v>135</v>
      </c>
      <c r="H672" t="s">
        <v>136</v>
      </c>
      <c r="I672" t="s">
        <v>13856</v>
      </c>
      <c r="K672" t="s">
        <v>13857</v>
      </c>
      <c r="L672" t="s">
        <v>13858</v>
      </c>
      <c r="M672" t="s">
        <v>6618</v>
      </c>
      <c r="N672" t="s">
        <v>139</v>
      </c>
      <c r="O672" s="4">
        <v>33852</v>
      </c>
      <c r="P672" t="s">
        <v>140</v>
      </c>
      <c r="R672">
        <v>18634410389</v>
      </c>
      <c r="T672">
        <v>115115</v>
      </c>
      <c r="U672" t="s">
        <v>11710</v>
      </c>
      <c r="V672" t="s">
        <v>13859</v>
      </c>
      <c r="X672" t="s">
        <v>429</v>
      </c>
      <c r="Y672" t="s">
        <v>13860</v>
      </c>
      <c r="Z672" t="s">
        <v>13861</v>
      </c>
      <c r="AA672" t="s">
        <v>152</v>
      </c>
      <c r="AB672" t="s">
        <v>139</v>
      </c>
      <c r="AC672" s="4">
        <v>33852</v>
      </c>
      <c r="AD672" t="s">
        <v>140</v>
      </c>
      <c r="AF672">
        <v>18634410389</v>
      </c>
      <c r="AH672" t="s">
        <v>2325</v>
      </c>
      <c r="AI672" t="s">
        <v>168</v>
      </c>
      <c r="AJ672" t="s">
        <v>4942</v>
      </c>
      <c r="AK672" t="s">
        <v>4943</v>
      </c>
      <c r="AM672" t="s">
        <v>4944</v>
      </c>
      <c r="AO672" t="s">
        <v>152</v>
      </c>
      <c r="AP672" t="s">
        <v>139</v>
      </c>
      <c r="AQ672" s="4">
        <v>33852</v>
      </c>
      <c r="AR672" t="s">
        <v>140</v>
      </c>
      <c r="AS672" t="s">
        <v>4945</v>
      </c>
      <c r="AT672">
        <v>18634655550</v>
      </c>
      <c r="AV672" t="s">
        <v>4946</v>
      </c>
      <c r="AW672" t="s">
        <v>2330</v>
      </c>
      <c r="AZ672" t="s">
        <v>175</v>
      </c>
      <c r="BA672" t="s">
        <v>176</v>
      </c>
      <c r="BB672" t="s">
        <v>134</v>
      </c>
      <c r="BC672" t="s">
        <v>134</v>
      </c>
      <c r="BD672" t="s">
        <v>134</v>
      </c>
      <c r="BE672" t="s">
        <v>134</v>
      </c>
      <c r="BF672" t="s">
        <v>136</v>
      </c>
      <c r="BG672" t="s">
        <v>134</v>
      </c>
      <c r="BH672" t="s">
        <v>136</v>
      </c>
      <c r="BN672" t="s">
        <v>13862</v>
      </c>
      <c r="BO672" t="s">
        <v>176</v>
      </c>
      <c r="BP672">
        <v>46</v>
      </c>
      <c r="BQ672">
        <v>46</v>
      </c>
      <c r="BR672">
        <v>46</v>
      </c>
      <c r="BS672" s="1">
        <v>44157</v>
      </c>
      <c r="BT672" s="1">
        <v>44348</v>
      </c>
      <c r="BU672" s="1">
        <v>44157</v>
      </c>
      <c r="BV672" s="1">
        <v>44348</v>
      </c>
      <c r="BW672" t="s">
        <v>136</v>
      </c>
      <c r="BX672">
        <v>36</v>
      </c>
      <c r="BY672">
        <v>0</v>
      </c>
      <c r="BZ672">
        <v>6</v>
      </c>
      <c r="CA672">
        <v>6</v>
      </c>
      <c r="CB672">
        <v>6</v>
      </c>
      <c r="CC672">
        <v>6</v>
      </c>
      <c r="CD672">
        <v>6</v>
      </c>
      <c r="CE672">
        <v>6</v>
      </c>
      <c r="CF672" t="str">
        <f>"7:30 AM"</f>
        <v>7:30 AM</v>
      </c>
      <c r="CG672" t="str">
        <f>"1:30 PM"</f>
        <v>1:30 PM</v>
      </c>
      <c r="CH672" s="5">
        <v>11.71</v>
      </c>
      <c r="CI672" t="s">
        <v>146</v>
      </c>
      <c r="CJ672">
        <v>0.75</v>
      </c>
      <c r="CK672" t="s">
        <v>13863</v>
      </c>
      <c r="CL672" t="s">
        <v>134</v>
      </c>
      <c r="CM672" t="s">
        <v>147</v>
      </c>
      <c r="CN672" t="s">
        <v>148</v>
      </c>
      <c r="CO672" t="s">
        <v>2333</v>
      </c>
      <c r="CP672" t="s">
        <v>149</v>
      </c>
      <c r="CQ672">
        <v>1</v>
      </c>
      <c r="CR672">
        <v>0</v>
      </c>
      <c r="CS672" t="s">
        <v>136</v>
      </c>
      <c r="CT672" t="s">
        <v>136</v>
      </c>
      <c r="CU672" t="s">
        <v>136</v>
      </c>
      <c r="CV672" t="s">
        <v>136</v>
      </c>
      <c r="CW672" t="s">
        <v>134</v>
      </c>
      <c r="CX672">
        <v>60</v>
      </c>
      <c r="CY672" t="s">
        <v>134</v>
      </c>
      <c r="CZ672" t="s">
        <v>134</v>
      </c>
      <c r="DA672" t="s">
        <v>134</v>
      </c>
      <c r="DB672" t="s">
        <v>134</v>
      </c>
      <c r="DC672" t="s">
        <v>134</v>
      </c>
      <c r="DD672" t="s">
        <v>136</v>
      </c>
      <c r="DF672" t="s">
        <v>2334</v>
      </c>
      <c r="DG672" t="s">
        <v>13864</v>
      </c>
      <c r="DH672" t="s">
        <v>3377</v>
      </c>
      <c r="DI672" t="s">
        <v>139</v>
      </c>
      <c r="DJ672" s="4">
        <v>34974</v>
      </c>
      <c r="DK672" t="s">
        <v>3378</v>
      </c>
      <c r="DL672" t="s">
        <v>136</v>
      </c>
      <c r="DM672">
        <v>2</v>
      </c>
      <c r="DN672" t="s">
        <v>13865</v>
      </c>
      <c r="DO672" t="s">
        <v>152</v>
      </c>
      <c r="DP672" t="s">
        <v>139</v>
      </c>
      <c r="DQ672" t="str">
        <f>"33852"</f>
        <v>33852</v>
      </c>
      <c r="DR672" t="s">
        <v>153</v>
      </c>
      <c r="DS672" t="s">
        <v>497</v>
      </c>
      <c r="DT672">
        <v>2</v>
      </c>
      <c r="DU672">
        <v>12</v>
      </c>
      <c r="DV672" t="s">
        <v>134</v>
      </c>
      <c r="DW672" t="s">
        <v>134</v>
      </c>
      <c r="DX672" t="s">
        <v>134</v>
      </c>
      <c r="DY672" t="s">
        <v>134</v>
      </c>
      <c r="DZ672">
        <v>7</v>
      </c>
      <c r="EA672" t="s">
        <v>136</v>
      </c>
      <c r="EC672" s="5">
        <v>12.68</v>
      </c>
      <c r="ED672" s="5">
        <v>55</v>
      </c>
      <c r="EE672">
        <v>18634410389</v>
      </c>
      <c r="EF672" t="s">
        <v>13866</v>
      </c>
      <c r="EG672" t="s">
        <v>148</v>
      </c>
      <c r="EH672">
        <v>1</v>
      </c>
    </row>
    <row r="673" spans="1:138" ht="15" customHeight="1" x14ac:dyDescent="0.35">
      <c r="A673" t="s">
        <v>11727</v>
      </c>
      <c r="B673" t="s">
        <v>157</v>
      </c>
      <c r="C673" s="1">
        <v>44107.690196527779</v>
      </c>
      <c r="D673" s="1">
        <v>44137</v>
      </c>
      <c r="E673" t="s">
        <v>133</v>
      </c>
      <c r="F673" t="s">
        <v>136</v>
      </c>
      <c r="G673" t="s">
        <v>135</v>
      </c>
      <c r="H673" t="s">
        <v>136</v>
      </c>
      <c r="I673" t="s">
        <v>10575</v>
      </c>
      <c r="K673" t="s">
        <v>10576</v>
      </c>
      <c r="M673" t="s">
        <v>4974</v>
      </c>
      <c r="N673" t="s">
        <v>1338</v>
      </c>
      <c r="O673" s="4">
        <v>89447</v>
      </c>
      <c r="P673" t="s">
        <v>140</v>
      </c>
      <c r="R673">
        <v>17754639934</v>
      </c>
      <c r="T673">
        <v>111219</v>
      </c>
      <c r="U673" t="s">
        <v>6321</v>
      </c>
      <c r="V673" t="s">
        <v>5597</v>
      </c>
      <c r="X673" t="s">
        <v>10577</v>
      </c>
      <c r="Y673" t="s">
        <v>10576</v>
      </c>
      <c r="AA673" t="s">
        <v>4974</v>
      </c>
      <c r="AB673" t="s">
        <v>1338</v>
      </c>
      <c r="AC673" s="4">
        <v>89447</v>
      </c>
      <c r="AD673" t="s">
        <v>140</v>
      </c>
      <c r="AF673">
        <v>17754639934</v>
      </c>
      <c r="AH673" t="s">
        <v>10578</v>
      </c>
      <c r="AZ673" t="s">
        <v>175</v>
      </c>
      <c r="BA673" t="s">
        <v>176</v>
      </c>
      <c r="BB673" t="s">
        <v>136</v>
      </c>
      <c r="BC673" t="s">
        <v>136</v>
      </c>
      <c r="BD673" t="s">
        <v>148</v>
      </c>
      <c r="BE673" t="s">
        <v>136</v>
      </c>
      <c r="BF673" t="s">
        <v>136</v>
      </c>
      <c r="BG673" t="s">
        <v>134</v>
      </c>
      <c r="BH673" t="s">
        <v>136</v>
      </c>
      <c r="BN673" t="s">
        <v>11728</v>
      </c>
      <c r="BO673" t="s">
        <v>176</v>
      </c>
      <c r="BP673">
        <v>20</v>
      </c>
      <c r="BQ673">
        <v>20</v>
      </c>
      <c r="BR673">
        <v>20</v>
      </c>
      <c r="BS673" s="1">
        <v>44166</v>
      </c>
      <c r="BT673" s="1">
        <v>44348</v>
      </c>
      <c r="BU673" s="1">
        <v>44166</v>
      </c>
      <c r="BV673" s="1">
        <v>44348</v>
      </c>
      <c r="BW673" t="s">
        <v>136</v>
      </c>
      <c r="BX673">
        <v>40</v>
      </c>
      <c r="BY673">
        <v>0</v>
      </c>
      <c r="BZ673">
        <v>7</v>
      </c>
      <c r="CA673">
        <v>7</v>
      </c>
      <c r="CB673">
        <v>7</v>
      </c>
      <c r="CC673">
        <v>7</v>
      </c>
      <c r="CD673">
        <v>7</v>
      </c>
      <c r="CE673">
        <v>5</v>
      </c>
      <c r="CF673" t="str">
        <f>"7:00 AM"</f>
        <v>7:00 AM</v>
      </c>
      <c r="CG673" t="str">
        <f>"2:30 PM"</f>
        <v>2:30 PM</v>
      </c>
      <c r="CH673" s="5">
        <v>14.77</v>
      </c>
      <c r="CI673" t="s">
        <v>146</v>
      </c>
      <c r="CJ673">
        <v>15.05</v>
      </c>
      <c r="CK673" t="s">
        <v>10580</v>
      </c>
      <c r="CL673" t="s">
        <v>134</v>
      </c>
      <c r="CM673" t="s">
        <v>147</v>
      </c>
      <c r="CN673" t="s">
        <v>148</v>
      </c>
      <c r="CO673" t="s">
        <v>11729</v>
      </c>
      <c r="CP673" t="s">
        <v>149</v>
      </c>
      <c r="CQ673">
        <v>1</v>
      </c>
      <c r="CR673">
        <v>0</v>
      </c>
      <c r="CS673" t="s">
        <v>136</v>
      </c>
      <c r="CT673" t="s">
        <v>136</v>
      </c>
      <c r="CU673" t="s">
        <v>136</v>
      </c>
      <c r="CV673" t="s">
        <v>136</v>
      </c>
      <c r="CW673" t="s">
        <v>134</v>
      </c>
      <c r="CX673">
        <v>50</v>
      </c>
      <c r="CY673" t="s">
        <v>134</v>
      </c>
      <c r="CZ673" t="s">
        <v>136</v>
      </c>
      <c r="DA673" t="s">
        <v>134</v>
      </c>
      <c r="DB673" t="s">
        <v>134</v>
      </c>
      <c r="DC673" t="s">
        <v>134</v>
      </c>
      <c r="DD673" t="s">
        <v>136</v>
      </c>
      <c r="DF673" s="2" t="s">
        <v>10582</v>
      </c>
      <c r="DG673" t="s">
        <v>10583</v>
      </c>
      <c r="DH673" t="s">
        <v>10584</v>
      </c>
      <c r="DI673" t="s">
        <v>395</v>
      </c>
      <c r="DJ673" s="4">
        <v>92250</v>
      </c>
      <c r="DK673" t="s">
        <v>10585</v>
      </c>
      <c r="DL673" t="s">
        <v>136</v>
      </c>
      <c r="DM673">
        <v>1</v>
      </c>
      <c r="DN673" s="2" t="s">
        <v>10586</v>
      </c>
      <c r="DO673" t="s">
        <v>8060</v>
      </c>
      <c r="DP673" t="s">
        <v>395</v>
      </c>
      <c r="DQ673" t="str">
        <f>"92251"</f>
        <v>92251</v>
      </c>
      <c r="DR673" t="s">
        <v>10585</v>
      </c>
      <c r="DS673" t="s">
        <v>10587</v>
      </c>
      <c r="DT673">
        <v>33</v>
      </c>
      <c r="DU673">
        <v>136</v>
      </c>
      <c r="DV673" t="s">
        <v>134</v>
      </c>
      <c r="DW673" t="s">
        <v>134</v>
      </c>
      <c r="DX673" t="s">
        <v>134</v>
      </c>
      <c r="DY673" t="s">
        <v>136</v>
      </c>
      <c r="DZ673">
        <v>1</v>
      </c>
      <c r="EA673" t="s">
        <v>134</v>
      </c>
      <c r="EB673" s="5">
        <v>12.66</v>
      </c>
      <c r="EC673" s="5">
        <v>12.68</v>
      </c>
      <c r="ED673" s="5">
        <v>55</v>
      </c>
      <c r="EE673">
        <v>17754639928</v>
      </c>
      <c r="EF673" t="s">
        <v>10588</v>
      </c>
      <c r="EG673" t="s">
        <v>148</v>
      </c>
      <c r="EH673">
        <v>3</v>
      </c>
    </row>
    <row r="674" spans="1:138" ht="15" customHeight="1" x14ac:dyDescent="0.35">
      <c r="A674" t="s">
        <v>16545</v>
      </c>
      <c r="B674" t="s">
        <v>132</v>
      </c>
      <c r="C674" s="1">
        <v>44105.717710069446</v>
      </c>
      <c r="D674" s="1">
        <v>44137</v>
      </c>
      <c r="E674" t="s">
        <v>133</v>
      </c>
      <c r="F674" t="s">
        <v>136</v>
      </c>
      <c r="G674" t="s">
        <v>135</v>
      </c>
      <c r="H674" t="s">
        <v>136</v>
      </c>
      <c r="I674" t="s">
        <v>16546</v>
      </c>
      <c r="K674" t="s">
        <v>16547</v>
      </c>
      <c r="M674" t="s">
        <v>15460</v>
      </c>
      <c r="N674" t="s">
        <v>1663</v>
      </c>
      <c r="O674" s="4">
        <v>17552</v>
      </c>
      <c r="P674" t="s">
        <v>140</v>
      </c>
      <c r="R674">
        <v>17176531102</v>
      </c>
      <c r="T674">
        <v>11233</v>
      </c>
      <c r="U674" t="s">
        <v>16548</v>
      </c>
      <c r="V674" t="s">
        <v>16549</v>
      </c>
      <c r="X674" t="s">
        <v>3589</v>
      </c>
      <c r="Y674" t="s">
        <v>16547</v>
      </c>
      <c r="AA674" t="s">
        <v>15460</v>
      </c>
      <c r="AB674" t="s">
        <v>1663</v>
      </c>
      <c r="AC674" s="4">
        <v>17552</v>
      </c>
      <c r="AD674" t="s">
        <v>140</v>
      </c>
      <c r="AF674">
        <v>17176531102</v>
      </c>
      <c r="AH674" t="s">
        <v>16550</v>
      </c>
      <c r="AI674" t="s">
        <v>226</v>
      </c>
      <c r="AJ674" t="s">
        <v>1829</v>
      </c>
      <c r="AK674" t="s">
        <v>1665</v>
      </c>
      <c r="AL674" t="s">
        <v>1830</v>
      </c>
      <c r="AM674" t="s">
        <v>1831</v>
      </c>
      <c r="AN674" t="s">
        <v>284</v>
      </c>
      <c r="AO674" t="s">
        <v>1832</v>
      </c>
      <c r="AP674" t="s">
        <v>460</v>
      </c>
      <c r="AQ674" s="4">
        <v>73069</v>
      </c>
      <c r="AR674" t="s">
        <v>140</v>
      </c>
      <c r="AT674">
        <v>14053642525</v>
      </c>
      <c r="AV674" t="s">
        <v>1833</v>
      </c>
      <c r="AW674" t="s">
        <v>1834</v>
      </c>
      <c r="AX674" t="s">
        <v>460</v>
      </c>
      <c r="AY674" t="s">
        <v>1835</v>
      </c>
      <c r="AZ674" t="s">
        <v>175</v>
      </c>
      <c r="BA674" t="s">
        <v>176</v>
      </c>
      <c r="BB674" t="s">
        <v>136</v>
      </c>
      <c r="BC674" t="s">
        <v>136</v>
      </c>
      <c r="BD674" t="s">
        <v>148</v>
      </c>
      <c r="BE674" t="s">
        <v>136</v>
      </c>
      <c r="BF674" t="s">
        <v>136</v>
      </c>
      <c r="BG674" t="s">
        <v>134</v>
      </c>
      <c r="BH674" t="s">
        <v>136</v>
      </c>
      <c r="BN674" t="s">
        <v>16551</v>
      </c>
      <c r="BO674" t="s">
        <v>734</v>
      </c>
      <c r="BP674">
        <v>60</v>
      </c>
      <c r="BQ674">
        <v>60</v>
      </c>
      <c r="BS674" s="1">
        <v>44157</v>
      </c>
      <c r="BT674" s="1">
        <v>44439</v>
      </c>
      <c r="BU674" s="1">
        <v>44157</v>
      </c>
      <c r="BV674" s="1">
        <v>44439</v>
      </c>
      <c r="BW674" t="s">
        <v>136</v>
      </c>
      <c r="BX674">
        <v>48</v>
      </c>
      <c r="BY674">
        <v>0</v>
      </c>
      <c r="BZ674">
        <v>8</v>
      </c>
      <c r="CA674">
        <v>8</v>
      </c>
      <c r="CB674">
        <v>8</v>
      </c>
      <c r="CC674">
        <v>8</v>
      </c>
      <c r="CD674">
        <v>8</v>
      </c>
      <c r="CE674">
        <v>8</v>
      </c>
      <c r="CF674" t="str">
        <f>"7:00 AM"</f>
        <v>7:00 AM</v>
      </c>
      <c r="CG674" t="str">
        <f>"5:00 PM"</f>
        <v>5:00 PM</v>
      </c>
      <c r="CH674" s="5">
        <v>13.34</v>
      </c>
      <c r="CI674" t="s">
        <v>146</v>
      </c>
      <c r="CL674" t="s">
        <v>136</v>
      </c>
      <c r="CM674" t="s">
        <v>312</v>
      </c>
      <c r="CN674" t="s">
        <v>148</v>
      </c>
      <c r="CO674" t="s">
        <v>16552</v>
      </c>
      <c r="CP674" t="s">
        <v>149</v>
      </c>
      <c r="CQ674">
        <v>1</v>
      </c>
      <c r="CR674">
        <v>0</v>
      </c>
      <c r="CS674" t="s">
        <v>136</v>
      </c>
      <c r="CT674" t="s">
        <v>136</v>
      </c>
      <c r="CU674" t="s">
        <v>136</v>
      </c>
      <c r="CV674" t="s">
        <v>136</v>
      </c>
      <c r="CW674" t="s">
        <v>134</v>
      </c>
      <c r="CX674">
        <v>50</v>
      </c>
      <c r="CY674" t="s">
        <v>134</v>
      </c>
      <c r="CZ674" t="s">
        <v>136</v>
      </c>
      <c r="DA674" t="s">
        <v>136</v>
      </c>
      <c r="DB674" t="s">
        <v>136</v>
      </c>
      <c r="DC674" t="s">
        <v>134</v>
      </c>
      <c r="DD674" t="s">
        <v>136</v>
      </c>
      <c r="DF674" t="s">
        <v>1841</v>
      </c>
      <c r="DG674" t="s">
        <v>16553</v>
      </c>
      <c r="DH674" t="s">
        <v>15460</v>
      </c>
      <c r="DI674" t="s">
        <v>1663</v>
      </c>
      <c r="DJ674" s="4">
        <v>17552</v>
      </c>
      <c r="DK674" t="s">
        <v>15399</v>
      </c>
      <c r="DL674" t="s">
        <v>136</v>
      </c>
      <c r="DM674">
        <v>1</v>
      </c>
      <c r="DN674" t="s">
        <v>16554</v>
      </c>
      <c r="DO674" t="s">
        <v>15460</v>
      </c>
      <c r="DP674" t="s">
        <v>1663</v>
      </c>
      <c r="DQ674" t="str">
        <f>"17552"</f>
        <v>17552</v>
      </c>
      <c r="DR674" t="s">
        <v>15399</v>
      </c>
      <c r="DS674" t="s">
        <v>16555</v>
      </c>
      <c r="DT674">
        <v>1</v>
      </c>
      <c r="DU674">
        <v>6</v>
      </c>
      <c r="DV674" t="s">
        <v>134</v>
      </c>
      <c r="DW674" t="s">
        <v>134</v>
      </c>
      <c r="DX674" t="s">
        <v>134</v>
      </c>
      <c r="DY674" t="s">
        <v>134</v>
      </c>
      <c r="DZ674">
        <v>22</v>
      </c>
      <c r="EA674" t="s">
        <v>136</v>
      </c>
      <c r="EC674" s="5">
        <v>12.68</v>
      </c>
      <c r="ED674" s="5">
        <v>55</v>
      </c>
      <c r="EE674">
        <v>17176531102</v>
      </c>
      <c r="EF674" t="s">
        <v>16550</v>
      </c>
      <c r="EG674" t="s">
        <v>148</v>
      </c>
      <c r="EH674">
        <v>0</v>
      </c>
    </row>
    <row r="675" spans="1:138" ht="15" customHeight="1" x14ac:dyDescent="0.35">
      <c r="A675" t="s">
        <v>23023</v>
      </c>
      <c r="B675" t="s">
        <v>157</v>
      </c>
      <c r="C675" s="1">
        <v>44103.753083796299</v>
      </c>
      <c r="D675" s="1">
        <v>44137</v>
      </c>
      <c r="E675" t="s">
        <v>133</v>
      </c>
      <c r="F675" t="s">
        <v>136</v>
      </c>
      <c r="G675" t="s">
        <v>135</v>
      </c>
      <c r="H675" t="s">
        <v>136</v>
      </c>
      <c r="I675" t="s">
        <v>23024</v>
      </c>
      <c r="J675" t="s">
        <v>23025</v>
      </c>
      <c r="K675" t="s">
        <v>23026</v>
      </c>
      <c r="M675" t="s">
        <v>23027</v>
      </c>
      <c r="N675" t="s">
        <v>1358</v>
      </c>
      <c r="O675" s="4">
        <v>81425</v>
      </c>
      <c r="P675" t="s">
        <v>140</v>
      </c>
      <c r="R675">
        <v>19703235914</v>
      </c>
      <c r="T675">
        <v>11133</v>
      </c>
      <c r="U675" t="s">
        <v>23028</v>
      </c>
      <c r="V675" t="s">
        <v>23029</v>
      </c>
      <c r="X675" t="s">
        <v>164</v>
      </c>
      <c r="Y675" t="s">
        <v>23026</v>
      </c>
      <c r="AA675" t="s">
        <v>23027</v>
      </c>
      <c r="AB675" t="s">
        <v>1358</v>
      </c>
      <c r="AC675" s="4">
        <v>81425</v>
      </c>
      <c r="AD675" t="s">
        <v>140</v>
      </c>
      <c r="AF675">
        <v>19703235914</v>
      </c>
      <c r="AH675" t="s">
        <v>2111</v>
      </c>
      <c r="AI675" t="s">
        <v>168</v>
      </c>
      <c r="AJ675" t="s">
        <v>2112</v>
      </c>
      <c r="AK675" t="s">
        <v>2113</v>
      </c>
      <c r="AL675" t="s">
        <v>1871</v>
      </c>
      <c r="AM675" t="s">
        <v>2114</v>
      </c>
      <c r="AO675" t="s">
        <v>2110</v>
      </c>
      <c r="AP675" t="s">
        <v>1358</v>
      </c>
      <c r="AQ675" s="4">
        <v>81526</v>
      </c>
      <c r="AR675" t="s">
        <v>140</v>
      </c>
      <c r="AT675">
        <v>19706400082</v>
      </c>
      <c r="AV675" t="s">
        <v>2111</v>
      </c>
      <c r="AW675" t="s">
        <v>2115</v>
      </c>
      <c r="AZ675" t="s">
        <v>821</v>
      </c>
      <c r="BA675" t="s">
        <v>822</v>
      </c>
      <c r="BB675" t="s">
        <v>136</v>
      </c>
      <c r="BC675" t="s">
        <v>136</v>
      </c>
      <c r="BD675" t="s">
        <v>148</v>
      </c>
      <c r="BE675" t="s">
        <v>136</v>
      </c>
      <c r="BF675" t="s">
        <v>136</v>
      </c>
      <c r="BG675" t="s">
        <v>134</v>
      </c>
      <c r="BH675" t="s">
        <v>136</v>
      </c>
      <c r="BN675" t="s">
        <v>23030</v>
      </c>
      <c r="BO675" t="s">
        <v>734</v>
      </c>
      <c r="BP675">
        <v>6</v>
      </c>
      <c r="BQ675">
        <v>6</v>
      </c>
      <c r="BR675">
        <v>6</v>
      </c>
      <c r="BS675" s="1">
        <v>44168</v>
      </c>
      <c r="BT675" s="1">
        <v>44470</v>
      </c>
      <c r="BU675" s="1">
        <v>44168</v>
      </c>
      <c r="BV675" s="1">
        <v>44470</v>
      </c>
      <c r="BW675" t="s">
        <v>136</v>
      </c>
      <c r="BX675">
        <v>40</v>
      </c>
      <c r="BY675">
        <v>0</v>
      </c>
      <c r="BZ675">
        <v>7</v>
      </c>
      <c r="CA675">
        <v>7</v>
      </c>
      <c r="CB675">
        <v>7</v>
      </c>
      <c r="CC675">
        <v>7</v>
      </c>
      <c r="CD675">
        <v>7</v>
      </c>
      <c r="CE675">
        <v>5</v>
      </c>
      <c r="CF675" t="str">
        <f>"6:00 AM"</f>
        <v>6:00 AM</v>
      </c>
      <c r="CG675" t="str">
        <f>"2:00 PM"</f>
        <v>2:00 PM</v>
      </c>
      <c r="CH675" s="5">
        <v>14.26</v>
      </c>
      <c r="CI675" t="s">
        <v>146</v>
      </c>
      <c r="CL675" t="s">
        <v>136</v>
      </c>
      <c r="CM675" t="s">
        <v>147</v>
      </c>
      <c r="CN675" t="s">
        <v>148</v>
      </c>
      <c r="CO675" s="2" t="s">
        <v>23031</v>
      </c>
      <c r="CP675" t="s">
        <v>149</v>
      </c>
      <c r="CQ675">
        <v>1</v>
      </c>
      <c r="CR675">
        <v>0</v>
      </c>
      <c r="CS675" t="s">
        <v>136</v>
      </c>
      <c r="CT675" t="s">
        <v>136</v>
      </c>
      <c r="CU675" t="s">
        <v>136</v>
      </c>
      <c r="CV675" t="s">
        <v>136</v>
      </c>
      <c r="CW675" t="s">
        <v>134</v>
      </c>
      <c r="CX675">
        <v>35</v>
      </c>
      <c r="CY675" t="s">
        <v>136</v>
      </c>
      <c r="CZ675" t="s">
        <v>136</v>
      </c>
      <c r="DA675" t="s">
        <v>134</v>
      </c>
      <c r="DB675" t="s">
        <v>134</v>
      </c>
      <c r="DC675" t="s">
        <v>134</v>
      </c>
      <c r="DD675" t="s">
        <v>136</v>
      </c>
      <c r="DF675" s="2" t="s">
        <v>23032</v>
      </c>
      <c r="DG675" t="s">
        <v>23033</v>
      </c>
      <c r="DH675" t="s">
        <v>23027</v>
      </c>
      <c r="DI675" t="s">
        <v>1358</v>
      </c>
      <c r="DJ675" s="4">
        <v>81425</v>
      </c>
      <c r="DK675" t="s">
        <v>5458</v>
      </c>
      <c r="DL675" t="s">
        <v>136</v>
      </c>
      <c r="DM675">
        <v>1</v>
      </c>
      <c r="DN675" t="s">
        <v>23034</v>
      </c>
      <c r="DO675" t="s">
        <v>23027</v>
      </c>
      <c r="DP675" t="s">
        <v>1358</v>
      </c>
      <c r="DQ675" t="str">
        <f>"81425"</f>
        <v>81425</v>
      </c>
      <c r="DR675" t="s">
        <v>5458</v>
      </c>
      <c r="DS675" t="s">
        <v>23035</v>
      </c>
      <c r="DT675">
        <v>2</v>
      </c>
      <c r="DU675">
        <v>12</v>
      </c>
      <c r="DV675" t="s">
        <v>136</v>
      </c>
      <c r="DW675" t="s">
        <v>136</v>
      </c>
      <c r="DX675" t="s">
        <v>134</v>
      </c>
      <c r="DY675" t="s">
        <v>136</v>
      </c>
      <c r="DZ675">
        <v>1</v>
      </c>
      <c r="EA675" t="s">
        <v>136</v>
      </c>
      <c r="EC675" s="5">
        <v>12.68</v>
      </c>
      <c r="ED675" s="5">
        <v>55</v>
      </c>
      <c r="EE675">
        <v>19703235914</v>
      </c>
      <c r="EF675" t="s">
        <v>23036</v>
      </c>
      <c r="EG675" t="s">
        <v>148</v>
      </c>
      <c r="EH675">
        <v>0</v>
      </c>
    </row>
    <row r="676" spans="1:138" ht="15" customHeight="1" x14ac:dyDescent="0.35">
      <c r="A676" t="s">
        <v>13830</v>
      </c>
      <c r="B676" t="s">
        <v>273</v>
      </c>
      <c r="C676" s="1">
        <v>44103.436927662035</v>
      </c>
      <c r="D676" s="1">
        <v>44137</v>
      </c>
      <c r="E676" t="s">
        <v>133</v>
      </c>
      <c r="F676" t="s">
        <v>136</v>
      </c>
      <c r="G676" t="s">
        <v>135</v>
      </c>
      <c r="H676" t="s">
        <v>136</v>
      </c>
      <c r="I676" t="s">
        <v>13831</v>
      </c>
      <c r="K676" t="s">
        <v>13832</v>
      </c>
      <c r="M676" t="s">
        <v>2139</v>
      </c>
      <c r="N676" t="s">
        <v>720</v>
      </c>
      <c r="O676" s="4">
        <v>38732</v>
      </c>
      <c r="P676" t="s">
        <v>140</v>
      </c>
      <c r="R676">
        <v>16016244420</v>
      </c>
      <c r="T676">
        <v>1111</v>
      </c>
      <c r="U676" t="s">
        <v>13833</v>
      </c>
      <c r="V676" t="s">
        <v>1665</v>
      </c>
      <c r="W676" t="s">
        <v>3480</v>
      </c>
      <c r="X676" t="s">
        <v>164</v>
      </c>
      <c r="Y676" t="s">
        <v>13832</v>
      </c>
      <c r="AA676" t="s">
        <v>2139</v>
      </c>
      <c r="AB676" t="s">
        <v>720</v>
      </c>
      <c r="AC676" s="4">
        <v>38732</v>
      </c>
      <c r="AD676" t="s">
        <v>140</v>
      </c>
      <c r="AF676">
        <v>16016244420</v>
      </c>
      <c r="AH676" t="s">
        <v>13834</v>
      </c>
      <c r="AI676" t="s">
        <v>168</v>
      </c>
      <c r="AJ676" t="s">
        <v>725</v>
      </c>
      <c r="AK676" t="s">
        <v>2767</v>
      </c>
      <c r="AL676" t="s">
        <v>2768</v>
      </c>
      <c r="AM676" t="s">
        <v>728</v>
      </c>
      <c r="AN676" t="s">
        <v>729</v>
      </c>
      <c r="AO676" t="s">
        <v>730</v>
      </c>
      <c r="AP676" t="s">
        <v>720</v>
      </c>
      <c r="AQ676" s="4">
        <v>38930</v>
      </c>
      <c r="AR676" t="s">
        <v>140</v>
      </c>
      <c r="AT676">
        <v>16623854219</v>
      </c>
      <c r="AV676" t="s">
        <v>2769</v>
      </c>
      <c r="AW676" t="s">
        <v>732</v>
      </c>
      <c r="AZ676" t="s">
        <v>175</v>
      </c>
      <c r="BA676" t="s">
        <v>176</v>
      </c>
      <c r="BB676" t="s">
        <v>136</v>
      </c>
      <c r="BC676" t="s">
        <v>136</v>
      </c>
      <c r="BD676" t="s">
        <v>148</v>
      </c>
      <c r="BE676" t="s">
        <v>136</v>
      </c>
      <c r="BF676" t="s">
        <v>136</v>
      </c>
      <c r="BG676" t="s">
        <v>134</v>
      </c>
      <c r="BH676" t="s">
        <v>136</v>
      </c>
      <c r="BN676" t="s">
        <v>13835</v>
      </c>
      <c r="BO676" t="s">
        <v>5519</v>
      </c>
      <c r="BP676">
        <v>6</v>
      </c>
      <c r="BQ676">
        <v>6</v>
      </c>
      <c r="BS676" s="1">
        <v>44166</v>
      </c>
      <c r="BT676" s="1">
        <v>44270</v>
      </c>
      <c r="BU676" s="1">
        <v>44166</v>
      </c>
      <c r="BV676" s="1">
        <v>44270</v>
      </c>
      <c r="BW676" t="s">
        <v>136</v>
      </c>
      <c r="BX676">
        <v>60</v>
      </c>
      <c r="BY676">
        <v>0</v>
      </c>
      <c r="BZ676">
        <v>10</v>
      </c>
      <c r="CA676">
        <v>10</v>
      </c>
      <c r="CB676">
        <v>10</v>
      </c>
      <c r="CC676">
        <v>10</v>
      </c>
      <c r="CD676">
        <v>10</v>
      </c>
      <c r="CE676">
        <v>10</v>
      </c>
      <c r="CF676" t="str">
        <f>"8:00 AM"</f>
        <v>8:00 AM</v>
      </c>
      <c r="CG676" t="str">
        <f>"6:00 PM"</f>
        <v>6:00 PM</v>
      </c>
      <c r="CH676" s="5">
        <v>11.83</v>
      </c>
      <c r="CI676" t="s">
        <v>146</v>
      </c>
      <c r="CL676" t="s">
        <v>134</v>
      </c>
      <c r="CM676" t="s">
        <v>147</v>
      </c>
      <c r="CN676" t="s">
        <v>148</v>
      </c>
      <c r="CO676" t="s">
        <v>3032</v>
      </c>
      <c r="CP676" t="s">
        <v>149</v>
      </c>
      <c r="CQ676">
        <v>3</v>
      </c>
      <c r="CR676">
        <v>0</v>
      </c>
      <c r="CS676" t="s">
        <v>136</v>
      </c>
      <c r="CT676" t="s">
        <v>134</v>
      </c>
      <c r="CU676" t="s">
        <v>136</v>
      </c>
      <c r="CV676" t="s">
        <v>136</v>
      </c>
      <c r="CW676" t="s">
        <v>134</v>
      </c>
      <c r="CX676">
        <v>50</v>
      </c>
      <c r="CY676" t="s">
        <v>136</v>
      </c>
      <c r="CZ676" t="s">
        <v>136</v>
      </c>
      <c r="DA676" t="s">
        <v>136</v>
      </c>
      <c r="DB676" t="s">
        <v>136</v>
      </c>
      <c r="DC676" t="s">
        <v>136</v>
      </c>
      <c r="DD676" t="s">
        <v>136</v>
      </c>
      <c r="DF676" t="s">
        <v>13836</v>
      </c>
      <c r="DG676" t="s">
        <v>13837</v>
      </c>
      <c r="DH676" t="s">
        <v>2139</v>
      </c>
      <c r="DI676" t="s">
        <v>720</v>
      </c>
      <c r="DJ676" s="4">
        <v>38732</v>
      </c>
      <c r="DK676" t="s">
        <v>737</v>
      </c>
      <c r="DL676" t="s">
        <v>136</v>
      </c>
      <c r="DM676">
        <v>1</v>
      </c>
      <c r="DN676" t="s">
        <v>13832</v>
      </c>
      <c r="DO676" t="s">
        <v>2139</v>
      </c>
      <c r="DP676" t="s">
        <v>720</v>
      </c>
      <c r="DQ676" t="str">
        <f>"38732"</f>
        <v>38732</v>
      </c>
      <c r="DR676" t="s">
        <v>737</v>
      </c>
      <c r="DS676" t="s">
        <v>7207</v>
      </c>
      <c r="DT676">
        <v>3</v>
      </c>
      <c r="DU676">
        <v>6</v>
      </c>
      <c r="DV676" t="s">
        <v>134</v>
      </c>
      <c r="DW676" t="s">
        <v>134</v>
      </c>
      <c r="DX676" t="s">
        <v>134</v>
      </c>
      <c r="DY676" t="s">
        <v>136</v>
      </c>
      <c r="DZ676">
        <v>1</v>
      </c>
      <c r="EA676" t="s">
        <v>136</v>
      </c>
      <c r="EC676" s="5">
        <v>12.68</v>
      </c>
      <c r="ED676" s="5">
        <v>55</v>
      </c>
      <c r="EE676">
        <v>16016244420</v>
      </c>
      <c r="EF676" t="s">
        <v>13834</v>
      </c>
      <c r="EG676" t="s">
        <v>148</v>
      </c>
      <c r="EH676">
        <v>1</v>
      </c>
    </row>
    <row r="677" spans="1:138" ht="15" customHeight="1" x14ac:dyDescent="0.35">
      <c r="A677" t="s">
        <v>242</v>
      </c>
      <c r="B677" t="s">
        <v>157</v>
      </c>
      <c r="C677" s="1">
        <v>44112.989542708332</v>
      </c>
      <c r="D677" s="1">
        <v>44137</v>
      </c>
      <c r="E677" t="s">
        <v>133</v>
      </c>
      <c r="F677" t="s">
        <v>136</v>
      </c>
      <c r="G677" t="s">
        <v>135</v>
      </c>
      <c r="H677" t="s">
        <v>136</v>
      </c>
      <c r="I677" t="s">
        <v>243</v>
      </c>
      <c r="K677" t="s">
        <v>244</v>
      </c>
      <c r="M677" t="s">
        <v>245</v>
      </c>
      <c r="N677" t="s">
        <v>246</v>
      </c>
      <c r="O677" s="4">
        <v>70516</v>
      </c>
      <c r="P677" t="s">
        <v>140</v>
      </c>
      <c r="Q677" t="s">
        <v>247</v>
      </c>
      <c r="R677">
        <v>13375812300</v>
      </c>
      <c r="T677">
        <v>11116</v>
      </c>
      <c r="U677" t="s">
        <v>248</v>
      </c>
      <c r="V677" t="s">
        <v>249</v>
      </c>
      <c r="W677" t="s">
        <v>250</v>
      </c>
      <c r="X677" t="s">
        <v>251</v>
      </c>
      <c r="Y677" t="s">
        <v>244</v>
      </c>
      <c r="AA677" t="s">
        <v>245</v>
      </c>
      <c r="AB677" t="s">
        <v>246</v>
      </c>
      <c r="AC677" s="4">
        <v>70516</v>
      </c>
      <c r="AD677" t="s">
        <v>140</v>
      </c>
      <c r="AE677" t="s">
        <v>252</v>
      </c>
      <c r="AF677">
        <v>13377830679</v>
      </c>
      <c r="AH677" t="s">
        <v>253</v>
      </c>
      <c r="AI677" t="s">
        <v>168</v>
      </c>
      <c r="AJ677" t="s">
        <v>254</v>
      </c>
      <c r="AK677" t="s">
        <v>255</v>
      </c>
      <c r="AL677" t="s">
        <v>256</v>
      </c>
      <c r="AM677" t="s">
        <v>257</v>
      </c>
      <c r="AO677" t="s">
        <v>258</v>
      </c>
      <c r="AP677" t="s">
        <v>246</v>
      </c>
      <c r="AQ677" s="4">
        <v>70760</v>
      </c>
      <c r="AR677" t="s">
        <v>140</v>
      </c>
      <c r="AS677" t="s">
        <v>259</v>
      </c>
      <c r="AT677">
        <v>12256387218</v>
      </c>
      <c r="AV677" t="s">
        <v>260</v>
      </c>
      <c r="AW677" t="s">
        <v>261</v>
      </c>
      <c r="AZ677" t="s">
        <v>262</v>
      </c>
      <c r="BA677" t="s">
        <v>263</v>
      </c>
      <c r="BB677" t="s">
        <v>136</v>
      </c>
      <c r="BC677" t="s">
        <v>136</v>
      </c>
      <c r="BD677" t="s">
        <v>148</v>
      </c>
      <c r="BE677" t="s">
        <v>136</v>
      </c>
      <c r="BF677" t="s">
        <v>136</v>
      </c>
      <c r="BG677" t="s">
        <v>134</v>
      </c>
      <c r="BH677" t="s">
        <v>136</v>
      </c>
      <c r="BN677" t="s">
        <v>264</v>
      </c>
      <c r="BO677" t="s">
        <v>265</v>
      </c>
      <c r="BP677">
        <v>4</v>
      </c>
      <c r="BQ677">
        <v>4</v>
      </c>
      <c r="BR677">
        <v>4</v>
      </c>
      <c r="BS677" s="1">
        <v>44166</v>
      </c>
      <c r="BT677" s="1">
        <v>44454</v>
      </c>
      <c r="BU677" s="1">
        <v>44166</v>
      </c>
      <c r="BV677" s="1">
        <v>44454</v>
      </c>
      <c r="BW677" t="s">
        <v>136</v>
      </c>
      <c r="BX677">
        <v>40</v>
      </c>
      <c r="BY677">
        <v>0</v>
      </c>
      <c r="BZ677">
        <v>8</v>
      </c>
      <c r="CA677">
        <v>8</v>
      </c>
      <c r="CB677">
        <v>8</v>
      </c>
      <c r="CC677">
        <v>8</v>
      </c>
      <c r="CD677">
        <v>8</v>
      </c>
      <c r="CE677">
        <v>0</v>
      </c>
      <c r="CF677" t="str">
        <f>"7:00 AM"</f>
        <v>7:00 AM</v>
      </c>
      <c r="CG677" t="str">
        <f>"4:00 PM"</f>
        <v>4:00 PM</v>
      </c>
      <c r="CH677" s="5">
        <v>11.83</v>
      </c>
      <c r="CI677" t="s">
        <v>146</v>
      </c>
      <c r="CL677" t="s">
        <v>134</v>
      </c>
      <c r="CM677" t="s">
        <v>147</v>
      </c>
      <c r="CN677" t="s">
        <v>148</v>
      </c>
      <c r="CO677" t="s">
        <v>266</v>
      </c>
      <c r="CP677" t="s">
        <v>149</v>
      </c>
      <c r="CQ677">
        <v>3</v>
      </c>
      <c r="CR677">
        <v>0</v>
      </c>
      <c r="CS677" t="s">
        <v>136</v>
      </c>
      <c r="CT677" t="s">
        <v>136</v>
      </c>
      <c r="CU677" t="s">
        <v>136</v>
      </c>
      <c r="CV677" t="s">
        <v>134</v>
      </c>
      <c r="CW677" t="s">
        <v>134</v>
      </c>
      <c r="CX677">
        <v>50</v>
      </c>
      <c r="CY677" t="s">
        <v>134</v>
      </c>
      <c r="CZ677" t="s">
        <v>134</v>
      </c>
      <c r="DA677" t="s">
        <v>134</v>
      </c>
      <c r="DB677" t="s">
        <v>134</v>
      </c>
      <c r="DC677" t="s">
        <v>134</v>
      </c>
      <c r="DD677" t="s">
        <v>136</v>
      </c>
      <c r="DF677" t="s">
        <v>267</v>
      </c>
      <c r="DG677" t="s">
        <v>244</v>
      </c>
      <c r="DH677" t="s">
        <v>245</v>
      </c>
      <c r="DI677" t="s">
        <v>246</v>
      </c>
      <c r="DJ677" s="4">
        <v>70516</v>
      </c>
      <c r="DK677" t="s">
        <v>268</v>
      </c>
      <c r="DL677" t="s">
        <v>134</v>
      </c>
      <c r="DM677">
        <v>8</v>
      </c>
      <c r="DN677" t="s">
        <v>269</v>
      </c>
      <c r="DO677" t="s">
        <v>245</v>
      </c>
      <c r="DP677" t="s">
        <v>246</v>
      </c>
      <c r="DQ677" t="str">
        <f>"70516"</f>
        <v>70516</v>
      </c>
      <c r="DR677" t="s">
        <v>268</v>
      </c>
      <c r="DS677" t="s">
        <v>270</v>
      </c>
      <c r="DT677">
        <v>1</v>
      </c>
      <c r="DU677">
        <v>8</v>
      </c>
      <c r="DV677" t="s">
        <v>134</v>
      </c>
      <c r="DW677" t="s">
        <v>134</v>
      </c>
      <c r="DX677" t="s">
        <v>134</v>
      </c>
      <c r="DY677" t="s">
        <v>136</v>
      </c>
      <c r="DZ677">
        <v>1</v>
      </c>
      <c r="EA677" t="s">
        <v>136</v>
      </c>
      <c r="EC677" s="5">
        <v>12.68</v>
      </c>
      <c r="ED677" s="5">
        <v>55</v>
      </c>
      <c r="EE677">
        <v>13375812300</v>
      </c>
      <c r="EF677" t="s">
        <v>148</v>
      </c>
      <c r="EG677" t="s">
        <v>271</v>
      </c>
      <c r="EH677">
        <v>3</v>
      </c>
    </row>
    <row r="678" spans="1:138" ht="15" customHeight="1" x14ac:dyDescent="0.35">
      <c r="A678" t="s">
        <v>6722</v>
      </c>
      <c r="B678" t="s">
        <v>157</v>
      </c>
      <c r="C678" s="1">
        <v>44110.486544907406</v>
      </c>
      <c r="D678" s="1">
        <v>44137</v>
      </c>
      <c r="E678" t="s">
        <v>133</v>
      </c>
      <c r="F678" t="s">
        <v>136</v>
      </c>
      <c r="G678" t="s">
        <v>135</v>
      </c>
      <c r="H678" t="s">
        <v>136</v>
      </c>
      <c r="I678" t="s">
        <v>6723</v>
      </c>
      <c r="K678" t="s">
        <v>6724</v>
      </c>
      <c r="M678" t="s">
        <v>6725</v>
      </c>
      <c r="N678" t="s">
        <v>374</v>
      </c>
      <c r="O678" s="4">
        <v>79755</v>
      </c>
      <c r="P678" t="s">
        <v>140</v>
      </c>
      <c r="R678">
        <v>19793247039</v>
      </c>
      <c r="T678">
        <v>811310</v>
      </c>
      <c r="U678" t="s">
        <v>6726</v>
      </c>
      <c r="V678" t="s">
        <v>4068</v>
      </c>
      <c r="X678" t="s">
        <v>1777</v>
      </c>
      <c r="Y678" t="s">
        <v>6727</v>
      </c>
      <c r="AA678" t="s">
        <v>6725</v>
      </c>
      <c r="AB678" t="s">
        <v>374</v>
      </c>
      <c r="AC678" s="4">
        <v>79755</v>
      </c>
      <c r="AD678" t="s">
        <v>140</v>
      </c>
      <c r="AF678">
        <v>19793247039</v>
      </c>
      <c r="AH678" t="s">
        <v>6728</v>
      </c>
      <c r="AI678" t="s">
        <v>168</v>
      </c>
      <c r="AJ678" t="s">
        <v>533</v>
      </c>
      <c r="AK678" t="s">
        <v>534</v>
      </c>
      <c r="AM678" t="s">
        <v>535</v>
      </c>
      <c r="AO678" t="s">
        <v>536</v>
      </c>
      <c r="AP678" t="s">
        <v>537</v>
      </c>
      <c r="AQ678" s="4">
        <v>28786</v>
      </c>
      <c r="AR678" t="s">
        <v>140</v>
      </c>
      <c r="AT678">
        <v>18282460659</v>
      </c>
      <c r="AV678" t="s">
        <v>538</v>
      </c>
      <c r="AW678" t="s">
        <v>539</v>
      </c>
      <c r="AZ678" t="s">
        <v>540</v>
      </c>
      <c r="BA678" t="s">
        <v>541</v>
      </c>
      <c r="BB678" t="s">
        <v>136</v>
      </c>
      <c r="BC678" t="s">
        <v>136</v>
      </c>
      <c r="BD678" t="s">
        <v>148</v>
      </c>
      <c r="BE678" t="s">
        <v>136</v>
      </c>
      <c r="BF678" t="s">
        <v>136</v>
      </c>
      <c r="BG678" t="s">
        <v>134</v>
      </c>
      <c r="BH678" t="s">
        <v>136</v>
      </c>
      <c r="BN678" t="s">
        <v>6729</v>
      </c>
      <c r="BO678" t="s">
        <v>543</v>
      </c>
      <c r="BP678">
        <v>1</v>
      </c>
      <c r="BQ678">
        <v>1</v>
      </c>
      <c r="BR678">
        <v>1</v>
      </c>
      <c r="BS678" s="1">
        <v>44167</v>
      </c>
      <c r="BT678" s="1">
        <v>44255</v>
      </c>
      <c r="BU678" s="1">
        <v>44167</v>
      </c>
      <c r="BV678" s="1">
        <v>44255</v>
      </c>
      <c r="BW678" t="s">
        <v>136</v>
      </c>
      <c r="BX678">
        <v>48</v>
      </c>
      <c r="BY678">
        <v>0</v>
      </c>
      <c r="BZ678">
        <v>8</v>
      </c>
      <c r="CA678">
        <v>8</v>
      </c>
      <c r="CB678">
        <v>8</v>
      </c>
      <c r="CC678">
        <v>8</v>
      </c>
      <c r="CD678">
        <v>8</v>
      </c>
      <c r="CE678">
        <v>8</v>
      </c>
      <c r="CF678" t="str">
        <f>"8:00 AM"</f>
        <v>8:00 AM</v>
      </c>
      <c r="CG678" t="str">
        <f>"5:00 PM"</f>
        <v>5:00 PM</v>
      </c>
      <c r="CH678" s="5">
        <v>12.67</v>
      </c>
      <c r="CI678" t="s">
        <v>146</v>
      </c>
      <c r="CL678" t="s">
        <v>136</v>
      </c>
      <c r="CM678" t="s">
        <v>312</v>
      </c>
      <c r="CN678" t="s">
        <v>148</v>
      </c>
      <c r="CO678" t="s">
        <v>6730</v>
      </c>
      <c r="CP678" t="s">
        <v>545</v>
      </c>
      <c r="CQ678">
        <v>12</v>
      </c>
      <c r="CR678">
        <v>12</v>
      </c>
      <c r="CS678" t="s">
        <v>136</v>
      </c>
      <c r="CT678" t="s">
        <v>134</v>
      </c>
      <c r="CU678" t="s">
        <v>136</v>
      </c>
      <c r="CV678" t="s">
        <v>136</v>
      </c>
      <c r="CW678" t="s">
        <v>134</v>
      </c>
      <c r="CX678">
        <v>60</v>
      </c>
      <c r="CY678" t="s">
        <v>136</v>
      </c>
      <c r="CZ678" t="s">
        <v>134</v>
      </c>
      <c r="DA678" t="s">
        <v>134</v>
      </c>
      <c r="DB678" t="s">
        <v>136</v>
      </c>
      <c r="DC678" t="s">
        <v>136</v>
      </c>
      <c r="DD678" t="s">
        <v>136</v>
      </c>
      <c r="DF678" t="s">
        <v>6731</v>
      </c>
      <c r="DG678" t="s">
        <v>6724</v>
      </c>
      <c r="DH678" t="s">
        <v>6725</v>
      </c>
      <c r="DI678" t="s">
        <v>374</v>
      </c>
      <c r="DJ678" s="4">
        <v>79755</v>
      </c>
      <c r="DK678" t="s">
        <v>6732</v>
      </c>
      <c r="DL678" t="s">
        <v>136</v>
      </c>
      <c r="DM678">
        <v>1</v>
      </c>
      <c r="DN678" t="s">
        <v>6733</v>
      </c>
      <c r="DO678" t="s">
        <v>6725</v>
      </c>
      <c r="DP678" t="s">
        <v>374</v>
      </c>
      <c r="DQ678" t="str">
        <f>"79755"</f>
        <v>79755</v>
      </c>
      <c r="DR678" t="s">
        <v>6732</v>
      </c>
      <c r="DS678" t="s">
        <v>296</v>
      </c>
      <c r="DT678">
        <v>1</v>
      </c>
      <c r="DU678">
        <v>2</v>
      </c>
      <c r="DV678" t="s">
        <v>134</v>
      </c>
      <c r="DW678" t="s">
        <v>134</v>
      </c>
      <c r="DX678" t="s">
        <v>136</v>
      </c>
      <c r="DY678" t="s">
        <v>136</v>
      </c>
      <c r="DZ678">
        <v>1</v>
      </c>
      <c r="EA678" t="s">
        <v>136</v>
      </c>
      <c r="EC678" s="5">
        <v>12.68</v>
      </c>
      <c r="ED678" s="5">
        <v>55</v>
      </c>
      <c r="EE678">
        <v>19793247039</v>
      </c>
      <c r="EF678" t="s">
        <v>6728</v>
      </c>
      <c r="EG678" t="s">
        <v>148</v>
      </c>
      <c r="EH678">
        <v>0</v>
      </c>
    </row>
    <row r="679" spans="1:138" ht="15" customHeight="1" x14ac:dyDescent="0.35">
      <c r="A679" t="s">
        <v>8209</v>
      </c>
      <c r="B679" t="s">
        <v>157</v>
      </c>
      <c r="C679" s="1">
        <v>44116.810889699074</v>
      </c>
      <c r="D679" s="1">
        <v>44137</v>
      </c>
      <c r="E679" t="s">
        <v>133</v>
      </c>
      <c r="F679" t="s">
        <v>136</v>
      </c>
      <c r="G679" t="s">
        <v>135</v>
      </c>
      <c r="H679" t="s">
        <v>136</v>
      </c>
      <c r="I679" t="s">
        <v>8210</v>
      </c>
      <c r="K679" t="s">
        <v>8211</v>
      </c>
      <c r="M679" t="s">
        <v>6395</v>
      </c>
      <c r="N679" t="s">
        <v>720</v>
      </c>
      <c r="O679" s="4">
        <v>38666</v>
      </c>
      <c r="P679" t="s">
        <v>140</v>
      </c>
      <c r="R679">
        <v>16629348740</v>
      </c>
      <c r="T679">
        <v>1121</v>
      </c>
      <c r="U679" t="s">
        <v>6396</v>
      </c>
      <c r="V679" t="s">
        <v>839</v>
      </c>
      <c r="W679" t="s">
        <v>1007</v>
      </c>
      <c r="X679" t="s">
        <v>723</v>
      </c>
      <c r="Y679" t="s">
        <v>8211</v>
      </c>
      <c r="AA679" t="s">
        <v>6395</v>
      </c>
      <c r="AB679" t="s">
        <v>720</v>
      </c>
      <c r="AC679" s="4">
        <v>38666</v>
      </c>
      <c r="AD679" t="s">
        <v>140</v>
      </c>
      <c r="AF679">
        <v>16629348740</v>
      </c>
      <c r="AH679" t="s">
        <v>8212</v>
      </c>
      <c r="AI679" t="s">
        <v>168</v>
      </c>
      <c r="AJ679" t="s">
        <v>725</v>
      </c>
      <c r="AK679" t="s">
        <v>2767</v>
      </c>
      <c r="AL679" t="s">
        <v>2768</v>
      </c>
      <c r="AM679" t="s">
        <v>728</v>
      </c>
      <c r="AN679" t="s">
        <v>729</v>
      </c>
      <c r="AO679" t="s">
        <v>730</v>
      </c>
      <c r="AP679" t="s">
        <v>720</v>
      </c>
      <c r="AQ679" s="4">
        <v>38930</v>
      </c>
      <c r="AR679" t="s">
        <v>140</v>
      </c>
      <c r="AT679">
        <v>16623854219</v>
      </c>
      <c r="AV679" t="s">
        <v>2769</v>
      </c>
      <c r="AW679" t="s">
        <v>732</v>
      </c>
      <c r="AZ679" t="s">
        <v>334</v>
      </c>
      <c r="BA679" t="s">
        <v>335</v>
      </c>
      <c r="BB679" t="s">
        <v>136</v>
      </c>
      <c r="BC679" t="s">
        <v>136</v>
      </c>
      <c r="BD679" t="s">
        <v>148</v>
      </c>
      <c r="BE679" t="s">
        <v>136</v>
      </c>
      <c r="BF679" t="s">
        <v>136</v>
      </c>
      <c r="BG679" t="s">
        <v>134</v>
      </c>
      <c r="BH679" t="s">
        <v>136</v>
      </c>
      <c r="BN679" t="s">
        <v>8213</v>
      </c>
      <c r="BO679" t="s">
        <v>3151</v>
      </c>
      <c r="BP679">
        <v>1</v>
      </c>
      <c r="BQ679">
        <v>1</v>
      </c>
      <c r="BR679">
        <v>1</v>
      </c>
      <c r="BS679" s="1">
        <v>44166</v>
      </c>
      <c r="BT679" s="1">
        <v>44301</v>
      </c>
      <c r="BU679" s="1">
        <v>44166</v>
      </c>
      <c r="BV679" s="1">
        <v>44301</v>
      </c>
      <c r="BW679" t="s">
        <v>136</v>
      </c>
      <c r="BX679">
        <v>60</v>
      </c>
      <c r="BY679">
        <v>0</v>
      </c>
      <c r="BZ679">
        <v>10</v>
      </c>
      <c r="CA679">
        <v>10</v>
      </c>
      <c r="CB679">
        <v>10</v>
      </c>
      <c r="CC679">
        <v>10</v>
      </c>
      <c r="CD679">
        <v>10</v>
      </c>
      <c r="CE679">
        <v>10</v>
      </c>
      <c r="CF679" t="str">
        <f>"8:00 AM"</f>
        <v>8:00 AM</v>
      </c>
      <c r="CG679" t="str">
        <f>"6:00 PM"</f>
        <v>6:00 PM</v>
      </c>
      <c r="CH679" s="5">
        <v>11.83</v>
      </c>
      <c r="CI679" t="s">
        <v>146</v>
      </c>
      <c r="CL679" t="s">
        <v>134</v>
      </c>
      <c r="CM679" t="s">
        <v>147</v>
      </c>
      <c r="CN679" t="s">
        <v>148</v>
      </c>
      <c r="CO679" t="s">
        <v>3032</v>
      </c>
      <c r="CP679" t="s">
        <v>149</v>
      </c>
      <c r="CQ679">
        <v>3</v>
      </c>
      <c r="CR679">
        <v>0</v>
      </c>
      <c r="CS679" t="s">
        <v>136</v>
      </c>
      <c r="CT679" t="s">
        <v>134</v>
      </c>
      <c r="CU679" t="s">
        <v>136</v>
      </c>
      <c r="CV679" t="s">
        <v>136</v>
      </c>
      <c r="CW679" t="s">
        <v>134</v>
      </c>
      <c r="CX679">
        <v>50</v>
      </c>
      <c r="CY679" t="s">
        <v>136</v>
      </c>
      <c r="CZ679" t="s">
        <v>136</v>
      </c>
      <c r="DA679" t="s">
        <v>136</v>
      </c>
      <c r="DB679" t="s">
        <v>136</v>
      </c>
      <c r="DC679" t="s">
        <v>136</v>
      </c>
      <c r="DD679" t="s">
        <v>136</v>
      </c>
      <c r="DF679" t="s">
        <v>8214</v>
      </c>
      <c r="DG679" t="s">
        <v>8215</v>
      </c>
      <c r="DH679" t="s">
        <v>7940</v>
      </c>
      <c r="DI679" t="s">
        <v>720</v>
      </c>
      <c r="DJ679" s="4">
        <v>38619</v>
      </c>
      <c r="DK679" t="s">
        <v>2915</v>
      </c>
      <c r="DL679" t="s">
        <v>136</v>
      </c>
      <c r="DM679">
        <v>1</v>
      </c>
      <c r="DN679" t="s">
        <v>6397</v>
      </c>
      <c r="DO679" t="s">
        <v>2911</v>
      </c>
      <c r="DP679" t="s">
        <v>720</v>
      </c>
      <c r="DQ679" t="str">
        <f>"38606"</f>
        <v>38606</v>
      </c>
      <c r="DR679" t="s">
        <v>2915</v>
      </c>
      <c r="DS679" t="s">
        <v>3034</v>
      </c>
      <c r="DT679">
        <v>1</v>
      </c>
      <c r="DU679">
        <v>4</v>
      </c>
      <c r="DV679" t="s">
        <v>134</v>
      </c>
      <c r="DW679" t="s">
        <v>134</v>
      </c>
      <c r="DX679" t="s">
        <v>134</v>
      </c>
      <c r="DY679" t="s">
        <v>136</v>
      </c>
      <c r="DZ679">
        <v>1</v>
      </c>
      <c r="EA679" t="s">
        <v>136</v>
      </c>
      <c r="EC679" s="5">
        <v>12.68</v>
      </c>
      <c r="ED679" s="5">
        <v>55</v>
      </c>
      <c r="EE679">
        <v>16629348740</v>
      </c>
      <c r="EF679" t="s">
        <v>8212</v>
      </c>
      <c r="EG679" t="s">
        <v>148</v>
      </c>
      <c r="EH679">
        <v>1</v>
      </c>
    </row>
    <row r="680" spans="1:138" ht="15" customHeight="1" x14ac:dyDescent="0.35">
      <c r="A680" t="s">
        <v>3519</v>
      </c>
      <c r="B680" t="s">
        <v>157</v>
      </c>
      <c r="C680" s="1">
        <v>44109.580547569443</v>
      </c>
      <c r="D680" s="1">
        <v>44137</v>
      </c>
      <c r="E680" t="s">
        <v>1298</v>
      </c>
      <c r="F680" t="s">
        <v>136</v>
      </c>
      <c r="G680" t="s">
        <v>135</v>
      </c>
      <c r="H680" t="s">
        <v>136</v>
      </c>
      <c r="I680" t="s">
        <v>1299</v>
      </c>
      <c r="K680" t="s">
        <v>1300</v>
      </c>
      <c r="L680" t="s">
        <v>1301</v>
      </c>
      <c r="M680" t="s">
        <v>1302</v>
      </c>
      <c r="N680" t="s">
        <v>925</v>
      </c>
      <c r="O680" s="4">
        <v>83301</v>
      </c>
      <c r="P680" t="s">
        <v>140</v>
      </c>
      <c r="R680">
        <v>12085952226</v>
      </c>
      <c r="T680">
        <v>112410</v>
      </c>
      <c r="U680" t="s">
        <v>1303</v>
      </c>
      <c r="V680" t="s">
        <v>1304</v>
      </c>
      <c r="X680" t="s">
        <v>1305</v>
      </c>
      <c r="Y680" t="s">
        <v>1300</v>
      </c>
      <c r="Z680" t="s">
        <v>1301</v>
      </c>
      <c r="AA680" t="s">
        <v>1302</v>
      </c>
      <c r="AB680" t="s">
        <v>925</v>
      </c>
      <c r="AC680" s="4">
        <v>83301</v>
      </c>
      <c r="AD680" t="s">
        <v>140</v>
      </c>
      <c r="AF680">
        <v>12085952226</v>
      </c>
      <c r="AH680" t="s">
        <v>1306</v>
      </c>
      <c r="AZ680" t="s">
        <v>334</v>
      </c>
      <c r="BA680" t="s">
        <v>335</v>
      </c>
      <c r="BB680" t="s">
        <v>136</v>
      </c>
      <c r="BC680" t="s">
        <v>136</v>
      </c>
      <c r="BD680" t="s">
        <v>148</v>
      </c>
      <c r="BE680" t="s">
        <v>136</v>
      </c>
      <c r="BF680" t="s">
        <v>136</v>
      </c>
      <c r="BG680" t="s">
        <v>134</v>
      </c>
      <c r="BH680" t="s">
        <v>136</v>
      </c>
      <c r="BN680" t="s">
        <v>3520</v>
      </c>
      <c r="BO680" t="s">
        <v>1308</v>
      </c>
      <c r="BP680">
        <v>2</v>
      </c>
      <c r="BQ680">
        <v>2</v>
      </c>
      <c r="BR680">
        <v>2</v>
      </c>
      <c r="BS680" s="1">
        <v>44172</v>
      </c>
      <c r="BT680" s="1">
        <v>44316</v>
      </c>
      <c r="BU680" s="1">
        <v>44172</v>
      </c>
      <c r="BV680" s="1">
        <v>44316</v>
      </c>
      <c r="BW680" t="s">
        <v>134</v>
      </c>
      <c r="CH680" s="5">
        <v>1682.33</v>
      </c>
      <c r="CI680" t="s">
        <v>597</v>
      </c>
      <c r="CJ680">
        <v>0</v>
      </c>
      <c r="CK680" t="s">
        <v>2285</v>
      </c>
      <c r="CL680" t="s">
        <v>136</v>
      </c>
      <c r="CM680" t="s">
        <v>354</v>
      </c>
      <c r="CN680" t="s">
        <v>1310</v>
      </c>
      <c r="CO680" s="2" t="s">
        <v>3521</v>
      </c>
      <c r="CP680" t="s">
        <v>149</v>
      </c>
      <c r="CQ680">
        <v>3</v>
      </c>
      <c r="CR680">
        <v>0</v>
      </c>
      <c r="CS680" t="s">
        <v>136</v>
      </c>
      <c r="CT680" t="s">
        <v>136</v>
      </c>
      <c r="CU680" t="s">
        <v>136</v>
      </c>
      <c r="CV680" t="s">
        <v>134</v>
      </c>
      <c r="CW680" t="s">
        <v>134</v>
      </c>
      <c r="CX680">
        <v>50</v>
      </c>
      <c r="CY680" t="s">
        <v>134</v>
      </c>
      <c r="CZ680" t="s">
        <v>136</v>
      </c>
      <c r="DA680" t="s">
        <v>136</v>
      </c>
      <c r="DB680" t="s">
        <v>136</v>
      </c>
      <c r="DC680" t="s">
        <v>136</v>
      </c>
      <c r="DD680" t="s">
        <v>136</v>
      </c>
      <c r="DF680" t="s">
        <v>180</v>
      </c>
      <c r="DG680" t="s">
        <v>3522</v>
      </c>
      <c r="DH680" t="s">
        <v>3523</v>
      </c>
      <c r="DI680" t="s">
        <v>1338</v>
      </c>
      <c r="DJ680" s="4">
        <v>89834</v>
      </c>
      <c r="DK680" t="s">
        <v>2937</v>
      </c>
      <c r="DL680" t="s">
        <v>134</v>
      </c>
      <c r="DM680">
        <v>2</v>
      </c>
      <c r="DN680" t="s">
        <v>3522</v>
      </c>
      <c r="DO680" t="s">
        <v>3523</v>
      </c>
      <c r="DP680" t="s">
        <v>1338</v>
      </c>
      <c r="DQ680" t="str">
        <f>"89834"</f>
        <v>89834</v>
      </c>
      <c r="DR680" t="s">
        <v>2937</v>
      </c>
      <c r="DS680" t="s">
        <v>2962</v>
      </c>
      <c r="DT680">
        <v>11</v>
      </c>
      <c r="DU680">
        <v>34</v>
      </c>
      <c r="DV680" t="s">
        <v>134</v>
      </c>
      <c r="DW680" t="s">
        <v>134</v>
      </c>
      <c r="DX680" t="s">
        <v>134</v>
      </c>
      <c r="DY680" t="s">
        <v>136</v>
      </c>
      <c r="DZ680">
        <v>1</v>
      </c>
      <c r="EA680" t="s">
        <v>136</v>
      </c>
      <c r="EC680" s="5">
        <v>12.68</v>
      </c>
      <c r="ED680" s="5">
        <v>55</v>
      </c>
      <c r="EE680">
        <v>12085952226</v>
      </c>
      <c r="EF680" t="s">
        <v>1316</v>
      </c>
      <c r="EG680" t="s">
        <v>148</v>
      </c>
      <c r="EH680">
        <v>0</v>
      </c>
    </row>
    <row r="681" spans="1:138" ht="15" customHeight="1" x14ac:dyDescent="0.35">
      <c r="A681" t="s">
        <v>8256</v>
      </c>
      <c r="B681" t="s">
        <v>157</v>
      </c>
      <c r="C681" s="1">
        <v>44109.72039328704</v>
      </c>
      <c r="D681" s="1">
        <v>44137</v>
      </c>
      <c r="E681" t="s">
        <v>1298</v>
      </c>
      <c r="F681" t="s">
        <v>136</v>
      </c>
      <c r="G681" t="s">
        <v>135</v>
      </c>
      <c r="H681" t="s">
        <v>136</v>
      </c>
      <c r="I681" t="s">
        <v>1299</v>
      </c>
      <c r="K681" t="s">
        <v>1300</v>
      </c>
      <c r="L681" t="s">
        <v>1301</v>
      </c>
      <c r="M681" t="s">
        <v>1302</v>
      </c>
      <c r="N681" t="s">
        <v>925</v>
      </c>
      <c r="O681" s="4">
        <v>83301</v>
      </c>
      <c r="P681" t="s">
        <v>140</v>
      </c>
      <c r="R681">
        <v>12085952226</v>
      </c>
      <c r="T681">
        <v>112410</v>
      </c>
      <c r="U681" t="s">
        <v>1303</v>
      </c>
      <c r="V681" t="s">
        <v>1304</v>
      </c>
      <c r="X681" t="s">
        <v>1305</v>
      </c>
      <c r="Y681" t="s">
        <v>1300</v>
      </c>
      <c r="Z681" t="s">
        <v>1301</v>
      </c>
      <c r="AA681" t="s">
        <v>1302</v>
      </c>
      <c r="AB681" t="s">
        <v>925</v>
      </c>
      <c r="AC681" s="4">
        <v>83301</v>
      </c>
      <c r="AD681" t="s">
        <v>140</v>
      </c>
      <c r="AF681">
        <v>12085952226</v>
      </c>
      <c r="AH681" t="s">
        <v>1306</v>
      </c>
      <c r="AZ681" t="s">
        <v>334</v>
      </c>
      <c r="BA681" t="s">
        <v>335</v>
      </c>
      <c r="BB681" t="s">
        <v>136</v>
      </c>
      <c r="BC681" t="s">
        <v>136</v>
      </c>
      <c r="BD681" t="s">
        <v>148</v>
      </c>
      <c r="BE681" t="s">
        <v>136</v>
      </c>
      <c r="BF681" t="s">
        <v>136</v>
      </c>
      <c r="BG681" t="s">
        <v>134</v>
      </c>
      <c r="BH681" t="s">
        <v>136</v>
      </c>
      <c r="BN681" t="s">
        <v>8257</v>
      </c>
      <c r="BO681" t="s">
        <v>1308</v>
      </c>
      <c r="BP681">
        <v>1</v>
      </c>
      <c r="BQ681">
        <v>1</v>
      </c>
      <c r="BR681">
        <v>1</v>
      </c>
      <c r="BS681" s="1">
        <v>44171</v>
      </c>
      <c r="BT681" s="1">
        <v>44286</v>
      </c>
      <c r="BU681" s="1">
        <v>44171</v>
      </c>
      <c r="BV681" s="1">
        <v>44286</v>
      </c>
      <c r="BW681" t="s">
        <v>134</v>
      </c>
      <c r="CH681" s="5">
        <v>1682.33</v>
      </c>
      <c r="CI681" t="s">
        <v>597</v>
      </c>
      <c r="CJ681">
        <v>0</v>
      </c>
      <c r="CK681" t="s">
        <v>8258</v>
      </c>
      <c r="CL681" t="s">
        <v>136</v>
      </c>
      <c r="CM681" t="s">
        <v>354</v>
      </c>
      <c r="CN681" t="s">
        <v>1310</v>
      </c>
      <c r="CO681" s="2" t="s">
        <v>8259</v>
      </c>
      <c r="CP681" t="s">
        <v>149</v>
      </c>
      <c r="CQ681">
        <v>3</v>
      </c>
      <c r="CR681">
        <v>0</v>
      </c>
      <c r="CS681" t="s">
        <v>136</v>
      </c>
      <c r="CT681" t="s">
        <v>136</v>
      </c>
      <c r="CU681" t="s">
        <v>136</v>
      </c>
      <c r="CV681" t="s">
        <v>134</v>
      </c>
      <c r="CW681" t="s">
        <v>134</v>
      </c>
      <c r="CX681">
        <v>50</v>
      </c>
      <c r="CY681" t="s">
        <v>134</v>
      </c>
      <c r="CZ681" t="s">
        <v>136</v>
      </c>
      <c r="DA681" t="s">
        <v>136</v>
      </c>
      <c r="DB681" t="s">
        <v>136</v>
      </c>
      <c r="DC681" t="s">
        <v>136</v>
      </c>
      <c r="DD681" t="s">
        <v>136</v>
      </c>
      <c r="DF681" t="s">
        <v>180</v>
      </c>
      <c r="DG681" t="s">
        <v>8260</v>
      </c>
      <c r="DH681" t="s">
        <v>8261</v>
      </c>
      <c r="DI681" t="s">
        <v>925</v>
      </c>
      <c r="DJ681" s="4">
        <v>83314</v>
      </c>
      <c r="DK681" t="s">
        <v>2969</v>
      </c>
      <c r="DL681" t="s">
        <v>134</v>
      </c>
      <c r="DM681">
        <v>2</v>
      </c>
      <c r="DN681" t="s">
        <v>8260</v>
      </c>
      <c r="DO681" t="s">
        <v>8261</v>
      </c>
      <c r="DP681" t="s">
        <v>925</v>
      </c>
      <c r="DQ681" t="str">
        <f>"83314"</f>
        <v>83314</v>
      </c>
      <c r="DR681" t="s">
        <v>2969</v>
      </c>
      <c r="DS681" t="s">
        <v>2962</v>
      </c>
      <c r="DT681">
        <v>4</v>
      </c>
      <c r="DU681">
        <v>8</v>
      </c>
      <c r="DV681" t="s">
        <v>134</v>
      </c>
      <c r="DW681" t="s">
        <v>134</v>
      </c>
      <c r="DX681" t="s">
        <v>134</v>
      </c>
      <c r="DY681" t="s">
        <v>136</v>
      </c>
      <c r="DZ681">
        <v>1</v>
      </c>
      <c r="EA681" t="s">
        <v>136</v>
      </c>
      <c r="EC681" s="5">
        <v>12.68</v>
      </c>
      <c r="ED681" s="5">
        <v>55</v>
      </c>
      <c r="EE681">
        <v>12085952226</v>
      </c>
      <c r="EF681" t="s">
        <v>1316</v>
      </c>
      <c r="EG681" t="s">
        <v>148</v>
      </c>
      <c r="EH681">
        <v>0</v>
      </c>
    </row>
    <row r="682" spans="1:138" ht="15" customHeight="1" x14ac:dyDescent="0.35">
      <c r="A682" t="s">
        <v>24399</v>
      </c>
      <c r="B682" t="s">
        <v>157</v>
      </c>
      <c r="C682" s="1">
        <v>44119.529685300928</v>
      </c>
      <c r="D682" s="1">
        <v>44137</v>
      </c>
      <c r="E682" t="s">
        <v>133</v>
      </c>
      <c r="F682" t="s">
        <v>136</v>
      </c>
      <c r="G682" t="s">
        <v>135</v>
      </c>
      <c r="H682" t="s">
        <v>136</v>
      </c>
      <c r="I682" t="s">
        <v>24400</v>
      </c>
      <c r="K682" t="s">
        <v>24401</v>
      </c>
      <c r="M682" t="s">
        <v>3711</v>
      </c>
      <c r="N682" t="s">
        <v>1104</v>
      </c>
      <c r="O682" s="4">
        <v>69336</v>
      </c>
      <c r="P682" t="s">
        <v>140</v>
      </c>
      <c r="R682">
        <v>13082491573</v>
      </c>
      <c r="T682">
        <v>1121</v>
      </c>
      <c r="U682" t="s">
        <v>24402</v>
      </c>
      <c r="V682" t="s">
        <v>1940</v>
      </c>
      <c r="W682" t="s">
        <v>683</v>
      </c>
      <c r="X682" t="s">
        <v>1677</v>
      </c>
      <c r="Y682" t="s">
        <v>24401</v>
      </c>
      <c r="AA682" t="s">
        <v>3711</v>
      </c>
      <c r="AB682" t="s">
        <v>1104</v>
      </c>
      <c r="AC682" s="4">
        <v>69336</v>
      </c>
      <c r="AD682" t="s">
        <v>140</v>
      </c>
      <c r="AF682">
        <v>13082491573</v>
      </c>
      <c r="AH682" t="s">
        <v>24403</v>
      </c>
      <c r="AI682" t="s">
        <v>168</v>
      </c>
      <c r="AJ682" t="s">
        <v>725</v>
      </c>
      <c r="AK682" t="s">
        <v>2767</v>
      </c>
      <c r="AL682" t="s">
        <v>2768</v>
      </c>
      <c r="AM682" t="s">
        <v>728</v>
      </c>
      <c r="AN682" t="s">
        <v>729</v>
      </c>
      <c r="AO682" t="s">
        <v>730</v>
      </c>
      <c r="AP682" t="s">
        <v>720</v>
      </c>
      <c r="AQ682" s="4">
        <v>38930</v>
      </c>
      <c r="AR682" t="s">
        <v>140</v>
      </c>
      <c r="AT682">
        <v>16623854219</v>
      </c>
      <c r="AV682" t="s">
        <v>2769</v>
      </c>
      <c r="AW682" t="s">
        <v>732</v>
      </c>
      <c r="AZ682" t="s">
        <v>334</v>
      </c>
      <c r="BA682" t="s">
        <v>335</v>
      </c>
      <c r="BB682" t="s">
        <v>136</v>
      </c>
      <c r="BC682" t="s">
        <v>136</v>
      </c>
      <c r="BD682" t="s">
        <v>148</v>
      </c>
      <c r="BE682" t="s">
        <v>136</v>
      </c>
      <c r="BF682" t="s">
        <v>136</v>
      </c>
      <c r="BG682" t="s">
        <v>134</v>
      </c>
      <c r="BH682" t="s">
        <v>136</v>
      </c>
      <c r="BN682" t="s">
        <v>24404</v>
      </c>
      <c r="BO682" t="s">
        <v>3151</v>
      </c>
      <c r="BP682">
        <v>3</v>
      </c>
      <c r="BQ682">
        <v>3</v>
      </c>
      <c r="BR682">
        <v>3</v>
      </c>
      <c r="BS682" s="1">
        <v>44166</v>
      </c>
      <c r="BT682" s="1">
        <v>44287</v>
      </c>
      <c r="BU682" s="1">
        <v>44166</v>
      </c>
      <c r="BV682" s="1">
        <v>44287</v>
      </c>
      <c r="BW682" t="s">
        <v>136</v>
      </c>
      <c r="BX682">
        <v>65</v>
      </c>
      <c r="BY682">
        <v>0</v>
      </c>
      <c r="BZ682">
        <v>10.84</v>
      </c>
      <c r="CA682">
        <v>10.84</v>
      </c>
      <c r="CB682">
        <v>10.83</v>
      </c>
      <c r="CC682">
        <v>10.83</v>
      </c>
      <c r="CD682">
        <v>10.83</v>
      </c>
      <c r="CE682">
        <v>10.83</v>
      </c>
      <c r="CF682" t="str">
        <f>"8:00 AM"</f>
        <v>8:00 AM</v>
      </c>
      <c r="CG682" t="str">
        <f>"6:50 PM"</f>
        <v>6:50 PM</v>
      </c>
      <c r="CH682" s="5">
        <v>14.99</v>
      </c>
      <c r="CI682" t="s">
        <v>146</v>
      </c>
      <c r="CL682" t="s">
        <v>134</v>
      </c>
      <c r="CM682" t="s">
        <v>312</v>
      </c>
      <c r="CN682" t="s">
        <v>148</v>
      </c>
      <c r="CO682" t="s">
        <v>3032</v>
      </c>
      <c r="CP682" t="s">
        <v>149</v>
      </c>
      <c r="CQ682">
        <v>6</v>
      </c>
      <c r="CR682">
        <v>0</v>
      </c>
      <c r="CS682" t="s">
        <v>136</v>
      </c>
      <c r="CT682" t="s">
        <v>134</v>
      </c>
      <c r="CU682" t="s">
        <v>136</v>
      </c>
      <c r="CV682" t="s">
        <v>134</v>
      </c>
      <c r="CW682" t="s">
        <v>134</v>
      </c>
      <c r="CX682">
        <v>50</v>
      </c>
      <c r="CY682" t="s">
        <v>136</v>
      </c>
      <c r="CZ682" t="s">
        <v>136</v>
      </c>
      <c r="DA682" t="s">
        <v>136</v>
      </c>
      <c r="DB682" t="s">
        <v>136</v>
      </c>
      <c r="DC682" t="s">
        <v>136</v>
      </c>
      <c r="DD682" t="s">
        <v>136</v>
      </c>
      <c r="DF682" t="s">
        <v>24405</v>
      </c>
      <c r="DG682" t="s">
        <v>24406</v>
      </c>
      <c r="DH682" t="s">
        <v>24407</v>
      </c>
      <c r="DI682" t="s">
        <v>1104</v>
      </c>
      <c r="DJ682" s="4">
        <v>69341</v>
      </c>
      <c r="DK682" t="s">
        <v>17709</v>
      </c>
      <c r="DL682" t="s">
        <v>136</v>
      </c>
      <c r="DM682">
        <v>1</v>
      </c>
      <c r="DN682" t="s">
        <v>24408</v>
      </c>
      <c r="DO682" t="s">
        <v>18456</v>
      </c>
      <c r="DP682" t="s">
        <v>1104</v>
      </c>
      <c r="DQ682" t="str">
        <f>"69334"</f>
        <v>69334</v>
      </c>
      <c r="DR682" t="s">
        <v>3718</v>
      </c>
      <c r="DS682" t="s">
        <v>6081</v>
      </c>
      <c r="DT682">
        <v>1</v>
      </c>
      <c r="DU682">
        <v>4</v>
      </c>
      <c r="DV682" t="s">
        <v>134</v>
      </c>
      <c r="DW682" t="s">
        <v>134</v>
      </c>
      <c r="DX682" t="s">
        <v>134</v>
      </c>
      <c r="DY682" t="s">
        <v>136</v>
      </c>
      <c r="DZ682">
        <v>1</v>
      </c>
      <c r="EA682" t="s">
        <v>136</v>
      </c>
      <c r="EC682" s="5">
        <v>12.68</v>
      </c>
      <c r="ED682" s="5">
        <v>55</v>
      </c>
      <c r="EE682">
        <v>13082491573</v>
      </c>
      <c r="EF682" t="s">
        <v>24409</v>
      </c>
      <c r="EG682" t="s">
        <v>148</v>
      </c>
      <c r="EH682">
        <v>1</v>
      </c>
    </row>
    <row r="683" spans="1:138" ht="15" customHeight="1" x14ac:dyDescent="0.35">
      <c r="A683" t="s">
        <v>11360</v>
      </c>
      <c r="B683" t="s">
        <v>157</v>
      </c>
      <c r="C683" s="1">
        <v>44123.705539351853</v>
      </c>
      <c r="D683" s="1">
        <v>44137</v>
      </c>
      <c r="E683" t="s">
        <v>133</v>
      </c>
      <c r="F683" t="s">
        <v>136</v>
      </c>
      <c r="G683" t="s">
        <v>135</v>
      </c>
      <c r="H683" t="s">
        <v>136</v>
      </c>
      <c r="I683" t="s">
        <v>11361</v>
      </c>
      <c r="K683" t="s">
        <v>11362</v>
      </c>
      <c r="M683" t="s">
        <v>11363</v>
      </c>
      <c r="N683" t="s">
        <v>246</v>
      </c>
      <c r="O683" s="4">
        <v>71263</v>
      </c>
      <c r="P683" t="s">
        <v>140</v>
      </c>
      <c r="R683">
        <v>13183763439</v>
      </c>
      <c r="T683">
        <v>1111</v>
      </c>
      <c r="U683" t="s">
        <v>11364</v>
      </c>
      <c r="V683" t="s">
        <v>9394</v>
      </c>
      <c r="W683" t="s">
        <v>1267</v>
      </c>
      <c r="X683" t="s">
        <v>164</v>
      </c>
      <c r="Y683" t="s">
        <v>11362</v>
      </c>
      <c r="AA683" t="s">
        <v>11363</v>
      </c>
      <c r="AB683" t="s">
        <v>246</v>
      </c>
      <c r="AC683" s="4">
        <v>71263</v>
      </c>
      <c r="AD683" t="s">
        <v>140</v>
      </c>
      <c r="AF683">
        <v>13183763439</v>
      </c>
      <c r="AH683" t="s">
        <v>11365</v>
      </c>
      <c r="AI683" t="s">
        <v>168</v>
      </c>
      <c r="AJ683" t="s">
        <v>725</v>
      </c>
      <c r="AK683" t="s">
        <v>2767</v>
      </c>
      <c r="AL683" t="s">
        <v>2768</v>
      </c>
      <c r="AM683" t="s">
        <v>728</v>
      </c>
      <c r="AN683" t="s">
        <v>729</v>
      </c>
      <c r="AO683" t="s">
        <v>730</v>
      </c>
      <c r="AP683" t="s">
        <v>720</v>
      </c>
      <c r="AQ683" s="4">
        <v>38930</v>
      </c>
      <c r="AR683" t="s">
        <v>140</v>
      </c>
      <c r="AT683">
        <v>16623854219</v>
      </c>
      <c r="AV683" t="s">
        <v>2769</v>
      </c>
      <c r="AW683" t="s">
        <v>732</v>
      </c>
      <c r="AZ683" t="s">
        <v>334</v>
      </c>
      <c r="BA683" t="s">
        <v>335</v>
      </c>
      <c r="BB683" t="s">
        <v>136</v>
      </c>
      <c r="BC683" t="s">
        <v>136</v>
      </c>
      <c r="BD683" t="s">
        <v>148</v>
      </c>
      <c r="BE683" t="s">
        <v>136</v>
      </c>
      <c r="BF683" t="s">
        <v>136</v>
      </c>
      <c r="BG683" t="s">
        <v>134</v>
      </c>
      <c r="BH683" t="s">
        <v>136</v>
      </c>
      <c r="BN683" t="s">
        <v>11366</v>
      </c>
      <c r="BO683" t="s">
        <v>3151</v>
      </c>
      <c r="BP683">
        <v>2</v>
      </c>
      <c r="BQ683">
        <v>2</v>
      </c>
      <c r="BR683">
        <v>2</v>
      </c>
      <c r="BS683" s="1">
        <v>44168</v>
      </c>
      <c r="BT683" s="1">
        <v>44260</v>
      </c>
      <c r="BU683" s="1">
        <v>44168</v>
      </c>
      <c r="BV683" s="1">
        <v>44260</v>
      </c>
      <c r="BW683" t="s">
        <v>136</v>
      </c>
      <c r="BX683">
        <v>49.98</v>
      </c>
      <c r="BY683">
        <v>0</v>
      </c>
      <c r="BZ683">
        <v>8.33</v>
      </c>
      <c r="CA683">
        <v>8.33</v>
      </c>
      <c r="CB683">
        <v>8.33</v>
      </c>
      <c r="CC683">
        <v>8.33</v>
      </c>
      <c r="CD683">
        <v>8.33</v>
      </c>
      <c r="CE683">
        <v>8.33</v>
      </c>
      <c r="CF683" t="str">
        <f>"8:00 AM"</f>
        <v>8:00 AM</v>
      </c>
      <c r="CG683" t="str">
        <f>"4:10 PM"</f>
        <v>4:10 PM</v>
      </c>
      <c r="CH683" s="5">
        <v>11.83</v>
      </c>
      <c r="CI683" t="s">
        <v>146</v>
      </c>
      <c r="CL683" t="s">
        <v>134</v>
      </c>
      <c r="CM683" t="s">
        <v>147</v>
      </c>
      <c r="CN683" t="s">
        <v>148</v>
      </c>
      <c r="CO683" t="s">
        <v>3032</v>
      </c>
      <c r="CP683" t="s">
        <v>149</v>
      </c>
      <c r="CQ683">
        <v>3</v>
      </c>
      <c r="CR683">
        <v>0</v>
      </c>
      <c r="CS683" t="s">
        <v>136</v>
      </c>
      <c r="CT683" t="s">
        <v>134</v>
      </c>
      <c r="CU683" t="s">
        <v>136</v>
      </c>
      <c r="CV683" t="s">
        <v>136</v>
      </c>
      <c r="CW683" t="s">
        <v>134</v>
      </c>
      <c r="CX683">
        <v>50</v>
      </c>
      <c r="CY683" t="s">
        <v>136</v>
      </c>
      <c r="CZ683" t="s">
        <v>136</v>
      </c>
      <c r="DA683" t="s">
        <v>136</v>
      </c>
      <c r="DB683" t="s">
        <v>136</v>
      </c>
      <c r="DC683" t="s">
        <v>136</v>
      </c>
      <c r="DD683" t="s">
        <v>136</v>
      </c>
      <c r="DF683" t="s">
        <v>11367</v>
      </c>
      <c r="DG683" t="s">
        <v>11362</v>
      </c>
      <c r="DH683" t="s">
        <v>11363</v>
      </c>
      <c r="DI683" t="s">
        <v>246</v>
      </c>
      <c r="DJ683" s="4">
        <v>71263</v>
      </c>
      <c r="DK683" t="s">
        <v>1014</v>
      </c>
      <c r="DL683" t="s">
        <v>136</v>
      </c>
      <c r="DM683">
        <v>1</v>
      </c>
      <c r="DN683" t="s">
        <v>11368</v>
      </c>
      <c r="DO683" t="s">
        <v>11363</v>
      </c>
      <c r="DP683" t="s">
        <v>246</v>
      </c>
      <c r="DQ683" t="str">
        <f>"71263"</f>
        <v>71263</v>
      </c>
      <c r="DR683" t="s">
        <v>1014</v>
      </c>
      <c r="DS683" t="s">
        <v>11369</v>
      </c>
      <c r="DT683">
        <v>1</v>
      </c>
      <c r="DU683">
        <v>2</v>
      </c>
      <c r="DV683" t="s">
        <v>134</v>
      </c>
      <c r="DW683" t="s">
        <v>134</v>
      </c>
      <c r="DX683" t="s">
        <v>134</v>
      </c>
      <c r="DY683" t="s">
        <v>136</v>
      </c>
      <c r="DZ683">
        <v>1</v>
      </c>
      <c r="EA683" t="s">
        <v>136</v>
      </c>
      <c r="EC683" s="5">
        <v>12.68</v>
      </c>
      <c r="ED683" s="5">
        <v>55</v>
      </c>
      <c r="EE683">
        <v>13183763439</v>
      </c>
      <c r="EF683" t="s">
        <v>11365</v>
      </c>
      <c r="EG683" t="s">
        <v>148</v>
      </c>
      <c r="EH683">
        <v>1</v>
      </c>
    </row>
    <row r="684" spans="1:138" ht="15" customHeight="1" x14ac:dyDescent="0.35">
      <c r="A684" t="s">
        <v>12200</v>
      </c>
      <c r="B684" t="s">
        <v>157</v>
      </c>
      <c r="C684" s="1">
        <v>44120.756105555556</v>
      </c>
      <c r="D684" s="1">
        <v>44137</v>
      </c>
      <c r="E684" t="s">
        <v>133</v>
      </c>
      <c r="F684" t="s">
        <v>134</v>
      </c>
      <c r="G684" t="s">
        <v>135</v>
      </c>
      <c r="H684" t="s">
        <v>136</v>
      </c>
      <c r="I684" t="s">
        <v>2865</v>
      </c>
      <c r="K684" t="s">
        <v>2866</v>
      </c>
      <c r="M684" t="s">
        <v>2867</v>
      </c>
      <c r="N684" t="s">
        <v>395</v>
      </c>
      <c r="O684" s="4">
        <v>92249</v>
      </c>
      <c r="P684" t="s">
        <v>140</v>
      </c>
      <c r="R684">
        <v>17603525212</v>
      </c>
      <c r="T684">
        <v>115115</v>
      </c>
      <c r="U684" t="s">
        <v>2868</v>
      </c>
      <c r="V684" t="s">
        <v>2869</v>
      </c>
      <c r="X684" t="s">
        <v>614</v>
      </c>
      <c r="Y684" t="s">
        <v>2866</v>
      </c>
      <c r="AA684" t="s">
        <v>2867</v>
      </c>
      <c r="AB684" t="s">
        <v>395</v>
      </c>
      <c r="AC684" s="4">
        <v>92249</v>
      </c>
      <c r="AD684" t="s">
        <v>140</v>
      </c>
      <c r="AF684">
        <v>17603525212</v>
      </c>
      <c r="AH684" t="s">
        <v>2870</v>
      </c>
      <c r="AZ684" t="s">
        <v>175</v>
      </c>
      <c r="BA684" t="s">
        <v>176</v>
      </c>
      <c r="BB684" t="s">
        <v>134</v>
      </c>
      <c r="BC684" t="s">
        <v>134</v>
      </c>
      <c r="BD684" t="s">
        <v>134</v>
      </c>
      <c r="BE684" t="s">
        <v>134</v>
      </c>
      <c r="BF684" t="s">
        <v>136</v>
      </c>
      <c r="BG684" t="s">
        <v>134</v>
      </c>
      <c r="BH684" t="s">
        <v>136</v>
      </c>
      <c r="BN684" t="s">
        <v>12201</v>
      </c>
      <c r="BO684" t="s">
        <v>12202</v>
      </c>
      <c r="BP684">
        <v>130</v>
      </c>
      <c r="BQ684">
        <v>130</v>
      </c>
      <c r="BR684">
        <v>130</v>
      </c>
      <c r="BS684" s="1">
        <v>44166</v>
      </c>
      <c r="BT684" s="1">
        <v>44286</v>
      </c>
      <c r="BU684" s="1">
        <v>44166</v>
      </c>
      <c r="BV684" s="1">
        <v>44286</v>
      </c>
      <c r="BW684" t="s">
        <v>136</v>
      </c>
      <c r="BX684">
        <v>35</v>
      </c>
      <c r="BY684">
        <v>0</v>
      </c>
      <c r="BZ684">
        <v>6</v>
      </c>
      <c r="CA684">
        <v>6</v>
      </c>
      <c r="CB684">
        <v>6</v>
      </c>
      <c r="CC684">
        <v>6</v>
      </c>
      <c r="CD684">
        <v>6</v>
      </c>
      <c r="CE684">
        <v>5</v>
      </c>
      <c r="CF684" t="str">
        <f>"6:00 AM"</f>
        <v>6:00 AM</v>
      </c>
      <c r="CG684" t="str">
        <f>"12:30 PM"</f>
        <v>12:30 PM</v>
      </c>
      <c r="CH684" s="5">
        <v>11.71</v>
      </c>
      <c r="CI684" t="s">
        <v>146</v>
      </c>
      <c r="CJ684">
        <v>0</v>
      </c>
      <c r="CK684" t="s">
        <v>3618</v>
      </c>
      <c r="CL684" t="s">
        <v>134</v>
      </c>
      <c r="CM684" t="s">
        <v>147</v>
      </c>
      <c r="CN684" t="s">
        <v>148</v>
      </c>
      <c r="CO684" t="s">
        <v>4236</v>
      </c>
      <c r="CP684" t="s">
        <v>149</v>
      </c>
      <c r="CQ684">
        <v>0</v>
      </c>
      <c r="CR684">
        <v>0</v>
      </c>
      <c r="CS684" t="s">
        <v>136</v>
      </c>
      <c r="CT684" t="s">
        <v>136</v>
      </c>
      <c r="CU684" t="s">
        <v>136</v>
      </c>
      <c r="CV684" t="s">
        <v>134</v>
      </c>
      <c r="CW684" t="s">
        <v>134</v>
      </c>
      <c r="CX684">
        <v>20</v>
      </c>
      <c r="CY684" t="s">
        <v>134</v>
      </c>
      <c r="CZ684" t="s">
        <v>136</v>
      </c>
      <c r="DA684" t="s">
        <v>134</v>
      </c>
      <c r="DB684" t="s">
        <v>134</v>
      </c>
      <c r="DC684" t="s">
        <v>134</v>
      </c>
      <c r="DD684" t="s">
        <v>136</v>
      </c>
      <c r="DF684" t="s">
        <v>12203</v>
      </c>
      <c r="DG684" t="s">
        <v>12204</v>
      </c>
      <c r="DH684" t="s">
        <v>1048</v>
      </c>
      <c r="DI684" t="s">
        <v>139</v>
      </c>
      <c r="DJ684" s="4">
        <v>33567</v>
      </c>
      <c r="DK684" t="s">
        <v>1067</v>
      </c>
      <c r="DL684" t="s">
        <v>134</v>
      </c>
      <c r="DM684">
        <v>4</v>
      </c>
      <c r="DN684" t="s">
        <v>12205</v>
      </c>
      <c r="DO684" t="s">
        <v>2871</v>
      </c>
      <c r="DP684" t="s">
        <v>139</v>
      </c>
      <c r="DQ684" t="str">
        <f>"33805"</f>
        <v>33805</v>
      </c>
      <c r="DR684" t="s">
        <v>1447</v>
      </c>
      <c r="DS684" t="s">
        <v>420</v>
      </c>
      <c r="DT684">
        <v>33</v>
      </c>
      <c r="DU684">
        <v>130</v>
      </c>
      <c r="DV684" t="s">
        <v>134</v>
      </c>
      <c r="DW684" t="s">
        <v>134</v>
      </c>
      <c r="DX684" t="s">
        <v>134</v>
      </c>
      <c r="DY684" t="s">
        <v>136</v>
      </c>
      <c r="DZ684">
        <v>1</v>
      </c>
      <c r="EA684" t="s">
        <v>134</v>
      </c>
      <c r="EB684" s="5">
        <v>12.68</v>
      </c>
      <c r="EC684" s="5">
        <v>12.68</v>
      </c>
      <c r="ED684" s="5">
        <v>55</v>
      </c>
      <c r="EE684">
        <v>17603525212</v>
      </c>
      <c r="EF684" t="s">
        <v>2870</v>
      </c>
      <c r="EG684" t="s">
        <v>148</v>
      </c>
      <c r="EH684">
        <v>3</v>
      </c>
    </row>
    <row r="685" spans="1:138" ht="15" customHeight="1" x14ac:dyDescent="0.35">
      <c r="A685" t="s">
        <v>19127</v>
      </c>
      <c r="B685" t="s">
        <v>157</v>
      </c>
      <c r="C685" s="1">
        <v>44123.852067129628</v>
      </c>
      <c r="D685" s="1">
        <v>44137</v>
      </c>
      <c r="E685" t="s">
        <v>133</v>
      </c>
      <c r="F685" t="s">
        <v>136</v>
      </c>
      <c r="G685" t="s">
        <v>135</v>
      </c>
      <c r="H685" t="s">
        <v>136</v>
      </c>
      <c r="I685" t="s">
        <v>19128</v>
      </c>
      <c r="K685" t="s">
        <v>19129</v>
      </c>
      <c r="M685" t="s">
        <v>19130</v>
      </c>
      <c r="N685" t="s">
        <v>374</v>
      </c>
      <c r="O685" s="4">
        <v>76664</v>
      </c>
      <c r="P685" t="s">
        <v>140</v>
      </c>
      <c r="R685">
        <v>12547491140</v>
      </c>
      <c r="T685">
        <v>1111</v>
      </c>
      <c r="U685" t="s">
        <v>19131</v>
      </c>
      <c r="V685" t="s">
        <v>18306</v>
      </c>
      <c r="X685" t="s">
        <v>224</v>
      </c>
      <c r="Y685" t="s">
        <v>19129</v>
      </c>
      <c r="AA685" t="s">
        <v>19130</v>
      </c>
      <c r="AB685" t="s">
        <v>374</v>
      </c>
      <c r="AC685" s="4">
        <v>76664</v>
      </c>
      <c r="AD685" t="s">
        <v>140</v>
      </c>
      <c r="AF685">
        <v>12547491140</v>
      </c>
      <c r="AH685" t="s">
        <v>19132</v>
      </c>
      <c r="AI685" t="s">
        <v>168</v>
      </c>
      <c r="AJ685" t="s">
        <v>10786</v>
      </c>
      <c r="AK685" t="s">
        <v>10787</v>
      </c>
      <c r="AL685" t="s">
        <v>1979</v>
      </c>
      <c r="AM685" t="s">
        <v>10788</v>
      </c>
      <c r="AO685" t="s">
        <v>10789</v>
      </c>
      <c r="AP685" t="s">
        <v>395</v>
      </c>
      <c r="AQ685" s="4">
        <v>92024</v>
      </c>
      <c r="AR685" t="s">
        <v>140</v>
      </c>
      <c r="AT685">
        <v>17857600601</v>
      </c>
      <c r="AV685" t="s">
        <v>10790</v>
      </c>
      <c r="AW685" t="s">
        <v>19133</v>
      </c>
      <c r="AZ685" t="s">
        <v>175</v>
      </c>
      <c r="BA685" t="s">
        <v>176</v>
      </c>
      <c r="BB685" t="s">
        <v>136</v>
      </c>
      <c r="BC685" t="s">
        <v>136</v>
      </c>
      <c r="BD685" t="s">
        <v>148</v>
      </c>
      <c r="BE685" t="s">
        <v>136</v>
      </c>
      <c r="BF685" t="s">
        <v>136</v>
      </c>
      <c r="BG685" t="s">
        <v>134</v>
      </c>
      <c r="BH685" t="s">
        <v>136</v>
      </c>
      <c r="BN685" t="s">
        <v>19134</v>
      </c>
      <c r="BO685" t="s">
        <v>19135</v>
      </c>
      <c r="BP685">
        <v>1</v>
      </c>
      <c r="BQ685">
        <v>1</v>
      </c>
      <c r="BR685">
        <v>1</v>
      </c>
      <c r="BS685" s="1">
        <v>44170</v>
      </c>
      <c r="BT685" s="1">
        <v>44469</v>
      </c>
      <c r="BU685" s="1">
        <v>44170</v>
      </c>
      <c r="BV685" s="1">
        <v>44469</v>
      </c>
      <c r="BW685" t="s">
        <v>136</v>
      </c>
      <c r="BX685">
        <v>40</v>
      </c>
      <c r="BY685">
        <v>0</v>
      </c>
      <c r="BZ685">
        <v>8</v>
      </c>
      <c r="CA685">
        <v>8</v>
      </c>
      <c r="CB685">
        <v>8</v>
      </c>
      <c r="CC685">
        <v>8</v>
      </c>
      <c r="CD685">
        <v>8</v>
      </c>
      <c r="CE685">
        <v>0</v>
      </c>
      <c r="CF685" t="str">
        <f>"7:30 AM"</f>
        <v>7:30 AM</v>
      </c>
      <c r="CG685" t="str">
        <f>"4:30 PM"</f>
        <v>4:30 PM</v>
      </c>
      <c r="CH685" s="5">
        <v>12.67</v>
      </c>
      <c r="CI685" t="s">
        <v>146</v>
      </c>
      <c r="CJ685">
        <v>0</v>
      </c>
      <c r="CK685">
        <v>0</v>
      </c>
      <c r="CL685" t="s">
        <v>136</v>
      </c>
      <c r="CM685" t="s">
        <v>312</v>
      </c>
      <c r="CN685" t="s">
        <v>148</v>
      </c>
      <c r="CO685" t="s">
        <v>19136</v>
      </c>
      <c r="CP685" t="s">
        <v>149</v>
      </c>
      <c r="CQ685">
        <v>0</v>
      </c>
      <c r="CR685">
        <v>0</v>
      </c>
      <c r="CS685" t="s">
        <v>136</v>
      </c>
      <c r="CT685" t="s">
        <v>134</v>
      </c>
      <c r="CU685" t="s">
        <v>136</v>
      </c>
      <c r="CV685" t="s">
        <v>136</v>
      </c>
      <c r="CW685" t="s">
        <v>136</v>
      </c>
      <c r="CY685" t="s">
        <v>136</v>
      </c>
      <c r="CZ685" t="s">
        <v>136</v>
      </c>
      <c r="DA685" t="s">
        <v>136</v>
      </c>
      <c r="DB685" t="s">
        <v>136</v>
      </c>
      <c r="DC685" t="s">
        <v>136</v>
      </c>
      <c r="DD685" t="s">
        <v>136</v>
      </c>
      <c r="DF685" t="s">
        <v>19137</v>
      </c>
      <c r="DG685" t="s">
        <v>19129</v>
      </c>
      <c r="DH685" t="s">
        <v>19130</v>
      </c>
      <c r="DI685" t="s">
        <v>374</v>
      </c>
      <c r="DJ685" s="4">
        <v>76664</v>
      </c>
      <c r="DK685" t="s">
        <v>4529</v>
      </c>
      <c r="DL685" t="s">
        <v>136</v>
      </c>
      <c r="DM685">
        <v>1</v>
      </c>
      <c r="DN685" t="s">
        <v>19138</v>
      </c>
      <c r="DO685" t="s">
        <v>19139</v>
      </c>
      <c r="DP685" t="s">
        <v>374</v>
      </c>
      <c r="DQ685" t="str">
        <f>"76661"</f>
        <v>76661</v>
      </c>
      <c r="DR685" t="s">
        <v>5333</v>
      </c>
      <c r="DS685" t="s">
        <v>19140</v>
      </c>
      <c r="DT685">
        <v>1</v>
      </c>
      <c r="DU685">
        <v>1</v>
      </c>
      <c r="DV685" t="s">
        <v>136</v>
      </c>
      <c r="DW685" t="s">
        <v>134</v>
      </c>
      <c r="DX685" t="s">
        <v>134</v>
      </c>
      <c r="DY685" t="s">
        <v>136</v>
      </c>
      <c r="DZ685">
        <v>1</v>
      </c>
      <c r="EA685" t="s">
        <v>136</v>
      </c>
      <c r="EC685" s="5">
        <v>12.68</v>
      </c>
      <c r="ED685" s="5">
        <v>55</v>
      </c>
      <c r="EE685">
        <v>12547491140</v>
      </c>
      <c r="EF685" t="s">
        <v>19132</v>
      </c>
      <c r="EG685" t="s">
        <v>148</v>
      </c>
      <c r="EH685">
        <v>0</v>
      </c>
    </row>
    <row r="686" spans="1:138" ht="15" customHeight="1" x14ac:dyDescent="0.35">
      <c r="A686" t="s">
        <v>13888</v>
      </c>
      <c r="B686" t="s">
        <v>157</v>
      </c>
      <c r="C686" s="1">
        <v>44113.715597453702</v>
      </c>
      <c r="D686" s="1">
        <v>44137</v>
      </c>
      <c r="E686" t="s">
        <v>133</v>
      </c>
      <c r="F686" t="s">
        <v>136</v>
      </c>
      <c r="G686" t="s">
        <v>135</v>
      </c>
      <c r="H686" t="s">
        <v>136</v>
      </c>
      <c r="I686" t="s">
        <v>13889</v>
      </c>
      <c r="K686" t="s">
        <v>13890</v>
      </c>
      <c r="M686" t="s">
        <v>13891</v>
      </c>
      <c r="N686" t="s">
        <v>1128</v>
      </c>
      <c r="O686" s="4">
        <v>58762</v>
      </c>
      <c r="P686" t="s">
        <v>140</v>
      </c>
      <c r="R686">
        <v>17012631148</v>
      </c>
      <c r="T686">
        <v>112112</v>
      </c>
      <c r="U686" t="s">
        <v>13892</v>
      </c>
      <c r="V686" t="s">
        <v>13893</v>
      </c>
      <c r="X686" t="s">
        <v>164</v>
      </c>
      <c r="Y686" t="s">
        <v>13890</v>
      </c>
      <c r="AA686" t="s">
        <v>13891</v>
      </c>
      <c r="AB686" t="s">
        <v>1128</v>
      </c>
      <c r="AC686" s="4">
        <v>58762</v>
      </c>
      <c r="AD686" t="s">
        <v>140</v>
      </c>
      <c r="AF686">
        <v>17012631148</v>
      </c>
      <c r="AH686" t="s">
        <v>13894</v>
      </c>
      <c r="AI686" t="s">
        <v>168</v>
      </c>
      <c r="AJ686" t="s">
        <v>533</v>
      </c>
      <c r="AK686" t="s">
        <v>534</v>
      </c>
      <c r="AM686" t="s">
        <v>535</v>
      </c>
      <c r="AO686" t="s">
        <v>536</v>
      </c>
      <c r="AP686" t="s">
        <v>537</v>
      </c>
      <c r="AQ686" s="4">
        <v>28786</v>
      </c>
      <c r="AR686" t="s">
        <v>140</v>
      </c>
      <c r="AT686">
        <v>18282460659</v>
      </c>
      <c r="AV686" t="s">
        <v>538</v>
      </c>
      <c r="AW686" t="s">
        <v>539</v>
      </c>
      <c r="AZ686" t="s">
        <v>334</v>
      </c>
      <c r="BA686" t="s">
        <v>335</v>
      </c>
      <c r="BB686" t="s">
        <v>136</v>
      </c>
      <c r="BC686" t="s">
        <v>136</v>
      </c>
      <c r="BD686" t="s">
        <v>148</v>
      </c>
      <c r="BE686" t="s">
        <v>136</v>
      </c>
      <c r="BF686" t="s">
        <v>136</v>
      </c>
      <c r="BG686" t="s">
        <v>134</v>
      </c>
      <c r="BH686" t="s">
        <v>136</v>
      </c>
      <c r="BN686" t="s">
        <v>13895</v>
      </c>
      <c r="BO686" t="s">
        <v>3151</v>
      </c>
      <c r="BP686">
        <v>5</v>
      </c>
      <c r="BQ686">
        <v>5</v>
      </c>
      <c r="BR686">
        <v>5</v>
      </c>
      <c r="BS686" s="1">
        <v>44171</v>
      </c>
      <c r="BT686" s="1">
        <v>44316</v>
      </c>
      <c r="BU686" s="1">
        <v>44171</v>
      </c>
      <c r="BV686" s="1">
        <v>44316</v>
      </c>
      <c r="BW686" t="s">
        <v>136</v>
      </c>
      <c r="BX686">
        <v>48</v>
      </c>
      <c r="BY686">
        <v>0</v>
      </c>
      <c r="BZ686">
        <v>8</v>
      </c>
      <c r="CA686">
        <v>8</v>
      </c>
      <c r="CB686">
        <v>8</v>
      </c>
      <c r="CC686">
        <v>8</v>
      </c>
      <c r="CD686">
        <v>8</v>
      </c>
      <c r="CE686">
        <v>8</v>
      </c>
      <c r="CF686" t="str">
        <f>"8:00 AM"</f>
        <v>8:00 AM</v>
      </c>
      <c r="CG686" t="str">
        <f>"5:00 PM"</f>
        <v>5:00 PM</v>
      </c>
      <c r="CH686" s="5">
        <v>14.99</v>
      </c>
      <c r="CI686" t="s">
        <v>146</v>
      </c>
      <c r="CL686" t="s">
        <v>136</v>
      </c>
      <c r="CM686" t="s">
        <v>354</v>
      </c>
      <c r="CN686" t="s">
        <v>2411</v>
      </c>
      <c r="CO686" t="s">
        <v>1490</v>
      </c>
      <c r="CP686" t="s">
        <v>149</v>
      </c>
      <c r="CQ686">
        <v>3</v>
      </c>
      <c r="CR686">
        <v>0</v>
      </c>
      <c r="CS686" t="s">
        <v>136</v>
      </c>
      <c r="CT686" t="s">
        <v>134</v>
      </c>
      <c r="CU686" t="s">
        <v>136</v>
      </c>
      <c r="CV686" t="s">
        <v>136</v>
      </c>
      <c r="CW686" t="s">
        <v>134</v>
      </c>
      <c r="CX686">
        <v>50</v>
      </c>
      <c r="CY686" t="s">
        <v>136</v>
      </c>
      <c r="CZ686" t="s">
        <v>136</v>
      </c>
      <c r="DA686" t="s">
        <v>136</v>
      </c>
      <c r="DB686" t="s">
        <v>136</v>
      </c>
      <c r="DC686" t="s">
        <v>136</v>
      </c>
      <c r="DD686" t="s">
        <v>136</v>
      </c>
      <c r="DF686" t="s">
        <v>13896</v>
      </c>
      <c r="DG686" t="s">
        <v>13890</v>
      </c>
      <c r="DH686" t="s">
        <v>13891</v>
      </c>
      <c r="DI686" t="s">
        <v>1128</v>
      </c>
      <c r="DJ686" s="4">
        <v>58762</v>
      </c>
      <c r="DK686" t="s">
        <v>13600</v>
      </c>
      <c r="DL686" t="s">
        <v>136</v>
      </c>
      <c r="DM686">
        <v>1</v>
      </c>
      <c r="DN686" t="s">
        <v>13897</v>
      </c>
      <c r="DO686" t="s">
        <v>13891</v>
      </c>
      <c r="DP686" t="s">
        <v>1128</v>
      </c>
      <c r="DQ686" t="str">
        <f>"58762"</f>
        <v>58762</v>
      </c>
      <c r="DR686" t="s">
        <v>13600</v>
      </c>
      <c r="DS686" t="s">
        <v>296</v>
      </c>
      <c r="DT686">
        <v>1</v>
      </c>
      <c r="DU686">
        <v>2</v>
      </c>
      <c r="DV686" t="s">
        <v>134</v>
      </c>
      <c r="DW686" t="s">
        <v>134</v>
      </c>
      <c r="DX686" t="s">
        <v>134</v>
      </c>
      <c r="DY686" t="s">
        <v>134</v>
      </c>
      <c r="DZ686">
        <v>2</v>
      </c>
      <c r="EA686" t="s">
        <v>136</v>
      </c>
      <c r="EC686" s="5">
        <v>12.68</v>
      </c>
      <c r="ED686" s="5">
        <v>55</v>
      </c>
      <c r="EE686">
        <v>17012631148</v>
      </c>
      <c r="EF686" t="s">
        <v>13894</v>
      </c>
      <c r="EG686" t="s">
        <v>2909</v>
      </c>
      <c r="EH686">
        <v>0</v>
      </c>
    </row>
    <row r="687" spans="1:138" ht="15" customHeight="1" x14ac:dyDescent="0.35">
      <c r="A687" t="s">
        <v>26047</v>
      </c>
      <c r="B687" t="s">
        <v>157</v>
      </c>
      <c r="C687" s="1">
        <v>44111.635347106479</v>
      </c>
      <c r="D687" s="1">
        <v>44137</v>
      </c>
      <c r="E687" t="s">
        <v>133</v>
      </c>
      <c r="F687" t="s">
        <v>136</v>
      </c>
      <c r="G687" t="s">
        <v>135</v>
      </c>
      <c r="H687" t="s">
        <v>134</v>
      </c>
      <c r="I687" t="s">
        <v>12930</v>
      </c>
      <c r="K687" t="s">
        <v>8641</v>
      </c>
      <c r="L687" t="s">
        <v>12931</v>
      </c>
      <c r="M687" t="s">
        <v>8642</v>
      </c>
      <c r="N687" t="s">
        <v>246</v>
      </c>
      <c r="O687" s="4">
        <v>71261</v>
      </c>
      <c r="P687" t="s">
        <v>140</v>
      </c>
      <c r="R687">
        <v>13186475744</v>
      </c>
      <c r="T687">
        <v>11213</v>
      </c>
      <c r="U687" t="s">
        <v>4682</v>
      </c>
      <c r="V687" t="s">
        <v>2235</v>
      </c>
      <c r="X687" t="s">
        <v>168</v>
      </c>
      <c r="Y687" t="s">
        <v>8641</v>
      </c>
      <c r="Z687" t="s">
        <v>12932</v>
      </c>
      <c r="AA687" t="s">
        <v>8642</v>
      </c>
      <c r="AB687" t="s">
        <v>246</v>
      </c>
      <c r="AC687" s="4">
        <v>71261</v>
      </c>
      <c r="AD687" t="s">
        <v>140</v>
      </c>
      <c r="AF687">
        <v>13186475744</v>
      </c>
      <c r="AH687" t="s">
        <v>148</v>
      </c>
      <c r="AI687" t="s">
        <v>168</v>
      </c>
      <c r="AJ687" t="s">
        <v>456</v>
      </c>
      <c r="AK687" t="s">
        <v>457</v>
      </c>
      <c r="AM687" t="s">
        <v>458</v>
      </c>
      <c r="AO687" t="s">
        <v>459</v>
      </c>
      <c r="AP687" t="s">
        <v>460</v>
      </c>
      <c r="AQ687" s="4">
        <v>73737</v>
      </c>
      <c r="AR687" t="s">
        <v>140</v>
      </c>
      <c r="AT687">
        <v>15802274747</v>
      </c>
      <c r="AV687" t="s">
        <v>461</v>
      </c>
      <c r="AW687" t="s">
        <v>462</v>
      </c>
      <c r="AZ687" t="s">
        <v>334</v>
      </c>
      <c r="BA687" t="s">
        <v>335</v>
      </c>
      <c r="BB687" t="s">
        <v>136</v>
      </c>
      <c r="BC687" t="s">
        <v>136</v>
      </c>
      <c r="BD687" t="s">
        <v>148</v>
      </c>
      <c r="BE687" t="s">
        <v>136</v>
      </c>
      <c r="BF687" t="s">
        <v>136</v>
      </c>
      <c r="BG687" t="s">
        <v>134</v>
      </c>
      <c r="BH687" t="s">
        <v>136</v>
      </c>
      <c r="BN687" t="s">
        <v>26048</v>
      </c>
      <c r="BO687" t="s">
        <v>3151</v>
      </c>
      <c r="BP687">
        <v>1</v>
      </c>
      <c r="BQ687">
        <v>1</v>
      </c>
      <c r="BR687">
        <v>1</v>
      </c>
      <c r="BS687" s="1">
        <v>44136</v>
      </c>
      <c r="BT687" s="1">
        <v>44265</v>
      </c>
      <c r="BU687" s="1">
        <v>44136</v>
      </c>
      <c r="BV687" s="1">
        <v>44265</v>
      </c>
      <c r="BW687" t="s">
        <v>136</v>
      </c>
      <c r="BX687">
        <v>40</v>
      </c>
      <c r="BY687">
        <v>0</v>
      </c>
      <c r="BZ687">
        <v>8</v>
      </c>
      <c r="CA687">
        <v>8</v>
      </c>
      <c r="CB687">
        <v>8</v>
      </c>
      <c r="CC687">
        <v>8</v>
      </c>
      <c r="CD687">
        <v>8</v>
      </c>
      <c r="CE687">
        <v>0</v>
      </c>
      <c r="CF687" t="str">
        <f>"8:00 AM"</f>
        <v>8:00 AM</v>
      </c>
      <c r="CG687" t="str">
        <f>"5:00 PM"</f>
        <v>5:00 PM</v>
      </c>
      <c r="CH687" s="5">
        <v>13.62</v>
      </c>
      <c r="CI687" t="s">
        <v>146</v>
      </c>
      <c r="CL687" t="s">
        <v>136</v>
      </c>
      <c r="CM687" t="s">
        <v>147</v>
      </c>
      <c r="CN687" t="s">
        <v>148</v>
      </c>
      <c r="CO687" t="s">
        <v>465</v>
      </c>
      <c r="CP687" t="s">
        <v>149</v>
      </c>
      <c r="CQ687">
        <v>3</v>
      </c>
      <c r="CR687">
        <v>0</v>
      </c>
      <c r="CS687" t="s">
        <v>136</v>
      </c>
      <c r="CT687" t="s">
        <v>134</v>
      </c>
      <c r="CU687" t="s">
        <v>136</v>
      </c>
      <c r="CV687" t="s">
        <v>134</v>
      </c>
      <c r="CW687" t="s">
        <v>134</v>
      </c>
      <c r="CX687">
        <v>75</v>
      </c>
      <c r="CY687" t="s">
        <v>134</v>
      </c>
      <c r="CZ687" t="s">
        <v>134</v>
      </c>
      <c r="DA687" t="s">
        <v>134</v>
      </c>
      <c r="DB687" t="s">
        <v>136</v>
      </c>
      <c r="DC687" t="s">
        <v>134</v>
      </c>
      <c r="DD687" t="s">
        <v>136</v>
      </c>
      <c r="DF687" t="s">
        <v>466</v>
      </c>
      <c r="DG687" t="s">
        <v>26049</v>
      </c>
      <c r="DH687" t="s">
        <v>26050</v>
      </c>
      <c r="DI687" t="s">
        <v>784</v>
      </c>
      <c r="DJ687" s="4">
        <v>59067</v>
      </c>
      <c r="DK687" t="s">
        <v>12935</v>
      </c>
      <c r="DL687" t="s">
        <v>136</v>
      </c>
      <c r="DM687">
        <v>2</v>
      </c>
      <c r="DN687" t="s">
        <v>12933</v>
      </c>
      <c r="DO687" t="s">
        <v>12934</v>
      </c>
      <c r="DP687" t="s">
        <v>784</v>
      </c>
      <c r="DQ687" t="str">
        <f>"59067"</f>
        <v>59067</v>
      </c>
      <c r="DR687" t="s">
        <v>12935</v>
      </c>
      <c r="DS687" t="s">
        <v>907</v>
      </c>
      <c r="DT687">
        <v>1</v>
      </c>
      <c r="DU687">
        <v>1</v>
      </c>
      <c r="DV687" t="s">
        <v>134</v>
      </c>
      <c r="DW687" t="s">
        <v>134</v>
      </c>
      <c r="DX687" t="s">
        <v>134</v>
      </c>
      <c r="DY687" t="s">
        <v>136</v>
      </c>
      <c r="DZ687">
        <v>1</v>
      </c>
      <c r="EA687" t="s">
        <v>136</v>
      </c>
      <c r="EC687" s="5">
        <v>12.68</v>
      </c>
      <c r="ED687" s="5">
        <v>55</v>
      </c>
      <c r="EE687">
        <v>13186475744</v>
      </c>
      <c r="EF687" t="s">
        <v>8643</v>
      </c>
      <c r="EG687" t="s">
        <v>148</v>
      </c>
      <c r="EH687">
        <v>0</v>
      </c>
    </row>
    <row r="688" spans="1:138" ht="15" customHeight="1" x14ac:dyDescent="0.35">
      <c r="A688" t="s">
        <v>20488</v>
      </c>
      <c r="B688" t="s">
        <v>157</v>
      </c>
      <c r="C688" s="1">
        <v>44117.633722453706</v>
      </c>
      <c r="D688" s="1">
        <v>44137</v>
      </c>
      <c r="E688" t="s">
        <v>133</v>
      </c>
      <c r="F688" t="s">
        <v>136</v>
      </c>
      <c r="G688" t="s">
        <v>135</v>
      </c>
      <c r="H688" t="s">
        <v>136</v>
      </c>
      <c r="I688" t="s">
        <v>20489</v>
      </c>
      <c r="K688" t="s">
        <v>20490</v>
      </c>
      <c r="L688" t="s">
        <v>20491</v>
      </c>
      <c r="M688" t="s">
        <v>2709</v>
      </c>
      <c r="N688" t="s">
        <v>1104</v>
      </c>
      <c r="O688" s="4">
        <v>68823</v>
      </c>
      <c r="P688" t="s">
        <v>140</v>
      </c>
      <c r="R688">
        <v>13087505105</v>
      </c>
      <c r="T688">
        <v>112112</v>
      </c>
      <c r="U688" t="s">
        <v>2710</v>
      </c>
      <c r="V688" t="s">
        <v>4723</v>
      </c>
      <c r="X688" t="s">
        <v>164</v>
      </c>
      <c r="Y688" t="s">
        <v>20490</v>
      </c>
      <c r="Z688" t="s">
        <v>20491</v>
      </c>
      <c r="AA688" t="s">
        <v>2709</v>
      </c>
      <c r="AB688" t="s">
        <v>1104</v>
      </c>
      <c r="AC688" s="4">
        <v>68823</v>
      </c>
      <c r="AD688" t="s">
        <v>140</v>
      </c>
      <c r="AF688">
        <v>13087505105</v>
      </c>
      <c r="AH688" t="s">
        <v>2711</v>
      </c>
      <c r="AI688" t="s">
        <v>168</v>
      </c>
      <c r="AJ688" t="s">
        <v>533</v>
      </c>
      <c r="AK688" t="s">
        <v>534</v>
      </c>
      <c r="AM688" t="s">
        <v>535</v>
      </c>
      <c r="AO688" t="s">
        <v>536</v>
      </c>
      <c r="AP688" t="s">
        <v>537</v>
      </c>
      <c r="AQ688" s="4">
        <v>28786</v>
      </c>
      <c r="AR688" t="s">
        <v>140</v>
      </c>
      <c r="AT688">
        <v>18282460659</v>
      </c>
      <c r="AV688" t="s">
        <v>538</v>
      </c>
      <c r="AW688" t="s">
        <v>539</v>
      </c>
      <c r="AZ688" t="s">
        <v>334</v>
      </c>
      <c r="BA688" t="s">
        <v>335</v>
      </c>
      <c r="BB688" t="s">
        <v>136</v>
      </c>
      <c r="BC688" t="s">
        <v>136</v>
      </c>
      <c r="BD688" t="s">
        <v>148</v>
      </c>
      <c r="BE688" t="s">
        <v>136</v>
      </c>
      <c r="BF688" t="s">
        <v>136</v>
      </c>
      <c r="BG688" t="s">
        <v>134</v>
      </c>
      <c r="BH688" t="s">
        <v>136</v>
      </c>
      <c r="BN688" t="s">
        <v>20492</v>
      </c>
      <c r="BO688" t="s">
        <v>3151</v>
      </c>
      <c r="BP688">
        <v>2</v>
      </c>
      <c r="BQ688">
        <v>2</v>
      </c>
      <c r="BR688">
        <v>2</v>
      </c>
      <c r="BS688" s="1">
        <v>44180</v>
      </c>
      <c r="BT688" s="1">
        <v>44242</v>
      </c>
      <c r="BU688" s="1">
        <v>44180</v>
      </c>
      <c r="BV688" s="1">
        <v>44242</v>
      </c>
      <c r="BW688" t="s">
        <v>136</v>
      </c>
      <c r="BX688">
        <v>48</v>
      </c>
      <c r="BY688">
        <v>0</v>
      </c>
      <c r="BZ688">
        <v>8</v>
      </c>
      <c r="CA688">
        <v>8</v>
      </c>
      <c r="CB688">
        <v>8</v>
      </c>
      <c r="CC688">
        <v>8</v>
      </c>
      <c r="CD688">
        <v>8</v>
      </c>
      <c r="CE688">
        <v>8</v>
      </c>
      <c r="CF688" t="str">
        <f>"8:00 AM"</f>
        <v>8:00 AM</v>
      </c>
      <c r="CG688" t="str">
        <f>"5:00 PM"</f>
        <v>5:00 PM</v>
      </c>
      <c r="CH688" s="5">
        <v>14.99</v>
      </c>
      <c r="CI688" t="s">
        <v>146</v>
      </c>
      <c r="CL688" t="s">
        <v>136</v>
      </c>
      <c r="CM688" t="s">
        <v>312</v>
      </c>
      <c r="CN688" t="s">
        <v>148</v>
      </c>
      <c r="CO688" t="s">
        <v>20493</v>
      </c>
      <c r="CP688" t="s">
        <v>149</v>
      </c>
      <c r="CQ688">
        <v>3</v>
      </c>
      <c r="CR688">
        <v>0</v>
      </c>
      <c r="CS688" t="s">
        <v>136</v>
      </c>
      <c r="CT688" t="s">
        <v>134</v>
      </c>
      <c r="CU688" t="s">
        <v>136</v>
      </c>
      <c r="CV688" t="s">
        <v>136</v>
      </c>
      <c r="CW688" t="s">
        <v>134</v>
      </c>
      <c r="CX688">
        <v>60</v>
      </c>
      <c r="CY688" t="s">
        <v>136</v>
      </c>
      <c r="CZ688" t="s">
        <v>136</v>
      </c>
      <c r="DA688" t="s">
        <v>136</v>
      </c>
      <c r="DB688" t="s">
        <v>136</v>
      </c>
      <c r="DC688" t="s">
        <v>136</v>
      </c>
      <c r="DD688" t="s">
        <v>136</v>
      </c>
      <c r="DF688" t="s">
        <v>20494</v>
      </c>
      <c r="DG688" t="s">
        <v>20495</v>
      </c>
      <c r="DH688" t="s">
        <v>2709</v>
      </c>
      <c r="DI688" t="s">
        <v>1104</v>
      </c>
      <c r="DJ688" s="4">
        <v>68823</v>
      </c>
      <c r="DK688" t="s">
        <v>1314</v>
      </c>
      <c r="DL688" t="s">
        <v>136</v>
      </c>
      <c r="DM688">
        <v>1</v>
      </c>
      <c r="DN688" t="s">
        <v>20496</v>
      </c>
      <c r="DO688" t="s">
        <v>2709</v>
      </c>
      <c r="DP688" t="s">
        <v>1104</v>
      </c>
      <c r="DQ688" t="str">
        <f>"68823"</f>
        <v>68823</v>
      </c>
      <c r="DR688" t="s">
        <v>1314</v>
      </c>
      <c r="DS688" t="s">
        <v>296</v>
      </c>
      <c r="DT688">
        <v>1</v>
      </c>
      <c r="DU688">
        <v>3</v>
      </c>
      <c r="DV688" t="s">
        <v>134</v>
      </c>
      <c r="DW688" t="s">
        <v>134</v>
      </c>
      <c r="DX688" t="s">
        <v>134</v>
      </c>
      <c r="DY688" t="s">
        <v>136</v>
      </c>
      <c r="DZ688">
        <v>1</v>
      </c>
      <c r="EA688" t="s">
        <v>136</v>
      </c>
      <c r="EC688" s="5">
        <v>12.68</v>
      </c>
      <c r="ED688" s="5">
        <v>55</v>
      </c>
      <c r="EE688">
        <v>13087505105</v>
      </c>
      <c r="EF688" t="s">
        <v>2711</v>
      </c>
      <c r="EG688" t="s">
        <v>148</v>
      </c>
      <c r="EH688">
        <v>0</v>
      </c>
    </row>
    <row r="689" spans="1:138" ht="15" customHeight="1" x14ac:dyDescent="0.35">
      <c r="A689" t="s">
        <v>9715</v>
      </c>
      <c r="B689" t="s">
        <v>157</v>
      </c>
      <c r="C689" s="1">
        <v>44123.474213888891</v>
      </c>
      <c r="D689" s="1">
        <v>44137</v>
      </c>
      <c r="E689" t="s">
        <v>133</v>
      </c>
      <c r="F689" t="s">
        <v>136</v>
      </c>
      <c r="G689" t="s">
        <v>135</v>
      </c>
      <c r="H689" t="s">
        <v>136</v>
      </c>
      <c r="I689" t="s">
        <v>9716</v>
      </c>
      <c r="K689" t="s">
        <v>9717</v>
      </c>
      <c r="M689" t="s">
        <v>4731</v>
      </c>
      <c r="N689" t="s">
        <v>1114</v>
      </c>
      <c r="O689" s="4">
        <v>98204</v>
      </c>
      <c r="P689" t="s">
        <v>140</v>
      </c>
      <c r="R689">
        <v>14254076233</v>
      </c>
      <c r="T689">
        <v>111191</v>
      </c>
      <c r="U689" t="s">
        <v>9718</v>
      </c>
      <c r="V689" t="s">
        <v>1966</v>
      </c>
      <c r="X689" t="s">
        <v>429</v>
      </c>
      <c r="Y689" t="s">
        <v>9717</v>
      </c>
      <c r="AA689" t="s">
        <v>4731</v>
      </c>
      <c r="AB689" t="s">
        <v>1114</v>
      </c>
      <c r="AC689" s="4">
        <v>98204</v>
      </c>
      <c r="AD689" t="s">
        <v>140</v>
      </c>
      <c r="AF689">
        <v>14254076233</v>
      </c>
      <c r="AH689" t="s">
        <v>148</v>
      </c>
      <c r="AI689" t="s">
        <v>168</v>
      </c>
      <c r="AJ689" t="s">
        <v>456</v>
      </c>
      <c r="AK689" t="s">
        <v>457</v>
      </c>
      <c r="AM689" t="s">
        <v>458</v>
      </c>
      <c r="AO689" t="s">
        <v>459</v>
      </c>
      <c r="AP689" t="s">
        <v>460</v>
      </c>
      <c r="AQ689" s="4">
        <v>73737</v>
      </c>
      <c r="AR689" t="s">
        <v>140</v>
      </c>
      <c r="AT689">
        <v>15802274747</v>
      </c>
      <c r="AV689" t="s">
        <v>461</v>
      </c>
      <c r="AW689" t="s">
        <v>462</v>
      </c>
      <c r="AZ689" t="s">
        <v>288</v>
      </c>
      <c r="BA689" t="s">
        <v>289</v>
      </c>
      <c r="BB689" t="s">
        <v>136</v>
      </c>
      <c r="BC689" t="s">
        <v>136</v>
      </c>
      <c r="BD689" t="s">
        <v>148</v>
      </c>
      <c r="BE689" t="s">
        <v>136</v>
      </c>
      <c r="BF689" t="s">
        <v>136</v>
      </c>
      <c r="BG689" t="s">
        <v>134</v>
      </c>
      <c r="BH689" t="s">
        <v>136</v>
      </c>
      <c r="BN689" t="s">
        <v>9719</v>
      </c>
      <c r="BO689" t="s">
        <v>965</v>
      </c>
      <c r="BP689">
        <v>2</v>
      </c>
      <c r="BQ689">
        <v>2</v>
      </c>
      <c r="BR689">
        <v>2</v>
      </c>
      <c r="BS689" s="1">
        <v>44180</v>
      </c>
      <c r="BT689" s="1">
        <v>44256</v>
      </c>
      <c r="BU689" s="1">
        <v>44180</v>
      </c>
      <c r="BV689" s="1">
        <v>44256</v>
      </c>
      <c r="BW689" t="s">
        <v>136</v>
      </c>
      <c r="BX689">
        <v>60</v>
      </c>
      <c r="BY689">
        <v>0</v>
      </c>
      <c r="BZ689">
        <v>10</v>
      </c>
      <c r="CA689">
        <v>10</v>
      </c>
      <c r="CB689">
        <v>10</v>
      </c>
      <c r="CC689">
        <v>10</v>
      </c>
      <c r="CD689">
        <v>10</v>
      </c>
      <c r="CE689">
        <v>10</v>
      </c>
      <c r="CF689" t="str">
        <f>"8:00 AM"</f>
        <v>8:00 AM</v>
      </c>
      <c r="CG689" t="str">
        <f>"7:00 PM"</f>
        <v>7:00 PM</v>
      </c>
      <c r="CH689" s="5">
        <v>14.99</v>
      </c>
      <c r="CI689" t="s">
        <v>146</v>
      </c>
      <c r="CL689" t="s">
        <v>136</v>
      </c>
      <c r="CM689" t="s">
        <v>312</v>
      </c>
      <c r="CN689" t="s">
        <v>148</v>
      </c>
      <c r="CO689" t="s">
        <v>465</v>
      </c>
      <c r="CP689" t="s">
        <v>149</v>
      </c>
      <c r="CQ689">
        <v>6</v>
      </c>
      <c r="CR689">
        <v>0</v>
      </c>
      <c r="CS689" t="s">
        <v>136</v>
      </c>
      <c r="CT689" t="s">
        <v>134</v>
      </c>
      <c r="CU689" t="s">
        <v>136</v>
      </c>
      <c r="CV689" t="s">
        <v>134</v>
      </c>
      <c r="CW689" t="s">
        <v>134</v>
      </c>
      <c r="CX689">
        <v>75</v>
      </c>
      <c r="CY689" t="s">
        <v>134</v>
      </c>
      <c r="CZ689" t="s">
        <v>134</v>
      </c>
      <c r="DA689" t="s">
        <v>134</v>
      </c>
      <c r="DB689" t="s">
        <v>136</v>
      </c>
      <c r="DC689" t="s">
        <v>134</v>
      </c>
      <c r="DD689" t="s">
        <v>136</v>
      </c>
      <c r="DF689" t="s">
        <v>466</v>
      </c>
      <c r="DG689" t="s">
        <v>9720</v>
      </c>
      <c r="DH689" t="s">
        <v>9721</v>
      </c>
      <c r="DI689" t="s">
        <v>611</v>
      </c>
      <c r="DJ689" s="4">
        <v>57368</v>
      </c>
      <c r="DK689" t="s">
        <v>9722</v>
      </c>
      <c r="DL689" t="s">
        <v>134</v>
      </c>
      <c r="DM689">
        <v>2</v>
      </c>
      <c r="DN689" t="s">
        <v>9723</v>
      </c>
      <c r="DO689" t="s">
        <v>9721</v>
      </c>
      <c r="DP689" t="s">
        <v>611</v>
      </c>
      <c r="DQ689" t="str">
        <f>"57368"</f>
        <v>57368</v>
      </c>
      <c r="DR689" t="s">
        <v>9722</v>
      </c>
      <c r="DS689" t="s">
        <v>907</v>
      </c>
      <c r="DT689">
        <v>1</v>
      </c>
      <c r="DU689">
        <v>3</v>
      </c>
      <c r="DV689" t="s">
        <v>134</v>
      </c>
      <c r="DW689" t="s">
        <v>134</v>
      </c>
      <c r="DX689" t="s">
        <v>134</v>
      </c>
      <c r="DY689" t="s">
        <v>136</v>
      </c>
      <c r="DZ689">
        <v>1</v>
      </c>
      <c r="EA689" t="s">
        <v>136</v>
      </c>
      <c r="EC689" s="5">
        <v>12.68</v>
      </c>
      <c r="ED689" s="5">
        <v>55</v>
      </c>
      <c r="EE689">
        <v>14254076233</v>
      </c>
      <c r="EF689" t="s">
        <v>9724</v>
      </c>
      <c r="EG689" t="s">
        <v>148</v>
      </c>
      <c r="EH689">
        <v>0</v>
      </c>
    </row>
    <row r="690" spans="1:138" ht="15" customHeight="1" x14ac:dyDescent="0.35">
      <c r="A690" t="s">
        <v>26794</v>
      </c>
      <c r="B690" t="s">
        <v>157</v>
      </c>
      <c r="C690" s="1">
        <v>44124.568684953701</v>
      </c>
      <c r="D690" s="1">
        <v>44137</v>
      </c>
      <c r="E690" t="s">
        <v>133</v>
      </c>
      <c r="F690" t="s">
        <v>136</v>
      </c>
      <c r="G690" t="s">
        <v>135</v>
      </c>
      <c r="H690" t="s">
        <v>136</v>
      </c>
      <c r="I690" t="s">
        <v>26795</v>
      </c>
      <c r="K690" t="s">
        <v>26796</v>
      </c>
      <c r="L690" t="s">
        <v>26797</v>
      </c>
      <c r="M690" t="s">
        <v>7049</v>
      </c>
      <c r="N690" t="s">
        <v>870</v>
      </c>
      <c r="O690" s="4">
        <v>55033</v>
      </c>
      <c r="P690" t="s">
        <v>140</v>
      </c>
      <c r="R690">
        <v>16519002093</v>
      </c>
      <c r="T690">
        <v>112112</v>
      </c>
      <c r="U690" t="s">
        <v>10727</v>
      </c>
      <c r="V690" t="s">
        <v>9294</v>
      </c>
      <c r="X690" t="s">
        <v>1777</v>
      </c>
      <c r="Y690" t="s">
        <v>26796</v>
      </c>
      <c r="Z690" t="s">
        <v>26798</v>
      </c>
      <c r="AA690" t="s">
        <v>7049</v>
      </c>
      <c r="AB690" t="s">
        <v>870</v>
      </c>
      <c r="AC690" s="4">
        <v>55033</v>
      </c>
      <c r="AD690" t="s">
        <v>140</v>
      </c>
      <c r="AF690">
        <v>16519002093</v>
      </c>
      <c r="AH690" t="s">
        <v>26799</v>
      </c>
      <c r="AI690" t="s">
        <v>168</v>
      </c>
      <c r="AJ690" t="s">
        <v>533</v>
      </c>
      <c r="AK690" t="s">
        <v>534</v>
      </c>
      <c r="AM690" t="s">
        <v>535</v>
      </c>
      <c r="AO690" t="s">
        <v>536</v>
      </c>
      <c r="AP690" t="s">
        <v>537</v>
      </c>
      <c r="AQ690" s="4">
        <v>28786</v>
      </c>
      <c r="AR690" t="s">
        <v>140</v>
      </c>
      <c r="AT690">
        <v>18282460659</v>
      </c>
      <c r="AV690" t="s">
        <v>538</v>
      </c>
      <c r="AW690" t="s">
        <v>539</v>
      </c>
      <c r="AZ690" t="s">
        <v>334</v>
      </c>
      <c r="BA690" t="s">
        <v>335</v>
      </c>
      <c r="BB690" t="s">
        <v>136</v>
      </c>
      <c r="BC690" t="s">
        <v>136</v>
      </c>
      <c r="BD690" t="s">
        <v>148</v>
      </c>
      <c r="BE690" t="s">
        <v>136</v>
      </c>
      <c r="BF690" t="s">
        <v>136</v>
      </c>
      <c r="BG690" t="s">
        <v>134</v>
      </c>
      <c r="BH690" t="s">
        <v>136</v>
      </c>
      <c r="BN690" t="s">
        <v>26800</v>
      </c>
      <c r="BO690" t="s">
        <v>3151</v>
      </c>
      <c r="BP690">
        <v>1</v>
      </c>
      <c r="BQ690">
        <v>1</v>
      </c>
      <c r="BR690">
        <v>1</v>
      </c>
      <c r="BS690" s="1">
        <v>44173</v>
      </c>
      <c r="BT690" s="1">
        <v>44316</v>
      </c>
      <c r="BU690" s="1">
        <v>44173</v>
      </c>
      <c r="BV690" s="1">
        <v>44316</v>
      </c>
      <c r="BW690" t="s">
        <v>136</v>
      </c>
      <c r="BX690">
        <v>48</v>
      </c>
      <c r="BY690">
        <v>0</v>
      </c>
      <c r="BZ690">
        <v>8</v>
      </c>
      <c r="CA690">
        <v>8</v>
      </c>
      <c r="CB690">
        <v>8</v>
      </c>
      <c r="CC690">
        <v>8</v>
      </c>
      <c r="CD690">
        <v>8</v>
      </c>
      <c r="CE690">
        <v>8</v>
      </c>
      <c r="CF690" t="str">
        <f>"8:00 AM"</f>
        <v>8:00 AM</v>
      </c>
      <c r="CG690" t="str">
        <f>"5:00 PM"</f>
        <v>5:00 PM</v>
      </c>
      <c r="CH690" s="5">
        <v>14.4</v>
      </c>
      <c r="CI690" t="s">
        <v>146</v>
      </c>
      <c r="CL690" t="s">
        <v>134</v>
      </c>
      <c r="CM690" t="s">
        <v>312</v>
      </c>
      <c r="CN690" t="s">
        <v>148</v>
      </c>
      <c r="CO690" t="s">
        <v>1490</v>
      </c>
      <c r="CP690" t="s">
        <v>149</v>
      </c>
      <c r="CQ690">
        <v>3</v>
      </c>
      <c r="CR690">
        <v>0</v>
      </c>
      <c r="CS690" t="s">
        <v>136</v>
      </c>
      <c r="CT690" t="s">
        <v>136</v>
      </c>
      <c r="CU690" t="s">
        <v>136</v>
      </c>
      <c r="CV690" t="s">
        <v>136</v>
      </c>
      <c r="CW690" t="s">
        <v>134</v>
      </c>
      <c r="CX690">
        <v>50</v>
      </c>
      <c r="CY690" t="s">
        <v>134</v>
      </c>
      <c r="CZ690" t="s">
        <v>136</v>
      </c>
      <c r="DA690" t="s">
        <v>136</v>
      </c>
      <c r="DB690" t="s">
        <v>136</v>
      </c>
      <c r="DC690" t="s">
        <v>136</v>
      </c>
      <c r="DD690" t="s">
        <v>136</v>
      </c>
      <c r="DF690" t="s">
        <v>26801</v>
      </c>
      <c r="DG690" t="s">
        <v>26796</v>
      </c>
      <c r="DH690" t="s">
        <v>7049</v>
      </c>
      <c r="DI690" t="s">
        <v>870</v>
      </c>
      <c r="DJ690" s="4">
        <v>55033</v>
      </c>
      <c r="DK690" t="s">
        <v>10729</v>
      </c>
      <c r="DL690" t="s">
        <v>136</v>
      </c>
      <c r="DM690">
        <v>1</v>
      </c>
      <c r="DN690" t="s">
        <v>26802</v>
      </c>
      <c r="DO690" t="s">
        <v>7049</v>
      </c>
      <c r="DP690" t="s">
        <v>870</v>
      </c>
      <c r="DQ690" t="str">
        <f>"55033"</f>
        <v>55033</v>
      </c>
      <c r="DR690" t="s">
        <v>10729</v>
      </c>
      <c r="DS690" t="s">
        <v>296</v>
      </c>
      <c r="DT690">
        <v>1</v>
      </c>
      <c r="DU690">
        <v>4</v>
      </c>
      <c r="DV690" t="s">
        <v>134</v>
      </c>
      <c r="DW690" t="s">
        <v>134</v>
      </c>
      <c r="DX690" t="s">
        <v>134</v>
      </c>
      <c r="DY690" t="s">
        <v>136</v>
      </c>
      <c r="DZ690">
        <v>1</v>
      </c>
      <c r="EA690" t="s">
        <v>136</v>
      </c>
      <c r="EC690" s="5">
        <v>12.68</v>
      </c>
      <c r="ED690" s="5">
        <v>55</v>
      </c>
      <c r="EE690">
        <v>16519002093</v>
      </c>
      <c r="EF690" t="s">
        <v>26799</v>
      </c>
      <c r="EG690" t="s">
        <v>148</v>
      </c>
      <c r="EH690">
        <v>1</v>
      </c>
    </row>
    <row r="691" spans="1:138" ht="15" customHeight="1" x14ac:dyDescent="0.35">
      <c r="A691" t="s">
        <v>21884</v>
      </c>
      <c r="B691" t="s">
        <v>157</v>
      </c>
      <c r="C691" s="1">
        <v>44130.603276620372</v>
      </c>
      <c r="D691" s="1">
        <v>44137</v>
      </c>
      <c r="E691" t="s">
        <v>133</v>
      </c>
      <c r="F691" t="s">
        <v>136</v>
      </c>
      <c r="G691" t="s">
        <v>135</v>
      </c>
      <c r="H691" t="s">
        <v>136</v>
      </c>
      <c r="I691" t="s">
        <v>21885</v>
      </c>
      <c r="K691" t="s">
        <v>21886</v>
      </c>
      <c r="M691" t="s">
        <v>1726</v>
      </c>
      <c r="N691" t="s">
        <v>246</v>
      </c>
      <c r="O691" s="4">
        <v>70591</v>
      </c>
      <c r="P691" t="s">
        <v>140</v>
      </c>
      <c r="R691">
        <v>13373706696</v>
      </c>
      <c r="T691">
        <v>112512</v>
      </c>
      <c r="U691" t="s">
        <v>12807</v>
      </c>
      <c r="V691" t="s">
        <v>1257</v>
      </c>
      <c r="W691" t="s">
        <v>136</v>
      </c>
      <c r="X691" t="s">
        <v>164</v>
      </c>
      <c r="Y691" t="s">
        <v>21886</v>
      </c>
      <c r="Z691" t="s">
        <v>148</v>
      </c>
      <c r="AA691" t="s">
        <v>1726</v>
      </c>
      <c r="AB691" t="s">
        <v>246</v>
      </c>
      <c r="AC691" s="4">
        <v>70591</v>
      </c>
      <c r="AD691" t="s">
        <v>140</v>
      </c>
      <c r="AF691">
        <v>13373706696</v>
      </c>
      <c r="AH691" t="s">
        <v>148</v>
      </c>
      <c r="AI691" t="s">
        <v>168</v>
      </c>
      <c r="AJ691" t="s">
        <v>1565</v>
      </c>
      <c r="AK691" t="s">
        <v>1566</v>
      </c>
      <c r="AL691" t="s">
        <v>1567</v>
      </c>
      <c r="AM691" t="s">
        <v>1568</v>
      </c>
      <c r="AN691" t="s">
        <v>1569</v>
      </c>
      <c r="AO691" t="s">
        <v>1570</v>
      </c>
      <c r="AP691" t="s">
        <v>537</v>
      </c>
      <c r="AQ691" s="4">
        <v>27536</v>
      </c>
      <c r="AR691" t="s">
        <v>140</v>
      </c>
      <c r="AT691">
        <v>14349173294</v>
      </c>
      <c r="AV691" t="s">
        <v>1571</v>
      </c>
      <c r="AW691" t="s">
        <v>1572</v>
      </c>
      <c r="AZ691" t="s">
        <v>334</v>
      </c>
      <c r="BA691" t="s">
        <v>335</v>
      </c>
      <c r="BB691" t="s">
        <v>136</v>
      </c>
      <c r="BC691" t="s">
        <v>136</v>
      </c>
      <c r="BD691" t="s">
        <v>148</v>
      </c>
      <c r="BE691" t="s">
        <v>136</v>
      </c>
      <c r="BF691" t="s">
        <v>136</v>
      </c>
      <c r="BG691" t="s">
        <v>134</v>
      </c>
      <c r="BH691" t="s">
        <v>136</v>
      </c>
      <c r="BN691" t="s">
        <v>21887</v>
      </c>
      <c r="BO691" t="s">
        <v>1574</v>
      </c>
      <c r="BP691">
        <v>2</v>
      </c>
      <c r="BQ691">
        <v>2</v>
      </c>
      <c r="BR691">
        <v>2</v>
      </c>
      <c r="BS691" s="1">
        <v>44180</v>
      </c>
      <c r="BT691" s="1">
        <v>44397</v>
      </c>
      <c r="BU691" s="1">
        <v>44180</v>
      </c>
      <c r="BV691" s="1">
        <v>44397</v>
      </c>
      <c r="BW691" t="s">
        <v>136</v>
      </c>
      <c r="BX691">
        <v>40</v>
      </c>
      <c r="BY691">
        <v>0</v>
      </c>
      <c r="BZ691">
        <v>7</v>
      </c>
      <c r="CA691">
        <v>7</v>
      </c>
      <c r="CB691">
        <v>7</v>
      </c>
      <c r="CC691">
        <v>7</v>
      </c>
      <c r="CD691">
        <v>7</v>
      </c>
      <c r="CE691">
        <v>5</v>
      </c>
      <c r="CF691" t="str">
        <f>"7:00 AM"</f>
        <v>7:00 AM</v>
      </c>
      <c r="CG691" t="str">
        <f>"4:00 PM"</f>
        <v>4:00 PM</v>
      </c>
      <c r="CH691" s="5">
        <v>11.83</v>
      </c>
      <c r="CI691" t="s">
        <v>146</v>
      </c>
      <c r="CL691" t="s">
        <v>134</v>
      </c>
      <c r="CM691" t="s">
        <v>147</v>
      </c>
      <c r="CN691" t="s">
        <v>148</v>
      </c>
      <c r="CO691" s="2" t="s">
        <v>5732</v>
      </c>
      <c r="CP691" t="s">
        <v>149</v>
      </c>
      <c r="CQ691">
        <v>3</v>
      </c>
      <c r="CR691">
        <v>0</v>
      </c>
      <c r="CS691" t="s">
        <v>136</v>
      </c>
      <c r="CT691" t="s">
        <v>136</v>
      </c>
      <c r="CU691" t="s">
        <v>134</v>
      </c>
      <c r="CV691" t="s">
        <v>134</v>
      </c>
      <c r="CW691" t="s">
        <v>134</v>
      </c>
      <c r="CX691">
        <v>70</v>
      </c>
      <c r="CY691" t="s">
        <v>134</v>
      </c>
      <c r="CZ691" t="s">
        <v>134</v>
      </c>
      <c r="DA691" t="s">
        <v>134</v>
      </c>
      <c r="DB691" t="s">
        <v>134</v>
      </c>
      <c r="DC691" t="s">
        <v>134</v>
      </c>
      <c r="DD691" t="s">
        <v>136</v>
      </c>
      <c r="DF691" s="2" t="s">
        <v>15189</v>
      </c>
      <c r="DG691" t="s">
        <v>21886</v>
      </c>
      <c r="DH691" t="s">
        <v>1726</v>
      </c>
      <c r="DI691" t="s">
        <v>246</v>
      </c>
      <c r="DJ691" s="4">
        <v>70591</v>
      </c>
      <c r="DK691" t="s">
        <v>1610</v>
      </c>
      <c r="DL691" t="s">
        <v>136</v>
      </c>
      <c r="DM691">
        <v>2</v>
      </c>
      <c r="DN691" t="s">
        <v>21888</v>
      </c>
      <c r="DO691" t="s">
        <v>2924</v>
      </c>
      <c r="DP691" t="s">
        <v>246</v>
      </c>
      <c r="DQ691" t="str">
        <f>"70647"</f>
        <v>70647</v>
      </c>
      <c r="DR691" t="s">
        <v>1161</v>
      </c>
      <c r="DS691" t="s">
        <v>3109</v>
      </c>
      <c r="DT691">
        <v>1</v>
      </c>
      <c r="DU691">
        <v>5</v>
      </c>
      <c r="DV691" t="s">
        <v>134</v>
      </c>
      <c r="DW691" t="s">
        <v>134</v>
      </c>
      <c r="DX691" t="s">
        <v>134</v>
      </c>
      <c r="DY691" t="s">
        <v>136</v>
      </c>
      <c r="DZ691">
        <v>1</v>
      </c>
      <c r="EA691" t="s">
        <v>136</v>
      </c>
      <c r="EC691" s="5">
        <v>12.68</v>
      </c>
      <c r="ED691" s="5">
        <v>55</v>
      </c>
      <c r="EE691">
        <v>13373706696</v>
      </c>
      <c r="EF691" t="s">
        <v>148</v>
      </c>
      <c r="EG691" t="s">
        <v>271</v>
      </c>
      <c r="EH691">
        <v>2</v>
      </c>
    </row>
    <row r="692" spans="1:138" ht="15" customHeight="1" x14ac:dyDescent="0.35">
      <c r="A692" t="s">
        <v>18783</v>
      </c>
      <c r="B692" t="s">
        <v>157</v>
      </c>
      <c r="C692" s="1">
        <v>44123.701329050928</v>
      </c>
      <c r="D692" s="1">
        <v>44137</v>
      </c>
      <c r="E692" t="s">
        <v>133</v>
      </c>
      <c r="F692" t="s">
        <v>136</v>
      </c>
      <c r="G692" t="s">
        <v>135</v>
      </c>
      <c r="H692" t="s">
        <v>134</v>
      </c>
      <c r="I692" t="s">
        <v>18784</v>
      </c>
      <c r="K692" t="s">
        <v>18785</v>
      </c>
      <c r="M692" t="s">
        <v>2157</v>
      </c>
      <c r="N692" t="s">
        <v>611</v>
      </c>
      <c r="O692" s="4">
        <v>57381</v>
      </c>
      <c r="P692" t="s">
        <v>140</v>
      </c>
      <c r="R692">
        <v>16058532473</v>
      </c>
      <c r="T692">
        <v>811310</v>
      </c>
      <c r="U692" t="s">
        <v>6404</v>
      </c>
      <c r="V692" t="s">
        <v>2775</v>
      </c>
      <c r="X692" t="s">
        <v>164</v>
      </c>
      <c r="Y692" t="s">
        <v>18785</v>
      </c>
      <c r="AA692" t="s">
        <v>2157</v>
      </c>
      <c r="AB692" t="s">
        <v>611</v>
      </c>
      <c r="AC692" s="4">
        <v>57381</v>
      </c>
      <c r="AD692" t="s">
        <v>140</v>
      </c>
      <c r="AF692">
        <v>16058532473</v>
      </c>
      <c r="AH692" t="s">
        <v>18786</v>
      </c>
      <c r="AI692" t="s">
        <v>168</v>
      </c>
      <c r="AJ692" t="s">
        <v>533</v>
      </c>
      <c r="AK692" t="s">
        <v>534</v>
      </c>
      <c r="AM692" t="s">
        <v>535</v>
      </c>
      <c r="AO692" t="s">
        <v>536</v>
      </c>
      <c r="AP692" t="s">
        <v>537</v>
      </c>
      <c r="AQ692" s="4">
        <v>28786</v>
      </c>
      <c r="AR692" t="s">
        <v>140</v>
      </c>
      <c r="AT692">
        <v>18282460659</v>
      </c>
      <c r="AV692" t="s">
        <v>538</v>
      </c>
      <c r="AW692" t="s">
        <v>539</v>
      </c>
      <c r="AZ692" t="s">
        <v>540</v>
      </c>
      <c r="BA692" t="s">
        <v>541</v>
      </c>
      <c r="BB692" t="s">
        <v>136</v>
      </c>
      <c r="BC692" t="s">
        <v>136</v>
      </c>
      <c r="BD692" t="s">
        <v>148</v>
      </c>
      <c r="BE692" t="s">
        <v>136</v>
      </c>
      <c r="BF692" t="s">
        <v>136</v>
      </c>
      <c r="BG692" t="s">
        <v>134</v>
      </c>
      <c r="BH692" t="s">
        <v>136</v>
      </c>
      <c r="BN692" t="s">
        <v>18787</v>
      </c>
      <c r="BO692" t="s">
        <v>543</v>
      </c>
      <c r="BP692">
        <v>1</v>
      </c>
      <c r="BQ692">
        <v>1</v>
      </c>
      <c r="BR692">
        <v>1</v>
      </c>
      <c r="BS692" s="1">
        <v>44166</v>
      </c>
      <c r="BT692" s="1">
        <v>44255</v>
      </c>
      <c r="BU692" s="1">
        <v>44166</v>
      </c>
      <c r="BV692" s="1">
        <v>44255</v>
      </c>
      <c r="BW692" t="s">
        <v>136</v>
      </c>
      <c r="BX692">
        <v>48</v>
      </c>
      <c r="BY692">
        <v>0</v>
      </c>
      <c r="BZ692">
        <v>8</v>
      </c>
      <c r="CA692">
        <v>8</v>
      </c>
      <c r="CB692">
        <v>8</v>
      </c>
      <c r="CC692">
        <v>8</v>
      </c>
      <c r="CD692">
        <v>8</v>
      </c>
      <c r="CE692">
        <v>8</v>
      </c>
      <c r="CF692" t="str">
        <f>"8:00 AM"</f>
        <v>8:00 AM</v>
      </c>
      <c r="CG692" t="str">
        <f>"5:00 PM"</f>
        <v>5:00 PM</v>
      </c>
      <c r="CH692" s="5">
        <v>14.99</v>
      </c>
      <c r="CI692" t="s">
        <v>146</v>
      </c>
      <c r="CL692" t="s">
        <v>136</v>
      </c>
      <c r="CM692" t="s">
        <v>312</v>
      </c>
      <c r="CN692" t="s">
        <v>148</v>
      </c>
      <c r="CO692" t="s">
        <v>11421</v>
      </c>
      <c r="CP692" t="s">
        <v>545</v>
      </c>
      <c r="CQ692">
        <v>12</v>
      </c>
      <c r="CR692">
        <v>12</v>
      </c>
      <c r="CS692" t="s">
        <v>136</v>
      </c>
      <c r="CT692" t="s">
        <v>134</v>
      </c>
      <c r="CU692" t="s">
        <v>136</v>
      </c>
      <c r="CV692" t="s">
        <v>136</v>
      </c>
      <c r="CW692" t="s">
        <v>134</v>
      </c>
      <c r="CX692">
        <v>60</v>
      </c>
      <c r="CY692" t="s">
        <v>136</v>
      </c>
      <c r="CZ692" t="s">
        <v>136</v>
      </c>
      <c r="DA692" t="s">
        <v>136</v>
      </c>
      <c r="DB692" t="s">
        <v>136</v>
      </c>
      <c r="DC692" t="s">
        <v>136</v>
      </c>
      <c r="DD692" t="s">
        <v>136</v>
      </c>
      <c r="DF692" t="s">
        <v>18788</v>
      </c>
      <c r="DG692" t="s">
        <v>18785</v>
      </c>
      <c r="DH692" t="s">
        <v>2157</v>
      </c>
      <c r="DI692" t="s">
        <v>611</v>
      </c>
      <c r="DJ692" s="4">
        <v>57381</v>
      </c>
      <c r="DK692" t="s">
        <v>2159</v>
      </c>
      <c r="DL692" t="s">
        <v>134</v>
      </c>
      <c r="DM692">
        <v>2</v>
      </c>
      <c r="DN692" t="s">
        <v>18789</v>
      </c>
      <c r="DO692" t="s">
        <v>2160</v>
      </c>
      <c r="DP692" t="s">
        <v>611</v>
      </c>
      <c r="DQ692" t="str">
        <f>"57384"</f>
        <v>57384</v>
      </c>
      <c r="DR692" t="s">
        <v>2159</v>
      </c>
      <c r="DS692" t="s">
        <v>296</v>
      </c>
      <c r="DT692">
        <v>1</v>
      </c>
      <c r="DU692">
        <v>2</v>
      </c>
      <c r="DV692" t="s">
        <v>134</v>
      </c>
      <c r="DW692" t="s">
        <v>134</v>
      </c>
      <c r="DX692" t="s">
        <v>134</v>
      </c>
      <c r="DY692" t="s">
        <v>136</v>
      </c>
      <c r="DZ692">
        <v>1</v>
      </c>
      <c r="EA692" t="s">
        <v>136</v>
      </c>
      <c r="EC692" s="5">
        <v>12.68</v>
      </c>
      <c r="ED692" s="5">
        <v>55</v>
      </c>
      <c r="EE692">
        <v>16058532473</v>
      </c>
      <c r="EF692" t="s">
        <v>18786</v>
      </c>
      <c r="EG692" t="s">
        <v>148</v>
      </c>
      <c r="EH692">
        <v>0</v>
      </c>
    </row>
    <row r="693" spans="1:138" ht="15" customHeight="1" x14ac:dyDescent="0.35">
      <c r="A693" t="s">
        <v>11761</v>
      </c>
      <c r="B693" t="s">
        <v>273</v>
      </c>
      <c r="C693" s="1">
        <v>44126.551235185187</v>
      </c>
      <c r="D693" s="1">
        <v>44137</v>
      </c>
      <c r="E693" t="s">
        <v>133</v>
      </c>
      <c r="F693" t="s">
        <v>136</v>
      </c>
      <c r="G693" t="s">
        <v>135</v>
      </c>
      <c r="H693" t="s">
        <v>136</v>
      </c>
      <c r="I693" t="s">
        <v>11762</v>
      </c>
      <c r="K693" t="s">
        <v>11763</v>
      </c>
      <c r="M693" t="s">
        <v>7022</v>
      </c>
      <c r="N693" t="s">
        <v>460</v>
      </c>
      <c r="O693" s="4">
        <v>73048</v>
      </c>
      <c r="P693" t="s">
        <v>140</v>
      </c>
      <c r="R693">
        <v>14056632913</v>
      </c>
      <c r="T693">
        <v>111191</v>
      </c>
      <c r="U693" t="s">
        <v>11764</v>
      </c>
      <c r="V693" t="s">
        <v>11765</v>
      </c>
      <c r="X693" t="s">
        <v>990</v>
      </c>
      <c r="Y693" t="s">
        <v>11766</v>
      </c>
      <c r="AA693" t="s">
        <v>7022</v>
      </c>
      <c r="AB693" t="s">
        <v>460</v>
      </c>
      <c r="AC693" s="4">
        <v>73048</v>
      </c>
      <c r="AD693" t="s">
        <v>140</v>
      </c>
      <c r="AF693">
        <v>14056632913</v>
      </c>
      <c r="AH693" t="s">
        <v>148</v>
      </c>
      <c r="AI693" t="s">
        <v>168</v>
      </c>
      <c r="AJ693" t="s">
        <v>456</v>
      </c>
      <c r="AK693" t="s">
        <v>457</v>
      </c>
      <c r="AM693" t="s">
        <v>458</v>
      </c>
      <c r="AO693" t="s">
        <v>459</v>
      </c>
      <c r="AP693" t="s">
        <v>460</v>
      </c>
      <c r="AQ693" s="4">
        <v>73737</v>
      </c>
      <c r="AR693" t="s">
        <v>140</v>
      </c>
      <c r="AT693">
        <v>15802274747</v>
      </c>
      <c r="AV693" t="s">
        <v>461</v>
      </c>
      <c r="AW693" t="s">
        <v>462</v>
      </c>
      <c r="AZ693" t="s">
        <v>540</v>
      </c>
      <c r="BA693" t="s">
        <v>541</v>
      </c>
      <c r="BB693" t="s">
        <v>136</v>
      </c>
      <c r="BC693" t="s">
        <v>136</v>
      </c>
      <c r="BD693" t="s">
        <v>148</v>
      </c>
      <c r="BE693" t="s">
        <v>136</v>
      </c>
      <c r="BF693" t="s">
        <v>136</v>
      </c>
      <c r="BG693" t="s">
        <v>134</v>
      </c>
      <c r="BH693" t="s">
        <v>136</v>
      </c>
      <c r="BN693" t="s">
        <v>11767</v>
      </c>
      <c r="BO693" t="s">
        <v>1694</v>
      </c>
      <c r="BP693">
        <v>1</v>
      </c>
      <c r="BQ693">
        <v>1</v>
      </c>
      <c r="BS693" s="1">
        <v>44185</v>
      </c>
      <c r="BT693" s="1">
        <v>44247</v>
      </c>
      <c r="BU693" s="1">
        <v>44185</v>
      </c>
      <c r="BV693" s="1">
        <v>44247</v>
      </c>
      <c r="BW693" t="s">
        <v>136</v>
      </c>
      <c r="BX693">
        <v>48</v>
      </c>
      <c r="BY693">
        <v>0</v>
      </c>
      <c r="BZ693">
        <v>9</v>
      </c>
      <c r="CA693">
        <v>9</v>
      </c>
      <c r="CB693">
        <v>9</v>
      </c>
      <c r="CC693">
        <v>9</v>
      </c>
      <c r="CD693">
        <v>9</v>
      </c>
      <c r="CE693">
        <v>3</v>
      </c>
      <c r="CF693" t="str">
        <f>"8:00 AM"</f>
        <v>8:00 AM</v>
      </c>
      <c r="CG693" t="str">
        <f>"5:00 PM"</f>
        <v>5:00 PM</v>
      </c>
      <c r="CH693" s="5">
        <v>12.67</v>
      </c>
      <c r="CI693" t="s">
        <v>146</v>
      </c>
      <c r="CL693" t="s">
        <v>136</v>
      </c>
      <c r="CM693" t="s">
        <v>312</v>
      </c>
      <c r="CN693" t="s">
        <v>148</v>
      </c>
      <c r="CO693" t="s">
        <v>465</v>
      </c>
      <c r="CP693" t="s">
        <v>149</v>
      </c>
      <c r="CQ693">
        <v>6</v>
      </c>
      <c r="CR693">
        <v>0</v>
      </c>
      <c r="CS693" t="s">
        <v>136</v>
      </c>
      <c r="CT693" t="s">
        <v>134</v>
      </c>
      <c r="CU693" t="s">
        <v>136</v>
      </c>
      <c r="CV693" t="s">
        <v>134</v>
      </c>
      <c r="CW693" t="s">
        <v>134</v>
      </c>
      <c r="CX693">
        <v>75</v>
      </c>
      <c r="CY693" t="s">
        <v>134</v>
      </c>
      <c r="CZ693" t="s">
        <v>136</v>
      </c>
      <c r="DA693" t="s">
        <v>134</v>
      </c>
      <c r="DB693" t="s">
        <v>136</v>
      </c>
      <c r="DC693" t="s">
        <v>134</v>
      </c>
      <c r="DD693" t="s">
        <v>136</v>
      </c>
      <c r="DF693" t="s">
        <v>466</v>
      </c>
      <c r="DG693" t="s">
        <v>11768</v>
      </c>
      <c r="DH693" t="s">
        <v>7022</v>
      </c>
      <c r="DI693" t="s">
        <v>460</v>
      </c>
      <c r="DJ693" s="4">
        <v>73048</v>
      </c>
      <c r="DK693" t="s">
        <v>2092</v>
      </c>
      <c r="DL693" t="s">
        <v>136</v>
      </c>
      <c r="DM693">
        <v>1</v>
      </c>
      <c r="DN693" t="s">
        <v>11769</v>
      </c>
      <c r="DO693" t="s">
        <v>7022</v>
      </c>
      <c r="DP693" t="s">
        <v>460</v>
      </c>
      <c r="DQ693" t="str">
        <f>"73048"</f>
        <v>73048</v>
      </c>
      <c r="DR693" t="s">
        <v>2092</v>
      </c>
      <c r="DS693" t="s">
        <v>296</v>
      </c>
      <c r="DT693">
        <v>1</v>
      </c>
      <c r="DU693">
        <v>1</v>
      </c>
      <c r="DV693" t="s">
        <v>134</v>
      </c>
      <c r="DW693" t="s">
        <v>134</v>
      </c>
      <c r="DX693" t="s">
        <v>134</v>
      </c>
      <c r="DY693" t="s">
        <v>136</v>
      </c>
      <c r="DZ693">
        <v>1</v>
      </c>
      <c r="EA693" t="s">
        <v>136</v>
      </c>
      <c r="EC693" s="5">
        <v>12.68</v>
      </c>
      <c r="ED693" s="5">
        <v>55</v>
      </c>
      <c r="EE693">
        <v>14056632913</v>
      </c>
      <c r="EF693" t="s">
        <v>11770</v>
      </c>
      <c r="EG693" t="s">
        <v>148</v>
      </c>
      <c r="EH693">
        <v>0</v>
      </c>
    </row>
    <row r="694" spans="1:138" ht="15" customHeight="1" x14ac:dyDescent="0.35">
      <c r="A694" t="s">
        <v>11345</v>
      </c>
      <c r="B694" t="s">
        <v>157</v>
      </c>
      <c r="C694" s="1">
        <v>44123.650538541668</v>
      </c>
      <c r="D694" s="1">
        <v>44137</v>
      </c>
      <c r="E694" t="s">
        <v>133</v>
      </c>
      <c r="F694" t="s">
        <v>136</v>
      </c>
      <c r="G694" t="s">
        <v>135</v>
      </c>
      <c r="H694" t="s">
        <v>136</v>
      </c>
      <c r="I694" t="s">
        <v>11346</v>
      </c>
      <c r="K694" t="s">
        <v>11347</v>
      </c>
      <c r="M694" t="s">
        <v>2102</v>
      </c>
      <c r="N694" t="s">
        <v>246</v>
      </c>
      <c r="O694" s="4">
        <v>71254</v>
      </c>
      <c r="P694" t="s">
        <v>140</v>
      </c>
      <c r="R694">
        <v>13182827292</v>
      </c>
      <c r="T694">
        <v>112112</v>
      </c>
      <c r="U694" t="s">
        <v>11348</v>
      </c>
      <c r="V694" t="s">
        <v>1939</v>
      </c>
      <c r="X694" t="s">
        <v>164</v>
      </c>
      <c r="Y694" t="s">
        <v>11347</v>
      </c>
      <c r="AA694" t="s">
        <v>2102</v>
      </c>
      <c r="AB694" t="s">
        <v>246</v>
      </c>
      <c r="AC694" s="4">
        <v>71254</v>
      </c>
      <c r="AD694" t="s">
        <v>140</v>
      </c>
      <c r="AF694">
        <v>13182827292</v>
      </c>
      <c r="AH694" t="s">
        <v>11349</v>
      </c>
      <c r="AI694" t="s">
        <v>168</v>
      </c>
      <c r="AJ694" t="s">
        <v>533</v>
      </c>
      <c r="AK694" t="s">
        <v>534</v>
      </c>
      <c r="AM694" t="s">
        <v>535</v>
      </c>
      <c r="AO694" t="s">
        <v>536</v>
      </c>
      <c r="AP694" t="s">
        <v>537</v>
      </c>
      <c r="AQ694" s="4">
        <v>28786</v>
      </c>
      <c r="AR694" t="s">
        <v>140</v>
      </c>
      <c r="AT694">
        <v>18282460659</v>
      </c>
      <c r="AV694" t="s">
        <v>538</v>
      </c>
      <c r="AW694" t="s">
        <v>539</v>
      </c>
      <c r="AZ694" t="s">
        <v>334</v>
      </c>
      <c r="BA694" t="s">
        <v>335</v>
      </c>
      <c r="BB694" t="s">
        <v>136</v>
      </c>
      <c r="BC694" t="s">
        <v>136</v>
      </c>
      <c r="BD694" t="s">
        <v>148</v>
      </c>
      <c r="BE694" t="s">
        <v>136</v>
      </c>
      <c r="BF694" t="s">
        <v>136</v>
      </c>
      <c r="BG694" t="s">
        <v>134</v>
      </c>
      <c r="BH694" t="s">
        <v>136</v>
      </c>
      <c r="BN694" t="s">
        <v>11350</v>
      </c>
      <c r="BO694" t="s">
        <v>3151</v>
      </c>
      <c r="BP694">
        <v>1</v>
      </c>
      <c r="BQ694">
        <v>1</v>
      </c>
      <c r="BR694">
        <v>1</v>
      </c>
      <c r="BS694" s="1">
        <v>44177</v>
      </c>
      <c r="BT694" s="1">
        <v>44287</v>
      </c>
      <c r="BU694" s="1">
        <v>44177</v>
      </c>
      <c r="BV694" s="1">
        <v>44287</v>
      </c>
      <c r="BW694" t="s">
        <v>136</v>
      </c>
      <c r="BX694">
        <v>48</v>
      </c>
      <c r="BY694">
        <v>0</v>
      </c>
      <c r="BZ694">
        <v>8</v>
      </c>
      <c r="CA694">
        <v>8</v>
      </c>
      <c r="CB694">
        <v>8</v>
      </c>
      <c r="CC694">
        <v>8</v>
      </c>
      <c r="CD694">
        <v>8</v>
      </c>
      <c r="CE694">
        <v>8</v>
      </c>
      <c r="CF694" t="str">
        <f>"8:00 AM"</f>
        <v>8:00 AM</v>
      </c>
      <c r="CG694" t="str">
        <f>"5:00 PM"</f>
        <v>5:00 PM</v>
      </c>
      <c r="CH694" s="5">
        <v>11.83</v>
      </c>
      <c r="CI694" t="s">
        <v>146</v>
      </c>
      <c r="CL694" t="s">
        <v>136</v>
      </c>
      <c r="CM694" t="s">
        <v>147</v>
      </c>
      <c r="CN694" t="s">
        <v>148</v>
      </c>
      <c r="CO694" t="s">
        <v>966</v>
      </c>
      <c r="CP694" t="s">
        <v>149</v>
      </c>
      <c r="CQ694">
        <v>3</v>
      </c>
      <c r="CR694">
        <v>0</v>
      </c>
      <c r="CS694" t="s">
        <v>136</v>
      </c>
      <c r="CT694" t="s">
        <v>134</v>
      </c>
      <c r="CU694" t="s">
        <v>136</v>
      </c>
      <c r="CV694" t="s">
        <v>136</v>
      </c>
      <c r="CW694" t="s">
        <v>134</v>
      </c>
      <c r="CX694">
        <v>50</v>
      </c>
      <c r="CY694" t="s">
        <v>134</v>
      </c>
      <c r="CZ694" t="s">
        <v>134</v>
      </c>
      <c r="DA694" t="s">
        <v>136</v>
      </c>
      <c r="DB694" t="s">
        <v>134</v>
      </c>
      <c r="DC694" t="s">
        <v>134</v>
      </c>
      <c r="DD694" t="s">
        <v>136</v>
      </c>
      <c r="DF694" t="s">
        <v>11351</v>
      </c>
      <c r="DG694" t="s">
        <v>11352</v>
      </c>
      <c r="DH694" t="s">
        <v>2102</v>
      </c>
      <c r="DI694" t="s">
        <v>246</v>
      </c>
      <c r="DJ694" s="4">
        <v>71254</v>
      </c>
      <c r="DK694" t="s">
        <v>1017</v>
      </c>
      <c r="DL694" t="s">
        <v>136</v>
      </c>
      <c r="DM694">
        <v>1</v>
      </c>
      <c r="DN694" t="s">
        <v>11353</v>
      </c>
      <c r="DO694" t="s">
        <v>2102</v>
      </c>
      <c r="DP694" t="s">
        <v>246</v>
      </c>
      <c r="DQ694" t="str">
        <f>"71254"</f>
        <v>71254</v>
      </c>
      <c r="DR694" t="s">
        <v>1017</v>
      </c>
      <c r="DS694" t="s">
        <v>907</v>
      </c>
      <c r="DT694">
        <v>1</v>
      </c>
      <c r="DU694">
        <v>2</v>
      </c>
      <c r="DV694" t="s">
        <v>134</v>
      </c>
      <c r="DW694" t="s">
        <v>134</v>
      </c>
      <c r="DX694" t="s">
        <v>134</v>
      </c>
      <c r="DY694" t="s">
        <v>136</v>
      </c>
      <c r="DZ694">
        <v>1</v>
      </c>
      <c r="EA694" t="s">
        <v>136</v>
      </c>
      <c r="EC694" s="5">
        <v>12.68</v>
      </c>
      <c r="ED694" s="5">
        <v>55</v>
      </c>
      <c r="EE694">
        <v>13182827292</v>
      </c>
      <c r="EF694" t="s">
        <v>11349</v>
      </c>
      <c r="EG694" t="s">
        <v>148</v>
      </c>
      <c r="EH694">
        <v>0</v>
      </c>
    </row>
    <row r="695" spans="1:138" ht="15" customHeight="1" x14ac:dyDescent="0.35">
      <c r="A695" t="s">
        <v>22353</v>
      </c>
      <c r="B695" t="s">
        <v>157</v>
      </c>
      <c r="C695" s="1">
        <v>44118.744926620369</v>
      </c>
      <c r="D695" s="1">
        <v>44137</v>
      </c>
      <c r="E695" t="s">
        <v>579</v>
      </c>
      <c r="F695" t="s">
        <v>136</v>
      </c>
      <c r="G695" t="s">
        <v>135</v>
      </c>
      <c r="H695" t="s">
        <v>134</v>
      </c>
      <c r="I695" t="s">
        <v>18714</v>
      </c>
      <c r="K695" t="s">
        <v>18715</v>
      </c>
      <c r="L695" t="s">
        <v>22354</v>
      </c>
      <c r="M695" t="s">
        <v>10209</v>
      </c>
      <c r="N695" t="s">
        <v>592</v>
      </c>
      <c r="O695" s="4">
        <v>82321</v>
      </c>
      <c r="P695" t="s">
        <v>140</v>
      </c>
      <c r="R695">
        <v>13073832228</v>
      </c>
      <c r="T695">
        <v>112111</v>
      </c>
      <c r="U695" t="s">
        <v>18716</v>
      </c>
      <c r="V695" t="s">
        <v>22355</v>
      </c>
      <c r="X695" t="s">
        <v>747</v>
      </c>
      <c r="Y695" t="s">
        <v>18715</v>
      </c>
      <c r="Z695" t="s">
        <v>148</v>
      </c>
      <c r="AA695" t="s">
        <v>10209</v>
      </c>
      <c r="AB695" t="s">
        <v>592</v>
      </c>
      <c r="AC695" s="4">
        <v>82321</v>
      </c>
      <c r="AD695" t="s">
        <v>140</v>
      </c>
      <c r="AF695">
        <v>13072672195</v>
      </c>
      <c r="AH695" t="s">
        <v>18717</v>
      </c>
      <c r="AI695" t="s">
        <v>168</v>
      </c>
      <c r="AJ695" t="s">
        <v>588</v>
      </c>
      <c r="AK695" t="s">
        <v>589</v>
      </c>
      <c r="AM695" t="s">
        <v>590</v>
      </c>
      <c r="AO695" t="s">
        <v>591</v>
      </c>
      <c r="AP695" t="s">
        <v>592</v>
      </c>
      <c r="AQ695" s="4">
        <v>82601</v>
      </c>
      <c r="AR695" t="s">
        <v>140</v>
      </c>
      <c r="AT695">
        <v>13074722105</v>
      </c>
      <c r="AV695" t="s">
        <v>593</v>
      </c>
      <c r="AW695" t="s">
        <v>594</v>
      </c>
      <c r="AZ695" t="s">
        <v>334</v>
      </c>
      <c r="BA695" t="s">
        <v>335</v>
      </c>
      <c r="BB695" t="s">
        <v>136</v>
      </c>
      <c r="BC695" t="s">
        <v>136</v>
      </c>
      <c r="BD695" t="s">
        <v>148</v>
      </c>
      <c r="BE695" t="s">
        <v>136</v>
      </c>
      <c r="BF695" t="s">
        <v>136</v>
      </c>
      <c r="BG695" t="s">
        <v>134</v>
      </c>
      <c r="BH695" t="s">
        <v>136</v>
      </c>
      <c r="BN695" t="s">
        <v>22356</v>
      </c>
      <c r="BO695" t="s">
        <v>22357</v>
      </c>
      <c r="BP695">
        <v>1</v>
      </c>
      <c r="BQ695">
        <v>1</v>
      </c>
      <c r="BR695">
        <v>1</v>
      </c>
      <c r="BS695" s="1">
        <v>44166</v>
      </c>
      <c r="BT695" s="1">
        <v>44255</v>
      </c>
      <c r="BU695" s="1">
        <v>44166</v>
      </c>
      <c r="BV695" s="1">
        <v>44255</v>
      </c>
      <c r="BW695" t="s">
        <v>136</v>
      </c>
      <c r="BX695">
        <v>48</v>
      </c>
      <c r="BY695">
        <v>0</v>
      </c>
      <c r="BZ695">
        <v>8</v>
      </c>
      <c r="CA695">
        <v>8</v>
      </c>
      <c r="CB695">
        <v>8</v>
      </c>
      <c r="CC695">
        <v>8</v>
      </c>
      <c r="CD695">
        <v>8</v>
      </c>
      <c r="CE695">
        <v>8</v>
      </c>
      <c r="CF695" t="str">
        <f>"7:00 AM"</f>
        <v>7:00 AM</v>
      </c>
      <c r="CG695" t="str">
        <f>"4:00 PM"</f>
        <v>4:00 PM</v>
      </c>
      <c r="CH695" s="5">
        <v>14.26</v>
      </c>
      <c r="CI695" t="s">
        <v>146</v>
      </c>
      <c r="CJ695">
        <v>0</v>
      </c>
      <c r="CK695" t="s">
        <v>9821</v>
      </c>
      <c r="CL695" t="s">
        <v>136</v>
      </c>
      <c r="CM695" t="s">
        <v>354</v>
      </c>
      <c r="CN695" t="s">
        <v>599</v>
      </c>
      <c r="CO695" s="2" t="s">
        <v>15481</v>
      </c>
      <c r="CP695" t="s">
        <v>149</v>
      </c>
      <c r="CQ695">
        <v>6</v>
      </c>
      <c r="CR695">
        <v>0</v>
      </c>
      <c r="CS695" t="s">
        <v>136</v>
      </c>
      <c r="CT695" t="s">
        <v>134</v>
      </c>
      <c r="CU695" t="s">
        <v>136</v>
      </c>
      <c r="CV695" t="s">
        <v>136</v>
      </c>
      <c r="CW695" t="s">
        <v>134</v>
      </c>
      <c r="CX695">
        <v>50</v>
      </c>
      <c r="CY695" t="s">
        <v>134</v>
      </c>
      <c r="CZ695" t="s">
        <v>136</v>
      </c>
      <c r="DA695" t="s">
        <v>134</v>
      </c>
      <c r="DB695" t="s">
        <v>136</v>
      </c>
      <c r="DC695" t="s">
        <v>136</v>
      </c>
      <c r="DD695" t="s">
        <v>136</v>
      </c>
      <c r="DF695" t="s">
        <v>22358</v>
      </c>
      <c r="DG695" t="s">
        <v>18718</v>
      </c>
      <c r="DH695" t="s">
        <v>6478</v>
      </c>
      <c r="DI695" t="s">
        <v>1358</v>
      </c>
      <c r="DJ695" s="4">
        <v>81625</v>
      </c>
      <c r="DK695" t="s">
        <v>4778</v>
      </c>
      <c r="DL695" t="s">
        <v>134</v>
      </c>
      <c r="DM695">
        <v>2</v>
      </c>
      <c r="DN695" t="s">
        <v>18718</v>
      </c>
      <c r="DO695" t="s">
        <v>6478</v>
      </c>
      <c r="DP695" t="s">
        <v>1358</v>
      </c>
      <c r="DQ695" t="str">
        <f>"81625"</f>
        <v>81625</v>
      </c>
      <c r="DR695" t="s">
        <v>4778</v>
      </c>
      <c r="DS695" t="s">
        <v>1099</v>
      </c>
      <c r="DT695">
        <v>1</v>
      </c>
      <c r="DU695">
        <v>3</v>
      </c>
      <c r="DV695" t="s">
        <v>136</v>
      </c>
      <c r="DW695" t="s">
        <v>136</v>
      </c>
      <c r="DX695" t="s">
        <v>134</v>
      </c>
      <c r="DY695" t="s">
        <v>134</v>
      </c>
      <c r="DZ695">
        <v>2</v>
      </c>
      <c r="EA695" t="s">
        <v>136</v>
      </c>
      <c r="EC695" s="5">
        <v>12.68</v>
      </c>
      <c r="ED695" s="5">
        <v>55</v>
      </c>
      <c r="EE695">
        <v>13074722105</v>
      </c>
      <c r="EF695" t="s">
        <v>593</v>
      </c>
      <c r="EG695" t="s">
        <v>148</v>
      </c>
      <c r="EH695">
        <v>0</v>
      </c>
    </row>
    <row r="696" spans="1:138" ht="15" customHeight="1" x14ac:dyDescent="0.35">
      <c r="A696" t="s">
        <v>2214</v>
      </c>
      <c r="B696" t="s">
        <v>157</v>
      </c>
      <c r="C696" s="1">
        <v>44120.651101736112</v>
      </c>
      <c r="D696" s="1">
        <v>44137</v>
      </c>
      <c r="E696" t="s">
        <v>579</v>
      </c>
      <c r="F696" t="s">
        <v>136</v>
      </c>
      <c r="G696" t="s">
        <v>135</v>
      </c>
      <c r="H696" t="s">
        <v>136</v>
      </c>
      <c r="I696" t="s">
        <v>2215</v>
      </c>
      <c r="K696" t="s">
        <v>2216</v>
      </c>
      <c r="L696" t="s">
        <v>2217</v>
      </c>
      <c r="M696" t="s">
        <v>1707</v>
      </c>
      <c r="N696" t="s">
        <v>592</v>
      </c>
      <c r="O696" s="4">
        <v>82435</v>
      </c>
      <c r="P696" t="s">
        <v>140</v>
      </c>
      <c r="R696">
        <v>13078996130</v>
      </c>
      <c r="T696">
        <v>112410</v>
      </c>
      <c r="U696" t="s">
        <v>2218</v>
      </c>
      <c r="V696" t="s">
        <v>2219</v>
      </c>
      <c r="X696" t="s">
        <v>164</v>
      </c>
      <c r="Y696" t="s">
        <v>2220</v>
      </c>
      <c r="AA696" t="s">
        <v>1707</v>
      </c>
      <c r="AB696" t="s">
        <v>592</v>
      </c>
      <c r="AC696" s="4">
        <v>82435</v>
      </c>
      <c r="AD696" t="s">
        <v>140</v>
      </c>
      <c r="AF696">
        <v>13077543130</v>
      </c>
      <c r="AH696" t="s">
        <v>2221</v>
      </c>
      <c r="AI696" t="s">
        <v>168</v>
      </c>
      <c r="AJ696" t="s">
        <v>588</v>
      </c>
      <c r="AK696" t="s">
        <v>589</v>
      </c>
      <c r="AM696" t="s">
        <v>590</v>
      </c>
      <c r="AO696" t="s">
        <v>591</v>
      </c>
      <c r="AP696" t="s">
        <v>592</v>
      </c>
      <c r="AQ696" s="4">
        <v>82601</v>
      </c>
      <c r="AR696" t="s">
        <v>140</v>
      </c>
      <c r="AT696">
        <v>13074722105</v>
      </c>
      <c r="AV696" t="s">
        <v>593</v>
      </c>
      <c r="AW696" t="s">
        <v>594</v>
      </c>
      <c r="AZ696" t="s">
        <v>334</v>
      </c>
      <c r="BA696" t="s">
        <v>335</v>
      </c>
      <c r="BB696" t="s">
        <v>136</v>
      </c>
      <c r="BC696" t="s">
        <v>136</v>
      </c>
      <c r="BD696" t="s">
        <v>148</v>
      </c>
      <c r="BE696" t="s">
        <v>136</v>
      </c>
      <c r="BF696" t="s">
        <v>136</v>
      </c>
      <c r="BG696" t="s">
        <v>134</v>
      </c>
      <c r="BH696" t="s">
        <v>136</v>
      </c>
      <c r="BN696" t="s">
        <v>2222</v>
      </c>
      <c r="BO696" t="s">
        <v>2223</v>
      </c>
      <c r="BP696">
        <v>5</v>
      </c>
      <c r="BQ696">
        <v>2</v>
      </c>
      <c r="BR696">
        <v>2</v>
      </c>
      <c r="BS696" s="1">
        <v>44197</v>
      </c>
      <c r="BT696" s="1">
        <v>44469</v>
      </c>
      <c r="BU696" s="1">
        <v>44197</v>
      </c>
      <c r="BV696" s="1">
        <v>44469</v>
      </c>
      <c r="BW696" t="s">
        <v>134</v>
      </c>
      <c r="CH696" s="5">
        <v>1682.33</v>
      </c>
      <c r="CI696" t="s">
        <v>597</v>
      </c>
      <c r="CJ696">
        <v>0</v>
      </c>
      <c r="CK696" t="s">
        <v>2224</v>
      </c>
      <c r="CL696" t="s">
        <v>136</v>
      </c>
      <c r="CM696" t="s">
        <v>354</v>
      </c>
      <c r="CN696" t="s">
        <v>599</v>
      </c>
      <c r="CO696" t="s">
        <v>2225</v>
      </c>
      <c r="CP696" t="s">
        <v>149</v>
      </c>
      <c r="CQ696">
        <v>6</v>
      </c>
      <c r="CR696">
        <v>0</v>
      </c>
      <c r="CS696" t="s">
        <v>136</v>
      </c>
      <c r="CT696" t="s">
        <v>134</v>
      </c>
      <c r="CU696" t="s">
        <v>136</v>
      </c>
      <c r="CV696" t="s">
        <v>136</v>
      </c>
      <c r="CW696" t="s">
        <v>134</v>
      </c>
      <c r="CX696">
        <v>50</v>
      </c>
      <c r="CY696" t="s">
        <v>134</v>
      </c>
      <c r="CZ696" t="s">
        <v>136</v>
      </c>
      <c r="DA696" t="s">
        <v>134</v>
      </c>
      <c r="DB696" t="s">
        <v>136</v>
      </c>
      <c r="DC696" t="s">
        <v>136</v>
      </c>
      <c r="DD696" t="s">
        <v>136</v>
      </c>
      <c r="DF696" t="s">
        <v>2226</v>
      </c>
      <c r="DG696" t="s">
        <v>2216</v>
      </c>
      <c r="DH696" t="s">
        <v>1707</v>
      </c>
      <c r="DI696" t="s">
        <v>592</v>
      </c>
      <c r="DJ696" s="4">
        <v>82435</v>
      </c>
      <c r="DK696" t="s">
        <v>2227</v>
      </c>
      <c r="DL696" t="s">
        <v>134</v>
      </c>
      <c r="DM696">
        <v>2</v>
      </c>
      <c r="DN696" t="s">
        <v>2228</v>
      </c>
      <c r="DO696" t="s">
        <v>1707</v>
      </c>
      <c r="DP696" t="s">
        <v>592</v>
      </c>
      <c r="DQ696" t="str">
        <f>"82435"</f>
        <v>82435</v>
      </c>
      <c r="DR696" t="s">
        <v>2227</v>
      </c>
      <c r="DS696" t="s">
        <v>2229</v>
      </c>
      <c r="DT696">
        <v>1</v>
      </c>
      <c r="DU696">
        <v>3</v>
      </c>
      <c r="DV696" t="s">
        <v>136</v>
      </c>
      <c r="DW696" t="s">
        <v>136</v>
      </c>
      <c r="DX696" t="s">
        <v>134</v>
      </c>
      <c r="DY696" t="s">
        <v>134</v>
      </c>
      <c r="DZ696">
        <v>2</v>
      </c>
      <c r="EA696" t="s">
        <v>136</v>
      </c>
      <c r="EC696" s="5">
        <v>12.68</v>
      </c>
      <c r="ED696" s="5">
        <v>55</v>
      </c>
      <c r="EE696">
        <v>13074722105</v>
      </c>
      <c r="EF696" t="s">
        <v>593</v>
      </c>
      <c r="EG696" t="s">
        <v>148</v>
      </c>
      <c r="EH696">
        <v>0</v>
      </c>
    </row>
    <row r="697" spans="1:138" ht="15" customHeight="1" x14ac:dyDescent="0.35">
      <c r="A697" t="s">
        <v>11749</v>
      </c>
      <c r="B697" t="s">
        <v>157</v>
      </c>
      <c r="C697" s="1">
        <v>44097.494146412035</v>
      </c>
      <c r="D697" s="1">
        <v>44138</v>
      </c>
      <c r="E697" t="s">
        <v>133</v>
      </c>
      <c r="F697" t="s">
        <v>136</v>
      </c>
      <c r="G697" t="s">
        <v>135</v>
      </c>
      <c r="H697" t="s">
        <v>136</v>
      </c>
      <c r="I697" t="s">
        <v>11750</v>
      </c>
      <c r="K697" t="s">
        <v>11751</v>
      </c>
      <c r="M697" t="s">
        <v>11752</v>
      </c>
      <c r="N697" t="s">
        <v>1187</v>
      </c>
      <c r="O697" s="4">
        <v>67871</v>
      </c>
      <c r="P697" t="s">
        <v>140</v>
      </c>
      <c r="R697">
        <v>16208725242</v>
      </c>
      <c r="T697">
        <v>111191</v>
      </c>
      <c r="U697" t="s">
        <v>11753</v>
      </c>
      <c r="V697" t="s">
        <v>11754</v>
      </c>
      <c r="X697" t="s">
        <v>990</v>
      </c>
      <c r="Y697" t="s">
        <v>11751</v>
      </c>
      <c r="AA697" t="s">
        <v>11752</v>
      </c>
      <c r="AB697" t="s">
        <v>1187</v>
      </c>
      <c r="AC697" s="4">
        <v>67871</v>
      </c>
      <c r="AD697" t="s">
        <v>140</v>
      </c>
      <c r="AF697">
        <v>16208725242</v>
      </c>
      <c r="AH697" t="s">
        <v>155</v>
      </c>
      <c r="AI697" t="s">
        <v>168</v>
      </c>
      <c r="AJ697" t="s">
        <v>1210</v>
      </c>
      <c r="AK697" t="s">
        <v>1211</v>
      </c>
      <c r="AM697" t="s">
        <v>1212</v>
      </c>
      <c r="AO697" t="s">
        <v>1213</v>
      </c>
      <c r="AP697" t="s">
        <v>460</v>
      </c>
      <c r="AQ697" s="4">
        <v>74132</v>
      </c>
      <c r="AR697" t="s">
        <v>140</v>
      </c>
      <c r="AS697" t="s">
        <v>1214</v>
      </c>
      <c r="AT697">
        <v>19189065212</v>
      </c>
      <c r="AV697" t="s">
        <v>1215</v>
      </c>
      <c r="AW697" t="s">
        <v>1216</v>
      </c>
      <c r="AZ697" t="s">
        <v>288</v>
      </c>
      <c r="BA697" t="s">
        <v>289</v>
      </c>
      <c r="BB697" t="s">
        <v>136</v>
      </c>
      <c r="BC697" t="s">
        <v>136</v>
      </c>
      <c r="BD697" t="s">
        <v>148</v>
      </c>
      <c r="BE697" t="s">
        <v>136</v>
      </c>
      <c r="BF697" t="s">
        <v>136</v>
      </c>
      <c r="BG697" t="s">
        <v>134</v>
      </c>
      <c r="BH697" t="s">
        <v>136</v>
      </c>
      <c r="BN697" t="s">
        <v>11755</v>
      </c>
      <c r="BO697" t="s">
        <v>11756</v>
      </c>
      <c r="BP697">
        <v>46</v>
      </c>
      <c r="BQ697">
        <v>11</v>
      </c>
      <c r="BR697">
        <v>11</v>
      </c>
      <c r="BS697" s="1">
        <v>44166</v>
      </c>
      <c r="BT697" s="1">
        <v>44469</v>
      </c>
      <c r="BU697" s="1">
        <v>44166</v>
      </c>
      <c r="BV697" s="1">
        <v>44469</v>
      </c>
      <c r="BW697" t="s">
        <v>136</v>
      </c>
      <c r="BX697">
        <v>40</v>
      </c>
      <c r="BY697">
        <v>0</v>
      </c>
      <c r="BZ697">
        <v>8</v>
      </c>
      <c r="CA697">
        <v>8</v>
      </c>
      <c r="CB697">
        <v>8</v>
      </c>
      <c r="CC697">
        <v>8</v>
      </c>
      <c r="CD697">
        <v>8</v>
      </c>
      <c r="CE697">
        <v>0</v>
      </c>
      <c r="CF697" t="str">
        <f>"8:00 AM"</f>
        <v>8:00 AM</v>
      </c>
      <c r="CG697" t="str">
        <f>"5:00 PM"</f>
        <v>5:00 PM</v>
      </c>
      <c r="CH697" s="5">
        <v>14.99</v>
      </c>
      <c r="CI697" t="s">
        <v>146</v>
      </c>
      <c r="CL697" t="s">
        <v>136</v>
      </c>
      <c r="CM697" t="s">
        <v>354</v>
      </c>
      <c r="CN697" t="s">
        <v>5960</v>
      </c>
      <c r="CO697" t="s">
        <v>1218</v>
      </c>
      <c r="CP697" t="s">
        <v>149</v>
      </c>
      <c r="CQ697">
        <v>0</v>
      </c>
      <c r="CR697">
        <v>0</v>
      </c>
      <c r="CS697" t="s">
        <v>136</v>
      </c>
      <c r="CT697" t="s">
        <v>134</v>
      </c>
      <c r="CU697" t="s">
        <v>136</v>
      </c>
      <c r="CV697" t="s">
        <v>136</v>
      </c>
      <c r="CW697" t="s">
        <v>136</v>
      </c>
      <c r="CY697" t="s">
        <v>136</v>
      </c>
      <c r="CZ697" t="s">
        <v>136</v>
      </c>
      <c r="DA697" t="s">
        <v>136</v>
      </c>
      <c r="DB697" t="s">
        <v>136</v>
      </c>
      <c r="DC697" t="s">
        <v>136</v>
      </c>
      <c r="DD697" t="s">
        <v>136</v>
      </c>
      <c r="DF697" t="s">
        <v>11757</v>
      </c>
      <c r="DG697" t="s">
        <v>11758</v>
      </c>
      <c r="DH697" t="s">
        <v>11759</v>
      </c>
      <c r="DI697" t="s">
        <v>374</v>
      </c>
      <c r="DJ697" s="4">
        <v>75411</v>
      </c>
      <c r="DK697" t="s">
        <v>11760</v>
      </c>
      <c r="DL697" t="s">
        <v>136</v>
      </c>
      <c r="DM697">
        <v>1</v>
      </c>
      <c r="DN697" t="s">
        <v>11758</v>
      </c>
      <c r="DO697" t="s">
        <v>11759</v>
      </c>
      <c r="DP697" t="s">
        <v>374</v>
      </c>
      <c r="DQ697" t="str">
        <f>"75411"</f>
        <v>75411</v>
      </c>
      <c r="DR697" t="s">
        <v>11760</v>
      </c>
      <c r="DS697" t="s">
        <v>5394</v>
      </c>
      <c r="DT697">
        <v>1</v>
      </c>
      <c r="DU697">
        <v>3</v>
      </c>
      <c r="DV697" t="s">
        <v>134</v>
      </c>
      <c r="DW697" t="s">
        <v>134</v>
      </c>
      <c r="DX697" t="s">
        <v>134</v>
      </c>
      <c r="DY697" t="s">
        <v>134</v>
      </c>
      <c r="DZ697">
        <v>3</v>
      </c>
      <c r="EA697" t="s">
        <v>136</v>
      </c>
      <c r="EC697" s="5">
        <v>12.68</v>
      </c>
      <c r="ED697" s="5">
        <v>55</v>
      </c>
      <c r="EE697">
        <v>16208725242</v>
      </c>
      <c r="EF697" t="s">
        <v>148</v>
      </c>
      <c r="EG697" t="s">
        <v>1221</v>
      </c>
      <c r="EH697">
        <v>0</v>
      </c>
    </row>
    <row r="698" spans="1:138" ht="15" customHeight="1" x14ac:dyDescent="0.35">
      <c r="A698" t="s">
        <v>27403</v>
      </c>
      <c r="B698" t="s">
        <v>157</v>
      </c>
      <c r="C698" s="1">
        <v>44103.55801990741</v>
      </c>
      <c r="D698" s="1">
        <v>44138</v>
      </c>
      <c r="E698" t="s">
        <v>133</v>
      </c>
      <c r="F698" t="s">
        <v>136</v>
      </c>
      <c r="G698" t="s">
        <v>135</v>
      </c>
      <c r="H698" t="s">
        <v>136</v>
      </c>
      <c r="I698" t="s">
        <v>17873</v>
      </c>
      <c r="K698" t="s">
        <v>17874</v>
      </c>
      <c r="L698" t="s">
        <v>17875</v>
      </c>
      <c r="M698" t="s">
        <v>477</v>
      </c>
      <c r="N698" t="s">
        <v>139</v>
      </c>
      <c r="O698" s="4">
        <v>34142</v>
      </c>
      <c r="P698" t="s">
        <v>140</v>
      </c>
      <c r="R698">
        <v>12395035212</v>
      </c>
      <c r="T698">
        <v>111219</v>
      </c>
      <c r="U698" t="s">
        <v>14519</v>
      </c>
      <c r="V698" t="s">
        <v>17876</v>
      </c>
      <c r="X698" t="s">
        <v>164</v>
      </c>
      <c r="Y698" t="s">
        <v>17874</v>
      </c>
      <c r="Z698" t="s">
        <v>17875</v>
      </c>
      <c r="AA698" t="s">
        <v>477</v>
      </c>
      <c r="AB698" t="s">
        <v>139</v>
      </c>
      <c r="AC698" s="4">
        <v>34142</v>
      </c>
      <c r="AD698" t="s">
        <v>140</v>
      </c>
      <c r="AF698">
        <v>12395035212</v>
      </c>
      <c r="AH698" t="s">
        <v>17877</v>
      </c>
      <c r="AI698" t="s">
        <v>226</v>
      </c>
      <c r="AJ698" t="s">
        <v>481</v>
      </c>
      <c r="AK698" t="s">
        <v>482</v>
      </c>
      <c r="AL698" t="s">
        <v>483</v>
      </c>
      <c r="AM698" t="s">
        <v>484</v>
      </c>
      <c r="AO698" t="s">
        <v>485</v>
      </c>
      <c r="AP698" t="s">
        <v>139</v>
      </c>
      <c r="AQ698" s="4">
        <v>33825</v>
      </c>
      <c r="AR698" t="s">
        <v>140</v>
      </c>
      <c r="AT698">
        <v>18632019211</v>
      </c>
      <c r="AV698" t="s">
        <v>487</v>
      </c>
      <c r="AW698" t="s">
        <v>488</v>
      </c>
      <c r="AX698" t="s">
        <v>139</v>
      </c>
      <c r="AY698" t="s">
        <v>489</v>
      </c>
      <c r="AZ698" t="s">
        <v>175</v>
      </c>
      <c r="BA698" t="s">
        <v>176</v>
      </c>
      <c r="BB698" t="s">
        <v>136</v>
      </c>
      <c r="BC698" t="s">
        <v>136</v>
      </c>
      <c r="BD698" t="s">
        <v>148</v>
      </c>
      <c r="BE698" t="s">
        <v>136</v>
      </c>
      <c r="BF698" t="s">
        <v>136</v>
      </c>
      <c r="BG698" t="s">
        <v>134</v>
      </c>
      <c r="BH698" t="s">
        <v>136</v>
      </c>
      <c r="BI698" t="s">
        <v>148</v>
      </c>
      <c r="BJ698" t="s">
        <v>148</v>
      </c>
      <c r="BK698" t="s">
        <v>148</v>
      </c>
      <c r="BN698" t="s">
        <v>27404</v>
      </c>
      <c r="BO698" t="s">
        <v>491</v>
      </c>
      <c r="BP698">
        <v>26</v>
      </c>
      <c r="BQ698">
        <v>26</v>
      </c>
      <c r="BR698">
        <v>26</v>
      </c>
      <c r="BS698" s="1">
        <v>44165</v>
      </c>
      <c r="BT698" s="1">
        <v>44341</v>
      </c>
      <c r="BU698" s="1">
        <v>44165</v>
      </c>
      <c r="BV698" s="1">
        <v>44341</v>
      </c>
      <c r="BW698" t="s">
        <v>136</v>
      </c>
      <c r="BX698">
        <v>35</v>
      </c>
      <c r="BY698">
        <v>0</v>
      </c>
      <c r="BZ698">
        <v>6</v>
      </c>
      <c r="CA698">
        <v>6</v>
      </c>
      <c r="CB698">
        <v>6</v>
      </c>
      <c r="CC698">
        <v>6</v>
      </c>
      <c r="CD698">
        <v>6</v>
      </c>
      <c r="CE698">
        <v>5</v>
      </c>
      <c r="CF698" t="str">
        <f>"7:00 AM"</f>
        <v>7:00 AM</v>
      </c>
      <c r="CG698" t="str">
        <f>"8:00 PM"</f>
        <v>8:00 PM</v>
      </c>
      <c r="CH698" s="5">
        <v>11.71</v>
      </c>
      <c r="CI698" t="s">
        <v>146</v>
      </c>
      <c r="CL698" t="s">
        <v>134</v>
      </c>
      <c r="CM698" t="s">
        <v>147</v>
      </c>
      <c r="CN698" t="s">
        <v>148</v>
      </c>
      <c r="CO698" t="s">
        <v>492</v>
      </c>
      <c r="CP698" t="s">
        <v>149</v>
      </c>
      <c r="CQ698">
        <v>1</v>
      </c>
      <c r="CR698">
        <v>0</v>
      </c>
      <c r="CS698" t="s">
        <v>136</v>
      </c>
      <c r="CT698" t="s">
        <v>136</v>
      </c>
      <c r="CU698" t="s">
        <v>136</v>
      </c>
      <c r="CV698" t="s">
        <v>136</v>
      </c>
      <c r="CW698" t="s">
        <v>134</v>
      </c>
      <c r="CX698">
        <v>70</v>
      </c>
      <c r="CY698" t="s">
        <v>134</v>
      </c>
      <c r="CZ698" t="s">
        <v>134</v>
      </c>
      <c r="DA698" t="s">
        <v>134</v>
      </c>
      <c r="DB698" t="s">
        <v>134</v>
      </c>
      <c r="DC698" t="s">
        <v>134</v>
      </c>
      <c r="DD698" t="s">
        <v>136</v>
      </c>
      <c r="DF698" s="2" t="s">
        <v>27405</v>
      </c>
      <c r="DG698" t="s">
        <v>494</v>
      </c>
      <c r="DH698" t="s">
        <v>477</v>
      </c>
      <c r="DI698" t="s">
        <v>139</v>
      </c>
      <c r="DJ698" s="4">
        <v>34142</v>
      </c>
      <c r="DK698" t="s">
        <v>495</v>
      </c>
      <c r="DL698" t="s">
        <v>134</v>
      </c>
      <c r="DM698">
        <v>2</v>
      </c>
      <c r="DN698" t="s">
        <v>17880</v>
      </c>
      <c r="DO698" t="s">
        <v>477</v>
      </c>
      <c r="DP698" t="s">
        <v>139</v>
      </c>
      <c r="DQ698" t="str">
        <f>"34142"</f>
        <v>34142</v>
      </c>
      <c r="DR698" t="s">
        <v>495</v>
      </c>
      <c r="DS698" t="s">
        <v>1403</v>
      </c>
      <c r="DT698">
        <v>1</v>
      </c>
      <c r="DU698">
        <v>27</v>
      </c>
      <c r="DV698" t="s">
        <v>136</v>
      </c>
      <c r="DW698" t="s">
        <v>134</v>
      </c>
      <c r="DX698" t="s">
        <v>134</v>
      </c>
      <c r="DY698" t="s">
        <v>134</v>
      </c>
      <c r="DZ698">
        <v>1</v>
      </c>
      <c r="EA698" t="s">
        <v>136</v>
      </c>
      <c r="EC698" s="5">
        <v>12.68</v>
      </c>
      <c r="ED698" s="5">
        <v>55</v>
      </c>
      <c r="EE698">
        <v>12395035212</v>
      </c>
      <c r="EF698" t="s">
        <v>17877</v>
      </c>
      <c r="EG698" t="s">
        <v>148</v>
      </c>
      <c r="EH698">
        <v>7</v>
      </c>
    </row>
    <row r="699" spans="1:138" ht="15" customHeight="1" x14ac:dyDescent="0.35">
      <c r="A699" t="s">
        <v>7562</v>
      </c>
      <c r="B699" t="s">
        <v>157</v>
      </c>
      <c r="C699" s="1">
        <v>44106.555691666668</v>
      </c>
      <c r="D699" s="1">
        <v>44138</v>
      </c>
      <c r="E699" t="s">
        <v>133</v>
      </c>
      <c r="F699" t="s">
        <v>136</v>
      </c>
      <c r="G699" t="s">
        <v>135</v>
      </c>
      <c r="H699" t="s">
        <v>136</v>
      </c>
      <c r="I699" t="s">
        <v>7563</v>
      </c>
      <c r="K699" t="s">
        <v>7564</v>
      </c>
      <c r="M699" t="s">
        <v>7565</v>
      </c>
      <c r="N699" t="s">
        <v>365</v>
      </c>
      <c r="O699" s="4">
        <v>52585</v>
      </c>
      <c r="P699" t="s">
        <v>140</v>
      </c>
      <c r="R699">
        <v>16419193946</v>
      </c>
      <c r="T699">
        <v>112111</v>
      </c>
      <c r="U699" t="s">
        <v>2594</v>
      </c>
      <c r="V699" t="s">
        <v>7566</v>
      </c>
      <c r="W699" t="s">
        <v>767</v>
      </c>
      <c r="X699" t="s">
        <v>7567</v>
      </c>
      <c r="Y699" t="s">
        <v>7564</v>
      </c>
      <c r="AA699" t="s">
        <v>7565</v>
      </c>
      <c r="AB699" t="s">
        <v>365</v>
      </c>
      <c r="AC699" s="4">
        <v>52585</v>
      </c>
      <c r="AD699" t="s">
        <v>140</v>
      </c>
      <c r="AF699">
        <v>16419193946</v>
      </c>
      <c r="AH699" t="s">
        <v>155</v>
      </c>
      <c r="AI699" t="s">
        <v>168</v>
      </c>
      <c r="AJ699" t="s">
        <v>281</v>
      </c>
      <c r="AK699" t="s">
        <v>282</v>
      </c>
      <c r="AL699" t="s">
        <v>250</v>
      </c>
      <c r="AM699" t="s">
        <v>283</v>
      </c>
      <c r="AN699" t="s">
        <v>284</v>
      </c>
      <c r="AO699" t="s">
        <v>285</v>
      </c>
      <c r="AP699" t="s">
        <v>221</v>
      </c>
      <c r="AQ699" s="4">
        <v>37862</v>
      </c>
      <c r="AR699" t="s">
        <v>140</v>
      </c>
      <c r="AT699">
        <v>18653663731</v>
      </c>
      <c r="AV699" t="s">
        <v>286</v>
      </c>
      <c r="AW699" t="s">
        <v>287</v>
      </c>
      <c r="AZ699" t="s">
        <v>334</v>
      </c>
      <c r="BA699" t="s">
        <v>335</v>
      </c>
      <c r="BB699" t="s">
        <v>136</v>
      </c>
      <c r="BC699" t="s">
        <v>136</v>
      </c>
      <c r="BD699" t="s">
        <v>148</v>
      </c>
      <c r="BE699" t="s">
        <v>136</v>
      </c>
      <c r="BF699" t="s">
        <v>136</v>
      </c>
      <c r="BG699" t="s">
        <v>134</v>
      </c>
      <c r="BH699" t="s">
        <v>136</v>
      </c>
      <c r="BN699" t="s">
        <v>7568</v>
      </c>
      <c r="BO699" t="s">
        <v>1160</v>
      </c>
      <c r="BP699">
        <v>3</v>
      </c>
      <c r="BQ699">
        <v>3</v>
      </c>
      <c r="BR699">
        <v>3</v>
      </c>
      <c r="BS699" s="1">
        <v>44172</v>
      </c>
      <c r="BT699" s="1">
        <v>44286</v>
      </c>
      <c r="BU699" s="1">
        <v>44172</v>
      </c>
      <c r="BV699" s="1">
        <v>44286</v>
      </c>
      <c r="BW699" t="s">
        <v>136</v>
      </c>
      <c r="BX699">
        <v>40</v>
      </c>
      <c r="BY699">
        <v>0</v>
      </c>
      <c r="BZ699">
        <v>8</v>
      </c>
      <c r="CA699">
        <v>8</v>
      </c>
      <c r="CB699">
        <v>8</v>
      </c>
      <c r="CC699">
        <v>8</v>
      </c>
      <c r="CD699">
        <v>8</v>
      </c>
      <c r="CE699">
        <v>0</v>
      </c>
      <c r="CF699" t="str">
        <f>"8:00 AM"</f>
        <v>8:00 AM</v>
      </c>
      <c r="CG699" t="str">
        <f>"5:00 PM"</f>
        <v>5:00 PM</v>
      </c>
      <c r="CH699" s="5">
        <v>14.58</v>
      </c>
      <c r="CI699" t="s">
        <v>146</v>
      </c>
      <c r="CL699" t="s">
        <v>134</v>
      </c>
      <c r="CM699" t="s">
        <v>312</v>
      </c>
      <c r="CN699" t="s">
        <v>148</v>
      </c>
      <c r="CO699" s="2" t="s">
        <v>2368</v>
      </c>
      <c r="CP699" t="s">
        <v>149</v>
      </c>
      <c r="CQ699">
        <v>3</v>
      </c>
      <c r="CR699">
        <v>0</v>
      </c>
      <c r="CS699" t="s">
        <v>136</v>
      </c>
      <c r="CT699" t="s">
        <v>134</v>
      </c>
      <c r="CU699" t="s">
        <v>136</v>
      </c>
      <c r="CV699" t="s">
        <v>136</v>
      </c>
      <c r="CW699" t="s">
        <v>136</v>
      </c>
      <c r="CY699" t="s">
        <v>136</v>
      </c>
      <c r="CZ699" t="s">
        <v>136</v>
      </c>
      <c r="DA699" t="s">
        <v>136</v>
      </c>
      <c r="DB699" t="s">
        <v>136</v>
      </c>
      <c r="DC699" t="s">
        <v>136</v>
      </c>
      <c r="DD699" t="s">
        <v>136</v>
      </c>
      <c r="DF699" t="s">
        <v>4856</v>
      </c>
      <c r="DG699" t="s">
        <v>7564</v>
      </c>
      <c r="DH699" t="s">
        <v>7565</v>
      </c>
      <c r="DI699" t="s">
        <v>365</v>
      </c>
      <c r="DJ699" s="4">
        <v>52585</v>
      </c>
      <c r="DK699" t="s">
        <v>3414</v>
      </c>
      <c r="DL699" t="s">
        <v>136</v>
      </c>
      <c r="DM699">
        <v>1</v>
      </c>
      <c r="DN699" t="s">
        <v>7569</v>
      </c>
      <c r="DO699" t="s">
        <v>1857</v>
      </c>
      <c r="DP699" t="s">
        <v>365</v>
      </c>
      <c r="DQ699" t="str">
        <f>"52556"</f>
        <v>52556</v>
      </c>
      <c r="DR699" t="s">
        <v>3414</v>
      </c>
      <c r="DS699" t="s">
        <v>3044</v>
      </c>
      <c r="DT699">
        <v>1</v>
      </c>
      <c r="DU699">
        <v>3</v>
      </c>
      <c r="DV699" t="s">
        <v>134</v>
      </c>
      <c r="DW699" t="s">
        <v>134</v>
      </c>
      <c r="DX699" t="s">
        <v>134</v>
      </c>
      <c r="DY699" t="s">
        <v>136</v>
      </c>
      <c r="DZ699">
        <v>1</v>
      </c>
      <c r="EA699" t="s">
        <v>136</v>
      </c>
      <c r="EC699" s="5">
        <v>12.68</v>
      </c>
      <c r="ED699" s="5">
        <v>55</v>
      </c>
      <c r="EE699">
        <v>16419193946</v>
      </c>
      <c r="EF699" t="s">
        <v>7570</v>
      </c>
      <c r="EG699" t="s">
        <v>6458</v>
      </c>
      <c r="EH699">
        <v>1</v>
      </c>
    </row>
    <row r="700" spans="1:138" ht="15" customHeight="1" x14ac:dyDescent="0.35">
      <c r="A700" t="s">
        <v>21837</v>
      </c>
      <c r="B700" t="s">
        <v>157</v>
      </c>
      <c r="C700" s="1">
        <v>44109.651429166668</v>
      </c>
      <c r="D700" s="1">
        <v>44138</v>
      </c>
      <c r="E700" t="s">
        <v>133</v>
      </c>
      <c r="F700" t="s">
        <v>136</v>
      </c>
      <c r="G700" t="s">
        <v>135</v>
      </c>
      <c r="H700" t="s">
        <v>136</v>
      </c>
      <c r="I700" t="s">
        <v>21838</v>
      </c>
      <c r="K700" t="s">
        <v>21839</v>
      </c>
      <c r="M700" t="s">
        <v>21840</v>
      </c>
      <c r="N700" t="s">
        <v>374</v>
      </c>
      <c r="O700" s="4">
        <v>76932</v>
      </c>
      <c r="P700" t="s">
        <v>140</v>
      </c>
      <c r="R700">
        <v>13256500773</v>
      </c>
      <c r="T700">
        <v>1121</v>
      </c>
      <c r="U700" t="s">
        <v>15987</v>
      </c>
      <c r="V700" t="s">
        <v>21841</v>
      </c>
      <c r="X700" t="s">
        <v>164</v>
      </c>
      <c r="Y700" t="s">
        <v>21842</v>
      </c>
      <c r="AA700" t="s">
        <v>21843</v>
      </c>
      <c r="AB700" t="s">
        <v>374</v>
      </c>
      <c r="AC700" s="4">
        <v>76932</v>
      </c>
      <c r="AD700" t="s">
        <v>140</v>
      </c>
      <c r="AF700">
        <v>13256500773</v>
      </c>
      <c r="AH700" t="s">
        <v>21844</v>
      </c>
      <c r="AI700" t="s">
        <v>168</v>
      </c>
      <c r="AJ700" t="s">
        <v>1955</v>
      </c>
      <c r="AK700" t="s">
        <v>1956</v>
      </c>
      <c r="AL700" t="s">
        <v>1957</v>
      </c>
      <c r="AM700" t="s">
        <v>3674</v>
      </c>
      <c r="AO700" t="s">
        <v>1958</v>
      </c>
      <c r="AP700" t="s">
        <v>374</v>
      </c>
      <c r="AQ700" s="4">
        <v>76901</v>
      </c>
      <c r="AR700" t="s">
        <v>140</v>
      </c>
      <c r="AT700">
        <v>13256509657</v>
      </c>
      <c r="AV700" t="s">
        <v>1959</v>
      </c>
      <c r="AW700" t="s">
        <v>21845</v>
      </c>
      <c r="AZ700" t="s">
        <v>334</v>
      </c>
      <c r="BA700" t="s">
        <v>335</v>
      </c>
      <c r="BB700" t="s">
        <v>136</v>
      </c>
      <c r="BC700" t="s">
        <v>136</v>
      </c>
      <c r="BD700" t="s">
        <v>148</v>
      </c>
      <c r="BE700" t="s">
        <v>136</v>
      </c>
      <c r="BF700" t="s">
        <v>136</v>
      </c>
      <c r="BG700" t="s">
        <v>134</v>
      </c>
      <c r="BH700" t="s">
        <v>136</v>
      </c>
      <c r="BN700" t="s">
        <v>21846</v>
      </c>
      <c r="BO700" t="s">
        <v>21847</v>
      </c>
      <c r="BP700">
        <v>2</v>
      </c>
      <c r="BQ700">
        <v>2</v>
      </c>
      <c r="BR700">
        <v>2</v>
      </c>
      <c r="BS700" s="1">
        <v>44158</v>
      </c>
      <c r="BT700" s="1">
        <v>44462</v>
      </c>
      <c r="BU700" s="1">
        <v>44158</v>
      </c>
      <c r="BV700" s="1">
        <v>44462</v>
      </c>
      <c r="BW700" t="s">
        <v>136</v>
      </c>
      <c r="BX700">
        <v>48</v>
      </c>
      <c r="BY700">
        <v>0</v>
      </c>
      <c r="BZ700">
        <v>8</v>
      </c>
      <c r="CA700">
        <v>8</v>
      </c>
      <c r="CB700">
        <v>8</v>
      </c>
      <c r="CC700">
        <v>8</v>
      </c>
      <c r="CD700">
        <v>8</v>
      </c>
      <c r="CE700">
        <v>8</v>
      </c>
      <c r="CF700" t="str">
        <f>"8:00 AM"</f>
        <v>8:00 AM</v>
      </c>
      <c r="CG700" t="str">
        <f>"5:00 PM"</f>
        <v>5:00 PM</v>
      </c>
      <c r="CH700" s="5">
        <v>12.67</v>
      </c>
      <c r="CI700" t="s">
        <v>146</v>
      </c>
      <c r="CL700" t="s">
        <v>136</v>
      </c>
      <c r="CM700" t="s">
        <v>312</v>
      </c>
      <c r="CN700" t="s">
        <v>148</v>
      </c>
      <c r="CO700" t="s">
        <v>6642</v>
      </c>
      <c r="CP700" t="s">
        <v>149</v>
      </c>
      <c r="CQ700">
        <v>2</v>
      </c>
      <c r="CR700">
        <v>0</v>
      </c>
      <c r="CS700" t="s">
        <v>136</v>
      </c>
      <c r="CT700" t="s">
        <v>134</v>
      </c>
      <c r="CU700" t="s">
        <v>136</v>
      </c>
      <c r="CV700" t="s">
        <v>136</v>
      </c>
      <c r="CW700" t="s">
        <v>134</v>
      </c>
      <c r="CX700">
        <v>40</v>
      </c>
      <c r="CY700" t="s">
        <v>134</v>
      </c>
      <c r="CZ700" t="s">
        <v>134</v>
      </c>
      <c r="DA700" t="s">
        <v>134</v>
      </c>
      <c r="DB700" t="s">
        <v>134</v>
      </c>
      <c r="DC700" t="s">
        <v>134</v>
      </c>
      <c r="DD700" t="s">
        <v>136</v>
      </c>
      <c r="DF700" t="s">
        <v>21848</v>
      </c>
      <c r="DG700" t="s">
        <v>21849</v>
      </c>
      <c r="DH700" t="s">
        <v>21850</v>
      </c>
      <c r="DI700" t="s">
        <v>374</v>
      </c>
      <c r="DJ700" s="4">
        <v>76930</v>
      </c>
      <c r="DK700" t="s">
        <v>21851</v>
      </c>
      <c r="DL700" t="s">
        <v>136</v>
      </c>
      <c r="DM700">
        <v>1</v>
      </c>
      <c r="DN700" t="s">
        <v>21852</v>
      </c>
      <c r="DO700" t="s">
        <v>21850</v>
      </c>
      <c r="DP700" t="s">
        <v>374</v>
      </c>
      <c r="DQ700" t="str">
        <f>"76930"</f>
        <v>76930</v>
      </c>
      <c r="DR700" t="s">
        <v>21851</v>
      </c>
      <c r="DS700" t="s">
        <v>21853</v>
      </c>
      <c r="DT700">
        <v>1</v>
      </c>
      <c r="DU700">
        <v>2</v>
      </c>
      <c r="DV700" t="s">
        <v>134</v>
      </c>
      <c r="DW700" t="s">
        <v>134</v>
      </c>
      <c r="DX700" t="s">
        <v>134</v>
      </c>
      <c r="DY700" t="s">
        <v>136</v>
      </c>
      <c r="DZ700">
        <v>1</v>
      </c>
      <c r="EA700" t="s">
        <v>136</v>
      </c>
      <c r="EC700" s="5">
        <v>12.68</v>
      </c>
      <c r="ED700" s="5">
        <v>55</v>
      </c>
      <c r="EE700">
        <v>13256500773</v>
      </c>
      <c r="EF700" t="s">
        <v>21844</v>
      </c>
      <c r="EG700" t="s">
        <v>148</v>
      </c>
      <c r="EH700">
        <v>0</v>
      </c>
    </row>
    <row r="701" spans="1:138" ht="15" customHeight="1" x14ac:dyDescent="0.35">
      <c r="A701" t="s">
        <v>21494</v>
      </c>
      <c r="B701" t="s">
        <v>157</v>
      </c>
      <c r="C701" s="1">
        <v>44110.348077546296</v>
      </c>
      <c r="D701" s="1">
        <v>44138</v>
      </c>
      <c r="E701" t="s">
        <v>133</v>
      </c>
      <c r="F701" t="s">
        <v>136</v>
      </c>
      <c r="G701" t="s">
        <v>135</v>
      </c>
      <c r="H701" t="s">
        <v>136</v>
      </c>
      <c r="I701" t="s">
        <v>21495</v>
      </c>
      <c r="K701" t="s">
        <v>21496</v>
      </c>
      <c r="M701" t="s">
        <v>21497</v>
      </c>
      <c r="N701" t="s">
        <v>1104</v>
      </c>
      <c r="O701" s="4">
        <v>69148</v>
      </c>
      <c r="P701" t="s">
        <v>140</v>
      </c>
      <c r="R701">
        <v>13082792618</v>
      </c>
      <c r="T701">
        <v>112112</v>
      </c>
      <c r="U701" t="s">
        <v>3869</v>
      </c>
      <c r="V701" t="s">
        <v>5346</v>
      </c>
      <c r="X701" t="s">
        <v>164</v>
      </c>
      <c r="Y701" t="s">
        <v>21496</v>
      </c>
      <c r="AA701" t="s">
        <v>21497</v>
      </c>
      <c r="AB701" t="s">
        <v>1104</v>
      </c>
      <c r="AC701" s="4">
        <v>69148</v>
      </c>
      <c r="AD701" t="s">
        <v>140</v>
      </c>
      <c r="AF701">
        <v>13082792618</v>
      </c>
      <c r="AH701" t="s">
        <v>21498</v>
      </c>
      <c r="AI701" t="s">
        <v>168</v>
      </c>
      <c r="AJ701" t="s">
        <v>533</v>
      </c>
      <c r="AK701" t="s">
        <v>534</v>
      </c>
      <c r="AM701" t="s">
        <v>535</v>
      </c>
      <c r="AO701" t="s">
        <v>536</v>
      </c>
      <c r="AP701" t="s">
        <v>537</v>
      </c>
      <c r="AQ701" s="4">
        <v>28786</v>
      </c>
      <c r="AR701" t="s">
        <v>140</v>
      </c>
      <c r="AT701">
        <v>18282460659</v>
      </c>
      <c r="AV701" t="s">
        <v>538</v>
      </c>
      <c r="AW701" t="s">
        <v>539</v>
      </c>
      <c r="AZ701" t="s">
        <v>334</v>
      </c>
      <c r="BA701" t="s">
        <v>335</v>
      </c>
      <c r="BB701" t="s">
        <v>136</v>
      </c>
      <c r="BC701" t="s">
        <v>136</v>
      </c>
      <c r="BD701" t="s">
        <v>148</v>
      </c>
      <c r="BE701" t="s">
        <v>136</v>
      </c>
      <c r="BF701" t="s">
        <v>136</v>
      </c>
      <c r="BG701" t="s">
        <v>134</v>
      </c>
      <c r="BH701" t="s">
        <v>136</v>
      </c>
      <c r="BN701" t="s">
        <v>21499</v>
      </c>
      <c r="BO701" t="s">
        <v>2253</v>
      </c>
      <c r="BP701">
        <v>1</v>
      </c>
      <c r="BQ701">
        <v>1</v>
      </c>
      <c r="BR701">
        <v>1</v>
      </c>
      <c r="BS701" s="1">
        <v>44166</v>
      </c>
      <c r="BT701" s="1">
        <v>44362</v>
      </c>
      <c r="BU701" s="1">
        <v>44166</v>
      </c>
      <c r="BV701" s="1">
        <v>44362</v>
      </c>
      <c r="BW701" t="s">
        <v>136</v>
      </c>
      <c r="BX701">
        <v>48</v>
      </c>
      <c r="BY701">
        <v>0</v>
      </c>
      <c r="BZ701">
        <v>8</v>
      </c>
      <c r="CA701">
        <v>8</v>
      </c>
      <c r="CB701">
        <v>8</v>
      </c>
      <c r="CC701">
        <v>8</v>
      </c>
      <c r="CD701">
        <v>8</v>
      </c>
      <c r="CE701">
        <v>8</v>
      </c>
      <c r="CF701" t="str">
        <f>"8:00 AM"</f>
        <v>8:00 AM</v>
      </c>
      <c r="CG701" t="str">
        <f>"5:00 PM"</f>
        <v>5:00 PM</v>
      </c>
      <c r="CH701" s="5">
        <v>14.99</v>
      </c>
      <c r="CI701" t="s">
        <v>146</v>
      </c>
      <c r="CL701" t="s">
        <v>136</v>
      </c>
      <c r="CM701" t="s">
        <v>354</v>
      </c>
      <c r="CN701" t="s">
        <v>9950</v>
      </c>
      <c r="CO701" t="s">
        <v>1490</v>
      </c>
      <c r="CP701" t="s">
        <v>149</v>
      </c>
      <c r="CQ701">
        <v>1</v>
      </c>
      <c r="CR701">
        <v>0</v>
      </c>
      <c r="CS701" t="s">
        <v>136</v>
      </c>
      <c r="CT701" t="s">
        <v>134</v>
      </c>
      <c r="CU701" t="s">
        <v>134</v>
      </c>
      <c r="CV701" t="s">
        <v>134</v>
      </c>
      <c r="CW701" t="s">
        <v>136</v>
      </c>
      <c r="CY701" t="s">
        <v>134</v>
      </c>
      <c r="CZ701" t="s">
        <v>134</v>
      </c>
      <c r="DA701" t="s">
        <v>134</v>
      </c>
      <c r="DB701" t="s">
        <v>134</v>
      </c>
      <c r="DC701" t="s">
        <v>134</v>
      </c>
      <c r="DD701" t="s">
        <v>136</v>
      </c>
      <c r="DF701" t="s">
        <v>21500</v>
      </c>
      <c r="DG701" t="s">
        <v>21501</v>
      </c>
      <c r="DH701" t="s">
        <v>21497</v>
      </c>
      <c r="DI701" t="s">
        <v>1104</v>
      </c>
      <c r="DJ701" s="4">
        <v>69148</v>
      </c>
      <c r="DK701" t="s">
        <v>21502</v>
      </c>
      <c r="DL701" t="s">
        <v>136</v>
      </c>
      <c r="DM701">
        <v>1</v>
      </c>
      <c r="DN701" t="s">
        <v>21503</v>
      </c>
      <c r="DO701" t="s">
        <v>21497</v>
      </c>
      <c r="DP701" t="s">
        <v>1104</v>
      </c>
      <c r="DQ701" t="str">
        <f>"69148"</f>
        <v>69148</v>
      </c>
      <c r="DR701" t="s">
        <v>21502</v>
      </c>
      <c r="DS701" t="s">
        <v>21504</v>
      </c>
      <c r="DT701">
        <v>1</v>
      </c>
      <c r="DU701">
        <v>3</v>
      </c>
      <c r="DV701" t="s">
        <v>134</v>
      </c>
      <c r="DW701" t="s">
        <v>134</v>
      </c>
      <c r="DX701" t="s">
        <v>134</v>
      </c>
      <c r="DY701" t="s">
        <v>134</v>
      </c>
      <c r="DZ701">
        <v>2</v>
      </c>
      <c r="EA701" t="s">
        <v>136</v>
      </c>
      <c r="EC701" s="5">
        <v>12.68</v>
      </c>
      <c r="ED701" s="5">
        <v>55</v>
      </c>
      <c r="EE701">
        <v>13082792618</v>
      </c>
      <c r="EF701" t="s">
        <v>21498</v>
      </c>
      <c r="EG701" t="s">
        <v>148</v>
      </c>
      <c r="EH701">
        <v>0</v>
      </c>
    </row>
    <row r="702" spans="1:138" ht="15" customHeight="1" x14ac:dyDescent="0.35">
      <c r="A702" t="s">
        <v>20715</v>
      </c>
      <c r="B702" t="s">
        <v>157</v>
      </c>
      <c r="C702" s="1">
        <v>44112.978832754627</v>
      </c>
      <c r="D702" s="1">
        <v>44138</v>
      </c>
      <c r="E702" t="s">
        <v>133</v>
      </c>
      <c r="F702" t="s">
        <v>136</v>
      </c>
      <c r="G702" t="s">
        <v>135</v>
      </c>
      <c r="H702" t="s">
        <v>136</v>
      </c>
      <c r="I702" t="s">
        <v>20716</v>
      </c>
      <c r="K702" t="s">
        <v>20717</v>
      </c>
      <c r="M702" t="s">
        <v>345</v>
      </c>
      <c r="N702" t="s">
        <v>246</v>
      </c>
      <c r="O702" s="4">
        <v>70526</v>
      </c>
      <c r="P702" t="s">
        <v>140</v>
      </c>
      <c r="Q702" t="s">
        <v>247</v>
      </c>
      <c r="R702">
        <v>13375814193</v>
      </c>
      <c r="T702">
        <v>11251</v>
      </c>
      <c r="U702" t="s">
        <v>20718</v>
      </c>
      <c r="V702" t="s">
        <v>2926</v>
      </c>
      <c r="W702" t="s">
        <v>1257</v>
      </c>
      <c r="X702" t="s">
        <v>164</v>
      </c>
      <c r="Y702" t="s">
        <v>20717</v>
      </c>
      <c r="AA702" t="s">
        <v>345</v>
      </c>
      <c r="AB702" t="s">
        <v>246</v>
      </c>
      <c r="AC702" s="4">
        <v>70526</v>
      </c>
      <c r="AD702" t="s">
        <v>140</v>
      </c>
      <c r="AE702" t="s">
        <v>252</v>
      </c>
      <c r="AF702">
        <v>13375814193</v>
      </c>
      <c r="AH702" t="s">
        <v>20719</v>
      </c>
      <c r="AI702" t="s">
        <v>168</v>
      </c>
      <c r="AJ702" t="s">
        <v>254</v>
      </c>
      <c r="AK702" t="s">
        <v>255</v>
      </c>
      <c r="AL702" t="s">
        <v>256</v>
      </c>
      <c r="AM702" t="s">
        <v>257</v>
      </c>
      <c r="AO702" t="s">
        <v>258</v>
      </c>
      <c r="AP702" t="s">
        <v>246</v>
      </c>
      <c r="AQ702" s="4">
        <v>70760</v>
      </c>
      <c r="AR702" t="s">
        <v>140</v>
      </c>
      <c r="AS702" t="s">
        <v>351</v>
      </c>
      <c r="AT702">
        <v>12256387218</v>
      </c>
      <c r="AV702" t="s">
        <v>260</v>
      </c>
      <c r="AW702" t="s">
        <v>1731</v>
      </c>
      <c r="AZ702" t="s">
        <v>334</v>
      </c>
      <c r="BA702" t="s">
        <v>335</v>
      </c>
      <c r="BB702" t="s">
        <v>136</v>
      </c>
      <c r="BC702" t="s">
        <v>136</v>
      </c>
      <c r="BD702" t="s">
        <v>148</v>
      </c>
      <c r="BE702" t="s">
        <v>136</v>
      </c>
      <c r="BF702" t="s">
        <v>136</v>
      </c>
      <c r="BG702" t="s">
        <v>134</v>
      </c>
      <c r="BH702" t="s">
        <v>136</v>
      </c>
      <c r="BN702" t="s">
        <v>20720</v>
      </c>
      <c r="BO702" t="s">
        <v>3322</v>
      </c>
      <c r="BP702">
        <v>17</v>
      </c>
      <c r="BQ702">
        <v>17</v>
      </c>
      <c r="BR702">
        <v>17</v>
      </c>
      <c r="BS702" s="1">
        <v>44150</v>
      </c>
      <c r="BT702" s="1">
        <v>44408</v>
      </c>
      <c r="BU702" s="1">
        <v>44150</v>
      </c>
      <c r="BV702" s="1">
        <v>44408</v>
      </c>
      <c r="BW702" t="s">
        <v>136</v>
      </c>
      <c r="BX702">
        <v>40</v>
      </c>
      <c r="BY702">
        <v>0</v>
      </c>
      <c r="BZ702">
        <v>8</v>
      </c>
      <c r="CA702">
        <v>8</v>
      </c>
      <c r="CB702">
        <v>8</v>
      </c>
      <c r="CC702">
        <v>8</v>
      </c>
      <c r="CD702">
        <v>8</v>
      </c>
      <c r="CE702">
        <v>0</v>
      </c>
      <c r="CF702" t="str">
        <f>"7:00 AM"</f>
        <v>7:00 AM</v>
      </c>
      <c r="CG702" t="str">
        <f>"4:00 PM"</f>
        <v>4:00 PM</v>
      </c>
      <c r="CH702" s="5">
        <v>11.83</v>
      </c>
      <c r="CI702" t="s">
        <v>146</v>
      </c>
      <c r="CL702" t="s">
        <v>134</v>
      </c>
      <c r="CM702" t="s">
        <v>354</v>
      </c>
      <c r="CN702" t="s">
        <v>20721</v>
      </c>
      <c r="CO702" t="s">
        <v>266</v>
      </c>
      <c r="CP702" t="s">
        <v>149</v>
      </c>
      <c r="CQ702">
        <v>3</v>
      </c>
      <c r="CR702">
        <v>0</v>
      </c>
      <c r="CS702" t="s">
        <v>136</v>
      </c>
      <c r="CT702" t="s">
        <v>136</v>
      </c>
      <c r="CU702" t="s">
        <v>136</v>
      </c>
      <c r="CV702" t="s">
        <v>134</v>
      </c>
      <c r="CW702" t="s">
        <v>134</v>
      </c>
      <c r="CX702">
        <v>50</v>
      </c>
      <c r="CY702" t="s">
        <v>134</v>
      </c>
      <c r="CZ702" t="s">
        <v>134</v>
      </c>
      <c r="DA702" t="s">
        <v>134</v>
      </c>
      <c r="DB702" t="s">
        <v>134</v>
      </c>
      <c r="DC702" t="s">
        <v>134</v>
      </c>
      <c r="DD702" t="s">
        <v>136</v>
      </c>
      <c r="DF702" t="s">
        <v>267</v>
      </c>
      <c r="DG702" t="s">
        <v>20722</v>
      </c>
      <c r="DH702" t="s">
        <v>245</v>
      </c>
      <c r="DI702" t="s">
        <v>246</v>
      </c>
      <c r="DJ702" s="4">
        <v>70516</v>
      </c>
      <c r="DK702" t="s">
        <v>268</v>
      </c>
      <c r="DL702" t="s">
        <v>134</v>
      </c>
      <c r="DM702">
        <v>7</v>
      </c>
      <c r="DN702" t="s">
        <v>20722</v>
      </c>
      <c r="DO702" t="s">
        <v>245</v>
      </c>
      <c r="DP702" t="s">
        <v>246</v>
      </c>
      <c r="DQ702" t="str">
        <f>"70516"</f>
        <v>70516</v>
      </c>
      <c r="DR702" t="s">
        <v>268</v>
      </c>
      <c r="DS702" t="s">
        <v>20723</v>
      </c>
      <c r="DT702">
        <v>4</v>
      </c>
      <c r="DU702">
        <v>20</v>
      </c>
      <c r="DV702" t="s">
        <v>134</v>
      </c>
      <c r="DW702" t="s">
        <v>134</v>
      </c>
      <c r="DX702" t="s">
        <v>134</v>
      </c>
      <c r="DY702" t="s">
        <v>136</v>
      </c>
      <c r="DZ702">
        <v>1</v>
      </c>
      <c r="EA702" t="s">
        <v>136</v>
      </c>
      <c r="EC702" s="5">
        <v>12.68</v>
      </c>
      <c r="ED702" s="5">
        <v>55</v>
      </c>
      <c r="EE702">
        <v>13375814193</v>
      </c>
      <c r="EF702" t="s">
        <v>148</v>
      </c>
      <c r="EG702" t="s">
        <v>271</v>
      </c>
      <c r="EH702">
        <v>2</v>
      </c>
    </row>
    <row r="703" spans="1:138" ht="15" customHeight="1" x14ac:dyDescent="0.35">
      <c r="A703" t="s">
        <v>25785</v>
      </c>
      <c r="B703" t="s">
        <v>157</v>
      </c>
      <c r="C703" s="1">
        <v>44117.241728472225</v>
      </c>
      <c r="D703" s="1">
        <v>44138</v>
      </c>
      <c r="E703" t="s">
        <v>133</v>
      </c>
      <c r="F703" t="s">
        <v>136</v>
      </c>
      <c r="G703" t="s">
        <v>135</v>
      </c>
      <c r="H703" t="s">
        <v>136</v>
      </c>
      <c r="I703" t="s">
        <v>25786</v>
      </c>
      <c r="J703" t="s">
        <v>25787</v>
      </c>
      <c r="K703" t="s">
        <v>25788</v>
      </c>
      <c r="M703" t="s">
        <v>1519</v>
      </c>
      <c r="N703" t="s">
        <v>1128</v>
      </c>
      <c r="O703" s="4">
        <v>58423</v>
      </c>
      <c r="P703" t="s">
        <v>140</v>
      </c>
      <c r="R703">
        <v>17013999898</v>
      </c>
      <c r="T703">
        <v>115115</v>
      </c>
      <c r="U703" t="s">
        <v>1515</v>
      </c>
      <c r="V703" t="s">
        <v>371</v>
      </c>
      <c r="X703" t="s">
        <v>1513</v>
      </c>
      <c r="Y703" t="s">
        <v>1518</v>
      </c>
      <c r="AA703" t="s">
        <v>1519</v>
      </c>
      <c r="AB703" t="s">
        <v>1128</v>
      </c>
      <c r="AC703" s="4">
        <v>58423</v>
      </c>
      <c r="AD703" t="s">
        <v>140</v>
      </c>
      <c r="AF703">
        <v>17013999898</v>
      </c>
      <c r="AH703" t="s">
        <v>1514</v>
      </c>
      <c r="AI703" t="s">
        <v>168</v>
      </c>
      <c r="AJ703" t="s">
        <v>1515</v>
      </c>
      <c r="AK703" t="s">
        <v>1516</v>
      </c>
      <c r="AL703" t="s">
        <v>2203</v>
      </c>
      <c r="AM703" t="s">
        <v>1518</v>
      </c>
      <c r="AO703" t="s">
        <v>1519</v>
      </c>
      <c r="AP703" t="s">
        <v>1128</v>
      </c>
      <c r="AQ703" s="4">
        <v>58423</v>
      </c>
      <c r="AR703" t="s">
        <v>140</v>
      </c>
      <c r="AS703" t="s">
        <v>1520</v>
      </c>
      <c r="AT703">
        <v>17019623460</v>
      </c>
      <c r="AV703" t="s">
        <v>1521</v>
      </c>
      <c r="AW703" t="s">
        <v>2205</v>
      </c>
      <c r="AZ703" t="s">
        <v>175</v>
      </c>
      <c r="BA703" t="s">
        <v>176</v>
      </c>
      <c r="BB703" t="s">
        <v>136</v>
      </c>
      <c r="BC703" t="s">
        <v>136</v>
      </c>
      <c r="BD703" t="s">
        <v>148</v>
      </c>
      <c r="BE703" t="s">
        <v>136</v>
      </c>
      <c r="BF703" t="s">
        <v>136</v>
      </c>
      <c r="BG703" t="s">
        <v>134</v>
      </c>
      <c r="BH703" t="s">
        <v>136</v>
      </c>
      <c r="BN703" t="s">
        <v>25789</v>
      </c>
      <c r="BO703" t="s">
        <v>265</v>
      </c>
      <c r="BP703">
        <v>3</v>
      </c>
      <c r="BQ703">
        <v>3</v>
      </c>
      <c r="BR703">
        <v>3</v>
      </c>
      <c r="BS703" s="1">
        <v>44168</v>
      </c>
      <c r="BT703" s="1">
        <v>44346</v>
      </c>
      <c r="BU703" s="1">
        <v>44168</v>
      </c>
      <c r="BV703" s="1">
        <v>44346</v>
      </c>
      <c r="BW703" t="s">
        <v>136</v>
      </c>
      <c r="BX703">
        <v>40</v>
      </c>
      <c r="BY703">
        <v>0</v>
      </c>
      <c r="BZ703">
        <v>8</v>
      </c>
      <c r="CA703">
        <v>8</v>
      </c>
      <c r="CB703">
        <v>8</v>
      </c>
      <c r="CC703">
        <v>8</v>
      </c>
      <c r="CD703">
        <v>8</v>
      </c>
      <c r="CE703">
        <v>0</v>
      </c>
      <c r="CF703" t="str">
        <f>"8:00 PM"</f>
        <v>8:00 PM</v>
      </c>
      <c r="CG703" t="str">
        <f>"5:00 PM"</f>
        <v>5:00 PM</v>
      </c>
      <c r="CH703" s="5">
        <v>14.99</v>
      </c>
      <c r="CI703" t="s">
        <v>146</v>
      </c>
      <c r="CJ703">
        <v>0</v>
      </c>
      <c r="CK703">
        <v>0</v>
      </c>
      <c r="CL703" t="s">
        <v>136</v>
      </c>
      <c r="CM703" t="s">
        <v>312</v>
      </c>
      <c r="CN703" t="s">
        <v>148</v>
      </c>
      <c r="CO703" t="s">
        <v>1524</v>
      </c>
      <c r="CP703" t="s">
        <v>149</v>
      </c>
      <c r="CQ703">
        <v>3</v>
      </c>
      <c r="CR703">
        <v>0</v>
      </c>
      <c r="CS703" t="s">
        <v>136</v>
      </c>
      <c r="CT703" t="s">
        <v>134</v>
      </c>
      <c r="CU703" t="s">
        <v>136</v>
      </c>
      <c r="CV703" t="s">
        <v>136</v>
      </c>
      <c r="CW703" t="s">
        <v>136</v>
      </c>
      <c r="CY703" t="s">
        <v>136</v>
      </c>
      <c r="CZ703" t="s">
        <v>136</v>
      </c>
      <c r="DA703" t="s">
        <v>136</v>
      </c>
      <c r="DB703" t="s">
        <v>136</v>
      </c>
      <c r="DC703" t="s">
        <v>136</v>
      </c>
      <c r="DD703" t="s">
        <v>136</v>
      </c>
      <c r="DF703" t="s">
        <v>25790</v>
      </c>
      <c r="DG703" t="s">
        <v>1518</v>
      </c>
      <c r="DH703" t="s">
        <v>1519</v>
      </c>
      <c r="DI703" t="s">
        <v>1128</v>
      </c>
      <c r="DJ703" s="4">
        <v>58423</v>
      </c>
      <c r="DK703" t="s">
        <v>4892</v>
      </c>
      <c r="DL703" t="s">
        <v>136</v>
      </c>
      <c r="DM703">
        <v>1</v>
      </c>
      <c r="DN703" t="s">
        <v>25791</v>
      </c>
      <c r="DO703" t="s">
        <v>1519</v>
      </c>
      <c r="DP703" t="s">
        <v>1128</v>
      </c>
      <c r="DQ703" t="str">
        <f>"58423"</f>
        <v>58423</v>
      </c>
      <c r="DR703" t="s">
        <v>4892</v>
      </c>
      <c r="DS703" t="s">
        <v>25792</v>
      </c>
      <c r="DT703">
        <v>1</v>
      </c>
      <c r="DU703">
        <v>3</v>
      </c>
      <c r="DV703" t="s">
        <v>136</v>
      </c>
      <c r="DW703" t="s">
        <v>134</v>
      </c>
      <c r="DX703" t="s">
        <v>136</v>
      </c>
      <c r="DY703" t="s">
        <v>136</v>
      </c>
      <c r="DZ703">
        <v>1</v>
      </c>
      <c r="EA703" t="s">
        <v>136</v>
      </c>
      <c r="EC703" s="5">
        <v>12.68</v>
      </c>
      <c r="ED703" s="5">
        <v>55</v>
      </c>
      <c r="EE703">
        <v>17013999898</v>
      </c>
      <c r="EF703" t="s">
        <v>148</v>
      </c>
      <c r="EG703" t="s">
        <v>1132</v>
      </c>
      <c r="EH703">
        <v>0</v>
      </c>
    </row>
    <row r="704" spans="1:138" ht="15" customHeight="1" x14ac:dyDescent="0.35">
      <c r="A704" t="s">
        <v>17690</v>
      </c>
      <c r="B704" t="s">
        <v>157</v>
      </c>
      <c r="C704" s="1">
        <v>44109.701002893518</v>
      </c>
      <c r="D704" s="1">
        <v>44138</v>
      </c>
      <c r="E704" t="s">
        <v>1298</v>
      </c>
      <c r="F704" t="s">
        <v>136</v>
      </c>
      <c r="G704" t="s">
        <v>135</v>
      </c>
      <c r="H704" t="s">
        <v>136</v>
      </c>
      <c r="I704" t="s">
        <v>1299</v>
      </c>
      <c r="K704" t="s">
        <v>1300</v>
      </c>
      <c r="L704" t="s">
        <v>1301</v>
      </c>
      <c r="M704" t="s">
        <v>1302</v>
      </c>
      <c r="N704" t="s">
        <v>925</v>
      </c>
      <c r="O704" s="4">
        <v>83301</v>
      </c>
      <c r="P704" t="s">
        <v>140</v>
      </c>
      <c r="R704">
        <v>12085952226</v>
      </c>
      <c r="T704">
        <v>112410</v>
      </c>
      <c r="U704" t="s">
        <v>1303</v>
      </c>
      <c r="V704" t="s">
        <v>1304</v>
      </c>
      <c r="X704" t="s">
        <v>1305</v>
      </c>
      <c r="Y704" t="s">
        <v>1300</v>
      </c>
      <c r="Z704" t="s">
        <v>1301</v>
      </c>
      <c r="AA704" t="s">
        <v>1302</v>
      </c>
      <c r="AB704" t="s">
        <v>925</v>
      </c>
      <c r="AC704" s="4">
        <v>83301</v>
      </c>
      <c r="AD704" t="s">
        <v>140</v>
      </c>
      <c r="AF704">
        <v>12085952226</v>
      </c>
      <c r="AH704" t="s">
        <v>1306</v>
      </c>
      <c r="AZ704" t="s">
        <v>334</v>
      </c>
      <c r="BA704" t="s">
        <v>335</v>
      </c>
      <c r="BB704" t="s">
        <v>136</v>
      </c>
      <c r="BC704" t="s">
        <v>136</v>
      </c>
      <c r="BD704" t="s">
        <v>148</v>
      </c>
      <c r="BE704" t="s">
        <v>136</v>
      </c>
      <c r="BF704" t="s">
        <v>136</v>
      </c>
      <c r="BG704" t="s">
        <v>134</v>
      </c>
      <c r="BH704" t="s">
        <v>136</v>
      </c>
      <c r="BN704" t="s">
        <v>17691</v>
      </c>
      <c r="BO704" t="s">
        <v>1308</v>
      </c>
      <c r="BP704">
        <v>2</v>
      </c>
      <c r="BQ704">
        <v>2</v>
      </c>
      <c r="BR704">
        <v>2</v>
      </c>
      <c r="BS704" s="1">
        <v>44171</v>
      </c>
      <c r="BT704" s="1">
        <v>44316</v>
      </c>
      <c r="BU704" s="1">
        <v>44171</v>
      </c>
      <c r="BV704" s="1">
        <v>44316</v>
      </c>
      <c r="BW704" t="s">
        <v>134</v>
      </c>
      <c r="CH704" s="5">
        <v>1682.33</v>
      </c>
      <c r="CI704" t="s">
        <v>597</v>
      </c>
      <c r="CJ704">
        <v>0</v>
      </c>
      <c r="CK704" t="s">
        <v>2965</v>
      </c>
      <c r="CL704" t="s">
        <v>136</v>
      </c>
      <c r="CM704" t="s">
        <v>354</v>
      </c>
      <c r="CN704" t="s">
        <v>1310</v>
      </c>
      <c r="CO704" t="s">
        <v>2966</v>
      </c>
      <c r="CP704" t="s">
        <v>149</v>
      </c>
      <c r="CQ704">
        <v>3</v>
      </c>
      <c r="CR704">
        <v>0</v>
      </c>
      <c r="CS704" t="s">
        <v>136</v>
      </c>
      <c r="CT704" t="s">
        <v>134</v>
      </c>
      <c r="CU704" t="s">
        <v>136</v>
      </c>
      <c r="CV704" t="s">
        <v>134</v>
      </c>
      <c r="CW704" t="s">
        <v>134</v>
      </c>
      <c r="CX704">
        <v>50</v>
      </c>
      <c r="CY704" t="s">
        <v>134</v>
      </c>
      <c r="CZ704" t="s">
        <v>136</v>
      </c>
      <c r="DA704" t="s">
        <v>136</v>
      </c>
      <c r="DB704" t="s">
        <v>136</v>
      </c>
      <c r="DC704" t="s">
        <v>136</v>
      </c>
      <c r="DD704" t="s">
        <v>136</v>
      </c>
      <c r="DF704" s="2" t="s">
        <v>2967</v>
      </c>
      <c r="DG704" t="s">
        <v>2968</v>
      </c>
      <c r="DH704" t="s">
        <v>2969</v>
      </c>
      <c r="DI704" t="s">
        <v>925</v>
      </c>
      <c r="DJ704" s="4">
        <v>83330</v>
      </c>
      <c r="DK704" t="s">
        <v>2969</v>
      </c>
      <c r="DL704" t="s">
        <v>134</v>
      </c>
      <c r="DM704">
        <v>2</v>
      </c>
      <c r="DN704" t="s">
        <v>2968</v>
      </c>
      <c r="DO704" t="s">
        <v>2969</v>
      </c>
      <c r="DP704" t="s">
        <v>925</v>
      </c>
      <c r="DQ704" t="str">
        <f>"83330"</f>
        <v>83330</v>
      </c>
      <c r="DR704" t="s">
        <v>2969</v>
      </c>
      <c r="DS704" t="s">
        <v>2970</v>
      </c>
      <c r="DT704">
        <v>28</v>
      </c>
      <c r="DU704">
        <v>55</v>
      </c>
      <c r="DV704" t="s">
        <v>134</v>
      </c>
      <c r="DW704" t="s">
        <v>134</v>
      </c>
      <c r="DX704" t="s">
        <v>134</v>
      </c>
      <c r="DY704" t="s">
        <v>136</v>
      </c>
      <c r="DZ704">
        <v>1</v>
      </c>
      <c r="EA704" t="s">
        <v>136</v>
      </c>
      <c r="EC704" s="5">
        <v>12.68</v>
      </c>
      <c r="ED704" s="5">
        <v>55</v>
      </c>
      <c r="EE704">
        <v>12085952226</v>
      </c>
      <c r="EF704" t="s">
        <v>1316</v>
      </c>
      <c r="EG704" t="s">
        <v>148</v>
      </c>
      <c r="EH704">
        <v>0</v>
      </c>
    </row>
    <row r="705" spans="1:138" ht="15" customHeight="1" x14ac:dyDescent="0.35">
      <c r="A705" t="s">
        <v>15174</v>
      </c>
      <c r="B705" t="s">
        <v>157</v>
      </c>
      <c r="C705" s="1">
        <v>44109.487949537041</v>
      </c>
      <c r="D705" s="1">
        <v>44138</v>
      </c>
      <c r="E705" t="s">
        <v>133</v>
      </c>
      <c r="F705" t="s">
        <v>136</v>
      </c>
      <c r="G705" t="s">
        <v>135</v>
      </c>
      <c r="H705" t="s">
        <v>136</v>
      </c>
      <c r="I705" t="s">
        <v>15175</v>
      </c>
      <c r="K705" t="s">
        <v>15176</v>
      </c>
      <c r="M705" t="s">
        <v>3160</v>
      </c>
      <c r="N705" t="s">
        <v>246</v>
      </c>
      <c r="O705" s="4">
        <v>70510</v>
      </c>
      <c r="P705" t="s">
        <v>140</v>
      </c>
      <c r="R705">
        <v>13375236650</v>
      </c>
      <c r="T705">
        <v>11251</v>
      </c>
      <c r="U705" t="s">
        <v>15177</v>
      </c>
      <c r="V705" t="s">
        <v>865</v>
      </c>
      <c r="W705" t="s">
        <v>148</v>
      </c>
      <c r="X705" t="s">
        <v>164</v>
      </c>
      <c r="Y705" t="s">
        <v>15176</v>
      </c>
      <c r="Z705" t="s">
        <v>148</v>
      </c>
      <c r="AA705" t="s">
        <v>3160</v>
      </c>
      <c r="AB705" t="s">
        <v>246</v>
      </c>
      <c r="AC705" s="4">
        <v>70510</v>
      </c>
      <c r="AD705" t="s">
        <v>140</v>
      </c>
      <c r="AF705">
        <v>13375236650</v>
      </c>
      <c r="AH705" t="s">
        <v>15178</v>
      </c>
      <c r="AI705" t="s">
        <v>168</v>
      </c>
      <c r="AJ705" t="s">
        <v>325</v>
      </c>
      <c r="AK705" t="s">
        <v>329</v>
      </c>
      <c r="AM705" t="s">
        <v>330</v>
      </c>
      <c r="AO705" t="s">
        <v>324</v>
      </c>
      <c r="AP705" t="s">
        <v>246</v>
      </c>
      <c r="AQ705" s="4">
        <v>70554</v>
      </c>
      <c r="AR705" t="s">
        <v>140</v>
      </c>
      <c r="AS705" t="s">
        <v>331</v>
      </c>
      <c r="AT705">
        <v>13377894322</v>
      </c>
      <c r="AV705" t="s">
        <v>332</v>
      </c>
      <c r="AW705" t="s">
        <v>333</v>
      </c>
      <c r="AZ705" t="s">
        <v>334</v>
      </c>
      <c r="BA705" t="s">
        <v>335</v>
      </c>
      <c r="BB705" t="s">
        <v>136</v>
      </c>
      <c r="BC705" t="s">
        <v>136</v>
      </c>
      <c r="BD705" t="s">
        <v>148</v>
      </c>
      <c r="BE705" t="s">
        <v>136</v>
      </c>
      <c r="BF705" t="s">
        <v>136</v>
      </c>
      <c r="BG705" t="s">
        <v>134</v>
      </c>
      <c r="BH705" t="s">
        <v>136</v>
      </c>
      <c r="BN705" t="s">
        <v>15179</v>
      </c>
      <c r="BO705" t="s">
        <v>775</v>
      </c>
      <c r="BP705">
        <v>1</v>
      </c>
      <c r="BQ705">
        <v>1</v>
      </c>
      <c r="BR705">
        <v>1</v>
      </c>
      <c r="BS705" s="1">
        <v>44180</v>
      </c>
      <c r="BT705" s="1">
        <v>44362</v>
      </c>
      <c r="BU705" s="1">
        <v>44180</v>
      </c>
      <c r="BV705" s="1">
        <v>44362</v>
      </c>
      <c r="BW705" t="s">
        <v>136</v>
      </c>
      <c r="BX705">
        <v>40</v>
      </c>
      <c r="BY705">
        <v>0</v>
      </c>
      <c r="BZ705">
        <v>8</v>
      </c>
      <c r="CA705">
        <v>8</v>
      </c>
      <c r="CB705">
        <v>8</v>
      </c>
      <c r="CC705">
        <v>8</v>
      </c>
      <c r="CD705">
        <v>8</v>
      </c>
      <c r="CE705">
        <v>0</v>
      </c>
      <c r="CF705" t="str">
        <f>"8:00 AM"</f>
        <v>8:00 AM</v>
      </c>
      <c r="CG705" t="str">
        <f>"5:00 PM"</f>
        <v>5:00 PM</v>
      </c>
      <c r="CH705" s="5">
        <v>11.83</v>
      </c>
      <c r="CI705" t="s">
        <v>146</v>
      </c>
      <c r="CL705" t="s">
        <v>136</v>
      </c>
      <c r="CM705" t="s">
        <v>147</v>
      </c>
      <c r="CN705" t="s">
        <v>148</v>
      </c>
      <c r="CO705" t="s">
        <v>338</v>
      </c>
      <c r="CP705" t="s">
        <v>149</v>
      </c>
      <c r="CQ705">
        <v>0</v>
      </c>
      <c r="CR705">
        <v>0</v>
      </c>
      <c r="CS705" t="s">
        <v>136</v>
      </c>
      <c r="CT705" t="s">
        <v>136</v>
      </c>
      <c r="CU705" t="s">
        <v>136</v>
      </c>
      <c r="CV705" t="s">
        <v>136</v>
      </c>
      <c r="CW705" t="s">
        <v>134</v>
      </c>
      <c r="CX705">
        <v>40</v>
      </c>
      <c r="CY705" t="s">
        <v>136</v>
      </c>
      <c r="CZ705" t="s">
        <v>136</v>
      </c>
      <c r="DA705" t="s">
        <v>136</v>
      </c>
      <c r="DB705" t="s">
        <v>134</v>
      </c>
      <c r="DC705" t="s">
        <v>134</v>
      </c>
      <c r="DD705" t="s">
        <v>136</v>
      </c>
      <c r="DF705" t="s">
        <v>149</v>
      </c>
      <c r="DG705" t="s">
        <v>15176</v>
      </c>
      <c r="DH705" t="s">
        <v>3160</v>
      </c>
      <c r="DI705" t="s">
        <v>246</v>
      </c>
      <c r="DJ705" s="4">
        <v>70510</v>
      </c>
      <c r="DK705" t="s">
        <v>3166</v>
      </c>
      <c r="DL705" t="s">
        <v>136</v>
      </c>
      <c r="DM705">
        <v>1</v>
      </c>
      <c r="DN705" t="s">
        <v>15176</v>
      </c>
      <c r="DO705" t="s">
        <v>3160</v>
      </c>
      <c r="DP705" t="s">
        <v>246</v>
      </c>
      <c r="DQ705" t="str">
        <f>"70510"</f>
        <v>70510</v>
      </c>
      <c r="DR705" t="s">
        <v>3166</v>
      </c>
      <c r="DS705" t="s">
        <v>296</v>
      </c>
      <c r="DT705">
        <v>1</v>
      </c>
      <c r="DU705">
        <v>1</v>
      </c>
      <c r="DV705" t="s">
        <v>134</v>
      </c>
      <c r="DW705" t="s">
        <v>134</v>
      </c>
      <c r="DX705" t="s">
        <v>134</v>
      </c>
      <c r="DY705" t="s">
        <v>136</v>
      </c>
      <c r="DZ705">
        <v>1</v>
      </c>
      <c r="EA705" t="s">
        <v>136</v>
      </c>
      <c r="EC705" s="5">
        <v>12.68</v>
      </c>
      <c r="ED705" s="5">
        <v>55</v>
      </c>
      <c r="EE705">
        <v>13375236650</v>
      </c>
      <c r="EF705" t="s">
        <v>15178</v>
      </c>
      <c r="EG705" t="s">
        <v>148</v>
      </c>
      <c r="EH705">
        <v>0</v>
      </c>
    </row>
    <row r="706" spans="1:138" ht="15" customHeight="1" x14ac:dyDescent="0.35">
      <c r="A706" t="s">
        <v>1591</v>
      </c>
      <c r="B706" t="s">
        <v>157</v>
      </c>
      <c r="C706" s="1">
        <v>44130.497136689817</v>
      </c>
      <c r="D706" s="1">
        <v>44138</v>
      </c>
      <c r="E706" t="s">
        <v>133</v>
      </c>
      <c r="F706" t="s">
        <v>134</v>
      </c>
      <c r="G706" t="s">
        <v>135</v>
      </c>
      <c r="H706" t="s">
        <v>136</v>
      </c>
      <c r="I706" t="s">
        <v>1592</v>
      </c>
      <c r="K706" t="s">
        <v>1593</v>
      </c>
      <c r="M706" t="s">
        <v>1594</v>
      </c>
      <c r="N706" t="s">
        <v>246</v>
      </c>
      <c r="O706" s="4">
        <v>70546</v>
      </c>
      <c r="P706" t="s">
        <v>140</v>
      </c>
      <c r="R706">
        <v>19786675380</v>
      </c>
      <c r="T706">
        <v>112910</v>
      </c>
      <c r="U706" t="s">
        <v>1595</v>
      </c>
      <c r="V706" t="s">
        <v>1596</v>
      </c>
      <c r="X706" t="s">
        <v>1597</v>
      </c>
      <c r="Y706" t="s">
        <v>1598</v>
      </c>
      <c r="AA706" t="s">
        <v>1594</v>
      </c>
      <c r="AB706" t="s">
        <v>246</v>
      </c>
      <c r="AC706" s="4">
        <v>70546</v>
      </c>
      <c r="AD706" t="s">
        <v>140</v>
      </c>
      <c r="AF706">
        <v>19786675380</v>
      </c>
      <c r="AH706" t="s">
        <v>1599</v>
      </c>
      <c r="AI706" t="s">
        <v>168</v>
      </c>
      <c r="AJ706" t="s">
        <v>913</v>
      </c>
      <c r="AK706" t="s">
        <v>914</v>
      </c>
      <c r="AL706" t="s">
        <v>845</v>
      </c>
      <c r="AM706" t="s">
        <v>561</v>
      </c>
      <c r="AN706" t="s">
        <v>562</v>
      </c>
      <c r="AO706" t="s">
        <v>563</v>
      </c>
      <c r="AP706" t="s">
        <v>564</v>
      </c>
      <c r="AQ706" s="4">
        <v>22949</v>
      </c>
      <c r="AR706" t="s">
        <v>140</v>
      </c>
      <c r="AT706">
        <v>14342634300</v>
      </c>
      <c r="AV706" t="s">
        <v>1600</v>
      </c>
      <c r="AW706" t="s">
        <v>566</v>
      </c>
      <c r="AZ706" t="s">
        <v>334</v>
      </c>
      <c r="BA706" t="s">
        <v>335</v>
      </c>
      <c r="BB706" t="s">
        <v>134</v>
      </c>
      <c r="BC706" t="s">
        <v>134</v>
      </c>
      <c r="BD706" t="s">
        <v>134</v>
      </c>
      <c r="BE706" t="s">
        <v>134</v>
      </c>
      <c r="BF706" t="s">
        <v>136</v>
      </c>
      <c r="BG706" t="s">
        <v>134</v>
      </c>
      <c r="BH706" t="s">
        <v>136</v>
      </c>
      <c r="BI706" t="s">
        <v>1601</v>
      </c>
      <c r="BJ706" t="s">
        <v>1602</v>
      </c>
      <c r="BK706" t="s">
        <v>1603</v>
      </c>
      <c r="BL706" t="s">
        <v>566</v>
      </c>
      <c r="BM706" t="s">
        <v>1599</v>
      </c>
      <c r="BN706" t="s">
        <v>1604</v>
      </c>
      <c r="BO706" t="s">
        <v>1605</v>
      </c>
      <c r="BP706">
        <v>4</v>
      </c>
      <c r="BQ706">
        <v>4</v>
      </c>
      <c r="BR706">
        <v>4</v>
      </c>
      <c r="BS706" s="1">
        <v>44180</v>
      </c>
      <c r="BT706" s="1">
        <v>44484</v>
      </c>
      <c r="BU706" s="1">
        <v>44180</v>
      </c>
      <c r="BV706" s="1">
        <v>44484</v>
      </c>
      <c r="BW706" t="s">
        <v>136</v>
      </c>
      <c r="BX706">
        <v>60</v>
      </c>
      <c r="BY706">
        <v>0</v>
      </c>
      <c r="BZ706">
        <v>10</v>
      </c>
      <c r="CA706">
        <v>10</v>
      </c>
      <c r="CB706">
        <v>10</v>
      </c>
      <c r="CC706">
        <v>10</v>
      </c>
      <c r="CD706">
        <v>10</v>
      </c>
      <c r="CE706">
        <v>10</v>
      </c>
      <c r="CF706" t="str">
        <f>"7:00 AM"</f>
        <v>7:00 AM</v>
      </c>
      <c r="CG706" t="str">
        <f>"5:30 PM"</f>
        <v>5:30 PM</v>
      </c>
      <c r="CH706" s="5">
        <v>11.83</v>
      </c>
      <c r="CI706" t="s">
        <v>146</v>
      </c>
      <c r="CL706" t="s">
        <v>136</v>
      </c>
      <c r="CM706" t="s">
        <v>312</v>
      </c>
      <c r="CN706" t="s">
        <v>148</v>
      </c>
      <c r="CO706" t="s">
        <v>1606</v>
      </c>
      <c r="CP706" t="s">
        <v>149</v>
      </c>
      <c r="CQ706">
        <v>3</v>
      </c>
      <c r="CR706">
        <v>0</v>
      </c>
      <c r="CS706" t="s">
        <v>136</v>
      </c>
      <c r="CT706" t="s">
        <v>136</v>
      </c>
      <c r="CU706" t="s">
        <v>136</v>
      </c>
      <c r="CV706" t="s">
        <v>134</v>
      </c>
      <c r="CW706" t="s">
        <v>134</v>
      </c>
      <c r="CX706">
        <v>90</v>
      </c>
      <c r="CY706" t="s">
        <v>134</v>
      </c>
      <c r="CZ706" t="s">
        <v>134</v>
      </c>
      <c r="DA706" t="s">
        <v>134</v>
      </c>
      <c r="DB706" t="s">
        <v>134</v>
      </c>
      <c r="DC706" t="s">
        <v>134</v>
      </c>
      <c r="DD706" t="s">
        <v>136</v>
      </c>
      <c r="DF706" t="s">
        <v>1607</v>
      </c>
      <c r="DG706" t="s">
        <v>1608</v>
      </c>
      <c r="DH706" t="s">
        <v>1609</v>
      </c>
      <c r="DI706" t="s">
        <v>246</v>
      </c>
      <c r="DJ706" s="4">
        <v>70546</v>
      </c>
      <c r="DK706" t="s">
        <v>1610</v>
      </c>
      <c r="DL706" t="s">
        <v>134</v>
      </c>
      <c r="DM706">
        <v>10</v>
      </c>
      <c r="DN706" t="s">
        <v>1611</v>
      </c>
      <c r="DO706" t="s">
        <v>1609</v>
      </c>
      <c r="DP706" t="s">
        <v>246</v>
      </c>
      <c r="DQ706" t="str">
        <f>"70546"</f>
        <v>70546</v>
      </c>
      <c r="DR706" t="s">
        <v>1610</v>
      </c>
      <c r="DS706" t="s">
        <v>1612</v>
      </c>
      <c r="DT706">
        <v>3</v>
      </c>
      <c r="DU706">
        <v>27</v>
      </c>
      <c r="DV706" t="s">
        <v>134</v>
      </c>
      <c r="DW706" t="s">
        <v>134</v>
      </c>
      <c r="DX706" t="s">
        <v>134</v>
      </c>
      <c r="DY706" t="s">
        <v>134</v>
      </c>
      <c r="DZ706">
        <v>3</v>
      </c>
      <c r="EA706" t="s">
        <v>134</v>
      </c>
      <c r="EB706" s="5">
        <v>12.68</v>
      </c>
      <c r="EC706" s="5">
        <v>12.68</v>
      </c>
      <c r="ED706" s="5">
        <v>55</v>
      </c>
      <c r="EE706">
        <v>19782101893</v>
      </c>
      <c r="EF706" t="s">
        <v>148</v>
      </c>
      <c r="EG706" t="s">
        <v>1613</v>
      </c>
      <c r="EH706">
        <v>0</v>
      </c>
    </row>
    <row r="707" spans="1:138" ht="15" customHeight="1" x14ac:dyDescent="0.35">
      <c r="A707" t="s">
        <v>25457</v>
      </c>
      <c r="B707" t="s">
        <v>157</v>
      </c>
      <c r="C707" s="1">
        <v>44109.658196990742</v>
      </c>
      <c r="D707" s="1">
        <v>44138</v>
      </c>
      <c r="E707" t="s">
        <v>133</v>
      </c>
      <c r="F707" t="s">
        <v>136</v>
      </c>
      <c r="G707" t="s">
        <v>135</v>
      </c>
      <c r="H707" t="s">
        <v>136</v>
      </c>
      <c r="I707" t="s">
        <v>1592</v>
      </c>
      <c r="K707" t="s">
        <v>1593</v>
      </c>
      <c r="M707" t="s">
        <v>1594</v>
      </c>
      <c r="N707" t="s">
        <v>246</v>
      </c>
      <c r="O707" s="4">
        <v>70546</v>
      </c>
      <c r="P707" t="s">
        <v>140</v>
      </c>
      <c r="R707">
        <v>19786675380</v>
      </c>
      <c r="T707">
        <v>112910</v>
      </c>
      <c r="U707" t="s">
        <v>1595</v>
      </c>
      <c r="V707" t="s">
        <v>1596</v>
      </c>
      <c r="X707" t="s">
        <v>1597</v>
      </c>
      <c r="Y707" t="s">
        <v>1598</v>
      </c>
      <c r="AA707" t="s">
        <v>1594</v>
      </c>
      <c r="AB707" t="s">
        <v>246</v>
      </c>
      <c r="AC707" s="4">
        <v>70546</v>
      </c>
      <c r="AD707" t="s">
        <v>140</v>
      </c>
      <c r="AF707">
        <v>19786675380</v>
      </c>
      <c r="AH707" t="s">
        <v>1599</v>
      </c>
      <c r="AI707" t="s">
        <v>168</v>
      </c>
      <c r="AJ707" t="s">
        <v>913</v>
      </c>
      <c r="AK707" t="s">
        <v>914</v>
      </c>
      <c r="AL707" t="s">
        <v>845</v>
      </c>
      <c r="AM707" t="s">
        <v>561</v>
      </c>
      <c r="AN707" t="s">
        <v>562</v>
      </c>
      <c r="AO707" t="s">
        <v>563</v>
      </c>
      <c r="AP707" t="s">
        <v>564</v>
      </c>
      <c r="AQ707" s="4">
        <v>22949</v>
      </c>
      <c r="AR707" t="s">
        <v>140</v>
      </c>
      <c r="AT707">
        <v>14342634300</v>
      </c>
      <c r="AV707" t="s">
        <v>1600</v>
      </c>
      <c r="AW707" t="s">
        <v>566</v>
      </c>
      <c r="AZ707" t="s">
        <v>334</v>
      </c>
      <c r="BA707" t="s">
        <v>335</v>
      </c>
      <c r="BB707" t="s">
        <v>136</v>
      </c>
      <c r="BC707" t="s">
        <v>136</v>
      </c>
      <c r="BD707" t="s">
        <v>148</v>
      </c>
      <c r="BE707" t="s">
        <v>136</v>
      </c>
      <c r="BF707" t="s">
        <v>136</v>
      </c>
      <c r="BG707" t="s">
        <v>134</v>
      </c>
      <c r="BH707" t="s">
        <v>136</v>
      </c>
      <c r="BI707" t="s">
        <v>1601</v>
      </c>
      <c r="BJ707" t="s">
        <v>1602</v>
      </c>
      <c r="BK707" t="s">
        <v>1603</v>
      </c>
      <c r="BL707" t="s">
        <v>566</v>
      </c>
      <c r="BM707" t="s">
        <v>1599</v>
      </c>
      <c r="BN707" t="s">
        <v>25458</v>
      </c>
      <c r="BO707" t="s">
        <v>570</v>
      </c>
      <c r="BP707">
        <v>27</v>
      </c>
      <c r="BQ707">
        <v>25</v>
      </c>
      <c r="BR707">
        <v>25</v>
      </c>
      <c r="BS707" s="1">
        <v>44180</v>
      </c>
      <c r="BT707" s="1">
        <v>44484</v>
      </c>
      <c r="BU707" s="1">
        <v>44180</v>
      </c>
      <c r="BV707" s="1">
        <v>44484</v>
      </c>
      <c r="BW707" t="s">
        <v>136</v>
      </c>
      <c r="BX707">
        <v>60</v>
      </c>
      <c r="BY707">
        <v>0</v>
      </c>
      <c r="BZ707">
        <v>10</v>
      </c>
      <c r="CA707">
        <v>10</v>
      </c>
      <c r="CB707">
        <v>10</v>
      </c>
      <c r="CC707">
        <v>10</v>
      </c>
      <c r="CD707">
        <v>10</v>
      </c>
      <c r="CE707">
        <v>10</v>
      </c>
      <c r="CF707" t="str">
        <f>"7:00 AM"</f>
        <v>7:00 AM</v>
      </c>
      <c r="CG707" t="str">
        <f>"5:30 PM"</f>
        <v>5:30 PM</v>
      </c>
      <c r="CH707" s="5">
        <v>11.83</v>
      </c>
      <c r="CI707" t="s">
        <v>146</v>
      </c>
      <c r="CL707" t="s">
        <v>136</v>
      </c>
      <c r="CM707" t="s">
        <v>312</v>
      </c>
      <c r="CN707" t="s">
        <v>148</v>
      </c>
      <c r="CO707" t="s">
        <v>14099</v>
      </c>
      <c r="CP707" t="s">
        <v>149</v>
      </c>
      <c r="CQ707">
        <v>3</v>
      </c>
      <c r="CR707">
        <v>0</v>
      </c>
      <c r="CS707" t="s">
        <v>136</v>
      </c>
      <c r="CT707" t="s">
        <v>136</v>
      </c>
      <c r="CU707" t="s">
        <v>136</v>
      </c>
      <c r="CV707" t="s">
        <v>134</v>
      </c>
      <c r="CW707" t="s">
        <v>134</v>
      </c>
      <c r="CX707">
        <v>90</v>
      </c>
      <c r="CY707" t="s">
        <v>134</v>
      </c>
      <c r="CZ707" t="s">
        <v>134</v>
      </c>
      <c r="DA707" t="s">
        <v>134</v>
      </c>
      <c r="DB707" t="s">
        <v>134</v>
      </c>
      <c r="DC707" t="s">
        <v>134</v>
      </c>
      <c r="DD707" t="s">
        <v>136</v>
      </c>
      <c r="DF707" t="s">
        <v>25459</v>
      </c>
      <c r="DG707" t="s">
        <v>1608</v>
      </c>
      <c r="DH707" t="s">
        <v>1609</v>
      </c>
      <c r="DI707" t="s">
        <v>246</v>
      </c>
      <c r="DJ707" s="4">
        <v>70546</v>
      </c>
      <c r="DK707" t="s">
        <v>1610</v>
      </c>
      <c r="DL707" t="s">
        <v>134</v>
      </c>
      <c r="DM707">
        <v>8</v>
      </c>
      <c r="DN707" t="s">
        <v>1611</v>
      </c>
      <c r="DO707" t="s">
        <v>1609</v>
      </c>
      <c r="DP707" t="s">
        <v>246</v>
      </c>
      <c r="DQ707" t="str">
        <f>"70546"</f>
        <v>70546</v>
      </c>
      <c r="DR707" t="s">
        <v>1610</v>
      </c>
      <c r="DS707" t="s">
        <v>1612</v>
      </c>
      <c r="DT707">
        <v>3</v>
      </c>
      <c r="DU707">
        <v>27</v>
      </c>
      <c r="DV707" t="s">
        <v>134</v>
      </c>
      <c r="DW707" t="s">
        <v>134</v>
      </c>
      <c r="DX707" t="s">
        <v>134</v>
      </c>
      <c r="DY707" t="s">
        <v>134</v>
      </c>
      <c r="DZ707">
        <v>2</v>
      </c>
      <c r="EA707" t="s">
        <v>134</v>
      </c>
      <c r="EB707" s="5">
        <v>12.68</v>
      </c>
      <c r="EC707" s="5">
        <v>12.68</v>
      </c>
      <c r="ED707" s="5">
        <v>55</v>
      </c>
      <c r="EE707">
        <v>19782101893</v>
      </c>
      <c r="EF707" t="s">
        <v>148</v>
      </c>
      <c r="EG707" t="s">
        <v>1613</v>
      </c>
      <c r="EH707">
        <v>0</v>
      </c>
    </row>
    <row r="708" spans="1:138" ht="15" customHeight="1" x14ac:dyDescent="0.35">
      <c r="A708" t="s">
        <v>24099</v>
      </c>
      <c r="B708" t="s">
        <v>157</v>
      </c>
      <c r="C708" s="1">
        <v>44111.64930902778</v>
      </c>
      <c r="D708" s="1">
        <v>44138</v>
      </c>
      <c r="E708" t="s">
        <v>133</v>
      </c>
      <c r="F708" t="s">
        <v>134</v>
      </c>
      <c r="G708" t="s">
        <v>135</v>
      </c>
      <c r="H708" t="s">
        <v>136</v>
      </c>
      <c r="I708" t="s">
        <v>3471</v>
      </c>
      <c r="K708" t="s">
        <v>3472</v>
      </c>
      <c r="M708" t="s">
        <v>212</v>
      </c>
      <c r="N708" t="s">
        <v>139</v>
      </c>
      <c r="O708" s="4">
        <v>33935</v>
      </c>
      <c r="P708" t="s">
        <v>140</v>
      </c>
      <c r="R708">
        <v>18636753119</v>
      </c>
      <c r="T708">
        <v>115115</v>
      </c>
      <c r="U708" t="s">
        <v>3380</v>
      </c>
      <c r="V708" t="s">
        <v>3473</v>
      </c>
      <c r="W708" t="s">
        <v>509</v>
      </c>
      <c r="X708" t="s">
        <v>429</v>
      </c>
      <c r="Y708" t="s">
        <v>3474</v>
      </c>
      <c r="AA708" t="s">
        <v>212</v>
      </c>
      <c r="AB708" t="s">
        <v>139</v>
      </c>
      <c r="AC708" s="4">
        <v>33935</v>
      </c>
      <c r="AD708" t="s">
        <v>140</v>
      </c>
      <c r="AF708">
        <v>18636753119</v>
      </c>
      <c r="AH708" t="s">
        <v>3475</v>
      </c>
      <c r="AI708" t="s">
        <v>168</v>
      </c>
      <c r="AJ708" t="s">
        <v>507</v>
      </c>
      <c r="AK708" t="s">
        <v>508</v>
      </c>
      <c r="AL708" t="s">
        <v>509</v>
      </c>
      <c r="AM708" t="s">
        <v>510</v>
      </c>
      <c r="AN708" t="s">
        <v>511</v>
      </c>
      <c r="AO708" t="s">
        <v>512</v>
      </c>
      <c r="AP708" t="s">
        <v>139</v>
      </c>
      <c r="AQ708" s="4">
        <v>32751</v>
      </c>
      <c r="AR708" t="s">
        <v>140</v>
      </c>
      <c r="AT708">
        <v>13212145200</v>
      </c>
      <c r="AU708">
        <v>5216</v>
      </c>
      <c r="AV708" t="s">
        <v>513</v>
      </c>
      <c r="AW708" t="s">
        <v>514</v>
      </c>
      <c r="AZ708" t="s">
        <v>175</v>
      </c>
      <c r="BA708" t="s">
        <v>176</v>
      </c>
      <c r="BB708" t="s">
        <v>134</v>
      </c>
      <c r="BC708" t="s">
        <v>134</v>
      </c>
      <c r="BD708" t="s">
        <v>134</v>
      </c>
      <c r="BE708" t="s">
        <v>134</v>
      </c>
      <c r="BF708" t="s">
        <v>136</v>
      </c>
      <c r="BG708" t="s">
        <v>134</v>
      </c>
      <c r="BH708" t="s">
        <v>136</v>
      </c>
      <c r="BN708" t="s">
        <v>24100</v>
      </c>
      <c r="BO708" t="s">
        <v>3594</v>
      </c>
      <c r="BP708">
        <v>117</v>
      </c>
      <c r="BQ708">
        <v>116</v>
      </c>
      <c r="BR708">
        <v>116</v>
      </c>
      <c r="BS708" s="1">
        <v>44165</v>
      </c>
      <c r="BT708" s="1">
        <v>44331</v>
      </c>
      <c r="BU708" s="1">
        <v>44165</v>
      </c>
      <c r="BV708" s="1">
        <v>44331</v>
      </c>
      <c r="BW708" t="s">
        <v>136</v>
      </c>
      <c r="BX708">
        <v>36</v>
      </c>
      <c r="BY708">
        <v>0</v>
      </c>
      <c r="BZ708">
        <v>6</v>
      </c>
      <c r="CA708">
        <v>6</v>
      </c>
      <c r="CB708">
        <v>6</v>
      </c>
      <c r="CC708">
        <v>6</v>
      </c>
      <c r="CD708">
        <v>6</v>
      </c>
      <c r="CE708">
        <v>6</v>
      </c>
      <c r="CF708" t="str">
        <f>"7:00 AM"</f>
        <v>7:00 AM</v>
      </c>
      <c r="CG708" t="str">
        <f>"2:00 PM"</f>
        <v>2:00 PM</v>
      </c>
      <c r="CH708" s="5">
        <v>11.71</v>
      </c>
      <c r="CI708" t="s">
        <v>146</v>
      </c>
      <c r="CL708" t="s">
        <v>134</v>
      </c>
      <c r="CM708" t="s">
        <v>147</v>
      </c>
      <c r="CN708" t="s">
        <v>148</v>
      </c>
      <c r="CO708" t="s">
        <v>4351</v>
      </c>
      <c r="CP708" t="s">
        <v>149</v>
      </c>
      <c r="CQ708">
        <v>0</v>
      </c>
      <c r="CR708">
        <v>0</v>
      </c>
      <c r="CS708" t="s">
        <v>136</v>
      </c>
      <c r="CT708" t="s">
        <v>136</v>
      </c>
      <c r="CU708" t="s">
        <v>136</v>
      </c>
      <c r="CV708" t="s">
        <v>136</v>
      </c>
      <c r="CW708" t="s">
        <v>134</v>
      </c>
      <c r="CX708">
        <v>100</v>
      </c>
      <c r="CY708" t="s">
        <v>134</v>
      </c>
      <c r="CZ708" t="s">
        <v>134</v>
      </c>
      <c r="DA708" t="s">
        <v>134</v>
      </c>
      <c r="DB708" t="s">
        <v>134</v>
      </c>
      <c r="DC708" t="s">
        <v>134</v>
      </c>
      <c r="DD708" t="s">
        <v>136</v>
      </c>
      <c r="DF708" t="s">
        <v>149</v>
      </c>
      <c r="DG708" s="2" t="s">
        <v>24101</v>
      </c>
      <c r="DH708" t="s">
        <v>195</v>
      </c>
      <c r="DI708" t="s">
        <v>139</v>
      </c>
      <c r="DJ708" s="4">
        <v>33920</v>
      </c>
      <c r="DK708" t="s">
        <v>713</v>
      </c>
      <c r="DL708" t="s">
        <v>134</v>
      </c>
      <c r="DM708">
        <v>22</v>
      </c>
      <c r="DN708" t="s">
        <v>24102</v>
      </c>
      <c r="DO708" t="s">
        <v>212</v>
      </c>
      <c r="DP708" t="s">
        <v>139</v>
      </c>
      <c r="DQ708" t="str">
        <f>"33935"</f>
        <v>33935</v>
      </c>
      <c r="DR708" t="s">
        <v>210</v>
      </c>
      <c r="DS708" t="s">
        <v>523</v>
      </c>
      <c r="DT708">
        <v>1</v>
      </c>
      <c r="DU708">
        <v>19</v>
      </c>
      <c r="DV708" t="s">
        <v>134</v>
      </c>
      <c r="DW708" t="s">
        <v>134</v>
      </c>
      <c r="DX708" t="s">
        <v>134</v>
      </c>
      <c r="DY708" t="s">
        <v>134</v>
      </c>
      <c r="DZ708">
        <v>5</v>
      </c>
      <c r="EA708" t="s">
        <v>136</v>
      </c>
      <c r="EC708" s="5">
        <v>12.68</v>
      </c>
      <c r="ED708" s="5">
        <v>55</v>
      </c>
      <c r="EE708">
        <v>18636753119</v>
      </c>
      <c r="EF708" t="s">
        <v>148</v>
      </c>
      <c r="EG708" t="s">
        <v>524</v>
      </c>
      <c r="EH708">
        <v>8</v>
      </c>
    </row>
    <row r="709" spans="1:138" ht="15" customHeight="1" x14ac:dyDescent="0.35">
      <c r="A709" t="s">
        <v>17685</v>
      </c>
      <c r="B709" t="s">
        <v>157</v>
      </c>
      <c r="C709" s="1">
        <v>44110.454910879627</v>
      </c>
      <c r="D709" s="1">
        <v>44138</v>
      </c>
      <c r="E709" t="s">
        <v>1298</v>
      </c>
      <c r="F709" t="s">
        <v>136</v>
      </c>
      <c r="G709" t="s">
        <v>135</v>
      </c>
      <c r="H709" t="s">
        <v>136</v>
      </c>
      <c r="I709" t="s">
        <v>1299</v>
      </c>
      <c r="K709" t="s">
        <v>1300</v>
      </c>
      <c r="L709" t="s">
        <v>1301</v>
      </c>
      <c r="M709" t="s">
        <v>1302</v>
      </c>
      <c r="N709" t="s">
        <v>925</v>
      </c>
      <c r="O709" s="4">
        <v>83301</v>
      </c>
      <c r="P709" t="s">
        <v>140</v>
      </c>
      <c r="R709">
        <v>12085952226</v>
      </c>
      <c r="T709">
        <v>112410</v>
      </c>
      <c r="U709" t="s">
        <v>1303</v>
      </c>
      <c r="V709" t="s">
        <v>1304</v>
      </c>
      <c r="X709" t="s">
        <v>1305</v>
      </c>
      <c r="Y709" t="s">
        <v>1300</v>
      </c>
      <c r="Z709" t="s">
        <v>1301</v>
      </c>
      <c r="AA709" t="s">
        <v>1302</v>
      </c>
      <c r="AB709" t="s">
        <v>925</v>
      </c>
      <c r="AC709" s="4">
        <v>83301</v>
      </c>
      <c r="AD709" t="s">
        <v>140</v>
      </c>
      <c r="AF709">
        <v>12085952226</v>
      </c>
      <c r="AH709" t="s">
        <v>1306</v>
      </c>
      <c r="AZ709" t="s">
        <v>334</v>
      </c>
      <c r="BA709" t="s">
        <v>335</v>
      </c>
      <c r="BB709" t="s">
        <v>136</v>
      </c>
      <c r="BC709" t="s">
        <v>136</v>
      </c>
      <c r="BD709" t="s">
        <v>148</v>
      </c>
      <c r="BE709" t="s">
        <v>136</v>
      </c>
      <c r="BF709" t="s">
        <v>136</v>
      </c>
      <c r="BG709" t="s">
        <v>134</v>
      </c>
      <c r="BH709" t="s">
        <v>136</v>
      </c>
      <c r="BN709" t="s">
        <v>17686</v>
      </c>
      <c r="BO709" t="s">
        <v>1308</v>
      </c>
      <c r="BP709">
        <v>1</v>
      </c>
      <c r="BQ709">
        <v>1</v>
      </c>
      <c r="BR709">
        <v>1</v>
      </c>
      <c r="BS709" s="1">
        <v>44166</v>
      </c>
      <c r="BT709" s="1">
        <v>44286</v>
      </c>
      <c r="BU709" s="1">
        <v>44166</v>
      </c>
      <c r="BV709" s="1">
        <v>44286</v>
      </c>
      <c r="BW709" t="s">
        <v>134</v>
      </c>
      <c r="CH709" s="5">
        <v>1682.33</v>
      </c>
      <c r="CI709" t="s">
        <v>597</v>
      </c>
      <c r="CJ709">
        <v>0</v>
      </c>
      <c r="CK709" t="s">
        <v>11683</v>
      </c>
      <c r="CL709" t="s">
        <v>136</v>
      </c>
      <c r="CM709" t="s">
        <v>354</v>
      </c>
      <c r="CN709" t="s">
        <v>1310</v>
      </c>
      <c r="CO709" t="s">
        <v>2377</v>
      </c>
      <c r="CP709" t="s">
        <v>149</v>
      </c>
      <c r="CQ709">
        <v>3</v>
      </c>
      <c r="CR709">
        <v>0</v>
      </c>
      <c r="CS709" t="s">
        <v>136</v>
      </c>
      <c r="CT709" t="s">
        <v>136</v>
      </c>
      <c r="CU709" t="s">
        <v>136</v>
      </c>
      <c r="CV709" t="s">
        <v>134</v>
      </c>
      <c r="CW709" t="s">
        <v>134</v>
      </c>
      <c r="CX709">
        <v>50</v>
      </c>
      <c r="CY709" t="s">
        <v>134</v>
      </c>
      <c r="CZ709" t="s">
        <v>136</v>
      </c>
      <c r="DA709" t="s">
        <v>136</v>
      </c>
      <c r="DB709" t="s">
        <v>136</v>
      </c>
      <c r="DC709" t="s">
        <v>136</v>
      </c>
      <c r="DD709" t="s">
        <v>136</v>
      </c>
      <c r="DF709" t="s">
        <v>180</v>
      </c>
      <c r="DG709" t="s">
        <v>17687</v>
      </c>
      <c r="DH709" t="s">
        <v>17688</v>
      </c>
      <c r="DI709" t="s">
        <v>584</v>
      </c>
      <c r="DJ709" s="4">
        <v>84632</v>
      </c>
      <c r="DK709" t="s">
        <v>3004</v>
      </c>
      <c r="DL709" t="s">
        <v>134</v>
      </c>
      <c r="DM709">
        <v>2</v>
      </c>
      <c r="DN709" t="s">
        <v>17687</v>
      </c>
      <c r="DO709" t="s">
        <v>17689</v>
      </c>
      <c r="DP709" t="s">
        <v>584</v>
      </c>
      <c r="DQ709" t="str">
        <f>"84632"</f>
        <v>84632</v>
      </c>
      <c r="DR709" t="s">
        <v>3004</v>
      </c>
      <c r="DS709" t="s">
        <v>10737</v>
      </c>
      <c r="DT709">
        <v>1</v>
      </c>
      <c r="DU709">
        <v>4</v>
      </c>
      <c r="DV709" t="s">
        <v>134</v>
      </c>
      <c r="DW709" t="s">
        <v>134</v>
      </c>
      <c r="DX709" t="s">
        <v>134</v>
      </c>
      <c r="DY709" t="s">
        <v>136</v>
      </c>
      <c r="DZ709">
        <v>1</v>
      </c>
      <c r="EA709" t="s">
        <v>136</v>
      </c>
      <c r="EC709" s="5">
        <v>12.68</v>
      </c>
      <c r="ED709" s="5">
        <v>55</v>
      </c>
      <c r="EE709">
        <v>12085952226</v>
      </c>
      <c r="EF709" t="s">
        <v>1316</v>
      </c>
      <c r="EG709" t="s">
        <v>148</v>
      </c>
      <c r="EH709">
        <v>0</v>
      </c>
    </row>
    <row r="710" spans="1:138" ht="15" customHeight="1" x14ac:dyDescent="0.35">
      <c r="A710" t="s">
        <v>19852</v>
      </c>
      <c r="B710" t="s">
        <v>157</v>
      </c>
      <c r="C710" s="1">
        <v>44110.697741435186</v>
      </c>
      <c r="D710" s="1">
        <v>44138</v>
      </c>
      <c r="E710" t="s">
        <v>133</v>
      </c>
      <c r="F710" t="s">
        <v>136</v>
      </c>
      <c r="G710" t="s">
        <v>135</v>
      </c>
      <c r="H710" t="s">
        <v>136</v>
      </c>
      <c r="I710" t="s">
        <v>19853</v>
      </c>
      <c r="K710" t="s">
        <v>19854</v>
      </c>
      <c r="M710" t="s">
        <v>1237</v>
      </c>
      <c r="N710" t="s">
        <v>1128</v>
      </c>
      <c r="O710" s="4">
        <v>58770</v>
      </c>
      <c r="P710" t="s">
        <v>140</v>
      </c>
      <c r="R710">
        <v>17017434545</v>
      </c>
      <c r="T710">
        <v>112112</v>
      </c>
      <c r="U710" t="s">
        <v>1238</v>
      </c>
      <c r="V710" t="s">
        <v>4741</v>
      </c>
      <c r="X710" t="s">
        <v>164</v>
      </c>
      <c r="Y710" t="s">
        <v>19854</v>
      </c>
      <c r="AA710" t="s">
        <v>1237</v>
      </c>
      <c r="AB710" t="s">
        <v>1128</v>
      </c>
      <c r="AC710" s="4">
        <v>58770</v>
      </c>
      <c r="AD710" t="s">
        <v>140</v>
      </c>
      <c r="AF710">
        <v>17017434545</v>
      </c>
      <c r="AH710" t="s">
        <v>19855</v>
      </c>
      <c r="AI710" t="s">
        <v>168</v>
      </c>
      <c r="AJ710" t="s">
        <v>533</v>
      </c>
      <c r="AK710" t="s">
        <v>534</v>
      </c>
      <c r="AM710" t="s">
        <v>535</v>
      </c>
      <c r="AO710" t="s">
        <v>536</v>
      </c>
      <c r="AP710" t="s">
        <v>537</v>
      </c>
      <c r="AQ710" s="4">
        <v>28786</v>
      </c>
      <c r="AR710" t="s">
        <v>140</v>
      </c>
      <c r="AT710">
        <v>18282460659</v>
      </c>
      <c r="AV710" t="s">
        <v>538</v>
      </c>
      <c r="AW710" t="s">
        <v>539</v>
      </c>
      <c r="AZ710" t="s">
        <v>175</v>
      </c>
      <c r="BA710" t="s">
        <v>176</v>
      </c>
      <c r="BB710" t="s">
        <v>136</v>
      </c>
      <c r="BC710" t="s">
        <v>136</v>
      </c>
      <c r="BD710" t="s">
        <v>148</v>
      </c>
      <c r="BE710" t="s">
        <v>136</v>
      </c>
      <c r="BF710" t="s">
        <v>136</v>
      </c>
      <c r="BG710" t="s">
        <v>134</v>
      </c>
      <c r="BH710" t="s">
        <v>136</v>
      </c>
      <c r="BN710" t="s">
        <v>19856</v>
      </c>
      <c r="BO710" t="s">
        <v>1489</v>
      </c>
      <c r="BP710">
        <v>3</v>
      </c>
      <c r="BQ710">
        <v>3</v>
      </c>
      <c r="BR710">
        <v>3</v>
      </c>
      <c r="BS710" s="1">
        <v>44180</v>
      </c>
      <c r="BT710" s="1">
        <v>44316</v>
      </c>
      <c r="BU710" s="1">
        <v>44180</v>
      </c>
      <c r="BV710" s="1">
        <v>44316</v>
      </c>
      <c r="BW710" t="s">
        <v>136</v>
      </c>
      <c r="BX710">
        <v>48</v>
      </c>
      <c r="BY710">
        <v>0</v>
      </c>
      <c r="BZ710">
        <v>8</v>
      </c>
      <c r="CA710">
        <v>8</v>
      </c>
      <c r="CB710">
        <v>8</v>
      </c>
      <c r="CC710">
        <v>8</v>
      </c>
      <c r="CD710">
        <v>8</v>
      </c>
      <c r="CE710">
        <v>8</v>
      </c>
      <c r="CF710" t="str">
        <f>"8:00 AM"</f>
        <v>8:00 AM</v>
      </c>
      <c r="CG710" t="str">
        <f>"5:00 PM"</f>
        <v>5:00 PM</v>
      </c>
      <c r="CH710" s="5">
        <v>14.99</v>
      </c>
      <c r="CI710" t="s">
        <v>146</v>
      </c>
      <c r="CL710" t="s">
        <v>136</v>
      </c>
      <c r="CM710" t="s">
        <v>354</v>
      </c>
      <c r="CN710" t="s">
        <v>2411</v>
      </c>
      <c r="CO710" t="s">
        <v>2389</v>
      </c>
      <c r="CP710" t="s">
        <v>149</v>
      </c>
      <c r="CQ710">
        <v>3</v>
      </c>
      <c r="CR710">
        <v>0</v>
      </c>
      <c r="CS710" t="s">
        <v>136</v>
      </c>
      <c r="CT710" t="s">
        <v>136</v>
      </c>
      <c r="CU710" t="s">
        <v>134</v>
      </c>
      <c r="CV710" t="s">
        <v>136</v>
      </c>
      <c r="CW710" t="s">
        <v>134</v>
      </c>
      <c r="CX710">
        <v>50</v>
      </c>
      <c r="CY710" t="s">
        <v>134</v>
      </c>
      <c r="CZ710" t="s">
        <v>134</v>
      </c>
      <c r="DA710" t="s">
        <v>136</v>
      </c>
      <c r="DB710" t="s">
        <v>136</v>
      </c>
      <c r="DC710" t="s">
        <v>136</v>
      </c>
      <c r="DD710" t="s">
        <v>136</v>
      </c>
      <c r="DF710" t="s">
        <v>19857</v>
      </c>
      <c r="DG710" t="s">
        <v>19858</v>
      </c>
      <c r="DH710" t="s">
        <v>1237</v>
      </c>
      <c r="DI710" t="s">
        <v>1128</v>
      </c>
      <c r="DJ710" s="4">
        <v>58770</v>
      </c>
      <c r="DK710" t="s">
        <v>3339</v>
      </c>
      <c r="DL710" t="s">
        <v>136</v>
      </c>
      <c r="DM710">
        <v>1</v>
      </c>
      <c r="DN710" t="s">
        <v>19859</v>
      </c>
      <c r="DO710" t="s">
        <v>8860</v>
      </c>
      <c r="DP710" t="s">
        <v>1128</v>
      </c>
      <c r="DQ710" t="str">
        <f>"58779"</f>
        <v>58779</v>
      </c>
      <c r="DR710" t="s">
        <v>3339</v>
      </c>
      <c r="DS710" t="s">
        <v>2316</v>
      </c>
      <c r="DT710">
        <v>1</v>
      </c>
      <c r="DU710">
        <v>3</v>
      </c>
      <c r="DV710" t="s">
        <v>134</v>
      </c>
      <c r="DW710" t="s">
        <v>134</v>
      </c>
      <c r="DX710" t="s">
        <v>134</v>
      </c>
      <c r="DY710" t="s">
        <v>136</v>
      </c>
      <c r="DZ710">
        <v>1</v>
      </c>
      <c r="EA710" t="s">
        <v>136</v>
      </c>
      <c r="EC710" s="5">
        <v>12.68</v>
      </c>
      <c r="ED710" s="5">
        <v>55</v>
      </c>
      <c r="EE710">
        <v>17017434545</v>
      </c>
      <c r="EF710" t="s">
        <v>19855</v>
      </c>
      <c r="EG710" t="s">
        <v>148</v>
      </c>
      <c r="EH710">
        <v>0</v>
      </c>
    </row>
    <row r="711" spans="1:138" ht="15" customHeight="1" x14ac:dyDescent="0.35">
      <c r="A711" t="s">
        <v>7481</v>
      </c>
      <c r="B711" t="s">
        <v>157</v>
      </c>
      <c r="C711" s="1">
        <v>44106.661696759256</v>
      </c>
      <c r="D711" s="1">
        <v>44138</v>
      </c>
      <c r="E711" t="s">
        <v>579</v>
      </c>
      <c r="F711" t="s">
        <v>136</v>
      </c>
      <c r="G711" t="s">
        <v>135</v>
      </c>
      <c r="H711" t="s">
        <v>136</v>
      </c>
      <c r="I711" t="s">
        <v>7482</v>
      </c>
      <c r="K711" t="s">
        <v>7483</v>
      </c>
      <c r="L711" t="s">
        <v>7484</v>
      </c>
      <c r="M711" t="s">
        <v>7485</v>
      </c>
      <c r="N711" t="s">
        <v>592</v>
      </c>
      <c r="O711" s="4">
        <v>82835</v>
      </c>
      <c r="P711" t="s">
        <v>140</v>
      </c>
      <c r="R711">
        <v>13076847730</v>
      </c>
      <c r="T711">
        <v>112111</v>
      </c>
      <c r="U711" t="s">
        <v>5136</v>
      </c>
      <c r="V711" t="s">
        <v>7486</v>
      </c>
      <c r="X711" t="s">
        <v>7487</v>
      </c>
      <c r="Y711" t="s">
        <v>7488</v>
      </c>
      <c r="Z711" t="s">
        <v>148</v>
      </c>
      <c r="AA711" t="s">
        <v>7485</v>
      </c>
      <c r="AB711" t="s">
        <v>592</v>
      </c>
      <c r="AC711" s="4">
        <v>82835</v>
      </c>
      <c r="AD711" t="s">
        <v>140</v>
      </c>
      <c r="AF711">
        <v>13076847730</v>
      </c>
      <c r="AH711" t="s">
        <v>7489</v>
      </c>
      <c r="AI711" t="s">
        <v>168</v>
      </c>
      <c r="AJ711" t="s">
        <v>588</v>
      </c>
      <c r="AK711" t="s">
        <v>589</v>
      </c>
      <c r="AM711" t="s">
        <v>590</v>
      </c>
      <c r="AO711" t="s">
        <v>591</v>
      </c>
      <c r="AP711" t="s">
        <v>592</v>
      </c>
      <c r="AQ711" s="4">
        <v>82601</v>
      </c>
      <c r="AR711" t="s">
        <v>140</v>
      </c>
      <c r="AT711">
        <v>13074722105</v>
      </c>
      <c r="AV711" t="s">
        <v>593</v>
      </c>
      <c r="AW711" t="s">
        <v>594</v>
      </c>
      <c r="AZ711" t="s">
        <v>334</v>
      </c>
      <c r="BA711" t="s">
        <v>335</v>
      </c>
      <c r="BB711" t="s">
        <v>136</v>
      </c>
      <c r="BC711" t="s">
        <v>136</v>
      </c>
      <c r="BD711" t="s">
        <v>148</v>
      </c>
      <c r="BE711" t="s">
        <v>136</v>
      </c>
      <c r="BF711" t="s">
        <v>136</v>
      </c>
      <c r="BG711" t="s">
        <v>134</v>
      </c>
      <c r="BH711" t="s">
        <v>136</v>
      </c>
      <c r="BN711" t="s">
        <v>7490</v>
      </c>
      <c r="BO711" t="s">
        <v>2952</v>
      </c>
      <c r="BP711">
        <v>4</v>
      </c>
      <c r="BQ711">
        <v>4</v>
      </c>
      <c r="BR711">
        <v>4</v>
      </c>
      <c r="BS711" s="1">
        <v>44166</v>
      </c>
      <c r="BT711" s="1">
        <v>44227</v>
      </c>
      <c r="BU711" s="1">
        <v>44166</v>
      </c>
      <c r="BV711" s="1">
        <v>44227</v>
      </c>
      <c r="BW711" t="s">
        <v>134</v>
      </c>
      <c r="CH711" s="5">
        <v>1682.33</v>
      </c>
      <c r="CI711" t="s">
        <v>597</v>
      </c>
      <c r="CJ711">
        <v>0</v>
      </c>
      <c r="CK711" t="s">
        <v>1362</v>
      </c>
      <c r="CL711" t="s">
        <v>136</v>
      </c>
      <c r="CM711" t="s">
        <v>354</v>
      </c>
      <c r="CN711" t="s">
        <v>599</v>
      </c>
      <c r="CO711" t="s">
        <v>2225</v>
      </c>
      <c r="CP711" t="s">
        <v>149</v>
      </c>
      <c r="CQ711">
        <v>6</v>
      </c>
      <c r="CR711">
        <v>0</v>
      </c>
      <c r="CS711" t="s">
        <v>136</v>
      </c>
      <c r="CT711" t="s">
        <v>134</v>
      </c>
      <c r="CU711" t="s">
        <v>136</v>
      </c>
      <c r="CV711" t="s">
        <v>136</v>
      </c>
      <c r="CW711" t="s">
        <v>134</v>
      </c>
      <c r="CX711">
        <v>50</v>
      </c>
      <c r="CY711" t="s">
        <v>134</v>
      </c>
      <c r="CZ711" t="s">
        <v>136</v>
      </c>
      <c r="DA711" t="s">
        <v>134</v>
      </c>
      <c r="DB711" t="s">
        <v>136</v>
      </c>
      <c r="DC711" t="s">
        <v>136</v>
      </c>
      <c r="DD711" t="s">
        <v>136</v>
      </c>
      <c r="DF711" s="2" t="s">
        <v>7491</v>
      </c>
      <c r="DG711" t="s">
        <v>7492</v>
      </c>
      <c r="DH711" t="s">
        <v>7485</v>
      </c>
      <c r="DI711" t="s">
        <v>592</v>
      </c>
      <c r="DJ711" s="4">
        <v>82835</v>
      </c>
      <c r="DK711" t="s">
        <v>2274</v>
      </c>
      <c r="DL711" t="s">
        <v>136</v>
      </c>
      <c r="DM711">
        <v>1</v>
      </c>
      <c r="DN711" t="s">
        <v>7493</v>
      </c>
      <c r="DO711" t="s">
        <v>7485</v>
      </c>
      <c r="DP711" t="s">
        <v>592</v>
      </c>
      <c r="DQ711" t="str">
        <f>"82835"</f>
        <v>82835</v>
      </c>
      <c r="DR711" t="s">
        <v>2274</v>
      </c>
      <c r="DS711" t="s">
        <v>1099</v>
      </c>
      <c r="DT711">
        <v>1</v>
      </c>
      <c r="DU711">
        <v>1</v>
      </c>
      <c r="DV711" t="s">
        <v>136</v>
      </c>
      <c r="DW711" t="s">
        <v>136</v>
      </c>
      <c r="DX711" t="s">
        <v>134</v>
      </c>
      <c r="DY711" t="s">
        <v>134</v>
      </c>
      <c r="DZ711">
        <v>3</v>
      </c>
      <c r="EA711" t="s">
        <v>136</v>
      </c>
      <c r="EC711" s="5">
        <v>12.68</v>
      </c>
      <c r="ED711" s="5">
        <v>55</v>
      </c>
      <c r="EE711">
        <v>13074722105</v>
      </c>
      <c r="EF711" t="s">
        <v>593</v>
      </c>
      <c r="EG711" t="s">
        <v>148</v>
      </c>
      <c r="EH711">
        <v>0</v>
      </c>
    </row>
    <row r="712" spans="1:138" ht="15" customHeight="1" x14ac:dyDescent="0.35">
      <c r="A712" t="s">
        <v>19843</v>
      </c>
      <c r="B712" t="s">
        <v>157</v>
      </c>
      <c r="C712" s="1">
        <v>44111.358709259257</v>
      </c>
      <c r="D712" s="1">
        <v>44138</v>
      </c>
      <c r="E712" t="s">
        <v>133</v>
      </c>
      <c r="F712" t="s">
        <v>136</v>
      </c>
      <c r="G712" t="s">
        <v>135</v>
      </c>
      <c r="H712" t="s">
        <v>136</v>
      </c>
      <c r="I712" t="s">
        <v>19844</v>
      </c>
      <c r="K712" t="s">
        <v>19845</v>
      </c>
      <c r="M712" t="s">
        <v>19846</v>
      </c>
      <c r="N712" t="s">
        <v>1128</v>
      </c>
      <c r="O712" s="4">
        <v>58734</v>
      </c>
      <c r="P712" t="s">
        <v>140</v>
      </c>
      <c r="R712">
        <v>17012407092</v>
      </c>
      <c r="T712">
        <v>112112</v>
      </c>
      <c r="U712" t="s">
        <v>19847</v>
      </c>
      <c r="V712" t="s">
        <v>766</v>
      </c>
      <c r="X712" t="s">
        <v>164</v>
      </c>
      <c r="Y712" t="s">
        <v>19845</v>
      </c>
      <c r="AA712" t="s">
        <v>19846</v>
      </c>
      <c r="AB712" t="s">
        <v>1128</v>
      </c>
      <c r="AC712" s="4">
        <v>58734</v>
      </c>
      <c r="AD712" t="s">
        <v>140</v>
      </c>
      <c r="AF712">
        <v>17012407092</v>
      </c>
      <c r="AH712" t="s">
        <v>19848</v>
      </c>
      <c r="AI712" t="s">
        <v>168</v>
      </c>
      <c r="AJ712" t="s">
        <v>533</v>
      </c>
      <c r="AK712" t="s">
        <v>534</v>
      </c>
      <c r="AM712" t="s">
        <v>535</v>
      </c>
      <c r="AO712" t="s">
        <v>536</v>
      </c>
      <c r="AP712" t="s">
        <v>537</v>
      </c>
      <c r="AQ712" s="4">
        <v>28786</v>
      </c>
      <c r="AR712" t="s">
        <v>140</v>
      </c>
      <c r="AT712">
        <v>18282460659</v>
      </c>
      <c r="AV712" t="s">
        <v>538</v>
      </c>
      <c r="AW712" t="s">
        <v>539</v>
      </c>
      <c r="AZ712" t="s">
        <v>334</v>
      </c>
      <c r="BA712" t="s">
        <v>335</v>
      </c>
      <c r="BB712" t="s">
        <v>136</v>
      </c>
      <c r="BC712" t="s">
        <v>136</v>
      </c>
      <c r="BD712" t="s">
        <v>148</v>
      </c>
      <c r="BE712" t="s">
        <v>136</v>
      </c>
      <c r="BF712" t="s">
        <v>136</v>
      </c>
      <c r="BG712" t="s">
        <v>134</v>
      </c>
      <c r="BH712" t="s">
        <v>136</v>
      </c>
      <c r="BN712" t="s">
        <v>19849</v>
      </c>
      <c r="BO712" t="s">
        <v>3151</v>
      </c>
      <c r="BP712">
        <v>2</v>
      </c>
      <c r="BQ712">
        <v>2</v>
      </c>
      <c r="BR712">
        <v>2</v>
      </c>
      <c r="BS712" s="1">
        <v>44166</v>
      </c>
      <c r="BT712" s="1">
        <v>44316</v>
      </c>
      <c r="BU712" s="1">
        <v>44166</v>
      </c>
      <c r="BV712" s="1">
        <v>44316</v>
      </c>
      <c r="BW712" t="s">
        <v>136</v>
      </c>
      <c r="BX712">
        <v>48</v>
      </c>
      <c r="BY712">
        <v>0</v>
      </c>
      <c r="BZ712">
        <v>8</v>
      </c>
      <c r="CA712">
        <v>8</v>
      </c>
      <c r="CB712">
        <v>8</v>
      </c>
      <c r="CC712">
        <v>8</v>
      </c>
      <c r="CD712">
        <v>8</v>
      </c>
      <c r="CE712">
        <v>8</v>
      </c>
      <c r="CF712" t="str">
        <f>"8:00 AM"</f>
        <v>8:00 AM</v>
      </c>
      <c r="CG712" t="str">
        <f>"5:00 PM"</f>
        <v>5:00 PM</v>
      </c>
      <c r="CH712" s="5">
        <v>14.99</v>
      </c>
      <c r="CI712" t="s">
        <v>146</v>
      </c>
      <c r="CL712" t="s">
        <v>136</v>
      </c>
      <c r="CM712" t="s">
        <v>354</v>
      </c>
      <c r="CN712" t="s">
        <v>8313</v>
      </c>
      <c r="CO712" t="s">
        <v>1490</v>
      </c>
      <c r="CP712" t="s">
        <v>149</v>
      </c>
      <c r="CQ712">
        <v>6</v>
      </c>
      <c r="CR712">
        <v>0</v>
      </c>
      <c r="CS712" t="s">
        <v>136</v>
      </c>
      <c r="CT712" t="s">
        <v>134</v>
      </c>
      <c r="CU712" t="s">
        <v>134</v>
      </c>
      <c r="CV712" t="s">
        <v>136</v>
      </c>
      <c r="CW712" t="s">
        <v>134</v>
      </c>
      <c r="CX712">
        <v>50</v>
      </c>
      <c r="CY712" t="s">
        <v>134</v>
      </c>
      <c r="CZ712" t="s">
        <v>136</v>
      </c>
      <c r="DA712" t="s">
        <v>136</v>
      </c>
      <c r="DB712" t="s">
        <v>136</v>
      </c>
      <c r="DC712" t="s">
        <v>136</v>
      </c>
      <c r="DD712" t="s">
        <v>136</v>
      </c>
      <c r="DF712" t="s">
        <v>19850</v>
      </c>
      <c r="DG712" t="s">
        <v>19845</v>
      </c>
      <c r="DH712" t="s">
        <v>19846</v>
      </c>
      <c r="DI712" t="s">
        <v>1128</v>
      </c>
      <c r="DJ712" s="4">
        <v>58734</v>
      </c>
      <c r="DK712" t="s">
        <v>1005</v>
      </c>
      <c r="DL712" t="s">
        <v>136</v>
      </c>
      <c r="DM712">
        <v>1</v>
      </c>
      <c r="DN712" t="s">
        <v>19851</v>
      </c>
      <c r="DO712" t="s">
        <v>19846</v>
      </c>
      <c r="DP712" t="s">
        <v>1128</v>
      </c>
      <c r="DQ712" t="str">
        <f>"58734"</f>
        <v>58734</v>
      </c>
      <c r="DR712" t="s">
        <v>1005</v>
      </c>
      <c r="DS712" t="s">
        <v>296</v>
      </c>
      <c r="DT712">
        <v>1</v>
      </c>
      <c r="DU712">
        <v>4</v>
      </c>
      <c r="DV712" t="s">
        <v>134</v>
      </c>
      <c r="DW712" t="s">
        <v>134</v>
      </c>
      <c r="DX712" t="s">
        <v>134</v>
      </c>
      <c r="DY712" t="s">
        <v>136</v>
      </c>
      <c r="DZ712">
        <v>1</v>
      </c>
      <c r="EA712" t="s">
        <v>136</v>
      </c>
      <c r="EC712" s="5">
        <v>12.68</v>
      </c>
      <c r="ED712" s="5">
        <v>55</v>
      </c>
      <c r="EE712">
        <v>17012407092</v>
      </c>
      <c r="EF712" t="s">
        <v>19848</v>
      </c>
      <c r="EG712" t="s">
        <v>2909</v>
      </c>
      <c r="EH712">
        <v>0</v>
      </c>
    </row>
    <row r="713" spans="1:138" ht="15" customHeight="1" x14ac:dyDescent="0.35">
      <c r="A713" t="s">
        <v>21877</v>
      </c>
      <c r="B713" t="s">
        <v>157</v>
      </c>
      <c r="C713" s="1">
        <v>44119.490595833333</v>
      </c>
      <c r="D713" s="1">
        <v>44138</v>
      </c>
      <c r="E713" t="s">
        <v>133</v>
      </c>
      <c r="F713" t="s">
        <v>136</v>
      </c>
      <c r="G713" t="s">
        <v>135</v>
      </c>
      <c r="H713" t="s">
        <v>136</v>
      </c>
      <c r="I713" t="s">
        <v>21878</v>
      </c>
      <c r="K713" t="s">
        <v>21879</v>
      </c>
      <c r="M713" t="s">
        <v>1207</v>
      </c>
      <c r="N713" t="s">
        <v>374</v>
      </c>
      <c r="O713" s="4">
        <v>79039</v>
      </c>
      <c r="P713" t="s">
        <v>140</v>
      </c>
      <c r="R713">
        <v>18063372436</v>
      </c>
      <c r="T713">
        <v>11211</v>
      </c>
      <c r="U713" t="s">
        <v>1208</v>
      </c>
      <c r="V713" t="s">
        <v>8953</v>
      </c>
      <c r="X713" t="s">
        <v>164</v>
      </c>
      <c r="Y713" t="s">
        <v>21879</v>
      </c>
      <c r="AA713" t="s">
        <v>1207</v>
      </c>
      <c r="AB713" t="s">
        <v>374</v>
      </c>
      <c r="AC713" s="4">
        <v>79039</v>
      </c>
      <c r="AD713" t="s">
        <v>140</v>
      </c>
      <c r="AF713">
        <v>18063372436</v>
      </c>
      <c r="AH713" t="s">
        <v>155</v>
      </c>
      <c r="AI713" t="s">
        <v>168</v>
      </c>
      <c r="AJ713" t="s">
        <v>1210</v>
      </c>
      <c r="AK713" t="s">
        <v>1211</v>
      </c>
      <c r="AM713" t="s">
        <v>1212</v>
      </c>
      <c r="AO713" t="s">
        <v>1213</v>
      </c>
      <c r="AP713" t="s">
        <v>460</v>
      </c>
      <c r="AQ713" s="4">
        <v>74132</v>
      </c>
      <c r="AR713" t="s">
        <v>140</v>
      </c>
      <c r="AS713" t="s">
        <v>1214</v>
      </c>
      <c r="AT713">
        <v>19189065212</v>
      </c>
      <c r="AV713" t="s">
        <v>1215</v>
      </c>
      <c r="AW713" t="s">
        <v>1216</v>
      </c>
      <c r="AZ713" t="s">
        <v>334</v>
      </c>
      <c r="BA713" t="s">
        <v>335</v>
      </c>
      <c r="BB713" t="s">
        <v>136</v>
      </c>
      <c r="BC713" t="s">
        <v>136</v>
      </c>
      <c r="BD713" t="s">
        <v>148</v>
      </c>
      <c r="BE713" t="s">
        <v>136</v>
      </c>
      <c r="BF713" t="s">
        <v>136</v>
      </c>
      <c r="BG713" t="s">
        <v>134</v>
      </c>
      <c r="BH713" t="s">
        <v>136</v>
      </c>
      <c r="BN713" t="s">
        <v>21880</v>
      </c>
      <c r="BO713" t="s">
        <v>1043</v>
      </c>
      <c r="BP713">
        <v>3</v>
      </c>
      <c r="BQ713">
        <v>3</v>
      </c>
      <c r="BR713">
        <v>3</v>
      </c>
      <c r="BS713" s="1">
        <v>44180</v>
      </c>
      <c r="BT713" s="1">
        <v>44270</v>
      </c>
      <c r="BU713" s="1">
        <v>44180</v>
      </c>
      <c r="BV713" s="1">
        <v>44270</v>
      </c>
      <c r="BW713" t="s">
        <v>136</v>
      </c>
      <c r="BX713">
        <v>48</v>
      </c>
      <c r="BY713">
        <v>0</v>
      </c>
      <c r="BZ713">
        <v>8</v>
      </c>
      <c r="CA713">
        <v>8</v>
      </c>
      <c r="CB713">
        <v>8</v>
      </c>
      <c r="CC713">
        <v>8</v>
      </c>
      <c r="CD713">
        <v>8</v>
      </c>
      <c r="CE713">
        <v>8</v>
      </c>
      <c r="CF713" t="str">
        <f>"7:00 AM"</f>
        <v>7:00 AM</v>
      </c>
      <c r="CG713" t="str">
        <f>"4:00 PM"</f>
        <v>4:00 PM</v>
      </c>
      <c r="CH713" s="5">
        <v>12.67</v>
      </c>
      <c r="CI713" t="s">
        <v>146</v>
      </c>
      <c r="CL713" t="s">
        <v>136</v>
      </c>
      <c r="CM713" t="s">
        <v>312</v>
      </c>
      <c r="CN713" t="s">
        <v>148</v>
      </c>
      <c r="CO713" t="s">
        <v>2165</v>
      </c>
      <c r="CP713" t="s">
        <v>149</v>
      </c>
      <c r="CQ713">
        <v>3</v>
      </c>
      <c r="CR713">
        <v>0</v>
      </c>
      <c r="CS713" t="s">
        <v>136</v>
      </c>
      <c r="CT713" t="s">
        <v>134</v>
      </c>
      <c r="CU713" t="s">
        <v>136</v>
      </c>
      <c r="CV713" t="s">
        <v>136</v>
      </c>
      <c r="CW713" t="s">
        <v>136</v>
      </c>
      <c r="CY713" t="s">
        <v>136</v>
      </c>
      <c r="CZ713" t="s">
        <v>136</v>
      </c>
      <c r="DA713" t="s">
        <v>136</v>
      </c>
      <c r="DB713" t="s">
        <v>136</v>
      </c>
      <c r="DC713" t="s">
        <v>136</v>
      </c>
      <c r="DD713" t="s">
        <v>136</v>
      </c>
      <c r="DF713" t="s">
        <v>21881</v>
      </c>
      <c r="DG713" t="s">
        <v>21882</v>
      </c>
      <c r="DH713" t="s">
        <v>1209</v>
      </c>
      <c r="DI713" t="s">
        <v>374</v>
      </c>
      <c r="DJ713" s="4">
        <v>79039</v>
      </c>
      <c r="DK713" t="s">
        <v>1219</v>
      </c>
      <c r="DL713" t="s">
        <v>136</v>
      </c>
      <c r="DM713">
        <v>1</v>
      </c>
      <c r="DN713" t="s">
        <v>21883</v>
      </c>
      <c r="DO713" t="s">
        <v>1207</v>
      </c>
      <c r="DP713" t="s">
        <v>374</v>
      </c>
      <c r="DQ713" t="str">
        <f>"79039"</f>
        <v>79039</v>
      </c>
      <c r="DR713" t="s">
        <v>1219</v>
      </c>
      <c r="DS713" t="s">
        <v>2696</v>
      </c>
      <c r="DT713">
        <v>1</v>
      </c>
      <c r="DU713">
        <v>3</v>
      </c>
      <c r="DV713" t="s">
        <v>134</v>
      </c>
      <c r="DW713" t="s">
        <v>134</v>
      </c>
      <c r="DX713" t="s">
        <v>134</v>
      </c>
      <c r="DY713" t="s">
        <v>136</v>
      </c>
      <c r="DZ713">
        <v>1</v>
      </c>
      <c r="EA713" t="s">
        <v>136</v>
      </c>
      <c r="EC713" s="5">
        <v>12.68</v>
      </c>
      <c r="ED713" s="5">
        <v>55</v>
      </c>
      <c r="EE713">
        <v>18063372436</v>
      </c>
      <c r="EF713" t="s">
        <v>148</v>
      </c>
      <c r="EG713" t="s">
        <v>2138</v>
      </c>
      <c r="EH713">
        <v>0</v>
      </c>
    </row>
    <row r="714" spans="1:138" ht="15" customHeight="1" x14ac:dyDescent="0.35">
      <c r="A714" t="s">
        <v>26485</v>
      </c>
      <c r="B714" t="s">
        <v>157</v>
      </c>
      <c r="C714" s="1">
        <v>44116.570426041668</v>
      </c>
      <c r="D714" s="1">
        <v>44138</v>
      </c>
      <c r="E714" t="s">
        <v>133</v>
      </c>
      <c r="F714" t="s">
        <v>136</v>
      </c>
      <c r="G714" t="s">
        <v>135</v>
      </c>
      <c r="H714" t="s">
        <v>136</v>
      </c>
      <c r="I714" t="s">
        <v>26486</v>
      </c>
      <c r="K714" t="s">
        <v>26487</v>
      </c>
      <c r="L714" t="s">
        <v>26488</v>
      </c>
      <c r="M714" t="s">
        <v>9411</v>
      </c>
      <c r="N714" t="s">
        <v>1128</v>
      </c>
      <c r="O714" s="4">
        <v>58318</v>
      </c>
      <c r="P714" t="s">
        <v>140</v>
      </c>
      <c r="R714">
        <v>17012637142</v>
      </c>
      <c r="T714">
        <v>112112</v>
      </c>
      <c r="U714" t="s">
        <v>18632</v>
      </c>
      <c r="V714" t="s">
        <v>279</v>
      </c>
      <c r="X714" t="s">
        <v>164</v>
      </c>
      <c r="Y714" t="s">
        <v>26487</v>
      </c>
      <c r="Z714" t="s">
        <v>26489</v>
      </c>
      <c r="AA714" t="s">
        <v>9411</v>
      </c>
      <c r="AB714" t="s">
        <v>1128</v>
      </c>
      <c r="AC714" s="4">
        <v>58318</v>
      </c>
      <c r="AD714" t="s">
        <v>140</v>
      </c>
      <c r="AF714">
        <v>17012637142</v>
      </c>
      <c r="AH714" t="s">
        <v>18633</v>
      </c>
      <c r="AI714" t="s">
        <v>168</v>
      </c>
      <c r="AJ714" t="s">
        <v>533</v>
      </c>
      <c r="AK714" t="s">
        <v>534</v>
      </c>
      <c r="AM714" t="s">
        <v>535</v>
      </c>
      <c r="AO714" t="s">
        <v>536</v>
      </c>
      <c r="AP714" t="s">
        <v>537</v>
      </c>
      <c r="AQ714" s="4">
        <v>28786</v>
      </c>
      <c r="AR714" t="s">
        <v>140</v>
      </c>
      <c r="AT714">
        <v>18282460659</v>
      </c>
      <c r="AV714" t="s">
        <v>538</v>
      </c>
      <c r="AW714" t="s">
        <v>539</v>
      </c>
      <c r="AZ714" t="s">
        <v>334</v>
      </c>
      <c r="BA714" t="s">
        <v>335</v>
      </c>
      <c r="BB714" t="s">
        <v>136</v>
      </c>
      <c r="BC714" t="s">
        <v>136</v>
      </c>
      <c r="BD714" t="s">
        <v>148</v>
      </c>
      <c r="BE714" t="s">
        <v>136</v>
      </c>
      <c r="BF714" t="s">
        <v>136</v>
      </c>
      <c r="BG714" t="s">
        <v>134</v>
      </c>
      <c r="BH714" t="s">
        <v>136</v>
      </c>
      <c r="BN714" t="s">
        <v>26490</v>
      </c>
      <c r="BO714" t="s">
        <v>3151</v>
      </c>
      <c r="BP714">
        <v>1</v>
      </c>
      <c r="BQ714">
        <v>1</v>
      </c>
      <c r="BR714">
        <v>1</v>
      </c>
      <c r="BS714" s="1">
        <v>44173</v>
      </c>
      <c r="BT714" s="1">
        <v>44256</v>
      </c>
      <c r="BU714" s="1">
        <v>44173</v>
      </c>
      <c r="BV714" s="1">
        <v>44256</v>
      </c>
      <c r="BW714" t="s">
        <v>136</v>
      </c>
      <c r="BX714">
        <v>48</v>
      </c>
      <c r="BY714">
        <v>0</v>
      </c>
      <c r="BZ714">
        <v>8</v>
      </c>
      <c r="CA714">
        <v>8</v>
      </c>
      <c r="CB714">
        <v>8</v>
      </c>
      <c r="CC714">
        <v>8</v>
      </c>
      <c r="CD714">
        <v>8</v>
      </c>
      <c r="CE714">
        <v>8</v>
      </c>
      <c r="CF714" t="str">
        <f>"8:00 AM"</f>
        <v>8:00 AM</v>
      </c>
      <c r="CG714" t="str">
        <f>"5:00 PM"</f>
        <v>5:00 PM</v>
      </c>
      <c r="CH714" s="5">
        <v>14.99</v>
      </c>
      <c r="CI714" t="s">
        <v>146</v>
      </c>
      <c r="CL714" t="s">
        <v>136</v>
      </c>
      <c r="CM714" t="s">
        <v>312</v>
      </c>
      <c r="CN714" t="s">
        <v>148</v>
      </c>
      <c r="CO714" t="s">
        <v>26491</v>
      </c>
      <c r="CP714" t="s">
        <v>149</v>
      </c>
      <c r="CQ714">
        <v>1</v>
      </c>
      <c r="CR714">
        <v>0</v>
      </c>
      <c r="CS714" t="s">
        <v>136</v>
      </c>
      <c r="CT714" t="s">
        <v>136</v>
      </c>
      <c r="CU714" t="s">
        <v>136</v>
      </c>
      <c r="CV714" t="s">
        <v>136</v>
      </c>
      <c r="CW714" t="s">
        <v>134</v>
      </c>
      <c r="CX714">
        <v>50</v>
      </c>
      <c r="CY714" t="s">
        <v>136</v>
      </c>
      <c r="CZ714" t="s">
        <v>136</v>
      </c>
      <c r="DA714" t="s">
        <v>136</v>
      </c>
      <c r="DB714" t="s">
        <v>136</v>
      </c>
      <c r="DC714" t="s">
        <v>136</v>
      </c>
      <c r="DD714" t="s">
        <v>136</v>
      </c>
      <c r="DF714" t="s">
        <v>26492</v>
      </c>
      <c r="DG714" t="s">
        <v>26493</v>
      </c>
      <c r="DH714" t="s">
        <v>13594</v>
      </c>
      <c r="DI714" t="s">
        <v>1128</v>
      </c>
      <c r="DJ714" s="4">
        <v>58711</v>
      </c>
      <c r="DK714" t="s">
        <v>13600</v>
      </c>
      <c r="DL714" t="s">
        <v>136</v>
      </c>
      <c r="DM714">
        <v>1</v>
      </c>
      <c r="DN714" t="s">
        <v>18637</v>
      </c>
      <c r="DO714" t="s">
        <v>13594</v>
      </c>
      <c r="DP714" t="s">
        <v>1128</v>
      </c>
      <c r="DQ714" t="str">
        <f>"58711"</f>
        <v>58711</v>
      </c>
      <c r="DR714" t="s">
        <v>13600</v>
      </c>
      <c r="DS714" t="s">
        <v>296</v>
      </c>
      <c r="DT714">
        <v>1</v>
      </c>
      <c r="DU714">
        <v>3</v>
      </c>
      <c r="DV714" t="s">
        <v>134</v>
      </c>
      <c r="DW714" t="s">
        <v>134</v>
      </c>
      <c r="DX714" t="s">
        <v>134</v>
      </c>
      <c r="DY714" t="s">
        <v>136</v>
      </c>
      <c r="DZ714">
        <v>1</v>
      </c>
      <c r="EA714" t="s">
        <v>136</v>
      </c>
      <c r="EC714" s="5">
        <v>12.68</v>
      </c>
      <c r="ED714" s="5">
        <v>55</v>
      </c>
      <c r="EE714">
        <v>17012637142</v>
      </c>
      <c r="EF714" t="s">
        <v>18633</v>
      </c>
      <c r="EG714" t="s">
        <v>148</v>
      </c>
      <c r="EH714">
        <v>0</v>
      </c>
    </row>
    <row r="715" spans="1:138" ht="15" customHeight="1" x14ac:dyDescent="0.35">
      <c r="A715" t="s">
        <v>10907</v>
      </c>
      <c r="B715" t="s">
        <v>157</v>
      </c>
      <c r="C715" s="1">
        <v>44112.544565856479</v>
      </c>
      <c r="D715" s="1">
        <v>44138</v>
      </c>
      <c r="E715" t="s">
        <v>133</v>
      </c>
      <c r="F715" t="s">
        <v>134</v>
      </c>
      <c r="G715" t="s">
        <v>135</v>
      </c>
      <c r="H715" t="s">
        <v>136</v>
      </c>
      <c r="I715" t="s">
        <v>10908</v>
      </c>
      <c r="K715" t="s">
        <v>10909</v>
      </c>
      <c r="L715" t="s">
        <v>10910</v>
      </c>
      <c r="M715" t="s">
        <v>1391</v>
      </c>
      <c r="N715" t="s">
        <v>139</v>
      </c>
      <c r="O715" s="4">
        <v>33440</v>
      </c>
      <c r="P715" t="s">
        <v>140</v>
      </c>
      <c r="R715">
        <v>18636731297</v>
      </c>
      <c r="T715">
        <v>115115</v>
      </c>
      <c r="U715" t="s">
        <v>2847</v>
      </c>
      <c r="V715" t="s">
        <v>10911</v>
      </c>
      <c r="X715" t="s">
        <v>164</v>
      </c>
      <c r="Y715" t="s">
        <v>10909</v>
      </c>
      <c r="Z715" t="s">
        <v>10910</v>
      </c>
      <c r="AA715" t="s">
        <v>1391</v>
      </c>
      <c r="AB715" t="s">
        <v>139</v>
      </c>
      <c r="AC715" s="4">
        <v>33440</v>
      </c>
      <c r="AD715" t="s">
        <v>140</v>
      </c>
      <c r="AF715">
        <v>18636731297</v>
      </c>
      <c r="AH715" t="s">
        <v>10912</v>
      </c>
      <c r="AI715" t="s">
        <v>226</v>
      </c>
      <c r="AJ715" t="s">
        <v>481</v>
      </c>
      <c r="AK715" t="s">
        <v>482</v>
      </c>
      <c r="AL715" t="s">
        <v>483</v>
      </c>
      <c r="AM715" t="s">
        <v>484</v>
      </c>
      <c r="AO715" t="s">
        <v>485</v>
      </c>
      <c r="AP715" t="s">
        <v>139</v>
      </c>
      <c r="AQ715" s="4">
        <v>33825</v>
      </c>
      <c r="AR715" t="s">
        <v>140</v>
      </c>
      <c r="AS715" t="s">
        <v>486</v>
      </c>
      <c r="AT715">
        <v>18632019211</v>
      </c>
      <c r="AV715" t="s">
        <v>487</v>
      </c>
      <c r="AW715" t="s">
        <v>488</v>
      </c>
      <c r="AX715" t="s">
        <v>139</v>
      </c>
      <c r="AY715" t="s">
        <v>489</v>
      </c>
      <c r="AZ715" t="s">
        <v>175</v>
      </c>
      <c r="BA715" t="s">
        <v>176</v>
      </c>
      <c r="BB715" t="s">
        <v>134</v>
      </c>
      <c r="BC715" t="s">
        <v>134</v>
      </c>
      <c r="BD715" t="s">
        <v>134</v>
      </c>
      <c r="BE715" t="s">
        <v>134</v>
      </c>
      <c r="BF715" t="s">
        <v>136</v>
      </c>
      <c r="BG715" t="s">
        <v>134</v>
      </c>
      <c r="BH715" t="s">
        <v>136</v>
      </c>
      <c r="BI715" t="s">
        <v>148</v>
      </c>
      <c r="BJ715" t="s">
        <v>148</v>
      </c>
      <c r="BK715" t="s">
        <v>148</v>
      </c>
      <c r="BN715" t="s">
        <v>10913</v>
      </c>
      <c r="BO715" t="s">
        <v>176</v>
      </c>
      <c r="BP715">
        <v>24</v>
      </c>
      <c r="BQ715">
        <v>24</v>
      </c>
      <c r="BR715">
        <v>24</v>
      </c>
      <c r="BS715" s="1">
        <v>44178</v>
      </c>
      <c r="BT715" s="1">
        <v>44347</v>
      </c>
      <c r="BU715" s="1">
        <v>44178</v>
      </c>
      <c r="BV715" s="1">
        <v>44347</v>
      </c>
      <c r="BW715" t="s">
        <v>136</v>
      </c>
      <c r="BX715">
        <v>35</v>
      </c>
      <c r="BY715">
        <v>0</v>
      </c>
      <c r="BZ715">
        <v>7</v>
      </c>
      <c r="CA715">
        <v>7</v>
      </c>
      <c r="CB715">
        <v>7</v>
      </c>
      <c r="CC715">
        <v>7</v>
      </c>
      <c r="CD715">
        <v>7</v>
      </c>
      <c r="CE715">
        <v>0</v>
      </c>
      <c r="CF715" t="str">
        <f>"7:00 AM"</f>
        <v>7:00 AM</v>
      </c>
      <c r="CG715" t="str">
        <f>"8:00 PM"</f>
        <v>8:00 PM</v>
      </c>
      <c r="CH715" s="5">
        <v>11.71</v>
      </c>
      <c r="CI715" t="s">
        <v>146</v>
      </c>
      <c r="CL715" t="s">
        <v>136</v>
      </c>
      <c r="CM715" t="s">
        <v>147</v>
      </c>
      <c r="CN715" t="s">
        <v>148</v>
      </c>
      <c r="CO715" t="s">
        <v>492</v>
      </c>
      <c r="CP715" t="s">
        <v>149</v>
      </c>
      <c r="CQ715">
        <v>3</v>
      </c>
      <c r="CR715">
        <v>0</v>
      </c>
      <c r="CS715" t="s">
        <v>136</v>
      </c>
      <c r="CT715" t="s">
        <v>136</v>
      </c>
      <c r="CU715" t="s">
        <v>134</v>
      </c>
      <c r="CV715" t="s">
        <v>134</v>
      </c>
      <c r="CW715" t="s">
        <v>134</v>
      </c>
      <c r="CX715">
        <v>70</v>
      </c>
      <c r="CY715" t="s">
        <v>134</v>
      </c>
      <c r="CZ715" t="s">
        <v>134</v>
      </c>
      <c r="DA715" t="s">
        <v>134</v>
      </c>
      <c r="DB715" t="s">
        <v>134</v>
      </c>
      <c r="DC715" t="s">
        <v>134</v>
      </c>
      <c r="DD715" t="s">
        <v>136</v>
      </c>
      <c r="DF715" s="2" t="s">
        <v>10914</v>
      </c>
      <c r="DG715" t="s">
        <v>10915</v>
      </c>
      <c r="DH715" t="s">
        <v>1391</v>
      </c>
      <c r="DI715" t="s">
        <v>139</v>
      </c>
      <c r="DJ715" s="4">
        <v>33440</v>
      </c>
      <c r="DK715" t="s">
        <v>210</v>
      </c>
      <c r="DL715" t="s">
        <v>134</v>
      </c>
      <c r="DM715">
        <v>6</v>
      </c>
      <c r="DN715" t="s">
        <v>10916</v>
      </c>
      <c r="DO715" t="s">
        <v>1402</v>
      </c>
      <c r="DP715" t="s">
        <v>139</v>
      </c>
      <c r="DQ715" t="str">
        <f>"33476"</f>
        <v>33476</v>
      </c>
      <c r="DR715" t="s">
        <v>1400</v>
      </c>
      <c r="DS715" t="s">
        <v>1403</v>
      </c>
      <c r="DT715">
        <v>1</v>
      </c>
      <c r="DU715">
        <v>125</v>
      </c>
      <c r="DV715" t="s">
        <v>136</v>
      </c>
      <c r="DW715" t="s">
        <v>134</v>
      </c>
      <c r="DX715" t="s">
        <v>134</v>
      </c>
      <c r="DY715" t="s">
        <v>136</v>
      </c>
      <c r="DZ715">
        <v>1</v>
      </c>
      <c r="EA715" t="s">
        <v>136</v>
      </c>
      <c r="EC715" s="5">
        <v>12.68</v>
      </c>
      <c r="ED715" s="5">
        <v>55</v>
      </c>
      <c r="EE715">
        <v>18636731297</v>
      </c>
      <c r="EF715" t="s">
        <v>10912</v>
      </c>
      <c r="EG715" t="s">
        <v>148</v>
      </c>
      <c r="EH715">
        <v>0</v>
      </c>
    </row>
    <row r="716" spans="1:138" ht="15" customHeight="1" x14ac:dyDescent="0.35">
      <c r="A716" t="s">
        <v>2402</v>
      </c>
      <c r="B716" t="s">
        <v>157</v>
      </c>
      <c r="C716" s="1">
        <v>44125.709828240739</v>
      </c>
      <c r="D716" s="1">
        <v>44138</v>
      </c>
      <c r="E716" t="s">
        <v>133</v>
      </c>
      <c r="F716" t="s">
        <v>136</v>
      </c>
      <c r="G716" t="s">
        <v>135</v>
      </c>
      <c r="H716" t="s">
        <v>136</v>
      </c>
      <c r="I716" t="s">
        <v>2403</v>
      </c>
      <c r="K716" t="s">
        <v>2404</v>
      </c>
      <c r="M716" t="s">
        <v>2405</v>
      </c>
      <c r="N716" t="s">
        <v>374</v>
      </c>
      <c r="O716" s="4">
        <v>79087</v>
      </c>
      <c r="P716" t="s">
        <v>140</v>
      </c>
      <c r="R716">
        <v>18065703641</v>
      </c>
      <c r="T716">
        <v>112112</v>
      </c>
      <c r="U716" t="s">
        <v>2406</v>
      </c>
      <c r="V716" t="s">
        <v>2407</v>
      </c>
      <c r="X716" t="s">
        <v>164</v>
      </c>
      <c r="Y716" t="s">
        <v>2404</v>
      </c>
      <c r="AA716" t="s">
        <v>2405</v>
      </c>
      <c r="AB716" t="s">
        <v>374</v>
      </c>
      <c r="AC716" s="4">
        <v>79087</v>
      </c>
      <c r="AD716" t="s">
        <v>140</v>
      </c>
      <c r="AF716">
        <v>18065703641</v>
      </c>
      <c r="AH716" t="s">
        <v>2408</v>
      </c>
      <c r="AI716" t="s">
        <v>168</v>
      </c>
      <c r="AJ716" t="s">
        <v>533</v>
      </c>
      <c r="AK716" t="s">
        <v>534</v>
      </c>
      <c r="AM716" t="s">
        <v>535</v>
      </c>
      <c r="AO716" t="s">
        <v>536</v>
      </c>
      <c r="AP716" t="s">
        <v>537</v>
      </c>
      <c r="AQ716" s="4">
        <v>28786</v>
      </c>
      <c r="AR716" t="s">
        <v>140</v>
      </c>
      <c r="AT716">
        <v>18282460659</v>
      </c>
      <c r="AV716" t="s">
        <v>538</v>
      </c>
      <c r="AW716" t="s">
        <v>2409</v>
      </c>
      <c r="AZ716" t="s">
        <v>334</v>
      </c>
      <c r="BA716" t="s">
        <v>335</v>
      </c>
      <c r="BB716" t="s">
        <v>136</v>
      </c>
      <c r="BC716" t="s">
        <v>136</v>
      </c>
      <c r="BD716" t="s">
        <v>148</v>
      </c>
      <c r="BE716" t="s">
        <v>136</v>
      </c>
      <c r="BF716" t="s">
        <v>136</v>
      </c>
      <c r="BG716" t="s">
        <v>134</v>
      </c>
      <c r="BH716" t="s">
        <v>136</v>
      </c>
      <c r="BN716" t="s">
        <v>2410</v>
      </c>
      <c r="BO716" t="s">
        <v>1489</v>
      </c>
      <c r="BP716">
        <v>2</v>
      </c>
      <c r="BQ716">
        <v>2</v>
      </c>
      <c r="BR716">
        <v>2</v>
      </c>
      <c r="BS716" s="1">
        <v>44185</v>
      </c>
      <c r="BT716" s="1">
        <v>44256</v>
      </c>
      <c r="BU716" s="1">
        <v>44185</v>
      </c>
      <c r="BV716" s="1">
        <v>44256</v>
      </c>
      <c r="BW716" t="s">
        <v>136</v>
      </c>
      <c r="BX716">
        <v>48</v>
      </c>
      <c r="BY716">
        <v>0</v>
      </c>
      <c r="BZ716">
        <v>8</v>
      </c>
      <c r="CA716">
        <v>8</v>
      </c>
      <c r="CB716">
        <v>8</v>
      </c>
      <c r="CC716">
        <v>8</v>
      </c>
      <c r="CD716">
        <v>8</v>
      </c>
      <c r="CE716">
        <v>8</v>
      </c>
      <c r="CF716" t="str">
        <f>"8:00 AM"</f>
        <v>8:00 AM</v>
      </c>
      <c r="CG716" t="str">
        <f>"5:00 PM"</f>
        <v>5:00 PM</v>
      </c>
      <c r="CH716" s="5">
        <v>12.67</v>
      </c>
      <c r="CI716" t="s">
        <v>146</v>
      </c>
      <c r="CL716" t="s">
        <v>136</v>
      </c>
      <c r="CM716" t="s">
        <v>354</v>
      </c>
      <c r="CN716" t="s">
        <v>2411</v>
      </c>
      <c r="CO716" t="s">
        <v>2412</v>
      </c>
      <c r="CP716" t="s">
        <v>149</v>
      </c>
      <c r="CQ716">
        <v>1</v>
      </c>
      <c r="CR716">
        <v>0</v>
      </c>
      <c r="CS716" t="s">
        <v>136</v>
      </c>
      <c r="CT716" t="s">
        <v>134</v>
      </c>
      <c r="CU716" t="s">
        <v>136</v>
      </c>
      <c r="CV716" t="s">
        <v>136</v>
      </c>
      <c r="CW716" t="s">
        <v>136</v>
      </c>
      <c r="CY716" t="s">
        <v>136</v>
      </c>
      <c r="CZ716" t="s">
        <v>136</v>
      </c>
      <c r="DA716" t="s">
        <v>134</v>
      </c>
      <c r="DB716" t="s">
        <v>134</v>
      </c>
      <c r="DC716" t="s">
        <v>136</v>
      </c>
      <c r="DD716" t="s">
        <v>136</v>
      </c>
      <c r="DF716" t="s">
        <v>2413</v>
      </c>
      <c r="DG716" t="s">
        <v>2404</v>
      </c>
      <c r="DH716" t="s">
        <v>2414</v>
      </c>
      <c r="DI716" t="s">
        <v>374</v>
      </c>
      <c r="DJ716" s="4">
        <v>79087</v>
      </c>
      <c r="DK716" t="s">
        <v>2415</v>
      </c>
      <c r="DL716" t="s">
        <v>136</v>
      </c>
      <c r="DM716">
        <v>1</v>
      </c>
      <c r="DN716" t="s">
        <v>2416</v>
      </c>
      <c r="DO716" t="s">
        <v>2417</v>
      </c>
      <c r="DP716" t="s">
        <v>374</v>
      </c>
      <c r="DQ716" t="str">
        <f>"79022"</f>
        <v>79022</v>
      </c>
      <c r="DR716" t="s">
        <v>2415</v>
      </c>
      <c r="DS716" t="s">
        <v>296</v>
      </c>
      <c r="DT716">
        <v>1</v>
      </c>
      <c r="DU716">
        <v>2</v>
      </c>
      <c r="DV716" t="s">
        <v>134</v>
      </c>
      <c r="DW716" t="s">
        <v>134</v>
      </c>
      <c r="DX716" t="s">
        <v>134</v>
      </c>
      <c r="DY716" t="s">
        <v>136</v>
      </c>
      <c r="DZ716">
        <v>1</v>
      </c>
      <c r="EA716" t="s">
        <v>136</v>
      </c>
      <c r="EC716" s="5">
        <v>12.68</v>
      </c>
      <c r="ED716" s="5">
        <v>55</v>
      </c>
      <c r="EE716">
        <v>18065703641</v>
      </c>
      <c r="EF716" t="s">
        <v>2408</v>
      </c>
      <c r="EG716" t="s">
        <v>148</v>
      </c>
      <c r="EH716">
        <v>0</v>
      </c>
    </row>
    <row r="717" spans="1:138" ht="15" customHeight="1" x14ac:dyDescent="0.35">
      <c r="A717" t="s">
        <v>26827</v>
      </c>
      <c r="B717" t="s">
        <v>157</v>
      </c>
      <c r="C717" s="1">
        <v>44112.477347222222</v>
      </c>
      <c r="D717" s="1">
        <v>44138</v>
      </c>
      <c r="E717" t="s">
        <v>133</v>
      </c>
      <c r="F717" t="s">
        <v>134</v>
      </c>
      <c r="G717" t="s">
        <v>135</v>
      </c>
      <c r="H717" t="s">
        <v>136</v>
      </c>
      <c r="I717" t="s">
        <v>26828</v>
      </c>
      <c r="K717" t="s">
        <v>26829</v>
      </c>
      <c r="M717" t="s">
        <v>209</v>
      </c>
      <c r="N717" t="s">
        <v>139</v>
      </c>
      <c r="O717" s="4">
        <v>33935</v>
      </c>
      <c r="P717" t="s">
        <v>140</v>
      </c>
      <c r="R717">
        <v>18632154194</v>
      </c>
      <c r="T717">
        <v>115115</v>
      </c>
      <c r="U717" t="s">
        <v>7189</v>
      </c>
      <c r="V717" t="s">
        <v>1170</v>
      </c>
      <c r="X717" t="s">
        <v>429</v>
      </c>
      <c r="Y717" t="s">
        <v>26830</v>
      </c>
      <c r="AA717" t="s">
        <v>209</v>
      </c>
      <c r="AB717" t="s">
        <v>139</v>
      </c>
      <c r="AC717" s="4">
        <v>33935</v>
      </c>
      <c r="AD717" t="s">
        <v>140</v>
      </c>
      <c r="AF717">
        <v>18632154194</v>
      </c>
      <c r="AH717" t="s">
        <v>26831</v>
      </c>
      <c r="AI717" t="s">
        <v>168</v>
      </c>
      <c r="AJ717" t="s">
        <v>507</v>
      </c>
      <c r="AK717" t="s">
        <v>508</v>
      </c>
      <c r="AL717" t="s">
        <v>509</v>
      </c>
      <c r="AM717" t="s">
        <v>510</v>
      </c>
      <c r="AN717" t="s">
        <v>511</v>
      </c>
      <c r="AO717" t="s">
        <v>512</v>
      </c>
      <c r="AP717" t="s">
        <v>139</v>
      </c>
      <c r="AQ717" s="4">
        <v>32751</v>
      </c>
      <c r="AR717" t="s">
        <v>140</v>
      </c>
      <c r="AT717">
        <v>13212145200</v>
      </c>
      <c r="AU717">
        <v>5216</v>
      </c>
      <c r="AV717" t="s">
        <v>513</v>
      </c>
      <c r="AW717" t="s">
        <v>514</v>
      </c>
      <c r="AZ717" t="s">
        <v>175</v>
      </c>
      <c r="BA717" t="s">
        <v>176</v>
      </c>
      <c r="BB717" t="s">
        <v>134</v>
      </c>
      <c r="BC717" t="s">
        <v>134</v>
      </c>
      <c r="BD717" t="s">
        <v>134</v>
      </c>
      <c r="BE717" t="s">
        <v>134</v>
      </c>
      <c r="BF717" t="s">
        <v>136</v>
      </c>
      <c r="BG717" t="s">
        <v>134</v>
      </c>
      <c r="BH717" t="s">
        <v>136</v>
      </c>
      <c r="BN717" t="s">
        <v>26832</v>
      </c>
      <c r="BO717" t="s">
        <v>3594</v>
      </c>
      <c r="BP717">
        <v>90</v>
      </c>
      <c r="BQ717">
        <v>90</v>
      </c>
      <c r="BR717">
        <v>90</v>
      </c>
      <c r="BS717" s="1">
        <v>44172</v>
      </c>
      <c r="BT717" s="1">
        <v>44353</v>
      </c>
      <c r="BU717" s="1">
        <v>44172</v>
      </c>
      <c r="BV717" s="1">
        <v>44353</v>
      </c>
      <c r="BW717" t="s">
        <v>136</v>
      </c>
      <c r="BX717">
        <v>36</v>
      </c>
      <c r="BY717">
        <v>0</v>
      </c>
      <c r="BZ717">
        <v>6</v>
      </c>
      <c r="CA717">
        <v>6</v>
      </c>
      <c r="CB717">
        <v>6</v>
      </c>
      <c r="CC717">
        <v>6</v>
      </c>
      <c r="CD717">
        <v>6</v>
      </c>
      <c r="CE717">
        <v>6</v>
      </c>
      <c r="CF717" t="str">
        <f>"7:00 AM"</f>
        <v>7:00 AM</v>
      </c>
      <c r="CG717" t="str">
        <f>"2:00 PM"</f>
        <v>2:00 PM</v>
      </c>
      <c r="CH717" s="5">
        <v>11.71</v>
      </c>
      <c r="CI717" t="s">
        <v>146</v>
      </c>
      <c r="CL717" t="s">
        <v>134</v>
      </c>
      <c r="CM717" t="s">
        <v>147</v>
      </c>
      <c r="CN717" t="s">
        <v>148</v>
      </c>
      <c r="CO717" t="s">
        <v>12178</v>
      </c>
      <c r="CP717" t="s">
        <v>149</v>
      </c>
      <c r="CQ717">
        <v>0</v>
      </c>
      <c r="CR717">
        <v>0</v>
      </c>
      <c r="CS717" t="s">
        <v>136</v>
      </c>
      <c r="CT717" t="s">
        <v>134</v>
      </c>
      <c r="CU717" t="s">
        <v>136</v>
      </c>
      <c r="CV717" t="s">
        <v>134</v>
      </c>
      <c r="CW717" t="s">
        <v>134</v>
      </c>
      <c r="CX717">
        <v>100</v>
      </c>
      <c r="CY717" t="s">
        <v>134</v>
      </c>
      <c r="CZ717" t="s">
        <v>134</v>
      </c>
      <c r="DA717" t="s">
        <v>134</v>
      </c>
      <c r="DB717" t="s">
        <v>134</v>
      </c>
      <c r="DC717" t="s">
        <v>134</v>
      </c>
      <c r="DD717" t="s">
        <v>136</v>
      </c>
      <c r="DF717" t="s">
        <v>26833</v>
      </c>
      <c r="DG717" s="2" t="s">
        <v>26834</v>
      </c>
      <c r="DH717" t="s">
        <v>3429</v>
      </c>
      <c r="DI717" t="s">
        <v>139</v>
      </c>
      <c r="DJ717" s="4">
        <v>33960</v>
      </c>
      <c r="DK717" t="s">
        <v>153</v>
      </c>
      <c r="DL717" t="s">
        <v>134</v>
      </c>
      <c r="DM717">
        <v>12</v>
      </c>
      <c r="DN717" t="s">
        <v>26835</v>
      </c>
      <c r="DO717" t="s">
        <v>212</v>
      </c>
      <c r="DP717" t="s">
        <v>139</v>
      </c>
      <c r="DQ717" t="str">
        <f>"33935"</f>
        <v>33935</v>
      </c>
      <c r="DR717" t="s">
        <v>210</v>
      </c>
      <c r="DS717" t="s">
        <v>523</v>
      </c>
      <c r="DT717">
        <v>1</v>
      </c>
      <c r="DU717">
        <v>8</v>
      </c>
      <c r="DV717" t="s">
        <v>134</v>
      </c>
      <c r="DW717" t="s">
        <v>134</v>
      </c>
      <c r="DX717" t="s">
        <v>134</v>
      </c>
      <c r="DY717" t="s">
        <v>134</v>
      </c>
      <c r="DZ717">
        <v>12</v>
      </c>
      <c r="EA717" t="s">
        <v>136</v>
      </c>
      <c r="EC717" s="5">
        <v>12.68</v>
      </c>
      <c r="ED717" s="5">
        <v>55</v>
      </c>
      <c r="EE717">
        <v>18632154194</v>
      </c>
      <c r="EF717" t="s">
        <v>148</v>
      </c>
      <c r="EG717" t="s">
        <v>524</v>
      </c>
      <c r="EH717">
        <v>9</v>
      </c>
    </row>
    <row r="718" spans="1:138" ht="15" customHeight="1" x14ac:dyDescent="0.35">
      <c r="A718" t="s">
        <v>342</v>
      </c>
      <c r="B718" t="s">
        <v>157</v>
      </c>
      <c r="C718" s="1">
        <v>44129.98637071759</v>
      </c>
      <c r="D718" s="1">
        <v>44138</v>
      </c>
      <c r="E718" t="s">
        <v>133</v>
      </c>
      <c r="F718" t="s">
        <v>136</v>
      </c>
      <c r="G718" t="s">
        <v>135</v>
      </c>
      <c r="H718" t="s">
        <v>136</v>
      </c>
      <c r="I718" t="s">
        <v>343</v>
      </c>
      <c r="K718" t="s">
        <v>344</v>
      </c>
      <c r="M718" t="s">
        <v>345</v>
      </c>
      <c r="N718" t="s">
        <v>246</v>
      </c>
      <c r="O718" s="4">
        <v>70526</v>
      </c>
      <c r="P718" t="s">
        <v>140</v>
      </c>
      <c r="Q718" t="s">
        <v>247</v>
      </c>
      <c r="R718">
        <v>13377883399</v>
      </c>
      <c r="T718">
        <v>1125</v>
      </c>
      <c r="U718" t="s">
        <v>346</v>
      </c>
      <c r="V718" t="s">
        <v>347</v>
      </c>
      <c r="W718" t="s">
        <v>348</v>
      </c>
      <c r="X718" t="s">
        <v>349</v>
      </c>
      <c r="Y718" t="s">
        <v>344</v>
      </c>
      <c r="AA718" t="s">
        <v>345</v>
      </c>
      <c r="AB718" t="s">
        <v>246</v>
      </c>
      <c r="AC718" s="4">
        <v>70526</v>
      </c>
      <c r="AD718" t="s">
        <v>140</v>
      </c>
      <c r="AE718" t="s">
        <v>252</v>
      </c>
      <c r="AF718">
        <v>13377883399</v>
      </c>
      <c r="AH718" t="s">
        <v>350</v>
      </c>
      <c r="AI718" t="s">
        <v>168</v>
      </c>
      <c r="AJ718" t="s">
        <v>254</v>
      </c>
      <c r="AK718" t="s">
        <v>255</v>
      </c>
      <c r="AL718" t="s">
        <v>256</v>
      </c>
      <c r="AM718" t="s">
        <v>257</v>
      </c>
      <c r="AO718" t="s">
        <v>258</v>
      </c>
      <c r="AP718" t="s">
        <v>246</v>
      </c>
      <c r="AQ718" s="4">
        <v>70760</v>
      </c>
      <c r="AR718" t="s">
        <v>140</v>
      </c>
      <c r="AS718" t="s">
        <v>351</v>
      </c>
      <c r="AT718">
        <v>12256387218</v>
      </c>
      <c r="AV718" t="s">
        <v>260</v>
      </c>
      <c r="AW718" t="s">
        <v>261</v>
      </c>
      <c r="AZ718" t="s">
        <v>175</v>
      </c>
      <c r="BA718" t="s">
        <v>176</v>
      </c>
      <c r="BB718" t="s">
        <v>136</v>
      </c>
      <c r="BC718" t="s">
        <v>136</v>
      </c>
      <c r="BD718" t="s">
        <v>148</v>
      </c>
      <c r="BE718" t="s">
        <v>136</v>
      </c>
      <c r="BF718" t="s">
        <v>136</v>
      </c>
      <c r="BG718" t="s">
        <v>134</v>
      </c>
      <c r="BH718" t="s">
        <v>136</v>
      </c>
      <c r="BN718" t="s">
        <v>352</v>
      </c>
      <c r="BO718" t="s">
        <v>353</v>
      </c>
      <c r="BP718">
        <v>8</v>
      </c>
      <c r="BQ718">
        <v>8</v>
      </c>
      <c r="BR718">
        <v>8</v>
      </c>
      <c r="BS718" s="1">
        <v>44180</v>
      </c>
      <c r="BT718" s="1">
        <v>44469</v>
      </c>
      <c r="BU718" s="1">
        <v>44180</v>
      </c>
      <c r="BV718" s="1">
        <v>44469</v>
      </c>
      <c r="BW718" t="s">
        <v>136</v>
      </c>
      <c r="BX718">
        <v>40</v>
      </c>
      <c r="BY718">
        <v>0</v>
      </c>
      <c r="BZ718">
        <v>8</v>
      </c>
      <c r="CA718">
        <v>8</v>
      </c>
      <c r="CB718">
        <v>8</v>
      </c>
      <c r="CC718">
        <v>8</v>
      </c>
      <c r="CD718">
        <v>8</v>
      </c>
      <c r="CE718">
        <v>0</v>
      </c>
      <c r="CF718" t="str">
        <f>"7:00 AM"</f>
        <v>7:00 AM</v>
      </c>
      <c r="CG718" t="str">
        <f>"4:00 PM"</f>
        <v>4:00 PM</v>
      </c>
      <c r="CH718" s="5">
        <v>11.83</v>
      </c>
      <c r="CI718" t="s">
        <v>146</v>
      </c>
      <c r="CL718" t="s">
        <v>134</v>
      </c>
      <c r="CM718" t="s">
        <v>354</v>
      </c>
      <c r="CN718" t="s">
        <v>355</v>
      </c>
      <c r="CO718" t="s">
        <v>356</v>
      </c>
      <c r="CP718" t="s">
        <v>149</v>
      </c>
      <c r="CQ718">
        <v>3</v>
      </c>
      <c r="CR718">
        <v>0</v>
      </c>
      <c r="CS718" t="s">
        <v>136</v>
      </c>
      <c r="CT718" t="s">
        <v>136</v>
      </c>
      <c r="CU718" t="s">
        <v>136</v>
      </c>
      <c r="CV718" t="s">
        <v>134</v>
      </c>
      <c r="CW718" t="s">
        <v>134</v>
      </c>
      <c r="CX718">
        <v>50</v>
      </c>
      <c r="CY718" t="s">
        <v>134</v>
      </c>
      <c r="CZ718" t="s">
        <v>134</v>
      </c>
      <c r="DA718" t="s">
        <v>134</v>
      </c>
      <c r="DB718" t="s">
        <v>134</v>
      </c>
      <c r="DC718" t="s">
        <v>134</v>
      </c>
      <c r="DD718" t="s">
        <v>136</v>
      </c>
      <c r="DF718" t="s">
        <v>357</v>
      </c>
      <c r="DG718" t="s">
        <v>344</v>
      </c>
      <c r="DH718" t="s">
        <v>345</v>
      </c>
      <c r="DI718" t="s">
        <v>246</v>
      </c>
      <c r="DJ718" s="4">
        <v>70526</v>
      </c>
      <c r="DK718" t="s">
        <v>268</v>
      </c>
      <c r="DL718" t="s">
        <v>134</v>
      </c>
      <c r="DM718">
        <v>10</v>
      </c>
      <c r="DN718" t="s">
        <v>358</v>
      </c>
      <c r="DO718" t="s">
        <v>345</v>
      </c>
      <c r="DP718" t="s">
        <v>246</v>
      </c>
      <c r="DQ718" t="str">
        <f>"70526"</f>
        <v>70526</v>
      </c>
      <c r="DR718" t="s">
        <v>268</v>
      </c>
      <c r="DS718" t="s">
        <v>359</v>
      </c>
      <c r="DT718">
        <v>1</v>
      </c>
      <c r="DU718">
        <v>7</v>
      </c>
      <c r="DV718" t="s">
        <v>134</v>
      </c>
      <c r="DW718" t="s">
        <v>134</v>
      </c>
      <c r="DX718" t="s">
        <v>134</v>
      </c>
      <c r="DY718" t="s">
        <v>134</v>
      </c>
      <c r="DZ718">
        <v>3</v>
      </c>
      <c r="EA718" t="s">
        <v>136</v>
      </c>
      <c r="EC718" s="5">
        <v>12.68</v>
      </c>
      <c r="ED718" s="5">
        <v>55</v>
      </c>
      <c r="EE718">
        <v>13377883399</v>
      </c>
      <c r="EF718" t="s">
        <v>148</v>
      </c>
      <c r="EG718" t="s">
        <v>271</v>
      </c>
      <c r="EH718">
        <v>3</v>
      </c>
    </row>
    <row r="719" spans="1:138" ht="15" customHeight="1" x14ac:dyDescent="0.35">
      <c r="A719" t="s">
        <v>12727</v>
      </c>
      <c r="B719" t="s">
        <v>132</v>
      </c>
      <c r="C719" s="1">
        <v>44125.875560763889</v>
      </c>
      <c r="D719" s="1">
        <v>44138</v>
      </c>
      <c r="E719" t="s">
        <v>7944</v>
      </c>
      <c r="F719" t="s">
        <v>136</v>
      </c>
      <c r="G719" t="s">
        <v>135</v>
      </c>
      <c r="H719" t="s">
        <v>136</v>
      </c>
      <c r="I719" t="s">
        <v>12728</v>
      </c>
      <c r="K719" t="s">
        <v>12729</v>
      </c>
      <c r="M719" t="s">
        <v>12730</v>
      </c>
      <c r="N719" t="s">
        <v>1663</v>
      </c>
      <c r="O719" s="4">
        <v>17372</v>
      </c>
      <c r="P719" t="s">
        <v>140</v>
      </c>
      <c r="R719">
        <v>17173728621</v>
      </c>
      <c r="T719">
        <v>111331</v>
      </c>
      <c r="U719" t="s">
        <v>12731</v>
      </c>
      <c r="V719" t="s">
        <v>690</v>
      </c>
      <c r="W719" t="s">
        <v>687</v>
      </c>
      <c r="X719" t="s">
        <v>12732</v>
      </c>
      <c r="Y719" t="s">
        <v>12729</v>
      </c>
      <c r="AA719" t="s">
        <v>12730</v>
      </c>
      <c r="AB719" t="s">
        <v>1663</v>
      </c>
      <c r="AC719" s="4">
        <v>17372</v>
      </c>
      <c r="AD719" t="s">
        <v>140</v>
      </c>
      <c r="AF719">
        <v>17173728621</v>
      </c>
      <c r="AH719" t="s">
        <v>12733</v>
      </c>
      <c r="AZ719" t="s">
        <v>334</v>
      </c>
      <c r="BA719" t="s">
        <v>335</v>
      </c>
      <c r="BB719" t="s">
        <v>136</v>
      </c>
      <c r="BC719" t="s">
        <v>136</v>
      </c>
      <c r="BD719" t="s">
        <v>148</v>
      </c>
      <c r="BE719" t="s">
        <v>136</v>
      </c>
      <c r="BF719" t="s">
        <v>136</v>
      </c>
      <c r="BG719" t="s">
        <v>134</v>
      </c>
      <c r="BH719" t="s">
        <v>136</v>
      </c>
      <c r="BN719" t="s">
        <v>12734</v>
      </c>
      <c r="BO719" t="s">
        <v>734</v>
      </c>
      <c r="BP719">
        <v>6</v>
      </c>
      <c r="BQ719">
        <v>6</v>
      </c>
      <c r="BS719" s="1">
        <v>44180</v>
      </c>
      <c r="BT719" s="1">
        <v>44510</v>
      </c>
      <c r="BU719" s="1">
        <v>44180</v>
      </c>
      <c r="BV719" s="1">
        <v>44510</v>
      </c>
      <c r="BW719" t="s">
        <v>136</v>
      </c>
      <c r="BX719">
        <v>40</v>
      </c>
      <c r="BY719">
        <v>0</v>
      </c>
      <c r="BZ719">
        <v>7</v>
      </c>
      <c r="CA719">
        <v>7</v>
      </c>
      <c r="CB719">
        <v>7</v>
      </c>
      <c r="CC719">
        <v>7</v>
      </c>
      <c r="CD719">
        <v>7</v>
      </c>
      <c r="CE719">
        <v>5</v>
      </c>
      <c r="CF719" t="str">
        <f>"7:00 AM"</f>
        <v>7:00 AM</v>
      </c>
      <c r="CG719" t="str">
        <f>"3:00 PM"</f>
        <v>3:00 PM</v>
      </c>
      <c r="CH719" s="5">
        <v>13.34</v>
      </c>
      <c r="CI719" t="s">
        <v>146</v>
      </c>
      <c r="CL719" t="s">
        <v>136</v>
      </c>
      <c r="CM719" t="s">
        <v>147</v>
      </c>
      <c r="CN719" t="s">
        <v>148</v>
      </c>
      <c r="CO719" t="s">
        <v>12735</v>
      </c>
      <c r="CP719" t="s">
        <v>149</v>
      </c>
      <c r="CQ719">
        <v>3</v>
      </c>
      <c r="CR719">
        <v>0</v>
      </c>
      <c r="CS719" t="s">
        <v>136</v>
      </c>
      <c r="CT719" t="s">
        <v>136</v>
      </c>
      <c r="CU719" t="s">
        <v>136</v>
      </c>
      <c r="CV719" t="s">
        <v>134</v>
      </c>
      <c r="CW719" t="s">
        <v>134</v>
      </c>
      <c r="CX719">
        <v>60</v>
      </c>
      <c r="CY719" t="s">
        <v>134</v>
      </c>
      <c r="CZ719" t="s">
        <v>134</v>
      </c>
      <c r="DA719" t="s">
        <v>134</v>
      </c>
      <c r="DB719" t="s">
        <v>134</v>
      </c>
      <c r="DC719" t="s">
        <v>134</v>
      </c>
      <c r="DD719" t="s">
        <v>136</v>
      </c>
      <c r="DF719" s="2" t="s">
        <v>12736</v>
      </c>
      <c r="DG719" s="2" t="s">
        <v>12737</v>
      </c>
      <c r="DH719" t="s">
        <v>12730</v>
      </c>
      <c r="DI719" t="s">
        <v>1663</v>
      </c>
      <c r="DJ719" s="4">
        <v>17372</v>
      </c>
      <c r="DK719" t="s">
        <v>2392</v>
      </c>
      <c r="DL719" t="s">
        <v>134</v>
      </c>
      <c r="DM719">
        <v>2</v>
      </c>
      <c r="DN719" t="s">
        <v>12738</v>
      </c>
      <c r="DO719" t="s">
        <v>12730</v>
      </c>
      <c r="DP719" t="s">
        <v>1663</v>
      </c>
      <c r="DQ719" t="str">
        <f>"17372"</f>
        <v>17372</v>
      </c>
      <c r="DR719" t="s">
        <v>2392</v>
      </c>
      <c r="DS719" s="2" t="s">
        <v>12739</v>
      </c>
      <c r="DT719">
        <v>2</v>
      </c>
      <c r="DU719">
        <v>37</v>
      </c>
      <c r="DV719" t="s">
        <v>134</v>
      </c>
      <c r="DW719" t="s">
        <v>134</v>
      </c>
      <c r="DX719" t="s">
        <v>134</v>
      </c>
      <c r="DY719" t="s">
        <v>136</v>
      </c>
      <c r="DZ719">
        <v>1</v>
      </c>
      <c r="EA719" t="s">
        <v>136</v>
      </c>
      <c r="EC719" s="5">
        <v>12.68</v>
      </c>
      <c r="ED719" s="5">
        <v>55</v>
      </c>
      <c r="EE719">
        <v>17173728621</v>
      </c>
      <c r="EF719" t="s">
        <v>12733</v>
      </c>
      <c r="EG719" t="s">
        <v>12740</v>
      </c>
      <c r="EH719">
        <v>0</v>
      </c>
    </row>
    <row r="720" spans="1:138" ht="15" customHeight="1" x14ac:dyDescent="0.35">
      <c r="A720" t="s">
        <v>11423</v>
      </c>
      <c r="B720" t="s">
        <v>157</v>
      </c>
      <c r="C720" s="1">
        <v>44126.629406365741</v>
      </c>
      <c r="D720" s="1">
        <v>44138</v>
      </c>
      <c r="E720" t="s">
        <v>133</v>
      </c>
      <c r="F720" t="s">
        <v>134</v>
      </c>
      <c r="G720" t="s">
        <v>135</v>
      </c>
      <c r="H720" t="s">
        <v>136</v>
      </c>
      <c r="I720" t="s">
        <v>10334</v>
      </c>
      <c r="K720" t="s">
        <v>10335</v>
      </c>
      <c r="M720" t="s">
        <v>1557</v>
      </c>
      <c r="N720" t="s">
        <v>139</v>
      </c>
      <c r="O720" s="4">
        <v>33838</v>
      </c>
      <c r="P720" t="s">
        <v>140</v>
      </c>
      <c r="R720">
        <v>18634394225</v>
      </c>
      <c r="T720">
        <v>1151</v>
      </c>
      <c r="U720" t="s">
        <v>10336</v>
      </c>
      <c r="V720" t="s">
        <v>2594</v>
      </c>
      <c r="W720" t="s">
        <v>1979</v>
      </c>
      <c r="X720" t="s">
        <v>429</v>
      </c>
      <c r="Y720" t="s">
        <v>10335</v>
      </c>
      <c r="AA720" t="s">
        <v>1557</v>
      </c>
      <c r="AB720" t="s">
        <v>139</v>
      </c>
      <c r="AC720" s="4">
        <v>33838</v>
      </c>
      <c r="AD720" t="s">
        <v>140</v>
      </c>
      <c r="AF720">
        <v>18634394225</v>
      </c>
      <c r="AH720" t="s">
        <v>10337</v>
      </c>
      <c r="AZ720" t="s">
        <v>175</v>
      </c>
      <c r="BA720" t="s">
        <v>176</v>
      </c>
      <c r="BB720" t="s">
        <v>134</v>
      </c>
      <c r="BC720" t="s">
        <v>134</v>
      </c>
      <c r="BD720" t="s">
        <v>134</v>
      </c>
      <c r="BE720" t="s">
        <v>134</v>
      </c>
      <c r="BF720" t="s">
        <v>136</v>
      </c>
      <c r="BG720" t="s">
        <v>134</v>
      </c>
      <c r="BH720" t="s">
        <v>136</v>
      </c>
      <c r="BN720" t="s">
        <v>11424</v>
      </c>
      <c r="BO720" t="s">
        <v>176</v>
      </c>
      <c r="BP720">
        <v>266</v>
      </c>
      <c r="BQ720">
        <v>266</v>
      </c>
      <c r="BR720">
        <v>266</v>
      </c>
      <c r="BS720" s="1">
        <v>44179</v>
      </c>
      <c r="BT720" s="1">
        <v>44347</v>
      </c>
      <c r="BU720" s="1">
        <v>44179</v>
      </c>
      <c r="BV720" s="1">
        <v>44347</v>
      </c>
      <c r="BW720" t="s">
        <v>136</v>
      </c>
      <c r="BX720">
        <v>36</v>
      </c>
      <c r="BY720">
        <v>0</v>
      </c>
      <c r="BZ720">
        <v>6</v>
      </c>
      <c r="CA720">
        <v>6</v>
      </c>
      <c r="CB720">
        <v>6</v>
      </c>
      <c r="CC720">
        <v>6</v>
      </c>
      <c r="CD720">
        <v>6</v>
      </c>
      <c r="CE720">
        <v>6</v>
      </c>
      <c r="CF720" t="str">
        <f>"7:00 AM"</f>
        <v>7:00 AM</v>
      </c>
      <c r="CG720" t="str">
        <f>"2:00 PM"</f>
        <v>2:00 PM</v>
      </c>
      <c r="CH720" s="5">
        <v>11.71</v>
      </c>
      <c r="CI720" t="s">
        <v>146</v>
      </c>
      <c r="CL720" t="s">
        <v>134</v>
      </c>
      <c r="CM720" t="s">
        <v>147</v>
      </c>
      <c r="CN720" t="s">
        <v>148</v>
      </c>
      <c r="CO720" t="s">
        <v>10340</v>
      </c>
      <c r="CP720" t="s">
        <v>149</v>
      </c>
      <c r="CQ720">
        <v>0</v>
      </c>
      <c r="CR720">
        <v>0</v>
      </c>
      <c r="CS720" t="s">
        <v>136</v>
      </c>
      <c r="CT720" t="s">
        <v>136</v>
      </c>
      <c r="CU720" t="s">
        <v>136</v>
      </c>
      <c r="CV720" t="s">
        <v>134</v>
      </c>
      <c r="CW720" t="s">
        <v>134</v>
      </c>
      <c r="CX720">
        <v>100</v>
      </c>
      <c r="CY720" t="s">
        <v>134</v>
      </c>
      <c r="CZ720" t="s">
        <v>134</v>
      </c>
      <c r="DA720" t="s">
        <v>134</v>
      </c>
      <c r="DB720" t="s">
        <v>134</v>
      </c>
      <c r="DC720" t="s">
        <v>134</v>
      </c>
      <c r="DD720" t="s">
        <v>136</v>
      </c>
      <c r="DF720" t="s">
        <v>967</v>
      </c>
      <c r="DG720" t="s">
        <v>11425</v>
      </c>
      <c r="DH720" t="s">
        <v>3203</v>
      </c>
      <c r="DI720" t="s">
        <v>139</v>
      </c>
      <c r="DJ720" s="4">
        <v>33527</v>
      </c>
      <c r="DK720" t="s">
        <v>1067</v>
      </c>
      <c r="DL720" t="s">
        <v>134</v>
      </c>
      <c r="DM720">
        <v>383</v>
      </c>
      <c r="DN720" t="s">
        <v>11426</v>
      </c>
      <c r="DO720" t="s">
        <v>1557</v>
      </c>
      <c r="DP720" t="s">
        <v>139</v>
      </c>
      <c r="DQ720" t="str">
        <f>"33838"</f>
        <v>33838</v>
      </c>
      <c r="DR720" t="s">
        <v>1447</v>
      </c>
      <c r="DS720" t="s">
        <v>296</v>
      </c>
      <c r="DT720">
        <v>1</v>
      </c>
      <c r="DU720">
        <v>15</v>
      </c>
      <c r="DV720" t="s">
        <v>134</v>
      </c>
      <c r="DW720" t="s">
        <v>134</v>
      </c>
      <c r="DX720" t="s">
        <v>134</v>
      </c>
      <c r="DY720" t="s">
        <v>134</v>
      </c>
      <c r="DZ720">
        <v>6</v>
      </c>
      <c r="EA720" t="s">
        <v>134</v>
      </c>
      <c r="EB720" s="5">
        <v>12.68</v>
      </c>
      <c r="EC720" s="5">
        <v>12.68</v>
      </c>
      <c r="ED720" s="5">
        <v>55</v>
      </c>
      <c r="EE720">
        <v>18634394225</v>
      </c>
      <c r="EF720" t="s">
        <v>10337</v>
      </c>
      <c r="EG720" t="s">
        <v>148</v>
      </c>
      <c r="EH720">
        <v>59</v>
      </c>
    </row>
    <row r="721" spans="1:138" ht="15" customHeight="1" x14ac:dyDescent="0.35">
      <c r="A721" t="s">
        <v>4749</v>
      </c>
      <c r="B721" t="s">
        <v>157</v>
      </c>
      <c r="C721" s="1">
        <v>44120.532951620371</v>
      </c>
      <c r="D721" s="1">
        <v>44138</v>
      </c>
      <c r="E721" t="s">
        <v>579</v>
      </c>
      <c r="F721" t="s">
        <v>136</v>
      </c>
      <c r="G721" t="s">
        <v>135</v>
      </c>
      <c r="H721" t="s">
        <v>136</v>
      </c>
      <c r="I721" t="s">
        <v>4750</v>
      </c>
      <c r="K721" t="s">
        <v>4751</v>
      </c>
      <c r="M721" t="s">
        <v>2096</v>
      </c>
      <c r="N721" t="s">
        <v>925</v>
      </c>
      <c r="O721" s="4">
        <v>83347</v>
      </c>
      <c r="P721" t="s">
        <v>140</v>
      </c>
      <c r="R721">
        <v>12084316298</v>
      </c>
      <c r="T721">
        <v>112111</v>
      </c>
      <c r="U721" t="s">
        <v>4752</v>
      </c>
      <c r="V721" t="s">
        <v>4753</v>
      </c>
      <c r="X721" t="s">
        <v>224</v>
      </c>
      <c r="Y721" t="s">
        <v>4751</v>
      </c>
      <c r="AA721" t="s">
        <v>2096</v>
      </c>
      <c r="AB721" t="s">
        <v>925</v>
      </c>
      <c r="AC721" s="4">
        <v>83347</v>
      </c>
      <c r="AD721" t="s">
        <v>140</v>
      </c>
      <c r="AF721">
        <v>12084316298</v>
      </c>
      <c r="AH721" t="s">
        <v>1306</v>
      </c>
      <c r="AI721" t="s">
        <v>168</v>
      </c>
      <c r="AJ721" t="s">
        <v>1303</v>
      </c>
      <c r="AK721" t="s">
        <v>1304</v>
      </c>
      <c r="AM721" t="s">
        <v>1300</v>
      </c>
      <c r="AN721" t="s">
        <v>1301</v>
      </c>
      <c r="AO721" t="s">
        <v>1302</v>
      </c>
      <c r="AP721" t="s">
        <v>925</v>
      </c>
      <c r="AQ721" s="4">
        <v>83301</v>
      </c>
      <c r="AR721" t="s">
        <v>140</v>
      </c>
      <c r="AT721">
        <v>12085952226</v>
      </c>
      <c r="AV721" t="s">
        <v>1306</v>
      </c>
      <c r="AW721" t="s">
        <v>1299</v>
      </c>
      <c r="AZ721" t="s">
        <v>334</v>
      </c>
      <c r="BA721" t="s">
        <v>335</v>
      </c>
      <c r="BB721" t="s">
        <v>136</v>
      </c>
      <c r="BC721" t="s">
        <v>136</v>
      </c>
      <c r="BD721" t="s">
        <v>148</v>
      </c>
      <c r="BE721" t="s">
        <v>136</v>
      </c>
      <c r="BF721" t="s">
        <v>136</v>
      </c>
      <c r="BG721" t="s">
        <v>134</v>
      </c>
      <c r="BH721" t="s">
        <v>136</v>
      </c>
      <c r="BN721" t="s">
        <v>4754</v>
      </c>
      <c r="BO721" t="s">
        <v>4755</v>
      </c>
      <c r="BP721">
        <v>1</v>
      </c>
      <c r="BQ721">
        <v>1</v>
      </c>
      <c r="BR721">
        <v>1</v>
      </c>
      <c r="BS721" s="1">
        <v>44171</v>
      </c>
      <c r="BT721" s="1">
        <v>44255</v>
      </c>
      <c r="BU721" s="1">
        <v>44171</v>
      </c>
      <c r="BV721" s="1">
        <v>44255</v>
      </c>
      <c r="BW721" t="s">
        <v>134</v>
      </c>
      <c r="CH721" s="5">
        <v>1682.33</v>
      </c>
      <c r="CI721" t="s">
        <v>597</v>
      </c>
      <c r="CJ721">
        <v>0</v>
      </c>
      <c r="CK721" t="s">
        <v>1309</v>
      </c>
      <c r="CL721" t="s">
        <v>136</v>
      </c>
      <c r="CM721" t="s">
        <v>354</v>
      </c>
      <c r="CN721" t="s">
        <v>1310</v>
      </c>
      <c r="CO721" t="s">
        <v>1350</v>
      </c>
      <c r="CP721" t="s">
        <v>149</v>
      </c>
      <c r="CQ721">
        <v>3</v>
      </c>
      <c r="CR721">
        <v>0</v>
      </c>
      <c r="CS721" t="s">
        <v>136</v>
      </c>
      <c r="CT721" t="s">
        <v>136</v>
      </c>
      <c r="CU721" t="s">
        <v>136</v>
      </c>
      <c r="CV721" t="s">
        <v>134</v>
      </c>
      <c r="CW721" t="s">
        <v>134</v>
      </c>
      <c r="CX721">
        <v>50</v>
      </c>
      <c r="CY721" t="s">
        <v>134</v>
      </c>
      <c r="CZ721" t="s">
        <v>136</v>
      </c>
      <c r="DA721" t="s">
        <v>136</v>
      </c>
      <c r="DB721" t="s">
        <v>136</v>
      </c>
      <c r="DC721" t="s">
        <v>136</v>
      </c>
      <c r="DD721" t="s">
        <v>136</v>
      </c>
      <c r="DF721" t="s">
        <v>180</v>
      </c>
      <c r="DG721" t="s">
        <v>4751</v>
      </c>
      <c r="DH721" t="s">
        <v>2096</v>
      </c>
      <c r="DI721" t="s">
        <v>925</v>
      </c>
      <c r="DJ721" s="4">
        <v>83347</v>
      </c>
      <c r="DK721" t="s">
        <v>2173</v>
      </c>
      <c r="DL721" t="s">
        <v>134</v>
      </c>
      <c r="DM721">
        <v>2</v>
      </c>
      <c r="DN721" t="s">
        <v>4751</v>
      </c>
      <c r="DO721" t="s">
        <v>2096</v>
      </c>
      <c r="DP721" t="s">
        <v>925</v>
      </c>
      <c r="DQ721" t="str">
        <f>"83347"</f>
        <v>83347</v>
      </c>
      <c r="DR721" t="s">
        <v>2173</v>
      </c>
      <c r="DS721" t="s">
        <v>2979</v>
      </c>
      <c r="DT721">
        <v>10</v>
      </c>
      <c r="DU721">
        <v>12</v>
      </c>
      <c r="DV721" t="s">
        <v>134</v>
      </c>
      <c r="DW721" t="s">
        <v>134</v>
      </c>
      <c r="DX721" t="s">
        <v>134</v>
      </c>
      <c r="DY721" t="s">
        <v>136</v>
      </c>
      <c r="DZ721">
        <v>1</v>
      </c>
      <c r="EA721" t="s">
        <v>136</v>
      </c>
      <c r="EC721" s="5">
        <v>12.68</v>
      </c>
      <c r="ED721" s="5">
        <v>55</v>
      </c>
      <c r="EE721">
        <v>12085952226</v>
      </c>
      <c r="EF721" t="s">
        <v>1316</v>
      </c>
      <c r="EG721" t="s">
        <v>148</v>
      </c>
      <c r="EH721">
        <v>0</v>
      </c>
    </row>
    <row r="722" spans="1:138" ht="15" customHeight="1" x14ac:dyDescent="0.35">
      <c r="A722" t="s">
        <v>23469</v>
      </c>
      <c r="B722" t="s">
        <v>157</v>
      </c>
      <c r="C722" s="1">
        <v>44130.484297800926</v>
      </c>
      <c r="D722" s="1">
        <v>44138</v>
      </c>
      <c r="E722" t="s">
        <v>133</v>
      </c>
      <c r="F722" t="s">
        <v>136</v>
      </c>
      <c r="G722" t="s">
        <v>135</v>
      </c>
      <c r="H722" t="s">
        <v>136</v>
      </c>
      <c r="I722" t="s">
        <v>23470</v>
      </c>
      <c r="K722" t="s">
        <v>23471</v>
      </c>
      <c r="M722" t="s">
        <v>1129</v>
      </c>
      <c r="N722" t="s">
        <v>1104</v>
      </c>
      <c r="O722" s="4">
        <v>68301</v>
      </c>
      <c r="P722" t="s">
        <v>140</v>
      </c>
      <c r="R722">
        <v>14029882426</v>
      </c>
      <c r="T722">
        <v>112111</v>
      </c>
      <c r="U722" t="s">
        <v>23472</v>
      </c>
      <c r="V722" t="s">
        <v>989</v>
      </c>
      <c r="X722" t="s">
        <v>164</v>
      </c>
      <c r="Y722" t="s">
        <v>23471</v>
      </c>
      <c r="AA722" t="s">
        <v>1129</v>
      </c>
      <c r="AB722" t="s">
        <v>1104</v>
      </c>
      <c r="AC722" s="4">
        <v>68301</v>
      </c>
      <c r="AD722" t="s">
        <v>140</v>
      </c>
      <c r="AF722">
        <v>14029882426</v>
      </c>
      <c r="AH722" t="s">
        <v>155</v>
      </c>
      <c r="AI722" t="s">
        <v>168</v>
      </c>
      <c r="AJ722" t="s">
        <v>1210</v>
      </c>
      <c r="AK722" t="s">
        <v>1211</v>
      </c>
      <c r="AM722" t="s">
        <v>1212</v>
      </c>
      <c r="AO722" t="s">
        <v>1213</v>
      </c>
      <c r="AP722" t="s">
        <v>460</v>
      </c>
      <c r="AQ722" s="4">
        <v>74132</v>
      </c>
      <c r="AR722" t="s">
        <v>140</v>
      </c>
      <c r="AS722" t="s">
        <v>1214</v>
      </c>
      <c r="AT722">
        <v>19189065212</v>
      </c>
      <c r="AV722" t="s">
        <v>1215</v>
      </c>
      <c r="AW722" t="s">
        <v>1216</v>
      </c>
      <c r="AZ722" t="s">
        <v>288</v>
      </c>
      <c r="BA722" t="s">
        <v>289</v>
      </c>
      <c r="BB722" t="s">
        <v>136</v>
      </c>
      <c r="BC722" t="s">
        <v>136</v>
      </c>
      <c r="BD722" t="s">
        <v>148</v>
      </c>
      <c r="BE722" t="s">
        <v>136</v>
      </c>
      <c r="BF722" t="s">
        <v>136</v>
      </c>
      <c r="BG722" t="s">
        <v>134</v>
      </c>
      <c r="BH722" t="s">
        <v>136</v>
      </c>
      <c r="BN722" t="s">
        <v>23473</v>
      </c>
      <c r="BO722" t="s">
        <v>1501</v>
      </c>
      <c r="BP722">
        <v>2</v>
      </c>
      <c r="BQ722">
        <v>2</v>
      </c>
      <c r="BR722">
        <v>2</v>
      </c>
      <c r="BS722" s="1">
        <v>44183</v>
      </c>
      <c r="BT722" s="1">
        <v>44256</v>
      </c>
      <c r="BU722" s="1">
        <v>44183</v>
      </c>
      <c r="BV722" s="1">
        <v>44256</v>
      </c>
      <c r="BW722" t="s">
        <v>136</v>
      </c>
      <c r="BX722">
        <v>45</v>
      </c>
      <c r="BY722">
        <v>0</v>
      </c>
      <c r="BZ722">
        <v>8</v>
      </c>
      <c r="CA722">
        <v>8</v>
      </c>
      <c r="CB722">
        <v>8</v>
      </c>
      <c r="CC722">
        <v>8</v>
      </c>
      <c r="CD722">
        <v>8</v>
      </c>
      <c r="CE722">
        <v>5</v>
      </c>
      <c r="CF722" t="str">
        <f>"8:00 AM"</f>
        <v>8:00 AM</v>
      </c>
      <c r="CG722" t="str">
        <f>"5:00 PM"</f>
        <v>5:00 PM</v>
      </c>
      <c r="CH722" s="5">
        <v>14.99</v>
      </c>
      <c r="CI722" t="s">
        <v>146</v>
      </c>
      <c r="CL722" t="s">
        <v>136</v>
      </c>
      <c r="CM722" t="s">
        <v>312</v>
      </c>
      <c r="CN722" t="s">
        <v>148</v>
      </c>
      <c r="CO722" t="s">
        <v>2165</v>
      </c>
      <c r="CP722" t="s">
        <v>545</v>
      </c>
      <c r="CQ722">
        <v>3</v>
      </c>
      <c r="CR722">
        <v>0</v>
      </c>
      <c r="CS722" t="s">
        <v>136</v>
      </c>
      <c r="CT722" t="s">
        <v>134</v>
      </c>
      <c r="CU722" t="s">
        <v>136</v>
      </c>
      <c r="CV722" t="s">
        <v>136</v>
      </c>
      <c r="CW722" t="s">
        <v>134</v>
      </c>
      <c r="CX722">
        <v>50</v>
      </c>
      <c r="CY722" t="s">
        <v>136</v>
      </c>
      <c r="CZ722" t="s">
        <v>136</v>
      </c>
      <c r="DA722" t="s">
        <v>136</v>
      </c>
      <c r="DB722" t="s">
        <v>136</v>
      </c>
      <c r="DC722" t="s">
        <v>136</v>
      </c>
      <c r="DD722" t="s">
        <v>136</v>
      </c>
      <c r="DF722" t="s">
        <v>10728</v>
      </c>
      <c r="DG722" s="2" t="s">
        <v>23474</v>
      </c>
      <c r="DH722" t="s">
        <v>1129</v>
      </c>
      <c r="DI722" t="s">
        <v>1104</v>
      </c>
      <c r="DJ722" s="4">
        <v>68301</v>
      </c>
      <c r="DK722" t="s">
        <v>15046</v>
      </c>
      <c r="DL722" t="s">
        <v>136</v>
      </c>
      <c r="DM722">
        <v>1</v>
      </c>
      <c r="DN722" t="s">
        <v>23471</v>
      </c>
      <c r="DO722" t="s">
        <v>1129</v>
      </c>
      <c r="DP722" t="s">
        <v>1104</v>
      </c>
      <c r="DQ722" t="str">
        <f>"68301"</f>
        <v>68301</v>
      </c>
      <c r="DR722" t="s">
        <v>15046</v>
      </c>
      <c r="DS722" t="s">
        <v>2696</v>
      </c>
      <c r="DT722">
        <v>1</v>
      </c>
      <c r="DU722">
        <v>2</v>
      </c>
      <c r="DV722" t="s">
        <v>134</v>
      </c>
      <c r="DW722" t="s">
        <v>134</v>
      </c>
      <c r="DX722" t="s">
        <v>134</v>
      </c>
      <c r="DY722" t="s">
        <v>136</v>
      </c>
      <c r="DZ722">
        <v>1</v>
      </c>
      <c r="EA722" t="s">
        <v>136</v>
      </c>
      <c r="EC722" s="5">
        <v>12.68</v>
      </c>
      <c r="ED722" s="5">
        <v>55</v>
      </c>
      <c r="EE722">
        <v>14029882426</v>
      </c>
      <c r="EF722" t="s">
        <v>148</v>
      </c>
      <c r="EG722" t="s">
        <v>1221</v>
      </c>
      <c r="EH722">
        <v>0</v>
      </c>
    </row>
    <row r="723" spans="1:138" ht="15" customHeight="1" x14ac:dyDescent="0.35">
      <c r="A723" t="s">
        <v>7986</v>
      </c>
      <c r="B723" t="s">
        <v>157</v>
      </c>
      <c r="C723" s="1">
        <v>44123.665916550926</v>
      </c>
      <c r="D723" s="1">
        <v>44138</v>
      </c>
      <c r="E723" t="s">
        <v>579</v>
      </c>
      <c r="F723" t="s">
        <v>136</v>
      </c>
      <c r="G723" t="s">
        <v>135</v>
      </c>
      <c r="H723" t="s">
        <v>136</v>
      </c>
      <c r="I723" t="s">
        <v>1355</v>
      </c>
      <c r="K723" t="s">
        <v>1356</v>
      </c>
      <c r="L723" t="s">
        <v>7987</v>
      </c>
      <c r="M723" t="s">
        <v>1357</v>
      </c>
      <c r="N723" t="s">
        <v>1358</v>
      </c>
      <c r="O723" s="4">
        <v>81132</v>
      </c>
      <c r="P723" t="s">
        <v>140</v>
      </c>
      <c r="R723">
        <v>17198503083</v>
      </c>
      <c r="T723">
        <v>112111</v>
      </c>
      <c r="U723" t="s">
        <v>1359</v>
      </c>
      <c r="V723" t="s">
        <v>7988</v>
      </c>
      <c r="X723" t="s">
        <v>164</v>
      </c>
      <c r="Y723" t="s">
        <v>1356</v>
      </c>
      <c r="Z723" t="s">
        <v>148</v>
      </c>
      <c r="AA723" t="s">
        <v>1357</v>
      </c>
      <c r="AB723" t="s">
        <v>1358</v>
      </c>
      <c r="AC723" s="4">
        <v>81132</v>
      </c>
      <c r="AD723" t="s">
        <v>140</v>
      </c>
      <c r="AF723">
        <v>17198503083</v>
      </c>
      <c r="AH723" t="s">
        <v>1360</v>
      </c>
      <c r="AI723" t="s">
        <v>168</v>
      </c>
      <c r="AJ723" t="s">
        <v>588</v>
      </c>
      <c r="AK723" t="s">
        <v>589</v>
      </c>
      <c r="AM723" t="s">
        <v>590</v>
      </c>
      <c r="AO723" t="s">
        <v>591</v>
      </c>
      <c r="AP723" t="s">
        <v>592</v>
      </c>
      <c r="AQ723" s="4">
        <v>82601</v>
      </c>
      <c r="AR723" t="s">
        <v>140</v>
      </c>
      <c r="AT723">
        <v>13074722105</v>
      </c>
      <c r="AV723" t="s">
        <v>593</v>
      </c>
      <c r="AW723" t="s">
        <v>594</v>
      </c>
      <c r="AZ723" t="s">
        <v>334</v>
      </c>
      <c r="BA723" t="s">
        <v>335</v>
      </c>
      <c r="BB723" t="s">
        <v>136</v>
      </c>
      <c r="BC723" t="s">
        <v>136</v>
      </c>
      <c r="BD723" t="s">
        <v>148</v>
      </c>
      <c r="BE723" t="s">
        <v>136</v>
      </c>
      <c r="BF723" t="s">
        <v>136</v>
      </c>
      <c r="BG723" t="s">
        <v>134</v>
      </c>
      <c r="BH723" t="s">
        <v>136</v>
      </c>
      <c r="BN723" t="s">
        <v>7989</v>
      </c>
      <c r="BO723" t="s">
        <v>2952</v>
      </c>
      <c r="BP723">
        <v>2</v>
      </c>
      <c r="BQ723">
        <v>2</v>
      </c>
      <c r="BR723">
        <v>2</v>
      </c>
      <c r="BS723" s="1">
        <v>44181</v>
      </c>
      <c r="BT723" s="1">
        <v>44241</v>
      </c>
      <c r="BU723" s="1">
        <v>44181</v>
      </c>
      <c r="BV723" s="1">
        <v>44241</v>
      </c>
      <c r="BW723" t="s">
        <v>134</v>
      </c>
      <c r="CH723" s="5">
        <v>1682.33</v>
      </c>
      <c r="CI723" t="s">
        <v>597</v>
      </c>
      <c r="CJ723">
        <v>0</v>
      </c>
      <c r="CK723" t="s">
        <v>1362</v>
      </c>
      <c r="CL723" t="s">
        <v>136</v>
      </c>
      <c r="CM723" t="s">
        <v>354</v>
      </c>
      <c r="CN723" t="s">
        <v>945</v>
      </c>
      <c r="CO723" t="s">
        <v>2225</v>
      </c>
      <c r="CP723" t="s">
        <v>149</v>
      </c>
      <c r="CQ723">
        <v>6</v>
      </c>
      <c r="CR723">
        <v>0</v>
      </c>
      <c r="CS723" t="s">
        <v>136</v>
      </c>
      <c r="CT723" t="s">
        <v>134</v>
      </c>
      <c r="CU723" t="s">
        <v>136</v>
      </c>
      <c r="CV723" t="s">
        <v>136</v>
      </c>
      <c r="CW723" t="s">
        <v>134</v>
      </c>
      <c r="CX723">
        <v>50</v>
      </c>
      <c r="CY723" t="s">
        <v>134</v>
      </c>
      <c r="CZ723" t="s">
        <v>136</v>
      </c>
      <c r="DA723" t="s">
        <v>134</v>
      </c>
      <c r="DB723" t="s">
        <v>136</v>
      </c>
      <c r="DC723" t="s">
        <v>136</v>
      </c>
      <c r="DD723" t="s">
        <v>136</v>
      </c>
      <c r="DF723" s="2" t="s">
        <v>6561</v>
      </c>
      <c r="DG723" t="s">
        <v>1356</v>
      </c>
      <c r="DH723" t="s">
        <v>1357</v>
      </c>
      <c r="DI723" t="s">
        <v>1358</v>
      </c>
      <c r="DJ723" s="4">
        <v>81132</v>
      </c>
      <c r="DK723" t="s">
        <v>7990</v>
      </c>
      <c r="DL723" t="s">
        <v>136</v>
      </c>
      <c r="DM723">
        <v>1</v>
      </c>
      <c r="DN723" t="s">
        <v>1356</v>
      </c>
      <c r="DO723" t="s">
        <v>1357</v>
      </c>
      <c r="DP723" t="s">
        <v>1358</v>
      </c>
      <c r="DQ723" t="str">
        <f>"81132"</f>
        <v>81132</v>
      </c>
      <c r="DR723" t="s">
        <v>7990</v>
      </c>
      <c r="DS723" t="s">
        <v>1099</v>
      </c>
      <c r="DT723">
        <v>1</v>
      </c>
      <c r="DU723">
        <v>4</v>
      </c>
      <c r="DV723" t="s">
        <v>136</v>
      </c>
      <c r="DW723" t="s">
        <v>136</v>
      </c>
      <c r="DX723" t="s">
        <v>134</v>
      </c>
      <c r="DY723" t="s">
        <v>134</v>
      </c>
      <c r="DZ723">
        <v>1</v>
      </c>
      <c r="EA723" t="s">
        <v>136</v>
      </c>
      <c r="EC723" s="5">
        <v>12.68</v>
      </c>
      <c r="ED723" s="5">
        <v>55</v>
      </c>
      <c r="EE723">
        <v>13074722105</v>
      </c>
      <c r="EF723" t="s">
        <v>593</v>
      </c>
      <c r="EG723" t="s">
        <v>148</v>
      </c>
      <c r="EH723">
        <v>0</v>
      </c>
    </row>
    <row r="724" spans="1:138" ht="15" customHeight="1" x14ac:dyDescent="0.35">
      <c r="A724" t="s">
        <v>17609</v>
      </c>
      <c r="B724" t="s">
        <v>157</v>
      </c>
      <c r="C724" s="1">
        <v>44124.752525810189</v>
      </c>
      <c r="D724" s="1">
        <v>44138</v>
      </c>
      <c r="E724" t="s">
        <v>579</v>
      </c>
      <c r="F724" t="s">
        <v>136</v>
      </c>
      <c r="G724" t="s">
        <v>135</v>
      </c>
      <c r="H724" t="s">
        <v>136</v>
      </c>
      <c r="I724" t="s">
        <v>15905</v>
      </c>
      <c r="J724" t="s">
        <v>15906</v>
      </c>
      <c r="K724" t="s">
        <v>15907</v>
      </c>
      <c r="L724" t="s">
        <v>17610</v>
      </c>
      <c r="M724" t="s">
        <v>15909</v>
      </c>
      <c r="N724" t="s">
        <v>584</v>
      </c>
      <c r="O724" s="4">
        <v>84038</v>
      </c>
      <c r="P724" t="s">
        <v>140</v>
      </c>
      <c r="R724">
        <v>14359463221</v>
      </c>
      <c r="T724">
        <v>112111</v>
      </c>
      <c r="U724" t="s">
        <v>15910</v>
      </c>
      <c r="V724" t="s">
        <v>17611</v>
      </c>
      <c r="X724" t="s">
        <v>164</v>
      </c>
      <c r="Y724" t="s">
        <v>15907</v>
      </c>
      <c r="AA724" t="s">
        <v>15909</v>
      </c>
      <c r="AB724" t="s">
        <v>584</v>
      </c>
      <c r="AC724" s="4">
        <v>84038</v>
      </c>
      <c r="AD724" t="s">
        <v>140</v>
      </c>
      <c r="AF724">
        <v>14359463221</v>
      </c>
      <c r="AH724" t="s">
        <v>15912</v>
      </c>
      <c r="AI724" t="s">
        <v>168</v>
      </c>
      <c r="AJ724" t="s">
        <v>588</v>
      </c>
      <c r="AK724" t="s">
        <v>589</v>
      </c>
      <c r="AM724" t="s">
        <v>590</v>
      </c>
      <c r="AO724" t="s">
        <v>591</v>
      </c>
      <c r="AP724" t="s">
        <v>592</v>
      </c>
      <c r="AQ724" s="4">
        <v>82601</v>
      </c>
      <c r="AR724" t="s">
        <v>140</v>
      </c>
      <c r="AT724">
        <v>13074722105</v>
      </c>
      <c r="AV724" t="s">
        <v>593</v>
      </c>
      <c r="AW724" t="s">
        <v>594</v>
      </c>
      <c r="AZ724" t="s">
        <v>334</v>
      </c>
      <c r="BA724" t="s">
        <v>335</v>
      </c>
      <c r="BB724" t="s">
        <v>136</v>
      </c>
      <c r="BC724" t="s">
        <v>136</v>
      </c>
      <c r="BD724" t="s">
        <v>148</v>
      </c>
      <c r="BE724" t="s">
        <v>136</v>
      </c>
      <c r="BF724" t="s">
        <v>136</v>
      </c>
      <c r="BG724" t="s">
        <v>134</v>
      </c>
      <c r="BH724" t="s">
        <v>136</v>
      </c>
      <c r="BN724" t="s">
        <v>17612</v>
      </c>
      <c r="BO724" t="s">
        <v>2952</v>
      </c>
      <c r="BP724">
        <v>2</v>
      </c>
      <c r="BQ724">
        <v>2</v>
      </c>
      <c r="BR724">
        <v>2</v>
      </c>
      <c r="BS724" s="1">
        <v>44169</v>
      </c>
      <c r="BT724" s="1">
        <v>44227</v>
      </c>
      <c r="BU724" s="1">
        <v>44169</v>
      </c>
      <c r="BV724" s="1">
        <v>44227</v>
      </c>
      <c r="BW724" t="s">
        <v>134</v>
      </c>
      <c r="CH724" s="5">
        <v>1682.33</v>
      </c>
      <c r="CI724" t="s">
        <v>597</v>
      </c>
      <c r="CJ724">
        <v>0</v>
      </c>
      <c r="CK724" t="s">
        <v>1362</v>
      </c>
      <c r="CL724" t="s">
        <v>136</v>
      </c>
      <c r="CM724" t="s">
        <v>354</v>
      </c>
      <c r="CN724" t="s">
        <v>599</v>
      </c>
      <c r="CO724" t="s">
        <v>2225</v>
      </c>
      <c r="CP724" t="s">
        <v>149</v>
      </c>
      <c r="CQ724">
        <v>6</v>
      </c>
      <c r="CR724">
        <v>0</v>
      </c>
      <c r="CS724" t="s">
        <v>136</v>
      </c>
      <c r="CT724" t="s">
        <v>134</v>
      </c>
      <c r="CU724" t="s">
        <v>136</v>
      </c>
      <c r="CV724" t="s">
        <v>136</v>
      </c>
      <c r="CW724" t="s">
        <v>134</v>
      </c>
      <c r="CX724">
        <v>50</v>
      </c>
      <c r="CY724" t="s">
        <v>134</v>
      </c>
      <c r="CZ724" t="s">
        <v>136</v>
      </c>
      <c r="DA724" t="s">
        <v>134</v>
      </c>
      <c r="DB724" t="s">
        <v>136</v>
      </c>
      <c r="DC724" t="s">
        <v>136</v>
      </c>
      <c r="DD724" t="s">
        <v>136</v>
      </c>
      <c r="DF724" s="2" t="s">
        <v>7491</v>
      </c>
      <c r="DG724" t="s">
        <v>15914</v>
      </c>
      <c r="DH724" t="s">
        <v>15909</v>
      </c>
      <c r="DI724" t="s">
        <v>584</v>
      </c>
      <c r="DJ724" s="4">
        <v>84038</v>
      </c>
      <c r="DK724" t="s">
        <v>10700</v>
      </c>
      <c r="DL724" t="s">
        <v>136</v>
      </c>
      <c r="DM724">
        <v>1</v>
      </c>
      <c r="DN724" t="s">
        <v>15914</v>
      </c>
      <c r="DO724" t="s">
        <v>15909</v>
      </c>
      <c r="DP724" t="s">
        <v>584</v>
      </c>
      <c r="DQ724" t="str">
        <f>"84038"</f>
        <v>84038</v>
      </c>
      <c r="DR724" t="s">
        <v>10700</v>
      </c>
      <c r="DS724" t="s">
        <v>605</v>
      </c>
      <c r="DT724">
        <v>2</v>
      </c>
      <c r="DU724">
        <v>4</v>
      </c>
      <c r="DV724" t="s">
        <v>136</v>
      </c>
      <c r="DW724" t="s">
        <v>136</v>
      </c>
      <c r="DX724" t="s">
        <v>134</v>
      </c>
      <c r="DY724" t="s">
        <v>134</v>
      </c>
      <c r="DZ724">
        <v>2</v>
      </c>
      <c r="EA724" t="s">
        <v>136</v>
      </c>
      <c r="EC724" s="5">
        <v>12.68</v>
      </c>
      <c r="ED724" s="5">
        <v>55</v>
      </c>
      <c r="EE724">
        <v>13074722105</v>
      </c>
      <c r="EF724" t="s">
        <v>593</v>
      </c>
      <c r="EG724" t="s">
        <v>148</v>
      </c>
      <c r="EH724">
        <v>0</v>
      </c>
    </row>
    <row r="725" spans="1:138" ht="15" customHeight="1" x14ac:dyDescent="0.35">
      <c r="A725" t="s">
        <v>7287</v>
      </c>
      <c r="B725" t="s">
        <v>157</v>
      </c>
      <c r="C725" s="1">
        <v>44125.597610879631</v>
      </c>
      <c r="D725" s="1">
        <v>44138</v>
      </c>
      <c r="E725" t="s">
        <v>133</v>
      </c>
      <c r="F725" t="s">
        <v>134</v>
      </c>
      <c r="G725" t="s">
        <v>135</v>
      </c>
      <c r="H725" t="s">
        <v>136</v>
      </c>
      <c r="I725" t="s">
        <v>499</v>
      </c>
      <c r="K725" t="s">
        <v>500</v>
      </c>
      <c r="M725" t="s">
        <v>501</v>
      </c>
      <c r="N725" t="s">
        <v>139</v>
      </c>
      <c r="O725" s="4">
        <v>33873</v>
      </c>
      <c r="P725" t="s">
        <v>140</v>
      </c>
      <c r="R725">
        <v>18637736633</v>
      </c>
      <c r="T725">
        <v>115115</v>
      </c>
      <c r="U725" t="s">
        <v>7288</v>
      </c>
      <c r="V725" t="s">
        <v>503</v>
      </c>
      <c r="W725" t="s">
        <v>504</v>
      </c>
      <c r="X725" t="s">
        <v>429</v>
      </c>
      <c r="Y725" t="s">
        <v>7289</v>
      </c>
      <c r="AA725" t="s">
        <v>501</v>
      </c>
      <c r="AB725" t="s">
        <v>139</v>
      </c>
      <c r="AC725" s="4">
        <v>33873</v>
      </c>
      <c r="AD725" t="s">
        <v>140</v>
      </c>
      <c r="AF725">
        <v>18637736633</v>
      </c>
      <c r="AH725" t="s">
        <v>506</v>
      </c>
      <c r="AI725" t="s">
        <v>168</v>
      </c>
      <c r="AJ725" t="s">
        <v>507</v>
      </c>
      <c r="AK725" t="s">
        <v>508</v>
      </c>
      <c r="AL725" t="s">
        <v>1871</v>
      </c>
      <c r="AM725" t="s">
        <v>510</v>
      </c>
      <c r="AN725" t="s">
        <v>511</v>
      </c>
      <c r="AO725" t="s">
        <v>512</v>
      </c>
      <c r="AP725" t="s">
        <v>139</v>
      </c>
      <c r="AQ725" s="4">
        <v>32751</v>
      </c>
      <c r="AR725" t="s">
        <v>140</v>
      </c>
      <c r="AT725">
        <v>13212145200</v>
      </c>
      <c r="AU725">
        <v>5216</v>
      </c>
      <c r="AV725" t="s">
        <v>513</v>
      </c>
      <c r="AW725" t="s">
        <v>514</v>
      </c>
      <c r="AZ725" t="s">
        <v>175</v>
      </c>
      <c r="BA725" t="s">
        <v>176</v>
      </c>
      <c r="BB725" t="s">
        <v>134</v>
      </c>
      <c r="BC725" t="s">
        <v>134</v>
      </c>
      <c r="BD725" t="s">
        <v>134</v>
      </c>
      <c r="BE725" t="s">
        <v>134</v>
      </c>
      <c r="BF725" t="s">
        <v>136</v>
      </c>
      <c r="BG725" t="s">
        <v>134</v>
      </c>
      <c r="BH725" t="s">
        <v>136</v>
      </c>
      <c r="BN725" t="s">
        <v>7290</v>
      </c>
      <c r="BO725" t="s">
        <v>516</v>
      </c>
      <c r="BP725">
        <v>74</v>
      </c>
      <c r="BQ725">
        <v>74</v>
      </c>
      <c r="BR725">
        <v>74</v>
      </c>
      <c r="BS725" s="1">
        <v>44200</v>
      </c>
      <c r="BT725" s="1">
        <v>44353</v>
      </c>
      <c r="BU725" s="1">
        <v>44200</v>
      </c>
      <c r="BV725" s="1">
        <v>44353</v>
      </c>
      <c r="BW725" t="s">
        <v>136</v>
      </c>
      <c r="BX725">
        <v>36</v>
      </c>
      <c r="BY725">
        <v>0</v>
      </c>
      <c r="BZ725">
        <v>6</v>
      </c>
      <c r="CA725">
        <v>6</v>
      </c>
      <c r="CB725">
        <v>6</v>
      </c>
      <c r="CC725">
        <v>6</v>
      </c>
      <c r="CD725">
        <v>6</v>
      </c>
      <c r="CE725">
        <v>6</v>
      </c>
      <c r="CF725" t="str">
        <f t="shared" ref="CF725:CF730" si="1">"7:00 AM"</f>
        <v>7:00 AM</v>
      </c>
      <c r="CG725" t="str">
        <f>"1:00 PM"</f>
        <v>1:00 PM</v>
      </c>
      <c r="CH725" s="5">
        <v>11.71</v>
      </c>
      <c r="CI725" t="s">
        <v>146</v>
      </c>
      <c r="CL725" t="s">
        <v>134</v>
      </c>
      <c r="CM725" t="s">
        <v>147</v>
      </c>
      <c r="CN725" t="s">
        <v>148</v>
      </c>
      <c r="CO725" t="s">
        <v>4990</v>
      </c>
      <c r="CP725" t="s">
        <v>149</v>
      </c>
      <c r="CQ725">
        <v>0</v>
      </c>
      <c r="CR725">
        <v>0</v>
      </c>
      <c r="CS725" t="s">
        <v>136</v>
      </c>
      <c r="CT725" t="s">
        <v>136</v>
      </c>
      <c r="CU725" t="s">
        <v>136</v>
      </c>
      <c r="CV725" t="s">
        <v>134</v>
      </c>
      <c r="CW725" t="s">
        <v>134</v>
      </c>
      <c r="CX725">
        <v>100</v>
      </c>
      <c r="CY725" t="s">
        <v>134</v>
      </c>
      <c r="CZ725" t="s">
        <v>134</v>
      </c>
      <c r="DA725" t="s">
        <v>134</v>
      </c>
      <c r="DB725" t="s">
        <v>134</v>
      </c>
      <c r="DC725" t="s">
        <v>134</v>
      </c>
      <c r="DD725" t="s">
        <v>136</v>
      </c>
      <c r="DF725" t="s">
        <v>518</v>
      </c>
      <c r="DG725" s="2" t="s">
        <v>7291</v>
      </c>
      <c r="DH725" t="s">
        <v>520</v>
      </c>
      <c r="DI725" t="s">
        <v>139</v>
      </c>
      <c r="DJ725" s="4">
        <v>34266</v>
      </c>
      <c r="DK725" t="s">
        <v>521</v>
      </c>
      <c r="DL725" t="s">
        <v>134</v>
      </c>
      <c r="DM725">
        <v>110</v>
      </c>
      <c r="DN725" t="s">
        <v>522</v>
      </c>
      <c r="DO725" t="s">
        <v>501</v>
      </c>
      <c r="DP725" t="s">
        <v>139</v>
      </c>
      <c r="DQ725" t="str">
        <f>"33873"</f>
        <v>33873</v>
      </c>
      <c r="DR725" t="s">
        <v>151</v>
      </c>
      <c r="DS725" t="s">
        <v>523</v>
      </c>
      <c r="DT725">
        <v>51</v>
      </c>
      <c r="DU725">
        <v>430</v>
      </c>
      <c r="DV725" t="s">
        <v>134</v>
      </c>
      <c r="DW725" t="s">
        <v>134</v>
      </c>
      <c r="DX725" t="s">
        <v>134</v>
      </c>
      <c r="DY725" t="s">
        <v>134</v>
      </c>
      <c r="DZ725">
        <v>10</v>
      </c>
      <c r="EA725" t="s">
        <v>136</v>
      </c>
      <c r="EC725" s="5">
        <v>12.68</v>
      </c>
      <c r="ED725" s="5">
        <v>55</v>
      </c>
      <c r="EE725">
        <v>18637736633</v>
      </c>
      <c r="EF725" t="s">
        <v>148</v>
      </c>
      <c r="EG725" t="s">
        <v>524</v>
      </c>
      <c r="EH725">
        <v>35</v>
      </c>
    </row>
    <row r="726" spans="1:138" ht="15" customHeight="1" x14ac:dyDescent="0.35">
      <c r="A726" t="s">
        <v>15539</v>
      </c>
      <c r="B726" t="s">
        <v>132</v>
      </c>
      <c r="C726" s="1">
        <v>44040.758911574078</v>
      </c>
      <c r="D726" s="1">
        <v>44139</v>
      </c>
      <c r="E726" t="s">
        <v>133</v>
      </c>
      <c r="F726" t="s">
        <v>136</v>
      </c>
      <c r="G726" t="s">
        <v>135</v>
      </c>
      <c r="H726" t="s">
        <v>136</v>
      </c>
      <c r="I726" t="s">
        <v>15540</v>
      </c>
      <c r="K726" t="s">
        <v>15541</v>
      </c>
      <c r="M726" t="s">
        <v>15542</v>
      </c>
      <c r="N726" t="s">
        <v>1251</v>
      </c>
      <c r="O726" s="4">
        <v>97913</v>
      </c>
      <c r="P726" t="s">
        <v>140</v>
      </c>
      <c r="R726">
        <v>15412128375</v>
      </c>
      <c r="T726">
        <v>11121</v>
      </c>
      <c r="U726" t="s">
        <v>15543</v>
      </c>
      <c r="V726" t="s">
        <v>15544</v>
      </c>
      <c r="W726" t="s">
        <v>155</v>
      </c>
      <c r="X726" t="s">
        <v>6851</v>
      </c>
      <c r="Y726" t="s">
        <v>15541</v>
      </c>
      <c r="AA726" t="s">
        <v>15542</v>
      </c>
      <c r="AB726" t="s">
        <v>1251</v>
      </c>
      <c r="AC726" s="4">
        <v>97913</v>
      </c>
      <c r="AD726" t="s">
        <v>140</v>
      </c>
      <c r="AF726">
        <v>15412128375</v>
      </c>
      <c r="AH726" t="s">
        <v>15545</v>
      </c>
      <c r="AI726" t="s">
        <v>168</v>
      </c>
      <c r="AJ726" t="s">
        <v>12868</v>
      </c>
      <c r="AK726" t="s">
        <v>15546</v>
      </c>
      <c r="AM726" t="s">
        <v>15547</v>
      </c>
      <c r="AN726" t="s">
        <v>3069</v>
      </c>
      <c r="AO726" t="s">
        <v>15548</v>
      </c>
      <c r="AP726" t="s">
        <v>925</v>
      </c>
      <c r="AQ726" s="4">
        <v>83814</v>
      </c>
      <c r="AR726" t="s">
        <v>140</v>
      </c>
      <c r="AT726">
        <v>12087772654</v>
      </c>
      <c r="AV726" t="s">
        <v>15549</v>
      </c>
      <c r="AW726" t="s">
        <v>3072</v>
      </c>
      <c r="AZ726" t="s">
        <v>821</v>
      </c>
      <c r="BA726" t="s">
        <v>822</v>
      </c>
      <c r="BB726" t="s">
        <v>136</v>
      </c>
      <c r="BC726" t="s">
        <v>136</v>
      </c>
      <c r="BD726" t="s">
        <v>148</v>
      </c>
      <c r="BE726" t="s">
        <v>136</v>
      </c>
      <c r="BF726" t="s">
        <v>136</v>
      </c>
      <c r="BG726" t="s">
        <v>134</v>
      </c>
      <c r="BH726" t="s">
        <v>136</v>
      </c>
      <c r="BN726" t="s">
        <v>15550</v>
      </c>
      <c r="BO726" t="s">
        <v>2634</v>
      </c>
      <c r="BP726">
        <v>4</v>
      </c>
      <c r="BQ726">
        <v>4</v>
      </c>
      <c r="BS726" s="1">
        <v>44086</v>
      </c>
      <c r="BT726" s="1">
        <v>44150</v>
      </c>
      <c r="BU726" s="1">
        <v>44086</v>
      </c>
      <c r="BV726" s="1">
        <v>44150</v>
      </c>
      <c r="BW726" t="s">
        <v>136</v>
      </c>
      <c r="BX726">
        <v>50</v>
      </c>
      <c r="BY726">
        <v>0</v>
      </c>
      <c r="BZ726">
        <v>10</v>
      </c>
      <c r="CA726">
        <v>10</v>
      </c>
      <c r="CB726">
        <v>10</v>
      </c>
      <c r="CC726">
        <v>10</v>
      </c>
      <c r="CD726">
        <v>10</v>
      </c>
      <c r="CE726">
        <v>0</v>
      </c>
      <c r="CF726" t="str">
        <f t="shared" si="1"/>
        <v>7:00 AM</v>
      </c>
      <c r="CG726" t="str">
        <f>"6:00 PM"</f>
        <v>6:00 PM</v>
      </c>
      <c r="CH726" s="5">
        <v>15.83</v>
      </c>
      <c r="CI726" t="s">
        <v>146</v>
      </c>
      <c r="CJ726">
        <v>0</v>
      </c>
      <c r="CK726" t="s">
        <v>155</v>
      </c>
      <c r="CL726" t="s">
        <v>134</v>
      </c>
      <c r="CM726" t="s">
        <v>312</v>
      </c>
      <c r="CN726" t="s">
        <v>148</v>
      </c>
      <c r="CO726" t="s">
        <v>5181</v>
      </c>
      <c r="CP726" t="s">
        <v>149</v>
      </c>
      <c r="CQ726">
        <v>3</v>
      </c>
      <c r="CR726">
        <v>0</v>
      </c>
      <c r="CS726" t="s">
        <v>136</v>
      </c>
      <c r="CT726" t="s">
        <v>136</v>
      </c>
      <c r="CU726" t="s">
        <v>136</v>
      </c>
      <c r="CV726" t="s">
        <v>136</v>
      </c>
      <c r="CW726" t="s">
        <v>134</v>
      </c>
      <c r="CX726">
        <v>50</v>
      </c>
      <c r="CY726" t="s">
        <v>134</v>
      </c>
      <c r="CZ726" t="s">
        <v>134</v>
      </c>
      <c r="DA726" t="s">
        <v>134</v>
      </c>
      <c r="DB726" t="s">
        <v>134</v>
      </c>
      <c r="DC726" t="s">
        <v>134</v>
      </c>
      <c r="DD726" t="s">
        <v>136</v>
      </c>
      <c r="DF726" t="s">
        <v>15551</v>
      </c>
      <c r="DG726" t="s">
        <v>15552</v>
      </c>
      <c r="DH726" t="s">
        <v>15553</v>
      </c>
      <c r="DI726" t="s">
        <v>1251</v>
      </c>
      <c r="DJ726" s="4">
        <v>97914</v>
      </c>
      <c r="DK726" t="s">
        <v>12953</v>
      </c>
      <c r="DL726" t="s">
        <v>136</v>
      </c>
      <c r="DM726">
        <v>3</v>
      </c>
      <c r="DN726" t="s">
        <v>15554</v>
      </c>
      <c r="DO726" t="s">
        <v>15542</v>
      </c>
      <c r="DP726" t="s">
        <v>1251</v>
      </c>
      <c r="DQ726" t="str">
        <f>"97913"</f>
        <v>97913</v>
      </c>
      <c r="DR726" t="s">
        <v>12953</v>
      </c>
      <c r="DS726" t="s">
        <v>15555</v>
      </c>
      <c r="DT726">
        <v>1</v>
      </c>
      <c r="DU726">
        <v>4</v>
      </c>
      <c r="DV726" t="s">
        <v>136</v>
      </c>
      <c r="DW726" t="s">
        <v>134</v>
      </c>
      <c r="DX726" t="s">
        <v>134</v>
      </c>
      <c r="DY726" t="s">
        <v>136</v>
      </c>
      <c r="DZ726">
        <v>2</v>
      </c>
      <c r="EA726" t="s">
        <v>136</v>
      </c>
      <c r="EC726" s="5">
        <v>12.68</v>
      </c>
      <c r="ED726" s="5">
        <v>55</v>
      </c>
      <c r="EE726">
        <v>15412128375</v>
      </c>
      <c r="EF726" t="s">
        <v>15545</v>
      </c>
      <c r="EG726" t="s">
        <v>148</v>
      </c>
      <c r="EH726">
        <v>5</v>
      </c>
    </row>
    <row r="727" spans="1:138" ht="15" customHeight="1" x14ac:dyDescent="0.35">
      <c r="A727" t="s">
        <v>1404</v>
      </c>
      <c r="B727" t="s">
        <v>157</v>
      </c>
      <c r="C727" s="1">
        <v>44097.690881134258</v>
      </c>
      <c r="D727" s="1">
        <v>44139</v>
      </c>
      <c r="E727" t="s">
        <v>133</v>
      </c>
      <c r="F727" t="s">
        <v>134</v>
      </c>
      <c r="G727" t="s">
        <v>135</v>
      </c>
      <c r="H727" t="s">
        <v>136</v>
      </c>
      <c r="I727" t="s">
        <v>1405</v>
      </c>
      <c r="K727" t="s">
        <v>1406</v>
      </c>
      <c r="M727" t="s">
        <v>1407</v>
      </c>
      <c r="N727" t="s">
        <v>139</v>
      </c>
      <c r="O727" s="4">
        <v>34266</v>
      </c>
      <c r="P727" t="s">
        <v>140</v>
      </c>
      <c r="R727">
        <v>18634914002</v>
      </c>
      <c r="T727">
        <v>11511</v>
      </c>
      <c r="U727" t="s">
        <v>1408</v>
      </c>
      <c r="V727" t="s">
        <v>1409</v>
      </c>
      <c r="X727" t="s">
        <v>143</v>
      </c>
      <c r="Y727" t="s">
        <v>1410</v>
      </c>
      <c r="AA727" t="s">
        <v>1407</v>
      </c>
      <c r="AB727" t="s">
        <v>139</v>
      </c>
      <c r="AC727" s="4">
        <v>34266</v>
      </c>
      <c r="AD727" t="s">
        <v>140</v>
      </c>
      <c r="AF727">
        <v>18634914002</v>
      </c>
      <c r="AH727" t="s">
        <v>1411</v>
      </c>
      <c r="AZ727" t="s">
        <v>175</v>
      </c>
      <c r="BA727" t="s">
        <v>176</v>
      </c>
      <c r="BB727" t="s">
        <v>134</v>
      </c>
      <c r="BC727" t="s">
        <v>134</v>
      </c>
      <c r="BD727" t="s">
        <v>134</v>
      </c>
      <c r="BE727" t="s">
        <v>134</v>
      </c>
      <c r="BF727" t="s">
        <v>134</v>
      </c>
      <c r="BG727" t="s">
        <v>134</v>
      </c>
      <c r="BH727" t="s">
        <v>136</v>
      </c>
      <c r="BN727" t="s">
        <v>1412</v>
      </c>
      <c r="BO727" t="s">
        <v>1413</v>
      </c>
      <c r="BP727">
        <v>261</v>
      </c>
      <c r="BQ727">
        <v>261</v>
      </c>
      <c r="BR727">
        <v>261</v>
      </c>
      <c r="BS727" s="1">
        <v>44148</v>
      </c>
      <c r="BT727" s="1">
        <v>44352</v>
      </c>
      <c r="BU727" s="1">
        <v>44148</v>
      </c>
      <c r="BV727" s="1">
        <v>44352</v>
      </c>
      <c r="BW727" t="s">
        <v>136</v>
      </c>
      <c r="BX727">
        <v>36</v>
      </c>
      <c r="BY727">
        <v>0</v>
      </c>
      <c r="BZ727">
        <v>6</v>
      </c>
      <c r="CA727">
        <v>6</v>
      </c>
      <c r="CB727">
        <v>6</v>
      </c>
      <c r="CC727">
        <v>6</v>
      </c>
      <c r="CD727">
        <v>6</v>
      </c>
      <c r="CE727">
        <v>6</v>
      </c>
      <c r="CF727" t="str">
        <f t="shared" si="1"/>
        <v>7:00 AM</v>
      </c>
      <c r="CG727" t="str">
        <f>"2:00 PM"</f>
        <v>2:00 PM</v>
      </c>
      <c r="CH727" s="5">
        <v>11.71</v>
      </c>
      <c r="CI727" t="s">
        <v>146</v>
      </c>
      <c r="CL727" t="s">
        <v>134</v>
      </c>
      <c r="CM727" t="s">
        <v>147</v>
      </c>
      <c r="CN727" t="s">
        <v>148</v>
      </c>
      <c r="CO727" s="2" t="s">
        <v>1414</v>
      </c>
      <c r="CP727" t="s">
        <v>149</v>
      </c>
      <c r="CQ727">
        <v>0</v>
      </c>
      <c r="CR727">
        <v>0</v>
      </c>
      <c r="CS727" t="s">
        <v>136</v>
      </c>
      <c r="CT727" t="s">
        <v>136</v>
      </c>
      <c r="CU727" t="s">
        <v>136</v>
      </c>
      <c r="CV727" t="s">
        <v>136</v>
      </c>
      <c r="CW727" t="s">
        <v>134</v>
      </c>
      <c r="CX727">
        <v>100</v>
      </c>
      <c r="CY727" t="s">
        <v>134</v>
      </c>
      <c r="CZ727" t="s">
        <v>134</v>
      </c>
      <c r="DA727" t="s">
        <v>134</v>
      </c>
      <c r="DB727" t="s">
        <v>134</v>
      </c>
      <c r="DC727" t="s">
        <v>134</v>
      </c>
      <c r="DD727" t="s">
        <v>136</v>
      </c>
      <c r="DF727" s="2" t="s">
        <v>1415</v>
      </c>
      <c r="DG727" t="s">
        <v>1416</v>
      </c>
      <c r="DH727" t="s">
        <v>1407</v>
      </c>
      <c r="DI727" t="s">
        <v>139</v>
      </c>
      <c r="DJ727" s="4">
        <v>34266</v>
      </c>
      <c r="DK727" t="s">
        <v>521</v>
      </c>
      <c r="DL727" t="s">
        <v>134</v>
      </c>
      <c r="DM727">
        <v>58</v>
      </c>
      <c r="DN727" t="s">
        <v>1417</v>
      </c>
      <c r="DO727" t="s">
        <v>1407</v>
      </c>
      <c r="DP727" t="s">
        <v>139</v>
      </c>
      <c r="DQ727" t="str">
        <f>"34266"</f>
        <v>34266</v>
      </c>
      <c r="DR727" t="s">
        <v>521</v>
      </c>
      <c r="DS727" t="s">
        <v>1418</v>
      </c>
      <c r="DT727">
        <v>14</v>
      </c>
      <c r="DU727">
        <v>112</v>
      </c>
      <c r="DV727" t="s">
        <v>134</v>
      </c>
      <c r="DW727" t="s">
        <v>134</v>
      </c>
      <c r="DX727" t="s">
        <v>134</v>
      </c>
      <c r="DY727" t="s">
        <v>134</v>
      </c>
      <c r="DZ727">
        <v>13</v>
      </c>
      <c r="EA727" t="s">
        <v>136</v>
      </c>
      <c r="EC727" s="5">
        <v>12.68</v>
      </c>
      <c r="ED727" s="5">
        <v>55</v>
      </c>
      <c r="EE727">
        <v>18634914002</v>
      </c>
      <c r="EF727" t="s">
        <v>1419</v>
      </c>
      <c r="EG727" t="s">
        <v>524</v>
      </c>
      <c r="EH727">
        <v>6</v>
      </c>
    </row>
    <row r="728" spans="1:138" ht="15" customHeight="1" x14ac:dyDescent="0.35">
      <c r="A728" t="s">
        <v>22362</v>
      </c>
      <c r="B728" t="s">
        <v>157</v>
      </c>
      <c r="C728" s="1">
        <v>44092.429202662039</v>
      </c>
      <c r="D728" s="1">
        <v>44139</v>
      </c>
      <c r="E728" t="s">
        <v>133</v>
      </c>
      <c r="F728" t="s">
        <v>136</v>
      </c>
      <c r="G728" t="s">
        <v>135</v>
      </c>
      <c r="H728" t="s">
        <v>136</v>
      </c>
      <c r="I728" t="s">
        <v>22363</v>
      </c>
      <c r="K728" t="s">
        <v>22364</v>
      </c>
      <c r="M728" t="s">
        <v>22365</v>
      </c>
      <c r="N728" t="s">
        <v>374</v>
      </c>
      <c r="O728" s="4">
        <v>76667</v>
      </c>
      <c r="P728" t="s">
        <v>140</v>
      </c>
      <c r="R728">
        <v>12545627929</v>
      </c>
      <c r="T728">
        <v>11142</v>
      </c>
      <c r="U728" t="s">
        <v>4380</v>
      </c>
      <c r="V728" t="s">
        <v>13013</v>
      </c>
      <c r="X728" t="s">
        <v>164</v>
      </c>
      <c r="Y728" t="s">
        <v>22366</v>
      </c>
      <c r="AA728" t="s">
        <v>22365</v>
      </c>
      <c r="AB728" t="s">
        <v>374</v>
      </c>
      <c r="AC728" s="4">
        <v>76667</v>
      </c>
      <c r="AD728" t="s">
        <v>140</v>
      </c>
      <c r="AF728">
        <v>12545627929</v>
      </c>
      <c r="AH728" t="s">
        <v>22367</v>
      </c>
      <c r="AI728" t="s">
        <v>226</v>
      </c>
      <c r="AJ728" t="s">
        <v>2783</v>
      </c>
      <c r="AK728" t="s">
        <v>786</v>
      </c>
      <c r="AM728" t="s">
        <v>5255</v>
      </c>
      <c r="AN728" t="s">
        <v>2784</v>
      </c>
      <c r="AO728" t="s">
        <v>373</v>
      </c>
      <c r="AP728" t="s">
        <v>374</v>
      </c>
      <c r="AQ728" s="4">
        <v>78746</v>
      </c>
      <c r="AR728" t="s">
        <v>140</v>
      </c>
      <c r="AT728">
        <v>15123470007</v>
      </c>
      <c r="AV728" t="s">
        <v>2785</v>
      </c>
      <c r="AW728" t="s">
        <v>2786</v>
      </c>
      <c r="AX728" t="s">
        <v>374</v>
      </c>
      <c r="AY728" t="s">
        <v>1379</v>
      </c>
      <c r="AZ728" t="s">
        <v>144</v>
      </c>
      <c r="BA728" t="s">
        <v>145</v>
      </c>
      <c r="BB728" t="s">
        <v>136</v>
      </c>
      <c r="BC728" t="s">
        <v>136</v>
      </c>
      <c r="BD728" t="s">
        <v>148</v>
      </c>
      <c r="BE728" t="s">
        <v>136</v>
      </c>
      <c r="BF728" t="s">
        <v>136</v>
      </c>
      <c r="BG728" t="s">
        <v>134</v>
      </c>
      <c r="BH728" t="s">
        <v>136</v>
      </c>
      <c r="BN728" t="s">
        <v>22368</v>
      </c>
      <c r="BO728" t="s">
        <v>905</v>
      </c>
      <c r="BP728">
        <v>10</v>
      </c>
      <c r="BQ728">
        <v>10</v>
      </c>
      <c r="BR728">
        <v>10</v>
      </c>
      <c r="BS728" s="1">
        <v>44158</v>
      </c>
      <c r="BT728" s="1">
        <v>44431</v>
      </c>
      <c r="BU728" s="1">
        <v>44158</v>
      </c>
      <c r="BV728" s="1">
        <v>44431</v>
      </c>
      <c r="BW728" t="s">
        <v>136</v>
      </c>
      <c r="BX728">
        <v>40</v>
      </c>
      <c r="BY728">
        <v>0</v>
      </c>
      <c r="BZ728">
        <v>8</v>
      </c>
      <c r="CA728">
        <v>8</v>
      </c>
      <c r="CB728">
        <v>8</v>
      </c>
      <c r="CC728">
        <v>8</v>
      </c>
      <c r="CD728">
        <v>8</v>
      </c>
      <c r="CE728">
        <v>0</v>
      </c>
      <c r="CF728" t="str">
        <f t="shared" si="1"/>
        <v>7:00 AM</v>
      </c>
      <c r="CG728" t="str">
        <f>"4:00 PM"</f>
        <v>4:00 PM</v>
      </c>
      <c r="CH728" s="5">
        <v>12.67</v>
      </c>
      <c r="CI728" t="s">
        <v>146</v>
      </c>
      <c r="CJ728">
        <v>0</v>
      </c>
      <c r="CK728" t="s">
        <v>22369</v>
      </c>
      <c r="CL728" t="s">
        <v>136</v>
      </c>
      <c r="CM728" t="s">
        <v>147</v>
      </c>
      <c r="CN728" t="s">
        <v>148</v>
      </c>
      <c r="CO728" t="s">
        <v>12645</v>
      </c>
      <c r="CP728" t="s">
        <v>149</v>
      </c>
      <c r="CQ728">
        <v>0</v>
      </c>
      <c r="CR728">
        <v>0</v>
      </c>
      <c r="CS728" t="s">
        <v>136</v>
      </c>
      <c r="CT728" t="s">
        <v>136</v>
      </c>
      <c r="CU728" t="s">
        <v>136</v>
      </c>
      <c r="CV728" t="s">
        <v>136</v>
      </c>
      <c r="CW728" t="s">
        <v>134</v>
      </c>
      <c r="CX728">
        <v>50</v>
      </c>
      <c r="CY728" t="s">
        <v>136</v>
      </c>
      <c r="CZ728" t="s">
        <v>136</v>
      </c>
      <c r="DA728" t="s">
        <v>134</v>
      </c>
      <c r="DB728" t="s">
        <v>136</v>
      </c>
      <c r="DC728" t="s">
        <v>134</v>
      </c>
      <c r="DD728" t="s">
        <v>136</v>
      </c>
      <c r="DF728" t="s">
        <v>22370</v>
      </c>
      <c r="DG728" t="s">
        <v>22371</v>
      </c>
      <c r="DH728" t="s">
        <v>22365</v>
      </c>
      <c r="DI728" t="s">
        <v>374</v>
      </c>
      <c r="DJ728" s="4">
        <v>76667</v>
      </c>
      <c r="DK728" t="s">
        <v>968</v>
      </c>
      <c r="DL728" t="s">
        <v>136</v>
      </c>
      <c r="DM728">
        <v>1</v>
      </c>
      <c r="DN728" t="s">
        <v>22372</v>
      </c>
      <c r="DO728" t="s">
        <v>22365</v>
      </c>
      <c r="DP728" t="s">
        <v>374</v>
      </c>
      <c r="DQ728" t="str">
        <f>"76667"</f>
        <v>76667</v>
      </c>
      <c r="DR728" t="s">
        <v>968</v>
      </c>
      <c r="DS728" t="s">
        <v>296</v>
      </c>
      <c r="DT728">
        <v>1</v>
      </c>
      <c r="DU728">
        <v>10</v>
      </c>
      <c r="DV728" t="s">
        <v>134</v>
      </c>
      <c r="DW728" t="s">
        <v>134</v>
      </c>
      <c r="DX728" t="s">
        <v>134</v>
      </c>
      <c r="DY728" t="s">
        <v>136</v>
      </c>
      <c r="DZ728">
        <v>1</v>
      </c>
      <c r="EA728" t="s">
        <v>136</v>
      </c>
      <c r="EC728" s="5">
        <v>12.68</v>
      </c>
      <c r="ED728" s="5">
        <v>55</v>
      </c>
      <c r="EE728">
        <v>12545627929</v>
      </c>
      <c r="EF728" t="s">
        <v>22367</v>
      </c>
      <c r="EG728" t="s">
        <v>148</v>
      </c>
      <c r="EH728">
        <v>0</v>
      </c>
    </row>
    <row r="729" spans="1:138" ht="15" customHeight="1" x14ac:dyDescent="0.35">
      <c r="A729" t="s">
        <v>14276</v>
      </c>
      <c r="B729" t="s">
        <v>833</v>
      </c>
      <c r="C729" s="1">
        <v>44106.530834606485</v>
      </c>
      <c r="D729" s="1">
        <v>44139</v>
      </c>
      <c r="E729" t="s">
        <v>1298</v>
      </c>
      <c r="F729" t="s">
        <v>136</v>
      </c>
      <c r="G729" t="s">
        <v>135</v>
      </c>
      <c r="H729" t="s">
        <v>136</v>
      </c>
      <c r="I729" t="s">
        <v>14277</v>
      </c>
      <c r="K729" t="s">
        <v>14278</v>
      </c>
      <c r="M729" t="s">
        <v>303</v>
      </c>
      <c r="N729" t="s">
        <v>139</v>
      </c>
      <c r="O729" s="4">
        <v>33935</v>
      </c>
      <c r="P729" t="s">
        <v>140</v>
      </c>
      <c r="R729">
        <v>18636758500</v>
      </c>
      <c r="T729">
        <v>111930</v>
      </c>
      <c r="U729" t="s">
        <v>14279</v>
      </c>
      <c r="V729" t="s">
        <v>2096</v>
      </c>
      <c r="W729" t="s">
        <v>1195</v>
      </c>
      <c r="X729" t="s">
        <v>143</v>
      </c>
      <c r="Y729" t="s">
        <v>14278</v>
      </c>
      <c r="AA729" t="s">
        <v>303</v>
      </c>
      <c r="AB729" t="s">
        <v>139</v>
      </c>
      <c r="AC729" s="4">
        <v>33935</v>
      </c>
      <c r="AD729" t="s">
        <v>140</v>
      </c>
      <c r="AF729">
        <v>18636758500</v>
      </c>
      <c r="AH729" t="s">
        <v>14280</v>
      </c>
      <c r="AI729" t="s">
        <v>226</v>
      </c>
      <c r="AJ729" t="s">
        <v>7434</v>
      </c>
      <c r="AK729" t="s">
        <v>14281</v>
      </c>
      <c r="AL729" t="s">
        <v>14282</v>
      </c>
      <c r="AM729" t="s">
        <v>14283</v>
      </c>
      <c r="AN729" t="s">
        <v>14284</v>
      </c>
      <c r="AO729" t="s">
        <v>14285</v>
      </c>
      <c r="AP729" t="s">
        <v>246</v>
      </c>
      <c r="AQ729" s="4">
        <v>70130</v>
      </c>
      <c r="AR729" t="s">
        <v>140</v>
      </c>
      <c r="AS729" t="s">
        <v>14286</v>
      </c>
      <c r="AT729">
        <v>15045849312</v>
      </c>
      <c r="AV729" t="s">
        <v>14287</v>
      </c>
      <c r="AW729" t="s">
        <v>14288</v>
      </c>
      <c r="AX729" t="s">
        <v>246</v>
      </c>
      <c r="AY729" t="s">
        <v>14289</v>
      </c>
      <c r="AZ729" t="s">
        <v>1552</v>
      </c>
      <c r="BA729" t="s">
        <v>1553</v>
      </c>
      <c r="BB729" t="s">
        <v>136</v>
      </c>
      <c r="BC729" t="s">
        <v>136</v>
      </c>
      <c r="BD729" t="s">
        <v>148</v>
      </c>
      <c r="BE729" t="s">
        <v>136</v>
      </c>
      <c r="BF729" t="s">
        <v>136</v>
      </c>
      <c r="BG729" t="s">
        <v>134</v>
      </c>
      <c r="BH729" t="s">
        <v>136</v>
      </c>
      <c r="BI729" t="s">
        <v>6693</v>
      </c>
      <c r="BJ729" t="s">
        <v>2801</v>
      </c>
      <c r="BK729" t="s">
        <v>687</v>
      </c>
      <c r="BL729" t="s">
        <v>14290</v>
      </c>
      <c r="BM729" t="s">
        <v>14291</v>
      </c>
      <c r="BN729" t="s">
        <v>14292</v>
      </c>
      <c r="BO729" t="s">
        <v>14293</v>
      </c>
      <c r="BP729">
        <v>30</v>
      </c>
      <c r="BQ729">
        <v>30</v>
      </c>
      <c r="BR729">
        <v>29</v>
      </c>
      <c r="BS729" s="1">
        <v>44151</v>
      </c>
      <c r="BT729" s="1">
        <v>44346</v>
      </c>
      <c r="BU729" s="1">
        <v>44151</v>
      </c>
      <c r="BV729" s="1">
        <v>44346</v>
      </c>
      <c r="BW729" t="s">
        <v>136</v>
      </c>
      <c r="BX729">
        <v>42</v>
      </c>
      <c r="BY729">
        <v>7</v>
      </c>
      <c r="BZ729">
        <v>7</v>
      </c>
      <c r="CA729">
        <v>7</v>
      </c>
      <c r="CB729">
        <v>7</v>
      </c>
      <c r="CC729">
        <v>7</v>
      </c>
      <c r="CD729">
        <v>7</v>
      </c>
      <c r="CE729">
        <v>0</v>
      </c>
      <c r="CF729" t="str">
        <f t="shared" si="1"/>
        <v>7:00 AM</v>
      </c>
      <c r="CG729" t="str">
        <f>"4:00 PM"</f>
        <v>4:00 PM</v>
      </c>
      <c r="CH729" s="5">
        <v>11.71</v>
      </c>
      <c r="CI729" t="s">
        <v>146</v>
      </c>
      <c r="CL729" t="s">
        <v>136</v>
      </c>
      <c r="CM729" t="s">
        <v>147</v>
      </c>
      <c r="CN729" t="s">
        <v>148</v>
      </c>
      <c r="CO729" t="s">
        <v>14294</v>
      </c>
      <c r="CP729" t="s">
        <v>149</v>
      </c>
      <c r="CQ729">
        <v>24</v>
      </c>
      <c r="CR729">
        <v>0</v>
      </c>
      <c r="CS729" t="s">
        <v>134</v>
      </c>
      <c r="CT729" t="s">
        <v>134</v>
      </c>
      <c r="CU729" t="s">
        <v>136</v>
      </c>
      <c r="CV729" t="s">
        <v>134</v>
      </c>
      <c r="CW729" t="s">
        <v>134</v>
      </c>
      <c r="CX729">
        <v>50</v>
      </c>
      <c r="CY729" t="s">
        <v>134</v>
      </c>
      <c r="CZ729" t="s">
        <v>136</v>
      </c>
      <c r="DA729" t="s">
        <v>136</v>
      </c>
      <c r="DB729" t="s">
        <v>136</v>
      </c>
      <c r="DC729" t="s">
        <v>134</v>
      </c>
      <c r="DD729" t="s">
        <v>136</v>
      </c>
      <c r="DF729" s="2" t="s">
        <v>14295</v>
      </c>
      <c r="DG729" s="2" t="s">
        <v>14296</v>
      </c>
      <c r="DH729" t="s">
        <v>477</v>
      </c>
      <c r="DI729" t="s">
        <v>139</v>
      </c>
      <c r="DJ729" s="4">
        <v>34142</v>
      </c>
      <c r="DK729" t="s">
        <v>495</v>
      </c>
      <c r="DL729" t="s">
        <v>134</v>
      </c>
      <c r="DM729">
        <v>179</v>
      </c>
      <c r="DN729" t="s">
        <v>14297</v>
      </c>
      <c r="DO729" t="s">
        <v>209</v>
      </c>
      <c r="DP729" t="s">
        <v>139</v>
      </c>
      <c r="DQ729" t="str">
        <f>"33935"</f>
        <v>33935</v>
      </c>
      <c r="DR729" t="s">
        <v>210</v>
      </c>
      <c r="DS729" t="s">
        <v>14298</v>
      </c>
      <c r="DT729">
        <v>13</v>
      </c>
      <c r="DU729">
        <v>75</v>
      </c>
      <c r="DV729" t="s">
        <v>134</v>
      </c>
      <c r="DW729" t="s">
        <v>134</v>
      </c>
      <c r="DX729" t="s">
        <v>134</v>
      </c>
      <c r="DY729" t="s">
        <v>134</v>
      </c>
      <c r="DZ729">
        <v>3</v>
      </c>
      <c r="EA729" t="s">
        <v>136</v>
      </c>
      <c r="EC729" s="5">
        <v>12.68</v>
      </c>
      <c r="ED729" s="5">
        <v>55</v>
      </c>
      <c r="EE729">
        <v>18636758500</v>
      </c>
      <c r="EF729" t="s">
        <v>14280</v>
      </c>
      <c r="EG729" t="s">
        <v>148</v>
      </c>
      <c r="EH729">
        <v>0</v>
      </c>
    </row>
    <row r="730" spans="1:138" ht="15" customHeight="1" x14ac:dyDescent="0.35">
      <c r="A730" t="s">
        <v>9633</v>
      </c>
      <c r="B730" t="s">
        <v>157</v>
      </c>
      <c r="C730" s="1">
        <v>44113.523542129631</v>
      </c>
      <c r="D730" s="1">
        <v>44139</v>
      </c>
      <c r="E730" t="s">
        <v>133</v>
      </c>
      <c r="F730" t="s">
        <v>136</v>
      </c>
      <c r="G730" t="s">
        <v>135</v>
      </c>
      <c r="H730" t="s">
        <v>136</v>
      </c>
      <c r="I730" t="s">
        <v>2611</v>
      </c>
      <c r="K730" t="s">
        <v>2612</v>
      </c>
      <c r="L730" t="s">
        <v>148</v>
      </c>
      <c r="M730" t="s">
        <v>2613</v>
      </c>
      <c r="N730" t="s">
        <v>960</v>
      </c>
      <c r="O730" s="4">
        <v>36089</v>
      </c>
      <c r="P730" t="s">
        <v>140</v>
      </c>
      <c r="R730">
        <v>12815812422</v>
      </c>
      <c r="T730">
        <v>42</v>
      </c>
      <c r="U730" t="s">
        <v>9634</v>
      </c>
      <c r="V730" t="s">
        <v>8159</v>
      </c>
      <c r="X730" t="s">
        <v>2616</v>
      </c>
      <c r="Y730" t="s">
        <v>9635</v>
      </c>
      <c r="AA730" t="s">
        <v>1974</v>
      </c>
      <c r="AB730" t="s">
        <v>374</v>
      </c>
      <c r="AC730" s="4">
        <v>77577</v>
      </c>
      <c r="AD730" t="s">
        <v>140</v>
      </c>
      <c r="AE730" t="s">
        <v>841</v>
      </c>
      <c r="AF730">
        <v>12815812422</v>
      </c>
      <c r="AH730" t="s">
        <v>9636</v>
      </c>
      <c r="AI730" t="s">
        <v>168</v>
      </c>
      <c r="AJ730" t="s">
        <v>843</v>
      </c>
      <c r="AK730" t="s">
        <v>844</v>
      </c>
      <c r="AL730" t="s">
        <v>845</v>
      </c>
      <c r="AM730" t="s">
        <v>846</v>
      </c>
      <c r="AO730" t="s">
        <v>847</v>
      </c>
      <c r="AP730" t="s">
        <v>161</v>
      </c>
      <c r="AQ730" s="4">
        <v>31636</v>
      </c>
      <c r="AR730" t="s">
        <v>140</v>
      </c>
      <c r="AT730">
        <v>12295596879</v>
      </c>
      <c r="AV730" t="s">
        <v>2153</v>
      </c>
      <c r="AW730" t="s">
        <v>849</v>
      </c>
      <c r="AZ730" t="s">
        <v>821</v>
      </c>
      <c r="BA730" t="s">
        <v>822</v>
      </c>
      <c r="BB730" t="s">
        <v>136</v>
      </c>
      <c r="BC730" t="s">
        <v>136</v>
      </c>
      <c r="BD730" t="s">
        <v>148</v>
      </c>
      <c r="BE730" t="s">
        <v>136</v>
      </c>
      <c r="BF730" t="s">
        <v>136</v>
      </c>
      <c r="BG730" t="s">
        <v>134</v>
      </c>
      <c r="BH730" t="s">
        <v>136</v>
      </c>
      <c r="BN730" t="s">
        <v>9637</v>
      </c>
      <c r="BO730" t="s">
        <v>2620</v>
      </c>
      <c r="BP730">
        <v>16</v>
      </c>
      <c r="BQ730">
        <v>10</v>
      </c>
      <c r="BR730">
        <v>10</v>
      </c>
      <c r="BS730" s="1">
        <v>44172</v>
      </c>
      <c r="BT730" s="1">
        <v>44375</v>
      </c>
      <c r="BU730" s="1">
        <v>44172</v>
      </c>
      <c r="BV730" s="1">
        <v>44375</v>
      </c>
      <c r="BW730" t="s">
        <v>136</v>
      </c>
      <c r="BX730">
        <v>50</v>
      </c>
      <c r="BY730">
        <v>0</v>
      </c>
      <c r="BZ730">
        <v>9</v>
      </c>
      <c r="CA730">
        <v>9</v>
      </c>
      <c r="CB730">
        <v>9</v>
      </c>
      <c r="CC730">
        <v>9</v>
      </c>
      <c r="CD730">
        <v>9</v>
      </c>
      <c r="CE730">
        <v>5</v>
      </c>
      <c r="CF730" t="str">
        <f t="shared" si="1"/>
        <v>7:00 AM</v>
      </c>
      <c r="CG730" t="str">
        <f>"5:00 PM"</f>
        <v>5:00 PM</v>
      </c>
      <c r="CH730" s="5">
        <v>12.67</v>
      </c>
      <c r="CI730" t="s">
        <v>146</v>
      </c>
      <c r="CL730" t="s">
        <v>136</v>
      </c>
      <c r="CM730" t="s">
        <v>147</v>
      </c>
      <c r="CN730" t="s">
        <v>148</v>
      </c>
      <c r="CO730" t="s">
        <v>4284</v>
      </c>
      <c r="CP730" t="s">
        <v>149</v>
      </c>
      <c r="CQ730">
        <v>3</v>
      </c>
      <c r="CR730">
        <v>0</v>
      </c>
      <c r="CS730" t="s">
        <v>136</v>
      </c>
      <c r="CT730" t="s">
        <v>136</v>
      </c>
      <c r="CU730" t="s">
        <v>136</v>
      </c>
      <c r="CV730" t="s">
        <v>134</v>
      </c>
      <c r="CW730" t="s">
        <v>134</v>
      </c>
      <c r="CX730">
        <v>50</v>
      </c>
      <c r="CY730" t="s">
        <v>134</v>
      </c>
      <c r="CZ730" t="s">
        <v>134</v>
      </c>
      <c r="DA730" t="s">
        <v>134</v>
      </c>
      <c r="DB730" t="s">
        <v>134</v>
      </c>
      <c r="DC730" t="s">
        <v>134</v>
      </c>
      <c r="DD730" t="s">
        <v>136</v>
      </c>
      <c r="DF730" t="s">
        <v>9638</v>
      </c>
      <c r="DG730" t="s">
        <v>9635</v>
      </c>
      <c r="DH730" t="s">
        <v>1974</v>
      </c>
      <c r="DI730" t="s">
        <v>374</v>
      </c>
      <c r="DJ730" s="4">
        <v>77577</v>
      </c>
      <c r="DK730" t="s">
        <v>2904</v>
      </c>
      <c r="DL730" t="s">
        <v>136</v>
      </c>
      <c r="DM730">
        <v>1</v>
      </c>
      <c r="DN730" t="s">
        <v>9635</v>
      </c>
      <c r="DO730" t="s">
        <v>1974</v>
      </c>
      <c r="DP730" t="s">
        <v>374</v>
      </c>
      <c r="DQ730" t="str">
        <f>"77577"</f>
        <v>77577</v>
      </c>
      <c r="DR730" t="s">
        <v>2904</v>
      </c>
      <c r="DS730" t="s">
        <v>9639</v>
      </c>
      <c r="DT730">
        <v>1</v>
      </c>
      <c r="DU730">
        <v>10</v>
      </c>
      <c r="DV730" t="s">
        <v>136</v>
      </c>
      <c r="DW730" t="s">
        <v>134</v>
      </c>
      <c r="DX730" t="s">
        <v>134</v>
      </c>
      <c r="DY730" t="s">
        <v>136</v>
      </c>
      <c r="DZ730">
        <v>1</v>
      </c>
      <c r="EA730" t="s">
        <v>136</v>
      </c>
      <c r="EC730" s="5">
        <v>12.68</v>
      </c>
      <c r="ED730" s="5">
        <v>55</v>
      </c>
      <c r="EE730">
        <v>12815812422</v>
      </c>
      <c r="EF730" t="s">
        <v>9636</v>
      </c>
      <c r="EG730" t="s">
        <v>148</v>
      </c>
      <c r="EH730">
        <v>0</v>
      </c>
    </row>
    <row r="731" spans="1:138" ht="15" customHeight="1" x14ac:dyDescent="0.35">
      <c r="A731" t="s">
        <v>7275</v>
      </c>
      <c r="B731" t="s">
        <v>157</v>
      </c>
      <c r="C731" s="1">
        <v>44120.459441782405</v>
      </c>
      <c r="D731" s="1">
        <v>44139</v>
      </c>
      <c r="E731" t="s">
        <v>133</v>
      </c>
      <c r="F731" t="s">
        <v>134</v>
      </c>
      <c r="G731" t="s">
        <v>135</v>
      </c>
      <c r="H731" t="s">
        <v>136</v>
      </c>
      <c r="I731" t="s">
        <v>7276</v>
      </c>
      <c r="K731" t="s">
        <v>7277</v>
      </c>
      <c r="M731" t="s">
        <v>2161</v>
      </c>
      <c r="N731" t="s">
        <v>1128</v>
      </c>
      <c r="O731" s="4">
        <v>58401</v>
      </c>
      <c r="P731" t="s">
        <v>140</v>
      </c>
      <c r="R731">
        <v>17012529033</v>
      </c>
      <c r="T731">
        <v>112910</v>
      </c>
      <c r="U731" t="s">
        <v>1198</v>
      </c>
      <c r="V731" t="s">
        <v>7278</v>
      </c>
      <c r="X731" t="s">
        <v>164</v>
      </c>
      <c r="Y731" t="s">
        <v>7277</v>
      </c>
      <c r="AA731" t="s">
        <v>2161</v>
      </c>
      <c r="AB731" t="s">
        <v>1128</v>
      </c>
      <c r="AC731" s="4">
        <v>58401</v>
      </c>
      <c r="AD731" t="s">
        <v>140</v>
      </c>
      <c r="AF731">
        <v>17012529033</v>
      </c>
      <c r="AH731" t="s">
        <v>7279</v>
      </c>
      <c r="AI731" t="s">
        <v>168</v>
      </c>
      <c r="AJ731" t="s">
        <v>1941</v>
      </c>
      <c r="AK731" t="s">
        <v>1942</v>
      </c>
      <c r="AL731" t="s">
        <v>1943</v>
      </c>
      <c r="AM731" t="s">
        <v>1944</v>
      </c>
      <c r="AN731" t="s">
        <v>1945</v>
      </c>
      <c r="AO731" t="s">
        <v>1946</v>
      </c>
      <c r="AP731" t="s">
        <v>374</v>
      </c>
      <c r="AQ731" s="4">
        <v>78266</v>
      </c>
      <c r="AR731" t="s">
        <v>140</v>
      </c>
      <c r="AT731">
        <v>18305844555</v>
      </c>
      <c r="AV731" t="s">
        <v>1947</v>
      </c>
      <c r="AW731" t="s">
        <v>1948</v>
      </c>
      <c r="AZ731" t="s">
        <v>334</v>
      </c>
      <c r="BA731" t="s">
        <v>335</v>
      </c>
      <c r="BB731" t="s">
        <v>134</v>
      </c>
      <c r="BC731" t="s">
        <v>134</v>
      </c>
      <c r="BD731" t="s">
        <v>134</v>
      </c>
      <c r="BE731" t="s">
        <v>134</v>
      </c>
      <c r="BF731" t="s">
        <v>136</v>
      </c>
      <c r="BG731" t="s">
        <v>134</v>
      </c>
      <c r="BH731" t="s">
        <v>136</v>
      </c>
      <c r="BN731" t="s">
        <v>7280</v>
      </c>
      <c r="BO731" t="s">
        <v>570</v>
      </c>
      <c r="BP731">
        <v>10</v>
      </c>
      <c r="BQ731">
        <v>10</v>
      </c>
      <c r="BR731">
        <v>10</v>
      </c>
      <c r="BS731" s="1">
        <v>44166</v>
      </c>
      <c r="BT731" s="1">
        <v>44301</v>
      </c>
      <c r="BU731" s="1">
        <v>44166</v>
      </c>
      <c r="BV731" s="1">
        <v>44301</v>
      </c>
      <c r="BW731" t="s">
        <v>136</v>
      </c>
      <c r="BX731">
        <v>40</v>
      </c>
      <c r="BY731">
        <v>0</v>
      </c>
      <c r="BZ731">
        <v>8</v>
      </c>
      <c r="CA731">
        <v>8</v>
      </c>
      <c r="CB731">
        <v>8</v>
      </c>
      <c r="CC731">
        <v>8</v>
      </c>
      <c r="CD731">
        <v>8</v>
      </c>
      <c r="CE731">
        <v>0</v>
      </c>
      <c r="CF731" t="str">
        <f>"8:00 AM"</f>
        <v>8:00 AM</v>
      </c>
      <c r="CG731" t="str">
        <f>"5:00 PM"</f>
        <v>5:00 PM</v>
      </c>
      <c r="CH731" s="5">
        <v>13.62</v>
      </c>
      <c r="CI731" t="s">
        <v>146</v>
      </c>
      <c r="CJ731">
        <v>0</v>
      </c>
      <c r="CK731" t="s">
        <v>148</v>
      </c>
      <c r="CL731" t="s">
        <v>136</v>
      </c>
      <c r="CM731" t="s">
        <v>312</v>
      </c>
      <c r="CN731" t="s">
        <v>148</v>
      </c>
      <c r="CO731" s="2" t="s">
        <v>7281</v>
      </c>
      <c r="CP731" t="s">
        <v>149</v>
      </c>
      <c r="CQ731">
        <v>3</v>
      </c>
      <c r="CR731">
        <v>0</v>
      </c>
      <c r="CS731" t="s">
        <v>136</v>
      </c>
      <c r="CT731" t="s">
        <v>136</v>
      </c>
      <c r="CU731" t="s">
        <v>136</v>
      </c>
      <c r="CV731" t="s">
        <v>136</v>
      </c>
      <c r="CW731" t="s">
        <v>134</v>
      </c>
      <c r="CX731">
        <v>50</v>
      </c>
      <c r="CY731" t="s">
        <v>136</v>
      </c>
      <c r="CZ731" t="s">
        <v>136</v>
      </c>
      <c r="DA731" t="s">
        <v>136</v>
      </c>
      <c r="DB731" t="s">
        <v>136</v>
      </c>
      <c r="DC731" t="s">
        <v>136</v>
      </c>
      <c r="DD731" t="s">
        <v>136</v>
      </c>
      <c r="DF731" t="s">
        <v>7282</v>
      </c>
      <c r="DG731" t="s">
        <v>7283</v>
      </c>
      <c r="DH731" t="s">
        <v>3466</v>
      </c>
      <c r="DI731" t="s">
        <v>925</v>
      </c>
      <c r="DJ731" s="4">
        <v>83401</v>
      </c>
      <c r="DK731" t="s">
        <v>7284</v>
      </c>
      <c r="DL731" t="s">
        <v>134</v>
      </c>
      <c r="DM731">
        <v>17</v>
      </c>
      <c r="DN731" t="s">
        <v>7285</v>
      </c>
      <c r="DO731" t="s">
        <v>3466</v>
      </c>
      <c r="DP731" t="s">
        <v>925</v>
      </c>
      <c r="DQ731" t="str">
        <f>"83402"</f>
        <v>83402</v>
      </c>
      <c r="DR731" t="s">
        <v>7284</v>
      </c>
      <c r="DS731" t="s">
        <v>7286</v>
      </c>
      <c r="DT731">
        <v>1</v>
      </c>
      <c r="DU731">
        <v>10</v>
      </c>
      <c r="DV731" t="s">
        <v>134</v>
      </c>
      <c r="DW731" t="s">
        <v>134</v>
      </c>
      <c r="DX731" t="s">
        <v>134</v>
      </c>
      <c r="DY731" t="s">
        <v>134</v>
      </c>
      <c r="DZ731">
        <v>2</v>
      </c>
      <c r="EA731" t="s">
        <v>134</v>
      </c>
      <c r="EB731" s="5">
        <v>12.68</v>
      </c>
      <c r="EC731" s="5">
        <v>12.68</v>
      </c>
      <c r="ED731" s="5">
        <v>55</v>
      </c>
      <c r="EE731">
        <v>17012529033</v>
      </c>
      <c r="EF731" t="s">
        <v>7279</v>
      </c>
      <c r="EG731" t="s">
        <v>1132</v>
      </c>
      <c r="EH731">
        <v>0</v>
      </c>
    </row>
    <row r="732" spans="1:138" ht="15" customHeight="1" x14ac:dyDescent="0.35">
      <c r="A732" t="s">
        <v>27138</v>
      </c>
      <c r="B732" t="s">
        <v>157</v>
      </c>
      <c r="C732" s="1">
        <v>44111.572248958335</v>
      </c>
      <c r="D732" s="1">
        <v>44139</v>
      </c>
      <c r="E732" t="s">
        <v>133</v>
      </c>
      <c r="F732" t="s">
        <v>136</v>
      </c>
      <c r="G732" t="s">
        <v>135</v>
      </c>
      <c r="H732" t="s">
        <v>136</v>
      </c>
      <c r="I732" t="s">
        <v>8806</v>
      </c>
      <c r="K732" t="s">
        <v>8807</v>
      </c>
      <c r="M732" t="s">
        <v>8808</v>
      </c>
      <c r="N732" t="s">
        <v>893</v>
      </c>
      <c r="O732" s="4">
        <v>13039</v>
      </c>
      <c r="P732" t="s">
        <v>140</v>
      </c>
      <c r="R732">
        <v>13156994724</v>
      </c>
      <c r="T732">
        <v>11142</v>
      </c>
      <c r="U732" t="s">
        <v>8809</v>
      </c>
      <c r="V732" t="s">
        <v>8810</v>
      </c>
      <c r="X732" t="s">
        <v>1963</v>
      </c>
      <c r="Y732" t="s">
        <v>8807</v>
      </c>
      <c r="AA732" t="s">
        <v>8808</v>
      </c>
      <c r="AB732" t="s">
        <v>893</v>
      </c>
      <c r="AC732" s="4">
        <v>13039</v>
      </c>
      <c r="AD732" t="s">
        <v>140</v>
      </c>
      <c r="AF732">
        <v>13156994724</v>
      </c>
      <c r="AH732" t="s">
        <v>8811</v>
      </c>
      <c r="AZ732" t="s">
        <v>288</v>
      </c>
      <c r="BA732" t="s">
        <v>289</v>
      </c>
      <c r="BB732" t="s">
        <v>136</v>
      </c>
      <c r="BC732" t="s">
        <v>136</v>
      </c>
      <c r="BD732" t="s">
        <v>148</v>
      </c>
      <c r="BE732" t="s">
        <v>136</v>
      </c>
      <c r="BF732" t="s">
        <v>136</v>
      </c>
      <c r="BG732" t="s">
        <v>134</v>
      </c>
      <c r="BH732" t="s">
        <v>136</v>
      </c>
      <c r="BN732" t="s">
        <v>27139</v>
      </c>
      <c r="BO732" t="s">
        <v>965</v>
      </c>
      <c r="BP732">
        <v>7</v>
      </c>
      <c r="BQ732">
        <v>7</v>
      </c>
      <c r="BR732">
        <v>7</v>
      </c>
      <c r="BS732" s="1">
        <v>44175</v>
      </c>
      <c r="BT732" s="1">
        <v>44478</v>
      </c>
      <c r="BU732" s="1">
        <v>44175</v>
      </c>
      <c r="BV732" s="1">
        <v>44478</v>
      </c>
      <c r="BW732" t="s">
        <v>136</v>
      </c>
      <c r="BX732">
        <v>46</v>
      </c>
      <c r="BY732">
        <v>0</v>
      </c>
      <c r="BZ732">
        <v>8</v>
      </c>
      <c r="CA732">
        <v>8</v>
      </c>
      <c r="CB732">
        <v>8</v>
      </c>
      <c r="CC732">
        <v>8</v>
      </c>
      <c r="CD732">
        <v>8</v>
      </c>
      <c r="CE732">
        <v>6</v>
      </c>
      <c r="CF732" t="str">
        <f>"7:00 AM"</f>
        <v>7:00 AM</v>
      </c>
      <c r="CG732" t="str">
        <f>"4:00 PM"</f>
        <v>4:00 PM</v>
      </c>
      <c r="CH732" s="5">
        <v>14.29</v>
      </c>
      <c r="CI732" t="s">
        <v>146</v>
      </c>
      <c r="CL732" t="s">
        <v>136</v>
      </c>
      <c r="CM732" t="s">
        <v>147</v>
      </c>
      <c r="CN732" t="s">
        <v>148</v>
      </c>
      <c r="CO732" t="s">
        <v>8813</v>
      </c>
      <c r="CP732" t="s">
        <v>149</v>
      </c>
      <c r="CQ732">
        <v>3</v>
      </c>
      <c r="CR732">
        <v>0</v>
      </c>
      <c r="CS732" t="s">
        <v>136</v>
      </c>
      <c r="CT732" t="s">
        <v>134</v>
      </c>
      <c r="CU732" t="s">
        <v>136</v>
      </c>
      <c r="CV732" t="s">
        <v>134</v>
      </c>
      <c r="CW732" t="s">
        <v>134</v>
      </c>
      <c r="CX732">
        <v>80</v>
      </c>
      <c r="CY732" t="s">
        <v>134</v>
      </c>
      <c r="CZ732" t="s">
        <v>134</v>
      </c>
      <c r="DA732" t="s">
        <v>134</v>
      </c>
      <c r="DB732" t="s">
        <v>134</v>
      </c>
      <c r="DC732" t="s">
        <v>134</v>
      </c>
      <c r="DD732" t="s">
        <v>136</v>
      </c>
      <c r="DF732" s="2" t="s">
        <v>8814</v>
      </c>
      <c r="DG732" t="s">
        <v>27140</v>
      </c>
      <c r="DH732" t="s">
        <v>8808</v>
      </c>
      <c r="DI732" t="s">
        <v>893</v>
      </c>
      <c r="DJ732" s="4">
        <v>13039</v>
      </c>
      <c r="DK732" t="s">
        <v>1973</v>
      </c>
      <c r="DL732" t="s">
        <v>136</v>
      </c>
      <c r="DM732">
        <v>1</v>
      </c>
      <c r="DN732" t="s">
        <v>8816</v>
      </c>
      <c r="DO732" t="s">
        <v>8808</v>
      </c>
      <c r="DP732" t="s">
        <v>893</v>
      </c>
      <c r="DQ732" t="str">
        <f>"13039"</f>
        <v>13039</v>
      </c>
      <c r="DR732" t="s">
        <v>1973</v>
      </c>
      <c r="DS732" t="s">
        <v>27141</v>
      </c>
      <c r="DT732">
        <v>2</v>
      </c>
      <c r="DU732">
        <v>13</v>
      </c>
      <c r="DV732" t="s">
        <v>134</v>
      </c>
      <c r="DW732" t="s">
        <v>134</v>
      </c>
      <c r="DX732" t="s">
        <v>134</v>
      </c>
      <c r="DY732" t="s">
        <v>136</v>
      </c>
      <c r="DZ732">
        <v>1</v>
      </c>
      <c r="EA732" t="s">
        <v>136</v>
      </c>
      <c r="EC732" s="5">
        <v>12.68</v>
      </c>
      <c r="ED732" s="5">
        <v>55</v>
      </c>
      <c r="EE732">
        <v>13156994724</v>
      </c>
      <c r="EF732" t="s">
        <v>8811</v>
      </c>
      <c r="EG732" t="s">
        <v>148</v>
      </c>
      <c r="EH732">
        <v>0</v>
      </c>
    </row>
    <row r="733" spans="1:138" ht="15" customHeight="1" x14ac:dyDescent="0.35">
      <c r="A733" t="s">
        <v>8805</v>
      </c>
      <c r="B733" t="s">
        <v>157</v>
      </c>
      <c r="C733" s="1">
        <v>44111.575713541664</v>
      </c>
      <c r="D733" s="1">
        <v>44139</v>
      </c>
      <c r="E733" t="s">
        <v>133</v>
      </c>
      <c r="F733" t="s">
        <v>136</v>
      </c>
      <c r="G733" t="s">
        <v>135</v>
      </c>
      <c r="H733" t="s">
        <v>136</v>
      </c>
      <c r="I733" t="s">
        <v>8806</v>
      </c>
      <c r="K733" t="s">
        <v>8807</v>
      </c>
      <c r="M733" t="s">
        <v>8808</v>
      </c>
      <c r="N733" t="s">
        <v>893</v>
      </c>
      <c r="O733" s="4">
        <v>13039</v>
      </c>
      <c r="P733" t="s">
        <v>140</v>
      </c>
      <c r="R733">
        <v>13156994724</v>
      </c>
      <c r="T733">
        <v>11142</v>
      </c>
      <c r="U733" t="s">
        <v>8809</v>
      </c>
      <c r="V733" t="s">
        <v>8810</v>
      </c>
      <c r="X733" t="s">
        <v>1963</v>
      </c>
      <c r="Y733" t="s">
        <v>8807</v>
      </c>
      <c r="AA733" t="s">
        <v>8808</v>
      </c>
      <c r="AB733" t="s">
        <v>893</v>
      </c>
      <c r="AC733" s="4">
        <v>13039</v>
      </c>
      <c r="AD733" t="s">
        <v>140</v>
      </c>
      <c r="AF733">
        <v>13156994724</v>
      </c>
      <c r="AH733" t="s">
        <v>8811</v>
      </c>
      <c r="AZ733" t="s">
        <v>288</v>
      </c>
      <c r="BA733" t="s">
        <v>289</v>
      </c>
      <c r="BB733" t="s">
        <v>136</v>
      </c>
      <c r="BC733" t="s">
        <v>136</v>
      </c>
      <c r="BD733" t="s">
        <v>148</v>
      </c>
      <c r="BE733" t="s">
        <v>136</v>
      </c>
      <c r="BF733" t="s">
        <v>136</v>
      </c>
      <c r="BG733" t="s">
        <v>134</v>
      </c>
      <c r="BH733" t="s">
        <v>136</v>
      </c>
      <c r="BN733" t="s">
        <v>8812</v>
      </c>
      <c r="BO733" t="s">
        <v>965</v>
      </c>
      <c r="BP733">
        <v>6</v>
      </c>
      <c r="BQ733">
        <v>6</v>
      </c>
      <c r="BR733">
        <v>6</v>
      </c>
      <c r="BS733" s="1">
        <v>44175</v>
      </c>
      <c r="BT733" s="1">
        <v>44478</v>
      </c>
      <c r="BU733" s="1">
        <v>44175</v>
      </c>
      <c r="BV733" s="1">
        <v>44478</v>
      </c>
      <c r="BW733" t="s">
        <v>136</v>
      </c>
      <c r="BX733">
        <v>46</v>
      </c>
      <c r="BY733">
        <v>0</v>
      </c>
      <c r="BZ733">
        <v>8</v>
      </c>
      <c r="CA733">
        <v>8</v>
      </c>
      <c r="CB733">
        <v>8</v>
      </c>
      <c r="CC733">
        <v>8</v>
      </c>
      <c r="CD733">
        <v>8</v>
      </c>
      <c r="CE733">
        <v>6</v>
      </c>
      <c r="CF733" t="str">
        <f>"7:00 AM"</f>
        <v>7:00 AM</v>
      </c>
      <c r="CG733" t="str">
        <f>"4:00 PM"</f>
        <v>4:00 PM</v>
      </c>
      <c r="CH733" s="5">
        <v>14.29</v>
      </c>
      <c r="CI733" t="s">
        <v>146</v>
      </c>
      <c r="CL733" t="s">
        <v>136</v>
      </c>
      <c r="CM733" t="s">
        <v>147</v>
      </c>
      <c r="CN733" t="s">
        <v>148</v>
      </c>
      <c r="CO733" t="s">
        <v>8813</v>
      </c>
      <c r="CP733" t="s">
        <v>149</v>
      </c>
      <c r="CQ733">
        <v>3</v>
      </c>
      <c r="CR733">
        <v>0</v>
      </c>
      <c r="CS733" t="s">
        <v>136</v>
      </c>
      <c r="CT733" t="s">
        <v>134</v>
      </c>
      <c r="CU733" t="s">
        <v>136</v>
      </c>
      <c r="CV733" t="s">
        <v>134</v>
      </c>
      <c r="CW733" t="s">
        <v>134</v>
      </c>
      <c r="CX733">
        <v>80</v>
      </c>
      <c r="CY733" t="s">
        <v>134</v>
      </c>
      <c r="CZ733" t="s">
        <v>134</v>
      </c>
      <c r="DA733" t="s">
        <v>134</v>
      </c>
      <c r="DB733" t="s">
        <v>134</v>
      </c>
      <c r="DC733" t="s">
        <v>134</v>
      </c>
      <c r="DD733" t="s">
        <v>136</v>
      </c>
      <c r="DF733" s="2" t="s">
        <v>8814</v>
      </c>
      <c r="DG733" t="s">
        <v>8815</v>
      </c>
      <c r="DH733" t="s">
        <v>8808</v>
      </c>
      <c r="DI733" t="s">
        <v>893</v>
      </c>
      <c r="DJ733" s="4">
        <v>13039</v>
      </c>
      <c r="DK733" t="s">
        <v>1973</v>
      </c>
      <c r="DL733" t="s">
        <v>136</v>
      </c>
      <c r="DM733">
        <v>1</v>
      </c>
      <c r="DN733" t="s">
        <v>8816</v>
      </c>
      <c r="DO733" t="s">
        <v>8808</v>
      </c>
      <c r="DP733" t="s">
        <v>893</v>
      </c>
      <c r="DQ733" t="str">
        <f>"13039"</f>
        <v>13039</v>
      </c>
      <c r="DR733" t="s">
        <v>1973</v>
      </c>
      <c r="DS733" t="s">
        <v>8817</v>
      </c>
      <c r="DT733">
        <v>2</v>
      </c>
      <c r="DU733">
        <v>13</v>
      </c>
      <c r="DV733" t="s">
        <v>134</v>
      </c>
      <c r="DW733" t="s">
        <v>134</v>
      </c>
      <c r="DX733" t="s">
        <v>134</v>
      </c>
      <c r="DY733" t="s">
        <v>136</v>
      </c>
      <c r="DZ733">
        <v>1</v>
      </c>
      <c r="EA733" t="s">
        <v>136</v>
      </c>
      <c r="EC733" s="5">
        <v>12.68</v>
      </c>
      <c r="ED733" s="5">
        <v>55</v>
      </c>
      <c r="EE733">
        <v>13156994724</v>
      </c>
      <c r="EF733" t="s">
        <v>8811</v>
      </c>
      <c r="EG733" t="s">
        <v>148</v>
      </c>
      <c r="EH733">
        <v>0</v>
      </c>
    </row>
    <row r="734" spans="1:138" ht="15" customHeight="1" x14ac:dyDescent="0.35">
      <c r="A734" t="s">
        <v>9945</v>
      </c>
      <c r="B734" t="s">
        <v>157</v>
      </c>
      <c r="C734" s="1">
        <v>44113.704302662038</v>
      </c>
      <c r="D734" s="1">
        <v>44139</v>
      </c>
      <c r="E734" t="s">
        <v>133</v>
      </c>
      <c r="F734" t="s">
        <v>136</v>
      </c>
      <c r="G734" t="s">
        <v>135</v>
      </c>
      <c r="H734" t="s">
        <v>136</v>
      </c>
      <c r="I734" t="s">
        <v>9946</v>
      </c>
      <c r="K734" t="s">
        <v>9947</v>
      </c>
      <c r="M734" t="s">
        <v>1192</v>
      </c>
      <c r="N734" t="s">
        <v>611</v>
      </c>
      <c r="O734" s="4">
        <v>57650</v>
      </c>
      <c r="P734" t="s">
        <v>140</v>
      </c>
      <c r="R734">
        <v>16056414203</v>
      </c>
      <c r="T734">
        <v>112112</v>
      </c>
      <c r="U734" t="s">
        <v>432</v>
      </c>
      <c r="V734" t="s">
        <v>3437</v>
      </c>
      <c r="X734" t="s">
        <v>164</v>
      </c>
      <c r="Y734" t="s">
        <v>9947</v>
      </c>
      <c r="AA734" t="s">
        <v>1192</v>
      </c>
      <c r="AB734" t="s">
        <v>611</v>
      </c>
      <c r="AC734" s="4">
        <v>57650</v>
      </c>
      <c r="AD734" t="s">
        <v>140</v>
      </c>
      <c r="AF734">
        <v>16056414203</v>
      </c>
      <c r="AH734" t="s">
        <v>9948</v>
      </c>
      <c r="AI734" t="s">
        <v>168</v>
      </c>
      <c r="AJ734" t="s">
        <v>533</v>
      </c>
      <c r="AK734" t="s">
        <v>534</v>
      </c>
      <c r="AM734" t="s">
        <v>535</v>
      </c>
      <c r="AO734" t="s">
        <v>536</v>
      </c>
      <c r="AP734" t="s">
        <v>537</v>
      </c>
      <c r="AQ734" s="4">
        <v>28786</v>
      </c>
      <c r="AR734" t="s">
        <v>140</v>
      </c>
      <c r="AT734">
        <v>18282460659</v>
      </c>
      <c r="AV734" t="s">
        <v>538</v>
      </c>
      <c r="AW734" t="s">
        <v>539</v>
      </c>
      <c r="AZ734" t="s">
        <v>334</v>
      </c>
      <c r="BA734" t="s">
        <v>335</v>
      </c>
      <c r="BB734" t="s">
        <v>136</v>
      </c>
      <c r="BC734" t="s">
        <v>136</v>
      </c>
      <c r="BD734" t="s">
        <v>148</v>
      </c>
      <c r="BE734" t="s">
        <v>136</v>
      </c>
      <c r="BF734" t="s">
        <v>136</v>
      </c>
      <c r="BG734" t="s">
        <v>134</v>
      </c>
      <c r="BH734" t="s">
        <v>136</v>
      </c>
      <c r="BN734" t="s">
        <v>9949</v>
      </c>
      <c r="BO734" t="s">
        <v>3151</v>
      </c>
      <c r="BP734">
        <v>2</v>
      </c>
      <c r="BQ734">
        <v>2</v>
      </c>
      <c r="BR734">
        <v>2</v>
      </c>
      <c r="BS734" s="1">
        <v>44181</v>
      </c>
      <c r="BT734" s="1">
        <v>44241</v>
      </c>
      <c r="BU734" s="1">
        <v>44181</v>
      </c>
      <c r="BV734" s="1">
        <v>44241</v>
      </c>
      <c r="BW734" t="s">
        <v>136</v>
      </c>
      <c r="BX734">
        <v>35</v>
      </c>
      <c r="BY734">
        <v>0</v>
      </c>
      <c r="BZ734">
        <v>7</v>
      </c>
      <c r="CA734">
        <v>7</v>
      </c>
      <c r="CB734">
        <v>7</v>
      </c>
      <c r="CC734">
        <v>7</v>
      </c>
      <c r="CD734">
        <v>7</v>
      </c>
      <c r="CE734">
        <v>0</v>
      </c>
      <c r="CF734" t="str">
        <f>"8:00 AM"</f>
        <v>8:00 AM</v>
      </c>
      <c r="CG734" t="str">
        <f>"4:00 PM"</f>
        <v>4:00 PM</v>
      </c>
      <c r="CH734" s="5">
        <v>14.99</v>
      </c>
      <c r="CI734" t="s">
        <v>146</v>
      </c>
      <c r="CL734" t="s">
        <v>136</v>
      </c>
      <c r="CM734" t="s">
        <v>354</v>
      </c>
      <c r="CN734" t="s">
        <v>9950</v>
      </c>
      <c r="CO734" t="s">
        <v>6730</v>
      </c>
      <c r="CP734" t="s">
        <v>545</v>
      </c>
      <c r="CQ734">
        <v>3</v>
      </c>
      <c r="CR734">
        <v>0</v>
      </c>
      <c r="CS734" t="s">
        <v>136</v>
      </c>
      <c r="CT734" t="s">
        <v>134</v>
      </c>
      <c r="CU734" t="s">
        <v>136</v>
      </c>
      <c r="CV734" t="s">
        <v>136</v>
      </c>
      <c r="CW734" t="s">
        <v>134</v>
      </c>
      <c r="CX734">
        <v>60</v>
      </c>
      <c r="CY734" t="s">
        <v>136</v>
      </c>
      <c r="CZ734" t="s">
        <v>136</v>
      </c>
      <c r="DA734" t="s">
        <v>136</v>
      </c>
      <c r="DB734" t="s">
        <v>136</v>
      </c>
      <c r="DC734" t="s">
        <v>136</v>
      </c>
      <c r="DD734" t="s">
        <v>136</v>
      </c>
      <c r="DF734" t="s">
        <v>9951</v>
      </c>
      <c r="DG734" t="s">
        <v>9947</v>
      </c>
      <c r="DH734" t="s">
        <v>1192</v>
      </c>
      <c r="DI734" t="s">
        <v>611</v>
      </c>
      <c r="DJ734" s="4">
        <v>57650</v>
      </c>
      <c r="DK734" t="s">
        <v>9952</v>
      </c>
      <c r="DL734" t="s">
        <v>136</v>
      </c>
      <c r="DM734">
        <v>1</v>
      </c>
      <c r="DN734" t="s">
        <v>9953</v>
      </c>
      <c r="DO734" t="s">
        <v>1192</v>
      </c>
      <c r="DP734" t="s">
        <v>611</v>
      </c>
      <c r="DQ734" t="str">
        <f>"57650"</f>
        <v>57650</v>
      </c>
      <c r="DR734" t="s">
        <v>9952</v>
      </c>
      <c r="DS734" t="s">
        <v>296</v>
      </c>
      <c r="DT734">
        <v>1</v>
      </c>
      <c r="DU734">
        <v>3</v>
      </c>
      <c r="DV734" t="s">
        <v>134</v>
      </c>
      <c r="DW734" t="s">
        <v>134</v>
      </c>
      <c r="DX734" t="s">
        <v>134</v>
      </c>
      <c r="DY734" t="s">
        <v>136</v>
      </c>
      <c r="DZ734">
        <v>1</v>
      </c>
      <c r="EA734" t="s">
        <v>136</v>
      </c>
      <c r="EC734" s="5">
        <v>12.68</v>
      </c>
      <c r="ED734" s="5">
        <v>55</v>
      </c>
      <c r="EE734">
        <v>16056414203</v>
      </c>
      <c r="EF734" t="s">
        <v>9948</v>
      </c>
      <c r="EG734" t="s">
        <v>148</v>
      </c>
      <c r="EH734">
        <v>0</v>
      </c>
    </row>
    <row r="735" spans="1:138" ht="15" customHeight="1" x14ac:dyDescent="0.35">
      <c r="A735" t="s">
        <v>12213</v>
      </c>
      <c r="B735" t="s">
        <v>157</v>
      </c>
      <c r="C735" s="1">
        <v>44110.486946874997</v>
      </c>
      <c r="D735" s="1">
        <v>44139</v>
      </c>
      <c r="E735" t="s">
        <v>1298</v>
      </c>
      <c r="F735" t="s">
        <v>136</v>
      </c>
      <c r="G735" t="s">
        <v>135</v>
      </c>
      <c r="H735" t="s">
        <v>136</v>
      </c>
      <c r="I735" t="s">
        <v>1299</v>
      </c>
      <c r="K735" t="s">
        <v>1300</v>
      </c>
      <c r="L735" t="s">
        <v>1301</v>
      </c>
      <c r="M735" t="s">
        <v>1302</v>
      </c>
      <c r="N735" t="s">
        <v>925</v>
      </c>
      <c r="O735" s="4">
        <v>83301</v>
      </c>
      <c r="P735" t="s">
        <v>140</v>
      </c>
      <c r="R735">
        <v>12085952226</v>
      </c>
      <c r="T735">
        <v>112410</v>
      </c>
      <c r="U735" t="s">
        <v>1303</v>
      </c>
      <c r="V735" t="s">
        <v>1304</v>
      </c>
      <c r="X735" t="s">
        <v>1305</v>
      </c>
      <c r="Y735" t="s">
        <v>1300</v>
      </c>
      <c r="Z735" t="s">
        <v>1301</v>
      </c>
      <c r="AA735" t="s">
        <v>1302</v>
      </c>
      <c r="AB735" t="s">
        <v>925</v>
      </c>
      <c r="AC735" s="4">
        <v>83301</v>
      </c>
      <c r="AD735" t="s">
        <v>140</v>
      </c>
      <c r="AF735">
        <v>12085952226</v>
      </c>
      <c r="AH735" t="s">
        <v>1306</v>
      </c>
      <c r="AZ735" t="s">
        <v>334</v>
      </c>
      <c r="BA735" t="s">
        <v>335</v>
      </c>
      <c r="BB735" t="s">
        <v>136</v>
      </c>
      <c r="BC735" t="s">
        <v>136</v>
      </c>
      <c r="BD735" t="s">
        <v>148</v>
      </c>
      <c r="BE735" t="s">
        <v>136</v>
      </c>
      <c r="BF735" t="s">
        <v>136</v>
      </c>
      <c r="BG735" t="s">
        <v>134</v>
      </c>
      <c r="BH735" t="s">
        <v>136</v>
      </c>
      <c r="BN735" t="s">
        <v>12214</v>
      </c>
      <c r="BO735" t="s">
        <v>1308</v>
      </c>
      <c r="BP735">
        <v>1</v>
      </c>
      <c r="BQ735">
        <v>1</v>
      </c>
      <c r="BR735">
        <v>1</v>
      </c>
      <c r="BS735" s="1">
        <v>44171</v>
      </c>
      <c r="BT735" s="1">
        <v>44286</v>
      </c>
      <c r="BU735" s="1">
        <v>44171</v>
      </c>
      <c r="BV735" s="1">
        <v>44286</v>
      </c>
      <c r="BW735" t="s">
        <v>134</v>
      </c>
      <c r="CH735" s="5">
        <v>1682.33</v>
      </c>
      <c r="CI735" t="s">
        <v>597</v>
      </c>
      <c r="CJ735">
        <v>0</v>
      </c>
      <c r="CK735" t="s">
        <v>2285</v>
      </c>
      <c r="CL735" t="s">
        <v>136</v>
      </c>
      <c r="CM735" t="s">
        <v>354</v>
      </c>
      <c r="CN735" t="s">
        <v>1310</v>
      </c>
      <c r="CO735" t="s">
        <v>1350</v>
      </c>
      <c r="CP735" t="s">
        <v>149</v>
      </c>
      <c r="CQ735">
        <v>3</v>
      </c>
      <c r="CR735">
        <v>0</v>
      </c>
      <c r="CS735" t="s">
        <v>136</v>
      </c>
      <c r="CT735" t="s">
        <v>136</v>
      </c>
      <c r="CU735" t="s">
        <v>136</v>
      </c>
      <c r="CV735" t="s">
        <v>134</v>
      </c>
      <c r="CW735" t="s">
        <v>134</v>
      </c>
      <c r="CX735">
        <v>50</v>
      </c>
      <c r="CY735" t="s">
        <v>134</v>
      </c>
      <c r="CZ735" t="s">
        <v>136</v>
      </c>
      <c r="DA735" t="s">
        <v>136</v>
      </c>
      <c r="DB735" t="s">
        <v>136</v>
      </c>
      <c r="DC735" t="s">
        <v>136</v>
      </c>
      <c r="DD735" t="s">
        <v>136</v>
      </c>
      <c r="DF735" t="s">
        <v>180</v>
      </c>
      <c r="DG735" t="s">
        <v>12215</v>
      </c>
      <c r="DH735" t="s">
        <v>2096</v>
      </c>
      <c r="DI735" t="s">
        <v>925</v>
      </c>
      <c r="DJ735" s="4">
        <v>83347</v>
      </c>
      <c r="DK735" t="s">
        <v>2173</v>
      </c>
      <c r="DL735" t="s">
        <v>134</v>
      </c>
      <c r="DM735">
        <v>2</v>
      </c>
      <c r="DN735" t="s">
        <v>12215</v>
      </c>
      <c r="DO735" t="s">
        <v>2096</v>
      </c>
      <c r="DP735" t="s">
        <v>925</v>
      </c>
      <c r="DQ735" t="str">
        <f>"83347"</f>
        <v>83347</v>
      </c>
      <c r="DR735" t="s">
        <v>2173</v>
      </c>
      <c r="DS735" t="s">
        <v>2979</v>
      </c>
      <c r="DT735">
        <v>3</v>
      </c>
      <c r="DU735">
        <v>10</v>
      </c>
      <c r="DV735" t="s">
        <v>134</v>
      </c>
      <c r="DW735" t="s">
        <v>134</v>
      </c>
      <c r="DX735" t="s">
        <v>134</v>
      </c>
      <c r="DY735" t="s">
        <v>136</v>
      </c>
      <c r="DZ735">
        <v>1</v>
      </c>
      <c r="EA735" t="s">
        <v>136</v>
      </c>
      <c r="EC735" s="5">
        <v>12.68</v>
      </c>
      <c r="ED735" s="5">
        <v>55</v>
      </c>
      <c r="EE735">
        <v>12085952226</v>
      </c>
      <c r="EF735" t="s">
        <v>1316</v>
      </c>
      <c r="EG735" t="s">
        <v>148</v>
      </c>
      <c r="EH735">
        <v>0</v>
      </c>
    </row>
    <row r="736" spans="1:138" ht="15" customHeight="1" x14ac:dyDescent="0.35">
      <c r="A736" t="s">
        <v>24425</v>
      </c>
      <c r="B736" t="s">
        <v>157</v>
      </c>
      <c r="C736" s="1">
        <v>44110.550357523149</v>
      </c>
      <c r="D736" s="1">
        <v>44139</v>
      </c>
      <c r="E736" t="s">
        <v>1298</v>
      </c>
      <c r="F736" t="s">
        <v>136</v>
      </c>
      <c r="G736" t="s">
        <v>135</v>
      </c>
      <c r="H736" t="s">
        <v>136</v>
      </c>
      <c r="I736" t="s">
        <v>1299</v>
      </c>
      <c r="K736" t="s">
        <v>1300</v>
      </c>
      <c r="L736" t="s">
        <v>1301</v>
      </c>
      <c r="M736" t="s">
        <v>1302</v>
      </c>
      <c r="N736" t="s">
        <v>925</v>
      </c>
      <c r="O736" s="4">
        <v>83301</v>
      </c>
      <c r="P736" t="s">
        <v>140</v>
      </c>
      <c r="R736">
        <v>12085952226</v>
      </c>
      <c r="T736">
        <v>112410</v>
      </c>
      <c r="U736" t="s">
        <v>1303</v>
      </c>
      <c r="V736" t="s">
        <v>1304</v>
      </c>
      <c r="X736" t="s">
        <v>1305</v>
      </c>
      <c r="Y736" t="s">
        <v>1300</v>
      </c>
      <c r="Z736" t="s">
        <v>1301</v>
      </c>
      <c r="AA736" t="s">
        <v>1302</v>
      </c>
      <c r="AB736" t="s">
        <v>925</v>
      </c>
      <c r="AC736" s="4">
        <v>83301</v>
      </c>
      <c r="AD736" t="s">
        <v>140</v>
      </c>
      <c r="AF736">
        <v>12085952226</v>
      </c>
      <c r="AH736" t="s">
        <v>1306</v>
      </c>
      <c r="AZ736" t="s">
        <v>334</v>
      </c>
      <c r="BA736" t="s">
        <v>335</v>
      </c>
      <c r="BB736" t="s">
        <v>136</v>
      </c>
      <c r="BC736" t="s">
        <v>136</v>
      </c>
      <c r="BD736" t="s">
        <v>148</v>
      </c>
      <c r="BE736" t="s">
        <v>136</v>
      </c>
      <c r="BF736" t="s">
        <v>136</v>
      </c>
      <c r="BG736" t="s">
        <v>134</v>
      </c>
      <c r="BH736" t="s">
        <v>136</v>
      </c>
      <c r="BN736" t="s">
        <v>24426</v>
      </c>
      <c r="BO736" t="s">
        <v>2284</v>
      </c>
      <c r="BP736">
        <v>1</v>
      </c>
      <c r="BQ736">
        <v>1</v>
      </c>
      <c r="BR736">
        <v>1</v>
      </c>
      <c r="BS736" s="1">
        <v>44171</v>
      </c>
      <c r="BT736" s="1">
        <v>44255</v>
      </c>
      <c r="BU736" s="1">
        <v>44171</v>
      </c>
      <c r="BV736" s="1">
        <v>44255</v>
      </c>
      <c r="BW736" t="s">
        <v>134</v>
      </c>
      <c r="CH736" s="5">
        <v>2133.52</v>
      </c>
      <c r="CI736" t="s">
        <v>597</v>
      </c>
      <c r="CJ736">
        <v>0</v>
      </c>
      <c r="CK736" t="s">
        <v>1309</v>
      </c>
      <c r="CL736" t="s">
        <v>136</v>
      </c>
      <c r="CM736" t="s">
        <v>354</v>
      </c>
      <c r="CN736" t="s">
        <v>1310</v>
      </c>
      <c r="CO736" t="s">
        <v>2377</v>
      </c>
      <c r="CP736" t="s">
        <v>149</v>
      </c>
      <c r="CQ736">
        <v>3</v>
      </c>
      <c r="CR736">
        <v>0</v>
      </c>
      <c r="CS736" t="s">
        <v>136</v>
      </c>
      <c r="CT736" t="s">
        <v>136</v>
      </c>
      <c r="CU736" t="s">
        <v>136</v>
      </c>
      <c r="CV736" t="s">
        <v>134</v>
      </c>
      <c r="CW736" t="s">
        <v>134</v>
      </c>
      <c r="CX736">
        <v>50</v>
      </c>
      <c r="CY736" t="s">
        <v>134</v>
      </c>
      <c r="CZ736" t="s">
        <v>136</v>
      </c>
      <c r="DA736" t="s">
        <v>136</v>
      </c>
      <c r="DB736" t="s">
        <v>136</v>
      </c>
      <c r="DC736" t="s">
        <v>136</v>
      </c>
      <c r="DD736" t="s">
        <v>136</v>
      </c>
      <c r="DF736" t="s">
        <v>180</v>
      </c>
      <c r="DG736" t="s">
        <v>24427</v>
      </c>
      <c r="DH736" t="s">
        <v>24428</v>
      </c>
      <c r="DI736" t="s">
        <v>395</v>
      </c>
      <c r="DJ736" s="4">
        <v>95377</v>
      </c>
      <c r="DK736" t="s">
        <v>3365</v>
      </c>
      <c r="DL736" t="s">
        <v>134</v>
      </c>
      <c r="DM736">
        <v>2</v>
      </c>
      <c r="DN736" t="s">
        <v>24427</v>
      </c>
      <c r="DO736" t="s">
        <v>24428</v>
      </c>
      <c r="DP736" t="s">
        <v>395</v>
      </c>
      <c r="DQ736" t="str">
        <f>"95377"</f>
        <v>95377</v>
      </c>
      <c r="DR736" t="s">
        <v>3365</v>
      </c>
      <c r="DS736" t="s">
        <v>2979</v>
      </c>
      <c r="DT736">
        <v>6</v>
      </c>
      <c r="DU736">
        <v>7</v>
      </c>
      <c r="DV736" t="s">
        <v>134</v>
      </c>
      <c r="DW736" t="s">
        <v>134</v>
      </c>
      <c r="DX736" t="s">
        <v>134</v>
      </c>
      <c r="DY736" t="s">
        <v>136</v>
      </c>
      <c r="DZ736">
        <v>1</v>
      </c>
      <c r="EA736" t="s">
        <v>136</v>
      </c>
      <c r="EC736" s="5">
        <v>12.68</v>
      </c>
      <c r="ED736" s="5">
        <v>55</v>
      </c>
      <c r="EE736">
        <v>12085952226</v>
      </c>
      <c r="EF736" t="s">
        <v>1316</v>
      </c>
      <c r="EG736" t="s">
        <v>148</v>
      </c>
      <c r="EH736">
        <v>0</v>
      </c>
    </row>
    <row r="737" spans="1:138" ht="15" customHeight="1" x14ac:dyDescent="0.35">
      <c r="A737" t="s">
        <v>21034</v>
      </c>
      <c r="B737" t="s">
        <v>157</v>
      </c>
      <c r="C737" s="1">
        <v>44106.983046990739</v>
      </c>
      <c r="D737" s="1">
        <v>44139</v>
      </c>
      <c r="E737" t="s">
        <v>133</v>
      </c>
      <c r="F737" t="s">
        <v>136</v>
      </c>
      <c r="G737" t="s">
        <v>135</v>
      </c>
      <c r="H737" t="s">
        <v>134</v>
      </c>
      <c r="I737" t="s">
        <v>21035</v>
      </c>
      <c r="K737" t="s">
        <v>21036</v>
      </c>
      <c r="M737" t="s">
        <v>6037</v>
      </c>
      <c r="N737" t="s">
        <v>1187</v>
      </c>
      <c r="O737" s="4">
        <v>67576</v>
      </c>
      <c r="P737" t="s">
        <v>140</v>
      </c>
      <c r="R737">
        <v>16205464644</v>
      </c>
      <c r="T737">
        <v>11119</v>
      </c>
      <c r="U737" t="s">
        <v>5269</v>
      </c>
      <c r="V737" t="s">
        <v>6478</v>
      </c>
      <c r="X737" t="s">
        <v>164</v>
      </c>
      <c r="Y737" t="s">
        <v>21036</v>
      </c>
      <c r="AA737" t="s">
        <v>21037</v>
      </c>
      <c r="AB737" t="s">
        <v>1187</v>
      </c>
      <c r="AC737" s="4">
        <v>67576</v>
      </c>
      <c r="AD737" t="s">
        <v>140</v>
      </c>
      <c r="AF737">
        <v>16205464644</v>
      </c>
      <c r="AH737" t="s">
        <v>21038</v>
      </c>
      <c r="AI737" t="s">
        <v>168</v>
      </c>
      <c r="AJ737" t="s">
        <v>1941</v>
      </c>
      <c r="AK737" t="s">
        <v>1942</v>
      </c>
      <c r="AL737" t="s">
        <v>1943</v>
      </c>
      <c r="AM737" t="s">
        <v>1944</v>
      </c>
      <c r="AN737" t="s">
        <v>1945</v>
      </c>
      <c r="AO737" t="s">
        <v>1946</v>
      </c>
      <c r="AP737" t="s">
        <v>374</v>
      </c>
      <c r="AQ737" s="4">
        <v>78266</v>
      </c>
      <c r="AR737" t="s">
        <v>140</v>
      </c>
      <c r="AT737">
        <v>18305844555</v>
      </c>
      <c r="AV737" t="s">
        <v>1947</v>
      </c>
      <c r="AW737" t="s">
        <v>1948</v>
      </c>
      <c r="AZ737" t="s">
        <v>288</v>
      </c>
      <c r="BA737" t="s">
        <v>289</v>
      </c>
      <c r="BB737" t="s">
        <v>136</v>
      </c>
      <c r="BC737" t="s">
        <v>136</v>
      </c>
      <c r="BD737" t="s">
        <v>148</v>
      </c>
      <c r="BE737" t="s">
        <v>136</v>
      </c>
      <c r="BF737" t="s">
        <v>136</v>
      </c>
      <c r="BG737" t="s">
        <v>134</v>
      </c>
      <c r="BH737" t="s">
        <v>136</v>
      </c>
      <c r="BN737" t="s">
        <v>21039</v>
      </c>
      <c r="BO737" t="s">
        <v>905</v>
      </c>
      <c r="BP737">
        <v>3</v>
      </c>
      <c r="BQ737">
        <v>3</v>
      </c>
      <c r="BR737">
        <v>3</v>
      </c>
      <c r="BS737" s="1">
        <v>44151</v>
      </c>
      <c r="BT737" s="1">
        <v>44377</v>
      </c>
      <c r="BU737" s="1">
        <v>44151</v>
      </c>
      <c r="BV737" s="1">
        <v>44377</v>
      </c>
      <c r="BW737" t="s">
        <v>136</v>
      </c>
      <c r="BX737">
        <v>40</v>
      </c>
      <c r="BY737">
        <v>0</v>
      </c>
      <c r="BZ737">
        <v>8</v>
      </c>
      <c r="CA737">
        <v>8</v>
      </c>
      <c r="CB737">
        <v>8</v>
      </c>
      <c r="CC737">
        <v>8</v>
      </c>
      <c r="CD737">
        <v>8</v>
      </c>
      <c r="CE737">
        <v>0</v>
      </c>
      <c r="CF737" t="str">
        <f>"8:00 AM"</f>
        <v>8:00 AM</v>
      </c>
      <c r="CG737" t="str">
        <f>"5:00 PM"</f>
        <v>5:00 PM</v>
      </c>
      <c r="CH737" s="5">
        <v>14.99</v>
      </c>
      <c r="CI737" t="s">
        <v>146</v>
      </c>
      <c r="CJ737">
        <v>0</v>
      </c>
      <c r="CK737" t="s">
        <v>148</v>
      </c>
      <c r="CL737" t="s">
        <v>136</v>
      </c>
      <c r="CM737" t="s">
        <v>312</v>
      </c>
      <c r="CN737" t="s">
        <v>148</v>
      </c>
      <c r="CO737" s="2" t="s">
        <v>1949</v>
      </c>
      <c r="CP737" t="s">
        <v>149</v>
      </c>
      <c r="CQ737">
        <v>6</v>
      </c>
      <c r="CR737">
        <v>0</v>
      </c>
      <c r="CS737" t="s">
        <v>136</v>
      </c>
      <c r="CT737" t="s">
        <v>134</v>
      </c>
      <c r="CU737" t="s">
        <v>136</v>
      </c>
      <c r="CV737" t="s">
        <v>136</v>
      </c>
      <c r="CW737" t="s">
        <v>136</v>
      </c>
      <c r="CY737" t="s">
        <v>136</v>
      </c>
      <c r="CZ737" t="s">
        <v>136</v>
      </c>
      <c r="DA737" t="s">
        <v>136</v>
      </c>
      <c r="DB737" t="s">
        <v>136</v>
      </c>
      <c r="DC737" t="s">
        <v>136</v>
      </c>
      <c r="DD737" t="s">
        <v>136</v>
      </c>
      <c r="DF737" t="s">
        <v>7034</v>
      </c>
      <c r="DG737" s="2" t="s">
        <v>21040</v>
      </c>
      <c r="DH737" t="s">
        <v>21037</v>
      </c>
      <c r="DI737" t="s">
        <v>1187</v>
      </c>
      <c r="DJ737" s="4">
        <v>67576</v>
      </c>
      <c r="DK737" t="s">
        <v>3345</v>
      </c>
      <c r="DL737" t="s">
        <v>136</v>
      </c>
      <c r="DM737">
        <v>1</v>
      </c>
      <c r="DN737" t="s">
        <v>21041</v>
      </c>
      <c r="DO737" t="s">
        <v>6037</v>
      </c>
      <c r="DP737" t="s">
        <v>1187</v>
      </c>
      <c r="DQ737" t="str">
        <f>"67576"</f>
        <v>67576</v>
      </c>
      <c r="DR737" t="s">
        <v>3345</v>
      </c>
      <c r="DS737" t="s">
        <v>4250</v>
      </c>
      <c r="DT737">
        <v>1</v>
      </c>
      <c r="DU737">
        <v>6</v>
      </c>
      <c r="DV737" t="s">
        <v>134</v>
      </c>
      <c r="DW737" t="s">
        <v>134</v>
      </c>
      <c r="DX737" t="s">
        <v>134</v>
      </c>
      <c r="DY737" t="s">
        <v>136</v>
      </c>
      <c r="DZ737">
        <v>1</v>
      </c>
      <c r="EA737" t="s">
        <v>136</v>
      </c>
      <c r="EC737" s="5">
        <v>12.68</v>
      </c>
      <c r="ED737" s="5">
        <v>55</v>
      </c>
      <c r="EE737">
        <v>16205464644</v>
      </c>
      <c r="EF737" t="s">
        <v>21038</v>
      </c>
      <c r="EG737" t="s">
        <v>148</v>
      </c>
      <c r="EH737">
        <v>0</v>
      </c>
    </row>
    <row r="738" spans="1:138" ht="15" customHeight="1" x14ac:dyDescent="0.35">
      <c r="A738" t="s">
        <v>6717</v>
      </c>
      <c r="B738" t="s">
        <v>157</v>
      </c>
      <c r="C738" s="1">
        <v>44110.573963078707</v>
      </c>
      <c r="D738" s="1">
        <v>44139</v>
      </c>
      <c r="E738" t="s">
        <v>1298</v>
      </c>
      <c r="F738" t="s">
        <v>136</v>
      </c>
      <c r="G738" t="s">
        <v>135</v>
      </c>
      <c r="H738" t="s">
        <v>136</v>
      </c>
      <c r="I738" t="s">
        <v>1299</v>
      </c>
      <c r="K738" t="s">
        <v>1300</v>
      </c>
      <c r="L738" t="s">
        <v>1301</v>
      </c>
      <c r="M738" t="s">
        <v>6576</v>
      </c>
      <c r="N738" t="s">
        <v>925</v>
      </c>
      <c r="O738" s="4">
        <v>83301</v>
      </c>
      <c r="P738" t="s">
        <v>140</v>
      </c>
      <c r="R738">
        <v>12085952226</v>
      </c>
      <c r="T738">
        <v>112410</v>
      </c>
      <c r="U738" t="s">
        <v>1303</v>
      </c>
      <c r="V738" t="s">
        <v>1304</v>
      </c>
      <c r="X738" t="s">
        <v>1305</v>
      </c>
      <c r="Y738" t="s">
        <v>1300</v>
      </c>
      <c r="Z738" t="s">
        <v>1301</v>
      </c>
      <c r="AA738" t="s">
        <v>1302</v>
      </c>
      <c r="AB738" t="s">
        <v>925</v>
      </c>
      <c r="AC738" s="4">
        <v>83301</v>
      </c>
      <c r="AD738" t="s">
        <v>140</v>
      </c>
      <c r="AF738">
        <v>12085952226</v>
      </c>
      <c r="AH738" t="s">
        <v>1306</v>
      </c>
      <c r="AZ738" t="s">
        <v>334</v>
      </c>
      <c r="BA738" t="s">
        <v>335</v>
      </c>
      <c r="BB738" t="s">
        <v>136</v>
      </c>
      <c r="BC738" t="s">
        <v>136</v>
      </c>
      <c r="BD738" t="s">
        <v>148</v>
      </c>
      <c r="BE738" t="s">
        <v>136</v>
      </c>
      <c r="BF738" t="s">
        <v>136</v>
      </c>
      <c r="BG738" t="s">
        <v>134</v>
      </c>
      <c r="BH738" t="s">
        <v>136</v>
      </c>
      <c r="BN738" t="s">
        <v>6718</v>
      </c>
      <c r="BO738" t="s">
        <v>2284</v>
      </c>
      <c r="BP738">
        <v>1</v>
      </c>
      <c r="BQ738">
        <v>1</v>
      </c>
      <c r="BR738">
        <v>1</v>
      </c>
      <c r="BS738" s="1">
        <v>44171</v>
      </c>
      <c r="BT738" s="1">
        <v>44255</v>
      </c>
      <c r="BU738" s="1">
        <v>44171</v>
      </c>
      <c r="BV738" s="1">
        <v>44255</v>
      </c>
      <c r="BW738" t="s">
        <v>134</v>
      </c>
      <c r="CH738" s="5">
        <v>2133.52</v>
      </c>
      <c r="CI738" t="s">
        <v>597</v>
      </c>
      <c r="CJ738">
        <v>0</v>
      </c>
      <c r="CK738" t="s">
        <v>1309</v>
      </c>
      <c r="CL738" t="s">
        <v>136</v>
      </c>
      <c r="CM738" t="s">
        <v>354</v>
      </c>
      <c r="CN738" t="s">
        <v>1310</v>
      </c>
      <c r="CO738" t="s">
        <v>2377</v>
      </c>
      <c r="CP738" t="s">
        <v>149</v>
      </c>
      <c r="CQ738">
        <v>3</v>
      </c>
      <c r="CR738">
        <v>0</v>
      </c>
      <c r="CS738" t="s">
        <v>136</v>
      </c>
      <c r="CT738" t="s">
        <v>136</v>
      </c>
      <c r="CU738" t="s">
        <v>136</v>
      </c>
      <c r="CV738" t="s">
        <v>134</v>
      </c>
      <c r="CW738" t="s">
        <v>134</v>
      </c>
      <c r="CX738">
        <v>50</v>
      </c>
      <c r="CY738" t="s">
        <v>134</v>
      </c>
      <c r="CZ738" t="s">
        <v>136</v>
      </c>
      <c r="DA738" t="s">
        <v>136</v>
      </c>
      <c r="DB738" t="s">
        <v>136</v>
      </c>
      <c r="DC738" t="s">
        <v>136</v>
      </c>
      <c r="DD738" t="s">
        <v>136</v>
      </c>
      <c r="DF738" t="s">
        <v>180</v>
      </c>
      <c r="DG738" t="s">
        <v>6719</v>
      </c>
      <c r="DH738" t="s">
        <v>6720</v>
      </c>
      <c r="DI738" t="s">
        <v>395</v>
      </c>
      <c r="DJ738" s="4">
        <v>93635</v>
      </c>
      <c r="DK738" t="s">
        <v>2380</v>
      </c>
      <c r="DL738" t="s">
        <v>134</v>
      </c>
      <c r="DM738">
        <v>2</v>
      </c>
      <c r="DN738" t="s">
        <v>6719</v>
      </c>
      <c r="DO738" t="s">
        <v>6720</v>
      </c>
      <c r="DP738" t="s">
        <v>395</v>
      </c>
      <c r="DQ738" t="str">
        <f>"93635"</f>
        <v>93635</v>
      </c>
      <c r="DR738" t="s">
        <v>2380</v>
      </c>
      <c r="DS738" t="s">
        <v>6721</v>
      </c>
      <c r="DT738">
        <v>2</v>
      </c>
      <c r="DU738">
        <v>3</v>
      </c>
      <c r="DV738" t="s">
        <v>134</v>
      </c>
      <c r="DW738" t="s">
        <v>134</v>
      </c>
      <c r="DX738" t="s">
        <v>134</v>
      </c>
      <c r="DY738" t="s">
        <v>136</v>
      </c>
      <c r="DZ738">
        <v>1</v>
      </c>
      <c r="EA738" t="s">
        <v>136</v>
      </c>
      <c r="EC738" s="5">
        <v>12.68</v>
      </c>
      <c r="ED738" s="5">
        <v>55</v>
      </c>
      <c r="EE738">
        <v>12085952226</v>
      </c>
      <c r="EF738" t="s">
        <v>1316</v>
      </c>
      <c r="EG738" t="s">
        <v>148</v>
      </c>
      <c r="EH738">
        <v>0</v>
      </c>
    </row>
    <row r="739" spans="1:138" ht="15" customHeight="1" x14ac:dyDescent="0.35">
      <c r="A739" t="s">
        <v>3583</v>
      </c>
      <c r="B739" t="s">
        <v>157</v>
      </c>
      <c r="C739" s="1">
        <v>44110.558751504628</v>
      </c>
      <c r="D739" s="1">
        <v>44139</v>
      </c>
      <c r="E739" t="s">
        <v>133</v>
      </c>
      <c r="F739" t="s">
        <v>136</v>
      </c>
      <c r="G739" t="s">
        <v>135</v>
      </c>
      <c r="H739" t="s">
        <v>136</v>
      </c>
      <c r="I739" t="s">
        <v>3584</v>
      </c>
      <c r="K739" t="s">
        <v>3585</v>
      </c>
      <c r="M739" t="s">
        <v>3586</v>
      </c>
      <c r="N739" t="s">
        <v>139</v>
      </c>
      <c r="O739" s="4">
        <v>33913</v>
      </c>
      <c r="P739" t="s">
        <v>140</v>
      </c>
      <c r="R739">
        <v>12392754060</v>
      </c>
      <c r="T739">
        <v>11131</v>
      </c>
      <c r="U739" t="s">
        <v>3587</v>
      </c>
      <c r="V739" t="s">
        <v>3588</v>
      </c>
      <c r="X739" t="s">
        <v>3589</v>
      </c>
      <c r="Y739" t="s">
        <v>3590</v>
      </c>
      <c r="AA739" t="s">
        <v>3591</v>
      </c>
      <c r="AB739" t="s">
        <v>139</v>
      </c>
      <c r="AC739" s="4">
        <v>33913</v>
      </c>
      <c r="AD739" t="s">
        <v>140</v>
      </c>
      <c r="AF739">
        <v>12392754060</v>
      </c>
      <c r="AH739" t="s">
        <v>3592</v>
      </c>
      <c r="AI739" t="s">
        <v>168</v>
      </c>
      <c r="AJ739" t="s">
        <v>507</v>
      </c>
      <c r="AK739" t="s">
        <v>508</v>
      </c>
      <c r="AL739" t="s">
        <v>1871</v>
      </c>
      <c r="AM739" t="s">
        <v>510</v>
      </c>
      <c r="AN739" t="s">
        <v>511</v>
      </c>
      <c r="AO739" t="s">
        <v>512</v>
      </c>
      <c r="AP739" t="s">
        <v>139</v>
      </c>
      <c r="AQ739" s="4">
        <v>32751</v>
      </c>
      <c r="AR739" t="s">
        <v>140</v>
      </c>
      <c r="AT739">
        <v>13212145200</v>
      </c>
      <c r="AU739">
        <v>5216</v>
      </c>
      <c r="AV739" t="s">
        <v>513</v>
      </c>
      <c r="AW739" t="s">
        <v>514</v>
      </c>
      <c r="AZ739" t="s">
        <v>175</v>
      </c>
      <c r="BA739" t="s">
        <v>176</v>
      </c>
      <c r="BB739" t="s">
        <v>136</v>
      </c>
      <c r="BC739" t="s">
        <v>136</v>
      </c>
      <c r="BD739" t="s">
        <v>148</v>
      </c>
      <c r="BE739" t="s">
        <v>136</v>
      </c>
      <c r="BF739" t="s">
        <v>136</v>
      </c>
      <c r="BG739" t="s">
        <v>134</v>
      </c>
      <c r="BH739" t="s">
        <v>136</v>
      </c>
      <c r="BN739" t="s">
        <v>3593</v>
      </c>
      <c r="BO739" t="s">
        <v>3594</v>
      </c>
      <c r="BP739">
        <v>250</v>
      </c>
      <c r="BQ739">
        <v>250</v>
      </c>
      <c r="BR739">
        <v>250</v>
      </c>
      <c r="BS739" s="1">
        <v>44180</v>
      </c>
      <c r="BT739" s="1">
        <v>44357</v>
      </c>
      <c r="BU739" s="1">
        <v>44180</v>
      </c>
      <c r="BV739" s="1">
        <v>44357</v>
      </c>
      <c r="BW739" t="s">
        <v>136</v>
      </c>
      <c r="BX739">
        <v>36</v>
      </c>
      <c r="BY739">
        <v>0</v>
      </c>
      <c r="BZ739">
        <v>6</v>
      </c>
      <c r="CA739">
        <v>6</v>
      </c>
      <c r="CB739">
        <v>6</v>
      </c>
      <c r="CC739">
        <v>6</v>
      </c>
      <c r="CD739">
        <v>6</v>
      </c>
      <c r="CE739">
        <v>6</v>
      </c>
      <c r="CF739" t="str">
        <f>"7:00 AM"</f>
        <v>7:00 AM</v>
      </c>
      <c r="CG739" t="str">
        <f>"2:00 PM"</f>
        <v>2:00 PM</v>
      </c>
      <c r="CH739" s="5">
        <v>11.71</v>
      </c>
      <c r="CI739" t="s">
        <v>146</v>
      </c>
      <c r="CL739" t="s">
        <v>134</v>
      </c>
      <c r="CM739" t="s">
        <v>147</v>
      </c>
      <c r="CN739" t="s">
        <v>148</v>
      </c>
      <c r="CO739" t="s">
        <v>3595</v>
      </c>
      <c r="CP739" t="s">
        <v>149</v>
      </c>
      <c r="CQ739">
        <v>0</v>
      </c>
      <c r="CR739">
        <v>0</v>
      </c>
      <c r="CS739" t="s">
        <v>136</v>
      </c>
      <c r="CT739" t="s">
        <v>136</v>
      </c>
      <c r="CU739" t="s">
        <v>136</v>
      </c>
      <c r="CV739" t="s">
        <v>136</v>
      </c>
      <c r="CW739" t="s">
        <v>134</v>
      </c>
      <c r="CX739">
        <v>100</v>
      </c>
      <c r="CY739" t="s">
        <v>134</v>
      </c>
      <c r="CZ739" t="s">
        <v>134</v>
      </c>
      <c r="DA739" t="s">
        <v>134</v>
      </c>
      <c r="DB739" t="s">
        <v>134</v>
      </c>
      <c r="DC739" t="s">
        <v>134</v>
      </c>
      <c r="DD739" t="s">
        <v>136</v>
      </c>
      <c r="DF739" t="s">
        <v>3596</v>
      </c>
      <c r="DG739" s="2" t="s">
        <v>3597</v>
      </c>
      <c r="DH739" t="s">
        <v>485</v>
      </c>
      <c r="DI739" t="s">
        <v>139</v>
      </c>
      <c r="DJ739" s="4">
        <v>33825</v>
      </c>
      <c r="DK739" t="s">
        <v>153</v>
      </c>
      <c r="DL739" t="s">
        <v>134</v>
      </c>
      <c r="DM739">
        <v>11</v>
      </c>
      <c r="DN739" t="s">
        <v>3598</v>
      </c>
      <c r="DO739" t="s">
        <v>3599</v>
      </c>
      <c r="DP739" t="s">
        <v>139</v>
      </c>
      <c r="DQ739" t="str">
        <f>"33930"</f>
        <v>33930</v>
      </c>
      <c r="DR739" t="s">
        <v>210</v>
      </c>
      <c r="DS739" t="s">
        <v>523</v>
      </c>
      <c r="DT739">
        <v>5</v>
      </c>
      <c r="DU739">
        <v>130</v>
      </c>
      <c r="DV739" t="s">
        <v>134</v>
      </c>
      <c r="DW739" t="s">
        <v>134</v>
      </c>
      <c r="DX739" t="s">
        <v>134</v>
      </c>
      <c r="DY739" t="s">
        <v>134</v>
      </c>
      <c r="DZ739">
        <v>3</v>
      </c>
      <c r="EA739" t="s">
        <v>136</v>
      </c>
      <c r="EC739" s="5">
        <v>12.68</v>
      </c>
      <c r="ED739" s="5">
        <v>55</v>
      </c>
      <c r="EE739">
        <v>12392754060</v>
      </c>
      <c r="EF739" t="s">
        <v>148</v>
      </c>
      <c r="EG739" t="s">
        <v>524</v>
      </c>
      <c r="EH739">
        <v>13</v>
      </c>
    </row>
    <row r="740" spans="1:138" ht="15" customHeight="1" x14ac:dyDescent="0.35">
      <c r="A740" t="s">
        <v>26173</v>
      </c>
      <c r="B740" t="s">
        <v>157</v>
      </c>
      <c r="C740" s="1">
        <v>44119.323976504631</v>
      </c>
      <c r="D740" s="1">
        <v>44139</v>
      </c>
      <c r="E740" t="s">
        <v>133</v>
      </c>
      <c r="F740" t="s">
        <v>136</v>
      </c>
      <c r="G740" t="s">
        <v>135</v>
      </c>
      <c r="H740" t="s">
        <v>136</v>
      </c>
      <c r="I740" t="s">
        <v>26174</v>
      </c>
      <c r="K740" t="s">
        <v>26175</v>
      </c>
      <c r="M740" t="s">
        <v>26176</v>
      </c>
      <c r="N740" t="s">
        <v>2685</v>
      </c>
      <c r="O740" s="4">
        <v>43164</v>
      </c>
      <c r="P740" t="s">
        <v>140</v>
      </c>
      <c r="R740">
        <v>17406015606</v>
      </c>
      <c r="T740">
        <v>11119</v>
      </c>
      <c r="U740" t="s">
        <v>26177</v>
      </c>
      <c r="V740" t="s">
        <v>25554</v>
      </c>
      <c r="X740" t="s">
        <v>224</v>
      </c>
      <c r="Y740" t="s">
        <v>26175</v>
      </c>
      <c r="AA740" t="s">
        <v>26176</v>
      </c>
      <c r="AB740" t="s">
        <v>2685</v>
      </c>
      <c r="AC740" s="4">
        <v>43164</v>
      </c>
      <c r="AD740" t="s">
        <v>140</v>
      </c>
      <c r="AF740">
        <v>17406015606</v>
      </c>
      <c r="AH740" t="s">
        <v>26178</v>
      </c>
      <c r="AI740" t="s">
        <v>168</v>
      </c>
      <c r="AJ740" t="s">
        <v>10786</v>
      </c>
      <c r="AK740" t="s">
        <v>10787</v>
      </c>
      <c r="AL740" t="s">
        <v>1979</v>
      </c>
      <c r="AM740" t="s">
        <v>10788</v>
      </c>
      <c r="AO740" t="s">
        <v>10789</v>
      </c>
      <c r="AP740" t="s">
        <v>395</v>
      </c>
      <c r="AQ740" s="4">
        <v>92024</v>
      </c>
      <c r="AR740" t="s">
        <v>140</v>
      </c>
      <c r="AT740">
        <v>17857600601</v>
      </c>
      <c r="AV740" t="s">
        <v>10790</v>
      </c>
      <c r="AW740" t="s">
        <v>19133</v>
      </c>
      <c r="AZ740" t="s">
        <v>175</v>
      </c>
      <c r="BA740" t="s">
        <v>176</v>
      </c>
      <c r="BB740" t="s">
        <v>136</v>
      </c>
      <c r="BC740" t="s">
        <v>136</v>
      </c>
      <c r="BD740" t="s">
        <v>148</v>
      </c>
      <c r="BE740" t="s">
        <v>136</v>
      </c>
      <c r="BF740" t="s">
        <v>136</v>
      </c>
      <c r="BG740" t="s">
        <v>134</v>
      </c>
      <c r="BH740" t="s">
        <v>136</v>
      </c>
      <c r="BN740" t="s">
        <v>26179</v>
      </c>
      <c r="BO740" t="s">
        <v>19135</v>
      </c>
      <c r="BP740">
        <v>3</v>
      </c>
      <c r="BQ740">
        <v>3</v>
      </c>
      <c r="BR740">
        <v>3</v>
      </c>
      <c r="BS740" s="1">
        <v>44170</v>
      </c>
      <c r="BT740" s="1">
        <v>44362</v>
      </c>
      <c r="BU740" s="1">
        <v>44170</v>
      </c>
      <c r="BV740" s="1">
        <v>44362</v>
      </c>
      <c r="BW740" t="s">
        <v>136</v>
      </c>
      <c r="BX740">
        <v>40</v>
      </c>
      <c r="BY740">
        <v>0</v>
      </c>
      <c r="BZ740">
        <v>8</v>
      </c>
      <c r="CA740">
        <v>8</v>
      </c>
      <c r="CB740">
        <v>8</v>
      </c>
      <c r="CC740">
        <v>8</v>
      </c>
      <c r="CD740">
        <v>8</v>
      </c>
      <c r="CE740">
        <v>0</v>
      </c>
      <c r="CF740" t="str">
        <f>"7:30 AM"</f>
        <v>7:30 AM</v>
      </c>
      <c r="CG740" t="str">
        <f>"4:30 PM"</f>
        <v>4:30 PM</v>
      </c>
      <c r="CH740" s="5">
        <v>14.52</v>
      </c>
      <c r="CI740" t="s">
        <v>146</v>
      </c>
      <c r="CJ740">
        <v>0</v>
      </c>
      <c r="CK740">
        <v>0</v>
      </c>
      <c r="CL740" t="s">
        <v>136</v>
      </c>
      <c r="CM740" t="s">
        <v>312</v>
      </c>
      <c r="CN740" t="s">
        <v>148</v>
      </c>
      <c r="CO740" t="s">
        <v>19136</v>
      </c>
      <c r="CP740" t="s">
        <v>149</v>
      </c>
      <c r="CQ740">
        <v>3</v>
      </c>
      <c r="CR740">
        <v>0</v>
      </c>
      <c r="CS740" t="s">
        <v>136</v>
      </c>
      <c r="CT740" t="s">
        <v>134</v>
      </c>
      <c r="CU740" t="s">
        <v>136</v>
      </c>
      <c r="CV740" t="s">
        <v>136</v>
      </c>
      <c r="CW740" t="s">
        <v>134</v>
      </c>
      <c r="CX740">
        <v>100</v>
      </c>
      <c r="CY740" t="s">
        <v>134</v>
      </c>
      <c r="CZ740" t="s">
        <v>136</v>
      </c>
      <c r="DA740" t="s">
        <v>136</v>
      </c>
      <c r="DB740" t="s">
        <v>136</v>
      </c>
      <c r="DC740" t="s">
        <v>136</v>
      </c>
      <c r="DD740" t="s">
        <v>136</v>
      </c>
      <c r="DF740" t="s">
        <v>19137</v>
      </c>
      <c r="DG740" t="s">
        <v>26175</v>
      </c>
      <c r="DH740" t="s">
        <v>26176</v>
      </c>
      <c r="DI740" t="s">
        <v>2685</v>
      </c>
      <c r="DJ740" s="4">
        <v>43164</v>
      </c>
      <c r="DK740" t="s">
        <v>13375</v>
      </c>
      <c r="DL740" t="s">
        <v>136</v>
      </c>
      <c r="DM740">
        <v>1</v>
      </c>
      <c r="DN740" t="s">
        <v>26180</v>
      </c>
      <c r="DO740" t="s">
        <v>26176</v>
      </c>
      <c r="DP740" t="s">
        <v>2685</v>
      </c>
      <c r="DQ740" t="str">
        <f>"43164"</f>
        <v>43164</v>
      </c>
      <c r="DR740" t="s">
        <v>13375</v>
      </c>
      <c r="DS740" t="s">
        <v>26181</v>
      </c>
      <c r="DT740">
        <v>1</v>
      </c>
      <c r="DU740">
        <v>5</v>
      </c>
      <c r="DV740" t="s">
        <v>136</v>
      </c>
      <c r="DW740" t="s">
        <v>134</v>
      </c>
      <c r="DX740" t="s">
        <v>136</v>
      </c>
      <c r="DY740" t="s">
        <v>136</v>
      </c>
      <c r="DZ740">
        <v>1</v>
      </c>
      <c r="EA740" t="s">
        <v>136</v>
      </c>
      <c r="EC740" s="5">
        <v>12.68</v>
      </c>
      <c r="ED740" s="5">
        <v>55</v>
      </c>
      <c r="EE740">
        <v>17406015606</v>
      </c>
      <c r="EF740" t="s">
        <v>26178</v>
      </c>
      <c r="EG740" t="s">
        <v>148</v>
      </c>
      <c r="EH740">
        <v>0</v>
      </c>
    </row>
    <row r="741" spans="1:138" ht="15" customHeight="1" x14ac:dyDescent="0.35">
      <c r="A741" t="s">
        <v>24386</v>
      </c>
      <c r="B741" t="s">
        <v>157</v>
      </c>
      <c r="C741" s="1">
        <v>44120.40279803241</v>
      </c>
      <c r="D741" s="1">
        <v>44139</v>
      </c>
      <c r="E741" t="s">
        <v>133</v>
      </c>
      <c r="F741" t="s">
        <v>134</v>
      </c>
      <c r="G741" t="s">
        <v>135</v>
      </c>
      <c r="H741" t="s">
        <v>136</v>
      </c>
      <c r="I741" t="s">
        <v>24387</v>
      </c>
      <c r="K741" t="s">
        <v>24388</v>
      </c>
      <c r="L741" t="s">
        <v>24389</v>
      </c>
      <c r="M741" t="s">
        <v>209</v>
      </c>
      <c r="N741" t="s">
        <v>139</v>
      </c>
      <c r="O741" s="4">
        <v>33975</v>
      </c>
      <c r="P741" t="s">
        <v>140</v>
      </c>
      <c r="R741">
        <v>18636732381</v>
      </c>
      <c r="T741">
        <v>11511</v>
      </c>
      <c r="U741" t="s">
        <v>24390</v>
      </c>
      <c r="V741" t="s">
        <v>16416</v>
      </c>
      <c r="X741" t="s">
        <v>429</v>
      </c>
      <c r="Y741" t="s">
        <v>24388</v>
      </c>
      <c r="Z741" t="s">
        <v>24391</v>
      </c>
      <c r="AA741" t="s">
        <v>209</v>
      </c>
      <c r="AB741" t="s">
        <v>139</v>
      </c>
      <c r="AC741" s="4">
        <v>33975</v>
      </c>
      <c r="AD741" t="s">
        <v>140</v>
      </c>
      <c r="AF741">
        <v>18636120368</v>
      </c>
      <c r="AH741" t="s">
        <v>2325</v>
      </c>
      <c r="AI741" t="s">
        <v>168</v>
      </c>
      <c r="AJ741" t="s">
        <v>4942</v>
      </c>
      <c r="AK741" t="s">
        <v>4943</v>
      </c>
      <c r="AM741" t="s">
        <v>4944</v>
      </c>
      <c r="AO741" t="s">
        <v>152</v>
      </c>
      <c r="AP741" t="s">
        <v>139</v>
      </c>
      <c r="AQ741" s="4">
        <v>33852</v>
      </c>
      <c r="AR741" t="s">
        <v>140</v>
      </c>
      <c r="AS741" t="s">
        <v>4945</v>
      </c>
      <c r="AT741">
        <v>18634655550</v>
      </c>
      <c r="AV741" t="s">
        <v>4946</v>
      </c>
      <c r="AW741" t="s">
        <v>2330</v>
      </c>
      <c r="AZ741" t="s">
        <v>175</v>
      </c>
      <c r="BA741" t="s">
        <v>176</v>
      </c>
      <c r="BB741" t="s">
        <v>134</v>
      </c>
      <c r="BC741" t="s">
        <v>134</v>
      </c>
      <c r="BD741" t="s">
        <v>134</v>
      </c>
      <c r="BE741" t="s">
        <v>134</v>
      </c>
      <c r="BF741" t="s">
        <v>136</v>
      </c>
      <c r="BG741" t="s">
        <v>134</v>
      </c>
      <c r="BH741" t="s">
        <v>136</v>
      </c>
      <c r="BN741" t="s">
        <v>24392</v>
      </c>
      <c r="BO741" t="s">
        <v>2132</v>
      </c>
      <c r="BP741">
        <v>48</v>
      </c>
      <c r="BQ741">
        <v>48</v>
      </c>
      <c r="BR741">
        <v>48</v>
      </c>
      <c r="BS741" s="1">
        <v>44180</v>
      </c>
      <c r="BT741" s="1">
        <v>44362</v>
      </c>
      <c r="BU741" s="1">
        <v>44180</v>
      </c>
      <c r="BV741" s="1">
        <v>44362</v>
      </c>
      <c r="BW741" t="s">
        <v>136</v>
      </c>
      <c r="BX741">
        <v>36</v>
      </c>
      <c r="BY741">
        <v>0</v>
      </c>
      <c r="BZ741">
        <v>6</v>
      </c>
      <c r="CA741">
        <v>6</v>
      </c>
      <c r="CB741">
        <v>6</v>
      </c>
      <c r="CC741">
        <v>6</v>
      </c>
      <c r="CD741">
        <v>6</v>
      </c>
      <c r="CE741">
        <v>6</v>
      </c>
      <c r="CF741" t="str">
        <f>"7:30 AM"</f>
        <v>7:30 AM</v>
      </c>
      <c r="CG741" t="str">
        <f>"1:30 PM"</f>
        <v>1:30 PM</v>
      </c>
      <c r="CH741" s="5">
        <v>11.71</v>
      </c>
      <c r="CI741" t="s">
        <v>146</v>
      </c>
      <c r="CJ741">
        <v>0.9</v>
      </c>
      <c r="CK741" t="s">
        <v>6616</v>
      </c>
      <c r="CL741" t="s">
        <v>134</v>
      </c>
      <c r="CM741" t="s">
        <v>147</v>
      </c>
      <c r="CN741" t="s">
        <v>148</v>
      </c>
      <c r="CO741" t="s">
        <v>2333</v>
      </c>
      <c r="CP741" t="s">
        <v>149</v>
      </c>
      <c r="CQ741">
        <v>0</v>
      </c>
      <c r="CR741">
        <v>0</v>
      </c>
      <c r="CS741" t="s">
        <v>136</v>
      </c>
      <c r="CT741" t="s">
        <v>136</v>
      </c>
      <c r="CU741" t="s">
        <v>136</v>
      </c>
      <c r="CV741" t="s">
        <v>136</v>
      </c>
      <c r="CW741" t="s">
        <v>134</v>
      </c>
      <c r="CX741">
        <v>100</v>
      </c>
      <c r="CY741" t="s">
        <v>134</v>
      </c>
      <c r="CZ741" t="s">
        <v>134</v>
      </c>
      <c r="DA741" t="s">
        <v>134</v>
      </c>
      <c r="DB741" t="s">
        <v>134</v>
      </c>
      <c r="DC741" t="s">
        <v>134</v>
      </c>
      <c r="DD741" t="s">
        <v>136</v>
      </c>
      <c r="DF741" t="s">
        <v>2334</v>
      </c>
      <c r="DG741" t="s">
        <v>24393</v>
      </c>
      <c r="DH741" t="s">
        <v>501</v>
      </c>
      <c r="DI741" t="s">
        <v>139</v>
      </c>
      <c r="DJ741" s="4">
        <v>33873</v>
      </c>
      <c r="DK741" t="s">
        <v>151</v>
      </c>
      <c r="DL741" t="s">
        <v>134</v>
      </c>
      <c r="DM741">
        <v>9</v>
      </c>
      <c r="DN741" t="s">
        <v>24394</v>
      </c>
      <c r="DO741" t="s">
        <v>485</v>
      </c>
      <c r="DP741" t="s">
        <v>139</v>
      </c>
      <c r="DQ741" t="str">
        <f>"33825"</f>
        <v>33825</v>
      </c>
      <c r="DR741" t="s">
        <v>153</v>
      </c>
      <c r="DS741" t="s">
        <v>296</v>
      </c>
      <c r="DT741">
        <v>1</v>
      </c>
      <c r="DU741">
        <v>12</v>
      </c>
      <c r="DV741" t="s">
        <v>134</v>
      </c>
      <c r="DW741" t="s">
        <v>134</v>
      </c>
      <c r="DX741" t="s">
        <v>134</v>
      </c>
      <c r="DY741" t="s">
        <v>134</v>
      </c>
      <c r="DZ741">
        <v>7</v>
      </c>
      <c r="EA741" t="s">
        <v>134</v>
      </c>
      <c r="EB741" s="5">
        <v>12.68</v>
      </c>
      <c r="EC741" s="5">
        <v>12.68</v>
      </c>
      <c r="ED741" s="5">
        <v>55</v>
      </c>
      <c r="EE741">
        <v>18636732381</v>
      </c>
      <c r="EF741" t="s">
        <v>24395</v>
      </c>
      <c r="EG741" t="s">
        <v>148</v>
      </c>
      <c r="EH741">
        <v>1</v>
      </c>
    </row>
    <row r="742" spans="1:138" ht="15" customHeight="1" x14ac:dyDescent="0.35">
      <c r="A742" t="s">
        <v>18803</v>
      </c>
      <c r="B742" t="s">
        <v>157</v>
      </c>
      <c r="C742" s="1">
        <v>44128.522310185188</v>
      </c>
      <c r="D742" s="1">
        <v>44139</v>
      </c>
      <c r="E742" t="s">
        <v>133</v>
      </c>
      <c r="F742" t="s">
        <v>136</v>
      </c>
      <c r="G742" t="s">
        <v>135</v>
      </c>
      <c r="H742" t="s">
        <v>136</v>
      </c>
      <c r="I742" t="s">
        <v>3306</v>
      </c>
      <c r="K742" t="s">
        <v>3307</v>
      </c>
      <c r="M742" t="s">
        <v>778</v>
      </c>
      <c r="N742" t="s">
        <v>246</v>
      </c>
      <c r="O742" s="4">
        <v>70515</v>
      </c>
      <c r="P742" t="s">
        <v>140</v>
      </c>
      <c r="R742">
        <v>13372073991</v>
      </c>
      <c r="T742">
        <v>1111</v>
      </c>
      <c r="U742" t="s">
        <v>2425</v>
      </c>
      <c r="V742" t="s">
        <v>255</v>
      </c>
      <c r="X742" t="s">
        <v>164</v>
      </c>
      <c r="Y742" t="s">
        <v>3307</v>
      </c>
      <c r="AA742" t="s">
        <v>778</v>
      </c>
      <c r="AB742" t="s">
        <v>246</v>
      </c>
      <c r="AC742" s="4">
        <v>70515</v>
      </c>
      <c r="AD742" t="s">
        <v>140</v>
      </c>
      <c r="AF742">
        <v>13372073991</v>
      </c>
      <c r="AH742" t="s">
        <v>3308</v>
      </c>
      <c r="AI742" t="s">
        <v>168</v>
      </c>
      <c r="AJ742" t="s">
        <v>2425</v>
      </c>
      <c r="AK742" t="s">
        <v>2426</v>
      </c>
      <c r="AL742" t="s">
        <v>509</v>
      </c>
      <c r="AM742" t="s">
        <v>2427</v>
      </c>
      <c r="AO742" t="s">
        <v>345</v>
      </c>
      <c r="AP742" t="s">
        <v>246</v>
      </c>
      <c r="AQ742" s="4">
        <v>70526</v>
      </c>
      <c r="AR742" t="s">
        <v>140</v>
      </c>
      <c r="AT742">
        <v>13377835693</v>
      </c>
      <c r="AU742">
        <v>3010</v>
      </c>
      <c r="AV742" t="s">
        <v>2428</v>
      </c>
      <c r="AW742" t="s">
        <v>2429</v>
      </c>
      <c r="AZ742" t="s">
        <v>334</v>
      </c>
      <c r="BA742" t="s">
        <v>335</v>
      </c>
      <c r="BB742" t="s">
        <v>136</v>
      </c>
      <c r="BC742" t="s">
        <v>136</v>
      </c>
      <c r="BD742" t="s">
        <v>148</v>
      </c>
      <c r="BE742" t="s">
        <v>136</v>
      </c>
      <c r="BF742" t="s">
        <v>136</v>
      </c>
      <c r="BG742" t="s">
        <v>134</v>
      </c>
      <c r="BH742" t="s">
        <v>136</v>
      </c>
      <c r="BN742" t="s">
        <v>18804</v>
      </c>
      <c r="BO742" t="s">
        <v>13529</v>
      </c>
      <c r="BP742">
        <v>2</v>
      </c>
      <c r="BQ742">
        <v>2</v>
      </c>
      <c r="BR742">
        <v>2</v>
      </c>
      <c r="BS742" s="1">
        <v>44180</v>
      </c>
      <c r="BT742" s="1">
        <v>44462</v>
      </c>
      <c r="BU742" s="1">
        <v>44180</v>
      </c>
      <c r="BV742" s="1">
        <v>44462</v>
      </c>
      <c r="BW742" t="s">
        <v>136</v>
      </c>
      <c r="BX742">
        <v>35</v>
      </c>
      <c r="BY742">
        <v>0</v>
      </c>
      <c r="BZ742">
        <v>6</v>
      </c>
      <c r="CA742">
        <v>6</v>
      </c>
      <c r="CB742">
        <v>6</v>
      </c>
      <c r="CC742">
        <v>6</v>
      </c>
      <c r="CD742">
        <v>6</v>
      </c>
      <c r="CE742">
        <v>5</v>
      </c>
      <c r="CF742" t="str">
        <f>"7:00 AM"</f>
        <v>7:00 AM</v>
      </c>
      <c r="CG742" t="str">
        <f>"1:00 PM"</f>
        <v>1:00 PM</v>
      </c>
      <c r="CH742" s="5">
        <v>11.83</v>
      </c>
      <c r="CI742" t="s">
        <v>146</v>
      </c>
      <c r="CL742" t="s">
        <v>134</v>
      </c>
      <c r="CM742" t="s">
        <v>147</v>
      </c>
      <c r="CN742" t="s">
        <v>148</v>
      </c>
      <c r="CO742" t="s">
        <v>2548</v>
      </c>
      <c r="CP742" t="s">
        <v>149</v>
      </c>
      <c r="CQ742">
        <v>0</v>
      </c>
      <c r="CR742">
        <v>0</v>
      </c>
      <c r="CS742" t="s">
        <v>136</v>
      </c>
      <c r="CT742" t="s">
        <v>136</v>
      </c>
      <c r="CU742" t="s">
        <v>136</v>
      </c>
      <c r="CV742" t="s">
        <v>134</v>
      </c>
      <c r="CW742" t="s">
        <v>134</v>
      </c>
      <c r="CX742">
        <v>50</v>
      </c>
      <c r="CY742" t="s">
        <v>134</v>
      </c>
      <c r="CZ742" t="s">
        <v>134</v>
      </c>
      <c r="DA742" t="s">
        <v>134</v>
      </c>
      <c r="DB742" t="s">
        <v>134</v>
      </c>
      <c r="DC742" t="s">
        <v>134</v>
      </c>
      <c r="DD742" t="s">
        <v>136</v>
      </c>
      <c r="DF742" t="s">
        <v>2433</v>
      </c>
      <c r="DG742" t="s">
        <v>3307</v>
      </c>
      <c r="DH742" t="s">
        <v>778</v>
      </c>
      <c r="DI742" t="s">
        <v>246</v>
      </c>
      <c r="DJ742" s="4">
        <v>70515</v>
      </c>
      <c r="DK742" t="s">
        <v>339</v>
      </c>
      <c r="DL742" t="s">
        <v>136</v>
      </c>
      <c r="DM742">
        <v>1</v>
      </c>
      <c r="DN742" t="s">
        <v>3312</v>
      </c>
      <c r="DO742" t="s">
        <v>778</v>
      </c>
      <c r="DP742" t="s">
        <v>246</v>
      </c>
      <c r="DQ742" t="str">
        <f>"70515"</f>
        <v>70515</v>
      </c>
      <c r="DR742" t="s">
        <v>339</v>
      </c>
      <c r="DS742" t="s">
        <v>3313</v>
      </c>
      <c r="DT742">
        <v>1</v>
      </c>
      <c r="DU742">
        <v>9</v>
      </c>
      <c r="DV742" t="s">
        <v>136</v>
      </c>
      <c r="DW742" t="s">
        <v>134</v>
      </c>
      <c r="DX742" t="s">
        <v>136</v>
      </c>
      <c r="DY742" t="s">
        <v>136</v>
      </c>
      <c r="DZ742">
        <v>1</v>
      </c>
      <c r="EA742" t="s">
        <v>136</v>
      </c>
      <c r="EC742" s="5">
        <v>12.68</v>
      </c>
      <c r="ED742" s="5">
        <v>55</v>
      </c>
      <c r="EE742">
        <v>13372073991</v>
      </c>
      <c r="EF742" t="s">
        <v>3308</v>
      </c>
      <c r="EG742" t="s">
        <v>148</v>
      </c>
      <c r="EH742">
        <v>2</v>
      </c>
    </row>
    <row r="743" spans="1:138" ht="15" customHeight="1" x14ac:dyDescent="0.35">
      <c r="A743" t="s">
        <v>26681</v>
      </c>
      <c r="B743" t="s">
        <v>157</v>
      </c>
      <c r="C743" s="1">
        <v>44121.712705902777</v>
      </c>
      <c r="D743" s="1">
        <v>44139</v>
      </c>
      <c r="E743" t="s">
        <v>133</v>
      </c>
      <c r="F743" t="s">
        <v>136</v>
      </c>
      <c r="G743" t="s">
        <v>135</v>
      </c>
      <c r="H743" t="s">
        <v>134</v>
      </c>
      <c r="I743" t="s">
        <v>26682</v>
      </c>
      <c r="K743" t="s">
        <v>26683</v>
      </c>
      <c r="L743" t="s">
        <v>26684</v>
      </c>
      <c r="M743" t="s">
        <v>26685</v>
      </c>
      <c r="N743" t="s">
        <v>611</v>
      </c>
      <c r="O743" s="4">
        <v>57078</v>
      </c>
      <c r="P743" t="s">
        <v>140</v>
      </c>
      <c r="R743">
        <v>16056657555</v>
      </c>
      <c r="T743">
        <v>11119</v>
      </c>
      <c r="U743" t="s">
        <v>26686</v>
      </c>
      <c r="V743" t="s">
        <v>256</v>
      </c>
      <c r="X743" t="s">
        <v>164</v>
      </c>
      <c r="Y743" t="s">
        <v>26683</v>
      </c>
      <c r="Z743" t="s">
        <v>26684</v>
      </c>
      <c r="AA743" t="s">
        <v>26685</v>
      </c>
      <c r="AB743" t="s">
        <v>611</v>
      </c>
      <c r="AC743" s="4">
        <v>57078</v>
      </c>
      <c r="AD743" t="s">
        <v>140</v>
      </c>
      <c r="AF743">
        <v>16056657555</v>
      </c>
      <c r="AH743" t="s">
        <v>26687</v>
      </c>
      <c r="AI743" t="s">
        <v>168</v>
      </c>
      <c r="AJ743" t="s">
        <v>1941</v>
      </c>
      <c r="AK743" t="s">
        <v>1942</v>
      </c>
      <c r="AL743" t="s">
        <v>1943</v>
      </c>
      <c r="AM743" t="s">
        <v>1944</v>
      </c>
      <c r="AN743" t="s">
        <v>1945</v>
      </c>
      <c r="AO743" t="s">
        <v>1946</v>
      </c>
      <c r="AP743" t="s">
        <v>374</v>
      </c>
      <c r="AQ743" s="4">
        <v>78266</v>
      </c>
      <c r="AR743" t="s">
        <v>140</v>
      </c>
      <c r="AT743">
        <v>18305844555</v>
      </c>
      <c r="AV743" t="s">
        <v>1947</v>
      </c>
      <c r="AW743" t="s">
        <v>1948</v>
      </c>
      <c r="AZ743" t="s">
        <v>288</v>
      </c>
      <c r="BA743" t="s">
        <v>289</v>
      </c>
      <c r="BB743" t="s">
        <v>136</v>
      </c>
      <c r="BC743" t="s">
        <v>136</v>
      </c>
      <c r="BD743" t="s">
        <v>148</v>
      </c>
      <c r="BE743" t="s">
        <v>136</v>
      </c>
      <c r="BF743" t="s">
        <v>136</v>
      </c>
      <c r="BG743" t="s">
        <v>134</v>
      </c>
      <c r="BH743" t="s">
        <v>136</v>
      </c>
      <c r="BN743" t="s">
        <v>26688</v>
      </c>
      <c r="BO743" t="s">
        <v>905</v>
      </c>
      <c r="BP743">
        <v>1</v>
      </c>
      <c r="BQ743">
        <v>1</v>
      </c>
      <c r="BR743">
        <v>1</v>
      </c>
      <c r="BS743" s="1">
        <v>44166</v>
      </c>
      <c r="BT743" s="1">
        <v>44453</v>
      </c>
      <c r="BU743" s="1">
        <v>44166</v>
      </c>
      <c r="BV743" s="1">
        <v>44453</v>
      </c>
      <c r="BW743" t="s">
        <v>136</v>
      </c>
      <c r="BX743">
        <v>40</v>
      </c>
      <c r="BY743">
        <v>0</v>
      </c>
      <c r="BZ743">
        <v>8</v>
      </c>
      <c r="CA743">
        <v>8</v>
      </c>
      <c r="CB743">
        <v>8</v>
      </c>
      <c r="CC743">
        <v>8</v>
      </c>
      <c r="CD743">
        <v>8</v>
      </c>
      <c r="CE743">
        <v>0</v>
      </c>
      <c r="CF743" t="str">
        <f>"8:00 AM"</f>
        <v>8:00 AM</v>
      </c>
      <c r="CG743" t="str">
        <f>"5:00 PM"</f>
        <v>5:00 PM</v>
      </c>
      <c r="CH743" s="5">
        <v>14.99</v>
      </c>
      <c r="CI743" t="s">
        <v>146</v>
      </c>
      <c r="CJ743">
        <v>0</v>
      </c>
      <c r="CK743" t="s">
        <v>148</v>
      </c>
      <c r="CL743" t="s">
        <v>136</v>
      </c>
      <c r="CM743" t="s">
        <v>312</v>
      </c>
      <c r="CN743" t="s">
        <v>148</v>
      </c>
      <c r="CO743" s="2" t="s">
        <v>1949</v>
      </c>
      <c r="CP743" t="s">
        <v>149</v>
      </c>
      <c r="CQ743">
        <v>6</v>
      </c>
      <c r="CR743">
        <v>0</v>
      </c>
      <c r="CS743" t="s">
        <v>136</v>
      </c>
      <c r="CT743" t="s">
        <v>134</v>
      </c>
      <c r="CU743" t="s">
        <v>136</v>
      </c>
      <c r="CV743" t="s">
        <v>136</v>
      </c>
      <c r="CW743" t="s">
        <v>136</v>
      </c>
      <c r="CY743" t="s">
        <v>136</v>
      </c>
      <c r="CZ743" t="s">
        <v>136</v>
      </c>
      <c r="DA743" t="s">
        <v>136</v>
      </c>
      <c r="DB743" t="s">
        <v>136</v>
      </c>
      <c r="DC743" t="s">
        <v>136</v>
      </c>
      <c r="DD743" t="s">
        <v>136</v>
      </c>
      <c r="DF743" t="s">
        <v>26689</v>
      </c>
      <c r="DG743" t="s">
        <v>26683</v>
      </c>
      <c r="DH743" t="s">
        <v>26685</v>
      </c>
      <c r="DI743" t="s">
        <v>611</v>
      </c>
      <c r="DJ743" s="4">
        <v>57078</v>
      </c>
      <c r="DK743" t="s">
        <v>11632</v>
      </c>
      <c r="DL743" t="s">
        <v>136</v>
      </c>
      <c r="DM743">
        <v>1</v>
      </c>
      <c r="DN743" s="2" t="s">
        <v>26690</v>
      </c>
      <c r="DO743" t="s">
        <v>26691</v>
      </c>
      <c r="DP743" t="s">
        <v>611</v>
      </c>
      <c r="DQ743" t="str">
        <f>"57031"</f>
        <v>57031</v>
      </c>
      <c r="DR743" t="s">
        <v>11632</v>
      </c>
      <c r="DS743" t="s">
        <v>26692</v>
      </c>
      <c r="DT743">
        <v>1</v>
      </c>
      <c r="DU743">
        <v>3</v>
      </c>
      <c r="DV743" t="s">
        <v>134</v>
      </c>
      <c r="DW743" t="s">
        <v>134</v>
      </c>
      <c r="DX743" t="s">
        <v>134</v>
      </c>
      <c r="DY743" t="s">
        <v>136</v>
      </c>
      <c r="DZ743">
        <v>1</v>
      </c>
      <c r="EA743" t="s">
        <v>136</v>
      </c>
      <c r="EC743" s="5">
        <v>12.68</v>
      </c>
      <c r="ED743" s="5">
        <v>55</v>
      </c>
      <c r="EE743">
        <v>16056657555</v>
      </c>
      <c r="EF743" t="s">
        <v>26687</v>
      </c>
      <c r="EG743" t="s">
        <v>148</v>
      </c>
      <c r="EH743">
        <v>0</v>
      </c>
    </row>
    <row r="744" spans="1:138" ht="15" customHeight="1" x14ac:dyDescent="0.35">
      <c r="A744" t="s">
        <v>24751</v>
      </c>
      <c r="B744" t="s">
        <v>157</v>
      </c>
      <c r="C744" s="1">
        <v>44126.713942708331</v>
      </c>
      <c r="D744" s="1">
        <v>44139</v>
      </c>
      <c r="E744" t="s">
        <v>133</v>
      </c>
      <c r="F744" t="s">
        <v>136</v>
      </c>
      <c r="G744" t="s">
        <v>135</v>
      </c>
      <c r="H744" t="s">
        <v>136</v>
      </c>
      <c r="I744" t="s">
        <v>24752</v>
      </c>
      <c r="K744" t="s">
        <v>24753</v>
      </c>
      <c r="M744" t="s">
        <v>24754</v>
      </c>
      <c r="N744" t="s">
        <v>139</v>
      </c>
      <c r="O744" s="4">
        <v>32465</v>
      </c>
      <c r="P744" t="s">
        <v>140</v>
      </c>
      <c r="R744">
        <v>18502477176</v>
      </c>
      <c r="T744">
        <v>112910</v>
      </c>
      <c r="U744" t="s">
        <v>3219</v>
      </c>
      <c r="V744" t="s">
        <v>2778</v>
      </c>
      <c r="X744" t="s">
        <v>164</v>
      </c>
      <c r="Y744" t="s">
        <v>24753</v>
      </c>
      <c r="AA744" t="s">
        <v>24754</v>
      </c>
      <c r="AB744" t="s">
        <v>139</v>
      </c>
      <c r="AC744" s="4">
        <v>32465</v>
      </c>
      <c r="AD744" t="s">
        <v>140</v>
      </c>
      <c r="AF744">
        <v>18502477176</v>
      </c>
      <c r="AH744" t="s">
        <v>148</v>
      </c>
      <c r="AI744" t="s">
        <v>168</v>
      </c>
      <c r="AJ744" t="s">
        <v>456</v>
      </c>
      <c r="AK744" t="s">
        <v>457</v>
      </c>
      <c r="AM744" t="s">
        <v>458</v>
      </c>
      <c r="AO744" t="s">
        <v>459</v>
      </c>
      <c r="AP744" t="s">
        <v>460</v>
      </c>
      <c r="AQ744" s="4">
        <v>73737</v>
      </c>
      <c r="AR744" t="s">
        <v>140</v>
      </c>
      <c r="AT744">
        <v>15802274747</v>
      </c>
      <c r="AV744" t="s">
        <v>461</v>
      </c>
      <c r="AW744" t="s">
        <v>462</v>
      </c>
      <c r="AZ744" t="s">
        <v>334</v>
      </c>
      <c r="BA744" t="s">
        <v>335</v>
      </c>
      <c r="BB744" t="s">
        <v>136</v>
      </c>
      <c r="BC744" t="s">
        <v>136</v>
      </c>
      <c r="BD744" t="s">
        <v>148</v>
      </c>
      <c r="BE744" t="s">
        <v>136</v>
      </c>
      <c r="BF744" t="s">
        <v>136</v>
      </c>
      <c r="BG744" t="s">
        <v>134</v>
      </c>
      <c r="BH744" t="s">
        <v>136</v>
      </c>
      <c r="BN744" t="s">
        <v>24755</v>
      </c>
      <c r="BO744" t="s">
        <v>464</v>
      </c>
      <c r="BP744">
        <v>5</v>
      </c>
      <c r="BQ744">
        <v>5</v>
      </c>
      <c r="BR744">
        <v>5</v>
      </c>
      <c r="BS744" s="1">
        <v>44197</v>
      </c>
      <c r="BT744" s="1">
        <v>44500</v>
      </c>
      <c r="BU744" s="1">
        <v>44197</v>
      </c>
      <c r="BV744" s="1">
        <v>44500</v>
      </c>
      <c r="BW744" t="s">
        <v>136</v>
      </c>
      <c r="BX744">
        <v>35</v>
      </c>
      <c r="BY744">
        <v>0</v>
      </c>
      <c r="BZ744">
        <v>6</v>
      </c>
      <c r="CA744">
        <v>6</v>
      </c>
      <c r="CB744">
        <v>6</v>
      </c>
      <c r="CC744">
        <v>6</v>
      </c>
      <c r="CD744">
        <v>6</v>
      </c>
      <c r="CE744">
        <v>5</v>
      </c>
      <c r="CF744" t="str">
        <f>"9:00 AM"</f>
        <v>9:00 AM</v>
      </c>
      <c r="CG744" t="str">
        <f>"4:00 PM"</f>
        <v>4:00 PM</v>
      </c>
      <c r="CH744" s="5">
        <v>11.71</v>
      </c>
      <c r="CI744" t="s">
        <v>146</v>
      </c>
      <c r="CL744" t="s">
        <v>136</v>
      </c>
      <c r="CM744" t="s">
        <v>147</v>
      </c>
      <c r="CN744" t="s">
        <v>148</v>
      </c>
      <c r="CO744" t="s">
        <v>465</v>
      </c>
      <c r="CP744" t="s">
        <v>149</v>
      </c>
      <c r="CQ744">
        <v>3</v>
      </c>
      <c r="CR744">
        <v>0</v>
      </c>
      <c r="CS744" t="s">
        <v>136</v>
      </c>
      <c r="CT744" t="s">
        <v>134</v>
      </c>
      <c r="CU744" t="s">
        <v>136</v>
      </c>
      <c r="CV744" t="s">
        <v>134</v>
      </c>
      <c r="CW744" t="s">
        <v>134</v>
      </c>
      <c r="CX744">
        <v>75</v>
      </c>
      <c r="CY744" t="s">
        <v>134</v>
      </c>
      <c r="CZ744" t="s">
        <v>134</v>
      </c>
      <c r="DA744" t="s">
        <v>134</v>
      </c>
      <c r="DB744" t="s">
        <v>136</v>
      </c>
      <c r="DC744" t="s">
        <v>134</v>
      </c>
      <c r="DD744" t="s">
        <v>136</v>
      </c>
      <c r="DF744" t="s">
        <v>466</v>
      </c>
      <c r="DG744" t="s">
        <v>24753</v>
      </c>
      <c r="DH744" t="s">
        <v>24754</v>
      </c>
      <c r="DI744" t="s">
        <v>139</v>
      </c>
      <c r="DJ744" s="4">
        <v>32465</v>
      </c>
      <c r="DK744" t="s">
        <v>24756</v>
      </c>
      <c r="DL744" t="s">
        <v>136</v>
      </c>
      <c r="DM744">
        <v>1</v>
      </c>
      <c r="DN744" t="s">
        <v>24753</v>
      </c>
      <c r="DO744" t="s">
        <v>24754</v>
      </c>
      <c r="DP744" t="s">
        <v>139</v>
      </c>
      <c r="DQ744" t="str">
        <f>"32465"</f>
        <v>32465</v>
      </c>
      <c r="DR744" t="s">
        <v>24756</v>
      </c>
      <c r="DS744" t="s">
        <v>296</v>
      </c>
      <c r="DT744">
        <v>1</v>
      </c>
      <c r="DU744">
        <v>12</v>
      </c>
      <c r="DV744" t="s">
        <v>134</v>
      </c>
      <c r="DW744" t="s">
        <v>134</v>
      </c>
      <c r="DX744" t="s">
        <v>134</v>
      </c>
      <c r="DY744" t="s">
        <v>136</v>
      </c>
      <c r="DZ744">
        <v>1</v>
      </c>
      <c r="EA744" t="s">
        <v>136</v>
      </c>
      <c r="EC744" s="5">
        <v>12.68</v>
      </c>
      <c r="ED744" s="5">
        <v>55</v>
      </c>
      <c r="EE744">
        <v>18502477176</v>
      </c>
      <c r="EF744" t="s">
        <v>24757</v>
      </c>
      <c r="EG744" t="s">
        <v>148</v>
      </c>
      <c r="EH744">
        <v>0</v>
      </c>
    </row>
    <row r="745" spans="1:138" ht="15" customHeight="1" x14ac:dyDescent="0.35">
      <c r="A745" t="s">
        <v>474</v>
      </c>
      <c r="B745" t="s">
        <v>157</v>
      </c>
      <c r="C745" s="1">
        <v>44130.559615740742</v>
      </c>
      <c r="D745" s="1">
        <v>44139</v>
      </c>
      <c r="E745" t="s">
        <v>133</v>
      </c>
      <c r="F745" t="s">
        <v>134</v>
      </c>
      <c r="G745" t="s">
        <v>135</v>
      </c>
      <c r="H745" t="s">
        <v>136</v>
      </c>
      <c r="I745" t="s">
        <v>475</v>
      </c>
      <c r="K745" t="s">
        <v>476</v>
      </c>
      <c r="M745" t="s">
        <v>477</v>
      </c>
      <c r="N745" t="s">
        <v>139</v>
      </c>
      <c r="O745" s="4">
        <v>34142</v>
      </c>
      <c r="P745" t="s">
        <v>140</v>
      </c>
      <c r="R745">
        <v>18505974508</v>
      </c>
      <c r="T745">
        <v>115115</v>
      </c>
      <c r="U745" t="s">
        <v>478</v>
      </c>
      <c r="V745" t="s">
        <v>479</v>
      </c>
      <c r="X745" t="s">
        <v>164</v>
      </c>
      <c r="Y745" t="s">
        <v>476</v>
      </c>
      <c r="AA745" t="s">
        <v>477</v>
      </c>
      <c r="AB745" t="s">
        <v>139</v>
      </c>
      <c r="AC745" s="4">
        <v>34142</v>
      </c>
      <c r="AD745" t="s">
        <v>140</v>
      </c>
      <c r="AF745">
        <v>18505974508</v>
      </c>
      <c r="AH745" t="s">
        <v>480</v>
      </c>
      <c r="AI745" t="s">
        <v>226</v>
      </c>
      <c r="AJ745" t="s">
        <v>481</v>
      </c>
      <c r="AK745" t="s">
        <v>482</v>
      </c>
      <c r="AL745" t="s">
        <v>483</v>
      </c>
      <c r="AM745" t="s">
        <v>484</v>
      </c>
      <c r="AO745" t="s">
        <v>485</v>
      </c>
      <c r="AP745" t="s">
        <v>139</v>
      </c>
      <c r="AQ745" s="4">
        <v>33825</v>
      </c>
      <c r="AR745" t="s">
        <v>140</v>
      </c>
      <c r="AS745" t="s">
        <v>486</v>
      </c>
      <c r="AT745">
        <v>18632019211</v>
      </c>
      <c r="AV745" t="s">
        <v>487</v>
      </c>
      <c r="AW745" t="s">
        <v>488</v>
      </c>
      <c r="AX745" t="s">
        <v>139</v>
      </c>
      <c r="AY745" t="s">
        <v>489</v>
      </c>
      <c r="AZ745" t="s">
        <v>175</v>
      </c>
      <c r="BA745" t="s">
        <v>176</v>
      </c>
      <c r="BB745" t="s">
        <v>134</v>
      </c>
      <c r="BC745" t="s">
        <v>134</v>
      </c>
      <c r="BD745" t="s">
        <v>134</v>
      </c>
      <c r="BE745" t="s">
        <v>134</v>
      </c>
      <c r="BF745" t="s">
        <v>136</v>
      </c>
      <c r="BG745" t="s">
        <v>134</v>
      </c>
      <c r="BH745" t="s">
        <v>136</v>
      </c>
      <c r="BI745" t="s">
        <v>148</v>
      </c>
      <c r="BJ745" t="s">
        <v>148</v>
      </c>
      <c r="BK745" t="s">
        <v>148</v>
      </c>
      <c r="BN745" t="s">
        <v>490</v>
      </c>
      <c r="BO745" t="s">
        <v>491</v>
      </c>
      <c r="BP745">
        <v>6</v>
      </c>
      <c r="BQ745">
        <v>6</v>
      </c>
      <c r="BR745">
        <v>6</v>
      </c>
      <c r="BS745" s="1">
        <v>44185</v>
      </c>
      <c r="BT745" s="1">
        <v>44331</v>
      </c>
      <c r="BU745" s="1">
        <v>44185</v>
      </c>
      <c r="BV745" s="1">
        <v>44331</v>
      </c>
      <c r="BW745" t="s">
        <v>136</v>
      </c>
      <c r="BX745">
        <v>35</v>
      </c>
      <c r="BY745">
        <v>0</v>
      </c>
      <c r="BZ745">
        <v>6</v>
      </c>
      <c r="CA745">
        <v>6</v>
      </c>
      <c r="CB745">
        <v>6</v>
      </c>
      <c r="CC745">
        <v>6</v>
      </c>
      <c r="CD745">
        <v>6</v>
      </c>
      <c r="CE745">
        <v>5</v>
      </c>
      <c r="CF745" t="str">
        <f>"7:00 AM"</f>
        <v>7:00 AM</v>
      </c>
      <c r="CG745" t="str">
        <f>"8:00 PM"</f>
        <v>8:00 PM</v>
      </c>
      <c r="CH745" s="5">
        <v>11.71</v>
      </c>
      <c r="CI745" t="s">
        <v>146</v>
      </c>
      <c r="CL745" t="s">
        <v>134</v>
      </c>
      <c r="CM745" t="s">
        <v>147</v>
      </c>
      <c r="CN745" t="s">
        <v>148</v>
      </c>
      <c r="CO745" t="s">
        <v>492</v>
      </c>
      <c r="CP745" t="s">
        <v>149</v>
      </c>
      <c r="CQ745">
        <v>1</v>
      </c>
      <c r="CR745">
        <v>0</v>
      </c>
      <c r="CS745" t="s">
        <v>136</v>
      </c>
      <c r="CT745" t="s">
        <v>136</v>
      </c>
      <c r="CU745" t="s">
        <v>134</v>
      </c>
      <c r="CV745" t="s">
        <v>134</v>
      </c>
      <c r="CW745" t="s">
        <v>134</v>
      </c>
      <c r="CX745">
        <v>70</v>
      </c>
      <c r="CY745" t="s">
        <v>134</v>
      </c>
      <c r="CZ745" t="s">
        <v>134</v>
      </c>
      <c r="DA745" t="s">
        <v>134</v>
      </c>
      <c r="DB745" t="s">
        <v>134</v>
      </c>
      <c r="DC745" t="s">
        <v>134</v>
      </c>
      <c r="DD745" t="s">
        <v>136</v>
      </c>
      <c r="DF745" s="2" t="s">
        <v>493</v>
      </c>
      <c r="DG745" t="s">
        <v>494</v>
      </c>
      <c r="DH745" t="s">
        <v>477</v>
      </c>
      <c r="DI745" t="s">
        <v>139</v>
      </c>
      <c r="DJ745" s="4">
        <v>34142</v>
      </c>
      <c r="DK745" t="s">
        <v>495</v>
      </c>
      <c r="DL745" t="s">
        <v>134</v>
      </c>
      <c r="DM745">
        <v>2</v>
      </c>
      <c r="DN745" t="s">
        <v>496</v>
      </c>
      <c r="DO745" t="s">
        <v>477</v>
      </c>
      <c r="DP745" t="s">
        <v>139</v>
      </c>
      <c r="DQ745" t="str">
        <f>"34142"</f>
        <v>34142</v>
      </c>
      <c r="DR745" t="s">
        <v>495</v>
      </c>
      <c r="DS745" t="s">
        <v>497</v>
      </c>
      <c r="DT745">
        <v>1</v>
      </c>
      <c r="DU745">
        <v>6</v>
      </c>
      <c r="DV745" t="s">
        <v>136</v>
      </c>
      <c r="DW745" t="s">
        <v>134</v>
      </c>
      <c r="DX745" t="s">
        <v>134</v>
      </c>
      <c r="DY745" t="s">
        <v>136</v>
      </c>
      <c r="DZ745">
        <v>1</v>
      </c>
      <c r="EA745" t="s">
        <v>136</v>
      </c>
      <c r="EC745" s="5">
        <v>12.68</v>
      </c>
      <c r="ED745" s="5">
        <v>55</v>
      </c>
      <c r="EE745">
        <v>18505974508</v>
      </c>
      <c r="EF745" t="s">
        <v>480</v>
      </c>
      <c r="EG745" t="s">
        <v>148</v>
      </c>
      <c r="EH745">
        <v>7</v>
      </c>
    </row>
    <row r="746" spans="1:138" ht="15" customHeight="1" x14ac:dyDescent="0.35">
      <c r="A746" t="s">
        <v>16971</v>
      </c>
      <c r="B746" t="s">
        <v>157</v>
      </c>
      <c r="C746" s="1">
        <v>44131.57188865741</v>
      </c>
      <c r="D746" s="1">
        <v>44139</v>
      </c>
      <c r="E746" t="s">
        <v>1202</v>
      </c>
      <c r="F746" t="s">
        <v>136</v>
      </c>
      <c r="G746" t="s">
        <v>135</v>
      </c>
      <c r="H746" t="s">
        <v>136</v>
      </c>
      <c r="I746" t="s">
        <v>16972</v>
      </c>
      <c r="K746" t="s">
        <v>13575</v>
      </c>
      <c r="M746" t="s">
        <v>4086</v>
      </c>
      <c r="N746" t="s">
        <v>161</v>
      </c>
      <c r="O746" s="4">
        <v>31513</v>
      </c>
      <c r="P746" t="s">
        <v>140</v>
      </c>
      <c r="R746">
        <v>19122785567</v>
      </c>
      <c r="T746">
        <v>1113</v>
      </c>
      <c r="U746" t="s">
        <v>13573</v>
      </c>
      <c r="V746" t="s">
        <v>2926</v>
      </c>
      <c r="X746" t="s">
        <v>4089</v>
      </c>
      <c r="Y746" t="s">
        <v>13572</v>
      </c>
      <c r="AA746" t="s">
        <v>4086</v>
      </c>
      <c r="AB746" t="s">
        <v>161</v>
      </c>
      <c r="AC746" s="4">
        <v>31513</v>
      </c>
      <c r="AD746" t="s">
        <v>140</v>
      </c>
      <c r="AF746">
        <v>19122785567</v>
      </c>
      <c r="AH746" t="s">
        <v>4090</v>
      </c>
      <c r="AI746" t="s">
        <v>168</v>
      </c>
      <c r="AJ746" t="s">
        <v>4091</v>
      </c>
      <c r="AK746" t="s">
        <v>4092</v>
      </c>
      <c r="AM746" t="s">
        <v>16973</v>
      </c>
      <c r="AN746" t="s">
        <v>4094</v>
      </c>
      <c r="AO746" t="s">
        <v>4086</v>
      </c>
      <c r="AP746" t="s">
        <v>161</v>
      </c>
      <c r="AQ746" s="4">
        <v>31513</v>
      </c>
      <c r="AR746" t="s">
        <v>140</v>
      </c>
      <c r="AT746">
        <v>19124243878</v>
      </c>
      <c r="AV746" t="s">
        <v>4095</v>
      </c>
      <c r="AW746" t="s">
        <v>13578</v>
      </c>
      <c r="AZ746" t="s">
        <v>175</v>
      </c>
      <c r="BA746" t="s">
        <v>176</v>
      </c>
      <c r="BB746" t="s">
        <v>136</v>
      </c>
      <c r="BC746" t="s">
        <v>136</v>
      </c>
      <c r="BD746" t="s">
        <v>148</v>
      </c>
      <c r="BE746" t="s">
        <v>136</v>
      </c>
      <c r="BF746" t="s">
        <v>136</v>
      </c>
      <c r="BG746" t="s">
        <v>134</v>
      </c>
      <c r="BH746" t="s">
        <v>136</v>
      </c>
      <c r="BN746" t="s">
        <v>16974</v>
      </c>
      <c r="BO746" t="s">
        <v>4334</v>
      </c>
      <c r="BP746">
        <v>73</v>
      </c>
      <c r="BQ746">
        <v>73</v>
      </c>
      <c r="BR746">
        <v>73</v>
      </c>
      <c r="BS746" s="1">
        <v>44198</v>
      </c>
      <c r="BT746" s="1">
        <v>44439</v>
      </c>
      <c r="BU746" s="1">
        <v>44198</v>
      </c>
      <c r="BV746" s="1">
        <v>44439</v>
      </c>
      <c r="BW746" t="s">
        <v>136</v>
      </c>
      <c r="BX746">
        <v>35</v>
      </c>
      <c r="BY746">
        <v>0</v>
      </c>
      <c r="BZ746">
        <v>6</v>
      </c>
      <c r="CA746">
        <v>6</v>
      </c>
      <c r="CB746">
        <v>6</v>
      </c>
      <c r="CC746">
        <v>6</v>
      </c>
      <c r="CD746">
        <v>6</v>
      </c>
      <c r="CE746">
        <v>5</v>
      </c>
      <c r="CF746" t="str">
        <f>"8:00 AM"</f>
        <v>8:00 AM</v>
      </c>
      <c r="CG746" t="str">
        <f>"3:00 PM"</f>
        <v>3:00 PM</v>
      </c>
      <c r="CH746" s="5">
        <v>11.71</v>
      </c>
      <c r="CI746" t="s">
        <v>146</v>
      </c>
      <c r="CJ746">
        <v>0.5</v>
      </c>
      <c r="CK746" t="s">
        <v>4335</v>
      </c>
      <c r="CL746" t="s">
        <v>134</v>
      </c>
      <c r="CM746" t="s">
        <v>147</v>
      </c>
      <c r="CN746" t="s">
        <v>148</v>
      </c>
      <c r="CO746" s="2" t="s">
        <v>4100</v>
      </c>
      <c r="CP746" t="s">
        <v>149</v>
      </c>
      <c r="CQ746">
        <v>3</v>
      </c>
      <c r="CR746">
        <v>0</v>
      </c>
      <c r="CS746" t="s">
        <v>136</v>
      </c>
      <c r="CT746" t="s">
        <v>136</v>
      </c>
      <c r="CU746" t="s">
        <v>136</v>
      </c>
      <c r="CV746" t="s">
        <v>134</v>
      </c>
      <c r="CW746" t="s">
        <v>134</v>
      </c>
      <c r="CX746">
        <v>60</v>
      </c>
      <c r="CY746" t="s">
        <v>134</v>
      </c>
      <c r="CZ746" t="s">
        <v>134</v>
      </c>
      <c r="DA746" t="s">
        <v>134</v>
      </c>
      <c r="DB746" t="s">
        <v>134</v>
      </c>
      <c r="DC746" t="s">
        <v>134</v>
      </c>
      <c r="DD746" t="s">
        <v>136</v>
      </c>
      <c r="DF746" s="2" t="s">
        <v>4337</v>
      </c>
      <c r="DG746" t="s">
        <v>13575</v>
      </c>
      <c r="DH746" t="s">
        <v>4086</v>
      </c>
      <c r="DI746" t="s">
        <v>161</v>
      </c>
      <c r="DJ746" s="4">
        <v>31513</v>
      </c>
      <c r="DK746" t="s">
        <v>4106</v>
      </c>
      <c r="DL746" t="s">
        <v>134</v>
      </c>
      <c r="DM746">
        <v>2</v>
      </c>
      <c r="DN746" s="2" t="s">
        <v>13581</v>
      </c>
      <c r="DO746" t="s">
        <v>4086</v>
      </c>
      <c r="DP746" t="s">
        <v>161</v>
      </c>
      <c r="DQ746" t="str">
        <f>"31513"</f>
        <v>31513</v>
      </c>
      <c r="DR746" t="s">
        <v>4106</v>
      </c>
      <c r="DS746" t="s">
        <v>4340</v>
      </c>
      <c r="DT746">
        <v>1</v>
      </c>
      <c r="DU746">
        <v>100</v>
      </c>
      <c r="DV746" t="s">
        <v>134</v>
      </c>
      <c r="DW746" t="s">
        <v>134</v>
      </c>
      <c r="DX746" t="s">
        <v>134</v>
      </c>
      <c r="DY746" t="s">
        <v>136</v>
      </c>
      <c r="DZ746">
        <v>1</v>
      </c>
      <c r="EA746" t="s">
        <v>136</v>
      </c>
      <c r="EC746" s="5">
        <v>12.68</v>
      </c>
      <c r="ED746" s="5">
        <v>55</v>
      </c>
      <c r="EE746">
        <v>19122785567</v>
      </c>
      <c r="EF746" t="s">
        <v>16975</v>
      </c>
      <c r="EG746" t="s">
        <v>148</v>
      </c>
      <c r="EH746">
        <v>2</v>
      </c>
    </row>
    <row r="747" spans="1:138" ht="15" customHeight="1" x14ac:dyDescent="0.35">
      <c r="A747" t="s">
        <v>15601</v>
      </c>
      <c r="B747" t="s">
        <v>157</v>
      </c>
      <c r="C747" s="1">
        <v>44085.612011226855</v>
      </c>
      <c r="D747" s="1">
        <v>44140</v>
      </c>
      <c r="E747" t="s">
        <v>133</v>
      </c>
      <c r="F747" t="s">
        <v>134</v>
      </c>
      <c r="G747" t="s">
        <v>135</v>
      </c>
      <c r="H747" t="s">
        <v>136</v>
      </c>
      <c r="I747" t="s">
        <v>15602</v>
      </c>
      <c r="K747" t="s">
        <v>15603</v>
      </c>
      <c r="M747" t="s">
        <v>6011</v>
      </c>
      <c r="N747" t="s">
        <v>161</v>
      </c>
      <c r="O747" s="4">
        <v>31510</v>
      </c>
      <c r="P747" t="s">
        <v>140</v>
      </c>
      <c r="R747">
        <v>19127221231</v>
      </c>
      <c r="T747">
        <v>1151</v>
      </c>
      <c r="U747" t="s">
        <v>15604</v>
      </c>
      <c r="V747" t="s">
        <v>15605</v>
      </c>
      <c r="X747" t="s">
        <v>224</v>
      </c>
      <c r="Y747" t="s">
        <v>15606</v>
      </c>
      <c r="AA747" t="s">
        <v>14135</v>
      </c>
      <c r="AB747" t="s">
        <v>161</v>
      </c>
      <c r="AC747" s="4">
        <v>31510</v>
      </c>
      <c r="AD747" t="s">
        <v>140</v>
      </c>
      <c r="AF747">
        <v>19127221231</v>
      </c>
      <c r="AH747" t="s">
        <v>15607</v>
      </c>
      <c r="AI747" t="s">
        <v>168</v>
      </c>
      <c r="AJ747" t="s">
        <v>14336</v>
      </c>
      <c r="AK747" t="s">
        <v>1261</v>
      </c>
      <c r="AM747" t="s">
        <v>15608</v>
      </c>
      <c r="AO747" t="s">
        <v>172</v>
      </c>
      <c r="AP747" t="s">
        <v>161</v>
      </c>
      <c r="AQ747" s="4">
        <v>31533</v>
      </c>
      <c r="AR747" t="s">
        <v>140</v>
      </c>
      <c r="AT747">
        <v>19125922572</v>
      </c>
      <c r="AV747" t="s">
        <v>14139</v>
      </c>
      <c r="AW747" t="s">
        <v>15609</v>
      </c>
      <c r="AZ747" t="s">
        <v>175</v>
      </c>
      <c r="BA747" t="s">
        <v>176</v>
      </c>
      <c r="BB747" t="s">
        <v>134</v>
      </c>
      <c r="BC747" t="s">
        <v>134</v>
      </c>
      <c r="BD747" t="s">
        <v>134</v>
      </c>
      <c r="BE747" t="s">
        <v>134</v>
      </c>
      <c r="BF747" t="s">
        <v>134</v>
      </c>
      <c r="BG747" t="s">
        <v>134</v>
      </c>
      <c r="BH747" t="s">
        <v>136</v>
      </c>
      <c r="BN747" t="s">
        <v>15610</v>
      </c>
      <c r="BO747" t="s">
        <v>14542</v>
      </c>
      <c r="BP747">
        <v>73</v>
      </c>
      <c r="BQ747">
        <v>73</v>
      </c>
      <c r="BR747">
        <v>73</v>
      </c>
      <c r="BS747" s="1">
        <v>44134</v>
      </c>
      <c r="BT747" s="1">
        <v>44242</v>
      </c>
      <c r="BU747" s="1">
        <v>44134</v>
      </c>
      <c r="BV747" s="1">
        <v>44242</v>
      </c>
      <c r="BW747" t="s">
        <v>136</v>
      </c>
      <c r="BX747">
        <v>35</v>
      </c>
      <c r="BY747">
        <v>0</v>
      </c>
      <c r="BZ747">
        <v>6</v>
      </c>
      <c r="CA747">
        <v>6</v>
      </c>
      <c r="CB747">
        <v>6</v>
      </c>
      <c r="CC747">
        <v>6</v>
      </c>
      <c r="CD747">
        <v>6</v>
      </c>
      <c r="CE747">
        <v>5</v>
      </c>
      <c r="CF747" t="str">
        <f>"8:00 AM"</f>
        <v>8:00 AM</v>
      </c>
      <c r="CG747" t="str">
        <f>"3:00 PM"</f>
        <v>3:00 PM</v>
      </c>
      <c r="CH747" s="5">
        <v>11.71</v>
      </c>
      <c r="CI747" t="s">
        <v>146</v>
      </c>
      <c r="CJ747">
        <v>0.16</v>
      </c>
      <c r="CK747" t="s">
        <v>15611</v>
      </c>
      <c r="CL747" t="s">
        <v>136</v>
      </c>
      <c r="CM747" t="s">
        <v>147</v>
      </c>
      <c r="CN747" t="s">
        <v>148</v>
      </c>
      <c r="CO747" t="s">
        <v>15612</v>
      </c>
      <c r="CP747" t="s">
        <v>149</v>
      </c>
      <c r="CQ747">
        <v>3</v>
      </c>
      <c r="CR747">
        <v>0</v>
      </c>
      <c r="CS747" t="s">
        <v>136</v>
      </c>
      <c r="CT747" t="s">
        <v>136</v>
      </c>
      <c r="CU747" t="s">
        <v>136</v>
      </c>
      <c r="CV747" t="s">
        <v>136</v>
      </c>
      <c r="CW747" t="s">
        <v>136</v>
      </c>
      <c r="CY747" t="s">
        <v>134</v>
      </c>
      <c r="CZ747" t="s">
        <v>136</v>
      </c>
      <c r="DA747" t="s">
        <v>134</v>
      </c>
      <c r="DB747" t="s">
        <v>134</v>
      </c>
      <c r="DC747" t="s">
        <v>134</v>
      </c>
      <c r="DD747" t="s">
        <v>136</v>
      </c>
      <c r="DF747" t="s">
        <v>15613</v>
      </c>
      <c r="DG747" t="s">
        <v>15614</v>
      </c>
      <c r="DH747" t="s">
        <v>15615</v>
      </c>
      <c r="DI747" t="s">
        <v>161</v>
      </c>
      <c r="DJ747" s="4">
        <v>31551</v>
      </c>
      <c r="DK747" t="s">
        <v>12929</v>
      </c>
      <c r="DL747" t="s">
        <v>134</v>
      </c>
      <c r="DM747">
        <v>2</v>
      </c>
      <c r="DN747" t="s">
        <v>15616</v>
      </c>
      <c r="DO747" t="s">
        <v>14135</v>
      </c>
      <c r="DP747" t="s">
        <v>161</v>
      </c>
      <c r="DQ747" t="str">
        <f>"31510"</f>
        <v>31510</v>
      </c>
      <c r="DR747" t="s">
        <v>7980</v>
      </c>
      <c r="DS747" t="s">
        <v>15617</v>
      </c>
      <c r="DT747">
        <v>2</v>
      </c>
      <c r="DU747">
        <v>85</v>
      </c>
      <c r="DV747" t="s">
        <v>134</v>
      </c>
      <c r="DW747" t="s">
        <v>134</v>
      </c>
      <c r="DX747" t="s">
        <v>134</v>
      </c>
      <c r="DY747" t="s">
        <v>136</v>
      </c>
      <c r="DZ747">
        <v>1</v>
      </c>
      <c r="EA747" t="s">
        <v>136</v>
      </c>
      <c r="EC747" s="5">
        <v>12.68</v>
      </c>
      <c r="ED747" s="5">
        <v>55</v>
      </c>
      <c r="EE747">
        <v>19127221336</v>
      </c>
      <c r="EF747" t="s">
        <v>15607</v>
      </c>
      <c r="EG747" t="s">
        <v>148</v>
      </c>
      <c r="EH747">
        <v>0</v>
      </c>
    </row>
    <row r="748" spans="1:138" ht="15" customHeight="1" x14ac:dyDescent="0.35">
      <c r="A748" t="s">
        <v>21818</v>
      </c>
      <c r="B748" t="s">
        <v>157</v>
      </c>
      <c r="C748" s="1">
        <v>44078.498347685185</v>
      </c>
      <c r="D748" s="1">
        <v>44140</v>
      </c>
      <c r="E748" t="s">
        <v>133</v>
      </c>
      <c r="F748" t="s">
        <v>136</v>
      </c>
      <c r="G748" t="s">
        <v>135</v>
      </c>
      <c r="H748" t="s">
        <v>136</v>
      </c>
      <c r="I748" t="s">
        <v>19735</v>
      </c>
      <c r="K748" t="s">
        <v>19736</v>
      </c>
      <c r="L748" t="s">
        <v>19737</v>
      </c>
      <c r="M748" t="s">
        <v>2793</v>
      </c>
      <c r="N748" t="s">
        <v>925</v>
      </c>
      <c r="O748" s="4">
        <v>83211</v>
      </c>
      <c r="P748" t="s">
        <v>140</v>
      </c>
      <c r="R748">
        <v>12082265551</v>
      </c>
      <c r="T748">
        <v>111191</v>
      </c>
      <c r="U748" t="s">
        <v>19738</v>
      </c>
      <c r="V748" t="s">
        <v>8953</v>
      </c>
      <c r="W748" t="s">
        <v>16430</v>
      </c>
      <c r="X748" t="s">
        <v>723</v>
      </c>
      <c r="Y748" t="s">
        <v>19736</v>
      </c>
      <c r="Z748" t="s">
        <v>19737</v>
      </c>
      <c r="AA748" t="s">
        <v>2793</v>
      </c>
      <c r="AB748" t="s">
        <v>925</v>
      </c>
      <c r="AC748" s="4">
        <v>83211</v>
      </c>
      <c r="AD748" t="s">
        <v>140</v>
      </c>
      <c r="AF748">
        <v>12082265551</v>
      </c>
      <c r="AH748" t="s">
        <v>148</v>
      </c>
      <c r="AI748" t="s">
        <v>168</v>
      </c>
      <c r="AJ748" t="s">
        <v>456</v>
      </c>
      <c r="AK748" t="s">
        <v>457</v>
      </c>
      <c r="AM748" t="s">
        <v>458</v>
      </c>
      <c r="AO748" t="s">
        <v>459</v>
      </c>
      <c r="AP748" t="s">
        <v>460</v>
      </c>
      <c r="AQ748" s="4">
        <v>73737</v>
      </c>
      <c r="AR748" t="s">
        <v>140</v>
      </c>
      <c r="AT748">
        <v>15802274747</v>
      </c>
      <c r="AV748" t="s">
        <v>461</v>
      </c>
      <c r="AW748" t="s">
        <v>462</v>
      </c>
      <c r="AZ748" t="s">
        <v>1552</v>
      </c>
      <c r="BA748" t="s">
        <v>1553</v>
      </c>
      <c r="BB748" t="s">
        <v>136</v>
      </c>
      <c r="BC748" t="s">
        <v>136</v>
      </c>
      <c r="BD748" t="s">
        <v>148</v>
      </c>
      <c r="BE748" t="s">
        <v>136</v>
      </c>
      <c r="BF748" t="s">
        <v>136</v>
      </c>
      <c r="BG748" t="s">
        <v>134</v>
      </c>
      <c r="BH748" t="s">
        <v>136</v>
      </c>
      <c r="BN748" t="s">
        <v>21819</v>
      </c>
      <c r="BO748" t="s">
        <v>14216</v>
      </c>
      <c r="BP748">
        <v>12</v>
      </c>
      <c r="BQ748">
        <v>12</v>
      </c>
      <c r="BR748">
        <v>12</v>
      </c>
      <c r="BS748" s="1">
        <v>44150</v>
      </c>
      <c r="BT748" s="1">
        <v>44242</v>
      </c>
      <c r="BU748" s="1">
        <v>44150</v>
      </c>
      <c r="BV748" s="1">
        <v>44242</v>
      </c>
      <c r="BW748" t="s">
        <v>136</v>
      </c>
      <c r="BX748">
        <v>40</v>
      </c>
      <c r="BY748">
        <v>0</v>
      </c>
      <c r="BZ748">
        <v>8</v>
      </c>
      <c r="CA748">
        <v>8</v>
      </c>
      <c r="CB748">
        <v>8</v>
      </c>
      <c r="CC748">
        <v>8</v>
      </c>
      <c r="CD748">
        <v>8</v>
      </c>
      <c r="CE748">
        <v>0</v>
      </c>
      <c r="CF748" t="str">
        <f>"8:00 AM"</f>
        <v>8:00 AM</v>
      </c>
      <c r="CG748" t="str">
        <f>"5:00 PM"</f>
        <v>5:00 PM</v>
      </c>
      <c r="CH748" s="5">
        <v>13.62</v>
      </c>
      <c r="CI748" t="s">
        <v>146</v>
      </c>
      <c r="CL748" t="s">
        <v>136</v>
      </c>
      <c r="CM748" t="s">
        <v>354</v>
      </c>
      <c r="CN748" t="s">
        <v>6050</v>
      </c>
      <c r="CO748" t="s">
        <v>465</v>
      </c>
      <c r="CP748" t="s">
        <v>149</v>
      </c>
      <c r="CQ748">
        <v>3</v>
      </c>
      <c r="CR748">
        <v>0</v>
      </c>
      <c r="CS748" t="s">
        <v>136</v>
      </c>
      <c r="CT748" t="s">
        <v>134</v>
      </c>
      <c r="CU748" t="s">
        <v>136</v>
      </c>
      <c r="CV748" t="s">
        <v>134</v>
      </c>
      <c r="CW748" t="s">
        <v>134</v>
      </c>
      <c r="CX748">
        <v>75</v>
      </c>
      <c r="CY748" t="s">
        <v>134</v>
      </c>
      <c r="CZ748" t="s">
        <v>134</v>
      </c>
      <c r="DA748" t="s">
        <v>134</v>
      </c>
      <c r="DB748" t="s">
        <v>136</v>
      </c>
      <c r="DC748" t="s">
        <v>134</v>
      </c>
      <c r="DD748" t="s">
        <v>136</v>
      </c>
      <c r="DF748" t="s">
        <v>466</v>
      </c>
      <c r="DG748" t="s">
        <v>19740</v>
      </c>
      <c r="DH748" t="s">
        <v>21820</v>
      </c>
      <c r="DI748" t="s">
        <v>925</v>
      </c>
      <c r="DJ748" s="4">
        <v>83211</v>
      </c>
      <c r="DK748" t="s">
        <v>2794</v>
      </c>
      <c r="DL748" t="s">
        <v>136</v>
      </c>
      <c r="DM748">
        <v>1</v>
      </c>
      <c r="DN748" t="s">
        <v>19741</v>
      </c>
      <c r="DO748" t="s">
        <v>2793</v>
      </c>
      <c r="DP748" t="s">
        <v>925</v>
      </c>
      <c r="DQ748" t="str">
        <f>"83211"</f>
        <v>83211</v>
      </c>
      <c r="DR748" t="s">
        <v>2794</v>
      </c>
      <c r="DS748" t="s">
        <v>21821</v>
      </c>
      <c r="DT748">
        <v>1</v>
      </c>
      <c r="DU748">
        <v>21</v>
      </c>
      <c r="DV748" t="s">
        <v>134</v>
      </c>
      <c r="DW748" t="s">
        <v>134</v>
      </c>
      <c r="DX748" t="s">
        <v>134</v>
      </c>
      <c r="DY748" t="s">
        <v>134</v>
      </c>
      <c r="DZ748">
        <v>3</v>
      </c>
      <c r="EA748" t="s">
        <v>136</v>
      </c>
      <c r="EC748" s="5">
        <v>12.68</v>
      </c>
      <c r="ED748" s="5">
        <v>55</v>
      </c>
      <c r="EE748">
        <v>12082265551</v>
      </c>
      <c r="EF748" t="s">
        <v>19742</v>
      </c>
      <c r="EG748" t="s">
        <v>148</v>
      </c>
      <c r="EH748">
        <v>0</v>
      </c>
    </row>
    <row r="749" spans="1:138" ht="15" customHeight="1" x14ac:dyDescent="0.35">
      <c r="A749" t="s">
        <v>15648</v>
      </c>
      <c r="B749" t="s">
        <v>157</v>
      </c>
      <c r="C749" s="1">
        <v>44091.686315856481</v>
      </c>
      <c r="D749" s="1">
        <v>44140</v>
      </c>
      <c r="E749" t="s">
        <v>133</v>
      </c>
      <c r="F749" t="s">
        <v>136</v>
      </c>
      <c r="G749" t="s">
        <v>135</v>
      </c>
      <c r="H749" t="s">
        <v>136</v>
      </c>
      <c r="I749" t="s">
        <v>15649</v>
      </c>
      <c r="K749" t="s">
        <v>15650</v>
      </c>
      <c r="L749" t="s">
        <v>15651</v>
      </c>
      <c r="M749" t="s">
        <v>9199</v>
      </c>
      <c r="N749" t="s">
        <v>374</v>
      </c>
      <c r="O749" s="4">
        <v>79098</v>
      </c>
      <c r="P749" t="s">
        <v>140</v>
      </c>
      <c r="R749">
        <v>18064270117</v>
      </c>
      <c r="T749">
        <v>1121</v>
      </c>
      <c r="U749" t="s">
        <v>13777</v>
      </c>
      <c r="V749" t="s">
        <v>15652</v>
      </c>
      <c r="X749" t="s">
        <v>1677</v>
      </c>
      <c r="Y749" t="s">
        <v>15650</v>
      </c>
      <c r="Z749" t="s">
        <v>15651</v>
      </c>
      <c r="AA749" t="s">
        <v>9199</v>
      </c>
      <c r="AB749" t="s">
        <v>374</v>
      </c>
      <c r="AC749" s="4">
        <v>79098</v>
      </c>
      <c r="AD749" t="s">
        <v>140</v>
      </c>
      <c r="AF749">
        <v>18064270117</v>
      </c>
      <c r="AH749" t="s">
        <v>148</v>
      </c>
      <c r="AI749" t="s">
        <v>168</v>
      </c>
      <c r="AJ749" t="s">
        <v>456</v>
      </c>
      <c r="AK749" t="s">
        <v>457</v>
      </c>
      <c r="AM749" t="s">
        <v>458</v>
      </c>
      <c r="AO749" t="s">
        <v>459</v>
      </c>
      <c r="AP749" t="s">
        <v>460</v>
      </c>
      <c r="AQ749" s="4">
        <v>73737</v>
      </c>
      <c r="AR749" t="s">
        <v>140</v>
      </c>
      <c r="AT749">
        <v>15802274747</v>
      </c>
      <c r="AV749" t="s">
        <v>461</v>
      </c>
      <c r="AW749" t="s">
        <v>462</v>
      </c>
      <c r="AZ749" t="s">
        <v>334</v>
      </c>
      <c r="BA749" t="s">
        <v>335</v>
      </c>
      <c r="BB749" t="s">
        <v>136</v>
      </c>
      <c r="BC749" t="s">
        <v>136</v>
      </c>
      <c r="BD749" t="s">
        <v>148</v>
      </c>
      <c r="BE749" t="s">
        <v>136</v>
      </c>
      <c r="BF749" t="s">
        <v>136</v>
      </c>
      <c r="BG749" t="s">
        <v>134</v>
      </c>
      <c r="BH749" t="s">
        <v>136</v>
      </c>
      <c r="BN749" t="s">
        <v>15653</v>
      </c>
      <c r="BO749" t="s">
        <v>1585</v>
      </c>
      <c r="BP749">
        <v>4</v>
      </c>
      <c r="BQ749">
        <v>4</v>
      </c>
      <c r="BR749">
        <v>4</v>
      </c>
      <c r="BS749" s="1">
        <v>44155</v>
      </c>
      <c r="BT749" s="1">
        <v>44409</v>
      </c>
      <c r="BU749" s="1">
        <v>44155</v>
      </c>
      <c r="BV749" s="1">
        <v>44409</v>
      </c>
      <c r="BW749" t="s">
        <v>136</v>
      </c>
      <c r="BX749">
        <v>48</v>
      </c>
      <c r="BY749">
        <v>0</v>
      </c>
      <c r="BZ749">
        <v>8</v>
      </c>
      <c r="CA749">
        <v>8</v>
      </c>
      <c r="CB749">
        <v>8</v>
      </c>
      <c r="CC749">
        <v>8</v>
      </c>
      <c r="CD749">
        <v>8</v>
      </c>
      <c r="CE749">
        <v>8</v>
      </c>
      <c r="CF749" t="str">
        <f>"8:00 AM"</f>
        <v>8:00 AM</v>
      </c>
      <c r="CG749" t="str">
        <f>"5:00 PM"</f>
        <v>5:00 PM</v>
      </c>
      <c r="CH749" s="5">
        <v>12.67</v>
      </c>
      <c r="CI749" t="s">
        <v>146</v>
      </c>
      <c r="CL749" t="s">
        <v>136</v>
      </c>
      <c r="CM749" t="s">
        <v>312</v>
      </c>
      <c r="CN749" t="s">
        <v>148</v>
      </c>
      <c r="CO749" t="s">
        <v>465</v>
      </c>
      <c r="CP749" t="s">
        <v>149</v>
      </c>
      <c r="CQ749">
        <v>3</v>
      </c>
      <c r="CR749">
        <v>0</v>
      </c>
      <c r="CS749" t="s">
        <v>136</v>
      </c>
      <c r="CT749" t="s">
        <v>134</v>
      </c>
      <c r="CU749" t="s">
        <v>136</v>
      </c>
      <c r="CV749" t="s">
        <v>134</v>
      </c>
      <c r="CW749" t="s">
        <v>134</v>
      </c>
      <c r="CX749">
        <v>75</v>
      </c>
      <c r="CY749" t="s">
        <v>134</v>
      </c>
      <c r="CZ749" t="s">
        <v>134</v>
      </c>
      <c r="DA749" t="s">
        <v>134</v>
      </c>
      <c r="DB749" t="s">
        <v>136</v>
      </c>
      <c r="DC749" t="s">
        <v>134</v>
      </c>
      <c r="DD749" t="s">
        <v>136</v>
      </c>
      <c r="DF749" t="s">
        <v>466</v>
      </c>
      <c r="DG749" t="s">
        <v>15651</v>
      </c>
      <c r="DH749" t="s">
        <v>9199</v>
      </c>
      <c r="DI749" t="s">
        <v>374</v>
      </c>
      <c r="DJ749" s="4">
        <v>79098</v>
      </c>
      <c r="DK749" t="s">
        <v>9200</v>
      </c>
      <c r="DL749" t="s">
        <v>136</v>
      </c>
      <c r="DM749">
        <v>1</v>
      </c>
      <c r="DN749" t="s">
        <v>15654</v>
      </c>
      <c r="DO749" t="s">
        <v>9199</v>
      </c>
      <c r="DP749" t="s">
        <v>374</v>
      </c>
      <c r="DQ749" t="str">
        <f>"79098"</f>
        <v>79098</v>
      </c>
      <c r="DR749" t="s">
        <v>9200</v>
      </c>
      <c r="DS749" t="s">
        <v>296</v>
      </c>
      <c r="DT749">
        <v>1</v>
      </c>
      <c r="DU749">
        <v>2</v>
      </c>
      <c r="DV749" t="s">
        <v>134</v>
      </c>
      <c r="DW749" t="s">
        <v>134</v>
      </c>
      <c r="DX749" t="s">
        <v>134</v>
      </c>
      <c r="DY749" t="s">
        <v>134</v>
      </c>
      <c r="DZ749">
        <v>3</v>
      </c>
      <c r="EA749" t="s">
        <v>136</v>
      </c>
      <c r="EC749" s="5">
        <v>12.68</v>
      </c>
      <c r="ED749" s="5">
        <v>55</v>
      </c>
      <c r="EE749">
        <v>18064270117</v>
      </c>
      <c r="EF749" t="s">
        <v>15655</v>
      </c>
      <c r="EG749" t="s">
        <v>148</v>
      </c>
      <c r="EH749">
        <v>0</v>
      </c>
    </row>
    <row r="750" spans="1:138" ht="15" customHeight="1" x14ac:dyDescent="0.35">
      <c r="A750" t="s">
        <v>26752</v>
      </c>
      <c r="B750" t="s">
        <v>157</v>
      </c>
      <c r="C750" s="1">
        <v>44102.450080555558</v>
      </c>
      <c r="D750" s="1">
        <v>44140</v>
      </c>
      <c r="E750" t="s">
        <v>133</v>
      </c>
      <c r="F750" t="s">
        <v>136</v>
      </c>
      <c r="G750" t="s">
        <v>135</v>
      </c>
      <c r="H750" t="s">
        <v>136</v>
      </c>
      <c r="I750" t="s">
        <v>26753</v>
      </c>
      <c r="K750" t="s">
        <v>26754</v>
      </c>
      <c r="M750" t="s">
        <v>11752</v>
      </c>
      <c r="N750" t="s">
        <v>1187</v>
      </c>
      <c r="O750" s="4">
        <v>67871</v>
      </c>
      <c r="P750" t="s">
        <v>140</v>
      </c>
      <c r="R750">
        <v>19134847116</v>
      </c>
      <c r="T750">
        <v>11211</v>
      </c>
      <c r="U750" t="s">
        <v>26755</v>
      </c>
      <c r="V750" t="s">
        <v>5949</v>
      </c>
      <c r="X750" t="s">
        <v>429</v>
      </c>
      <c r="Y750" t="s">
        <v>26754</v>
      </c>
      <c r="AA750" t="s">
        <v>11752</v>
      </c>
      <c r="AB750" t="s">
        <v>1187</v>
      </c>
      <c r="AC750" s="4">
        <v>67871</v>
      </c>
      <c r="AD750" t="s">
        <v>140</v>
      </c>
      <c r="AF750">
        <v>19134847116</v>
      </c>
      <c r="AH750" t="s">
        <v>155</v>
      </c>
      <c r="AI750" t="s">
        <v>168</v>
      </c>
      <c r="AJ750" t="s">
        <v>1210</v>
      </c>
      <c r="AK750" t="s">
        <v>1211</v>
      </c>
      <c r="AM750" t="s">
        <v>1212</v>
      </c>
      <c r="AO750" t="s">
        <v>1213</v>
      </c>
      <c r="AP750" t="s">
        <v>460</v>
      </c>
      <c r="AQ750" s="4">
        <v>74132</v>
      </c>
      <c r="AR750" t="s">
        <v>140</v>
      </c>
      <c r="AS750" t="s">
        <v>1214</v>
      </c>
      <c r="AT750">
        <v>19189065212</v>
      </c>
      <c r="AV750" t="s">
        <v>1215</v>
      </c>
      <c r="AW750" t="s">
        <v>1216</v>
      </c>
      <c r="AZ750" t="s">
        <v>334</v>
      </c>
      <c r="BA750" t="s">
        <v>335</v>
      </c>
      <c r="BB750" t="s">
        <v>136</v>
      </c>
      <c r="BC750" t="s">
        <v>136</v>
      </c>
      <c r="BD750" t="s">
        <v>148</v>
      </c>
      <c r="BE750" t="s">
        <v>136</v>
      </c>
      <c r="BF750" t="s">
        <v>136</v>
      </c>
      <c r="BG750" t="s">
        <v>134</v>
      </c>
      <c r="BH750" t="s">
        <v>136</v>
      </c>
      <c r="BN750" t="s">
        <v>26756</v>
      </c>
      <c r="BO750" t="s">
        <v>26757</v>
      </c>
      <c r="BP750">
        <v>1</v>
      </c>
      <c r="BQ750">
        <v>1</v>
      </c>
      <c r="BR750">
        <v>1</v>
      </c>
      <c r="BS750" s="1">
        <v>44166</v>
      </c>
      <c r="BT750" s="1">
        <v>44255</v>
      </c>
      <c r="BU750" s="1">
        <v>44166</v>
      </c>
      <c r="BV750" s="1">
        <v>44255</v>
      </c>
      <c r="BW750" t="s">
        <v>136</v>
      </c>
      <c r="BX750">
        <v>40</v>
      </c>
      <c r="BY750">
        <v>0</v>
      </c>
      <c r="BZ750">
        <v>8</v>
      </c>
      <c r="CA750">
        <v>8</v>
      </c>
      <c r="CB750">
        <v>8</v>
      </c>
      <c r="CC750">
        <v>8</v>
      </c>
      <c r="CD750">
        <v>8</v>
      </c>
      <c r="CE750">
        <v>0</v>
      </c>
      <c r="CF750" t="str">
        <f>"8:00 AM"</f>
        <v>8:00 AM</v>
      </c>
      <c r="CG750" t="str">
        <f>"5:00 PM"</f>
        <v>5:00 PM</v>
      </c>
      <c r="CH750" s="5">
        <v>14.99</v>
      </c>
      <c r="CI750" t="s">
        <v>146</v>
      </c>
      <c r="CL750" t="s">
        <v>136</v>
      </c>
      <c r="CM750" t="s">
        <v>312</v>
      </c>
      <c r="CN750" t="s">
        <v>148</v>
      </c>
      <c r="CO750" t="s">
        <v>5961</v>
      </c>
      <c r="CP750" t="s">
        <v>149</v>
      </c>
      <c r="CQ750">
        <v>3</v>
      </c>
      <c r="CR750">
        <v>0</v>
      </c>
      <c r="CS750" t="s">
        <v>136</v>
      </c>
      <c r="CT750" t="s">
        <v>136</v>
      </c>
      <c r="CU750" t="s">
        <v>136</v>
      </c>
      <c r="CV750" t="s">
        <v>136</v>
      </c>
      <c r="CW750" t="s">
        <v>136</v>
      </c>
      <c r="CY750" t="s">
        <v>136</v>
      </c>
      <c r="CZ750" t="s">
        <v>136</v>
      </c>
      <c r="DA750" t="s">
        <v>136</v>
      </c>
      <c r="DB750" t="s">
        <v>136</v>
      </c>
      <c r="DC750" t="s">
        <v>136</v>
      </c>
      <c r="DD750" t="s">
        <v>136</v>
      </c>
      <c r="DF750" t="s">
        <v>26758</v>
      </c>
      <c r="DG750" t="s">
        <v>26759</v>
      </c>
      <c r="DH750" t="s">
        <v>26760</v>
      </c>
      <c r="DI750" t="s">
        <v>1187</v>
      </c>
      <c r="DJ750" s="4">
        <v>67839</v>
      </c>
      <c r="DK750" t="s">
        <v>4748</v>
      </c>
      <c r="DL750" t="s">
        <v>136</v>
      </c>
      <c r="DM750">
        <v>1</v>
      </c>
      <c r="DN750" t="s">
        <v>26761</v>
      </c>
      <c r="DO750" t="s">
        <v>26760</v>
      </c>
      <c r="DP750" t="s">
        <v>1187</v>
      </c>
      <c r="DQ750" t="str">
        <f>"67839"</f>
        <v>67839</v>
      </c>
      <c r="DR750" t="s">
        <v>4748</v>
      </c>
      <c r="DS750" t="s">
        <v>11673</v>
      </c>
      <c r="DT750">
        <v>1</v>
      </c>
      <c r="DU750">
        <v>1</v>
      </c>
      <c r="DV750" t="s">
        <v>134</v>
      </c>
      <c r="DW750" t="s">
        <v>134</v>
      </c>
      <c r="DX750" t="s">
        <v>134</v>
      </c>
      <c r="DY750" t="s">
        <v>136</v>
      </c>
      <c r="DZ750">
        <v>1</v>
      </c>
      <c r="EA750" t="s">
        <v>136</v>
      </c>
      <c r="EC750" s="5">
        <v>12.68</v>
      </c>
      <c r="ED750" s="5">
        <v>55</v>
      </c>
      <c r="EE750">
        <v>19134847116</v>
      </c>
      <c r="EF750" t="s">
        <v>148</v>
      </c>
      <c r="EG750" t="s">
        <v>3403</v>
      </c>
      <c r="EH750">
        <v>0</v>
      </c>
    </row>
    <row r="751" spans="1:138" ht="15" customHeight="1" x14ac:dyDescent="0.35">
      <c r="A751" t="s">
        <v>20446</v>
      </c>
      <c r="B751" t="s">
        <v>157</v>
      </c>
      <c r="C751" s="1">
        <v>44121.34644814815</v>
      </c>
      <c r="D751" s="1">
        <v>44140</v>
      </c>
      <c r="E751" t="s">
        <v>133</v>
      </c>
      <c r="F751" t="s">
        <v>136</v>
      </c>
      <c r="G751" t="s">
        <v>135</v>
      </c>
      <c r="H751" t="s">
        <v>136</v>
      </c>
      <c r="I751" t="s">
        <v>20447</v>
      </c>
      <c r="J751" t="s">
        <v>20447</v>
      </c>
      <c r="K751" t="s">
        <v>20448</v>
      </c>
      <c r="M751" t="s">
        <v>19893</v>
      </c>
      <c r="N751" t="s">
        <v>246</v>
      </c>
      <c r="O751" s="4">
        <v>70578</v>
      </c>
      <c r="P751" t="s">
        <v>140</v>
      </c>
      <c r="R751">
        <v>13373060112</v>
      </c>
      <c r="T751">
        <v>1125</v>
      </c>
      <c r="U751" t="s">
        <v>4928</v>
      </c>
      <c r="V751" t="s">
        <v>2759</v>
      </c>
      <c r="W751" t="s">
        <v>2906</v>
      </c>
      <c r="X751" t="s">
        <v>164</v>
      </c>
      <c r="Y751" t="s">
        <v>20448</v>
      </c>
      <c r="AA751" t="s">
        <v>2450</v>
      </c>
      <c r="AB751" t="s">
        <v>246</v>
      </c>
      <c r="AC751" s="4">
        <v>70578</v>
      </c>
      <c r="AD751" t="s">
        <v>140</v>
      </c>
      <c r="AE751" t="s">
        <v>252</v>
      </c>
      <c r="AF751">
        <v>13373060112</v>
      </c>
      <c r="AH751" t="s">
        <v>6692</v>
      </c>
      <c r="AI751" t="s">
        <v>168</v>
      </c>
      <c r="AJ751" t="s">
        <v>6693</v>
      </c>
      <c r="AK751" t="s">
        <v>6694</v>
      </c>
      <c r="AL751" t="s">
        <v>250</v>
      </c>
      <c r="AM751" t="s">
        <v>6695</v>
      </c>
      <c r="AO751" t="s">
        <v>2450</v>
      </c>
      <c r="AP751" t="s">
        <v>246</v>
      </c>
      <c r="AQ751" s="4">
        <v>70578</v>
      </c>
      <c r="AR751" t="s">
        <v>140</v>
      </c>
      <c r="AS751" t="s">
        <v>6691</v>
      </c>
      <c r="AT751">
        <v>13373166970</v>
      </c>
      <c r="AV751" t="s">
        <v>6692</v>
      </c>
      <c r="AW751" t="s">
        <v>6696</v>
      </c>
      <c r="AZ751" t="s">
        <v>334</v>
      </c>
      <c r="BA751" t="s">
        <v>335</v>
      </c>
      <c r="BB751" t="s">
        <v>136</v>
      </c>
      <c r="BC751" t="s">
        <v>136</v>
      </c>
      <c r="BD751" t="s">
        <v>148</v>
      </c>
      <c r="BE751" t="s">
        <v>136</v>
      </c>
      <c r="BF751" t="s">
        <v>136</v>
      </c>
      <c r="BG751" t="s">
        <v>134</v>
      </c>
      <c r="BH751" t="s">
        <v>136</v>
      </c>
      <c r="BN751" t="s">
        <v>20449</v>
      </c>
      <c r="BO751" t="s">
        <v>1574</v>
      </c>
      <c r="BP751">
        <v>2</v>
      </c>
      <c r="BQ751">
        <v>2</v>
      </c>
      <c r="BR751">
        <v>2</v>
      </c>
      <c r="BS751" s="1">
        <v>44166</v>
      </c>
      <c r="BT751" s="1">
        <v>44440</v>
      </c>
      <c r="BU751" s="1">
        <v>44166</v>
      </c>
      <c r="BV751" s="1">
        <v>44440</v>
      </c>
      <c r="BW751" t="s">
        <v>136</v>
      </c>
      <c r="BX751">
        <v>40</v>
      </c>
      <c r="BY751">
        <v>0</v>
      </c>
      <c r="BZ751">
        <v>8</v>
      </c>
      <c r="CA751">
        <v>8</v>
      </c>
      <c r="CB751">
        <v>8</v>
      </c>
      <c r="CC751">
        <v>8</v>
      </c>
      <c r="CD751">
        <v>8</v>
      </c>
      <c r="CE751">
        <v>0</v>
      </c>
      <c r="CF751" t="str">
        <f>"7:00 AM"</f>
        <v>7:00 AM</v>
      </c>
      <c r="CG751" t="str">
        <f>"4:00 PM"</f>
        <v>4:00 PM</v>
      </c>
      <c r="CH751" s="5">
        <v>11.83</v>
      </c>
      <c r="CI751" t="s">
        <v>146</v>
      </c>
      <c r="CL751" t="s">
        <v>134</v>
      </c>
      <c r="CM751" t="s">
        <v>147</v>
      </c>
      <c r="CN751" t="s">
        <v>148</v>
      </c>
      <c r="CO751" s="2" t="s">
        <v>20450</v>
      </c>
      <c r="CP751" t="s">
        <v>149</v>
      </c>
      <c r="CQ751">
        <v>3</v>
      </c>
      <c r="CR751">
        <v>0</v>
      </c>
      <c r="CS751" t="s">
        <v>136</v>
      </c>
      <c r="CT751" t="s">
        <v>136</v>
      </c>
      <c r="CU751" t="s">
        <v>136</v>
      </c>
      <c r="CV751" t="s">
        <v>134</v>
      </c>
      <c r="CW751" t="s">
        <v>134</v>
      </c>
      <c r="CX751">
        <v>50</v>
      </c>
      <c r="CY751" t="s">
        <v>134</v>
      </c>
      <c r="CZ751" t="s">
        <v>134</v>
      </c>
      <c r="DA751" t="s">
        <v>134</v>
      </c>
      <c r="DB751" t="s">
        <v>134</v>
      </c>
      <c r="DC751" t="s">
        <v>134</v>
      </c>
      <c r="DD751" t="s">
        <v>136</v>
      </c>
      <c r="DF751" t="s">
        <v>9282</v>
      </c>
      <c r="DG751" t="s">
        <v>20451</v>
      </c>
      <c r="DH751" t="s">
        <v>2450</v>
      </c>
      <c r="DI751" t="s">
        <v>246</v>
      </c>
      <c r="DJ751" s="4">
        <v>70578</v>
      </c>
      <c r="DK751" t="s">
        <v>268</v>
      </c>
      <c r="DL751" t="s">
        <v>136</v>
      </c>
      <c r="DM751">
        <v>1</v>
      </c>
      <c r="DN751" t="s">
        <v>20452</v>
      </c>
      <c r="DO751" t="s">
        <v>2450</v>
      </c>
      <c r="DP751" t="s">
        <v>246</v>
      </c>
      <c r="DQ751" t="str">
        <f>"70578"</f>
        <v>70578</v>
      </c>
      <c r="DR751" t="s">
        <v>268</v>
      </c>
      <c r="DS751" t="s">
        <v>6701</v>
      </c>
      <c r="DT751">
        <v>1</v>
      </c>
      <c r="DU751">
        <v>2</v>
      </c>
      <c r="DV751" t="s">
        <v>134</v>
      </c>
      <c r="DW751" t="s">
        <v>134</v>
      </c>
      <c r="DX751" t="s">
        <v>134</v>
      </c>
      <c r="DY751" t="s">
        <v>136</v>
      </c>
      <c r="DZ751">
        <v>1</v>
      </c>
      <c r="EA751" t="s">
        <v>136</v>
      </c>
      <c r="EC751" s="5">
        <v>12.68</v>
      </c>
      <c r="ED751" s="5">
        <v>55</v>
      </c>
      <c r="EE751">
        <v>13373060112</v>
      </c>
      <c r="EF751" t="s">
        <v>20453</v>
      </c>
      <c r="EG751" t="s">
        <v>148</v>
      </c>
      <c r="EH751">
        <v>4</v>
      </c>
    </row>
    <row r="752" spans="1:138" ht="15" customHeight="1" x14ac:dyDescent="0.35">
      <c r="A752" t="s">
        <v>20471</v>
      </c>
      <c r="B752" t="s">
        <v>157</v>
      </c>
      <c r="C752" s="1">
        <v>44102.665411805552</v>
      </c>
      <c r="D752" s="1">
        <v>44140</v>
      </c>
      <c r="E752" t="s">
        <v>133</v>
      </c>
      <c r="F752" t="s">
        <v>136</v>
      </c>
      <c r="G752" t="s">
        <v>135</v>
      </c>
      <c r="H752" t="s">
        <v>136</v>
      </c>
      <c r="I752" t="s">
        <v>20472</v>
      </c>
      <c r="K752" t="s">
        <v>20473</v>
      </c>
      <c r="L752" t="s">
        <v>20474</v>
      </c>
      <c r="M752" t="s">
        <v>14587</v>
      </c>
      <c r="N752" t="s">
        <v>1187</v>
      </c>
      <c r="O752" s="4">
        <v>67835</v>
      </c>
      <c r="P752" t="s">
        <v>140</v>
      </c>
      <c r="R752">
        <v>16203574100</v>
      </c>
      <c r="T752">
        <v>11211</v>
      </c>
      <c r="U752" t="s">
        <v>17173</v>
      </c>
      <c r="V752" t="s">
        <v>1811</v>
      </c>
      <c r="X752" t="s">
        <v>1777</v>
      </c>
      <c r="Y752" t="s">
        <v>20473</v>
      </c>
      <c r="Z752" t="s">
        <v>20474</v>
      </c>
      <c r="AA752" t="s">
        <v>14587</v>
      </c>
      <c r="AB752" t="s">
        <v>1187</v>
      </c>
      <c r="AC752" s="4">
        <v>67835</v>
      </c>
      <c r="AD752" t="s">
        <v>140</v>
      </c>
      <c r="AF752">
        <v>16203574100</v>
      </c>
      <c r="AH752" t="s">
        <v>17175</v>
      </c>
      <c r="AI752" t="s">
        <v>168</v>
      </c>
      <c r="AJ752" t="s">
        <v>533</v>
      </c>
      <c r="AK752" t="s">
        <v>534</v>
      </c>
      <c r="AL752" t="s">
        <v>148</v>
      </c>
      <c r="AM752" t="s">
        <v>1486</v>
      </c>
      <c r="AO752" t="s">
        <v>1487</v>
      </c>
      <c r="AP752" t="s">
        <v>537</v>
      </c>
      <c r="AQ752" s="4" t="s">
        <v>27717</v>
      </c>
      <c r="AR752" t="s">
        <v>140</v>
      </c>
      <c r="AT752">
        <v>18282460659</v>
      </c>
      <c r="AV752" t="s">
        <v>538</v>
      </c>
      <c r="AW752" t="s">
        <v>539</v>
      </c>
      <c r="AZ752" t="s">
        <v>334</v>
      </c>
      <c r="BA752" t="s">
        <v>335</v>
      </c>
      <c r="BB752" t="s">
        <v>136</v>
      </c>
      <c r="BC752" t="s">
        <v>136</v>
      </c>
      <c r="BD752" t="s">
        <v>148</v>
      </c>
      <c r="BE752" t="s">
        <v>136</v>
      </c>
      <c r="BF752" t="s">
        <v>136</v>
      </c>
      <c r="BG752" t="s">
        <v>134</v>
      </c>
      <c r="BH752" t="s">
        <v>136</v>
      </c>
      <c r="BN752" t="s">
        <v>20475</v>
      </c>
      <c r="BO752" t="s">
        <v>1489</v>
      </c>
      <c r="BP752">
        <v>4</v>
      </c>
      <c r="BQ752">
        <v>4</v>
      </c>
      <c r="BR752">
        <v>4</v>
      </c>
      <c r="BS752" s="1">
        <v>44166</v>
      </c>
      <c r="BT752" s="1">
        <v>44234</v>
      </c>
      <c r="BU752" s="1">
        <v>44166</v>
      </c>
      <c r="BV752" s="1">
        <v>44234</v>
      </c>
      <c r="BW752" t="s">
        <v>136</v>
      </c>
      <c r="BX752">
        <v>48</v>
      </c>
      <c r="BY752">
        <v>0</v>
      </c>
      <c r="BZ752">
        <v>8</v>
      </c>
      <c r="CA752">
        <v>8</v>
      </c>
      <c r="CB752">
        <v>8</v>
      </c>
      <c r="CC752">
        <v>8</v>
      </c>
      <c r="CD752">
        <v>8</v>
      </c>
      <c r="CE752">
        <v>8</v>
      </c>
      <c r="CF752" t="str">
        <f>"8:00 AM"</f>
        <v>8:00 AM</v>
      </c>
      <c r="CG752" t="str">
        <f>"5:00 PM"</f>
        <v>5:00 PM</v>
      </c>
      <c r="CH752" s="5">
        <v>14.99</v>
      </c>
      <c r="CI752" t="s">
        <v>146</v>
      </c>
      <c r="CL752" t="s">
        <v>136</v>
      </c>
      <c r="CM752" t="s">
        <v>354</v>
      </c>
      <c r="CN752" t="s">
        <v>2411</v>
      </c>
      <c r="CO752" t="s">
        <v>1490</v>
      </c>
      <c r="CP752" t="s">
        <v>149</v>
      </c>
      <c r="CQ752">
        <v>1</v>
      </c>
      <c r="CR752">
        <v>0</v>
      </c>
      <c r="CS752" t="s">
        <v>136</v>
      </c>
      <c r="CT752" t="s">
        <v>134</v>
      </c>
      <c r="CU752" t="s">
        <v>134</v>
      </c>
      <c r="CV752" t="s">
        <v>136</v>
      </c>
      <c r="CW752" t="s">
        <v>134</v>
      </c>
      <c r="CX752">
        <v>25</v>
      </c>
      <c r="CY752" t="s">
        <v>136</v>
      </c>
      <c r="CZ752" t="s">
        <v>134</v>
      </c>
      <c r="DA752" t="s">
        <v>136</v>
      </c>
      <c r="DB752" t="s">
        <v>136</v>
      </c>
      <c r="DC752" t="s">
        <v>136</v>
      </c>
      <c r="DD752" t="s">
        <v>136</v>
      </c>
      <c r="DF752" t="s">
        <v>20476</v>
      </c>
      <c r="DG752" t="s">
        <v>20473</v>
      </c>
      <c r="DH752" t="s">
        <v>14587</v>
      </c>
      <c r="DI752" t="s">
        <v>1187</v>
      </c>
      <c r="DJ752" s="4">
        <v>67835</v>
      </c>
      <c r="DK752" t="s">
        <v>9137</v>
      </c>
      <c r="DL752" t="s">
        <v>134</v>
      </c>
      <c r="DM752">
        <v>3</v>
      </c>
      <c r="DN752" t="s">
        <v>20473</v>
      </c>
      <c r="DO752" t="s">
        <v>14587</v>
      </c>
      <c r="DP752" t="s">
        <v>1187</v>
      </c>
      <c r="DQ752" t="str">
        <f>"67835"</f>
        <v>67835</v>
      </c>
      <c r="DR752" t="s">
        <v>9137</v>
      </c>
      <c r="DS752" t="s">
        <v>296</v>
      </c>
      <c r="DT752">
        <v>1</v>
      </c>
      <c r="DU752">
        <v>4</v>
      </c>
      <c r="DV752" t="s">
        <v>134</v>
      </c>
      <c r="DW752" t="s">
        <v>134</v>
      </c>
      <c r="DX752" t="s">
        <v>134</v>
      </c>
      <c r="DY752" t="s">
        <v>134</v>
      </c>
      <c r="DZ752">
        <v>4</v>
      </c>
      <c r="EA752" t="s">
        <v>136</v>
      </c>
      <c r="EC752" s="5">
        <v>12.68</v>
      </c>
      <c r="ED752" s="5">
        <v>55</v>
      </c>
      <c r="EE752">
        <v>16203574100</v>
      </c>
      <c r="EF752" t="s">
        <v>17175</v>
      </c>
      <c r="EG752" t="s">
        <v>148</v>
      </c>
      <c r="EH752">
        <v>0</v>
      </c>
    </row>
    <row r="753" spans="1:138" ht="15" customHeight="1" x14ac:dyDescent="0.35">
      <c r="A753" t="s">
        <v>14716</v>
      </c>
      <c r="B753" t="s">
        <v>157</v>
      </c>
      <c r="C753" s="1">
        <v>44106.65076921296</v>
      </c>
      <c r="D753" s="1">
        <v>44140</v>
      </c>
      <c r="E753" t="s">
        <v>133</v>
      </c>
      <c r="F753" t="s">
        <v>134</v>
      </c>
      <c r="G753" t="s">
        <v>135</v>
      </c>
      <c r="H753" t="s">
        <v>136</v>
      </c>
      <c r="I753" t="s">
        <v>5318</v>
      </c>
      <c r="K753" t="s">
        <v>5319</v>
      </c>
      <c r="L753" t="s">
        <v>5320</v>
      </c>
      <c r="M753" t="s">
        <v>1320</v>
      </c>
      <c r="N753" t="s">
        <v>395</v>
      </c>
      <c r="O753" s="4">
        <v>93905</v>
      </c>
      <c r="P753" t="s">
        <v>140</v>
      </c>
      <c r="Q753" t="s">
        <v>395</v>
      </c>
      <c r="R753">
        <v>18317841453</v>
      </c>
      <c r="T753">
        <v>11511</v>
      </c>
      <c r="U753" t="s">
        <v>5321</v>
      </c>
      <c r="V753" t="s">
        <v>2235</v>
      </c>
      <c r="X753" t="s">
        <v>5322</v>
      </c>
      <c r="Y753" t="s">
        <v>5319</v>
      </c>
      <c r="Z753" t="s">
        <v>5320</v>
      </c>
      <c r="AA753" t="s">
        <v>1320</v>
      </c>
      <c r="AB753" t="s">
        <v>395</v>
      </c>
      <c r="AC753" s="4">
        <v>93905</v>
      </c>
      <c r="AD753" t="s">
        <v>140</v>
      </c>
      <c r="AF753">
        <v>18317841453</v>
      </c>
      <c r="AH753" t="s">
        <v>5323</v>
      </c>
      <c r="AI753" t="s">
        <v>226</v>
      </c>
      <c r="AJ753" t="s">
        <v>401</v>
      </c>
      <c r="AK753" t="s">
        <v>402</v>
      </c>
      <c r="AL753" t="s">
        <v>403</v>
      </c>
      <c r="AM753" t="s">
        <v>404</v>
      </c>
      <c r="AO753" t="s">
        <v>405</v>
      </c>
      <c r="AP753" t="s">
        <v>395</v>
      </c>
      <c r="AQ753" s="4">
        <v>92106</v>
      </c>
      <c r="AR753" t="s">
        <v>140</v>
      </c>
      <c r="AT753">
        <v>16192696164</v>
      </c>
      <c r="AV753" t="s">
        <v>406</v>
      </c>
      <c r="AW753" t="s">
        <v>407</v>
      </c>
      <c r="AX753" t="s">
        <v>395</v>
      </c>
      <c r="AY753" t="s">
        <v>408</v>
      </c>
      <c r="AZ753" t="s">
        <v>175</v>
      </c>
      <c r="BA753" t="s">
        <v>176</v>
      </c>
      <c r="BB753" t="s">
        <v>134</v>
      </c>
      <c r="BC753" t="s">
        <v>134</v>
      </c>
      <c r="BD753" t="s">
        <v>134</v>
      </c>
      <c r="BE753" t="s">
        <v>134</v>
      </c>
      <c r="BF753" t="s">
        <v>136</v>
      </c>
      <c r="BG753" t="s">
        <v>134</v>
      </c>
      <c r="BH753" t="s">
        <v>136</v>
      </c>
      <c r="BN753" t="s">
        <v>14717</v>
      </c>
      <c r="BO753" t="s">
        <v>14718</v>
      </c>
      <c r="BP753">
        <v>170</v>
      </c>
      <c r="BQ753">
        <v>140</v>
      </c>
      <c r="BR753">
        <v>140</v>
      </c>
      <c r="BS753" s="1">
        <v>44151</v>
      </c>
      <c r="BT753" s="1">
        <v>44296</v>
      </c>
      <c r="BU753" s="1">
        <v>44151</v>
      </c>
      <c r="BV753" s="1">
        <v>44296</v>
      </c>
      <c r="BW753" t="s">
        <v>136</v>
      </c>
      <c r="BX753">
        <v>36</v>
      </c>
      <c r="BY753">
        <v>0</v>
      </c>
      <c r="BZ753">
        <v>6</v>
      </c>
      <c r="CA753">
        <v>6</v>
      </c>
      <c r="CB753">
        <v>6</v>
      </c>
      <c r="CC753">
        <v>6</v>
      </c>
      <c r="CD753">
        <v>6</v>
      </c>
      <c r="CE753">
        <v>6</v>
      </c>
      <c r="CF753" t="str">
        <f>"3:00 AM"</f>
        <v>3:00 AM</v>
      </c>
      <c r="CG753" t="str">
        <f>"11:00 AM"</f>
        <v>11:00 AM</v>
      </c>
      <c r="CH753" s="5">
        <v>14.77</v>
      </c>
      <c r="CI753" t="s">
        <v>146</v>
      </c>
      <c r="CJ753">
        <v>0.03</v>
      </c>
      <c r="CK753" t="s">
        <v>14719</v>
      </c>
      <c r="CL753" t="s">
        <v>134</v>
      </c>
      <c r="CM753" t="s">
        <v>147</v>
      </c>
      <c r="CN753" t="s">
        <v>148</v>
      </c>
      <c r="CO753" t="s">
        <v>800</v>
      </c>
      <c r="CP753" t="s">
        <v>149</v>
      </c>
      <c r="CQ753">
        <v>1</v>
      </c>
      <c r="CR753">
        <v>0</v>
      </c>
      <c r="CS753" t="s">
        <v>136</v>
      </c>
      <c r="CT753" t="s">
        <v>136</v>
      </c>
      <c r="CU753" t="s">
        <v>136</v>
      </c>
      <c r="CV753" t="s">
        <v>134</v>
      </c>
      <c r="CW753" t="s">
        <v>134</v>
      </c>
      <c r="CX753">
        <v>50</v>
      </c>
      <c r="CY753" t="s">
        <v>134</v>
      </c>
      <c r="CZ753" t="s">
        <v>134</v>
      </c>
      <c r="DA753" t="s">
        <v>134</v>
      </c>
      <c r="DB753" t="s">
        <v>134</v>
      </c>
      <c r="DC753" t="s">
        <v>134</v>
      </c>
      <c r="DD753" t="s">
        <v>136</v>
      </c>
      <c r="DF753" t="s">
        <v>967</v>
      </c>
      <c r="DG753" s="2" t="s">
        <v>14720</v>
      </c>
      <c r="DH753" t="s">
        <v>14721</v>
      </c>
      <c r="DI753" t="s">
        <v>395</v>
      </c>
      <c r="DJ753" s="4">
        <v>92250</v>
      </c>
      <c r="DK753" t="s">
        <v>10585</v>
      </c>
      <c r="DL753" t="s">
        <v>134</v>
      </c>
      <c r="DM753">
        <v>73</v>
      </c>
      <c r="DN753" t="s">
        <v>14722</v>
      </c>
      <c r="DO753" t="s">
        <v>415</v>
      </c>
      <c r="DP753" t="s">
        <v>416</v>
      </c>
      <c r="DQ753" t="str">
        <f>"85365"</f>
        <v>85365</v>
      </c>
      <c r="DR753" t="s">
        <v>417</v>
      </c>
      <c r="DS753" t="s">
        <v>14723</v>
      </c>
      <c r="DT753">
        <v>32</v>
      </c>
      <c r="DU753">
        <v>60</v>
      </c>
      <c r="DV753" t="s">
        <v>134</v>
      </c>
      <c r="DW753" t="s">
        <v>134</v>
      </c>
      <c r="DX753" t="s">
        <v>134</v>
      </c>
      <c r="DY753" t="s">
        <v>134</v>
      </c>
      <c r="DZ753">
        <v>3</v>
      </c>
      <c r="EA753" t="s">
        <v>134</v>
      </c>
      <c r="EB753" s="5">
        <v>12.68</v>
      </c>
      <c r="EC753" s="5">
        <v>12.68</v>
      </c>
      <c r="ED753" s="5">
        <v>55</v>
      </c>
      <c r="EE753">
        <v>18317841453</v>
      </c>
      <c r="EF753" t="s">
        <v>5327</v>
      </c>
      <c r="EG753" t="s">
        <v>148</v>
      </c>
      <c r="EH753">
        <v>6</v>
      </c>
    </row>
    <row r="754" spans="1:138" ht="15" customHeight="1" x14ac:dyDescent="0.35">
      <c r="A754" t="s">
        <v>12617</v>
      </c>
      <c r="B754" t="s">
        <v>157</v>
      </c>
      <c r="C754" s="1">
        <v>44104.334518171294</v>
      </c>
      <c r="D754" s="1">
        <v>44140</v>
      </c>
      <c r="E754" t="s">
        <v>579</v>
      </c>
      <c r="F754" t="s">
        <v>136</v>
      </c>
      <c r="G754" t="s">
        <v>135</v>
      </c>
      <c r="H754" t="s">
        <v>136</v>
      </c>
      <c r="I754" t="s">
        <v>12618</v>
      </c>
      <c r="K754" t="s">
        <v>12619</v>
      </c>
      <c r="M754" t="s">
        <v>12620</v>
      </c>
      <c r="N754" t="s">
        <v>221</v>
      </c>
      <c r="O754" s="4">
        <v>37324</v>
      </c>
      <c r="P754" t="s">
        <v>140</v>
      </c>
      <c r="R754">
        <v>19319675525</v>
      </c>
      <c r="T754">
        <v>1114</v>
      </c>
      <c r="U754" t="s">
        <v>12621</v>
      </c>
      <c r="V754" t="s">
        <v>12622</v>
      </c>
      <c r="X754" t="s">
        <v>164</v>
      </c>
      <c r="Y754" t="s">
        <v>12623</v>
      </c>
      <c r="AA754" t="s">
        <v>12620</v>
      </c>
      <c r="AB754" t="s">
        <v>221</v>
      </c>
      <c r="AC754" s="4">
        <v>37324</v>
      </c>
      <c r="AD754" t="s">
        <v>140</v>
      </c>
      <c r="AF754">
        <v>19319675525</v>
      </c>
      <c r="AH754" t="s">
        <v>155</v>
      </c>
      <c r="AI754" t="s">
        <v>168</v>
      </c>
      <c r="AJ754" t="s">
        <v>749</v>
      </c>
      <c r="AK754" t="s">
        <v>750</v>
      </c>
      <c r="AM754" t="s">
        <v>751</v>
      </c>
      <c r="AO754" t="s">
        <v>752</v>
      </c>
      <c r="AP754" t="s">
        <v>744</v>
      </c>
      <c r="AQ754" s="4">
        <v>40508</v>
      </c>
      <c r="AR754" t="s">
        <v>140</v>
      </c>
      <c r="AT754">
        <v>18592337845</v>
      </c>
      <c r="AV754" t="s">
        <v>753</v>
      </c>
      <c r="AW754" t="s">
        <v>754</v>
      </c>
      <c r="AY754" t="s">
        <v>155</v>
      </c>
      <c r="AZ754" t="s">
        <v>144</v>
      </c>
      <c r="BA754" t="s">
        <v>145</v>
      </c>
      <c r="BB754" t="s">
        <v>136</v>
      </c>
      <c r="BC754" t="s">
        <v>136</v>
      </c>
      <c r="BD754" t="s">
        <v>148</v>
      </c>
      <c r="BE754" t="s">
        <v>136</v>
      </c>
      <c r="BF754" t="s">
        <v>136</v>
      </c>
      <c r="BG754" t="s">
        <v>134</v>
      </c>
      <c r="BH754" t="s">
        <v>136</v>
      </c>
      <c r="BN754" t="s">
        <v>12624</v>
      </c>
      <c r="BO754" t="s">
        <v>145</v>
      </c>
      <c r="BP754">
        <v>10</v>
      </c>
      <c r="BQ754">
        <v>10</v>
      </c>
      <c r="BR754">
        <v>10</v>
      </c>
      <c r="BS754" s="1">
        <v>44174</v>
      </c>
      <c r="BT754" s="1">
        <v>44470</v>
      </c>
      <c r="BU754" s="1">
        <v>44174</v>
      </c>
      <c r="BV754" s="1">
        <v>44470</v>
      </c>
      <c r="BW754" t="s">
        <v>136</v>
      </c>
      <c r="BX754">
        <v>45</v>
      </c>
      <c r="BY754">
        <v>0</v>
      </c>
      <c r="BZ754">
        <v>8</v>
      </c>
      <c r="CA754">
        <v>8</v>
      </c>
      <c r="CB754">
        <v>8</v>
      </c>
      <c r="CC754">
        <v>8</v>
      </c>
      <c r="CD754">
        <v>8</v>
      </c>
      <c r="CE754">
        <v>5</v>
      </c>
      <c r="CF754" t="str">
        <f>"7:00 AM"</f>
        <v>7:00 AM</v>
      </c>
      <c r="CG754" t="str">
        <f>"3:30 PM"</f>
        <v>3:30 PM</v>
      </c>
      <c r="CH754" s="5">
        <v>12.4</v>
      </c>
      <c r="CI754" t="s">
        <v>146</v>
      </c>
      <c r="CL754" t="s">
        <v>136</v>
      </c>
      <c r="CM754" t="s">
        <v>147</v>
      </c>
      <c r="CN754" t="s">
        <v>148</v>
      </c>
      <c r="CO754" s="2" t="s">
        <v>12625</v>
      </c>
      <c r="CP754" t="s">
        <v>149</v>
      </c>
      <c r="CQ754">
        <v>0</v>
      </c>
      <c r="CR754">
        <v>0</v>
      </c>
      <c r="CS754" t="s">
        <v>136</v>
      </c>
      <c r="CT754" t="s">
        <v>136</v>
      </c>
      <c r="CU754" t="s">
        <v>134</v>
      </c>
      <c r="CV754" t="s">
        <v>134</v>
      </c>
      <c r="CW754" t="s">
        <v>136</v>
      </c>
      <c r="CY754" t="s">
        <v>134</v>
      </c>
      <c r="CZ754" t="s">
        <v>136</v>
      </c>
      <c r="DA754" t="s">
        <v>136</v>
      </c>
      <c r="DB754" t="s">
        <v>134</v>
      </c>
      <c r="DC754" t="s">
        <v>134</v>
      </c>
      <c r="DD754" t="s">
        <v>136</v>
      </c>
      <c r="DF754" s="2" t="s">
        <v>9157</v>
      </c>
      <c r="DG754" t="s">
        <v>12623</v>
      </c>
      <c r="DH754" t="s">
        <v>12620</v>
      </c>
      <c r="DI754" t="s">
        <v>221</v>
      </c>
      <c r="DJ754" s="4">
        <v>37324</v>
      </c>
      <c r="DK754" t="s">
        <v>918</v>
      </c>
      <c r="DL754" t="s">
        <v>136</v>
      </c>
      <c r="DM754">
        <v>1</v>
      </c>
      <c r="DN754" t="s">
        <v>12623</v>
      </c>
      <c r="DO754" t="s">
        <v>12620</v>
      </c>
      <c r="DP754" t="s">
        <v>221</v>
      </c>
      <c r="DQ754" t="str">
        <f>"37324"</f>
        <v>37324</v>
      </c>
      <c r="DR754" t="s">
        <v>918</v>
      </c>
      <c r="DS754" t="s">
        <v>763</v>
      </c>
      <c r="DT754">
        <v>1</v>
      </c>
      <c r="DU754">
        <v>12</v>
      </c>
      <c r="DV754" t="s">
        <v>134</v>
      </c>
      <c r="DW754" t="s">
        <v>134</v>
      </c>
      <c r="DX754" t="s">
        <v>134</v>
      </c>
      <c r="DY754" t="s">
        <v>136</v>
      </c>
      <c r="DZ754">
        <v>1</v>
      </c>
      <c r="EA754" t="s">
        <v>136</v>
      </c>
      <c r="EC754" s="5">
        <v>12.68</v>
      </c>
      <c r="ED754" s="5">
        <v>55</v>
      </c>
      <c r="EE754">
        <v>19319675525</v>
      </c>
      <c r="EF754" t="s">
        <v>148</v>
      </c>
      <c r="EG754" t="s">
        <v>1431</v>
      </c>
      <c r="EH754">
        <v>0</v>
      </c>
    </row>
    <row r="755" spans="1:138" ht="15" customHeight="1" x14ac:dyDescent="0.35">
      <c r="A755" t="s">
        <v>8786</v>
      </c>
      <c r="B755" t="s">
        <v>157</v>
      </c>
      <c r="C755" s="1">
        <v>44120.48832592593</v>
      </c>
      <c r="D755" s="1">
        <v>44140</v>
      </c>
      <c r="E755" t="s">
        <v>133</v>
      </c>
      <c r="F755" t="s">
        <v>136</v>
      </c>
      <c r="G755" t="s">
        <v>135</v>
      </c>
      <c r="H755" t="s">
        <v>136</v>
      </c>
      <c r="I755" t="s">
        <v>8787</v>
      </c>
      <c r="K755" t="s">
        <v>8788</v>
      </c>
      <c r="M755" t="s">
        <v>8789</v>
      </c>
      <c r="N755" t="s">
        <v>1104</v>
      </c>
      <c r="O755" s="4">
        <v>68847</v>
      </c>
      <c r="P755" t="s">
        <v>140</v>
      </c>
      <c r="R755">
        <v>13083381475</v>
      </c>
      <c r="T755">
        <v>111150</v>
      </c>
      <c r="U755" t="s">
        <v>8790</v>
      </c>
      <c r="V755" t="s">
        <v>3319</v>
      </c>
      <c r="X755" t="s">
        <v>1677</v>
      </c>
      <c r="Y755" t="s">
        <v>8788</v>
      </c>
      <c r="AA755" t="s">
        <v>8789</v>
      </c>
      <c r="AB755" t="s">
        <v>1104</v>
      </c>
      <c r="AC755" s="4">
        <v>68847</v>
      </c>
      <c r="AD755" t="s">
        <v>140</v>
      </c>
      <c r="AF755">
        <v>13083381475</v>
      </c>
      <c r="AH755" t="s">
        <v>8791</v>
      </c>
      <c r="AI755" t="s">
        <v>226</v>
      </c>
      <c r="AJ755" t="s">
        <v>8792</v>
      </c>
      <c r="AK755" t="s">
        <v>727</v>
      </c>
      <c r="AL755" t="s">
        <v>2926</v>
      </c>
      <c r="AM755" t="s">
        <v>2478</v>
      </c>
      <c r="AN755" t="s">
        <v>2479</v>
      </c>
      <c r="AO755" t="s">
        <v>2480</v>
      </c>
      <c r="AP755" t="s">
        <v>1104</v>
      </c>
      <c r="AQ755" s="4">
        <v>68124</v>
      </c>
      <c r="AR755" t="s">
        <v>140</v>
      </c>
      <c r="AT755">
        <v>14023433859</v>
      </c>
      <c r="AV755" t="s">
        <v>8793</v>
      </c>
      <c r="AW755" t="s">
        <v>2482</v>
      </c>
      <c r="AX755" t="s">
        <v>1104</v>
      </c>
      <c r="AY755" t="s">
        <v>2483</v>
      </c>
      <c r="AZ755" t="s">
        <v>334</v>
      </c>
      <c r="BA755" t="s">
        <v>335</v>
      </c>
      <c r="BB755" t="s">
        <v>136</v>
      </c>
      <c r="BC755" t="s">
        <v>136</v>
      </c>
      <c r="BD755" t="s">
        <v>148</v>
      </c>
      <c r="BE755" t="s">
        <v>136</v>
      </c>
      <c r="BF755" t="s">
        <v>136</v>
      </c>
      <c r="BG755" t="s">
        <v>134</v>
      </c>
      <c r="BH755" t="s">
        <v>136</v>
      </c>
      <c r="BN755" t="s">
        <v>8794</v>
      </c>
      <c r="BO755" t="s">
        <v>8795</v>
      </c>
      <c r="BP755">
        <v>2</v>
      </c>
      <c r="BQ755">
        <v>2</v>
      </c>
      <c r="BR755">
        <v>2</v>
      </c>
      <c r="BS755" s="1">
        <v>44166</v>
      </c>
      <c r="BT755" s="1">
        <v>44256</v>
      </c>
      <c r="BU755" s="1">
        <v>44166</v>
      </c>
      <c r="BV755" s="1">
        <v>44256</v>
      </c>
      <c r="BW755" t="s">
        <v>136</v>
      </c>
      <c r="BX755">
        <v>48</v>
      </c>
      <c r="BY755">
        <v>0</v>
      </c>
      <c r="BZ755">
        <v>8</v>
      </c>
      <c r="CA755">
        <v>8</v>
      </c>
      <c r="CB755">
        <v>8</v>
      </c>
      <c r="CC755">
        <v>8</v>
      </c>
      <c r="CD755">
        <v>8</v>
      </c>
      <c r="CE755">
        <v>8</v>
      </c>
      <c r="CF755" t="str">
        <f>"7:00 AM"</f>
        <v>7:00 AM</v>
      </c>
      <c r="CG755" t="str">
        <f>"5:00 PM"</f>
        <v>5:00 PM</v>
      </c>
      <c r="CH755" s="5">
        <v>14.99</v>
      </c>
      <c r="CI755" t="s">
        <v>146</v>
      </c>
      <c r="CL755" t="s">
        <v>136</v>
      </c>
      <c r="CM755" t="s">
        <v>354</v>
      </c>
      <c r="CN755" t="s">
        <v>4506</v>
      </c>
      <c r="CO755" s="2" t="s">
        <v>8796</v>
      </c>
      <c r="CP755" t="s">
        <v>149</v>
      </c>
      <c r="CQ755">
        <v>3</v>
      </c>
      <c r="CR755">
        <v>0</v>
      </c>
      <c r="CS755" t="s">
        <v>136</v>
      </c>
      <c r="CT755" t="s">
        <v>134</v>
      </c>
      <c r="CU755" t="s">
        <v>136</v>
      </c>
      <c r="CV755" t="s">
        <v>136</v>
      </c>
      <c r="CW755" t="s">
        <v>136</v>
      </c>
      <c r="CY755" t="s">
        <v>136</v>
      </c>
      <c r="CZ755" t="s">
        <v>136</v>
      </c>
      <c r="DA755" t="s">
        <v>136</v>
      </c>
      <c r="DB755" t="s">
        <v>136</v>
      </c>
      <c r="DC755" t="s">
        <v>136</v>
      </c>
      <c r="DD755" t="s">
        <v>136</v>
      </c>
      <c r="DF755" s="2" t="s">
        <v>8797</v>
      </c>
      <c r="DG755" t="s">
        <v>8798</v>
      </c>
      <c r="DH755" t="s">
        <v>8799</v>
      </c>
      <c r="DI755" t="s">
        <v>1104</v>
      </c>
      <c r="DJ755" s="4" t="s">
        <v>27723</v>
      </c>
      <c r="DK755" t="s">
        <v>8800</v>
      </c>
      <c r="DL755" t="s">
        <v>136</v>
      </c>
      <c r="DM755">
        <v>1</v>
      </c>
      <c r="DN755" t="s">
        <v>8801</v>
      </c>
      <c r="DO755" t="s">
        <v>2777</v>
      </c>
      <c r="DP755" t="s">
        <v>1104</v>
      </c>
      <c r="DQ755" t="str">
        <f>"68967"</f>
        <v>68967</v>
      </c>
      <c r="DR755" t="s">
        <v>8802</v>
      </c>
      <c r="DS755" t="s">
        <v>8803</v>
      </c>
      <c r="DT755">
        <v>1</v>
      </c>
      <c r="DU755">
        <v>5</v>
      </c>
      <c r="DV755" t="s">
        <v>134</v>
      </c>
      <c r="DW755" t="s">
        <v>134</v>
      </c>
      <c r="DX755" t="s">
        <v>134</v>
      </c>
      <c r="DY755" t="s">
        <v>136</v>
      </c>
      <c r="DZ755">
        <v>1</v>
      </c>
      <c r="EA755" t="s">
        <v>136</v>
      </c>
      <c r="EC755" s="5">
        <v>12.68</v>
      </c>
      <c r="ED755" s="5">
        <v>55</v>
      </c>
      <c r="EE755">
        <v>13083381475</v>
      </c>
      <c r="EF755" t="s">
        <v>148</v>
      </c>
      <c r="EG755" t="s">
        <v>8804</v>
      </c>
      <c r="EH755">
        <v>0</v>
      </c>
    </row>
    <row r="756" spans="1:138" ht="15" customHeight="1" x14ac:dyDescent="0.35">
      <c r="A756" t="s">
        <v>20477</v>
      </c>
      <c r="B756" t="s">
        <v>157</v>
      </c>
      <c r="C756" s="1">
        <v>44117.616725694446</v>
      </c>
      <c r="D756" s="1">
        <v>44140</v>
      </c>
      <c r="E756" t="s">
        <v>133</v>
      </c>
      <c r="F756" t="s">
        <v>136</v>
      </c>
      <c r="G756" t="s">
        <v>135</v>
      </c>
      <c r="H756" t="s">
        <v>136</v>
      </c>
      <c r="I756" t="s">
        <v>20478</v>
      </c>
      <c r="K756" t="s">
        <v>20479</v>
      </c>
      <c r="M756" t="s">
        <v>20480</v>
      </c>
      <c r="N756" t="s">
        <v>611</v>
      </c>
      <c r="O756" s="4">
        <v>57555</v>
      </c>
      <c r="P756" t="s">
        <v>140</v>
      </c>
      <c r="R756">
        <v>16058562456</v>
      </c>
      <c r="T756">
        <v>112112</v>
      </c>
      <c r="U756" t="s">
        <v>20481</v>
      </c>
      <c r="V756" t="s">
        <v>5346</v>
      </c>
      <c r="X756" t="s">
        <v>164</v>
      </c>
      <c r="Y756" t="s">
        <v>20482</v>
      </c>
      <c r="AA756" t="s">
        <v>20480</v>
      </c>
      <c r="AB756" t="s">
        <v>611</v>
      </c>
      <c r="AC756" s="4">
        <v>57555</v>
      </c>
      <c r="AD756" t="s">
        <v>140</v>
      </c>
      <c r="AF756">
        <v>16058562456</v>
      </c>
      <c r="AH756" t="s">
        <v>20483</v>
      </c>
      <c r="AI756" t="s">
        <v>168</v>
      </c>
      <c r="AJ756" t="s">
        <v>533</v>
      </c>
      <c r="AK756" t="s">
        <v>534</v>
      </c>
      <c r="AM756" t="s">
        <v>535</v>
      </c>
      <c r="AO756" t="s">
        <v>536</v>
      </c>
      <c r="AP756" t="s">
        <v>537</v>
      </c>
      <c r="AQ756" s="4">
        <v>28786</v>
      </c>
      <c r="AR756" t="s">
        <v>140</v>
      </c>
      <c r="AT756">
        <v>18282460659</v>
      </c>
      <c r="AV756" t="s">
        <v>538</v>
      </c>
      <c r="AW756" t="s">
        <v>539</v>
      </c>
      <c r="AZ756" t="s">
        <v>334</v>
      </c>
      <c r="BA756" t="s">
        <v>335</v>
      </c>
      <c r="BB756" t="s">
        <v>136</v>
      </c>
      <c r="BC756" t="s">
        <v>136</v>
      </c>
      <c r="BD756" t="s">
        <v>148</v>
      </c>
      <c r="BE756" t="s">
        <v>136</v>
      </c>
      <c r="BF756" t="s">
        <v>136</v>
      </c>
      <c r="BG756" t="s">
        <v>134</v>
      </c>
      <c r="BH756" t="s">
        <v>136</v>
      </c>
      <c r="BN756" t="s">
        <v>20484</v>
      </c>
      <c r="BO756" t="s">
        <v>3151</v>
      </c>
      <c r="BP756">
        <v>3</v>
      </c>
      <c r="BQ756">
        <v>3</v>
      </c>
      <c r="BR756">
        <v>3</v>
      </c>
      <c r="BS756" s="1">
        <v>44175</v>
      </c>
      <c r="BT756" s="1">
        <v>44347</v>
      </c>
      <c r="BU756" s="1">
        <v>44175</v>
      </c>
      <c r="BV756" s="1">
        <v>44347</v>
      </c>
      <c r="BW756" t="s">
        <v>136</v>
      </c>
      <c r="BX756">
        <v>48</v>
      </c>
      <c r="BY756">
        <v>0</v>
      </c>
      <c r="BZ756">
        <v>8</v>
      </c>
      <c r="CA756">
        <v>8</v>
      </c>
      <c r="CB756">
        <v>8</v>
      </c>
      <c r="CC756">
        <v>8</v>
      </c>
      <c r="CD756">
        <v>8</v>
      </c>
      <c r="CE756">
        <v>8</v>
      </c>
      <c r="CF756" t="str">
        <f>"8:00 AM"</f>
        <v>8:00 AM</v>
      </c>
      <c r="CG756" t="str">
        <f>"5:00 PM"</f>
        <v>5:00 PM</v>
      </c>
      <c r="CH756" s="5">
        <v>14.99</v>
      </c>
      <c r="CI756" t="s">
        <v>146</v>
      </c>
      <c r="CL756" t="s">
        <v>136</v>
      </c>
      <c r="CM756" t="s">
        <v>354</v>
      </c>
      <c r="CN756" t="s">
        <v>2411</v>
      </c>
      <c r="CO756" t="s">
        <v>6322</v>
      </c>
      <c r="CP756" t="s">
        <v>149</v>
      </c>
      <c r="CQ756">
        <v>3</v>
      </c>
      <c r="CR756">
        <v>0</v>
      </c>
      <c r="CS756" t="s">
        <v>136</v>
      </c>
      <c r="CT756" t="s">
        <v>134</v>
      </c>
      <c r="CU756" t="s">
        <v>136</v>
      </c>
      <c r="CV756" t="s">
        <v>136</v>
      </c>
      <c r="CW756" t="s">
        <v>134</v>
      </c>
      <c r="CX756">
        <v>50</v>
      </c>
      <c r="CY756" t="s">
        <v>136</v>
      </c>
      <c r="CZ756" t="s">
        <v>136</v>
      </c>
      <c r="DA756" t="s">
        <v>136</v>
      </c>
      <c r="DB756" t="s">
        <v>136</v>
      </c>
      <c r="DC756" t="s">
        <v>136</v>
      </c>
      <c r="DD756" t="s">
        <v>136</v>
      </c>
      <c r="DF756" t="s">
        <v>20485</v>
      </c>
      <c r="DG756" t="s">
        <v>20482</v>
      </c>
      <c r="DH756" t="s">
        <v>20480</v>
      </c>
      <c r="DI756" t="s">
        <v>611</v>
      </c>
      <c r="DJ756" s="4">
        <v>57555</v>
      </c>
      <c r="DK756" t="s">
        <v>3011</v>
      </c>
      <c r="DL756" t="s">
        <v>136</v>
      </c>
      <c r="DM756">
        <v>1</v>
      </c>
      <c r="DN756" t="s">
        <v>20479</v>
      </c>
      <c r="DO756" t="s">
        <v>20480</v>
      </c>
      <c r="DP756" t="s">
        <v>611</v>
      </c>
      <c r="DQ756" t="str">
        <f>"57555"</f>
        <v>57555</v>
      </c>
      <c r="DR756" t="s">
        <v>3011</v>
      </c>
      <c r="DS756" t="s">
        <v>296</v>
      </c>
      <c r="DT756">
        <v>1</v>
      </c>
      <c r="DU756">
        <v>7</v>
      </c>
      <c r="DV756" t="s">
        <v>134</v>
      </c>
      <c r="DW756" t="s">
        <v>134</v>
      </c>
      <c r="DX756" t="s">
        <v>134</v>
      </c>
      <c r="DY756" t="s">
        <v>136</v>
      </c>
      <c r="DZ756">
        <v>1</v>
      </c>
      <c r="EA756" t="s">
        <v>136</v>
      </c>
      <c r="EC756" s="5">
        <v>12.68</v>
      </c>
      <c r="ED756" s="5">
        <v>55</v>
      </c>
      <c r="EE756">
        <v>16058562456</v>
      </c>
      <c r="EF756" t="s">
        <v>20483</v>
      </c>
      <c r="EG756" t="s">
        <v>148</v>
      </c>
      <c r="EH756">
        <v>0</v>
      </c>
    </row>
    <row r="757" spans="1:138" ht="15" customHeight="1" x14ac:dyDescent="0.35">
      <c r="A757" t="s">
        <v>17700</v>
      </c>
      <c r="B757" t="s">
        <v>157</v>
      </c>
      <c r="C757" s="1">
        <v>44119.47335821759</v>
      </c>
      <c r="D757" s="1">
        <v>44140</v>
      </c>
      <c r="E757" t="s">
        <v>133</v>
      </c>
      <c r="F757" t="s">
        <v>136</v>
      </c>
      <c r="G757" t="s">
        <v>135</v>
      </c>
      <c r="H757" t="s">
        <v>136</v>
      </c>
      <c r="I757" t="s">
        <v>17701</v>
      </c>
      <c r="K757" t="s">
        <v>17702</v>
      </c>
      <c r="L757" t="s">
        <v>17703</v>
      </c>
      <c r="M757" t="s">
        <v>17704</v>
      </c>
      <c r="N757" t="s">
        <v>1358</v>
      </c>
      <c r="O757" s="4">
        <v>80528</v>
      </c>
      <c r="P757" t="s">
        <v>140</v>
      </c>
      <c r="R757">
        <v>19702181093</v>
      </c>
      <c r="T757">
        <v>11213</v>
      </c>
      <c r="U757" t="s">
        <v>5340</v>
      </c>
      <c r="V757" t="s">
        <v>2759</v>
      </c>
      <c r="X757" t="s">
        <v>164</v>
      </c>
      <c r="Y757" t="s">
        <v>17702</v>
      </c>
      <c r="Z757" t="s">
        <v>17705</v>
      </c>
      <c r="AA757" t="s">
        <v>17704</v>
      </c>
      <c r="AB757" t="s">
        <v>1358</v>
      </c>
      <c r="AC757" s="4">
        <v>80528</v>
      </c>
      <c r="AD757" t="s">
        <v>140</v>
      </c>
      <c r="AF757">
        <v>19702181093</v>
      </c>
      <c r="AH757" t="s">
        <v>148</v>
      </c>
      <c r="AI757" t="s">
        <v>168</v>
      </c>
      <c r="AJ757" t="s">
        <v>456</v>
      </c>
      <c r="AK757" t="s">
        <v>457</v>
      </c>
      <c r="AM757" t="s">
        <v>458</v>
      </c>
      <c r="AO757" t="s">
        <v>459</v>
      </c>
      <c r="AP757" t="s">
        <v>460</v>
      </c>
      <c r="AQ757" s="4">
        <v>73737</v>
      </c>
      <c r="AR757" t="s">
        <v>140</v>
      </c>
      <c r="AT757">
        <v>15802274747</v>
      </c>
      <c r="AV757" t="s">
        <v>461</v>
      </c>
      <c r="AW757" t="s">
        <v>462</v>
      </c>
      <c r="AZ757" t="s">
        <v>334</v>
      </c>
      <c r="BA757" t="s">
        <v>335</v>
      </c>
      <c r="BB757" t="s">
        <v>136</v>
      </c>
      <c r="BC757" t="s">
        <v>136</v>
      </c>
      <c r="BD757" t="s">
        <v>148</v>
      </c>
      <c r="BE757" t="s">
        <v>136</v>
      </c>
      <c r="BF757" t="s">
        <v>136</v>
      </c>
      <c r="BG757" t="s">
        <v>134</v>
      </c>
      <c r="BH757" t="s">
        <v>136</v>
      </c>
      <c r="BN757" t="s">
        <v>17706</v>
      </c>
      <c r="BO757" t="s">
        <v>1585</v>
      </c>
      <c r="BP757">
        <v>3</v>
      </c>
      <c r="BQ757">
        <v>3</v>
      </c>
      <c r="BR757">
        <v>3</v>
      </c>
      <c r="BS757" s="1">
        <v>44173</v>
      </c>
      <c r="BT757" s="1">
        <v>44470</v>
      </c>
      <c r="BU757" s="1">
        <v>44173</v>
      </c>
      <c r="BV757" s="1">
        <v>44470</v>
      </c>
      <c r="BW757" t="s">
        <v>136</v>
      </c>
      <c r="BX757">
        <v>48</v>
      </c>
      <c r="BY757">
        <v>0</v>
      </c>
      <c r="BZ757">
        <v>8</v>
      </c>
      <c r="CA757">
        <v>8</v>
      </c>
      <c r="CB757">
        <v>8</v>
      </c>
      <c r="CC757">
        <v>8</v>
      </c>
      <c r="CD757">
        <v>8</v>
      </c>
      <c r="CE757">
        <v>8</v>
      </c>
      <c r="CF757" t="str">
        <f>"8:00 AM"</f>
        <v>8:00 AM</v>
      </c>
      <c r="CG757" t="str">
        <f>"5:00 PM"</f>
        <v>5:00 PM</v>
      </c>
      <c r="CH757" s="5">
        <v>14.99</v>
      </c>
      <c r="CI757" t="s">
        <v>146</v>
      </c>
      <c r="CL757" t="s">
        <v>136</v>
      </c>
      <c r="CM757" t="s">
        <v>354</v>
      </c>
      <c r="CN757" t="s">
        <v>6050</v>
      </c>
      <c r="CO757" t="s">
        <v>465</v>
      </c>
      <c r="CP757" t="s">
        <v>149</v>
      </c>
      <c r="CQ757">
        <v>6</v>
      </c>
      <c r="CR757">
        <v>0</v>
      </c>
      <c r="CS757" t="s">
        <v>136</v>
      </c>
      <c r="CT757" t="s">
        <v>134</v>
      </c>
      <c r="CU757" t="s">
        <v>136</v>
      </c>
      <c r="CV757" t="s">
        <v>134</v>
      </c>
      <c r="CW757" t="s">
        <v>134</v>
      </c>
      <c r="CX757">
        <v>75</v>
      </c>
      <c r="CY757" t="s">
        <v>134</v>
      </c>
      <c r="CZ757" t="s">
        <v>134</v>
      </c>
      <c r="DA757" t="s">
        <v>134</v>
      </c>
      <c r="DB757" t="s">
        <v>136</v>
      </c>
      <c r="DC757" t="s">
        <v>134</v>
      </c>
      <c r="DD757" t="s">
        <v>136</v>
      </c>
      <c r="DF757" t="s">
        <v>466</v>
      </c>
      <c r="DG757" t="s">
        <v>17707</v>
      </c>
      <c r="DH757" t="s">
        <v>17708</v>
      </c>
      <c r="DI757" t="s">
        <v>1104</v>
      </c>
      <c r="DJ757" s="4">
        <v>69352</v>
      </c>
      <c r="DK757" t="s">
        <v>17709</v>
      </c>
      <c r="DL757" t="s">
        <v>134</v>
      </c>
      <c r="DM757">
        <v>3</v>
      </c>
      <c r="DN757" t="s">
        <v>17710</v>
      </c>
      <c r="DO757" t="s">
        <v>17708</v>
      </c>
      <c r="DP757" t="s">
        <v>1104</v>
      </c>
      <c r="DQ757" t="str">
        <f>"69352"</f>
        <v>69352</v>
      </c>
      <c r="DR757" t="s">
        <v>17709</v>
      </c>
      <c r="DS757" t="s">
        <v>296</v>
      </c>
      <c r="DT757">
        <v>1</v>
      </c>
      <c r="DU757">
        <v>3</v>
      </c>
      <c r="DV757" t="s">
        <v>134</v>
      </c>
      <c r="DW757" t="s">
        <v>134</v>
      </c>
      <c r="DX757" t="s">
        <v>134</v>
      </c>
      <c r="DY757" t="s">
        <v>136</v>
      </c>
      <c r="DZ757">
        <v>1</v>
      </c>
      <c r="EA757" t="s">
        <v>136</v>
      </c>
      <c r="EC757" s="5">
        <v>12.68</v>
      </c>
      <c r="ED757" s="5">
        <v>55</v>
      </c>
      <c r="EE757">
        <v>19702181093</v>
      </c>
      <c r="EF757" t="s">
        <v>17711</v>
      </c>
      <c r="EG757" t="s">
        <v>148</v>
      </c>
      <c r="EH757">
        <v>0</v>
      </c>
    </row>
    <row r="758" spans="1:138" ht="15" customHeight="1" x14ac:dyDescent="0.35">
      <c r="A758" t="s">
        <v>22406</v>
      </c>
      <c r="B758" t="s">
        <v>157</v>
      </c>
      <c r="C758" s="1">
        <v>44130.600992013889</v>
      </c>
      <c r="D758" s="1">
        <v>44140</v>
      </c>
      <c r="E758" t="s">
        <v>133</v>
      </c>
      <c r="F758" t="s">
        <v>136</v>
      </c>
      <c r="G758" t="s">
        <v>135</v>
      </c>
      <c r="H758" t="s">
        <v>136</v>
      </c>
      <c r="I758" t="s">
        <v>22407</v>
      </c>
      <c r="K758" t="s">
        <v>22408</v>
      </c>
      <c r="M758" t="s">
        <v>245</v>
      </c>
      <c r="N758" t="s">
        <v>246</v>
      </c>
      <c r="O758" s="4">
        <v>70516</v>
      </c>
      <c r="P758" t="s">
        <v>140</v>
      </c>
      <c r="R758">
        <v>13377833253</v>
      </c>
      <c r="T758">
        <v>112512</v>
      </c>
      <c r="U758" t="s">
        <v>20582</v>
      </c>
      <c r="V758" t="s">
        <v>6767</v>
      </c>
      <c r="W758" t="s">
        <v>136</v>
      </c>
      <c r="X758" t="s">
        <v>164</v>
      </c>
      <c r="Y758" t="s">
        <v>22408</v>
      </c>
      <c r="AA758" t="s">
        <v>245</v>
      </c>
      <c r="AB758" t="s">
        <v>246</v>
      </c>
      <c r="AC758" s="4">
        <v>70516</v>
      </c>
      <c r="AD758" t="s">
        <v>140</v>
      </c>
      <c r="AF758">
        <v>13377833253</v>
      </c>
      <c r="AH758" t="s">
        <v>148</v>
      </c>
      <c r="AI758" t="s">
        <v>168</v>
      </c>
      <c r="AJ758" t="s">
        <v>1565</v>
      </c>
      <c r="AK758" t="s">
        <v>1566</v>
      </c>
      <c r="AL758" t="s">
        <v>1567</v>
      </c>
      <c r="AM758" t="s">
        <v>1568</v>
      </c>
      <c r="AN758" t="s">
        <v>1569</v>
      </c>
      <c r="AO758" t="s">
        <v>1570</v>
      </c>
      <c r="AP758" t="s">
        <v>537</v>
      </c>
      <c r="AQ758" s="4">
        <v>27536</v>
      </c>
      <c r="AR758" t="s">
        <v>140</v>
      </c>
      <c r="AT758">
        <v>14349173294</v>
      </c>
      <c r="AV758" t="s">
        <v>1571</v>
      </c>
      <c r="AW758" t="s">
        <v>1572</v>
      </c>
      <c r="AZ758" t="s">
        <v>334</v>
      </c>
      <c r="BA758" t="s">
        <v>335</v>
      </c>
      <c r="BB758" t="s">
        <v>136</v>
      </c>
      <c r="BC758" t="s">
        <v>136</v>
      </c>
      <c r="BD758" t="s">
        <v>148</v>
      </c>
      <c r="BE758" t="s">
        <v>136</v>
      </c>
      <c r="BF758" t="s">
        <v>136</v>
      </c>
      <c r="BG758" t="s">
        <v>134</v>
      </c>
      <c r="BH758" t="s">
        <v>136</v>
      </c>
      <c r="BN758" t="s">
        <v>22409</v>
      </c>
      <c r="BO758" t="s">
        <v>1574</v>
      </c>
      <c r="BP758">
        <v>2</v>
      </c>
      <c r="BQ758">
        <v>2</v>
      </c>
      <c r="BR758">
        <v>2</v>
      </c>
      <c r="BS758" s="1">
        <v>44180</v>
      </c>
      <c r="BT758" s="1">
        <v>44484</v>
      </c>
      <c r="BU758" s="1">
        <v>44180</v>
      </c>
      <c r="BV758" s="1">
        <v>44484</v>
      </c>
      <c r="BW758" t="s">
        <v>136</v>
      </c>
      <c r="BX758">
        <v>40</v>
      </c>
      <c r="BY758">
        <v>0</v>
      </c>
      <c r="BZ758">
        <v>7</v>
      </c>
      <c r="CA758">
        <v>7</v>
      </c>
      <c r="CB758">
        <v>7</v>
      </c>
      <c r="CC758">
        <v>7</v>
      </c>
      <c r="CD758">
        <v>7</v>
      </c>
      <c r="CE758">
        <v>5</v>
      </c>
      <c r="CF758" t="str">
        <f>"7:00 AM"</f>
        <v>7:00 AM</v>
      </c>
      <c r="CG758" t="str">
        <f>"4:00 PM"</f>
        <v>4:00 PM</v>
      </c>
      <c r="CH758" s="5">
        <v>11.83</v>
      </c>
      <c r="CI758" t="s">
        <v>146</v>
      </c>
      <c r="CL758" t="s">
        <v>134</v>
      </c>
      <c r="CM758" t="s">
        <v>147</v>
      </c>
      <c r="CN758" t="s">
        <v>148</v>
      </c>
      <c r="CO758" t="s">
        <v>22410</v>
      </c>
      <c r="CP758" t="s">
        <v>149</v>
      </c>
      <c r="CQ758">
        <v>3</v>
      </c>
      <c r="CR758">
        <v>0</v>
      </c>
      <c r="CS758" t="s">
        <v>136</v>
      </c>
      <c r="CT758" t="s">
        <v>136</v>
      </c>
      <c r="CU758" t="s">
        <v>134</v>
      </c>
      <c r="CV758" t="s">
        <v>134</v>
      </c>
      <c r="CW758" t="s">
        <v>134</v>
      </c>
      <c r="CX758">
        <v>70</v>
      </c>
      <c r="CY758" t="s">
        <v>134</v>
      </c>
      <c r="CZ758" t="s">
        <v>134</v>
      </c>
      <c r="DA758" t="s">
        <v>134</v>
      </c>
      <c r="DB758" t="s">
        <v>134</v>
      </c>
      <c r="DC758" t="s">
        <v>134</v>
      </c>
      <c r="DD758" t="s">
        <v>136</v>
      </c>
      <c r="DF758" t="s">
        <v>10007</v>
      </c>
      <c r="DG758" t="s">
        <v>8834</v>
      </c>
      <c r="DH758" t="s">
        <v>1726</v>
      </c>
      <c r="DI758" t="s">
        <v>246</v>
      </c>
      <c r="DJ758" s="4">
        <v>70591</v>
      </c>
      <c r="DK758" t="s">
        <v>1610</v>
      </c>
      <c r="DL758" t="s">
        <v>136</v>
      </c>
      <c r="DM758">
        <v>2</v>
      </c>
      <c r="DN758" t="s">
        <v>22411</v>
      </c>
      <c r="DO758" t="s">
        <v>245</v>
      </c>
      <c r="DP758" t="s">
        <v>246</v>
      </c>
      <c r="DQ758" t="str">
        <f>"70516"</f>
        <v>70516</v>
      </c>
      <c r="DR758" t="s">
        <v>268</v>
      </c>
      <c r="DS758" t="s">
        <v>576</v>
      </c>
      <c r="DT758">
        <v>1</v>
      </c>
      <c r="DU758">
        <v>8</v>
      </c>
      <c r="DV758" t="s">
        <v>134</v>
      </c>
      <c r="DW758" t="s">
        <v>134</v>
      </c>
      <c r="DX758" t="s">
        <v>134</v>
      </c>
      <c r="DY758" t="s">
        <v>136</v>
      </c>
      <c r="DZ758">
        <v>1</v>
      </c>
      <c r="EA758" t="s">
        <v>136</v>
      </c>
      <c r="EC758" s="5">
        <v>12.68</v>
      </c>
      <c r="ED758" s="5">
        <v>55</v>
      </c>
      <c r="EE758">
        <v>13377833253</v>
      </c>
      <c r="EF758" t="s">
        <v>148</v>
      </c>
      <c r="EG758" t="s">
        <v>271</v>
      </c>
      <c r="EH758">
        <v>3</v>
      </c>
    </row>
    <row r="759" spans="1:138" ht="15" customHeight="1" x14ac:dyDescent="0.35">
      <c r="A759" t="s">
        <v>13877</v>
      </c>
      <c r="B759" t="s">
        <v>157</v>
      </c>
      <c r="C759" s="1">
        <v>44124.836643865739</v>
      </c>
      <c r="D759" s="1">
        <v>44140</v>
      </c>
      <c r="E759" t="s">
        <v>133</v>
      </c>
      <c r="F759" t="s">
        <v>136</v>
      </c>
      <c r="G759" t="s">
        <v>607</v>
      </c>
      <c r="H759" t="s">
        <v>136</v>
      </c>
      <c r="I759" t="s">
        <v>13878</v>
      </c>
      <c r="K759" t="s">
        <v>13879</v>
      </c>
      <c r="M759" t="s">
        <v>1237</v>
      </c>
      <c r="N759" t="s">
        <v>1358</v>
      </c>
      <c r="O759" s="4">
        <v>80468</v>
      </c>
      <c r="P759" t="s">
        <v>140</v>
      </c>
      <c r="R759">
        <v>19703763535</v>
      </c>
      <c r="T759">
        <v>1121</v>
      </c>
      <c r="U759" t="s">
        <v>13880</v>
      </c>
      <c r="V759" t="s">
        <v>13881</v>
      </c>
      <c r="X759" t="s">
        <v>6474</v>
      </c>
      <c r="Y759" t="s">
        <v>13879</v>
      </c>
      <c r="AA759" t="s">
        <v>1237</v>
      </c>
      <c r="AB759" t="s">
        <v>1358</v>
      </c>
      <c r="AC759" s="4">
        <v>80468</v>
      </c>
      <c r="AD759" t="s">
        <v>140</v>
      </c>
      <c r="AF759">
        <v>19703763535</v>
      </c>
      <c r="AH759" t="s">
        <v>13882</v>
      </c>
      <c r="AI759" t="s">
        <v>168</v>
      </c>
      <c r="AJ759" t="s">
        <v>6475</v>
      </c>
      <c r="AK759" t="s">
        <v>6476</v>
      </c>
      <c r="AM759" t="s">
        <v>6477</v>
      </c>
      <c r="AO759" t="s">
        <v>6478</v>
      </c>
      <c r="AP759" t="s">
        <v>1358</v>
      </c>
      <c r="AQ759" s="4">
        <v>81625</v>
      </c>
      <c r="AR759" t="s">
        <v>140</v>
      </c>
      <c r="AT759">
        <v>19708244226</v>
      </c>
      <c r="AV759" t="s">
        <v>6479</v>
      </c>
      <c r="AW759" t="s">
        <v>6480</v>
      </c>
      <c r="AZ759" t="s">
        <v>334</v>
      </c>
      <c r="BA759" t="s">
        <v>335</v>
      </c>
      <c r="BB759" t="s">
        <v>136</v>
      </c>
      <c r="BC759" t="s">
        <v>136</v>
      </c>
      <c r="BD759" t="s">
        <v>148</v>
      </c>
      <c r="BE759" t="s">
        <v>136</v>
      </c>
      <c r="BF759" t="s">
        <v>136</v>
      </c>
      <c r="BG759" t="s">
        <v>134</v>
      </c>
      <c r="BH759" t="s">
        <v>136</v>
      </c>
      <c r="BI759" t="s">
        <v>6590</v>
      </c>
      <c r="BN759" t="s">
        <v>13883</v>
      </c>
      <c r="BO759" t="s">
        <v>13884</v>
      </c>
      <c r="BP759">
        <v>3</v>
      </c>
      <c r="BQ759">
        <v>3</v>
      </c>
      <c r="BR759">
        <v>3</v>
      </c>
      <c r="BS759" s="1">
        <v>44175</v>
      </c>
      <c r="BT759" s="1">
        <v>44296</v>
      </c>
      <c r="BU759" s="1">
        <v>44175</v>
      </c>
      <c r="BV759" s="1">
        <v>44296</v>
      </c>
      <c r="BW759" t="s">
        <v>134</v>
      </c>
      <c r="BX759">
        <v>0</v>
      </c>
      <c r="BY759">
        <v>0</v>
      </c>
      <c r="BZ759">
        <v>0</v>
      </c>
      <c r="CA759">
        <v>0</v>
      </c>
      <c r="CB759">
        <v>0</v>
      </c>
      <c r="CC759">
        <v>0</v>
      </c>
      <c r="CD759">
        <v>0</v>
      </c>
      <c r="CE759">
        <v>0</v>
      </c>
      <c r="CF759" t="str">
        <f>"8:00 AM"</f>
        <v>8:00 AM</v>
      </c>
      <c r="CG759" t="str">
        <f>"5:00 PM"</f>
        <v>5:00 PM</v>
      </c>
      <c r="CH759" s="5">
        <v>1688.33</v>
      </c>
      <c r="CI759" t="s">
        <v>597</v>
      </c>
      <c r="CL759" t="s">
        <v>136</v>
      </c>
      <c r="CM759" t="s">
        <v>312</v>
      </c>
      <c r="CN759" t="s">
        <v>148</v>
      </c>
      <c r="CO759" s="2" t="s">
        <v>7729</v>
      </c>
      <c r="CP759" t="s">
        <v>149</v>
      </c>
      <c r="CQ759">
        <v>6</v>
      </c>
      <c r="CR759">
        <v>0</v>
      </c>
      <c r="CS759" t="s">
        <v>136</v>
      </c>
      <c r="CT759" t="s">
        <v>136</v>
      </c>
      <c r="CU759" t="s">
        <v>136</v>
      </c>
      <c r="CV759" t="s">
        <v>136</v>
      </c>
      <c r="CW759" t="s">
        <v>134</v>
      </c>
      <c r="CX759">
        <v>75</v>
      </c>
      <c r="CY759" t="s">
        <v>134</v>
      </c>
      <c r="CZ759" t="s">
        <v>134</v>
      </c>
      <c r="DA759" t="s">
        <v>134</v>
      </c>
      <c r="DB759" t="s">
        <v>134</v>
      </c>
      <c r="DC759" t="s">
        <v>134</v>
      </c>
      <c r="DD759" t="s">
        <v>136</v>
      </c>
      <c r="DF759" s="2" t="s">
        <v>7019</v>
      </c>
      <c r="DG759" t="s">
        <v>13885</v>
      </c>
      <c r="DH759" t="s">
        <v>1237</v>
      </c>
      <c r="DI759" t="s">
        <v>1358</v>
      </c>
      <c r="DJ759" s="4">
        <v>80458</v>
      </c>
      <c r="DK759" t="s">
        <v>10145</v>
      </c>
      <c r="DL759" t="s">
        <v>136</v>
      </c>
      <c r="DM759">
        <v>1</v>
      </c>
      <c r="DN759" t="s">
        <v>13886</v>
      </c>
      <c r="DO759" t="s">
        <v>10144</v>
      </c>
      <c r="DP759" t="s">
        <v>1358</v>
      </c>
      <c r="DQ759" t="str">
        <f>"80469"</f>
        <v>80469</v>
      </c>
      <c r="DR759" t="s">
        <v>10145</v>
      </c>
      <c r="DS759" t="s">
        <v>13887</v>
      </c>
      <c r="DT759">
        <v>3</v>
      </c>
      <c r="DU759">
        <v>10</v>
      </c>
      <c r="DV759" t="s">
        <v>136</v>
      </c>
      <c r="DW759" t="s">
        <v>134</v>
      </c>
      <c r="DX759" t="s">
        <v>134</v>
      </c>
      <c r="DY759" t="s">
        <v>134</v>
      </c>
      <c r="DZ759">
        <v>2</v>
      </c>
      <c r="EA759" t="s">
        <v>136</v>
      </c>
      <c r="EC759" s="5">
        <v>12.68</v>
      </c>
      <c r="ED759" s="5">
        <v>55</v>
      </c>
      <c r="EE759">
        <v>19703763535</v>
      </c>
      <c r="EF759" t="s">
        <v>13882</v>
      </c>
      <c r="EG759" t="s">
        <v>1722</v>
      </c>
      <c r="EH759">
        <v>0</v>
      </c>
    </row>
    <row r="760" spans="1:138" ht="15" customHeight="1" x14ac:dyDescent="0.35">
      <c r="A760" t="s">
        <v>25460</v>
      </c>
      <c r="B760" t="s">
        <v>157</v>
      </c>
      <c r="C760" s="1">
        <v>44118.809703587962</v>
      </c>
      <c r="D760" s="1">
        <v>44140</v>
      </c>
      <c r="E760" t="s">
        <v>133</v>
      </c>
      <c r="F760" t="s">
        <v>136</v>
      </c>
      <c r="G760" t="s">
        <v>135</v>
      </c>
      <c r="H760" t="s">
        <v>136</v>
      </c>
      <c r="I760" t="s">
        <v>24542</v>
      </c>
      <c r="K760" t="s">
        <v>24543</v>
      </c>
      <c r="M760" t="s">
        <v>345</v>
      </c>
      <c r="N760" t="s">
        <v>246</v>
      </c>
      <c r="O760" s="4">
        <v>70526</v>
      </c>
      <c r="P760" t="s">
        <v>140</v>
      </c>
      <c r="Q760" t="s">
        <v>247</v>
      </c>
      <c r="R760">
        <v>13372070099</v>
      </c>
      <c r="T760">
        <v>11251</v>
      </c>
      <c r="U760" t="s">
        <v>20582</v>
      </c>
      <c r="V760" t="s">
        <v>5789</v>
      </c>
      <c r="W760" t="s">
        <v>5790</v>
      </c>
      <c r="X760" t="s">
        <v>3052</v>
      </c>
      <c r="Y760" t="s">
        <v>24544</v>
      </c>
      <c r="AA760" t="s">
        <v>345</v>
      </c>
      <c r="AB760" t="s">
        <v>246</v>
      </c>
      <c r="AC760" s="4">
        <v>70526</v>
      </c>
      <c r="AD760" t="s">
        <v>140</v>
      </c>
      <c r="AE760" t="s">
        <v>247</v>
      </c>
      <c r="AF760">
        <v>13372070099</v>
      </c>
      <c r="AH760" t="s">
        <v>24545</v>
      </c>
      <c r="AI760" t="s">
        <v>168</v>
      </c>
      <c r="AJ760" t="s">
        <v>254</v>
      </c>
      <c r="AK760" t="s">
        <v>255</v>
      </c>
      <c r="AL760" t="s">
        <v>256</v>
      </c>
      <c r="AM760" t="s">
        <v>257</v>
      </c>
      <c r="AO760" t="s">
        <v>258</v>
      </c>
      <c r="AP760" t="s">
        <v>246</v>
      </c>
      <c r="AQ760" s="4">
        <v>70760</v>
      </c>
      <c r="AR760" t="s">
        <v>140</v>
      </c>
      <c r="AS760" t="s">
        <v>351</v>
      </c>
      <c r="AT760">
        <v>12256387218</v>
      </c>
      <c r="AV760" t="s">
        <v>260</v>
      </c>
      <c r="AW760" t="s">
        <v>261</v>
      </c>
      <c r="AZ760" t="s">
        <v>334</v>
      </c>
      <c r="BA760" t="s">
        <v>335</v>
      </c>
      <c r="BB760" t="s">
        <v>136</v>
      </c>
      <c r="BC760" t="s">
        <v>136</v>
      </c>
      <c r="BD760" t="s">
        <v>148</v>
      </c>
      <c r="BE760" t="s">
        <v>136</v>
      </c>
      <c r="BF760" t="s">
        <v>136</v>
      </c>
      <c r="BG760" t="s">
        <v>134</v>
      </c>
      <c r="BH760" t="s">
        <v>136</v>
      </c>
      <c r="BN760" t="s">
        <v>25461</v>
      </c>
      <c r="BO760" t="s">
        <v>3322</v>
      </c>
      <c r="BP760">
        <v>7</v>
      </c>
      <c r="BQ760">
        <v>7</v>
      </c>
      <c r="BR760">
        <v>7</v>
      </c>
      <c r="BS760" s="1">
        <v>44179</v>
      </c>
      <c r="BT760" s="1">
        <v>44388</v>
      </c>
      <c r="BU760" s="1">
        <v>44179</v>
      </c>
      <c r="BV760" s="1">
        <v>44388</v>
      </c>
      <c r="BW760" t="s">
        <v>136</v>
      </c>
      <c r="BX760">
        <v>40</v>
      </c>
      <c r="BY760">
        <v>0</v>
      </c>
      <c r="BZ760">
        <v>8</v>
      </c>
      <c r="CA760">
        <v>8</v>
      </c>
      <c r="CB760">
        <v>8</v>
      </c>
      <c r="CC760">
        <v>8</v>
      </c>
      <c r="CD760">
        <v>8</v>
      </c>
      <c r="CE760">
        <v>0</v>
      </c>
      <c r="CF760" t="str">
        <f>"7:00 AM"</f>
        <v>7:00 AM</v>
      </c>
      <c r="CG760" t="str">
        <f>"4:00 PM"</f>
        <v>4:00 PM</v>
      </c>
      <c r="CH760" s="5">
        <v>11.83</v>
      </c>
      <c r="CI760" t="s">
        <v>146</v>
      </c>
      <c r="CL760" t="s">
        <v>134</v>
      </c>
      <c r="CM760" t="s">
        <v>147</v>
      </c>
      <c r="CN760" t="s">
        <v>148</v>
      </c>
      <c r="CO760" t="s">
        <v>266</v>
      </c>
      <c r="CP760" t="s">
        <v>149</v>
      </c>
      <c r="CQ760">
        <v>3</v>
      </c>
      <c r="CR760">
        <v>0</v>
      </c>
      <c r="CS760" t="s">
        <v>136</v>
      </c>
      <c r="CT760" t="s">
        <v>136</v>
      </c>
      <c r="CU760" t="s">
        <v>136</v>
      </c>
      <c r="CV760" t="s">
        <v>134</v>
      </c>
      <c r="CW760" t="s">
        <v>134</v>
      </c>
      <c r="CX760">
        <v>50</v>
      </c>
      <c r="CY760" t="s">
        <v>134</v>
      </c>
      <c r="CZ760" t="s">
        <v>134</v>
      </c>
      <c r="DA760" t="s">
        <v>134</v>
      </c>
      <c r="DB760" t="s">
        <v>134</v>
      </c>
      <c r="DC760" t="s">
        <v>134</v>
      </c>
      <c r="DD760" t="s">
        <v>136</v>
      </c>
      <c r="DF760" t="s">
        <v>267</v>
      </c>
      <c r="DG760" t="s">
        <v>24547</v>
      </c>
      <c r="DH760" t="s">
        <v>245</v>
      </c>
      <c r="DI760" t="s">
        <v>246</v>
      </c>
      <c r="DJ760" s="4">
        <v>70516</v>
      </c>
      <c r="DK760" t="s">
        <v>268</v>
      </c>
      <c r="DL760" t="s">
        <v>134</v>
      </c>
      <c r="DM760">
        <v>6</v>
      </c>
      <c r="DN760" t="s">
        <v>22411</v>
      </c>
      <c r="DO760" t="s">
        <v>245</v>
      </c>
      <c r="DP760" t="s">
        <v>246</v>
      </c>
      <c r="DQ760" t="str">
        <f>"70516"</f>
        <v>70516</v>
      </c>
      <c r="DR760" t="s">
        <v>268</v>
      </c>
      <c r="DS760" t="s">
        <v>24548</v>
      </c>
      <c r="DT760">
        <v>2</v>
      </c>
      <c r="DU760">
        <v>31</v>
      </c>
      <c r="DV760" t="s">
        <v>134</v>
      </c>
      <c r="DW760" t="s">
        <v>134</v>
      </c>
      <c r="DX760" t="s">
        <v>134</v>
      </c>
      <c r="DY760" t="s">
        <v>136</v>
      </c>
      <c r="DZ760">
        <v>1</v>
      </c>
      <c r="EA760" t="s">
        <v>136</v>
      </c>
      <c r="EC760" s="5">
        <v>12.68</v>
      </c>
      <c r="ED760" s="5">
        <v>55</v>
      </c>
      <c r="EE760">
        <v>13372070099</v>
      </c>
      <c r="EF760" t="s">
        <v>148</v>
      </c>
      <c r="EG760" t="s">
        <v>271</v>
      </c>
      <c r="EH760">
        <v>2</v>
      </c>
    </row>
    <row r="761" spans="1:138" ht="15" customHeight="1" x14ac:dyDescent="0.35">
      <c r="A761" t="s">
        <v>25812</v>
      </c>
      <c r="B761" t="s">
        <v>157</v>
      </c>
      <c r="C761" s="1">
        <v>44124.530878935184</v>
      </c>
      <c r="D761" s="1">
        <v>44140</v>
      </c>
      <c r="E761" t="s">
        <v>133</v>
      </c>
      <c r="F761" t="s">
        <v>136</v>
      </c>
      <c r="G761" t="s">
        <v>135</v>
      </c>
      <c r="H761" t="s">
        <v>136</v>
      </c>
      <c r="I761" t="s">
        <v>25813</v>
      </c>
      <c r="K761" t="s">
        <v>25814</v>
      </c>
      <c r="M761" t="s">
        <v>345</v>
      </c>
      <c r="N761" t="s">
        <v>246</v>
      </c>
      <c r="O761" s="4">
        <v>70526</v>
      </c>
      <c r="P761" t="s">
        <v>140</v>
      </c>
      <c r="Q761" t="s">
        <v>247</v>
      </c>
      <c r="R761">
        <v>13372774376</v>
      </c>
      <c r="T761">
        <v>11251</v>
      </c>
      <c r="U761" t="s">
        <v>25815</v>
      </c>
      <c r="V761" t="s">
        <v>7474</v>
      </c>
      <c r="W761" t="s">
        <v>15709</v>
      </c>
      <c r="X761" t="s">
        <v>3052</v>
      </c>
      <c r="Y761" t="s">
        <v>25814</v>
      </c>
      <c r="AA761" t="s">
        <v>345</v>
      </c>
      <c r="AB761" t="s">
        <v>246</v>
      </c>
      <c r="AC761" s="4">
        <v>70526</v>
      </c>
      <c r="AD761" t="s">
        <v>140</v>
      </c>
      <c r="AE761" t="s">
        <v>252</v>
      </c>
      <c r="AF761">
        <v>13372774376</v>
      </c>
      <c r="AH761" t="s">
        <v>25816</v>
      </c>
      <c r="AI761" t="s">
        <v>168</v>
      </c>
      <c r="AJ761" t="s">
        <v>254</v>
      </c>
      <c r="AK761" t="s">
        <v>255</v>
      </c>
      <c r="AL761" t="s">
        <v>256</v>
      </c>
      <c r="AM761" t="s">
        <v>257</v>
      </c>
      <c r="AO761" t="s">
        <v>258</v>
      </c>
      <c r="AP761" t="s">
        <v>246</v>
      </c>
      <c r="AQ761" s="4">
        <v>70760</v>
      </c>
      <c r="AR761" t="s">
        <v>140</v>
      </c>
      <c r="AS761" t="s">
        <v>351</v>
      </c>
      <c r="AT761">
        <v>12256387218</v>
      </c>
      <c r="AV761" t="s">
        <v>260</v>
      </c>
      <c r="AW761" t="s">
        <v>261</v>
      </c>
      <c r="AZ761" t="s">
        <v>334</v>
      </c>
      <c r="BA761" t="s">
        <v>335</v>
      </c>
      <c r="BB761" t="s">
        <v>136</v>
      </c>
      <c r="BC761" t="s">
        <v>136</v>
      </c>
      <c r="BD761" t="s">
        <v>148</v>
      </c>
      <c r="BE761" t="s">
        <v>136</v>
      </c>
      <c r="BF761" t="s">
        <v>136</v>
      </c>
      <c r="BG761" t="s">
        <v>134</v>
      </c>
      <c r="BH761" t="s">
        <v>136</v>
      </c>
      <c r="BN761" t="s">
        <v>25817</v>
      </c>
      <c r="BO761" t="s">
        <v>7586</v>
      </c>
      <c r="BP761">
        <v>16</v>
      </c>
      <c r="BQ761">
        <v>16</v>
      </c>
      <c r="BR761">
        <v>16</v>
      </c>
      <c r="BS761" s="1">
        <v>44179</v>
      </c>
      <c r="BT761" s="1">
        <v>44469</v>
      </c>
      <c r="BU761" s="1">
        <v>44179</v>
      </c>
      <c r="BV761" s="1">
        <v>44469</v>
      </c>
      <c r="BW761" t="s">
        <v>136</v>
      </c>
      <c r="BX761">
        <v>40</v>
      </c>
      <c r="BY761">
        <v>0</v>
      </c>
      <c r="BZ761">
        <v>8</v>
      </c>
      <c r="CA761">
        <v>8</v>
      </c>
      <c r="CB761">
        <v>8</v>
      </c>
      <c r="CC761">
        <v>8</v>
      </c>
      <c r="CD761">
        <v>8</v>
      </c>
      <c r="CE761">
        <v>0</v>
      </c>
      <c r="CF761" t="str">
        <f>"7:00 AM"</f>
        <v>7:00 AM</v>
      </c>
      <c r="CG761" t="str">
        <f>"4:00 PM"</f>
        <v>4:00 PM</v>
      </c>
      <c r="CH761" s="5">
        <v>11.83</v>
      </c>
      <c r="CI761" t="s">
        <v>146</v>
      </c>
      <c r="CL761" t="s">
        <v>134</v>
      </c>
      <c r="CM761" t="s">
        <v>312</v>
      </c>
      <c r="CN761" t="s">
        <v>148</v>
      </c>
      <c r="CO761" t="s">
        <v>266</v>
      </c>
      <c r="CP761" t="s">
        <v>149</v>
      </c>
      <c r="CQ761">
        <v>3</v>
      </c>
      <c r="CR761">
        <v>0</v>
      </c>
      <c r="CS761" t="s">
        <v>136</v>
      </c>
      <c r="CT761" t="s">
        <v>136</v>
      </c>
      <c r="CU761" t="s">
        <v>136</v>
      </c>
      <c r="CV761" t="s">
        <v>134</v>
      </c>
      <c r="CW761" t="s">
        <v>134</v>
      </c>
      <c r="CX761">
        <v>50</v>
      </c>
      <c r="CY761" t="s">
        <v>134</v>
      </c>
      <c r="CZ761" t="s">
        <v>134</v>
      </c>
      <c r="DA761" t="s">
        <v>134</v>
      </c>
      <c r="DB761" t="s">
        <v>134</v>
      </c>
      <c r="DC761" t="s">
        <v>134</v>
      </c>
      <c r="DD761" t="s">
        <v>136</v>
      </c>
      <c r="DF761" t="s">
        <v>267</v>
      </c>
      <c r="DG761" t="s">
        <v>25818</v>
      </c>
      <c r="DH761" t="s">
        <v>2695</v>
      </c>
      <c r="DI761" t="s">
        <v>246</v>
      </c>
      <c r="DJ761" s="4">
        <v>70559</v>
      </c>
      <c r="DK761" t="s">
        <v>268</v>
      </c>
      <c r="DL761" t="s">
        <v>134</v>
      </c>
      <c r="DM761">
        <v>9</v>
      </c>
      <c r="DN761" t="s">
        <v>25819</v>
      </c>
      <c r="DO761" t="s">
        <v>2695</v>
      </c>
      <c r="DP761" t="s">
        <v>246</v>
      </c>
      <c r="DQ761" t="str">
        <f>"70559"</f>
        <v>70559</v>
      </c>
      <c r="DR761" t="s">
        <v>268</v>
      </c>
      <c r="DS761" t="s">
        <v>25820</v>
      </c>
      <c r="DT761">
        <v>2</v>
      </c>
      <c r="DU761">
        <v>16</v>
      </c>
      <c r="DV761" t="s">
        <v>134</v>
      </c>
      <c r="DW761" t="s">
        <v>134</v>
      </c>
      <c r="DX761" t="s">
        <v>134</v>
      </c>
      <c r="DY761" t="s">
        <v>136</v>
      </c>
      <c r="DZ761">
        <v>1</v>
      </c>
      <c r="EA761" t="s">
        <v>136</v>
      </c>
      <c r="EC761" s="5">
        <v>12.68</v>
      </c>
      <c r="ED761" s="5">
        <v>55</v>
      </c>
      <c r="EE761">
        <v>13372774376</v>
      </c>
      <c r="EF761" t="s">
        <v>148</v>
      </c>
      <c r="EG761" t="s">
        <v>271</v>
      </c>
      <c r="EH761">
        <v>2</v>
      </c>
    </row>
    <row r="762" spans="1:138" ht="15" customHeight="1" x14ac:dyDescent="0.35">
      <c r="A762" t="s">
        <v>12702</v>
      </c>
      <c r="B762" t="s">
        <v>157</v>
      </c>
      <c r="C762" s="1">
        <v>44133.671075347222</v>
      </c>
      <c r="D762" s="1">
        <v>44140</v>
      </c>
      <c r="E762" t="s">
        <v>133</v>
      </c>
      <c r="F762" t="s">
        <v>136</v>
      </c>
      <c r="G762" t="s">
        <v>135</v>
      </c>
      <c r="H762" t="s">
        <v>136</v>
      </c>
      <c r="I762" t="s">
        <v>2611</v>
      </c>
      <c r="K762" t="s">
        <v>12703</v>
      </c>
      <c r="L762" t="s">
        <v>148</v>
      </c>
      <c r="M762" t="s">
        <v>2613</v>
      </c>
      <c r="N762" t="s">
        <v>960</v>
      </c>
      <c r="O762" s="4">
        <v>36089</v>
      </c>
      <c r="P762" t="s">
        <v>140</v>
      </c>
      <c r="R762">
        <v>13347380039</v>
      </c>
      <c r="T762">
        <v>424</v>
      </c>
      <c r="U762" t="s">
        <v>1907</v>
      </c>
      <c r="V762" t="s">
        <v>865</v>
      </c>
      <c r="X762" t="s">
        <v>2616</v>
      </c>
      <c r="Y762" t="s">
        <v>12704</v>
      </c>
      <c r="AA762" t="s">
        <v>12705</v>
      </c>
      <c r="AB762" t="s">
        <v>837</v>
      </c>
      <c r="AC762" s="4">
        <v>29001</v>
      </c>
      <c r="AD762" t="s">
        <v>140</v>
      </c>
      <c r="AE762" t="s">
        <v>841</v>
      </c>
      <c r="AF762">
        <v>18034733145</v>
      </c>
      <c r="AH762" t="s">
        <v>12706</v>
      </c>
      <c r="AI762" t="s">
        <v>168</v>
      </c>
      <c r="AJ762" t="s">
        <v>843</v>
      </c>
      <c r="AK762" t="s">
        <v>844</v>
      </c>
      <c r="AL762" t="s">
        <v>845</v>
      </c>
      <c r="AM762" t="s">
        <v>846</v>
      </c>
      <c r="AO762" t="s">
        <v>847</v>
      </c>
      <c r="AP762" t="s">
        <v>161</v>
      </c>
      <c r="AQ762" s="4">
        <v>31636</v>
      </c>
      <c r="AR762" t="s">
        <v>140</v>
      </c>
      <c r="AT762">
        <v>12295596879</v>
      </c>
      <c r="AV762" t="s">
        <v>2153</v>
      </c>
      <c r="AW762" t="s">
        <v>849</v>
      </c>
      <c r="AZ762" t="s">
        <v>144</v>
      </c>
      <c r="BA762" t="s">
        <v>145</v>
      </c>
      <c r="BB762" t="s">
        <v>136</v>
      </c>
      <c r="BC762" t="s">
        <v>136</v>
      </c>
      <c r="BD762" t="s">
        <v>148</v>
      </c>
      <c r="BE762" t="s">
        <v>136</v>
      </c>
      <c r="BF762" t="s">
        <v>136</v>
      </c>
      <c r="BG762" t="s">
        <v>134</v>
      </c>
      <c r="BH762" t="s">
        <v>136</v>
      </c>
      <c r="BN762" t="s">
        <v>12707</v>
      </c>
      <c r="BO762" t="s">
        <v>2620</v>
      </c>
      <c r="BP762">
        <v>28</v>
      </c>
      <c r="BQ762">
        <v>21</v>
      </c>
      <c r="BR762">
        <v>21</v>
      </c>
      <c r="BS762" s="1">
        <v>44193</v>
      </c>
      <c r="BT762" s="1">
        <v>44439</v>
      </c>
      <c r="BU762" s="1">
        <v>44193</v>
      </c>
      <c r="BV762" s="1">
        <v>44439</v>
      </c>
      <c r="BW762" t="s">
        <v>136</v>
      </c>
      <c r="BX762">
        <v>40</v>
      </c>
      <c r="BY762">
        <v>0</v>
      </c>
      <c r="BZ762">
        <v>8</v>
      </c>
      <c r="CA762">
        <v>8</v>
      </c>
      <c r="CB762">
        <v>8</v>
      </c>
      <c r="CC762">
        <v>8</v>
      </c>
      <c r="CD762">
        <v>8</v>
      </c>
      <c r="CE762">
        <v>0</v>
      </c>
      <c r="CF762" t="str">
        <f>"7:30 AM"</f>
        <v>7:30 AM</v>
      </c>
      <c r="CG762" t="str">
        <f>"4:30 PM"</f>
        <v>4:30 PM</v>
      </c>
      <c r="CH762" s="5">
        <v>11.71</v>
      </c>
      <c r="CI762" t="s">
        <v>146</v>
      </c>
      <c r="CL762" t="s">
        <v>136</v>
      </c>
      <c r="CM762" t="s">
        <v>147</v>
      </c>
      <c r="CN762" t="s">
        <v>148</v>
      </c>
      <c r="CO762" t="s">
        <v>4284</v>
      </c>
      <c r="CP762" t="s">
        <v>149</v>
      </c>
      <c r="CQ762">
        <v>3</v>
      </c>
      <c r="CR762">
        <v>0</v>
      </c>
      <c r="CS762" t="s">
        <v>136</v>
      </c>
      <c r="CT762" t="s">
        <v>136</v>
      </c>
      <c r="CU762" t="s">
        <v>136</v>
      </c>
      <c r="CV762" t="s">
        <v>134</v>
      </c>
      <c r="CW762" t="s">
        <v>134</v>
      </c>
      <c r="CX762">
        <v>50</v>
      </c>
      <c r="CY762" t="s">
        <v>134</v>
      </c>
      <c r="CZ762" t="s">
        <v>134</v>
      </c>
      <c r="DA762" t="s">
        <v>134</v>
      </c>
      <c r="DB762" t="s">
        <v>134</v>
      </c>
      <c r="DC762" t="s">
        <v>134</v>
      </c>
      <c r="DD762" t="s">
        <v>136</v>
      </c>
      <c r="DF762" t="s">
        <v>12708</v>
      </c>
      <c r="DG762" t="s">
        <v>12704</v>
      </c>
      <c r="DH762" t="s">
        <v>12705</v>
      </c>
      <c r="DI762" t="s">
        <v>837</v>
      </c>
      <c r="DJ762" s="4">
        <v>29001</v>
      </c>
      <c r="DK762" t="s">
        <v>5128</v>
      </c>
      <c r="DL762" t="s">
        <v>136</v>
      </c>
      <c r="DM762">
        <v>1</v>
      </c>
      <c r="DN762" t="s">
        <v>12709</v>
      </c>
      <c r="DO762" t="s">
        <v>12705</v>
      </c>
      <c r="DP762" t="s">
        <v>837</v>
      </c>
      <c r="DQ762" t="str">
        <f>"29001"</f>
        <v>29001</v>
      </c>
      <c r="DR762" t="s">
        <v>5128</v>
      </c>
      <c r="DS762" t="s">
        <v>12710</v>
      </c>
      <c r="DT762">
        <v>1</v>
      </c>
      <c r="DU762">
        <v>7</v>
      </c>
      <c r="DV762" t="s">
        <v>136</v>
      </c>
      <c r="DW762" t="s">
        <v>134</v>
      </c>
      <c r="DX762" t="s">
        <v>134</v>
      </c>
      <c r="DY762" t="s">
        <v>134</v>
      </c>
      <c r="DZ762">
        <v>4</v>
      </c>
      <c r="EA762" t="s">
        <v>136</v>
      </c>
      <c r="EC762" s="5">
        <v>12.68</v>
      </c>
      <c r="ED762" s="5">
        <v>55</v>
      </c>
      <c r="EE762">
        <v>18034733145</v>
      </c>
      <c r="EF762" t="s">
        <v>12706</v>
      </c>
      <c r="EG762" t="s">
        <v>148</v>
      </c>
      <c r="EH762">
        <v>0</v>
      </c>
    </row>
    <row r="763" spans="1:138" ht="15" customHeight="1" x14ac:dyDescent="0.35">
      <c r="A763" t="s">
        <v>8876</v>
      </c>
      <c r="B763" t="s">
        <v>157</v>
      </c>
      <c r="C763" s="1">
        <v>44134.510525694444</v>
      </c>
      <c r="D763" s="1">
        <v>44140</v>
      </c>
      <c r="E763" t="s">
        <v>133</v>
      </c>
      <c r="F763" t="s">
        <v>136</v>
      </c>
      <c r="G763" t="s">
        <v>135</v>
      </c>
      <c r="H763" t="s">
        <v>136</v>
      </c>
      <c r="I763" t="s">
        <v>2611</v>
      </c>
      <c r="K763" t="s">
        <v>2612</v>
      </c>
      <c r="L763" t="s">
        <v>148</v>
      </c>
      <c r="M763" t="s">
        <v>2613</v>
      </c>
      <c r="N763" t="s">
        <v>960</v>
      </c>
      <c r="O763" s="4">
        <v>36089</v>
      </c>
      <c r="P763" t="s">
        <v>140</v>
      </c>
      <c r="R763">
        <v>13347380039</v>
      </c>
      <c r="T763">
        <v>4249</v>
      </c>
      <c r="U763" t="s">
        <v>8877</v>
      </c>
      <c r="V763" t="s">
        <v>8878</v>
      </c>
      <c r="X763" t="s">
        <v>2616</v>
      </c>
      <c r="Y763" t="s">
        <v>8879</v>
      </c>
      <c r="AA763" t="s">
        <v>8880</v>
      </c>
      <c r="AB763" t="s">
        <v>960</v>
      </c>
      <c r="AC763" s="4">
        <v>36081</v>
      </c>
      <c r="AD763" t="s">
        <v>140</v>
      </c>
      <c r="AE763" t="s">
        <v>841</v>
      </c>
      <c r="AF763">
        <v>13348084148</v>
      </c>
      <c r="AH763" t="s">
        <v>8881</v>
      </c>
      <c r="AI763" t="s">
        <v>168</v>
      </c>
      <c r="AJ763" t="s">
        <v>2151</v>
      </c>
      <c r="AK763" t="s">
        <v>2152</v>
      </c>
      <c r="AL763" t="s">
        <v>509</v>
      </c>
      <c r="AM763" t="s">
        <v>846</v>
      </c>
      <c r="AO763" t="s">
        <v>847</v>
      </c>
      <c r="AP763" t="s">
        <v>161</v>
      </c>
      <c r="AQ763" s="4">
        <v>31636</v>
      </c>
      <c r="AR763" t="s">
        <v>140</v>
      </c>
      <c r="AT763">
        <v>12295596879</v>
      </c>
      <c r="AV763" t="s">
        <v>2153</v>
      </c>
      <c r="AW763" t="s">
        <v>849</v>
      </c>
      <c r="AZ763" t="s">
        <v>821</v>
      </c>
      <c r="BA763" t="s">
        <v>822</v>
      </c>
      <c r="BB763" t="s">
        <v>136</v>
      </c>
      <c r="BC763" t="s">
        <v>136</v>
      </c>
      <c r="BD763" t="s">
        <v>148</v>
      </c>
      <c r="BE763" t="s">
        <v>136</v>
      </c>
      <c r="BF763" t="s">
        <v>136</v>
      </c>
      <c r="BG763" t="s">
        <v>134</v>
      </c>
      <c r="BH763" t="s">
        <v>136</v>
      </c>
      <c r="BI763" t="s">
        <v>4627</v>
      </c>
      <c r="BJ763" t="s">
        <v>4628</v>
      </c>
      <c r="BL763" t="s">
        <v>849</v>
      </c>
      <c r="BM763" t="s">
        <v>2153</v>
      </c>
      <c r="BN763" t="s">
        <v>8882</v>
      </c>
      <c r="BO763" t="s">
        <v>2620</v>
      </c>
      <c r="BP763">
        <v>14</v>
      </c>
      <c r="BQ763">
        <v>7</v>
      </c>
      <c r="BR763">
        <v>7</v>
      </c>
      <c r="BS763" s="1">
        <v>44198</v>
      </c>
      <c r="BT763" s="1">
        <v>44365</v>
      </c>
      <c r="BU763" s="1">
        <v>44198</v>
      </c>
      <c r="BV763" s="1">
        <v>44365</v>
      </c>
      <c r="BW763" t="s">
        <v>136</v>
      </c>
      <c r="BX763">
        <v>40</v>
      </c>
      <c r="BY763">
        <v>0</v>
      </c>
      <c r="BZ763">
        <v>7.5</v>
      </c>
      <c r="CA763">
        <v>7.5</v>
      </c>
      <c r="CB763">
        <v>7.5</v>
      </c>
      <c r="CC763">
        <v>7.5</v>
      </c>
      <c r="CD763">
        <v>7.5</v>
      </c>
      <c r="CE763">
        <v>2.5</v>
      </c>
      <c r="CF763" t="str">
        <f>"7:30 AM"</f>
        <v>7:30 AM</v>
      </c>
      <c r="CG763" t="str">
        <f>"3:30 PM"</f>
        <v>3:30 PM</v>
      </c>
      <c r="CH763" s="5">
        <v>11.71</v>
      </c>
      <c r="CI763" t="s">
        <v>146</v>
      </c>
      <c r="CL763" t="s">
        <v>136</v>
      </c>
      <c r="CM763" t="s">
        <v>147</v>
      </c>
      <c r="CN763" t="s">
        <v>148</v>
      </c>
      <c r="CO763" t="s">
        <v>854</v>
      </c>
      <c r="CP763" t="s">
        <v>149</v>
      </c>
      <c r="CQ763">
        <v>3</v>
      </c>
      <c r="CR763">
        <v>0</v>
      </c>
      <c r="CS763" t="s">
        <v>136</v>
      </c>
      <c r="CT763" t="s">
        <v>136</v>
      </c>
      <c r="CU763" t="s">
        <v>136</v>
      </c>
      <c r="CV763" t="s">
        <v>134</v>
      </c>
      <c r="CW763" t="s">
        <v>134</v>
      </c>
      <c r="CX763">
        <v>50</v>
      </c>
      <c r="CY763" t="s">
        <v>134</v>
      </c>
      <c r="CZ763" t="s">
        <v>134</v>
      </c>
      <c r="DA763" t="s">
        <v>134</v>
      </c>
      <c r="DB763" t="s">
        <v>134</v>
      </c>
      <c r="DC763" t="s">
        <v>134</v>
      </c>
      <c r="DD763" t="s">
        <v>136</v>
      </c>
      <c r="DF763" t="s">
        <v>8883</v>
      </c>
      <c r="DG763" t="s">
        <v>8884</v>
      </c>
      <c r="DH763" t="s">
        <v>8880</v>
      </c>
      <c r="DI763" t="s">
        <v>960</v>
      </c>
      <c r="DJ763" s="4">
        <v>36081</v>
      </c>
      <c r="DK763" t="s">
        <v>8885</v>
      </c>
      <c r="DL763" t="s">
        <v>136</v>
      </c>
      <c r="DM763">
        <v>1</v>
      </c>
      <c r="DN763" t="s">
        <v>8884</v>
      </c>
      <c r="DO763" t="s">
        <v>8880</v>
      </c>
      <c r="DP763" t="s">
        <v>960</v>
      </c>
      <c r="DQ763" t="str">
        <f>"36081"</f>
        <v>36081</v>
      </c>
      <c r="DR763" t="s">
        <v>8885</v>
      </c>
      <c r="DS763" t="s">
        <v>497</v>
      </c>
      <c r="DT763">
        <v>1</v>
      </c>
      <c r="DU763">
        <v>7</v>
      </c>
      <c r="DV763" t="s">
        <v>134</v>
      </c>
      <c r="DW763" t="s">
        <v>134</v>
      </c>
      <c r="DX763" t="s">
        <v>134</v>
      </c>
      <c r="DY763" t="s">
        <v>136</v>
      </c>
      <c r="DZ763">
        <v>1</v>
      </c>
      <c r="EA763" t="s">
        <v>134</v>
      </c>
      <c r="EB763" s="5">
        <v>12.68</v>
      </c>
      <c r="EC763" s="5">
        <v>12.68</v>
      </c>
      <c r="ED763" s="5">
        <v>55</v>
      </c>
      <c r="EE763">
        <v>13348084148</v>
      </c>
      <c r="EF763" t="s">
        <v>148</v>
      </c>
      <c r="EG763" t="s">
        <v>8375</v>
      </c>
      <c r="EH763">
        <v>0</v>
      </c>
    </row>
    <row r="764" spans="1:138" ht="15" customHeight="1" x14ac:dyDescent="0.35">
      <c r="A764" t="s">
        <v>13570</v>
      </c>
      <c r="B764" t="s">
        <v>157</v>
      </c>
      <c r="C764" s="1">
        <v>44127.540099074075</v>
      </c>
      <c r="D764" s="1">
        <v>44140</v>
      </c>
      <c r="E764" t="s">
        <v>133</v>
      </c>
      <c r="F764" t="s">
        <v>136</v>
      </c>
      <c r="G764" t="s">
        <v>135</v>
      </c>
      <c r="H764" t="s">
        <v>136</v>
      </c>
      <c r="I764" t="s">
        <v>13571</v>
      </c>
      <c r="K764" t="s">
        <v>13572</v>
      </c>
      <c r="M764" t="s">
        <v>4086</v>
      </c>
      <c r="N764" t="s">
        <v>161</v>
      </c>
      <c r="O764" s="4">
        <v>31513</v>
      </c>
      <c r="P764" t="s">
        <v>140</v>
      </c>
      <c r="R764">
        <v>19122785567</v>
      </c>
      <c r="T764">
        <v>111334</v>
      </c>
      <c r="U764" t="s">
        <v>13573</v>
      </c>
      <c r="V764" t="s">
        <v>13574</v>
      </c>
      <c r="X764" t="s">
        <v>4089</v>
      </c>
      <c r="Y764" t="s">
        <v>13575</v>
      </c>
      <c r="AA764" t="s">
        <v>4086</v>
      </c>
      <c r="AB764" t="s">
        <v>161</v>
      </c>
      <c r="AC764" s="4">
        <v>31513</v>
      </c>
      <c r="AD764" t="s">
        <v>140</v>
      </c>
      <c r="AF764">
        <v>19122785567</v>
      </c>
      <c r="AH764" t="s">
        <v>4090</v>
      </c>
      <c r="AI764" t="s">
        <v>168</v>
      </c>
      <c r="AJ764" t="s">
        <v>4091</v>
      </c>
      <c r="AK764" t="s">
        <v>4092</v>
      </c>
      <c r="AM764" t="s">
        <v>13576</v>
      </c>
      <c r="AN764" t="s">
        <v>13577</v>
      </c>
      <c r="AO764" t="s">
        <v>4086</v>
      </c>
      <c r="AP764" t="s">
        <v>161</v>
      </c>
      <c r="AQ764" s="4">
        <v>31513</v>
      </c>
      <c r="AR764" t="s">
        <v>140</v>
      </c>
      <c r="AT764">
        <v>19124243878</v>
      </c>
      <c r="AV764" t="s">
        <v>4095</v>
      </c>
      <c r="AW764" t="s">
        <v>13578</v>
      </c>
      <c r="AZ764" t="s">
        <v>175</v>
      </c>
      <c r="BA764" t="s">
        <v>176</v>
      </c>
      <c r="BB764" t="s">
        <v>136</v>
      </c>
      <c r="BC764" t="s">
        <v>136</v>
      </c>
      <c r="BD764" t="s">
        <v>148</v>
      </c>
      <c r="BE764" t="s">
        <v>136</v>
      </c>
      <c r="BF764" t="s">
        <v>136</v>
      </c>
      <c r="BG764" t="s">
        <v>134</v>
      </c>
      <c r="BH764" t="s">
        <v>136</v>
      </c>
      <c r="BN764" t="s">
        <v>13579</v>
      </c>
      <c r="BO764" t="s">
        <v>4334</v>
      </c>
      <c r="BP764">
        <v>72</v>
      </c>
      <c r="BQ764">
        <v>72</v>
      </c>
      <c r="BR764">
        <v>72</v>
      </c>
      <c r="BS764" s="1">
        <v>44198</v>
      </c>
      <c r="BT764" s="1">
        <v>44439</v>
      </c>
      <c r="BU764" s="1">
        <v>44198</v>
      </c>
      <c r="BV764" s="1">
        <v>44439</v>
      </c>
      <c r="BW764" t="s">
        <v>136</v>
      </c>
      <c r="BX764">
        <v>35</v>
      </c>
      <c r="BY764">
        <v>0</v>
      </c>
      <c r="BZ764">
        <v>6</v>
      </c>
      <c r="CA764">
        <v>6</v>
      </c>
      <c r="CB764">
        <v>6</v>
      </c>
      <c r="CC764">
        <v>6</v>
      </c>
      <c r="CD764">
        <v>6</v>
      </c>
      <c r="CE764">
        <v>5</v>
      </c>
      <c r="CF764" t="str">
        <f>"8:00 AM"</f>
        <v>8:00 AM</v>
      </c>
      <c r="CG764" t="str">
        <f>"3:00 PM"</f>
        <v>3:00 PM</v>
      </c>
      <c r="CH764" s="5">
        <v>11.71</v>
      </c>
      <c r="CI764" t="s">
        <v>146</v>
      </c>
      <c r="CJ764">
        <v>0.5</v>
      </c>
      <c r="CK764" t="s">
        <v>13580</v>
      </c>
      <c r="CL764" t="s">
        <v>134</v>
      </c>
      <c r="CM764" t="s">
        <v>147</v>
      </c>
      <c r="CN764" t="s">
        <v>148</v>
      </c>
      <c r="CO764" s="2" t="s">
        <v>4100</v>
      </c>
      <c r="CP764" t="s">
        <v>149</v>
      </c>
      <c r="CQ764">
        <v>3</v>
      </c>
      <c r="CR764">
        <v>0</v>
      </c>
      <c r="CS764" t="s">
        <v>136</v>
      </c>
      <c r="CT764" t="s">
        <v>136</v>
      </c>
      <c r="CU764" t="s">
        <v>136</v>
      </c>
      <c r="CV764" t="s">
        <v>134</v>
      </c>
      <c r="CW764" t="s">
        <v>134</v>
      </c>
      <c r="CX764">
        <v>60</v>
      </c>
      <c r="CY764" t="s">
        <v>134</v>
      </c>
      <c r="CZ764" t="s">
        <v>134</v>
      </c>
      <c r="DA764" t="s">
        <v>134</v>
      </c>
      <c r="DB764" t="s">
        <v>134</v>
      </c>
      <c r="DC764" t="s">
        <v>134</v>
      </c>
      <c r="DD764" t="s">
        <v>136</v>
      </c>
      <c r="DF764" s="2" t="s">
        <v>4337</v>
      </c>
      <c r="DG764" t="s">
        <v>13575</v>
      </c>
      <c r="DH764" t="s">
        <v>4086</v>
      </c>
      <c r="DI764" t="s">
        <v>161</v>
      </c>
      <c r="DJ764" s="4">
        <v>31513</v>
      </c>
      <c r="DK764" t="s">
        <v>4106</v>
      </c>
      <c r="DL764" t="s">
        <v>134</v>
      </c>
      <c r="DM764">
        <v>2</v>
      </c>
      <c r="DN764" s="2" t="s">
        <v>13581</v>
      </c>
      <c r="DO764" t="s">
        <v>4086</v>
      </c>
      <c r="DP764" t="s">
        <v>161</v>
      </c>
      <c r="DQ764" t="str">
        <f>"31513"</f>
        <v>31513</v>
      </c>
      <c r="DR764" t="s">
        <v>4106</v>
      </c>
      <c r="DS764" t="s">
        <v>4340</v>
      </c>
      <c r="DT764">
        <v>1</v>
      </c>
      <c r="DU764">
        <v>100</v>
      </c>
      <c r="DV764" t="s">
        <v>134</v>
      </c>
      <c r="DW764" t="s">
        <v>134</v>
      </c>
      <c r="DX764" t="s">
        <v>134</v>
      </c>
      <c r="DY764" t="s">
        <v>134</v>
      </c>
      <c r="DZ764">
        <v>3</v>
      </c>
      <c r="EA764" t="s">
        <v>136</v>
      </c>
      <c r="EC764" s="5">
        <v>12.68</v>
      </c>
      <c r="ED764" s="5">
        <v>55</v>
      </c>
      <c r="EE764">
        <v>19122785567</v>
      </c>
      <c r="EF764" t="s">
        <v>13582</v>
      </c>
      <c r="EG764" t="s">
        <v>148</v>
      </c>
      <c r="EH764">
        <v>2</v>
      </c>
    </row>
    <row r="765" spans="1:138" ht="15" customHeight="1" x14ac:dyDescent="0.35">
      <c r="A765" t="s">
        <v>26885</v>
      </c>
      <c r="B765" t="s">
        <v>157</v>
      </c>
      <c r="C765" s="1">
        <v>44131.640949305554</v>
      </c>
      <c r="D765" s="1">
        <v>44140</v>
      </c>
      <c r="E765" t="s">
        <v>579</v>
      </c>
      <c r="F765" t="s">
        <v>136</v>
      </c>
      <c r="G765" t="s">
        <v>135</v>
      </c>
      <c r="H765" t="s">
        <v>136</v>
      </c>
      <c r="I765" t="s">
        <v>16165</v>
      </c>
      <c r="K765" t="s">
        <v>16166</v>
      </c>
      <c r="M765" t="s">
        <v>16167</v>
      </c>
      <c r="N765" t="s">
        <v>744</v>
      </c>
      <c r="O765" s="4">
        <v>42265</v>
      </c>
      <c r="P765" t="s">
        <v>140</v>
      </c>
      <c r="R765">
        <v>12707261356</v>
      </c>
      <c r="T765">
        <v>1114</v>
      </c>
      <c r="U765" t="s">
        <v>5948</v>
      </c>
      <c r="V765" t="s">
        <v>786</v>
      </c>
      <c r="X765" t="s">
        <v>429</v>
      </c>
      <c r="Y765" t="s">
        <v>16168</v>
      </c>
      <c r="AA765" t="s">
        <v>16167</v>
      </c>
      <c r="AB765" t="s">
        <v>744</v>
      </c>
      <c r="AC765" s="4">
        <v>42265</v>
      </c>
      <c r="AD765" t="s">
        <v>140</v>
      </c>
      <c r="AF765">
        <v>12707261356</v>
      </c>
      <c r="AH765" t="s">
        <v>148</v>
      </c>
      <c r="AI765" t="s">
        <v>168</v>
      </c>
      <c r="AJ765" t="s">
        <v>749</v>
      </c>
      <c r="AK765" t="s">
        <v>750</v>
      </c>
      <c r="AM765" t="s">
        <v>751</v>
      </c>
      <c r="AO765" t="s">
        <v>752</v>
      </c>
      <c r="AP765" t="s">
        <v>744</v>
      </c>
      <c r="AQ765" s="4">
        <v>40508</v>
      </c>
      <c r="AR765" t="s">
        <v>140</v>
      </c>
      <c r="AT765">
        <v>18592337845</v>
      </c>
      <c r="AV765" t="s">
        <v>753</v>
      </c>
      <c r="AW765" t="s">
        <v>754</v>
      </c>
      <c r="AY765" t="s">
        <v>155</v>
      </c>
      <c r="AZ765" t="s">
        <v>821</v>
      </c>
      <c r="BA765" t="s">
        <v>822</v>
      </c>
      <c r="BB765" t="s">
        <v>136</v>
      </c>
      <c r="BC765" t="s">
        <v>136</v>
      </c>
      <c r="BD765" t="s">
        <v>148</v>
      </c>
      <c r="BE765" t="s">
        <v>136</v>
      </c>
      <c r="BF765" t="s">
        <v>136</v>
      </c>
      <c r="BG765" t="s">
        <v>134</v>
      </c>
      <c r="BH765" t="s">
        <v>136</v>
      </c>
      <c r="BN765" t="s">
        <v>26886</v>
      </c>
      <c r="BO765" t="s">
        <v>13489</v>
      </c>
      <c r="BP765">
        <v>2</v>
      </c>
      <c r="BQ765">
        <v>2</v>
      </c>
      <c r="BR765">
        <v>2</v>
      </c>
      <c r="BS765" s="1">
        <v>44199</v>
      </c>
      <c r="BT765" s="1">
        <v>44485</v>
      </c>
      <c r="BU765" s="1">
        <v>44199</v>
      </c>
      <c r="BV765" s="1">
        <v>44485</v>
      </c>
      <c r="BW765" t="s">
        <v>136</v>
      </c>
      <c r="BX765">
        <v>40</v>
      </c>
      <c r="BY765">
        <v>0</v>
      </c>
      <c r="BZ765">
        <v>7</v>
      </c>
      <c r="CA765">
        <v>7</v>
      </c>
      <c r="CB765">
        <v>7</v>
      </c>
      <c r="CC765">
        <v>7</v>
      </c>
      <c r="CD765">
        <v>7</v>
      </c>
      <c r="CE765">
        <v>5</v>
      </c>
      <c r="CF765" t="str">
        <f>"8:00 AM"</f>
        <v>8:00 AM</v>
      </c>
      <c r="CG765" t="str">
        <f>"4:00 PM"</f>
        <v>4:00 PM</v>
      </c>
      <c r="CH765" s="5">
        <v>12.4</v>
      </c>
      <c r="CI765" t="s">
        <v>146</v>
      </c>
      <c r="CL765" t="s">
        <v>136</v>
      </c>
      <c r="CM765" t="s">
        <v>147</v>
      </c>
      <c r="CN765" t="s">
        <v>148</v>
      </c>
      <c r="CO765" t="s">
        <v>757</v>
      </c>
      <c r="CP765" t="s">
        <v>149</v>
      </c>
      <c r="CQ765">
        <v>0</v>
      </c>
      <c r="CR765">
        <v>0</v>
      </c>
      <c r="CS765" t="s">
        <v>136</v>
      </c>
      <c r="CT765" t="s">
        <v>136</v>
      </c>
      <c r="CU765" t="s">
        <v>134</v>
      </c>
      <c r="CV765" t="s">
        <v>134</v>
      </c>
      <c r="CW765" t="s">
        <v>136</v>
      </c>
      <c r="CY765" t="s">
        <v>134</v>
      </c>
      <c r="CZ765" t="s">
        <v>136</v>
      </c>
      <c r="DA765" t="s">
        <v>136</v>
      </c>
      <c r="DB765" t="s">
        <v>136</v>
      </c>
      <c r="DC765" t="s">
        <v>134</v>
      </c>
      <c r="DD765" t="s">
        <v>136</v>
      </c>
      <c r="DF765" t="s">
        <v>758</v>
      </c>
      <c r="DG765" t="s">
        <v>16168</v>
      </c>
      <c r="DH765" t="s">
        <v>16167</v>
      </c>
      <c r="DI765" t="s">
        <v>744</v>
      </c>
      <c r="DJ765" s="4">
        <v>42265</v>
      </c>
      <c r="DK765" t="s">
        <v>4705</v>
      </c>
      <c r="DL765" t="s">
        <v>136</v>
      </c>
      <c r="DM765">
        <v>1</v>
      </c>
      <c r="DN765" t="s">
        <v>16168</v>
      </c>
      <c r="DO765" t="s">
        <v>16167</v>
      </c>
      <c r="DP765" t="s">
        <v>744</v>
      </c>
      <c r="DQ765" t="str">
        <f>"42265"</f>
        <v>42265</v>
      </c>
      <c r="DR765" t="s">
        <v>4705</v>
      </c>
      <c r="DS765" t="s">
        <v>763</v>
      </c>
      <c r="DT765">
        <v>1</v>
      </c>
      <c r="DU765">
        <v>7</v>
      </c>
      <c r="DV765" t="s">
        <v>134</v>
      </c>
      <c r="DW765" t="s">
        <v>134</v>
      </c>
      <c r="DX765" t="s">
        <v>134</v>
      </c>
      <c r="DY765" t="s">
        <v>136</v>
      </c>
      <c r="DZ765">
        <v>1</v>
      </c>
      <c r="EA765" t="s">
        <v>136</v>
      </c>
      <c r="EC765" s="5">
        <v>12.68</v>
      </c>
      <c r="ED765" s="5">
        <v>55</v>
      </c>
      <c r="EE765">
        <v>12707261356</v>
      </c>
      <c r="EF765" t="s">
        <v>148</v>
      </c>
      <c r="EG765" t="s">
        <v>764</v>
      </c>
      <c r="EH765">
        <v>0</v>
      </c>
    </row>
    <row r="766" spans="1:138" ht="15" customHeight="1" x14ac:dyDescent="0.35">
      <c r="A766" t="s">
        <v>26721</v>
      </c>
      <c r="B766" t="s">
        <v>157</v>
      </c>
      <c r="C766" s="1">
        <v>44125.619009606482</v>
      </c>
      <c r="D766" s="1">
        <v>44140</v>
      </c>
      <c r="E766" t="s">
        <v>579</v>
      </c>
      <c r="F766" t="s">
        <v>136</v>
      </c>
      <c r="G766" t="s">
        <v>135</v>
      </c>
      <c r="H766" t="s">
        <v>136</v>
      </c>
      <c r="I766" t="s">
        <v>26722</v>
      </c>
      <c r="K766" t="s">
        <v>26723</v>
      </c>
      <c r="L766" t="s">
        <v>26724</v>
      </c>
      <c r="M766" t="s">
        <v>17708</v>
      </c>
      <c r="N766" t="s">
        <v>592</v>
      </c>
      <c r="O766" s="4">
        <v>82937</v>
      </c>
      <c r="P766" t="s">
        <v>140</v>
      </c>
      <c r="R766">
        <v>13077808294</v>
      </c>
      <c r="T766">
        <v>112410</v>
      </c>
      <c r="U766" t="s">
        <v>12455</v>
      </c>
      <c r="V766" t="s">
        <v>26725</v>
      </c>
      <c r="X766" t="s">
        <v>429</v>
      </c>
      <c r="Y766" t="s">
        <v>26723</v>
      </c>
      <c r="AA766" t="s">
        <v>17708</v>
      </c>
      <c r="AB766" t="s">
        <v>592</v>
      </c>
      <c r="AC766" s="4">
        <v>82937</v>
      </c>
      <c r="AD766" t="s">
        <v>140</v>
      </c>
      <c r="AF766">
        <v>13077808294</v>
      </c>
      <c r="AH766" t="s">
        <v>26726</v>
      </c>
      <c r="AI766" t="s">
        <v>168</v>
      </c>
      <c r="AJ766" t="s">
        <v>588</v>
      </c>
      <c r="AK766" t="s">
        <v>589</v>
      </c>
      <c r="AM766" t="s">
        <v>590</v>
      </c>
      <c r="AO766" t="s">
        <v>591</v>
      </c>
      <c r="AP766" t="s">
        <v>592</v>
      </c>
      <c r="AQ766" s="4">
        <v>82601</v>
      </c>
      <c r="AR766" t="s">
        <v>140</v>
      </c>
      <c r="AT766">
        <v>13074722105</v>
      </c>
      <c r="AV766" t="s">
        <v>593</v>
      </c>
      <c r="AW766" t="s">
        <v>594</v>
      </c>
      <c r="AZ766" t="s">
        <v>334</v>
      </c>
      <c r="BA766" t="s">
        <v>335</v>
      </c>
      <c r="BB766" t="s">
        <v>136</v>
      </c>
      <c r="BC766" t="s">
        <v>136</v>
      </c>
      <c r="BD766" t="s">
        <v>148</v>
      </c>
      <c r="BE766" t="s">
        <v>136</v>
      </c>
      <c r="BF766" t="s">
        <v>136</v>
      </c>
      <c r="BG766" t="s">
        <v>134</v>
      </c>
      <c r="BH766" t="s">
        <v>136</v>
      </c>
      <c r="BN766" t="s">
        <v>26727</v>
      </c>
      <c r="BO766" t="s">
        <v>596</v>
      </c>
      <c r="BP766">
        <v>4</v>
      </c>
      <c r="BQ766">
        <v>4</v>
      </c>
      <c r="BR766">
        <v>4</v>
      </c>
      <c r="BS766" s="1">
        <v>44192</v>
      </c>
      <c r="BT766" s="1">
        <v>44269</v>
      </c>
      <c r="BU766" s="1">
        <v>44192</v>
      </c>
      <c r="BV766" s="1">
        <v>44269</v>
      </c>
      <c r="BW766" t="s">
        <v>134</v>
      </c>
      <c r="CH766" s="5">
        <v>1682.33</v>
      </c>
      <c r="CI766" t="s">
        <v>597</v>
      </c>
      <c r="CJ766">
        <v>0</v>
      </c>
      <c r="CK766" t="s">
        <v>1362</v>
      </c>
      <c r="CL766" t="s">
        <v>136</v>
      </c>
      <c r="CM766" t="s">
        <v>354</v>
      </c>
      <c r="CN766" t="s">
        <v>599</v>
      </c>
      <c r="CO766" t="s">
        <v>2225</v>
      </c>
      <c r="CP766" t="s">
        <v>149</v>
      </c>
      <c r="CQ766">
        <v>6</v>
      </c>
      <c r="CR766">
        <v>0</v>
      </c>
      <c r="CS766" t="s">
        <v>136</v>
      </c>
      <c r="CT766" t="s">
        <v>134</v>
      </c>
      <c r="CU766" t="s">
        <v>136</v>
      </c>
      <c r="CV766" t="s">
        <v>136</v>
      </c>
      <c r="CW766" t="s">
        <v>134</v>
      </c>
      <c r="CX766">
        <v>50</v>
      </c>
      <c r="CY766" t="s">
        <v>134</v>
      </c>
      <c r="CZ766" t="s">
        <v>136</v>
      </c>
      <c r="DA766" t="s">
        <v>134</v>
      </c>
      <c r="DB766" t="s">
        <v>136</v>
      </c>
      <c r="DC766" t="s">
        <v>136</v>
      </c>
      <c r="DD766" t="s">
        <v>136</v>
      </c>
      <c r="DF766" t="s">
        <v>2226</v>
      </c>
      <c r="DG766" t="s">
        <v>26723</v>
      </c>
      <c r="DH766" t="s">
        <v>17708</v>
      </c>
      <c r="DI766" t="s">
        <v>592</v>
      </c>
      <c r="DJ766" s="4">
        <v>82937</v>
      </c>
      <c r="DK766" t="s">
        <v>3737</v>
      </c>
      <c r="DL766" t="s">
        <v>136</v>
      </c>
      <c r="DM766">
        <v>1</v>
      </c>
      <c r="DN766" t="s">
        <v>26723</v>
      </c>
      <c r="DO766" t="s">
        <v>17708</v>
      </c>
      <c r="DP766" t="s">
        <v>592</v>
      </c>
      <c r="DQ766" t="str">
        <f>"82937"</f>
        <v>82937</v>
      </c>
      <c r="DR766" t="s">
        <v>3737</v>
      </c>
      <c r="DS766" t="s">
        <v>605</v>
      </c>
      <c r="DT766">
        <v>10</v>
      </c>
      <c r="DU766">
        <v>10</v>
      </c>
      <c r="DV766" t="s">
        <v>136</v>
      </c>
      <c r="DW766" t="s">
        <v>136</v>
      </c>
      <c r="DX766" t="s">
        <v>134</v>
      </c>
      <c r="DY766" t="s">
        <v>136</v>
      </c>
      <c r="DZ766">
        <v>1</v>
      </c>
      <c r="EA766" t="s">
        <v>136</v>
      </c>
      <c r="EC766" s="5">
        <v>12.68</v>
      </c>
      <c r="ED766" s="5">
        <v>55</v>
      </c>
      <c r="EE766">
        <v>13074722105</v>
      </c>
      <c r="EF766" t="s">
        <v>593</v>
      </c>
      <c r="EG766" t="s">
        <v>148</v>
      </c>
      <c r="EH766">
        <v>0</v>
      </c>
    </row>
    <row r="767" spans="1:138" ht="15" customHeight="1" x14ac:dyDescent="0.35">
      <c r="A767" t="s">
        <v>8840</v>
      </c>
      <c r="B767" t="s">
        <v>157</v>
      </c>
      <c r="C767" s="1">
        <v>44132.610339004626</v>
      </c>
      <c r="D767" s="1">
        <v>44140</v>
      </c>
      <c r="E767" t="s">
        <v>579</v>
      </c>
      <c r="F767" t="s">
        <v>136</v>
      </c>
      <c r="G767" t="s">
        <v>135</v>
      </c>
      <c r="H767" t="s">
        <v>136</v>
      </c>
      <c r="I767" t="s">
        <v>8841</v>
      </c>
      <c r="K767" t="s">
        <v>8842</v>
      </c>
      <c r="M767" t="s">
        <v>8843</v>
      </c>
      <c r="N767" t="s">
        <v>139</v>
      </c>
      <c r="O767" s="4">
        <v>32720</v>
      </c>
      <c r="P767" t="s">
        <v>140</v>
      </c>
      <c r="R767">
        <v>13605220593</v>
      </c>
      <c r="T767">
        <v>11</v>
      </c>
      <c r="U767" t="s">
        <v>6022</v>
      </c>
      <c r="V767" t="s">
        <v>8844</v>
      </c>
      <c r="W767" t="s">
        <v>687</v>
      </c>
      <c r="X767" t="s">
        <v>8845</v>
      </c>
      <c r="Y767" t="s">
        <v>8842</v>
      </c>
      <c r="AA767" t="s">
        <v>8843</v>
      </c>
      <c r="AB767" t="s">
        <v>139</v>
      </c>
      <c r="AC767" s="4">
        <v>32720</v>
      </c>
      <c r="AD767" t="s">
        <v>140</v>
      </c>
      <c r="AF767">
        <v>13867349382</v>
      </c>
      <c r="AH767" t="s">
        <v>8846</v>
      </c>
      <c r="AI767" t="s">
        <v>168</v>
      </c>
      <c r="AJ767" t="s">
        <v>8847</v>
      </c>
      <c r="AK767" t="s">
        <v>8848</v>
      </c>
      <c r="AM767" t="s">
        <v>8849</v>
      </c>
      <c r="AN767" t="s">
        <v>1121</v>
      </c>
      <c r="AO767" t="s">
        <v>1122</v>
      </c>
      <c r="AP767" t="s">
        <v>1114</v>
      </c>
      <c r="AQ767" s="4">
        <v>98516</v>
      </c>
      <c r="AR767" t="s">
        <v>140</v>
      </c>
      <c r="AT767">
        <v>13605220593</v>
      </c>
      <c r="AV767" t="s">
        <v>8850</v>
      </c>
      <c r="AW767" t="s">
        <v>3696</v>
      </c>
      <c r="AZ767" t="s">
        <v>175</v>
      </c>
      <c r="BA767" t="s">
        <v>176</v>
      </c>
      <c r="BB767" t="s">
        <v>136</v>
      </c>
      <c r="BC767" t="s">
        <v>136</v>
      </c>
      <c r="BD767" t="s">
        <v>148</v>
      </c>
      <c r="BE767" t="s">
        <v>136</v>
      </c>
      <c r="BF767" t="s">
        <v>136</v>
      </c>
      <c r="BG767" t="s">
        <v>134</v>
      </c>
      <c r="BH767" t="s">
        <v>136</v>
      </c>
      <c r="BN767" t="s">
        <v>8851</v>
      </c>
      <c r="BO767" t="s">
        <v>1124</v>
      </c>
      <c r="BP767">
        <v>7</v>
      </c>
      <c r="BQ767">
        <v>7</v>
      </c>
      <c r="BR767">
        <v>7</v>
      </c>
      <c r="BS767" s="1">
        <v>44195</v>
      </c>
      <c r="BT767" s="1">
        <v>44377</v>
      </c>
      <c r="BU767" s="1">
        <v>44195</v>
      </c>
      <c r="BV767" s="1">
        <v>44377</v>
      </c>
      <c r="BW767" t="s">
        <v>136</v>
      </c>
      <c r="BX767">
        <v>40</v>
      </c>
      <c r="BY767">
        <v>0</v>
      </c>
      <c r="BZ767">
        <v>7</v>
      </c>
      <c r="CA767">
        <v>7</v>
      </c>
      <c r="CB767">
        <v>7</v>
      </c>
      <c r="CC767">
        <v>7</v>
      </c>
      <c r="CD767">
        <v>7</v>
      </c>
      <c r="CE767">
        <v>5</v>
      </c>
      <c r="CF767" t="str">
        <f>"7:00 AM"</f>
        <v>7:00 AM</v>
      </c>
      <c r="CG767" t="str">
        <f>"2:30 PM"</f>
        <v>2:30 PM</v>
      </c>
      <c r="CH767" s="5">
        <v>11.71</v>
      </c>
      <c r="CI767" t="s">
        <v>146</v>
      </c>
      <c r="CJ767">
        <v>0</v>
      </c>
      <c r="CK767" t="s">
        <v>8852</v>
      </c>
      <c r="CL767" t="s">
        <v>136</v>
      </c>
      <c r="CM767" t="s">
        <v>147</v>
      </c>
      <c r="CN767" t="s">
        <v>148</v>
      </c>
      <c r="CO767" s="2" t="s">
        <v>8853</v>
      </c>
      <c r="CP767" t="s">
        <v>149</v>
      </c>
      <c r="CQ767">
        <v>3</v>
      </c>
      <c r="CR767">
        <v>0</v>
      </c>
      <c r="CS767" t="s">
        <v>136</v>
      </c>
      <c r="CT767" t="s">
        <v>136</v>
      </c>
      <c r="CU767" t="s">
        <v>136</v>
      </c>
      <c r="CV767" t="s">
        <v>136</v>
      </c>
      <c r="CW767" t="s">
        <v>134</v>
      </c>
      <c r="CX767">
        <v>60</v>
      </c>
      <c r="CY767" t="s">
        <v>134</v>
      </c>
      <c r="CZ767" t="s">
        <v>134</v>
      </c>
      <c r="DA767" t="s">
        <v>134</v>
      </c>
      <c r="DB767" t="s">
        <v>134</v>
      </c>
      <c r="DC767" t="s">
        <v>134</v>
      </c>
      <c r="DD767" t="s">
        <v>136</v>
      </c>
      <c r="DF767" s="2" t="s">
        <v>8854</v>
      </c>
      <c r="DG767" t="s">
        <v>8842</v>
      </c>
      <c r="DH767" t="s">
        <v>8843</v>
      </c>
      <c r="DI767" t="s">
        <v>139</v>
      </c>
      <c r="DJ767" s="4">
        <v>32722</v>
      </c>
      <c r="DK767" t="s">
        <v>1473</v>
      </c>
      <c r="DL767" t="s">
        <v>134</v>
      </c>
      <c r="DM767">
        <v>2</v>
      </c>
      <c r="DN767" t="s">
        <v>8855</v>
      </c>
      <c r="DO767" t="s">
        <v>8843</v>
      </c>
      <c r="DP767" t="s">
        <v>139</v>
      </c>
      <c r="DQ767" t="str">
        <f>"32720"</f>
        <v>32720</v>
      </c>
      <c r="DR767" t="s">
        <v>1473</v>
      </c>
      <c r="DS767" t="s">
        <v>497</v>
      </c>
      <c r="DT767">
        <v>1</v>
      </c>
      <c r="DU767">
        <v>8</v>
      </c>
      <c r="DV767" t="s">
        <v>134</v>
      </c>
      <c r="DW767" t="s">
        <v>134</v>
      </c>
      <c r="DX767" t="s">
        <v>134</v>
      </c>
      <c r="DY767" t="s">
        <v>136</v>
      </c>
      <c r="DZ767">
        <v>1</v>
      </c>
      <c r="EA767" t="s">
        <v>134</v>
      </c>
      <c r="EB767" s="5">
        <v>12.68</v>
      </c>
      <c r="EC767" s="5">
        <v>12.68</v>
      </c>
      <c r="ED767" s="5">
        <v>55</v>
      </c>
      <c r="EE767">
        <v>13867349382</v>
      </c>
      <c r="EF767" t="s">
        <v>8856</v>
      </c>
      <c r="EG767" t="s">
        <v>148</v>
      </c>
      <c r="EH767">
        <v>0</v>
      </c>
    </row>
    <row r="768" spans="1:138" ht="15" customHeight="1" x14ac:dyDescent="0.35">
      <c r="A768" t="s">
        <v>14358</v>
      </c>
      <c r="B768" t="s">
        <v>132</v>
      </c>
      <c r="C768" s="1">
        <v>44139.843005092589</v>
      </c>
      <c r="D768" s="1">
        <v>44140</v>
      </c>
      <c r="E768" t="s">
        <v>133</v>
      </c>
      <c r="F768" t="s">
        <v>136</v>
      </c>
      <c r="G768" t="s">
        <v>135</v>
      </c>
      <c r="H768" t="s">
        <v>136</v>
      </c>
      <c r="I768" t="s">
        <v>14359</v>
      </c>
      <c r="K768" t="s">
        <v>14360</v>
      </c>
      <c r="M768" t="s">
        <v>2110</v>
      </c>
      <c r="N768" t="s">
        <v>1358</v>
      </c>
      <c r="O768" s="4">
        <v>81526</v>
      </c>
      <c r="P768" t="s">
        <v>140</v>
      </c>
      <c r="R768">
        <v>19704338279</v>
      </c>
      <c r="T768">
        <v>1113</v>
      </c>
      <c r="U768" t="s">
        <v>14361</v>
      </c>
      <c r="V768" t="s">
        <v>1225</v>
      </c>
      <c r="W768" t="s">
        <v>816</v>
      </c>
      <c r="X768" t="s">
        <v>164</v>
      </c>
      <c r="Y768" t="s">
        <v>14362</v>
      </c>
      <c r="AA768" t="s">
        <v>2110</v>
      </c>
      <c r="AB768" t="s">
        <v>1358</v>
      </c>
      <c r="AC768" s="4">
        <v>81526</v>
      </c>
      <c r="AD768" t="s">
        <v>140</v>
      </c>
      <c r="AF768">
        <v>19704338279</v>
      </c>
      <c r="AH768" t="s">
        <v>14363</v>
      </c>
      <c r="AZ768" t="s">
        <v>175</v>
      </c>
      <c r="BA768" t="s">
        <v>176</v>
      </c>
      <c r="BB768" t="s">
        <v>134</v>
      </c>
      <c r="BC768" t="s">
        <v>136</v>
      </c>
      <c r="BD768" t="s">
        <v>148</v>
      </c>
      <c r="BE768" t="s">
        <v>136</v>
      </c>
      <c r="BF768" t="s">
        <v>136</v>
      </c>
      <c r="BG768" t="s">
        <v>134</v>
      </c>
      <c r="BH768" t="s">
        <v>136</v>
      </c>
      <c r="BN768" t="s">
        <v>14364</v>
      </c>
      <c r="BO768" t="s">
        <v>734</v>
      </c>
      <c r="BP768">
        <v>5</v>
      </c>
      <c r="BQ768">
        <v>5</v>
      </c>
      <c r="BS768" s="1">
        <v>44197</v>
      </c>
      <c r="BT768" s="1">
        <v>44301</v>
      </c>
      <c r="BU768" s="1">
        <v>44197</v>
      </c>
      <c r="BV768" s="1">
        <v>44301</v>
      </c>
      <c r="BW768" t="s">
        <v>136</v>
      </c>
      <c r="BX768">
        <v>35</v>
      </c>
      <c r="BY768">
        <v>0</v>
      </c>
      <c r="BZ768">
        <v>7</v>
      </c>
      <c r="CA768">
        <v>7</v>
      </c>
      <c r="CB768">
        <v>7</v>
      </c>
      <c r="CC768">
        <v>7</v>
      </c>
      <c r="CD768">
        <v>7</v>
      </c>
      <c r="CE768">
        <v>0</v>
      </c>
      <c r="CF768" t="str">
        <f>"6:00 AM"</f>
        <v>6:00 AM</v>
      </c>
      <c r="CG768" t="str">
        <f>"2:00 PM"</f>
        <v>2:00 PM</v>
      </c>
      <c r="CH768" s="5">
        <v>14.26</v>
      </c>
      <c r="CI768" t="s">
        <v>146</v>
      </c>
      <c r="CL768" t="s">
        <v>136</v>
      </c>
      <c r="CM768" t="s">
        <v>312</v>
      </c>
      <c r="CN768" t="s">
        <v>148</v>
      </c>
      <c r="CO768" s="2" t="s">
        <v>14365</v>
      </c>
      <c r="CP768" t="s">
        <v>149</v>
      </c>
      <c r="CQ768">
        <v>1</v>
      </c>
      <c r="CR768">
        <v>0</v>
      </c>
      <c r="CS768" t="s">
        <v>136</v>
      </c>
      <c r="CT768" t="s">
        <v>136</v>
      </c>
      <c r="CU768" t="s">
        <v>136</v>
      </c>
      <c r="CV768" t="s">
        <v>136</v>
      </c>
      <c r="CW768" t="s">
        <v>134</v>
      </c>
      <c r="CX768">
        <v>30</v>
      </c>
      <c r="CY768" t="s">
        <v>136</v>
      </c>
      <c r="CZ768" t="s">
        <v>134</v>
      </c>
      <c r="DA768" t="s">
        <v>134</v>
      </c>
      <c r="DB768" t="s">
        <v>134</v>
      </c>
      <c r="DC768" t="s">
        <v>134</v>
      </c>
      <c r="DD768" t="s">
        <v>136</v>
      </c>
      <c r="DF768" t="s">
        <v>14366</v>
      </c>
      <c r="DG768" t="s">
        <v>14367</v>
      </c>
      <c r="DH768" t="s">
        <v>2110</v>
      </c>
      <c r="DI768" t="s">
        <v>1358</v>
      </c>
      <c r="DJ768" s="4">
        <v>81526</v>
      </c>
      <c r="DK768" t="s">
        <v>2116</v>
      </c>
      <c r="DL768" t="s">
        <v>136</v>
      </c>
      <c r="DM768">
        <v>2</v>
      </c>
      <c r="DN768" t="s">
        <v>14367</v>
      </c>
      <c r="DO768" t="s">
        <v>2110</v>
      </c>
      <c r="DP768" t="s">
        <v>1358</v>
      </c>
      <c r="DQ768" t="str">
        <f>"81526"</f>
        <v>81526</v>
      </c>
      <c r="DR768" t="s">
        <v>2116</v>
      </c>
      <c r="DS768" t="s">
        <v>14368</v>
      </c>
      <c r="DT768">
        <v>1</v>
      </c>
      <c r="DU768">
        <v>15</v>
      </c>
      <c r="DV768" t="s">
        <v>136</v>
      </c>
      <c r="DW768" t="s">
        <v>136</v>
      </c>
      <c r="DX768" t="s">
        <v>134</v>
      </c>
      <c r="DY768" t="s">
        <v>136</v>
      </c>
      <c r="DZ768">
        <v>1</v>
      </c>
      <c r="EA768" t="s">
        <v>136</v>
      </c>
      <c r="EC768" s="5">
        <v>12.68</v>
      </c>
      <c r="ED768" s="5">
        <v>55</v>
      </c>
      <c r="EE768">
        <v>19704338279</v>
      </c>
      <c r="EF768" t="s">
        <v>14369</v>
      </c>
      <c r="EG768" t="s">
        <v>148</v>
      </c>
      <c r="EH768">
        <v>0</v>
      </c>
    </row>
    <row r="769" spans="1:138" ht="15" customHeight="1" x14ac:dyDescent="0.35">
      <c r="A769" t="s">
        <v>15618</v>
      </c>
      <c r="B769" t="s">
        <v>157</v>
      </c>
      <c r="C769" s="1">
        <v>44109.625786689816</v>
      </c>
      <c r="D769" s="1">
        <v>44141</v>
      </c>
      <c r="E769" t="s">
        <v>133</v>
      </c>
      <c r="F769" t="s">
        <v>136</v>
      </c>
      <c r="G769" t="s">
        <v>135</v>
      </c>
      <c r="H769" t="s">
        <v>136</v>
      </c>
      <c r="I769" t="s">
        <v>15619</v>
      </c>
      <c r="K769" t="s">
        <v>15620</v>
      </c>
      <c r="M769" t="s">
        <v>15621</v>
      </c>
      <c r="N769" t="s">
        <v>1128</v>
      </c>
      <c r="O769" s="4">
        <v>58413</v>
      </c>
      <c r="P769" t="s">
        <v>140</v>
      </c>
      <c r="R769">
        <v>17013213033</v>
      </c>
      <c r="T769">
        <v>115115</v>
      </c>
      <c r="U769" t="s">
        <v>15622</v>
      </c>
      <c r="V769" t="s">
        <v>15623</v>
      </c>
      <c r="X769" t="s">
        <v>634</v>
      </c>
      <c r="Y769" t="s">
        <v>15620</v>
      </c>
      <c r="AA769" t="s">
        <v>15621</v>
      </c>
      <c r="AB769" t="s">
        <v>1128</v>
      </c>
      <c r="AC769" s="4">
        <v>58413</v>
      </c>
      <c r="AD769" t="s">
        <v>140</v>
      </c>
      <c r="AF769">
        <v>17013213033</v>
      </c>
      <c r="AH769" t="s">
        <v>1514</v>
      </c>
      <c r="AI769" t="s">
        <v>168</v>
      </c>
      <c r="AJ769" t="s">
        <v>1515</v>
      </c>
      <c r="AK769" t="s">
        <v>1516</v>
      </c>
      <c r="AL769" t="s">
        <v>2203</v>
      </c>
      <c r="AM769" t="s">
        <v>1518</v>
      </c>
      <c r="AO769" t="s">
        <v>1519</v>
      </c>
      <c r="AP769" t="s">
        <v>1128</v>
      </c>
      <c r="AQ769" s="4">
        <v>58423</v>
      </c>
      <c r="AR769" t="s">
        <v>140</v>
      </c>
      <c r="AS769" t="s">
        <v>1520</v>
      </c>
      <c r="AT769">
        <v>17019623460</v>
      </c>
      <c r="AV769" t="s">
        <v>1521</v>
      </c>
      <c r="AW769" t="s">
        <v>2205</v>
      </c>
      <c r="AZ769" t="s">
        <v>334</v>
      </c>
      <c r="BA769" t="s">
        <v>335</v>
      </c>
      <c r="BB769" t="s">
        <v>136</v>
      </c>
      <c r="BC769" t="s">
        <v>136</v>
      </c>
      <c r="BD769" t="s">
        <v>148</v>
      </c>
      <c r="BE769" t="s">
        <v>136</v>
      </c>
      <c r="BF769" t="s">
        <v>136</v>
      </c>
      <c r="BG769" t="s">
        <v>134</v>
      </c>
      <c r="BH769" t="s">
        <v>136</v>
      </c>
      <c r="BN769" t="s">
        <v>15624</v>
      </c>
      <c r="BO769" t="s">
        <v>2207</v>
      </c>
      <c r="BP769">
        <v>2</v>
      </c>
      <c r="BQ769">
        <v>2</v>
      </c>
      <c r="BR769">
        <v>2</v>
      </c>
      <c r="BS769" s="1">
        <v>44159</v>
      </c>
      <c r="BT769" s="1">
        <v>44317</v>
      </c>
      <c r="BU769" s="1">
        <v>44159</v>
      </c>
      <c r="BV769" s="1">
        <v>44317</v>
      </c>
      <c r="BW769" t="s">
        <v>136</v>
      </c>
      <c r="BX769">
        <v>40</v>
      </c>
      <c r="BY769">
        <v>0</v>
      </c>
      <c r="BZ769">
        <v>8</v>
      </c>
      <c r="CA769">
        <v>8</v>
      </c>
      <c r="CB769">
        <v>8</v>
      </c>
      <c r="CC769">
        <v>8</v>
      </c>
      <c r="CD769">
        <v>8</v>
      </c>
      <c r="CE769">
        <v>0</v>
      </c>
      <c r="CF769" t="str">
        <f>"8:00 AM"</f>
        <v>8:00 AM</v>
      </c>
      <c r="CG769" t="str">
        <f>"5:00 PM"</f>
        <v>5:00 PM</v>
      </c>
      <c r="CH769" s="5">
        <v>14.99</v>
      </c>
      <c r="CI769" t="s">
        <v>146</v>
      </c>
      <c r="CL769" t="s">
        <v>136</v>
      </c>
      <c r="CM769" t="s">
        <v>312</v>
      </c>
      <c r="CN769" t="s">
        <v>148</v>
      </c>
      <c r="CO769" t="s">
        <v>15625</v>
      </c>
      <c r="CP769" t="s">
        <v>149</v>
      </c>
      <c r="CQ769">
        <v>3</v>
      </c>
      <c r="CR769">
        <v>0</v>
      </c>
      <c r="CS769" t="s">
        <v>136</v>
      </c>
      <c r="CT769" t="s">
        <v>134</v>
      </c>
      <c r="CU769" t="s">
        <v>136</v>
      </c>
      <c r="CV769" t="s">
        <v>136</v>
      </c>
      <c r="CW769" t="s">
        <v>136</v>
      </c>
      <c r="CY769" t="s">
        <v>136</v>
      </c>
      <c r="CZ769" t="s">
        <v>136</v>
      </c>
      <c r="DA769" t="s">
        <v>136</v>
      </c>
      <c r="DB769" t="s">
        <v>136</v>
      </c>
      <c r="DC769" t="s">
        <v>136</v>
      </c>
      <c r="DD769" t="s">
        <v>136</v>
      </c>
      <c r="DF769" t="s">
        <v>15626</v>
      </c>
      <c r="DG769" t="s">
        <v>15627</v>
      </c>
      <c r="DH769" t="s">
        <v>15621</v>
      </c>
      <c r="DI769" t="s">
        <v>1128</v>
      </c>
      <c r="DJ769" s="4">
        <v>58413</v>
      </c>
      <c r="DK769" t="s">
        <v>9768</v>
      </c>
      <c r="DL769" t="s">
        <v>136</v>
      </c>
      <c r="DM769">
        <v>1</v>
      </c>
      <c r="DN769" t="s">
        <v>15628</v>
      </c>
      <c r="DO769" t="s">
        <v>15629</v>
      </c>
      <c r="DP769" t="s">
        <v>1128</v>
      </c>
      <c r="DQ769" t="str">
        <f>"58413"</f>
        <v>58413</v>
      </c>
      <c r="DR769" t="s">
        <v>9768</v>
      </c>
      <c r="DS769" t="s">
        <v>15630</v>
      </c>
      <c r="DT769">
        <v>1</v>
      </c>
      <c r="DU769">
        <v>5</v>
      </c>
      <c r="DV769" t="s">
        <v>134</v>
      </c>
      <c r="DW769" t="s">
        <v>134</v>
      </c>
      <c r="DX769" t="s">
        <v>134</v>
      </c>
      <c r="DY769" t="s">
        <v>136</v>
      </c>
      <c r="DZ769">
        <v>1</v>
      </c>
      <c r="EA769" t="s">
        <v>136</v>
      </c>
      <c r="EC769" s="5">
        <v>12.68</v>
      </c>
      <c r="ED769" s="5">
        <v>55</v>
      </c>
      <c r="EE769">
        <v>17013213033</v>
      </c>
      <c r="EF769" t="s">
        <v>7934</v>
      </c>
      <c r="EH769">
        <v>0</v>
      </c>
    </row>
    <row r="770" spans="1:138" ht="15" customHeight="1" x14ac:dyDescent="0.35">
      <c r="A770" t="s">
        <v>26824</v>
      </c>
      <c r="B770" t="s">
        <v>157</v>
      </c>
      <c r="C770" s="1">
        <v>44109.504715625</v>
      </c>
      <c r="D770" s="1">
        <v>44141</v>
      </c>
      <c r="E770" t="s">
        <v>133</v>
      </c>
      <c r="F770" t="s">
        <v>136</v>
      </c>
      <c r="G770" t="s">
        <v>135</v>
      </c>
      <c r="H770" t="s">
        <v>136</v>
      </c>
      <c r="I770" t="s">
        <v>19551</v>
      </c>
      <c r="K770" t="s">
        <v>19552</v>
      </c>
      <c r="M770" t="s">
        <v>345</v>
      </c>
      <c r="N770" t="s">
        <v>246</v>
      </c>
      <c r="O770" s="4">
        <v>70526</v>
      </c>
      <c r="P770" t="s">
        <v>140</v>
      </c>
      <c r="R770">
        <v>13372506606</v>
      </c>
      <c r="T770">
        <v>11251</v>
      </c>
      <c r="U770" t="s">
        <v>3436</v>
      </c>
      <c r="V770" t="s">
        <v>1922</v>
      </c>
      <c r="X770" t="s">
        <v>164</v>
      </c>
      <c r="Y770" t="s">
        <v>26825</v>
      </c>
      <c r="AA770" t="s">
        <v>345</v>
      </c>
      <c r="AB770" t="s">
        <v>246</v>
      </c>
      <c r="AC770" s="4">
        <v>70526</v>
      </c>
      <c r="AD770" t="s">
        <v>140</v>
      </c>
      <c r="AF770">
        <v>13372506606</v>
      </c>
      <c r="AH770" t="s">
        <v>19553</v>
      </c>
      <c r="AI770" t="s">
        <v>168</v>
      </c>
      <c r="AJ770" t="s">
        <v>325</v>
      </c>
      <c r="AK770" t="s">
        <v>329</v>
      </c>
      <c r="AM770" t="s">
        <v>330</v>
      </c>
      <c r="AO770" t="s">
        <v>324</v>
      </c>
      <c r="AP770" t="s">
        <v>246</v>
      </c>
      <c r="AQ770" s="4">
        <v>70554</v>
      </c>
      <c r="AR770" t="s">
        <v>140</v>
      </c>
      <c r="AS770" t="s">
        <v>331</v>
      </c>
      <c r="AT770">
        <v>13377894322</v>
      </c>
      <c r="AV770" t="s">
        <v>332</v>
      </c>
      <c r="AW770" t="s">
        <v>333</v>
      </c>
      <c r="AZ770" t="s">
        <v>334</v>
      </c>
      <c r="BA770" t="s">
        <v>335</v>
      </c>
      <c r="BB770" t="s">
        <v>136</v>
      </c>
      <c r="BC770" t="s">
        <v>136</v>
      </c>
      <c r="BD770" t="s">
        <v>148</v>
      </c>
      <c r="BE770" t="s">
        <v>136</v>
      </c>
      <c r="BF770" t="s">
        <v>136</v>
      </c>
      <c r="BG770" t="s">
        <v>134</v>
      </c>
      <c r="BH770" t="s">
        <v>136</v>
      </c>
      <c r="BN770" t="s">
        <v>26826</v>
      </c>
      <c r="BO770" t="s">
        <v>1574</v>
      </c>
      <c r="BP770">
        <v>3</v>
      </c>
      <c r="BQ770">
        <v>3</v>
      </c>
      <c r="BR770">
        <v>3</v>
      </c>
      <c r="BS770" s="1">
        <v>44168</v>
      </c>
      <c r="BT770" s="1">
        <v>44472</v>
      </c>
      <c r="BU770" s="1">
        <v>44168</v>
      </c>
      <c r="BV770" s="1">
        <v>44472</v>
      </c>
      <c r="BW770" t="s">
        <v>136</v>
      </c>
      <c r="BX770">
        <v>35</v>
      </c>
      <c r="BY770">
        <v>0</v>
      </c>
      <c r="BZ770">
        <v>7</v>
      </c>
      <c r="CA770">
        <v>7</v>
      </c>
      <c r="CB770">
        <v>7</v>
      </c>
      <c r="CC770">
        <v>7</v>
      </c>
      <c r="CD770">
        <v>7</v>
      </c>
      <c r="CE770">
        <v>0</v>
      </c>
      <c r="CF770" t="str">
        <f>"8:00 AM"</f>
        <v>8:00 AM</v>
      </c>
      <c r="CG770" t="str">
        <f>"4:00 PM"</f>
        <v>4:00 PM</v>
      </c>
      <c r="CH770" s="5">
        <v>11.83</v>
      </c>
      <c r="CI770" t="s">
        <v>146</v>
      </c>
      <c r="CL770" t="s">
        <v>136</v>
      </c>
      <c r="CM770" t="s">
        <v>147</v>
      </c>
      <c r="CN770" t="s">
        <v>148</v>
      </c>
      <c r="CO770" t="s">
        <v>338</v>
      </c>
      <c r="CP770" t="s">
        <v>149</v>
      </c>
      <c r="CQ770">
        <v>0</v>
      </c>
      <c r="CR770">
        <v>0</v>
      </c>
      <c r="CS770" t="s">
        <v>136</v>
      </c>
      <c r="CT770" t="s">
        <v>136</v>
      </c>
      <c r="CU770" t="s">
        <v>136</v>
      </c>
      <c r="CV770" t="s">
        <v>136</v>
      </c>
      <c r="CW770" t="s">
        <v>134</v>
      </c>
      <c r="CX770">
        <v>40</v>
      </c>
      <c r="CY770" t="s">
        <v>136</v>
      </c>
      <c r="CZ770" t="s">
        <v>136</v>
      </c>
      <c r="DA770" t="s">
        <v>136</v>
      </c>
      <c r="DB770" t="s">
        <v>134</v>
      </c>
      <c r="DC770" t="s">
        <v>134</v>
      </c>
      <c r="DD770" t="s">
        <v>136</v>
      </c>
      <c r="DF770" t="s">
        <v>149</v>
      </c>
      <c r="DG770" t="s">
        <v>19555</v>
      </c>
      <c r="DH770" t="s">
        <v>345</v>
      </c>
      <c r="DI770" t="s">
        <v>246</v>
      </c>
      <c r="DJ770" s="4">
        <v>70526</v>
      </c>
      <c r="DK770" t="s">
        <v>268</v>
      </c>
      <c r="DL770" t="s">
        <v>136</v>
      </c>
      <c r="DM770">
        <v>1</v>
      </c>
      <c r="DN770" t="s">
        <v>19556</v>
      </c>
      <c r="DO770" t="s">
        <v>345</v>
      </c>
      <c r="DP770" t="s">
        <v>246</v>
      </c>
      <c r="DQ770" t="str">
        <f>"70526"</f>
        <v>70526</v>
      </c>
      <c r="DR770" t="s">
        <v>268</v>
      </c>
      <c r="DS770" t="s">
        <v>296</v>
      </c>
      <c r="DT770">
        <v>1</v>
      </c>
      <c r="DU770">
        <v>3</v>
      </c>
      <c r="DV770" t="s">
        <v>134</v>
      </c>
      <c r="DW770" t="s">
        <v>134</v>
      </c>
      <c r="DX770" t="s">
        <v>134</v>
      </c>
      <c r="DY770" t="s">
        <v>136</v>
      </c>
      <c r="DZ770">
        <v>1</v>
      </c>
      <c r="EA770" t="s">
        <v>136</v>
      </c>
      <c r="EC770" s="5">
        <v>12.68</v>
      </c>
      <c r="ED770" s="5">
        <v>55</v>
      </c>
      <c r="EE770">
        <v>13372506606</v>
      </c>
      <c r="EF770" t="s">
        <v>19553</v>
      </c>
      <c r="EG770" t="s">
        <v>148</v>
      </c>
      <c r="EH770">
        <v>0</v>
      </c>
    </row>
    <row r="771" spans="1:138" ht="15" customHeight="1" x14ac:dyDescent="0.35">
      <c r="A771" t="s">
        <v>24103</v>
      </c>
      <c r="B771" t="s">
        <v>132</v>
      </c>
      <c r="C771" s="1">
        <v>44124.700847106484</v>
      </c>
      <c r="D771" s="1">
        <v>44141</v>
      </c>
      <c r="E771" t="s">
        <v>133</v>
      </c>
      <c r="F771" t="s">
        <v>134</v>
      </c>
      <c r="G771" t="s">
        <v>135</v>
      </c>
      <c r="H771" t="s">
        <v>136</v>
      </c>
      <c r="I771" t="s">
        <v>24104</v>
      </c>
      <c r="K771" t="s">
        <v>24105</v>
      </c>
      <c r="M771" t="s">
        <v>21065</v>
      </c>
      <c r="N771" t="s">
        <v>161</v>
      </c>
      <c r="O771" s="4">
        <v>31768</v>
      </c>
      <c r="P771" t="s">
        <v>140</v>
      </c>
      <c r="R771">
        <v>12293194812</v>
      </c>
      <c r="T771">
        <v>111219</v>
      </c>
      <c r="U771" t="s">
        <v>24106</v>
      </c>
      <c r="V771" t="s">
        <v>142</v>
      </c>
      <c r="X771" t="s">
        <v>224</v>
      </c>
      <c r="Y771" t="s">
        <v>24107</v>
      </c>
      <c r="AA771" t="s">
        <v>21867</v>
      </c>
      <c r="AB771" t="s">
        <v>161</v>
      </c>
      <c r="AC771" s="4">
        <v>31768</v>
      </c>
      <c r="AD771" t="s">
        <v>140</v>
      </c>
      <c r="AF771">
        <v>12293194812</v>
      </c>
      <c r="AH771" t="s">
        <v>167</v>
      </c>
      <c r="AI771" t="s">
        <v>168</v>
      </c>
      <c r="AJ771" t="s">
        <v>169</v>
      </c>
      <c r="AK771" t="s">
        <v>170</v>
      </c>
      <c r="AM771" t="s">
        <v>21930</v>
      </c>
      <c r="AO771" t="s">
        <v>172</v>
      </c>
      <c r="AP771" t="s">
        <v>161</v>
      </c>
      <c r="AQ771" s="4">
        <v>31533</v>
      </c>
      <c r="AR771" t="s">
        <v>140</v>
      </c>
      <c r="AS771" t="s">
        <v>173</v>
      </c>
      <c r="AT771">
        <v>18633938074</v>
      </c>
      <c r="AV771" t="s">
        <v>167</v>
      </c>
      <c r="AW771" t="s">
        <v>24108</v>
      </c>
      <c r="AZ771" t="s">
        <v>175</v>
      </c>
      <c r="BA771" t="s">
        <v>176</v>
      </c>
      <c r="BB771" t="s">
        <v>134</v>
      </c>
      <c r="BC771" t="s">
        <v>134</v>
      </c>
      <c r="BD771" t="s">
        <v>134</v>
      </c>
      <c r="BE771" t="s">
        <v>134</v>
      </c>
      <c r="BF771" t="s">
        <v>136</v>
      </c>
      <c r="BG771" t="s">
        <v>134</v>
      </c>
      <c r="BH771" t="s">
        <v>136</v>
      </c>
      <c r="BI771" t="s">
        <v>169</v>
      </c>
      <c r="BJ771" t="s">
        <v>170</v>
      </c>
      <c r="BL771" t="s">
        <v>177</v>
      </c>
      <c r="BM771" t="s">
        <v>167</v>
      </c>
      <c r="BN771" t="s">
        <v>24109</v>
      </c>
      <c r="BO771" t="s">
        <v>179</v>
      </c>
      <c r="BP771">
        <v>20</v>
      </c>
      <c r="BQ771">
        <v>20</v>
      </c>
      <c r="BS771" s="1">
        <v>44164</v>
      </c>
      <c r="BT771" s="1">
        <v>44392</v>
      </c>
      <c r="BU771" s="1">
        <v>44164</v>
      </c>
      <c r="BV771" s="1">
        <v>44392</v>
      </c>
      <c r="BW771" t="s">
        <v>136</v>
      </c>
      <c r="BX771">
        <v>35</v>
      </c>
      <c r="BY771">
        <v>0</v>
      </c>
      <c r="BZ771">
        <v>6</v>
      </c>
      <c r="CA771">
        <v>6</v>
      </c>
      <c r="CB771">
        <v>6</v>
      </c>
      <c r="CC771">
        <v>6</v>
      </c>
      <c r="CD771">
        <v>6</v>
      </c>
      <c r="CE771">
        <v>5</v>
      </c>
      <c r="CF771" t="str">
        <f>"7:00 AM"</f>
        <v>7:00 AM</v>
      </c>
      <c r="CG771" t="str">
        <f>"2:00 PM"</f>
        <v>2:00 PM</v>
      </c>
      <c r="CH771" s="5">
        <v>11.71</v>
      </c>
      <c r="CI771" t="s">
        <v>146</v>
      </c>
      <c r="CJ771">
        <v>0</v>
      </c>
      <c r="CK771" t="s">
        <v>180</v>
      </c>
      <c r="CL771" t="s">
        <v>136</v>
      </c>
      <c r="CM771" t="s">
        <v>147</v>
      </c>
      <c r="CN771" t="s">
        <v>148</v>
      </c>
      <c r="CO771" t="s">
        <v>181</v>
      </c>
      <c r="CP771" t="s">
        <v>149</v>
      </c>
      <c r="CQ771">
        <v>2</v>
      </c>
      <c r="CR771">
        <v>0</v>
      </c>
      <c r="CS771" t="s">
        <v>136</v>
      </c>
      <c r="CT771" t="s">
        <v>136</v>
      </c>
      <c r="CU771" t="s">
        <v>136</v>
      </c>
      <c r="CV771" t="s">
        <v>136</v>
      </c>
      <c r="CW771" t="s">
        <v>134</v>
      </c>
      <c r="CX771">
        <v>52</v>
      </c>
      <c r="CY771" t="s">
        <v>134</v>
      </c>
      <c r="CZ771" t="s">
        <v>134</v>
      </c>
      <c r="DA771" t="s">
        <v>134</v>
      </c>
      <c r="DB771" t="s">
        <v>134</v>
      </c>
      <c r="DC771" t="s">
        <v>134</v>
      </c>
      <c r="DD771" t="s">
        <v>136</v>
      </c>
      <c r="DF771" s="2" t="s">
        <v>21872</v>
      </c>
      <c r="DG771" s="2" t="s">
        <v>24110</v>
      </c>
      <c r="DH771" t="s">
        <v>24111</v>
      </c>
      <c r="DI771" t="s">
        <v>161</v>
      </c>
      <c r="DJ771" s="4">
        <v>31756</v>
      </c>
      <c r="DK771" t="s">
        <v>15600</v>
      </c>
      <c r="DL771" t="s">
        <v>136</v>
      </c>
      <c r="DM771">
        <v>2</v>
      </c>
      <c r="DN771" t="s">
        <v>24112</v>
      </c>
      <c r="DO771" t="s">
        <v>24113</v>
      </c>
      <c r="DP771" t="s">
        <v>161</v>
      </c>
      <c r="DQ771" t="str">
        <f>"31632"</f>
        <v>31632</v>
      </c>
      <c r="DR771" t="s">
        <v>4080</v>
      </c>
      <c r="DS771" t="s">
        <v>154</v>
      </c>
      <c r="DT771">
        <v>1</v>
      </c>
      <c r="DU771">
        <v>20</v>
      </c>
      <c r="DV771" t="s">
        <v>134</v>
      </c>
      <c r="DW771" t="s">
        <v>134</v>
      </c>
      <c r="DX771" t="s">
        <v>134</v>
      </c>
      <c r="DY771" t="s">
        <v>136</v>
      </c>
      <c r="DZ771">
        <v>1</v>
      </c>
      <c r="EA771" t="s">
        <v>136</v>
      </c>
      <c r="EC771" s="5">
        <v>12.68</v>
      </c>
      <c r="ED771" s="5">
        <v>55</v>
      </c>
      <c r="EE771">
        <v>12293194812</v>
      </c>
      <c r="EF771" t="s">
        <v>24114</v>
      </c>
      <c r="EG771" t="s">
        <v>190</v>
      </c>
      <c r="EH771">
        <v>0</v>
      </c>
    </row>
    <row r="772" spans="1:138" ht="15" customHeight="1" x14ac:dyDescent="0.35">
      <c r="A772" t="s">
        <v>8247</v>
      </c>
      <c r="B772" t="s">
        <v>273</v>
      </c>
      <c r="C772" s="1">
        <v>44116.632660648145</v>
      </c>
      <c r="D772" s="1">
        <v>44141</v>
      </c>
      <c r="E772" t="s">
        <v>133</v>
      </c>
      <c r="F772" t="s">
        <v>136</v>
      </c>
      <c r="G772" t="s">
        <v>607</v>
      </c>
      <c r="H772" t="s">
        <v>136</v>
      </c>
      <c r="I772" t="s">
        <v>8248</v>
      </c>
      <c r="K772" t="s">
        <v>8249</v>
      </c>
      <c r="M772" t="s">
        <v>7400</v>
      </c>
      <c r="N772" t="s">
        <v>995</v>
      </c>
      <c r="O772" s="4">
        <v>72004</v>
      </c>
      <c r="P772" t="s">
        <v>140</v>
      </c>
      <c r="R772">
        <v>18707668686</v>
      </c>
      <c r="T772">
        <v>1111</v>
      </c>
      <c r="U772" t="s">
        <v>8250</v>
      </c>
      <c r="V772" t="s">
        <v>8251</v>
      </c>
      <c r="W772" t="s">
        <v>1979</v>
      </c>
      <c r="X772" t="s">
        <v>1677</v>
      </c>
      <c r="Y772" t="s">
        <v>8249</v>
      </c>
      <c r="AA772" t="s">
        <v>7400</v>
      </c>
      <c r="AB772" t="s">
        <v>995</v>
      </c>
      <c r="AC772" s="4">
        <v>72004</v>
      </c>
      <c r="AD772" t="s">
        <v>140</v>
      </c>
      <c r="AF772">
        <v>18705406140</v>
      </c>
      <c r="AH772" t="s">
        <v>8252</v>
      </c>
      <c r="AI772" t="s">
        <v>226</v>
      </c>
      <c r="AJ772" t="s">
        <v>646</v>
      </c>
      <c r="AK772" t="s">
        <v>767</v>
      </c>
      <c r="AL772" t="s">
        <v>768</v>
      </c>
      <c r="AM772" t="s">
        <v>769</v>
      </c>
      <c r="AN772" t="s">
        <v>770</v>
      </c>
      <c r="AO772" t="s">
        <v>771</v>
      </c>
      <c r="AP772" t="s">
        <v>246</v>
      </c>
      <c r="AQ772" s="4">
        <v>70535</v>
      </c>
      <c r="AR772" t="s">
        <v>140</v>
      </c>
      <c r="AT772">
        <v>13374663722</v>
      </c>
      <c r="AV772" t="s">
        <v>772</v>
      </c>
      <c r="AW772" t="s">
        <v>8253</v>
      </c>
      <c r="AX772" t="s">
        <v>246</v>
      </c>
      <c r="AY772" t="s">
        <v>774</v>
      </c>
      <c r="AZ772" t="s">
        <v>821</v>
      </c>
      <c r="BA772" t="s">
        <v>822</v>
      </c>
      <c r="BB772" t="s">
        <v>136</v>
      </c>
      <c r="BC772" t="s">
        <v>136</v>
      </c>
      <c r="BD772" t="s">
        <v>148</v>
      </c>
      <c r="BE772" t="s">
        <v>136</v>
      </c>
      <c r="BF772" t="s">
        <v>136</v>
      </c>
      <c r="BG772" t="s">
        <v>134</v>
      </c>
      <c r="BH772" t="s">
        <v>136</v>
      </c>
      <c r="BN772" t="s">
        <v>8254</v>
      </c>
      <c r="BO772" t="s">
        <v>734</v>
      </c>
      <c r="BP772">
        <v>1</v>
      </c>
      <c r="BQ772">
        <v>1</v>
      </c>
      <c r="BS772" s="1">
        <v>44166</v>
      </c>
      <c r="BT772" s="1">
        <v>44530</v>
      </c>
      <c r="BU772" s="1">
        <v>44166</v>
      </c>
      <c r="BV772" s="1">
        <v>44530</v>
      </c>
      <c r="BW772" t="s">
        <v>136</v>
      </c>
      <c r="BX772">
        <v>40</v>
      </c>
      <c r="BY772">
        <v>0</v>
      </c>
      <c r="BZ772">
        <v>8</v>
      </c>
      <c r="CA772">
        <v>8</v>
      </c>
      <c r="CB772">
        <v>8</v>
      </c>
      <c r="CC772">
        <v>8</v>
      </c>
      <c r="CD772">
        <v>8</v>
      </c>
      <c r="CE772">
        <v>0</v>
      </c>
      <c r="CF772" t="str">
        <f>"7:00 AM"</f>
        <v>7:00 AM</v>
      </c>
      <c r="CG772" t="str">
        <f>"4:00 PM"</f>
        <v>4:00 PM</v>
      </c>
      <c r="CH772" s="5">
        <v>11.83</v>
      </c>
      <c r="CI772" t="s">
        <v>146</v>
      </c>
      <c r="CL772" t="s">
        <v>136</v>
      </c>
      <c r="CM772" t="s">
        <v>147</v>
      </c>
      <c r="CN772" t="s">
        <v>148</v>
      </c>
      <c r="CO772" t="s">
        <v>800</v>
      </c>
      <c r="CP772" t="s">
        <v>149</v>
      </c>
      <c r="CQ772">
        <v>3</v>
      </c>
      <c r="CR772">
        <v>0</v>
      </c>
      <c r="CS772" t="s">
        <v>136</v>
      </c>
      <c r="CT772" t="s">
        <v>136</v>
      </c>
      <c r="CU772" t="s">
        <v>136</v>
      </c>
      <c r="CV772" t="s">
        <v>136</v>
      </c>
      <c r="CW772" t="s">
        <v>134</v>
      </c>
      <c r="CX772">
        <v>50</v>
      </c>
      <c r="CY772" t="s">
        <v>136</v>
      </c>
      <c r="CZ772" t="s">
        <v>136</v>
      </c>
      <c r="DA772" t="s">
        <v>134</v>
      </c>
      <c r="DB772" t="s">
        <v>134</v>
      </c>
      <c r="DC772" t="s">
        <v>134</v>
      </c>
      <c r="DD772" t="s">
        <v>136</v>
      </c>
      <c r="DF772" t="s">
        <v>967</v>
      </c>
      <c r="DG772" t="s">
        <v>8249</v>
      </c>
      <c r="DH772" t="s">
        <v>7400</v>
      </c>
      <c r="DI772" t="s">
        <v>995</v>
      </c>
      <c r="DJ772" s="4">
        <v>72004</v>
      </c>
      <c r="DK772" t="s">
        <v>3414</v>
      </c>
      <c r="DL772" t="s">
        <v>136</v>
      </c>
      <c r="DM772">
        <v>1</v>
      </c>
      <c r="DN772" t="s">
        <v>8255</v>
      </c>
      <c r="DO772" t="s">
        <v>7400</v>
      </c>
      <c r="DP772" t="s">
        <v>995</v>
      </c>
      <c r="DQ772" t="str">
        <f>"72004"</f>
        <v>72004</v>
      </c>
      <c r="DR772" t="s">
        <v>3414</v>
      </c>
      <c r="DS772" t="s">
        <v>5981</v>
      </c>
      <c r="DT772">
        <v>1</v>
      </c>
      <c r="DU772">
        <v>1</v>
      </c>
      <c r="DV772" t="s">
        <v>136</v>
      </c>
      <c r="DW772" t="s">
        <v>134</v>
      </c>
      <c r="DX772" t="s">
        <v>134</v>
      </c>
      <c r="DY772" t="s">
        <v>136</v>
      </c>
      <c r="DZ772">
        <v>1</v>
      </c>
      <c r="EA772" t="s">
        <v>136</v>
      </c>
      <c r="EC772" s="5">
        <v>12.68</v>
      </c>
      <c r="ED772" s="5">
        <v>55</v>
      </c>
      <c r="EE772">
        <v>18705406140</v>
      </c>
      <c r="EF772" t="s">
        <v>8252</v>
      </c>
      <c r="EG772" t="s">
        <v>148</v>
      </c>
      <c r="EH772">
        <v>0</v>
      </c>
    </row>
    <row r="773" spans="1:138" ht="15" customHeight="1" x14ac:dyDescent="0.35">
      <c r="A773" t="s">
        <v>2471</v>
      </c>
      <c r="B773" t="s">
        <v>157</v>
      </c>
      <c r="C773" s="1">
        <v>44120.851516087961</v>
      </c>
      <c r="D773" s="1">
        <v>44141</v>
      </c>
      <c r="E773" t="s">
        <v>133</v>
      </c>
      <c r="F773" t="s">
        <v>136</v>
      </c>
      <c r="G773" t="s">
        <v>135</v>
      </c>
      <c r="H773" t="s">
        <v>136</v>
      </c>
      <c r="I773" t="s">
        <v>2472</v>
      </c>
      <c r="K773" t="s">
        <v>2473</v>
      </c>
      <c r="M773" t="s">
        <v>2474</v>
      </c>
      <c r="N773" t="s">
        <v>1104</v>
      </c>
      <c r="O773" s="4">
        <v>68862</v>
      </c>
      <c r="P773" t="s">
        <v>140</v>
      </c>
      <c r="R773">
        <v>13087281420</v>
      </c>
      <c r="T773">
        <v>11211</v>
      </c>
      <c r="U773" t="s">
        <v>2234</v>
      </c>
      <c r="V773" t="s">
        <v>433</v>
      </c>
      <c r="W773" t="s">
        <v>2475</v>
      </c>
      <c r="X773" t="s">
        <v>164</v>
      </c>
      <c r="Y773" t="s">
        <v>2473</v>
      </c>
      <c r="AA773" t="s">
        <v>2474</v>
      </c>
      <c r="AB773" t="s">
        <v>1104</v>
      </c>
      <c r="AC773" s="4">
        <v>68862</v>
      </c>
      <c r="AD773" t="s">
        <v>140</v>
      </c>
      <c r="AF773">
        <v>13087281420</v>
      </c>
      <c r="AH773" t="s">
        <v>2476</v>
      </c>
      <c r="AI773" t="s">
        <v>226</v>
      </c>
      <c r="AJ773" t="s">
        <v>2477</v>
      </c>
      <c r="AK773" t="s">
        <v>482</v>
      </c>
      <c r="AL773" t="s">
        <v>509</v>
      </c>
      <c r="AM773" t="s">
        <v>2478</v>
      </c>
      <c r="AN773" t="s">
        <v>2479</v>
      </c>
      <c r="AO773" t="s">
        <v>2480</v>
      </c>
      <c r="AP773" t="s">
        <v>1104</v>
      </c>
      <c r="AQ773" s="4">
        <v>68124</v>
      </c>
      <c r="AR773" t="s">
        <v>140</v>
      </c>
      <c r="AT773">
        <v>14023433786</v>
      </c>
      <c r="AV773" t="s">
        <v>2481</v>
      </c>
      <c r="AW773" t="s">
        <v>2482</v>
      </c>
      <c r="AX773" t="s">
        <v>1104</v>
      </c>
      <c r="AY773" t="s">
        <v>2483</v>
      </c>
      <c r="AZ773" t="s">
        <v>288</v>
      </c>
      <c r="BA773" t="s">
        <v>289</v>
      </c>
      <c r="BB773" t="s">
        <v>136</v>
      </c>
      <c r="BC773" t="s">
        <v>136</v>
      </c>
      <c r="BD773" t="s">
        <v>148</v>
      </c>
      <c r="BE773" t="s">
        <v>136</v>
      </c>
      <c r="BF773" t="s">
        <v>136</v>
      </c>
      <c r="BG773" t="s">
        <v>134</v>
      </c>
      <c r="BH773" t="s">
        <v>136</v>
      </c>
      <c r="BN773" t="s">
        <v>2484</v>
      </c>
      <c r="BO773" t="s">
        <v>965</v>
      </c>
      <c r="BP773">
        <v>3</v>
      </c>
      <c r="BQ773">
        <v>2</v>
      </c>
      <c r="BR773">
        <v>2</v>
      </c>
      <c r="BS773" s="1">
        <v>44173</v>
      </c>
      <c r="BT773" s="1">
        <v>44270</v>
      </c>
      <c r="BU773" s="1">
        <v>44173</v>
      </c>
      <c r="BV773" s="1">
        <v>44270</v>
      </c>
      <c r="BW773" t="s">
        <v>136</v>
      </c>
      <c r="BX773">
        <v>55</v>
      </c>
      <c r="BY773">
        <v>0</v>
      </c>
      <c r="BZ773">
        <v>11</v>
      </c>
      <c r="CA773">
        <v>11</v>
      </c>
      <c r="CB773">
        <v>11</v>
      </c>
      <c r="CC773">
        <v>11</v>
      </c>
      <c r="CD773">
        <v>11</v>
      </c>
      <c r="CE773">
        <v>0</v>
      </c>
      <c r="CF773" t="str">
        <f>"6:00 AM"</f>
        <v>6:00 AM</v>
      </c>
      <c r="CG773" t="str">
        <f>"6:00 PM"</f>
        <v>6:00 PM</v>
      </c>
      <c r="CH773" s="5">
        <v>14.99</v>
      </c>
      <c r="CI773" t="s">
        <v>146</v>
      </c>
      <c r="CL773" t="s">
        <v>136</v>
      </c>
      <c r="CM773" t="s">
        <v>312</v>
      </c>
      <c r="CN773" t="s">
        <v>148</v>
      </c>
      <c r="CO773" t="s">
        <v>2485</v>
      </c>
      <c r="CP773" t="s">
        <v>149</v>
      </c>
      <c r="CQ773">
        <v>0</v>
      </c>
      <c r="CR773">
        <v>0</v>
      </c>
      <c r="CS773" t="s">
        <v>134</v>
      </c>
      <c r="CT773" t="s">
        <v>134</v>
      </c>
      <c r="CU773" t="s">
        <v>136</v>
      </c>
      <c r="CV773" t="s">
        <v>136</v>
      </c>
      <c r="CW773" t="s">
        <v>136</v>
      </c>
      <c r="CY773" t="s">
        <v>136</v>
      </c>
      <c r="CZ773" t="s">
        <v>136</v>
      </c>
      <c r="DA773" t="s">
        <v>136</v>
      </c>
      <c r="DB773" t="s">
        <v>136</v>
      </c>
      <c r="DC773" t="s">
        <v>136</v>
      </c>
      <c r="DD773" t="s">
        <v>136</v>
      </c>
      <c r="DF773" t="s">
        <v>149</v>
      </c>
      <c r="DG773" t="s">
        <v>2486</v>
      </c>
      <c r="DH773" t="s">
        <v>2474</v>
      </c>
      <c r="DI773" t="s">
        <v>1104</v>
      </c>
      <c r="DJ773" s="4">
        <v>68862</v>
      </c>
      <c r="DK773" t="s">
        <v>2487</v>
      </c>
      <c r="DL773" t="s">
        <v>136</v>
      </c>
      <c r="DM773">
        <v>1</v>
      </c>
      <c r="DN773" t="s">
        <v>2488</v>
      </c>
      <c r="DO773" t="s">
        <v>2474</v>
      </c>
      <c r="DP773" t="s">
        <v>1104</v>
      </c>
      <c r="DQ773" t="str">
        <f>"68862"</f>
        <v>68862</v>
      </c>
      <c r="DR773" t="s">
        <v>2487</v>
      </c>
      <c r="DS773" t="s">
        <v>2489</v>
      </c>
      <c r="DT773">
        <v>2</v>
      </c>
      <c r="DU773">
        <v>2</v>
      </c>
      <c r="DV773" t="s">
        <v>134</v>
      </c>
      <c r="DW773" t="s">
        <v>134</v>
      </c>
      <c r="DX773" t="s">
        <v>134</v>
      </c>
      <c r="DY773" t="s">
        <v>136</v>
      </c>
      <c r="DZ773">
        <v>1</v>
      </c>
      <c r="EA773" t="s">
        <v>136</v>
      </c>
      <c r="EC773" s="5">
        <v>12.68</v>
      </c>
      <c r="ED773" s="5">
        <v>55</v>
      </c>
      <c r="EE773">
        <v>13087281420</v>
      </c>
      <c r="EF773" t="s">
        <v>2476</v>
      </c>
      <c r="EG773" t="s">
        <v>148</v>
      </c>
      <c r="EH773">
        <v>0</v>
      </c>
    </row>
    <row r="774" spans="1:138" ht="15" customHeight="1" x14ac:dyDescent="0.35">
      <c r="A774" t="s">
        <v>19119</v>
      </c>
      <c r="B774" t="s">
        <v>157</v>
      </c>
      <c r="C774" s="1">
        <v>44117.434901851855</v>
      </c>
      <c r="D774" s="1">
        <v>44141</v>
      </c>
      <c r="E774" t="s">
        <v>133</v>
      </c>
      <c r="F774" t="s">
        <v>136</v>
      </c>
      <c r="G774" t="s">
        <v>135</v>
      </c>
      <c r="H774" t="s">
        <v>136</v>
      </c>
      <c r="I774" t="s">
        <v>19120</v>
      </c>
      <c r="K774" t="s">
        <v>19121</v>
      </c>
      <c r="M774" t="s">
        <v>324</v>
      </c>
      <c r="N774" t="s">
        <v>246</v>
      </c>
      <c r="O774" s="4">
        <v>70554</v>
      </c>
      <c r="P774" t="s">
        <v>140</v>
      </c>
      <c r="R774">
        <v>13375803257</v>
      </c>
      <c r="T774">
        <v>11251</v>
      </c>
      <c r="U774" t="s">
        <v>3436</v>
      </c>
      <c r="V774" t="s">
        <v>8043</v>
      </c>
      <c r="X774" t="s">
        <v>164</v>
      </c>
      <c r="Y774" t="s">
        <v>19122</v>
      </c>
      <c r="AA774" t="s">
        <v>324</v>
      </c>
      <c r="AB774" t="s">
        <v>246</v>
      </c>
      <c r="AC774" s="4">
        <v>70554</v>
      </c>
      <c r="AD774" t="s">
        <v>140</v>
      </c>
      <c r="AF774">
        <v>13375803257</v>
      </c>
      <c r="AH774" t="s">
        <v>19123</v>
      </c>
      <c r="AI774" t="s">
        <v>168</v>
      </c>
      <c r="AJ774" t="s">
        <v>325</v>
      </c>
      <c r="AK774" t="s">
        <v>329</v>
      </c>
      <c r="AM774" t="s">
        <v>330</v>
      </c>
      <c r="AO774" t="s">
        <v>324</v>
      </c>
      <c r="AP774" t="s">
        <v>246</v>
      </c>
      <c r="AQ774" s="4">
        <v>70554</v>
      </c>
      <c r="AR774" t="s">
        <v>140</v>
      </c>
      <c r="AS774" t="s">
        <v>331</v>
      </c>
      <c r="AT774">
        <v>13377894322</v>
      </c>
      <c r="AV774" t="s">
        <v>332</v>
      </c>
      <c r="AW774" t="s">
        <v>333</v>
      </c>
      <c r="AZ774" t="s">
        <v>334</v>
      </c>
      <c r="BA774" t="s">
        <v>335</v>
      </c>
      <c r="BB774" t="s">
        <v>136</v>
      </c>
      <c r="BC774" t="s">
        <v>136</v>
      </c>
      <c r="BD774" t="s">
        <v>148</v>
      </c>
      <c r="BE774" t="s">
        <v>136</v>
      </c>
      <c r="BF774" t="s">
        <v>136</v>
      </c>
      <c r="BG774" t="s">
        <v>134</v>
      </c>
      <c r="BH774" t="s">
        <v>136</v>
      </c>
      <c r="BN774" t="s">
        <v>19124</v>
      </c>
      <c r="BO774" t="s">
        <v>337</v>
      </c>
      <c r="BP774">
        <v>2</v>
      </c>
      <c r="BQ774">
        <v>2</v>
      </c>
      <c r="BR774">
        <v>2</v>
      </c>
      <c r="BS774" s="1">
        <v>44191</v>
      </c>
      <c r="BT774" s="1">
        <v>44409</v>
      </c>
      <c r="BU774" s="1">
        <v>44191</v>
      </c>
      <c r="BV774" s="1">
        <v>44409</v>
      </c>
      <c r="BW774" t="s">
        <v>136</v>
      </c>
      <c r="BX774">
        <v>35</v>
      </c>
      <c r="BY774">
        <v>0</v>
      </c>
      <c r="BZ774">
        <v>7</v>
      </c>
      <c r="CA774">
        <v>7</v>
      </c>
      <c r="CB774">
        <v>7</v>
      </c>
      <c r="CC774">
        <v>7</v>
      </c>
      <c r="CD774">
        <v>7</v>
      </c>
      <c r="CE774">
        <v>0</v>
      </c>
      <c r="CF774" t="str">
        <f>"8:00 AM"</f>
        <v>8:00 AM</v>
      </c>
      <c r="CG774" t="str">
        <f>"4:00 PM"</f>
        <v>4:00 PM</v>
      </c>
      <c r="CH774" s="5">
        <v>11.83</v>
      </c>
      <c r="CI774" t="s">
        <v>146</v>
      </c>
      <c r="CL774" t="s">
        <v>136</v>
      </c>
      <c r="CM774" t="s">
        <v>147</v>
      </c>
      <c r="CN774" t="s">
        <v>148</v>
      </c>
      <c r="CO774" t="s">
        <v>338</v>
      </c>
      <c r="CP774" t="s">
        <v>149</v>
      </c>
      <c r="CQ774">
        <v>0</v>
      </c>
      <c r="CR774">
        <v>0</v>
      </c>
      <c r="CS774" t="s">
        <v>136</v>
      </c>
      <c r="CT774" t="s">
        <v>136</v>
      </c>
      <c r="CU774" t="s">
        <v>136</v>
      </c>
      <c r="CV774" t="s">
        <v>136</v>
      </c>
      <c r="CW774" t="s">
        <v>134</v>
      </c>
      <c r="CX774">
        <v>40</v>
      </c>
      <c r="CY774" t="s">
        <v>136</v>
      </c>
      <c r="CZ774" t="s">
        <v>136</v>
      </c>
      <c r="DA774" t="s">
        <v>136</v>
      </c>
      <c r="DB774" t="s">
        <v>134</v>
      </c>
      <c r="DC774" t="s">
        <v>134</v>
      </c>
      <c r="DD774" t="s">
        <v>136</v>
      </c>
      <c r="DF774" t="s">
        <v>149</v>
      </c>
      <c r="DG774" t="s">
        <v>19125</v>
      </c>
      <c r="DH774" t="s">
        <v>324</v>
      </c>
      <c r="DI774" t="s">
        <v>246</v>
      </c>
      <c r="DJ774" s="4">
        <v>70554</v>
      </c>
      <c r="DK774" t="s">
        <v>339</v>
      </c>
      <c r="DL774" t="s">
        <v>136</v>
      </c>
      <c r="DM774">
        <v>1</v>
      </c>
      <c r="DN774" t="s">
        <v>19125</v>
      </c>
      <c r="DO774" t="s">
        <v>324</v>
      </c>
      <c r="DP774" t="s">
        <v>246</v>
      </c>
      <c r="DQ774" t="str">
        <f>"70554"</f>
        <v>70554</v>
      </c>
      <c r="DR774" t="s">
        <v>339</v>
      </c>
      <c r="DS774" t="s">
        <v>19126</v>
      </c>
      <c r="DT774">
        <v>1</v>
      </c>
      <c r="DU774">
        <v>2</v>
      </c>
      <c r="DV774" t="s">
        <v>134</v>
      </c>
      <c r="DW774" t="s">
        <v>134</v>
      </c>
      <c r="DX774" t="s">
        <v>134</v>
      </c>
      <c r="DY774" t="s">
        <v>136</v>
      </c>
      <c r="DZ774">
        <v>1</v>
      </c>
      <c r="EA774" t="s">
        <v>136</v>
      </c>
      <c r="EC774" s="5">
        <v>12.68</v>
      </c>
      <c r="ED774" s="5">
        <v>55</v>
      </c>
      <c r="EE774">
        <v>13375803257</v>
      </c>
      <c r="EF774" t="s">
        <v>19123</v>
      </c>
      <c r="EG774" t="s">
        <v>148</v>
      </c>
      <c r="EH774">
        <v>0</v>
      </c>
    </row>
    <row r="775" spans="1:138" ht="15" customHeight="1" x14ac:dyDescent="0.35">
      <c r="A775" t="s">
        <v>9334</v>
      </c>
      <c r="B775" t="s">
        <v>157</v>
      </c>
      <c r="C775" s="1">
        <v>44133.741979745369</v>
      </c>
      <c r="D775" s="1">
        <v>44141</v>
      </c>
      <c r="E775" t="s">
        <v>133</v>
      </c>
      <c r="F775" t="s">
        <v>136</v>
      </c>
      <c r="G775" t="s">
        <v>135</v>
      </c>
      <c r="H775" t="s">
        <v>136</v>
      </c>
      <c r="I775" t="s">
        <v>9335</v>
      </c>
      <c r="K775" t="s">
        <v>9336</v>
      </c>
      <c r="M775" t="s">
        <v>9337</v>
      </c>
      <c r="N775" t="s">
        <v>365</v>
      </c>
      <c r="O775" s="4">
        <v>50201</v>
      </c>
      <c r="P775" t="s">
        <v>140</v>
      </c>
      <c r="R775">
        <v>15152310614</v>
      </c>
      <c r="T775">
        <v>11511</v>
      </c>
      <c r="U775" t="s">
        <v>9338</v>
      </c>
      <c r="V775" t="s">
        <v>9339</v>
      </c>
      <c r="X775" t="s">
        <v>1157</v>
      </c>
      <c r="Y775" t="s">
        <v>9340</v>
      </c>
      <c r="AA775" t="s">
        <v>9341</v>
      </c>
      <c r="AB775" t="s">
        <v>365</v>
      </c>
      <c r="AC775" s="4">
        <v>50201</v>
      </c>
      <c r="AD775" t="s">
        <v>140</v>
      </c>
      <c r="AF775">
        <v>15152310614</v>
      </c>
      <c r="AH775" t="s">
        <v>9342</v>
      </c>
      <c r="AI775" t="s">
        <v>226</v>
      </c>
      <c r="AJ775" t="s">
        <v>2758</v>
      </c>
      <c r="AK775" t="s">
        <v>2759</v>
      </c>
      <c r="AM775" t="s">
        <v>2760</v>
      </c>
      <c r="AO775" t="s">
        <v>2761</v>
      </c>
      <c r="AP775" t="s">
        <v>365</v>
      </c>
      <c r="AQ775" s="4">
        <v>50010</v>
      </c>
      <c r="AR775" t="s">
        <v>140</v>
      </c>
      <c r="AT775">
        <v>15152324444</v>
      </c>
      <c r="AV775" t="s">
        <v>2762</v>
      </c>
      <c r="AW775" t="s">
        <v>2763</v>
      </c>
      <c r="AX775" t="s">
        <v>365</v>
      </c>
      <c r="AY775" t="s">
        <v>693</v>
      </c>
      <c r="AZ775" t="s">
        <v>334</v>
      </c>
      <c r="BA775" t="s">
        <v>335</v>
      </c>
      <c r="BB775" t="s">
        <v>136</v>
      </c>
      <c r="BC775" t="s">
        <v>136</v>
      </c>
      <c r="BD775" t="s">
        <v>148</v>
      </c>
      <c r="BE775" t="s">
        <v>136</v>
      </c>
      <c r="BF775" t="s">
        <v>136</v>
      </c>
      <c r="BG775" t="s">
        <v>134</v>
      </c>
      <c r="BH775" t="s">
        <v>136</v>
      </c>
      <c r="BN775" t="s">
        <v>9343</v>
      </c>
      <c r="BO775" t="s">
        <v>9344</v>
      </c>
      <c r="BP775">
        <v>3</v>
      </c>
      <c r="BQ775">
        <v>3</v>
      </c>
      <c r="BR775">
        <v>3</v>
      </c>
      <c r="BS775" s="1">
        <v>44197</v>
      </c>
      <c r="BT775" s="1">
        <v>44286</v>
      </c>
      <c r="BU775" s="1">
        <v>44197</v>
      </c>
      <c r="BV775" s="1">
        <v>44286</v>
      </c>
      <c r="BW775" t="s">
        <v>136</v>
      </c>
      <c r="BX775">
        <v>48</v>
      </c>
      <c r="BY775">
        <v>0</v>
      </c>
      <c r="BZ775">
        <v>8</v>
      </c>
      <c r="CA775">
        <v>8</v>
      </c>
      <c r="CB775">
        <v>8</v>
      </c>
      <c r="CC775">
        <v>8</v>
      </c>
      <c r="CD775">
        <v>8</v>
      </c>
      <c r="CE775">
        <v>8</v>
      </c>
      <c r="CF775" t="str">
        <f>"7:00 AM"</f>
        <v>7:00 AM</v>
      </c>
      <c r="CG775" t="str">
        <f>"4:00 PM"</f>
        <v>4:00 PM</v>
      </c>
      <c r="CH775" s="5">
        <v>14.58</v>
      </c>
      <c r="CI775" t="s">
        <v>146</v>
      </c>
      <c r="CJ775">
        <v>0</v>
      </c>
      <c r="CK775" t="s">
        <v>9345</v>
      </c>
      <c r="CL775" t="s">
        <v>136</v>
      </c>
      <c r="CM775" t="s">
        <v>312</v>
      </c>
      <c r="CN775" t="s">
        <v>148</v>
      </c>
      <c r="CO775" s="2" t="s">
        <v>9346</v>
      </c>
      <c r="CP775" t="s">
        <v>149</v>
      </c>
      <c r="CQ775">
        <v>3</v>
      </c>
      <c r="CR775">
        <v>0</v>
      </c>
      <c r="CS775" t="s">
        <v>136</v>
      </c>
      <c r="CT775" t="s">
        <v>134</v>
      </c>
      <c r="CU775" t="s">
        <v>136</v>
      </c>
      <c r="CV775" t="s">
        <v>136</v>
      </c>
      <c r="CW775" t="s">
        <v>134</v>
      </c>
      <c r="CX775">
        <v>75</v>
      </c>
      <c r="CY775" t="s">
        <v>134</v>
      </c>
      <c r="CZ775" t="s">
        <v>136</v>
      </c>
      <c r="DA775" t="s">
        <v>136</v>
      </c>
      <c r="DB775" t="s">
        <v>134</v>
      </c>
      <c r="DC775" t="s">
        <v>134</v>
      </c>
      <c r="DD775" t="s">
        <v>136</v>
      </c>
      <c r="DF775" t="s">
        <v>9347</v>
      </c>
      <c r="DG775" t="s">
        <v>9348</v>
      </c>
      <c r="DH775" t="s">
        <v>9341</v>
      </c>
      <c r="DI775" t="s">
        <v>365</v>
      </c>
      <c r="DJ775" s="4">
        <v>50201</v>
      </c>
      <c r="DK775" t="s">
        <v>9349</v>
      </c>
      <c r="DL775" t="s">
        <v>136</v>
      </c>
      <c r="DM775">
        <v>1</v>
      </c>
      <c r="DN775" t="s">
        <v>9350</v>
      </c>
      <c r="DO775" t="s">
        <v>9341</v>
      </c>
      <c r="DP775" t="s">
        <v>365</v>
      </c>
      <c r="DQ775" t="str">
        <f>"50201"</f>
        <v>50201</v>
      </c>
      <c r="DR775" t="s">
        <v>9349</v>
      </c>
      <c r="DS775" t="s">
        <v>9351</v>
      </c>
      <c r="DT775">
        <v>2</v>
      </c>
      <c r="DU775">
        <v>4</v>
      </c>
      <c r="DV775" t="s">
        <v>134</v>
      </c>
      <c r="DW775" t="s">
        <v>134</v>
      </c>
      <c r="DX775" t="s">
        <v>134</v>
      </c>
      <c r="DY775" t="s">
        <v>136</v>
      </c>
      <c r="DZ775">
        <v>1</v>
      </c>
      <c r="EA775" t="s">
        <v>136</v>
      </c>
      <c r="EC775" s="5">
        <v>12.68</v>
      </c>
      <c r="ED775" s="5">
        <v>55</v>
      </c>
      <c r="EE775">
        <v>15152310614</v>
      </c>
      <c r="EF775" t="s">
        <v>9342</v>
      </c>
      <c r="EG775" t="s">
        <v>148</v>
      </c>
      <c r="EH775">
        <v>0</v>
      </c>
    </row>
    <row r="776" spans="1:138" ht="15" customHeight="1" x14ac:dyDescent="0.35">
      <c r="A776" t="s">
        <v>19391</v>
      </c>
      <c r="B776" t="s">
        <v>157</v>
      </c>
      <c r="C776" s="1">
        <v>44125.446487731482</v>
      </c>
      <c r="D776" s="1">
        <v>44141</v>
      </c>
      <c r="E776" t="s">
        <v>579</v>
      </c>
      <c r="F776" t="s">
        <v>136</v>
      </c>
      <c r="G776" t="s">
        <v>135</v>
      </c>
      <c r="H776" t="s">
        <v>136</v>
      </c>
      <c r="I776" t="s">
        <v>19392</v>
      </c>
      <c r="K776" t="s">
        <v>19393</v>
      </c>
      <c r="L776" t="s">
        <v>19394</v>
      </c>
      <c r="M776" t="s">
        <v>8444</v>
      </c>
      <c r="N776" t="s">
        <v>592</v>
      </c>
      <c r="O776" s="4">
        <v>82323</v>
      </c>
      <c r="P776" t="s">
        <v>140</v>
      </c>
      <c r="R776">
        <v>19706293555</v>
      </c>
      <c r="T776">
        <v>112410</v>
      </c>
      <c r="U776" t="s">
        <v>19395</v>
      </c>
      <c r="V776" t="s">
        <v>19396</v>
      </c>
      <c r="X776" t="s">
        <v>1091</v>
      </c>
      <c r="Y776" t="s">
        <v>19397</v>
      </c>
      <c r="Z776" t="s">
        <v>148</v>
      </c>
      <c r="AA776" t="s">
        <v>8444</v>
      </c>
      <c r="AB776" t="s">
        <v>592</v>
      </c>
      <c r="AC776" s="4">
        <v>82323</v>
      </c>
      <c r="AD776" t="s">
        <v>140</v>
      </c>
      <c r="AF776">
        <v>19706293555</v>
      </c>
      <c r="AH776" t="s">
        <v>19398</v>
      </c>
      <c r="AI776" t="s">
        <v>168</v>
      </c>
      <c r="AJ776" t="s">
        <v>588</v>
      </c>
      <c r="AK776" t="s">
        <v>589</v>
      </c>
      <c r="AM776" t="s">
        <v>590</v>
      </c>
      <c r="AO776" t="s">
        <v>591</v>
      </c>
      <c r="AP776" t="s">
        <v>592</v>
      </c>
      <c r="AQ776" s="4">
        <v>82601</v>
      </c>
      <c r="AR776" t="s">
        <v>140</v>
      </c>
      <c r="AT776">
        <v>13074722105</v>
      </c>
      <c r="AV776" t="s">
        <v>593</v>
      </c>
      <c r="AW776" t="s">
        <v>594</v>
      </c>
      <c r="AZ776" t="s">
        <v>334</v>
      </c>
      <c r="BA776" t="s">
        <v>335</v>
      </c>
      <c r="BB776" t="s">
        <v>136</v>
      </c>
      <c r="BC776" t="s">
        <v>136</v>
      </c>
      <c r="BD776" t="s">
        <v>148</v>
      </c>
      <c r="BE776" t="s">
        <v>136</v>
      </c>
      <c r="BF776" t="s">
        <v>136</v>
      </c>
      <c r="BG776" t="s">
        <v>134</v>
      </c>
      <c r="BH776" t="s">
        <v>136</v>
      </c>
      <c r="BN776" t="s">
        <v>19399</v>
      </c>
      <c r="BO776" t="s">
        <v>596</v>
      </c>
      <c r="BP776">
        <v>2</v>
      </c>
      <c r="BQ776">
        <v>2</v>
      </c>
      <c r="BR776">
        <v>2</v>
      </c>
      <c r="BS776" s="1">
        <v>44170</v>
      </c>
      <c r="BT776" s="1">
        <v>44227</v>
      </c>
      <c r="BU776" s="1">
        <v>44170</v>
      </c>
      <c r="BV776" s="1">
        <v>44227</v>
      </c>
      <c r="BW776" t="s">
        <v>134</v>
      </c>
      <c r="CH776" s="5">
        <v>1682.33</v>
      </c>
      <c r="CI776" t="s">
        <v>597</v>
      </c>
      <c r="CJ776">
        <v>0</v>
      </c>
      <c r="CK776" t="s">
        <v>598</v>
      </c>
      <c r="CL776" t="s">
        <v>136</v>
      </c>
      <c r="CM776" t="s">
        <v>354</v>
      </c>
      <c r="CN776" t="s">
        <v>599</v>
      </c>
      <c r="CO776" t="s">
        <v>2225</v>
      </c>
      <c r="CP776" t="s">
        <v>149</v>
      </c>
      <c r="CQ776">
        <v>6</v>
      </c>
      <c r="CR776">
        <v>0</v>
      </c>
      <c r="CS776" t="s">
        <v>136</v>
      </c>
      <c r="CT776" t="s">
        <v>134</v>
      </c>
      <c r="CU776" t="s">
        <v>136</v>
      </c>
      <c r="CV776" t="s">
        <v>136</v>
      </c>
      <c r="CW776" t="s">
        <v>134</v>
      </c>
      <c r="CX776">
        <v>50</v>
      </c>
      <c r="CY776" t="s">
        <v>134</v>
      </c>
      <c r="CZ776" t="s">
        <v>136</v>
      </c>
      <c r="DA776" t="s">
        <v>134</v>
      </c>
      <c r="DB776" t="s">
        <v>136</v>
      </c>
      <c r="DC776" t="s">
        <v>136</v>
      </c>
      <c r="DD776" t="s">
        <v>136</v>
      </c>
      <c r="DF776" t="s">
        <v>2226</v>
      </c>
      <c r="DG776" t="s">
        <v>19397</v>
      </c>
      <c r="DH776" t="s">
        <v>8444</v>
      </c>
      <c r="DI776" t="s">
        <v>592</v>
      </c>
      <c r="DJ776" s="4">
        <v>82323</v>
      </c>
      <c r="DK776" t="s">
        <v>7731</v>
      </c>
      <c r="DL776" t="s">
        <v>136</v>
      </c>
      <c r="DM776">
        <v>1</v>
      </c>
      <c r="DN776" t="s">
        <v>19400</v>
      </c>
      <c r="DO776" t="s">
        <v>8444</v>
      </c>
      <c r="DP776" t="s">
        <v>592</v>
      </c>
      <c r="DQ776" t="str">
        <f>"82323"</f>
        <v>82323</v>
      </c>
      <c r="DR776" t="s">
        <v>7731</v>
      </c>
      <c r="DS776" t="s">
        <v>1099</v>
      </c>
      <c r="DT776">
        <v>5</v>
      </c>
      <c r="DU776">
        <v>5</v>
      </c>
      <c r="DV776" t="s">
        <v>136</v>
      </c>
      <c r="DW776" t="s">
        <v>136</v>
      </c>
      <c r="DX776" t="s">
        <v>134</v>
      </c>
      <c r="DY776" t="s">
        <v>134</v>
      </c>
      <c r="DZ776">
        <v>2</v>
      </c>
      <c r="EA776" t="s">
        <v>136</v>
      </c>
      <c r="EC776" s="5">
        <v>12.68</v>
      </c>
      <c r="ED776" s="5">
        <v>55</v>
      </c>
      <c r="EE776">
        <v>13074722105</v>
      </c>
      <c r="EF776" t="s">
        <v>593</v>
      </c>
      <c r="EG776" t="s">
        <v>148</v>
      </c>
      <c r="EH776">
        <v>0</v>
      </c>
    </row>
    <row r="777" spans="1:138" ht="15" customHeight="1" x14ac:dyDescent="0.35">
      <c r="A777" t="s">
        <v>16164</v>
      </c>
      <c r="B777" t="s">
        <v>157</v>
      </c>
      <c r="C777" s="1">
        <v>44133.580211458335</v>
      </c>
      <c r="D777" s="1">
        <v>44141</v>
      </c>
      <c r="E777" t="s">
        <v>579</v>
      </c>
      <c r="F777" t="s">
        <v>136</v>
      </c>
      <c r="G777" t="s">
        <v>135</v>
      </c>
      <c r="H777" t="s">
        <v>136</v>
      </c>
      <c r="I777" t="s">
        <v>16165</v>
      </c>
      <c r="K777" t="s">
        <v>16166</v>
      </c>
      <c r="M777" t="s">
        <v>16167</v>
      </c>
      <c r="N777" t="s">
        <v>744</v>
      </c>
      <c r="O777" s="4">
        <v>42265</v>
      </c>
      <c r="P777" t="s">
        <v>140</v>
      </c>
      <c r="R777">
        <v>12707261356</v>
      </c>
      <c r="T777">
        <v>1114</v>
      </c>
      <c r="U777" t="s">
        <v>5948</v>
      </c>
      <c r="V777" t="s">
        <v>786</v>
      </c>
      <c r="X777" t="s">
        <v>429</v>
      </c>
      <c r="Y777" t="s">
        <v>16168</v>
      </c>
      <c r="AA777" t="s">
        <v>16167</v>
      </c>
      <c r="AB777" t="s">
        <v>744</v>
      </c>
      <c r="AC777" s="4">
        <v>42265</v>
      </c>
      <c r="AD777" t="s">
        <v>140</v>
      </c>
      <c r="AF777">
        <v>12707261356</v>
      </c>
      <c r="AH777" t="s">
        <v>148</v>
      </c>
      <c r="AI777" t="s">
        <v>168</v>
      </c>
      <c r="AJ777" t="s">
        <v>749</v>
      </c>
      <c r="AK777" t="s">
        <v>750</v>
      </c>
      <c r="AM777" t="s">
        <v>751</v>
      </c>
      <c r="AO777" t="s">
        <v>752</v>
      </c>
      <c r="AP777" t="s">
        <v>744</v>
      </c>
      <c r="AQ777" s="4">
        <v>40508</v>
      </c>
      <c r="AR777" t="s">
        <v>140</v>
      </c>
      <c r="AT777">
        <v>18592337845</v>
      </c>
      <c r="AV777" t="s">
        <v>753</v>
      </c>
      <c r="AW777" t="s">
        <v>754</v>
      </c>
      <c r="AY777" t="s">
        <v>155</v>
      </c>
      <c r="AZ777" t="s">
        <v>821</v>
      </c>
      <c r="BA777" t="s">
        <v>822</v>
      </c>
      <c r="BB777" t="s">
        <v>136</v>
      </c>
      <c r="BC777" t="s">
        <v>136</v>
      </c>
      <c r="BD777" t="s">
        <v>148</v>
      </c>
      <c r="BE777" t="s">
        <v>136</v>
      </c>
      <c r="BF777" t="s">
        <v>136</v>
      </c>
      <c r="BG777" t="s">
        <v>134</v>
      </c>
      <c r="BH777" t="s">
        <v>136</v>
      </c>
      <c r="BN777" t="s">
        <v>16169</v>
      </c>
      <c r="BO777" t="s">
        <v>145</v>
      </c>
      <c r="BP777">
        <v>5</v>
      </c>
      <c r="BQ777">
        <v>5</v>
      </c>
      <c r="BR777">
        <v>5</v>
      </c>
      <c r="BS777" s="1">
        <v>44200</v>
      </c>
      <c r="BT777" s="1">
        <v>44377</v>
      </c>
      <c r="BU777" s="1">
        <v>44200</v>
      </c>
      <c r="BV777" s="1">
        <v>44377</v>
      </c>
      <c r="BW777" t="s">
        <v>136</v>
      </c>
      <c r="BX777">
        <v>40</v>
      </c>
      <c r="BY777">
        <v>0</v>
      </c>
      <c r="BZ777">
        <v>7</v>
      </c>
      <c r="CA777">
        <v>7</v>
      </c>
      <c r="CB777">
        <v>7</v>
      </c>
      <c r="CC777">
        <v>7</v>
      </c>
      <c r="CD777">
        <v>7</v>
      </c>
      <c r="CE777">
        <v>5</v>
      </c>
      <c r="CF777" t="str">
        <f>"8:00 AM"</f>
        <v>8:00 AM</v>
      </c>
      <c r="CG777" t="str">
        <f>"4:00 PM"</f>
        <v>4:00 PM</v>
      </c>
      <c r="CH777" s="5">
        <v>12.4</v>
      </c>
      <c r="CI777" t="s">
        <v>146</v>
      </c>
      <c r="CL777" t="s">
        <v>136</v>
      </c>
      <c r="CM777" t="s">
        <v>147</v>
      </c>
      <c r="CN777" t="s">
        <v>148</v>
      </c>
      <c r="CO777" t="s">
        <v>5417</v>
      </c>
      <c r="CP777" t="s">
        <v>149</v>
      </c>
      <c r="CQ777">
        <v>0</v>
      </c>
      <c r="CR777">
        <v>0</v>
      </c>
      <c r="CS777" t="s">
        <v>136</v>
      </c>
      <c r="CT777" t="s">
        <v>136</v>
      </c>
      <c r="CU777" t="s">
        <v>134</v>
      </c>
      <c r="CV777" t="s">
        <v>134</v>
      </c>
      <c r="CW777" t="s">
        <v>136</v>
      </c>
      <c r="CY777" t="s">
        <v>134</v>
      </c>
      <c r="CZ777" t="s">
        <v>136</v>
      </c>
      <c r="DA777" t="s">
        <v>136</v>
      </c>
      <c r="DB777" t="s">
        <v>136</v>
      </c>
      <c r="DC777" t="s">
        <v>134</v>
      </c>
      <c r="DD777" t="s">
        <v>136</v>
      </c>
      <c r="DF777" t="s">
        <v>758</v>
      </c>
      <c r="DG777" t="s">
        <v>16168</v>
      </c>
      <c r="DH777" t="s">
        <v>16167</v>
      </c>
      <c r="DI777" t="s">
        <v>744</v>
      </c>
      <c r="DJ777" s="4">
        <v>42265</v>
      </c>
      <c r="DK777" t="s">
        <v>4705</v>
      </c>
      <c r="DL777" t="s">
        <v>136</v>
      </c>
      <c r="DM777">
        <v>1</v>
      </c>
      <c r="DN777" t="s">
        <v>16168</v>
      </c>
      <c r="DO777" t="s">
        <v>16167</v>
      </c>
      <c r="DP777" t="s">
        <v>744</v>
      </c>
      <c r="DQ777" t="str">
        <f>"42265"</f>
        <v>42265</v>
      </c>
      <c r="DR777" t="s">
        <v>4705</v>
      </c>
      <c r="DS777" t="s">
        <v>763</v>
      </c>
      <c r="DT777">
        <v>1</v>
      </c>
      <c r="DU777">
        <v>7</v>
      </c>
      <c r="DV777" t="s">
        <v>134</v>
      </c>
      <c r="DW777" t="s">
        <v>134</v>
      </c>
      <c r="DX777" t="s">
        <v>134</v>
      </c>
      <c r="DY777" t="s">
        <v>136</v>
      </c>
      <c r="DZ777">
        <v>1</v>
      </c>
      <c r="EA777" t="s">
        <v>136</v>
      </c>
      <c r="EC777" s="5">
        <v>12.68</v>
      </c>
      <c r="ED777" s="5">
        <v>55</v>
      </c>
      <c r="EE777">
        <v>12707261356</v>
      </c>
      <c r="EF777" t="s">
        <v>148</v>
      </c>
      <c r="EG777" t="s">
        <v>764</v>
      </c>
      <c r="EH777">
        <v>0</v>
      </c>
    </row>
    <row r="778" spans="1:138" ht="15" customHeight="1" x14ac:dyDescent="0.35">
      <c r="A778" t="s">
        <v>17432</v>
      </c>
      <c r="B778" t="s">
        <v>157</v>
      </c>
      <c r="C778" s="1">
        <v>44133.60608391204</v>
      </c>
      <c r="D778" s="1">
        <v>44141</v>
      </c>
      <c r="E778" t="s">
        <v>133</v>
      </c>
      <c r="F778" t="s">
        <v>136</v>
      </c>
      <c r="G778" t="s">
        <v>135</v>
      </c>
      <c r="H778" t="s">
        <v>136</v>
      </c>
      <c r="I778" t="s">
        <v>17433</v>
      </c>
      <c r="K778" t="s">
        <v>17434</v>
      </c>
      <c r="M778" t="s">
        <v>17435</v>
      </c>
      <c r="N778" t="s">
        <v>161</v>
      </c>
      <c r="O778" s="4">
        <v>31557</v>
      </c>
      <c r="P778" t="s">
        <v>140</v>
      </c>
      <c r="R778">
        <v>19122810154</v>
      </c>
      <c r="T778">
        <v>333</v>
      </c>
      <c r="U778" t="s">
        <v>4087</v>
      </c>
      <c r="V778" t="s">
        <v>4700</v>
      </c>
      <c r="X778" t="s">
        <v>4089</v>
      </c>
      <c r="Y778" t="s">
        <v>17434</v>
      </c>
      <c r="AA778" t="s">
        <v>17435</v>
      </c>
      <c r="AB778" t="s">
        <v>161</v>
      </c>
      <c r="AC778" s="4">
        <v>31557</v>
      </c>
      <c r="AD778" t="s">
        <v>140</v>
      </c>
      <c r="AF778">
        <v>19122810154</v>
      </c>
      <c r="AH778" t="s">
        <v>4090</v>
      </c>
      <c r="AI778" t="s">
        <v>168</v>
      </c>
      <c r="AJ778" t="s">
        <v>4091</v>
      </c>
      <c r="AK778" t="s">
        <v>4092</v>
      </c>
      <c r="AM778" t="s">
        <v>16973</v>
      </c>
      <c r="AN778" t="s">
        <v>4094</v>
      </c>
      <c r="AO778" t="s">
        <v>4086</v>
      </c>
      <c r="AP778" t="s">
        <v>161</v>
      </c>
      <c r="AQ778" s="4">
        <v>31513</v>
      </c>
      <c r="AR778" t="s">
        <v>140</v>
      </c>
      <c r="AT778">
        <v>19124243878</v>
      </c>
      <c r="AV778" t="s">
        <v>4095</v>
      </c>
      <c r="AW778" t="s">
        <v>13578</v>
      </c>
      <c r="AZ778" t="s">
        <v>175</v>
      </c>
      <c r="BA778" t="s">
        <v>176</v>
      </c>
      <c r="BB778" t="s">
        <v>136</v>
      </c>
      <c r="BC778" t="s">
        <v>136</v>
      </c>
      <c r="BD778" t="s">
        <v>148</v>
      </c>
      <c r="BE778" t="s">
        <v>136</v>
      </c>
      <c r="BF778" t="s">
        <v>136</v>
      </c>
      <c r="BG778" t="s">
        <v>134</v>
      </c>
      <c r="BH778" t="s">
        <v>136</v>
      </c>
      <c r="BN778" t="s">
        <v>17436</v>
      </c>
      <c r="BO778" t="s">
        <v>4098</v>
      </c>
      <c r="BP778">
        <v>30</v>
      </c>
      <c r="BQ778">
        <v>30</v>
      </c>
      <c r="BR778">
        <v>30</v>
      </c>
      <c r="BS778" s="1">
        <v>44200</v>
      </c>
      <c r="BT778" s="1">
        <v>44407</v>
      </c>
      <c r="BU778" s="1">
        <v>44200</v>
      </c>
      <c r="BV778" s="1">
        <v>44407</v>
      </c>
      <c r="BW778" t="s">
        <v>136</v>
      </c>
      <c r="BX778">
        <v>35</v>
      </c>
      <c r="BY778">
        <v>0</v>
      </c>
      <c r="BZ778">
        <v>6</v>
      </c>
      <c r="CA778">
        <v>6</v>
      </c>
      <c r="CB778">
        <v>6</v>
      </c>
      <c r="CC778">
        <v>6</v>
      </c>
      <c r="CD778">
        <v>6</v>
      </c>
      <c r="CE778">
        <v>5</v>
      </c>
      <c r="CF778" t="str">
        <f>"8:00 AM"</f>
        <v>8:00 AM</v>
      </c>
      <c r="CG778" t="str">
        <f>"3:00 PM"</f>
        <v>3:00 PM</v>
      </c>
      <c r="CH778" s="5">
        <v>11.71</v>
      </c>
      <c r="CI778" t="s">
        <v>146</v>
      </c>
      <c r="CJ778">
        <v>0.85</v>
      </c>
      <c r="CK778" t="s">
        <v>17163</v>
      </c>
      <c r="CL778" t="s">
        <v>134</v>
      </c>
      <c r="CM778" t="s">
        <v>147</v>
      </c>
      <c r="CN778" t="s">
        <v>148</v>
      </c>
      <c r="CO778" s="2" t="s">
        <v>4100</v>
      </c>
      <c r="CP778" t="s">
        <v>149</v>
      </c>
      <c r="CQ778">
        <v>3</v>
      </c>
      <c r="CR778">
        <v>0</v>
      </c>
      <c r="CS778" t="s">
        <v>136</v>
      </c>
      <c r="CT778" t="s">
        <v>136</v>
      </c>
      <c r="CU778" t="s">
        <v>136</v>
      </c>
      <c r="CV778" t="s">
        <v>134</v>
      </c>
      <c r="CW778" t="s">
        <v>134</v>
      </c>
      <c r="CX778">
        <v>50</v>
      </c>
      <c r="CY778" t="s">
        <v>134</v>
      </c>
      <c r="CZ778" t="s">
        <v>134</v>
      </c>
      <c r="DA778" t="s">
        <v>134</v>
      </c>
      <c r="DB778" t="s">
        <v>134</v>
      </c>
      <c r="DC778" t="s">
        <v>134</v>
      </c>
      <c r="DD778" t="s">
        <v>136</v>
      </c>
      <c r="DF778" s="2" t="s">
        <v>17437</v>
      </c>
      <c r="DG778" t="s">
        <v>17438</v>
      </c>
      <c r="DH778" t="s">
        <v>17439</v>
      </c>
      <c r="DI778" t="s">
        <v>161</v>
      </c>
      <c r="DJ778" s="4">
        <v>31551</v>
      </c>
      <c r="DK778" t="s">
        <v>12929</v>
      </c>
      <c r="DL778" t="s">
        <v>134</v>
      </c>
      <c r="DM778">
        <v>16</v>
      </c>
      <c r="DN778" t="s">
        <v>17440</v>
      </c>
      <c r="DO778" t="s">
        <v>17435</v>
      </c>
      <c r="DP778" t="s">
        <v>161</v>
      </c>
      <c r="DQ778" t="str">
        <f>"31557"</f>
        <v>31557</v>
      </c>
      <c r="DR778" t="s">
        <v>12929</v>
      </c>
      <c r="DS778" t="s">
        <v>4719</v>
      </c>
      <c r="DT778">
        <v>1</v>
      </c>
      <c r="DU778">
        <v>30</v>
      </c>
      <c r="DV778" t="s">
        <v>134</v>
      </c>
      <c r="DW778" t="s">
        <v>134</v>
      </c>
      <c r="DX778" t="s">
        <v>134</v>
      </c>
      <c r="DY778" t="s">
        <v>136</v>
      </c>
      <c r="DZ778">
        <v>1</v>
      </c>
      <c r="EA778" t="s">
        <v>136</v>
      </c>
      <c r="EC778" s="5">
        <v>12.68</v>
      </c>
      <c r="ED778" s="5">
        <v>55</v>
      </c>
      <c r="EE778">
        <v>19122810154</v>
      </c>
      <c r="EF778" t="s">
        <v>17441</v>
      </c>
      <c r="EG778" t="s">
        <v>148</v>
      </c>
      <c r="EH778">
        <v>1</v>
      </c>
    </row>
    <row r="779" spans="1:138" ht="15" customHeight="1" x14ac:dyDescent="0.35">
      <c r="A779" t="s">
        <v>16225</v>
      </c>
      <c r="B779" t="s">
        <v>157</v>
      </c>
      <c r="C779" s="1">
        <v>44132.70283101852</v>
      </c>
      <c r="D779" s="1">
        <v>44141</v>
      </c>
      <c r="E779" t="s">
        <v>133</v>
      </c>
      <c r="F779" t="s">
        <v>134</v>
      </c>
      <c r="G779" t="s">
        <v>135</v>
      </c>
      <c r="H779" t="s">
        <v>136</v>
      </c>
      <c r="I779" t="s">
        <v>16226</v>
      </c>
      <c r="J779" t="s">
        <v>16227</v>
      </c>
      <c r="K779" t="s">
        <v>16228</v>
      </c>
      <c r="M779" t="s">
        <v>16229</v>
      </c>
      <c r="N779" t="s">
        <v>592</v>
      </c>
      <c r="O779" s="4">
        <v>82639</v>
      </c>
      <c r="P779" t="s">
        <v>140</v>
      </c>
      <c r="R779">
        <v>13077382666</v>
      </c>
      <c r="T779">
        <v>115210</v>
      </c>
      <c r="U779" t="s">
        <v>16230</v>
      </c>
      <c r="V779" t="s">
        <v>16231</v>
      </c>
      <c r="W779" t="s">
        <v>403</v>
      </c>
      <c r="X779" t="s">
        <v>164</v>
      </c>
      <c r="Y779" t="s">
        <v>16232</v>
      </c>
      <c r="AA779" t="s">
        <v>16229</v>
      </c>
      <c r="AB779" t="s">
        <v>592</v>
      </c>
      <c r="AC779" s="4">
        <v>82639</v>
      </c>
      <c r="AD779" t="s">
        <v>140</v>
      </c>
      <c r="AF779">
        <v>13077382666</v>
      </c>
      <c r="AH779" t="s">
        <v>16233</v>
      </c>
      <c r="AZ779" t="s">
        <v>3909</v>
      </c>
      <c r="BA779" t="s">
        <v>3910</v>
      </c>
      <c r="BB779" t="s">
        <v>134</v>
      </c>
      <c r="BC779" t="s">
        <v>134</v>
      </c>
      <c r="BD779" t="s">
        <v>148</v>
      </c>
      <c r="BE779" t="s">
        <v>134</v>
      </c>
      <c r="BF779" t="s">
        <v>136</v>
      </c>
      <c r="BG779" t="s">
        <v>134</v>
      </c>
      <c r="BH779" t="s">
        <v>136</v>
      </c>
      <c r="BN779" t="s">
        <v>16234</v>
      </c>
      <c r="BO779" t="s">
        <v>16235</v>
      </c>
      <c r="BP779">
        <v>5</v>
      </c>
      <c r="BQ779">
        <v>5</v>
      </c>
      <c r="BR779">
        <v>5</v>
      </c>
      <c r="BS779" s="1">
        <v>44206</v>
      </c>
      <c r="BT779" s="1">
        <v>44357</v>
      </c>
      <c r="BU779" s="1">
        <v>44206</v>
      </c>
      <c r="BV779" s="1">
        <v>44357</v>
      </c>
      <c r="BW779" t="s">
        <v>136</v>
      </c>
      <c r="BX779">
        <v>40</v>
      </c>
      <c r="BY779">
        <v>0</v>
      </c>
      <c r="BZ779">
        <v>8</v>
      </c>
      <c r="CA779">
        <v>8</v>
      </c>
      <c r="CB779">
        <v>8</v>
      </c>
      <c r="CC779">
        <v>8</v>
      </c>
      <c r="CD779">
        <v>8</v>
      </c>
      <c r="CE779">
        <v>0</v>
      </c>
      <c r="CF779" t="str">
        <f>"8:00 AM"</f>
        <v>8:00 AM</v>
      </c>
      <c r="CG779" t="str">
        <f>"5:00 PM"</f>
        <v>5:00 PM</v>
      </c>
      <c r="CH779" s="5">
        <v>14.26</v>
      </c>
      <c r="CI779" t="s">
        <v>146</v>
      </c>
      <c r="CJ779">
        <v>0.17</v>
      </c>
      <c r="CK779" t="s">
        <v>16236</v>
      </c>
      <c r="CL779" t="s">
        <v>136</v>
      </c>
      <c r="CM779" t="s">
        <v>312</v>
      </c>
      <c r="CN779" t="s">
        <v>148</v>
      </c>
      <c r="CO779" t="s">
        <v>16237</v>
      </c>
      <c r="CP779" t="s">
        <v>149</v>
      </c>
      <c r="CQ779">
        <v>1</v>
      </c>
      <c r="CR779">
        <v>0</v>
      </c>
      <c r="CS779" t="s">
        <v>136</v>
      </c>
      <c r="CT779" t="s">
        <v>136</v>
      </c>
      <c r="CU779" t="s">
        <v>136</v>
      </c>
      <c r="CV779" t="s">
        <v>136</v>
      </c>
      <c r="CW779" t="s">
        <v>136</v>
      </c>
      <c r="CY779" t="s">
        <v>134</v>
      </c>
      <c r="CZ779" t="s">
        <v>136</v>
      </c>
      <c r="DA779" t="s">
        <v>134</v>
      </c>
      <c r="DB779" t="s">
        <v>134</v>
      </c>
      <c r="DC779" t="s">
        <v>134</v>
      </c>
      <c r="DD779" t="s">
        <v>136</v>
      </c>
      <c r="DF779" t="s">
        <v>16238</v>
      </c>
      <c r="DG779" t="s">
        <v>16239</v>
      </c>
      <c r="DH779" t="s">
        <v>16229</v>
      </c>
      <c r="DI779" t="s">
        <v>592</v>
      </c>
      <c r="DJ779" s="4">
        <v>82639</v>
      </c>
      <c r="DK779" t="s">
        <v>2901</v>
      </c>
      <c r="DL779" t="s">
        <v>134</v>
      </c>
      <c r="DM779">
        <v>58</v>
      </c>
      <c r="DN779" t="s">
        <v>16239</v>
      </c>
      <c r="DO779" t="s">
        <v>16229</v>
      </c>
      <c r="DP779" t="s">
        <v>592</v>
      </c>
      <c r="DQ779" t="str">
        <f>"82639"</f>
        <v>82639</v>
      </c>
      <c r="DR779" t="s">
        <v>2901</v>
      </c>
      <c r="DS779" t="s">
        <v>16240</v>
      </c>
      <c r="DT779">
        <v>5</v>
      </c>
      <c r="DU779">
        <v>5</v>
      </c>
      <c r="DV779" t="s">
        <v>134</v>
      </c>
      <c r="DW779" t="s">
        <v>134</v>
      </c>
      <c r="DX779" t="s">
        <v>134</v>
      </c>
      <c r="DY779" t="s">
        <v>134</v>
      </c>
      <c r="DZ779">
        <v>2</v>
      </c>
      <c r="EA779" t="s">
        <v>134</v>
      </c>
      <c r="EB779" s="5">
        <v>12.68</v>
      </c>
      <c r="EC779" s="5">
        <v>12.68</v>
      </c>
      <c r="ED779" s="5">
        <v>55</v>
      </c>
      <c r="EE779">
        <v>13077382666</v>
      </c>
      <c r="EF779" t="s">
        <v>16233</v>
      </c>
      <c r="EG779" t="s">
        <v>148</v>
      </c>
      <c r="EH779">
        <v>0</v>
      </c>
    </row>
    <row r="780" spans="1:138" ht="15" customHeight="1" x14ac:dyDescent="0.35">
      <c r="A780" t="s">
        <v>23099</v>
      </c>
      <c r="B780" t="s">
        <v>157</v>
      </c>
      <c r="C780" s="1">
        <v>44132.700824768515</v>
      </c>
      <c r="D780" s="1">
        <v>44141</v>
      </c>
      <c r="E780" t="s">
        <v>133</v>
      </c>
      <c r="F780" t="s">
        <v>134</v>
      </c>
      <c r="G780" t="s">
        <v>135</v>
      </c>
      <c r="H780" t="s">
        <v>136</v>
      </c>
      <c r="I780" t="s">
        <v>23100</v>
      </c>
      <c r="J780" t="s">
        <v>16227</v>
      </c>
      <c r="K780" t="s">
        <v>16228</v>
      </c>
      <c r="M780" t="s">
        <v>16229</v>
      </c>
      <c r="N780" t="s">
        <v>592</v>
      </c>
      <c r="O780" s="4">
        <v>82639</v>
      </c>
      <c r="P780" t="s">
        <v>140</v>
      </c>
      <c r="R780">
        <v>13077382666</v>
      </c>
      <c r="T780">
        <v>115210</v>
      </c>
      <c r="U780" t="s">
        <v>16230</v>
      </c>
      <c r="V780" t="s">
        <v>16231</v>
      </c>
      <c r="W780" t="s">
        <v>403</v>
      </c>
      <c r="X780" t="s">
        <v>164</v>
      </c>
      <c r="Y780" t="s">
        <v>16239</v>
      </c>
      <c r="AA780" t="s">
        <v>6489</v>
      </c>
      <c r="AB780" t="s">
        <v>592</v>
      </c>
      <c r="AC780" s="4">
        <v>82639</v>
      </c>
      <c r="AD780" t="s">
        <v>140</v>
      </c>
      <c r="AF780">
        <v>13077382666</v>
      </c>
      <c r="AH780" t="s">
        <v>16233</v>
      </c>
      <c r="AZ780" t="s">
        <v>334</v>
      </c>
      <c r="BA780" t="s">
        <v>335</v>
      </c>
      <c r="BB780" t="s">
        <v>134</v>
      </c>
      <c r="BC780" t="s">
        <v>134</v>
      </c>
      <c r="BD780" t="s">
        <v>148</v>
      </c>
      <c r="BE780" t="s">
        <v>134</v>
      </c>
      <c r="BF780" t="s">
        <v>136</v>
      </c>
      <c r="BG780" t="s">
        <v>134</v>
      </c>
      <c r="BH780" t="s">
        <v>136</v>
      </c>
      <c r="BN780" t="s">
        <v>23101</v>
      </c>
      <c r="BO780" t="s">
        <v>3734</v>
      </c>
      <c r="BP780">
        <v>15</v>
      </c>
      <c r="BQ780">
        <v>15</v>
      </c>
      <c r="BR780">
        <v>15</v>
      </c>
      <c r="BS780" s="1">
        <v>44206</v>
      </c>
      <c r="BT780" s="1">
        <v>44357</v>
      </c>
      <c r="BU780" s="1">
        <v>44206</v>
      </c>
      <c r="BV780" s="1">
        <v>44357</v>
      </c>
      <c r="BW780" t="s">
        <v>136</v>
      </c>
      <c r="BX780">
        <v>40</v>
      </c>
      <c r="BY780">
        <v>0</v>
      </c>
      <c r="BZ780">
        <v>8</v>
      </c>
      <c r="CA780">
        <v>8</v>
      </c>
      <c r="CB780">
        <v>8</v>
      </c>
      <c r="CC780">
        <v>8</v>
      </c>
      <c r="CD780">
        <v>8</v>
      </c>
      <c r="CE780">
        <v>0</v>
      </c>
      <c r="CF780" t="str">
        <f>"8:00 AM"</f>
        <v>8:00 AM</v>
      </c>
      <c r="CG780" t="str">
        <f>"5:00 PM"</f>
        <v>5:00 PM</v>
      </c>
      <c r="CH780" s="5">
        <v>14.26</v>
      </c>
      <c r="CI780" t="s">
        <v>146</v>
      </c>
      <c r="CJ780">
        <v>2.5</v>
      </c>
      <c r="CK780" t="s">
        <v>23102</v>
      </c>
      <c r="CL780" t="s">
        <v>136</v>
      </c>
      <c r="CM780" t="s">
        <v>312</v>
      </c>
      <c r="CN780" t="s">
        <v>148</v>
      </c>
      <c r="CO780" s="2" t="s">
        <v>23103</v>
      </c>
      <c r="CP780" t="s">
        <v>149</v>
      </c>
      <c r="CQ780">
        <v>6</v>
      </c>
      <c r="CR780">
        <v>0</v>
      </c>
      <c r="CS780" t="s">
        <v>136</v>
      </c>
      <c r="CT780" t="s">
        <v>136</v>
      </c>
      <c r="CU780" t="s">
        <v>136</v>
      </c>
      <c r="CV780" t="s">
        <v>136</v>
      </c>
      <c r="CW780" t="s">
        <v>134</v>
      </c>
      <c r="CX780">
        <v>160</v>
      </c>
      <c r="CY780" t="s">
        <v>134</v>
      </c>
      <c r="CZ780" t="s">
        <v>136</v>
      </c>
      <c r="DA780" t="s">
        <v>136</v>
      </c>
      <c r="DB780" t="s">
        <v>134</v>
      </c>
      <c r="DC780" t="s">
        <v>134</v>
      </c>
      <c r="DD780" t="s">
        <v>136</v>
      </c>
      <c r="DF780" t="s">
        <v>23104</v>
      </c>
      <c r="DG780" t="s">
        <v>23105</v>
      </c>
      <c r="DH780" t="s">
        <v>6489</v>
      </c>
      <c r="DI780" t="s">
        <v>592</v>
      </c>
      <c r="DJ780" s="4">
        <v>82639</v>
      </c>
      <c r="DK780" t="s">
        <v>2901</v>
      </c>
      <c r="DL780" t="s">
        <v>134</v>
      </c>
      <c r="DM780">
        <v>58</v>
      </c>
      <c r="DN780" t="s">
        <v>16239</v>
      </c>
      <c r="DO780" t="s">
        <v>6489</v>
      </c>
      <c r="DP780" t="s">
        <v>592</v>
      </c>
      <c r="DQ780" t="str">
        <f>"82639"</f>
        <v>82639</v>
      </c>
      <c r="DR780" t="s">
        <v>2901</v>
      </c>
      <c r="DS780" t="s">
        <v>23106</v>
      </c>
      <c r="DT780">
        <v>15</v>
      </c>
      <c r="DU780">
        <v>15</v>
      </c>
      <c r="DV780" t="s">
        <v>134</v>
      </c>
      <c r="DW780" t="s">
        <v>134</v>
      </c>
      <c r="DX780" t="s">
        <v>134</v>
      </c>
      <c r="DY780" t="s">
        <v>134</v>
      </c>
      <c r="DZ780">
        <v>2</v>
      </c>
      <c r="EA780" t="s">
        <v>134</v>
      </c>
      <c r="EB780" s="5">
        <v>12.68</v>
      </c>
      <c r="EC780" s="5">
        <v>12.68</v>
      </c>
      <c r="ED780" s="5">
        <v>55</v>
      </c>
      <c r="EE780">
        <v>13077382666</v>
      </c>
      <c r="EF780" t="s">
        <v>16233</v>
      </c>
      <c r="EG780" t="s">
        <v>148</v>
      </c>
      <c r="EH780">
        <v>0</v>
      </c>
    </row>
    <row r="781" spans="1:138" ht="15" customHeight="1" x14ac:dyDescent="0.35">
      <c r="A781" t="s">
        <v>24215</v>
      </c>
      <c r="B781" t="s">
        <v>157</v>
      </c>
      <c r="C781" s="1">
        <v>44137.652576967594</v>
      </c>
      <c r="D781" s="1">
        <v>44141</v>
      </c>
      <c r="E781" t="s">
        <v>133</v>
      </c>
      <c r="F781" t="s">
        <v>136</v>
      </c>
      <c r="G781" t="s">
        <v>135</v>
      </c>
      <c r="H781" t="s">
        <v>136</v>
      </c>
      <c r="I781" t="s">
        <v>3082</v>
      </c>
      <c r="K781" t="s">
        <v>3083</v>
      </c>
      <c r="M781" t="s">
        <v>477</v>
      </c>
      <c r="N781" t="s">
        <v>139</v>
      </c>
      <c r="O781" s="4">
        <v>34142</v>
      </c>
      <c r="P781" t="s">
        <v>140</v>
      </c>
      <c r="R781">
        <v>12396574421</v>
      </c>
      <c r="T781">
        <v>1112</v>
      </c>
      <c r="U781" t="s">
        <v>2590</v>
      </c>
      <c r="V781" t="s">
        <v>1225</v>
      </c>
      <c r="W781" t="s">
        <v>910</v>
      </c>
      <c r="X781" t="s">
        <v>3084</v>
      </c>
      <c r="Y781" t="s">
        <v>3083</v>
      </c>
      <c r="AA781" t="s">
        <v>477</v>
      </c>
      <c r="AB781" t="s">
        <v>139</v>
      </c>
      <c r="AC781" s="4">
        <v>34142</v>
      </c>
      <c r="AD781" t="s">
        <v>140</v>
      </c>
      <c r="AF781">
        <v>12396574421</v>
      </c>
      <c r="AH781" t="s">
        <v>3085</v>
      </c>
      <c r="AI781" t="s">
        <v>168</v>
      </c>
      <c r="AJ781" t="s">
        <v>507</v>
      </c>
      <c r="AK781" t="s">
        <v>508</v>
      </c>
      <c r="AL781" t="s">
        <v>509</v>
      </c>
      <c r="AM781" t="s">
        <v>510</v>
      </c>
      <c r="AN781" t="s">
        <v>511</v>
      </c>
      <c r="AO781" t="s">
        <v>512</v>
      </c>
      <c r="AP781" t="s">
        <v>139</v>
      </c>
      <c r="AQ781" s="4">
        <v>32751</v>
      </c>
      <c r="AR781" t="s">
        <v>140</v>
      </c>
      <c r="AT781">
        <v>13212145200</v>
      </c>
      <c r="AU781">
        <v>5216</v>
      </c>
      <c r="AV781" t="s">
        <v>513</v>
      </c>
      <c r="AW781" t="s">
        <v>514</v>
      </c>
      <c r="AZ781" t="s">
        <v>175</v>
      </c>
      <c r="BA781" t="s">
        <v>176</v>
      </c>
      <c r="BB781" t="s">
        <v>136</v>
      </c>
      <c r="BC781" t="s">
        <v>136</v>
      </c>
      <c r="BD781" t="s">
        <v>148</v>
      </c>
      <c r="BE781" t="s">
        <v>136</v>
      </c>
      <c r="BF781" t="s">
        <v>136</v>
      </c>
      <c r="BG781" t="s">
        <v>134</v>
      </c>
      <c r="BH781" t="s">
        <v>136</v>
      </c>
      <c r="BN781" t="s">
        <v>24216</v>
      </c>
      <c r="BO781" t="s">
        <v>516</v>
      </c>
      <c r="BP781">
        <v>30</v>
      </c>
      <c r="BQ781">
        <v>30</v>
      </c>
      <c r="BR781">
        <v>30</v>
      </c>
      <c r="BS781" s="1">
        <v>44197</v>
      </c>
      <c r="BT781" s="1">
        <v>44413</v>
      </c>
      <c r="BU781" s="1">
        <v>44197</v>
      </c>
      <c r="BV781" s="1">
        <v>44413</v>
      </c>
      <c r="BW781" t="s">
        <v>136</v>
      </c>
      <c r="BX781">
        <v>36</v>
      </c>
      <c r="BY781">
        <v>0</v>
      </c>
      <c r="BZ781">
        <v>6</v>
      </c>
      <c r="CA781">
        <v>6</v>
      </c>
      <c r="CB781">
        <v>6</v>
      </c>
      <c r="CC781">
        <v>6</v>
      </c>
      <c r="CD781">
        <v>6</v>
      </c>
      <c r="CE781">
        <v>6</v>
      </c>
      <c r="CF781" t="str">
        <f>"7:00 AM"</f>
        <v>7:00 AM</v>
      </c>
      <c r="CG781" t="str">
        <f>"1:30 PM"</f>
        <v>1:30 PM</v>
      </c>
      <c r="CH781" s="5">
        <v>11.71</v>
      </c>
      <c r="CI781" t="s">
        <v>146</v>
      </c>
      <c r="CL781" t="s">
        <v>134</v>
      </c>
      <c r="CM781" t="s">
        <v>147</v>
      </c>
      <c r="CN781" t="s">
        <v>148</v>
      </c>
      <c r="CO781" t="s">
        <v>19733</v>
      </c>
      <c r="CP781" t="s">
        <v>149</v>
      </c>
      <c r="CQ781">
        <v>0</v>
      </c>
      <c r="CR781">
        <v>1</v>
      </c>
      <c r="CS781" t="s">
        <v>136</v>
      </c>
      <c r="CT781" t="s">
        <v>136</v>
      </c>
      <c r="CU781" t="s">
        <v>136</v>
      </c>
      <c r="CV781" t="s">
        <v>134</v>
      </c>
      <c r="CW781" t="s">
        <v>134</v>
      </c>
      <c r="CX781">
        <v>80</v>
      </c>
      <c r="CY781" t="s">
        <v>134</v>
      </c>
      <c r="CZ781" t="s">
        <v>134</v>
      </c>
      <c r="DA781" t="s">
        <v>134</v>
      </c>
      <c r="DB781" t="s">
        <v>134</v>
      </c>
      <c r="DC781" t="s">
        <v>134</v>
      </c>
      <c r="DD781" t="s">
        <v>136</v>
      </c>
      <c r="DF781" t="s">
        <v>12936</v>
      </c>
      <c r="DG781" s="2" t="s">
        <v>12937</v>
      </c>
      <c r="DH781" t="s">
        <v>12938</v>
      </c>
      <c r="DI781" t="s">
        <v>837</v>
      </c>
      <c r="DJ781" s="4">
        <v>29920</v>
      </c>
      <c r="DK781" t="s">
        <v>12939</v>
      </c>
      <c r="DL781" t="s">
        <v>134</v>
      </c>
      <c r="DM781">
        <v>5</v>
      </c>
      <c r="DN781" s="2" t="s">
        <v>12940</v>
      </c>
      <c r="DO781" t="s">
        <v>12938</v>
      </c>
      <c r="DP781" t="s">
        <v>837</v>
      </c>
      <c r="DQ781" t="str">
        <f>"29920"</f>
        <v>29920</v>
      </c>
      <c r="DR781" t="s">
        <v>12939</v>
      </c>
      <c r="DS781" t="s">
        <v>3368</v>
      </c>
      <c r="DT781">
        <v>2</v>
      </c>
      <c r="DU781">
        <v>192</v>
      </c>
      <c r="DV781" t="s">
        <v>134</v>
      </c>
      <c r="DW781" t="s">
        <v>134</v>
      </c>
      <c r="DX781" t="s">
        <v>134</v>
      </c>
      <c r="DY781" t="s">
        <v>136</v>
      </c>
      <c r="DZ781">
        <v>1</v>
      </c>
      <c r="EA781" t="s">
        <v>136</v>
      </c>
      <c r="EC781" s="5">
        <v>12.68</v>
      </c>
      <c r="ED781" s="5">
        <v>55</v>
      </c>
      <c r="EE781">
        <v>12398675294</v>
      </c>
      <c r="EF781" t="s">
        <v>148</v>
      </c>
      <c r="EG781" t="s">
        <v>12941</v>
      </c>
      <c r="EH781">
        <v>30</v>
      </c>
    </row>
    <row r="782" spans="1:138" ht="15" customHeight="1" x14ac:dyDescent="0.35">
      <c r="A782" t="s">
        <v>17633</v>
      </c>
      <c r="B782" t="s">
        <v>833</v>
      </c>
      <c r="C782" s="1">
        <v>44067.561465393519</v>
      </c>
      <c r="D782" s="1">
        <v>44144</v>
      </c>
      <c r="E782" t="s">
        <v>133</v>
      </c>
      <c r="F782" t="s">
        <v>134</v>
      </c>
      <c r="G782" t="s">
        <v>135</v>
      </c>
      <c r="H782" t="s">
        <v>136</v>
      </c>
      <c r="I782" t="s">
        <v>17634</v>
      </c>
      <c r="K782" t="s">
        <v>17635</v>
      </c>
      <c r="M782" t="s">
        <v>17636</v>
      </c>
      <c r="N782" t="s">
        <v>537</v>
      </c>
      <c r="O782" s="4">
        <v>27909</v>
      </c>
      <c r="P782" t="s">
        <v>140</v>
      </c>
      <c r="R782">
        <v>12523396115</v>
      </c>
      <c r="T782">
        <v>115115</v>
      </c>
      <c r="U782" t="s">
        <v>14264</v>
      </c>
      <c r="V782" t="s">
        <v>6526</v>
      </c>
      <c r="X782" t="s">
        <v>164</v>
      </c>
      <c r="Y782" t="s">
        <v>17635</v>
      </c>
      <c r="AA782" t="s">
        <v>17636</v>
      </c>
      <c r="AB782" t="s">
        <v>537</v>
      </c>
      <c r="AC782" s="4">
        <v>27909</v>
      </c>
      <c r="AD782" t="s">
        <v>140</v>
      </c>
      <c r="AF782">
        <v>12523396115</v>
      </c>
      <c r="AH782" t="s">
        <v>17637</v>
      </c>
      <c r="AI782" t="s">
        <v>168</v>
      </c>
      <c r="AJ782" t="s">
        <v>1030</v>
      </c>
      <c r="AK782" t="s">
        <v>2730</v>
      </c>
      <c r="AL782" t="s">
        <v>3790</v>
      </c>
      <c r="AM782" t="s">
        <v>4039</v>
      </c>
      <c r="AO782" t="s">
        <v>4040</v>
      </c>
      <c r="AP782" t="s">
        <v>893</v>
      </c>
      <c r="AQ782" s="4">
        <v>12534</v>
      </c>
      <c r="AR782" t="s">
        <v>140</v>
      </c>
      <c r="AT782">
        <v>15184510109</v>
      </c>
      <c r="AV782" t="s">
        <v>4041</v>
      </c>
      <c r="AW782" t="s">
        <v>4042</v>
      </c>
      <c r="AZ782" t="s">
        <v>175</v>
      </c>
      <c r="BA782" t="s">
        <v>176</v>
      </c>
      <c r="BB782" t="s">
        <v>134</v>
      </c>
      <c r="BC782" t="s">
        <v>134</v>
      </c>
      <c r="BD782" t="s">
        <v>134</v>
      </c>
      <c r="BE782" t="s">
        <v>134</v>
      </c>
      <c r="BF782" t="s">
        <v>136</v>
      </c>
      <c r="BG782" t="s">
        <v>134</v>
      </c>
      <c r="BH782" t="s">
        <v>136</v>
      </c>
      <c r="BN782" t="s">
        <v>17638</v>
      </c>
      <c r="BO782" t="s">
        <v>12896</v>
      </c>
      <c r="BP782">
        <v>20</v>
      </c>
      <c r="BQ782">
        <v>20</v>
      </c>
      <c r="BR782">
        <v>12</v>
      </c>
      <c r="BS782" s="1">
        <v>44136</v>
      </c>
      <c r="BT782" s="1">
        <v>44348</v>
      </c>
      <c r="BU782" s="1">
        <v>44136</v>
      </c>
      <c r="BV782" s="1">
        <v>44348</v>
      </c>
      <c r="BW782" t="s">
        <v>136</v>
      </c>
      <c r="BX782">
        <v>35</v>
      </c>
      <c r="BY782">
        <v>0</v>
      </c>
      <c r="BZ782">
        <v>7</v>
      </c>
      <c r="CA782">
        <v>7</v>
      </c>
      <c r="CB782">
        <v>7</v>
      </c>
      <c r="CC782">
        <v>7</v>
      </c>
      <c r="CD782">
        <v>7</v>
      </c>
      <c r="CE782">
        <v>0</v>
      </c>
      <c r="CF782" t="str">
        <f>"8:00 AM"</f>
        <v>8:00 AM</v>
      </c>
      <c r="CG782" t="str">
        <f>"4:00 PM"</f>
        <v>4:00 PM</v>
      </c>
      <c r="CH782" s="5">
        <v>11.71</v>
      </c>
      <c r="CI782" t="s">
        <v>146</v>
      </c>
      <c r="CL782" t="s">
        <v>136</v>
      </c>
      <c r="CM782" t="s">
        <v>147</v>
      </c>
      <c r="CN782" t="s">
        <v>148</v>
      </c>
      <c r="CO782" t="s">
        <v>4043</v>
      </c>
      <c r="CP782" t="s">
        <v>149</v>
      </c>
      <c r="CQ782">
        <v>0</v>
      </c>
      <c r="CR782">
        <v>0</v>
      </c>
      <c r="CS782" t="s">
        <v>136</v>
      </c>
      <c r="CT782" t="s">
        <v>136</v>
      </c>
      <c r="CU782" t="s">
        <v>136</v>
      </c>
      <c r="CV782" t="s">
        <v>136</v>
      </c>
      <c r="CW782" t="s">
        <v>134</v>
      </c>
      <c r="CX782">
        <v>60</v>
      </c>
      <c r="CY782" t="s">
        <v>134</v>
      </c>
      <c r="CZ782" t="s">
        <v>136</v>
      </c>
      <c r="DA782" t="s">
        <v>134</v>
      </c>
      <c r="DB782" t="s">
        <v>134</v>
      </c>
      <c r="DC782" t="s">
        <v>134</v>
      </c>
      <c r="DD782" t="s">
        <v>136</v>
      </c>
      <c r="DF782" t="s">
        <v>149</v>
      </c>
      <c r="DG782" t="s">
        <v>17639</v>
      </c>
      <c r="DH782" t="s">
        <v>11319</v>
      </c>
      <c r="DI782" t="s">
        <v>139</v>
      </c>
      <c r="DJ782" s="4">
        <v>32033</v>
      </c>
      <c r="DK782" t="s">
        <v>9999</v>
      </c>
      <c r="DL782" t="s">
        <v>136</v>
      </c>
      <c r="DM782">
        <v>2</v>
      </c>
      <c r="DN782" t="s">
        <v>17640</v>
      </c>
      <c r="DO782" t="s">
        <v>17641</v>
      </c>
      <c r="DP782" t="s">
        <v>139</v>
      </c>
      <c r="DQ782" t="str">
        <f>"32177"</f>
        <v>32177</v>
      </c>
      <c r="DR782" t="s">
        <v>9996</v>
      </c>
      <c r="DS782" t="s">
        <v>17642</v>
      </c>
      <c r="DT782">
        <v>1</v>
      </c>
      <c r="DU782">
        <v>12</v>
      </c>
      <c r="DV782" t="s">
        <v>134</v>
      </c>
      <c r="DW782" t="s">
        <v>134</v>
      </c>
      <c r="DX782" t="s">
        <v>134</v>
      </c>
      <c r="DY782" t="s">
        <v>136</v>
      </c>
      <c r="DZ782">
        <v>1</v>
      </c>
      <c r="EA782" t="s">
        <v>136</v>
      </c>
      <c r="EC782" s="5">
        <v>12.68</v>
      </c>
      <c r="ED782" s="5">
        <v>55</v>
      </c>
      <c r="EE782">
        <v>12523396115</v>
      </c>
      <c r="EF782" t="s">
        <v>17637</v>
      </c>
      <c r="EG782" t="s">
        <v>148</v>
      </c>
      <c r="EH782">
        <v>0</v>
      </c>
    </row>
    <row r="783" spans="1:138" ht="15" customHeight="1" x14ac:dyDescent="0.35">
      <c r="A783" t="s">
        <v>16881</v>
      </c>
      <c r="B783" t="s">
        <v>157</v>
      </c>
      <c r="C783" s="1">
        <v>44116.502993518516</v>
      </c>
      <c r="D783" s="1">
        <v>44144</v>
      </c>
      <c r="E783" t="s">
        <v>133</v>
      </c>
      <c r="F783" t="s">
        <v>136</v>
      </c>
      <c r="G783" t="s">
        <v>135</v>
      </c>
      <c r="H783" t="s">
        <v>136</v>
      </c>
      <c r="I783" t="s">
        <v>2611</v>
      </c>
      <c r="K783" t="s">
        <v>2612</v>
      </c>
      <c r="L783" t="s">
        <v>148</v>
      </c>
      <c r="M783" t="s">
        <v>2613</v>
      </c>
      <c r="N783" t="s">
        <v>960</v>
      </c>
      <c r="O783" s="4">
        <v>36089</v>
      </c>
      <c r="P783" t="s">
        <v>140</v>
      </c>
      <c r="R783">
        <v>13347380039</v>
      </c>
      <c r="T783">
        <v>4249</v>
      </c>
      <c r="U783" t="s">
        <v>16882</v>
      </c>
      <c r="V783" t="s">
        <v>7949</v>
      </c>
      <c r="X783" t="s">
        <v>2616</v>
      </c>
      <c r="Y783" t="s">
        <v>16883</v>
      </c>
      <c r="AA783" t="s">
        <v>16884</v>
      </c>
      <c r="AB783" t="s">
        <v>416</v>
      </c>
      <c r="AC783" s="4">
        <v>86323</v>
      </c>
      <c r="AD783" t="s">
        <v>140</v>
      </c>
      <c r="AE783" t="s">
        <v>841</v>
      </c>
      <c r="AF783">
        <v>15034076358</v>
      </c>
      <c r="AH783" t="s">
        <v>16885</v>
      </c>
      <c r="AI783" t="s">
        <v>168</v>
      </c>
      <c r="AJ783" t="s">
        <v>843</v>
      </c>
      <c r="AK783" t="s">
        <v>844</v>
      </c>
      <c r="AL783" t="s">
        <v>845</v>
      </c>
      <c r="AM783" t="s">
        <v>846</v>
      </c>
      <c r="AO783" t="s">
        <v>847</v>
      </c>
      <c r="AP783" t="s">
        <v>161</v>
      </c>
      <c r="AQ783" s="4">
        <v>31636</v>
      </c>
      <c r="AR783" t="s">
        <v>140</v>
      </c>
      <c r="AT783">
        <v>12295596879</v>
      </c>
      <c r="AV783" t="s">
        <v>2153</v>
      </c>
      <c r="AW783" t="s">
        <v>849</v>
      </c>
      <c r="AZ783" t="s">
        <v>821</v>
      </c>
      <c r="BA783" t="s">
        <v>822</v>
      </c>
      <c r="BB783" t="s">
        <v>136</v>
      </c>
      <c r="BC783" t="s">
        <v>136</v>
      </c>
      <c r="BD783" t="s">
        <v>148</v>
      </c>
      <c r="BE783" t="s">
        <v>136</v>
      </c>
      <c r="BF783" t="s">
        <v>136</v>
      </c>
      <c r="BG783" t="s">
        <v>134</v>
      </c>
      <c r="BH783" t="s">
        <v>136</v>
      </c>
      <c r="BN783" t="s">
        <v>16886</v>
      </c>
      <c r="BO783" t="s">
        <v>2620</v>
      </c>
      <c r="BP783">
        <v>60</v>
      </c>
      <c r="BQ783">
        <v>21</v>
      </c>
      <c r="BR783">
        <v>21</v>
      </c>
      <c r="BS783" s="1">
        <v>44172</v>
      </c>
      <c r="BT783" s="1">
        <v>44371</v>
      </c>
      <c r="BU783" s="1">
        <v>44172</v>
      </c>
      <c r="BV783" s="1">
        <v>44371</v>
      </c>
      <c r="BW783" t="s">
        <v>136</v>
      </c>
      <c r="BX783">
        <v>51</v>
      </c>
      <c r="BY783">
        <v>0</v>
      </c>
      <c r="BZ783">
        <v>9</v>
      </c>
      <c r="CA783">
        <v>9</v>
      </c>
      <c r="CB783">
        <v>9</v>
      </c>
      <c r="CC783">
        <v>9</v>
      </c>
      <c r="CD783">
        <v>9</v>
      </c>
      <c r="CE783">
        <v>6</v>
      </c>
      <c r="CF783" t="str">
        <f>"6:00 AM"</f>
        <v>6:00 AM</v>
      </c>
      <c r="CG783" t="str">
        <f>"4:00 PM"</f>
        <v>4:00 PM</v>
      </c>
      <c r="CH783" s="5">
        <v>12.91</v>
      </c>
      <c r="CI783" t="s">
        <v>146</v>
      </c>
      <c r="CL783" t="s">
        <v>136</v>
      </c>
      <c r="CM783" t="s">
        <v>147</v>
      </c>
      <c r="CN783" t="s">
        <v>148</v>
      </c>
      <c r="CO783" t="s">
        <v>4284</v>
      </c>
      <c r="CP783" t="s">
        <v>149</v>
      </c>
      <c r="CQ783">
        <v>3</v>
      </c>
      <c r="CR783">
        <v>0</v>
      </c>
      <c r="CS783" t="s">
        <v>136</v>
      </c>
      <c r="CT783" t="s">
        <v>136</v>
      </c>
      <c r="CU783" t="s">
        <v>136</v>
      </c>
      <c r="CV783" t="s">
        <v>134</v>
      </c>
      <c r="CW783" t="s">
        <v>134</v>
      </c>
      <c r="CX783">
        <v>50</v>
      </c>
      <c r="CY783" t="s">
        <v>134</v>
      </c>
      <c r="CZ783" t="s">
        <v>134</v>
      </c>
      <c r="DA783" t="s">
        <v>134</v>
      </c>
      <c r="DB783" t="s">
        <v>134</v>
      </c>
      <c r="DC783" t="s">
        <v>134</v>
      </c>
      <c r="DD783" t="s">
        <v>136</v>
      </c>
      <c r="DF783" t="s">
        <v>16887</v>
      </c>
      <c r="DG783" t="s">
        <v>16888</v>
      </c>
      <c r="DH783" t="s">
        <v>16884</v>
      </c>
      <c r="DI783" t="s">
        <v>416</v>
      </c>
      <c r="DJ783" s="4">
        <v>86323</v>
      </c>
      <c r="DK783" t="s">
        <v>5944</v>
      </c>
      <c r="DL783" t="s">
        <v>134</v>
      </c>
      <c r="DM783">
        <v>3</v>
      </c>
      <c r="DN783" t="s">
        <v>16889</v>
      </c>
      <c r="DO783" t="s">
        <v>16884</v>
      </c>
      <c r="DP783" t="s">
        <v>416</v>
      </c>
      <c r="DQ783" t="str">
        <f>"83623"</f>
        <v>83623</v>
      </c>
      <c r="DR783" t="s">
        <v>5944</v>
      </c>
      <c r="DS783" t="s">
        <v>952</v>
      </c>
      <c r="DT783">
        <v>1</v>
      </c>
      <c r="DU783">
        <v>8</v>
      </c>
      <c r="DV783" t="s">
        <v>136</v>
      </c>
      <c r="DW783" t="s">
        <v>134</v>
      </c>
      <c r="DX783" t="s">
        <v>134</v>
      </c>
      <c r="DY783" t="s">
        <v>134</v>
      </c>
      <c r="DZ783">
        <v>2</v>
      </c>
      <c r="EA783" t="s">
        <v>136</v>
      </c>
      <c r="EC783" s="5">
        <v>12.68</v>
      </c>
      <c r="ED783" s="5">
        <v>55</v>
      </c>
      <c r="EE783">
        <v>15034076358</v>
      </c>
      <c r="EF783" t="s">
        <v>16885</v>
      </c>
      <c r="EG783" t="s">
        <v>148</v>
      </c>
      <c r="EH783">
        <v>0</v>
      </c>
    </row>
    <row r="784" spans="1:138" ht="15" customHeight="1" x14ac:dyDescent="0.35">
      <c r="A784" t="s">
        <v>25073</v>
      </c>
      <c r="B784" t="s">
        <v>157</v>
      </c>
      <c r="C784" s="1">
        <v>44116.543525810186</v>
      </c>
      <c r="D784" s="1">
        <v>44144</v>
      </c>
      <c r="E784" t="s">
        <v>133</v>
      </c>
      <c r="F784" t="s">
        <v>136</v>
      </c>
      <c r="G784" t="s">
        <v>135</v>
      </c>
      <c r="H784" t="s">
        <v>136</v>
      </c>
      <c r="I784" t="s">
        <v>25074</v>
      </c>
      <c r="K784" t="s">
        <v>25075</v>
      </c>
      <c r="L784" t="s">
        <v>25076</v>
      </c>
      <c r="M784" t="s">
        <v>468</v>
      </c>
      <c r="N784" t="s">
        <v>395</v>
      </c>
      <c r="O784" s="4">
        <v>95648</v>
      </c>
      <c r="P784" t="s">
        <v>140</v>
      </c>
      <c r="R784">
        <v>15306810290</v>
      </c>
      <c r="T784">
        <v>1124</v>
      </c>
      <c r="U784" t="s">
        <v>25077</v>
      </c>
      <c r="V784" t="s">
        <v>8299</v>
      </c>
      <c r="X784" t="s">
        <v>164</v>
      </c>
      <c r="Y784" t="s">
        <v>25075</v>
      </c>
      <c r="Z784" t="s">
        <v>25078</v>
      </c>
      <c r="AA784" t="s">
        <v>468</v>
      </c>
      <c r="AB784" t="s">
        <v>395</v>
      </c>
      <c r="AC784" s="4">
        <v>95648</v>
      </c>
      <c r="AD784" t="s">
        <v>140</v>
      </c>
      <c r="AF784">
        <v>15306810290</v>
      </c>
      <c r="AH784" t="s">
        <v>25079</v>
      </c>
      <c r="AI784" t="s">
        <v>168</v>
      </c>
      <c r="AJ784" t="s">
        <v>789</v>
      </c>
      <c r="AK784" t="s">
        <v>790</v>
      </c>
      <c r="AL784" t="s">
        <v>403</v>
      </c>
      <c r="AM784" t="s">
        <v>791</v>
      </c>
      <c r="AO784" t="s">
        <v>792</v>
      </c>
      <c r="AP784" t="s">
        <v>784</v>
      </c>
      <c r="AQ784" s="4">
        <v>59457</v>
      </c>
      <c r="AR784" t="s">
        <v>140</v>
      </c>
      <c r="AS784" t="s">
        <v>793</v>
      </c>
      <c r="AT784">
        <v>14065797529</v>
      </c>
      <c r="AV784" t="s">
        <v>794</v>
      </c>
      <c r="AW784" t="s">
        <v>795</v>
      </c>
      <c r="AZ784" t="s">
        <v>334</v>
      </c>
      <c r="BA784" t="s">
        <v>335</v>
      </c>
      <c r="BB784" t="s">
        <v>136</v>
      </c>
      <c r="BC784" t="s">
        <v>136</v>
      </c>
      <c r="BD784" t="s">
        <v>148</v>
      </c>
      <c r="BE784" t="s">
        <v>136</v>
      </c>
      <c r="BF784" t="s">
        <v>136</v>
      </c>
      <c r="BG784" t="s">
        <v>134</v>
      </c>
      <c r="BH784" t="s">
        <v>136</v>
      </c>
      <c r="BI784" t="s">
        <v>796</v>
      </c>
      <c r="BJ784" t="s">
        <v>797</v>
      </c>
      <c r="BL784" t="s">
        <v>795</v>
      </c>
      <c r="BM784" t="s">
        <v>794</v>
      </c>
      <c r="BN784" t="s">
        <v>25080</v>
      </c>
      <c r="BO784" t="s">
        <v>8608</v>
      </c>
      <c r="BP784">
        <v>7</v>
      </c>
      <c r="BQ784">
        <v>7</v>
      </c>
      <c r="BR784">
        <v>7</v>
      </c>
      <c r="BS784" s="1">
        <v>44164</v>
      </c>
      <c r="BT784" s="1">
        <v>44316</v>
      </c>
      <c r="BU784" s="1">
        <v>44164</v>
      </c>
      <c r="BV784" s="1">
        <v>44316</v>
      </c>
      <c r="BW784" t="s">
        <v>134</v>
      </c>
      <c r="CH784" s="5">
        <v>2133.52</v>
      </c>
      <c r="CI784" t="s">
        <v>597</v>
      </c>
      <c r="CL784" t="s">
        <v>136</v>
      </c>
      <c r="CM784" t="s">
        <v>312</v>
      </c>
      <c r="CN784" t="s">
        <v>148</v>
      </c>
      <c r="CO784" t="s">
        <v>25081</v>
      </c>
      <c r="CP784" t="s">
        <v>149</v>
      </c>
      <c r="CQ784">
        <v>6</v>
      </c>
      <c r="CR784">
        <v>0</v>
      </c>
      <c r="CS784" t="s">
        <v>136</v>
      </c>
      <c r="CT784" t="s">
        <v>134</v>
      </c>
      <c r="CU784" t="s">
        <v>136</v>
      </c>
      <c r="CV784" t="s">
        <v>136</v>
      </c>
      <c r="CW784" t="s">
        <v>134</v>
      </c>
      <c r="CX784">
        <v>50</v>
      </c>
      <c r="CY784" t="s">
        <v>136</v>
      </c>
      <c r="CZ784" t="s">
        <v>136</v>
      </c>
      <c r="DA784" t="s">
        <v>134</v>
      </c>
      <c r="DB784" t="s">
        <v>134</v>
      </c>
      <c r="DC784" t="s">
        <v>136</v>
      </c>
      <c r="DD784" t="s">
        <v>136</v>
      </c>
      <c r="DF784" t="s">
        <v>149</v>
      </c>
      <c r="DG784" t="s">
        <v>25082</v>
      </c>
      <c r="DH784" t="s">
        <v>25083</v>
      </c>
      <c r="DI784" t="s">
        <v>395</v>
      </c>
      <c r="DJ784" s="4">
        <v>95832</v>
      </c>
      <c r="DK784" t="s">
        <v>991</v>
      </c>
      <c r="DL784" t="s">
        <v>136</v>
      </c>
      <c r="DM784">
        <v>1</v>
      </c>
      <c r="DN784" t="s">
        <v>25082</v>
      </c>
      <c r="DO784" t="s">
        <v>25083</v>
      </c>
      <c r="DP784" t="s">
        <v>395</v>
      </c>
      <c r="DQ784" t="str">
        <f>"95832"</f>
        <v>95832</v>
      </c>
      <c r="DR784" t="s">
        <v>991</v>
      </c>
      <c r="DS784" t="s">
        <v>25084</v>
      </c>
      <c r="DT784">
        <v>7</v>
      </c>
      <c r="DU784">
        <v>7</v>
      </c>
      <c r="DV784" t="s">
        <v>134</v>
      </c>
      <c r="DW784" t="s">
        <v>134</v>
      </c>
      <c r="DX784" t="s">
        <v>134</v>
      </c>
      <c r="DY784" t="s">
        <v>136</v>
      </c>
      <c r="DZ784">
        <v>1</v>
      </c>
      <c r="EA784" t="s">
        <v>136</v>
      </c>
      <c r="EC784" s="5">
        <v>12.68</v>
      </c>
      <c r="ED784" s="5">
        <v>55</v>
      </c>
      <c r="EE784">
        <v>15306810290</v>
      </c>
      <c r="EF784" t="s">
        <v>25079</v>
      </c>
      <c r="EG784" t="s">
        <v>148</v>
      </c>
      <c r="EH784">
        <v>0</v>
      </c>
    </row>
    <row r="785" spans="1:138" ht="15" customHeight="1" x14ac:dyDescent="0.35">
      <c r="A785" t="s">
        <v>9654</v>
      </c>
      <c r="B785" t="s">
        <v>157</v>
      </c>
      <c r="C785" s="1">
        <v>44118.623471990744</v>
      </c>
      <c r="D785" s="1">
        <v>44144</v>
      </c>
      <c r="E785" t="s">
        <v>133</v>
      </c>
      <c r="F785" t="s">
        <v>136</v>
      </c>
      <c r="G785" t="s">
        <v>135</v>
      </c>
      <c r="H785" t="s">
        <v>136</v>
      </c>
      <c r="I785" t="s">
        <v>9655</v>
      </c>
      <c r="K785" t="s">
        <v>9656</v>
      </c>
      <c r="M785" t="s">
        <v>9657</v>
      </c>
      <c r="N785" t="s">
        <v>277</v>
      </c>
      <c r="O785" s="4">
        <v>60090</v>
      </c>
      <c r="P785" t="s">
        <v>140</v>
      </c>
      <c r="R785">
        <v>18478505130</v>
      </c>
      <c r="T785">
        <v>33999</v>
      </c>
      <c r="U785" t="s">
        <v>9658</v>
      </c>
      <c r="V785" t="s">
        <v>255</v>
      </c>
      <c r="X785" t="s">
        <v>429</v>
      </c>
      <c r="Y785" t="s">
        <v>9656</v>
      </c>
      <c r="AA785" t="s">
        <v>9657</v>
      </c>
      <c r="AB785" t="s">
        <v>277</v>
      </c>
      <c r="AC785" s="4">
        <v>60090</v>
      </c>
      <c r="AD785" t="s">
        <v>140</v>
      </c>
      <c r="AF785">
        <v>18478505130</v>
      </c>
      <c r="AH785" t="s">
        <v>9659</v>
      </c>
      <c r="AI785" t="s">
        <v>226</v>
      </c>
      <c r="AJ785" t="s">
        <v>9660</v>
      </c>
      <c r="AK785" t="s">
        <v>726</v>
      </c>
      <c r="AL785" t="s">
        <v>727</v>
      </c>
      <c r="AM785" t="s">
        <v>9661</v>
      </c>
      <c r="AO785" t="s">
        <v>9662</v>
      </c>
      <c r="AP785" t="s">
        <v>1358</v>
      </c>
      <c r="AQ785" s="4">
        <v>80011</v>
      </c>
      <c r="AR785" t="s">
        <v>140</v>
      </c>
      <c r="AT785">
        <v>13032979171</v>
      </c>
      <c r="AV785" t="s">
        <v>9663</v>
      </c>
      <c r="AW785" t="s">
        <v>9664</v>
      </c>
      <c r="AX785" t="s">
        <v>1358</v>
      </c>
      <c r="AY785" t="s">
        <v>5889</v>
      </c>
      <c r="AZ785" t="s">
        <v>175</v>
      </c>
      <c r="BA785" t="s">
        <v>176</v>
      </c>
      <c r="BB785" t="s">
        <v>136</v>
      </c>
      <c r="BC785" t="s">
        <v>136</v>
      </c>
      <c r="BD785" t="s">
        <v>148</v>
      </c>
      <c r="BE785" t="s">
        <v>136</v>
      </c>
      <c r="BF785" t="s">
        <v>136</v>
      </c>
      <c r="BG785" t="s">
        <v>134</v>
      </c>
      <c r="BH785" t="s">
        <v>136</v>
      </c>
      <c r="BI785" t="s">
        <v>5752</v>
      </c>
      <c r="BJ785" t="s">
        <v>5753</v>
      </c>
      <c r="BK785" t="s">
        <v>5354</v>
      </c>
      <c r="BL785" t="s">
        <v>9664</v>
      </c>
      <c r="BM785" t="s">
        <v>9665</v>
      </c>
      <c r="BN785" t="s">
        <v>9666</v>
      </c>
      <c r="BO785" t="s">
        <v>2135</v>
      </c>
      <c r="BP785">
        <v>1</v>
      </c>
      <c r="BQ785">
        <v>1</v>
      </c>
      <c r="BR785">
        <v>1</v>
      </c>
      <c r="BS785" s="1">
        <v>44166</v>
      </c>
      <c r="BT785" s="1">
        <v>44408</v>
      </c>
      <c r="BU785" s="1">
        <v>44166</v>
      </c>
      <c r="BV785" s="1">
        <v>44408</v>
      </c>
      <c r="BW785" t="s">
        <v>136</v>
      </c>
      <c r="BX785">
        <v>60</v>
      </c>
      <c r="BY785">
        <v>8</v>
      </c>
      <c r="BZ785">
        <v>10</v>
      </c>
      <c r="CA785">
        <v>10</v>
      </c>
      <c r="CB785">
        <v>10</v>
      </c>
      <c r="CC785">
        <v>10</v>
      </c>
      <c r="CD785">
        <v>10</v>
      </c>
      <c r="CE785">
        <v>8</v>
      </c>
      <c r="CF785" t="str">
        <f>"7:00 AM"</f>
        <v>7:00 AM</v>
      </c>
      <c r="CG785" t="str">
        <f>"5:00 PM"</f>
        <v>5:00 PM</v>
      </c>
      <c r="CH785" s="5">
        <v>15</v>
      </c>
      <c r="CI785" t="s">
        <v>146</v>
      </c>
      <c r="CL785" t="s">
        <v>136</v>
      </c>
      <c r="CM785" t="s">
        <v>312</v>
      </c>
      <c r="CN785" t="s">
        <v>148</v>
      </c>
      <c r="CO785" t="s">
        <v>9667</v>
      </c>
      <c r="CP785" t="s">
        <v>149</v>
      </c>
      <c r="CQ785">
        <v>0</v>
      </c>
      <c r="CR785">
        <v>0</v>
      </c>
      <c r="CS785" t="s">
        <v>136</v>
      </c>
      <c r="CT785" t="s">
        <v>134</v>
      </c>
      <c r="CU785" t="s">
        <v>134</v>
      </c>
      <c r="CV785" t="s">
        <v>134</v>
      </c>
      <c r="CW785" t="s">
        <v>134</v>
      </c>
      <c r="CX785">
        <v>55</v>
      </c>
      <c r="CY785" t="s">
        <v>136</v>
      </c>
      <c r="CZ785" t="s">
        <v>134</v>
      </c>
      <c r="DA785" t="s">
        <v>134</v>
      </c>
      <c r="DB785" t="s">
        <v>134</v>
      </c>
      <c r="DC785" t="s">
        <v>134</v>
      </c>
      <c r="DD785" t="s">
        <v>136</v>
      </c>
      <c r="DF785" t="s">
        <v>9668</v>
      </c>
      <c r="DG785" t="s">
        <v>9669</v>
      </c>
      <c r="DH785" t="s">
        <v>568</v>
      </c>
      <c r="DI785" t="s">
        <v>1358</v>
      </c>
      <c r="DJ785" s="4">
        <v>81123</v>
      </c>
      <c r="DK785" t="s">
        <v>9670</v>
      </c>
      <c r="DL785" t="s">
        <v>136</v>
      </c>
      <c r="DM785">
        <v>1</v>
      </c>
      <c r="DN785" t="s">
        <v>9669</v>
      </c>
      <c r="DO785" t="s">
        <v>9671</v>
      </c>
      <c r="DP785" t="s">
        <v>1358</v>
      </c>
      <c r="DQ785" t="str">
        <f>"81123"</f>
        <v>81123</v>
      </c>
      <c r="DR785" t="s">
        <v>9670</v>
      </c>
      <c r="DS785" t="s">
        <v>2766</v>
      </c>
      <c r="DT785">
        <v>1</v>
      </c>
      <c r="DU785">
        <v>3</v>
      </c>
      <c r="DV785" t="s">
        <v>134</v>
      </c>
      <c r="DW785" t="s">
        <v>134</v>
      </c>
      <c r="DX785" t="s">
        <v>134</v>
      </c>
      <c r="DY785" t="s">
        <v>136</v>
      </c>
      <c r="DZ785">
        <v>1</v>
      </c>
      <c r="EA785" t="s">
        <v>136</v>
      </c>
      <c r="EC785" s="5">
        <v>12.68</v>
      </c>
      <c r="ED785" s="5">
        <v>55</v>
      </c>
      <c r="EE785">
        <v>18478505130</v>
      </c>
      <c r="EF785" t="s">
        <v>9659</v>
      </c>
      <c r="EG785" t="s">
        <v>148</v>
      </c>
      <c r="EH785">
        <v>0</v>
      </c>
    </row>
    <row r="786" spans="1:138" ht="15" customHeight="1" x14ac:dyDescent="0.35">
      <c r="A786" t="s">
        <v>4367</v>
      </c>
      <c r="B786" t="s">
        <v>157</v>
      </c>
      <c r="C786" s="1">
        <v>44111.483101967591</v>
      </c>
      <c r="D786" s="1">
        <v>44144</v>
      </c>
      <c r="E786" t="s">
        <v>133</v>
      </c>
      <c r="F786" t="s">
        <v>136</v>
      </c>
      <c r="G786" t="s">
        <v>135</v>
      </c>
      <c r="H786" t="s">
        <v>136</v>
      </c>
      <c r="I786" t="s">
        <v>4368</v>
      </c>
      <c r="K786" t="s">
        <v>4369</v>
      </c>
      <c r="M786" t="s">
        <v>2474</v>
      </c>
      <c r="N786" t="s">
        <v>1104</v>
      </c>
      <c r="O786" s="4">
        <v>68862</v>
      </c>
      <c r="P786" t="s">
        <v>140</v>
      </c>
      <c r="R786">
        <v>13087301273</v>
      </c>
      <c r="T786">
        <v>112112</v>
      </c>
      <c r="U786" t="s">
        <v>4370</v>
      </c>
      <c r="V786" t="s">
        <v>1225</v>
      </c>
      <c r="X786" t="s">
        <v>164</v>
      </c>
      <c r="Y786" t="s">
        <v>4369</v>
      </c>
      <c r="AA786" t="s">
        <v>2474</v>
      </c>
      <c r="AB786" t="s">
        <v>1104</v>
      </c>
      <c r="AC786" s="4">
        <v>68862</v>
      </c>
      <c r="AD786" t="s">
        <v>140</v>
      </c>
      <c r="AF786">
        <v>13087301273</v>
      </c>
      <c r="AH786" t="s">
        <v>4371</v>
      </c>
      <c r="AI786" t="s">
        <v>168</v>
      </c>
      <c r="AJ786" t="s">
        <v>533</v>
      </c>
      <c r="AK786" t="s">
        <v>534</v>
      </c>
      <c r="AM786" t="s">
        <v>535</v>
      </c>
      <c r="AO786" t="s">
        <v>536</v>
      </c>
      <c r="AP786" t="s">
        <v>537</v>
      </c>
      <c r="AQ786" s="4">
        <v>28786</v>
      </c>
      <c r="AR786" t="s">
        <v>140</v>
      </c>
      <c r="AT786">
        <v>18282460659</v>
      </c>
      <c r="AV786" t="s">
        <v>538</v>
      </c>
      <c r="AW786" t="s">
        <v>539</v>
      </c>
      <c r="AZ786" t="s">
        <v>334</v>
      </c>
      <c r="BA786" t="s">
        <v>335</v>
      </c>
      <c r="BB786" t="s">
        <v>136</v>
      </c>
      <c r="BC786" t="s">
        <v>136</v>
      </c>
      <c r="BD786" t="s">
        <v>148</v>
      </c>
      <c r="BE786" t="s">
        <v>136</v>
      </c>
      <c r="BF786" t="s">
        <v>136</v>
      </c>
      <c r="BG786" t="s">
        <v>134</v>
      </c>
      <c r="BH786" t="s">
        <v>136</v>
      </c>
      <c r="BN786" t="s">
        <v>4372</v>
      </c>
      <c r="BO786" t="s">
        <v>3151</v>
      </c>
      <c r="BP786">
        <v>1</v>
      </c>
      <c r="BQ786">
        <v>1</v>
      </c>
      <c r="BR786">
        <v>1</v>
      </c>
      <c r="BS786" s="1">
        <v>44178</v>
      </c>
      <c r="BT786" s="1">
        <v>44255</v>
      </c>
      <c r="BU786" s="1">
        <v>44178</v>
      </c>
      <c r="BV786" s="1">
        <v>44255</v>
      </c>
      <c r="BW786" t="s">
        <v>136</v>
      </c>
      <c r="BX786">
        <v>48</v>
      </c>
      <c r="BY786">
        <v>0</v>
      </c>
      <c r="BZ786">
        <v>8</v>
      </c>
      <c r="CA786">
        <v>8</v>
      </c>
      <c r="CB786">
        <v>8</v>
      </c>
      <c r="CC786">
        <v>8</v>
      </c>
      <c r="CD786">
        <v>8</v>
      </c>
      <c r="CE786">
        <v>8</v>
      </c>
      <c r="CF786" t="str">
        <f>"8:00 AM"</f>
        <v>8:00 AM</v>
      </c>
      <c r="CG786" t="str">
        <f>"5:00 PM"</f>
        <v>5:00 PM</v>
      </c>
      <c r="CH786" s="5">
        <v>14.99</v>
      </c>
      <c r="CI786" t="s">
        <v>146</v>
      </c>
      <c r="CL786" t="s">
        <v>136</v>
      </c>
      <c r="CM786" t="s">
        <v>354</v>
      </c>
      <c r="CN786" t="s">
        <v>2411</v>
      </c>
      <c r="CO786" t="s">
        <v>4373</v>
      </c>
      <c r="CP786" t="s">
        <v>149</v>
      </c>
      <c r="CQ786">
        <v>3</v>
      </c>
      <c r="CR786">
        <v>0</v>
      </c>
      <c r="CS786" t="s">
        <v>136</v>
      </c>
      <c r="CT786" t="s">
        <v>134</v>
      </c>
      <c r="CU786" t="s">
        <v>136</v>
      </c>
      <c r="CV786" t="s">
        <v>136</v>
      </c>
      <c r="CW786" t="s">
        <v>134</v>
      </c>
      <c r="CX786">
        <v>60</v>
      </c>
      <c r="CY786" t="s">
        <v>136</v>
      </c>
      <c r="CZ786" t="s">
        <v>136</v>
      </c>
      <c r="DA786" t="s">
        <v>136</v>
      </c>
      <c r="DB786" t="s">
        <v>136</v>
      </c>
      <c r="DC786" t="s">
        <v>136</v>
      </c>
      <c r="DD786" t="s">
        <v>136</v>
      </c>
      <c r="DF786" t="s">
        <v>4374</v>
      </c>
      <c r="DG786" t="s">
        <v>4369</v>
      </c>
      <c r="DH786" t="s">
        <v>2474</v>
      </c>
      <c r="DI786" t="s">
        <v>1104</v>
      </c>
      <c r="DJ786" s="4">
        <v>68862</v>
      </c>
      <c r="DK786" t="s">
        <v>2487</v>
      </c>
      <c r="DL786" t="s">
        <v>136</v>
      </c>
      <c r="DM786">
        <v>1</v>
      </c>
      <c r="DN786" t="s">
        <v>4375</v>
      </c>
      <c r="DO786" t="s">
        <v>2474</v>
      </c>
      <c r="DP786" t="s">
        <v>1104</v>
      </c>
      <c r="DQ786" t="str">
        <f>"68862"</f>
        <v>68862</v>
      </c>
      <c r="DR786" t="s">
        <v>2487</v>
      </c>
      <c r="DS786" t="s">
        <v>551</v>
      </c>
      <c r="DT786">
        <v>1</v>
      </c>
      <c r="DU786">
        <v>5</v>
      </c>
      <c r="DV786" t="s">
        <v>134</v>
      </c>
      <c r="DW786" t="s">
        <v>134</v>
      </c>
      <c r="DX786" t="s">
        <v>134</v>
      </c>
      <c r="DY786" t="s">
        <v>136</v>
      </c>
      <c r="DZ786">
        <v>1</v>
      </c>
      <c r="EA786" t="s">
        <v>136</v>
      </c>
      <c r="EC786" s="5">
        <v>12.68</v>
      </c>
      <c r="ED786" s="5">
        <v>55</v>
      </c>
      <c r="EE786">
        <v>13087301273</v>
      </c>
      <c r="EF786" t="s">
        <v>4371</v>
      </c>
      <c r="EG786" t="s">
        <v>148</v>
      </c>
      <c r="EH786">
        <v>0</v>
      </c>
    </row>
    <row r="787" spans="1:138" ht="15" customHeight="1" x14ac:dyDescent="0.35">
      <c r="A787" t="s">
        <v>23698</v>
      </c>
      <c r="B787" t="s">
        <v>157</v>
      </c>
      <c r="C787" s="1">
        <v>44106.548692708333</v>
      </c>
      <c r="D787" s="1">
        <v>44144</v>
      </c>
      <c r="E787" t="s">
        <v>133</v>
      </c>
      <c r="F787" t="s">
        <v>134</v>
      </c>
      <c r="G787" t="s">
        <v>135</v>
      </c>
      <c r="H787" t="s">
        <v>136</v>
      </c>
      <c r="I787" t="s">
        <v>14300</v>
      </c>
      <c r="K787" t="s">
        <v>14301</v>
      </c>
      <c r="M787" t="s">
        <v>520</v>
      </c>
      <c r="N787" t="s">
        <v>139</v>
      </c>
      <c r="O787" s="4">
        <v>34266</v>
      </c>
      <c r="P787" t="s">
        <v>140</v>
      </c>
      <c r="R787">
        <v>18632444018</v>
      </c>
      <c r="T787">
        <v>111219</v>
      </c>
      <c r="U787" t="s">
        <v>14302</v>
      </c>
      <c r="V787" t="s">
        <v>1976</v>
      </c>
      <c r="X787" t="s">
        <v>164</v>
      </c>
      <c r="Y787" t="s">
        <v>14301</v>
      </c>
      <c r="AA787" t="s">
        <v>520</v>
      </c>
      <c r="AB787" t="s">
        <v>139</v>
      </c>
      <c r="AC787" s="4">
        <v>34266</v>
      </c>
      <c r="AD787" t="s">
        <v>140</v>
      </c>
      <c r="AF787">
        <v>18632444018</v>
      </c>
      <c r="AH787" t="s">
        <v>14303</v>
      </c>
      <c r="AI787" t="s">
        <v>226</v>
      </c>
      <c r="AJ787" t="s">
        <v>481</v>
      </c>
      <c r="AK787" t="s">
        <v>482</v>
      </c>
      <c r="AL787" t="s">
        <v>483</v>
      </c>
      <c r="AM787" t="s">
        <v>484</v>
      </c>
      <c r="AO787" t="s">
        <v>485</v>
      </c>
      <c r="AP787" t="s">
        <v>139</v>
      </c>
      <c r="AQ787" s="4">
        <v>33825</v>
      </c>
      <c r="AR787" t="s">
        <v>140</v>
      </c>
      <c r="AT787">
        <v>18632019211</v>
      </c>
      <c r="AV787" t="s">
        <v>487</v>
      </c>
      <c r="AW787" t="s">
        <v>488</v>
      </c>
      <c r="AX787" t="s">
        <v>139</v>
      </c>
      <c r="AY787" t="s">
        <v>489</v>
      </c>
      <c r="AZ787" t="s">
        <v>288</v>
      </c>
      <c r="BA787" t="s">
        <v>289</v>
      </c>
      <c r="BB787" t="s">
        <v>134</v>
      </c>
      <c r="BC787" t="s">
        <v>134</v>
      </c>
      <c r="BD787" t="s">
        <v>134</v>
      </c>
      <c r="BE787" t="s">
        <v>134</v>
      </c>
      <c r="BF787" t="s">
        <v>136</v>
      </c>
      <c r="BG787" t="s">
        <v>134</v>
      </c>
      <c r="BH787" t="s">
        <v>136</v>
      </c>
      <c r="BI787" t="s">
        <v>148</v>
      </c>
      <c r="BJ787" t="s">
        <v>148</v>
      </c>
      <c r="BK787" t="s">
        <v>148</v>
      </c>
      <c r="BN787" t="s">
        <v>23699</v>
      </c>
      <c r="BO787" t="s">
        <v>965</v>
      </c>
      <c r="BP787">
        <v>24</v>
      </c>
      <c r="BQ787">
        <v>24</v>
      </c>
      <c r="BR787">
        <v>24</v>
      </c>
      <c r="BS787" s="1">
        <v>44181</v>
      </c>
      <c r="BT787" s="1">
        <v>44317</v>
      </c>
      <c r="BU787" s="1">
        <v>44181</v>
      </c>
      <c r="BV787" s="1">
        <v>44317</v>
      </c>
      <c r="BW787" t="s">
        <v>136</v>
      </c>
      <c r="BX787">
        <v>35</v>
      </c>
      <c r="BY787">
        <v>0</v>
      </c>
      <c r="BZ787">
        <v>6</v>
      </c>
      <c r="CA787">
        <v>6</v>
      </c>
      <c r="CB787">
        <v>6</v>
      </c>
      <c r="CC787">
        <v>6</v>
      </c>
      <c r="CD787">
        <v>6</v>
      </c>
      <c r="CE787">
        <v>5</v>
      </c>
      <c r="CF787" t="str">
        <f>"7:00 AM"</f>
        <v>7:00 AM</v>
      </c>
      <c r="CG787" t="str">
        <f>"8:00 PM"</f>
        <v>8:00 PM</v>
      </c>
      <c r="CH787" s="5">
        <v>13</v>
      </c>
      <c r="CI787" t="s">
        <v>146</v>
      </c>
      <c r="CL787" t="s">
        <v>136</v>
      </c>
      <c r="CM787" t="s">
        <v>147</v>
      </c>
      <c r="CN787" t="s">
        <v>148</v>
      </c>
      <c r="CO787" t="s">
        <v>14305</v>
      </c>
      <c r="CP787" t="s">
        <v>149</v>
      </c>
      <c r="CQ787">
        <v>12</v>
      </c>
      <c r="CR787">
        <v>0</v>
      </c>
      <c r="CS787" t="s">
        <v>134</v>
      </c>
      <c r="CT787" t="s">
        <v>134</v>
      </c>
      <c r="CU787" t="s">
        <v>134</v>
      </c>
      <c r="CV787" t="s">
        <v>134</v>
      </c>
      <c r="CW787" t="s">
        <v>134</v>
      </c>
      <c r="CX787">
        <v>50</v>
      </c>
      <c r="CY787" t="s">
        <v>134</v>
      </c>
      <c r="CZ787" t="s">
        <v>134</v>
      </c>
      <c r="DA787" t="s">
        <v>134</v>
      </c>
      <c r="DB787" t="s">
        <v>134</v>
      </c>
      <c r="DC787" t="s">
        <v>134</v>
      </c>
      <c r="DD787" t="s">
        <v>136</v>
      </c>
      <c r="DF787" t="s">
        <v>967</v>
      </c>
      <c r="DG787" t="s">
        <v>12615</v>
      </c>
      <c r="DH787" t="s">
        <v>209</v>
      </c>
      <c r="DI787" t="s">
        <v>139</v>
      </c>
      <c r="DJ787" s="4">
        <v>33935</v>
      </c>
      <c r="DK787" t="s">
        <v>210</v>
      </c>
      <c r="DL787" t="s">
        <v>134</v>
      </c>
      <c r="DM787">
        <v>3</v>
      </c>
      <c r="DN787" t="s">
        <v>23700</v>
      </c>
      <c r="DO787" t="s">
        <v>23701</v>
      </c>
      <c r="DP787" t="s">
        <v>139</v>
      </c>
      <c r="DQ787" t="str">
        <f>"34114"</f>
        <v>34114</v>
      </c>
      <c r="DR787" t="s">
        <v>495</v>
      </c>
      <c r="DS787" t="s">
        <v>1403</v>
      </c>
      <c r="DT787">
        <v>49</v>
      </c>
      <c r="DU787">
        <v>448</v>
      </c>
      <c r="DV787" t="s">
        <v>136</v>
      </c>
      <c r="DW787" t="s">
        <v>134</v>
      </c>
      <c r="DX787" t="s">
        <v>134</v>
      </c>
      <c r="DY787" t="s">
        <v>136</v>
      </c>
      <c r="DZ787">
        <v>1</v>
      </c>
      <c r="EA787" t="s">
        <v>136</v>
      </c>
      <c r="EC787" s="5">
        <v>12.68</v>
      </c>
      <c r="ED787" s="5">
        <v>55</v>
      </c>
      <c r="EE787">
        <v>18632444018</v>
      </c>
      <c r="EF787" t="s">
        <v>14303</v>
      </c>
      <c r="EG787" t="s">
        <v>148</v>
      </c>
      <c r="EH787">
        <v>0</v>
      </c>
    </row>
    <row r="788" spans="1:138" ht="15" customHeight="1" x14ac:dyDescent="0.35">
      <c r="A788" t="s">
        <v>4935</v>
      </c>
      <c r="B788" t="s">
        <v>157</v>
      </c>
      <c r="C788" s="1">
        <v>44109.565279050927</v>
      </c>
      <c r="D788" s="1">
        <v>44144</v>
      </c>
      <c r="E788" t="s">
        <v>133</v>
      </c>
      <c r="F788" t="s">
        <v>134</v>
      </c>
      <c r="G788" t="s">
        <v>135</v>
      </c>
      <c r="H788" t="s">
        <v>136</v>
      </c>
      <c r="I788" t="s">
        <v>4936</v>
      </c>
      <c r="K788" t="s">
        <v>4937</v>
      </c>
      <c r="L788" t="s">
        <v>4938</v>
      </c>
      <c r="M788" t="s">
        <v>3431</v>
      </c>
      <c r="N788" t="s">
        <v>139</v>
      </c>
      <c r="O788" s="4">
        <v>33875</v>
      </c>
      <c r="P788" t="s">
        <v>140</v>
      </c>
      <c r="R788">
        <v>18632739929</v>
      </c>
      <c r="T788">
        <v>115115</v>
      </c>
      <c r="U788" t="s">
        <v>4939</v>
      </c>
      <c r="V788" t="s">
        <v>4346</v>
      </c>
      <c r="X788" t="s">
        <v>429</v>
      </c>
      <c r="Y788" t="s">
        <v>4940</v>
      </c>
      <c r="Z788" t="s">
        <v>4941</v>
      </c>
      <c r="AA788" t="s">
        <v>3431</v>
      </c>
      <c r="AB788" t="s">
        <v>139</v>
      </c>
      <c r="AC788" s="4">
        <v>33875</v>
      </c>
      <c r="AD788" t="s">
        <v>140</v>
      </c>
      <c r="AF788">
        <v>18632739929</v>
      </c>
      <c r="AH788" t="s">
        <v>2325</v>
      </c>
      <c r="AI788" t="s">
        <v>168</v>
      </c>
      <c r="AJ788" t="s">
        <v>4942</v>
      </c>
      <c r="AK788" t="s">
        <v>4943</v>
      </c>
      <c r="AM788" t="s">
        <v>4944</v>
      </c>
      <c r="AO788" t="s">
        <v>152</v>
      </c>
      <c r="AP788" t="s">
        <v>139</v>
      </c>
      <c r="AQ788" s="4">
        <v>33852</v>
      </c>
      <c r="AR788" t="s">
        <v>140</v>
      </c>
      <c r="AS788" t="s">
        <v>4945</v>
      </c>
      <c r="AT788">
        <v>18634655550</v>
      </c>
      <c r="AV788" t="s">
        <v>4946</v>
      </c>
      <c r="AW788" t="s">
        <v>2330</v>
      </c>
      <c r="AZ788" t="s">
        <v>175</v>
      </c>
      <c r="BA788" t="s">
        <v>176</v>
      </c>
      <c r="BB788" t="s">
        <v>134</v>
      </c>
      <c r="BC788" t="s">
        <v>134</v>
      </c>
      <c r="BD788" t="s">
        <v>134</v>
      </c>
      <c r="BE788" t="s">
        <v>134</v>
      </c>
      <c r="BF788" t="s">
        <v>136</v>
      </c>
      <c r="BG788" t="s">
        <v>134</v>
      </c>
      <c r="BH788" t="s">
        <v>136</v>
      </c>
      <c r="BN788" t="s">
        <v>4947</v>
      </c>
      <c r="BO788" t="s">
        <v>2132</v>
      </c>
      <c r="BP788">
        <v>14</v>
      </c>
      <c r="BQ788">
        <v>14</v>
      </c>
      <c r="BR788">
        <v>14</v>
      </c>
      <c r="BS788" s="1">
        <v>44179</v>
      </c>
      <c r="BT788" s="1">
        <v>44347</v>
      </c>
      <c r="BU788" s="1">
        <v>44179</v>
      </c>
      <c r="BV788" s="1">
        <v>44347</v>
      </c>
      <c r="BW788" t="s">
        <v>136</v>
      </c>
      <c r="BX788">
        <v>36</v>
      </c>
      <c r="BY788">
        <v>0</v>
      </c>
      <c r="BZ788">
        <v>6</v>
      </c>
      <c r="CA788">
        <v>6</v>
      </c>
      <c r="CB788">
        <v>6</v>
      </c>
      <c r="CC788">
        <v>6</v>
      </c>
      <c r="CD788">
        <v>6</v>
      </c>
      <c r="CE788">
        <v>6</v>
      </c>
      <c r="CF788" t="str">
        <f>"7:30 AM"</f>
        <v>7:30 AM</v>
      </c>
      <c r="CG788" t="str">
        <f>"1:30 PM"</f>
        <v>1:30 PM</v>
      </c>
      <c r="CH788" s="5">
        <v>11.71</v>
      </c>
      <c r="CI788" t="s">
        <v>146</v>
      </c>
      <c r="CL788" t="s">
        <v>136</v>
      </c>
      <c r="CM788" t="s">
        <v>147</v>
      </c>
      <c r="CN788" t="s">
        <v>148</v>
      </c>
      <c r="CO788" t="s">
        <v>2333</v>
      </c>
      <c r="CP788" t="s">
        <v>149</v>
      </c>
      <c r="CQ788">
        <v>1</v>
      </c>
      <c r="CR788">
        <v>0</v>
      </c>
      <c r="CS788" t="s">
        <v>136</v>
      </c>
      <c r="CT788" t="s">
        <v>136</v>
      </c>
      <c r="CU788" t="s">
        <v>136</v>
      </c>
      <c r="CV788" t="s">
        <v>136</v>
      </c>
      <c r="CW788" t="s">
        <v>134</v>
      </c>
      <c r="CX788">
        <v>60</v>
      </c>
      <c r="CY788" t="s">
        <v>134</v>
      </c>
      <c r="CZ788" t="s">
        <v>134</v>
      </c>
      <c r="DA788" t="s">
        <v>134</v>
      </c>
      <c r="DB788" t="s">
        <v>134</v>
      </c>
      <c r="DC788" t="s">
        <v>134</v>
      </c>
      <c r="DD788" t="s">
        <v>136</v>
      </c>
      <c r="DF788" t="s">
        <v>2334</v>
      </c>
      <c r="DG788" t="s">
        <v>4948</v>
      </c>
      <c r="DH788" t="s">
        <v>3377</v>
      </c>
      <c r="DI788" t="s">
        <v>139</v>
      </c>
      <c r="DJ788" s="4">
        <v>34972</v>
      </c>
      <c r="DK788" t="s">
        <v>3378</v>
      </c>
      <c r="DL788" t="s">
        <v>136</v>
      </c>
      <c r="DM788">
        <v>2</v>
      </c>
      <c r="DN788" t="s">
        <v>4949</v>
      </c>
      <c r="DO788" t="s">
        <v>152</v>
      </c>
      <c r="DP788" t="s">
        <v>139</v>
      </c>
      <c r="DQ788" t="str">
        <f>"33852"</f>
        <v>33852</v>
      </c>
      <c r="DR788" t="s">
        <v>153</v>
      </c>
      <c r="DS788" t="s">
        <v>1750</v>
      </c>
      <c r="DT788">
        <v>1</v>
      </c>
      <c r="DU788">
        <v>6</v>
      </c>
      <c r="DV788" t="s">
        <v>134</v>
      </c>
      <c r="DW788" t="s">
        <v>134</v>
      </c>
      <c r="DX788" t="s">
        <v>134</v>
      </c>
      <c r="DY788" t="s">
        <v>134</v>
      </c>
      <c r="DZ788">
        <v>2</v>
      </c>
      <c r="EA788" t="s">
        <v>136</v>
      </c>
      <c r="EC788" s="5">
        <v>12.68</v>
      </c>
      <c r="ED788" s="5">
        <v>55</v>
      </c>
      <c r="EE788">
        <v>18632739929</v>
      </c>
      <c r="EF788" t="s">
        <v>4950</v>
      </c>
      <c r="EG788" t="s">
        <v>148</v>
      </c>
      <c r="EH788">
        <v>0</v>
      </c>
    </row>
    <row r="789" spans="1:138" ht="15" customHeight="1" x14ac:dyDescent="0.35">
      <c r="A789" t="s">
        <v>321</v>
      </c>
      <c r="B789" t="s">
        <v>157</v>
      </c>
      <c r="C789" s="1">
        <v>44116.487086574074</v>
      </c>
      <c r="D789" s="1">
        <v>44144</v>
      </c>
      <c r="E789" t="s">
        <v>133</v>
      </c>
      <c r="F789" t="s">
        <v>136</v>
      </c>
      <c r="G789" t="s">
        <v>135</v>
      </c>
      <c r="H789" t="s">
        <v>136</v>
      </c>
      <c r="I789" t="s">
        <v>322</v>
      </c>
      <c r="K789" t="s">
        <v>323</v>
      </c>
      <c r="M789" t="s">
        <v>324</v>
      </c>
      <c r="N789" t="s">
        <v>246</v>
      </c>
      <c r="O789" s="4">
        <v>70554</v>
      </c>
      <c r="P789" t="s">
        <v>140</v>
      </c>
      <c r="R789">
        <v>13375234613</v>
      </c>
      <c r="T789">
        <v>11251</v>
      </c>
      <c r="U789" t="s">
        <v>325</v>
      </c>
      <c r="V789" t="s">
        <v>326</v>
      </c>
      <c r="X789" t="s">
        <v>164</v>
      </c>
      <c r="Y789" t="s">
        <v>327</v>
      </c>
      <c r="AA789" t="s">
        <v>324</v>
      </c>
      <c r="AB789" t="s">
        <v>246</v>
      </c>
      <c r="AC789" s="4">
        <v>70554</v>
      </c>
      <c r="AD789" t="s">
        <v>140</v>
      </c>
      <c r="AF789">
        <v>13375234613</v>
      </c>
      <c r="AH789" t="s">
        <v>328</v>
      </c>
      <c r="AI789" t="s">
        <v>168</v>
      </c>
      <c r="AJ789" t="s">
        <v>325</v>
      </c>
      <c r="AK789" t="s">
        <v>329</v>
      </c>
      <c r="AM789" t="s">
        <v>330</v>
      </c>
      <c r="AO789" t="s">
        <v>324</v>
      </c>
      <c r="AP789" t="s">
        <v>246</v>
      </c>
      <c r="AQ789" s="4">
        <v>70554</v>
      </c>
      <c r="AR789" t="s">
        <v>140</v>
      </c>
      <c r="AS789" t="s">
        <v>331</v>
      </c>
      <c r="AT789">
        <v>13377894322</v>
      </c>
      <c r="AV789" t="s">
        <v>332</v>
      </c>
      <c r="AW789" t="s">
        <v>333</v>
      </c>
      <c r="AZ789" t="s">
        <v>334</v>
      </c>
      <c r="BA789" t="s">
        <v>335</v>
      </c>
      <c r="BB789" t="s">
        <v>136</v>
      </c>
      <c r="BC789" t="s">
        <v>136</v>
      </c>
      <c r="BD789" t="s">
        <v>148</v>
      </c>
      <c r="BE789" t="s">
        <v>136</v>
      </c>
      <c r="BF789" t="s">
        <v>136</v>
      </c>
      <c r="BG789" t="s">
        <v>134</v>
      </c>
      <c r="BH789" t="s">
        <v>136</v>
      </c>
      <c r="BN789" t="s">
        <v>336</v>
      </c>
      <c r="BO789" t="s">
        <v>337</v>
      </c>
      <c r="BP789">
        <v>10</v>
      </c>
      <c r="BQ789">
        <v>10</v>
      </c>
      <c r="BR789">
        <v>10</v>
      </c>
      <c r="BS789" s="1">
        <v>44185</v>
      </c>
      <c r="BT789" s="1">
        <v>44488</v>
      </c>
      <c r="BU789" s="1">
        <v>44185</v>
      </c>
      <c r="BV789" s="1">
        <v>44488</v>
      </c>
      <c r="BW789" t="s">
        <v>136</v>
      </c>
      <c r="BX789">
        <v>35</v>
      </c>
      <c r="BY789">
        <v>0</v>
      </c>
      <c r="BZ789">
        <v>7</v>
      </c>
      <c r="CA789">
        <v>7</v>
      </c>
      <c r="CB789">
        <v>7</v>
      </c>
      <c r="CC789">
        <v>7</v>
      </c>
      <c r="CD789">
        <v>7</v>
      </c>
      <c r="CE789">
        <v>0</v>
      </c>
      <c r="CF789" t="str">
        <f>"8:00 AM"</f>
        <v>8:00 AM</v>
      </c>
      <c r="CG789" t="str">
        <f>"4:00 PM"</f>
        <v>4:00 PM</v>
      </c>
      <c r="CH789" s="5">
        <v>11.83</v>
      </c>
      <c r="CI789" t="s">
        <v>146</v>
      </c>
      <c r="CL789" t="s">
        <v>136</v>
      </c>
      <c r="CM789" t="s">
        <v>147</v>
      </c>
      <c r="CN789" t="s">
        <v>148</v>
      </c>
      <c r="CO789" t="s">
        <v>338</v>
      </c>
      <c r="CP789" t="s">
        <v>149</v>
      </c>
      <c r="CQ789">
        <v>3</v>
      </c>
      <c r="CR789">
        <v>0</v>
      </c>
      <c r="CS789" t="s">
        <v>136</v>
      </c>
      <c r="CT789" t="s">
        <v>136</v>
      </c>
      <c r="CU789" t="s">
        <v>136</v>
      </c>
      <c r="CV789" t="s">
        <v>136</v>
      </c>
      <c r="CW789" t="s">
        <v>134</v>
      </c>
      <c r="CX789">
        <v>40</v>
      </c>
      <c r="CY789" t="s">
        <v>136</v>
      </c>
      <c r="CZ789" t="s">
        <v>136</v>
      </c>
      <c r="DA789" t="s">
        <v>136</v>
      </c>
      <c r="DB789" t="s">
        <v>134</v>
      </c>
      <c r="DC789" t="s">
        <v>134</v>
      </c>
      <c r="DD789" t="s">
        <v>136</v>
      </c>
      <c r="DF789" t="s">
        <v>149</v>
      </c>
      <c r="DG789" t="s">
        <v>327</v>
      </c>
      <c r="DH789" t="s">
        <v>324</v>
      </c>
      <c r="DI789" t="s">
        <v>246</v>
      </c>
      <c r="DJ789" s="4">
        <v>70554</v>
      </c>
      <c r="DK789" t="s">
        <v>339</v>
      </c>
      <c r="DL789" t="s">
        <v>136</v>
      </c>
      <c r="DM789">
        <v>1</v>
      </c>
      <c r="DN789" t="s">
        <v>340</v>
      </c>
      <c r="DO789" t="s">
        <v>324</v>
      </c>
      <c r="DP789" t="s">
        <v>246</v>
      </c>
      <c r="DQ789" t="str">
        <f>"70554"</f>
        <v>70554</v>
      </c>
      <c r="DR789" t="s">
        <v>339</v>
      </c>
      <c r="DS789" t="s">
        <v>341</v>
      </c>
      <c r="DT789">
        <v>2</v>
      </c>
      <c r="DU789">
        <v>10</v>
      </c>
      <c r="DV789" t="s">
        <v>134</v>
      </c>
      <c r="DW789" t="s">
        <v>134</v>
      </c>
      <c r="DX789" t="s">
        <v>134</v>
      </c>
      <c r="DY789" t="s">
        <v>136</v>
      </c>
      <c r="DZ789">
        <v>1</v>
      </c>
      <c r="EA789" t="s">
        <v>136</v>
      </c>
      <c r="EC789" s="5">
        <v>12.68</v>
      </c>
      <c r="ED789" s="5">
        <v>55</v>
      </c>
      <c r="EE789">
        <v>13375234613</v>
      </c>
      <c r="EF789" t="s">
        <v>328</v>
      </c>
      <c r="EG789" t="s">
        <v>148</v>
      </c>
      <c r="EH789">
        <v>0</v>
      </c>
    </row>
    <row r="790" spans="1:138" ht="15" customHeight="1" x14ac:dyDescent="0.35">
      <c r="A790" t="s">
        <v>25448</v>
      </c>
      <c r="B790" t="s">
        <v>157</v>
      </c>
      <c r="C790" s="1">
        <v>44124.374553587964</v>
      </c>
      <c r="D790" s="1">
        <v>44144</v>
      </c>
      <c r="E790" t="s">
        <v>133</v>
      </c>
      <c r="F790" t="s">
        <v>136</v>
      </c>
      <c r="G790" t="s">
        <v>135</v>
      </c>
      <c r="H790" t="s">
        <v>136</v>
      </c>
      <c r="I790" t="s">
        <v>25449</v>
      </c>
      <c r="K790" t="s">
        <v>25450</v>
      </c>
      <c r="M790" t="s">
        <v>25451</v>
      </c>
      <c r="N790" t="s">
        <v>1104</v>
      </c>
      <c r="O790" s="4">
        <v>68034</v>
      </c>
      <c r="P790" t="s">
        <v>140</v>
      </c>
      <c r="R790">
        <v>14024277550</v>
      </c>
      <c r="T790">
        <v>112111</v>
      </c>
      <c r="U790" t="s">
        <v>25452</v>
      </c>
      <c r="V790" t="s">
        <v>1147</v>
      </c>
      <c r="W790" t="s">
        <v>727</v>
      </c>
      <c r="X790" t="s">
        <v>164</v>
      </c>
      <c r="Y790" t="s">
        <v>25450</v>
      </c>
      <c r="AA790" t="s">
        <v>25451</v>
      </c>
      <c r="AB790" t="s">
        <v>1104</v>
      </c>
      <c r="AC790" s="4">
        <v>68034</v>
      </c>
      <c r="AD790" t="s">
        <v>140</v>
      </c>
      <c r="AF790">
        <v>14024277550</v>
      </c>
      <c r="AH790" t="s">
        <v>155</v>
      </c>
      <c r="AI790" t="s">
        <v>168</v>
      </c>
      <c r="AJ790" t="s">
        <v>281</v>
      </c>
      <c r="AK790" t="s">
        <v>282</v>
      </c>
      <c r="AL790" t="s">
        <v>250</v>
      </c>
      <c r="AM790" t="s">
        <v>283</v>
      </c>
      <c r="AN790" t="s">
        <v>284</v>
      </c>
      <c r="AO790" t="s">
        <v>285</v>
      </c>
      <c r="AP790" t="s">
        <v>221</v>
      </c>
      <c r="AQ790" s="4">
        <v>37862</v>
      </c>
      <c r="AR790" t="s">
        <v>140</v>
      </c>
      <c r="AT790">
        <v>18653663731</v>
      </c>
      <c r="AV790" t="s">
        <v>286</v>
      </c>
      <c r="AW790" t="s">
        <v>287</v>
      </c>
      <c r="AZ790" t="s">
        <v>334</v>
      </c>
      <c r="BA790" t="s">
        <v>335</v>
      </c>
      <c r="BB790" t="s">
        <v>136</v>
      </c>
      <c r="BC790" t="s">
        <v>136</v>
      </c>
      <c r="BD790" t="s">
        <v>148</v>
      </c>
      <c r="BE790" t="s">
        <v>136</v>
      </c>
      <c r="BF790" t="s">
        <v>136</v>
      </c>
      <c r="BG790" t="s">
        <v>134</v>
      </c>
      <c r="BH790" t="s">
        <v>136</v>
      </c>
      <c r="BN790" t="s">
        <v>25453</v>
      </c>
      <c r="BO790" t="s">
        <v>905</v>
      </c>
      <c r="BP790">
        <v>1</v>
      </c>
      <c r="BQ790">
        <v>1</v>
      </c>
      <c r="BR790">
        <v>1</v>
      </c>
      <c r="BS790" s="1">
        <v>44181</v>
      </c>
      <c r="BT790" s="1">
        <v>44255</v>
      </c>
      <c r="BU790" s="1">
        <v>44181</v>
      </c>
      <c r="BV790" s="1">
        <v>44255</v>
      </c>
      <c r="BW790" t="s">
        <v>136</v>
      </c>
      <c r="BX790">
        <v>45</v>
      </c>
      <c r="BY790">
        <v>0</v>
      </c>
      <c r="BZ790">
        <v>8</v>
      </c>
      <c r="CA790">
        <v>8</v>
      </c>
      <c r="CB790">
        <v>8</v>
      </c>
      <c r="CC790">
        <v>8</v>
      </c>
      <c r="CD790">
        <v>8</v>
      </c>
      <c r="CE790">
        <v>5</v>
      </c>
      <c r="CF790" t="str">
        <f>"8:00 AM"</f>
        <v>8:00 AM</v>
      </c>
      <c r="CG790" t="str">
        <f>"5:00 PM"</f>
        <v>5:00 PM</v>
      </c>
      <c r="CH790" s="5">
        <v>14.99</v>
      </c>
      <c r="CI790" t="s">
        <v>146</v>
      </c>
      <c r="CL790" t="s">
        <v>134</v>
      </c>
      <c r="CM790" t="s">
        <v>147</v>
      </c>
      <c r="CN790" t="s">
        <v>148</v>
      </c>
      <c r="CO790" s="2" t="s">
        <v>2368</v>
      </c>
      <c r="CP790" t="s">
        <v>149</v>
      </c>
      <c r="CQ790">
        <v>3</v>
      </c>
      <c r="CR790">
        <v>0</v>
      </c>
      <c r="CS790" t="s">
        <v>136</v>
      </c>
      <c r="CT790" t="s">
        <v>134</v>
      </c>
      <c r="CU790" t="s">
        <v>136</v>
      </c>
      <c r="CV790" t="s">
        <v>136</v>
      </c>
      <c r="CW790" t="s">
        <v>136</v>
      </c>
      <c r="CY790" t="s">
        <v>136</v>
      </c>
      <c r="CZ790" t="s">
        <v>136</v>
      </c>
      <c r="DA790" t="s">
        <v>136</v>
      </c>
      <c r="DB790" t="s">
        <v>136</v>
      </c>
      <c r="DC790" t="s">
        <v>136</v>
      </c>
      <c r="DD790" t="s">
        <v>136</v>
      </c>
      <c r="DF790" t="s">
        <v>17575</v>
      </c>
      <c r="DG790" t="s">
        <v>25450</v>
      </c>
      <c r="DH790" t="s">
        <v>25451</v>
      </c>
      <c r="DI790" t="s">
        <v>1104</v>
      </c>
      <c r="DJ790" s="4">
        <v>68034</v>
      </c>
      <c r="DK790" t="s">
        <v>866</v>
      </c>
      <c r="DL790" t="s">
        <v>136</v>
      </c>
      <c r="DM790">
        <v>1</v>
      </c>
      <c r="DN790" t="s">
        <v>23954</v>
      </c>
      <c r="DO790" t="s">
        <v>11765</v>
      </c>
      <c r="DP790" t="s">
        <v>1104</v>
      </c>
      <c r="DQ790" t="str">
        <f>"68008"</f>
        <v>68008</v>
      </c>
      <c r="DR790" t="s">
        <v>866</v>
      </c>
      <c r="DS790" t="s">
        <v>296</v>
      </c>
      <c r="DT790">
        <v>1</v>
      </c>
      <c r="DU790">
        <v>4</v>
      </c>
      <c r="DV790" t="s">
        <v>134</v>
      </c>
      <c r="DW790" t="s">
        <v>134</v>
      </c>
      <c r="DX790" t="s">
        <v>134</v>
      </c>
      <c r="DY790" t="s">
        <v>136</v>
      </c>
      <c r="DZ790">
        <v>1</v>
      </c>
      <c r="EA790" t="s">
        <v>136</v>
      </c>
      <c r="EC790" s="5">
        <v>12.68</v>
      </c>
      <c r="ED790" s="5">
        <v>55</v>
      </c>
      <c r="EE790">
        <v>14024277550</v>
      </c>
      <c r="EF790" t="s">
        <v>25454</v>
      </c>
      <c r="EG790" t="s">
        <v>1112</v>
      </c>
      <c r="EH790">
        <v>1</v>
      </c>
    </row>
    <row r="791" spans="1:138" ht="15" customHeight="1" x14ac:dyDescent="0.35">
      <c r="A791" t="s">
        <v>19866</v>
      </c>
      <c r="B791" t="s">
        <v>833</v>
      </c>
      <c r="C791" s="1">
        <v>44127.719997916669</v>
      </c>
      <c r="D791" s="1">
        <v>44144</v>
      </c>
      <c r="E791" t="s">
        <v>133</v>
      </c>
      <c r="F791" t="s">
        <v>136</v>
      </c>
      <c r="G791" t="s">
        <v>135</v>
      </c>
      <c r="H791" t="s">
        <v>136</v>
      </c>
      <c r="I791" t="s">
        <v>19867</v>
      </c>
      <c r="K791" t="s">
        <v>19868</v>
      </c>
      <c r="M791" t="s">
        <v>3343</v>
      </c>
      <c r="N791" t="s">
        <v>1187</v>
      </c>
      <c r="O791" s="4">
        <v>67059</v>
      </c>
      <c r="P791" t="s">
        <v>140</v>
      </c>
      <c r="R791">
        <v>16205463521</v>
      </c>
      <c r="T791">
        <v>115</v>
      </c>
      <c r="U791" t="s">
        <v>13777</v>
      </c>
      <c r="V791" t="s">
        <v>727</v>
      </c>
      <c r="X791" t="s">
        <v>164</v>
      </c>
      <c r="Y791" t="s">
        <v>19868</v>
      </c>
      <c r="AA791" t="s">
        <v>3343</v>
      </c>
      <c r="AB791" t="s">
        <v>1187</v>
      </c>
      <c r="AC791" s="4">
        <v>67059</v>
      </c>
      <c r="AD791" t="s">
        <v>140</v>
      </c>
      <c r="AF791">
        <v>16205463521</v>
      </c>
      <c r="AH791" t="s">
        <v>19869</v>
      </c>
      <c r="AI791" t="s">
        <v>168</v>
      </c>
      <c r="AJ791" t="s">
        <v>3067</v>
      </c>
      <c r="AK791" t="s">
        <v>1304</v>
      </c>
      <c r="AL791" t="s">
        <v>148</v>
      </c>
      <c r="AM791" t="s">
        <v>3068</v>
      </c>
      <c r="AN791" t="s">
        <v>3069</v>
      </c>
      <c r="AO791" t="s">
        <v>3070</v>
      </c>
      <c r="AP791" t="s">
        <v>925</v>
      </c>
      <c r="AQ791" s="4">
        <v>83814</v>
      </c>
      <c r="AR791" t="s">
        <v>140</v>
      </c>
      <c r="AT791">
        <v>12087772654</v>
      </c>
      <c r="AV791" t="s">
        <v>3071</v>
      </c>
      <c r="AW791" t="s">
        <v>3072</v>
      </c>
      <c r="AZ791" t="s">
        <v>288</v>
      </c>
      <c r="BA791" t="s">
        <v>289</v>
      </c>
      <c r="BB791" t="s">
        <v>136</v>
      </c>
      <c r="BC791" t="s">
        <v>136</v>
      </c>
      <c r="BD791" t="s">
        <v>148</v>
      </c>
      <c r="BE791" t="s">
        <v>136</v>
      </c>
      <c r="BF791" t="s">
        <v>136</v>
      </c>
      <c r="BG791" t="s">
        <v>134</v>
      </c>
      <c r="BH791" t="s">
        <v>136</v>
      </c>
      <c r="BN791" t="s">
        <v>19870</v>
      </c>
      <c r="BO791" t="s">
        <v>1043</v>
      </c>
      <c r="BP791">
        <v>5</v>
      </c>
      <c r="BQ791">
        <v>2</v>
      </c>
      <c r="BR791">
        <v>1</v>
      </c>
      <c r="BS791" s="1">
        <v>44176</v>
      </c>
      <c r="BT791" s="1">
        <v>44480</v>
      </c>
      <c r="BU791" s="1">
        <v>44176</v>
      </c>
      <c r="BV791" s="1">
        <v>44480</v>
      </c>
      <c r="BW791" t="s">
        <v>136</v>
      </c>
      <c r="BX791">
        <v>40</v>
      </c>
      <c r="BY791">
        <v>0</v>
      </c>
      <c r="BZ791">
        <v>8</v>
      </c>
      <c r="CA791">
        <v>8</v>
      </c>
      <c r="CB791">
        <v>8</v>
      </c>
      <c r="CC791">
        <v>8</v>
      </c>
      <c r="CD791">
        <v>8</v>
      </c>
      <c r="CE791">
        <v>0</v>
      </c>
      <c r="CF791" t="str">
        <f>"7:00 AM"</f>
        <v>7:00 AM</v>
      </c>
      <c r="CG791" t="str">
        <f>"8:00 PM"</f>
        <v>8:00 PM</v>
      </c>
      <c r="CH791" s="5">
        <v>14.99</v>
      </c>
      <c r="CI791" t="s">
        <v>146</v>
      </c>
      <c r="CJ791">
        <v>0</v>
      </c>
      <c r="CK791" t="s">
        <v>19871</v>
      </c>
      <c r="CL791" t="s">
        <v>134</v>
      </c>
      <c r="CM791" t="s">
        <v>312</v>
      </c>
      <c r="CN791" t="s">
        <v>148</v>
      </c>
      <c r="CO791" t="s">
        <v>3075</v>
      </c>
      <c r="CP791" t="s">
        <v>149</v>
      </c>
      <c r="CQ791">
        <v>3</v>
      </c>
      <c r="CR791">
        <v>0</v>
      </c>
      <c r="CS791" t="s">
        <v>136</v>
      </c>
      <c r="CT791" t="s">
        <v>134</v>
      </c>
      <c r="CU791" t="s">
        <v>136</v>
      </c>
      <c r="CV791" t="s">
        <v>136</v>
      </c>
      <c r="CW791" t="s">
        <v>134</v>
      </c>
      <c r="CX791">
        <v>100</v>
      </c>
      <c r="CY791" t="s">
        <v>134</v>
      </c>
      <c r="CZ791" t="s">
        <v>134</v>
      </c>
      <c r="DA791" t="s">
        <v>134</v>
      </c>
      <c r="DB791" t="s">
        <v>134</v>
      </c>
      <c r="DC791" t="s">
        <v>134</v>
      </c>
      <c r="DD791" t="s">
        <v>136</v>
      </c>
      <c r="DF791" t="s">
        <v>19872</v>
      </c>
      <c r="DG791" t="s">
        <v>19868</v>
      </c>
      <c r="DH791" t="s">
        <v>3343</v>
      </c>
      <c r="DI791" t="s">
        <v>1187</v>
      </c>
      <c r="DJ791" s="4">
        <v>67059</v>
      </c>
      <c r="DK791" t="s">
        <v>3344</v>
      </c>
      <c r="DL791" t="s">
        <v>136</v>
      </c>
      <c r="DM791">
        <v>1</v>
      </c>
      <c r="DN791" t="s">
        <v>19873</v>
      </c>
      <c r="DO791" t="s">
        <v>7431</v>
      </c>
      <c r="DP791" t="s">
        <v>1187</v>
      </c>
      <c r="DQ791" t="str">
        <f>"67552"</f>
        <v>67552</v>
      </c>
      <c r="DR791" t="s">
        <v>8002</v>
      </c>
      <c r="DS791" t="s">
        <v>12014</v>
      </c>
      <c r="DT791">
        <v>1</v>
      </c>
      <c r="DU791">
        <v>4</v>
      </c>
      <c r="DV791" t="s">
        <v>134</v>
      </c>
      <c r="DW791" t="s">
        <v>134</v>
      </c>
      <c r="DX791" t="s">
        <v>134</v>
      </c>
      <c r="DY791" t="s">
        <v>136</v>
      </c>
      <c r="DZ791">
        <v>1</v>
      </c>
      <c r="EA791" t="s">
        <v>136</v>
      </c>
      <c r="EC791" s="5">
        <v>12.68</v>
      </c>
      <c r="ED791" s="5">
        <v>55</v>
      </c>
      <c r="EE791">
        <v>16205463521</v>
      </c>
      <c r="EF791" t="s">
        <v>19869</v>
      </c>
      <c r="EG791" t="s">
        <v>148</v>
      </c>
      <c r="EH791">
        <v>3</v>
      </c>
    </row>
    <row r="792" spans="1:138" ht="15" customHeight="1" x14ac:dyDescent="0.35">
      <c r="A792" t="s">
        <v>6734</v>
      </c>
      <c r="B792" t="s">
        <v>157</v>
      </c>
      <c r="C792" s="1">
        <v>44125.801767824072</v>
      </c>
      <c r="D792" s="1">
        <v>44144</v>
      </c>
      <c r="E792" t="s">
        <v>133</v>
      </c>
      <c r="F792" t="s">
        <v>136</v>
      </c>
      <c r="G792" t="s">
        <v>135</v>
      </c>
      <c r="H792" t="s">
        <v>136</v>
      </c>
      <c r="I792" t="s">
        <v>6735</v>
      </c>
      <c r="J792" t="s">
        <v>6736</v>
      </c>
      <c r="K792" t="s">
        <v>6737</v>
      </c>
      <c r="M792" t="s">
        <v>6738</v>
      </c>
      <c r="N792" t="s">
        <v>611</v>
      </c>
      <c r="O792" s="4">
        <v>57256</v>
      </c>
      <c r="P792" t="s">
        <v>140</v>
      </c>
      <c r="R792">
        <v>16056952085</v>
      </c>
      <c r="T792">
        <v>115115</v>
      </c>
      <c r="U792" t="s">
        <v>6739</v>
      </c>
      <c r="V792" t="s">
        <v>6740</v>
      </c>
      <c r="X792" t="s">
        <v>164</v>
      </c>
      <c r="Y792" t="s">
        <v>6741</v>
      </c>
      <c r="AA792" t="s">
        <v>6738</v>
      </c>
      <c r="AB792" t="s">
        <v>611</v>
      </c>
      <c r="AC792" s="4">
        <v>57256</v>
      </c>
      <c r="AD792" t="s">
        <v>140</v>
      </c>
      <c r="AF792">
        <v>16056952085</v>
      </c>
      <c r="AH792" t="s">
        <v>2202</v>
      </c>
      <c r="AI792" t="s">
        <v>168</v>
      </c>
      <c r="AJ792" t="s">
        <v>1515</v>
      </c>
      <c r="AK792" t="s">
        <v>1516</v>
      </c>
      <c r="AL792" t="s">
        <v>2203</v>
      </c>
      <c r="AM792" t="s">
        <v>1518</v>
      </c>
      <c r="AO792" t="s">
        <v>1519</v>
      </c>
      <c r="AP792" t="s">
        <v>1128</v>
      </c>
      <c r="AQ792" s="4">
        <v>58423</v>
      </c>
      <c r="AR792" t="s">
        <v>140</v>
      </c>
      <c r="AS792" t="s">
        <v>1520</v>
      </c>
      <c r="AT792">
        <v>17019623460</v>
      </c>
      <c r="AV792" t="s">
        <v>1514</v>
      </c>
      <c r="AW792" t="s">
        <v>2205</v>
      </c>
      <c r="AZ792" t="s">
        <v>175</v>
      </c>
      <c r="BA792" t="s">
        <v>176</v>
      </c>
      <c r="BB792" t="s">
        <v>136</v>
      </c>
      <c r="BC792" t="s">
        <v>136</v>
      </c>
      <c r="BD792" t="s">
        <v>148</v>
      </c>
      <c r="BE792" t="s">
        <v>136</v>
      </c>
      <c r="BF792" t="s">
        <v>136</v>
      </c>
      <c r="BG792" t="s">
        <v>134</v>
      </c>
      <c r="BH792" t="s">
        <v>136</v>
      </c>
      <c r="BN792" t="s">
        <v>6742</v>
      </c>
      <c r="BO792" t="s">
        <v>2207</v>
      </c>
      <c r="BP792">
        <v>6</v>
      </c>
      <c r="BQ792">
        <v>6</v>
      </c>
      <c r="BR792">
        <v>6</v>
      </c>
      <c r="BS792" s="1">
        <v>44180</v>
      </c>
      <c r="BT792" s="1">
        <v>44346</v>
      </c>
      <c r="BU792" s="1">
        <v>44180</v>
      </c>
      <c r="BV792" s="1">
        <v>44346</v>
      </c>
      <c r="BW792" t="s">
        <v>136</v>
      </c>
      <c r="BX792">
        <v>40</v>
      </c>
      <c r="BY792">
        <v>0</v>
      </c>
      <c r="BZ792">
        <v>8</v>
      </c>
      <c r="CA792">
        <v>8</v>
      </c>
      <c r="CB792">
        <v>8</v>
      </c>
      <c r="CC792">
        <v>8</v>
      </c>
      <c r="CD792">
        <v>8</v>
      </c>
      <c r="CE792">
        <v>0</v>
      </c>
      <c r="CF792" t="str">
        <f>"8:00 AM"</f>
        <v>8:00 AM</v>
      </c>
      <c r="CG792" t="str">
        <f>"5:00 PM"</f>
        <v>5:00 PM</v>
      </c>
      <c r="CH792" s="5">
        <v>14.99</v>
      </c>
      <c r="CI792" t="s">
        <v>146</v>
      </c>
      <c r="CJ792">
        <v>0</v>
      </c>
      <c r="CK792">
        <v>0</v>
      </c>
      <c r="CL792" t="s">
        <v>136</v>
      </c>
      <c r="CM792" t="s">
        <v>312</v>
      </c>
      <c r="CN792" t="s">
        <v>148</v>
      </c>
      <c r="CO792" t="s">
        <v>6743</v>
      </c>
      <c r="CP792" t="s">
        <v>149</v>
      </c>
      <c r="CQ792">
        <v>3</v>
      </c>
      <c r="CR792">
        <v>0</v>
      </c>
      <c r="CS792" t="s">
        <v>136</v>
      </c>
      <c r="CT792" t="s">
        <v>134</v>
      </c>
      <c r="CU792" t="s">
        <v>136</v>
      </c>
      <c r="CV792" t="s">
        <v>136</v>
      </c>
      <c r="CW792" t="s">
        <v>136</v>
      </c>
      <c r="CY792" t="s">
        <v>136</v>
      </c>
      <c r="CZ792" t="s">
        <v>136</v>
      </c>
      <c r="DA792" t="s">
        <v>136</v>
      </c>
      <c r="DB792" t="s">
        <v>136</v>
      </c>
      <c r="DC792" t="s">
        <v>136</v>
      </c>
      <c r="DD792" t="s">
        <v>136</v>
      </c>
      <c r="DF792" t="s">
        <v>6744</v>
      </c>
      <c r="DG792" t="s">
        <v>6741</v>
      </c>
      <c r="DH792" t="s">
        <v>6738</v>
      </c>
      <c r="DI792" t="s">
        <v>611</v>
      </c>
      <c r="DJ792" s="4">
        <v>57256</v>
      </c>
      <c r="DK792" t="s">
        <v>1026</v>
      </c>
      <c r="DL792" t="s">
        <v>136</v>
      </c>
      <c r="DM792">
        <v>1</v>
      </c>
      <c r="DN792" t="s">
        <v>6745</v>
      </c>
      <c r="DO792" t="s">
        <v>6738</v>
      </c>
      <c r="DP792" t="s">
        <v>611</v>
      </c>
      <c r="DQ792" t="str">
        <f>"57256"</f>
        <v>57256</v>
      </c>
      <c r="DR792" t="s">
        <v>1026</v>
      </c>
      <c r="DS792" s="2" t="s">
        <v>6746</v>
      </c>
      <c r="DT792">
        <v>3</v>
      </c>
      <c r="DU792">
        <v>8</v>
      </c>
      <c r="DV792" t="s">
        <v>136</v>
      </c>
      <c r="DW792" t="s">
        <v>134</v>
      </c>
      <c r="DX792" t="s">
        <v>136</v>
      </c>
      <c r="DY792" t="s">
        <v>136</v>
      </c>
      <c r="DZ792">
        <v>1</v>
      </c>
      <c r="EA792" t="s">
        <v>136</v>
      </c>
      <c r="EC792" s="5">
        <v>12.68</v>
      </c>
      <c r="ED792" s="5">
        <v>55</v>
      </c>
      <c r="EE792">
        <v>16053502375</v>
      </c>
      <c r="EF792" t="s">
        <v>6747</v>
      </c>
      <c r="EG792" t="s">
        <v>6748</v>
      </c>
      <c r="EH792">
        <v>0</v>
      </c>
    </row>
    <row r="793" spans="1:138" ht="15" customHeight="1" x14ac:dyDescent="0.35">
      <c r="A793" t="s">
        <v>15973</v>
      </c>
      <c r="B793" t="s">
        <v>157</v>
      </c>
      <c r="C793" s="1">
        <v>44124.389259374999</v>
      </c>
      <c r="D793" s="1">
        <v>44144</v>
      </c>
      <c r="E793" t="s">
        <v>133</v>
      </c>
      <c r="F793" t="s">
        <v>134</v>
      </c>
      <c r="G793" t="s">
        <v>135</v>
      </c>
      <c r="H793" t="s">
        <v>134</v>
      </c>
      <c r="I793" t="s">
        <v>15974</v>
      </c>
      <c r="K793" t="s">
        <v>15975</v>
      </c>
      <c r="M793" t="s">
        <v>15976</v>
      </c>
      <c r="N793" t="s">
        <v>139</v>
      </c>
      <c r="O793" s="4">
        <v>34953</v>
      </c>
      <c r="P793" t="s">
        <v>140</v>
      </c>
      <c r="R793">
        <v>18632732686</v>
      </c>
      <c r="T793">
        <v>115115</v>
      </c>
      <c r="U793" t="s">
        <v>11710</v>
      </c>
      <c r="V793" t="s">
        <v>11876</v>
      </c>
      <c r="X793" t="s">
        <v>164</v>
      </c>
      <c r="Y793" t="s">
        <v>15975</v>
      </c>
      <c r="AA793" t="s">
        <v>15976</v>
      </c>
      <c r="AB793" t="s">
        <v>139</v>
      </c>
      <c r="AC793" s="4">
        <v>34953</v>
      </c>
      <c r="AD793" t="s">
        <v>140</v>
      </c>
      <c r="AF793">
        <v>18632732686</v>
      </c>
      <c r="AH793" t="s">
        <v>1134</v>
      </c>
      <c r="AI793" t="s">
        <v>168</v>
      </c>
      <c r="AJ793" t="s">
        <v>1135</v>
      </c>
      <c r="AK793" t="s">
        <v>1136</v>
      </c>
      <c r="AL793" t="s">
        <v>229</v>
      </c>
      <c r="AM793" t="s">
        <v>1137</v>
      </c>
      <c r="AN793" t="s">
        <v>1138</v>
      </c>
      <c r="AO793" t="s">
        <v>1139</v>
      </c>
      <c r="AP793" t="s">
        <v>537</v>
      </c>
      <c r="AQ793" s="4">
        <v>28327</v>
      </c>
      <c r="AR793" t="s">
        <v>140</v>
      </c>
      <c r="AT793">
        <v>19109476004</v>
      </c>
      <c r="AV793" t="s">
        <v>1140</v>
      </c>
      <c r="AW793" t="s">
        <v>1141</v>
      </c>
      <c r="AZ793" t="s">
        <v>175</v>
      </c>
      <c r="BA793" t="s">
        <v>176</v>
      </c>
      <c r="BB793" t="s">
        <v>134</v>
      </c>
      <c r="BC793" t="s">
        <v>134</v>
      </c>
      <c r="BD793" t="s">
        <v>134</v>
      </c>
      <c r="BE793" t="s">
        <v>134</v>
      </c>
      <c r="BF793" t="s">
        <v>136</v>
      </c>
      <c r="BG793" t="s">
        <v>134</v>
      </c>
      <c r="BH793" t="s">
        <v>136</v>
      </c>
      <c r="BN793" t="s">
        <v>15977</v>
      </c>
      <c r="BO793" t="s">
        <v>1268</v>
      </c>
      <c r="BP793">
        <v>450</v>
      </c>
      <c r="BQ793">
        <v>172</v>
      </c>
      <c r="BR793">
        <v>172</v>
      </c>
      <c r="BS793" s="1">
        <v>44178</v>
      </c>
      <c r="BT793" s="1">
        <v>44348</v>
      </c>
      <c r="BU793" s="1">
        <v>44178</v>
      </c>
      <c r="BV793" s="1">
        <v>44348</v>
      </c>
      <c r="BW793" t="s">
        <v>136</v>
      </c>
      <c r="BX793">
        <v>36</v>
      </c>
      <c r="BY793">
        <v>0</v>
      </c>
      <c r="BZ793">
        <v>6</v>
      </c>
      <c r="CA793">
        <v>6</v>
      </c>
      <c r="CB793">
        <v>6</v>
      </c>
      <c r="CC793">
        <v>6</v>
      </c>
      <c r="CD793">
        <v>6</v>
      </c>
      <c r="CE793">
        <v>6</v>
      </c>
      <c r="CF793" t="str">
        <f>"7:00 AM"</f>
        <v>7:00 AM</v>
      </c>
      <c r="CG793" t="str">
        <f>"2:00 PM"</f>
        <v>2:00 PM</v>
      </c>
      <c r="CH793" s="5">
        <v>11.71</v>
      </c>
      <c r="CI793" t="s">
        <v>146</v>
      </c>
      <c r="CL793" t="s">
        <v>134</v>
      </c>
      <c r="CM793" t="s">
        <v>147</v>
      </c>
      <c r="CN793" t="s">
        <v>148</v>
      </c>
      <c r="CO793" t="s">
        <v>1142</v>
      </c>
      <c r="CP793" t="s">
        <v>149</v>
      </c>
      <c r="CQ793">
        <v>3</v>
      </c>
      <c r="CR793">
        <v>0</v>
      </c>
      <c r="CS793" t="s">
        <v>136</v>
      </c>
      <c r="CT793" t="s">
        <v>136</v>
      </c>
      <c r="CU793" t="s">
        <v>136</v>
      </c>
      <c r="CV793" t="s">
        <v>134</v>
      </c>
      <c r="CW793" t="s">
        <v>134</v>
      </c>
      <c r="CX793">
        <v>80</v>
      </c>
      <c r="CY793" t="s">
        <v>134</v>
      </c>
      <c r="CZ793" t="s">
        <v>134</v>
      </c>
      <c r="DA793" t="s">
        <v>134</v>
      </c>
      <c r="DB793" t="s">
        <v>134</v>
      </c>
      <c r="DC793" t="s">
        <v>134</v>
      </c>
      <c r="DD793" t="s">
        <v>136</v>
      </c>
      <c r="DF793" t="s">
        <v>12608</v>
      </c>
      <c r="DG793" t="s">
        <v>15978</v>
      </c>
      <c r="DH793" t="s">
        <v>15976</v>
      </c>
      <c r="DI793" t="s">
        <v>139</v>
      </c>
      <c r="DJ793" s="4">
        <v>34953</v>
      </c>
      <c r="DK793" t="s">
        <v>12197</v>
      </c>
      <c r="DL793" t="s">
        <v>134</v>
      </c>
      <c r="DM793">
        <v>16</v>
      </c>
      <c r="DN793" t="s">
        <v>15979</v>
      </c>
      <c r="DO793" t="s">
        <v>2459</v>
      </c>
      <c r="DP793" t="s">
        <v>139</v>
      </c>
      <c r="DQ793" t="str">
        <f>"33430"</f>
        <v>33430</v>
      </c>
      <c r="DR793" t="s">
        <v>1400</v>
      </c>
      <c r="DS793" t="s">
        <v>420</v>
      </c>
      <c r="DT793">
        <v>26</v>
      </c>
      <c r="DU793">
        <v>82</v>
      </c>
      <c r="DV793" t="s">
        <v>134</v>
      </c>
      <c r="DW793" t="s">
        <v>134</v>
      </c>
      <c r="DX793" t="s">
        <v>134</v>
      </c>
      <c r="DY793" t="s">
        <v>134</v>
      </c>
      <c r="DZ793">
        <v>3</v>
      </c>
      <c r="EA793" t="s">
        <v>134</v>
      </c>
      <c r="EB793" s="5">
        <v>12.68</v>
      </c>
      <c r="EC793" s="5">
        <v>12.68</v>
      </c>
      <c r="ED793" s="5">
        <v>55</v>
      </c>
      <c r="EE793">
        <v>18632732686</v>
      </c>
      <c r="EF793" t="s">
        <v>148</v>
      </c>
      <c r="EG793" t="s">
        <v>1145</v>
      </c>
      <c r="EH793">
        <v>7</v>
      </c>
    </row>
    <row r="794" spans="1:138" ht="15" customHeight="1" x14ac:dyDescent="0.35">
      <c r="A794" t="s">
        <v>24025</v>
      </c>
      <c r="B794" t="s">
        <v>157</v>
      </c>
      <c r="C794" s="1">
        <v>44124.365422685187</v>
      </c>
      <c r="D794" s="1">
        <v>44144</v>
      </c>
      <c r="E794" t="s">
        <v>133</v>
      </c>
      <c r="F794" t="s">
        <v>134</v>
      </c>
      <c r="G794" t="s">
        <v>135</v>
      </c>
      <c r="H794" t="s">
        <v>136</v>
      </c>
      <c r="I794" t="s">
        <v>24026</v>
      </c>
      <c r="K794" t="s">
        <v>24027</v>
      </c>
      <c r="M794" t="s">
        <v>24028</v>
      </c>
      <c r="N794" t="s">
        <v>139</v>
      </c>
      <c r="O794" s="4">
        <v>33844</v>
      </c>
      <c r="P794" t="s">
        <v>140</v>
      </c>
      <c r="R794">
        <v>14074660372</v>
      </c>
      <c r="T794">
        <v>115115</v>
      </c>
      <c r="U794" t="s">
        <v>24029</v>
      </c>
      <c r="V794" t="s">
        <v>3936</v>
      </c>
      <c r="W794" t="s">
        <v>816</v>
      </c>
      <c r="X794" t="s">
        <v>164</v>
      </c>
      <c r="Y794" t="s">
        <v>24027</v>
      </c>
      <c r="AA794" t="s">
        <v>24028</v>
      </c>
      <c r="AB794" t="s">
        <v>139</v>
      </c>
      <c r="AC794" s="4">
        <v>33844</v>
      </c>
      <c r="AD794" t="s">
        <v>140</v>
      </c>
      <c r="AF794">
        <v>14074660372</v>
      </c>
      <c r="AH794" t="s">
        <v>1134</v>
      </c>
      <c r="AI794" t="s">
        <v>168</v>
      </c>
      <c r="AJ794" t="s">
        <v>1135</v>
      </c>
      <c r="AK794" t="s">
        <v>1136</v>
      </c>
      <c r="AL794" t="s">
        <v>229</v>
      </c>
      <c r="AM794" t="s">
        <v>1137</v>
      </c>
      <c r="AN794" t="s">
        <v>1138</v>
      </c>
      <c r="AO794" t="s">
        <v>1139</v>
      </c>
      <c r="AP794" t="s">
        <v>537</v>
      </c>
      <c r="AQ794" s="4">
        <v>28327</v>
      </c>
      <c r="AR794" t="s">
        <v>140</v>
      </c>
      <c r="AT794">
        <v>19109476004</v>
      </c>
      <c r="AV794" t="s">
        <v>1140</v>
      </c>
      <c r="AW794" t="s">
        <v>1141</v>
      </c>
      <c r="AZ794" t="s">
        <v>175</v>
      </c>
      <c r="BA794" t="s">
        <v>176</v>
      </c>
      <c r="BB794" t="s">
        <v>134</v>
      </c>
      <c r="BC794" t="s">
        <v>134</v>
      </c>
      <c r="BD794" t="s">
        <v>134</v>
      </c>
      <c r="BE794" t="s">
        <v>134</v>
      </c>
      <c r="BF794" t="s">
        <v>136</v>
      </c>
      <c r="BG794" t="s">
        <v>134</v>
      </c>
      <c r="BH794" t="s">
        <v>136</v>
      </c>
      <c r="BN794" t="s">
        <v>24030</v>
      </c>
      <c r="BO794" t="s">
        <v>6257</v>
      </c>
      <c r="BP794">
        <v>60</v>
      </c>
      <c r="BQ794">
        <v>49</v>
      </c>
      <c r="BR794">
        <v>49</v>
      </c>
      <c r="BS794" s="1">
        <v>44179</v>
      </c>
      <c r="BT794" s="1">
        <v>44368</v>
      </c>
      <c r="BU794" s="1">
        <v>44179</v>
      </c>
      <c r="BV794" s="1">
        <v>44368</v>
      </c>
      <c r="BW794" t="s">
        <v>136</v>
      </c>
      <c r="BX794">
        <v>35</v>
      </c>
      <c r="BY794">
        <v>0</v>
      </c>
      <c r="BZ794">
        <v>6</v>
      </c>
      <c r="CA794">
        <v>6</v>
      </c>
      <c r="CB794">
        <v>6</v>
      </c>
      <c r="CC794">
        <v>6</v>
      </c>
      <c r="CD794">
        <v>6</v>
      </c>
      <c r="CE794">
        <v>5</v>
      </c>
      <c r="CF794" t="str">
        <f>"7:00 AM"</f>
        <v>7:00 AM</v>
      </c>
      <c r="CG794" t="str">
        <f>"2:00 PM"</f>
        <v>2:00 PM</v>
      </c>
      <c r="CH794" s="5">
        <v>11.71</v>
      </c>
      <c r="CI794" t="s">
        <v>146</v>
      </c>
      <c r="CL794" t="s">
        <v>134</v>
      </c>
      <c r="CM794" t="s">
        <v>147</v>
      </c>
      <c r="CN794" t="s">
        <v>148</v>
      </c>
      <c r="CO794" t="s">
        <v>1142</v>
      </c>
      <c r="CP794" t="s">
        <v>149</v>
      </c>
      <c r="CQ794">
        <v>3</v>
      </c>
      <c r="CR794">
        <v>0</v>
      </c>
      <c r="CS794" t="s">
        <v>136</v>
      </c>
      <c r="CT794" t="s">
        <v>136</v>
      </c>
      <c r="CU794" t="s">
        <v>136</v>
      </c>
      <c r="CV794" t="s">
        <v>134</v>
      </c>
      <c r="CW794" t="s">
        <v>134</v>
      </c>
      <c r="CX794">
        <v>75</v>
      </c>
      <c r="CY794" t="s">
        <v>134</v>
      </c>
      <c r="CZ794" t="s">
        <v>134</v>
      </c>
      <c r="DA794" t="s">
        <v>134</v>
      </c>
      <c r="DB794" t="s">
        <v>134</v>
      </c>
      <c r="DC794" t="s">
        <v>134</v>
      </c>
      <c r="DD794" t="s">
        <v>136</v>
      </c>
      <c r="DF794" t="s">
        <v>24031</v>
      </c>
      <c r="DG794" t="s">
        <v>24032</v>
      </c>
      <c r="DH794" t="s">
        <v>24033</v>
      </c>
      <c r="DI794" t="s">
        <v>139</v>
      </c>
      <c r="DJ794" s="4">
        <v>32757</v>
      </c>
      <c r="DK794" t="s">
        <v>1253</v>
      </c>
      <c r="DL794" t="s">
        <v>134</v>
      </c>
      <c r="DM794">
        <v>2</v>
      </c>
      <c r="DN794" t="s">
        <v>24034</v>
      </c>
      <c r="DO794" t="s">
        <v>24035</v>
      </c>
      <c r="DP794" t="s">
        <v>139</v>
      </c>
      <c r="DQ794" t="str">
        <f>"33897"</f>
        <v>33897</v>
      </c>
      <c r="DR794" t="s">
        <v>1447</v>
      </c>
      <c r="DS794" t="s">
        <v>420</v>
      </c>
      <c r="DT794">
        <v>17</v>
      </c>
      <c r="DU794">
        <v>51</v>
      </c>
      <c r="DV794" t="s">
        <v>134</v>
      </c>
      <c r="DW794" t="s">
        <v>134</v>
      </c>
      <c r="DX794" t="s">
        <v>134</v>
      </c>
      <c r="DY794" t="s">
        <v>136</v>
      </c>
      <c r="DZ794">
        <v>1</v>
      </c>
      <c r="EA794" t="s">
        <v>134</v>
      </c>
      <c r="EB794" s="5">
        <v>12.68</v>
      </c>
      <c r="EC794" s="5">
        <v>12.68</v>
      </c>
      <c r="ED794" s="5">
        <v>55</v>
      </c>
      <c r="EE794" t="s">
        <v>148</v>
      </c>
      <c r="EF794" t="s">
        <v>1751</v>
      </c>
      <c r="EG794" t="s">
        <v>1145</v>
      </c>
      <c r="EH794">
        <v>10</v>
      </c>
    </row>
    <row r="795" spans="1:138" ht="15" customHeight="1" x14ac:dyDescent="0.35">
      <c r="A795" t="s">
        <v>16562</v>
      </c>
      <c r="B795" t="s">
        <v>157</v>
      </c>
      <c r="C795" s="1">
        <v>44130.598179513887</v>
      </c>
      <c r="D795" s="1">
        <v>44144</v>
      </c>
      <c r="E795" t="s">
        <v>133</v>
      </c>
      <c r="F795" t="s">
        <v>136</v>
      </c>
      <c r="G795" t="s">
        <v>135</v>
      </c>
      <c r="H795" t="s">
        <v>136</v>
      </c>
      <c r="I795" t="s">
        <v>3948</v>
      </c>
      <c r="K795" t="s">
        <v>3949</v>
      </c>
      <c r="M795" t="s">
        <v>1609</v>
      </c>
      <c r="N795" t="s">
        <v>246</v>
      </c>
      <c r="O795" s="4">
        <v>70546</v>
      </c>
      <c r="P795" t="s">
        <v>140</v>
      </c>
      <c r="R795">
        <v>13372240074</v>
      </c>
      <c r="T795">
        <v>112512</v>
      </c>
      <c r="U795" t="s">
        <v>3950</v>
      </c>
      <c r="V795" t="s">
        <v>3951</v>
      </c>
      <c r="X795" t="s">
        <v>164</v>
      </c>
      <c r="Y795" t="s">
        <v>3949</v>
      </c>
      <c r="AA795" t="s">
        <v>1609</v>
      </c>
      <c r="AB795" t="s">
        <v>246</v>
      </c>
      <c r="AC795" s="4">
        <v>70546</v>
      </c>
      <c r="AD795" t="s">
        <v>140</v>
      </c>
      <c r="AF795">
        <v>13372240074</v>
      </c>
      <c r="AH795" t="s">
        <v>148</v>
      </c>
      <c r="AI795" t="s">
        <v>168</v>
      </c>
      <c r="AJ795" t="s">
        <v>1565</v>
      </c>
      <c r="AK795" t="s">
        <v>1566</v>
      </c>
      <c r="AL795" t="s">
        <v>1567</v>
      </c>
      <c r="AM795" t="s">
        <v>1568</v>
      </c>
      <c r="AN795" t="s">
        <v>1569</v>
      </c>
      <c r="AO795" t="s">
        <v>1570</v>
      </c>
      <c r="AP795" t="s">
        <v>537</v>
      </c>
      <c r="AQ795" s="4">
        <v>27536</v>
      </c>
      <c r="AR795" t="s">
        <v>140</v>
      </c>
      <c r="AT795">
        <v>14349173294</v>
      </c>
      <c r="AV795" t="s">
        <v>1571</v>
      </c>
      <c r="AW795" t="s">
        <v>1572</v>
      </c>
      <c r="AZ795" t="s">
        <v>334</v>
      </c>
      <c r="BA795" t="s">
        <v>335</v>
      </c>
      <c r="BB795" t="s">
        <v>136</v>
      </c>
      <c r="BC795" t="s">
        <v>136</v>
      </c>
      <c r="BD795" t="s">
        <v>148</v>
      </c>
      <c r="BE795" t="s">
        <v>136</v>
      </c>
      <c r="BF795" t="s">
        <v>136</v>
      </c>
      <c r="BG795" t="s">
        <v>134</v>
      </c>
      <c r="BH795" t="s">
        <v>136</v>
      </c>
      <c r="BN795" t="s">
        <v>16563</v>
      </c>
      <c r="BO795" t="s">
        <v>1574</v>
      </c>
      <c r="BP795">
        <v>4</v>
      </c>
      <c r="BQ795">
        <v>4</v>
      </c>
      <c r="BR795">
        <v>4</v>
      </c>
      <c r="BS795" s="1">
        <v>44180</v>
      </c>
      <c r="BT795" s="1">
        <v>44392</v>
      </c>
      <c r="BU795" s="1">
        <v>44180</v>
      </c>
      <c r="BV795" s="1">
        <v>44392</v>
      </c>
      <c r="BW795" t="s">
        <v>136</v>
      </c>
      <c r="BX795">
        <v>40</v>
      </c>
      <c r="BY795">
        <v>0</v>
      </c>
      <c r="BZ795">
        <v>7</v>
      </c>
      <c r="CA795">
        <v>7</v>
      </c>
      <c r="CB795">
        <v>7</v>
      </c>
      <c r="CC795">
        <v>7</v>
      </c>
      <c r="CD795">
        <v>7</v>
      </c>
      <c r="CE795">
        <v>5</v>
      </c>
      <c r="CF795" t="str">
        <f>"7:00 AM"</f>
        <v>7:00 AM</v>
      </c>
      <c r="CG795" t="str">
        <f>"4:00 PM"</f>
        <v>4:00 PM</v>
      </c>
      <c r="CH795" s="5">
        <v>11.83</v>
      </c>
      <c r="CI795" t="s">
        <v>146</v>
      </c>
      <c r="CL795" t="s">
        <v>134</v>
      </c>
      <c r="CM795" t="s">
        <v>147</v>
      </c>
      <c r="CN795" t="s">
        <v>148</v>
      </c>
      <c r="CO795" t="s">
        <v>1575</v>
      </c>
      <c r="CP795" t="s">
        <v>149</v>
      </c>
      <c r="CQ795">
        <v>3</v>
      </c>
      <c r="CR795">
        <v>0</v>
      </c>
      <c r="CS795" t="s">
        <v>136</v>
      </c>
      <c r="CT795" t="s">
        <v>136</v>
      </c>
      <c r="CU795" t="s">
        <v>134</v>
      </c>
      <c r="CV795" t="s">
        <v>134</v>
      </c>
      <c r="CW795" t="s">
        <v>134</v>
      </c>
      <c r="CX795">
        <v>70</v>
      </c>
      <c r="CY795" t="s">
        <v>134</v>
      </c>
      <c r="CZ795" t="s">
        <v>134</v>
      </c>
      <c r="DA795" t="s">
        <v>134</v>
      </c>
      <c r="DB795" t="s">
        <v>134</v>
      </c>
      <c r="DC795" t="s">
        <v>134</v>
      </c>
      <c r="DD795" t="s">
        <v>136</v>
      </c>
      <c r="DF795" t="s">
        <v>3953</v>
      </c>
      <c r="DG795" t="s">
        <v>3949</v>
      </c>
      <c r="DH795" t="s">
        <v>1609</v>
      </c>
      <c r="DI795" t="s">
        <v>246</v>
      </c>
      <c r="DJ795" s="4">
        <v>70546</v>
      </c>
      <c r="DK795" t="s">
        <v>1610</v>
      </c>
      <c r="DL795" t="s">
        <v>136</v>
      </c>
      <c r="DM795">
        <v>1</v>
      </c>
      <c r="DN795" t="s">
        <v>3954</v>
      </c>
      <c r="DO795" t="s">
        <v>2924</v>
      </c>
      <c r="DP795" t="s">
        <v>246</v>
      </c>
      <c r="DQ795" t="str">
        <f>"70647"</f>
        <v>70647</v>
      </c>
      <c r="DR795" t="s">
        <v>1161</v>
      </c>
      <c r="DS795" t="s">
        <v>3955</v>
      </c>
      <c r="DT795">
        <v>1</v>
      </c>
      <c r="DU795">
        <v>6</v>
      </c>
      <c r="DV795" t="s">
        <v>134</v>
      </c>
      <c r="DW795" t="s">
        <v>134</v>
      </c>
      <c r="DX795" t="s">
        <v>134</v>
      </c>
      <c r="DY795" t="s">
        <v>136</v>
      </c>
      <c r="DZ795">
        <v>1</v>
      </c>
      <c r="EA795" t="s">
        <v>136</v>
      </c>
      <c r="EC795" s="5">
        <v>12.68</v>
      </c>
      <c r="ED795" s="5">
        <v>55</v>
      </c>
      <c r="EE795">
        <v>13372240074</v>
      </c>
      <c r="EF795" t="s">
        <v>148</v>
      </c>
      <c r="EG795" t="s">
        <v>271</v>
      </c>
      <c r="EH795">
        <v>3</v>
      </c>
    </row>
    <row r="796" spans="1:138" ht="15" customHeight="1" x14ac:dyDescent="0.35">
      <c r="A796" t="s">
        <v>12760</v>
      </c>
      <c r="B796" t="s">
        <v>157</v>
      </c>
      <c r="C796" s="1">
        <v>44132.485993518516</v>
      </c>
      <c r="D796" s="1">
        <v>44144</v>
      </c>
      <c r="E796" t="s">
        <v>133</v>
      </c>
      <c r="F796" t="s">
        <v>136</v>
      </c>
      <c r="G796" t="s">
        <v>135</v>
      </c>
      <c r="H796" t="s">
        <v>136</v>
      </c>
      <c r="I796" t="s">
        <v>12761</v>
      </c>
      <c r="K796" t="s">
        <v>12762</v>
      </c>
      <c r="M796" t="s">
        <v>1735</v>
      </c>
      <c r="N796" t="s">
        <v>246</v>
      </c>
      <c r="O796" s="4">
        <v>70549</v>
      </c>
      <c r="P796" t="s">
        <v>140</v>
      </c>
      <c r="R796">
        <v>13377742284</v>
      </c>
      <c r="T796">
        <v>112512</v>
      </c>
      <c r="U796" t="s">
        <v>12763</v>
      </c>
      <c r="V796" t="s">
        <v>12764</v>
      </c>
      <c r="W796" t="s">
        <v>1267</v>
      </c>
      <c r="X796" t="s">
        <v>164</v>
      </c>
      <c r="Y796" t="s">
        <v>12765</v>
      </c>
      <c r="Z796" t="s">
        <v>148</v>
      </c>
      <c r="AA796" t="s">
        <v>1735</v>
      </c>
      <c r="AB796" t="s">
        <v>246</v>
      </c>
      <c r="AC796" s="4">
        <v>70549</v>
      </c>
      <c r="AD796" t="s">
        <v>140</v>
      </c>
      <c r="AF796">
        <v>13377742284</v>
      </c>
      <c r="AH796" t="s">
        <v>12766</v>
      </c>
      <c r="AI796" t="s">
        <v>168</v>
      </c>
      <c r="AJ796" t="s">
        <v>1565</v>
      </c>
      <c r="AK796" t="s">
        <v>1566</v>
      </c>
      <c r="AL796" t="s">
        <v>1567</v>
      </c>
      <c r="AM796" t="s">
        <v>1568</v>
      </c>
      <c r="AN796" t="s">
        <v>1569</v>
      </c>
      <c r="AO796" t="s">
        <v>1570</v>
      </c>
      <c r="AP796" t="s">
        <v>537</v>
      </c>
      <c r="AQ796" s="4">
        <v>27536</v>
      </c>
      <c r="AR796" t="s">
        <v>140</v>
      </c>
      <c r="AT796">
        <v>14349173294</v>
      </c>
      <c r="AV796" t="s">
        <v>1571</v>
      </c>
      <c r="AW796" t="s">
        <v>1572</v>
      </c>
      <c r="AZ796" t="s">
        <v>334</v>
      </c>
      <c r="BA796" t="s">
        <v>335</v>
      </c>
      <c r="BB796" t="s">
        <v>136</v>
      </c>
      <c r="BC796" t="s">
        <v>136</v>
      </c>
      <c r="BD796" t="s">
        <v>148</v>
      </c>
      <c r="BE796" t="s">
        <v>136</v>
      </c>
      <c r="BF796" t="s">
        <v>136</v>
      </c>
      <c r="BG796" t="s">
        <v>134</v>
      </c>
      <c r="BH796" t="s">
        <v>136</v>
      </c>
      <c r="BN796" t="s">
        <v>12767</v>
      </c>
      <c r="BO796" t="s">
        <v>1574</v>
      </c>
      <c r="BP796">
        <v>8</v>
      </c>
      <c r="BQ796">
        <v>8</v>
      </c>
      <c r="BR796">
        <v>8</v>
      </c>
      <c r="BS796" s="1">
        <v>44183</v>
      </c>
      <c r="BT796" s="1">
        <v>44377</v>
      </c>
      <c r="BU796" s="1">
        <v>44183</v>
      </c>
      <c r="BV796" s="1">
        <v>44377</v>
      </c>
      <c r="BW796" t="s">
        <v>136</v>
      </c>
      <c r="BX796">
        <v>40</v>
      </c>
      <c r="BY796">
        <v>0</v>
      </c>
      <c r="BZ796">
        <v>7</v>
      </c>
      <c r="CA796">
        <v>7</v>
      </c>
      <c r="CB796">
        <v>7</v>
      </c>
      <c r="CC796">
        <v>7</v>
      </c>
      <c r="CD796">
        <v>7</v>
      </c>
      <c r="CE796">
        <v>5</v>
      </c>
      <c r="CF796" t="str">
        <f>"7:00 AM"</f>
        <v>7:00 AM</v>
      </c>
      <c r="CG796" t="str">
        <f>"4:00 PM"</f>
        <v>4:00 PM</v>
      </c>
      <c r="CH796" s="5">
        <v>11.83</v>
      </c>
      <c r="CI796" t="s">
        <v>146</v>
      </c>
      <c r="CL796" t="s">
        <v>134</v>
      </c>
      <c r="CM796" t="s">
        <v>147</v>
      </c>
      <c r="CN796" t="s">
        <v>148</v>
      </c>
      <c r="CO796" t="s">
        <v>1575</v>
      </c>
      <c r="CP796" t="s">
        <v>149</v>
      </c>
      <c r="CQ796">
        <v>3</v>
      </c>
      <c r="CR796">
        <v>0</v>
      </c>
      <c r="CS796" t="s">
        <v>136</v>
      </c>
      <c r="CT796" t="s">
        <v>136</v>
      </c>
      <c r="CU796" t="s">
        <v>134</v>
      </c>
      <c r="CV796" t="s">
        <v>134</v>
      </c>
      <c r="CW796" t="s">
        <v>134</v>
      </c>
      <c r="CX796">
        <v>70</v>
      </c>
      <c r="CY796" t="s">
        <v>134</v>
      </c>
      <c r="CZ796" t="s">
        <v>134</v>
      </c>
      <c r="DA796" t="s">
        <v>134</v>
      </c>
      <c r="DB796" t="s">
        <v>134</v>
      </c>
      <c r="DC796" t="s">
        <v>134</v>
      </c>
      <c r="DD796" t="s">
        <v>136</v>
      </c>
      <c r="DF796" t="s">
        <v>1576</v>
      </c>
      <c r="DG796" t="s">
        <v>12765</v>
      </c>
      <c r="DH796" t="s">
        <v>1735</v>
      </c>
      <c r="DI796" t="s">
        <v>246</v>
      </c>
      <c r="DJ796" s="4">
        <v>70549</v>
      </c>
      <c r="DK796" t="s">
        <v>1610</v>
      </c>
      <c r="DL796" t="s">
        <v>134</v>
      </c>
      <c r="DM796">
        <v>13</v>
      </c>
      <c r="DN796" t="s">
        <v>12768</v>
      </c>
      <c r="DO796" t="s">
        <v>1735</v>
      </c>
      <c r="DP796" t="s">
        <v>246</v>
      </c>
      <c r="DQ796" t="str">
        <f>"70549"</f>
        <v>70549</v>
      </c>
      <c r="DR796" t="s">
        <v>1610</v>
      </c>
      <c r="DS796" t="s">
        <v>3955</v>
      </c>
      <c r="DT796">
        <v>1</v>
      </c>
      <c r="DU796">
        <v>12</v>
      </c>
      <c r="DV796" t="s">
        <v>134</v>
      </c>
      <c r="DW796" t="s">
        <v>134</v>
      </c>
      <c r="DX796" t="s">
        <v>134</v>
      </c>
      <c r="DY796" t="s">
        <v>134</v>
      </c>
      <c r="DZ796">
        <v>2</v>
      </c>
      <c r="EA796" t="s">
        <v>136</v>
      </c>
      <c r="EC796" s="5">
        <v>12.68</v>
      </c>
      <c r="ED796" s="5">
        <v>55</v>
      </c>
      <c r="EE796">
        <v>13377742284</v>
      </c>
      <c r="EF796" t="s">
        <v>148</v>
      </c>
      <c r="EG796" t="s">
        <v>271</v>
      </c>
      <c r="EH796">
        <v>3</v>
      </c>
    </row>
    <row r="797" spans="1:138" ht="15" customHeight="1" x14ac:dyDescent="0.35">
      <c r="A797" t="s">
        <v>13412</v>
      </c>
      <c r="B797" t="s">
        <v>157</v>
      </c>
      <c r="C797" s="1">
        <v>44124.485346990739</v>
      </c>
      <c r="D797" s="1">
        <v>44144</v>
      </c>
      <c r="E797" t="s">
        <v>1298</v>
      </c>
      <c r="F797" t="s">
        <v>136</v>
      </c>
      <c r="G797" t="s">
        <v>135</v>
      </c>
      <c r="H797" t="s">
        <v>136</v>
      </c>
      <c r="I797" t="s">
        <v>13413</v>
      </c>
      <c r="K797" t="s">
        <v>1300</v>
      </c>
      <c r="L797" t="s">
        <v>1301</v>
      </c>
      <c r="M797" t="s">
        <v>1302</v>
      </c>
      <c r="N797" t="s">
        <v>925</v>
      </c>
      <c r="O797" s="4">
        <v>83301</v>
      </c>
      <c r="P797" t="s">
        <v>140</v>
      </c>
      <c r="R797">
        <v>12085952226</v>
      </c>
      <c r="T797">
        <v>112410</v>
      </c>
      <c r="U797" t="s">
        <v>1303</v>
      </c>
      <c r="V797" t="s">
        <v>1304</v>
      </c>
      <c r="X797" t="s">
        <v>1305</v>
      </c>
      <c r="Y797" t="s">
        <v>1300</v>
      </c>
      <c r="Z797" t="s">
        <v>1301</v>
      </c>
      <c r="AA797" t="s">
        <v>1302</v>
      </c>
      <c r="AB797" t="s">
        <v>925</v>
      </c>
      <c r="AC797" s="4">
        <v>83301</v>
      </c>
      <c r="AD797" t="s">
        <v>140</v>
      </c>
      <c r="AF797">
        <v>12085952226</v>
      </c>
      <c r="AH797" t="s">
        <v>1306</v>
      </c>
      <c r="AZ797" t="s">
        <v>334</v>
      </c>
      <c r="BA797" t="s">
        <v>335</v>
      </c>
      <c r="BB797" t="s">
        <v>136</v>
      </c>
      <c r="BC797" t="s">
        <v>136</v>
      </c>
      <c r="BD797" t="s">
        <v>148</v>
      </c>
      <c r="BE797" t="s">
        <v>136</v>
      </c>
      <c r="BF797" t="s">
        <v>136</v>
      </c>
      <c r="BG797" t="s">
        <v>134</v>
      </c>
      <c r="BH797" t="s">
        <v>136</v>
      </c>
      <c r="BN797" t="s">
        <v>13414</v>
      </c>
      <c r="BO797" t="s">
        <v>2284</v>
      </c>
      <c r="BP797">
        <v>1</v>
      </c>
      <c r="BQ797">
        <v>1</v>
      </c>
      <c r="BR797">
        <v>1</v>
      </c>
      <c r="BS797" s="1">
        <v>44171</v>
      </c>
      <c r="BT797" s="1">
        <v>44255</v>
      </c>
      <c r="BU797" s="1">
        <v>44171</v>
      </c>
      <c r="BV797" s="1">
        <v>44255</v>
      </c>
      <c r="BW797" t="s">
        <v>134</v>
      </c>
      <c r="CH797" s="5">
        <v>2133.52</v>
      </c>
      <c r="CI797" t="s">
        <v>597</v>
      </c>
      <c r="CJ797">
        <v>0</v>
      </c>
      <c r="CK797" t="s">
        <v>2957</v>
      </c>
      <c r="CL797" t="s">
        <v>136</v>
      </c>
      <c r="CM797" t="s">
        <v>354</v>
      </c>
      <c r="CN797" t="s">
        <v>1310</v>
      </c>
      <c r="CO797" t="s">
        <v>2377</v>
      </c>
      <c r="CP797" t="s">
        <v>149</v>
      </c>
      <c r="CQ797">
        <v>3</v>
      </c>
      <c r="CR797">
        <v>0</v>
      </c>
      <c r="CS797" t="s">
        <v>136</v>
      </c>
      <c r="CT797" t="s">
        <v>136</v>
      </c>
      <c r="CU797" t="s">
        <v>136</v>
      </c>
      <c r="CV797" t="s">
        <v>134</v>
      </c>
      <c r="CW797" t="s">
        <v>134</v>
      </c>
      <c r="CX797">
        <v>50</v>
      </c>
      <c r="CY797" t="s">
        <v>134</v>
      </c>
      <c r="CZ797" t="s">
        <v>136</v>
      </c>
      <c r="DA797" t="s">
        <v>136</v>
      </c>
      <c r="DB797" t="s">
        <v>136</v>
      </c>
      <c r="DC797" t="s">
        <v>136</v>
      </c>
      <c r="DD797" t="s">
        <v>136</v>
      </c>
      <c r="DF797" t="s">
        <v>180</v>
      </c>
      <c r="DG797" t="s">
        <v>13415</v>
      </c>
      <c r="DH797" t="s">
        <v>2379</v>
      </c>
      <c r="DI797" t="s">
        <v>395</v>
      </c>
      <c r="DJ797" s="4">
        <v>93635</v>
      </c>
      <c r="DK797" t="s">
        <v>2380</v>
      </c>
      <c r="DL797" t="s">
        <v>134</v>
      </c>
      <c r="DM797">
        <v>2</v>
      </c>
      <c r="DN797" t="s">
        <v>13416</v>
      </c>
      <c r="DO797" t="s">
        <v>2379</v>
      </c>
      <c r="DP797" t="s">
        <v>395</v>
      </c>
      <c r="DQ797" t="str">
        <f>"93635"</f>
        <v>93635</v>
      </c>
      <c r="DR797" t="s">
        <v>2380</v>
      </c>
      <c r="DS797" t="s">
        <v>1315</v>
      </c>
      <c r="DT797">
        <v>3</v>
      </c>
      <c r="DU797">
        <v>4</v>
      </c>
      <c r="DV797" t="s">
        <v>134</v>
      </c>
      <c r="DW797" t="s">
        <v>134</v>
      </c>
      <c r="DX797" t="s">
        <v>134</v>
      </c>
      <c r="DY797" t="s">
        <v>136</v>
      </c>
      <c r="DZ797">
        <v>1</v>
      </c>
      <c r="EA797" t="s">
        <v>136</v>
      </c>
      <c r="EC797" s="5">
        <v>12.68</v>
      </c>
      <c r="ED797" s="5">
        <v>55</v>
      </c>
      <c r="EE797">
        <v>12085952226</v>
      </c>
      <c r="EF797" t="s">
        <v>1316</v>
      </c>
      <c r="EG797" t="s">
        <v>148</v>
      </c>
      <c r="EH797">
        <v>0</v>
      </c>
    </row>
    <row r="798" spans="1:138" ht="15" customHeight="1" x14ac:dyDescent="0.35">
      <c r="A798" t="s">
        <v>7695</v>
      </c>
      <c r="B798" t="s">
        <v>157</v>
      </c>
      <c r="C798" s="1">
        <v>44137.614168865737</v>
      </c>
      <c r="D798" s="1">
        <v>44144</v>
      </c>
      <c r="E798" t="s">
        <v>133</v>
      </c>
      <c r="F798" t="s">
        <v>136</v>
      </c>
      <c r="G798" t="s">
        <v>135</v>
      </c>
      <c r="H798" t="s">
        <v>136</v>
      </c>
      <c r="I798" t="s">
        <v>7696</v>
      </c>
      <c r="K798" t="s">
        <v>7697</v>
      </c>
      <c r="L798" t="s">
        <v>148</v>
      </c>
      <c r="M798" t="s">
        <v>5563</v>
      </c>
      <c r="N798" t="s">
        <v>161</v>
      </c>
      <c r="O798" s="4">
        <v>31793</v>
      </c>
      <c r="P798" t="s">
        <v>140</v>
      </c>
      <c r="R798">
        <v>12293823162</v>
      </c>
      <c r="T798">
        <v>1112</v>
      </c>
      <c r="U798" t="s">
        <v>7698</v>
      </c>
      <c r="V798" t="s">
        <v>7699</v>
      </c>
      <c r="X798" t="s">
        <v>7700</v>
      </c>
      <c r="Y798" t="s">
        <v>7697</v>
      </c>
      <c r="AA798" t="s">
        <v>5563</v>
      </c>
      <c r="AB798" t="s">
        <v>161</v>
      </c>
      <c r="AC798" s="4">
        <v>31793</v>
      </c>
      <c r="AD798" t="s">
        <v>140</v>
      </c>
      <c r="AE798" t="s">
        <v>841</v>
      </c>
      <c r="AF798">
        <v>12293823162</v>
      </c>
      <c r="AH798" t="s">
        <v>7701</v>
      </c>
      <c r="AI798" t="s">
        <v>168</v>
      </c>
      <c r="AJ798" t="s">
        <v>2151</v>
      </c>
      <c r="AK798" t="s">
        <v>2152</v>
      </c>
      <c r="AL798" t="s">
        <v>509</v>
      </c>
      <c r="AM798" t="s">
        <v>846</v>
      </c>
      <c r="AO798" t="s">
        <v>847</v>
      </c>
      <c r="AP798" t="s">
        <v>161</v>
      </c>
      <c r="AQ798" s="4">
        <v>31636</v>
      </c>
      <c r="AR798" t="s">
        <v>140</v>
      </c>
      <c r="AT798">
        <v>12295596879</v>
      </c>
      <c r="AV798" t="s">
        <v>2153</v>
      </c>
      <c r="AW798" t="s">
        <v>849</v>
      </c>
      <c r="AZ798" t="s">
        <v>175</v>
      </c>
      <c r="BA798" t="s">
        <v>176</v>
      </c>
      <c r="BB798" t="s">
        <v>136</v>
      </c>
      <c r="BC798" t="s">
        <v>136</v>
      </c>
      <c r="BD798" t="s">
        <v>148</v>
      </c>
      <c r="BE798" t="s">
        <v>136</v>
      </c>
      <c r="BF798" t="s">
        <v>136</v>
      </c>
      <c r="BG798" t="s">
        <v>134</v>
      </c>
      <c r="BH798" t="s">
        <v>136</v>
      </c>
      <c r="BI798" t="s">
        <v>2509</v>
      </c>
      <c r="BJ798" t="s">
        <v>2510</v>
      </c>
      <c r="BL798" t="s">
        <v>849</v>
      </c>
      <c r="BM798" t="s">
        <v>2153</v>
      </c>
      <c r="BN798" t="s">
        <v>7702</v>
      </c>
      <c r="BO798" t="s">
        <v>2634</v>
      </c>
      <c r="BP798">
        <v>380</v>
      </c>
      <c r="BQ798">
        <v>380</v>
      </c>
      <c r="BR798">
        <v>380</v>
      </c>
      <c r="BS798" s="1">
        <v>44197</v>
      </c>
      <c r="BT798" s="1">
        <v>44392</v>
      </c>
      <c r="BU798" s="1">
        <v>44197</v>
      </c>
      <c r="BV798" s="1">
        <v>44392</v>
      </c>
      <c r="BW798" t="s">
        <v>136</v>
      </c>
      <c r="BX798">
        <v>40</v>
      </c>
      <c r="BY798">
        <v>0</v>
      </c>
      <c r="BZ798">
        <v>7</v>
      </c>
      <c r="CA798">
        <v>7</v>
      </c>
      <c r="CB798">
        <v>7</v>
      </c>
      <c r="CC798">
        <v>7</v>
      </c>
      <c r="CD798">
        <v>7</v>
      </c>
      <c r="CE798">
        <v>5</v>
      </c>
      <c r="CF798" t="str">
        <f>"8:00 AM"</f>
        <v>8:00 AM</v>
      </c>
      <c r="CG798" t="str">
        <f>"4:00 PM"</f>
        <v>4:00 PM</v>
      </c>
      <c r="CH798" s="5">
        <v>11.71</v>
      </c>
      <c r="CI798" t="s">
        <v>146</v>
      </c>
      <c r="CJ798">
        <v>0.06</v>
      </c>
      <c r="CK798" t="s">
        <v>7703</v>
      </c>
      <c r="CL798" t="s">
        <v>134</v>
      </c>
      <c r="CM798" t="s">
        <v>147</v>
      </c>
      <c r="CN798" t="s">
        <v>148</v>
      </c>
      <c r="CO798" t="s">
        <v>854</v>
      </c>
      <c r="CP798" t="s">
        <v>149</v>
      </c>
      <c r="CQ798">
        <v>2</v>
      </c>
      <c r="CR798">
        <v>0</v>
      </c>
      <c r="CS798" t="s">
        <v>136</v>
      </c>
      <c r="CT798" t="s">
        <v>136</v>
      </c>
      <c r="CU798" t="s">
        <v>136</v>
      </c>
      <c r="CV798" t="s">
        <v>134</v>
      </c>
      <c r="CW798" t="s">
        <v>134</v>
      </c>
      <c r="CX798">
        <v>50</v>
      </c>
      <c r="CY798" t="s">
        <v>134</v>
      </c>
      <c r="CZ798" t="s">
        <v>134</v>
      </c>
      <c r="DA798" t="s">
        <v>134</v>
      </c>
      <c r="DB798" t="s">
        <v>134</v>
      </c>
      <c r="DC798" t="s">
        <v>134</v>
      </c>
      <c r="DD798" t="s">
        <v>136</v>
      </c>
      <c r="DF798" t="s">
        <v>7704</v>
      </c>
      <c r="DG798" t="s">
        <v>7705</v>
      </c>
      <c r="DH798" t="s">
        <v>7706</v>
      </c>
      <c r="DI798" t="s">
        <v>161</v>
      </c>
      <c r="DJ798" s="4">
        <v>31775</v>
      </c>
      <c r="DK798" t="s">
        <v>7707</v>
      </c>
      <c r="DL798" t="s">
        <v>134</v>
      </c>
      <c r="DM798">
        <v>2</v>
      </c>
      <c r="DN798" t="s">
        <v>7708</v>
      </c>
      <c r="DO798" t="s">
        <v>5563</v>
      </c>
      <c r="DP798" t="s">
        <v>161</v>
      </c>
      <c r="DQ798" t="str">
        <f>"31793"</f>
        <v>31793</v>
      </c>
      <c r="DR798" t="s">
        <v>7707</v>
      </c>
      <c r="DS798" t="s">
        <v>861</v>
      </c>
      <c r="DT798">
        <v>1</v>
      </c>
      <c r="DU798">
        <v>18</v>
      </c>
      <c r="DV798" t="s">
        <v>134</v>
      </c>
      <c r="DW798" t="s">
        <v>134</v>
      </c>
      <c r="DX798" t="s">
        <v>134</v>
      </c>
      <c r="DY798" t="s">
        <v>134</v>
      </c>
      <c r="DZ798">
        <v>17</v>
      </c>
      <c r="EA798" t="s">
        <v>134</v>
      </c>
      <c r="EB798" s="5">
        <v>12.68</v>
      </c>
      <c r="EC798" s="5">
        <v>12.68</v>
      </c>
      <c r="ED798" s="5">
        <v>55</v>
      </c>
      <c r="EE798" t="s">
        <v>148</v>
      </c>
      <c r="EF798" t="s">
        <v>7701</v>
      </c>
      <c r="EG798" t="s">
        <v>7709</v>
      </c>
      <c r="EH798">
        <v>47</v>
      </c>
    </row>
    <row r="799" spans="1:138" ht="15" customHeight="1" x14ac:dyDescent="0.35">
      <c r="A799" t="s">
        <v>18790</v>
      </c>
      <c r="B799" t="s">
        <v>157</v>
      </c>
      <c r="C799" s="1">
        <v>44130.476315162035</v>
      </c>
      <c r="D799" s="1">
        <v>44144</v>
      </c>
      <c r="E799" t="s">
        <v>133</v>
      </c>
      <c r="F799" t="s">
        <v>134</v>
      </c>
      <c r="G799" t="s">
        <v>135</v>
      </c>
      <c r="H799" t="s">
        <v>136</v>
      </c>
      <c r="I799" t="s">
        <v>14235</v>
      </c>
      <c r="J799" t="s">
        <v>14235</v>
      </c>
      <c r="K799" t="s">
        <v>18791</v>
      </c>
      <c r="M799" t="s">
        <v>1057</v>
      </c>
      <c r="N799" t="s">
        <v>139</v>
      </c>
      <c r="O799" s="4">
        <v>33884</v>
      </c>
      <c r="P799" t="s">
        <v>140</v>
      </c>
      <c r="Q799" t="s">
        <v>139</v>
      </c>
      <c r="R799">
        <v>18632939888</v>
      </c>
      <c r="T799">
        <v>115115</v>
      </c>
      <c r="U799" t="s">
        <v>14237</v>
      </c>
      <c r="V799" t="s">
        <v>1583</v>
      </c>
      <c r="W799" t="s">
        <v>3180</v>
      </c>
      <c r="X799" t="s">
        <v>429</v>
      </c>
      <c r="Y799" t="s">
        <v>14238</v>
      </c>
      <c r="AA799" t="s">
        <v>1057</v>
      </c>
      <c r="AB799" t="s">
        <v>139</v>
      </c>
      <c r="AC799" s="4">
        <v>33884</v>
      </c>
      <c r="AD799" t="s">
        <v>140</v>
      </c>
      <c r="AF799">
        <v>18632939888</v>
      </c>
      <c r="AH799" t="s">
        <v>14239</v>
      </c>
      <c r="AZ799" t="s">
        <v>175</v>
      </c>
      <c r="BA799" t="s">
        <v>176</v>
      </c>
      <c r="BB799" t="s">
        <v>134</v>
      </c>
      <c r="BC799" t="s">
        <v>134</v>
      </c>
      <c r="BD799" t="s">
        <v>134</v>
      </c>
      <c r="BE799" t="s">
        <v>134</v>
      </c>
      <c r="BF799" t="s">
        <v>134</v>
      </c>
      <c r="BG799" t="s">
        <v>134</v>
      </c>
      <c r="BH799" t="s">
        <v>136</v>
      </c>
      <c r="BI799" t="s">
        <v>7189</v>
      </c>
      <c r="BJ799" t="s">
        <v>5092</v>
      </c>
      <c r="BK799" t="s">
        <v>687</v>
      </c>
      <c r="BN799" t="s">
        <v>18792</v>
      </c>
      <c r="BO799" t="s">
        <v>14241</v>
      </c>
      <c r="BP799">
        <v>44</v>
      </c>
      <c r="BQ799">
        <v>44</v>
      </c>
      <c r="BR799">
        <v>44</v>
      </c>
      <c r="BS799" s="1">
        <v>44204</v>
      </c>
      <c r="BT799" s="1">
        <v>44348</v>
      </c>
      <c r="BU799" s="1">
        <v>44204</v>
      </c>
      <c r="BV799" s="1">
        <v>44348</v>
      </c>
      <c r="BW799" t="s">
        <v>136</v>
      </c>
      <c r="BX799">
        <v>36</v>
      </c>
      <c r="BY799">
        <v>0</v>
      </c>
      <c r="BZ799">
        <v>6</v>
      </c>
      <c r="CA799">
        <v>6</v>
      </c>
      <c r="CB799">
        <v>6</v>
      </c>
      <c r="CC799">
        <v>6</v>
      </c>
      <c r="CD799">
        <v>6</v>
      </c>
      <c r="CE799">
        <v>6</v>
      </c>
      <c r="CF799" t="str">
        <f>"7:30 AM"</f>
        <v>7:30 AM</v>
      </c>
      <c r="CG799" t="str">
        <f>"2:30 PM"</f>
        <v>2:30 PM</v>
      </c>
      <c r="CH799" s="5">
        <v>11.71</v>
      </c>
      <c r="CI799" t="s">
        <v>146</v>
      </c>
      <c r="CL799" t="s">
        <v>134</v>
      </c>
      <c r="CM799" t="s">
        <v>147</v>
      </c>
      <c r="CN799" t="s">
        <v>148</v>
      </c>
      <c r="CO799" s="2" t="s">
        <v>14242</v>
      </c>
      <c r="CP799" t="s">
        <v>149</v>
      </c>
      <c r="CQ799">
        <v>1</v>
      </c>
      <c r="CR799">
        <v>0</v>
      </c>
      <c r="CS799" t="s">
        <v>136</v>
      </c>
      <c r="CT799" t="s">
        <v>136</v>
      </c>
      <c r="CU799" t="s">
        <v>134</v>
      </c>
      <c r="CV799" t="s">
        <v>134</v>
      </c>
      <c r="CW799" t="s">
        <v>134</v>
      </c>
      <c r="CX799">
        <v>100</v>
      </c>
      <c r="CY799" t="s">
        <v>134</v>
      </c>
      <c r="CZ799" t="s">
        <v>134</v>
      </c>
      <c r="DA799" t="s">
        <v>134</v>
      </c>
      <c r="DB799" t="s">
        <v>134</v>
      </c>
      <c r="DC799" t="s">
        <v>134</v>
      </c>
      <c r="DD799" t="s">
        <v>136</v>
      </c>
      <c r="DF799" s="2" t="s">
        <v>14243</v>
      </c>
      <c r="DG799" s="2" t="s">
        <v>14244</v>
      </c>
      <c r="DH799" t="s">
        <v>14245</v>
      </c>
      <c r="DI799" t="s">
        <v>139</v>
      </c>
      <c r="DJ799" s="4">
        <v>34436</v>
      </c>
      <c r="DK799" t="s">
        <v>14246</v>
      </c>
      <c r="DL799" t="s">
        <v>134</v>
      </c>
      <c r="DM799">
        <v>5</v>
      </c>
      <c r="DN799" t="s">
        <v>18793</v>
      </c>
      <c r="DO799" t="s">
        <v>14245</v>
      </c>
      <c r="DP799" t="s">
        <v>139</v>
      </c>
      <c r="DQ799" t="str">
        <f>"34436"</f>
        <v>34436</v>
      </c>
      <c r="DR799" t="s">
        <v>14246</v>
      </c>
      <c r="DS799" t="s">
        <v>523</v>
      </c>
      <c r="DT799">
        <v>3</v>
      </c>
      <c r="DU799">
        <v>17</v>
      </c>
      <c r="DV799" t="s">
        <v>134</v>
      </c>
      <c r="DW799" t="s">
        <v>134</v>
      </c>
      <c r="DX799" t="s">
        <v>134</v>
      </c>
      <c r="DY799" t="s">
        <v>134</v>
      </c>
      <c r="DZ799">
        <v>5</v>
      </c>
      <c r="EA799" t="s">
        <v>136</v>
      </c>
      <c r="EC799" s="5">
        <v>12.68</v>
      </c>
      <c r="ED799" s="5">
        <v>55</v>
      </c>
      <c r="EE799">
        <v>18632939888</v>
      </c>
      <c r="EF799" t="s">
        <v>148</v>
      </c>
      <c r="EG799" t="s">
        <v>524</v>
      </c>
      <c r="EH799">
        <v>4</v>
      </c>
    </row>
    <row r="800" spans="1:138" ht="15" customHeight="1" x14ac:dyDescent="0.35">
      <c r="A800" t="s">
        <v>27633</v>
      </c>
      <c r="B800" t="s">
        <v>157</v>
      </c>
      <c r="C800" s="1">
        <v>44131.795968865743</v>
      </c>
      <c r="D800" s="1">
        <v>44144</v>
      </c>
      <c r="E800" t="s">
        <v>133</v>
      </c>
      <c r="F800" t="s">
        <v>136</v>
      </c>
      <c r="G800" t="s">
        <v>135</v>
      </c>
      <c r="H800" t="s">
        <v>136</v>
      </c>
      <c r="I800" t="s">
        <v>27634</v>
      </c>
      <c r="K800" t="s">
        <v>27635</v>
      </c>
      <c r="M800" t="s">
        <v>2078</v>
      </c>
      <c r="N800" t="s">
        <v>592</v>
      </c>
      <c r="O800" s="4">
        <v>82902</v>
      </c>
      <c r="P800" t="s">
        <v>140</v>
      </c>
      <c r="R800">
        <v>13073548261</v>
      </c>
      <c r="T800">
        <v>112111</v>
      </c>
      <c r="U800" t="s">
        <v>27636</v>
      </c>
      <c r="V800" t="s">
        <v>279</v>
      </c>
      <c r="X800" t="s">
        <v>429</v>
      </c>
      <c r="Y800" t="s">
        <v>27637</v>
      </c>
      <c r="AA800" t="s">
        <v>2078</v>
      </c>
      <c r="AB800" t="s">
        <v>592</v>
      </c>
      <c r="AC800" s="4">
        <v>82901</v>
      </c>
      <c r="AD800" t="s">
        <v>140</v>
      </c>
      <c r="AF800">
        <v>13073548261</v>
      </c>
      <c r="AH800" t="s">
        <v>27638</v>
      </c>
      <c r="AI800" t="s">
        <v>226</v>
      </c>
      <c r="AJ800" t="s">
        <v>401</v>
      </c>
      <c r="AK800" t="s">
        <v>402</v>
      </c>
      <c r="AL800" t="s">
        <v>403</v>
      </c>
      <c r="AM800" t="s">
        <v>404</v>
      </c>
      <c r="AO800" t="s">
        <v>405</v>
      </c>
      <c r="AP800" t="s">
        <v>395</v>
      </c>
      <c r="AQ800" s="4">
        <v>92106</v>
      </c>
      <c r="AR800" t="s">
        <v>140</v>
      </c>
      <c r="AT800">
        <v>16192696164</v>
      </c>
      <c r="AV800" t="s">
        <v>406</v>
      </c>
      <c r="AW800" t="s">
        <v>407</v>
      </c>
      <c r="AX800" t="s">
        <v>395</v>
      </c>
      <c r="AY800" t="s">
        <v>408</v>
      </c>
      <c r="AZ800" t="s">
        <v>334</v>
      </c>
      <c r="BA800" t="s">
        <v>335</v>
      </c>
      <c r="BB800" t="s">
        <v>136</v>
      </c>
      <c r="BC800" t="s">
        <v>136</v>
      </c>
      <c r="BD800" t="s">
        <v>148</v>
      </c>
      <c r="BE800" t="s">
        <v>136</v>
      </c>
      <c r="BF800" t="s">
        <v>136</v>
      </c>
      <c r="BG800" t="s">
        <v>134</v>
      </c>
      <c r="BH800" t="s">
        <v>136</v>
      </c>
      <c r="BN800" t="s">
        <v>27639</v>
      </c>
      <c r="BO800" t="s">
        <v>27640</v>
      </c>
      <c r="BP800">
        <v>3</v>
      </c>
      <c r="BQ800">
        <v>3</v>
      </c>
      <c r="BR800">
        <v>3</v>
      </c>
      <c r="BS800" s="1">
        <v>44180</v>
      </c>
      <c r="BT800" s="1">
        <v>44286</v>
      </c>
      <c r="BU800" s="1">
        <v>44180</v>
      </c>
      <c r="BV800" s="1">
        <v>44286</v>
      </c>
      <c r="BW800" t="s">
        <v>134</v>
      </c>
      <c r="CH800" s="5">
        <v>1682.33</v>
      </c>
      <c r="CI800" t="s">
        <v>597</v>
      </c>
      <c r="CL800" t="s">
        <v>136</v>
      </c>
      <c r="CM800" t="s">
        <v>354</v>
      </c>
      <c r="CN800" t="s">
        <v>10750</v>
      </c>
      <c r="CO800" t="s">
        <v>27641</v>
      </c>
      <c r="CP800" t="s">
        <v>149</v>
      </c>
      <c r="CQ800">
        <v>6</v>
      </c>
      <c r="CR800">
        <v>0</v>
      </c>
      <c r="CS800" t="s">
        <v>136</v>
      </c>
      <c r="CT800" t="s">
        <v>136</v>
      </c>
      <c r="CU800" t="s">
        <v>136</v>
      </c>
      <c r="CV800" t="s">
        <v>136</v>
      </c>
      <c r="CW800" t="s">
        <v>136</v>
      </c>
      <c r="CY800" t="s">
        <v>134</v>
      </c>
      <c r="CZ800" t="s">
        <v>136</v>
      </c>
      <c r="DA800" t="s">
        <v>136</v>
      </c>
      <c r="DB800" t="s">
        <v>136</v>
      </c>
      <c r="DC800" t="s">
        <v>136</v>
      </c>
      <c r="DD800" t="s">
        <v>136</v>
      </c>
      <c r="DF800" t="s">
        <v>27642</v>
      </c>
      <c r="DG800" t="s">
        <v>27635</v>
      </c>
      <c r="DH800" t="s">
        <v>2078</v>
      </c>
      <c r="DI800" t="s">
        <v>592</v>
      </c>
      <c r="DJ800" s="4">
        <v>82901</v>
      </c>
      <c r="DK800" t="s">
        <v>2087</v>
      </c>
      <c r="DL800" t="s">
        <v>136</v>
      </c>
      <c r="DM800">
        <v>1</v>
      </c>
      <c r="DN800" t="s">
        <v>27635</v>
      </c>
      <c r="DO800" t="s">
        <v>2078</v>
      </c>
      <c r="DP800" t="s">
        <v>592</v>
      </c>
      <c r="DQ800" t="str">
        <f>"82901"</f>
        <v>82901</v>
      </c>
      <c r="DR800" t="s">
        <v>2087</v>
      </c>
      <c r="DS800" t="s">
        <v>27643</v>
      </c>
      <c r="DT800">
        <v>5</v>
      </c>
      <c r="DU800">
        <v>9</v>
      </c>
      <c r="DV800" t="s">
        <v>136</v>
      </c>
      <c r="DW800" t="s">
        <v>134</v>
      </c>
      <c r="DX800" t="s">
        <v>134</v>
      </c>
      <c r="DY800" t="s">
        <v>136</v>
      </c>
      <c r="DZ800">
        <v>1</v>
      </c>
      <c r="EA800" t="s">
        <v>136</v>
      </c>
      <c r="EC800" s="5">
        <v>12.68</v>
      </c>
      <c r="ED800" s="5">
        <v>55</v>
      </c>
      <c r="EE800">
        <v>13073548261</v>
      </c>
      <c r="EF800" t="s">
        <v>27638</v>
      </c>
      <c r="EG800" t="s">
        <v>148</v>
      </c>
      <c r="EH800">
        <v>0</v>
      </c>
    </row>
    <row r="801" spans="1:138" ht="15" customHeight="1" x14ac:dyDescent="0.35">
      <c r="A801" t="s">
        <v>23086</v>
      </c>
      <c r="B801" t="s">
        <v>157</v>
      </c>
      <c r="C801" s="1">
        <v>44137.389112847224</v>
      </c>
      <c r="D801" s="1">
        <v>44144</v>
      </c>
      <c r="E801" t="s">
        <v>133</v>
      </c>
      <c r="F801" t="s">
        <v>136</v>
      </c>
      <c r="G801" t="s">
        <v>135</v>
      </c>
      <c r="H801" t="s">
        <v>136</v>
      </c>
      <c r="I801" t="s">
        <v>21345</v>
      </c>
      <c r="K801" t="s">
        <v>21346</v>
      </c>
      <c r="M801" t="s">
        <v>20414</v>
      </c>
      <c r="N801" t="s">
        <v>1114</v>
      </c>
      <c r="O801" s="4">
        <v>99350</v>
      </c>
      <c r="P801" t="s">
        <v>140</v>
      </c>
      <c r="R801">
        <v>15098944773</v>
      </c>
      <c r="T801">
        <v>111332</v>
      </c>
      <c r="U801" t="s">
        <v>21347</v>
      </c>
      <c r="V801" t="s">
        <v>21348</v>
      </c>
      <c r="X801" t="s">
        <v>9757</v>
      </c>
      <c r="Y801" t="s">
        <v>21346</v>
      </c>
      <c r="AA801" t="s">
        <v>20414</v>
      </c>
      <c r="AB801" t="s">
        <v>1114</v>
      </c>
      <c r="AC801" s="4">
        <v>99350</v>
      </c>
      <c r="AD801" t="s">
        <v>140</v>
      </c>
      <c r="AF801">
        <v>15098944773</v>
      </c>
      <c r="AH801" t="s">
        <v>1759</v>
      </c>
      <c r="AI801" t="s">
        <v>168</v>
      </c>
      <c r="AJ801" t="s">
        <v>559</v>
      </c>
      <c r="AK801" t="s">
        <v>433</v>
      </c>
      <c r="AL801" t="s">
        <v>978</v>
      </c>
      <c r="AM801" t="s">
        <v>561</v>
      </c>
      <c r="AN801" t="s">
        <v>562</v>
      </c>
      <c r="AO801" t="s">
        <v>563</v>
      </c>
      <c r="AP801" t="s">
        <v>564</v>
      </c>
      <c r="AQ801" s="4">
        <v>22949</v>
      </c>
      <c r="AR801" t="s">
        <v>140</v>
      </c>
      <c r="AT801">
        <v>14342634300</v>
      </c>
      <c r="AV801" t="s">
        <v>1760</v>
      </c>
      <c r="AW801" t="s">
        <v>566</v>
      </c>
      <c r="AZ801" t="s">
        <v>288</v>
      </c>
      <c r="BA801" t="s">
        <v>289</v>
      </c>
      <c r="BB801" t="s">
        <v>136</v>
      </c>
      <c r="BC801" t="s">
        <v>136</v>
      </c>
      <c r="BD801" t="s">
        <v>148</v>
      </c>
      <c r="BE801" t="s">
        <v>136</v>
      </c>
      <c r="BF801" t="s">
        <v>136</v>
      </c>
      <c r="BG801" t="s">
        <v>134</v>
      </c>
      <c r="BH801" t="s">
        <v>136</v>
      </c>
      <c r="BI801" t="s">
        <v>1761</v>
      </c>
      <c r="BJ801" t="s">
        <v>1762</v>
      </c>
      <c r="BL801" t="s">
        <v>566</v>
      </c>
      <c r="BM801" t="s">
        <v>1759</v>
      </c>
      <c r="BN801" t="s">
        <v>23087</v>
      </c>
      <c r="BO801" t="s">
        <v>5776</v>
      </c>
      <c r="BP801">
        <v>29</v>
      </c>
      <c r="BQ801">
        <v>24</v>
      </c>
      <c r="BR801">
        <v>24</v>
      </c>
      <c r="BS801" s="1">
        <v>44207</v>
      </c>
      <c r="BT801" s="1">
        <v>44511</v>
      </c>
      <c r="BU801" s="1">
        <v>44207</v>
      </c>
      <c r="BV801" s="1">
        <v>44511</v>
      </c>
      <c r="BW801" t="s">
        <v>136</v>
      </c>
      <c r="BX801">
        <v>39</v>
      </c>
      <c r="BY801">
        <v>0</v>
      </c>
      <c r="BZ801">
        <v>6.5</v>
      </c>
      <c r="CA801">
        <v>6.5</v>
      </c>
      <c r="CB801">
        <v>6.5</v>
      </c>
      <c r="CC801">
        <v>6.5</v>
      </c>
      <c r="CD801">
        <v>6.5</v>
      </c>
      <c r="CE801">
        <v>6.5</v>
      </c>
      <c r="CF801" t="str">
        <f>"7:00 AM"</f>
        <v>7:00 AM</v>
      </c>
      <c r="CG801" t="str">
        <f>"2:00 PM"</f>
        <v>2:00 PM</v>
      </c>
      <c r="CH801" s="5">
        <v>15.83</v>
      </c>
      <c r="CI801" t="s">
        <v>146</v>
      </c>
      <c r="CL801" t="s">
        <v>136</v>
      </c>
      <c r="CM801" t="s">
        <v>312</v>
      </c>
      <c r="CN801" t="s">
        <v>148</v>
      </c>
      <c r="CO801" t="s">
        <v>23088</v>
      </c>
      <c r="CP801" t="s">
        <v>149</v>
      </c>
      <c r="CQ801">
        <v>2</v>
      </c>
      <c r="CR801">
        <v>0</v>
      </c>
      <c r="CS801" t="s">
        <v>136</v>
      </c>
      <c r="CT801" t="s">
        <v>136</v>
      </c>
      <c r="CU801" t="s">
        <v>136</v>
      </c>
      <c r="CV801" t="s">
        <v>134</v>
      </c>
      <c r="CW801" t="s">
        <v>134</v>
      </c>
      <c r="CX801">
        <v>50</v>
      </c>
      <c r="CY801" t="s">
        <v>134</v>
      </c>
      <c r="CZ801" t="s">
        <v>134</v>
      </c>
      <c r="DA801" t="s">
        <v>134</v>
      </c>
      <c r="DB801" t="s">
        <v>134</v>
      </c>
      <c r="DC801" t="s">
        <v>134</v>
      </c>
      <c r="DD801" t="s">
        <v>136</v>
      </c>
      <c r="DF801" t="s">
        <v>23089</v>
      </c>
      <c r="DG801" t="s">
        <v>21351</v>
      </c>
      <c r="DH801" t="s">
        <v>21352</v>
      </c>
      <c r="DI801" t="s">
        <v>1114</v>
      </c>
      <c r="DJ801" s="4">
        <v>99356</v>
      </c>
      <c r="DK801" t="s">
        <v>6232</v>
      </c>
      <c r="DL801" t="s">
        <v>134</v>
      </c>
      <c r="DM801">
        <v>12</v>
      </c>
      <c r="DN801" t="s">
        <v>21353</v>
      </c>
      <c r="DO801" t="s">
        <v>20414</v>
      </c>
      <c r="DP801" t="s">
        <v>1114</v>
      </c>
      <c r="DQ801" t="str">
        <f>"99350"</f>
        <v>99350</v>
      </c>
      <c r="DR801" t="s">
        <v>6232</v>
      </c>
      <c r="DS801" t="s">
        <v>23090</v>
      </c>
      <c r="DT801">
        <v>4</v>
      </c>
      <c r="DU801">
        <v>48</v>
      </c>
      <c r="DV801" t="s">
        <v>134</v>
      </c>
      <c r="DW801" t="s">
        <v>134</v>
      </c>
      <c r="DX801" t="s">
        <v>134</v>
      </c>
      <c r="DY801" t="s">
        <v>134</v>
      </c>
      <c r="DZ801">
        <v>3</v>
      </c>
      <c r="EA801" t="s">
        <v>134</v>
      </c>
      <c r="EB801" s="5">
        <v>12.68</v>
      </c>
      <c r="EC801" s="5">
        <v>12.68</v>
      </c>
      <c r="ED801" s="5">
        <v>55</v>
      </c>
      <c r="EE801" t="s">
        <v>148</v>
      </c>
      <c r="EF801" t="s">
        <v>21354</v>
      </c>
      <c r="EG801" t="s">
        <v>1126</v>
      </c>
      <c r="EH801">
        <v>0</v>
      </c>
    </row>
    <row r="802" spans="1:138" ht="15" customHeight="1" x14ac:dyDescent="0.35">
      <c r="A802" t="s">
        <v>24143</v>
      </c>
      <c r="B802" t="s">
        <v>157</v>
      </c>
      <c r="C802" s="1">
        <v>44133.535606481484</v>
      </c>
      <c r="D802" s="1">
        <v>44144</v>
      </c>
      <c r="E802" t="s">
        <v>133</v>
      </c>
      <c r="F802" t="s">
        <v>136</v>
      </c>
      <c r="G802" t="s">
        <v>135</v>
      </c>
      <c r="H802" t="s">
        <v>136</v>
      </c>
      <c r="I802" t="s">
        <v>24144</v>
      </c>
      <c r="K802" t="s">
        <v>24145</v>
      </c>
      <c r="M802" t="s">
        <v>1391</v>
      </c>
      <c r="N802" t="s">
        <v>139</v>
      </c>
      <c r="O802" s="4">
        <v>33440</v>
      </c>
      <c r="P802" t="s">
        <v>140</v>
      </c>
      <c r="R802">
        <v>18639832691</v>
      </c>
      <c r="T802">
        <v>11121</v>
      </c>
      <c r="U802" t="s">
        <v>15014</v>
      </c>
      <c r="V802" t="s">
        <v>7429</v>
      </c>
      <c r="X802" t="s">
        <v>24146</v>
      </c>
      <c r="Y802" t="s">
        <v>24147</v>
      </c>
      <c r="AA802" t="s">
        <v>1391</v>
      </c>
      <c r="AB802" t="s">
        <v>139</v>
      </c>
      <c r="AC802" s="4">
        <v>33440</v>
      </c>
      <c r="AD802" t="s">
        <v>140</v>
      </c>
      <c r="AF802">
        <v>18639832691</v>
      </c>
      <c r="AH802" t="s">
        <v>1759</v>
      </c>
      <c r="AI802" t="s">
        <v>168</v>
      </c>
      <c r="AJ802" t="s">
        <v>559</v>
      </c>
      <c r="AK802" t="s">
        <v>433</v>
      </c>
      <c r="AL802" t="s">
        <v>978</v>
      </c>
      <c r="AM802" t="s">
        <v>561</v>
      </c>
      <c r="AN802" t="s">
        <v>562</v>
      </c>
      <c r="AO802" t="s">
        <v>563</v>
      </c>
      <c r="AP802" t="s">
        <v>564</v>
      </c>
      <c r="AQ802" s="4">
        <v>22949</v>
      </c>
      <c r="AR802" t="s">
        <v>140</v>
      </c>
      <c r="AT802">
        <v>14342634300</v>
      </c>
      <c r="AV802" t="s">
        <v>1760</v>
      </c>
      <c r="AW802" t="s">
        <v>566</v>
      </c>
      <c r="AZ802" t="s">
        <v>20354</v>
      </c>
      <c r="BA802" t="s">
        <v>20355</v>
      </c>
      <c r="BB802" t="s">
        <v>136</v>
      </c>
      <c r="BC802" t="s">
        <v>136</v>
      </c>
      <c r="BD802" t="s">
        <v>148</v>
      </c>
      <c r="BE802" t="s">
        <v>136</v>
      </c>
      <c r="BF802" t="s">
        <v>136</v>
      </c>
      <c r="BG802" t="s">
        <v>134</v>
      </c>
      <c r="BH802" t="s">
        <v>136</v>
      </c>
      <c r="BI802" t="s">
        <v>1761</v>
      </c>
      <c r="BJ802" t="s">
        <v>1762</v>
      </c>
      <c r="BL802" t="s">
        <v>566</v>
      </c>
      <c r="BM802" t="s">
        <v>1759</v>
      </c>
      <c r="BN802" t="s">
        <v>24148</v>
      </c>
      <c r="BO802" t="s">
        <v>24149</v>
      </c>
      <c r="BP802">
        <v>50</v>
      </c>
      <c r="BQ802">
        <v>50</v>
      </c>
      <c r="BR802">
        <v>50</v>
      </c>
      <c r="BS802" s="1">
        <v>44207</v>
      </c>
      <c r="BT802" s="1">
        <v>44379</v>
      </c>
      <c r="BU802" s="1">
        <v>44207</v>
      </c>
      <c r="BV802" s="1">
        <v>44379</v>
      </c>
      <c r="BW802" t="s">
        <v>136</v>
      </c>
      <c r="BX802">
        <v>48</v>
      </c>
      <c r="BY802">
        <v>0</v>
      </c>
      <c r="BZ802">
        <v>8</v>
      </c>
      <c r="CA802">
        <v>8</v>
      </c>
      <c r="CB802">
        <v>8</v>
      </c>
      <c r="CC802">
        <v>8</v>
      </c>
      <c r="CD802">
        <v>8</v>
      </c>
      <c r="CE802">
        <v>8</v>
      </c>
      <c r="CF802" t="str">
        <f>"7:00 AM"</f>
        <v>7:00 AM</v>
      </c>
      <c r="CG802" t="str">
        <f>"3:30 PM"</f>
        <v>3:30 PM</v>
      </c>
      <c r="CH802" s="5">
        <v>11.71</v>
      </c>
      <c r="CI802" t="s">
        <v>146</v>
      </c>
      <c r="CJ802">
        <v>1.93</v>
      </c>
      <c r="CK802" t="s">
        <v>1764</v>
      </c>
      <c r="CL802" t="s">
        <v>134</v>
      </c>
      <c r="CM802" t="s">
        <v>147</v>
      </c>
      <c r="CN802" t="s">
        <v>148</v>
      </c>
      <c r="CO802" t="s">
        <v>1714</v>
      </c>
      <c r="CP802" t="s">
        <v>149</v>
      </c>
      <c r="CQ802">
        <v>3</v>
      </c>
      <c r="CR802">
        <v>0</v>
      </c>
      <c r="CS802" t="s">
        <v>136</v>
      </c>
      <c r="CT802" t="s">
        <v>136</v>
      </c>
      <c r="CU802" t="s">
        <v>136</v>
      </c>
      <c r="CV802" t="s">
        <v>134</v>
      </c>
      <c r="CW802" t="s">
        <v>134</v>
      </c>
      <c r="CX802">
        <v>50</v>
      </c>
      <c r="CY802" t="s">
        <v>134</v>
      </c>
      <c r="CZ802" t="s">
        <v>134</v>
      </c>
      <c r="DA802" t="s">
        <v>134</v>
      </c>
      <c r="DB802" t="s">
        <v>134</v>
      </c>
      <c r="DC802" t="s">
        <v>134</v>
      </c>
      <c r="DD802" t="s">
        <v>136</v>
      </c>
      <c r="DF802" t="s">
        <v>24150</v>
      </c>
      <c r="DG802" t="s">
        <v>24151</v>
      </c>
      <c r="DH802" t="s">
        <v>1391</v>
      </c>
      <c r="DI802" t="s">
        <v>139</v>
      </c>
      <c r="DJ802" s="4">
        <v>33440</v>
      </c>
      <c r="DK802" t="s">
        <v>210</v>
      </c>
      <c r="DL802" t="s">
        <v>134</v>
      </c>
      <c r="DM802">
        <v>3</v>
      </c>
      <c r="DN802" t="s">
        <v>24152</v>
      </c>
      <c r="DO802" t="s">
        <v>1391</v>
      </c>
      <c r="DP802" t="s">
        <v>139</v>
      </c>
      <c r="DQ802" t="str">
        <f>"33440"</f>
        <v>33440</v>
      </c>
      <c r="DR802" t="s">
        <v>210</v>
      </c>
      <c r="DS802" t="s">
        <v>24153</v>
      </c>
      <c r="DT802">
        <v>1</v>
      </c>
      <c r="DU802">
        <v>50</v>
      </c>
      <c r="DV802" t="s">
        <v>136</v>
      </c>
      <c r="DW802" t="s">
        <v>134</v>
      </c>
      <c r="DX802" t="s">
        <v>134</v>
      </c>
      <c r="DY802" t="s">
        <v>136</v>
      </c>
      <c r="DZ802">
        <v>1</v>
      </c>
      <c r="EA802" t="s">
        <v>134</v>
      </c>
      <c r="EB802" s="5">
        <v>12.68</v>
      </c>
      <c r="EC802" s="5">
        <v>12.68</v>
      </c>
      <c r="ED802" s="5">
        <v>55</v>
      </c>
      <c r="EE802" t="s">
        <v>148</v>
      </c>
      <c r="EF802" t="s">
        <v>577</v>
      </c>
      <c r="EG802" t="s">
        <v>524</v>
      </c>
      <c r="EH802">
        <v>3</v>
      </c>
    </row>
    <row r="803" spans="1:138" ht="15" customHeight="1" x14ac:dyDescent="0.35">
      <c r="A803" t="s">
        <v>4882</v>
      </c>
      <c r="B803" t="s">
        <v>132</v>
      </c>
      <c r="C803" s="1">
        <v>44118.294696759258</v>
      </c>
      <c r="D803" s="1">
        <v>44145</v>
      </c>
      <c r="E803" t="s">
        <v>133</v>
      </c>
      <c r="F803" t="s">
        <v>136</v>
      </c>
      <c r="G803" t="s">
        <v>135</v>
      </c>
      <c r="H803" t="s">
        <v>136</v>
      </c>
      <c r="I803" t="s">
        <v>4883</v>
      </c>
      <c r="J803" t="s">
        <v>4884</v>
      </c>
      <c r="K803" t="s">
        <v>4885</v>
      </c>
      <c r="M803" t="s">
        <v>4886</v>
      </c>
      <c r="N803" t="s">
        <v>1128</v>
      </c>
      <c r="O803" s="4">
        <v>58418</v>
      </c>
      <c r="P803" t="s">
        <v>140</v>
      </c>
      <c r="R803">
        <v>17013999981</v>
      </c>
      <c r="T803">
        <v>115115</v>
      </c>
      <c r="U803" t="s">
        <v>4887</v>
      </c>
      <c r="V803" t="s">
        <v>2125</v>
      </c>
      <c r="X803" t="s">
        <v>4888</v>
      </c>
      <c r="Y803" t="s">
        <v>4889</v>
      </c>
      <c r="AA803" t="s">
        <v>4886</v>
      </c>
      <c r="AB803" t="s">
        <v>1128</v>
      </c>
      <c r="AC803" s="4">
        <v>58418</v>
      </c>
      <c r="AD803" t="s">
        <v>140</v>
      </c>
      <c r="AF803">
        <v>7013999981</v>
      </c>
      <c r="AH803" t="s">
        <v>1514</v>
      </c>
      <c r="AI803" t="s">
        <v>168</v>
      </c>
      <c r="AJ803" t="s">
        <v>1515</v>
      </c>
      <c r="AK803" t="s">
        <v>1516</v>
      </c>
      <c r="AL803" t="s">
        <v>2203</v>
      </c>
      <c r="AM803" t="s">
        <v>1518</v>
      </c>
      <c r="AO803" t="s">
        <v>1519</v>
      </c>
      <c r="AP803" t="s">
        <v>1128</v>
      </c>
      <c r="AQ803" s="4">
        <v>58423</v>
      </c>
      <c r="AR803" t="s">
        <v>140</v>
      </c>
      <c r="AS803" t="s">
        <v>1520</v>
      </c>
      <c r="AT803">
        <v>17019623460</v>
      </c>
      <c r="AV803" t="s">
        <v>1521</v>
      </c>
      <c r="AW803" t="s">
        <v>2205</v>
      </c>
      <c r="AZ803" t="s">
        <v>175</v>
      </c>
      <c r="BA803" t="s">
        <v>176</v>
      </c>
      <c r="BB803" t="s">
        <v>136</v>
      </c>
      <c r="BC803" t="s">
        <v>136</v>
      </c>
      <c r="BD803" t="s">
        <v>148</v>
      </c>
      <c r="BE803" t="s">
        <v>136</v>
      </c>
      <c r="BF803" t="s">
        <v>136</v>
      </c>
      <c r="BG803" t="s">
        <v>134</v>
      </c>
      <c r="BH803" t="s">
        <v>136</v>
      </c>
      <c r="BN803" t="s">
        <v>4890</v>
      </c>
      <c r="BO803" t="s">
        <v>4384</v>
      </c>
      <c r="BP803">
        <v>4</v>
      </c>
      <c r="BQ803">
        <v>4</v>
      </c>
      <c r="BS803" s="1">
        <v>44162</v>
      </c>
      <c r="BT803" s="1">
        <v>44346</v>
      </c>
      <c r="BU803" s="1">
        <v>44162</v>
      </c>
      <c r="BV803" s="1">
        <v>44346</v>
      </c>
      <c r="BW803" t="s">
        <v>136</v>
      </c>
      <c r="BX803">
        <v>40</v>
      </c>
      <c r="BY803">
        <v>0</v>
      </c>
      <c r="BZ803">
        <v>8</v>
      </c>
      <c r="CA803">
        <v>8</v>
      </c>
      <c r="CB803">
        <v>8</v>
      </c>
      <c r="CC803">
        <v>8</v>
      </c>
      <c r="CD803">
        <v>8</v>
      </c>
      <c r="CE803">
        <v>0</v>
      </c>
      <c r="CF803" t="str">
        <f>"8:00 AM"</f>
        <v>8:00 AM</v>
      </c>
      <c r="CG803" t="str">
        <f>"5:00 PM"</f>
        <v>5:00 PM</v>
      </c>
      <c r="CH803" s="5">
        <v>14.99</v>
      </c>
      <c r="CI803" t="s">
        <v>146</v>
      </c>
      <c r="CL803" t="s">
        <v>136</v>
      </c>
      <c r="CM803" t="s">
        <v>312</v>
      </c>
      <c r="CN803" t="s">
        <v>148</v>
      </c>
      <c r="CO803" t="s">
        <v>2208</v>
      </c>
      <c r="CP803" t="s">
        <v>149</v>
      </c>
      <c r="CQ803">
        <v>6</v>
      </c>
      <c r="CR803">
        <v>0</v>
      </c>
      <c r="CS803" t="s">
        <v>136</v>
      </c>
      <c r="CT803" t="s">
        <v>134</v>
      </c>
      <c r="CU803" t="s">
        <v>136</v>
      </c>
      <c r="CV803" t="s">
        <v>136</v>
      </c>
      <c r="CW803" t="s">
        <v>136</v>
      </c>
      <c r="CY803" t="s">
        <v>136</v>
      </c>
      <c r="CZ803" t="s">
        <v>136</v>
      </c>
      <c r="DA803" t="s">
        <v>136</v>
      </c>
      <c r="DB803" t="s">
        <v>136</v>
      </c>
      <c r="DC803" t="s">
        <v>136</v>
      </c>
      <c r="DD803" t="s">
        <v>136</v>
      </c>
      <c r="DF803" s="2" t="s">
        <v>4891</v>
      </c>
      <c r="DG803" t="s">
        <v>4885</v>
      </c>
      <c r="DH803" t="s">
        <v>4886</v>
      </c>
      <c r="DI803" t="s">
        <v>1128</v>
      </c>
      <c r="DJ803" s="4">
        <v>58418</v>
      </c>
      <c r="DK803" t="s">
        <v>4892</v>
      </c>
      <c r="DL803" t="s">
        <v>136</v>
      </c>
      <c r="DM803">
        <v>1</v>
      </c>
      <c r="DN803" t="s">
        <v>4893</v>
      </c>
      <c r="DO803" t="s">
        <v>4894</v>
      </c>
      <c r="DP803" t="s">
        <v>1128</v>
      </c>
      <c r="DQ803" t="str">
        <f>"58418"</f>
        <v>58418</v>
      </c>
      <c r="DR803" t="s">
        <v>4892</v>
      </c>
      <c r="DS803" t="s">
        <v>4895</v>
      </c>
      <c r="DT803">
        <v>1</v>
      </c>
      <c r="DU803">
        <v>2</v>
      </c>
      <c r="DV803" t="s">
        <v>134</v>
      </c>
      <c r="DW803" t="s">
        <v>134</v>
      </c>
      <c r="DX803" t="s">
        <v>134</v>
      </c>
      <c r="DY803" t="s">
        <v>134</v>
      </c>
      <c r="DZ803">
        <v>2</v>
      </c>
      <c r="EA803" t="s">
        <v>136</v>
      </c>
      <c r="EC803" s="5">
        <v>12.68</v>
      </c>
      <c r="ED803" s="5">
        <v>55</v>
      </c>
      <c r="EE803">
        <v>17013999981</v>
      </c>
      <c r="EF803" t="s">
        <v>148</v>
      </c>
      <c r="EG803" t="s">
        <v>2909</v>
      </c>
      <c r="EH803">
        <v>0</v>
      </c>
    </row>
    <row r="804" spans="1:138" ht="15" customHeight="1" x14ac:dyDescent="0.35">
      <c r="A804" t="s">
        <v>14692</v>
      </c>
      <c r="B804" t="s">
        <v>157</v>
      </c>
      <c r="C804" s="1">
        <v>44092.662542361111</v>
      </c>
      <c r="D804" s="1">
        <v>44145</v>
      </c>
      <c r="E804" t="s">
        <v>133</v>
      </c>
      <c r="F804" t="s">
        <v>136</v>
      </c>
      <c r="G804" t="s">
        <v>135</v>
      </c>
      <c r="H804" t="s">
        <v>136</v>
      </c>
      <c r="I804" t="s">
        <v>14693</v>
      </c>
      <c r="K804" t="s">
        <v>14694</v>
      </c>
      <c r="M804" t="s">
        <v>857</v>
      </c>
      <c r="N804" t="s">
        <v>537</v>
      </c>
      <c r="O804" s="4">
        <v>28110</v>
      </c>
      <c r="P804" t="s">
        <v>140</v>
      </c>
      <c r="R804">
        <v>17042893401</v>
      </c>
      <c r="T804">
        <v>11211</v>
      </c>
      <c r="U804" t="s">
        <v>14695</v>
      </c>
      <c r="V804" t="s">
        <v>7430</v>
      </c>
      <c r="X804" t="s">
        <v>164</v>
      </c>
      <c r="Y804" t="s">
        <v>14694</v>
      </c>
      <c r="AA804" t="s">
        <v>857</v>
      </c>
      <c r="AB804" t="s">
        <v>537</v>
      </c>
      <c r="AC804" s="4">
        <v>28110</v>
      </c>
      <c r="AD804" t="s">
        <v>140</v>
      </c>
      <c r="AF804">
        <v>17042893401</v>
      </c>
      <c r="AH804" t="s">
        <v>148</v>
      </c>
      <c r="AI804" t="s">
        <v>168</v>
      </c>
      <c r="AJ804" t="s">
        <v>456</v>
      </c>
      <c r="AK804" t="s">
        <v>457</v>
      </c>
      <c r="AM804" t="s">
        <v>458</v>
      </c>
      <c r="AO804" t="s">
        <v>459</v>
      </c>
      <c r="AP804" t="s">
        <v>460</v>
      </c>
      <c r="AQ804" s="4">
        <v>73737</v>
      </c>
      <c r="AR804" t="s">
        <v>140</v>
      </c>
      <c r="AT804">
        <v>15802274747</v>
      </c>
      <c r="AV804" t="s">
        <v>461</v>
      </c>
      <c r="AW804" t="s">
        <v>462</v>
      </c>
      <c r="AZ804" t="s">
        <v>334</v>
      </c>
      <c r="BA804" t="s">
        <v>335</v>
      </c>
      <c r="BB804" t="s">
        <v>136</v>
      </c>
      <c r="BC804" t="s">
        <v>136</v>
      </c>
      <c r="BD804" t="s">
        <v>148</v>
      </c>
      <c r="BE804" t="s">
        <v>136</v>
      </c>
      <c r="BF804" t="s">
        <v>136</v>
      </c>
      <c r="BG804" t="s">
        <v>134</v>
      </c>
      <c r="BH804" t="s">
        <v>136</v>
      </c>
      <c r="BN804" t="s">
        <v>14696</v>
      </c>
      <c r="BO804" t="s">
        <v>3151</v>
      </c>
      <c r="BP804">
        <v>4</v>
      </c>
      <c r="BQ804">
        <v>4</v>
      </c>
      <c r="BR804">
        <v>4</v>
      </c>
      <c r="BS804" s="1">
        <v>44166</v>
      </c>
      <c r="BT804" s="1">
        <v>44286</v>
      </c>
      <c r="BU804" s="1">
        <v>44166</v>
      </c>
      <c r="BV804" s="1">
        <v>44286</v>
      </c>
      <c r="BW804" t="s">
        <v>136</v>
      </c>
      <c r="BX804">
        <v>48</v>
      </c>
      <c r="BY804">
        <v>0</v>
      </c>
      <c r="BZ804">
        <v>8</v>
      </c>
      <c r="CA804">
        <v>8</v>
      </c>
      <c r="CB804">
        <v>8</v>
      </c>
      <c r="CC804">
        <v>8</v>
      </c>
      <c r="CD804">
        <v>8</v>
      </c>
      <c r="CE804">
        <v>8</v>
      </c>
      <c r="CF804" t="str">
        <f>"8:00 AM"</f>
        <v>8:00 AM</v>
      </c>
      <c r="CG804" t="str">
        <f>"5:00 PM"</f>
        <v>5:00 PM</v>
      </c>
      <c r="CH804" s="5">
        <v>12.67</v>
      </c>
      <c r="CI804" t="s">
        <v>146</v>
      </c>
      <c r="CL804" t="s">
        <v>136</v>
      </c>
      <c r="CM804" t="s">
        <v>354</v>
      </c>
      <c r="CN804" t="s">
        <v>5956</v>
      </c>
      <c r="CO804" t="s">
        <v>465</v>
      </c>
      <c r="CP804" t="s">
        <v>149</v>
      </c>
      <c r="CQ804">
        <v>3</v>
      </c>
      <c r="CR804">
        <v>0</v>
      </c>
      <c r="CS804" t="s">
        <v>136</v>
      </c>
      <c r="CT804" t="s">
        <v>134</v>
      </c>
      <c r="CU804" t="s">
        <v>136</v>
      </c>
      <c r="CV804" t="s">
        <v>134</v>
      </c>
      <c r="CW804" t="s">
        <v>134</v>
      </c>
      <c r="CX804">
        <v>60</v>
      </c>
      <c r="CY804" t="s">
        <v>134</v>
      </c>
      <c r="CZ804" t="s">
        <v>134</v>
      </c>
      <c r="DA804" t="s">
        <v>134</v>
      </c>
      <c r="DB804" t="s">
        <v>136</v>
      </c>
      <c r="DC804" t="s">
        <v>134</v>
      </c>
      <c r="DD804" t="s">
        <v>136</v>
      </c>
      <c r="DF804" t="s">
        <v>466</v>
      </c>
      <c r="DG804" t="s">
        <v>14694</v>
      </c>
      <c r="DH804" t="s">
        <v>857</v>
      </c>
      <c r="DI804" t="s">
        <v>537</v>
      </c>
      <c r="DJ804" s="4">
        <v>28110</v>
      </c>
      <c r="DK804" t="s">
        <v>858</v>
      </c>
      <c r="DL804" t="s">
        <v>134</v>
      </c>
      <c r="DM804">
        <v>3</v>
      </c>
      <c r="DN804" t="s">
        <v>14697</v>
      </c>
      <c r="DO804" t="s">
        <v>857</v>
      </c>
      <c r="DP804" t="s">
        <v>537</v>
      </c>
      <c r="DQ804" t="str">
        <f>"28110"</f>
        <v>28110</v>
      </c>
      <c r="DR804" t="s">
        <v>858</v>
      </c>
      <c r="DS804" t="s">
        <v>296</v>
      </c>
      <c r="DT804">
        <v>1</v>
      </c>
      <c r="DU804">
        <v>6</v>
      </c>
      <c r="DV804" t="s">
        <v>134</v>
      </c>
      <c r="DW804" t="s">
        <v>134</v>
      </c>
      <c r="DX804" t="s">
        <v>134</v>
      </c>
      <c r="DY804" t="s">
        <v>136</v>
      </c>
      <c r="DZ804">
        <v>1</v>
      </c>
      <c r="EA804" t="s">
        <v>136</v>
      </c>
      <c r="EC804" s="5">
        <v>12.68</v>
      </c>
      <c r="ED804" s="5">
        <v>55</v>
      </c>
      <c r="EE804">
        <v>17042893401</v>
      </c>
      <c r="EF804" t="s">
        <v>14698</v>
      </c>
      <c r="EG804" t="s">
        <v>148</v>
      </c>
      <c r="EH804">
        <v>0</v>
      </c>
    </row>
    <row r="805" spans="1:138" ht="15" customHeight="1" x14ac:dyDescent="0.35">
      <c r="A805" t="s">
        <v>15134</v>
      </c>
      <c r="B805" t="s">
        <v>157</v>
      </c>
      <c r="C805" s="1">
        <v>44131.437919791664</v>
      </c>
      <c r="D805" s="1">
        <v>44145</v>
      </c>
      <c r="E805" t="s">
        <v>133</v>
      </c>
      <c r="F805" t="s">
        <v>136</v>
      </c>
      <c r="G805" t="s">
        <v>135</v>
      </c>
      <c r="H805" t="s">
        <v>136</v>
      </c>
      <c r="I805" t="s">
        <v>15135</v>
      </c>
      <c r="J805" t="s">
        <v>15136</v>
      </c>
      <c r="K805" t="s">
        <v>15137</v>
      </c>
      <c r="M805" t="s">
        <v>5442</v>
      </c>
      <c r="N805" t="s">
        <v>246</v>
      </c>
      <c r="O805" s="4">
        <v>70548</v>
      </c>
      <c r="P805" t="s">
        <v>140</v>
      </c>
      <c r="R805">
        <v>13376436090</v>
      </c>
      <c r="T805">
        <v>111</v>
      </c>
      <c r="U805" t="s">
        <v>15138</v>
      </c>
      <c r="V805" t="s">
        <v>15139</v>
      </c>
      <c r="W805" t="s">
        <v>3180</v>
      </c>
      <c r="X805" t="s">
        <v>164</v>
      </c>
      <c r="Y805" t="s">
        <v>15140</v>
      </c>
      <c r="Z805" t="s">
        <v>15137</v>
      </c>
      <c r="AA805" t="s">
        <v>5442</v>
      </c>
      <c r="AB805" t="s">
        <v>246</v>
      </c>
      <c r="AC805" s="4">
        <v>70548</v>
      </c>
      <c r="AD805" t="s">
        <v>140</v>
      </c>
      <c r="AE805" t="s">
        <v>5402</v>
      </c>
      <c r="AF805">
        <v>13376436090</v>
      </c>
      <c r="AH805" t="s">
        <v>15141</v>
      </c>
      <c r="AI805" t="s">
        <v>168</v>
      </c>
      <c r="AJ805" t="s">
        <v>7007</v>
      </c>
      <c r="AK805" t="s">
        <v>1077</v>
      </c>
      <c r="AL805" t="s">
        <v>155</v>
      </c>
      <c r="AM805" t="s">
        <v>7008</v>
      </c>
      <c r="AN805" t="s">
        <v>155</v>
      </c>
      <c r="AO805" t="s">
        <v>2921</v>
      </c>
      <c r="AP805" t="s">
        <v>246</v>
      </c>
      <c r="AQ805" s="4">
        <v>70820</v>
      </c>
      <c r="AR805" t="s">
        <v>140</v>
      </c>
      <c r="AS805" t="s">
        <v>5402</v>
      </c>
      <c r="AT805">
        <v>12257739449</v>
      </c>
      <c r="AV805" t="s">
        <v>7009</v>
      </c>
      <c r="AW805" t="s">
        <v>7010</v>
      </c>
      <c r="AZ805" t="s">
        <v>334</v>
      </c>
      <c r="BA805" t="s">
        <v>335</v>
      </c>
      <c r="BB805" t="s">
        <v>136</v>
      </c>
      <c r="BC805" t="s">
        <v>136</v>
      </c>
      <c r="BD805" t="s">
        <v>148</v>
      </c>
      <c r="BE805" t="s">
        <v>136</v>
      </c>
      <c r="BF805" t="s">
        <v>136</v>
      </c>
      <c r="BG805" t="s">
        <v>134</v>
      </c>
      <c r="BH805" t="s">
        <v>136</v>
      </c>
      <c r="BN805" t="s">
        <v>15142</v>
      </c>
      <c r="BO805" t="s">
        <v>15143</v>
      </c>
      <c r="BP805">
        <v>2</v>
      </c>
      <c r="BQ805">
        <v>2</v>
      </c>
      <c r="BR805">
        <v>2</v>
      </c>
      <c r="BS805" s="1">
        <v>44176</v>
      </c>
      <c r="BT805" s="1">
        <v>44348</v>
      </c>
      <c r="BU805" s="1">
        <v>44176</v>
      </c>
      <c r="BV805" s="1">
        <v>44348</v>
      </c>
      <c r="BW805" t="s">
        <v>136</v>
      </c>
      <c r="BX805">
        <v>35</v>
      </c>
      <c r="BY805">
        <v>0</v>
      </c>
      <c r="BZ805">
        <v>7</v>
      </c>
      <c r="CA805">
        <v>7</v>
      </c>
      <c r="CB805">
        <v>7</v>
      </c>
      <c r="CC805">
        <v>7</v>
      </c>
      <c r="CD805">
        <v>7</v>
      </c>
      <c r="CE805">
        <v>0</v>
      </c>
      <c r="CF805" t="str">
        <f>"7:00 AM"</f>
        <v>7:00 AM</v>
      </c>
      <c r="CG805" t="str">
        <f>"3:00 PM"</f>
        <v>3:00 PM</v>
      </c>
      <c r="CH805" s="5">
        <v>11.83</v>
      </c>
      <c r="CI805" t="s">
        <v>146</v>
      </c>
      <c r="CJ805">
        <v>0</v>
      </c>
      <c r="CK805" t="s">
        <v>1841</v>
      </c>
      <c r="CL805" t="s">
        <v>136</v>
      </c>
      <c r="CM805" t="s">
        <v>147</v>
      </c>
      <c r="CN805" t="s">
        <v>148</v>
      </c>
      <c r="CO805" s="2" t="s">
        <v>7011</v>
      </c>
      <c r="CP805" t="s">
        <v>149</v>
      </c>
      <c r="CQ805">
        <v>2</v>
      </c>
      <c r="CR805">
        <v>0</v>
      </c>
      <c r="CS805" t="s">
        <v>136</v>
      </c>
      <c r="CT805" t="s">
        <v>136</v>
      </c>
      <c r="CU805" t="s">
        <v>136</v>
      </c>
      <c r="CV805" t="s">
        <v>134</v>
      </c>
      <c r="CW805" t="s">
        <v>136</v>
      </c>
      <c r="CY805" t="s">
        <v>136</v>
      </c>
      <c r="CZ805" t="s">
        <v>136</v>
      </c>
      <c r="DA805" t="s">
        <v>136</v>
      </c>
      <c r="DB805" t="s">
        <v>136</v>
      </c>
      <c r="DC805" t="s">
        <v>136</v>
      </c>
      <c r="DD805" t="s">
        <v>136</v>
      </c>
      <c r="DF805" t="s">
        <v>1841</v>
      </c>
      <c r="DG805" t="s">
        <v>15144</v>
      </c>
      <c r="DH805" t="s">
        <v>3160</v>
      </c>
      <c r="DI805" t="s">
        <v>246</v>
      </c>
      <c r="DJ805" s="4">
        <v>70510</v>
      </c>
      <c r="DK805" t="s">
        <v>3166</v>
      </c>
      <c r="DL805" t="s">
        <v>136</v>
      </c>
      <c r="DM805">
        <v>1</v>
      </c>
      <c r="DN805" t="s">
        <v>15145</v>
      </c>
      <c r="DO805" t="s">
        <v>7662</v>
      </c>
      <c r="DP805" t="s">
        <v>246</v>
      </c>
      <c r="DQ805" t="str">
        <f>"70542"</f>
        <v>70542</v>
      </c>
      <c r="DR805" t="s">
        <v>3166</v>
      </c>
      <c r="DS805" t="s">
        <v>3044</v>
      </c>
      <c r="DT805">
        <v>1</v>
      </c>
      <c r="DU805">
        <v>3</v>
      </c>
      <c r="DV805" t="s">
        <v>136</v>
      </c>
      <c r="DW805" t="s">
        <v>134</v>
      </c>
      <c r="DX805" t="s">
        <v>136</v>
      </c>
      <c r="DY805" t="s">
        <v>136</v>
      </c>
      <c r="DZ805">
        <v>1</v>
      </c>
      <c r="EA805" t="s">
        <v>136</v>
      </c>
      <c r="EC805" s="5">
        <v>12.68</v>
      </c>
      <c r="ED805" s="5">
        <v>55</v>
      </c>
      <c r="EE805">
        <v>13376436090</v>
      </c>
      <c r="EF805" t="s">
        <v>15141</v>
      </c>
      <c r="EG805" t="s">
        <v>155</v>
      </c>
      <c r="EH805">
        <v>0</v>
      </c>
    </row>
    <row r="806" spans="1:138" ht="15" customHeight="1" x14ac:dyDescent="0.35">
      <c r="A806" t="s">
        <v>16530</v>
      </c>
      <c r="B806" t="s">
        <v>157</v>
      </c>
      <c r="C806" s="1">
        <v>44105.495880092596</v>
      </c>
      <c r="D806" s="1">
        <v>44145</v>
      </c>
      <c r="E806" t="s">
        <v>133</v>
      </c>
      <c r="F806" t="s">
        <v>134</v>
      </c>
      <c r="G806" t="s">
        <v>135</v>
      </c>
      <c r="H806" t="s">
        <v>136</v>
      </c>
      <c r="I806" t="s">
        <v>12320</v>
      </c>
      <c r="J806" t="s">
        <v>12320</v>
      </c>
      <c r="K806" t="s">
        <v>12321</v>
      </c>
      <c r="M806" t="s">
        <v>12322</v>
      </c>
      <c r="N806" t="s">
        <v>139</v>
      </c>
      <c r="O806" s="4">
        <v>33884</v>
      </c>
      <c r="P806" t="s">
        <v>140</v>
      </c>
      <c r="R806">
        <v>18633244654</v>
      </c>
      <c r="S806">
        <v>232</v>
      </c>
      <c r="T806">
        <v>1114</v>
      </c>
      <c r="U806" t="s">
        <v>12556</v>
      </c>
      <c r="V806" t="s">
        <v>14457</v>
      </c>
      <c r="X806" t="s">
        <v>14458</v>
      </c>
      <c r="Y806" t="s">
        <v>12321</v>
      </c>
      <c r="AA806" t="s">
        <v>12322</v>
      </c>
      <c r="AB806" t="s">
        <v>139</v>
      </c>
      <c r="AC806" s="4">
        <v>33884</v>
      </c>
      <c r="AD806" t="s">
        <v>140</v>
      </c>
      <c r="AF806">
        <v>18633244654</v>
      </c>
      <c r="AG806">
        <v>232</v>
      </c>
      <c r="AH806" t="s">
        <v>14459</v>
      </c>
      <c r="AZ806" t="s">
        <v>144</v>
      </c>
      <c r="BA806" t="s">
        <v>145</v>
      </c>
      <c r="BB806" t="s">
        <v>134</v>
      </c>
      <c r="BC806" t="s">
        <v>134</v>
      </c>
      <c r="BD806" t="s">
        <v>134</v>
      </c>
      <c r="BE806" t="s">
        <v>134</v>
      </c>
      <c r="BF806" t="s">
        <v>136</v>
      </c>
      <c r="BG806" t="s">
        <v>134</v>
      </c>
      <c r="BH806" t="s">
        <v>136</v>
      </c>
      <c r="BN806" t="s">
        <v>16531</v>
      </c>
      <c r="BO806" t="s">
        <v>16532</v>
      </c>
      <c r="BP806">
        <v>26</v>
      </c>
      <c r="BQ806">
        <v>26</v>
      </c>
      <c r="BR806">
        <v>26</v>
      </c>
      <c r="BS806" s="1">
        <v>44163</v>
      </c>
      <c r="BT806" s="1">
        <v>44381</v>
      </c>
      <c r="BU806" s="1">
        <v>44163</v>
      </c>
      <c r="BV806" s="1">
        <v>44381</v>
      </c>
      <c r="BW806" t="s">
        <v>136</v>
      </c>
      <c r="BX806">
        <v>36</v>
      </c>
      <c r="BY806">
        <v>0</v>
      </c>
      <c r="BZ806">
        <v>6</v>
      </c>
      <c r="CA806">
        <v>6</v>
      </c>
      <c r="CB806">
        <v>6</v>
      </c>
      <c r="CC806">
        <v>6</v>
      </c>
      <c r="CD806">
        <v>6</v>
      </c>
      <c r="CE806">
        <v>6</v>
      </c>
      <c r="CF806" t="str">
        <f>"7:00 AM"</f>
        <v>7:00 AM</v>
      </c>
      <c r="CG806" t="str">
        <f>"1:30 PM"</f>
        <v>1:30 PM</v>
      </c>
      <c r="CH806" s="5">
        <v>11.71</v>
      </c>
      <c r="CI806" t="s">
        <v>146</v>
      </c>
      <c r="CL806" t="s">
        <v>134</v>
      </c>
      <c r="CM806" t="s">
        <v>147</v>
      </c>
      <c r="CN806" t="s">
        <v>148</v>
      </c>
      <c r="CO806" t="s">
        <v>14460</v>
      </c>
      <c r="CP806" t="s">
        <v>149</v>
      </c>
      <c r="CQ806">
        <v>0</v>
      </c>
      <c r="CR806">
        <v>0</v>
      </c>
      <c r="CS806" t="s">
        <v>136</v>
      </c>
      <c r="CT806" t="s">
        <v>136</v>
      </c>
      <c r="CU806" t="s">
        <v>134</v>
      </c>
      <c r="CV806" t="s">
        <v>134</v>
      </c>
      <c r="CW806" t="s">
        <v>134</v>
      </c>
      <c r="CX806">
        <v>50</v>
      </c>
      <c r="CY806" t="s">
        <v>136</v>
      </c>
      <c r="CZ806" t="s">
        <v>136</v>
      </c>
      <c r="DA806" t="s">
        <v>136</v>
      </c>
      <c r="DB806" t="s">
        <v>136</v>
      </c>
      <c r="DC806" t="s">
        <v>136</v>
      </c>
      <c r="DD806" t="s">
        <v>136</v>
      </c>
      <c r="DF806" t="s">
        <v>14461</v>
      </c>
      <c r="DG806" t="s">
        <v>14462</v>
      </c>
      <c r="DH806" t="s">
        <v>150</v>
      </c>
      <c r="DI806" t="s">
        <v>139</v>
      </c>
      <c r="DJ806" s="4">
        <v>33890</v>
      </c>
      <c r="DK806" t="s">
        <v>151</v>
      </c>
      <c r="DL806" t="s">
        <v>134</v>
      </c>
      <c r="DM806">
        <v>2</v>
      </c>
      <c r="DN806" t="s">
        <v>16533</v>
      </c>
      <c r="DO806" t="s">
        <v>9518</v>
      </c>
      <c r="DP806" t="s">
        <v>139</v>
      </c>
      <c r="DQ806" t="str">
        <f>"33830"</f>
        <v>33830</v>
      </c>
      <c r="DR806" t="s">
        <v>1447</v>
      </c>
      <c r="DS806" t="s">
        <v>16534</v>
      </c>
      <c r="DT806">
        <v>2</v>
      </c>
      <c r="DU806">
        <v>18</v>
      </c>
      <c r="DV806" t="s">
        <v>134</v>
      </c>
      <c r="DW806" t="s">
        <v>134</v>
      </c>
      <c r="DX806" t="s">
        <v>134</v>
      </c>
      <c r="DY806" t="s">
        <v>134</v>
      </c>
      <c r="DZ806">
        <v>2</v>
      </c>
      <c r="EA806" t="s">
        <v>136</v>
      </c>
      <c r="EC806" s="5">
        <v>12.68</v>
      </c>
      <c r="ED806" s="5">
        <v>55</v>
      </c>
      <c r="EE806">
        <v>18632868002</v>
      </c>
      <c r="EF806" t="s">
        <v>14459</v>
      </c>
      <c r="EG806" t="s">
        <v>148</v>
      </c>
      <c r="EH806">
        <v>1</v>
      </c>
    </row>
    <row r="807" spans="1:138" ht="15" customHeight="1" x14ac:dyDescent="0.35">
      <c r="A807" t="s">
        <v>25085</v>
      </c>
      <c r="B807" t="s">
        <v>157</v>
      </c>
      <c r="C807" s="1">
        <v>44109.692245486112</v>
      </c>
      <c r="D807" s="1">
        <v>44145</v>
      </c>
      <c r="E807" t="s">
        <v>133</v>
      </c>
      <c r="F807" t="s">
        <v>136</v>
      </c>
      <c r="G807" t="s">
        <v>135</v>
      </c>
      <c r="H807" t="s">
        <v>136</v>
      </c>
      <c r="I807" t="s">
        <v>25086</v>
      </c>
      <c r="J807" t="s">
        <v>25086</v>
      </c>
      <c r="K807" t="s">
        <v>25087</v>
      </c>
      <c r="L807" t="s">
        <v>25088</v>
      </c>
      <c r="M807" t="s">
        <v>14900</v>
      </c>
      <c r="N807" t="s">
        <v>161</v>
      </c>
      <c r="O807" s="4">
        <v>30436</v>
      </c>
      <c r="P807" t="s">
        <v>140</v>
      </c>
      <c r="R807">
        <v>19123862467</v>
      </c>
      <c r="T807">
        <v>11511</v>
      </c>
      <c r="U807" t="s">
        <v>25089</v>
      </c>
      <c r="V807" t="s">
        <v>14137</v>
      </c>
      <c r="W807" t="s">
        <v>1249</v>
      </c>
      <c r="X807" t="s">
        <v>224</v>
      </c>
      <c r="Y807" t="s">
        <v>25088</v>
      </c>
      <c r="AA807" t="s">
        <v>14900</v>
      </c>
      <c r="AB807" t="s">
        <v>161</v>
      </c>
      <c r="AC807" s="4">
        <v>30436</v>
      </c>
      <c r="AD807" t="s">
        <v>140</v>
      </c>
      <c r="AF807">
        <v>19123862467</v>
      </c>
      <c r="AH807" t="s">
        <v>25090</v>
      </c>
      <c r="AI807" t="s">
        <v>168</v>
      </c>
      <c r="AJ807" t="s">
        <v>14904</v>
      </c>
      <c r="AK807" t="s">
        <v>8920</v>
      </c>
      <c r="AL807" t="s">
        <v>25091</v>
      </c>
      <c r="AM807" t="s">
        <v>14905</v>
      </c>
      <c r="AO807" t="s">
        <v>14906</v>
      </c>
      <c r="AP807" t="s">
        <v>161</v>
      </c>
      <c r="AQ807" s="4">
        <v>30410</v>
      </c>
      <c r="AR807" t="s">
        <v>140</v>
      </c>
      <c r="AT807">
        <v>19120437273</v>
      </c>
      <c r="AV807" t="s">
        <v>14907</v>
      </c>
      <c r="AW807" t="s">
        <v>14908</v>
      </c>
      <c r="AZ807" t="s">
        <v>175</v>
      </c>
      <c r="BA807" t="s">
        <v>176</v>
      </c>
      <c r="BB807" t="s">
        <v>136</v>
      </c>
      <c r="BC807" t="s">
        <v>136</v>
      </c>
      <c r="BD807" t="s">
        <v>148</v>
      </c>
      <c r="BE807" t="s">
        <v>136</v>
      </c>
      <c r="BF807" t="s">
        <v>136</v>
      </c>
      <c r="BG807" t="s">
        <v>134</v>
      </c>
      <c r="BH807" t="s">
        <v>136</v>
      </c>
      <c r="BN807" t="s">
        <v>25092</v>
      </c>
      <c r="BO807" t="s">
        <v>1010</v>
      </c>
      <c r="BP807">
        <v>99</v>
      </c>
      <c r="BQ807">
        <v>99</v>
      </c>
      <c r="BR807">
        <v>99</v>
      </c>
      <c r="BS807" s="1">
        <v>44170</v>
      </c>
      <c r="BT807" s="1">
        <v>44347</v>
      </c>
      <c r="BU807" s="1">
        <v>44170</v>
      </c>
      <c r="BV807" s="1">
        <v>44347</v>
      </c>
      <c r="BW807" t="s">
        <v>136</v>
      </c>
      <c r="BX807">
        <v>35</v>
      </c>
      <c r="BY807">
        <v>0</v>
      </c>
      <c r="BZ807">
        <v>7</v>
      </c>
      <c r="CA807">
        <v>7</v>
      </c>
      <c r="CB807">
        <v>7</v>
      </c>
      <c r="CC807">
        <v>7</v>
      </c>
      <c r="CD807">
        <v>7</v>
      </c>
      <c r="CE807">
        <v>0</v>
      </c>
      <c r="CF807" t="str">
        <f>"8:00 AM"</f>
        <v>8:00 AM</v>
      </c>
      <c r="CG807" t="str">
        <f>"4:00 PM"</f>
        <v>4:00 PM</v>
      </c>
      <c r="CH807" s="5">
        <v>11.71</v>
      </c>
      <c r="CI807" t="s">
        <v>146</v>
      </c>
      <c r="CJ807">
        <v>0.9</v>
      </c>
      <c r="CK807" t="s">
        <v>14911</v>
      </c>
      <c r="CL807" t="s">
        <v>134</v>
      </c>
      <c r="CM807" t="s">
        <v>147</v>
      </c>
      <c r="CN807" t="s">
        <v>148</v>
      </c>
      <c r="CO807" t="s">
        <v>25093</v>
      </c>
      <c r="CP807" t="s">
        <v>149</v>
      </c>
      <c r="CQ807">
        <v>3</v>
      </c>
      <c r="CR807">
        <v>0</v>
      </c>
      <c r="CS807" t="s">
        <v>136</v>
      </c>
      <c r="CT807" t="s">
        <v>136</v>
      </c>
      <c r="CU807" t="s">
        <v>136</v>
      </c>
      <c r="CV807" t="s">
        <v>136</v>
      </c>
      <c r="CW807" t="s">
        <v>134</v>
      </c>
      <c r="CX807">
        <v>50</v>
      </c>
      <c r="CY807" t="s">
        <v>134</v>
      </c>
      <c r="CZ807" t="s">
        <v>136</v>
      </c>
      <c r="DA807" t="s">
        <v>136</v>
      </c>
      <c r="DB807" t="s">
        <v>134</v>
      </c>
      <c r="DC807" t="s">
        <v>134</v>
      </c>
      <c r="DD807" t="s">
        <v>136</v>
      </c>
      <c r="DF807" t="s">
        <v>8560</v>
      </c>
      <c r="DG807" t="s">
        <v>25094</v>
      </c>
      <c r="DH807" t="s">
        <v>25095</v>
      </c>
      <c r="DI807" t="s">
        <v>161</v>
      </c>
      <c r="DJ807" s="4">
        <v>30420</v>
      </c>
      <c r="DK807" t="s">
        <v>2501</v>
      </c>
      <c r="DL807" t="s">
        <v>136</v>
      </c>
      <c r="DM807">
        <v>2</v>
      </c>
      <c r="DN807" s="2" t="s">
        <v>25096</v>
      </c>
      <c r="DO807" t="s">
        <v>160</v>
      </c>
      <c r="DP807" t="s">
        <v>161</v>
      </c>
      <c r="DQ807" t="str">
        <f>"30420"</f>
        <v>30420</v>
      </c>
      <c r="DR807" t="s">
        <v>2501</v>
      </c>
      <c r="DS807" t="s">
        <v>25097</v>
      </c>
      <c r="DT807">
        <v>1</v>
      </c>
      <c r="DU807">
        <v>99</v>
      </c>
      <c r="DV807" t="s">
        <v>134</v>
      </c>
      <c r="DW807" t="s">
        <v>134</v>
      </c>
      <c r="DX807" t="s">
        <v>134</v>
      </c>
      <c r="DY807" t="s">
        <v>136</v>
      </c>
      <c r="DZ807">
        <v>1</v>
      </c>
      <c r="EA807" t="s">
        <v>136</v>
      </c>
      <c r="EC807" s="5">
        <v>12.68</v>
      </c>
      <c r="ED807" s="5">
        <v>55</v>
      </c>
      <c r="EE807">
        <v>19123862467</v>
      </c>
      <c r="EF807" t="s">
        <v>25090</v>
      </c>
      <c r="EG807" t="s">
        <v>148</v>
      </c>
      <c r="EH807">
        <v>2</v>
      </c>
    </row>
    <row r="808" spans="1:138" ht="15" customHeight="1" x14ac:dyDescent="0.35">
      <c r="A808" t="s">
        <v>7244</v>
      </c>
      <c r="B808" t="s">
        <v>157</v>
      </c>
      <c r="C808" s="1">
        <v>44117.774306828702</v>
      </c>
      <c r="D808" s="1">
        <v>44145</v>
      </c>
      <c r="E808" t="s">
        <v>133</v>
      </c>
      <c r="F808" t="s">
        <v>134</v>
      </c>
      <c r="G808" t="s">
        <v>135</v>
      </c>
      <c r="H808" t="s">
        <v>136</v>
      </c>
      <c r="I808" t="s">
        <v>7245</v>
      </c>
      <c r="K808" t="s">
        <v>7246</v>
      </c>
      <c r="M808" t="s">
        <v>209</v>
      </c>
      <c r="N808" t="s">
        <v>139</v>
      </c>
      <c r="O808" s="4">
        <v>33935</v>
      </c>
      <c r="P808" t="s">
        <v>140</v>
      </c>
      <c r="R808">
        <v>12393404737</v>
      </c>
      <c r="T808">
        <v>115115</v>
      </c>
      <c r="U808" t="s">
        <v>7247</v>
      </c>
      <c r="V808" t="s">
        <v>1437</v>
      </c>
      <c r="W808" t="s">
        <v>229</v>
      </c>
      <c r="X808" t="s">
        <v>429</v>
      </c>
      <c r="Y808" t="s">
        <v>7246</v>
      </c>
      <c r="AA808" t="s">
        <v>303</v>
      </c>
      <c r="AB808" t="s">
        <v>139</v>
      </c>
      <c r="AC808" s="4">
        <v>33935</v>
      </c>
      <c r="AD808" t="s">
        <v>140</v>
      </c>
      <c r="AF808">
        <v>12393404737</v>
      </c>
      <c r="AH808" t="s">
        <v>7248</v>
      </c>
      <c r="AZ808" t="s">
        <v>175</v>
      </c>
      <c r="BA808" t="s">
        <v>176</v>
      </c>
      <c r="BB808" t="s">
        <v>134</v>
      </c>
      <c r="BC808" t="s">
        <v>134</v>
      </c>
      <c r="BD808" t="s">
        <v>148</v>
      </c>
      <c r="BE808" t="s">
        <v>134</v>
      </c>
      <c r="BF808" t="s">
        <v>134</v>
      </c>
      <c r="BG808" t="s">
        <v>134</v>
      </c>
      <c r="BH808" t="s">
        <v>136</v>
      </c>
      <c r="BN808" t="s">
        <v>7249</v>
      </c>
      <c r="BO808" t="s">
        <v>7250</v>
      </c>
      <c r="BP808">
        <v>16</v>
      </c>
      <c r="BQ808">
        <v>16</v>
      </c>
      <c r="BR808">
        <v>16</v>
      </c>
      <c r="BS808" s="1">
        <v>44180</v>
      </c>
      <c r="BT808" s="1">
        <v>44357</v>
      </c>
      <c r="BU808" s="1">
        <v>44180</v>
      </c>
      <c r="BV808" s="1">
        <v>44357</v>
      </c>
      <c r="BW808" t="s">
        <v>136</v>
      </c>
      <c r="BX808">
        <v>36</v>
      </c>
      <c r="BY808">
        <v>0</v>
      </c>
      <c r="BZ808">
        <v>6</v>
      </c>
      <c r="CA808">
        <v>6</v>
      </c>
      <c r="CB808">
        <v>6</v>
      </c>
      <c r="CC808">
        <v>6</v>
      </c>
      <c r="CD808">
        <v>6</v>
      </c>
      <c r="CE808">
        <v>6</v>
      </c>
      <c r="CF808" t="str">
        <f>"7:00 AM"</f>
        <v>7:00 AM</v>
      </c>
      <c r="CG808" t="str">
        <f>"1:00 PM"</f>
        <v>1:00 PM</v>
      </c>
      <c r="CH808" s="5">
        <v>11.71</v>
      </c>
      <c r="CI808" t="s">
        <v>146</v>
      </c>
      <c r="CJ808">
        <v>40</v>
      </c>
      <c r="CK808" t="s">
        <v>7251</v>
      </c>
      <c r="CL808" t="s">
        <v>134</v>
      </c>
      <c r="CM808" t="s">
        <v>147</v>
      </c>
      <c r="CN808" t="s">
        <v>148</v>
      </c>
      <c r="CO808" s="2" t="s">
        <v>7252</v>
      </c>
      <c r="CP808" t="s">
        <v>149</v>
      </c>
      <c r="CQ808">
        <v>0</v>
      </c>
      <c r="CR808">
        <v>0</v>
      </c>
      <c r="CS808" t="s">
        <v>136</v>
      </c>
      <c r="CT808" t="s">
        <v>136</v>
      </c>
      <c r="CU808" t="s">
        <v>136</v>
      </c>
      <c r="CV808" t="s">
        <v>136</v>
      </c>
      <c r="CW808" t="s">
        <v>134</v>
      </c>
      <c r="CX808">
        <v>60</v>
      </c>
      <c r="CY808" t="s">
        <v>134</v>
      </c>
      <c r="CZ808" t="s">
        <v>136</v>
      </c>
      <c r="DA808" t="s">
        <v>134</v>
      </c>
      <c r="DB808" t="s">
        <v>134</v>
      </c>
      <c r="DC808" t="s">
        <v>134</v>
      </c>
      <c r="DD808" t="s">
        <v>136</v>
      </c>
      <c r="DF808" t="s">
        <v>7253</v>
      </c>
      <c r="DG808" t="s">
        <v>7254</v>
      </c>
      <c r="DH808" t="s">
        <v>7255</v>
      </c>
      <c r="DI808" t="s">
        <v>139</v>
      </c>
      <c r="DJ808" s="4">
        <v>33471</v>
      </c>
      <c r="DK808" t="s">
        <v>2881</v>
      </c>
      <c r="DL808" t="s">
        <v>134</v>
      </c>
      <c r="DM808">
        <v>25</v>
      </c>
      <c r="DN808" t="s">
        <v>7256</v>
      </c>
      <c r="DO808" t="s">
        <v>209</v>
      </c>
      <c r="DP808" t="s">
        <v>139</v>
      </c>
      <c r="DQ808" t="str">
        <f>"33935"</f>
        <v>33935</v>
      </c>
      <c r="DR808" t="s">
        <v>210</v>
      </c>
      <c r="DS808" s="2" t="s">
        <v>7257</v>
      </c>
      <c r="DT808">
        <v>4</v>
      </c>
      <c r="DU808">
        <v>20</v>
      </c>
      <c r="DV808" t="s">
        <v>134</v>
      </c>
      <c r="DW808" t="s">
        <v>134</v>
      </c>
      <c r="DX808" t="s">
        <v>134</v>
      </c>
      <c r="DY808" t="s">
        <v>134</v>
      </c>
      <c r="DZ808">
        <v>6</v>
      </c>
      <c r="EA808" t="s">
        <v>136</v>
      </c>
      <c r="EC808" s="5">
        <v>12.68</v>
      </c>
      <c r="ED808" s="5">
        <v>55</v>
      </c>
      <c r="EE808">
        <v>12393704147</v>
      </c>
      <c r="EF808" t="s">
        <v>7248</v>
      </c>
      <c r="EG808" t="s">
        <v>148</v>
      </c>
      <c r="EH808">
        <v>4</v>
      </c>
    </row>
    <row r="809" spans="1:138" ht="15" customHeight="1" x14ac:dyDescent="0.35">
      <c r="A809" t="s">
        <v>13902</v>
      </c>
      <c r="B809" t="s">
        <v>157</v>
      </c>
      <c r="C809" s="1">
        <v>44118.391998148145</v>
      </c>
      <c r="D809" s="1">
        <v>44145</v>
      </c>
      <c r="E809" t="s">
        <v>133</v>
      </c>
      <c r="F809" t="s">
        <v>136</v>
      </c>
      <c r="G809" t="s">
        <v>135</v>
      </c>
      <c r="H809" t="s">
        <v>136</v>
      </c>
      <c r="I809" t="s">
        <v>13903</v>
      </c>
      <c r="K809" t="s">
        <v>13904</v>
      </c>
      <c r="L809" t="s">
        <v>13905</v>
      </c>
      <c r="M809" t="s">
        <v>13906</v>
      </c>
      <c r="N809" t="s">
        <v>893</v>
      </c>
      <c r="O809" s="4">
        <v>14058</v>
      </c>
      <c r="P809" t="s">
        <v>140</v>
      </c>
      <c r="R809">
        <v>17165604945</v>
      </c>
      <c r="T809">
        <v>1119</v>
      </c>
      <c r="U809" t="s">
        <v>7374</v>
      </c>
      <c r="V809" t="s">
        <v>3844</v>
      </c>
      <c r="X809" t="s">
        <v>13907</v>
      </c>
      <c r="Y809" t="s">
        <v>13908</v>
      </c>
      <c r="Z809" t="s">
        <v>13905</v>
      </c>
      <c r="AA809" t="s">
        <v>13906</v>
      </c>
      <c r="AB809" t="s">
        <v>893</v>
      </c>
      <c r="AC809" s="4">
        <v>14058</v>
      </c>
      <c r="AD809" t="s">
        <v>140</v>
      </c>
      <c r="AF809">
        <v>17165604945</v>
      </c>
      <c r="AH809" t="s">
        <v>13909</v>
      </c>
      <c r="AI809" t="s">
        <v>168</v>
      </c>
      <c r="AJ809" t="s">
        <v>646</v>
      </c>
      <c r="AK809" t="s">
        <v>2778</v>
      </c>
      <c r="AM809" t="s">
        <v>13910</v>
      </c>
      <c r="AO809" t="s">
        <v>4598</v>
      </c>
      <c r="AP809" t="s">
        <v>4599</v>
      </c>
      <c r="AQ809" s="4">
        <v>3045</v>
      </c>
      <c r="AR809" t="s">
        <v>140</v>
      </c>
      <c r="AT809">
        <v>16034972133</v>
      </c>
      <c r="AV809" t="s">
        <v>13911</v>
      </c>
      <c r="AW809" t="s">
        <v>13912</v>
      </c>
      <c r="AZ809" t="s">
        <v>175</v>
      </c>
      <c r="BA809" t="s">
        <v>176</v>
      </c>
      <c r="BB809" t="s">
        <v>136</v>
      </c>
      <c r="BC809" t="s">
        <v>136</v>
      </c>
      <c r="BD809" t="s">
        <v>148</v>
      </c>
      <c r="BE809" t="s">
        <v>136</v>
      </c>
      <c r="BF809" t="s">
        <v>136</v>
      </c>
      <c r="BG809" t="s">
        <v>134</v>
      </c>
      <c r="BH809" t="s">
        <v>136</v>
      </c>
      <c r="BN809" t="s">
        <v>13913</v>
      </c>
      <c r="BO809" t="s">
        <v>9014</v>
      </c>
      <c r="BP809">
        <v>35</v>
      </c>
      <c r="BQ809">
        <v>35</v>
      </c>
      <c r="BR809">
        <v>35</v>
      </c>
      <c r="BS809" s="1">
        <v>44168</v>
      </c>
      <c r="BT809" s="1">
        <v>44416</v>
      </c>
      <c r="BU809" s="1">
        <v>44168</v>
      </c>
      <c r="BV809" s="1">
        <v>44416</v>
      </c>
      <c r="BW809" t="s">
        <v>136</v>
      </c>
      <c r="BX809">
        <v>35</v>
      </c>
      <c r="BY809">
        <v>5</v>
      </c>
      <c r="BZ809">
        <v>5</v>
      </c>
      <c r="CA809">
        <v>5</v>
      </c>
      <c r="CB809">
        <v>5</v>
      </c>
      <c r="CC809">
        <v>5</v>
      </c>
      <c r="CD809">
        <v>5</v>
      </c>
      <c r="CE809">
        <v>5</v>
      </c>
      <c r="CF809" t="str">
        <f t="shared" ref="CF809:CF818" si="2">"8:00 AM"</f>
        <v>8:00 AM</v>
      </c>
      <c r="CG809" t="str">
        <f>"1:30 PM"</f>
        <v>1:30 PM</v>
      </c>
      <c r="CH809" s="5">
        <v>14.29</v>
      </c>
      <c r="CI809" t="s">
        <v>146</v>
      </c>
      <c r="CL809" t="s">
        <v>134</v>
      </c>
      <c r="CM809" t="s">
        <v>147</v>
      </c>
      <c r="CN809" t="s">
        <v>148</v>
      </c>
      <c r="CO809" s="2" t="s">
        <v>13914</v>
      </c>
      <c r="CP809" t="s">
        <v>149</v>
      </c>
      <c r="CQ809">
        <v>3</v>
      </c>
      <c r="CR809">
        <v>0</v>
      </c>
      <c r="CS809" t="s">
        <v>136</v>
      </c>
      <c r="CT809" t="s">
        <v>136</v>
      </c>
      <c r="CU809" t="s">
        <v>136</v>
      </c>
      <c r="CV809" t="s">
        <v>134</v>
      </c>
      <c r="CW809" t="s">
        <v>134</v>
      </c>
      <c r="CX809">
        <v>60</v>
      </c>
      <c r="CY809" t="s">
        <v>134</v>
      </c>
      <c r="CZ809" t="s">
        <v>134</v>
      </c>
      <c r="DA809" t="s">
        <v>134</v>
      </c>
      <c r="DB809" t="s">
        <v>134</v>
      </c>
      <c r="DC809" t="s">
        <v>134</v>
      </c>
      <c r="DD809" t="s">
        <v>136</v>
      </c>
      <c r="DF809" t="s">
        <v>13915</v>
      </c>
      <c r="DG809" t="s">
        <v>13916</v>
      </c>
      <c r="DH809" t="s">
        <v>13906</v>
      </c>
      <c r="DI809" t="s">
        <v>893</v>
      </c>
      <c r="DJ809" s="4">
        <v>14058</v>
      </c>
      <c r="DK809" t="s">
        <v>13917</v>
      </c>
      <c r="DL809" t="s">
        <v>134</v>
      </c>
      <c r="DM809">
        <v>5</v>
      </c>
      <c r="DN809" t="s">
        <v>13918</v>
      </c>
      <c r="DO809" t="s">
        <v>13906</v>
      </c>
      <c r="DP809" t="s">
        <v>893</v>
      </c>
      <c r="DQ809" t="str">
        <f>"14058"</f>
        <v>14058</v>
      </c>
      <c r="DR809" t="s">
        <v>13917</v>
      </c>
      <c r="DS809" t="s">
        <v>13919</v>
      </c>
      <c r="DT809">
        <v>2</v>
      </c>
      <c r="DU809">
        <v>18</v>
      </c>
      <c r="DV809" t="s">
        <v>134</v>
      </c>
      <c r="DW809" t="s">
        <v>134</v>
      </c>
      <c r="DX809" t="s">
        <v>134</v>
      </c>
      <c r="DY809" t="s">
        <v>134</v>
      </c>
      <c r="DZ809">
        <v>5</v>
      </c>
      <c r="EA809" t="s">
        <v>136</v>
      </c>
      <c r="EC809" s="5">
        <v>12.68</v>
      </c>
      <c r="ED809" s="5">
        <v>55</v>
      </c>
      <c r="EE809">
        <v>17165604945</v>
      </c>
      <c r="EF809" t="s">
        <v>13909</v>
      </c>
      <c r="EG809" t="s">
        <v>155</v>
      </c>
      <c r="EH809">
        <v>4</v>
      </c>
    </row>
    <row r="810" spans="1:138" ht="15" customHeight="1" x14ac:dyDescent="0.35">
      <c r="A810" t="s">
        <v>19860</v>
      </c>
      <c r="B810" t="s">
        <v>157</v>
      </c>
      <c r="C810" s="1">
        <v>44124.373537268519</v>
      </c>
      <c r="D810" s="1">
        <v>44145</v>
      </c>
      <c r="E810" t="s">
        <v>133</v>
      </c>
      <c r="F810" t="s">
        <v>136</v>
      </c>
      <c r="G810" t="s">
        <v>135</v>
      </c>
      <c r="H810" t="s">
        <v>136</v>
      </c>
      <c r="I810" t="s">
        <v>1101</v>
      </c>
      <c r="K810" t="s">
        <v>1102</v>
      </c>
      <c r="M810" t="s">
        <v>1103</v>
      </c>
      <c r="N810" t="s">
        <v>1104</v>
      </c>
      <c r="O810" s="4">
        <v>68002</v>
      </c>
      <c r="P810" t="s">
        <v>140</v>
      </c>
      <c r="R810">
        <v>14024784344</v>
      </c>
      <c r="T810">
        <v>112112</v>
      </c>
      <c r="U810" t="s">
        <v>1105</v>
      </c>
      <c r="V810" t="s">
        <v>682</v>
      </c>
      <c r="W810" t="s">
        <v>686</v>
      </c>
      <c r="X810" t="s">
        <v>1106</v>
      </c>
      <c r="Y810" t="s">
        <v>1102</v>
      </c>
      <c r="AA810" t="s">
        <v>1103</v>
      </c>
      <c r="AB810" t="s">
        <v>1104</v>
      </c>
      <c r="AC810" s="4">
        <v>68002</v>
      </c>
      <c r="AD810" t="s">
        <v>140</v>
      </c>
      <c r="AF810">
        <v>14024784344</v>
      </c>
      <c r="AH810" t="s">
        <v>155</v>
      </c>
      <c r="AI810" t="s">
        <v>168</v>
      </c>
      <c r="AJ810" t="s">
        <v>281</v>
      </c>
      <c r="AK810" t="s">
        <v>282</v>
      </c>
      <c r="AL810" t="s">
        <v>250</v>
      </c>
      <c r="AM810" t="s">
        <v>283</v>
      </c>
      <c r="AN810" t="s">
        <v>284</v>
      </c>
      <c r="AO810" t="s">
        <v>285</v>
      </c>
      <c r="AP810" t="s">
        <v>221</v>
      </c>
      <c r="AQ810" s="4">
        <v>37862</v>
      </c>
      <c r="AR810" t="s">
        <v>140</v>
      </c>
      <c r="AT810">
        <v>18653663731</v>
      </c>
      <c r="AV810" t="s">
        <v>286</v>
      </c>
      <c r="AW810" t="s">
        <v>287</v>
      </c>
      <c r="AZ810" t="s">
        <v>175</v>
      </c>
      <c r="BA810" t="s">
        <v>176</v>
      </c>
      <c r="BB810" t="s">
        <v>136</v>
      </c>
      <c r="BC810" t="s">
        <v>136</v>
      </c>
      <c r="BD810" t="s">
        <v>148</v>
      </c>
      <c r="BE810" t="s">
        <v>136</v>
      </c>
      <c r="BF810" t="s">
        <v>136</v>
      </c>
      <c r="BG810" t="s">
        <v>134</v>
      </c>
      <c r="BH810" t="s">
        <v>136</v>
      </c>
      <c r="BN810" t="s">
        <v>19861</v>
      </c>
      <c r="BO810" t="s">
        <v>2858</v>
      </c>
      <c r="BP810">
        <v>2</v>
      </c>
      <c r="BQ810">
        <v>2</v>
      </c>
      <c r="BR810">
        <v>2</v>
      </c>
      <c r="BS810" s="1">
        <v>44175</v>
      </c>
      <c r="BT810" s="1">
        <v>44256</v>
      </c>
      <c r="BU810" s="1">
        <v>44175</v>
      </c>
      <c r="BV810" s="1">
        <v>44256</v>
      </c>
      <c r="BW810" t="s">
        <v>136</v>
      </c>
      <c r="BX810">
        <v>40</v>
      </c>
      <c r="BY810">
        <v>0</v>
      </c>
      <c r="BZ810">
        <v>8</v>
      </c>
      <c r="CA810">
        <v>8</v>
      </c>
      <c r="CB810">
        <v>8</v>
      </c>
      <c r="CC810">
        <v>8</v>
      </c>
      <c r="CD810">
        <v>8</v>
      </c>
      <c r="CE810">
        <v>0</v>
      </c>
      <c r="CF810" t="str">
        <f t="shared" si="2"/>
        <v>8:00 AM</v>
      </c>
      <c r="CG810" t="str">
        <f>"5:00 PM"</f>
        <v>5:00 PM</v>
      </c>
      <c r="CH810" s="5">
        <v>14.99</v>
      </c>
      <c r="CI810" t="s">
        <v>146</v>
      </c>
      <c r="CL810" t="s">
        <v>134</v>
      </c>
      <c r="CM810" t="s">
        <v>312</v>
      </c>
      <c r="CN810" t="s">
        <v>148</v>
      </c>
      <c r="CO810" s="2" t="s">
        <v>292</v>
      </c>
      <c r="CP810" t="s">
        <v>149</v>
      </c>
      <c r="CQ810">
        <v>3</v>
      </c>
      <c r="CR810">
        <v>0</v>
      </c>
      <c r="CS810" t="s">
        <v>136</v>
      </c>
      <c r="CT810" t="s">
        <v>134</v>
      </c>
      <c r="CU810" t="s">
        <v>134</v>
      </c>
      <c r="CV810" t="s">
        <v>134</v>
      </c>
      <c r="CW810" t="s">
        <v>134</v>
      </c>
      <c r="CX810">
        <v>40</v>
      </c>
      <c r="CY810" t="s">
        <v>136</v>
      </c>
      <c r="CZ810" t="s">
        <v>136</v>
      </c>
      <c r="DA810" t="s">
        <v>136</v>
      </c>
      <c r="DB810" t="s">
        <v>136</v>
      </c>
      <c r="DC810" t="s">
        <v>136</v>
      </c>
      <c r="DD810" t="s">
        <v>136</v>
      </c>
      <c r="DF810" t="s">
        <v>19862</v>
      </c>
      <c r="DG810" t="s">
        <v>19863</v>
      </c>
      <c r="DH810" t="s">
        <v>4279</v>
      </c>
      <c r="DI810" t="s">
        <v>1104</v>
      </c>
      <c r="DJ810" s="4">
        <v>68038</v>
      </c>
      <c r="DK810" t="s">
        <v>19864</v>
      </c>
      <c r="DL810" t="s">
        <v>136</v>
      </c>
      <c r="DM810">
        <v>1</v>
      </c>
      <c r="DN810" t="s">
        <v>19865</v>
      </c>
      <c r="DO810" t="s">
        <v>4279</v>
      </c>
      <c r="DP810" t="s">
        <v>1104</v>
      </c>
      <c r="DQ810" t="str">
        <f>"68038"</f>
        <v>68038</v>
      </c>
      <c r="DR810" t="s">
        <v>19864</v>
      </c>
      <c r="DS810" t="s">
        <v>907</v>
      </c>
      <c r="DT810">
        <v>2</v>
      </c>
      <c r="DU810">
        <v>4</v>
      </c>
      <c r="DV810" t="s">
        <v>134</v>
      </c>
      <c r="DW810" t="s">
        <v>134</v>
      </c>
      <c r="DX810" t="s">
        <v>134</v>
      </c>
      <c r="DY810" t="s">
        <v>136</v>
      </c>
      <c r="DZ810">
        <v>1</v>
      </c>
      <c r="EA810" t="s">
        <v>136</v>
      </c>
      <c r="EC810" s="5">
        <v>12.68</v>
      </c>
      <c r="ED810" s="5">
        <v>55</v>
      </c>
      <c r="EE810">
        <v>14024784344</v>
      </c>
      <c r="EF810" t="s">
        <v>1111</v>
      </c>
      <c r="EG810" t="s">
        <v>1112</v>
      </c>
      <c r="EH810">
        <v>1</v>
      </c>
    </row>
    <row r="811" spans="1:138" ht="15" customHeight="1" x14ac:dyDescent="0.35">
      <c r="A811" t="s">
        <v>26188</v>
      </c>
      <c r="B811" t="s">
        <v>157</v>
      </c>
      <c r="C811" s="1">
        <v>44117.597464814811</v>
      </c>
      <c r="D811" s="1">
        <v>44145</v>
      </c>
      <c r="E811" t="s">
        <v>133</v>
      </c>
      <c r="F811" t="s">
        <v>136</v>
      </c>
      <c r="G811" t="s">
        <v>135</v>
      </c>
      <c r="H811" t="s">
        <v>136</v>
      </c>
      <c r="I811" t="s">
        <v>14582</v>
      </c>
      <c r="K811" t="s">
        <v>26189</v>
      </c>
      <c r="L811" t="s">
        <v>26190</v>
      </c>
      <c r="M811" t="s">
        <v>12345</v>
      </c>
      <c r="N811" t="s">
        <v>1187</v>
      </c>
      <c r="O811" s="4">
        <v>67853</v>
      </c>
      <c r="P811" t="s">
        <v>140</v>
      </c>
      <c r="R811">
        <v>16203383514</v>
      </c>
      <c r="T811">
        <v>112112</v>
      </c>
      <c r="U811" t="s">
        <v>14583</v>
      </c>
      <c r="V811" t="s">
        <v>14584</v>
      </c>
      <c r="X811" t="s">
        <v>164</v>
      </c>
      <c r="Y811" t="s">
        <v>26189</v>
      </c>
      <c r="Z811" t="s">
        <v>26190</v>
      </c>
      <c r="AA811" t="s">
        <v>12345</v>
      </c>
      <c r="AB811" t="s">
        <v>1187</v>
      </c>
      <c r="AC811" s="4">
        <v>67853</v>
      </c>
      <c r="AD811" t="s">
        <v>140</v>
      </c>
      <c r="AF811">
        <v>16203383514</v>
      </c>
      <c r="AH811" t="s">
        <v>14585</v>
      </c>
      <c r="AI811" t="s">
        <v>168</v>
      </c>
      <c r="AJ811" t="s">
        <v>533</v>
      </c>
      <c r="AK811" t="s">
        <v>534</v>
      </c>
      <c r="AM811" t="s">
        <v>535</v>
      </c>
      <c r="AO811" t="s">
        <v>536</v>
      </c>
      <c r="AP811" t="s">
        <v>537</v>
      </c>
      <c r="AQ811" s="4">
        <v>28786</v>
      </c>
      <c r="AR811" t="s">
        <v>140</v>
      </c>
      <c r="AT811">
        <v>18282460659</v>
      </c>
      <c r="AV811" t="s">
        <v>538</v>
      </c>
      <c r="AW811" t="s">
        <v>539</v>
      </c>
      <c r="AZ811" t="s">
        <v>334</v>
      </c>
      <c r="BA811" t="s">
        <v>335</v>
      </c>
      <c r="BB811" t="s">
        <v>136</v>
      </c>
      <c r="BC811" t="s">
        <v>136</v>
      </c>
      <c r="BD811" t="s">
        <v>148</v>
      </c>
      <c r="BE811" t="s">
        <v>136</v>
      </c>
      <c r="BF811" t="s">
        <v>136</v>
      </c>
      <c r="BG811" t="s">
        <v>134</v>
      </c>
      <c r="BH811" t="s">
        <v>136</v>
      </c>
      <c r="BN811" t="s">
        <v>26191</v>
      </c>
      <c r="BO811" t="s">
        <v>3151</v>
      </c>
      <c r="BP811">
        <v>3</v>
      </c>
      <c r="BQ811">
        <v>3</v>
      </c>
      <c r="BR811">
        <v>3</v>
      </c>
      <c r="BS811" s="1">
        <v>44184</v>
      </c>
      <c r="BT811" s="1">
        <v>44286</v>
      </c>
      <c r="BU811" s="1">
        <v>44184</v>
      </c>
      <c r="BV811" s="1">
        <v>44286</v>
      </c>
      <c r="BW811" t="s">
        <v>136</v>
      </c>
      <c r="BX811">
        <v>48</v>
      </c>
      <c r="BY811">
        <v>0</v>
      </c>
      <c r="BZ811">
        <v>8</v>
      </c>
      <c r="CA811">
        <v>8</v>
      </c>
      <c r="CB811">
        <v>8</v>
      </c>
      <c r="CC811">
        <v>8</v>
      </c>
      <c r="CD811">
        <v>8</v>
      </c>
      <c r="CE811">
        <v>8</v>
      </c>
      <c r="CF811" t="str">
        <f t="shared" si="2"/>
        <v>8:00 AM</v>
      </c>
      <c r="CG811" t="str">
        <f>"5:00 PM"</f>
        <v>5:00 PM</v>
      </c>
      <c r="CH811" s="5">
        <v>14.99</v>
      </c>
      <c r="CI811" t="s">
        <v>146</v>
      </c>
      <c r="CL811" t="s">
        <v>136</v>
      </c>
      <c r="CM811" t="s">
        <v>354</v>
      </c>
      <c r="CN811" t="s">
        <v>2411</v>
      </c>
      <c r="CO811" t="s">
        <v>966</v>
      </c>
      <c r="CP811" t="s">
        <v>149</v>
      </c>
      <c r="CQ811">
        <v>1</v>
      </c>
      <c r="CR811">
        <v>0</v>
      </c>
      <c r="CS811" t="s">
        <v>136</v>
      </c>
      <c r="CT811" t="s">
        <v>134</v>
      </c>
      <c r="CU811" t="s">
        <v>134</v>
      </c>
      <c r="CV811" t="s">
        <v>134</v>
      </c>
      <c r="CW811" t="s">
        <v>134</v>
      </c>
      <c r="CX811">
        <v>50</v>
      </c>
      <c r="CY811" t="s">
        <v>136</v>
      </c>
      <c r="CZ811" t="s">
        <v>136</v>
      </c>
      <c r="DA811" t="s">
        <v>136</v>
      </c>
      <c r="DB811" t="s">
        <v>136</v>
      </c>
      <c r="DC811" t="s">
        <v>136</v>
      </c>
      <c r="DD811" t="s">
        <v>136</v>
      </c>
      <c r="DF811" t="s">
        <v>26192</v>
      </c>
      <c r="DG811" t="s">
        <v>26189</v>
      </c>
      <c r="DH811" t="s">
        <v>12345</v>
      </c>
      <c r="DI811" t="s">
        <v>1187</v>
      </c>
      <c r="DJ811" s="4">
        <v>67853</v>
      </c>
      <c r="DK811" t="s">
        <v>9137</v>
      </c>
      <c r="DL811" t="s">
        <v>136</v>
      </c>
      <c r="DM811">
        <v>1</v>
      </c>
      <c r="DN811" t="s">
        <v>14586</v>
      </c>
      <c r="DO811" t="s">
        <v>14587</v>
      </c>
      <c r="DP811" t="s">
        <v>1187</v>
      </c>
      <c r="DQ811" t="str">
        <f>"67835"</f>
        <v>67835</v>
      </c>
      <c r="DR811" t="s">
        <v>9137</v>
      </c>
      <c r="DS811" t="s">
        <v>296</v>
      </c>
      <c r="DT811">
        <v>1</v>
      </c>
      <c r="DU811">
        <v>8</v>
      </c>
      <c r="DV811" t="s">
        <v>134</v>
      </c>
      <c r="DW811" t="s">
        <v>134</v>
      </c>
      <c r="DX811" t="s">
        <v>134</v>
      </c>
      <c r="DY811" t="s">
        <v>136</v>
      </c>
      <c r="DZ811">
        <v>1</v>
      </c>
      <c r="EA811" t="s">
        <v>136</v>
      </c>
      <c r="EC811" s="5">
        <v>12.68</v>
      </c>
      <c r="ED811" s="5">
        <v>55</v>
      </c>
      <c r="EE811">
        <v>16203383514</v>
      </c>
      <c r="EF811" t="s">
        <v>14585</v>
      </c>
      <c r="EG811" t="s">
        <v>148</v>
      </c>
      <c r="EH811">
        <v>0</v>
      </c>
    </row>
    <row r="812" spans="1:138" ht="15" customHeight="1" x14ac:dyDescent="0.35">
      <c r="A812" t="s">
        <v>15706</v>
      </c>
      <c r="B812" t="s">
        <v>157</v>
      </c>
      <c r="C812" s="1">
        <v>44133.790963541665</v>
      </c>
      <c r="D812" s="1">
        <v>44145</v>
      </c>
      <c r="E812" t="s">
        <v>133</v>
      </c>
      <c r="F812" t="s">
        <v>136</v>
      </c>
      <c r="G812" t="s">
        <v>135</v>
      </c>
      <c r="H812" t="s">
        <v>136</v>
      </c>
      <c r="I812" t="s">
        <v>2611</v>
      </c>
      <c r="K812" t="s">
        <v>15707</v>
      </c>
      <c r="L812" t="s">
        <v>148</v>
      </c>
      <c r="M812" t="s">
        <v>2613</v>
      </c>
      <c r="N812" t="s">
        <v>960</v>
      </c>
      <c r="O812" s="4">
        <v>36089</v>
      </c>
      <c r="P812" t="s">
        <v>140</v>
      </c>
      <c r="R812">
        <v>13347380039</v>
      </c>
      <c r="T812">
        <v>4249</v>
      </c>
      <c r="U812" t="s">
        <v>15708</v>
      </c>
      <c r="V812" t="s">
        <v>15709</v>
      </c>
      <c r="W812" t="s">
        <v>148</v>
      </c>
      <c r="X812" t="s">
        <v>2616</v>
      </c>
      <c r="Y812" t="s">
        <v>15710</v>
      </c>
      <c r="Z812" t="s">
        <v>148</v>
      </c>
      <c r="AA812" t="s">
        <v>15711</v>
      </c>
      <c r="AB812" t="s">
        <v>374</v>
      </c>
      <c r="AC812" s="4">
        <v>78102</v>
      </c>
      <c r="AD812" t="s">
        <v>140</v>
      </c>
      <c r="AE812" t="s">
        <v>841</v>
      </c>
      <c r="AF812">
        <v>13613621173</v>
      </c>
      <c r="AH812" t="s">
        <v>15712</v>
      </c>
      <c r="AI812" t="s">
        <v>168</v>
      </c>
      <c r="AJ812" t="s">
        <v>843</v>
      </c>
      <c r="AK812" t="s">
        <v>844</v>
      </c>
      <c r="AL812" t="s">
        <v>845</v>
      </c>
      <c r="AM812" t="s">
        <v>846</v>
      </c>
      <c r="AO812" t="s">
        <v>847</v>
      </c>
      <c r="AP812" t="s">
        <v>161</v>
      </c>
      <c r="AQ812" s="4">
        <v>31636</v>
      </c>
      <c r="AR812" t="s">
        <v>140</v>
      </c>
      <c r="AT812">
        <v>12295596879</v>
      </c>
      <c r="AV812" t="s">
        <v>15713</v>
      </c>
      <c r="AW812" t="s">
        <v>849</v>
      </c>
      <c r="AZ812" t="s">
        <v>821</v>
      </c>
      <c r="BA812" t="s">
        <v>822</v>
      </c>
      <c r="BB812" t="s">
        <v>136</v>
      </c>
      <c r="BC812" t="s">
        <v>136</v>
      </c>
      <c r="BD812" t="s">
        <v>148</v>
      </c>
      <c r="BE812" t="s">
        <v>136</v>
      </c>
      <c r="BF812" t="s">
        <v>136</v>
      </c>
      <c r="BG812" t="s">
        <v>134</v>
      </c>
      <c r="BH812" t="s">
        <v>136</v>
      </c>
      <c r="BN812" t="s">
        <v>15714</v>
      </c>
      <c r="BO812" t="s">
        <v>2620</v>
      </c>
      <c r="BP812">
        <v>24</v>
      </c>
      <c r="BQ812">
        <v>10</v>
      </c>
      <c r="BR812">
        <v>10</v>
      </c>
      <c r="BS812" s="1">
        <v>44179</v>
      </c>
      <c r="BT812" s="1">
        <v>44378</v>
      </c>
      <c r="BU812" s="1">
        <v>44179</v>
      </c>
      <c r="BV812" s="1">
        <v>44378</v>
      </c>
      <c r="BW812" t="s">
        <v>136</v>
      </c>
      <c r="BX812">
        <v>40</v>
      </c>
      <c r="BY812">
        <v>0</v>
      </c>
      <c r="BZ812">
        <v>8</v>
      </c>
      <c r="CA812">
        <v>8</v>
      </c>
      <c r="CB812">
        <v>8</v>
      </c>
      <c r="CC812">
        <v>8</v>
      </c>
      <c r="CD812">
        <v>8</v>
      </c>
      <c r="CE812">
        <v>0</v>
      </c>
      <c r="CF812" t="str">
        <f t="shared" si="2"/>
        <v>8:00 AM</v>
      </c>
      <c r="CG812" t="str">
        <f>"5:00 PM"</f>
        <v>5:00 PM</v>
      </c>
      <c r="CH812" s="5">
        <v>12.67</v>
      </c>
      <c r="CI812" t="s">
        <v>146</v>
      </c>
      <c r="CL812" t="s">
        <v>136</v>
      </c>
      <c r="CM812" t="s">
        <v>147</v>
      </c>
      <c r="CN812" t="s">
        <v>148</v>
      </c>
      <c r="CO812" t="s">
        <v>4284</v>
      </c>
      <c r="CP812" t="s">
        <v>149</v>
      </c>
      <c r="CQ812">
        <v>3</v>
      </c>
      <c r="CR812">
        <v>0</v>
      </c>
      <c r="CS812" t="s">
        <v>136</v>
      </c>
      <c r="CT812" t="s">
        <v>136</v>
      </c>
      <c r="CU812" t="s">
        <v>136</v>
      </c>
      <c r="CV812" t="s">
        <v>134</v>
      </c>
      <c r="CW812" t="s">
        <v>134</v>
      </c>
      <c r="CX812">
        <v>50</v>
      </c>
      <c r="CY812" t="s">
        <v>134</v>
      </c>
      <c r="CZ812" t="s">
        <v>134</v>
      </c>
      <c r="DA812" t="s">
        <v>134</v>
      </c>
      <c r="DB812" t="s">
        <v>134</v>
      </c>
      <c r="DC812" t="s">
        <v>134</v>
      </c>
      <c r="DD812" t="s">
        <v>136</v>
      </c>
      <c r="DF812" t="s">
        <v>15715</v>
      </c>
      <c r="DG812" t="s">
        <v>15716</v>
      </c>
      <c r="DH812" t="s">
        <v>15711</v>
      </c>
      <c r="DI812" t="s">
        <v>374</v>
      </c>
      <c r="DJ812" s="4">
        <v>78102</v>
      </c>
      <c r="DK812" t="s">
        <v>15717</v>
      </c>
      <c r="DL812" t="s">
        <v>136</v>
      </c>
      <c r="DM812">
        <v>1</v>
      </c>
      <c r="DN812" t="s">
        <v>15718</v>
      </c>
      <c r="DO812" t="s">
        <v>15711</v>
      </c>
      <c r="DP812" t="s">
        <v>374</v>
      </c>
      <c r="DQ812" t="str">
        <f>"78102"</f>
        <v>78102</v>
      </c>
      <c r="DR812" t="s">
        <v>15717</v>
      </c>
      <c r="DS812" t="s">
        <v>3273</v>
      </c>
      <c r="DT812">
        <v>1</v>
      </c>
      <c r="DU812">
        <v>4</v>
      </c>
      <c r="DV812" t="s">
        <v>134</v>
      </c>
      <c r="DW812" t="s">
        <v>134</v>
      </c>
      <c r="DX812" t="s">
        <v>134</v>
      </c>
      <c r="DY812" t="s">
        <v>134</v>
      </c>
      <c r="DZ812">
        <v>2</v>
      </c>
      <c r="EA812" t="s">
        <v>136</v>
      </c>
      <c r="EC812" s="5">
        <v>12.68</v>
      </c>
      <c r="ED812" s="5">
        <v>55</v>
      </c>
      <c r="EE812">
        <v>13613621173</v>
      </c>
      <c r="EF812" t="s">
        <v>15712</v>
      </c>
      <c r="EG812" t="s">
        <v>148</v>
      </c>
      <c r="EH812">
        <v>0</v>
      </c>
    </row>
    <row r="813" spans="1:138" ht="15" customHeight="1" x14ac:dyDescent="0.35">
      <c r="A813" t="s">
        <v>24787</v>
      </c>
      <c r="B813" t="s">
        <v>157</v>
      </c>
      <c r="C813" s="1">
        <v>44123.719356018519</v>
      </c>
      <c r="D813" s="1">
        <v>44145</v>
      </c>
      <c r="E813" t="s">
        <v>133</v>
      </c>
      <c r="F813" t="s">
        <v>136</v>
      </c>
      <c r="G813" t="s">
        <v>135</v>
      </c>
      <c r="H813" t="s">
        <v>136</v>
      </c>
      <c r="I813" t="s">
        <v>24788</v>
      </c>
      <c r="K813" t="s">
        <v>24789</v>
      </c>
      <c r="M813" t="s">
        <v>3766</v>
      </c>
      <c r="N813" t="s">
        <v>374</v>
      </c>
      <c r="O813" s="4">
        <v>78380</v>
      </c>
      <c r="P813" t="s">
        <v>140</v>
      </c>
      <c r="R813">
        <v>13615378471</v>
      </c>
      <c r="T813">
        <v>1119</v>
      </c>
      <c r="U813" t="s">
        <v>24790</v>
      </c>
      <c r="V813" t="s">
        <v>898</v>
      </c>
      <c r="X813" t="s">
        <v>164</v>
      </c>
      <c r="Y813" t="s">
        <v>24789</v>
      </c>
      <c r="Z813" t="s">
        <v>24791</v>
      </c>
      <c r="AA813" t="s">
        <v>3766</v>
      </c>
      <c r="AB813" t="s">
        <v>374</v>
      </c>
      <c r="AC813" s="4">
        <v>78380</v>
      </c>
      <c r="AD813" t="s">
        <v>140</v>
      </c>
      <c r="AF813">
        <v>13615378471</v>
      </c>
      <c r="AH813" t="s">
        <v>24792</v>
      </c>
      <c r="AI813" t="s">
        <v>168</v>
      </c>
      <c r="AJ813" t="s">
        <v>725</v>
      </c>
      <c r="AK813" t="s">
        <v>2767</v>
      </c>
      <c r="AL813" t="s">
        <v>2768</v>
      </c>
      <c r="AM813" t="s">
        <v>728</v>
      </c>
      <c r="AN813" t="s">
        <v>729</v>
      </c>
      <c r="AO813" t="s">
        <v>730</v>
      </c>
      <c r="AP813" t="s">
        <v>720</v>
      </c>
      <c r="AQ813" s="4">
        <v>38930</v>
      </c>
      <c r="AR813" t="s">
        <v>140</v>
      </c>
      <c r="AT813">
        <v>16623854219</v>
      </c>
      <c r="AV813" t="s">
        <v>2769</v>
      </c>
      <c r="AW813" t="s">
        <v>732</v>
      </c>
      <c r="AZ813" t="s">
        <v>288</v>
      </c>
      <c r="BA813" t="s">
        <v>289</v>
      </c>
      <c r="BB813" t="s">
        <v>136</v>
      </c>
      <c r="BC813" t="s">
        <v>136</v>
      </c>
      <c r="BD813" t="s">
        <v>148</v>
      </c>
      <c r="BE813" t="s">
        <v>136</v>
      </c>
      <c r="BF813" t="s">
        <v>136</v>
      </c>
      <c r="BG813" t="s">
        <v>134</v>
      </c>
      <c r="BH813" t="s">
        <v>136</v>
      </c>
      <c r="BN813" t="s">
        <v>24793</v>
      </c>
      <c r="BO813" t="s">
        <v>734</v>
      </c>
      <c r="BP813">
        <v>3</v>
      </c>
      <c r="BQ813">
        <v>3</v>
      </c>
      <c r="BR813">
        <v>3</v>
      </c>
      <c r="BS813" s="1">
        <v>44175</v>
      </c>
      <c r="BT813" s="1">
        <v>44469</v>
      </c>
      <c r="BU813" s="1">
        <v>44175</v>
      </c>
      <c r="BV813" s="1">
        <v>44469</v>
      </c>
      <c r="BW813" t="s">
        <v>136</v>
      </c>
      <c r="BX813">
        <v>54.96</v>
      </c>
      <c r="BY813">
        <v>0</v>
      </c>
      <c r="BZ813">
        <v>9.16</v>
      </c>
      <c r="CA813">
        <v>9.16</v>
      </c>
      <c r="CB813">
        <v>9.16</v>
      </c>
      <c r="CC813">
        <v>9.16</v>
      </c>
      <c r="CD813">
        <v>9.16</v>
      </c>
      <c r="CE813">
        <v>9.16</v>
      </c>
      <c r="CF813" t="str">
        <f t="shared" si="2"/>
        <v>8:00 AM</v>
      </c>
      <c r="CG813" t="str">
        <f>"5:10 PM"</f>
        <v>5:10 PM</v>
      </c>
      <c r="CH813" s="5">
        <v>12.67</v>
      </c>
      <c r="CI813" t="s">
        <v>146</v>
      </c>
      <c r="CL813" t="s">
        <v>134</v>
      </c>
      <c r="CM813" t="s">
        <v>147</v>
      </c>
      <c r="CN813" t="s">
        <v>148</v>
      </c>
      <c r="CO813" t="s">
        <v>24794</v>
      </c>
      <c r="CP813" t="s">
        <v>149</v>
      </c>
      <c r="CQ813">
        <v>3</v>
      </c>
      <c r="CR813">
        <v>0</v>
      </c>
      <c r="CS813" t="s">
        <v>136</v>
      </c>
      <c r="CT813" t="s">
        <v>134</v>
      </c>
      <c r="CU813" t="s">
        <v>136</v>
      </c>
      <c r="CV813" t="s">
        <v>136</v>
      </c>
      <c r="CW813" t="s">
        <v>136</v>
      </c>
      <c r="CY813" t="s">
        <v>136</v>
      </c>
      <c r="CZ813" t="s">
        <v>136</v>
      </c>
      <c r="DA813" t="s">
        <v>136</v>
      </c>
      <c r="DB813" t="s">
        <v>136</v>
      </c>
      <c r="DC813" t="s">
        <v>136</v>
      </c>
      <c r="DD813" t="s">
        <v>136</v>
      </c>
      <c r="DF813" t="s">
        <v>24795</v>
      </c>
      <c r="DG813" t="s">
        <v>24796</v>
      </c>
      <c r="DH813" t="s">
        <v>3766</v>
      </c>
      <c r="DI813" t="s">
        <v>374</v>
      </c>
      <c r="DJ813" s="4">
        <v>78380</v>
      </c>
      <c r="DK813" t="s">
        <v>3770</v>
      </c>
      <c r="DL813" t="s">
        <v>136</v>
      </c>
      <c r="DM813">
        <v>1</v>
      </c>
      <c r="DN813" t="s">
        <v>24796</v>
      </c>
      <c r="DO813" t="s">
        <v>3766</v>
      </c>
      <c r="DP813" t="s">
        <v>374</v>
      </c>
      <c r="DQ813" t="str">
        <f>"78380"</f>
        <v>78380</v>
      </c>
      <c r="DR813" t="s">
        <v>3770</v>
      </c>
      <c r="DS813" t="s">
        <v>3785</v>
      </c>
      <c r="DT813">
        <v>2</v>
      </c>
      <c r="DU813">
        <v>4</v>
      </c>
      <c r="DV813" t="s">
        <v>134</v>
      </c>
      <c r="DW813" t="s">
        <v>134</v>
      </c>
      <c r="DX813" t="s">
        <v>134</v>
      </c>
      <c r="DY813" t="s">
        <v>136</v>
      </c>
      <c r="DZ813">
        <v>1</v>
      </c>
      <c r="EA813" t="s">
        <v>136</v>
      </c>
      <c r="EC813" s="5">
        <v>12.68</v>
      </c>
      <c r="ED813" s="5">
        <v>55</v>
      </c>
      <c r="EE813">
        <v>13615378471</v>
      </c>
      <c r="EF813" t="s">
        <v>24792</v>
      </c>
      <c r="EG813" t="s">
        <v>148</v>
      </c>
      <c r="EH813">
        <v>1</v>
      </c>
    </row>
    <row r="814" spans="1:138" ht="15" customHeight="1" x14ac:dyDescent="0.35">
      <c r="A814" t="s">
        <v>4189</v>
      </c>
      <c r="B814" t="s">
        <v>157</v>
      </c>
      <c r="C814" s="1">
        <v>44112.706317476855</v>
      </c>
      <c r="D814" s="1">
        <v>44145</v>
      </c>
      <c r="E814" t="s">
        <v>133</v>
      </c>
      <c r="F814" t="s">
        <v>136</v>
      </c>
      <c r="G814" t="s">
        <v>135</v>
      </c>
      <c r="H814" t="s">
        <v>134</v>
      </c>
      <c r="I814" t="s">
        <v>4190</v>
      </c>
      <c r="K814" t="s">
        <v>4191</v>
      </c>
      <c r="M814" t="s">
        <v>4192</v>
      </c>
      <c r="N814" t="s">
        <v>1128</v>
      </c>
      <c r="O814" s="4">
        <v>58852</v>
      </c>
      <c r="P814" t="s">
        <v>140</v>
      </c>
      <c r="R814">
        <v>17016418631</v>
      </c>
      <c r="T814">
        <v>811310</v>
      </c>
      <c r="U814" t="s">
        <v>2258</v>
      </c>
      <c r="V814" t="s">
        <v>433</v>
      </c>
      <c r="X814" t="s">
        <v>164</v>
      </c>
      <c r="Y814" t="s">
        <v>4191</v>
      </c>
      <c r="AA814" t="s">
        <v>4192</v>
      </c>
      <c r="AB814" t="s">
        <v>1128</v>
      </c>
      <c r="AC814" s="4">
        <v>58852</v>
      </c>
      <c r="AD814" t="s">
        <v>140</v>
      </c>
      <c r="AF814">
        <v>17016418631</v>
      </c>
      <c r="AH814" t="s">
        <v>4193</v>
      </c>
      <c r="AI814" t="s">
        <v>168</v>
      </c>
      <c r="AJ814" t="s">
        <v>533</v>
      </c>
      <c r="AK814" t="s">
        <v>534</v>
      </c>
      <c r="AL814" t="s">
        <v>148</v>
      </c>
      <c r="AM814" t="s">
        <v>1486</v>
      </c>
      <c r="AO814" t="s">
        <v>1487</v>
      </c>
      <c r="AP814" t="s">
        <v>537</v>
      </c>
      <c r="AQ814" s="4" t="s">
        <v>27717</v>
      </c>
      <c r="AR814" t="s">
        <v>140</v>
      </c>
      <c r="AT814">
        <v>18282460659</v>
      </c>
      <c r="AV814" t="s">
        <v>538</v>
      </c>
      <c r="AW814" t="s">
        <v>539</v>
      </c>
      <c r="AZ814" t="s">
        <v>540</v>
      </c>
      <c r="BA814" t="s">
        <v>541</v>
      </c>
      <c r="BB814" t="s">
        <v>136</v>
      </c>
      <c r="BC814" t="s">
        <v>136</v>
      </c>
      <c r="BD814" t="s">
        <v>148</v>
      </c>
      <c r="BE814" t="s">
        <v>136</v>
      </c>
      <c r="BF814" t="s">
        <v>136</v>
      </c>
      <c r="BG814" t="s">
        <v>134</v>
      </c>
      <c r="BH814" t="s">
        <v>136</v>
      </c>
      <c r="BN814" t="s">
        <v>4194</v>
      </c>
      <c r="BO814" t="s">
        <v>543</v>
      </c>
      <c r="BP814">
        <v>1</v>
      </c>
      <c r="BQ814">
        <v>1</v>
      </c>
      <c r="BR814">
        <v>1</v>
      </c>
      <c r="BS814" s="1">
        <v>44166</v>
      </c>
      <c r="BT814" s="1">
        <v>44317</v>
      </c>
      <c r="BU814" s="1">
        <v>44166</v>
      </c>
      <c r="BV814" s="1">
        <v>44317</v>
      </c>
      <c r="BW814" t="s">
        <v>136</v>
      </c>
      <c r="BX814">
        <v>40</v>
      </c>
      <c r="BY814">
        <v>0</v>
      </c>
      <c r="BZ814">
        <v>8</v>
      </c>
      <c r="CA814">
        <v>8</v>
      </c>
      <c r="CB814">
        <v>8</v>
      </c>
      <c r="CC814">
        <v>8</v>
      </c>
      <c r="CD814">
        <v>8</v>
      </c>
      <c r="CE814">
        <v>0</v>
      </c>
      <c r="CF814" t="str">
        <f t="shared" si="2"/>
        <v>8:00 AM</v>
      </c>
      <c r="CG814" t="str">
        <f>"5:00 PM"</f>
        <v>5:00 PM</v>
      </c>
      <c r="CH814" s="5">
        <v>14.99</v>
      </c>
      <c r="CI814" t="s">
        <v>146</v>
      </c>
      <c r="CL814" t="s">
        <v>136</v>
      </c>
      <c r="CM814" t="s">
        <v>312</v>
      </c>
      <c r="CN814" t="s">
        <v>148</v>
      </c>
      <c r="CO814" t="s">
        <v>544</v>
      </c>
      <c r="CP814" t="s">
        <v>545</v>
      </c>
      <c r="CQ814">
        <v>12</v>
      </c>
      <c r="CR814">
        <v>12</v>
      </c>
      <c r="CS814" t="s">
        <v>136</v>
      </c>
      <c r="CT814" t="s">
        <v>134</v>
      </c>
      <c r="CU814" t="s">
        <v>136</v>
      </c>
      <c r="CV814" t="s">
        <v>136</v>
      </c>
      <c r="CW814" t="s">
        <v>134</v>
      </c>
      <c r="CX814">
        <v>60</v>
      </c>
      <c r="CY814" t="s">
        <v>134</v>
      </c>
      <c r="CZ814" t="s">
        <v>136</v>
      </c>
      <c r="DA814" t="s">
        <v>136</v>
      </c>
      <c r="DB814" t="s">
        <v>134</v>
      </c>
      <c r="DC814" t="s">
        <v>136</v>
      </c>
      <c r="DD814" t="s">
        <v>136</v>
      </c>
      <c r="DF814" t="s">
        <v>4195</v>
      </c>
      <c r="DG814" t="s">
        <v>4191</v>
      </c>
      <c r="DH814" t="s">
        <v>4192</v>
      </c>
      <c r="DI814" t="s">
        <v>1128</v>
      </c>
      <c r="DJ814" s="4">
        <v>58852</v>
      </c>
      <c r="DK814" t="s">
        <v>4196</v>
      </c>
      <c r="DL814" t="s">
        <v>136</v>
      </c>
      <c r="DM814">
        <v>1</v>
      </c>
      <c r="DN814" t="s">
        <v>4197</v>
      </c>
      <c r="DO814" t="s">
        <v>4192</v>
      </c>
      <c r="DP814" t="s">
        <v>1128</v>
      </c>
      <c r="DQ814" t="str">
        <f>"58852"</f>
        <v>58852</v>
      </c>
      <c r="DR814" t="s">
        <v>4196</v>
      </c>
      <c r="DS814" t="s">
        <v>296</v>
      </c>
      <c r="DT814">
        <v>1</v>
      </c>
      <c r="DU814">
        <v>5</v>
      </c>
      <c r="DV814" t="s">
        <v>134</v>
      </c>
      <c r="DW814" t="s">
        <v>134</v>
      </c>
      <c r="DX814" t="s">
        <v>134</v>
      </c>
      <c r="DY814" t="s">
        <v>136</v>
      </c>
      <c r="DZ814">
        <v>1</v>
      </c>
      <c r="EA814" t="s">
        <v>136</v>
      </c>
      <c r="EC814" s="5">
        <v>12.68</v>
      </c>
      <c r="ED814" s="5">
        <v>55</v>
      </c>
      <c r="EE814">
        <v>17016418631</v>
      </c>
      <c r="EF814" t="s">
        <v>4193</v>
      </c>
      <c r="EG814" t="s">
        <v>2909</v>
      </c>
      <c r="EH814">
        <v>0</v>
      </c>
    </row>
    <row r="815" spans="1:138" ht="15" customHeight="1" x14ac:dyDescent="0.35">
      <c r="A815" t="s">
        <v>17382</v>
      </c>
      <c r="B815" t="s">
        <v>157</v>
      </c>
      <c r="C815" s="1">
        <v>44130.651989583333</v>
      </c>
      <c r="D815" s="1">
        <v>44145</v>
      </c>
      <c r="E815" t="s">
        <v>133</v>
      </c>
      <c r="F815" t="s">
        <v>136</v>
      </c>
      <c r="G815" t="s">
        <v>135</v>
      </c>
      <c r="H815" t="s">
        <v>136</v>
      </c>
      <c r="I815" t="s">
        <v>7021</v>
      </c>
      <c r="K815" t="s">
        <v>17383</v>
      </c>
      <c r="M815" t="s">
        <v>7022</v>
      </c>
      <c r="N815" t="s">
        <v>460</v>
      </c>
      <c r="O815" s="4">
        <v>73048</v>
      </c>
      <c r="P815" t="s">
        <v>140</v>
      </c>
      <c r="R815">
        <v>14056632223</v>
      </c>
      <c r="T815">
        <v>11211</v>
      </c>
      <c r="U815" t="s">
        <v>7023</v>
      </c>
      <c r="V815" t="s">
        <v>7024</v>
      </c>
      <c r="X815" t="s">
        <v>164</v>
      </c>
      <c r="Y815" t="s">
        <v>17383</v>
      </c>
      <c r="AA815" t="s">
        <v>7022</v>
      </c>
      <c r="AB815" t="s">
        <v>460</v>
      </c>
      <c r="AC815" s="4">
        <v>73048</v>
      </c>
      <c r="AD815" t="s">
        <v>140</v>
      </c>
      <c r="AF815">
        <v>14056632223</v>
      </c>
      <c r="AH815" t="s">
        <v>7025</v>
      </c>
      <c r="AI815" t="s">
        <v>168</v>
      </c>
      <c r="AJ815" t="s">
        <v>533</v>
      </c>
      <c r="AK815" t="s">
        <v>534</v>
      </c>
      <c r="AM815" t="s">
        <v>535</v>
      </c>
      <c r="AO815" t="s">
        <v>536</v>
      </c>
      <c r="AP815" t="s">
        <v>537</v>
      </c>
      <c r="AQ815" s="4">
        <v>28786</v>
      </c>
      <c r="AR815" t="s">
        <v>140</v>
      </c>
      <c r="AT815">
        <v>18282460659</v>
      </c>
      <c r="AV815" t="s">
        <v>538</v>
      </c>
      <c r="AW815" t="s">
        <v>2409</v>
      </c>
      <c r="AZ815" t="s">
        <v>334</v>
      </c>
      <c r="BA815" t="s">
        <v>335</v>
      </c>
      <c r="BB815" t="s">
        <v>136</v>
      </c>
      <c r="BC815" t="s">
        <v>136</v>
      </c>
      <c r="BD815" t="s">
        <v>148</v>
      </c>
      <c r="BE815" t="s">
        <v>136</v>
      </c>
      <c r="BF815" t="s">
        <v>136</v>
      </c>
      <c r="BG815" t="s">
        <v>134</v>
      </c>
      <c r="BH815" t="s">
        <v>136</v>
      </c>
      <c r="BN815" t="s">
        <v>17384</v>
      </c>
      <c r="BO815" t="s">
        <v>3151</v>
      </c>
      <c r="BP815">
        <v>1</v>
      </c>
      <c r="BQ815">
        <v>1</v>
      </c>
      <c r="BR815">
        <v>1</v>
      </c>
      <c r="BS815" s="1">
        <v>44175</v>
      </c>
      <c r="BT815" s="1">
        <v>44286</v>
      </c>
      <c r="BU815" s="1">
        <v>44175</v>
      </c>
      <c r="BV815" s="1">
        <v>44286</v>
      </c>
      <c r="BW815" t="s">
        <v>136</v>
      </c>
      <c r="BX815">
        <v>48</v>
      </c>
      <c r="BY815">
        <v>0</v>
      </c>
      <c r="BZ815">
        <v>8</v>
      </c>
      <c r="CA815">
        <v>8</v>
      </c>
      <c r="CB815">
        <v>8</v>
      </c>
      <c r="CC815">
        <v>8</v>
      </c>
      <c r="CD815">
        <v>8</v>
      </c>
      <c r="CE815">
        <v>8</v>
      </c>
      <c r="CF815" t="str">
        <f t="shared" si="2"/>
        <v>8:00 AM</v>
      </c>
      <c r="CG815" t="str">
        <f>"5:00 PM"</f>
        <v>5:00 PM</v>
      </c>
      <c r="CH815" s="5">
        <v>12.67</v>
      </c>
      <c r="CI815" t="s">
        <v>146</v>
      </c>
      <c r="CL815" t="s">
        <v>136</v>
      </c>
      <c r="CM815" t="s">
        <v>147</v>
      </c>
      <c r="CN815" t="s">
        <v>148</v>
      </c>
      <c r="CO815" t="s">
        <v>966</v>
      </c>
      <c r="CP815" t="s">
        <v>149</v>
      </c>
      <c r="CQ815">
        <v>1</v>
      </c>
      <c r="CR815">
        <v>0</v>
      </c>
      <c r="CS815" t="s">
        <v>136</v>
      </c>
      <c r="CT815" t="s">
        <v>134</v>
      </c>
      <c r="CU815" t="s">
        <v>136</v>
      </c>
      <c r="CV815" t="s">
        <v>136</v>
      </c>
      <c r="CW815" t="s">
        <v>134</v>
      </c>
      <c r="CX815">
        <v>75</v>
      </c>
      <c r="CY815" t="s">
        <v>134</v>
      </c>
      <c r="CZ815" t="s">
        <v>134</v>
      </c>
      <c r="DA815" t="s">
        <v>136</v>
      </c>
      <c r="DB815" t="s">
        <v>136</v>
      </c>
      <c r="DC815" t="s">
        <v>136</v>
      </c>
      <c r="DD815" t="s">
        <v>136</v>
      </c>
      <c r="DF815" t="s">
        <v>17385</v>
      </c>
      <c r="DG815" t="s">
        <v>17386</v>
      </c>
      <c r="DH815" t="s">
        <v>7022</v>
      </c>
      <c r="DI815" t="s">
        <v>460</v>
      </c>
      <c r="DJ815" s="4">
        <v>73048</v>
      </c>
      <c r="DK815" t="s">
        <v>2092</v>
      </c>
      <c r="DL815" t="s">
        <v>136</v>
      </c>
      <c r="DM815">
        <v>1</v>
      </c>
      <c r="DN815" t="s">
        <v>17387</v>
      </c>
      <c r="DO815" t="s">
        <v>7022</v>
      </c>
      <c r="DP815" t="s">
        <v>460</v>
      </c>
      <c r="DQ815" t="str">
        <f>"73048"</f>
        <v>73048</v>
      </c>
      <c r="DR815" t="s">
        <v>2092</v>
      </c>
      <c r="DS815" t="s">
        <v>17388</v>
      </c>
      <c r="DT815">
        <v>3</v>
      </c>
      <c r="DU815">
        <v>7</v>
      </c>
      <c r="DV815" t="s">
        <v>134</v>
      </c>
      <c r="DW815" t="s">
        <v>134</v>
      </c>
      <c r="DX815" t="s">
        <v>134</v>
      </c>
      <c r="DY815" t="s">
        <v>136</v>
      </c>
      <c r="DZ815">
        <v>1</v>
      </c>
      <c r="EA815" t="s">
        <v>136</v>
      </c>
      <c r="EC815" s="5">
        <v>12.68</v>
      </c>
      <c r="ED815" s="5">
        <v>55</v>
      </c>
      <c r="EE815">
        <v>14056632223</v>
      </c>
      <c r="EF815" t="s">
        <v>7025</v>
      </c>
      <c r="EG815" t="s">
        <v>148</v>
      </c>
      <c r="EH815">
        <v>0</v>
      </c>
    </row>
    <row r="816" spans="1:138" ht="15" customHeight="1" x14ac:dyDescent="0.35">
      <c r="A816" t="s">
        <v>25100</v>
      </c>
      <c r="B816" t="s">
        <v>157</v>
      </c>
      <c r="C816" s="1">
        <v>44130.519847337964</v>
      </c>
      <c r="D816" s="1">
        <v>44145</v>
      </c>
      <c r="E816" t="s">
        <v>133</v>
      </c>
      <c r="F816" t="s">
        <v>136</v>
      </c>
      <c r="G816" t="s">
        <v>135</v>
      </c>
      <c r="H816" t="s">
        <v>136</v>
      </c>
      <c r="I816" t="s">
        <v>25101</v>
      </c>
      <c r="K816" t="s">
        <v>25102</v>
      </c>
      <c r="M816" t="s">
        <v>24518</v>
      </c>
      <c r="N816" t="s">
        <v>4125</v>
      </c>
      <c r="O816" s="4">
        <v>5760</v>
      </c>
      <c r="P816" t="s">
        <v>140</v>
      </c>
      <c r="R816">
        <v>18029482277</v>
      </c>
      <c r="T816">
        <v>31161</v>
      </c>
      <c r="U816" t="s">
        <v>20140</v>
      </c>
      <c r="V816" t="s">
        <v>279</v>
      </c>
      <c r="X816" t="s">
        <v>164</v>
      </c>
      <c r="Y816" t="s">
        <v>25102</v>
      </c>
      <c r="AA816" t="s">
        <v>4130</v>
      </c>
      <c r="AB816" t="s">
        <v>4125</v>
      </c>
      <c r="AC816" s="4">
        <v>5760</v>
      </c>
      <c r="AD816" t="s">
        <v>140</v>
      </c>
      <c r="AF816">
        <v>18029482277</v>
      </c>
      <c r="AH816" t="s">
        <v>25103</v>
      </c>
      <c r="AI816" t="s">
        <v>168</v>
      </c>
      <c r="AJ816" t="s">
        <v>4127</v>
      </c>
      <c r="AK816" t="s">
        <v>4128</v>
      </c>
      <c r="AL816" t="s">
        <v>1007</v>
      </c>
      <c r="AM816" t="s">
        <v>4129</v>
      </c>
      <c r="AO816" t="s">
        <v>4130</v>
      </c>
      <c r="AP816" t="s">
        <v>4125</v>
      </c>
      <c r="AQ816" s="4">
        <v>5760</v>
      </c>
      <c r="AR816" t="s">
        <v>140</v>
      </c>
      <c r="AT816">
        <v>18029482788</v>
      </c>
      <c r="AV816" t="s">
        <v>4131</v>
      </c>
      <c r="AW816" t="s">
        <v>4132</v>
      </c>
      <c r="AZ816" t="s">
        <v>25104</v>
      </c>
      <c r="BA816" t="s">
        <v>25105</v>
      </c>
      <c r="BB816" t="s">
        <v>136</v>
      </c>
      <c r="BC816" t="s">
        <v>136</v>
      </c>
      <c r="BD816" t="s">
        <v>148</v>
      </c>
      <c r="BE816" t="s">
        <v>136</v>
      </c>
      <c r="BF816" t="s">
        <v>136</v>
      </c>
      <c r="BG816" t="s">
        <v>134</v>
      </c>
      <c r="BH816" t="s">
        <v>136</v>
      </c>
      <c r="BN816" t="s">
        <v>25106</v>
      </c>
      <c r="BO816" t="s">
        <v>25107</v>
      </c>
      <c r="BP816">
        <v>4</v>
      </c>
      <c r="BQ816">
        <v>4</v>
      </c>
      <c r="BR816">
        <v>4</v>
      </c>
      <c r="BS816" s="1">
        <v>44176</v>
      </c>
      <c r="BT816" s="1">
        <v>44316</v>
      </c>
      <c r="BU816" s="1">
        <v>44176</v>
      </c>
      <c r="BV816" s="1">
        <v>44316</v>
      </c>
      <c r="BW816" t="s">
        <v>136</v>
      </c>
      <c r="BX816">
        <v>50</v>
      </c>
      <c r="BY816">
        <v>0</v>
      </c>
      <c r="BZ816">
        <v>8.25</v>
      </c>
      <c r="CA816">
        <v>8.25</v>
      </c>
      <c r="CB816">
        <v>8.25</v>
      </c>
      <c r="CC816">
        <v>8.25</v>
      </c>
      <c r="CD816">
        <v>8.25</v>
      </c>
      <c r="CE816">
        <v>8.75</v>
      </c>
      <c r="CF816" t="str">
        <f t="shared" si="2"/>
        <v>8:00 AM</v>
      </c>
      <c r="CG816" t="str">
        <f>"4:15 PM"</f>
        <v>4:15 PM</v>
      </c>
      <c r="CH816" s="5">
        <v>14.29</v>
      </c>
      <c r="CI816" t="s">
        <v>146</v>
      </c>
      <c r="CL816" t="s">
        <v>136</v>
      </c>
      <c r="CM816" t="s">
        <v>147</v>
      </c>
      <c r="CN816" t="s">
        <v>148</v>
      </c>
      <c r="CO816" s="2" t="s">
        <v>25108</v>
      </c>
      <c r="CP816" t="s">
        <v>149</v>
      </c>
      <c r="CQ816">
        <v>1</v>
      </c>
      <c r="CR816">
        <v>0</v>
      </c>
      <c r="CS816" t="s">
        <v>136</v>
      </c>
      <c r="CT816" t="s">
        <v>136</v>
      </c>
      <c r="CU816" t="s">
        <v>136</v>
      </c>
      <c r="CV816" t="s">
        <v>136</v>
      </c>
      <c r="CW816" t="s">
        <v>134</v>
      </c>
      <c r="CX816">
        <v>80</v>
      </c>
      <c r="CY816" t="s">
        <v>134</v>
      </c>
      <c r="CZ816" t="s">
        <v>134</v>
      </c>
      <c r="DA816" t="s">
        <v>134</v>
      </c>
      <c r="DB816" t="s">
        <v>134</v>
      </c>
      <c r="DC816" t="s">
        <v>134</v>
      </c>
      <c r="DD816" t="s">
        <v>136</v>
      </c>
      <c r="DF816" t="s">
        <v>180</v>
      </c>
      <c r="DG816" t="s">
        <v>25102</v>
      </c>
      <c r="DH816" t="s">
        <v>4130</v>
      </c>
      <c r="DI816" t="s">
        <v>4125</v>
      </c>
      <c r="DJ816" s="4">
        <v>5760</v>
      </c>
      <c r="DK816" t="s">
        <v>25109</v>
      </c>
      <c r="DL816" t="s">
        <v>136</v>
      </c>
      <c r="DM816">
        <v>1</v>
      </c>
      <c r="DN816" t="s">
        <v>25110</v>
      </c>
      <c r="DO816" t="s">
        <v>4130</v>
      </c>
      <c r="DP816" t="s">
        <v>4125</v>
      </c>
      <c r="DQ816" t="str">
        <f>"05760"</f>
        <v>05760</v>
      </c>
      <c r="DR816" t="s">
        <v>25109</v>
      </c>
      <c r="DS816" t="s">
        <v>2316</v>
      </c>
      <c r="DT816">
        <v>1</v>
      </c>
      <c r="DU816">
        <v>6</v>
      </c>
      <c r="DV816" t="s">
        <v>136</v>
      </c>
      <c r="DW816" t="s">
        <v>134</v>
      </c>
      <c r="DX816" t="s">
        <v>134</v>
      </c>
      <c r="DY816" t="s">
        <v>136</v>
      </c>
      <c r="DZ816">
        <v>1</v>
      </c>
      <c r="EA816" t="s">
        <v>136</v>
      </c>
      <c r="EC816" s="5">
        <v>12.68</v>
      </c>
      <c r="ED816" s="5">
        <v>55</v>
      </c>
      <c r="EE816">
        <v>18029482277</v>
      </c>
      <c r="EF816" t="s">
        <v>25103</v>
      </c>
      <c r="EG816" t="s">
        <v>148</v>
      </c>
      <c r="EH816">
        <v>0</v>
      </c>
    </row>
    <row r="817" spans="1:138" ht="15" customHeight="1" x14ac:dyDescent="0.35">
      <c r="A817" t="s">
        <v>23343</v>
      </c>
      <c r="B817" t="s">
        <v>157</v>
      </c>
      <c r="C817" s="1">
        <v>44124.375923495369</v>
      </c>
      <c r="D817" s="1">
        <v>44145</v>
      </c>
      <c r="E817" t="s">
        <v>133</v>
      </c>
      <c r="F817" t="s">
        <v>136</v>
      </c>
      <c r="G817" t="s">
        <v>135</v>
      </c>
      <c r="H817" t="s">
        <v>136</v>
      </c>
      <c r="I817" t="s">
        <v>23344</v>
      </c>
      <c r="K817" t="s">
        <v>23345</v>
      </c>
      <c r="M817" t="s">
        <v>23346</v>
      </c>
      <c r="N817" t="s">
        <v>277</v>
      </c>
      <c r="O817" s="4">
        <v>61417</v>
      </c>
      <c r="P817" t="s">
        <v>140</v>
      </c>
      <c r="R817">
        <v>13093376738</v>
      </c>
      <c r="T817">
        <v>112111</v>
      </c>
      <c r="U817" t="s">
        <v>8230</v>
      </c>
      <c r="V817" t="s">
        <v>1373</v>
      </c>
      <c r="W817" t="s">
        <v>7143</v>
      </c>
      <c r="X817" t="s">
        <v>164</v>
      </c>
      <c r="Y817" t="s">
        <v>23345</v>
      </c>
      <c r="AA817" t="s">
        <v>23346</v>
      </c>
      <c r="AB817" t="s">
        <v>277</v>
      </c>
      <c r="AC817" s="4">
        <v>61417</v>
      </c>
      <c r="AD817" t="s">
        <v>140</v>
      </c>
      <c r="AF817">
        <v>13093376738</v>
      </c>
      <c r="AH817" t="s">
        <v>155</v>
      </c>
      <c r="AI817" t="s">
        <v>168</v>
      </c>
      <c r="AJ817" t="s">
        <v>281</v>
      </c>
      <c r="AK817" t="s">
        <v>282</v>
      </c>
      <c r="AL817" t="s">
        <v>250</v>
      </c>
      <c r="AM817" t="s">
        <v>283</v>
      </c>
      <c r="AN817" t="s">
        <v>284</v>
      </c>
      <c r="AO817" t="s">
        <v>285</v>
      </c>
      <c r="AP817" t="s">
        <v>221</v>
      </c>
      <c r="AQ817" s="4">
        <v>37862</v>
      </c>
      <c r="AR817" t="s">
        <v>140</v>
      </c>
      <c r="AT817">
        <v>18653663731</v>
      </c>
      <c r="AV817" t="s">
        <v>286</v>
      </c>
      <c r="AW817" t="s">
        <v>287</v>
      </c>
      <c r="AZ817" t="s">
        <v>334</v>
      </c>
      <c r="BA817" t="s">
        <v>335</v>
      </c>
      <c r="BB817" t="s">
        <v>136</v>
      </c>
      <c r="BC817" t="s">
        <v>136</v>
      </c>
      <c r="BD817" t="s">
        <v>148</v>
      </c>
      <c r="BE817" t="s">
        <v>136</v>
      </c>
      <c r="BF817" t="s">
        <v>136</v>
      </c>
      <c r="BG817" t="s">
        <v>134</v>
      </c>
      <c r="BH817" t="s">
        <v>136</v>
      </c>
      <c r="BN817" t="s">
        <v>23347</v>
      </c>
      <c r="BO817" t="s">
        <v>291</v>
      </c>
      <c r="BP817">
        <v>1</v>
      </c>
      <c r="BQ817">
        <v>1</v>
      </c>
      <c r="BR817">
        <v>1</v>
      </c>
      <c r="BS817" s="1">
        <v>44177</v>
      </c>
      <c r="BT817" s="1">
        <v>44347</v>
      </c>
      <c r="BU817" s="1">
        <v>44177</v>
      </c>
      <c r="BV817" s="1">
        <v>44347</v>
      </c>
      <c r="BW817" t="s">
        <v>136</v>
      </c>
      <c r="BX817">
        <v>40</v>
      </c>
      <c r="BY817">
        <v>0</v>
      </c>
      <c r="BZ817">
        <v>8</v>
      </c>
      <c r="CA817">
        <v>8</v>
      </c>
      <c r="CB817">
        <v>8</v>
      </c>
      <c r="CC817">
        <v>8</v>
      </c>
      <c r="CD817">
        <v>8</v>
      </c>
      <c r="CE817">
        <v>0</v>
      </c>
      <c r="CF817" t="str">
        <f t="shared" si="2"/>
        <v>8:00 AM</v>
      </c>
      <c r="CG817" t="str">
        <f>"5:00 PM"</f>
        <v>5:00 PM</v>
      </c>
      <c r="CH817" s="5">
        <v>14.52</v>
      </c>
      <c r="CI817" t="s">
        <v>146</v>
      </c>
      <c r="CL817" t="s">
        <v>134</v>
      </c>
      <c r="CM817" t="s">
        <v>312</v>
      </c>
      <c r="CN817" t="s">
        <v>148</v>
      </c>
      <c r="CO817" s="2" t="s">
        <v>2368</v>
      </c>
      <c r="CP817" t="s">
        <v>149</v>
      </c>
      <c r="CQ817">
        <v>3</v>
      </c>
      <c r="CR817">
        <v>0</v>
      </c>
      <c r="CS817" t="s">
        <v>136</v>
      </c>
      <c r="CT817" t="s">
        <v>134</v>
      </c>
      <c r="CU817" t="s">
        <v>136</v>
      </c>
      <c r="CV817" t="s">
        <v>136</v>
      </c>
      <c r="CW817" t="s">
        <v>136</v>
      </c>
      <c r="CY817" t="s">
        <v>136</v>
      </c>
      <c r="CZ817" t="s">
        <v>136</v>
      </c>
      <c r="DA817" t="s">
        <v>136</v>
      </c>
      <c r="DB817" t="s">
        <v>136</v>
      </c>
      <c r="DC817" t="s">
        <v>136</v>
      </c>
      <c r="DD817" t="s">
        <v>136</v>
      </c>
      <c r="DF817" t="s">
        <v>23348</v>
      </c>
      <c r="DG817" t="s">
        <v>23349</v>
      </c>
      <c r="DH817" t="s">
        <v>23346</v>
      </c>
      <c r="DI817" t="s">
        <v>277</v>
      </c>
      <c r="DJ817" s="4">
        <v>61417</v>
      </c>
      <c r="DK817" t="s">
        <v>239</v>
      </c>
      <c r="DL817" t="s">
        <v>136</v>
      </c>
      <c r="DM817">
        <v>1</v>
      </c>
      <c r="DN817" t="s">
        <v>23350</v>
      </c>
      <c r="DO817" t="s">
        <v>23346</v>
      </c>
      <c r="DP817" t="s">
        <v>277</v>
      </c>
      <c r="DQ817" t="str">
        <f>"61417"</f>
        <v>61417</v>
      </c>
      <c r="DR817" t="s">
        <v>239</v>
      </c>
      <c r="DS817" t="s">
        <v>296</v>
      </c>
      <c r="DT817">
        <v>1</v>
      </c>
      <c r="DU817">
        <v>1</v>
      </c>
      <c r="DV817" t="s">
        <v>134</v>
      </c>
      <c r="DW817" t="s">
        <v>134</v>
      </c>
      <c r="DX817" t="s">
        <v>134</v>
      </c>
      <c r="DY817" t="s">
        <v>136</v>
      </c>
      <c r="DZ817">
        <v>1</v>
      </c>
      <c r="EA817" t="s">
        <v>136</v>
      </c>
      <c r="EC817" s="5">
        <v>12.68</v>
      </c>
      <c r="ED817" s="5">
        <v>55</v>
      </c>
      <c r="EE817">
        <v>13093376738</v>
      </c>
      <c r="EF817" t="s">
        <v>23351</v>
      </c>
      <c r="EG817" t="s">
        <v>298</v>
      </c>
      <c r="EH817">
        <v>1</v>
      </c>
    </row>
    <row r="818" spans="1:138" ht="15" customHeight="1" x14ac:dyDescent="0.35">
      <c r="A818" t="s">
        <v>8867</v>
      </c>
      <c r="B818" t="s">
        <v>157</v>
      </c>
      <c r="C818" s="1">
        <v>44124.57170925926</v>
      </c>
      <c r="D818" s="1">
        <v>44145</v>
      </c>
      <c r="E818" t="s">
        <v>133</v>
      </c>
      <c r="F818" t="s">
        <v>134</v>
      </c>
      <c r="G818" t="s">
        <v>135</v>
      </c>
      <c r="H818" t="s">
        <v>136</v>
      </c>
      <c r="I818" t="s">
        <v>6308</v>
      </c>
      <c r="K818" t="s">
        <v>6309</v>
      </c>
      <c r="M818" t="s">
        <v>6310</v>
      </c>
      <c r="N818" t="s">
        <v>925</v>
      </c>
      <c r="O818" s="4">
        <v>83316</v>
      </c>
      <c r="P818" t="s">
        <v>140</v>
      </c>
      <c r="R818">
        <v>12085435531</v>
      </c>
      <c r="T818">
        <v>1152</v>
      </c>
      <c r="U818" t="s">
        <v>6311</v>
      </c>
      <c r="V818" t="s">
        <v>5707</v>
      </c>
      <c r="W818" t="s">
        <v>402</v>
      </c>
      <c r="X818" t="s">
        <v>6312</v>
      </c>
      <c r="Y818" t="s">
        <v>6313</v>
      </c>
      <c r="AA818" t="s">
        <v>6310</v>
      </c>
      <c r="AB818" t="s">
        <v>925</v>
      </c>
      <c r="AC818" s="4">
        <v>83316</v>
      </c>
      <c r="AD818" t="s">
        <v>140</v>
      </c>
      <c r="AF818">
        <v>12085435531</v>
      </c>
      <c r="AH818" t="s">
        <v>6314</v>
      </c>
      <c r="AZ818" t="s">
        <v>334</v>
      </c>
      <c r="BA818" t="s">
        <v>335</v>
      </c>
      <c r="BB818" t="s">
        <v>134</v>
      </c>
      <c r="BC818" t="s">
        <v>134</v>
      </c>
      <c r="BD818" t="s">
        <v>148</v>
      </c>
      <c r="BE818" t="s">
        <v>134</v>
      </c>
      <c r="BF818" t="s">
        <v>136</v>
      </c>
      <c r="BG818" t="s">
        <v>134</v>
      </c>
      <c r="BH818" t="s">
        <v>136</v>
      </c>
      <c r="BN818" t="s">
        <v>8868</v>
      </c>
      <c r="BO818" t="s">
        <v>8869</v>
      </c>
      <c r="BP818">
        <v>23</v>
      </c>
      <c r="BQ818">
        <v>8</v>
      </c>
      <c r="BR818">
        <v>8</v>
      </c>
      <c r="BS818" s="1">
        <v>44192</v>
      </c>
      <c r="BT818" s="1">
        <v>44348</v>
      </c>
      <c r="BU818" s="1">
        <v>44192</v>
      </c>
      <c r="BV818" s="1">
        <v>44348</v>
      </c>
      <c r="BW818" t="s">
        <v>136</v>
      </c>
      <c r="BX818">
        <v>48</v>
      </c>
      <c r="BY818">
        <v>0</v>
      </c>
      <c r="BZ818">
        <v>8</v>
      </c>
      <c r="CA818">
        <v>8</v>
      </c>
      <c r="CB818">
        <v>8</v>
      </c>
      <c r="CC818">
        <v>8</v>
      </c>
      <c r="CD818">
        <v>8</v>
      </c>
      <c r="CE818">
        <v>8</v>
      </c>
      <c r="CF818" t="str">
        <f t="shared" si="2"/>
        <v>8:00 AM</v>
      </c>
      <c r="CG818" t="str">
        <f>"5:00 PM"</f>
        <v>5:00 PM</v>
      </c>
      <c r="CH818" s="5">
        <v>13.62</v>
      </c>
      <c r="CI818" t="s">
        <v>146</v>
      </c>
      <c r="CJ818">
        <v>13.62</v>
      </c>
      <c r="CK818" t="s">
        <v>8870</v>
      </c>
      <c r="CL818" t="s">
        <v>134</v>
      </c>
      <c r="CM818" t="s">
        <v>354</v>
      </c>
      <c r="CN818" t="s">
        <v>2859</v>
      </c>
      <c r="CO818" s="2" t="s">
        <v>8871</v>
      </c>
      <c r="CP818" t="s">
        <v>149</v>
      </c>
      <c r="CQ818">
        <v>1</v>
      </c>
      <c r="CR818">
        <v>0</v>
      </c>
      <c r="CS818" t="s">
        <v>136</v>
      </c>
      <c r="CT818" t="s">
        <v>136</v>
      </c>
      <c r="CU818" t="s">
        <v>136</v>
      </c>
      <c r="CV818" t="s">
        <v>136</v>
      </c>
      <c r="CW818" t="s">
        <v>136</v>
      </c>
      <c r="CY818" t="s">
        <v>134</v>
      </c>
      <c r="CZ818" t="s">
        <v>136</v>
      </c>
      <c r="DA818" t="s">
        <v>136</v>
      </c>
      <c r="DB818" t="s">
        <v>134</v>
      </c>
      <c r="DC818" t="s">
        <v>134</v>
      </c>
      <c r="DD818" t="s">
        <v>136</v>
      </c>
      <c r="DF818" s="2" t="s">
        <v>8872</v>
      </c>
      <c r="DG818" t="s">
        <v>8873</v>
      </c>
      <c r="DH818" t="s">
        <v>6310</v>
      </c>
      <c r="DI818" t="s">
        <v>925</v>
      </c>
      <c r="DJ818" s="4">
        <v>83316</v>
      </c>
      <c r="DK818" t="s">
        <v>1302</v>
      </c>
      <c r="DL818" t="s">
        <v>134</v>
      </c>
      <c r="DM818">
        <v>71</v>
      </c>
      <c r="DN818" t="s">
        <v>8874</v>
      </c>
      <c r="DO818" t="s">
        <v>6310</v>
      </c>
      <c r="DP818" t="s">
        <v>925</v>
      </c>
      <c r="DQ818" t="str">
        <f>"83316"</f>
        <v>83316</v>
      </c>
      <c r="DR818" t="s">
        <v>1302</v>
      </c>
      <c r="DS818" s="2" t="s">
        <v>8875</v>
      </c>
      <c r="DT818">
        <v>8</v>
      </c>
      <c r="DU818">
        <v>29</v>
      </c>
      <c r="DV818" t="s">
        <v>134</v>
      </c>
      <c r="DW818" t="s">
        <v>134</v>
      </c>
      <c r="DX818" t="s">
        <v>134</v>
      </c>
      <c r="DY818" t="s">
        <v>136</v>
      </c>
      <c r="DZ818">
        <v>1</v>
      </c>
      <c r="EA818" t="s">
        <v>136</v>
      </c>
      <c r="EC818" s="5">
        <v>12.68</v>
      </c>
      <c r="ED818" s="5">
        <v>55</v>
      </c>
      <c r="EE818">
        <v>12085435531</v>
      </c>
      <c r="EF818" t="s">
        <v>6314</v>
      </c>
      <c r="EG818" t="s">
        <v>155</v>
      </c>
      <c r="EH818">
        <v>4</v>
      </c>
    </row>
    <row r="819" spans="1:138" ht="15" customHeight="1" x14ac:dyDescent="0.35">
      <c r="A819" t="s">
        <v>22163</v>
      </c>
      <c r="B819" t="s">
        <v>157</v>
      </c>
      <c r="C819" s="1">
        <v>44128.48908738426</v>
      </c>
      <c r="D819" s="1">
        <v>44145</v>
      </c>
      <c r="E819" t="s">
        <v>133</v>
      </c>
      <c r="F819" t="s">
        <v>136</v>
      </c>
      <c r="G819" t="s">
        <v>135</v>
      </c>
      <c r="H819" t="s">
        <v>136</v>
      </c>
      <c r="I819" t="s">
        <v>22164</v>
      </c>
      <c r="K819" t="s">
        <v>22165</v>
      </c>
      <c r="M819" t="s">
        <v>3328</v>
      </c>
      <c r="N819" t="s">
        <v>246</v>
      </c>
      <c r="O819" s="4">
        <v>70543</v>
      </c>
      <c r="P819" t="s">
        <v>140</v>
      </c>
      <c r="R819">
        <v>13373054980</v>
      </c>
      <c r="T819">
        <v>112512</v>
      </c>
      <c r="U819" t="s">
        <v>22166</v>
      </c>
      <c r="V819" t="s">
        <v>3106</v>
      </c>
      <c r="X819" t="s">
        <v>164</v>
      </c>
      <c r="Y819" t="s">
        <v>22165</v>
      </c>
      <c r="AA819" t="s">
        <v>3328</v>
      </c>
      <c r="AB819" t="s">
        <v>246</v>
      </c>
      <c r="AC819" s="4">
        <v>70543</v>
      </c>
      <c r="AD819" t="s">
        <v>140</v>
      </c>
      <c r="AF819">
        <v>13373054980</v>
      </c>
      <c r="AH819" t="s">
        <v>22167</v>
      </c>
      <c r="AI819" t="s">
        <v>168</v>
      </c>
      <c r="AJ819" t="s">
        <v>2425</v>
      </c>
      <c r="AK819" t="s">
        <v>2426</v>
      </c>
      <c r="AL819" t="s">
        <v>509</v>
      </c>
      <c r="AM819" t="s">
        <v>2427</v>
      </c>
      <c r="AO819" t="s">
        <v>345</v>
      </c>
      <c r="AP819" t="s">
        <v>246</v>
      </c>
      <c r="AQ819" s="4">
        <v>70526</v>
      </c>
      <c r="AR819" t="s">
        <v>140</v>
      </c>
      <c r="AT819">
        <v>13377835693</v>
      </c>
      <c r="AU819">
        <v>3010</v>
      </c>
      <c r="AV819" t="s">
        <v>2428</v>
      </c>
      <c r="AW819" t="s">
        <v>2429</v>
      </c>
      <c r="AZ819" t="s">
        <v>334</v>
      </c>
      <c r="BA819" t="s">
        <v>335</v>
      </c>
      <c r="BB819" t="s">
        <v>136</v>
      </c>
      <c r="BC819" t="s">
        <v>136</v>
      </c>
      <c r="BD819" t="s">
        <v>148</v>
      </c>
      <c r="BE819" t="s">
        <v>136</v>
      </c>
      <c r="BF819" t="s">
        <v>136</v>
      </c>
      <c r="BG819" t="s">
        <v>134</v>
      </c>
      <c r="BH819" t="s">
        <v>136</v>
      </c>
      <c r="BN819" t="s">
        <v>22168</v>
      </c>
      <c r="BO819" t="s">
        <v>22169</v>
      </c>
      <c r="BP819">
        <v>1</v>
      </c>
      <c r="BQ819">
        <v>1</v>
      </c>
      <c r="BR819">
        <v>1</v>
      </c>
      <c r="BS819" s="1">
        <v>44180</v>
      </c>
      <c r="BT819" s="1">
        <v>44407</v>
      </c>
      <c r="BU819" s="1">
        <v>44180</v>
      </c>
      <c r="BV819" s="1">
        <v>44407</v>
      </c>
      <c r="BW819" t="s">
        <v>136</v>
      </c>
      <c r="BX819">
        <v>35</v>
      </c>
      <c r="BY819">
        <v>0</v>
      </c>
      <c r="BZ819">
        <v>6</v>
      </c>
      <c r="CA819">
        <v>6</v>
      </c>
      <c r="CB819">
        <v>6</v>
      </c>
      <c r="CC819">
        <v>6</v>
      </c>
      <c r="CD819">
        <v>6</v>
      </c>
      <c r="CE819">
        <v>5</v>
      </c>
      <c r="CF819" t="str">
        <f>"7:00 AM"</f>
        <v>7:00 AM</v>
      </c>
      <c r="CG819" t="str">
        <f>"1:00 PM"</f>
        <v>1:00 PM</v>
      </c>
      <c r="CH819" s="5">
        <v>11.83</v>
      </c>
      <c r="CI819" t="s">
        <v>146</v>
      </c>
      <c r="CL819" t="s">
        <v>134</v>
      </c>
      <c r="CM819" t="s">
        <v>147</v>
      </c>
      <c r="CN819" t="s">
        <v>148</v>
      </c>
      <c r="CO819" t="s">
        <v>22170</v>
      </c>
      <c r="CP819" t="s">
        <v>149</v>
      </c>
      <c r="CQ819">
        <v>0</v>
      </c>
      <c r="CR819">
        <v>0</v>
      </c>
      <c r="CS819" t="s">
        <v>136</v>
      </c>
      <c r="CT819" t="s">
        <v>136</v>
      </c>
      <c r="CU819" t="s">
        <v>136</v>
      </c>
      <c r="CV819" t="s">
        <v>134</v>
      </c>
      <c r="CW819" t="s">
        <v>134</v>
      </c>
      <c r="CX819">
        <v>50</v>
      </c>
      <c r="CY819" t="s">
        <v>134</v>
      </c>
      <c r="CZ819" t="s">
        <v>134</v>
      </c>
      <c r="DA819" t="s">
        <v>134</v>
      </c>
      <c r="DB819" t="s">
        <v>134</v>
      </c>
      <c r="DC819" t="s">
        <v>134</v>
      </c>
      <c r="DD819" t="s">
        <v>136</v>
      </c>
      <c r="DF819" t="s">
        <v>2433</v>
      </c>
      <c r="DG819" t="s">
        <v>22171</v>
      </c>
      <c r="DH819" t="s">
        <v>3328</v>
      </c>
      <c r="DI819" t="s">
        <v>246</v>
      </c>
      <c r="DJ819" s="4">
        <v>70543</v>
      </c>
      <c r="DK819" t="s">
        <v>268</v>
      </c>
      <c r="DL819" t="s">
        <v>136</v>
      </c>
      <c r="DM819">
        <v>1</v>
      </c>
      <c r="DN819" s="2" t="s">
        <v>22172</v>
      </c>
      <c r="DO819" t="s">
        <v>3328</v>
      </c>
      <c r="DP819" t="s">
        <v>246</v>
      </c>
      <c r="DQ819" t="str">
        <f>"70543"</f>
        <v>70543</v>
      </c>
      <c r="DR819" t="s">
        <v>268</v>
      </c>
      <c r="DS819" t="s">
        <v>497</v>
      </c>
      <c r="DT819">
        <v>1</v>
      </c>
      <c r="DU819">
        <v>4</v>
      </c>
      <c r="DV819" t="s">
        <v>136</v>
      </c>
      <c r="DW819" t="s">
        <v>134</v>
      </c>
      <c r="DX819" t="s">
        <v>136</v>
      </c>
      <c r="DY819" t="s">
        <v>136</v>
      </c>
      <c r="DZ819">
        <v>1</v>
      </c>
      <c r="EA819" t="s">
        <v>136</v>
      </c>
      <c r="EC819" s="5">
        <v>12.68</v>
      </c>
      <c r="ED819" s="5">
        <v>55</v>
      </c>
      <c r="EE819">
        <v>13373054980</v>
      </c>
      <c r="EF819" t="s">
        <v>22167</v>
      </c>
      <c r="EG819" t="s">
        <v>148</v>
      </c>
      <c r="EH819">
        <v>1</v>
      </c>
    </row>
    <row r="820" spans="1:138" ht="15" customHeight="1" x14ac:dyDescent="0.35">
      <c r="A820" t="s">
        <v>20260</v>
      </c>
      <c r="B820" t="s">
        <v>157</v>
      </c>
      <c r="C820" s="1">
        <v>44130.40420740741</v>
      </c>
      <c r="D820" s="1">
        <v>44145</v>
      </c>
      <c r="E820" t="s">
        <v>133</v>
      </c>
      <c r="F820" t="s">
        <v>136</v>
      </c>
      <c r="G820" t="s">
        <v>135</v>
      </c>
      <c r="H820" t="s">
        <v>136</v>
      </c>
      <c r="I820" t="s">
        <v>20261</v>
      </c>
      <c r="K820" t="s">
        <v>20262</v>
      </c>
      <c r="M820" t="s">
        <v>3328</v>
      </c>
      <c r="N820" t="s">
        <v>246</v>
      </c>
      <c r="O820" s="4">
        <v>70543</v>
      </c>
      <c r="P820" t="s">
        <v>140</v>
      </c>
      <c r="R820">
        <v>13373665794</v>
      </c>
      <c r="T820">
        <v>112512</v>
      </c>
      <c r="U820" t="s">
        <v>20263</v>
      </c>
      <c r="V820" t="s">
        <v>20264</v>
      </c>
      <c r="X820" t="s">
        <v>164</v>
      </c>
      <c r="Y820" t="s">
        <v>20262</v>
      </c>
      <c r="AA820" t="s">
        <v>3328</v>
      </c>
      <c r="AB820" t="s">
        <v>246</v>
      </c>
      <c r="AC820" s="4">
        <v>70543</v>
      </c>
      <c r="AD820" t="s">
        <v>140</v>
      </c>
      <c r="AF820">
        <v>13373665794</v>
      </c>
      <c r="AH820" t="s">
        <v>20265</v>
      </c>
      <c r="AI820" t="s">
        <v>168</v>
      </c>
      <c r="AJ820" t="s">
        <v>2425</v>
      </c>
      <c r="AK820" t="s">
        <v>2426</v>
      </c>
      <c r="AL820" t="s">
        <v>509</v>
      </c>
      <c r="AM820" t="s">
        <v>2427</v>
      </c>
      <c r="AO820" t="s">
        <v>345</v>
      </c>
      <c r="AP820" t="s">
        <v>246</v>
      </c>
      <c r="AQ820" s="4">
        <v>70526</v>
      </c>
      <c r="AR820" t="s">
        <v>140</v>
      </c>
      <c r="AT820">
        <v>13377835693</v>
      </c>
      <c r="AU820">
        <v>3010</v>
      </c>
      <c r="AV820" t="s">
        <v>2428</v>
      </c>
      <c r="AW820" t="s">
        <v>2429</v>
      </c>
      <c r="AZ820" t="s">
        <v>334</v>
      </c>
      <c r="BA820" t="s">
        <v>335</v>
      </c>
      <c r="BB820" t="s">
        <v>136</v>
      </c>
      <c r="BC820" t="s">
        <v>136</v>
      </c>
      <c r="BD820" t="s">
        <v>148</v>
      </c>
      <c r="BE820" t="s">
        <v>136</v>
      </c>
      <c r="BF820" t="s">
        <v>136</v>
      </c>
      <c r="BG820" t="s">
        <v>134</v>
      </c>
      <c r="BH820" t="s">
        <v>136</v>
      </c>
      <c r="BN820" t="s">
        <v>20266</v>
      </c>
      <c r="BO820" t="s">
        <v>11050</v>
      </c>
      <c r="BP820">
        <v>1</v>
      </c>
      <c r="BQ820">
        <v>1</v>
      </c>
      <c r="BR820">
        <v>1</v>
      </c>
      <c r="BS820" s="1">
        <v>44180</v>
      </c>
      <c r="BT820" s="1">
        <v>44331</v>
      </c>
      <c r="BU820" s="1">
        <v>44180</v>
      </c>
      <c r="BV820" s="1">
        <v>44331</v>
      </c>
      <c r="BW820" t="s">
        <v>136</v>
      </c>
      <c r="BX820">
        <v>40</v>
      </c>
      <c r="BY820">
        <v>0</v>
      </c>
      <c r="BZ820">
        <v>7</v>
      </c>
      <c r="CA820">
        <v>7</v>
      </c>
      <c r="CB820">
        <v>7</v>
      </c>
      <c r="CC820">
        <v>7</v>
      </c>
      <c r="CD820">
        <v>7</v>
      </c>
      <c r="CE820">
        <v>5</v>
      </c>
      <c r="CF820" t="str">
        <f>"7:00 AM"</f>
        <v>7:00 AM</v>
      </c>
      <c r="CG820" t="str">
        <f>"2:00 PM"</f>
        <v>2:00 PM</v>
      </c>
      <c r="CH820" s="5">
        <v>11.83</v>
      </c>
      <c r="CI820" t="s">
        <v>146</v>
      </c>
      <c r="CL820" t="s">
        <v>134</v>
      </c>
      <c r="CM820" t="s">
        <v>147</v>
      </c>
      <c r="CN820" t="s">
        <v>148</v>
      </c>
      <c r="CO820" t="s">
        <v>6134</v>
      </c>
      <c r="CP820" t="s">
        <v>149</v>
      </c>
      <c r="CQ820">
        <v>0</v>
      </c>
      <c r="CR820">
        <v>0</v>
      </c>
      <c r="CS820" t="s">
        <v>136</v>
      </c>
      <c r="CT820" t="s">
        <v>136</v>
      </c>
      <c r="CU820" t="s">
        <v>136</v>
      </c>
      <c r="CV820" t="s">
        <v>134</v>
      </c>
      <c r="CW820" t="s">
        <v>134</v>
      </c>
      <c r="CX820">
        <v>50</v>
      </c>
      <c r="CY820" t="s">
        <v>134</v>
      </c>
      <c r="CZ820" t="s">
        <v>134</v>
      </c>
      <c r="DA820" t="s">
        <v>134</v>
      </c>
      <c r="DB820" t="s">
        <v>134</v>
      </c>
      <c r="DC820" t="s">
        <v>134</v>
      </c>
      <c r="DD820" t="s">
        <v>136</v>
      </c>
      <c r="DF820" t="s">
        <v>2433</v>
      </c>
      <c r="DG820" t="s">
        <v>20262</v>
      </c>
      <c r="DH820" t="s">
        <v>3328</v>
      </c>
      <c r="DI820" t="s">
        <v>246</v>
      </c>
      <c r="DJ820" s="4">
        <v>70543</v>
      </c>
      <c r="DK820" t="s">
        <v>268</v>
      </c>
      <c r="DL820" t="s">
        <v>136</v>
      </c>
      <c r="DM820">
        <v>1</v>
      </c>
      <c r="DN820" t="s">
        <v>20267</v>
      </c>
      <c r="DO820" t="s">
        <v>3328</v>
      </c>
      <c r="DP820" t="s">
        <v>246</v>
      </c>
      <c r="DQ820" t="str">
        <f>"70543"</f>
        <v>70543</v>
      </c>
      <c r="DR820" t="s">
        <v>268</v>
      </c>
      <c r="DS820" t="s">
        <v>497</v>
      </c>
      <c r="DT820">
        <v>1</v>
      </c>
      <c r="DU820">
        <v>4</v>
      </c>
      <c r="DV820" t="s">
        <v>136</v>
      </c>
      <c r="DW820" t="s">
        <v>134</v>
      </c>
      <c r="DX820" t="s">
        <v>136</v>
      </c>
      <c r="DY820" t="s">
        <v>136</v>
      </c>
      <c r="DZ820">
        <v>1</v>
      </c>
      <c r="EA820" t="s">
        <v>136</v>
      </c>
      <c r="EC820" s="5">
        <v>12.68</v>
      </c>
      <c r="ED820" s="5">
        <v>55</v>
      </c>
      <c r="EE820">
        <v>13373665794</v>
      </c>
      <c r="EF820" t="s">
        <v>20265</v>
      </c>
      <c r="EG820" t="s">
        <v>148</v>
      </c>
      <c r="EH820">
        <v>1</v>
      </c>
    </row>
    <row r="821" spans="1:138" ht="15" customHeight="1" x14ac:dyDescent="0.35">
      <c r="A821" t="s">
        <v>23091</v>
      </c>
      <c r="B821" t="s">
        <v>157</v>
      </c>
      <c r="C821" s="1">
        <v>44130.424079629629</v>
      </c>
      <c r="D821" s="1">
        <v>44145</v>
      </c>
      <c r="E821" t="s">
        <v>133</v>
      </c>
      <c r="F821" t="s">
        <v>136</v>
      </c>
      <c r="G821" t="s">
        <v>135</v>
      </c>
      <c r="H821" t="s">
        <v>136</v>
      </c>
      <c r="I821" t="s">
        <v>11445</v>
      </c>
      <c r="K821" t="s">
        <v>11446</v>
      </c>
      <c r="M821" t="s">
        <v>2450</v>
      </c>
      <c r="N821" t="s">
        <v>246</v>
      </c>
      <c r="O821" s="4">
        <v>70578</v>
      </c>
      <c r="P821" t="s">
        <v>140</v>
      </c>
      <c r="R821">
        <v>13375819628</v>
      </c>
      <c r="T821">
        <v>111160</v>
      </c>
      <c r="U821" t="s">
        <v>23092</v>
      </c>
      <c r="V821" t="s">
        <v>347</v>
      </c>
      <c r="W821" t="s">
        <v>2719</v>
      </c>
      <c r="X821" t="s">
        <v>251</v>
      </c>
      <c r="Y821" t="s">
        <v>23093</v>
      </c>
      <c r="AA821" t="s">
        <v>2450</v>
      </c>
      <c r="AB821" t="s">
        <v>246</v>
      </c>
      <c r="AC821" s="4">
        <v>70578</v>
      </c>
      <c r="AD821" t="s">
        <v>140</v>
      </c>
      <c r="AF821">
        <v>13375819628</v>
      </c>
      <c r="AH821" t="s">
        <v>11449</v>
      </c>
      <c r="AI821" t="s">
        <v>168</v>
      </c>
      <c r="AJ821" t="s">
        <v>3436</v>
      </c>
      <c r="AK821" t="s">
        <v>1031</v>
      </c>
      <c r="AL821" t="s">
        <v>6693</v>
      </c>
      <c r="AM821" t="s">
        <v>9368</v>
      </c>
      <c r="AO821" t="s">
        <v>2450</v>
      </c>
      <c r="AP821" t="s">
        <v>246</v>
      </c>
      <c r="AQ821" s="4">
        <v>70578</v>
      </c>
      <c r="AR821" t="s">
        <v>140</v>
      </c>
      <c r="AT821">
        <v>13375817041</v>
      </c>
      <c r="AV821" t="s">
        <v>9369</v>
      </c>
      <c r="AW821" t="s">
        <v>9370</v>
      </c>
      <c r="AZ821" t="s">
        <v>334</v>
      </c>
      <c r="BA821" t="s">
        <v>335</v>
      </c>
      <c r="BB821" t="s">
        <v>136</v>
      </c>
      <c r="BC821" t="s">
        <v>136</v>
      </c>
      <c r="BD821" t="s">
        <v>148</v>
      </c>
      <c r="BE821" t="s">
        <v>136</v>
      </c>
      <c r="BF821" t="s">
        <v>136</v>
      </c>
      <c r="BG821" t="s">
        <v>134</v>
      </c>
      <c r="BH821" t="s">
        <v>136</v>
      </c>
      <c r="BN821" t="s">
        <v>23094</v>
      </c>
      <c r="BO821" t="s">
        <v>775</v>
      </c>
      <c r="BP821">
        <v>6</v>
      </c>
      <c r="BQ821">
        <v>6</v>
      </c>
      <c r="BR821">
        <v>6</v>
      </c>
      <c r="BS821" s="1">
        <v>44197</v>
      </c>
      <c r="BT821" s="1">
        <v>44500</v>
      </c>
      <c r="BU821" s="1">
        <v>44197</v>
      </c>
      <c r="BV821" s="1">
        <v>44500</v>
      </c>
      <c r="BW821" t="s">
        <v>136</v>
      </c>
      <c r="BX821">
        <v>40</v>
      </c>
      <c r="BY821">
        <v>0</v>
      </c>
      <c r="BZ821">
        <v>8</v>
      </c>
      <c r="CA821">
        <v>8</v>
      </c>
      <c r="CB821">
        <v>8</v>
      </c>
      <c r="CC821">
        <v>8</v>
      </c>
      <c r="CD821">
        <v>8</v>
      </c>
      <c r="CE821">
        <v>0</v>
      </c>
      <c r="CF821" t="str">
        <f>"7:00 AM"</f>
        <v>7:00 AM</v>
      </c>
      <c r="CG821" t="str">
        <f>"4:00 PM"</f>
        <v>4:00 PM</v>
      </c>
      <c r="CH821" s="5">
        <v>11.83</v>
      </c>
      <c r="CI821" t="s">
        <v>146</v>
      </c>
      <c r="CL821" t="s">
        <v>134</v>
      </c>
      <c r="CM821" t="s">
        <v>147</v>
      </c>
      <c r="CN821" t="s">
        <v>148</v>
      </c>
      <c r="CO821" s="2" t="s">
        <v>23095</v>
      </c>
      <c r="CP821" t="s">
        <v>149</v>
      </c>
      <c r="CQ821">
        <v>3</v>
      </c>
      <c r="CR821">
        <v>0</v>
      </c>
      <c r="CS821" t="s">
        <v>136</v>
      </c>
      <c r="CT821" t="s">
        <v>136</v>
      </c>
      <c r="CU821" t="s">
        <v>136</v>
      </c>
      <c r="CV821" t="s">
        <v>134</v>
      </c>
      <c r="CW821" t="s">
        <v>134</v>
      </c>
      <c r="CX821">
        <v>50</v>
      </c>
      <c r="CY821" t="s">
        <v>134</v>
      </c>
      <c r="CZ821" t="s">
        <v>134</v>
      </c>
      <c r="DA821" t="s">
        <v>134</v>
      </c>
      <c r="DB821" t="s">
        <v>134</v>
      </c>
      <c r="DC821" t="s">
        <v>134</v>
      </c>
      <c r="DD821" t="s">
        <v>136</v>
      </c>
      <c r="DF821" t="s">
        <v>13566</v>
      </c>
      <c r="DG821" t="s">
        <v>23096</v>
      </c>
      <c r="DH821" t="s">
        <v>2450</v>
      </c>
      <c r="DI821" t="s">
        <v>246</v>
      </c>
      <c r="DJ821" s="4">
        <v>70578</v>
      </c>
      <c r="DK821" t="s">
        <v>6700</v>
      </c>
      <c r="DL821" t="s">
        <v>134</v>
      </c>
      <c r="DM821">
        <v>2</v>
      </c>
      <c r="DN821" t="s">
        <v>23097</v>
      </c>
      <c r="DO821" t="s">
        <v>2450</v>
      </c>
      <c r="DP821" t="s">
        <v>246</v>
      </c>
      <c r="DQ821" t="str">
        <f>"70578"</f>
        <v>70578</v>
      </c>
      <c r="DR821" t="s">
        <v>6700</v>
      </c>
      <c r="DS821" t="s">
        <v>23098</v>
      </c>
      <c r="DT821">
        <v>2</v>
      </c>
      <c r="DU821">
        <v>15</v>
      </c>
      <c r="DV821" t="s">
        <v>134</v>
      </c>
      <c r="DW821" t="s">
        <v>134</v>
      </c>
      <c r="DX821" t="s">
        <v>134</v>
      </c>
      <c r="DY821" t="s">
        <v>136</v>
      </c>
      <c r="DZ821">
        <v>1</v>
      </c>
      <c r="EA821" t="s">
        <v>136</v>
      </c>
      <c r="EC821" s="5">
        <v>12.68</v>
      </c>
      <c r="ED821" s="5">
        <v>55</v>
      </c>
      <c r="EE821">
        <v>13375819628</v>
      </c>
      <c r="EF821" t="s">
        <v>11449</v>
      </c>
      <c r="EG821" t="s">
        <v>148</v>
      </c>
      <c r="EH821">
        <v>3</v>
      </c>
    </row>
    <row r="822" spans="1:138" ht="15" customHeight="1" x14ac:dyDescent="0.35">
      <c r="A822" t="s">
        <v>421</v>
      </c>
      <c r="B822" t="s">
        <v>157</v>
      </c>
      <c r="C822" s="1">
        <v>44124.410169560186</v>
      </c>
      <c r="D822" s="1">
        <v>44145</v>
      </c>
      <c r="E822" t="s">
        <v>133</v>
      </c>
      <c r="F822" t="s">
        <v>136</v>
      </c>
      <c r="G822" t="s">
        <v>135</v>
      </c>
      <c r="H822" t="s">
        <v>136</v>
      </c>
      <c r="I822" t="s">
        <v>422</v>
      </c>
      <c r="K822" t="s">
        <v>423</v>
      </c>
      <c r="L822" t="s">
        <v>424</v>
      </c>
      <c r="M822" t="s">
        <v>425</v>
      </c>
      <c r="N822" t="s">
        <v>426</v>
      </c>
      <c r="O822" s="4">
        <v>4945</v>
      </c>
      <c r="P822" t="s">
        <v>140</v>
      </c>
      <c r="R822">
        <v>12076686436</v>
      </c>
      <c r="T822">
        <v>111998</v>
      </c>
      <c r="U822" t="s">
        <v>427</v>
      </c>
      <c r="V822" t="s">
        <v>428</v>
      </c>
      <c r="X822" t="s">
        <v>429</v>
      </c>
      <c r="Y822" t="s">
        <v>423</v>
      </c>
      <c r="Z822" t="s">
        <v>430</v>
      </c>
      <c r="AA822" t="s">
        <v>425</v>
      </c>
      <c r="AB822" t="s">
        <v>426</v>
      </c>
      <c r="AC822" s="4">
        <v>4945</v>
      </c>
      <c r="AD822" t="s">
        <v>140</v>
      </c>
      <c r="AF822">
        <v>12076686436</v>
      </c>
      <c r="AH822" t="s">
        <v>431</v>
      </c>
      <c r="AI822" t="s">
        <v>168</v>
      </c>
      <c r="AJ822" t="s">
        <v>432</v>
      </c>
      <c r="AK822" t="s">
        <v>433</v>
      </c>
      <c r="AL822" t="s">
        <v>434</v>
      </c>
      <c r="AM822" t="s">
        <v>435</v>
      </c>
      <c r="AN822" t="s">
        <v>436</v>
      </c>
      <c r="AO822" t="s">
        <v>437</v>
      </c>
      <c r="AP822" t="s">
        <v>139</v>
      </c>
      <c r="AQ822" s="4">
        <v>33463</v>
      </c>
      <c r="AR822" t="s">
        <v>140</v>
      </c>
      <c r="AT822">
        <v>15619048000</v>
      </c>
      <c r="AV822" t="s">
        <v>438</v>
      </c>
      <c r="AW822" t="s">
        <v>439</v>
      </c>
      <c r="AZ822" t="s">
        <v>175</v>
      </c>
      <c r="BA822" t="s">
        <v>176</v>
      </c>
      <c r="BB822" t="s">
        <v>136</v>
      </c>
      <c r="BC822" t="s">
        <v>136</v>
      </c>
      <c r="BD822" t="s">
        <v>148</v>
      </c>
      <c r="BE822" t="s">
        <v>136</v>
      </c>
      <c r="BF822" t="s">
        <v>136</v>
      </c>
      <c r="BG822" t="s">
        <v>134</v>
      </c>
      <c r="BH822" t="s">
        <v>136</v>
      </c>
      <c r="BN822" t="s">
        <v>440</v>
      </c>
      <c r="BO822" t="s">
        <v>381</v>
      </c>
      <c r="BP822">
        <v>4</v>
      </c>
      <c r="BQ822">
        <v>4</v>
      </c>
      <c r="BR822">
        <v>4</v>
      </c>
      <c r="BS822" s="1">
        <v>44197</v>
      </c>
      <c r="BT822" s="1">
        <v>44348</v>
      </c>
      <c r="BU822" s="1">
        <v>44197</v>
      </c>
      <c r="BV822" s="1">
        <v>44348</v>
      </c>
      <c r="BW822" t="s">
        <v>136</v>
      </c>
      <c r="BX822">
        <v>54</v>
      </c>
      <c r="BY822">
        <v>0</v>
      </c>
      <c r="BZ822">
        <v>9</v>
      </c>
      <c r="CA822">
        <v>9</v>
      </c>
      <c r="CB822">
        <v>9</v>
      </c>
      <c r="CC822">
        <v>9</v>
      </c>
      <c r="CD822">
        <v>9</v>
      </c>
      <c r="CE822">
        <v>9</v>
      </c>
      <c r="CF822" t="str">
        <f>"6:30 AM"</f>
        <v>6:30 AM</v>
      </c>
      <c r="CG822" t="str">
        <f>"4:00 PM"</f>
        <v>4:00 PM</v>
      </c>
      <c r="CH822" s="5">
        <v>14.29</v>
      </c>
      <c r="CI822" t="s">
        <v>146</v>
      </c>
      <c r="CL822" t="s">
        <v>134</v>
      </c>
      <c r="CM822" t="s">
        <v>147</v>
      </c>
      <c r="CN822" t="s">
        <v>148</v>
      </c>
      <c r="CO822" t="s">
        <v>441</v>
      </c>
      <c r="CP822" t="s">
        <v>149</v>
      </c>
      <c r="CQ822">
        <v>1</v>
      </c>
      <c r="CR822">
        <v>0</v>
      </c>
      <c r="CS822" t="s">
        <v>136</v>
      </c>
      <c r="CT822" t="s">
        <v>136</v>
      </c>
      <c r="CU822" t="s">
        <v>136</v>
      </c>
      <c r="CV822" t="s">
        <v>136</v>
      </c>
      <c r="CW822" t="s">
        <v>136</v>
      </c>
      <c r="CY822" t="s">
        <v>134</v>
      </c>
      <c r="CZ822" t="s">
        <v>136</v>
      </c>
      <c r="DA822" t="s">
        <v>134</v>
      </c>
      <c r="DB822" t="s">
        <v>134</v>
      </c>
      <c r="DC822" t="s">
        <v>136</v>
      </c>
      <c r="DD822" t="s">
        <v>136</v>
      </c>
      <c r="DF822" t="s">
        <v>442</v>
      </c>
      <c r="DG822" t="s">
        <v>443</v>
      </c>
      <c r="DH822" t="s">
        <v>444</v>
      </c>
      <c r="DI822" t="s">
        <v>426</v>
      </c>
      <c r="DJ822" s="4">
        <v>4945</v>
      </c>
      <c r="DK822" t="s">
        <v>445</v>
      </c>
      <c r="DL822" t="s">
        <v>136</v>
      </c>
      <c r="DM822">
        <v>1</v>
      </c>
      <c r="DN822" t="s">
        <v>446</v>
      </c>
      <c r="DO822" t="s">
        <v>425</v>
      </c>
      <c r="DP822" t="s">
        <v>426</v>
      </c>
      <c r="DQ822" t="str">
        <f>"04945"</f>
        <v>04945</v>
      </c>
      <c r="DR822" t="s">
        <v>445</v>
      </c>
      <c r="DS822" t="s">
        <v>447</v>
      </c>
      <c r="DT822">
        <v>1</v>
      </c>
      <c r="DU822">
        <v>5</v>
      </c>
      <c r="DV822" t="s">
        <v>134</v>
      </c>
      <c r="DW822" t="s">
        <v>134</v>
      </c>
      <c r="DX822" t="s">
        <v>134</v>
      </c>
      <c r="DY822" t="s">
        <v>136</v>
      </c>
      <c r="DZ822">
        <v>1</v>
      </c>
      <c r="EA822" t="s">
        <v>136</v>
      </c>
      <c r="EC822" s="5">
        <v>12.68</v>
      </c>
      <c r="ED822" s="5">
        <v>55</v>
      </c>
      <c r="EE822">
        <v>12076686436</v>
      </c>
      <c r="EF822" t="s">
        <v>448</v>
      </c>
      <c r="EG822" t="s">
        <v>148</v>
      </c>
      <c r="EH822">
        <v>1</v>
      </c>
    </row>
    <row r="823" spans="1:138" ht="15" customHeight="1" x14ac:dyDescent="0.35">
      <c r="A823" t="s">
        <v>17731</v>
      </c>
      <c r="B823" t="s">
        <v>157</v>
      </c>
      <c r="C823" s="1">
        <v>44125.563740393518</v>
      </c>
      <c r="D823" s="1">
        <v>44145</v>
      </c>
      <c r="E823" t="s">
        <v>133</v>
      </c>
      <c r="F823" t="s">
        <v>136</v>
      </c>
      <c r="G823" t="s">
        <v>135</v>
      </c>
      <c r="H823" t="s">
        <v>136</v>
      </c>
      <c r="I823" t="s">
        <v>17732</v>
      </c>
      <c r="K823" t="s">
        <v>17733</v>
      </c>
      <c r="M823" t="s">
        <v>17734</v>
      </c>
      <c r="N823" t="s">
        <v>995</v>
      </c>
      <c r="O823" s="4">
        <v>72040</v>
      </c>
      <c r="P823" t="s">
        <v>140</v>
      </c>
      <c r="R823">
        <v>18708304936</v>
      </c>
      <c r="T823">
        <v>112511</v>
      </c>
      <c r="U823" t="s">
        <v>17735</v>
      </c>
      <c r="V823" t="s">
        <v>11230</v>
      </c>
      <c r="X823" t="s">
        <v>429</v>
      </c>
      <c r="Y823" t="s">
        <v>17733</v>
      </c>
      <c r="AA823" t="s">
        <v>17734</v>
      </c>
      <c r="AB823" t="s">
        <v>995</v>
      </c>
      <c r="AC823" s="4">
        <v>72040</v>
      </c>
      <c r="AD823" t="s">
        <v>140</v>
      </c>
      <c r="AF823">
        <v>18708304936</v>
      </c>
      <c r="AH823" t="s">
        <v>1134</v>
      </c>
      <c r="AI823" t="s">
        <v>168</v>
      </c>
      <c r="AJ823" t="s">
        <v>1135</v>
      </c>
      <c r="AK823" t="s">
        <v>1136</v>
      </c>
      <c r="AL823" t="s">
        <v>229</v>
      </c>
      <c r="AM823" t="s">
        <v>1137</v>
      </c>
      <c r="AN823" t="s">
        <v>1138</v>
      </c>
      <c r="AO823" t="s">
        <v>1139</v>
      </c>
      <c r="AP823" t="s">
        <v>537</v>
      </c>
      <c r="AQ823" s="4">
        <v>28327</v>
      </c>
      <c r="AR823" t="s">
        <v>140</v>
      </c>
      <c r="AT823">
        <v>19109476004</v>
      </c>
      <c r="AV823" t="s">
        <v>1140</v>
      </c>
      <c r="AW823" t="s">
        <v>1141</v>
      </c>
      <c r="AZ823" t="s">
        <v>334</v>
      </c>
      <c r="BA823" t="s">
        <v>335</v>
      </c>
      <c r="BB823" t="s">
        <v>136</v>
      </c>
      <c r="BC823" t="s">
        <v>136</v>
      </c>
      <c r="BD823" t="s">
        <v>148</v>
      </c>
      <c r="BE823" t="s">
        <v>136</v>
      </c>
      <c r="BF823" t="s">
        <v>136</v>
      </c>
      <c r="BG823" t="s">
        <v>134</v>
      </c>
      <c r="BH823" t="s">
        <v>136</v>
      </c>
      <c r="BN823" t="s">
        <v>17736</v>
      </c>
      <c r="BO823" t="s">
        <v>11497</v>
      </c>
      <c r="BP823">
        <v>4</v>
      </c>
      <c r="BQ823">
        <v>4</v>
      </c>
      <c r="BR823">
        <v>4</v>
      </c>
      <c r="BS823" s="1">
        <v>44197</v>
      </c>
      <c r="BT823" s="1">
        <v>44500</v>
      </c>
      <c r="BU823" s="1">
        <v>44197</v>
      </c>
      <c r="BV823" s="1">
        <v>44500</v>
      </c>
      <c r="BW823" t="s">
        <v>136</v>
      </c>
      <c r="BX823">
        <v>40</v>
      </c>
      <c r="BY823">
        <v>0</v>
      </c>
      <c r="BZ823">
        <v>7</v>
      </c>
      <c r="CA823">
        <v>7</v>
      </c>
      <c r="CB823">
        <v>7</v>
      </c>
      <c r="CC823">
        <v>7</v>
      </c>
      <c r="CD823">
        <v>7</v>
      </c>
      <c r="CE823">
        <v>5</v>
      </c>
      <c r="CF823" t="str">
        <f>"7:00 AM"</f>
        <v>7:00 AM</v>
      </c>
      <c r="CG823" t="str">
        <f>"3:00 PM"</f>
        <v>3:00 PM</v>
      </c>
      <c r="CH823" s="5">
        <v>11.83</v>
      </c>
      <c r="CI823" t="s">
        <v>146</v>
      </c>
      <c r="CL823" t="s">
        <v>136</v>
      </c>
      <c r="CM823" t="s">
        <v>147</v>
      </c>
      <c r="CN823" t="s">
        <v>148</v>
      </c>
      <c r="CO823" t="s">
        <v>1270</v>
      </c>
      <c r="CP823" t="s">
        <v>149</v>
      </c>
      <c r="CQ823">
        <v>3</v>
      </c>
      <c r="CR823">
        <v>0</v>
      </c>
      <c r="CS823" t="s">
        <v>136</v>
      </c>
      <c r="CT823" t="s">
        <v>136</v>
      </c>
      <c r="CU823" t="s">
        <v>136</v>
      </c>
      <c r="CV823" t="s">
        <v>134</v>
      </c>
      <c r="CW823" t="s">
        <v>134</v>
      </c>
      <c r="CX823">
        <v>50</v>
      </c>
      <c r="CY823" t="s">
        <v>134</v>
      </c>
      <c r="CZ823" t="s">
        <v>134</v>
      </c>
      <c r="DA823" t="s">
        <v>134</v>
      </c>
      <c r="DB823" t="s">
        <v>134</v>
      </c>
      <c r="DC823" t="s">
        <v>134</v>
      </c>
      <c r="DD823" t="s">
        <v>136</v>
      </c>
      <c r="DF823" t="s">
        <v>17737</v>
      </c>
      <c r="DG823" t="s">
        <v>17733</v>
      </c>
      <c r="DH823" t="s">
        <v>17734</v>
      </c>
      <c r="DI823" t="s">
        <v>995</v>
      </c>
      <c r="DJ823" s="4">
        <v>72040</v>
      </c>
      <c r="DK823" t="s">
        <v>5589</v>
      </c>
      <c r="DL823" t="s">
        <v>134</v>
      </c>
      <c r="DM823">
        <v>2</v>
      </c>
      <c r="DN823" t="s">
        <v>17738</v>
      </c>
      <c r="DO823" t="s">
        <v>17734</v>
      </c>
      <c r="DP823" t="s">
        <v>995</v>
      </c>
      <c r="DQ823" t="str">
        <f>"72040"</f>
        <v>72040</v>
      </c>
      <c r="DR823" t="s">
        <v>5589</v>
      </c>
      <c r="DS823" t="s">
        <v>5471</v>
      </c>
      <c r="DT823">
        <v>1</v>
      </c>
      <c r="DU823">
        <v>6</v>
      </c>
      <c r="DV823" t="s">
        <v>134</v>
      </c>
      <c r="DW823" t="s">
        <v>134</v>
      </c>
      <c r="DX823" t="s">
        <v>134</v>
      </c>
      <c r="DY823" t="s">
        <v>136</v>
      </c>
      <c r="DZ823">
        <v>1</v>
      </c>
      <c r="EA823" t="s">
        <v>136</v>
      </c>
      <c r="EC823" s="5">
        <v>12.68</v>
      </c>
      <c r="ED823" s="5">
        <v>55</v>
      </c>
      <c r="EE823" t="s">
        <v>148</v>
      </c>
      <c r="EF823" t="s">
        <v>1751</v>
      </c>
      <c r="EG823" t="s">
        <v>1145</v>
      </c>
      <c r="EH823">
        <v>0</v>
      </c>
    </row>
    <row r="824" spans="1:138" ht="15" customHeight="1" x14ac:dyDescent="0.35">
      <c r="A824" t="s">
        <v>16026</v>
      </c>
      <c r="B824" t="s">
        <v>157</v>
      </c>
      <c r="C824" s="1">
        <v>44127.729207986114</v>
      </c>
      <c r="D824" s="1">
        <v>44145</v>
      </c>
      <c r="E824" t="s">
        <v>133</v>
      </c>
      <c r="F824" t="s">
        <v>136</v>
      </c>
      <c r="G824" t="s">
        <v>135</v>
      </c>
      <c r="H824" t="s">
        <v>134</v>
      </c>
      <c r="I824" t="s">
        <v>16027</v>
      </c>
      <c r="K824" t="s">
        <v>16028</v>
      </c>
      <c r="M824" t="s">
        <v>9585</v>
      </c>
      <c r="N824" t="s">
        <v>995</v>
      </c>
      <c r="O824" s="4">
        <v>72472</v>
      </c>
      <c r="P824" t="s">
        <v>140</v>
      </c>
      <c r="R824">
        <v>18704835524</v>
      </c>
      <c r="T824">
        <v>111191</v>
      </c>
      <c r="U824" t="s">
        <v>13430</v>
      </c>
      <c r="V824" t="s">
        <v>2129</v>
      </c>
      <c r="X824" t="s">
        <v>896</v>
      </c>
      <c r="Y824" t="s">
        <v>16028</v>
      </c>
      <c r="AA824" t="s">
        <v>9585</v>
      </c>
      <c r="AB824" t="s">
        <v>995</v>
      </c>
      <c r="AC824" s="4">
        <v>72472</v>
      </c>
      <c r="AD824" t="s">
        <v>140</v>
      </c>
      <c r="AF824">
        <v>18704835524</v>
      </c>
      <c r="AH824" t="s">
        <v>148</v>
      </c>
      <c r="AI824" t="s">
        <v>168</v>
      </c>
      <c r="AJ824" t="s">
        <v>456</v>
      </c>
      <c r="AK824" t="s">
        <v>457</v>
      </c>
      <c r="AM824" t="s">
        <v>458</v>
      </c>
      <c r="AO824" t="s">
        <v>459</v>
      </c>
      <c r="AP824" t="s">
        <v>460</v>
      </c>
      <c r="AQ824" s="4">
        <v>73737</v>
      </c>
      <c r="AR824" t="s">
        <v>140</v>
      </c>
      <c r="AT824">
        <v>15802274747</v>
      </c>
      <c r="AV824" t="s">
        <v>461</v>
      </c>
      <c r="AW824" t="s">
        <v>462</v>
      </c>
      <c r="AZ824" t="s">
        <v>1552</v>
      </c>
      <c r="BA824" t="s">
        <v>1553</v>
      </c>
      <c r="BB824" t="s">
        <v>136</v>
      </c>
      <c r="BC824" t="s">
        <v>136</v>
      </c>
      <c r="BD824" t="s">
        <v>148</v>
      </c>
      <c r="BE824" t="s">
        <v>136</v>
      </c>
      <c r="BF824" t="s">
        <v>136</v>
      </c>
      <c r="BG824" t="s">
        <v>134</v>
      </c>
      <c r="BH824" t="s">
        <v>136</v>
      </c>
      <c r="BN824" t="s">
        <v>16029</v>
      </c>
      <c r="BO824" t="s">
        <v>1555</v>
      </c>
      <c r="BP824">
        <v>3</v>
      </c>
      <c r="BQ824">
        <v>3</v>
      </c>
      <c r="BR824">
        <v>3</v>
      </c>
      <c r="BS824" s="1">
        <v>44180</v>
      </c>
      <c r="BT824" s="1">
        <v>44242</v>
      </c>
      <c r="BU824" s="1">
        <v>44180</v>
      </c>
      <c r="BV824" s="1">
        <v>44242</v>
      </c>
      <c r="BW824" t="s">
        <v>136</v>
      </c>
      <c r="BX824">
        <v>40</v>
      </c>
      <c r="BY824">
        <v>0</v>
      </c>
      <c r="BZ824">
        <v>7</v>
      </c>
      <c r="CA824">
        <v>7</v>
      </c>
      <c r="CB824">
        <v>7</v>
      </c>
      <c r="CC824">
        <v>7</v>
      </c>
      <c r="CD824">
        <v>7</v>
      </c>
      <c r="CE824">
        <v>5</v>
      </c>
      <c r="CF824" t="str">
        <f>"9:00 AM"</f>
        <v>9:00 AM</v>
      </c>
      <c r="CG824" t="str">
        <f>"5:00 PM"</f>
        <v>5:00 PM</v>
      </c>
      <c r="CH824" s="5">
        <v>11.83</v>
      </c>
      <c r="CI824" t="s">
        <v>146</v>
      </c>
      <c r="CL824" t="s">
        <v>136</v>
      </c>
      <c r="CM824" t="s">
        <v>147</v>
      </c>
      <c r="CN824" t="s">
        <v>148</v>
      </c>
      <c r="CO824" t="s">
        <v>465</v>
      </c>
      <c r="CP824" t="s">
        <v>149</v>
      </c>
      <c r="CQ824">
        <v>6</v>
      </c>
      <c r="CR824">
        <v>0</v>
      </c>
      <c r="CS824" t="s">
        <v>136</v>
      </c>
      <c r="CT824" t="s">
        <v>134</v>
      </c>
      <c r="CU824" t="s">
        <v>136</v>
      </c>
      <c r="CV824" t="s">
        <v>134</v>
      </c>
      <c r="CW824" t="s">
        <v>134</v>
      </c>
      <c r="CX824">
        <v>75</v>
      </c>
      <c r="CY824" t="s">
        <v>134</v>
      </c>
      <c r="CZ824" t="s">
        <v>134</v>
      </c>
      <c r="DA824" t="s">
        <v>134</v>
      </c>
      <c r="DB824" t="s">
        <v>136</v>
      </c>
      <c r="DC824" t="s">
        <v>134</v>
      </c>
      <c r="DD824" t="s">
        <v>136</v>
      </c>
      <c r="DF824" t="s">
        <v>466</v>
      </c>
      <c r="DG824" t="s">
        <v>16030</v>
      </c>
      <c r="DH824" t="s">
        <v>16031</v>
      </c>
      <c r="DI824" t="s">
        <v>995</v>
      </c>
      <c r="DJ824" s="4">
        <v>72411</v>
      </c>
      <c r="DK824" t="s">
        <v>2314</v>
      </c>
      <c r="DL824" t="s">
        <v>134</v>
      </c>
      <c r="DM824">
        <v>5</v>
      </c>
      <c r="DN824" t="s">
        <v>16032</v>
      </c>
      <c r="DO824" t="s">
        <v>9585</v>
      </c>
      <c r="DP824" t="s">
        <v>995</v>
      </c>
      <c r="DQ824" t="str">
        <f>"72472"</f>
        <v>72472</v>
      </c>
      <c r="DR824" t="s">
        <v>1938</v>
      </c>
      <c r="DS824" t="s">
        <v>551</v>
      </c>
      <c r="DT824">
        <v>2</v>
      </c>
      <c r="DU824">
        <v>5</v>
      </c>
      <c r="DV824" t="s">
        <v>134</v>
      </c>
      <c r="DW824" t="s">
        <v>134</v>
      </c>
      <c r="DX824" t="s">
        <v>134</v>
      </c>
      <c r="DY824" t="s">
        <v>136</v>
      </c>
      <c r="DZ824">
        <v>1</v>
      </c>
      <c r="EA824" t="s">
        <v>136</v>
      </c>
      <c r="EC824" s="5">
        <v>12.68</v>
      </c>
      <c r="ED824" s="5">
        <v>55</v>
      </c>
      <c r="EE824">
        <v>18704835524</v>
      </c>
      <c r="EF824" t="s">
        <v>16033</v>
      </c>
      <c r="EG824" t="s">
        <v>148</v>
      </c>
      <c r="EH824">
        <v>0</v>
      </c>
    </row>
    <row r="825" spans="1:138" ht="15" customHeight="1" x14ac:dyDescent="0.35">
      <c r="A825" t="s">
        <v>26505</v>
      </c>
      <c r="B825" t="s">
        <v>157</v>
      </c>
      <c r="C825" s="1">
        <v>44137.657985995371</v>
      </c>
      <c r="D825" s="1">
        <v>44145</v>
      </c>
      <c r="E825" t="s">
        <v>1298</v>
      </c>
      <c r="F825" t="s">
        <v>136</v>
      </c>
      <c r="G825" t="s">
        <v>135</v>
      </c>
      <c r="H825" t="s">
        <v>136</v>
      </c>
      <c r="I825" t="s">
        <v>2713</v>
      </c>
      <c r="J825" t="s">
        <v>4962</v>
      </c>
      <c r="K825" t="s">
        <v>2715</v>
      </c>
      <c r="L825" t="s">
        <v>2716</v>
      </c>
      <c r="M825" t="s">
        <v>2717</v>
      </c>
      <c r="N825" t="s">
        <v>537</v>
      </c>
      <c r="O825" s="4">
        <v>28394</v>
      </c>
      <c r="P825" t="s">
        <v>140</v>
      </c>
      <c r="R825">
        <v>19102452969</v>
      </c>
      <c r="S825">
        <v>302</v>
      </c>
      <c r="T825">
        <v>813910</v>
      </c>
      <c r="U825" t="s">
        <v>2718</v>
      </c>
      <c r="V825" t="s">
        <v>2719</v>
      </c>
      <c r="W825" t="s">
        <v>2720</v>
      </c>
      <c r="X825" t="s">
        <v>4963</v>
      </c>
      <c r="Y825" t="s">
        <v>4964</v>
      </c>
      <c r="Z825" t="s">
        <v>2723</v>
      </c>
      <c r="AA825" t="s">
        <v>2717</v>
      </c>
      <c r="AB825" t="s">
        <v>537</v>
      </c>
      <c r="AC825" s="4">
        <v>28394</v>
      </c>
      <c r="AD825" t="s">
        <v>140</v>
      </c>
      <c r="AF825">
        <v>19102452969</v>
      </c>
      <c r="AG825">
        <v>302</v>
      </c>
      <c r="AH825" t="s">
        <v>2724</v>
      </c>
      <c r="AZ825" t="s">
        <v>144</v>
      </c>
      <c r="BA825" t="s">
        <v>145</v>
      </c>
      <c r="BB825" t="s">
        <v>136</v>
      </c>
      <c r="BC825" t="s">
        <v>136</v>
      </c>
      <c r="BD825" t="s">
        <v>148</v>
      </c>
      <c r="BE825" t="s">
        <v>136</v>
      </c>
      <c r="BF825" t="s">
        <v>136</v>
      </c>
      <c r="BG825" t="s">
        <v>134</v>
      </c>
      <c r="BH825" t="s">
        <v>136</v>
      </c>
      <c r="BN825" t="s">
        <v>26506</v>
      </c>
      <c r="BO825" t="s">
        <v>2725</v>
      </c>
      <c r="BP825">
        <v>7</v>
      </c>
      <c r="BQ825">
        <v>7</v>
      </c>
      <c r="BR825">
        <v>7</v>
      </c>
      <c r="BS825" s="1">
        <v>44197</v>
      </c>
      <c r="BT825" s="1">
        <v>44497</v>
      </c>
      <c r="BU825" s="1">
        <v>44197</v>
      </c>
      <c r="BV825" s="1">
        <v>44497</v>
      </c>
      <c r="BW825" t="s">
        <v>136</v>
      </c>
      <c r="BX825">
        <v>40</v>
      </c>
      <c r="BY825">
        <v>0</v>
      </c>
      <c r="BZ825">
        <v>7</v>
      </c>
      <c r="CA825">
        <v>7</v>
      </c>
      <c r="CB825">
        <v>7</v>
      </c>
      <c r="CC825">
        <v>7</v>
      </c>
      <c r="CD825">
        <v>7</v>
      </c>
      <c r="CE825">
        <v>5</v>
      </c>
      <c r="CF825" t="str">
        <f>"7:00 AM"</f>
        <v>7:00 AM</v>
      </c>
      <c r="CG825" t="str">
        <f>"3:00 PM"</f>
        <v>3:00 PM</v>
      </c>
      <c r="CH825" s="5">
        <v>12.67</v>
      </c>
      <c r="CI825" t="s">
        <v>146</v>
      </c>
      <c r="CL825" t="s">
        <v>136</v>
      </c>
      <c r="CM825" t="s">
        <v>147</v>
      </c>
      <c r="CN825" t="s">
        <v>148</v>
      </c>
      <c r="CO825" s="2" t="s">
        <v>4966</v>
      </c>
      <c r="CP825" t="s">
        <v>149</v>
      </c>
      <c r="CQ825">
        <v>1</v>
      </c>
      <c r="CR825">
        <v>0</v>
      </c>
      <c r="CS825" t="s">
        <v>136</v>
      </c>
      <c r="CT825" t="s">
        <v>136</v>
      </c>
      <c r="CU825" t="s">
        <v>136</v>
      </c>
      <c r="CV825" t="s">
        <v>134</v>
      </c>
      <c r="CW825" t="s">
        <v>134</v>
      </c>
      <c r="CX825">
        <v>65</v>
      </c>
      <c r="CY825" t="s">
        <v>134</v>
      </c>
      <c r="CZ825" t="s">
        <v>134</v>
      </c>
      <c r="DA825" t="s">
        <v>134</v>
      </c>
      <c r="DB825" t="s">
        <v>134</v>
      </c>
      <c r="DC825" t="s">
        <v>134</v>
      </c>
      <c r="DD825" t="s">
        <v>136</v>
      </c>
      <c r="DF825" s="2" t="s">
        <v>4967</v>
      </c>
      <c r="DG825" s="2" t="s">
        <v>4968</v>
      </c>
      <c r="DH825" t="s">
        <v>2717</v>
      </c>
      <c r="DI825" t="s">
        <v>537</v>
      </c>
      <c r="DJ825" s="4">
        <v>28394</v>
      </c>
      <c r="DK825" t="s">
        <v>2728</v>
      </c>
      <c r="DL825" t="s">
        <v>134</v>
      </c>
      <c r="DM825">
        <v>2</v>
      </c>
      <c r="DN825" t="s">
        <v>4969</v>
      </c>
      <c r="DO825" t="s">
        <v>2717</v>
      </c>
      <c r="DP825" t="s">
        <v>537</v>
      </c>
      <c r="DQ825" t="str">
        <f>"28394"</f>
        <v>28394</v>
      </c>
      <c r="DR825" t="s">
        <v>2728</v>
      </c>
      <c r="DS825" t="s">
        <v>4970</v>
      </c>
      <c r="DT825">
        <v>1</v>
      </c>
      <c r="DU825">
        <v>3</v>
      </c>
      <c r="DV825" t="s">
        <v>134</v>
      </c>
      <c r="DW825" t="s">
        <v>134</v>
      </c>
      <c r="DX825" t="s">
        <v>134</v>
      </c>
      <c r="DY825" t="s">
        <v>134</v>
      </c>
      <c r="DZ825">
        <v>2</v>
      </c>
      <c r="EA825" t="s">
        <v>134</v>
      </c>
      <c r="EB825" s="5">
        <v>12.68</v>
      </c>
      <c r="EC825" s="5">
        <v>12.68</v>
      </c>
      <c r="ED825" s="5">
        <v>55</v>
      </c>
      <c r="EE825">
        <v>12525270567</v>
      </c>
      <c r="EF825" t="s">
        <v>2724</v>
      </c>
      <c r="EG825" t="s">
        <v>148</v>
      </c>
      <c r="EH825">
        <v>0</v>
      </c>
    </row>
    <row r="826" spans="1:138" ht="15" customHeight="1" x14ac:dyDescent="0.35">
      <c r="A826" t="s">
        <v>19745</v>
      </c>
      <c r="B826" t="s">
        <v>273</v>
      </c>
      <c r="C826" s="1">
        <v>44138.628863888887</v>
      </c>
      <c r="D826" s="1">
        <v>44145</v>
      </c>
      <c r="E826" t="s">
        <v>133</v>
      </c>
      <c r="F826" t="s">
        <v>136</v>
      </c>
      <c r="G826" t="s">
        <v>135</v>
      </c>
      <c r="H826" t="s">
        <v>134</v>
      </c>
      <c r="I826" t="s">
        <v>16441</v>
      </c>
      <c r="K826" t="s">
        <v>16442</v>
      </c>
      <c r="M826" t="s">
        <v>15963</v>
      </c>
      <c r="N826" t="s">
        <v>374</v>
      </c>
      <c r="O826" s="4">
        <v>77414</v>
      </c>
      <c r="P826" t="s">
        <v>140</v>
      </c>
      <c r="R826">
        <v>19794294599</v>
      </c>
      <c r="T826">
        <v>112111</v>
      </c>
      <c r="U826" t="s">
        <v>16443</v>
      </c>
      <c r="V826" t="s">
        <v>16444</v>
      </c>
      <c r="X826" t="s">
        <v>143</v>
      </c>
      <c r="Y826" t="s">
        <v>16442</v>
      </c>
      <c r="AA826" t="s">
        <v>15963</v>
      </c>
      <c r="AB826" t="s">
        <v>374</v>
      </c>
      <c r="AC826" s="4">
        <v>77414</v>
      </c>
      <c r="AD826" t="s">
        <v>140</v>
      </c>
      <c r="AF826">
        <v>19794294599</v>
      </c>
      <c r="AH826" t="s">
        <v>19746</v>
      </c>
      <c r="AZ826" t="s">
        <v>334</v>
      </c>
      <c r="BA826" t="s">
        <v>335</v>
      </c>
      <c r="BB826" t="s">
        <v>136</v>
      </c>
      <c r="BC826" t="s">
        <v>136</v>
      </c>
      <c r="BD826" t="s">
        <v>148</v>
      </c>
      <c r="BE826" t="s">
        <v>136</v>
      </c>
      <c r="BF826" t="s">
        <v>136</v>
      </c>
      <c r="BG826" t="s">
        <v>134</v>
      </c>
      <c r="BH826" t="s">
        <v>136</v>
      </c>
      <c r="BN826" t="s">
        <v>19747</v>
      </c>
      <c r="BO826" t="s">
        <v>16445</v>
      </c>
      <c r="BP826">
        <v>1</v>
      </c>
      <c r="BQ826">
        <v>1</v>
      </c>
      <c r="BS826" s="1">
        <v>44206</v>
      </c>
      <c r="BT826" s="1">
        <v>44484</v>
      </c>
      <c r="BU826" s="1">
        <v>44206</v>
      </c>
      <c r="BV826" s="1">
        <v>44484</v>
      </c>
      <c r="BW826" t="s">
        <v>136</v>
      </c>
      <c r="BX826">
        <v>50</v>
      </c>
      <c r="BY826">
        <v>0</v>
      </c>
      <c r="BZ826">
        <v>9</v>
      </c>
      <c r="CA826">
        <v>9</v>
      </c>
      <c r="CB826">
        <v>9</v>
      </c>
      <c r="CC826">
        <v>9</v>
      </c>
      <c r="CD826">
        <v>9</v>
      </c>
      <c r="CE826">
        <v>5</v>
      </c>
      <c r="CF826" t="str">
        <f>"6:00 AM"</f>
        <v>6:00 AM</v>
      </c>
      <c r="CG826" t="str">
        <f>"4:00 PM"</f>
        <v>4:00 PM</v>
      </c>
      <c r="CH826" s="5">
        <v>12.67</v>
      </c>
      <c r="CI826" t="s">
        <v>146</v>
      </c>
      <c r="CJ826">
        <v>0</v>
      </c>
      <c r="CK826" t="s">
        <v>148</v>
      </c>
      <c r="CL826" t="s">
        <v>134</v>
      </c>
      <c r="CM826" t="s">
        <v>312</v>
      </c>
      <c r="CN826" t="s">
        <v>148</v>
      </c>
      <c r="CO826" s="2" t="s">
        <v>19748</v>
      </c>
      <c r="CP826" t="s">
        <v>149</v>
      </c>
      <c r="CQ826">
        <v>3</v>
      </c>
      <c r="CR826">
        <v>0</v>
      </c>
      <c r="CS826" t="s">
        <v>136</v>
      </c>
      <c r="CT826" t="s">
        <v>136</v>
      </c>
      <c r="CU826" t="s">
        <v>136</v>
      </c>
      <c r="CV826" t="s">
        <v>134</v>
      </c>
      <c r="CW826" t="s">
        <v>134</v>
      </c>
      <c r="CX826">
        <v>60</v>
      </c>
      <c r="CY826" t="s">
        <v>134</v>
      </c>
      <c r="CZ826" t="s">
        <v>134</v>
      </c>
      <c r="DA826" t="s">
        <v>134</v>
      </c>
      <c r="DB826" t="s">
        <v>134</v>
      </c>
      <c r="DC826" t="s">
        <v>134</v>
      </c>
      <c r="DD826" t="s">
        <v>136</v>
      </c>
      <c r="DF826" t="s">
        <v>180</v>
      </c>
      <c r="DG826" t="s">
        <v>19749</v>
      </c>
      <c r="DH826" t="s">
        <v>15963</v>
      </c>
      <c r="DI826" t="s">
        <v>374</v>
      </c>
      <c r="DJ826" s="4">
        <v>77414</v>
      </c>
      <c r="DK826" t="s">
        <v>4681</v>
      </c>
      <c r="DL826" t="s">
        <v>136</v>
      </c>
      <c r="DM826">
        <v>1</v>
      </c>
      <c r="DN826" t="s">
        <v>19750</v>
      </c>
      <c r="DO826" t="s">
        <v>15963</v>
      </c>
      <c r="DP826" t="s">
        <v>374</v>
      </c>
      <c r="DQ826" t="str">
        <f>"77414"</f>
        <v>77414</v>
      </c>
      <c r="DR826" t="s">
        <v>4681</v>
      </c>
      <c r="DS826" t="s">
        <v>19751</v>
      </c>
      <c r="DT826">
        <v>1</v>
      </c>
      <c r="DU826">
        <v>4</v>
      </c>
      <c r="DV826" t="s">
        <v>134</v>
      </c>
      <c r="DW826" t="s">
        <v>134</v>
      </c>
      <c r="DX826" t="s">
        <v>134</v>
      </c>
      <c r="DY826" t="s">
        <v>136</v>
      </c>
      <c r="DZ826">
        <v>1</v>
      </c>
      <c r="EA826" t="s">
        <v>136</v>
      </c>
      <c r="EC826" s="5">
        <v>12.68</v>
      </c>
      <c r="ED826" s="5">
        <v>55</v>
      </c>
      <c r="EE826">
        <v>19794294599</v>
      </c>
      <c r="EF826" t="s">
        <v>19746</v>
      </c>
      <c r="EG826" t="s">
        <v>148</v>
      </c>
      <c r="EH826">
        <v>1</v>
      </c>
    </row>
    <row r="827" spans="1:138" ht="15" customHeight="1" x14ac:dyDescent="0.35">
      <c r="A827" t="s">
        <v>12555</v>
      </c>
      <c r="B827" t="s">
        <v>157</v>
      </c>
      <c r="C827" s="1">
        <v>44077.864097569443</v>
      </c>
      <c r="D827" s="1">
        <v>44147</v>
      </c>
      <c r="E827" t="s">
        <v>133</v>
      </c>
      <c r="F827" t="s">
        <v>134</v>
      </c>
      <c r="G827" t="s">
        <v>135</v>
      </c>
      <c r="H827" t="s">
        <v>136</v>
      </c>
      <c r="I827" t="s">
        <v>12320</v>
      </c>
      <c r="J827" t="s">
        <v>12320</v>
      </c>
      <c r="K827" t="s">
        <v>12321</v>
      </c>
      <c r="M827" t="s">
        <v>12322</v>
      </c>
      <c r="N827" t="s">
        <v>139</v>
      </c>
      <c r="O827" s="4">
        <v>33884</v>
      </c>
      <c r="P827" t="s">
        <v>140</v>
      </c>
      <c r="R827">
        <v>18633244654</v>
      </c>
      <c r="S827">
        <v>232</v>
      </c>
      <c r="T827">
        <v>111</v>
      </c>
      <c r="U827" t="s">
        <v>12323</v>
      </c>
      <c r="V827" t="s">
        <v>12324</v>
      </c>
      <c r="W827" t="s">
        <v>148</v>
      </c>
      <c r="X827" t="s">
        <v>12325</v>
      </c>
      <c r="Y827" t="s">
        <v>5411</v>
      </c>
      <c r="AA827" t="s">
        <v>1057</v>
      </c>
      <c r="AB827" t="s">
        <v>139</v>
      </c>
      <c r="AC827" s="4">
        <v>33884</v>
      </c>
      <c r="AD827" t="s">
        <v>140</v>
      </c>
      <c r="AF827">
        <v>18633244654</v>
      </c>
      <c r="AG827">
        <v>232</v>
      </c>
      <c r="AH827" t="s">
        <v>12326</v>
      </c>
      <c r="AZ827" t="s">
        <v>175</v>
      </c>
      <c r="BA827" t="s">
        <v>176</v>
      </c>
      <c r="BB827" t="s">
        <v>134</v>
      </c>
      <c r="BC827" t="s">
        <v>134</v>
      </c>
      <c r="BD827" t="s">
        <v>134</v>
      </c>
      <c r="BE827" t="s">
        <v>134</v>
      </c>
      <c r="BF827" t="s">
        <v>136</v>
      </c>
      <c r="BG827" t="s">
        <v>134</v>
      </c>
      <c r="BH827" t="s">
        <v>136</v>
      </c>
      <c r="BI827" t="s">
        <v>12556</v>
      </c>
      <c r="BJ827" t="s">
        <v>12557</v>
      </c>
      <c r="BL827" t="s">
        <v>12558</v>
      </c>
      <c r="BM827" t="s">
        <v>12326</v>
      </c>
      <c r="BN827" t="s">
        <v>12559</v>
      </c>
      <c r="BO827" t="s">
        <v>12560</v>
      </c>
      <c r="BP827">
        <v>460</v>
      </c>
      <c r="BQ827">
        <v>460</v>
      </c>
      <c r="BR827">
        <v>460</v>
      </c>
      <c r="BS827" s="1">
        <v>44129</v>
      </c>
      <c r="BT827" s="1">
        <v>44346</v>
      </c>
      <c r="BU827" s="1">
        <v>44129</v>
      </c>
      <c r="BV827" s="1">
        <v>44346</v>
      </c>
      <c r="BW827" t="s">
        <v>136</v>
      </c>
      <c r="BX827">
        <v>42</v>
      </c>
      <c r="BY827">
        <v>0</v>
      </c>
      <c r="BZ827">
        <v>7</v>
      </c>
      <c r="CA827">
        <v>7</v>
      </c>
      <c r="CB827">
        <v>7</v>
      </c>
      <c r="CC827">
        <v>7</v>
      </c>
      <c r="CD827">
        <v>7</v>
      </c>
      <c r="CE827">
        <v>7</v>
      </c>
      <c r="CF827" t="str">
        <f>"7:00 AM"</f>
        <v>7:00 AM</v>
      </c>
      <c r="CG827" t="str">
        <f>"2:30 PM"</f>
        <v>2:30 PM</v>
      </c>
      <c r="CH827" s="5">
        <v>11.71</v>
      </c>
      <c r="CI827" t="s">
        <v>146</v>
      </c>
      <c r="CJ827">
        <v>1</v>
      </c>
      <c r="CK827" t="s">
        <v>12328</v>
      </c>
      <c r="CL827" t="s">
        <v>134</v>
      </c>
      <c r="CM827" t="s">
        <v>147</v>
      </c>
      <c r="CN827" t="s">
        <v>148</v>
      </c>
      <c r="CO827" t="s">
        <v>12561</v>
      </c>
      <c r="CP827" t="s">
        <v>149</v>
      </c>
      <c r="CQ827">
        <v>0</v>
      </c>
      <c r="CR827">
        <v>0</v>
      </c>
      <c r="CS827" t="s">
        <v>136</v>
      </c>
      <c r="CT827" t="s">
        <v>136</v>
      </c>
      <c r="CU827" t="s">
        <v>134</v>
      </c>
      <c r="CV827" t="s">
        <v>134</v>
      </c>
      <c r="CW827" t="s">
        <v>134</v>
      </c>
      <c r="CX827">
        <v>100</v>
      </c>
      <c r="CY827" t="s">
        <v>134</v>
      </c>
      <c r="CZ827" t="s">
        <v>136</v>
      </c>
      <c r="DA827" t="s">
        <v>134</v>
      </c>
      <c r="DB827" t="s">
        <v>134</v>
      </c>
      <c r="DC827" t="s">
        <v>134</v>
      </c>
      <c r="DD827" t="s">
        <v>136</v>
      </c>
      <c r="DE827">
        <v>35</v>
      </c>
      <c r="DF827" s="2" t="s">
        <v>12330</v>
      </c>
      <c r="DG827" t="s">
        <v>5411</v>
      </c>
      <c r="DH827" t="s">
        <v>1057</v>
      </c>
      <c r="DI827" t="s">
        <v>139</v>
      </c>
      <c r="DJ827" s="4" t="s">
        <v>27722</v>
      </c>
      <c r="DK827" t="s">
        <v>1447</v>
      </c>
      <c r="DL827" t="s">
        <v>134</v>
      </c>
      <c r="DM827">
        <v>73</v>
      </c>
      <c r="DN827" t="s">
        <v>12562</v>
      </c>
      <c r="DO827" t="s">
        <v>12563</v>
      </c>
      <c r="DP827" t="s">
        <v>139</v>
      </c>
      <c r="DQ827" t="str">
        <f>"33547"</f>
        <v>33547</v>
      </c>
      <c r="DR827" t="s">
        <v>1253</v>
      </c>
      <c r="DS827" t="s">
        <v>12564</v>
      </c>
      <c r="DT827">
        <v>14</v>
      </c>
      <c r="DU827">
        <v>84</v>
      </c>
      <c r="DV827" t="s">
        <v>134</v>
      </c>
      <c r="DW827" t="s">
        <v>134</v>
      </c>
      <c r="DX827" t="s">
        <v>134</v>
      </c>
      <c r="DY827" t="s">
        <v>134</v>
      </c>
      <c r="DZ827">
        <v>19</v>
      </c>
      <c r="EA827" t="s">
        <v>134</v>
      </c>
      <c r="EB827" s="5">
        <v>12.68</v>
      </c>
      <c r="EC827" s="5">
        <v>12.68</v>
      </c>
      <c r="ED827" s="5">
        <v>55</v>
      </c>
      <c r="EE827">
        <v>18633244654</v>
      </c>
      <c r="EF827" t="s">
        <v>12326</v>
      </c>
      <c r="EG827" t="s">
        <v>148</v>
      </c>
      <c r="EH827">
        <v>53</v>
      </c>
    </row>
    <row r="828" spans="1:138" ht="15" customHeight="1" x14ac:dyDescent="0.35">
      <c r="A828" t="s">
        <v>11340</v>
      </c>
      <c r="B828" t="s">
        <v>157</v>
      </c>
      <c r="C828" s="1">
        <v>44096.345834259257</v>
      </c>
      <c r="D828" s="1">
        <v>44147</v>
      </c>
      <c r="E828" t="s">
        <v>133</v>
      </c>
      <c r="F828" t="s">
        <v>134</v>
      </c>
      <c r="G828" t="s">
        <v>135</v>
      </c>
      <c r="H828" t="s">
        <v>136</v>
      </c>
      <c r="I828" t="s">
        <v>4667</v>
      </c>
      <c r="K828" t="s">
        <v>4668</v>
      </c>
      <c r="M828" t="s">
        <v>4669</v>
      </c>
      <c r="N828" t="s">
        <v>837</v>
      </c>
      <c r="O828" s="4">
        <v>29108</v>
      </c>
      <c r="P828" t="s">
        <v>140</v>
      </c>
      <c r="R828">
        <v>18632439136</v>
      </c>
      <c r="T828">
        <v>115115</v>
      </c>
      <c r="U828" t="s">
        <v>4670</v>
      </c>
      <c r="V828" t="s">
        <v>4671</v>
      </c>
      <c r="X828" t="s">
        <v>164</v>
      </c>
      <c r="Y828" t="s">
        <v>4668</v>
      </c>
      <c r="AA828" t="s">
        <v>4669</v>
      </c>
      <c r="AB828" t="s">
        <v>837</v>
      </c>
      <c r="AC828" s="4">
        <v>29108</v>
      </c>
      <c r="AD828" t="s">
        <v>140</v>
      </c>
      <c r="AF828">
        <v>18632439136</v>
      </c>
      <c r="AH828" t="s">
        <v>4673</v>
      </c>
      <c r="AI828" t="s">
        <v>226</v>
      </c>
      <c r="AJ828" t="s">
        <v>481</v>
      </c>
      <c r="AK828" t="s">
        <v>482</v>
      </c>
      <c r="AL828" t="s">
        <v>483</v>
      </c>
      <c r="AM828" t="s">
        <v>484</v>
      </c>
      <c r="AO828" t="s">
        <v>485</v>
      </c>
      <c r="AP828" t="s">
        <v>139</v>
      </c>
      <c r="AQ828" s="4">
        <v>33825</v>
      </c>
      <c r="AR828" t="s">
        <v>140</v>
      </c>
      <c r="AT828">
        <v>18632019211</v>
      </c>
      <c r="AV828" t="s">
        <v>487</v>
      </c>
      <c r="AW828" t="s">
        <v>488</v>
      </c>
      <c r="AX828" t="s">
        <v>139</v>
      </c>
      <c r="AY828" t="s">
        <v>489</v>
      </c>
      <c r="AZ828" t="s">
        <v>288</v>
      </c>
      <c r="BA828" t="s">
        <v>289</v>
      </c>
      <c r="BB828" t="s">
        <v>134</v>
      </c>
      <c r="BC828" t="s">
        <v>134</v>
      </c>
      <c r="BD828" t="s">
        <v>134</v>
      </c>
      <c r="BE828" t="s">
        <v>134</v>
      </c>
      <c r="BF828" t="s">
        <v>136</v>
      </c>
      <c r="BG828" t="s">
        <v>134</v>
      </c>
      <c r="BH828" t="s">
        <v>136</v>
      </c>
      <c r="BI828" t="s">
        <v>148</v>
      </c>
      <c r="BJ828" t="s">
        <v>148</v>
      </c>
      <c r="BK828" t="s">
        <v>148</v>
      </c>
      <c r="BN828" t="s">
        <v>11341</v>
      </c>
      <c r="BO828" t="s">
        <v>289</v>
      </c>
      <c r="BP828">
        <v>1</v>
      </c>
      <c r="BQ828">
        <v>1</v>
      </c>
      <c r="BR828">
        <v>1</v>
      </c>
      <c r="BS828" s="1">
        <v>44167</v>
      </c>
      <c r="BT828" s="1">
        <v>44323</v>
      </c>
      <c r="BU828" s="1">
        <v>44167</v>
      </c>
      <c r="BV828" s="1">
        <v>44323</v>
      </c>
      <c r="BW828" t="s">
        <v>136</v>
      </c>
      <c r="BX828">
        <v>36</v>
      </c>
      <c r="BY828">
        <v>0</v>
      </c>
      <c r="BZ828">
        <v>6</v>
      </c>
      <c r="CA828">
        <v>6</v>
      </c>
      <c r="CB828">
        <v>6</v>
      </c>
      <c r="CC828">
        <v>6</v>
      </c>
      <c r="CD828">
        <v>6</v>
      </c>
      <c r="CE828">
        <v>6</v>
      </c>
      <c r="CF828" t="str">
        <f>"7:00 AM"</f>
        <v>7:00 AM</v>
      </c>
      <c r="CG828" t="str">
        <f>"8:00 PM"</f>
        <v>8:00 PM</v>
      </c>
      <c r="CH828" s="5">
        <v>12.67</v>
      </c>
      <c r="CI828" t="s">
        <v>146</v>
      </c>
      <c r="CL828" t="s">
        <v>136</v>
      </c>
      <c r="CM828" t="s">
        <v>147</v>
      </c>
      <c r="CN828" t="s">
        <v>148</v>
      </c>
      <c r="CO828" t="s">
        <v>492</v>
      </c>
      <c r="CP828" t="s">
        <v>149</v>
      </c>
      <c r="CQ828">
        <v>3</v>
      </c>
      <c r="CR828">
        <v>0</v>
      </c>
      <c r="CS828" t="s">
        <v>134</v>
      </c>
      <c r="CT828" t="s">
        <v>134</v>
      </c>
      <c r="CU828" t="s">
        <v>136</v>
      </c>
      <c r="CV828" t="s">
        <v>134</v>
      </c>
      <c r="CW828" t="s">
        <v>134</v>
      </c>
      <c r="CX828">
        <v>50</v>
      </c>
      <c r="CY828" t="s">
        <v>134</v>
      </c>
      <c r="CZ828" t="s">
        <v>134</v>
      </c>
      <c r="DA828" t="s">
        <v>134</v>
      </c>
      <c r="DB828" t="s">
        <v>134</v>
      </c>
      <c r="DC828" t="s">
        <v>134</v>
      </c>
      <c r="DD828" t="s">
        <v>136</v>
      </c>
      <c r="DF828" t="s">
        <v>967</v>
      </c>
      <c r="DG828" t="s">
        <v>11342</v>
      </c>
      <c r="DH828" t="s">
        <v>5231</v>
      </c>
      <c r="DI828" t="s">
        <v>537</v>
      </c>
      <c r="DJ828" s="4">
        <v>28759</v>
      </c>
      <c r="DK828" t="s">
        <v>5229</v>
      </c>
      <c r="DL828" t="s">
        <v>134</v>
      </c>
      <c r="DM828">
        <v>2</v>
      </c>
      <c r="DN828" t="s">
        <v>11343</v>
      </c>
      <c r="DO828" t="s">
        <v>11344</v>
      </c>
      <c r="DP828" t="s">
        <v>537</v>
      </c>
      <c r="DQ828" t="str">
        <f>"28731"</f>
        <v>28731</v>
      </c>
      <c r="DR828" t="s">
        <v>5229</v>
      </c>
      <c r="DS828" t="s">
        <v>1403</v>
      </c>
      <c r="DT828">
        <v>1</v>
      </c>
      <c r="DU828">
        <v>15</v>
      </c>
      <c r="DV828" t="s">
        <v>136</v>
      </c>
      <c r="DW828" t="s">
        <v>134</v>
      </c>
      <c r="DX828" t="s">
        <v>134</v>
      </c>
      <c r="DY828" t="s">
        <v>136</v>
      </c>
      <c r="DZ828">
        <v>1</v>
      </c>
      <c r="EA828" t="s">
        <v>136</v>
      </c>
      <c r="EC828" s="5">
        <v>12.68</v>
      </c>
      <c r="ED828" s="5">
        <v>55</v>
      </c>
      <c r="EE828">
        <v>18033178058</v>
      </c>
      <c r="EF828" t="s">
        <v>4673</v>
      </c>
      <c r="EG828" t="s">
        <v>148</v>
      </c>
      <c r="EH828">
        <v>0</v>
      </c>
    </row>
    <row r="829" spans="1:138" ht="15" customHeight="1" x14ac:dyDescent="0.35">
      <c r="A829" t="s">
        <v>13088</v>
      </c>
      <c r="B829" t="s">
        <v>157</v>
      </c>
      <c r="C829" s="1">
        <v>44099.430303125002</v>
      </c>
      <c r="D829" s="1">
        <v>44147</v>
      </c>
      <c r="E829" t="s">
        <v>133</v>
      </c>
      <c r="F829" t="s">
        <v>134</v>
      </c>
      <c r="G829" t="s">
        <v>135</v>
      </c>
      <c r="H829" t="s">
        <v>136</v>
      </c>
      <c r="I829" t="s">
        <v>4667</v>
      </c>
      <c r="K829" t="s">
        <v>4668</v>
      </c>
      <c r="M829" t="s">
        <v>4669</v>
      </c>
      <c r="N829" t="s">
        <v>837</v>
      </c>
      <c r="O829" s="4">
        <v>29108</v>
      </c>
      <c r="P829" t="s">
        <v>140</v>
      </c>
      <c r="R829">
        <v>18632439136</v>
      </c>
      <c r="T829">
        <v>115115</v>
      </c>
      <c r="U829" t="s">
        <v>4670</v>
      </c>
      <c r="V829" t="s">
        <v>4671</v>
      </c>
      <c r="X829" t="s">
        <v>164</v>
      </c>
      <c r="Y829" t="s">
        <v>4668</v>
      </c>
      <c r="AA829" t="s">
        <v>4669</v>
      </c>
      <c r="AB829" t="s">
        <v>837</v>
      </c>
      <c r="AC829" s="4">
        <v>29108</v>
      </c>
      <c r="AD829" t="s">
        <v>140</v>
      </c>
      <c r="AF829">
        <v>18632439136</v>
      </c>
      <c r="AH829" t="s">
        <v>4673</v>
      </c>
      <c r="AI829" t="s">
        <v>226</v>
      </c>
      <c r="AJ829" t="s">
        <v>481</v>
      </c>
      <c r="AK829" t="s">
        <v>482</v>
      </c>
      <c r="AL829" t="s">
        <v>483</v>
      </c>
      <c r="AM829" t="s">
        <v>484</v>
      </c>
      <c r="AO829" t="s">
        <v>485</v>
      </c>
      <c r="AP829" t="s">
        <v>139</v>
      </c>
      <c r="AQ829" s="4">
        <v>33825</v>
      </c>
      <c r="AR829" t="s">
        <v>140</v>
      </c>
      <c r="AT829">
        <v>18632019211</v>
      </c>
      <c r="AV829" t="s">
        <v>487</v>
      </c>
      <c r="AW829" t="s">
        <v>488</v>
      </c>
      <c r="AX829" t="s">
        <v>139</v>
      </c>
      <c r="AY829" t="s">
        <v>489</v>
      </c>
      <c r="AZ829" t="s">
        <v>144</v>
      </c>
      <c r="BA829" t="s">
        <v>145</v>
      </c>
      <c r="BB829" t="s">
        <v>134</v>
      </c>
      <c r="BC829" t="s">
        <v>134</v>
      </c>
      <c r="BD829" t="s">
        <v>134</v>
      </c>
      <c r="BE829" t="s">
        <v>134</v>
      </c>
      <c r="BF829" t="s">
        <v>136</v>
      </c>
      <c r="BG829" t="s">
        <v>134</v>
      </c>
      <c r="BH829" t="s">
        <v>136</v>
      </c>
      <c r="BI829" t="s">
        <v>148</v>
      </c>
      <c r="BJ829" t="s">
        <v>148</v>
      </c>
      <c r="BK829" t="s">
        <v>148</v>
      </c>
      <c r="BN829" t="s">
        <v>13089</v>
      </c>
      <c r="BO829" t="s">
        <v>145</v>
      </c>
      <c r="BP829">
        <v>14</v>
      </c>
      <c r="BQ829">
        <v>14</v>
      </c>
      <c r="BR829">
        <v>14</v>
      </c>
      <c r="BS829" s="1">
        <v>44167</v>
      </c>
      <c r="BT829" s="1">
        <v>44323</v>
      </c>
      <c r="BU829" s="1">
        <v>44167</v>
      </c>
      <c r="BV829" s="1">
        <v>44323</v>
      </c>
      <c r="BW829" t="s">
        <v>136</v>
      </c>
      <c r="BX829">
        <v>36</v>
      </c>
      <c r="BY829">
        <v>0</v>
      </c>
      <c r="BZ829">
        <v>6</v>
      </c>
      <c r="CA829">
        <v>6</v>
      </c>
      <c r="CB829">
        <v>6</v>
      </c>
      <c r="CC829">
        <v>6</v>
      </c>
      <c r="CD829">
        <v>6</v>
      </c>
      <c r="CE829">
        <v>6</v>
      </c>
      <c r="CF829" t="str">
        <f>"7:00 AM"</f>
        <v>7:00 AM</v>
      </c>
      <c r="CG829" t="str">
        <f>"8:00 PM"</f>
        <v>8:00 PM</v>
      </c>
      <c r="CH829" s="5">
        <v>12.67</v>
      </c>
      <c r="CI829" t="s">
        <v>146</v>
      </c>
      <c r="CL829" t="s">
        <v>136</v>
      </c>
      <c r="CM829" t="s">
        <v>147</v>
      </c>
      <c r="CN829" t="s">
        <v>148</v>
      </c>
      <c r="CO829" t="s">
        <v>492</v>
      </c>
      <c r="CP829" t="s">
        <v>149</v>
      </c>
      <c r="CQ829">
        <v>3</v>
      </c>
      <c r="CR829">
        <v>0</v>
      </c>
      <c r="CS829" t="s">
        <v>136</v>
      </c>
      <c r="CT829" t="s">
        <v>136</v>
      </c>
      <c r="CU829" t="s">
        <v>136</v>
      </c>
      <c r="CV829" t="s">
        <v>136</v>
      </c>
      <c r="CW829" t="s">
        <v>134</v>
      </c>
      <c r="CX829">
        <v>50</v>
      </c>
      <c r="CY829" t="s">
        <v>134</v>
      </c>
      <c r="CZ829" t="s">
        <v>134</v>
      </c>
      <c r="DA829" t="s">
        <v>134</v>
      </c>
      <c r="DB829" t="s">
        <v>134</v>
      </c>
      <c r="DC829" t="s">
        <v>134</v>
      </c>
      <c r="DD829" t="s">
        <v>136</v>
      </c>
      <c r="DF829" t="s">
        <v>13090</v>
      </c>
      <c r="DG829" t="s">
        <v>11342</v>
      </c>
      <c r="DH829" t="s">
        <v>5231</v>
      </c>
      <c r="DI829" t="s">
        <v>537</v>
      </c>
      <c r="DJ829" s="4">
        <v>28759</v>
      </c>
      <c r="DK829" t="s">
        <v>5229</v>
      </c>
      <c r="DL829" t="s">
        <v>136</v>
      </c>
      <c r="DM829">
        <v>2</v>
      </c>
      <c r="DN829" t="s">
        <v>11343</v>
      </c>
      <c r="DO829" t="s">
        <v>11344</v>
      </c>
      <c r="DP829" t="s">
        <v>537</v>
      </c>
      <c r="DQ829" t="str">
        <f>"28731"</f>
        <v>28731</v>
      </c>
      <c r="DR829" t="s">
        <v>5229</v>
      </c>
      <c r="DS829" t="s">
        <v>1403</v>
      </c>
      <c r="DT829">
        <v>1</v>
      </c>
      <c r="DU829">
        <v>10</v>
      </c>
      <c r="DV829" t="s">
        <v>136</v>
      </c>
      <c r="DW829" t="s">
        <v>134</v>
      </c>
      <c r="DX829" t="s">
        <v>134</v>
      </c>
      <c r="DY829" t="s">
        <v>136</v>
      </c>
      <c r="DZ829">
        <v>1</v>
      </c>
      <c r="EA829" t="s">
        <v>136</v>
      </c>
      <c r="EC829" s="5">
        <v>12.68</v>
      </c>
      <c r="ED829" s="5">
        <v>55</v>
      </c>
      <c r="EE829">
        <v>18033178058</v>
      </c>
      <c r="EF829" t="s">
        <v>4673</v>
      </c>
      <c r="EG829" t="s">
        <v>148</v>
      </c>
      <c r="EH829">
        <v>0</v>
      </c>
    </row>
    <row r="830" spans="1:138" ht="15" customHeight="1" x14ac:dyDescent="0.35">
      <c r="A830" t="s">
        <v>23062</v>
      </c>
      <c r="B830" t="s">
        <v>157</v>
      </c>
      <c r="C830" s="1">
        <v>44118.312409837963</v>
      </c>
      <c r="D830" s="1">
        <v>44147</v>
      </c>
      <c r="E830" t="s">
        <v>133</v>
      </c>
      <c r="F830" t="s">
        <v>136</v>
      </c>
      <c r="G830" t="s">
        <v>135</v>
      </c>
      <c r="H830" t="s">
        <v>136</v>
      </c>
      <c r="I830" t="s">
        <v>23063</v>
      </c>
      <c r="K830" t="s">
        <v>23064</v>
      </c>
      <c r="M830" t="s">
        <v>7650</v>
      </c>
      <c r="N830" t="s">
        <v>1128</v>
      </c>
      <c r="O830" s="4">
        <v>58227</v>
      </c>
      <c r="P830" t="s">
        <v>140</v>
      </c>
      <c r="R830">
        <v>17015200132</v>
      </c>
      <c r="T830">
        <v>11299</v>
      </c>
      <c r="U830" t="s">
        <v>23065</v>
      </c>
      <c r="V830" t="s">
        <v>5169</v>
      </c>
      <c r="X830" t="s">
        <v>7643</v>
      </c>
      <c r="Y830" t="s">
        <v>23066</v>
      </c>
      <c r="AA830" t="s">
        <v>23067</v>
      </c>
      <c r="AB830" t="s">
        <v>1128</v>
      </c>
      <c r="AC830" s="4">
        <v>58241</v>
      </c>
      <c r="AD830" t="s">
        <v>140</v>
      </c>
      <c r="AF830">
        <v>7015200132</v>
      </c>
      <c r="AH830" t="s">
        <v>1514</v>
      </c>
      <c r="AI830" t="s">
        <v>168</v>
      </c>
      <c r="AJ830" t="s">
        <v>1515</v>
      </c>
      <c r="AK830" t="s">
        <v>1516</v>
      </c>
      <c r="AL830" t="s">
        <v>2203</v>
      </c>
      <c r="AM830" t="s">
        <v>1518</v>
      </c>
      <c r="AO830" t="s">
        <v>1519</v>
      </c>
      <c r="AP830" t="s">
        <v>1128</v>
      </c>
      <c r="AQ830" s="4">
        <v>58423</v>
      </c>
      <c r="AR830" t="s">
        <v>140</v>
      </c>
      <c r="AT830">
        <v>17019623460</v>
      </c>
      <c r="AV830" t="s">
        <v>1521</v>
      </c>
      <c r="AW830" t="s">
        <v>2205</v>
      </c>
      <c r="AZ830" t="s">
        <v>175</v>
      </c>
      <c r="BA830" t="s">
        <v>176</v>
      </c>
      <c r="BB830" t="s">
        <v>136</v>
      </c>
      <c r="BC830" t="s">
        <v>136</v>
      </c>
      <c r="BD830" t="s">
        <v>148</v>
      </c>
      <c r="BE830" t="s">
        <v>136</v>
      </c>
      <c r="BF830" t="s">
        <v>136</v>
      </c>
      <c r="BG830" t="s">
        <v>134</v>
      </c>
      <c r="BH830" t="s">
        <v>136</v>
      </c>
      <c r="BN830" t="s">
        <v>23068</v>
      </c>
      <c r="BO830" t="s">
        <v>2207</v>
      </c>
      <c r="BP830">
        <v>5</v>
      </c>
      <c r="BQ830">
        <v>5</v>
      </c>
      <c r="BR830">
        <v>5</v>
      </c>
      <c r="BS830" s="1">
        <v>44180</v>
      </c>
      <c r="BT830" s="1">
        <v>44346</v>
      </c>
      <c r="BU830" s="1">
        <v>44180</v>
      </c>
      <c r="BV830" s="1">
        <v>44346</v>
      </c>
      <c r="BW830" t="s">
        <v>136</v>
      </c>
      <c r="BX830">
        <v>35</v>
      </c>
      <c r="BY830">
        <v>0</v>
      </c>
      <c r="BZ830">
        <v>7</v>
      </c>
      <c r="CA830">
        <v>7</v>
      </c>
      <c r="CB830">
        <v>7</v>
      </c>
      <c r="CC830">
        <v>7</v>
      </c>
      <c r="CD830">
        <v>7</v>
      </c>
      <c r="CE830">
        <v>0</v>
      </c>
      <c r="CF830" t="str">
        <f>"8:00 AM"</f>
        <v>8:00 AM</v>
      </c>
      <c r="CG830" t="str">
        <f>"5:00 PM"</f>
        <v>5:00 PM</v>
      </c>
      <c r="CH830" s="5">
        <v>14.99</v>
      </c>
      <c r="CI830" t="s">
        <v>146</v>
      </c>
      <c r="CJ830">
        <v>0</v>
      </c>
      <c r="CK830">
        <v>0</v>
      </c>
      <c r="CL830" t="s">
        <v>136</v>
      </c>
      <c r="CM830" t="s">
        <v>312</v>
      </c>
      <c r="CN830" t="s">
        <v>148</v>
      </c>
      <c r="CO830" t="s">
        <v>23069</v>
      </c>
      <c r="CP830" t="s">
        <v>149</v>
      </c>
      <c r="CQ830">
        <v>3</v>
      </c>
      <c r="CR830">
        <v>0</v>
      </c>
      <c r="CS830" t="s">
        <v>136</v>
      </c>
      <c r="CT830" t="s">
        <v>134</v>
      </c>
      <c r="CU830" t="s">
        <v>136</v>
      </c>
      <c r="CV830" t="s">
        <v>136</v>
      </c>
      <c r="CW830" t="s">
        <v>136</v>
      </c>
      <c r="CY830" t="s">
        <v>136</v>
      </c>
      <c r="CZ830" t="s">
        <v>136</v>
      </c>
      <c r="DA830" t="s">
        <v>136</v>
      </c>
      <c r="DB830" t="s">
        <v>136</v>
      </c>
      <c r="DC830" t="s">
        <v>136</v>
      </c>
      <c r="DD830" t="s">
        <v>136</v>
      </c>
      <c r="DF830" t="s">
        <v>17315</v>
      </c>
      <c r="DG830" t="s">
        <v>23064</v>
      </c>
      <c r="DH830" t="s">
        <v>7650</v>
      </c>
      <c r="DI830" t="s">
        <v>1128</v>
      </c>
      <c r="DJ830" s="4">
        <v>58227</v>
      </c>
      <c r="DK830" t="s">
        <v>7651</v>
      </c>
      <c r="DL830" t="s">
        <v>136</v>
      </c>
      <c r="DM830">
        <v>1</v>
      </c>
      <c r="DN830" t="s">
        <v>23070</v>
      </c>
      <c r="DO830" t="s">
        <v>23071</v>
      </c>
      <c r="DP830" t="s">
        <v>1128</v>
      </c>
      <c r="DQ830" t="str">
        <f>"58262"</f>
        <v>58262</v>
      </c>
      <c r="DR830" t="s">
        <v>7651</v>
      </c>
      <c r="DS830" t="s">
        <v>23072</v>
      </c>
      <c r="DT830">
        <v>1</v>
      </c>
      <c r="DU830">
        <v>5</v>
      </c>
      <c r="DV830" t="s">
        <v>136</v>
      </c>
      <c r="DW830" t="s">
        <v>134</v>
      </c>
      <c r="DX830" t="s">
        <v>136</v>
      </c>
      <c r="DY830" t="s">
        <v>136</v>
      </c>
      <c r="DZ830">
        <v>2</v>
      </c>
      <c r="EA830" t="s">
        <v>136</v>
      </c>
      <c r="EC830" s="5">
        <v>12.68</v>
      </c>
      <c r="ED830" s="5">
        <v>55</v>
      </c>
      <c r="EE830">
        <v>17015200132</v>
      </c>
      <c r="EF830" t="s">
        <v>11793</v>
      </c>
      <c r="EG830" t="s">
        <v>10177</v>
      </c>
      <c r="EH830">
        <v>0</v>
      </c>
    </row>
    <row r="831" spans="1:138" ht="15" customHeight="1" x14ac:dyDescent="0.35">
      <c r="A831" t="s">
        <v>7258</v>
      </c>
      <c r="B831" t="s">
        <v>157</v>
      </c>
      <c r="C831" s="1">
        <v>44117.563084490743</v>
      </c>
      <c r="D831" s="1">
        <v>44147</v>
      </c>
      <c r="E831" t="s">
        <v>133</v>
      </c>
      <c r="F831" t="s">
        <v>136</v>
      </c>
      <c r="G831" t="s">
        <v>135</v>
      </c>
      <c r="H831" t="s">
        <v>136</v>
      </c>
      <c r="I831" t="s">
        <v>7259</v>
      </c>
      <c r="K831" t="s">
        <v>7260</v>
      </c>
      <c r="M831" t="s">
        <v>6079</v>
      </c>
      <c r="N831" t="s">
        <v>720</v>
      </c>
      <c r="O831" s="4">
        <v>38957</v>
      </c>
      <c r="P831" t="s">
        <v>140</v>
      </c>
      <c r="R831">
        <v>16623759444</v>
      </c>
      <c r="T831">
        <v>4841</v>
      </c>
      <c r="U831" t="s">
        <v>7261</v>
      </c>
      <c r="V831" t="s">
        <v>1665</v>
      </c>
      <c r="W831" t="s">
        <v>3180</v>
      </c>
      <c r="X831" t="s">
        <v>429</v>
      </c>
      <c r="Y831" t="s">
        <v>7260</v>
      </c>
      <c r="AA831" t="s">
        <v>6079</v>
      </c>
      <c r="AB831" t="s">
        <v>720</v>
      </c>
      <c r="AC831" s="4">
        <v>38957</v>
      </c>
      <c r="AD831" t="s">
        <v>140</v>
      </c>
      <c r="AF831">
        <v>16623759444</v>
      </c>
      <c r="AH831" t="s">
        <v>7262</v>
      </c>
      <c r="AI831" t="s">
        <v>168</v>
      </c>
      <c r="AJ831" t="s">
        <v>725</v>
      </c>
      <c r="AK831" t="s">
        <v>2767</v>
      </c>
      <c r="AL831" t="s">
        <v>2768</v>
      </c>
      <c r="AM831" t="s">
        <v>728</v>
      </c>
      <c r="AN831" t="s">
        <v>729</v>
      </c>
      <c r="AO831" t="s">
        <v>730</v>
      </c>
      <c r="AP831" t="s">
        <v>720</v>
      </c>
      <c r="AQ831" s="4">
        <v>38930</v>
      </c>
      <c r="AR831" t="s">
        <v>140</v>
      </c>
      <c r="AT831">
        <v>16623854219</v>
      </c>
      <c r="AV831" t="s">
        <v>2769</v>
      </c>
      <c r="AW831" t="s">
        <v>732</v>
      </c>
      <c r="AZ831" t="s">
        <v>821</v>
      </c>
      <c r="BA831" t="s">
        <v>822</v>
      </c>
      <c r="BB831" t="s">
        <v>136</v>
      </c>
      <c r="BC831" t="s">
        <v>136</v>
      </c>
      <c r="BD831" t="s">
        <v>148</v>
      </c>
      <c r="BE831" t="s">
        <v>136</v>
      </c>
      <c r="BF831" t="s">
        <v>136</v>
      </c>
      <c r="BG831" t="s">
        <v>134</v>
      </c>
      <c r="BH831" t="s">
        <v>136</v>
      </c>
      <c r="BN831" t="s">
        <v>7263</v>
      </c>
      <c r="BO831" t="s">
        <v>734</v>
      </c>
      <c r="BP831">
        <v>2</v>
      </c>
      <c r="BQ831">
        <v>2</v>
      </c>
      <c r="BR831">
        <v>2</v>
      </c>
      <c r="BS831" s="1">
        <v>44166</v>
      </c>
      <c r="BT831" s="1">
        <v>44242</v>
      </c>
      <c r="BU831" s="1">
        <v>44166</v>
      </c>
      <c r="BV831" s="1">
        <v>44242</v>
      </c>
      <c r="BW831" t="s">
        <v>136</v>
      </c>
      <c r="BX831">
        <v>39.96</v>
      </c>
      <c r="BY831">
        <v>0</v>
      </c>
      <c r="BZ831">
        <v>6.66</v>
      </c>
      <c r="CA831">
        <v>6.66</v>
      </c>
      <c r="CB831">
        <v>6.66</v>
      </c>
      <c r="CC831">
        <v>6.66</v>
      </c>
      <c r="CD831">
        <v>6.66</v>
      </c>
      <c r="CE831">
        <v>6.66</v>
      </c>
      <c r="CF831" t="str">
        <f>"8:00 AM"</f>
        <v>8:00 AM</v>
      </c>
      <c r="CG831" t="str">
        <f>"2:40 PM"</f>
        <v>2:40 PM</v>
      </c>
      <c r="CH831" s="5">
        <v>11.83</v>
      </c>
      <c r="CI831" t="s">
        <v>146</v>
      </c>
      <c r="CL831" t="s">
        <v>134</v>
      </c>
      <c r="CM831" t="s">
        <v>147</v>
      </c>
      <c r="CN831" t="s">
        <v>148</v>
      </c>
      <c r="CO831" t="s">
        <v>3032</v>
      </c>
      <c r="CP831" t="s">
        <v>149</v>
      </c>
      <c r="CQ831">
        <v>3</v>
      </c>
      <c r="CR831">
        <v>0</v>
      </c>
      <c r="CS831" t="s">
        <v>136</v>
      </c>
      <c r="CT831" t="s">
        <v>134</v>
      </c>
      <c r="CU831" t="s">
        <v>136</v>
      </c>
      <c r="CV831" t="s">
        <v>136</v>
      </c>
      <c r="CW831" t="s">
        <v>136</v>
      </c>
      <c r="CY831" t="s">
        <v>136</v>
      </c>
      <c r="CZ831" t="s">
        <v>136</v>
      </c>
      <c r="DA831" t="s">
        <v>136</v>
      </c>
      <c r="DB831" t="s">
        <v>136</v>
      </c>
      <c r="DC831" t="s">
        <v>136</v>
      </c>
      <c r="DD831" t="s">
        <v>136</v>
      </c>
      <c r="DF831" t="s">
        <v>7264</v>
      </c>
      <c r="DG831" t="s">
        <v>7265</v>
      </c>
      <c r="DH831" t="s">
        <v>6079</v>
      </c>
      <c r="DI831" t="s">
        <v>720</v>
      </c>
      <c r="DJ831" s="4">
        <v>38957</v>
      </c>
      <c r="DK831" t="s">
        <v>1247</v>
      </c>
      <c r="DL831" t="s">
        <v>136</v>
      </c>
      <c r="DM831">
        <v>1</v>
      </c>
      <c r="DN831" t="s">
        <v>7266</v>
      </c>
      <c r="DO831" t="s">
        <v>6079</v>
      </c>
      <c r="DP831" t="s">
        <v>720</v>
      </c>
      <c r="DQ831" t="str">
        <f>"38957"</f>
        <v>38957</v>
      </c>
      <c r="DR831" t="s">
        <v>1247</v>
      </c>
      <c r="DS831" t="s">
        <v>7207</v>
      </c>
      <c r="DT831">
        <v>1</v>
      </c>
      <c r="DU831">
        <v>4</v>
      </c>
      <c r="DV831" t="s">
        <v>134</v>
      </c>
      <c r="DW831" t="s">
        <v>134</v>
      </c>
      <c r="DX831" t="s">
        <v>134</v>
      </c>
      <c r="DY831" t="s">
        <v>136</v>
      </c>
      <c r="DZ831">
        <v>1</v>
      </c>
      <c r="EA831" t="s">
        <v>136</v>
      </c>
      <c r="EC831" s="5">
        <v>12.68</v>
      </c>
      <c r="ED831" s="5">
        <v>55</v>
      </c>
      <c r="EE831">
        <v>16623749444</v>
      </c>
      <c r="EF831" t="s">
        <v>7262</v>
      </c>
      <c r="EG831" t="s">
        <v>148</v>
      </c>
      <c r="EH831">
        <v>1</v>
      </c>
    </row>
    <row r="832" spans="1:138" ht="15" customHeight="1" x14ac:dyDescent="0.35">
      <c r="A832" t="s">
        <v>22155</v>
      </c>
      <c r="B832" t="s">
        <v>157</v>
      </c>
      <c r="C832" s="1">
        <v>44116.480570949076</v>
      </c>
      <c r="D832" s="1">
        <v>44147</v>
      </c>
      <c r="E832" t="s">
        <v>133</v>
      </c>
      <c r="F832" t="s">
        <v>136</v>
      </c>
      <c r="G832" t="s">
        <v>135</v>
      </c>
      <c r="H832" t="s">
        <v>136</v>
      </c>
      <c r="I832" t="s">
        <v>22156</v>
      </c>
      <c r="K832" t="s">
        <v>22157</v>
      </c>
      <c r="M832" t="s">
        <v>324</v>
      </c>
      <c r="N832" t="s">
        <v>246</v>
      </c>
      <c r="O832" s="4">
        <v>70554</v>
      </c>
      <c r="P832" t="s">
        <v>140</v>
      </c>
      <c r="R832">
        <v>13379458278</v>
      </c>
      <c r="T832">
        <v>1125</v>
      </c>
      <c r="U832" t="s">
        <v>864</v>
      </c>
      <c r="V832" t="s">
        <v>8953</v>
      </c>
      <c r="X832" t="s">
        <v>164</v>
      </c>
      <c r="Y832" t="s">
        <v>22158</v>
      </c>
      <c r="AA832" t="s">
        <v>324</v>
      </c>
      <c r="AB832" t="s">
        <v>246</v>
      </c>
      <c r="AC832" s="4">
        <v>70554</v>
      </c>
      <c r="AD832" t="s">
        <v>140</v>
      </c>
      <c r="AF832">
        <v>13379458278</v>
      </c>
      <c r="AH832" t="s">
        <v>22159</v>
      </c>
      <c r="AI832" t="s">
        <v>168</v>
      </c>
      <c r="AJ832" t="s">
        <v>325</v>
      </c>
      <c r="AK832" t="s">
        <v>329</v>
      </c>
      <c r="AM832" t="s">
        <v>330</v>
      </c>
      <c r="AO832" t="s">
        <v>324</v>
      </c>
      <c r="AP832" t="s">
        <v>246</v>
      </c>
      <c r="AQ832" s="4">
        <v>70554</v>
      </c>
      <c r="AR832" t="s">
        <v>140</v>
      </c>
      <c r="AS832" t="s">
        <v>331</v>
      </c>
      <c r="AT832">
        <v>13377894322</v>
      </c>
      <c r="AV832" t="s">
        <v>332</v>
      </c>
      <c r="AW832" t="s">
        <v>333</v>
      </c>
      <c r="AZ832" t="s">
        <v>334</v>
      </c>
      <c r="BA832" t="s">
        <v>335</v>
      </c>
      <c r="BB832" t="s">
        <v>136</v>
      </c>
      <c r="BC832" t="s">
        <v>136</v>
      </c>
      <c r="BD832" t="s">
        <v>148</v>
      </c>
      <c r="BE832" t="s">
        <v>136</v>
      </c>
      <c r="BF832" t="s">
        <v>136</v>
      </c>
      <c r="BG832" t="s">
        <v>134</v>
      </c>
      <c r="BH832" t="s">
        <v>136</v>
      </c>
      <c r="BN832" t="s">
        <v>22160</v>
      </c>
      <c r="BO832" t="s">
        <v>1574</v>
      </c>
      <c r="BP832">
        <v>1</v>
      </c>
      <c r="BQ832">
        <v>1</v>
      </c>
      <c r="BR832">
        <v>1</v>
      </c>
      <c r="BS832" s="1">
        <v>44185</v>
      </c>
      <c r="BT832" s="1">
        <v>44378</v>
      </c>
      <c r="BU832" s="1">
        <v>44185</v>
      </c>
      <c r="BV832" s="1">
        <v>44378</v>
      </c>
      <c r="BW832" t="s">
        <v>136</v>
      </c>
      <c r="BX832">
        <v>35</v>
      </c>
      <c r="BY832">
        <v>0</v>
      </c>
      <c r="BZ832">
        <v>7</v>
      </c>
      <c r="CA832">
        <v>7</v>
      </c>
      <c r="CB832">
        <v>7</v>
      </c>
      <c r="CC832">
        <v>7</v>
      </c>
      <c r="CD832">
        <v>7</v>
      </c>
      <c r="CE832">
        <v>0</v>
      </c>
      <c r="CF832" t="str">
        <f>"8:00 AM"</f>
        <v>8:00 AM</v>
      </c>
      <c r="CG832" t="str">
        <f>"4:00 PM"</f>
        <v>4:00 PM</v>
      </c>
      <c r="CH832" s="5">
        <v>11.83</v>
      </c>
      <c r="CI832" t="s">
        <v>146</v>
      </c>
      <c r="CL832" t="s">
        <v>136</v>
      </c>
      <c r="CM832" t="s">
        <v>147</v>
      </c>
      <c r="CN832" t="s">
        <v>148</v>
      </c>
      <c r="CO832" t="s">
        <v>338</v>
      </c>
      <c r="CP832" t="s">
        <v>149</v>
      </c>
      <c r="CQ832">
        <v>0</v>
      </c>
      <c r="CR832">
        <v>0</v>
      </c>
      <c r="CS832" t="s">
        <v>136</v>
      </c>
      <c r="CT832" t="s">
        <v>136</v>
      </c>
      <c r="CU832" t="s">
        <v>136</v>
      </c>
      <c r="CV832" t="s">
        <v>136</v>
      </c>
      <c r="CW832" t="s">
        <v>134</v>
      </c>
      <c r="CX832">
        <v>40</v>
      </c>
      <c r="CY832" t="s">
        <v>136</v>
      </c>
      <c r="CZ832" t="s">
        <v>136</v>
      </c>
      <c r="DA832" t="s">
        <v>136</v>
      </c>
      <c r="DB832" t="s">
        <v>134</v>
      </c>
      <c r="DC832" t="s">
        <v>134</v>
      </c>
      <c r="DD832" t="s">
        <v>136</v>
      </c>
      <c r="DF832" t="s">
        <v>149</v>
      </c>
      <c r="DG832" t="s">
        <v>22161</v>
      </c>
      <c r="DH832" t="s">
        <v>324</v>
      </c>
      <c r="DI832" t="s">
        <v>246</v>
      </c>
      <c r="DJ832" s="4">
        <v>70554</v>
      </c>
      <c r="DK832" t="s">
        <v>339</v>
      </c>
      <c r="DL832" t="s">
        <v>136</v>
      </c>
      <c r="DM832">
        <v>1</v>
      </c>
      <c r="DN832" t="s">
        <v>22162</v>
      </c>
      <c r="DO832" t="s">
        <v>324</v>
      </c>
      <c r="DP832" t="s">
        <v>246</v>
      </c>
      <c r="DQ832" t="str">
        <f>"70554"</f>
        <v>70554</v>
      </c>
      <c r="DR832" t="s">
        <v>339</v>
      </c>
      <c r="DS832" t="s">
        <v>497</v>
      </c>
      <c r="DT832">
        <v>1</v>
      </c>
      <c r="DU832">
        <v>1</v>
      </c>
      <c r="DV832" t="s">
        <v>134</v>
      </c>
      <c r="DW832" t="s">
        <v>134</v>
      </c>
      <c r="DX832" t="s">
        <v>134</v>
      </c>
      <c r="DY832" t="s">
        <v>136</v>
      </c>
      <c r="DZ832">
        <v>1</v>
      </c>
      <c r="EA832" t="s">
        <v>136</v>
      </c>
      <c r="EC832" s="5">
        <v>12.68</v>
      </c>
      <c r="ED832" s="5">
        <v>55</v>
      </c>
      <c r="EE832">
        <v>13379458278</v>
      </c>
      <c r="EF832" t="s">
        <v>22159</v>
      </c>
      <c r="EG832" t="s">
        <v>148</v>
      </c>
      <c r="EH832">
        <v>0</v>
      </c>
    </row>
    <row r="833" spans="1:138" ht="15" customHeight="1" x14ac:dyDescent="0.35">
      <c r="A833" t="s">
        <v>17369</v>
      </c>
      <c r="B833" t="s">
        <v>157</v>
      </c>
      <c r="C833" s="1">
        <v>44118.632668287035</v>
      </c>
      <c r="D833" s="1">
        <v>44147</v>
      </c>
      <c r="E833" t="s">
        <v>133</v>
      </c>
      <c r="F833" t="s">
        <v>136</v>
      </c>
      <c r="G833" t="s">
        <v>135</v>
      </c>
      <c r="H833" t="s">
        <v>136</v>
      </c>
      <c r="I833" t="s">
        <v>17370</v>
      </c>
      <c r="J833" t="s">
        <v>17371</v>
      </c>
      <c r="K833" t="s">
        <v>17372</v>
      </c>
      <c r="M833" t="s">
        <v>13682</v>
      </c>
      <c r="N833" t="s">
        <v>374</v>
      </c>
      <c r="O833" s="4">
        <v>78061</v>
      </c>
      <c r="P833" t="s">
        <v>140</v>
      </c>
      <c r="R833">
        <v>18303348227</v>
      </c>
      <c r="T833">
        <v>1121</v>
      </c>
      <c r="U833" t="s">
        <v>17373</v>
      </c>
      <c r="V833" t="s">
        <v>5119</v>
      </c>
      <c r="X833" t="s">
        <v>164</v>
      </c>
      <c r="Y833" t="s">
        <v>17372</v>
      </c>
      <c r="AA833" t="s">
        <v>13682</v>
      </c>
      <c r="AB833" t="s">
        <v>374</v>
      </c>
      <c r="AC833" s="4">
        <v>78061</v>
      </c>
      <c r="AD833" t="s">
        <v>140</v>
      </c>
      <c r="AF833">
        <v>18303348227</v>
      </c>
      <c r="AH833" t="s">
        <v>17374</v>
      </c>
      <c r="AI833" t="s">
        <v>168</v>
      </c>
      <c r="AJ833" t="s">
        <v>639</v>
      </c>
      <c r="AK833" t="s">
        <v>767</v>
      </c>
      <c r="AM833" t="s">
        <v>1020</v>
      </c>
      <c r="AO833" t="s">
        <v>1021</v>
      </c>
      <c r="AP833" t="s">
        <v>374</v>
      </c>
      <c r="AQ833" s="4">
        <v>75442</v>
      </c>
      <c r="AR833" t="s">
        <v>140</v>
      </c>
      <c r="AT833">
        <v>14692388392</v>
      </c>
      <c r="AV833" t="s">
        <v>1022</v>
      </c>
      <c r="AW833" t="s">
        <v>1023</v>
      </c>
      <c r="AZ833" t="s">
        <v>334</v>
      </c>
      <c r="BA833" t="s">
        <v>335</v>
      </c>
      <c r="BB833" t="s">
        <v>136</v>
      </c>
      <c r="BC833" t="s">
        <v>136</v>
      </c>
      <c r="BD833" t="s">
        <v>148</v>
      </c>
      <c r="BE833" t="s">
        <v>136</v>
      </c>
      <c r="BF833" t="s">
        <v>136</v>
      </c>
      <c r="BG833" t="s">
        <v>134</v>
      </c>
      <c r="BH833" t="s">
        <v>136</v>
      </c>
      <c r="BN833" t="s">
        <v>17375</v>
      </c>
      <c r="BO833" t="s">
        <v>381</v>
      </c>
      <c r="BP833">
        <v>6</v>
      </c>
      <c r="BQ833">
        <v>6</v>
      </c>
      <c r="BR833">
        <v>6</v>
      </c>
      <c r="BS833" s="1">
        <v>44180</v>
      </c>
      <c r="BT833" s="1">
        <v>44483</v>
      </c>
      <c r="BU833" s="1">
        <v>44180</v>
      </c>
      <c r="BV833" s="1">
        <v>44483</v>
      </c>
      <c r="BW833" t="s">
        <v>136</v>
      </c>
      <c r="BX833">
        <v>45</v>
      </c>
      <c r="BY833">
        <v>0</v>
      </c>
      <c r="BZ833">
        <v>9</v>
      </c>
      <c r="CA833">
        <v>9</v>
      </c>
      <c r="CB833">
        <v>9</v>
      </c>
      <c r="CC833">
        <v>9</v>
      </c>
      <c r="CD833">
        <v>9</v>
      </c>
      <c r="CE833">
        <v>0</v>
      </c>
      <c r="CF833" t="str">
        <f>"7:00 AM"</f>
        <v>7:00 AM</v>
      </c>
      <c r="CG833" t="str">
        <f>"5:00 PM"</f>
        <v>5:00 PM</v>
      </c>
      <c r="CH833" s="5">
        <v>12.67</v>
      </c>
      <c r="CI833" t="s">
        <v>146</v>
      </c>
      <c r="CJ833">
        <v>0</v>
      </c>
      <c r="CK833" t="s">
        <v>1024</v>
      </c>
      <c r="CL833" t="s">
        <v>134</v>
      </c>
      <c r="CM833" t="s">
        <v>312</v>
      </c>
      <c r="CN833" t="s">
        <v>148</v>
      </c>
      <c r="CO833" t="s">
        <v>1025</v>
      </c>
      <c r="CP833" t="s">
        <v>149</v>
      </c>
      <c r="CQ833">
        <v>0</v>
      </c>
      <c r="CR833">
        <v>0</v>
      </c>
      <c r="CS833" t="s">
        <v>136</v>
      </c>
      <c r="CT833" t="s">
        <v>136</v>
      </c>
      <c r="CU833" t="s">
        <v>134</v>
      </c>
      <c r="CV833" t="s">
        <v>136</v>
      </c>
      <c r="CW833" t="s">
        <v>134</v>
      </c>
      <c r="CX833">
        <v>50</v>
      </c>
      <c r="CY833" t="s">
        <v>134</v>
      </c>
      <c r="CZ833" t="s">
        <v>134</v>
      </c>
      <c r="DA833" t="s">
        <v>134</v>
      </c>
      <c r="DB833" t="s">
        <v>134</v>
      </c>
      <c r="DC833" t="s">
        <v>134</v>
      </c>
      <c r="DD833" t="s">
        <v>136</v>
      </c>
      <c r="DF833" t="s">
        <v>149</v>
      </c>
      <c r="DG833" t="s">
        <v>17372</v>
      </c>
      <c r="DH833" t="s">
        <v>13682</v>
      </c>
      <c r="DI833" t="s">
        <v>374</v>
      </c>
      <c r="DJ833" s="4">
        <v>78061</v>
      </c>
      <c r="DK833" t="s">
        <v>5773</v>
      </c>
      <c r="DL833" t="s">
        <v>136</v>
      </c>
      <c r="DM833">
        <v>1</v>
      </c>
      <c r="DN833" t="s">
        <v>17376</v>
      </c>
      <c r="DO833" t="s">
        <v>3859</v>
      </c>
      <c r="DP833" t="s">
        <v>374</v>
      </c>
      <c r="DQ833" t="str">
        <f>"78011"</f>
        <v>78011</v>
      </c>
      <c r="DR833" t="s">
        <v>5773</v>
      </c>
      <c r="DS833" t="s">
        <v>17377</v>
      </c>
      <c r="DT833">
        <v>1</v>
      </c>
      <c r="DU833">
        <v>5</v>
      </c>
      <c r="DV833" t="s">
        <v>134</v>
      </c>
      <c r="DW833" t="s">
        <v>134</v>
      </c>
      <c r="DX833" t="s">
        <v>134</v>
      </c>
      <c r="DY833" t="s">
        <v>136</v>
      </c>
      <c r="DZ833">
        <v>2</v>
      </c>
      <c r="EA833" t="s">
        <v>136</v>
      </c>
      <c r="EC833" s="5">
        <v>12.68</v>
      </c>
      <c r="ED833" s="5">
        <v>55</v>
      </c>
      <c r="EE833">
        <v>18303348227</v>
      </c>
      <c r="EF833" t="s">
        <v>148</v>
      </c>
      <c r="EG833" t="s">
        <v>2138</v>
      </c>
      <c r="EH833">
        <v>1</v>
      </c>
    </row>
    <row r="834" spans="1:138" ht="15" customHeight="1" x14ac:dyDescent="0.35">
      <c r="A834" t="s">
        <v>6158</v>
      </c>
      <c r="B834" t="s">
        <v>157</v>
      </c>
      <c r="C834" s="1">
        <v>44118.699930787036</v>
      </c>
      <c r="D834" s="1">
        <v>44147</v>
      </c>
      <c r="E834" t="s">
        <v>133</v>
      </c>
      <c r="F834" t="s">
        <v>136</v>
      </c>
      <c r="G834" t="s">
        <v>135</v>
      </c>
      <c r="H834" t="s">
        <v>136</v>
      </c>
      <c r="I834" t="s">
        <v>6159</v>
      </c>
      <c r="K834" t="s">
        <v>6160</v>
      </c>
      <c r="L834" t="s">
        <v>6161</v>
      </c>
      <c r="M834" t="s">
        <v>6162</v>
      </c>
      <c r="N834" t="s">
        <v>374</v>
      </c>
      <c r="O834" s="4">
        <v>79713</v>
      </c>
      <c r="P834" t="s">
        <v>140</v>
      </c>
      <c r="R834">
        <v>14325170202</v>
      </c>
      <c r="T834">
        <v>112111</v>
      </c>
      <c r="U834" t="s">
        <v>2219</v>
      </c>
      <c r="V834" t="s">
        <v>6163</v>
      </c>
      <c r="X834" t="s">
        <v>164</v>
      </c>
      <c r="Y834" t="s">
        <v>6160</v>
      </c>
      <c r="Z834" t="s">
        <v>6161</v>
      </c>
      <c r="AA834" t="s">
        <v>6162</v>
      </c>
      <c r="AB834" t="s">
        <v>374</v>
      </c>
      <c r="AC834" s="4">
        <v>79713</v>
      </c>
      <c r="AD834" t="s">
        <v>140</v>
      </c>
      <c r="AF834">
        <v>14325170202</v>
      </c>
      <c r="AH834" t="s">
        <v>155</v>
      </c>
      <c r="AI834" t="s">
        <v>168</v>
      </c>
      <c r="AJ834" t="s">
        <v>281</v>
      </c>
      <c r="AK834" t="s">
        <v>282</v>
      </c>
      <c r="AL834" t="s">
        <v>250</v>
      </c>
      <c r="AM834" t="s">
        <v>283</v>
      </c>
      <c r="AN834" t="s">
        <v>284</v>
      </c>
      <c r="AO834" t="s">
        <v>285</v>
      </c>
      <c r="AP834" t="s">
        <v>221</v>
      </c>
      <c r="AQ834" s="4">
        <v>37862</v>
      </c>
      <c r="AR834" t="s">
        <v>140</v>
      </c>
      <c r="AT834">
        <v>18653663731</v>
      </c>
      <c r="AV834" t="s">
        <v>286</v>
      </c>
      <c r="AW834" t="s">
        <v>287</v>
      </c>
      <c r="AZ834" t="s">
        <v>334</v>
      </c>
      <c r="BA834" t="s">
        <v>335</v>
      </c>
      <c r="BB834" t="s">
        <v>136</v>
      </c>
      <c r="BC834" t="s">
        <v>136</v>
      </c>
      <c r="BD834" t="s">
        <v>148</v>
      </c>
      <c r="BE834" t="s">
        <v>136</v>
      </c>
      <c r="BF834" t="s">
        <v>136</v>
      </c>
      <c r="BG834" t="s">
        <v>134</v>
      </c>
      <c r="BH834" t="s">
        <v>136</v>
      </c>
      <c r="BN834" t="s">
        <v>6164</v>
      </c>
      <c r="BO834" t="s">
        <v>1489</v>
      </c>
      <c r="BP834">
        <v>1</v>
      </c>
      <c r="BQ834">
        <v>1</v>
      </c>
      <c r="BR834">
        <v>1</v>
      </c>
      <c r="BS834" s="1">
        <v>44180</v>
      </c>
      <c r="BT834" s="1">
        <v>44270</v>
      </c>
      <c r="BU834" s="1">
        <v>44180</v>
      </c>
      <c r="BV834" s="1">
        <v>44270</v>
      </c>
      <c r="BW834" t="s">
        <v>136</v>
      </c>
      <c r="BX834">
        <v>45</v>
      </c>
      <c r="BY834">
        <v>0</v>
      </c>
      <c r="BZ834">
        <v>8</v>
      </c>
      <c r="CA834">
        <v>8</v>
      </c>
      <c r="CB834">
        <v>8</v>
      </c>
      <c r="CC834">
        <v>8</v>
      </c>
      <c r="CD834">
        <v>8</v>
      </c>
      <c r="CE834">
        <v>5</v>
      </c>
      <c r="CF834" t="str">
        <f>"8:00 AM"</f>
        <v>8:00 AM</v>
      </c>
      <c r="CG834" t="str">
        <f>"5:00 PM"</f>
        <v>5:00 PM</v>
      </c>
      <c r="CH834" s="5">
        <v>12.67</v>
      </c>
      <c r="CI834" t="s">
        <v>146</v>
      </c>
      <c r="CL834" t="s">
        <v>134</v>
      </c>
      <c r="CM834" t="s">
        <v>147</v>
      </c>
      <c r="CN834" t="s">
        <v>148</v>
      </c>
      <c r="CO834" s="2" t="s">
        <v>2368</v>
      </c>
      <c r="CP834" t="s">
        <v>149</v>
      </c>
      <c r="CQ834">
        <v>3</v>
      </c>
      <c r="CR834">
        <v>0</v>
      </c>
      <c r="CS834" t="s">
        <v>136</v>
      </c>
      <c r="CT834" t="s">
        <v>134</v>
      </c>
      <c r="CU834" t="s">
        <v>134</v>
      </c>
      <c r="CV834" t="s">
        <v>134</v>
      </c>
      <c r="CW834" t="s">
        <v>134</v>
      </c>
      <c r="CX834">
        <v>50</v>
      </c>
      <c r="CY834" t="s">
        <v>134</v>
      </c>
      <c r="CZ834" t="s">
        <v>134</v>
      </c>
      <c r="DA834" t="s">
        <v>134</v>
      </c>
      <c r="DB834" t="s">
        <v>134</v>
      </c>
      <c r="DC834" t="s">
        <v>134</v>
      </c>
      <c r="DD834" t="s">
        <v>136</v>
      </c>
      <c r="DF834" t="s">
        <v>6165</v>
      </c>
      <c r="DG834" t="s">
        <v>6166</v>
      </c>
      <c r="DH834" t="s">
        <v>6167</v>
      </c>
      <c r="DI834" t="s">
        <v>374</v>
      </c>
      <c r="DJ834" s="4">
        <v>79351</v>
      </c>
      <c r="DK834" t="s">
        <v>1493</v>
      </c>
      <c r="DL834" t="s">
        <v>136</v>
      </c>
      <c r="DM834">
        <v>1</v>
      </c>
      <c r="DN834" t="s">
        <v>6166</v>
      </c>
      <c r="DO834" t="s">
        <v>6167</v>
      </c>
      <c r="DP834" t="s">
        <v>374</v>
      </c>
      <c r="DQ834" t="str">
        <f>"79351"</f>
        <v>79351</v>
      </c>
      <c r="DR834" t="s">
        <v>1493</v>
      </c>
      <c r="DS834" t="s">
        <v>296</v>
      </c>
      <c r="DT834">
        <v>1</v>
      </c>
      <c r="DU834">
        <v>6</v>
      </c>
      <c r="DV834" t="s">
        <v>134</v>
      </c>
      <c r="DW834" t="s">
        <v>134</v>
      </c>
      <c r="DX834" t="s">
        <v>134</v>
      </c>
      <c r="DY834" t="s">
        <v>136</v>
      </c>
      <c r="DZ834">
        <v>1</v>
      </c>
      <c r="EA834" t="s">
        <v>136</v>
      </c>
      <c r="EC834" s="5">
        <v>12.68</v>
      </c>
      <c r="ED834" s="5">
        <v>55</v>
      </c>
      <c r="EE834">
        <v>14325170202</v>
      </c>
      <c r="EF834" t="s">
        <v>6168</v>
      </c>
      <c r="EG834" t="s">
        <v>2862</v>
      </c>
      <c r="EH834">
        <v>1</v>
      </c>
    </row>
    <row r="835" spans="1:138" ht="15" customHeight="1" x14ac:dyDescent="0.35">
      <c r="A835" t="s">
        <v>26167</v>
      </c>
      <c r="B835" t="s">
        <v>157</v>
      </c>
      <c r="C835" s="1">
        <v>44124.365189351854</v>
      </c>
      <c r="D835" s="1">
        <v>44147</v>
      </c>
      <c r="E835" t="s">
        <v>133</v>
      </c>
      <c r="F835" t="s">
        <v>136</v>
      </c>
      <c r="G835" t="s">
        <v>135</v>
      </c>
      <c r="H835" t="s">
        <v>136</v>
      </c>
      <c r="I835" t="s">
        <v>26168</v>
      </c>
      <c r="K835" t="s">
        <v>18710</v>
      </c>
      <c r="L835" t="s">
        <v>13377</v>
      </c>
      <c r="M835" t="s">
        <v>18711</v>
      </c>
      <c r="N835" t="s">
        <v>784</v>
      </c>
      <c r="O835" s="4">
        <v>59250</v>
      </c>
      <c r="P835" t="s">
        <v>140</v>
      </c>
      <c r="R835">
        <v>14067837560</v>
      </c>
      <c r="T835">
        <v>112111</v>
      </c>
      <c r="U835" t="s">
        <v>18035</v>
      </c>
      <c r="V835" t="s">
        <v>7641</v>
      </c>
      <c r="W835" t="s">
        <v>727</v>
      </c>
      <c r="X835" t="s">
        <v>164</v>
      </c>
      <c r="Y835" t="s">
        <v>18710</v>
      </c>
      <c r="Z835" t="s">
        <v>13377</v>
      </c>
      <c r="AA835" t="s">
        <v>18711</v>
      </c>
      <c r="AB835" t="s">
        <v>784</v>
      </c>
      <c r="AC835" s="4">
        <v>59250</v>
      </c>
      <c r="AD835" t="s">
        <v>140</v>
      </c>
      <c r="AF835">
        <v>14067837560</v>
      </c>
      <c r="AH835" t="s">
        <v>155</v>
      </c>
      <c r="AI835" t="s">
        <v>168</v>
      </c>
      <c r="AJ835" t="s">
        <v>281</v>
      </c>
      <c r="AK835" t="s">
        <v>282</v>
      </c>
      <c r="AL835" t="s">
        <v>250</v>
      </c>
      <c r="AM835" t="s">
        <v>283</v>
      </c>
      <c r="AN835" t="s">
        <v>284</v>
      </c>
      <c r="AO835" t="s">
        <v>285</v>
      </c>
      <c r="AP835" t="s">
        <v>221</v>
      </c>
      <c r="AQ835" s="4">
        <v>37862</v>
      </c>
      <c r="AR835" t="s">
        <v>140</v>
      </c>
      <c r="AT835">
        <v>18653663731</v>
      </c>
      <c r="AV835" t="s">
        <v>286</v>
      </c>
      <c r="AW835" t="s">
        <v>287</v>
      </c>
      <c r="AZ835" t="s">
        <v>334</v>
      </c>
      <c r="BA835" t="s">
        <v>335</v>
      </c>
      <c r="BB835" t="s">
        <v>136</v>
      </c>
      <c r="BC835" t="s">
        <v>136</v>
      </c>
      <c r="BD835" t="s">
        <v>148</v>
      </c>
      <c r="BE835" t="s">
        <v>136</v>
      </c>
      <c r="BF835" t="s">
        <v>136</v>
      </c>
      <c r="BG835" t="s">
        <v>134</v>
      </c>
      <c r="BH835" t="s">
        <v>136</v>
      </c>
      <c r="BN835" t="s">
        <v>26169</v>
      </c>
      <c r="BO835" t="s">
        <v>291</v>
      </c>
      <c r="BP835">
        <v>3</v>
      </c>
      <c r="BQ835">
        <v>3</v>
      </c>
      <c r="BR835">
        <v>3</v>
      </c>
      <c r="BS835" s="1">
        <v>44180</v>
      </c>
      <c r="BT835" s="1">
        <v>44256</v>
      </c>
      <c r="BU835" s="1">
        <v>44180</v>
      </c>
      <c r="BV835" s="1">
        <v>44256</v>
      </c>
      <c r="BW835" t="s">
        <v>136</v>
      </c>
      <c r="BX835">
        <v>40</v>
      </c>
      <c r="BY835">
        <v>0</v>
      </c>
      <c r="BZ835">
        <v>8</v>
      </c>
      <c r="CA835">
        <v>8</v>
      </c>
      <c r="CB835">
        <v>8</v>
      </c>
      <c r="CC835">
        <v>8</v>
      </c>
      <c r="CD835">
        <v>8</v>
      </c>
      <c r="CE835">
        <v>0</v>
      </c>
      <c r="CF835" t="str">
        <f>"8:00 AM"</f>
        <v>8:00 AM</v>
      </c>
      <c r="CG835" t="str">
        <f>"5:00 PM"</f>
        <v>5:00 PM</v>
      </c>
      <c r="CH835" s="5">
        <v>13.62</v>
      </c>
      <c r="CI835" t="s">
        <v>146</v>
      </c>
      <c r="CL835" t="s">
        <v>134</v>
      </c>
      <c r="CM835" t="s">
        <v>354</v>
      </c>
      <c r="CN835" t="s">
        <v>2859</v>
      </c>
      <c r="CO835" s="2" t="s">
        <v>292</v>
      </c>
      <c r="CP835" t="s">
        <v>149</v>
      </c>
      <c r="CQ835">
        <v>3</v>
      </c>
      <c r="CR835">
        <v>0</v>
      </c>
      <c r="CS835" t="s">
        <v>136</v>
      </c>
      <c r="CT835" t="s">
        <v>134</v>
      </c>
      <c r="CU835" t="s">
        <v>136</v>
      </c>
      <c r="CV835" t="s">
        <v>134</v>
      </c>
      <c r="CW835" t="s">
        <v>134</v>
      </c>
      <c r="CX835">
        <v>80</v>
      </c>
      <c r="CY835" t="s">
        <v>134</v>
      </c>
      <c r="CZ835" t="s">
        <v>136</v>
      </c>
      <c r="DA835" t="s">
        <v>136</v>
      </c>
      <c r="DB835" t="s">
        <v>136</v>
      </c>
      <c r="DC835" t="s">
        <v>134</v>
      </c>
      <c r="DD835" t="s">
        <v>136</v>
      </c>
      <c r="DF835" t="s">
        <v>26170</v>
      </c>
      <c r="DG835" t="s">
        <v>26171</v>
      </c>
      <c r="DH835" t="s">
        <v>7565</v>
      </c>
      <c r="DI835" t="s">
        <v>784</v>
      </c>
      <c r="DJ835" s="4">
        <v>59260</v>
      </c>
      <c r="DK835" t="s">
        <v>2487</v>
      </c>
      <c r="DL835" t="s">
        <v>136</v>
      </c>
      <c r="DM835">
        <v>1</v>
      </c>
      <c r="DN835" t="s">
        <v>26172</v>
      </c>
      <c r="DO835" t="s">
        <v>18711</v>
      </c>
      <c r="DP835" t="s">
        <v>784</v>
      </c>
      <c r="DQ835" t="str">
        <f>"59250"</f>
        <v>59250</v>
      </c>
      <c r="DR835" t="s">
        <v>2487</v>
      </c>
      <c r="DS835" t="s">
        <v>296</v>
      </c>
      <c r="DT835">
        <v>1</v>
      </c>
      <c r="DU835">
        <v>8</v>
      </c>
      <c r="DV835" t="s">
        <v>134</v>
      </c>
      <c r="DW835" t="s">
        <v>134</v>
      </c>
      <c r="DX835" t="s">
        <v>134</v>
      </c>
      <c r="DY835" t="s">
        <v>136</v>
      </c>
      <c r="DZ835">
        <v>1</v>
      </c>
      <c r="EA835" t="s">
        <v>136</v>
      </c>
      <c r="EC835" s="5">
        <v>12.68</v>
      </c>
      <c r="ED835" s="5">
        <v>55</v>
      </c>
      <c r="EE835">
        <v>14067837560</v>
      </c>
      <c r="EF835" t="s">
        <v>18712</v>
      </c>
      <c r="EG835" t="s">
        <v>18713</v>
      </c>
      <c r="EH835">
        <v>1</v>
      </c>
    </row>
    <row r="836" spans="1:138" ht="15" customHeight="1" x14ac:dyDescent="0.35">
      <c r="A836" t="s">
        <v>13920</v>
      </c>
      <c r="B836" t="s">
        <v>157</v>
      </c>
      <c r="C836" s="1">
        <v>44125.764352777776</v>
      </c>
      <c r="D836" s="1">
        <v>44147</v>
      </c>
      <c r="E836" t="s">
        <v>133</v>
      </c>
      <c r="F836" t="s">
        <v>136</v>
      </c>
      <c r="G836" t="s">
        <v>135</v>
      </c>
      <c r="H836" t="s">
        <v>136</v>
      </c>
      <c r="I836" t="s">
        <v>13921</v>
      </c>
      <c r="J836" t="s">
        <v>13922</v>
      </c>
      <c r="K836" t="s">
        <v>13923</v>
      </c>
      <c r="M836" t="s">
        <v>13924</v>
      </c>
      <c r="N836" t="s">
        <v>1128</v>
      </c>
      <c r="O836" s="4">
        <v>58580</v>
      </c>
      <c r="P836" t="s">
        <v>140</v>
      </c>
      <c r="R836">
        <v>17018702048</v>
      </c>
      <c r="T836">
        <v>115115</v>
      </c>
      <c r="U836" t="s">
        <v>13925</v>
      </c>
      <c r="V836" t="s">
        <v>13926</v>
      </c>
      <c r="X836" t="s">
        <v>634</v>
      </c>
      <c r="Y836" t="s">
        <v>13923</v>
      </c>
      <c r="AA836" t="s">
        <v>13924</v>
      </c>
      <c r="AB836" t="s">
        <v>1128</v>
      </c>
      <c r="AC836" s="4">
        <v>58580</v>
      </c>
      <c r="AD836" t="s">
        <v>140</v>
      </c>
      <c r="AF836">
        <v>17018702048</v>
      </c>
      <c r="AH836" t="s">
        <v>1514</v>
      </c>
      <c r="AI836" t="s">
        <v>168</v>
      </c>
      <c r="AJ836" t="s">
        <v>1515</v>
      </c>
      <c r="AK836" t="s">
        <v>1516</v>
      </c>
      <c r="AL836" t="s">
        <v>2203</v>
      </c>
      <c r="AM836" t="s">
        <v>1518</v>
      </c>
      <c r="AO836" t="s">
        <v>1519</v>
      </c>
      <c r="AP836" t="s">
        <v>1128</v>
      </c>
      <c r="AQ836" s="4">
        <v>58423</v>
      </c>
      <c r="AR836" t="s">
        <v>140</v>
      </c>
      <c r="AS836" t="s">
        <v>1520</v>
      </c>
      <c r="AT836">
        <v>17019623460</v>
      </c>
      <c r="AV836" t="s">
        <v>1521</v>
      </c>
      <c r="AW836" t="s">
        <v>2205</v>
      </c>
      <c r="AZ836" t="s">
        <v>334</v>
      </c>
      <c r="BA836" t="s">
        <v>335</v>
      </c>
      <c r="BB836" t="s">
        <v>136</v>
      </c>
      <c r="BC836" t="s">
        <v>136</v>
      </c>
      <c r="BD836" t="s">
        <v>148</v>
      </c>
      <c r="BE836" t="s">
        <v>136</v>
      </c>
      <c r="BF836" t="s">
        <v>136</v>
      </c>
      <c r="BG836" t="s">
        <v>134</v>
      </c>
      <c r="BH836" t="s">
        <v>136</v>
      </c>
      <c r="BN836" t="s">
        <v>13927</v>
      </c>
      <c r="BO836" t="s">
        <v>2207</v>
      </c>
      <c r="BP836">
        <v>2</v>
      </c>
      <c r="BQ836">
        <v>2</v>
      </c>
      <c r="BR836">
        <v>2</v>
      </c>
      <c r="BS836" s="1">
        <v>44181</v>
      </c>
      <c r="BT836" s="1">
        <v>44316</v>
      </c>
      <c r="BU836" s="1">
        <v>44181</v>
      </c>
      <c r="BV836" s="1">
        <v>44316</v>
      </c>
      <c r="BW836" t="s">
        <v>136</v>
      </c>
      <c r="BX836">
        <v>40</v>
      </c>
      <c r="BY836">
        <v>0</v>
      </c>
      <c r="BZ836">
        <v>8</v>
      </c>
      <c r="CA836">
        <v>8</v>
      </c>
      <c r="CB836">
        <v>8</v>
      </c>
      <c r="CC836">
        <v>8</v>
      </c>
      <c r="CD836">
        <v>8</v>
      </c>
      <c r="CE836">
        <v>0</v>
      </c>
      <c r="CF836" t="str">
        <f>"8:00 AM"</f>
        <v>8:00 AM</v>
      </c>
      <c r="CG836" t="str">
        <f>"5:00 PM"</f>
        <v>5:00 PM</v>
      </c>
      <c r="CH836" s="5">
        <v>14.99</v>
      </c>
      <c r="CI836" t="s">
        <v>146</v>
      </c>
      <c r="CL836" t="s">
        <v>136</v>
      </c>
      <c r="CM836" t="s">
        <v>10119</v>
      </c>
      <c r="CN836" t="s">
        <v>148</v>
      </c>
      <c r="CO836" t="s">
        <v>13928</v>
      </c>
      <c r="CP836" t="s">
        <v>149</v>
      </c>
      <c r="CQ836">
        <v>3</v>
      </c>
      <c r="CR836">
        <v>0</v>
      </c>
      <c r="CS836" t="s">
        <v>136</v>
      </c>
      <c r="CT836" t="s">
        <v>134</v>
      </c>
      <c r="CU836" t="s">
        <v>136</v>
      </c>
      <c r="CV836" t="s">
        <v>136</v>
      </c>
      <c r="CW836" t="s">
        <v>136</v>
      </c>
      <c r="CY836" t="s">
        <v>136</v>
      </c>
      <c r="CZ836" t="s">
        <v>136</v>
      </c>
      <c r="DA836" t="s">
        <v>136</v>
      </c>
      <c r="DB836" t="s">
        <v>136</v>
      </c>
      <c r="DC836" t="s">
        <v>136</v>
      </c>
      <c r="DD836" t="s">
        <v>136</v>
      </c>
      <c r="DF836" t="s">
        <v>13929</v>
      </c>
      <c r="DG836" t="s">
        <v>13930</v>
      </c>
      <c r="DH836" t="s">
        <v>13924</v>
      </c>
      <c r="DI836" t="s">
        <v>1128</v>
      </c>
      <c r="DJ836" s="4">
        <v>58580</v>
      </c>
      <c r="DK836" t="s">
        <v>9824</v>
      </c>
      <c r="DL836" t="s">
        <v>136</v>
      </c>
      <c r="DM836">
        <v>1</v>
      </c>
      <c r="DN836" t="s">
        <v>13931</v>
      </c>
      <c r="DO836" t="s">
        <v>11192</v>
      </c>
      <c r="DP836" t="s">
        <v>1128</v>
      </c>
      <c r="DQ836" t="str">
        <f>"58545"</f>
        <v>58545</v>
      </c>
      <c r="DR836" t="s">
        <v>9824</v>
      </c>
      <c r="DS836" t="s">
        <v>13932</v>
      </c>
      <c r="DT836">
        <v>1</v>
      </c>
      <c r="DU836">
        <v>2</v>
      </c>
      <c r="DV836" t="s">
        <v>134</v>
      </c>
      <c r="DW836" t="s">
        <v>134</v>
      </c>
      <c r="DX836" t="s">
        <v>134</v>
      </c>
      <c r="DY836" t="s">
        <v>136</v>
      </c>
      <c r="DZ836">
        <v>1</v>
      </c>
      <c r="EA836" t="s">
        <v>136</v>
      </c>
      <c r="EC836" s="5">
        <v>12.68</v>
      </c>
      <c r="ED836" s="5">
        <v>55</v>
      </c>
      <c r="EE836">
        <v>17018702048</v>
      </c>
      <c r="EF836" t="s">
        <v>148</v>
      </c>
      <c r="EG836" t="s">
        <v>1132</v>
      </c>
      <c r="EH836">
        <v>0</v>
      </c>
    </row>
    <row r="837" spans="1:138" ht="15" customHeight="1" x14ac:dyDescent="0.35">
      <c r="A837" t="s">
        <v>16920</v>
      </c>
      <c r="B837" t="s">
        <v>157</v>
      </c>
      <c r="C837" s="1">
        <v>44137.466511574072</v>
      </c>
      <c r="D837" s="1">
        <v>44147</v>
      </c>
      <c r="E837" t="s">
        <v>133</v>
      </c>
      <c r="F837" t="s">
        <v>136</v>
      </c>
      <c r="G837" t="s">
        <v>135</v>
      </c>
      <c r="H837" t="s">
        <v>136</v>
      </c>
      <c r="I837" t="s">
        <v>16921</v>
      </c>
      <c r="J837" t="s">
        <v>16922</v>
      </c>
      <c r="K837" t="s">
        <v>16923</v>
      </c>
      <c r="M837" t="s">
        <v>771</v>
      </c>
      <c r="N837" t="s">
        <v>246</v>
      </c>
      <c r="O837" s="4">
        <v>70535</v>
      </c>
      <c r="P837" t="s">
        <v>140</v>
      </c>
      <c r="R837">
        <v>13374572716</v>
      </c>
      <c r="T837">
        <v>112512</v>
      </c>
      <c r="U837" t="s">
        <v>16924</v>
      </c>
      <c r="V837" t="s">
        <v>16925</v>
      </c>
      <c r="X837" t="s">
        <v>164</v>
      </c>
      <c r="Y837" t="s">
        <v>16923</v>
      </c>
      <c r="Z837" t="s">
        <v>148</v>
      </c>
      <c r="AA837" t="s">
        <v>771</v>
      </c>
      <c r="AB837" t="s">
        <v>246</v>
      </c>
      <c r="AC837" s="4">
        <v>70535</v>
      </c>
      <c r="AD837" t="s">
        <v>140</v>
      </c>
      <c r="AF837">
        <v>13374572716</v>
      </c>
      <c r="AH837" t="s">
        <v>2442</v>
      </c>
      <c r="AI837" t="s">
        <v>168</v>
      </c>
      <c r="AJ837" t="s">
        <v>1565</v>
      </c>
      <c r="AK837" t="s">
        <v>1566</v>
      </c>
      <c r="AL837" t="s">
        <v>1567</v>
      </c>
      <c r="AM837" t="s">
        <v>1568</v>
      </c>
      <c r="AN837" t="s">
        <v>1569</v>
      </c>
      <c r="AO837" t="s">
        <v>1570</v>
      </c>
      <c r="AP837" t="s">
        <v>537</v>
      </c>
      <c r="AQ837" s="4">
        <v>27536</v>
      </c>
      <c r="AR837" t="s">
        <v>140</v>
      </c>
      <c r="AT837">
        <v>14349173294</v>
      </c>
      <c r="AV837" t="s">
        <v>1571</v>
      </c>
      <c r="AW837" t="s">
        <v>1572</v>
      </c>
      <c r="AZ837" t="s">
        <v>334</v>
      </c>
      <c r="BA837" t="s">
        <v>335</v>
      </c>
      <c r="BB837" t="s">
        <v>136</v>
      </c>
      <c r="BC837" t="s">
        <v>136</v>
      </c>
      <c r="BD837" t="s">
        <v>148</v>
      </c>
      <c r="BE837" t="s">
        <v>136</v>
      </c>
      <c r="BF837" t="s">
        <v>136</v>
      </c>
      <c r="BG837" t="s">
        <v>134</v>
      </c>
      <c r="BH837" t="s">
        <v>136</v>
      </c>
      <c r="BN837" t="s">
        <v>16926</v>
      </c>
      <c r="BO837" t="s">
        <v>1574</v>
      </c>
      <c r="BP837">
        <v>4</v>
      </c>
      <c r="BQ837">
        <v>4</v>
      </c>
      <c r="BR837">
        <v>4</v>
      </c>
      <c r="BS837" s="1">
        <v>44185</v>
      </c>
      <c r="BT837" s="1">
        <v>44392</v>
      </c>
      <c r="BU837" s="1">
        <v>44185</v>
      </c>
      <c r="BV837" s="1">
        <v>44392</v>
      </c>
      <c r="BW837" t="s">
        <v>136</v>
      </c>
      <c r="BX837">
        <v>40</v>
      </c>
      <c r="BY837">
        <v>0</v>
      </c>
      <c r="BZ837">
        <v>7</v>
      </c>
      <c r="CA837">
        <v>7</v>
      </c>
      <c r="CB837">
        <v>7</v>
      </c>
      <c r="CC837">
        <v>7</v>
      </c>
      <c r="CD837">
        <v>7</v>
      </c>
      <c r="CE837">
        <v>5</v>
      </c>
      <c r="CF837" t="str">
        <f>"7:00 AM"</f>
        <v>7:00 AM</v>
      </c>
      <c r="CG837" t="str">
        <f>"4:00 PM"</f>
        <v>4:00 PM</v>
      </c>
      <c r="CH837" s="5">
        <v>11.83</v>
      </c>
      <c r="CI837" t="s">
        <v>146</v>
      </c>
      <c r="CL837" t="s">
        <v>134</v>
      </c>
      <c r="CM837" t="s">
        <v>147</v>
      </c>
      <c r="CN837" t="s">
        <v>148</v>
      </c>
      <c r="CO837" t="s">
        <v>1575</v>
      </c>
      <c r="CP837" t="s">
        <v>149</v>
      </c>
      <c r="CQ837">
        <v>3</v>
      </c>
      <c r="CR837">
        <v>0</v>
      </c>
      <c r="CS837" t="s">
        <v>136</v>
      </c>
      <c r="CT837" t="s">
        <v>136</v>
      </c>
      <c r="CU837" t="s">
        <v>134</v>
      </c>
      <c r="CV837" t="s">
        <v>134</v>
      </c>
      <c r="CW837" t="s">
        <v>134</v>
      </c>
      <c r="CX837">
        <v>70</v>
      </c>
      <c r="CY837" t="s">
        <v>134</v>
      </c>
      <c r="CZ837" t="s">
        <v>134</v>
      </c>
      <c r="DA837" t="s">
        <v>134</v>
      </c>
      <c r="DB837" t="s">
        <v>134</v>
      </c>
      <c r="DC837" t="s">
        <v>134</v>
      </c>
      <c r="DD837" t="s">
        <v>136</v>
      </c>
      <c r="DF837" t="s">
        <v>1576</v>
      </c>
      <c r="DG837" t="s">
        <v>16923</v>
      </c>
      <c r="DH837" t="s">
        <v>771</v>
      </c>
      <c r="DI837" t="s">
        <v>246</v>
      </c>
      <c r="DJ837" s="4">
        <v>70535</v>
      </c>
      <c r="DK837" t="s">
        <v>268</v>
      </c>
      <c r="DL837" t="s">
        <v>136</v>
      </c>
      <c r="DM837">
        <v>2</v>
      </c>
      <c r="DN837" t="s">
        <v>16927</v>
      </c>
      <c r="DO837" t="s">
        <v>771</v>
      </c>
      <c r="DP837" t="s">
        <v>246</v>
      </c>
      <c r="DQ837" t="str">
        <f>"70535"</f>
        <v>70535</v>
      </c>
      <c r="DR837" t="s">
        <v>268</v>
      </c>
      <c r="DS837" t="s">
        <v>3109</v>
      </c>
      <c r="DT837">
        <v>1</v>
      </c>
      <c r="DU837">
        <v>5</v>
      </c>
      <c r="DV837" t="s">
        <v>134</v>
      </c>
      <c r="DW837" t="s">
        <v>134</v>
      </c>
      <c r="DX837" t="s">
        <v>134</v>
      </c>
      <c r="DY837" t="s">
        <v>136</v>
      </c>
      <c r="DZ837">
        <v>1</v>
      </c>
      <c r="EA837" t="s">
        <v>136</v>
      </c>
      <c r="EC837" s="5">
        <v>12.68</v>
      </c>
      <c r="ED837" s="5">
        <v>55</v>
      </c>
      <c r="EE837">
        <v>13374572716</v>
      </c>
      <c r="EF837" t="s">
        <v>148</v>
      </c>
      <c r="EG837" t="s">
        <v>271</v>
      </c>
      <c r="EH837">
        <v>2</v>
      </c>
    </row>
    <row r="838" spans="1:138" ht="15" customHeight="1" x14ac:dyDescent="0.35">
      <c r="A838" t="s">
        <v>9323</v>
      </c>
      <c r="B838" t="s">
        <v>157</v>
      </c>
      <c r="C838" s="1">
        <v>44137.462932291666</v>
      </c>
      <c r="D838" s="1">
        <v>44147</v>
      </c>
      <c r="E838" t="s">
        <v>133</v>
      </c>
      <c r="F838" t="s">
        <v>136</v>
      </c>
      <c r="G838" t="s">
        <v>135</v>
      </c>
      <c r="H838" t="s">
        <v>136</v>
      </c>
      <c r="I838" t="s">
        <v>9324</v>
      </c>
      <c r="K838" t="s">
        <v>9325</v>
      </c>
      <c r="M838" t="s">
        <v>9326</v>
      </c>
      <c r="N838" t="s">
        <v>246</v>
      </c>
      <c r="O838" s="4">
        <v>70582</v>
      </c>
      <c r="P838" t="s">
        <v>140</v>
      </c>
      <c r="R838">
        <v>13373944702</v>
      </c>
      <c r="T838">
        <v>112512</v>
      </c>
      <c r="U838" t="s">
        <v>9327</v>
      </c>
      <c r="V838" t="s">
        <v>9328</v>
      </c>
      <c r="W838" t="s">
        <v>3480</v>
      </c>
      <c r="X838" t="s">
        <v>164</v>
      </c>
      <c r="Y838" t="s">
        <v>9329</v>
      </c>
      <c r="Z838" t="s">
        <v>148</v>
      </c>
      <c r="AA838" t="s">
        <v>9326</v>
      </c>
      <c r="AB838" t="s">
        <v>246</v>
      </c>
      <c r="AC838" s="4">
        <v>70582</v>
      </c>
      <c r="AD838" t="s">
        <v>140</v>
      </c>
      <c r="AF838">
        <v>13373944702</v>
      </c>
      <c r="AH838" t="s">
        <v>2442</v>
      </c>
      <c r="AI838" t="s">
        <v>168</v>
      </c>
      <c r="AJ838" t="s">
        <v>1565</v>
      </c>
      <c r="AK838" t="s">
        <v>1566</v>
      </c>
      <c r="AL838" t="s">
        <v>1567</v>
      </c>
      <c r="AM838" t="s">
        <v>1568</v>
      </c>
      <c r="AN838" t="s">
        <v>1569</v>
      </c>
      <c r="AO838" t="s">
        <v>1570</v>
      </c>
      <c r="AP838" t="s">
        <v>537</v>
      </c>
      <c r="AQ838" s="4">
        <v>27536</v>
      </c>
      <c r="AR838" t="s">
        <v>140</v>
      </c>
      <c r="AT838">
        <v>14349173294</v>
      </c>
      <c r="AV838" t="s">
        <v>1571</v>
      </c>
      <c r="AW838" t="s">
        <v>1572</v>
      </c>
      <c r="AZ838" t="s">
        <v>334</v>
      </c>
      <c r="BA838" t="s">
        <v>335</v>
      </c>
      <c r="BB838" t="s">
        <v>136</v>
      </c>
      <c r="BC838" t="s">
        <v>136</v>
      </c>
      <c r="BD838" t="s">
        <v>148</v>
      </c>
      <c r="BE838" t="s">
        <v>136</v>
      </c>
      <c r="BF838" t="s">
        <v>136</v>
      </c>
      <c r="BG838" t="s">
        <v>134</v>
      </c>
      <c r="BH838" t="s">
        <v>136</v>
      </c>
      <c r="BN838" t="s">
        <v>9330</v>
      </c>
      <c r="BO838" t="s">
        <v>1574</v>
      </c>
      <c r="BP838">
        <v>7</v>
      </c>
      <c r="BQ838">
        <v>7</v>
      </c>
      <c r="BR838">
        <v>7</v>
      </c>
      <c r="BS838" s="1">
        <v>44185</v>
      </c>
      <c r="BT838" s="1">
        <v>44469</v>
      </c>
      <c r="BU838" s="1">
        <v>44185</v>
      </c>
      <c r="BV838" s="1">
        <v>44469</v>
      </c>
      <c r="BW838" t="s">
        <v>136</v>
      </c>
      <c r="BX838">
        <v>40</v>
      </c>
      <c r="BY838">
        <v>0</v>
      </c>
      <c r="BZ838">
        <v>7</v>
      </c>
      <c r="CA838">
        <v>7</v>
      </c>
      <c r="CB838">
        <v>7</v>
      </c>
      <c r="CC838">
        <v>7</v>
      </c>
      <c r="CD838">
        <v>7</v>
      </c>
      <c r="CE838">
        <v>5</v>
      </c>
      <c r="CF838" t="str">
        <f>"7:00 AM"</f>
        <v>7:00 AM</v>
      </c>
      <c r="CG838" t="str">
        <f>"4:00 PM"</f>
        <v>4:00 PM</v>
      </c>
      <c r="CH838" s="5">
        <v>11.83</v>
      </c>
      <c r="CI838" t="s">
        <v>146</v>
      </c>
      <c r="CL838" t="s">
        <v>134</v>
      </c>
      <c r="CM838" t="s">
        <v>147</v>
      </c>
      <c r="CN838" t="s">
        <v>148</v>
      </c>
      <c r="CO838" t="s">
        <v>1575</v>
      </c>
      <c r="CP838" t="s">
        <v>149</v>
      </c>
      <c r="CQ838">
        <v>3</v>
      </c>
      <c r="CR838">
        <v>0</v>
      </c>
      <c r="CS838" t="s">
        <v>136</v>
      </c>
      <c r="CT838" t="s">
        <v>136</v>
      </c>
      <c r="CU838" t="s">
        <v>134</v>
      </c>
      <c r="CV838" t="s">
        <v>134</v>
      </c>
      <c r="CW838" t="s">
        <v>134</v>
      </c>
      <c r="CX838">
        <v>70</v>
      </c>
      <c r="CY838" t="s">
        <v>134</v>
      </c>
      <c r="CZ838" t="s">
        <v>134</v>
      </c>
      <c r="DA838" t="s">
        <v>134</v>
      </c>
      <c r="DB838" t="s">
        <v>134</v>
      </c>
      <c r="DC838" t="s">
        <v>134</v>
      </c>
      <c r="DD838" t="s">
        <v>136</v>
      </c>
      <c r="DF838" t="s">
        <v>1576</v>
      </c>
      <c r="DG838" t="s">
        <v>9329</v>
      </c>
      <c r="DH838" t="s">
        <v>9326</v>
      </c>
      <c r="DI838" t="s">
        <v>246</v>
      </c>
      <c r="DJ838" s="4">
        <v>70582</v>
      </c>
      <c r="DK838" t="s">
        <v>9331</v>
      </c>
      <c r="DL838" t="s">
        <v>134</v>
      </c>
      <c r="DM838">
        <v>4</v>
      </c>
      <c r="DN838" t="s">
        <v>9332</v>
      </c>
      <c r="DO838" t="s">
        <v>9326</v>
      </c>
      <c r="DP838" t="s">
        <v>246</v>
      </c>
      <c r="DQ838" t="str">
        <f>"70582"</f>
        <v>70582</v>
      </c>
      <c r="DR838" t="s">
        <v>9331</v>
      </c>
      <c r="DS838" t="s">
        <v>9333</v>
      </c>
      <c r="DT838">
        <v>1</v>
      </c>
      <c r="DU838">
        <v>10</v>
      </c>
      <c r="DV838" t="s">
        <v>134</v>
      </c>
      <c r="DW838" t="s">
        <v>134</v>
      </c>
      <c r="DX838" t="s">
        <v>134</v>
      </c>
      <c r="DY838" t="s">
        <v>136</v>
      </c>
      <c r="DZ838">
        <v>1</v>
      </c>
      <c r="EA838" t="s">
        <v>136</v>
      </c>
      <c r="EC838" s="5">
        <v>12.68</v>
      </c>
      <c r="ED838" s="5">
        <v>55</v>
      </c>
      <c r="EE838">
        <v>13373944702</v>
      </c>
      <c r="EF838" t="s">
        <v>148</v>
      </c>
      <c r="EG838" t="s">
        <v>271</v>
      </c>
      <c r="EH838">
        <v>3</v>
      </c>
    </row>
    <row r="839" spans="1:138" ht="15" customHeight="1" x14ac:dyDescent="0.35">
      <c r="A839" t="s">
        <v>8832</v>
      </c>
      <c r="B839" t="s">
        <v>157</v>
      </c>
      <c r="C839" s="1">
        <v>44126.454740624999</v>
      </c>
      <c r="D839" s="1">
        <v>44147</v>
      </c>
      <c r="E839" t="s">
        <v>133</v>
      </c>
      <c r="F839" t="s">
        <v>136</v>
      </c>
      <c r="G839" t="s">
        <v>135</v>
      </c>
      <c r="H839" t="s">
        <v>136</v>
      </c>
      <c r="I839" t="s">
        <v>8833</v>
      </c>
      <c r="K839" t="s">
        <v>8834</v>
      </c>
      <c r="M839" t="s">
        <v>1726</v>
      </c>
      <c r="N839" t="s">
        <v>246</v>
      </c>
      <c r="O839" s="4">
        <v>70591</v>
      </c>
      <c r="P839" t="s">
        <v>140</v>
      </c>
      <c r="Q839" t="s">
        <v>1727</v>
      </c>
      <c r="R839">
        <v>13377342358</v>
      </c>
      <c r="T839">
        <v>11116</v>
      </c>
      <c r="U839" t="s">
        <v>3161</v>
      </c>
      <c r="V839" t="s">
        <v>8564</v>
      </c>
      <c r="W839" t="s">
        <v>7012</v>
      </c>
      <c r="X839" t="s">
        <v>8835</v>
      </c>
      <c r="Y839" t="s">
        <v>8834</v>
      </c>
      <c r="AA839" t="s">
        <v>1726</v>
      </c>
      <c r="AB839" t="s">
        <v>246</v>
      </c>
      <c r="AC839" s="4">
        <v>70591</v>
      </c>
      <c r="AD839" t="s">
        <v>140</v>
      </c>
      <c r="AE839" t="s">
        <v>1729</v>
      </c>
      <c r="AF839">
        <v>13377342358</v>
      </c>
      <c r="AH839" t="s">
        <v>8836</v>
      </c>
      <c r="AI839" t="s">
        <v>168</v>
      </c>
      <c r="AJ839" t="s">
        <v>254</v>
      </c>
      <c r="AK839" t="s">
        <v>255</v>
      </c>
      <c r="AL839" t="s">
        <v>256</v>
      </c>
      <c r="AM839" t="s">
        <v>257</v>
      </c>
      <c r="AO839" t="s">
        <v>258</v>
      </c>
      <c r="AP839" t="s">
        <v>246</v>
      </c>
      <c r="AQ839" s="4">
        <v>70760</v>
      </c>
      <c r="AR839" t="s">
        <v>140</v>
      </c>
      <c r="AS839" t="s">
        <v>351</v>
      </c>
      <c r="AT839">
        <v>12256387218</v>
      </c>
      <c r="AV839" t="s">
        <v>260</v>
      </c>
      <c r="AW839" t="s">
        <v>261</v>
      </c>
      <c r="AZ839" t="s">
        <v>334</v>
      </c>
      <c r="BA839" t="s">
        <v>335</v>
      </c>
      <c r="BB839" t="s">
        <v>136</v>
      </c>
      <c r="BC839" t="s">
        <v>136</v>
      </c>
      <c r="BD839" t="s">
        <v>148</v>
      </c>
      <c r="BE839" t="s">
        <v>136</v>
      </c>
      <c r="BF839" t="s">
        <v>136</v>
      </c>
      <c r="BG839" t="s">
        <v>134</v>
      </c>
      <c r="BH839" t="s">
        <v>136</v>
      </c>
      <c r="BN839" t="s">
        <v>8837</v>
      </c>
      <c r="BO839" t="s">
        <v>3322</v>
      </c>
      <c r="BP839">
        <v>3</v>
      </c>
      <c r="BQ839">
        <v>3</v>
      </c>
      <c r="BR839">
        <v>3</v>
      </c>
      <c r="BS839" s="1">
        <v>44180</v>
      </c>
      <c r="BT839" s="1">
        <v>44469</v>
      </c>
      <c r="BU839" s="1">
        <v>44180</v>
      </c>
      <c r="BV839" s="1">
        <v>44469</v>
      </c>
      <c r="BW839" t="s">
        <v>136</v>
      </c>
      <c r="BX839">
        <v>40</v>
      </c>
      <c r="BY839">
        <v>0</v>
      </c>
      <c r="BZ839">
        <v>8</v>
      </c>
      <c r="CA839">
        <v>8</v>
      </c>
      <c r="CB839">
        <v>8</v>
      </c>
      <c r="CC839">
        <v>8</v>
      </c>
      <c r="CD839">
        <v>8</v>
      </c>
      <c r="CE839">
        <v>0</v>
      </c>
      <c r="CF839" t="str">
        <f>"7:00 AM"</f>
        <v>7:00 AM</v>
      </c>
      <c r="CG839" t="str">
        <f>"4:00 PM"</f>
        <v>4:00 PM</v>
      </c>
      <c r="CH839" s="5">
        <v>11.83</v>
      </c>
      <c r="CI839" t="s">
        <v>146</v>
      </c>
      <c r="CL839" t="s">
        <v>134</v>
      </c>
      <c r="CM839" t="s">
        <v>312</v>
      </c>
      <c r="CN839" t="s">
        <v>148</v>
      </c>
      <c r="CO839" t="s">
        <v>266</v>
      </c>
      <c r="CP839" t="s">
        <v>149</v>
      </c>
      <c r="CQ839">
        <v>3</v>
      </c>
      <c r="CR839">
        <v>0</v>
      </c>
      <c r="CS839" t="s">
        <v>136</v>
      </c>
      <c r="CT839" t="s">
        <v>136</v>
      </c>
      <c r="CU839" t="s">
        <v>136</v>
      </c>
      <c r="CV839" t="s">
        <v>134</v>
      </c>
      <c r="CW839" t="s">
        <v>134</v>
      </c>
      <c r="CX839">
        <v>70</v>
      </c>
      <c r="CY839" t="s">
        <v>134</v>
      </c>
      <c r="CZ839" t="s">
        <v>134</v>
      </c>
      <c r="DA839" t="s">
        <v>134</v>
      </c>
      <c r="DB839" t="s">
        <v>134</v>
      </c>
      <c r="DC839" t="s">
        <v>134</v>
      </c>
      <c r="DD839" t="s">
        <v>136</v>
      </c>
      <c r="DF839" s="2" t="s">
        <v>3058</v>
      </c>
      <c r="DG839" t="s">
        <v>8834</v>
      </c>
      <c r="DH839" t="s">
        <v>1726</v>
      </c>
      <c r="DI839" t="s">
        <v>246</v>
      </c>
      <c r="DJ839" s="4">
        <v>70591</v>
      </c>
      <c r="DK839" t="s">
        <v>1610</v>
      </c>
      <c r="DL839" t="s">
        <v>134</v>
      </c>
      <c r="DM839">
        <v>4</v>
      </c>
      <c r="DN839" t="s">
        <v>8838</v>
      </c>
      <c r="DO839" t="s">
        <v>1726</v>
      </c>
      <c r="DP839" t="s">
        <v>246</v>
      </c>
      <c r="DQ839" t="str">
        <f>"70591"</f>
        <v>70591</v>
      </c>
      <c r="DR839" t="s">
        <v>1610</v>
      </c>
      <c r="DS839" t="s">
        <v>8839</v>
      </c>
      <c r="DT839">
        <v>1</v>
      </c>
      <c r="DU839">
        <v>8</v>
      </c>
      <c r="DV839" t="s">
        <v>134</v>
      </c>
      <c r="DW839" t="s">
        <v>134</v>
      </c>
      <c r="DX839" t="s">
        <v>134</v>
      </c>
      <c r="DY839" t="s">
        <v>136</v>
      </c>
      <c r="DZ839">
        <v>1</v>
      </c>
      <c r="EA839" t="s">
        <v>136</v>
      </c>
      <c r="EC839" s="5">
        <v>12.68</v>
      </c>
      <c r="ED839" s="5">
        <v>55</v>
      </c>
      <c r="EE839">
        <v>13377342358</v>
      </c>
      <c r="EF839" t="s">
        <v>148</v>
      </c>
      <c r="EG839" t="s">
        <v>271</v>
      </c>
      <c r="EH839">
        <v>2</v>
      </c>
    </row>
    <row r="840" spans="1:138" ht="15" customHeight="1" x14ac:dyDescent="0.35">
      <c r="A840" t="s">
        <v>3666</v>
      </c>
      <c r="B840" t="s">
        <v>157</v>
      </c>
      <c r="C840" s="1">
        <v>44133.040544675925</v>
      </c>
      <c r="D840" s="1">
        <v>44147</v>
      </c>
      <c r="E840" t="s">
        <v>133</v>
      </c>
      <c r="F840" t="s">
        <v>134</v>
      </c>
      <c r="G840" t="s">
        <v>135</v>
      </c>
      <c r="H840" t="s">
        <v>136</v>
      </c>
      <c r="I840" t="s">
        <v>3667</v>
      </c>
      <c r="J840" t="s">
        <v>3668</v>
      </c>
      <c r="K840" t="s">
        <v>3669</v>
      </c>
      <c r="L840">
        <v>2</v>
      </c>
      <c r="M840" t="s">
        <v>1953</v>
      </c>
      <c r="N840" t="s">
        <v>374</v>
      </c>
      <c r="O840" s="4">
        <v>79735</v>
      </c>
      <c r="P840" t="s">
        <v>140</v>
      </c>
      <c r="R840">
        <v>14322902666</v>
      </c>
      <c r="T840">
        <v>11241</v>
      </c>
      <c r="U840" t="s">
        <v>3670</v>
      </c>
      <c r="V840" t="s">
        <v>3671</v>
      </c>
      <c r="X840" t="s">
        <v>164</v>
      </c>
      <c r="Y840" t="s">
        <v>3672</v>
      </c>
      <c r="AA840" t="s">
        <v>1953</v>
      </c>
      <c r="AB840" t="s">
        <v>374</v>
      </c>
      <c r="AC840" s="4">
        <v>79735</v>
      </c>
      <c r="AD840" t="s">
        <v>140</v>
      </c>
      <c r="AF840">
        <v>14322902666</v>
      </c>
      <c r="AH840" t="s">
        <v>3673</v>
      </c>
      <c r="AI840" t="s">
        <v>168</v>
      </c>
      <c r="AJ840" t="s">
        <v>1955</v>
      </c>
      <c r="AK840" t="s">
        <v>1956</v>
      </c>
      <c r="AL840" t="s">
        <v>1957</v>
      </c>
      <c r="AM840" t="s">
        <v>3674</v>
      </c>
      <c r="AO840" t="s">
        <v>1958</v>
      </c>
      <c r="AP840" t="s">
        <v>374</v>
      </c>
      <c r="AQ840" s="4">
        <v>76901</v>
      </c>
      <c r="AR840" t="s">
        <v>140</v>
      </c>
      <c r="AT840">
        <v>13256509657</v>
      </c>
      <c r="AV840" t="s">
        <v>1959</v>
      </c>
      <c r="AW840" t="s">
        <v>1960</v>
      </c>
      <c r="AZ840" t="s">
        <v>334</v>
      </c>
      <c r="BA840" t="s">
        <v>335</v>
      </c>
      <c r="BB840" t="s">
        <v>134</v>
      </c>
      <c r="BC840" t="s">
        <v>134</v>
      </c>
      <c r="BD840" t="s">
        <v>134</v>
      </c>
      <c r="BE840" t="s">
        <v>134</v>
      </c>
      <c r="BF840" t="s">
        <v>134</v>
      </c>
      <c r="BG840" t="s">
        <v>134</v>
      </c>
      <c r="BH840" t="s">
        <v>136</v>
      </c>
      <c r="BN840" t="s">
        <v>3675</v>
      </c>
      <c r="BO840" t="s">
        <v>3676</v>
      </c>
      <c r="BP840">
        <v>24</v>
      </c>
      <c r="BQ840">
        <v>24</v>
      </c>
      <c r="BR840">
        <v>24</v>
      </c>
      <c r="BS840" s="1">
        <v>44179</v>
      </c>
      <c r="BT840" s="1">
        <v>44483</v>
      </c>
      <c r="BU840" s="1">
        <v>44179</v>
      </c>
      <c r="BV840" s="1">
        <v>44483</v>
      </c>
      <c r="BW840" t="s">
        <v>136</v>
      </c>
      <c r="BX840">
        <v>48</v>
      </c>
      <c r="BY840">
        <v>0</v>
      </c>
      <c r="BZ840">
        <v>8</v>
      </c>
      <c r="CA840">
        <v>8</v>
      </c>
      <c r="CB840">
        <v>8</v>
      </c>
      <c r="CC840">
        <v>8</v>
      </c>
      <c r="CD840">
        <v>8</v>
      </c>
      <c r="CE840">
        <v>8</v>
      </c>
      <c r="CF840" t="str">
        <f>"8:00 AM"</f>
        <v>8:00 AM</v>
      </c>
      <c r="CG840" t="str">
        <f>"5:00 PM"</f>
        <v>5:00 PM</v>
      </c>
      <c r="CH840" s="5">
        <v>12.67</v>
      </c>
      <c r="CI840" t="s">
        <v>146</v>
      </c>
      <c r="CJ840">
        <v>12.67</v>
      </c>
      <c r="CK840" t="s">
        <v>3677</v>
      </c>
      <c r="CL840" t="s">
        <v>136</v>
      </c>
      <c r="CM840" t="s">
        <v>312</v>
      </c>
      <c r="CN840" t="s">
        <v>148</v>
      </c>
      <c r="CO840" t="s">
        <v>3678</v>
      </c>
      <c r="CP840" t="s">
        <v>149</v>
      </c>
      <c r="CQ840">
        <v>3</v>
      </c>
      <c r="CR840">
        <v>0</v>
      </c>
      <c r="CS840" t="s">
        <v>136</v>
      </c>
      <c r="CT840" t="s">
        <v>134</v>
      </c>
      <c r="CU840" t="s">
        <v>134</v>
      </c>
      <c r="CV840" t="s">
        <v>134</v>
      </c>
      <c r="CW840" t="s">
        <v>134</v>
      </c>
      <c r="CX840">
        <v>40</v>
      </c>
      <c r="CY840" t="s">
        <v>134</v>
      </c>
      <c r="CZ840" t="s">
        <v>136</v>
      </c>
      <c r="DA840" t="s">
        <v>134</v>
      </c>
      <c r="DB840" t="s">
        <v>134</v>
      </c>
      <c r="DC840" t="s">
        <v>134</v>
      </c>
      <c r="DD840" t="s">
        <v>136</v>
      </c>
      <c r="DF840" t="s">
        <v>1841</v>
      </c>
      <c r="DG840" t="s">
        <v>3679</v>
      </c>
      <c r="DH840" t="s">
        <v>3680</v>
      </c>
      <c r="DI840" t="s">
        <v>374</v>
      </c>
      <c r="DJ840" s="4">
        <v>79781</v>
      </c>
      <c r="DK840" t="s">
        <v>993</v>
      </c>
      <c r="DL840" t="s">
        <v>134</v>
      </c>
      <c r="DM840">
        <v>7</v>
      </c>
      <c r="DN840" t="s">
        <v>3681</v>
      </c>
      <c r="DO840" t="s">
        <v>3682</v>
      </c>
      <c r="DP840" t="s">
        <v>374</v>
      </c>
      <c r="DQ840" t="str">
        <f>"79735"</f>
        <v>79735</v>
      </c>
      <c r="DR840" t="s">
        <v>993</v>
      </c>
      <c r="DS840" s="2" t="s">
        <v>3683</v>
      </c>
      <c r="DT840">
        <v>6</v>
      </c>
      <c r="DU840">
        <v>24</v>
      </c>
      <c r="DV840" t="s">
        <v>134</v>
      </c>
      <c r="DW840" t="s">
        <v>134</v>
      </c>
      <c r="DX840" t="s">
        <v>134</v>
      </c>
      <c r="DY840" t="s">
        <v>136</v>
      </c>
      <c r="DZ840">
        <v>1</v>
      </c>
      <c r="EA840" t="s">
        <v>136</v>
      </c>
      <c r="EC840" s="5">
        <v>12.68</v>
      </c>
      <c r="ED840" s="5">
        <v>55</v>
      </c>
      <c r="EE840">
        <v>14322902666</v>
      </c>
      <c r="EF840" t="s">
        <v>3673</v>
      </c>
      <c r="EG840" t="s">
        <v>155</v>
      </c>
      <c r="EH840">
        <v>0</v>
      </c>
    </row>
    <row r="841" spans="1:138" ht="15" customHeight="1" x14ac:dyDescent="0.35">
      <c r="A841" t="s">
        <v>13935</v>
      </c>
      <c r="B841" t="s">
        <v>157</v>
      </c>
      <c r="C841" s="1">
        <v>44123.744013773146</v>
      </c>
      <c r="D841" s="1">
        <v>44147</v>
      </c>
      <c r="E841" t="s">
        <v>133</v>
      </c>
      <c r="F841" t="s">
        <v>136</v>
      </c>
      <c r="G841" t="s">
        <v>135</v>
      </c>
      <c r="H841" t="s">
        <v>136</v>
      </c>
      <c r="I841" t="s">
        <v>13936</v>
      </c>
      <c r="K841" t="s">
        <v>13937</v>
      </c>
      <c r="M841" t="s">
        <v>13938</v>
      </c>
      <c r="N841" t="s">
        <v>720</v>
      </c>
      <c r="O841" s="4">
        <v>38668</v>
      </c>
      <c r="P841" t="s">
        <v>140</v>
      </c>
      <c r="R841">
        <v>16627602969</v>
      </c>
      <c r="T841">
        <v>111191</v>
      </c>
      <c r="U841" t="s">
        <v>13939</v>
      </c>
      <c r="V841" t="s">
        <v>6143</v>
      </c>
      <c r="X841" t="s">
        <v>1677</v>
      </c>
      <c r="Y841" t="s">
        <v>13937</v>
      </c>
      <c r="AA841" t="s">
        <v>13938</v>
      </c>
      <c r="AB841" t="s">
        <v>720</v>
      </c>
      <c r="AC841" s="4">
        <v>38668</v>
      </c>
      <c r="AD841" t="s">
        <v>140</v>
      </c>
      <c r="AF841">
        <v>16627602969</v>
      </c>
      <c r="AH841" t="s">
        <v>148</v>
      </c>
      <c r="AI841" t="s">
        <v>168</v>
      </c>
      <c r="AJ841" t="s">
        <v>456</v>
      </c>
      <c r="AK841" t="s">
        <v>457</v>
      </c>
      <c r="AM841" t="s">
        <v>458</v>
      </c>
      <c r="AO841" t="s">
        <v>459</v>
      </c>
      <c r="AP841" t="s">
        <v>460</v>
      </c>
      <c r="AQ841" s="4">
        <v>73737</v>
      </c>
      <c r="AR841" t="s">
        <v>140</v>
      </c>
      <c r="AT841">
        <v>15802274747</v>
      </c>
      <c r="AV841" t="s">
        <v>461</v>
      </c>
      <c r="AW841" t="s">
        <v>462</v>
      </c>
      <c r="AZ841" t="s">
        <v>1552</v>
      </c>
      <c r="BA841" t="s">
        <v>1553</v>
      </c>
      <c r="BB841" t="s">
        <v>136</v>
      </c>
      <c r="BC841" t="s">
        <v>136</v>
      </c>
      <c r="BD841" t="s">
        <v>148</v>
      </c>
      <c r="BE841" t="s">
        <v>136</v>
      </c>
      <c r="BF841" t="s">
        <v>136</v>
      </c>
      <c r="BG841" t="s">
        <v>134</v>
      </c>
      <c r="BH841" t="s">
        <v>136</v>
      </c>
      <c r="BN841" t="s">
        <v>13940</v>
      </c>
      <c r="BO841" t="s">
        <v>1555</v>
      </c>
      <c r="BP841">
        <v>1</v>
      </c>
      <c r="BQ841">
        <v>1</v>
      </c>
      <c r="BR841">
        <v>1</v>
      </c>
      <c r="BS841" s="1">
        <v>44180</v>
      </c>
      <c r="BT841" s="1">
        <v>44256</v>
      </c>
      <c r="BU841" s="1">
        <v>44180</v>
      </c>
      <c r="BV841" s="1">
        <v>44256</v>
      </c>
      <c r="BW841" t="s">
        <v>136</v>
      </c>
      <c r="BX841">
        <v>40</v>
      </c>
      <c r="BY841">
        <v>0</v>
      </c>
      <c r="BZ841">
        <v>7</v>
      </c>
      <c r="CA841">
        <v>7</v>
      </c>
      <c r="CB841">
        <v>7</v>
      </c>
      <c r="CC841">
        <v>7</v>
      </c>
      <c r="CD841">
        <v>7</v>
      </c>
      <c r="CE841">
        <v>5</v>
      </c>
      <c r="CF841" t="str">
        <f>"9:00 AM"</f>
        <v>9:00 AM</v>
      </c>
      <c r="CG841" t="str">
        <f>"5:00 PM"</f>
        <v>5:00 PM</v>
      </c>
      <c r="CH841" s="5">
        <v>11.83</v>
      </c>
      <c r="CI841" t="s">
        <v>146</v>
      </c>
      <c r="CL841" t="s">
        <v>136</v>
      </c>
      <c r="CM841" t="s">
        <v>312</v>
      </c>
      <c r="CN841" t="s">
        <v>148</v>
      </c>
      <c r="CO841" t="s">
        <v>465</v>
      </c>
      <c r="CP841" t="s">
        <v>149</v>
      </c>
      <c r="CQ841">
        <v>6</v>
      </c>
      <c r="CR841">
        <v>0</v>
      </c>
      <c r="CS841" t="s">
        <v>136</v>
      </c>
      <c r="CT841" t="s">
        <v>134</v>
      </c>
      <c r="CU841" t="s">
        <v>136</v>
      </c>
      <c r="CV841" t="s">
        <v>134</v>
      </c>
      <c r="CW841" t="s">
        <v>134</v>
      </c>
      <c r="CX841">
        <v>75</v>
      </c>
      <c r="CY841" t="s">
        <v>134</v>
      </c>
      <c r="CZ841" t="s">
        <v>134</v>
      </c>
      <c r="DA841" t="s">
        <v>134</v>
      </c>
      <c r="DB841" t="s">
        <v>136</v>
      </c>
      <c r="DC841" t="s">
        <v>134</v>
      </c>
      <c r="DD841" t="s">
        <v>136</v>
      </c>
      <c r="DF841" t="s">
        <v>466</v>
      </c>
      <c r="DG841" t="s">
        <v>13941</v>
      </c>
      <c r="DH841" t="s">
        <v>13942</v>
      </c>
      <c r="DI841" t="s">
        <v>720</v>
      </c>
      <c r="DJ841" s="4">
        <v>38664</v>
      </c>
      <c r="DK841" t="s">
        <v>1558</v>
      </c>
      <c r="DL841" t="s">
        <v>134</v>
      </c>
      <c r="DM841">
        <v>2</v>
      </c>
      <c r="DN841" t="s">
        <v>13943</v>
      </c>
      <c r="DO841" t="s">
        <v>13944</v>
      </c>
      <c r="DP841" t="s">
        <v>720</v>
      </c>
      <c r="DQ841" t="str">
        <f>"38641"</f>
        <v>38641</v>
      </c>
      <c r="DR841" t="s">
        <v>521</v>
      </c>
      <c r="DS841" t="s">
        <v>296</v>
      </c>
      <c r="DT841">
        <v>1</v>
      </c>
      <c r="DU841">
        <v>2</v>
      </c>
      <c r="DV841" t="s">
        <v>134</v>
      </c>
      <c r="DW841" t="s">
        <v>134</v>
      </c>
      <c r="DX841" t="s">
        <v>134</v>
      </c>
      <c r="DY841" t="s">
        <v>136</v>
      </c>
      <c r="DZ841">
        <v>1</v>
      </c>
      <c r="EA841" t="s">
        <v>136</v>
      </c>
      <c r="EC841" s="5">
        <v>12.68</v>
      </c>
      <c r="ED841" s="5">
        <v>55</v>
      </c>
      <c r="EE841">
        <v>16627602969</v>
      </c>
      <c r="EF841" t="s">
        <v>13945</v>
      </c>
      <c r="EG841" t="s">
        <v>148</v>
      </c>
      <c r="EH841">
        <v>0</v>
      </c>
    </row>
    <row r="842" spans="1:138" ht="15" customHeight="1" x14ac:dyDescent="0.35">
      <c r="A842" t="s">
        <v>19141</v>
      </c>
      <c r="B842" t="s">
        <v>157</v>
      </c>
      <c r="C842" s="1">
        <v>44137.355319675924</v>
      </c>
      <c r="D842" s="1">
        <v>44147</v>
      </c>
      <c r="E842" t="s">
        <v>133</v>
      </c>
      <c r="F842" t="s">
        <v>136</v>
      </c>
      <c r="G842" t="s">
        <v>135</v>
      </c>
      <c r="H842" t="s">
        <v>134</v>
      </c>
      <c r="I842" t="s">
        <v>19142</v>
      </c>
      <c r="K842" t="s">
        <v>19143</v>
      </c>
      <c r="M842" t="s">
        <v>19144</v>
      </c>
      <c r="N842" t="s">
        <v>1114</v>
      </c>
      <c r="O842" s="4">
        <v>99208</v>
      </c>
      <c r="P842" t="s">
        <v>140</v>
      </c>
      <c r="R842">
        <v>15092705803</v>
      </c>
      <c r="T842">
        <v>112910</v>
      </c>
      <c r="U842" t="s">
        <v>19145</v>
      </c>
      <c r="V842" t="s">
        <v>19146</v>
      </c>
      <c r="X842" t="s">
        <v>723</v>
      </c>
      <c r="Y842" t="s">
        <v>19143</v>
      </c>
      <c r="AA842" t="s">
        <v>19144</v>
      </c>
      <c r="AB842" t="s">
        <v>1114</v>
      </c>
      <c r="AC842" s="4">
        <v>99208</v>
      </c>
      <c r="AD842" t="s">
        <v>140</v>
      </c>
      <c r="AF842">
        <v>15092705803</v>
      </c>
      <c r="AH842" t="s">
        <v>148</v>
      </c>
      <c r="AI842" t="s">
        <v>168</v>
      </c>
      <c r="AJ842" t="s">
        <v>2162</v>
      </c>
      <c r="AK842" t="s">
        <v>2163</v>
      </c>
      <c r="AM842" t="s">
        <v>1212</v>
      </c>
      <c r="AO842" t="s">
        <v>1213</v>
      </c>
      <c r="AP842" t="s">
        <v>460</v>
      </c>
      <c r="AQ842" s="4">
        <v>74132</v>
      </c>
      <c r="AR842" t="s">
        <v>140</v>
      </c>
      <c r="AT842">
        <v>19189065212</v>
      </c>
      <c r="AV842" t="s">
        <v>2164</v>
      </c>
      <c r="AW842" t="s">
        <v>1216</v>
      </c>
      <c r="AZ842" t="s">
        <v>334</v>
      </c>
      <c r="BA842" t="s">
        <v>335</v>
      </c>
      <c r="BB842" t="s">
        <v>136</v>
      </c>
      <c r="BC842" t="s">
        <v>136</v>
      </c>
      <c r="BD842" t="s">
        <v>148</v>
      </c>
      <c r="BE842" t="s">
        <v>136</v>
      </c>
      <c r="BF842" t="s">
        <v>136</v>
      </c>
      <c r="BG842" t="s">
        <v>134</v>
      </c>
      <c r="BH842" t="s">
        <v>136</v>
      </c>
      <c r="BN842" t="s">
        <v>19147</v>
      </c>
      <c r="BO842" t="s">
        <v>905</v>
      </c>
      <c r="BP842">
        <v>3</v>
      </c>
      <c r="BQ842">
        <v>3</v>
      </c>
      <c r="BR842">
        <v>3</v>
      </c>
      <c r="BS842" s="1">
        <v>44199</v>
      </c>
      <c r="BT842" s="1">
        <v>44502</v>
      </c>
      <c r="BU842" s="1">
        <v>44199</v>
      </c>
      <c r="BV842" s="1">
        <v>44502</v>
      </c>
      <c r="BW842" t="s">
        <v>136</v>
      </c>
      <c r="BX842">
        <v>48</v>
      </c>
      <c r="BY842">
        <v>0</v>
      </c>
      <c r="BZ842">
        <v>8</v>
      </c>
      <c r="CA842">
        <v>8</v>
      </c>
      <c r="CB842">
        <v>8</v>
      </c>
      <c r="CC842">
        <v>8</v>
      </c>
      <c r="CD842">
        <v>8</v>
      </c>
      <c r="CE842">
        <v>8</v>
      </c>
      <c r="CF842" t="str">
        <f>"8:00 AM"</f>
        <v>8:00 AM</v>
      </c>
      <c r="CG842" t="str">
        <f>"6:00 PM"</f>
        <v>6:00 PM</v>
      </c>
      <c r="CH842" s="5">
        <v>15.83</v>
      </c>
      <c r="CI842" t="s">
        <v>146</v>
      </c>
      <c r="CL842" t="s">
        <v>136</v>
      </c>
      <c r="CM842" t="s">
        <v>312</v>
      </c>
      <c r="CN842" t="s">
        <v>148</v>
      </c>
      <c r="CO842" t="s">
        <v>2165</v>
      </c>
      <c r="CP842" t="s">
        <v>545</v>
      </c>
      <c r="CQ842">
        <v>3</v>
      </c>
      <c r="CR842">
        <v>0</v>
      </c>
      <c r="CS842" t="s">
        <v>136</v>
      </c>
      <c r="CT842" t="s">
        <v>136</v>
      </c>
      <c r="CU842" t="s">
        <v>136</v>
      </c>
      <c r="CV842" t="s">
        <v>136</v>
      </c>
      <c r="CW842" t="s">
        <v>134</v>
      </c>
      <c r="CX842">
        <v>80</v>
      </c>
      <c r="CY842" t="s">
        <v>136</v>
      </c>
      <c r="CZ842" t="s">
        <v>136</v>
      </c>
      <c r="DA842" t="s">
        <v>136</v>
      </c>
      <c r="DB842" t="s">
        <v>136</v>
      </c>
      <c r="DC842" t="s">
        <v>136</v>
      </c>
      <c r="DD842" t="s">
        <v>136</v>
      </c>
      <c r="DF842" t="s">
        <v>19148</v>
      </c>
      <c r="DG842" t="s">
        <v>19149</v>
      </c>
      <c r="DH842" t="s">
        <v>19144</v>
      </c>
      <c r="DI842" t="s">
        <v>1114</v>
      </c>
      <c r="DJ842" s="4">
        <v>99208</v>
      </c>
      <c r="DK842" t="s">
        <v>19150</v>
      </c>
      <c r="DL842" t="s">
        <v>134</v>
      </c>
      <c r="DM842">
        <v>5</v>
      </c>
      <c r="DN842" t="s">
        <v>19143</v>
      </c>
      <c r="DO842" t="s">
        <v>19144</v>
      </c>
      <c r="DP842" t="s">
        <v>1114</v>
      </c>
      <c r="DQ842" t="str">
        <f>"99208"</f>
        <v>99208</v>
      </c>
      <c r="DR842" t="s">
        <v>19150</v>
      </c>
      <c r="DS842" t="s">
        <v>19151</v>
      </c>
      <c r="DT842">
        <v>1</v>
      </c>
      <c r="DU842">
        <v>4</v>
      </c>
      <c r="DV842" t="s">
        <v>134</v>
      </c>
      <c r="DW842" t="s">
        <v>134</v>
      </c>
      <c r="DX842" t="s">
        <v>134</v>
      </c>
      <c r="DY842" t="s">
        <v>136</v>
      </c>
      <c r="DZ842">
        <v>2</v>
      </c>
      <c r="EA842" t="s">
        <v>134</v>
      </c>
      <c r="EB842" s="5">
        <v>12.68</v>
      </c>
      <c r="EC842" s="5">
        <v>12.68</v>
      </c>
      <c r="ED842" s="5">
        <v>55</v>
      </c>
      <c r="EE842">
        <v>15092705803</v>
      </c>
      <c r="EF842" t="s">
        <v>148</v>
      </c>
      <c r="EG842" t="s">
        <v>19152</v>
      </c>
      <c r="EH842">
        <v>0</v>
      </c>
    </row>
    <row r="843" spans="1:138" ht="15" customHeight="1" x14ac:dyDescent="0.35">
      <c r="A843" t="s">
        <v>6762</v>
      </c>
      <c r="B843" t="s">
        <v>157</v>
      </c>
      <c r="C843" s="1">
        <v>44130.487602546295</v>
      </c>
      <c r="D843" s="1">
        <v>44147</v>
      </c>
      <c r="E843" t="s">
        <v>133</v>
      </c>
      <c r="F843" t="s">
        <v>136</v>
      </c>
      <c r="G843" t="s">
        <v>135</v>
      </c>
      <c r="H843" t="s">
        <v>136</v>
      </c>
      <c r="I843" t="s">
        <v>6763</v>
      </c>
      <c r="K843" t="s">
        <v>6764</v>
      </c>
      <c r="M843" t="s">
        <v>6765</v>
      </c>
      <c r="N843" t="s">
        <v>1104</v>
      </c>
      <c r="O843" s="4">
        <v>68852</v>
      </c>
      <c r="P843" t="s">
        <v>140</v>
      </c>
      <c r="R843">
        <v>13088700438</v>
      </c>
      <c r="T843">
        <v>112111</v>
      </c>
      <c r="U843" t="s">
        <v>6766</v>
      </c>
      <c r="V843" t="s">
        <v>6767</v>
      </c>
      <c r="X843" t="s">
        <v>164</v>
      </c>
      <c r="Y843" t="s">
        <v>6764</v>
      </c>
      <c r="AA843" t="s">
        <v>6765</v>
      </c>
      <c r="AB843" t="s">
        <v>1104</v>
      </c>
      <c r="AC843" s="4">
        <v>68852</v>
      </c>
      <c r="AD843" t="s">
        <v>140</v>
      </c>
      <c r="AF843">
        <v>13088700438</v>
      </c>
      <c r="AH843" t="s">
        <v>155</v>
      </c>
      <c r="AI843" t="s">
        <v>168</v>
      </c>
      <c r="AJ843" t="s">
        <v>1210</v>
      </c>
      <c r="AK843" t="s">
        <v>1211</v>
      </c>
      <c r="AM843" t="s">
        <v>1212</v>
      </c>
      <c r="AO843" t="s">
        <v>1213</v>
      </c>
      <c r="AP843" t="s">
        <v>460</v>
      </c>
      <c r="AQ843" s="4">
        <v>74132</v>
      </c>
      <c r="AR843" t="s">
        <v>140</v>
      </c>
      <c r="AS843" t="s">
        <v>1214</v>
      </c>
      <c r="AT843">
        <v>19189065212</v>
      </c>
      <c r="AV843" t="s">
        <v>1215</v>
      </c>
      <c r="AW843" t="s">
        <v>1216</v>
      </c>
      <c r="AZ843" t="s">
        <v>334</v>
      </c>
      <c r="BA843" t="s">
        <v>335</v>
      </c>
      <c r="BB843" t="s">
        <v>136</v>
      </c>
      <c r="BC843" t="s">
        <v>136</v>
      </c>
      <c r="BD843" t="s">
        <v>148</v>
      </c>
      <c r="BE843" t="s">
        <v>136</v>
      </c>
      <c r="BF843" t="s">
        <v>136</v>
      </c>
      <c r="BG843" t="s">
        <v>134</v>
      </c>
      <c r="BH843" t="s">
        <v>136</v>
      </c>
      <c r="BN843" t="s">
        <v>6768</v>
      </c>
      <c r="BO843" t="s">
        <v>1501</v>
      </c>
      <c r="BP843">
        <v>7</v>
      </c>
      <c r="BQ843">
        <v>1</v>
      </c>
      <c r="BR843">
        <v>1</v>
      </c>
      <c r="BS843" s="1">
        <v>44197</v>
      </c>
      <c r="BT843" s="1">
        <v>44334</v>
      </c>
      <c r="BU843" s="1">
        <v>44197</v>
      </c>
      <c r="BV843" s="1">
        <v>44334</v>
      </c>
      <c r="BW843" t="s">
        <v>136</v>
      </c>
      <c r="BX843">
        <v>56</v>
      </c>
      <c r="BY843">
        <v>8</v>
      </c>
      <c r="BZ843">
        <v>8</v>
      </c>
      <c r="CA843">
        <v>8</v>
      </c>
      <c r="CB843">
        <v>8</v>
      </c>
      <c r="CC843">
        <v>8</v>
      </c>
      <c r="CD843">
        <v>8</v>
      </c>
      <c r="CE843">
        <v>8</v>
      </c>
      <c r="CF843" t="str">
        <f>"8:00 AM"</f>
        <v>8:00 AM</v>
      </c>
      <c r="CG843" t="str">
        <f>"5:00 AM"</f>
        <v>5:00 AM</v>
      </c>
      <c r="CH843" s="5">
        <v>14.99</v>
      </c>
      <c r="CI843" t="s">
        <v>146</v>
      </c>
      <c r="CL843" t="s">
        <v>136</v>
      </c>
      <c r="CM843" t="s">
        <v>354</v>
      </c>
      <c r="CN843" t="s">
        <v>5960</v>
      </c>
      <c r="CO843" t="s">
        <v>1218</v>
      </c>
      <c r="CP843" t="s">
        <v>545</v>
      </c>
      <c r="CQ843">
        <v>3</v>
      </c>
      <c r="CR843">
        <v>0</v>
      </c>
      <c r="CS843" t="s">
        <v>136</v>
      </c>
      <c r="CT843" t="s">
        <v>134</v>
      </c>
      <c r="CU843" t="s">
        <v>136</v>
      </c>
      <c r="CV843" t="s">
        <v>136</v>
      </c>
      <c r="CW843" t="s">
        <v>136</v>
      </c>
      <c r="CY843" t="s">
        <v>136</v>
      </c>
      <c r="CZ843" t="s">
        <v>136</v>
      </c>
      <c r="DA843" t="s">
        <v>136</v>
      </c>
      <c r="DB843" t="s">
        <v>136</v>
      </c>
      <c r="DC843" t="s">
        <v>136</v>
      </c>
      <c r="DD843" t="s">
        <v>136</v>
      </c>
      <c r="DF843" t="s">
        <v>6769</v>
      </c>
      <c r="DG843" t="s">
        <v>6770</v>
      </c>
      <c r="DH843" t="s">
        <v>6765</v>
      </c>
      <c r="DI843" t="s">
        <v>1104</v>
      </c>
      <c r="DJ843" s="4">
        <v>68852</v>
      </c>
      <c r="DK843" t="s">
        <v>5761</v>
      </c>
      <c r="DL843" t="s">
        <v>136</v>
      </c>
      <c r="DM843">
        <v>1</v>
      </c>
      <c r="DN843" t="s">
        <v>6764</v>
      </c>
      <c r="DO843" t="s">
        <v>6545</v>
      </c>
      <c r="DP843" t="s">
        <v>1104</v>
      </c>
      <c r="DQ843" t="str">
        <f>"68852"</f>
        <v>68852</v>
      </c>
      <c r="DR843" t="s">
        <v>5761</v>
      </c>
      <c r="DS843" t="s">
        <v>6771</v>
      </c>
      <c r="DT843">
        <v>1</v>
      </c>
      <c r="DU843">
        <v>1</v>
      </c>
      <c r="DV843" t="s">
        <v>134</v>
      </c>
      <c r="DW843" t="s">
        <v>134</v>
      </c>
      <c r="DX843" t="s">
        <v>134</v>
      </c>
      <c r="DY843" t="s">
        <v>136</v>
      </c>
      <c r="DZ843">
        <v>1</v>
      </c>
      <c r="EA843" t="s">
        <v>136</v>
      </c>
      <c r="EC843" s="5">
        <v>12.68</v>
      </c>
      <c r="ED843" s="5">
        <v>55</v>
      </c>
      <c r="EE843">
        <v>13088700438</v>
      </c>
      <c r="EF843" t="s">
        <v>148</v>
      </c>
      <c r="EG843" t="s">
        <v>1221</v>
      </c>
      <c r="EH843">
        <v>0</v>
      </c>
    </row>
    <row r="844" spans="1:138" ht="15" customHeight="1" x14ac:dyDescent="0.35">
      <c r="A844" t="s">
        <v>25327</v>
      </c>
      <c r="B844" t="s">
        <v>157</v>
      </c>
      <c r="C844" s="1">
        <v>44124.646159374999</v>
      </c>
      <c r="D844" s="1">
        <v>44147</v>
      </c>
      <c r="E844" t="s">
        <v>133</v>
      </c>
      <c r="F844" t="s">
        <v>136</v>
      </c>
      <c r="G844" t="s">
        <v>135</v>
      </c>
      <c r="H844" t="s">
        <v>134</v>
      </c>
      <c r="I844" t="s">
        <v>25328</v>
      </c>
      <c r="K844" t="s">
        <v>25329</v>
      </c>
      <c r="M844" t="s">
        <v>22579</v>
      </c>
      <c r="N844" t="s">
        <v>365</v>
      </c>
      <c r="O844" s="4">
        <v>51401</v>
      </c>
      <c r="P844" t="s">
        <v>140</v>
      </c>
      <c r="R844">
        <v>17126835725</v>
      </c>
      <c r="T844">
        <v>115115</v>
      </c>
      <c r="U844" t="s">
        <v>25330</v>
      </c>
      <c r="V844" t="s">
        <v>1966</v>
      </c>
      <c r="X844" t="s">
        <v>164</v>
      </c>
      <c r="Y844" t="s">
        <v>25329</v>
      </c>
      <c r="AA844" t="s">
        <v>22579</v>
      </c>
      <c r="AB844" t="s">
        <v>365</v>
      </c>
      <c r="AC844" s="4">
        <v>51401</v>
      </c>
      <c r="AD844" t="s">
        <v>140</v>
      </c>
      <c r="AF844">
        <v>17126835725</v>
      </c>
      <c r="AH844" t="s">
        <v>25331</v>
      </c>
      <c r="AI844" t="s">
        <v>226</v>
      </c>
      <c r="AJ844" t="s">
        <v>2758</v>
      </c>
      <c r="AK844" t="s">
        <v>2759</v>
      </c>
      <c r="AM844" t="s">
        <v>2760</v>
      </c>
      <c r="AO844" t="s">
        <v>2761</v>
      </c>
      <c r="AP844" t="s">
        <v>365</v>
      </c>
      <c r="AQ844" s="4">
        <v>50010</v>
      </c>
      <c r="AR844" t="s">
        <v>140</v>
      </c>
      <c r="AT844">
        <v>15152324444</v>
      </c>
      <c r="AV844" t="s">
        <v>2762</v>
      </c>
      <c r="AW844" t="s">
        <v>2763</v>
      </c>
      <c r="AX844" t="s">
        <v>365</v>
      </c>
      <c r="AY844" t="s">
        <v>693</v>
      </c>
      <c r="AZ844" t="s">
        <v>334</v>
      </c>
      <c r="BA844" t="s">
        <v>335</v>
      </c>
      <c r="BB844" t="s">
        <v>134</v>
      </c>
      <c r="BC844" t="s">
        <v>136</v>
      </c>
      <c r="BD844" t="s">
        <v>148</v>
      </c>
      <c r="BE844" t="s">
        <v>136</v>
      </c>
      <c r="BF844" t="s">
        <v>134</v>
      </c>
      <c r="BG844" t="s">
        <v>134</v>
      </c>
      <c r="BH844" t="s">
        <v>136</v>
      </c>
      <c r="BN844" t="s">
        <v>25332</v>
      </c>
      <c r="BO844" t="s">
        <v>16712</v>
      </c>
      <c r="BP844">
        <v>1</v>
      </c>
      <c r="BQ844">
        <v>1</v>
      </c>
      <c r="BR844">
        <v>1</v>
      </c>
      <c r="BS844" s="1">
        <v>44169</v>
      </c>
      <c r="BT844" s="1">
        <v>44301</v>
      </c>
      <c r="BU844" s="1">
        <v>44169</v>
      </c>
      <c r="BV844" s="1">
        <v>44301</v>
      </c>
      <c r="BW844" t="s">
        <v>136</v>
      </c>
      <c r="BX844">
        <v>48</v>
      </c>
      <c r="BY844">
        <v>0</v>
      </c>
      <c r="BZ844">
        <v>8</v>
      </c>
      <c r="CA844">
        <v>8</v>
      </c>
      <c r="CB844">
        <v>8</v>
      </c>
      <c r="CC844">
        <v>8</v>
      </c>
      <c r="CD844">
        <v>8</v>
      </c>
      <c r="CE844">
        <v>8</v>
      </c>
      <c r="CF844" t="str">
        <f>"7:00 AM"</f>
        <v>7:00 AM</v>
      </c>
      <c r="CG844" t="str">
        <f>"4:00 PM"</f>
        <v>4:00 PM</v>
      </c>
      <c r="CH844" s="5">
        <v>14.58</v>
      </c>
      <c r="CI844" t="s">
        <v>146</v>
      </c>
      <c r="CJ844">
        <v>0</v>
      </c>
      <c r="CK844" t="s">
        <v>2764</v>
      </c>
      <c r="CL844" t="s">
        <v>136</v>
      </c>
      <c r="CM844" t="s">
        <v>147</v>
      </c>
      <c r="CN844" t="s">
        <v>148</v>
      </c>
      <c r="CO844" s="2" t="s">
        <v>4326</v>
      </c>
      <c r="CP844" t="s">
        <v>149</v>
      </c>
      <c r="CQ844">
        <v>0</v>
      </c>
      <c r="CR844">
        <v>0</v>
      </c>
      <c r="CS844" t="s">
        <v>136</v>
      </c>
      <c r="CT844" t="s">
        <v>136</v>
      </c>
      <c r="CU844" t="s">
        <v>136</v>
      </c>
      <c r="CV844" t="s">
        <v>136</v>
      </c>
      <c r="CW844" t="s">
        <v>134</v>
      </c>
      <c r="CX844">
        <v>75</v>
      </c>
      <c r="CY844" t="s">
        <v>134</v>
      </c>
      <c r="CZ844" t="s">
        <v>134</v>
      </c>
      <c r="DA844" t="s">
        <v>134</v>
      </c>
      <c r="DB844" t="s">
        <v>134</v>
      </c>
      <c r="DC844" t="s">
        <v>134</v>
      </c>
      <c r="DD844" t="s">
        <v>136</v>
      </c>
      <c r="DF844" t="s">
        <v>25333</v>
      </c>
      <c r="DG844" t="s">
        <v>25329</v>
      </c>
      <c r="DH844" t="s">
        <v>22579</v>
      </c>
      <c r="DI844" t="s">
        <v>365</v>
      </c>
      <c r="DJ844" s="4">
        <v>51401</v>
      </c>
      <c r="DK844" t="s">
        <v>3845</v>
      </c>
      <c r="DL844" t="s">
        <v>136</v>
      </c>
      <c r="DM844">
        <v>1</v>
      </c>
      <c r="DN844" t="s">
        <v>25334</v>
      </c>
      <c r="DO844" t="s">
        <v>25335</v>
      </c>
      <c r="DP844" t="s">
        <v>365</v>
      </c>
      <c r="DQ844" t="str">
        <f>"51440"</f>
        <v>51440</v>
      </c>
      <c r="DR844" t="s">
        <v>3845</v>
      </c>
      <c r="DS844" t="s">
        <v>12442</v>
      </c>
      <c r="DT844">
        <v>1</v>
      </c>
      <c r="DU844">
        <v>8</v>
      </c>
      <c r="DV844" t="s">
        <v>134</v>
      </c>
      <c r="DW844" t="s">
        <v>134</v>
      </c>
      <c r="DX844" t="s">
        <v>134</v>
      </c>
      <c r="DY844" t="s">
        <v>136</v>
      </c>
      <c r="DZ844">
        <v>1</v>
      </c>
      <c r="EA844" t="s">
        <v>136</v>
      </c>
      <c r="EC844" s="5">
        <v>12.68</v>
      </c>
      <c r="ED844" s="5">
        <v>55</v>
      </c>
      <c r="EE844">
        <v>17126835725</v>
      </c>
      <c r="EF844" t="s">
        <v>25336</v>
      </c>
      <c r="EG844" t="s">
        <v>148</v>
      </c>
      <c r="EH844">
        <v>0</v>
      </c>
    </row>
    <row r="845" spans="1:138" ht="15" customHeight="1" x14ac:dyDescent="0.35">
      <c r="A845" t="s">
        <v>8057</v>
      </c>
      <c r="B845" t="s">
        <v>157</v>
      </c>
      <c r="C845" s="1">
        <v>44126.574830787038</v>
      </c>
      <c r="D845" s="1">
        <v>44147</v>
      </c>
      <c r="E845" t="s">
        <v>133</v>
      </c>
      <c r="F845" t="s">
        <v>136</v>
      </c>
      <c r="G845" t="s">
        <v>135</v>
      </c>
      <c r="H845" t="s">
        <v>134</v>
      </c>
      <c r="I845" t="s">
        <v>8058</v>
      </c>
      <c r="K845" t="s">
        <v>8059</v>
      </c>
      <c r="M845" t="s">
        <v>8060</v>
      </c>
      <c r="N845" t="s">
        <v>1104</v>
      </c>
      <c r="O845" s="4">
        <v>69033</v>
      </c>
      <c r="P845" t="s">
        <v>140</v>
      </c>
      <c r="R845">
        <v>13088821415</v>
      </c>
      <c r="T845">
        <v>1121</v>
      </c>
      <c r="U845" t="s">
        <v>8061</v>
      </c>
      <c r="V845" t="s">
        <v>397</v>
      </c>
      <c r="X845" t="s">
        <v>634</v>
      </c>
      <c r="Y845" t="s">
        <v>8059</v>
      </c>
      <c r="AA845" t="s">
        <v>8060</v>
      </c>
      <c r="AB845" t="s">
        <v>1104</v>
      </c>
      <c r="AC845" s="4">
        <v>69033</v>
      </c>
      <c r="AD845" t="s">
        <v>140</v>
      </c>
      <c r="AF845">
        <v>13088821415</v>
      </c>
      <c r="AH845" t="s">
        <v>148</v>
      </c>
      <c r="AI845" t="s">
        <v>168</v>
      </c>
      <c r="AJ845" t="s">
        <v>456</v>
      </c>
      <c r="AK845" t="s">
        <v>457</v>
      </c>
      <c r="AM845" t="s">
        <v>458</v>
      </c>
      <c r="AO845" t="s">
        <v>459</v>
      </c>
      <c r="AP845" t="s">
        <v>460</v>
      </c>
      <c r="AQ845" s="4">
        <v>73737</v>
      </c>
      <c r="AR845" t="s">
        <v>140</v>
      </c>
      <c r="AT845">
        <v>15802274747</v>
      </c>
      <c r="AV845" t="s">
        <v>461</v>
      </c>
      <c r="AW845" t="s">
        <v>462</v>
      </c>
      <c r="AZ845" t="s">
        <v>334</v>
      </c>
      <c r="BA845" t="s">
        <v>335</v>
      </c>
      <c r="BB845" t="s">
        <v>136</v>
      </c>
      <c r="BC845" t="s">
        <v>136</v>
      </c>
      <c r="BD845" t="s">
        <v>148</v>
      </c>
      <c r="BE845" t="s">
        <v>136</v>
      </c>
      <c r="BF845" t="s">
        <v>136</v>
      </c>
      <c r="BG845" t="s">
        <v>134</v>
      </c>
      <c r="BH845" t="s">
        <v>136</v>
      </c>
      <c r="BN845" t="s">
        <v>8062</v>
      </c>
      <c r="BO845" t="s">
        <v>3151</v>
      </c>
      <c r="BP845">
        <v>3</v>
      </c>
      <c r="BQ845">
        <v>3</v>
      </c>
      <c r="BR845">
        <v>3</v>
      </c>
      <c r="BS845" s="1">
        <v>44155</v>
      </c>
      <c r="BT845" s="1">
        <v>44296</v>
      </c>
      <c r="BU845" s="1">
        <v>44155</v>
      </c>
      <c r="BV845" s="1">
        <v>44296</v>
      </c>
      <c r="BW845" t="s">
        <v>136</v>
      </c>
      <c r="BX845">
        <v>48</v>
      </c>
      <c r="BY845">
        <v>0</v>
      </c>
      <c r="BZ845">
        <v>8</v>
      </c>
      <c r="CA845">
        <v>8</v>
      </c>
      <c r="CB845">
        <v>8</v>
      </c>
      <c r="CC845">
        <v>8</v>
      </c>
      <c r="CD845">
        <v>8</v>
      </c>
      <c r="CE845">
        <v>8</v>
      </c>
      <c r="CF845" t="str">
        <f>"8:00 AM"</f>
        <v>8:00 AM</v>
      </c>
      <c r="CG845" t="str">
        <f>"5:00 PM"</f>
        <v>5:00 PM</v>
      </c>
      <c r="CH845" s="5">
        <v>14.99</v>
      </c>
      <c r="CI845" t="s">
        <v>146</v>
      </c>
      <c r="CL845" t="s">
        <v>136</v>
      </c>
      <c r="CM845" t="s">
        <v>312</v>
      </c>
      <c r="CN845" t="s">
        <v>148</v>
      </c>
      <c r="CO845" t="s">
        <v>465</v>
      </c>
      <c r="CP845" t="s">
        <v>149</v>
      </c>
      <c r="CQ845">
        <v>3</v>
      </c>
      <c r="CR845">
        <v>0</v>
      </c>
      <c r="CS845" t="s">
        <v>136</v>
      </c>
      <c r="CT845" t="s">
        <v>134</v>
      </c>
      <c r="CU845" t="s">
        <v>136</v>
      </c>
      <c r="CV845" t="s">
        <v>134</v>
      </c>
      <c r="CW845" t="s">
        <v>134</v>
      </c>
      <c r="CX845">
        <v>75</v>
      </c>
      <c r="CY845" t="s">
        <v>134</v>
      </c>
      <c r="CZ845" t="s">
        <v>134</v>
      </c>
      <c r="DA845" t="s">
        <v>134</v>
      </c>
      <c r="DB845" t="s">
        <v>136</v>
      </c>
      <c r="DC845" t="s">
        <v>134</v>
      </c>
      <c r="DD845" t="s">
        <v>136</v>
      </c>
      <c r="DF845" t="s">
        <v>466</v>
      </c>
      <c r="DG845" t="s">
        <v>8063</v>
      </c>
      <c r="DH845" t="s">
        <v>8060</v>
      </c>
      <c r="DI845" t="s">
        <v>1104</v>
      </c>
      <c r="DJ845" s="4">
        <v>69033</v>
      </c>
      <c r="DK845" t="s">
        <v>8064</v>
      </c>
      <c r="DL845" t="s">
        <v>134</v>
      </c>
      <c r="DM845">
        <v>2</v>
      </c>
      <c r="DN845" t="s">
        <v>8065</v>
      </c>
      <c r="DO845" t="s">
        <v>8060</v>
      </c>
      <c r="DP845" t="s">
        <v>1104</v>
      </c>
      <c r="DQ845" t="str">
        <f>"69033"</f>
        <v>69033</v>
      </c>
      <c r="DR845" t="s">
        <v>8064</v>
      </c>
      <c r="DS845" t="s">
        <v>551</v>
      </c>
      <c r="DT845">
        <v>1</v>
      </c>
      <c r="DU845">
        <v>3</v>
      </c>
      <c r="DV845" t="s">
        <v>134</v>
      </c>
      <c r="DW845" t="s">
        <v>134</v>
      </c>
      <c r="DX845" t="s">
        <v>134</v>
      </c>
      <c r="DY845" t="s">
        <v>136</v>
      </c>
      <c r="DZ845">
        <v>1</v>
      </c>
      <c r="EA845" t="s">
        <v>136</v>
      </c>
      <c r="EC845" s="5">
        <v>12.68</v>
      </c>
      <c r="ED845" s="5">
        <v>55</v>
      </c>
      <c r="EE845">
        <v>13088821415</v>
      </c>
      <c r="EF845" t="s">
        <v>8066</v>
      </c>
      <c r="EG845" t="s">
        <v>148</v>
      </c>
      <c r="EH845">
        <v>0</v>
      </c>
    </row>
    <row r="846" spans="1:138" ht="15" customHeight="1" x14ac:dyDescent="0.35">
      <c r="A846" t="s">
        <v>23978</v>
      </c>
      <c r="B846" t="s">
        <v>273</v>
      </c>
      <c r="C846" s="1">
        <v>44130.631977430552</v>
      </c>
      <c r="D846" s="1">
        <v>44147</v>
      </c>
      <c r="E846" t="s">
        <v>133</v>
      </c>
      <c r="F846" t="s">
        <v>136</v>
      </c>
      <c r="G846" t="s">
        <v>135</v>
      </c>
      <c r="H846" t="s">
        <v>134</v>
      </c>
      <c r="I846" t="s">
        <v>23979</v>
      </c>
      <c r="K846" t="s">
        <v>23980</v>
      </c>
      <c r="L846" t="s">
        <v>23981</v>
      </c>
      <c r="M846" t="s">
        <v>23982</v>
      </c>
      <c r="N846" t="s">
        <v>374</v>
      </c>
      <c r="O846" s="4">
        <v>79553</v>
      </c>
      <c r="P846" t="s">
        <v>140</v>
      </c>
      <c r="R846">
        <v>13257733614</v>
      </c>
      <c r="T846">
        <v>111191</v>
      </c>
      <c r="U846" t="s">
        <v>12429</v>
      </c>
      <c r="V846" t="s">
        <v>5346</v>
      </c>
      <c r="X846" t="s">
        <v>1323</v>
      </c>
      <c r="Y846" t="s">
        <v>23980</v>
      </c>
      <c r="Z846" t="s">
        <v>23981</v>
      </c>
      <c r="AA846" t="s">
        <v>23982</v>
      </c>
      <c r="AB846" t="s">
        <v>374</v>
      </c>
      <c r="AC846" s="4">
        <v>79553</v>
      </c>
      <c r="AD846" t="s">
        <v>140</v>
      </c>
      <c r="AF846">
        <v>13257733614</v>
      </c>
      <c r="AH846" t="s">
        <v>148</v>
      </c>
      <c r="AI846" t="s">
        <v>168</v>
      </c>
      <c r="AJ846" t="s">
        <v>456</v>
      </c>
      <c r="AK846" t="s">
        <v>457</v>
      </c>
      <c r="AM846" t="s">
        <v>458</v>
      </c>
      <c r="AO846" t="s">
        <v>459</v>
      </c>
      <c r="AP846" t="s">
        <v>460</v>
      </c>
      <c r="AQ846" s="4">
        <v>73737</v>
      </c>
      <c r="AR846" t="s">
        <v>140</v>
      </c>
      <c r="AT846">
        <v>15802274747</v>
      </c>
      <c r="AV846" t="s">
        <v>461</v>
      </c>
      <c r="AW846" t="s">
        <v>462</v>
      </c>
      <c r="AZ846" t="s">
        <v>288</v>
      </c>
      <c r="BA846" t="s">
        <v>289</v>
      </c>
      <c r="BB846" t="s">
        <v>136</v>
      </c>
      <c r="BC846" t="s">
        <v>136</v>
      </c>
      <c r="BD846" t="s">
        <v>148</v>
      </c>
      <c r="BE846" t="s">
        <v>136</v>
      </c>
      <c r="BF846" t="s">
        <v>136</v>
      </c>
      <c r="BG846" t="s">
        <v>134</v>
      </c>
      <c r="BH846" t="s">
        <v>136</v>
      </c>
      <c r="BN846" t="s">
        <v>23983</v>
      </c>
      <c r="BO846" t="s">
        <v>965</v>
      </c>
      <c r="BP846">
        <v>2</v>
      </c>
      <c r="BQ846">
        <v>2</v>
      </c>
      <c r="BS846" s="1">
        <v>44166</v>
      </c>
      <c r="BT846" s="1">
        <v>44378</v>
      </c>
      <c r="BU846" s="1">
        <v>44166</v>
      </c>
      <c r="BV846" s="1">
        <v>44378</v>
      </c>
      <c r="BW846" t="s">
        <v>136</v>
      </c>
      <c r="BX846">
        <v>50</v>
      </c>
      <c r="BY846">
        <v>0</v>
      </c>
      <c r="BZ846">
        <v>9</v>
      </c>
      <c r="CA846">
        <v>9</v>
      </c>
      <c r="CB846">
        <v>8</v>
      </c>
      <c r="CC846">
        <v>8</v>
      </c>
      <c r="CD846">
        <v>8</v>
      </c>
      <c r="CE846">
        <v>8</v>
      </c>
      <c r="CF846" t="str">
        <f>"8:00 AM"</f>
        <v>8:00 AM</v>
      </c>
      <c r="CG846" t="str">
        <f>"6:00 PM"</f>
        <v>6:00 PM</v>
      </c>
      <c r="CH846" s="5">
        <v>12.67</v>
      </c>
      <c r="CI846" t="s">
        <v>146</v>
      </c>
      <c r="CL846" t="s">
        <v>136</v>
      </c>
      <c r="CM846" t="s">
        <v>312</v>
      </c>
      <c r="CN846" t="s">
        <v>148</v>
      </c>
      <c r="CO846" t="s">
        <v>465</v>
      </c>
      <c r="CP846" t="s">
        <v>149</v>
      </c>
      <c r="CQ846">
        <v>3</v>
      </c>
      <c r="CR846">
        <v>0</v>
      </c>
      <c r="CS846" t="s">
        <v>136</v>
      </c>
      <c r="CT846" t="s">
        <v>134</v>
      </c>
      <c r="CU846" t="s">
        <v>136</v>
      </c>
      <c r="CV846" t="s">
        <v>134</v>
      </c>
      <c r="CW846" t="s">
        <v>134</v>
      </c>
      <c r="CX846">
        <v>75</v>
      </c>
      <c r="CY846" t="s">
        <v>134</v>
      </c>
      <c r="CZ846" t="s">
        <v>134</v>
      </c>
      <c r="DA846" t="s">
        <v>134</v>
      </c>
      <c r="DB846" t="s">
        <v>136</v>
      </c>
      <c r="DC846" t="s">
        <v>134</v>
      </c>
      <c r="DD846" t="s">
        <v>136</v>
      </c>
      <c r="DF846" t="s">
        <v>466</v>
      </c>
      <c r="DG846" t="s">
        <v>23981</v>
      </c>
      <c r="DH846" t="s">
        <v>23982</v>
      </c>
      <c r="DI846" t="s">
        <v>374</v>
      </c>
      <c r="DJ846" s="4">
        <v>79553</v>
      </c>
      <c r="DK846" t="s">
        <v>23293</v>
      </c>
      <c r="DL846" t="s">
        <v>134</v>
      </c>
      <c r="DM846">
        <v>2</v>
      </c>
      <c r="DN846" t="s">
        <v>23984</v>
      </c>
      <c r="DO846" t="s">
        <v>23982</v>
      </c>
      <c r="DP846" t="s">
        <v>374</v>
      </c>
      <c r="DQ846" t="str">
        <f>"79553"</f>
        <v>79553</v>
      </c>
      <c r="DR846" t="s">
        <v>23293</v>
      </c>
      <c r="DS846" t="s">
        <v>296</v>
      </c>
      <c r="DT846">
        <v>1</v>
      </c>
      <c r="DU846">
        <v>2</v>
      </c>
      <c r="DV846" t="s">
        <v>134</v>
      </c>
      <c r="DW846" t="s">
        <v>134</v>
      </c>
      <c r="DX846" t="s">
        <v>134</v>
      </c>
      <c r="DY846" t="s">
        <v>136</v>
      </c>
      <c r="DZ846">
        <v>1</v>
      </c>
      <c r="EA846" t="s">
        <v>136</v>
      </c>
      <c r="EC846" s="5">
        <v>12.68</v>
      </c>
      <c r="ED846" s="5">
        <v>55</v>
      </c>
      <c r="EE846">
        <v>1257733614</v>
      </c>
      <c r="EF846" t="s">
        <v>23985</v>
      </c>
      <c r="EG846" t="s">
        <v>148</v>
      </c>
      <c r="EH846">
        <v>0</v>
      </c>
    </row>
    <row r="847" spans="1:138" ht="15" customHeight="1" x14ac:dyDescent="0.35">
      <c r="A847" t="s">
        <v>12693</v>
      </c>
      <c r="B847" t="s">
        <v>157</v>
      </c>
      <c r="C847" s="1">
        <v>44137.294935763886</v>
      </c>
      <c r="D847" s="1">
        <v>44147</v>
      </c>
      <c r="E847" t="s">
        <v>133</v>
      </c>
      <c r="F847" t="s">
        <v>136</v>
      </c>
      <c r="G847" t="s">
        <v>135</v>
      </c>
      <c r="H847" t="s">
        <v>136</v>
      </c>
      <c r="I847" t="s">
        <v>12694</v>
      </c>
      <c r="K847" t="s">
        <v>12695</v>
      </c>
      <c r="L847" t="s">
        <v>148</v>
      </c>
      <c r="M847" t="s">
        <v>12696</v>
      </c>
      <c r="N847" t="s">
        <v>960</v>
      </c>
      <c r="O847" s="4">
        <v>36575</v>
      </c>
      <c r="P847" t="s">
        <v>140</v>
      </c>
      <c r="R847">
        <v>12516490104</v>
      </c>
      <c r="T847">
        <v>1114</v>
      </c>
      <c r="U847" t="s">
        <v>12697</v>
      </c>
      <c r="V847" t="s">
        <v>1665</v>
      </c>
      <c r="X847" t="s">
        <v>1677</v>
      </c>
      <c r="Y847" t="s">
        <v>12695</v>
      </c>
      <c r="AA847" t="s">
        <v>12696</v>
      </c>
      <c r="AB847" t="s">
        <v>960</v>
      </c>
      <c r="AC847" s="4">
        <v>36575</v>
      </c>
      <c r="AD847" t="s">
        <v>140</v>
      </c>
      <c r="AE847" t="s">
        <v>841</v>
      </c>
      <c r="AF847">
        <v>12516490104</v>
      </c>
      <c r="AH847" t="s">
        <v>12698</v>
      </c>
      <c r="AI847" t="s">
        <v>168</v>
      </c>
      <c r="AJ847" t="s">
        <v>843</v>
      </c>
      <c r="AK847" t="s">
        <v>844</v>
      </c>
      <c r="AL847" t="s">
        <v>845</v>
      </c>
      <c r="AM847" t="s">
        <v>846</v>
      </c>
      <c r="AO847" t="s">
        <v>847</v>
      </c>
      <c r="AP847" t="s">
        <v>161</v>
      </c>
      <c r="AQ847" s="4">
        <v>31636</v>
      </c>
      <c r="AR847" t="s">
        <v>140</v>
      </c>
      <c r="AT847">
        <v>12295596879</v>
      </c>
      <c r="AV847" t="s">
        <v>848</v>
      </c>
      <c r="AW847" t="s">
        <v>849</v>
      </c>
      <c r="AZ847" t="s">
        <v>144</v>
      </c>
      <c r="BA847" t="s">
        <v>145</v>
      </c>
      <c r="BB847" t="s">
        <v>136</v>
      </c>
      <c r="BC847" t="s">
        <v>136</v>
      </c>
      <c r="BD847" t="s">
        <v>148</v>
      </c>
      <c r="BE847" t="s">
        <v>136</v>
      </c>
      <c r="BF847" t="s">
        <v>136</v>
      </c>
      <c r="BG847" t="s">
        <v>134</v>
      </c>
      <c r="BH847" t="s">
        <v>136</v>
      </c>
      <c r="BI847" t="s">
        <v>850</v>
      </c>
      <c r="BJ847" t="s">
        <v>851</v>
      </c>
      <c r="BL847" t="s">
        <v>849</v>
      </c>
      <c r="BM847" t="s">
        <v>848</v>
      </c>
      <c r="BN847" t="s">
        <v>12699</v>
      </c>
      <c r="BO847" t="s">
        <v>145</v>
      </c>
      <c r="BP847">
        <v>16</v>
      </c>
      <c r="BQ847">
        <v>16</v>
      </c>
      <c r="BR847">
        <v>16</v>
      </c>
      <c r="BS847" s="1">
        <v>44206</v>
      </c>
      <c r="BT847" s="1">
        <v>44510</v>
      </c>
      <c r="BU847" s="1">
        <v>44206</v>
      </c>
      <c r="BV847" s="1">
        <v>44510</v>
      </c>
      <c r="BW847" t="s">
        <v>136</v>
      </c>
      <c r="BX847">
        <v>50</v>
      </c>
      <c r="BY847">
        <v>0</v>
      </c>
      <c r="BZ847">
        <v>9</v>
      </c>
      <c r="CA847">
        <v>9</v>
      </c>
      <c r="CB847">
        <v>9</v>
      </c>
      <c r="CC847">
        <v>9</v>
      </c>
      <c r="CD847">
        <v>8</v>
      </c>
      <c r="CE847">
        <v>6</v>
      </c>
      <c r="CF847" t="str">
        <f>"7:00 AM"</f>
        <v>7:00 AM</v>
      </c>
      <c r="CG847" t="str">
        <f>"5:00 PM"</f>
        <v>5:00 PM</v>
      </c>
      <c r="CH847" s="5">
        <v>11.71</v>
      </c>
      <c r="CI847" t="s">
        <v>146</v>
      </c>
      <c r="CL847" t="s">
        <v>136</v>
      </c>
      <c r="CM847" t="s">
        <v>147</v>
      </c>
      <c r="CN847" t="s">
        <v>148</v>
      </c>
      <c r="CO847" t="s">
        <v>854</v>
      </c>
      <c r="CP847" t="s">
        <v>149</v>
      </c>
      <c r="CQ847">
        <v>1</v>
      </c>
      <c r="CR847">
        <v>0</v>
      </c>
      <c r="CS847" t="s">
        <v>136</v>
      </c>
      <c r="CT847" t="s">
        <v>136</v>
      </c>
      <c r="CU847" t="s">
        <v>136</v>
      </c>
      <c r="CV847" t="s">
        <v>134</v>
      </c>
      <c r="CW847" t="s">
        <v>134</v>
      </c>
      <c r="CX847">
        <v>50</v>
      </c>
      <c r="CY847" t="s">
        <v>134</v>
      </c>
      <c r="CZ847" t="s">
        <v>136</v>
      </c>
      <c r="DA847" t="s">
        <v>134</v>
      </c>
      <c r="DB847" t="s">
        <v>134</v>
      </c>
      <c r="DC847" t="s">
        <v>134</v>
      </c>
      <c r="DD847" t="s">
        <v>136</v>
      </c>
      <c r="DF847" t="s">
        <v>12700</v>
      </c>
      <c r="DG847" t="s">
        <v>12695</v>
      </c>
      <c r="DH847" t="s">
        <v>12696</v>
      </c>
      <c r="DI847" t="s">
        <v>960</v>
      </c>
      <c r="DJ847" s="4">
        <v>36575</v>
      </c>
      <c r="DK847" t="s">
        <v>1144</v>
      </c>
      <c r="DL847" t="s">
        <v>136</v>
      </c>
      <c r="DM847">
        <v>1</v>
      </c>
      <c r="DN847" t="s">
        <v>12701</v>
      </c>
      <c r="DO847" t="s">
        <v>12696</v>
      </c>
      <c r="DP847" t="s">
        <v>960</v>
      </c>
      <c r="DQ847" t="str">
        <f>"36575"</f>
        <v>36575</v>
      </c>
      <c r="DR847" t="s">
        <v>1144</v>
      </c>
      <c r="DS847" t="s">
        <v>919</v>
      </c>
      <c r="DT847">
        <v>1</v>
      </c>
      <c r="DU847">
        <v>10</v>
      </c>
      <c r="DV847" t="s">
        <v>134</v>
      </c>
      <c r="DW847" t="s">
        <v>134</v>
      </c>
      <c r="DX847" t="s">
        <v>134</v>
      </c>
      <c r="DY847" t="s">
        <v>134</v>
      </c>
      <c r="DZ847">
        <v>2</v>
      </c>
      <c r="EA847" t="s">
        <v>134</v>
      </c>
      <c r="EB847" s="5">
        <v>12.68</v>
      </c>
      <c r="EC847" s="5">
        <v>12.68</v>
      </c>
      <c r="ED847" s="5">
        <v>55</v>
      </c>
      <c r="EE847" t="s">
        <v>148</v>
      </c>
      <c r="EF847" t="s">
        <v>12698</v>
      </c>
      <c r="EG847" t="s">
        <v>5624</v>
      </c>
      <c r="EH847">
        <v>0</v>
      </c>
    </row>
    <row r="848" spans="1:138" ht="15" customHeight="1" x14ac:dyDescent="0.35">
      <c r="A848" t="s">
        <v>18851</v>
      </c>
      <c r="B848" t="s">
        <v>157</v>
      </c>
      <c r="C848" s="1">
        <v>44139.674065856481</v>
      </c>
      <c r="D848" s="1">
        <v>44147</v>
      </c>
      <c r="E848" t="s">
        <v>133</v>
      </c>
      <c r="F848" t="s">
        <v>136</v>
      </c>
      <c r="G848" t="s">
        <v>135</v>
      </c>
      <c r="H848" t="s">
        <v>136</v>
      </c>
      <c r="I848" t="s">
        <v>18852</v>
      </c>
      <c r="K848" t="s">
        <v>18853</v>
      </c>
      <c r="M848" t="s">
        <v>18854</v>
      </c>
      <c r="N848" t="s">
        <v>374</v>
      </c>
      <c r="O848" s="4">
        <v>78941</v>
      </c>
      <c r="P848" t="s">
        <v>140</v>
      </c>
      <c r="R848">
        <v>13617726830</v>
      </c>
      <c r="T848">
        <v>11194</v>
      </c>
      <c r="U848" t="s">
        <v>18855</v>
      </c>
      <c r="V848" t="s">
        <v>18856</v>
      </c>
      <c r="X848" t="s">
        <v>164</v>
      </c>
      <c r="Y848" t="s">
        <v>18853</v>
      </c>
      <c r="AA848" t="s">
        <v>18854</v>
      </c>
      <c r="AB848" t="s">
        <v>374</v>
      </c>
      <c r="AC848" s="4">
        <v>78941</v>
      </c>
      <c r="AD848" t="s">
        <v>140</v>
      </c>
      <c r="AF848">
        <v>13617726830</v>
      </c>
      <c r="AH848" t="s">
        <v>897</v>
      </c>
      <c r="AI848" t="s">
        <v>168</v>
      </c>
      <c r="AJ848" t="s">
        <v>621</v>
      </c>
      <c r="AK848" t="s">
        <v>898</v>
      </c>
      <c r="AL848" t="s">
        <v>899</v>
      </c>
      <c r="AM848" t="s">
        <v>900</v>
      </c>
      <c r="AO848" t="s">
        <v>901</v>
      </c>
      <c r="AP848" t="s">
        <v>374</v>
      </c>
      <c r="AQ848" s="4">
        <v>78260</v>
      </c>
      <c r="AR848" t="s">
        <v>140</v>
      </c>
      <c r="AT848">
        <v>12104820641</v>
      </c>
      <c r="AV848" t="s">
        <v>902</v>
      </c>
      <c r="AW848" t="s">
        <v>903</v>
      </c>
      <c r="AZ848" t="s">
        <v>288</v>
      </c>
      <c r="BA848" t="s">
        <v>289</v>
      </c>
      <c r="BB848" t="s">
        <v>136</v>
      </c>
      <c r="BC848" t="s">
        <v>136</v>
      </c>
      <c r="BD848" t="s">
        <v>148</v>
      </c>
      <c r="BE848" t="s">
        <v>136</v>
      </c>
      <c r="BF848" t="s">
        <v>136</v>
      </c>
      <c r="BG848" t="s">
        <v>134</v>
      </c>
      <c r="BH848" t="s">
        <v>136</v>
      </c>
      <c r="BN848" t="s">
        <v>18857</v>
      </c>
      <c r="BO848" t="s">
        <v>5421</v>
      </c>
      <c r="BP848">
        <v>3</v>
      </c>
      <c r="BQ848">
        <v>3</v>
      </c>
      <c r="BR848">
        <v>3</v>
      </c>
      <c r="BS848" s="1">
        <v>44211</v>
      </c>
      <c r="BT848" s="1">
        <v>44514</v>
      </c>
      <c r="BU848" s="1">
        <v>44211</v>
      </c>
      <c r="BV848" s="1">
        <v>44514</v>
      </c>
      <c r="BW848" t="s">
        <v>136</v>
      </c>
      <c r="BX848">
        <v>40</v>
      </c>
      <c r="BY848">
        <v>0</v>
      </c>
      <c r="BZ848">
        <v>8</v>
      </c>
      <c r="CA848">
        <v>8</v>
      </c>
      <c r="CB848">
        <v>8</v>
      </c>
      <c r="CC848">
        <v>8</v>
      </c>
      <c r="CD848">
        <v>8</v>
      </c>
      <c r="CE848">
        <v>0</v>
      </c>
      <c r="CF848" t="str">
        <f>"7:00 AM"</f>
        <v>7:00 AM</v>
      </c>
      <c r="CG848" t="str">
        <f>"4:00 PM"</f>
        <v>4:00 PM</v>
      </c>
      <c r="CH848" s="5">
        <v>12.67</v>
      </c>
      <c r="CI848" t="s">
        <v>146</v>
      </c>
      <c r="CL848" t="s">
        <v>134</v>
      </c>
      <c r="CM848" t="s">
        <v>312</v>
      </c>
      <c r="CN848" t="s">
        <v>148</v>
      </c>
      <c r="CO848" t="s">
        <v>18858</v>
      </c>
      <c r="CP848" t="s">
        <v>149</v>
      </c>
      <c r="CQ848">
        <v>3</v>
      </c>
      <c r="CR848">
        <v>0</v>
      </c>
      <c r="CS848" t="s">
        <v>136</v>
      </c>
      <c r="CT848" t="s">
        <v>136</v>
      </c>
      <c r="CU848" t="s">
        <v>136</v>
      </c>
      <c r="CV848" t="s">
        <v>136</v>
      </c>
      <c r="CW848" t="s">
        <v>134</v>
      </c>
      <c r="CX848">
        <v>50</v>
      </c>
      <c r="CY848" t="s">
        <v>134</v>
      </c>
      <c r="CZ848" t="s">
        <v>136</v>
      </c>
      <c r="DA848" t="s">
        <v>134</v>
      </c>
      <c r="DB848" t="s">
        <v>134</v>
      </c>
      <c r="DC848" t="s">
        <v>134</v>
      </c>
      <c r="DD848" t="s">
        <v>136</v>
      </c>
      <c r="DF848" t="s">
        <v>149</v>
      </c>
      <c r="DG848" t="s">
        <v>18853</v>
      </c>
      <c r="DH848" t="s">
        <v>18854</v>
      </c>
      <c r="DI848" t="s">
        <v>374</v>
      </c>
      <c r="DJ848" s="4">
        <v>78941</v>
      </c>
      <c r="DK848" t="s">
        <v>2929</v>
      </c>
      <c r="DL848" t="s">
        <v>136</v>
      </c>
      <c r="DM848">
        <v>1</v>
      </c>
      <c r="DN848" t="s">
        <v>18853</v>
      </c>
      <c r="DO848" t="s">
        <v>18854</v>
      </c>
      <c r="DP848" t="s">
        <v>374</v>
      </c>
      <c r="DQ848" t="str">
        <f>"78941"</f>
        <v>78941</v>
      </c>
      <c r="DR848" t="s">
        <v>2929</v>
      </c>
      <c r="DS848" t="s">
        <v>497</v>
      </c>
      <c r="DT848">
        <v>1</v>
      </c>
      <c r="DU848">
        <v>6</v>
      </c>
      <c r="DV848" t="s">
        <v>134</v>
      </c>
      <c r="DW848" t="s">
        <v>134</v>
      </c>
      <c r="DX848" t="s">
        <v>134</v>
      </c>
      <c r="DY848" t="s">
        <v>136</v>
      </c>
      <c r="DZ848">
        <v>1</v>
      </c>
      <c r="EA848" t="s">
        <v>136</v>
      </c>
      <c r="EC848" s="5">
        <v>12.68</v>
      </c>
      <c r="ED848" s="5">
        <v>55</v>
      </c>
      <c r="EE848">
        <v>13617726830</v>
      </c>
      <c r="EF848" t="s">
        <v>18859</v>
      </c>
      <c r="EG848" t="s">
        <v>148</v>
      </c>
      <c r="EH848">
        <v>2</v>
      </c>
    </row>
    <row r="849" spans="1:138" ht="15" customHeight="1" x14ac:dyDescent="0.35">
      <c r="A849" t="s">
        <v>16597</v>
      </c>
      <c r="B849" t="s">
        <v>157</v>
      </c>
      <c r="C849" s="1">
        <v>44140.787600694443</v>
      </c>
      <c r="D849" s="1">
        <v>44147</v>
      </c>
      <c r="E849" t="s">
        <v>133</v>
      </c>
      <c r="F849" t="s">
        <v>136</v>
      </c>
      <c r="G849" t="s">
        <v>135</v>
      </c>
      <c r="H849" t="s">
        <v>136</v>
      </c>
      <c r="I849" t="s">
        <v>12751</v>
      </c>
      <c r="K849" t="s">
        <v>12752</v>
      </c>
      <c r="L849" t="s">
        <v>12753</v>
      </c>
      <c r="M849" t="s">
        <v>12754</v>
      </c>
      <c r="N849" t="s">
        <v>784</v>
      </c>
      <c r="O849" s="4">
        <v>59724</v>
      </c>
      <c r="P849" t="s">
        <v>140</v>
      </c>
      <c r="R849">
        <v>14062763459</v>
      </c>
      <c r="T849">
        <v>1121</v>
      </c>
      <c r="U849" t="s">
        <v>12755</v>
      </c>
      <c r="V849" t="s">
        <v>9883</v>
      </c>
      <c r="X849" t="s">
        <v>2047</v>
      </c>
      <c r="Y849" t="s">
        <v>12752</v>
      </c>
      <c r="Z849" t="s">
        <v>12753</v>
      </c>
      <c r="AA849" t="s">
        <v>12754</v>
      </c>
      <c r="AB849" t="s">
        <v>784</v>
      </c>
      <c r="AC849" s="4">
        <v>59724</v>
      </c>
      <c r="AD849" t="s">
        <v>140</v>
      </c>
      <c r="AF849">
        <v>14062763459</v>
      </c>
      <c r="AH849" t="s">
        <v>12756</v>
      </c>
      <c r="AI849" t="s">
        <v>168</v>
      </c>
      <c r="AJ849" t="s">
        <v>930</v>
      </c>
      <c r="AK849" t="s">
        <v>931</v>
      </c>
      <c r="AL849" t="s">
        <v>932</v>
      </c>
      <c r="AM849" t="s">
        <v>933</v>
      </c>
      <c r="AO849" t="s">
        <v>934</v>
      </c>
      <c r="AP849" t="s">
        <v>925</v>
      </c>
      <c r="AQ849" s="4">
        <v>83336</v>
      </c>
      <c r="AR849" t="s">
        <v>140</v>
      </c>
      <c r="AT849">
        <v>12084369737</v>
      </c>
      <c r="AV849" t="s">
        <v>935</v>
      </c>
      <c r="AW849" t="s">
        <v>936</v>
      </c>
      <c r="AZ849" t="s">
        <v>334</v>
      </c>
      <c r="BA849" t="s">
        <v>335</v>
      </c>
      <c r="BB849" t="s">
        <v>136</v>
      </c>
      <c r="BC849" t="s">
        <v>136</v>
      </c>
      <c r="BD849" t="s">
        <v>148</v>
      </c>
      <c r="BE849" t="s">
        <v>136</v>
      </c>
      <c r="BF849" t="s">
        <v>136</v>
      </c>
      <c r="BG849" t="s">
        <v>134</v>
      </c>
      <c r="BH849" t="s">
        <v>136</v>
      </c>
      <c r="BI849" t="s">
        <v>1194</v>
      </c>
      <c r="BJ849" t="s">
        <v>633</v>
      </c>
      <c r="BK849" t="s">
        <v>1195</v>
      </c>
      <c r="BL849" t="s">
        <v>940</v>
      </c>
      <c r="BM849" t="s">
        <v>941</v>
      </c>
      <c r="BN849" t="s">
        <v>16598</v>
      </c>
      <c r="BO849" t="s">
        <v>3151</v>
      </c>
      <c r="BP849">
        <v>1</v>
      </c>
      <c r="BQ849">
        <v>1</v>
      </c>
      <c r="BR849">
        <v>1</v>
      </c>
      <c r="BS849" s="1">
        <v>44211</v>
      </c>
      <c r="BT849" s="1">
        <v>44347</v>
      </c>
      <c r="BU849" s="1">
        <v>44211</v>
      </c>
      <c r="BV849" s="1">
        <v>44347</v>
      </c>
      <c r="BW849" t="s">
        <v>136</v>
      </c>
      <c r="BX849">
        <v>60</v>
      </c>
      <c r="BY849">
        <v>0</v>
      </c>
      <c r="BZ849">
        <v>10</v>
      </c>
      <c r="CA849">
        <v>10</v>
      </c>
      <c r="CB849">
        <v>10</v>
      </c>
      <c r="CC849">
        <v>10</v>
      </c>
      <c r="CD849">
        <v>10</v>
      </c>
      <c r="CE849">
        <v>10</v>
      </c>
      <c r="CF849" t="str">
        <f>"7:00 AM"</f>
        <v>7:00 AM</v>
      </c>
      <c r="CG849" t="str">
        <f>"5:00 PM"</f>
        <v>5:00 PM</v>
      </c>
      <c r="CH849" s="5">
        <v>13.62</v>
      </c>
      <c r="CI849" t="s">
        <v>146</v>
      </c>
      <c r="CJ849">
        <v>0</v>
      </c>
      <c r="CK849" t="s">
        <v>944</v>
      </c>
      <c r="CL849" t="s">
        <v>136</v>
      </c>
      <c r="CM849" t="s">
        <v>354</v>
      </c>
      <c r="CN849" t="s">
        <v>599</v>
      </c>
      <c r="CO849" t="s">
        <v>946</v>
      </c>
      <c r="CP849" t="s">
        <v>149</v>
      </c>
      <c r="CQ849">
        <v>0</v>
      </c>
      <c r="CR849">
        <v>0</v>
      </c>
      <c r="CS849" t="s">
        <v>134</v>
      </c>
      <c r="CT849" t="s">
        <v>136</v>
      </c>
      <c r="CU849" t="s">
        <v>136</v>
      </c>
      <c r="CV849" t="s">
        <v>136</v>
      </c>
      <c r="CW849" t="s">
        <v>134</v>
      </c>
      <c r="CX849">
        <v>100</v>
      </c>
      <c r="CY849" t="s">
        <v>134</v>
      </c>
      <c r="CZ849" t="s">
        <v>136</v>
      </c>
      <c r="DA849" t="s">
        <v>136</v>
      </c>
      <c r="DB849" t="s">
        <v>136</v>
      </c>
      <c r="DC849" t="s">
        <v>136</v>
      </c>
      <c r="DD849" t="s">
        <v>136</v>
      </c>
      <c r="DF849" t="s">
        <v>12758</v>
      </c>
      <c r="DG849" t="s">
        <v>12759</v>
      </c>
      <c r="DH849" t="s">
        <v>12754</v>
      </c>
      <c r="DI849" t="s">
        <v>784</v>
      </c>
      <c r="DJ849" s="4">
        <v>59724</v>
      </c>
      <c r="DK849" t="s">
        <v>3470</v>
      </c>
      <c r="DL849" t="s">
        <v>134</v>
      </c>
      <c r="DM849">
        <v>6</v>
      </c>
      <c r="DN849" t="s">
        <v>12759</v>
      </c>
      <c r="DO849" t="s">
        <v>12754</v>
      </c>
      <c r="DP849" t="s">
        <v>784</v>
      </c>
      <c r="DQ849" t="str">
        <f>"59724"</f>
        <v>59724</v>
      </c>
      <c r="DR849" t="s">
        <v>3470</v>
      </c>
      <c r="DS849" t="s">
        <v>952</v>
      </c>
      <c r="DT849">
        <v>1</v>
      </c>
      <c r="DU849">
        <v>4</v>
      </c>
      <c r="DV849" t="s">
        <v>136</v>
      </c>
      <c r="DW849" t="s">
        <v>136</v>
      </c>
      <c r="DX849" t="s">
        <v>134</v>
      </c>
      <c r="DY849" t="s">
        <v>134</v>
      </c>
      <c r="DZ849">
        <v>2</v>
      </c>
      <c r="EA849" t="s">
        <v>134</v>
      </c>
      <c r="EB849" s="5">
        <v>12.68</v>
      </c>
      <c r="EC849" s="5">
        <v>12.68</v>
      </c>
      <c r="ED849" s="5">
        <v>55</v>
      </c>
      <c r="EE849" t="s">
        <v>148</v>
      </c>
      <c r="EF849" t="s">
        <v>953</v>
      </c>
      <c r="EG849" t="s">
        <v>1201</v>
      </c>
      <c r="EH849">
        <v>0</v>
      </c>
    </row>
    <row r="850" spans="1:138" ht="15" customHeight="1" x14ac:dyDescent="0.35">
      <c r="A850" t="s">
        <v>6223</v>
      </c>
      <c r="B850" t="s">
        <v>273</v>
      </c>
      <c r="C850" s="1">
        <v>44141.713631250001</v>
      </c>
      <c r="D850" s="1">
        <v>44147</v>
      </c>
      <c r="E850" t="s">
        <v>133</v>
      </c>
      <c r="F850" t="s">
        <v>136</v>
      </c>
      <c r="G850" t="s">
        <v>135</v>
      </c>
      <c r="H850" t="s">
        <v>136</v>
      </c>
      <c r="I850" t="s">
        <v>1753</v>
      </c>
      <c r="K850" t="s">
        <v>1754</v>
      </c>
      <c r="L850" t="s">
        <v>6224</v>
      </c>
      <c r="M850" t="s">
        <v>1756</v>
      </c>
      <c r="N850" t="s">
        <v>1114</v>
      </c>
      <c r="O850" s="4">
        <v>98903</v>
      </c>
      <c r="P850" t="s">
        <v>140</v>
      </c>
      <c r="R850">
        <v>15099662600</v>
      </c>
      <c r="S850">
        <v>351</v>
      </c>
      <c r="T850">
        <v>111331</v>
      </c>
      <c r="U850" t="s">
        <v>1757</v>
      </c>
      <c r="V850" t="s">
        <v>1653</v>
      </c>
      <c r="X850" t="s">
        <v>1758</v>
      </c>
      <c r="Y850" t="s">
        <v>1754</v>
      </c>
      <c r="Z850" t="s">
        <v>6225</v>
      </c>
      <c r="AA850" t="s">
        <v>1756</v>
      </c>
      <c r="AB850" t="s">
        <v>1114</v>
      </c>
      <c r="AC850" s="4">
        <v>98903</v>
      </c>
      <c r="AD850" t="s">
        <v>140</v>
      </c>
      <c r="AF850">
        <v>15099662600</v>
      </c>
      <c r="AG850">
        <v>351</v>
      </c>
      <c r="AH850" t="s">
        <v>1759</v>
      </c>
      <c r="AI850" t="s">
        <v>168</v>
      </c>
      <c r="AJ850" t="s">
        <v>559</v>
      </c>
      <c r="AK850" t="s">
        <v>433</v>
      </c>
      <c r="AL850" t="s">
        <v>978</v>
      </c>
      <c r="AM850" t="s">
        <v>561</v>
      </c>
      <c r="AN850" t="s">
        <v>562</v>
      </c>
      <c r="AO850" t="s">
        <v>563</v>
      </c>
      <c r="AP850" t="s">
        <v>564</v>
      </c>
      <c r="AQ850" s="4">
        <v>22949</v>
      </c>
      <c r="AR850" t="s">
        <v>140</v>
      </c>
      <c r="AT850">
        <v>14342634300</v>
      </c>
      <c r="AV850" t="s">
        <v>1760</v>
      </c>
      <c r="AW850" t="s">
        <v>980</v>
      </c>
      <c r="AZ850" t="s">
        <v>4549</v>
      </c>
      <c r="BA850" t="s">
        <v>4550</v>
      </c>
      <c r="BB850" t="s">
        <v>136</v>
      </c>
      <c r="BC850" t="s">
        <v>136</v>
      </c>
      <c r="BD850" t="s">
        <v>148</v>
      </c>
      <c r="BE850" t="s">
        <v>136</v>
      </c>
      <c r="BF850" t="s">
        <v>136</v>
      </c>
      <c r="BG850" t="s">
        <v>134</v>
      </c>
      <c r="BH850" t="s">
        <v>136</v>
      </c>
      <c r="BI850" t="s">
        <v>1761</v>
      </c>
      <c r="BJ850" t="s">
        <v>1762</v>
      </c>
      <c r="BL850" t="s">
        <v>566</v>
      </c>
      <c r="BM850" t="s">
        <v>1759</v>
      </c>
      <c r="BN850" t="s">
        <v>6226</v>
      </c>
      <c r="BO850" t="s">
        <v>6227</v>
      </c>
      <c r="BP850">
        <v>4</v>
      </c>
      <c r="BQ850">
        <v>2</v>
      </c>
      <c r="BS850" s="1">
        <v>44214</v>
      </c>
      <c r="BT850" s="1">
        <v>44518</v>
      </c>
      <c r="BU850" s="1">
        <v>44214</v>
      </c>
      <c r="BV850" s="1">
        <v>44518</v>
      </c>
      <c r="BW850" t="s">
        <v>136</v>
      </c>
      <c r="BX850">
        <v>57</v>
      </c>
      <c r="BY850">
        <v>0</v>
      </c>
      <c r="BZ850">
        <v>10</v>
      </c>
      <c r="CA850">
        <v>10</v>
      </c>
      <c r="CB850">
        <v>10</v>
      </c>
      <c r="CC850">
        <v>10</v>
      </c>
      <c r="CD850">
        <v>10</v>
      </c>
      <c r="CE850">
        <v>7</v>
      </c>
      <c r="CF850" t="str">
        <f>"5:30 AM"</f>
        <v>5:30 AM</v>
      </c>
      <c r="CG850" t="str">
        <f>"4:00 PM"</f>
        <v>4:00 PM</v>
      </c>
      <c r="CH850" s="5">
        <v>16.5</v>
      </c>
      <c r="CI850" t="s">
        <v>146</v>
      </c>
      <c r="CJ850">
        <v>19</v>
      </c>
      <c r="CK850" t="s">
        <v>6228</v>
      </c>
      <c r="CL850" t="s">
        <v>134</v>
      </c>
      <c r="CM850" t="s">
        <v>147</v>
      </c>
      <c r="CN850" t="s">
        <v>148</v>
      </c>
      <c r="CO850" t="s">
        <v>2837</v>
      </c>
      <c r="CP850" t="s">
        <v>149</v>
      </c>
      <c r="CQ850">
        <v>12</v>
      </c>
      <c r="CR850">
        <v>0</v>
      </c>
      <c r="CS850" t="s">
        <v>136</v>
      </c>
      <c r="CT850" t="s">
        <v>136</v>
      </c>
      <c r="CU850" t="s">
        <v>136</v>
      </c>
      <c r="CV850" t="s">
        <v>134</v>
      </c>
      <c r="CW850" t="s">
        <v>134</v>
      </c>
      <c r="CX850">
        <v>60</v>
      </c>
      <c r="CY850" t="s">
        <v>134</v>
      </c>
      <c r="CZ850" t="s">
        <v>134</v>
      </c>
      <c r="DA850" t="s">
        <v>134</v>
      </c>
      <c r="DB850" t="s">
        <v>134</v>
      </c>
      <c r="DC850" t="s">
        <v>134</v>
      </c>
      <c r="DD850" t="s">
        <v>134</v>
      </c>
      <c r="DE850">
        <v>94</v>
      </c>
      <c r="DF850" t="s">
        <v>6229</v>
      </c>
      <c r="DG850" t="s">
        <v>6230</v>
      </c>
      <c r="DH850" t="s">
        <v>6231</v>
      </c>
      <c r="DI850" t="s">
        <v>1114</v>
      </c>
      <c r="DJ850" s="4">
        <v>99337</v>
      </c>
      <c r="DK850" t="s">
        <v>6232</v>
      </c>
      <c r="DL850" t="s">
        <v>134</v>
      </c>
      <c r="DM850">
        <v>28</v>
      </c>
      <c r="DN850" t="s">
        <v>6233</v>
      </c>
      <c r="DO850" t="s">
        <v>1768</v>
      </c>
      <c r="DP850" t="s">
        <v>1114</v>
      </c>
      <c r="DQ850" t="str">
        <f>"99349"</f>
        <v>99349</v>
      </c>
      <c r="DR850" t="s">
        <v>1026</v>
      </c>
      <c r="DS850" t="s">
        <v>861</v>
      </c>
      <c r="DT850">
        <v>2</v>
      </c>
      <c r="DU850">
        <v>96</v>
      </c>
      <c r="DV850" t="s">
        <v>134</v>
      </c>
      <c r="DW850" t="s">
        <v>134</v>
      </c>
      <c r="DX850" t="s">
        <v>134</v>
      </c>
      <c r="DY850" t="s">
        <v>134</v>
      </c>
      <c r="DZ850">
        <v>3</v>
      </c>
      <c r="EA850" t="s">
        <v>134</v>
      </c>
      <c r="EB850" s="5">
        <v>12.68</v>
      </c>
      <c r="EC850" s="5">
        <v>12.68</v>
      </c>
      <c r="ED850" s="5">
        <v>55</v>
      </c>
      <c r="EE850" t="s">
        <v>148</v>
      </c>
      <c r="EF850" t="s">
        <v>577</v>
      </c>
      <c r="EG850" t="s">
        <v>1126</v>
      </c>
      <c r="EH850">
        <v>28</v>
      </c>
    </row>
    <row r="851" spans="1:138" ht="15" customHeight="1" x14ac:dyDescent="0.35">
      <c r="A851" t="s">
        <v>23792</v>
      </c>
      <c r="B851" t="s">
        <v>157</v>
      </c>
      <c r="C851" s="1">
        <v>44141.472069097224</v>
      </c>
      <c r="D851" s="1">
        <v>44147</v>
      </c>
      <c r="E851" t="s">
        <v>133</v>
      </c>
      <c r="F851" t="s">
        <v>136</v>
      </c>
      <c r="G851" t="s">
        <v>135</v>
      </c>
      <c r="H851" t="s">
        <v>136</v>
      </c>
      <c r="I851" t="s">
        <v>23793</v>
      </c>
      <c r="K851" t="s">
        <v>23794</v>
      </c>
      <c r="L851" t="s">
        <v>23795</v>
      </c>
      <c r="M851" t="s">
        <v>2090</v>
      </c>
      <c r="N851" t="s">
        <v>784</v>
      </c>
      <c r="O851" s="4">
        <v>59523</v>
      </c>
      <c r="P851" t="s">
        <v>140</v>
      </c>
      <c r="R851">
        <v>14067992532</v>
      </c>
      <c r="T851">
        <v>1121</v>
      </c>
      <c r="U851" t="s">
        <v>23796</v>
      </c>
      <c r="V851" t="s">
        <v>10539</v>
      </c>
      <c r="W851" t="s">
        <v>3480</v>
      </c>
      <c r="X851" t="s">
        <v>634</v>
      </c>
      <c r="Y851" t="s">
        <v>23794</v>
      </c>
      <c r="Z851" t="s">
        <v>23795</v>
      </c>
      <c r="AA851" t="s">
        <v>2090</v>
      </c>
      <c r="AB851" t="s">
        <v>784</v>
      </c>
      <c r="AC851" s="4">
        <v>59523</v>
      </c>
      <c r="AD851" t="s">
        <v>140</v>
      </c>
      <c r="AF851">
        <v>14067992532</v>
      </c>
      <c r="AH851" t="s">
        <v>23797</v>
      </c>
      <c r="AI851" t="s">
        <v>168</v>
      </c>
      <c r="AJ851" t="s">
        <v>930</v>
      </c>
      <c r="AK851" t="s">
        <v>931</v>
      </c>
      <c r="AL851" t="s">
        <v>932</v>
      </c>
      <c r="AM851" t="s">
        <v>933</v>
      </c>
      <c r="AO851" t="s">
        <v>934</v>
      </c>
      <c r="AP851" t="s">
        <v>925</v>
      </c>
      <c r="AQ851" s="4">
        <v>83336</v>
      </c>
      <c r="AR851" t="s">
        <v>140</v>
      </c>
      <c r="AT851">
        <v>12084369737</v>
      </c>
      <c r="AV851" t="s">
        <v>935</v>
      </c>
      <c r="AW851" t="s">
        <v>936</v>
      </c>
      <c r="AZ851" t="s">
        <v>821</v>
      </c>
      <c r="BA851" t="s">
        <v>822</v>
      </c>
      <c r="BB851" t="s">
        <v>136</v>
      </c>
      <c r="BC851" t="s">
        <v>136</v>
      </c>
      <c r="BD851" t="s">
        <v>148</v>
      </c>
      <c r="BE851" t="s">
        <v>136</v>
      </c>
      <c r="BF851" t="s">
        <v>136</v>
      </c>
      <c r="BG851" t="s">
        <v>134</v>
      </c>
      <c r="BH851" t="s">
        <v>136</v>
      </c>
      <c r="BI851" t="s">
        <v>1194</v>
      </c>
      <c r="BJ851" t="s">
        <v>633</v>
      </c>
      <c r="BK851" t="s">
        <v>1195</v>
      </c>
      <c r="BL851" t="s">
        <v>940</v>
      </c>
      <c r="BM851" t="s">
        <v>941</v>
      </c>
      <c r="BN851" t="s">
        <v>23798</v>
      </c>
      <c r="BO851" t="s">
        <v>1622</v>
      </c>
      <c r="BP851">
        <v>1</v>
      </c>
      <c r="BQ851">
        <v>1</v>
      </c>
      <c r="BR851">
        <v>1</v>
      </c>
      <c r="BS851" s="1">
        <v>44214</v>
      </c>
      <c r="BT851" s="1">
        <v>44515</v>
      </c>
      <c r="BU851" s="1">
        <v>44214</v>
      </c>
      <c r="BV851" s="1">
        <v>44515</v>
      </c>
      <c r="BW851" t="s">
        <v>136</v>
      </c>
      <c r="BX851">
        <v>48</v>
      </c>
      <c r="BY851">
        <v>0</v>
      </c>
      <c r="BZ851">
        <v>8</v>
      </c>
      <c r="CA851">
        <v>8</v>
      </c>
      <c r="CB851">
        <v>8</v>
      </c>
      <c r="CC851">
        <v>8</v>
      </c>
      <c r="CD851">
        <v>8</v>
      </c>
      <c r="CE851">
        <v>8</v>
      </c>
      <c r="CF851" t="str">
        <f>"8:00 AM"</f>
        <v>8:00 AM</v>
      </c>
      <c r="CG851" t="str">
        <f>"4:00 PM"</f>
        <v>4:00 PM</v>
      </c>
      <c r="CH851" s="5">
        <v>13.62</v>
      </c>
      <c r="CI851" t="s">
        <v>146</v>
      </c>
      <c r="CJ851">
        <v>0</v>
      </c>
      <c r="CK851" t="s">
        <v>944</v>
      </c>
      <c r="CL851" t="s">
        <v>136</v>
      </c>
      <c r="CM851" t="s">
        <v>312</v>
      </c>
      <c r="CN851" t="s">
        <v>148</v>
      </c>
      <c r="CO851" t="s">
        <v>946</v>
      </c>
      <c r="CP851" t="s">
        <v>149</v>
      </c>
      <c r="CQ851">
        <v>0</v>
      </c>
      <c r="CR851">
        <v>0</v>
      </c>
      <c r="CS851" t="s">
        <v>134</v>
      </c>
      <c r="CT851" t="s">
        <v>136</v>
      </c>
      <c r="CU851" t="s">
        <v>136</v>
      </c>
      <c r="CV851" t="s">
        <v>134</v>
      </c>
      <c r="CW851" t="s">
        <v>134</v>
      </c>
      <c r="CX851">
        <v>100</v>
      </c>
      <c r="CY851" t="s">
        <v>134</v>
      </c>
      <c r="CZ851" t="s">
        <v>136</v>
      </c>
      <c r="DA851" t="s">
        <v>136</v>
      </c>
      <c r="DB851" t="s">
        <v>136</v>
      </c>
      <c r="DC851" t="s">
        <v>136</v>
      </c>
      <c r="DD851" t="s">
        <v>136</v>
      </c>
      <c r="DF851" s="2" t="s">
        <v>23799</v>
      </c>
      <c r="DG851" t="s">
        <v>23800</v>
      </c>
      <c r="DH851" t="s">
        <v>2090</v>
      </c>
      <c r="DI851" t="s">
        <v>784</v>
      </c>
      <c r="DJ851" s="4">
        <v>59523</v>
      </c>
      <c r="DK851" t="s">
        <v>2092</v>
      </c>
      <c r="DL851" t="s">
        <v>134</v>
      </c>
      <c r="DM851">
        <v>2</v>
      </c>
      <c r="DN851" t="s">
        <v>23801</v>
      </c>
      <c r="DO851" t="s">
        <v>2090</v>
      </c>
      <c r="DP851" t="s">
        <v>784</v>
      </c>
      <c r="DQ851" t="str">
        <f>"59523"</f>
        <v>59523</v>
      </c>
      <c r="DR851" t="s">
        <v>2092</v>
      </c>
      <c r="DS851" t="s">
        <v>1200</v>
      </c>
      <c r="DT851">
        <v>1</v>
      </c>
      <c r="DU851">
        <v>3</v>
      </c>
      <c r="DV851" t="s">
        <v>136</v>
      </c>
      <c r="DW851" t="s">
        <v>136</v>
      </c>
      <c r="DX851" t="s">
        <v>134</v>
      </c>
      <c r="DY851" t="s">
        <v>136</v>
      </c>
      <c r="DZ851">
        <v>1</v>
      </c>
      <c r="EA851" t="s">
        <v>134</v>
      </c>
      <c r="EB851" s="5">
        <v>12.68</v>
      </c>
      <c r="EC851" s="5">
        <v>12.68</v>
      </c>
      <c r="ED851" s="5">
        <v>55</v>
      </c>
      <c r="EE851" t="s">
        <v>148</v>
      </c>
      <c r="EF851" t="s">
        <v>10432</v>
      </c>
      <c r="EG851" t="s">
        <v>1201</v>
      </c>
      <c r="EH851">
        <v>0</v>
      </c>
    </row>
    <row r="852" spans="1:138" ht="15" customHeight="1" x14ac:dyDescent="0.35">
      <c r="A852" t="s">
        <v>18558</v>
      </c>
      <c r="B852" t="s">
        <v>132</v>
      </c>
      <c r="C852" s="1">
        <v>44147.749531828704</v>
      </c>
      <c r="D852" s="1">
        <v>44147</v>
      </c>
      <c r="E852" t="s">
        <v>133</v>
      </c>
      <c r="F852" t="s">
        <v>136</v>
      </c>
      <c r="G852" t="s">
        <v>135</v>
      </c>
      <c r="H852" t="s">
        <v>136</v>
      </c>
      <c r="I852" t="s">
        <v>18559</v>
      </c>
      <c r="K852" t="s">
        <v>18560</v>
      </c>
      <c r="M852" t="s">
        <v>316</v>
      </c>
      <c r="N852" t="s">
        <v>139</v>
      </c>
      <c r="O852" s="4">
        <v>33982</v>
      </c>
      <c r="P852" t="s">
        <v>140</v>
      </c>
      <c r="R852">
        <v>19416289636</v>
      </c>
      <c r="T852">
        <v>112111</v>
      </c>
      <c r="U852" t="s">
        <v>5284</v>
      </c>
      <c r="V852" t="s">
        <v>18561</v>
      </c>
      <c r="X852" t="s">
        <v>896</v>
      </c>
      <c r="Y852" t="s">
        <v>18560</v>
      </c>
      <c r="AA852" t="s">
        <v>316</v>
      </c>
      <c r="AB852" t="s">
        <v>139</v>
      </c>
      <c r="AC852" s="4">
        <v>33982</v>
      </c>
      <c r="AD852" t="s">
        <v>140</v>
      </c>
      <c r="AF852">
        <v>19416289636</v>
      </c>
      <c r="AH852" t="s">
        <v>4090</v>
      </c>
      <c r="AI852" t="s">
        <v>168</v>
      </c>
      <c r="AJ852" t="s">
        <v>4091</v>
      </c>
      <c r="AK852" t="s">
        <v>4092</v>
      </c>
      <c r="AM852" t="s">
        <v>17413</v>
      </c>
      <c r="AN852" t="s">
        <v>17414</v>
      </c>
      <c r="AO852" t="s">
        <v>4086</v>
      </c>
      <c r="AP852" t="s">
        <v>161</v>
      </c>
      <c r="AQ852" s="4">
        <v>31513</v>
      </c>
      <c r="AR852" t="s">
        <v>140</v>
      </c>
      <c r="AT852">
        <v>19124243878</v>
      </c>
      <c r="AV852" t="s">
        <v>4095</v>
      </c>
      <c r="AW852" t="s">
        <v>13578</v>
      </c>
      <c r="AZ852" t="s">
        <v>334</v>
      </c>
      <c r="BA852" t="s">
        <v>335</v>
      </c>
      <c r="BB852" t="s">
        <v>136</v>
      </c>
      <c r="BC852" t="s">
        <v>136</v>
      </c>
      <c r="BD852" t="s">
        <v>148</v>
      </c>
      <c r="BE852" t="s">
        <v>136</v>
      </c>
      <c r="BF852" t="s">
        <v>136</v>
      </c>
      <c r="BG852" t="s">
        <v>134</v>
      </c>
      <c r="BH852" t="s">
        <v>136</v>
      </c>
      <c r="BN852" t="s">
        <v>18562</v>
      </c>
      <c r="BO852" t="s">
        <v>3450</v>
      </c>
      <c r="BP852">
        <v>5</v>
      </c>
      <c r="BQ852">
        <v>5</v>
      </c>
      <c r="BS852" s="1">
        <v>44205</v>
      </c>
      <c r="BT852" s="1">
        <v>44470</v>
      </c>
      <c r="BU852" s="1">
        <v>44205</v>
      </c>
      <c r="BV852" s="1">
        <v>44470</v>
      </c>
      <c r="BW852" t="s">
        <v>134</v>
      </c>
      <c r="CH852" s="5">
        <v>11.71</v>
      </c>
      <c r="CI852" t="s">
        <v>146</v>
      </c>
      <c r="CL852" t="s">
        <v>136</v>
      </c>
      <c r="CM852" t="s">
        <v>147</v>
      </c>
      <c r="CN852" t="s">
        <v>148</v>
      </c>
      <c r="CO852" s="2" t="s">
        <v>18563</v>
      </c>
      <c r="CP852" t="s">
        <v>149</v>
      </c>
      <c r="CQ852">
        <v>3</v>
      </c>
      <c r="CR852">
        <v>0</v>
      </c>
      <c r="CS852" t="s">
        <v>136</v>
      </c>
      <c r="CT852" t="s">
        <v>136</v>
      </c>
      <c r="CU852" t="s">
        <v>136</v>
      </c>
      <c r="CV852" t="s">
        <v>134</v>
      </c>
      <c r="CW852" t="s">
        <v>134</v>
      </c>
      <c r="CX852">
        <v>65</v>
      </c>
      <c r="CY852" t="s">
        <v>134</v>
      </c>
      <c r="CZ852" t="s">
        <v>134</v>
      </c>
      <c r="DA852" t="s">
        <v>134</v>
      </c>
      <c r="DB852" t="s">
        <v>134</v>
      </c>
      <c r="DC852" t="s">
        <v>134</v>
      </c>
      <c r="DD852" t="s">
        <v>136</v>
      </c>
      <c r="DF852" s="2" t="s">
        <v>4337</v>
      </c>
      <c r="DG852" t="s">
        <v>18560</v>
      </c>
      <c r="DH852" t="s">
        <v>316</v>
      </c>
      <c r="DI852" t="s">
        <v>139</v>
      </c>
      <c r="DJ852" s="4">
        <v>33982</v>
      </c>
      <c r="DK852" t="s">
        <v>317</v>
      </c>
      <c r="DL852" t="s">
        <v>134</v>
      </c>
      <c r="DM852">
        <v>9</v>
      </c>
      <c r="DN852" t="s">
        <v>18560</v>
      </c>
      <c r="DO852" t="s">
        <v>316</v>
      </c>
      <c r="DP852" t="s">
        <v>139</v>
      </c>
      <c r="DQ852" t="str">
        <f>"33982"</f>
        <v>33982</v>
      </c>
      <c r="DR852" t="s">
        <v>317</v>
      </c>
      <c r="DS852" t="s">
        <v>18564</v>
      </c>
      <c r="DT852">
        <v>1</v>
      </c>
      <c r="DU852">
        <v>8</v>
      </c>
      <c r="DV852" t="s">
        <v>134</v>
      </c>
      <c r="DW852" t="s">
        <v>134</v>
      </c>
      <c r="DX852" t="s">
        <v>134</v>
      </c>
      <c r="DY852" t="s">
        <v>136</v>
      </c>
      <c r="DZ852">
        <v>1</v>
      </c>
      <c r="EA852" t="s">
        <v>136</v>
      </c>
      <c r="EC852" s="5">
        <v>12.68</v>
      </c>
      <c r="ED852" s="5">
        <v>55</v>
      </c>
      <c r="EE852">
        <v>19416289636</v>
      </c>
      <c r="EF852" t="s">
        <v>18565</v>
      </c>
      <c r="EG852" t="s">
        <v>148</v>
      </c>
      <c r="EH852">
        <v>0</v>
      </c>
    </row>
    <row r="853" spans="1:138" ht="15" customHeight="1" x14ac:dyDescent="0.35">
      <c r="A853" t="s">
        <v>12583</v>
      </c>
      <c r="B853" t="s">
        <v>157</v>
      </c>
      <c r="C853" s="1">
        <v>44102.367391087966</v>
      </c>
      <c r="D853" s="1">
        <v>44148</v>
      </c>
      <c r="E853" t="s">
        <v>133</v>
      </c>
      <c r="F853" t="s">
        <v>136</v>
      </c>
      <c r="G853" t="s">
        <v>135</v>
      </c>
      <c r="H853" t="s">
        <v>136</v>
      </c>
      <c r="I853" t="s">
        <v>12584</v>
      </c>
      <c r="J853" t="s">
        <v>12585</v>
      </c>
      <c r="K853" t="s">
        <v>12586</v>
      </c>
      <c r="M853" t="s">
        <v>12587</v>
      </c>
      <c r="N853" t="s">
        <v>374</v>
      </c>
      <c r="O853" s="4">
        <v>75631</v>
      </c>
      <c r="P853" t="s">
        <v>140</v>
      </c>
      <c r="R853">
        <v>17016509931</v>
      </c>
      <c r="T853">
        <v>112910</v>
      </c>
      <c r="U853" t="s">
        <v>12588</v>
      </c>
      <c r="V853" t="s">
        <v>1776</v>
      </c>
      <c r="W853" t="s">
        <v>8571</v>
      </c>
      <c r="X853" t="s">
        <v>164</v>
      </c>
      <c r="Y853" t="s">
        <v>12586</v>
      </c>
      <c r="AA853" t="s">
        <v>12587</v>
      </c>
      <c r="AB853" t="s">
        <v>374</v>
      </c>
      <c r="AC853" s="4">
        <v>75631</v>
      </c>
      <c r="AD853" t="s">
        <v>140</v>
      </c>
      <c r="AF853">
        <v>17016509931</v>
      </c>
      <c r="AH853" t="s">
        <v>155</v>
      </c>
      <c r="AI853" t="s">
        <v>168</v>
      </c>
      <c r="AJ853" t="s">
        <v>281</v>
      </c>
      <c r="AK853" t="s">
        <v>282</v>
      </c>
      <c r="AL853" t="s">
        <v>250</v>
      </c>
      <c r="AM853" t="s">
        <v>283</v>
      </c>
      <c r="AN853" t="s">
        <v>284</v>
      </c>
      <c r="AO853" t="s">
        <v>285</v>
      </c>
      <c r="AP853" t="s">
        <v>221</v>
      </c>
      <c r="AQ853" s="4">
        <v>37862</v>
      </c>
      <c r="AR853" t="s">
        <v>140</v>
      </c>
      <c r="AT853">
        <v>18653663731</v>
      </c>
      <c r="AV853" t="s">
        <v>286</v>
      </c>
      <c r="AW853" t="s">
        <v>287</v>
      </c>
      <c r="AZ853" t="s">
        <v>334</v>
      </c>
      <c r="BA853" t="s">
        <v>335</v>
      </c>
      <c r="BB853" t="s">
        <v>136</v>
      </c>
      <c r="BC853" t="s">
        <v>136</v>
      </c>
      <c r="BD853" t="s">
        <v>148</v>
      </c>
      <c r="BE853" t="s">
        <v>136</v>
      </c>
      <c r="BF853" t="s">
        <v>136</v>
      </c>
      <c r="BG853" t="s">
        <v>134</v>
      </c>
      <c r="BH853" t="s">
        <v>136</v>
      </c>
      <c r="BN853" t="s">
        <v>12589</v>
      </c>
      <c r="BO853" t="s">
        <v>2105</v>
      </c>
      <c r="BP853">
        <v>5</v>
      </c>
      <c r="BQ853">
        <v>5</v>
      </c>
      <c r="BR853">
        <v>5</v>
      </c>
      <c r="BS853" s="1">
        <v>44166</v>
      </c>
      <c r="BT853" s="1">
        <v>44346</v>
      </c>
      <c r="BU853" s="1">
        <v>44166</v>
      </c>
      <c r="BV853" s="1">
        <v>44346</v>
      </c>
      <c r="BW853" t="s">
        <v>136</v>
      </c>
      <c r="BX853">
        <v>48</v>
      </c>
      <c r="BY853">
        <v>0</v>
      </c>
      <c r="BZ853">
        <v>8</v>
      </c>
      <c r="CA853">
        <v>8</v>
      </c>
      <c r="CB853">
        <v>8</v>
      </c>
      <c r="CC853">
        <v>8</v>
      </c>
      <c r="CD853">
        <v>8</v>
      </c>
      <c r="CE853">
        <v>8</v>
      </c>
      <c r="CF853" t="str">
        <f>"8:00 AM"</f>
        <v>8:00 AM</v>
      </c>
      <c r="CG853" t="str">
        <f>"5:00 PM"</f>
        <v>5:00 PM</v>
      </c>
      <c r="CH853" s="5">
        <v>12.67</v>
      </c>
      <c r="CI853" t="s">
        <v>146</v>
      </c>
      <c r="CL853" t="s">
        <v>134</v>
      </c>
      <c r="CM853" t="s">
        <v>312</v>
      </c>
      <c r="CN853" t="s">
        <v>148</v>
      </c>
      <c r="CO853" s="2" t="s">
        <v>2368</v>
      </c>
      <c r="CP853" t="s">
        <v>149</v>
      </c>
      <c r="CQ853">
        <v>3</v>
      </c>
      <c r="CR853">
        <v>0</v>
      </c>
      <c r="CS853" t="s">
        <v>136</v>
      </c>
      <c r="CT853" t="s">
        <v>134</v>
      </c>
      <c r="CU853" t="s">
        <v>136</v>
      </c>
      <c r="CV853" t="s">
        <v>136</v>
      </c>
      <c r="CW853" t="s">
        <v>136</v>
      </c>
      <c r="CY853" t="s">
        <v>136</v>
      </c>
      <c r="CZ853" t="s">
        <v>136</v>
      </c>
      <c r="DA853" t="s">
        <v>136</v>
      </c>
      <c r="DB853" t="s">
        <v>136</v>
      </c>
      <c r="DC853" t="s">
        <v>136</v>
      </c>
      <c r="DD853" t="s">
        <v>136</v>
      </c>
      <c r="DF853" t="s">
        <v>12590</v>
      </c>
      <c r="DG853" t="s">
        <v>12591</v>
      </c>
      <c r="DH853" t="s">
        <v>12587</v>
      </c>
      <c r="DI853" t="s">
        <v>374</v>
      </c>
      <c r="DJ853" s="4">
        <v>75631</v>
      </c>
      <c r="DK853" t="s">
        <v>2915</v>
      </c>
      <c r="DL853" t="s">
        <v>134</v>
      </c>
      <c r="DM853">
        <v>12</v>
      </c>
      <c r="DN853" t="s">
        <v>12591</v>
      </c>
      <c r="DO853" t="s">
        <v>12587</v>
      </c>
      <c r="DP853" t="s">
        <v>374</v>
      </c>
      <c r="DQ853" t="str">
        <f>"75631"</f>
        <v>75631</v>
      </c>
      <c r="DR853" t="s">
        <v>2915</v>
      </c>
      <c r="DS853" t="s">
        <v>296</v>
      </c>
      <c r="DT853">
        <v>1</v>
      </c>
      <c r="DU853">
        <v>5</v>
      </c>
      <c r="DV853" t="s">
        <v>134</v>
      </c>
      <c r="DW853" t="s">
        <v>134</v>
      </c>
      <c r="DX853" t="s">
        <v>134</v>
      </c>
      <c r="DY853" t="s">
        <v>136</v>
      </c>
      <c r="DZ853">
        <v>1</v>
      </c>
      <c r="EA853" t="s">
        <v>136</v>
      </c>
      <c r="EC853" s="5">
        <v>12.68</v>
      </c>
      <c r="ED853" s="5">
        <v>55</v>
      </c>
      <c r="EE853">
        <v>17016509931</v>
      </c>
      <c r="EF853" t="s">
        <v>12592</v>
      </c>
      <c r="EG853" t="s">
        <v>2862</v>
      </c>
      <c r="EH853">
        <v>1</v>
      </c>
    </row>
    <row r="854" spans="1:138" ht="15" customHeight="1" x14ac:dyDescent="0.35">
      <c r="A854" t="s">
        <v>17342</v>
      </c>
      <c r="B854" t="s">
        <v>157</v>
      </c>
      <c r="C854" s="1">
        <v>44095.546008333331</v>
      </c>
      <c r="D854" s="1">
        <v>44148</v>
      </c>
      <c r="E854" t="s">
        <v>133</v>
      </c>
      <c r="F854" t="s">
        <v>134</v>
      </c>
      <c r="G854" t="s">
        <v>135</v>
      </c>
      <c r="H854" t="s">
        <v>136</v>
      </c>
      <c r="I854" t="s">
        <v>17343</v>
      </c>
      <c r="K854" t="s">
        <v>17344</v>
      </c>
      <c r="M854" t="s">
        <v>152</v>
      </c>
      <c r="N854" t="s">
        <v>139</v>
      </c>
      <c r="O854" s="4">
        <v>33852</v>
      </c>
      <c r="P854" t="s">
        <v>140</v>
      </c>
      <c r="R854">
        <v>18636338079</v>
      </c>
      <c r="T854">
        <v>115115</v>
      </c>
      <c r="U854" t="s">
        <v>11710</v>
      </c>
      <c r="V854" t="s">
        <v>2343</v>
      </c>
      <c r="X854" t="s">
        <v>429</v>
      </c>
      <c r="Y854" t="s">
        <v>17345</v>
      </c>
      <c r="AA854" t="s">
        <v>152</v>
      </c>
      <c r="AB854" t="s">
        <v>139</v>
      </c>
      <c r="AC854" s="4">
        <v>33852</v>
      </c>
      <c r="AD854" t="s">
        <v>140</v>
      </c>
      <c r="AF854">
        <v>18636338079</v>
      </c>
      <c r="AH854" t="s">
        <v>2325</v>
      </c>
      <c r="AI854" t="s">
        <v>168</v>
      </c>
      <c r="AJ854" t="s">
        <v>4942</v>
      </c>
      <c r="AK854" t="s">
        <v>4943</v>
      </c>
      <c r="AM854" t="s">
        <v>4944</v>
      </c>
      <c r="AO854" t="s">
        <v>152</v>
      </c>
      <c r="AP854" t="s">
        <v>139</v>
      </c>
      <c r="AQ854" s="4">
        <v>33852</v>
      </c>
      <c r="AR854" t="s">
        <v>140</v>
      </c>
      <c r="AS854" t="s">
        <v>4945</v>
      </c>
      <c r="AT854">
        <v>18634655550</v>
      </c>
      <c r="AV854" t="s">
        <v>4946</v>
      </c>
      <c r="AW854" t="s">
        <v>2330</v>
      </c>
      <c r="AZ854" t="s">
        <v>175</v>
      </c>
      <c r="BA854" t="s">
        <v>176</v>
      </c>
      <c r="BB854" t="s">
        <v>134</v>
      </c>
      <c r="BC854" t="s">
        <v>134</v>
      </c>
      <c r="BD854" t="s">
        <v>134</v>
      </c>
      <c r="BE854" t="s">
        <v>134</v>
      </c>
      <c r="BF854" t="s">
        <v>136</v>
      </c>
      <c r="BG854" t="s">
        <v>134</v>
      </c>
      <c r="BH854" t="s">
        <v>136</v>
      </c>
      <c r="BN854" t="s">
        <v>17346</v>
      </c>
      <c r="BO854" t="s">
        <v>176</v>
      </c>
      <c r="BP854">
        <v>37</v>
      </c>
      <c r="BQ854">
        <v>37</v>
      </c>
      <c r="BR854">
        <v>37</v>
      </c>
      <c r="BS854" s="1">
        <v>44165</v>
      </c>
      <c r="BT854" s="1">
        <v>44335</v>
      </c>
      <c r="BU854" s="1">
        <v>44165</v>
      </c>
      <c r="BV854" s="1">
        <v>44335</v>
      </c>
      <c r="BW854" t="s">
        <v>136</v>
      </c>
      <c r="BX854">
        <v>36</v>
      </c>
      <c r="BY854">
        <v>0</v>
      </c>
      <c r="BZ854">
        <v>6</v>
      </c>
      <c r="CA854">
        <v>6</v>
      </c>
      <c r="CB854">
        <v>6</v>
      </c>
      <c r="CC854">
        <v>6</v>
      </c>
      <c r="CD854">
        <v>6</v>
      </c>
      <c r="CE854">
        <v>6</v>
      </c>
      <c r="CF854" t="str">
        <f>"7:30 AM"</f>
        <v>7:30 AM</v>
      </c>
      <c r="CG854" t="str">
        <f>"1:30 PM"</f>
        <v>1:30 PM</v>
      </c>
      <c r="CH854" s="5">
        <v>11.71</v>
      </c>
      <c r="CI854" t="s">
        <v>146</v>
      </c>
      <c r="CJ854">
        <v>1</v>
      </c>
      <c r="CK854" t="s">
        <v>14633</v>
      </c>
      <c r="CL854" t="s">
        <v>134</v>
      </c>
      <c r="CM854" t="s">
        <v>147</v>
      </c>
      <c r="CN854" t="s">
        <v>148</v>
      </c>
      <c r="CO854" t="s">
        <v>2333</v>
      </c>
      <c r="CP854" t="s">
        <v>149</v>
      </c>
      <c r="CQ854">
        <v>0</v>
      </c>
      <c r="CR854">
        <v>0</v>
      </c>
      <c r="CS854" t="s">
        <v>136</v>
      </c>
      <c r="CT854" t="s">
        <v>136</v>
      </c>
      <c r="CU854" t="s">
        <v>136</v>
      </c>
      <c r="CV854" t="s">
        <v>136</v>
      </c>
      <c r="CW854" t="s">
        <v>134</v>
      </c>
      <c r="CX854">
        <v>100</v>
      </c>
      <c r="CY854" t="s">
        <v>134</v>
      </c>
      <c r="CZ854" t="s">
        <v>134</v>
      </c>
      <c r="DA854" t="s">
        <v>134</v>
      </c>
      <c r="DB854" t="s">
        <v>134</v>
      </c>
      <c r="DC854" t="s">
        <v>134</v>
      </c>
      <c r="DD854" t="s">
        <v>136</v>
      </c>
      <c r="DF854" t="s">
        <v>2334</v>
      </c>
      <c r="DG854" t="s">
        <v>12165</v>
      </c>
      <c r="DH854" t="s">
        <v>3429</v>
      </c>
      <c r="DI854" t="s">
        <v>139</v>
      </c>
      <c r="DJ854" s="4">
        <v>33960</v>
      </c>
      <c r="DK854" t="s">
        <v>153</v>
      </c>
      <c r="DL854" t="s">
        <v>134</v>
      </c>
      <c r="DM854">
        <v>52</v>
      </c>
      <c r="DN854" t="s">
        <v>17347</v>
      </c>
      <c r="DO854" t="s">
        <v>152</v>
      </c>
      <c r="DP854" t="s">
        <v>139</v>
      </c>
      <c r="DQ854" t="str">
        <f>"33852"</f>
        <v>33852</v>
      </c>
      <c r="DR854" t="s">
        <v>153</v>
      </c>
      <c r="DS854" t="s">
        <v>497</v>
      </c>
      <c r="DT854">
        <v>1</v>
      </c>
      <c r="DU854">
        <v>6</v>
      </c>
      <c r="DV854" t="s">
        <v>134</v>
      </c>
      <c r="DW854" t="s">
        <v>134</v>
      </c>
      <c r="DX854" t="s">
        <v>134</v>
      </c>
      <c r="DY854" t="s">
        <v>134</v>
      </c>
      <c r="DZ854">
        <v>5</v>
      </c>
      <c r="EA854" t="s">
        <v>136</v>
      </c>
      <c r="EC854" s="5">
        <v>12.68</v>
      </c>
      <c r="ED854" s="5">
        <v>55</v>
      </c>
      <c r="EE854">
        <v>18636338079</v>
      </c>
      <c r="EF854" t="s">
        <v>17348</v>
      </c>
      <c r="EG854" t="s">
        <v>148</v>
      </c>
      <c r="EH854">
        <v>1</v>
      </c>
    </row>
    <row r="855" spans="1:138" ht="15" customHeight="1" x14ac:dyDescent="0.35">
      <c r="A855" t="s">
        <v>25436</v>
      </c>
      <c r="B855" t="s">
        <v>132</v>
      </c>
      <c r="C855" s="1">
        <v>44124.615890277775</v>
      </c>
      <c r="D855" s="1">
        <v>44148</v>
      </c>
      <c r="E855" t="s">
        <v>133</v>
      </c>
      <c r="F855" t="s">
        <v>136</v>
      </c>
      <c r="G855" t="s">
        <v>135</v>
      </c>
      <c r="H855" t="s">
        <v>136</v>
      </c>
      <c r="I855" t="s">
        <v>25437</v>
      </c>
      <c r="K855" t="s">
        <v>25438</v>
      </c>
      <c r="M855" t="s">
        <v>25439</v>
      </c>
      <c r="N855" t="s">
        <v>1358</v>
      </c>
      <c r="O855" s="4">
        <v>80549</v>
      </c>
      <c r="P855" t="s">
        <v>140</v>
      </c>
      <c r="R855">
        <v>19705687228</v>
      </c>
      <c r="T855">
        <v>11511</v>
      </c>
      <c r="U855" t="s">
        <v>25440</v>
      </c>
      <c r="V855" t="s">
        <v>25441</v>
      </c>
      <c r="X855" t="s">
        <v>25442</v>
      </c>
      <c r="Y855" t="s">
        <v>25438</v>
      </c>
      <c r="AA855" t="s">
        <v>25439</v>
      </c>
      <c r="AB855" t="s">
        <v>1358</v>
      </c>
      <c r="AC855" s="4">
        <v>80549</v>
      </c>
      <c r="AD855" t="s">
        <v>140</v>
      </c>
      <c r="AF855">
        <v>19705687228</v>
      </c>
      <c r="AH855" t="s">
        <v>25443</v>
      </c>
      <c r="AZ855" t="s">
        <v>821</v>
      </c>
      <c r="BA855" t="s">
        <v>822</v>
      </c>
      <c r="BB855" t="s">
        <v>136</v>
      </c>
      <c r="BC855" t="s">
        <v>136</v>
      </c>
      <c r="BD855" t="s">
        <v>148</v>
      </c>
      <c r="BE855" t="s">
        <v>136</v>
      </c>
      <c r="BF855" t="s">
        <v>136</v>
      </c>
      <c r="BG855" t="s">
        <v>134</v>
      </c>
      <c r="BH855" t="s">
        <v>136</v>
      </c>
      <c r="BN855" t="s">
        <v>25444</v>
      </c>
      <c r="BO855" t="s">
        <v>16049</v>
      </c>
      <c r="BP855">
        <v>11</v>
      </c>
      <c r="BQ855">
        <v>11</v>
      </c>
      <c r="BS855" s="1">
        <v>44166</v>
      </c>
      <c r="BT855" s="1">
        <v>44347</v>
      </c>
      <c r="BU855" s="1">
        <v>44166</v>
      </c>
      <c r="BV855" s="1">
        <v>44347</v>
      </c>
      <c r="BW855" t="s">
        <v>136</v>
      </c>
      <c r="BX855">
        <v>40</v>
      </c>
      <c r="BY855">
        <v>0</v>
      </c>
      <c r="BZ855">
        <v>8</v>
      </c>
      <c r="CA855">
        <v>8</v>
      </c>
      <c r="CB855">
        <v>8</v>
      </c>
      <c r="CC855">
        <v>8</v>
      </c>
      <c r="CD855">
        <v>8</v>
      </c>
      <c r="CE855">
        <v>0</v>
      </c>
      <c r="CF855" t="str">
        <f>"8:00 AM"</f>
        <v>8:00 AM</v>
      </c>
      <c r="CG855" t="str">
        <f>"4:00 PM"</f>
        <v>4:00 PM</v>
      </c>
      <c r="CH855" s="5">
        <v>15.68</v>
      </c>
      <c r="CI855" t="s">
        <v>146</v>
      </c>
      <c r="CL855" t="s">
        <v>136</v>
      </c>
      <c r="CM855" t="s">
        <v>147</v>
      </c>
      <c r="CN855" t="s">
        <v>148</v>
      </c>
      <c r="CO855" t="s">
        <v>25445</v>
      </c>
      <c r="CP855" t="s">
        <v>149</v>
      </c>
      <c r="CQ855">
        <v>0</v>
      </c>
      <c r="CR855">
        <v>0</v>
      </c>
      <c r="CS855" t="s">
        <v>136</v>
      </c>
      <c r="CT855" t="s">
        <v>136</v>
      </c>
      <c r="CU855" t="s">
        <v>136</v>
      </c>
      <c r="CV855" t="s">
        <v>136</v>
      </c>
      <c r="CW855" t="s">
        <v>134</v>
      </c>
      <c r="CX855">
        <v>50</v>
      </c>
      <c r="CY855" t="s">
        <v>134</v>
      </c>
      <c r="CZ855" t="s">
        <v>134</v>
      </c>
      <c r="DA855" t="s">
        <v>136</v>
      </c>
      <c r="DB855" t="s">
        <v>134</v>
      </c>
      <c r="DC855" t="s">
        <v>134</v>
      </c>
      <c r="DD855" t="s">
        <v>136</v>
      </c>
      <c r="DF855" t="s">
        <v>180</v>
      </c>
      <c r="DG855" t="s">
        <v>25438</v>
      </c>
      <c r="DH855" t="s">
        <v>25439</v>
      </c>
      <c r="DI855" t="s">
        <v>1358</v>
      </c>
      <c r="DJ855" s="4">
        <v>80549</v>
      </c>
      <c r="DK855" t="s">
        <v>14206</v>
      </c>
      <c r="DL855" t="s">
        <v>136</v>
      </c>
      <c r="DM855">
        <v>1</v>
      </c>
      <c r="DN855" s="2" t="s">
        <v>25446</v>
      </c>
      <c r="DO855" t="s">
        <v>25439</v>
      </c>
      <c r="DP855" t="s">
        <v>1358</v>
      </c>
      <c r="DQ855" t="str">
        <f>"80549"</f>
        <v>80549</v>
      </c>
      <c r="DR855" t="s">
        <v>14206</v>
      </c>
      <c r="DS855" t="s">
        <v>25447</v>
      </c>
      <c r="DT855">
        <v>2</v>
      </c>
      <c r="DU855">
        <v>12</v>
      </c>
      <c r="DV855" t="s">
        <v>134</v>
      </c>
      <c r="DW855" t="s">
        <v>134</v>
      </c>
      <c r="DX855" t="s">
        <v>134</v>
      </c>
      <c r="DY855" t="s">
        <v>136</v>
      </c>
      <c r="DZ855">
        <v>1</v>
      </c>
      <c r="EA855" t="s">
        <v>136</v>
      </c>
      <c r="EC855" s="5">
        <v>12.68</v>
      </c>
      <c r="ED855" s="5">
        <v>20</v>
      </c>
      <c r="EE855">
        <v>19705687228</v>
      </c>
      <c r="EF855" t="s">
        <v>25443</v>
      </c>
      <c r="EG855" t="s">
        <v>148</v>
      </c>
      <c r="EH855">
        <v>0</v>
      </c>
    </row>
    <row r="856" spans="1:138" ht="15" customHeight="1" x14ac:dyDescent="0.35">
      <c r="A856" t="s">
        <v>21923</v>
      </c>
      <c r="B856" t="s">
        <v>157</v>
      </c>
      <c r="C856" s="1">
        <v>44133.721112500003</v>
      </c>
      <c r="D856" s="1">
        <v>44148</v>
      </c>
      <c r="E856" t="s">
        <v>133</v>
      </c>
      <c r="F856" t="s">
        <v>134</v>
      </c>
      <c r="G856" t="s">
        <v>135</v>
      </c>
      <c r="H856" t="s">
        <v>136</v>
      </c>
      <c r="I856" t="s">
        <v>21924</v>
      </c>
      <c r="K856" t="s">
        <v>21925</v>
      </c>
      <c r="M856" t="s">
        <v>21926</v>
      </c>
      <c r="N856" t="s">
        <v>161</v>
      </c>
      <c r="O856" s="4">
        <v>31794</v>
      </c>
      <c r="P856" t="s">
        <v>140</v>
      </c>
      <c r="R856">
        <v>12298480262</v>
      </c>
      <c r="T856">
        <v>11121</v>
      </c>
      <c r="U856" t="s">
        <v>21927</v>
      </c>
      <c r="V856" t="s">
        <v>4037</v>
      </c>
      <c r="X856" t="s">
        <v>224</v>
      </c>
      <c r="Y856" t="s">
        <v>21928</v>
      </c>
      <c r="AA856" t="s">
        <v>21929</v>
      </c>
      <c r="AB856" t="s">
        <v>161</v>
      </c>
      <c r="AC856" s="4">
        <v>31794</v>
      </c>
      <c r="AD856" t="s">
        <v>140</v>
      </c>
      <c r="AF856">
        <v>12298480262</v>
      </c>
      <c r="AH856" t="s">
        <v>167</v>
      </c>
      <c r="AI856" t="s">
        <v>168</v>
      </c>
      <c r="AJ856" t="s">
        <v>169</v>
      </c>
      <c r="AK856" t="s">
        <v>170</v>
      </c>
      <c r="AM856" t="s">
        <v>21930</v>
      </c>
      <c r="AO856" t="s">
        <v>172</v>
      </c>
      <c r="AP856" t="s">
        <v>161</v>
      </c>
      <c r="AQ856" s="4">
        <v>31533</v>
      </c>
      <c r="AR856" t="s">
        <v>140</v>
      </c>
      <c r="AS856" t="s">
        <v>173</v>
      </c>
      <c r="AT856">
        <v>18633938074</v>
      </c>
      <c r="AV856" t="s">
        <v>167</v>
      </c>
      <c r="AW856" t="s">
        <v>21931</v>
      </c>
      <c r="AZ856" t="s">
        <v>175</v>
      </c>
      <c r="BA856" t="s">
        <v>176</v>
      </c>
      <c r="BB856" t="s">
        <v>134</v>
      </c>
      <c r="BC856" t="s">
        <v>134</v>
      </c>
      <c r="BD856" t="s">
        <v>134</v>
      </c>
      <c r="BE856" t="s">
        <v>134</v>
      </c>
      <c r="BF856" t="s">
        <v>136</v>
      </c>
      <c r="BG856" t="s">
        <v>134</v>
      </c>
      <c r="BH856" t="s">
        <v>136</v>
      </c>
      <c r="BI856" t="s">
        <v>169</v>
      </c>
      <c r="BJ856" t="s">
        <v>170</v>
      </c>
      <c r="BL856" t="s">
        <v>177</v>
      </c>
      <c r="BM856" t="s">
        <v>167</v>
      </c>
      <c r="BN856" t="s">
        <v>21932</v>
      </c>
      <c r="BO856" t="s">
        <v>179</v>
      </c>
      <c r="BP856">
        <v>40</v>
      </c>
      <c r="BQ856">
        <v>40</v>
      </c>
      <c r="BR856">
        <v>40</v>
      </c>
      <c r="BS856" s="1">
        <v>44178</v>
      </c>
      <c r="BT856" s="1">
        <v>44223</v>
      </c>
      <c r="BU856" s="1">
        <v>44178</v>
      </c>
      <c r="BV856" s="1">
        <v>44223</v>
      </c>
      <c r="BW856" t="s">
        <v>136</v>
      </c>
      <c r="BX856">
        <v>35</v>
      </c>
      <c r="BY856">
        <v>0</v>
      </c>
      <c r="BZ856">
        <v>6</v>
      </c>
      <c r="CA856">
        <v>6</v>
      </c>
      <c r="CB856">
        <v>6</v>
      </c>
      <c r="CC856">
        <v>6</v>
      </c>
      <c r="CD856">
        <v>6</v>
      </c>
      <c r="CE856">
        <v>5</v>
      </c>
      <c r="CF856" t="str">
        <f>"7:00 AM"</f>
        <v>7:00 AM</v>
      </c>
      <c r="CG856" t="str">
        <f>"2:00 PM"</f>
        <v>2:00 PM</v>
      </c>
      <c r="CH856" s="5">
        <v>11.71</v>
      </c>
      <c r="CI856" t="s">
        <v>146</v>
      </c>
      <c r="CJ856">
        <v>0</v>
      </c>
      <c r="CK856" t="s">
        <v>180</v>
      </c>
      <c r="CL856" t="s">
        <v>136</v>
      </c>
      <c r="CM856" t="s">
        <v>147</v>
      </c>
      <c r="CN856" t="s">
        <v>148</v>
      </c>
      <c r="CO856" t="s">
        <v>181</v>
      </c>
      <c r="CP856" t="s">
        <v>149</v>
      </c>
      <c r="CQ856">
        <v>2</v>
      </c>
      <c r="CR856">
        <v>0</v>
      </c>
      <c r="CS856" t="s">
        <v>136</v>
      </c>
      <c r="CT856" t="s">
        <v>136</v>
      </c>
      <c r="CU856" t="s">
        <v>136</v>
      </c>
      <c r="CV856" t="s">
        <v>136</v>
      </c>
      <c r="CW856" t="s">
        <v>134</v>
      </c>
      <c r="CX856">
        <v>52</v>
      </c>
      <c r="CY856" t="s">
        <v>134</v>
      </c>
      <c r="CZ856" t="s">
        <v>134</v>
      </c>
      <c r="DA856" t="s">
        <v>134</v>
      </c>
      <c r="DB856" t="s">
        <v>134</v>
      </c>
      <c r="DC856" t="s">
        <v>134</v>
      </c>
      <c r="DD856" t="s">
        <v>136</v>
      </c>
      <c r="DF856" s="2" t="s">
        <v>182</v>
      </c>
      <c r="DG856" s="2" t="s">
        <v>21933</v>
      </c>
      <c r="DH856" t="s">
        <v>21934</v>
      </c>
      <c r="DI856" t="s">
        <v>139</v>
      </c>
      <c r="DJ856" s="4">
        <v>32750</v>
      </c>
      <c r="DK856" t="s">
        <v>21935</v>
      </c>
      <c r="DL856" t="s">
        <v>136</v>
      </c>
      <c r="DM856">
        <v>2</v>
      </c>
      <c r="DN856" s="2" t="s">
        <v>21936</v>
      </c>
      <c r="DO856" t="s">
        <v>21937</v>
      </c>
      <c r="DP856" t="s">
        <v>139</v>
      </c>
      <c r="DQ856" t="str">
        <f>"33859"</f>
        <v>33859</v>
      </c>
      <c r="DR856" t="s">
        <v>1447</v>
      </c>
      <c r="DS856" t="s">
        <v>21938</v>
      </c>
      <c r="DT856">
        <v>10</v>
      </c>
      <c r="DU856">
        <v>40</v>
      </c>
      <c r="DV856" t="s">
        <v>134</v>
      </c>
      <c r="DW856" t="s">
        <v>134</v>
      </c>
      <c r="DX856" t="s">
        <v>134</v>
      </c>
      <c r="DY856" t="s">
        <v>136</v>
      </c>
      <c r="DZ856">
        <v>1</v>
      </c>
      <c r="EA856" t="s">
        <v>134</v>
      </c>
      <c r="EB856" s="5">
        <v>12.68</v>
      </c>
      <c r="EC856" s="5">
        <v>12.68</v>
      </c>
      <c r="ED856" s="5">
        <v>55</v>
      </c>
      <c r="EE856">
        <v>12298480262</v>
      </c>
      <c r="EF856" t="s">
        <v>21939</v>
      </c>
      <c r="EG856" t="s">
        <v>524</v>
      </c>
      <c r="EH856">
        <v>0</v>
      </c>
    </row>
    <row r="857" spans="1:138" ht="15" customHeight="1" x14ac:dyDescent="0.35">
      <c r="A857" t="s">
        <v>10373</v>
      </c>
      <c r="B857" t="s">
        <v>157</v>
      </c>
      <c r="C857" s="1">
        <v>44109.748984953701</v>
      </c>
      <c r="D857" s="1">
        <v>44148</v>
      </c>
      <c r="E857" t="s">
        <v>1298</v>
      </c>
      <c r="F857" t="s">
        <v>136</v>
      </c>
      <c r="G857" t="s">
        <v>135</v>
      </c>
      <c r="H857" t="s">
        <v>136</v>
      </c>
      <c r="I857" t="s">
        <v>10374</v>
      </c>
      <c r="K857" t="s">
        <v>10375</v>
      </c>
      <c r="M857" t="s">
        <v>10376</v>
      </c>
      <c r="N857" t="s">
        <v>426</v>
      </c>
      <c r="O857" s="4">
        <v>4976</v>
      </c>
      <c r="P857" t="s">
        <v>140</v>
      </c>
      <c r="R857">
        <v>15817738600</v>
      </c>
      <c r="T857">
        <v>111998</v>
      </c>
      <c r="U857" t="s">
        <v>10377</v>
      </c>
      <c r="V857" t="s">
        <v>10378</v>
      </c>
      <c r="X857" t="s">
        <v>143</v>
      </c>
      <c r="Y857" t="s">
        <v>10379</v>
      </c>
      <c r="AA857" t="s">
        <v>10380</v>
      </c>
      <c r="AB857" t="s">
        <v>426</v>
      </c>
      <c r="AC857" s="4">
        <v>4976</v>
      </c>
      <c r="AD857" t="s">
        <v>140</v>
      </c>
      <c r="AF857">
        <v>15817738600</v>
      </c>
      <c r="AH857" t="s">
        <v>10381</v>
      </c>
      <c r="AI857" t="s">
        <v>226</v>
      </c>
      <c r="AJ857" t="s">
        <v>10382</v>
      </c>
      <c r="AK857" t="s">
        <v>10383</v>
      </c>
      <c r="AL857" t="s">
        <v>10384</v>
      </c>
      <c r="AM857" t="s">
        <v>10385</v>
      </c>
      <c r="AN857" t="s">
        <v>10386</v>
      </c>
      <c r="AO857" t="s">
        <v>10387</v>
      </c>
      <c r="AP857" t="s">
        <v>426</v>
      </c>
      <c r="AQ857" s="4">
        <v>4092</v>
      </c>
      <c r="AR857" t="s">
        <v>140</v>
      </c>
      <c r="AS857" t="s">
        <v>10388</v>
      </c>
      <c r="AT857">
        <v>12078718005</v>
      </c>
      <c r="AV857" t="s">
        <v>10389</v>
      </c>
      <c r="AW857" t="s">
        <v>10390</v>
      </c>
      <c r="AX857" t="s">
        <v>426</v>
      </c>
      <c r="AY857" t="s">
        <v>10391</v>
      </c>
      <c r="AZ857" t="s">
        <v>175</v>
      </c>
      <c r="BA857" t="s">
        <v>176</v>
      </c>
      <c r="BB857" t="s">
        <v>136</v>
      </c>
      <c r="BC857" t="s">
        <v>136</v>
      </c>
      <c r="BD857" t="s">
        <v>148</v>
      </c>
      <c r="BE857" t="s">
        <v>136</v>
      </c>
      <c r="BF857" t="s">
        <v>136</v>
      </c>
      <c r="BG857" t="s">
        <v>134</v>
      </c>
      <c r="BH857" t="s">
        <v>136</v>
      </c>
      <c r="BN857" t="s">
        <v>10392</v>
      </c>
      <c r="BO857" t="s">
        <v>10393</v>
      </c>
      <c r="BP857">
        <v>39</v>
      </c>
      <c r="BQ857">
        <v>39</v>
      </c>
      <c r="BR857">
        <v>39</v>
      </c>
      <c r="BS857" s="1">
        <v>44178</v>
      </c>
      <c r="BT857" s="1">
        <v>44352</v>
      </c>
      <c r="BU857" s="1">
        <v>44178</v>
      </c>
      <c r="BV857" s="1">
        <v>44352</v>
      </c>
      <c r="BW857" t="s">
        <v>136</v>
      </c>
      <c r="BX857">
        <v>57</v>
      </c>
      <c r="BY857">
        <v>0</v>
      </c>
      <c r="BZ857">
        <v>9.5</v>
      </c>
      <c r="CA857">
        <v>9.5</v>
      </c>
      <c r="CB857">
        <v>9.5</v>
      </c>
      <c r="CC857">
        <v>9.5</v>
      </c>
      <c r="CD857">
        <v>9.5</v>
      </c>
      <c r="CE857">
        <v>9.5</v>
      </c>
      <c r="CF857" t="str">
        <f>"7:30 AM"</f>
        <v>7:30 AM</v>
      </c>
      <c r="CG857" t="str">
        <f>"5:00 PM"</f>
        <v>5:00 PM</v>
      </c>
      <c r="CH857" s="5">
        <v>16.25</v>
      </c>
      <c r="CI857" t="s">
        <v>146</v>
      </c>
      <c r="CL857" t="s">
        <v>134</v>
      </c>
      <c r="CM857" t="s">
        <v>312</v>
      </c>
      <c r="CN857" t="s">
        <v>148</v>
      </c>
      <c r="CO857" s="2" t="s">
        <v>10394</v>
      </c>
      <c r="CP857" t="s">
        <v>149</v>
      </c>
      <c r="CQ857">
        <v>1</v>
      </c>
      <c r="CR857">
        <v>0</v>
      </c>
      <c r="CS857" t="s">
        <v>136</v>
      </c>
      <c r="CT857" t="s">
        <v>136</v>
      </c>
      <c r="CU857" t="s">
        <v>136</v>
      </c>
      <c r="CV857" t="s">
        <v>136</v>
      </c>
      <c r="CW857" t="s">
        <v>136</v>
      </c>
      <c r="CY857" t="s">
        <v>134</v>
      </c>
      <c r="CZ857" t="s">
        <v>136</v>
      </c>
      <c r="DA857" t="s">
        <v>134</v>
      </c>
      <c r="DB857" t="s">
        <v>134</v>
      </c>
      <c r="DC857" t="s">
        <v>136</v>
      </c>
      <c r="DD857" t="s">
        <v>136</v>
      </c>
      <c r="DF857" t="s">
        <v>180</v>
      </c>
      <c r="DG857" t="s">
        <v>10379</v>
      </c>
      <c r="DH857" t="s">
        <v>10380</v>
      </c>
      <c r="DI857" t="s">
        <v>426</v>
      </c>
      <c r="DJ857" s="4">
        <v>4976</v>
      </c>
      <c r="DK857" t="s">
        <v>445</v>
      </c>
      <c r="DL857" t="s">
        <v>134</v>
      </c>
      <c r="DM857">
        <v>22</v>
      </c>
      <c r="DN857" s="2" t="s">
        <v>10395</v>
      </c>
      <c r="DO857" t="s">
        <v>10396</v>
      </c>
      <c r="DP857" t="s">
        <v>426</v>
      </c>
      <c r="DQ857" t="str">
        <f>"04945"</f>
        <v>04945</v>
      </c>
      <c r="DR857" t="s">
        <v>445</v>
      </c>
      <c r="DS857" t="s">
        <v>10397</v>
      </c>
      <c r="DT857">
        <v>5</v>
      </c>
      <c r="DU857">
        <v>20</v>
      </c>
      <c r="DV857" t="s">
        <v>136</v>
      </c>
      <c r="DW857" t="s">
        <v>134</v>
      </c>
      <c r="DX857" t="s">
        <v>136</v>
      </c>
      <c r="DY857" t="s">
        <v>134</v>
      </c>
      <c r="DZ857">
        <v>21</v>
      </c>
      <c r="EA857" t="s">
        <v>134</v>
      </c>
      <c r="EB857" s="5">
        <v>12.68</v>
      </c>
      <c r="EC857" s="5">
        <v>12.68</v>
      </c>
      <c r="ED857" s="5">
        <v>55</v>
      </c>
      <c r="EE857">
        <v>12074311481</v>
      </c>
      <c r="EF857" t="s">
        <v>10381</v>
      </c>
      <c r="EG857" t="s">
        <v>148</v>
      </c>
      <c r="EH857">
        <v>1</v>
      </c>
    </row>
    <row r="858" spans="1:138" ht="15" customHeight="1" x14ac:dyDescent="0.35">
      <c r="A858" t="s">
        <v>20443</v>
      </c>
      <c r="B858" t="s">
        <v>157</v>
      </c>
      <c r="C858" s="1">
        <v>44105.690663541667</v>
      </c>
      <c r="D858" s="1">
        <v>44148</v>
      </c>
      <c r="E858" t="s">
        <v>133</v>
      </c>
      <c r="F858" t="s">
        <v>134</v>
      </c>
      <c r="G858" t="s">
        <v>135</v>
      </c>
      <c r="H858" t="s">
        <v>136</v>
      </c>
      <c r="I858" t="s">
        <v>2457</v>
      </c>
      <c r="K858" t="s">
        <v>2458</v>
      </c>
      <c r="M858" t="s">
        <v>2459</v>
      </c>
      <c r="N858" t="s">
        <v>139</v>
      </c>
      <c r="O858" s="4">
        <v>33430</v>
      </c>
      <c r="P858" t="s">
        <v>140</v>
      </c>
      <c r="R858">
        <v>15619961148</v>
      </c>
      <c r="T858">
        <v>115115</v>
      </c>
      <c r="U858" t="s">
        <v>2460</v>
      </c>
      <c r="V858" t="s">
        <v>1225</v>
      </c>
      <c r="W858" t="s">
        <v>2461</v>
      </c>
      <c r="X858" t="s">
        <v>2462</v>
      </c>
      <c r="Y858" t="s">
        <v>2458</v>
      </c>
      <c r="AA858" t="s">
        <v>2459</v>
      </c>
      <c r="AB858" t="s">
        <v>139</v>
      </c>
      <c r="AC858" s="4">
        <v>33430</v>
      </c>
      <c r="AD858" t="s">
        <v>140</v>
      </c>
      <c r="AF858">
        <v>15619961148</v>
      </c>
      <c r="AH858" t="s">
        <v>1134</v>
      </c>
      <c r="AI858" t="s">
        <v>168</v>
      </c>
      <c r="AJ858" t="s">
        <v>1135</v>
      </c>
      <c r="AK858" t="s">
        <v>1136</v>
      </c>
      <c r="AL858" t="s">
        <v>229</v>
      </c>
      <c r="AM858" t="s">
        <v>1137</v>
      </c>
      <c r="AN858" t="s">
        <v>1138</v>
      </c>
      <c r="AO858" t="s">
        <v>1139</v>
      </c>
      <c r="AP858" t="s">
        <v>537</v>
      </c>
      <c r="AQ858" s="4">
        <v>28327</v>
      </c>
      <c r="AR858" t="s">
        <v>140</v>
      </c>
      <c r="AT858">
        <v>19109476004</v>
      </c>
      <c r="AV858" t="s">
        <v>1140</v>
      </c>
      <c r="AW858" t="s">
        <v>1141</v>
      </c>
      <c r="AZ858" t="s">
        <v>175</v>
      </c>
      <c r="BA858" t="s">
        <v>176</v>
      </c>
      <c r="BB858" t="s">
        <v>134</v>
      </c>
      <c r="BC858" t="s">
        <v>134</v>
      </c>
      <c r="BD858" t="s">
        <v>134</v>
      </c>
      <c r="BE858" t="s">
        <v>134</v>
      </c>
      <c r="BF858" t="s">
        <v>136</v>
      </c>
      <c r="BG858" t="s">
        <v>134</v>
      </c>
      <c r="BH858" t="s">
        <v>136</v>
      </c>
      <c r="BN858" t="s">
        <v>20444</v>
      </c>
      <c r="BO858" t="s">
        <v>2464</v>
      </c>
      <c r="BP858">
        <v>55</v>
      </c>
      <c r="BQ858">
        <v>49</v>
      </c>
      <c r="BR858">
        <v>49</v>
      </c>
      <c r="BS858" s="1">
        <v>44178</v>
      </c>
      <c r="BT858" s="1">
        <v>44328</v>
      </c>
      <c r="BU858" s="1">
        <v>44178</v>
      </c>
      <c r="BV858" s="1">
        <v>44328</v>
      </c>
      <c r="BW858" t="s">
        <v>136</v>
      </c>
      <c r="BX858">
        <v>36</v>
      </c>
      <c r="BY858">
        <v>0</v>
      </c>
      <c r="BZ858">
        <v>6</v>
      </c>
      <c r="CA858">
        <v>6</v>
      </c>
      <c r="CB858">
        <v>6</v>
      </c>
      <c r="CC858">
        <v>6</v>
      </c>
      <c r="CD858">
        <v>6</v>
      </c>
      <c r="CE858">
        <v>6</v>
      </c>
      <c r="CF858" t="str">
        <f>"7:00 AM"</f>
        <v>7:00 AM</v>
      </c>
      <c r="CG858" t="str">
        <f>"2:00 PM"</f>
        <v>2:00 PM</v>
      </c>
      <c r="CH858" s="5">
        <v>11.71</v>
      </c>
      <c r="CI858" t="s">
        <v>146</v>
      </c>
      <c r="CL858" t="s">
        <v>134</v>
      </c>
      <c r="CM858" t="s">
        <v>147</v>
      </c>
      <c r="CN858" t="s">
        <v>148</v>
      </c>
      <c r="CO858" t="s">
        <v>10691</v>
      </c>
      <c r="CP858" t="s">
        <v>149</v>
      </c>
      <c r="CQ858">
        <v>3</v>
      </c>
      <c r="CR858">
        <v>0</v>
      </c>
      <c r="CS858" t="s">
        <v>136</v>
      </c>
      <c r="CT858" t="s">
        <v>136</v>
      </c>
      <c r="CU858" t="s">
        <v>136</v>
      </c>
      <c r="CV858" t="s">
        <v>134</v>
      </c>
      <c r="CW858" t="s">
        <v>134</v>
      </c>
      <c r="CX858">
        <v>50</v>
      </c>
      <c r="CY858" t="s">
        <v>134</v>
      </c>
      <c r="CZ858" t="s">
        <v>134</v>
      </c>
      <c r="DA858" t="s">
        <v>134</v>
      </c>
      <c r="DB858" t="s">
        <v>134</v>
      </c>
      <c r="DC858" t="s">
        <v>134</v>
      </c>
      <c r="DD858" t="s">
        <v>136</v>
      </c>
      <c r="DF858" t="s">
        <v>2465</v>
      </c>
      <c r="DG858" t="s">
        <v>8724</v>
      </c>
      <c r="DH858" t="s">
        <v>8725</v>
      </c>
      <c r="DI858" t="s">
        <v>139</v>
      </c>
      <c r="DJ858" s="4">
        <v>33430</v>
      </c>
      <c r="DK858" t="s">
        <v>20445</v>
      </c>
      <c r="DL858" t="s">
        <v>134</v>
      </c>
      <c r="DM858">
        <v>62</v>
      </c>
      <c r="DN858" t="s">
        <v>8724</v>
      </c>
      <c r="DO858" t="s">
        <v>8725</v>
      </c>
      <c r="DP858" t="s">
        <v>139</v>
      </c>
      <c r="DQ858" t="str">
        <f>"33430"</f>
        <v>33430</v>
      </c>
      <c r="DR858" t="s">
        <v>3983</v>
      </c>
      <c r="DS858" t="s">
        <v>861</v>
      </c>
      <c r="DT858">
        <v>4</v>
      </c>
      <c r="DU858">
        <v>275</v>
      </c>
      <c r="DV858" t="s">
        <v>134</v>
      </c>
      <c r="DW858" t="s">
        <v>134</v>
      </c>
      <c r="DX858" t="s">
        <v>134</v>
      </c>
      <c r="DY858" t="s">
        <v>136</v>
      </c>
      <c r="DZ858">
        <v>1</v>
      </c>
      <c r="EA858" t="s">
        <v>134</v>
      </c>
      <c r="EB858" s="5">
        <v>12.68</v>
      </c>
      <c r="EC858" s="5">
        <v>12.68</v>
      </c>
      <c r="ED858" s="5">
        <v>55</v>
      </c>
      <c r="EE858" t="s">
        <v>148</v>
      </c>
      <c r="EF858" t="s">
        <v>1751</v>
      </c>
      <c r="EG858" t="s">
        <v>1145</v>
      </c>
      <c r="EH858">
        <v>40</v>
      </c>
    </row>
    <row r="859" spans="1:138" ht="15" customHeight="1" x14ac:dyDescent="0.35">
      <c r="A859" t="s">
        <v>22141</v>
      </c>
      <c r="B859" t="s">
        <v>157</v>
      </c>
      <c r="C859" s="1">
        <v>44109.844386921293</v>
      </c>
      <c r="D859" s="1">
        <v>44148</v>
      </c>
      <c r="E859" t="s">
        <v>133</v>
      </c>
      <c r="F859" t="s">
        <v>136</v>
      </c>
      <c r="G859" t="s">
        <v>135</v>
      </c>
      <c r="H859" t="s">
        <v>136</v>
      </c>
      <c r="I859" t="s">
        <v>22142</v>
      </c>
      <c r="K859" t="s">
        <v>22143</v>
      </c>
      <c r="M859" t="s">
        <v>1320</v>
      </c>
      <c r="N859" t="s">
        <v>395</v>
      </c>
      <c r="O859" s="4">
        <v>93908</v>
      </c>
      <c r="P859" t="s">
        <v>140</v>
      </c>
      <c r="R859">
        <v>18317570318</v>
      </c>
      <c r="T859">
        <v>111219</v>
      </c>
      <c r="U859" t="s">
        <v>22144</v>
      </c>
      <c r="V859" t="s">
        <v>1811</v>
      </c>
      <c r="X859" t="s">
        <v>1052</v>
      </c>
      <c r="Y859" t="s">
        <v>22143</v>
      </c>
      <c r="AA859" t="s">
        <v>1320</v>
      </c>
      <c r="AB859" t="s">
        <v>395</v>
      </c>
      <c r="AC859" s="4">
        <v>93908</v>
      </c>
      <c r="AD859" t="s">
        <v>140</v>
      </c>
      <c r="AF859">
        <v>18317570318</v>
      </c>
      <c r="AH859" t="s">
        <v>22145</v>
      </c>
      <c r="AI859" t="s">
        <v>168</v>
      </c>
      <c r="AJ859" t="s">
        <v>3117</v>
      </c>
      <c r="AK859" t="s">
        <v>1690</v>
      </c>
      <c r="AM859" t="s">
        <v>17361</v>
      </c>
      <c r="AO859" t="s">
        <v>415</v>
      </c>
      <c r="AP859" t="s">
        <v>416</v>
      </c>
      <c r="AQ859" s="4">
        <v>85365</v>
      </c>
      <c r="AR859" t="s">
        <v>140</v>
      </c>
      <c r="AS859" t="s">
        <v>22146</v>
      </c>
      <c r="AT859">
        <v>19282712619</v>
      </c>
      <c r="AV859" t="s">
        <v>3119</v>
      </c>
      <c r="AW859" t="s">
        <v>22147</v>
      </c>
      <c r="AZ859" t="s">
        <v>175</v>
      </c>
      <c r="BA859" t="s">
        <v>176</v>
      </c>
      <c r="BB859" t="s">
        <v>136</v>
      </c>
      <c r="BC859" t="s">
        <v>136</v>
      </c>
      <c r="BD859" t="s">
        <v>148</v>
      </c>
      <c r="BE859" t="s">
        <v>136</v>
      </c>
      <c r="BF859" t="s">
        <v>136</v>
      </c>
      <c r="BG859" t="s">
        <v>134</v>
      </c>
      <c r="BH859" t="s">
        <v>136</v>
      </c>
      <c r="BN859" t="s">
        <v>22148</v>
      </c>
      <c r="BO859" t="s">
        <v>905</v>
      </c>
      <c r="BP859">
        <v>35</v>
      </c>
      <c r="BQ859">
        <v>35</v>
      </c>
      <c r="BR859">
        <v>35</v>
      </c>
      <c r="BS859" s="1">
        <v>44164</v>
      </c>
      <c r="BT859" s="1">
        <v>44296</v>
      </c>
      <c r="BU859" s="1">
        <v>44164</v>
      </c>
      <c r="BV859" s="1">
        <v>44296</v>
      </c>
      <c r="BW859" t="s">
        <v>136</v>
      </c>
      <c r="BX859">
        <v>36</v>
      </c>
      <c r="BY859">
        <v>0</v>
      </c>
      <c r="BZ859">
        <v>6</v>
      </c>
      <c r="CA859">
        <v>6</v>
      </c>
      <c r="CB859">
        <v>6</v>
      </c>
      <c r="CC859">
        <v>6</v>
      </c>
      <c r="CD859">
        <v>6</v>
      </c>
      <c r="CE859">
        <v>6</v>
      </c>
      <c r="CF859" t="str">
        <f>"6:00 AM"</f>
        <v>6:00 AM</v>
      </c>
      <c r="CG859" t="str">
        <f>"3:00 PM"</f>
        <v>3:00 PM</v>
      </c>
      <c r="CH859" s="5">
        <v>12.91</v>
      </c>
      <c r="CI859" t="s">
        <v>146</v>
      </c>
      <c r="CJ859">
        <v>16.75</v>
      </c>
      <c r="CK859" t="s">
        <v>22149</v>
      </c>
      <c r="CL859" t="s">
        <v>136</v>
      </c>
      <c r="CM859" t="s">
        <v>147</v>
      </c>
      <c r="CN859" t="s">
        <v>148</v>
      </c>
      <c r="CO859" s="2" t="s">
        <v>22150</v>
      </c>
      <c r="CP859" t="s">
        <v>149</v>
      </c>
      <c r="CQ859">
        <v>3</v>
      </c>
      <c r="CR859">
        <v>0</v>
      </c>
      <c r="CS859" t="s">
        <v>136</v>
      </c>
      <c r="CT859" t="s">
        <v>136</v>
      </c>
      <c r="CU859" t="s">
        <v>136</v>
      </c>
      <c r="CV859" t="s">
        <v>136</v>
      </c>
      <c r="CW859" t="s">
        <v>134</v>
      </c>
      <c r="CX859">
        <v>40</v>
      </c>
      <c r="CY859" t="s">
        <v>134</v>
      </c>
      <c r="CZ859" t="s">
        <v>134</v>
      </c>
      <c r="DA859" t="s">
        <v>134</v>
      </c>
      <c r="DB859" t="s">
        <v>134</v>
      </c>
      <c r="DC859" t="s">
        <v>134</v>
      </c>
      <c r="DD859" t="s">
        <v>136</v>
      </c>
      <c r="DF859" t="s">
        <v>22151</v>
      </c>
      <c r="DG859" t="s">
        <v>22152</v>
      </c>
      <c r="DH859" t="s">
        <v>415</v>
      </c>
      <c r="DI859" t="s">
        <v>416</v>
      </c>
      <c r="DJ859" s="4">
        <v>85365</v>
      </c>
      <c r="DK859" t="s">
        <v>417</v>
      </c>
      <c r="DL859" t="s">
        <v>134</v>
      </c>
      <c r="DM859">
        <v>48</v>
      </c>
      <c r="DN859" t="s">
        <v>22153</v>
      </c>
      <c r="DO859" t="s">
        <v>415</v>
      </c>
      <c r="DP859" t="s">
        <v>416</v>
      </c>
      <c r="DQ859" t="str">
        <f>"85365"</f>
        <v>85365</v>
      </c>
      <c r="DR859" t="s">
        <v>417</v>
      </c>
      <c r="DS859" t="s">
        <v>17297</v>
      </c>
      <c r="DT859">
        <v>9</v>
      </c>
      <c r="DU859">
        <v>4</v>
      </c>
      <c r="DV859" t="s">
        <v>134</v>
      </c>
      <c r="DW859" t="s">
        <v>134</v>
      </c>
      <c r="DX859" t="s">
        <v>134</v>
      </c>
      <c r="DY859" t="s">
        <v>136</v>
      </c>
      <c r="DZ859">
        <v>1</v>
      </c>
      <c r="EA859" t="s">
        <v>134</v>
      </c>
      <c r="EB859" s="5">
        <v>12.68</v>
      </c>
      <c r="EC859" s="5">
        <v>12.68</v>
      </c>
      <c r="ED859" s="5">
        <v>55</v>
      </c>
      <c r="EE859">
        <v>18317570318</v>
      </c>
      <c r="EF859" t="s">
        <v>22154</v>
      </c>
      <c r="EG859" t="s">
        <v>148</v>
      </c>
      <c r="EH859">
        <v>0</v>
      </c>
    </row>
    <row r="860" spans="1:138" ht="15" customHeight="1" x14ac:dyDescent="0.35">
      <c r="A860" t="s">
        <v>1545</v>
      </c>
      <c r="B860" t="s">
        <v>157</v>
      </c>
      <c r="C860" s="1">
        <v>44110.65984965278</v>
      </c>
      <c r="D860" s="1">
        <v>44148</v>
      </c>
      <c r="E860" t="s">
        <v>133</v>
      </c>
      <c r="F860" t="s">
        <v>136</v>
      </c>
      <c r="G860" t="s">
        <v>135</v>
      </c>
      <c r="H860" t="s">
        <v>136</v>
      </c>
      <c r="I860" t="s">
        <v>1546</v>
      </c>
      <c r="K860" t="s">
        <v>1547</v>
      </c>
      <c r="L860" t="s">
        <v>1548</v>
      </c>
      <c r="M860" t="s">
        <v>1549</v>
      </c>
      <c r="N860" t="s">
        <v>720</v>
      </c>
      <c r="O860" s="4">
        <v>38676</v>
      </c>
      <c r="P860" t="s">
        <v>140</v>
      </c>
      <c r="R860">
        <v>16623575025</v>
      </c>
      <c r="T860">
        <v>111191</v>
      </c>
      <c r="U860" t="s">
        <v>1550</v>
      </c>
      <c r="V860" t="s">
        <v>1551</v>
      </c>
      <c r="X860" t="s">
        <v>164</v>
      </c>
      <c r="Y860" t="s">
        <v>1547</v>
      </c>
      <c r="Z860" t="s">
        <v>1548</v>
      </c>
      <c r="AA860" t="s">
        <v>1549</v>
      </c>
      <c r="AB860" t="s">
        <v>720</v>
      </c>
      <c r="AC860" s="4">
        <v>38676</v>
      </c>
      <c r="AD860" t="s">
        <v>140</v>
      </c>
      <c r="AF860">
        <v>16623575025</v>
      </c>
      <c r="AH860" t="s">
        <v>148</v>
      </c>
      <c r="AI860" t="s">
        <v>168</v>
      </c>
      <c r="AJ860" t="s">
        <v>456</v>
      </c>
      <c r="AK860" t="s">
        <v>457</v>
      </c>
      <c r="AM860" t="s">
        <v>458</v>
      </c>
      <c r="AO860" t="s">
        <v>459</v>
      </c>
      <c r="AP860" t="s">
        <v>460</v>
      </c>
      <c r="AQ860" s="4">
        <v>73737</v>
      </c>
      <c r="AR860" t="s">
        <v>140</v>
      </c>
      <c r="AT860">
        <v>15802274747</v>
      </c>
      <c r="AV860" t="s">
        <v>461</v>
      </c>
      <c r="AW860" t="s">
        <v>462</v>
      </c>
      <c r="AZ860" t="s">
        <v>1552</v>
      </c>
      <c r="BA860" t="s">
        <v>1553</v>
      </c>
      <c r="BB860" t="s">
        <v>136</v>
      </c>
      <c r="BC860" t="s">
        <v>136</v>
      </c>
      <c r="BD860" t="s">
        <v>148</v>
      </c>
      <c r="BE860" t="s">
        <v>136</v>
      </c>
      <c r="BF860" t="s">
        <v>136</v>
      </c>
      <c r="BG860" t="s">
        <v>134</v>
      </c>
      <c r="BH860" t="s">
        <v>136</v>
      </c>
      <c r="BN860" t="s">
        <v>1554</v>
      </c>
      <c r="BO860" t="s">
        <v>1555</v>
      </c>
      <c r="BP860">
        <v>2</v>
      </c>
      <c r="BQ860">
        <v>2</v>
      </c>
      <c r="BR860">
        <v>2</v>
      </c>
      <c r="BS860" s="1">
        <v>44180</v>
      </c>
      <c r="BT860" s="1">
        <v>44242</v>
      </c>
      <c r="BU860" s="1">
        <v>44180</v>
      </c>
      <c r="BV860" s="1">
        <v>44242</v>
      </c>
      <c r="BW860" t="s">
        <v>136</v>
      </c>
      <c r="BX860">
        <v>40</v>
      </c>
      <c r="BY860">
        <v>0</v>
      </c>
      <c r="BZ860">
        <v>7</v>
      </c>
      <c r="CA860">
        <v>7</v>
      </c>
      <c r="CB860">
        <v>7</v>
      </c>
      <c r="CC860">
        <v>7</v>
      </c>
      <c r="CD860">
        <v>7</v>
      </c>
      <c r="CE860">
        <v>5</v>
      </c>
      <c r="CF860" t="str">
        <f>"9:00 AM"</f>
        <v>9:00 AM</v>
      </c>
      <c r="CG860" t="str">
        <f>"5:00 PM"</f>
        <v>5:00 PM</v>
      </c>
      <c r="CH860" s="5">
        <v>11.83</v>
      </c>
      <c r="CI860" t="s">
        <v>146</v>
      </c>
      <c r="CL860" t="s">
        <v>136</v>
      </c>
      <c r="CM860" t="s">
        <v>147</v>
      </c>
      <c r="CN860" t="s">
        <v>148</v>
      </c>
      <c r="CO860" t="s">
        <v>465</v>
      </c>
      <c r="CP860" t="s">
        <v>149</v>
      </c>
      <c r="CQ860">
        <v>6</v>
      </c>
      <c r="CR860">
        <v>0</v>
      </c>
      <c r="CS860" t="s">
        <v>136</v>
      </c>
      <c r="CT860" t="s">
        <v>134</v>
      </c>
      <c r="CU860" t="s">
        <v>136</v>
      </c>
      <c r="CV860" t="s">
        <v>134</v>
      </c>
      <c r="CW860" t="s">
        <v>134</v>
      </c>
      <c r="CX860">
        <v>50</v>
      </c>
      <c r="CY860" t="s">
        <v>134</v>
      </c>
      <c r="CZ860" t="s">
        <v>134</v>
      </c>
      <c r="DA860" t="s">
        <v>134</v>
      </c>
      <c r="DB860" t="s">
        <v>136</v>
      </c>
      <c r="DC860" t="s">
        <v>134</v>
      </c>
      <c r="DD860" t="s">
        <v>136</v>
      </c>
      <c r="DF860" t="s">
        <v>466</v>
      </c>
      <c r="DG860" t="s">
        <v>1556</v>
      </c>
      <c r="DH860" t="s">
        <v>1557</v>
      </c>
      <c r="DI860" t="s">
        <v>720</v>
      </c>
      <c r="DJ860" s="4">
        <v>38626</v>
      </c>
      <c r="DK860" t="s">
        <v>1558</v>
      </c>
      <c r="DL860" t="s">
        <v>134</v>
      </c>
      <c r="DM860">
        <v>3</v>
      </c>
      <c r="DN860" t="s">
        <v>1559</v>
      </c>
      <c r="DO860" t="s">
        <v>1549</v>
      </c>
      <c r="DP860" t="s">
        <v>720</v>
      </c>
      <c r="DQ860" t="str">
        <f>"38676"</f>
        <v>38676</v>
      </c>
      <c r="DR860" t="s">
        <v>1558</v>
      </c>
      <c r="DS860" t="s">
        <v>296</v>
      </c>
      <c r="DT860">
        <v>1</v>
      </c>
      <c r="DU860">
        <v>3</v>
      </c>
      <c r="DV860" t="s">
        <v>134</v>
      </c>
      <c r="DW860" t="s">
        <v>134</v>
      </c>
      <c r="DX860" t="s">
        <v>134</v>
      </c>
      <c r="DY860" t="s">
        <v>136</v>
      </c>
      <c r="DZ860">
        <v>1</v>
      </c>
      <c r="EA860" t="s">
        <v>136</v>
      </c>
      <c r="EC860" s="5">
        <v>12.68</v>
      </c>
      <c r="ED860" s="5">
        <v>55</v>
      </c>
      <c r="EE860">
        <v>16623575025</v>
      </c>
      <c r="EF860" t="s">
        <v>1560</v>
      </c>
      <c r="EG860" t="s">
        <v>148</v>
      </c>
      <c r="EH860">
        <v>0</v>
      </c>
    </row>
    <row r="861" spans="1:138" ht="15" customHeight="1" x14ac:dyDescent="0.35">
      <c r="A861" t="s">
        <v>14724</v>
      </c>
      <c r="B861" t="s">
        <v>157</v>
      </c>
      <c r="C861" s="1">
        <v>44127.554847916668</v>
      </c>
      <c r="D861" s="1">
        <v>44148</v>
      </c>
      <c r="E861" t="s">
        <v>133</v>
      </c>
      <c r="F861" t="s">
        <v>136</v>
      </c>
      <c r="G861" t="s">
        <v>135</v>
      </c>
      <c r="H861" t="s">
        <v>136</v>
      </c>
      <c r="I861" t="s">
        <v>14725</v>
      </c>
      <c r="K861" t="s">
        <v>14726</v>
      </c>
      <c r="M861" t="s">
        <v>778</v>
      </c>
      <c r="N861" t="s">
        <v>246</v>
      </c>
      <c r="O861" s="4">
        <v>70515</v>
      </c>
      <c r="P861" t="s">
        <v>140</v>
      </c>
      <c r="R861">
        <v>13372302543</v>
      </c>
      <c r="T861">
        <v>11251</v>
      </c>
      <c r="U861" t="s">
        <v>3256</v>
      </c>
      <c r="V861" t="s">
        <v>8880</v>
      </c>
      <c r="W861" t="s">
        <v>1871</v>
      </c>
      <c r="X861" t="s">
        <v>164</v>
      </c>
      <c r="Y861" t="s">
        <v>14727</v>
      </c>
      <c r="AA861" t="s">
        <v>778</v>
      </c>
      <c r="AB861" t="s">
        <v>246</v>
      </c>
      <c r="AC861" s="4">
        <v>70515</v>
      </c>
      <c r="AD861" t="s">
        <v>140</v>
      </c>
      <c r="AF861">
        <v>13372302543</v>
      </c>
      <c r="AH861" t="s">
        <v>14728</v>
      </c>
      <c r="AI861" t="s">
        <v>226</v>
      </c>
      <c r="AJ861" t="s">
        <v>3838</v>
      </c>
      <c r="AK861" t="s">
        <v>2820</v>
      </c>
      <c r="AL861" t="s">
        <v>664</v>
      </c>
      <c r="AM861" t="s">
        <v>670</v>
      </c>
      <c r="AO861" t="s">
        <v>671</v>
      </c>
      <c r="AP861" t="s">
        <v>246</v>
      </c>
      <c r="AQ861" s="4">
        <v>70601</v>
      </c>
      <c r="AR861" t="s">
        <v>140</v>
      </c>
      <c r="AT861">
        <v>13372140354</v>
      </c>
      <c r="AV861" t="s">
        <v>3839</v>
      </c>
      <c r="AW861" t="s">
        <v>1159</v>
      </c>
      <c r="AX861" t="s">
        <v>246</v>
      </c>
      <c r="AY861" t="s">
        <v>774</v>
      </c>
      <c r="AZ861" t="s">
        <v>334</v>
      </c>
      <c r="BA861" t="s">
        <v>335</v>
      </c>
      <c r="BB861" t="s">
        <v>136</v>
      </c>
      <c r="BC861" t="s">
        <v>136</v>
      </c>
      <c r="BD861" t="s">
        <v>148</v>
      </c>
      <c r="BE861" t="s">
        <v>136</v>
      </c>
      <c r="BF861" t="s">
        <v>136</v>
      </c>
      <c r="BG861" t="s">
        <v>134</v>
      </c>
      <c r="BH861" t="s">
        <v>136</v>
      </c>
      <c r="BN861" t="s">
        <v>14729</v>
      </c>
      <c r="BO861" t="s">
        <v>905</v>
      </c>
      <c r="BP861">
        <v>15</v>
      </c>
      <c r="BQ861">
        <v>15</v>
      </c>
      <c r="BR861">
        <v>15</v>
      </c>
      <c r="BS861" s="1">
        <v>44180</v>
      </c>
      <c r="BT861" s="1">
        <v>44469</v>
      </c>
      <c r="BU861" s="1">
        <v>44180</v>
      </c>
      <c r="BV861" s="1">
        <v>44469</v>
      </c>
      <c r="BW861" t="s">
        <v>136</v>
      </c>
      <c r="BX861">
        <v>40</v>
      </c>
      <c r="BY861">
        <v>0</v>
      </c>
      <c r="BZ861">
        <v>8</v>
      </c>
      <c r="CA861">
        <v>8</v>
      </c>
      <c r="CB861">
        <v>8</v>
      </c>
      <c r="CC861">
        <v>8</v>
      </c>
      <c r="CD861">
        <v>8</v>
      </c>
      <c r="CE861">
        <v>0</v>
      </c>
      <c r="CF861" t="str">
        <f>"7:00 AM"</f>
        <v>7:00 AM</v>
      </c>
      <c r="CG861" t="str">
        <f>"3:00 PM"</f>
        <v>3:00 PM</v>
      </c>
      <c r="CH861" s="5">
        <v>11.83</v>
      </c>
      <c r="CI861" t="s">
        <v>146</v>
      </c>
      <c r="CL861" t="s">
        <v>134</v>
      </c>
      <c r="CM861" t="s">
        <v>147</v>
      </c>
      <c r="CN861" t="s">
        <v>148</v>
      </c>
      <c r="CO861" t="s">
        <v>7734</v>
      </c>
      <c r="CP861" t="s">
        <v>149</v>
      </c>
      <c r="CQ861">
        <v>3</v>
      </c>
      <c r="CR861">
        <v>0</v>
      </c>
      <c r="CS861" t="s">
        <v>136</v>
      </c>
      <c r="CT861" t="s">
        <v>136</v>
      </c>
      <c r="CU861" t="s">
        <v>136</v>
      </c>
      <c r="CV861" t="s">
        <v>136</v>
      </c>
      <c r="CW861" t="s">
        <v>134</v>
      </c>
      <c r="CX861">
        <v>70</v>
      </c>
      <c r="CY861" t="s">
        <v>134</v>
      </c>
      <c r="CZ861" t="s">
        <v>136</v>
      </c>
      <c r="DA861" t="s">
        <v>136</v>
      </c>
      <c r="DB861" t="s">
        <v>134</v>
      </c>
      <c r="DC861" t="s">
        <v>136</v>
      </c>
      <c r="DD861" t="s">
        <v>136</v>
      </c>
      <c r="DF861" t="s">
        <v>180</v>
      </c>
      <c r="DG861" t="s">
        <v>14726</v>
      </c>
      <c r="DH861" t="s">
        <v>778</v>
      </c>
      <c r="DI861" t="s">
        <v>246</v>
      </c>
      <c r="DJ861" s="4">
        <v>70515</v>
      </c>
      <c r="DK861" t="s">
        <v>268</v>
      </c>
      <c r="DL861" t="s">
        <v>136</v>
      </c>
      <c r="DM861">
        <v>1</v>
      </c>
      <c r="DN861" t="s">
        <v>14730</v>
      </c>
      <c r="DO861" t="s">
        <v>778</v>
      </c>
      <c r="DP861" t="s">
        <v>246</v>
      </c>
      <c r="DQ861" t="str">
        <f>"70515"</f>
        <v>70515</v>
      </c>
      <c r="DR861" t="s">
        <v>268</v>
      </c>
      <c r="DS861" t="s">
        <v>14731</v>
      </c>
      <c r="DT861">
        <v>1</v>
      </c>
      <c r="DU861">
        <v>16</v>
      </c>
      <c r="DV861" t="s">
        <v>134</v>
      </c>
      <c r="DW861" t="s">
        <v>134</v>
      </c>
      <c r="DX861" t="s">
        <v>134</v>
      </c>
      <c r="DY861" t="s">
        <v>136</v>
      </c>
      <c r="DZ861">
        <v>1</v>
      </c>
      <c r="EA861" t="s">
        <v>136</v>
      </c>
      <c r="EC861" s="5">
        <v>12.68</v>
      </c>
      <c r="ED861" s="5">
        <v>55</v>
      </c>
      <c r="EE861">
        <v>13372302543</v>
      </c>
      <c r="EF861" t="s">
        <v>14728</v>
      </c>
      <c r="EG861" t="s">
        <v>148</v>
      </c>
      <c r="EH861">
        <v>2</v>
      </c>
    </row>
    <row r="862" spans="1:138" ht="15" customHeight="1" x14ac:dyDescent="0.35">
      <c r="A862" t="s">
        <v>23048</v>
      </c>
      <c r="B862" t="s">
        <v>157</v>
      </c>
      <c r="C862" s="1">
        <v>44116.659817361113</v>
      </c>
      <c r="D862" s="1">
        <v>44148</v>
      </c>
      <c r="E862" t="s">
        <v>133</v>
      </c>
      <c r="F862" t="s">
        <v>136</v>
      </c>
      <c r="G862" t="s">
        <v>135</v>
      </c>
      <c r="H862" t="s">
        <v>136</v>
      </c>
      <c r="I862" t="s">
        <v>23049</v>
      </c>
      <c r="J862" t="s">
        <v>23050</v>
      </c>
      <c r="K862" t="s">
        <v>23051</v>
      </c>
      <c r="M862" t="s">
        <v>3390</v>
      </c>
      <c r="N862" t="s">
        <v>246</v>
      </c>
      <c r="O862" s="4">
        <v>70512</v>
      </c>
      <c r="P862" t="s">
        <v>140</v>
      </c>
      <c r="Q862" t="s">
        <v>23052</v>
      </c>
      <c r="R862">
        <v>13372308205</v>
      </c>
      <c r="T862">
        <v>112512</v>
      </c>
      <c r="U862" t="s">
        <v>23053</v>
      </c>
      <c r="V862" t="s">
        <v>23054</v>
      </c>
      <c r="W862" t="s">
        <v>148</v>
      </c>
      <c r="X862" t="s">
        <v>1963</v>
      </c>
      <c r="Y862" t="s">
        <v>23055</v>
      </c>
      <c r="AA862" t="s">
        <v>3394</v>
      </c>
      <c r="AB862" t="s">
        <v>246</v>
      </c>
      <c r="AC862" s="4">
        <v>70512</v>
      </c>
      <c r="AD862" t="s">
        <v>140</v>
      </c>
      <c r="AF862">
        <v>13376676097</v>
      </c>
      <c r="AH862" t="s">
        <v>23056</v>
      </c>
      <c r="AI862" t="s">
        <v>226</v>
      </c>
      <c r="AJ862" t="s">
        <v>7434</v>
      </c>
      <c r="AK862" t="s">
        <v>14281</v>
      </c>
      <c r="AL862" t="s">
        <v>14282</v>
      </c>
      <c r="AM862" t="s">
        <v>14283</v>
      </c>
      <c r="AN862" t="s">
        <v>14284</v>
      </c>
      <c r="AO862" t="s">
        <v>14285</v>
      </c>
      <c r="AP862" t="s">
        <v>246</v>
      </c>
      <c r="AQ862" s="4">
        <v>70130</v>
      </c>
      <c r="AR862" t="s">
        <v>140</v>
      </c>
      <c r="AS862" t="s">
        <v>14286</v>
      </c>
      <c r="AT862">
        <v>15045849312</v>
      </c>
      <c r="AV862" t="s">
        <v>14287</v>
      </c>
      <c r="AW862" t="s">
        <v>14288</v>
      </c>
      <c r="AX862" t="s">
        <v>246</v>
      </c>
      <c r="AY862" t="s">
        <v>14289</v>
      </c>
      <c r="AZ862" t="s">
        <v>334</v>
      </c>
      <c r="BA862" t="s">
        <v>335</v>
      </c>
      <c r="BB862" t="s">
        <v>136</v>
      </c>
      <c r="BC862" t="s">
        <v>136</v>
      </c>
      <c r="BD862" t="s">
        <v>148</v>
      </c>
      <c r="BE862" t="s">
        <v>136</v>
      </c>
      <c r="BF862" t="s">
        <v>136</v>
      </c>
      <c r="BG862" t="s">
        <v>134</v>
      </c>
      <c r="BH862" t="s">
        <v>136</v>
      </c>
      <c r="BN862" t="s">
        <v>23057</v>
      </c>
      <c r="BO862" t="s">
        <v>7351</v>
      </c>
      <c r="BP862">
        <v>10</v>
      </c>
      <c r="BQ862">
        <v>10</v>
      </c>
      <c r="BR862">
        <v>10</v>
      </c>
      <c r="BS862" s="1">
        <v>44181</v>
      </c>
      <c r="BT862" s="1">
        <v>44392</v>
      </c>
      <c r="BU862" s="1">
        <v>44181</v>
      </c>
      <c r="BV862" s="1">
        <v>44392</v>
      </c>
      <c r="BW862" t="s">
        <v>136</v>
      </c>
      <c r="BX862">
        <v>40</v>
      </c>
      <c r="BY862">
        <v>0</v>
      </c>
      <c r="BZ862">
        <v>8</v>
      </c>
      <c r="CA862">
        <v>8</v>
      </c>
      <c r="CB862">
        <v>8</v>
      </c>
      <c r="CC862">
        <v>8</v>
      </c>
      <c r="CD862">
        <v>8</v>
      </c>
      <c r="CE862">
        <v>0</v>
      </c>
      <c r="CF862" t="str">
        <f>"6:00 AM"</f>
        <v>6:00 AM</v>
      </c>
      <c r="CG862" t="str">
        <f>"4:00 PM"</f>
        <v>4:00 PM</v>
      </c>
      <c r="CH862" s="5">
        <v>11.83</v>
      </c>
      <c r="CI862" t="s">
        <v>146</v>
      </c>
      <c r="CL862" t="s">
        <v>136</v>
      </c>
      <c r="CM862" t="s">
        <v>147</v>
      </c>
      <c r="CN862" t="s">
        <v>148</v>
      </c>
      <c r="CO862" t="s">
        <v>2389</v>
      </c>
      <c r="CP862" t="s">
        <v>149</v>
      </c>
      <c r="CQ862">
        <v>3</v>
      </c>
      <c r="CR862">
        <v>0</v>
      </c>
      <c r="CS862" t="s">
        <v>136</v>
      </c>
      <c r="CT862" t="s">
        <v>136</v>
      </c>
      <c r="CU862" t="s">
        <v>136</v>
      </c>
      <c r="CV862" t="s">
        <v>136</v>
      </c>
      <c r="CW862" t="s">
        <v>134</v>
      </c>
      <c r="CX862">
        <v>50</v>
      </c>
      <c r="CY862" t="s">
        <v>134</v>
      </c>
      <c r="CZ862" t="s">
        <v>136</v>
      </c>
      <c r="DA862" t="s">
        <v>134</v>
      </c>
      <c r="DB862" t="s">
        <v>134</v>
      </c>
      <c r="DC862" t="s">
        <v>136</v>
      </c>
      <c r="DD862" t="s">
        <v>136</v>
      </c>
      <c r="DF862" t="s">
        <v>23058</v>
      </c>
      <c r="DG862" t="s">
        <v>23059</v>
      </c>
      <c r="DH862" t="s">
        <v>3390</v>
      </c>
      <c r="DI862" t="s">
        <v>246</v>
      </c>
      <c r="DJ862" s="4">
        <v>70512</v>
      </c>
      <c r="DK862" t="s">
        <v>3260</v>
      </c>
      <c r="DL862" t="s">
        <v>136</v>
      </c>
      <c r="DM862">
        <v>1</v>
      </c>
      <c r="DN862" t="s">
        <v>23060</v>
      </c>
      <c r="DO862" t="s">
        <v>3390</v>
      </c>
      <c r="DP862" t="s">
        <v>246</v>
      </c>
      <c r="DQ862" t="str">
        <f>"70512"</f>
        <v>70512</v>
      </c>
      <c r="DR862" t="s">
        <v>3260</v>
      </c>
      <c r="DS862" t="s">
        <v>23061</v>
      </c>
      <c r="DT862">
        <v>1</v>
      </c>
      <c r="DU862">
        <v>10</v>
      </c>
      <c r="DV862" t="s">
        <v>134</v>
      </c>
      <c r="DW862" t="s">
        <v>134</v>
      </c>
      <c r="DX862" t="s">
        <v>134</v>
      </c>
      <c r="DY862" t="s">
        <v>136</v>
      </c>
      <c r="DZ862">
        <v>1</v>
      </c>
      <c r="EA862" t="s">
        <v>136</v>
      </c>
      <c r="EC862" s="5">
        <v>12.68</v>
      </c>
      <c r="ED862" s="5">
        <v>55</v>
      </c>
      <c r="EE862">
        <v>13376676097</v>
      </c>
      <c r="EF862" t="s">
        <v>23056</v>
      </c>
      <c r="EG862" t="s">
        <v>148</v>
      </c>
      <c r="EH862">
        <v>0</v>
      </c>
    </row>
    <row r="863" spans="1:138" ht="15" customHeight="1" x14ac:dyDescent="0.35">
      <c r="A863" t="s">
        <v>8666</v>
      </c>
      <c r="B863" t="s">
        <v>157</v>
      </c>
      <c r="C863" s="1">
        <v>44110.566013773147</v>
      </c>
      <c r="D863" s="1">
        <v>44148</v>
      </c>
      <c r="E863" t="s">
        <v>1298</v>
      </c>
      <c r="F863" t="s">
        <v>136</v>
      </c>
      <c r="G863" t="s">
        <v>135</v>
      </c>
      <c r="H863" t="s">
        <v>136</v>
      </c>
      <c r="I863" t="s">
        <v>1299</v>
      </c>
      <c r="K863" t="s">
        <v>1300</v>
      </c>
      <c r="L863" t="s">
        <v>1301</v>
      </c>
      <c r="M863" t="s">
        <v>1302</v>
      </c>
      <c r="N863" t="s">
        <v>925</v>
      </c>
      <c r="O863" s="4">
        <v>83301</v>
      </c>
      <c r="P863" t="s">
        <v>140</v>
      </c>
      <c r="R863">
        <v>12085952226</v>
      </c>
      <c r="T863">
        <v>112410</v>
      </c>
      <c r="U863" t="s">
        <v>1303</v>
      </c>
      <c r="V863" t="s">
        <v>1304</v>
      </c>
      <c r="X863" t="s">
        <v>1305</v>
      </c>
      <c r="Y863" t="s">
        <v>1300</v>
      </c>
      <c r="Z863" t="s">
        <v>1301</v>
      </c>
      <c r="AA863" t="s">
        <v>1302</v>
      </c>
      <c r="AB863" t="s">
        <v>925</v>
      </c>
      <c r="AC863" s="4">
        <v>83301</v>
      </c>
      <c r="AD863" t="s">
        <v>140</v>
      </c>
      <c r="AF863">
        <v>12085952226</v>
      </c>
      <c r="AH863" t="s">
        <v>1306</v>
      </c>
      <c r="AZ863" t="s">
        <v>334</v>
      </c>
      <c r="BA863" t="s">
        <v>335</v>
      </c>
      <c r="BB863" t="s">
        <v>136</v>
      </c>
      <c r="BC863" t="s">
        <v>136</v>
      </c>
      <c r="BD863" t="s">
        <v>148</v>
      </c>
      <c r="BE863" t="s">
        <v>136</v>
      </c>
      <c r="BF863" t="s">
        <v>136</v>
      </c>
      <c r="BG863" t="s">
        <v>134</v>
      </c>
      <c r="BH863" t="s">
        <v>136</v>
      </c>
      <c r="BN863" t="s">
        <v>8667</v>
      </c>
      <c r="BO863" t="s">
        <v>2284</v>
      </c>
      <c r="BP863">
        <v>1</v>
      </c>
      <c r="BQ863">
        <v>1</v>
      </c>
      <c r="BR863">
        <v>1</v>
      </c>
      <c r="BS863" s="1">
        <v>44171</v>
      </c>
      <c r="BT863" s="1">
        <v>44347</v>
      </c>
      <c r="BU863" s="1">
        <v>44171</v>
      </c>
      <c r="BV863" s="1">
        <v>44347</v>
      </c>
      <c r="BW863" t="s">
        <v>134</v>
      </c>
      <c r="CH863" s="5">
        <v>1682.33</v>
      </c>
      <c r="CI863" t="s">
        <v>597</v>
      </c>
      <c r="CJ863">
        <v>0</v>
      </c>
      <c r="CK863" t="s">
        <v>2285</v>
      </c>
      <c r="CL863" t="s">
        <v>136</v>
      </c>
      <c r="CM863" t="s">
        <v>354</v>
      </c>
      <c r="CN863" t="s">
        <v>1310</v>
      </c>
      <c r="CO863" s="2" t="s">
        <v>2286</v>
      </c>
      <c r="CP863" t="s">
        <v>149</v>
      </c>
      <c r="CQ863">
        <v>3</v>
      </c>
      <c r="CR863">
        <v>0</v>
      </c>
      <c r="CS863" t="s">
        <v>136</v>
      </c>
      <c r="CT863" t="s">
        <v>136</v>
      </c>
      <c r="CU863" t="s">
        <v>136</v>
      </c>
      <c r="CV863" t="s">
        <v>134</v>
      </c>
      <c r="CW863" t="s">
        <v>134</v>
      </c>
      <c r="CX863">
        <v>50</v>
      </c>
      <c r="CY863" t="s">
        <v>134</v>
      </c>
      <c r="CZ863" t="s">
        <v>136</v>
      </c>
      <c r="DA863" t="s">
        <v>136</v>
      </c>
      <c r="DB863" t="s">
        <v>136</v>
      </c>
      <c r="DC863" t="s">
        <v>136</v>
      </c>
      <c r="DD863" t="s">
        <v>136</v>
      </c>
      <c r="DF863" t="s">
        <v>180</v>
      </c>
      <c r="DG863" t="s">
        <v>2287</v>
      </c>
      <c r="DH863" t="s">
        <v>2288</v>
      </c>
      <c r="DI863" t="s">
        <v>611</v>
      </c>
      <c r="DJ863" s="4">
        <v>57201</v>
      </c>
      <c r="DK863" t="s">
        <v>2289</v>
      </c>
      <c r="DL863" t="s">
        <v>134</v>
      </c>
      <c r="DM863">
        <v>2</v>
      </c>
      <c r="DN863" t="s">
        <v>2287</v>
      </c>
      <c r="DO863" t="s">
        <v>2288</v>
      </c>
      <c r="DP863" t="s">
        <v>611</v>
      </c>
      <c r="DQ863" t="str">
        <f>"57201"</f>
        <v>57201</v>
      </c>
      <c r="DR863" t="s">
        <v>2289</v>
      </c>
      <c r="DS863" t="s">
        <v>2290</v>
      </c>
      <c r="DT863">
        <v>5</v>
      </c>
      <c r="DU863">
        <v>14</v>
      </c>
      <c r="DV863" t="s">
        <v>134</v>
      </c>
      <c r="DW863" t="s">
        <v>134</v>
      </c>
      <c r="DX863" t="s">
        <v>134</v>
      </c>
      <c r="DY863" t="s">
        <v>136</v>
      </c>
      <c r="DZ863">
        <v>1</v>
      </c>
      <c r="EA863" t="s">
        <v>136</v>
      </c>
      <c r="EC863" s="5">
        <v>12.68</v>
      </c>
      <c r="ED863" s="5">
        <v>55</v>
      </c>
      <c r="EE863">
        <v>12085952226</v>
      </c>
      <c r="EF863" t="s">
        <v>1316</v>
      </c>
      <c r="EG863" t="s">
        <v>148</v>
      </c>
      <c r="EH863">
        <v>0</v>
      </c>
    </row>
    <row r="864" spans="1:138" ht="15" customHeight="1" x14ac:dyDescent="0.35">
      <c r="A864" t="s">
        <v>27142</v>
      </c>
      <c r="B864" t="s">
        <v>157</v>
      </c>
      <c r="C864" s="1">
        <v>44116.417309375</v>
      </c>
      <c r="D864" s="1">
        <v>44148</v>
      </c>
      <c r="E864" t="s">
        <v>133</v>
      </c>
      <c r="F864" t="s">
        <v>136</v>
      </c>
      <c r="G864" t="s">
        <v>135</v>
      </c>
      <c r="H864" t="s">
        <v>136</v>
      </c>
      <c r="I864" t="s">
        <v>27143</v>
      </c>
      <c r="K864" t="s">
        <v>27144</v>
      </c>
      <c r="L864" t="s">
        <v>27145</v>
      </c>
      <c r="M864" t="s">
        <v>4703</v>
      </c>
      <c r="N864" t="s">
        <v>720</v>
      </c>
      <c r="O864" s="4">
        <v>38967</v>
      </c>
      <c r="P864" t="s">
        <v>140</v>
      </c>
      <c r="R864">
        <v>16626145772</v>
      </c>
      <c r="T864">
        <v>112112</v>
      </c>
      <c r="U864" t="s">
        <v>12487</v>
      </c>
      <c r="V864" t="s">
        <v>2158</v>
      </c>
      <c r="W864" t="s">
        <v>4685</v>
      </c>
      <c r="X864" t="s">
        <v>164</v>
      </c>
      <c r="Y864" t="s">
        <v>27146</v>
      </c>
      <c r="Z864" t="s">
        <v>27145</v>
      </c>
      <c r="AA864" t="s">
        <v>4703</v>
      </c>
      <c r="AB864" t="s">
        <v>720</v>
      </c>
      <c r="AC864" s="4">
        <v>38967</v>
      </c>
      <c r="AD864" t="s">
        <v>140</v>
      </c>
      <c r="AF864">
        <v>16626145772</v>
      </c>
      <c r="AH864" t="s">
        <v>27147</v>
      </c>
      <c r="AI864" t="s">
        <v>168</v>
      </c>
      <c r="AJ864" t="s">
        <v>533</v>
      </c>
      <c r="AK864" t="s">
        <v>534</v>
      </c>
      <c r="AM864" t="s">
        <v>535</v>
      </c>
      <c r="AO864" t="s">
        <v>536</v>
      </c>
      <c r="AP864" t="s">
        <v>537</v>
      </c>
      <c r="AQ864" s="4">
        <v>28786</v>
      </c>
      <c r="AR864" t="s">
        <v>140</v>
      </c>
      <c r="AT864">
        <v>18282460659</v>
      </c>
      <c r="AV864" t="s">
        <v>538</v>
      </c>
      <c r="AW864" t="s">
        <v>539</v>
      </c>
      <c r="AZ864" t="s">
        <v>334</v>
      </c>
      <c r="BA864" t="s">
        <v>335</v>
      </c>
      <c r="BB864" t="s">
        <v>136</v>
      </c>
      <c r="BC864" t="s">
        <v>136</v>
      </c>
      <c r="BD864" t="s">
        <v>148</v>
      </c>
      <c r="BE864" t="s">
        <v>136</v>
      </c>
      <c r="BF864" t="s">
        <v>136</v>
      </c>
      <c r="BG864" t="s">
        <v>134</v>
      </c>
      <c r="BH864" t="s">
        <v>136</v>
      </c>
      <c r="BN864" t="s">
        <v>27148</v>
      </c>
      <c r="BO864" t="s">
        <v>3151</v>
      </c>
      <c r="BP864">
        <v>3</v>
      </c>
      <c r="BQ864">
        <v>3</v>
      </c>
      <c r="BR864">
        <v>3</v>
      </c>
      <c r="BS864" s="1">
        <v>44166</v>
      </c>
      <c r="BT864" s="1">
        <v>44255</v>
      </c>
      <c r="BU864" s="1">
        <v>44166</v>
      </c>
      <c r="BV864" s="1">
        <v>44255</v>
      </c>
      <c r="BW864" t="s">
        <v>136</v>
      </c>
      <c r="BX864">
        <v>48</v>
      </c>
      <c r="BY864">
        <v>0</v>
      </c>
      <c r="BZ864">
        <v>8</v>
      </c>
      <c r="CA864">
        <v>8</v>
      </c>
      <c r="CB864">
        <v>8</v>
      </c>
      <c r="CC864">
        <v>8</v>
      </c>
      <c r="CD864">
        <v>8</v>
      </c>
      <c r="CE864">
        <v>8</v>
      </c>
      <c r="CF864" t="str">
        <f>"8:00 AM"</f>
        <v>8:00 AM</v>
      </c>
      <c r="CG864" t="str">
        <f>"5:00 PM"</f>
        <v>5:00 PM</v>
      </c>
      <c r="CH864" s="5">
        <v>11.83</v>
      </c>
      <c r="CI864" t="s">
        <v>146</v>
      </c>
      <c r="CL864" t="s">
        <v>136</v>
      </c>
      <c r="CM864" t="s">
        <v>147</v>
      </c>
      <c r="CN864" t="s">
        <v>148</v>
      </c>
      <c r="CO864" t="s">
        <v>966</v>
      </c>
      <c r="CP864" t="s">
        <v>149</v>
      </c>
      <c r="CQ864">
        <v>1</v>
      </c>
      <c r="CR864">
        <v>0</v>
      </c>
      <c r="CS864" t="s">
        <v>136</v>
      </c>
      <c r="CT864" t="s">
        <v>136</v>
      </c>
      <c r="CU864" t="s">
        <v>136</v>
      </c>
      <c r="CV864" t="s">
        <v>136</v>
      </c>
      <c r="CW864" t="s">
        <v>136</v>
      </c>
      <c r="CY864" t="s">
        <v>136</v>
      </c>
      <c r="CZ864" t="s">
        <v>136</v>
      </c>
      <c r="DA864" t="s">
        <v>136</v>
      </c>
      <c r="DB864" t="s">
        <v>136</v>
      </c>
      <c r="DC864" t="s">
        <v>136</v>
      </c>
      <c r="DD864" t="s">
        <v>136</v>
      </c>
      <c r="DF864" t="s">
        <v>27149</v>
      </c>
      <c r="DG864" t="s">
        <v>27150</v>
      </c>
      <c r="DH864" t="s">
        <v>4703</v>
      </c>
      <c r="DI864" t="s">
        <v>720</v>
      </c>
      <c r="DJ864" s="4">
        <v>38967</v>
      </c>
      <c r="DK864" t="s">
        <v>4837</v>
      </c>
      <c r="DL864" t="s">
        <v>136</v>
      </c>
      <c r="DM864">
        <v>1</v>
      </c>
      <c r="DN864" t="s">
        <v>27151</v>
      </c>
      <c r="DO864" t="s">
        <v>4703</v>
      </c>
      <c r="DP864" t="s">
        <v>720</v>
      </c>
      <c r="DQ864" t="str">
        <f>"38967"</f>
        <v>38967</v>
      </c>
      <c r="DR864" t="s">
        <v>4837</v>
      </c>
      <c r="DS864" t="s">
        <v>296</v>
      </c>
      <c r="DT864">
        <v>1</v>
      </c>
      <c r="DU864">
        <v>6</v>
      </c>
      <c r="DV864" t="s">
        <v>134</v>
      </c>
      <c r="DW864" t="s">
        <v>134</v>
      </c>
      <c r="DX864" t="s">
        <v>134</v>
      </c>
      <c r="DY864" t="s">
        <v>136</v>
      </c>
      <c r="DZ864">
        <v>1</v>
      </c>
      <c r="EA864" t="s">
        <v>136</v>
      </c>
      <c r="EC864" s="5">
        <v>12.68</v>
      </c>
      <c r="ED864" s="5">
        <v>55</v>
      </c>
      <c r="EE864">
        <v>16626145772</v>
      </c>
      <c r="EF864" t="s">
        <v>27147</v>
      </c>
      <c r="EG864" t="s">
        <v>148</v>
      </c>
      <c r="EH864">
        <v>0</v>
      </c>
    </row>
    <row r="865" spans="1:138" ht="15" customHeight="1" x14ac:dyDescent="0.35">
      <c r="A865" t="s">
        <v>19105</v>
      </c>
      <c r="B865" t="s">
        <v>157</v>
      </c>
      <c r="C865" s="1">
        <v>44118.687495833336</v>
      </c>
      <c r="D865" s="1">
        <v>44148</v>
      </c>
      <c r="E865" t="s">
        <v>133</v>
      </c>
      <c r="F865" t="s">
        <v>136</v>
      </c>
      <c r="G865" t="s">
        <v>135</v>
      </c>
      <c r="H865" t="s">
        <v>136</v>
      </c>
      <c r="I865" t="s">
        <v>19106</v>
      </c>
      <c r="K865" t="s">
        <v>19107</v>
      </c>
      <c r="M865" t="s">
        <v>11191</v>
      </c>
      <c r="N865" t="s">
        <v>1128</v>
      </c>
      <c r="O865" s="4">
        <v>58503</v>
      </c>
      <c r="P865" t="s">
        <v>140</v>
      </c>
      <c r="R865">
        <v>17012206570</v>
      </c>
      <c r="T865">
        <v>111191</v>
      </c>
      <c r="U865" t="s">
        <v>19108</v>
      </c>
      <c r="V865" t="s">
        <v>2759</v>
      </c>
      <c r="X865" t="s">
        <v>164</v>
      </c>
      <c r="Y865" t="s">
        <v>19109</v>
      </c>
      <c r="AA865" t="s">
        <v>11191</v>
      </c>
      <c r="AB865" t="s">
        <v>1128</v>
      </c>
      <c r="AC865" s="4">
        <v>58503</v>
      </c>
      <c r="AD865" t="s">
        <v>140</v>
      </c>
      <c r="AF865">
        <v>17012206570</v>
      </c>
      <c r="AH865" t="s">
        <v>148</v>
      </c>
      <c r="AI865" t="s">
        <v>168</v>
      </c>
      <c r="AJ865" t="s">
        <v>456</v>
      </c>
      <c r="AK865" t="s">
        <v>457</v>
      </c>
      <c r="AM865" t="s">
        <v>458</v>
      </c>
      <c r="AO865" t="s">
        <v>459</v>
      </c>
      <c r="AP865" t="s">
        <v>460</v>
      </c>
      <c r="AQ865" s="4">
        <v>73737</v>
      </c>
      <c r="AR865" t="s">
        <v>140</v>
      </c>
      <c r="AT865">
        <v>15802274747</v>
      </c>
      <c r="AV865" t="s">
        <v>461</v>
      </c>
      <c r="AW865" t="s">
        <v>462</v>
      </c>
      <c r="AZ865" t="s">
        <v>175</v>
      </c>
      <c r="BA865" t="s">
        <v>176</v>
      </c>
      <c r="BB865" t="s">
        <v>136</v>
      </c>
      <c r="BC865" t="s">
        <v>136</v>
      </c>
      <c r="BD865" t="s">
        <v>148</v>
      </c>
      <c r="BE865" t="s">
        <v>136</v>
      </c>
      <c r="BF865" t="s">
        <v>136</v>
      </c>
      <c r="BG865" t="s">
        <v>134</v>
      </c>
      <c r="BH865" t="s">
        <v>136</v>
      </c>
      <c r="BN865" t="s">
        <v>19110</v>
      </c>
      <c r="BO865" t="s">
        <v>1585</v>
      </c>
      <c r="BP865">
        <v>2</v>
      </c>
      <c r="BQ865">
        <v>2</v>
      </c>
      <c r="BR865">
        <v>2</v>
      </c>
      <c r="BS865" s="1">
        <v>44180</v>
      </c>
      <c r="BT865" s="1">
        <v>44270</v>
      </c>
      <c r="BU865" s="1">
        <v>44180</v>
      </c>
      <c r="BV865" s="1">
        <v>44270</v>
      </c>
      <c r="BW865" t="s">
        <v>136</v>
      </c>
      <c r="BX865">
        <v>40</v>
      </c>
      <c r="BY865">
        <v>0</v>
      </c>
      <c r="BZ865">
        <v>8</v>
      </c>
      <c r="CA865">
        <v>8</v>
      </c>
      <c r="CB865">
        <v>8</v>
      </c>
      <c r="CC865">
        <v>8</v>
      </c>
      <c r="CD865">
        <v>8</v>
      </c>
      <c r="CE865">
        <v>0</v>
      </c>
      <c r="CF865" t="str">
        <f>"8:00 AM"</f>
        <v>8:00 AM</v>
      </c>
      <c r="CG865" t="str">
        <f>"5:00 PM"</f>
        <v>5:00 PM</v>
      </c>
      <c r="CH865" s="5">
        <v>14.99</v>
      </c>
      <c r="CI865" t="s">
        <v>146</v>
      </c>
      <c r="CL865" t="s">
        <v>136</v>
      </c>
      <c r="CM865" t="s">
        <v>354</v>
      </c>
      <c r="CN865" t="s">
        <v>6050</v>
      </c>
      <c r="CO865" t="s">
        <v>1695</v>
      </c>
      <c r="CP865" t="s">
        <v>149</v>
      </c>
      <c r="CQ865">
        <v>6</v>
      </c>
      <c r="CR865">
        <v>0</v>
      </c>
      <c r="CS865" t="s">
        <v>136</v>
      </c>
      <c r="CT865" t="s">
        <v>134</v>
      </c>
      <c r="CU865" t="s">
        <v>136</v>
      </c>
      <c r="CV865" t="s">
        <v>134</v>
      </c>
      <c r="CW865" t="s">
        <v>134</v>
      </c>
      <c r="CX865">
        <v>75</v>
      </c>
      <c r="CY865" t="s">
        <v>134</v>
      </c>
      <c r="CZ865" t="s">
        <v>134</v>
      </c>
      <c r="DA865" t="s">
        <v>134</v>
      </c>
      <c r="DB865" t="s">
        <v>136</v>
      </c>
      <c r="DC865" t="s">
        <v>134</v>
      </c>
      <c r="DD865" t="s">
        <v>136</v>
      </c>
      <c r="DF865" t="s">
        <v>6051</v>
      </c>
      <c r="DG865" t="s">
        <v>19111</v>
      </c>
      <c r="DH865" t="s">
        <v>18336</v>
      </c>
      <c r="DI865" t="s">
        <v>1128</v>
      </c>
      <c r="DJ865" s="4">
        <v>58494</v>
      </c>
      <c r="DK865" t="s">
        <v>7043</v>
      </c>
      <c r="DL865" t="s">
        <v>136</v>
      </c>
      <c r="DM865">
        <v>1</v>
      </c>
      <c r="DN865" t="s">
        <v>19112</v>
      </c>
      <c r="DO865" t="s">
        <v>7038</v>
      </c>
      <c r="DP865" t="s">
        <v>1128</v>
      </c>
      <c r="DQ865" t="str">
        <f>"58477"</f>
        <v>58477</v>
      </c>
      <c r="DR865" t="s">
        <v>7043</v>
      </c>
      <c r="DS865" t="s">
        <v>296</v>
      </c>
      <c r="DT865">
        <v>1</v>
      </c>
      <c r="DU865">
        <v>2</v>
      </c>
      <c r="DV865" t="s">
        <v>134</v>
      </c>
      <c r="DW865" t="s">
        <v>134</v>
      </c>
      <c r="DX865" t="s">
        <v>134</v>
      </c>
      <c r="DY865" t="s">
        <v>136</v>
      </c>
      <c r="DZ865">
        <v>1</v>
      </c>
      <c r="EA865" t="s">
        <v>136</v>
      </c>
      <c r="EC865" s="5">
        <v>12.68</v>
      </c>
      <c r="ED865" s="5">
        <v>55</v>
      </c>
      <c r="EE865">
        <v>17012206570</v>
      </c>
      <c r="EF865" t="s">
        <v>19113</v>
      </c>
      <c r="EG865" t="s">
        <v>148</v>
      </c>
      <c r="EH865">
        <v>0</v>
      </c>
    </row>
    <row r="866" spans="1:138" ht="15" customHeight="1" x14ac:dyDescent="0.35">
      <c r="A866" t="s">
        <v>8857</v>
      </c>
      <c r="B866" t="s">
        <v>157</v>
      </c>
      <c r="C866" s="1">
        <v>44124.372391550925</v>
      </c>
      <c r="D866" s="1">
        <v>44148</v>
      </c>
      <c r="E866" t="s">
        <v>133</v>
      </c>
      <c r="F866" t="s">
        <v>136</v>
      </c>
      <c r="G866" t="s">
        <v>135</v>
      </c>
      <c r="H866" t="s">
        <v>136</v>
      </c>
      <c r="I866" t="s">
        <v>8858</v>
      </c>
      <c r="K866" t="s">
        <v>8859</v>
      </c>
      <c r="L866" t="s">
        <v>155</v>
      </c>
      <c r="M866" t="s">
        <v>8860</v>
      </c>
      <c r="N866" t="s">
        <v>1128</v>
      </c>
      <c r="O866" s="4">
        <v>58779</v>
      </c>
      <c r="P866" t="s">
        <v>140</v>
      </c>
      <c r="R866">
        <v>17017434139</v>
      </c>
      <c r="T866">
        <v>11211</v>
      </c>
      <c r="U866" t="s">
        <v>8861</v>
      </c>
      <c r="V866" t="s">
        <v>1762</v>
      </c>
      <c r="X866" t="s">
        <v>164</v>
      </c>
      <c r="Y866" t="s">
        <v>8859</v>
      </c>
      <c r="Z866" t="s">
        <v>155</v>
      </c>
      <c r="AA866" t="s">
        <v>8860</v>
      </c>
      <c r="AB866" t="s">
        <v>1128</v>
      </c>
      <c r="AC866" s="4">
        <v>58779</v>
      </c>
      <c r="AD866" t="s">
        <v>140</v>
      </c>
      <c r="AF866">
        <v>17017434139</v>
      </c>
      <c r="AH866" t="s">
        <v>155</v>
      </c>
      <c r="AI866" t="s">
        <v>168</v>
      </c>
      <c r="AJ866" t="s">
        <v>281</v>
      </c>
      <c r="AK866" t="s">
        <v>282</v>
      </c>
      <c r="AL866" t="s">
        <v>250</v>
      </c>
      <c r="AM866" t="s">
        <v>283</v>
      </c>
      <c r="AN866" t="s">
        <v>284</v>
      </c>
      <c r="AO866" t="s">
        <v>285</v>
      </c>
      <c r="AP866" t="s">
        <v>221</v>
      </c>
      <c r="AQ866" s="4">
        <v>37862</v>
      </c>
      <c r="AR866" t="s">
        <v>140</v>
      </c>
      <c r="AT866">
        <v>18653663731</v>
      </c>
      <c r="AV866" t="s">
        <v>286</v>
      </c>
      <c r="AW866" t="s">
        <v>287</v>
      </c>
      <c r="AZ866" t="s">
        <v>175</v>
      </c>
      <c r="BA866" t="s">
        <v>176</v>
      </c>
      <c r="BB866" t="s">
        <v>136</v>
      </c>
      <c r="BC866" t="s">
        <v>136</v>
      </c>
      <c r="BD866" t="s">
        <v>148</v>
      </c>
      <c r="BE866" t="s">
        <v>136</v>
      </c>
      <c r="BF866" t="s">
        <v>136</v>
      </c>
      <c r="BG866" t="s">
        <v>134</v>
      </c>
      <c r="BH866" t="s">
        <v>136</v>
      </c>
      <c r="BN866" t="s">
        <v>8862</v>
      </c>
      <c r="BO866" t="s">
        <v>799</v>
      </c>
      <c r="BP866">
        <v>4</v>
      </c>
      <c r="BQ866">
        <v>4</v>
      </c>
      <c r="BR866">
        <v>4</v>
      </c>
      <c r="BS866" s="1">
        <v>44180</v>
      </c>
      <c r="BT866" s="1">
        <v>44484</v>
      </c>
      <c r="BU866" s="1">
        <v>44180</v>
      </c>
      <c r="BV866" s="1">
        <v>44484</v>
      </c>
      <c r="BW866" t="s">
        <v>136</v>
      </c>
      <c r="BX866">
        <v>40</v>
      </c>
      <c r="BY866">
        <v>0</v>
      </c>
      <c r="BZ866">
        <v>8</v>
      </c>
      <c r="CA866">
        <v>8</v>
      </c>
      <c r="CB866">
        <v>8</v>
      </c>
      <c r="CC866">
        <v>8</v>
      </c>
      <c r="CD866">
        <v>8</v>
      </c>
      <c r="CE866">
        <v>0</v>
      </c>
      <c r="CF866" t="str">
        <f>"8:00 AM"</f>
        <v>8:00 AM</v>
      </c>
      <c r="CG866" t="str">
        <f>"5:00 PM"</f>
        <v>5:00 PM</v>
      </c>
      <c r="CH866" s="5">
        <v>14.99</v>
      </c>
      <c r="CI866" t="s">
        <v>146</v>
      </c>
      <c r="CL866" t="s">
        <v>134</v>
      </c>
      <c r="CM866" t="s">
        <v>312</v>
      </c>
      <c r="CN866" t="s">
        <v>148</v>
      </c>
      <c r="CO866" s="2" t="s">
        <v>2368</v>
      </c>
      <c r="CP866" t="s">
        <v>149</v>
      </c>
      <c r="CQ866">
        <v>3</v>
      </c>
      <c r="CR866">
        <v>0</v>
      </c>
      <c r="CS866" t="s">
        <v>136</v>
      </c>
      <c r="CT866" t="s">
        <v>134</v>
      </c>
      <c r="CU866" t="s">
        <v>134</v>
      </c>
      <c r="CV866" t="s">
        <v>134</v>
      </c>
      <c r="CW866" t="s">
        <v>136</v>
      </c>
      <c r="CY866" t="s">
        <v>136</v>
      </c>
      <c r="CZ866" t="s">
        <v>136</v>
      </c>
      <c r="DA866" t="s">
        <v>136</v>
      </c>
      <c r="DB866" t="s">
        <v>136</v>
      </c>
      <c r="DC866" t="s">
        <v>136</v>
      </c>
      <c r="DD866" t="s">
        <v>136</v>
      </c>
      <c r="DF866" t="s">
        <v>8863</v>
      </c>
      <c r="DG866" t="s">
        <v>8859</v>
      </c>
      <c r="DH866" t="s">
        <v>1237</v>
      </c>
      <c r="DI866" t="s">
        <v>1128</v>
      </c>
      <c r="DJ866" s="4">
        <v>58770</v>
      </c>
      <c r="DK866" t="s">
        <v>1242</v>
      </c>
      <c r="DL866" t="s">
        <v>136</v>
      </c>
      <c r="DM866">
        <v>1</v>
      </c>
      <c r="DN866" t="s">
        <v>8864</v>
      </c>
      <c r="DO866" t="s">
        <v>1237</v>
      </c>
      <c r="DP866" t="s">
        <v>1128</v>
      </c>
      <c r="DQ866" t="str">
        <f>"58770"</f>
        <v>58770</v>
      </c>
      <c r="DR866" t="s">
        <v>1242</v>
      </c>
      <c r="DS866" t="s">
        <v>8865</v>
      </c>
      <c r="DT866">
        <v>2</v>
      </c>
      <c r="DU866">
        <v>5</v>
      </c>
      <c r="DV866" t="s">
        <v>136</v>
      </c>
      <c r="DW866" t="s">
        <v>134</v>
      </c>
      <c r="DX866" t="s">
        <v>134</v>
      </c>
      <c r="DY866" t="s">
        <v>136</v>
      </c>
      <c r="DZ866">
        <v>1</v>
      </c>
      <c r="EA866" t="s">
        <v>136</v>
      </c>
      <c r="EC866" s="5">
        <v>12.68</v>
      </c>
      <c r="ED866" s="5">
        <v>55</v>
      </c>
      <c r="EE866">
        <v>17017434139</v>
      </c>
      <c r="EF866" t="s">
        <v>8866</v>
      </c>
      <c r="EG866" t="s">
        <v>1819</v>
      </c>
      <c r="EH866">
        <v>2</v>
      </c>
    </row>
    <row r="867" spans="1:138" ht="15" customHeight="1" x14ac:dyDescent="0.35">
      <c r="A867" t="s">
        <v>12679</v>
      </c>
      <c r="B867" t="s">
        <v>157</v>
      </c>
      <c r="C867" s="1">
        <v>44116.670589120367</v>
      </c>
      <c r="D867" s="1">
        <v>44148</v>
      </c>
      <c r="E867" t="s">
        <v>133</v>
      </c>
      <c r="F867" t="s">
        <v>136</v>
      </c>
      <c r="G867" t="s">
        <v>135</v>
      </c>
      <c r="H867" t="s">
        <v>136</v>
      </c>
      <c r="I867" t="s">
        <v>12680</v>
      </c>
      <c r="K867" t="s">
        <v>12681</v>
      </c>
      <c r="M867" t="s">
        <v>12682</v>
      </c>
      <c r="N867" t="s">
        <v>870</v>
      </c>
      <c r="O867" s="4">
        <v>56725</v>
      </c>
      <c r="P867" t="s">
        <v>140</v>
      </c>
      <c r="R867">
        <v>12186869189</v>
      </c>
      <c r="T867">
        <v>111940</v>
      </c>
      <c r="U867" t="s">
        <v>11147</v>
      </c>
      <c r="V867" t="s">
        <v>5583</v>
      </c>
      <c r="X867" t="s">
        <v>164</v>
      </c>
      <c r="Y867" t="s">
        <v>12681</v>
      </c>
      <c r="AA867" t="s">
        <v>12682</v>
      </c>
      <c r="AB867" t="s">
        <v>870</v>
      </c>
      <c r="AC867" s="4">
        <v>56725</v>
      </c>
      <c r="AD867" t="s">
        <v>140</v>
      </c>
      <c r="AF867">
        <v>12186869189</v>
      </c>
      <c r="AH867" t="s">
        <v>148</v>
      </c>
      <c r="AI867" t="s">
        <v>168</v>
      </c>
      <c r="AJ867" t="s">
        <v>456</v>
      </c>
      <c r="AK867" t="s">
        <v>457</v>
      </c>
      <c r="AM867" t="s">
        <v>458</v>
      </c>
      <c r="AO867" t="s">
        <v>459</v>
      </c>
      <c r="AP867" t="s">
        <v>460</v>
      </c>
      <c r="AQ867" s="4">
        <v>73737</v>
      </c>
      <c r="AR867" t="s">
        <v>140</v>
      </c>
      <c r="AT867">
        <v>15802274747</v>
      </c>
      <c r="AV867" t="s">
        <v>461</v>
      </c>
      <c r="AW867" t="s">
        <v>462</v>
      </c>
      <c r="AZ867" t="s">
        <v>1552</v>
      </c>
      <c r="BA867" t="s">
        <v>1553</v>
      </c>
      <c r="BB867" t="s">
        <v>136</v>
      </c>
      <c r="BC867" t="s">
        <v>136</v>
      </c>
      <c r="BD867" t="s">
        <v>148</v>
      </c>
      <c r="BE867" t="s">
        <v>136</v>
      </c>
      <c r="BF867" t="s">
        <v>136</v>
      </c>
      <c r="BG867" t="s">
        <v>134</v>
      </c>
      <c r="BH867" t="s">
        <v>136</v>
      </c>
      <c r="BN867" t="s">
        <v>12683</v>
      </c>
      <c r="BO867" t="s">
        <v>12684</v>
      </c>
      <c r="BP867">
        <v>1</v>
      </c>
      <c r="BQ867">
        <v>1</v>
      </c>
      <c r="BR867">
        <v>1</v>
      </c>
      <c r="BS867" s="1">
        <v>44175</v>
      </c>
      <c r="BT867" s="1">
        <v>44287</v>
      </c>
      <c r="BU867" s="1">
        <v>44175</v>
      </c>
      <c r="BV867" s="1">
        <v>44287</v>
      </c>
      <c r="BW867" t="s">
        <v>136</v>
      </c>
      <c r="BX867">
        <v>48</v>
      </c>
      <c r="BY867">
        <v>0</v>
      </c>
      <c r="BZ867">
        <v>8</v>
      </c>
      <c r="CA867">
        <v>8</v>
      </c>
      <c r="CB867">
        <v>8</v>
      </c>
      <c r="CC867">
        <v>8</v>
      </c>
      <c r="CD867">
        <v>8</v>
      </c>
      <c r="CE867">
        <v>8</v>
      </c>
      <c r="CF867" t="str">
        <f>"8:00 AM"</f>
        <v>8:00 AM</v>
      </c>
      <c r="CG867" t="str">
        <f>"5:00 PM"</f>
        <v>5:00 PM</v>
      </c>
      <c r="CH867" s="5">
        <v>14.4</v>
      </c>
      <c r="CI867" t="s">
        <v>146</v>
      </c>
      <c r="CL867" t="s">
        <v>136</v>
      </c>
      <c r="CM867" t="s">
        <v>312</v>
      </c>
      <c r="CN867" t="s">
        <v>148</v>
      </c>
      <c r="CO867" t="s">
        <v>465</v>
      </c>
      <c r="CP867" t="s">
        <v>149</v>
      </c>
      <c r="CQ867">
        <v>6</v>
      </c>
      <c r="CR867">
        <v>0</v>
      </c>
      <c r="CS867" t="s">
        <v>136</v>
      </c>
      <c r="CT867" t="s">
        <v>134</v>
      </c>
      <c r="CU867" t="s">
        <v>136</v>
      </c>
      <c r="CV867" t="s">
        <v>134</v>
      </c>
      <c r="CW867" t="s">
        <v>134</v>
      </c>
      <c r="CX867">
        <v>75</v>
      </c>
      <c r="CY867" t="s">
        <v>134</v>
      </c>
      <c r="CZ867" t="s">
        <v>134</v>
      </c>
      <c r="DA867" t="s">
        <v>134</v>
      </c>
      <c r="DB867" t="s">
        <v>136</v>
      </c>
      <c r="DC867" t="s">
        <v>134</v>
      </c>
      <c r="DD867" t="s">
        <v>136</v>
      </c>
      <c r="DF867" t="s">
        <v>466</v>
      </c>
      <c r="DG867" t="s">
        <v>12685</v>
      </c>
      <c r="DH867" t="s">
        <v>1223</v>
      </c>
      <c r="DI867" t="s">
        <v>870</v>
      </c>
      <c r="DJ867" s="4">
        <v>56646</v>
      </c>
      <c r="DK867" t="s">
        <v>1447</v>
      </c>
      <c r="DL867" t="s">
        <v>134</v>
      </c>
      <c r="DM867">
        <v>13</v>
      </c>
      <c r="DN867" t="s">
        <v>12686</v>
      </c>
      <c r="DO867" t="s">
        <v>12687</v>
      </c>
      <c r="DP867" t="s">
        <v>870</v>
      </c>
      <c r="DQ867" t="str">
        <f>"56725"</f>
        <v>56725</v>
      </c>
      <c r="DR867" t="s">
        <v>12688</v>
      </c>
      <c r="DS867" t="s">
        <v>296</v>
      </c>
      <c r="DT867">
        <v>1</v>
      </c>
      <c r="DU867">
        <v>2</v>
      </c>
      <c r="DV867" t="s">
        <v>134</v>
      </c>
      <c r="DW867" t="s">
        <v>134</v>
      </c>
      <c r="DX867" t="s">
        <v>134</v>
      </c>
      <c r="DY867" t="s">
        <v>136</v>
      </c>
      <c r="DZ867">
        <v>1</v>
      </c>
      <c r="EA867" t="s">
        <v>136</v>
      </c>
      <c r="EC867" s="5">
        <v>12.68</v>
      </c>
      <c r="ED867" s="5">
        <v>55</v>
      </c>
      <c r="EE867">
        <v>12186869189</v>
      </c>
      <c r="EF867" t="s">
        <v>12689</v>
      </c>
      <c r="EG867" t="s">
        <v>148</v>
      </c>
      <c r="EH867">
        <v>0</v>
      </c>
    </row>
    <row r="868" spans="1:138" ht="15" customHeight="1" x14ac:dyDescent="0.35">
      <c r="A868" t="s">
        <v>9286</v>
      </c>
      <c r="B868" t="s">
        <v>157</v>
      </c>
      <c r="C868" s="1">
        <v>44127.907236226849</v>
      </c>
      <c r="D868" s="1">
        <v>44148</v>
      </c>
      <c r="E868" t="s">
        <v>133</v>
      </c>
      <c r="F868" t="s">
        <v>134</v>
      </c>
      <c r="G868" t="s">
        <v>135</v>
      </c>
      <c r="H868" t="s">
        <v>136</v>
      </c>
      <c r="I868" t="s">
        <v>3558</v>
      </c>
      <c r="K868" t="s">
        <v>4876</v>
      </c>
      <c r="L868" t="s">
        <v>3560</v>
      </c>
      <c r="M868" t="s">
        <v>1320</v>
      </c>
      <c r="N868" t="s">
        <v>395</v>
      </c>
      <c r="O868" s="4">
        <v>93901</v>
      </c>
      <c r="P868" t="s">
        <v>140</v>
      </c>
      <c r="R868">
        <v>18316763833</v>
      </c>
      <c r="T868">
        <v>115115</v>
      </c>
      <c r="U868" t="s">
        <v>3561</v>
      </c>
      <c r="V868" t="s">
        <v>3562</v>
      </c>
      <c r="X868" t="s">
        <v>990</v>
      </c>
      <c r="Y868" t="s">
        <v>3563</v>
      </c>
      <c r="Z868" t="s">
        <v>3560</v>
      </c>
      <c r="AA868" t="s">
        <v>1320</v>
      </c>
      <c r="AB868" t="s">
        <v>395</v>
      </c>
      <c r="AC868" s="4">
        <v>93901</v>
      </c>
      <c r="AD868" t="s">
        <v>140</v>
      </c>
      <c r="AF868">
        <v>18316763833</v>
      </c>
      <c r="AH868" t="s">
        <v>3564</v>
      </c>
      <c r="AI868" t="s">
        <v>226</v>
      </c>
      <c r="AJ868" t="s">
        <v>401</v>
      </c>
      <c r="AK868" t="s">
        <v>402</v>
      </c>
      <c r="AL868" t="s">
        <v>403</v>
      </c>
      <c r="AM868" t="s">
        <v>404</v>
      </c>
      <c r="AO868" t="s">
        <v>405</v>
      </c>
      <c r="AP868" t="s">
        <v>395</v>
      </c>
      <c r="AQ868" s="4">
        <v>92106</v>
      </c>
      <c r="AR868" t="s">
        <v>140</v>
      </c>
      <c r="AT868">
        <v>16192696164</v>
      </c>
      <c r="AV868" t="s">
        <v>406</v>
      </c>
      <c r="AW868" t="s">
        <v>407</v>
      </c>
      <c r="AX868" t="s">
        <v>395</v>
      </c>
      <c r="AY868" t="s">
        <v>408</v>
      </c>
      <c r="AZ868" t="s">
        <v>175</v>
      </c>
      <c r="BA868" t="s">
        <v>176</v>
      </c>
      <c r="BB868" t="s">
        <v>134</v>
      </c>
      <c r="BC868" t="s">
        <v>134</v>
      </c>
      <c r="BD868" t="s">
        <v>134</v>
      </c>
      <c r="BE868" t="s">
        <v>134</v>
      </c>
      <c r="BF868" t="s">
        <v>136</v>
      </c>
      <c r="BG868" t="s">
        <v>134</v>
      </c>
      <c r="BH868" t="s">
        <v>136</v>
      </c>
      <c r="BN868" t="s">
        <v>9287</v>
      </c>
      <c r="BO868" t="s">
        <v>1326</v>
      </c>
      <c r="BP868">
        <v>152</v>
      </c>
      <c r="BQ868">
        <v>152</v>
      </c>
      <c r="BR868">
        <v>152</v>
      </c>
      <c r="BS868" s="1">
        <v>44174</v>
      </c>
      <c r="BT868" s="1">
        <v>44296</v>
      </c>
      <c r="BU868" s="1">
        <v>44174</v>
      </c>
      <c r="BV868" s="1">
        <v>44296</v>
      </c>
      <c r="BW868" t="s">
        <v>136</v>
      </c>
      <c r="BX868">
        <v>35</v>
      </c>
      <c r="BY868">
        <v>0</v>
      </c>
      <c r="BZ868">
        <v>7</v>
      </c>
      <c r="CA868">
        <v>7</v>
      </c>
      <c r="CB868">
        <v>7</v>
      </c>
      <c r="CC868">
        <v>7</v>
      </c>
      <c r="CD868">
        <v>7</v>
      </c>
      <c r="CE868">
        <v>0</v>
      </c>
      <c r="CF868" t="str">
        <f>"5:00 AM"</f>
        <v>5:00 AM</v>
      </c>
      <c r="CG868" t="str">
        <f>"1:00 PM"</f>
        <v>1:00 PM</v>
      </c>
      <c r="CH868" s="5">
        <v>12.91</v>
      </c>
      <c r="CI868" t="s">
        <v>146</v>
      </c>
      <c r="CL868" t="s">
        <v>134</v>
      </c>
      <c r="CM868" t="s">
        <v>147</v>
      </c>
      <c r="CN868" t="s">
        <v>148</v>
      </c>
      <c r="CO868" t="s">
        <v>9288</v>
      </c>
      <c r="CP868" t="s">
        <v>149</v>
      </c>
      <c r="CQ868">
        <v>1</v>
      </c>
      <c r="CR868">
        <v>0</v>
      </c>
      <c r="CS868" t="s">
        <v>136</v>
      </c>
      <c r="CT868" t="s">
        <v>136</v>
      </c>
      <c r="CU868" t="s">
        <v>136</v>
      </c>
      <c r="CV868" t="s">
        <v>134</v>
      </c>
      <c r="CW868" t="s">
        <v>134</v>
      </c>
      <c r="CX868">
        <v>50</v>
      </c>
      <c r="CY868" t="s">
        <v>134</v>
      </c>
      <c r="CZ868" t="s">
        <v>134</v>
      </c>
      <c r="DA868" t="s">
        <v>134</v>
      </c>
      <c r="DB868" t="s">
        <v>134</v>
      </c>
      <c r="DC868" t="s">
        <v>134</v>
      </c>
      <c r="DD868" t="s">
        <v>136</v>
      </c>
      <c r="DF868" s="2" t="s">
        <v>3567</v>
      </c>
      <c r="DG868" t="s">
        <v>3568</v>
      </c>
      <c r="DH868" t="s">
        <v>3569</v>
      </c>
      <c r="DI868" t="s">
        <v>416</v>
      </c>
      <c r="DJ868" s="4">
        <v>85349</v>
      </c>
      <c r="DK868" t="s">
        <v>417</v>
      </c>
      <c r="DL868" t="s">
        <v>134</v>
      </c>
      <c r="DM868">
        <v>61</v>
      </c>
      <c r="DN868" t="s">
        <v>3570</v>
      </c>
      <c r="DO868" t="s">
        <v>415</v>
      </c>
      <c r="DP868" t="s">
        <v>416</v>
      </c>
      <c r="DQ868" t="str">
        <f>"85364"</f>
        <v>85364</v>
      </c>
      <c r="DR868" t="s">
        <v>417</v>
      </c>
      <c r="DS868" t="s">
        <v>296</v>
      </c>
      <c r="DT868">
        <v>6</v>
      </c>
      <c r="DU868">
        <v>32</v>
      </c>
      <c r="DV868" t="s">
        <v>134</v>
      </c>
      <c r="DW868" t="s">
        <v>134</v>
      </c>
      <c r="DX868" t="s">
        <v>134</v>
      </c>
      <c r="DY868" t="s">
        <v>134</v>
      </c>
      <c r="DZ868">
        <v>2</v>
      </c>
      <c r="EA868" t="s">
        <v>134</v>
      </c>
      <c r="EB868" s="5">
        <v>12.68</v>
      </c>
      <c r="EC868" s="5">
        <v>12.68</v>
      </c>
      <c r="ED868" s="5">
        <v>55</v>
      </c>
      <c r="EE868">
        <v>18316763833</v>
      </c>
      <c r="EF868" t="s">
        <v>3564</v>
      </c>
      <c r="EG868" t="s">
        <v>148</v>
      </c>
      <c r="EH868">
        <v>416</v>
      </c>
    </row>
    <row r="869" spans="1:138" ht="15" customHeight="1" x14ac:dyDescent="0.35">
      <c r="A869" t="s">
        <v>1561</v>
      </c>
      <c r="B869" t="s">
        <v>157</v>
      </c>
      <c r="C869" s="1">
        <v>44130.595609837961</v>
      </c>
      <c r="D869" s="1">
        <v>44148</v>
      </c>
      <c r="E869" t="s">
        <v>133</v>
      </c>
      <c r="F869" t="s">
        <v>136</v>
      </c>
      <c r="G869" t="s">
        <v>135</v>
      </c>
      <c r="H869" t="s">
        <v>136</v>
      </c>
      <c r="I869" t="s">
        <v>1562</v>
      </c>
      <c r="K869" t="s">
        <v>1563</v>
      </c>
      <c r="M869" t="s">
        <v>345</v>
      </c>
      <c r="N869" t="s">
        <v>246</v>
      </c>
      <c r="O869" s="4">
        <v>70526</v>
      </c>
      <c r="P869" t="s">
        <v>140</v>
      </c>
      <c r="R869">
        <v>13377882342</v>
      </c>
      <c r="T869">
        <v>112512</v>
      </c>
      <c r="U869" t="s">
        <v>1564</v>
      </c>
      <c r="V869" t="s">
        <v>326</v>
      </c>
      <c r="W869" t="s">
        <v>229</v>
      </c>
      <c r="X869" t="s">
        <v>164</v>
      </c>
      <c r="Y869" t="s">
        <v>1563</v>
      </c>
      <c r="AA869" t="s">
        <v>345</v>
      </c>
      <c r="AB869" t="s">
        <v>246</v>
      </c>
      <c r="AC869" s="4">
        <v>70526</v>
      </c>
      <c r="AD869" t="s">
        <v>140</v>
      </c>
      <c r="AF869">
        <v>13377882342</v>
      </c>
      <c r="AH869" t="s">
        <v>148</v>
      </c>
      <c r="AI869" t="s">
        <v>168</v>
      </c>
      <c r="AJ869" t="s">
        <v>1565</v>
      </c>
      <c r="AK869" t="s">
        <v>1566</v>
      </c>
      <c r="AL869" t="s">
        <v>1567</v>
      </c>
      <c r="AM869" t="s">
        <v>1568</v>
      </c>
      <c r="AN869" t="s">
        <v>1569</v>
      </c>
      <c r="AO869" t="s">
        <v>1570</v>
      </c>
      <c r="AP869" t="s">
        <v>537</v>
      </c>
      <c r="AQ869" s="4">
        <v>27536</v>
      </c>
      <c r="AR869" t="s">
        <v>140</v>
      </c>
      <c r="AT869">
        <v>14349173294</v>
      </c>
      <c r="AV869" t="s">
        <v>1571</v>
      </c>
      <c r="AW869" t="s">
        <v>1572</v>
      </c>
      <c r="AZ869" t="s">
        <v>288</v>
      </c>
      <c r="BA869" t="s">
        <v>289</v>
      </c>
      <c r="BB869" t="s">
        <v>136</v>
      </c>
      <c r="BC869" t="s">
        <v>136</v>
      </c>
      <c r="BD869" t="s">
        <v>148</v>
      </c>
      <c r="BE869" t="s">
        <v>136</v>
      </c>
      <c r="BF869" t="s">
        <v>136</v>
      </c>
      <c r="BG869" t="s">
        <v>134</v>
      </c>
      <c r="BH869" t="s">
        <v>136</v>
      </c>
      <c r="BN869" t="s">
        <v>1573</v>
      </c>
      <c r="BO869" t="s">
        <v>1574</v>
      </c>
      <c r="BP869">
        <v>6</v>
      </c>
      <c r="BQ869">
        <v>6</v>
      </c>
      <c r="BR869">
        <v>6</v>
      </c>
      <c r="BS869" s="1">
        <v>44180</v>
      </c>
      <c r="BT869" s="1">
        <v>44484</v>
      </c>
      <c r="BU869" s="1">
        <v>44180</v>
      </c>
      <c r="BV869" s="1">
        <v>44484</v>
      </c>
      <c r="BW869" t="s">
        <v>136</v>
      </c>
      <c r="BX869">
        <v>40</v>
      </c>
      <c r="BY869">
        <v>0</v>
      </c>
      <c r="BZ869">
        <v>7</v>
      </c>
      <c r="CA869">
        <v>7</v>
      </c>
      <c r="CB869">
        <v>7</v>
      </c>
      <c r="CC869">
        <v>7</v>
      </c>
      <c r="CD869">
        <v>7</v>
      </c>
      <c r="CE869">
        <v>5</v>
      </c>
      <c r="CF869" t="str">
        <f>"7:00 AM"</f>
        <v>7:00 AM</v>
      </c>
      <c r="CG869" t="str">
        <f>"4:00 PM"</f>
        <v>4:00 PM</v>
      </c>
      <c r="CH869" s="5">
        <v>11.83</v>
      </c>
      <c r="CI869" t="s">
        <v>146</v>
      </c>
      <c r="CL869" t="s">
        <v>134</v>
      </c>
      <c r="CM869" t="s">
        <v>147</v>
      </c>
      <c r="CN869" t="s">
        <v>148</v>
      </c>
      <c r="CO869" t="s">
        <v>1575</v>
      </c>
      <c r="CP869" t="s">
        <v>149</v>
      </c>
      <c r="CQ869">
        <v>3</v>
      </c>
      <c r="CR869">
        <v>0</v>
      </c>
      <c r="CS869" t="s">
        <v>136</v>
      </c>
      <c r="CT869" t="s">
        <v>136</v>
      </c>
      <c r="CU869" t="s">
        <v>134</v>
      </c>
      <c r="CV869" t="s">
        <v>134</v>
      </c>
      <c r="CW869" t="s">
        <v>134</v>
      </c>
      <c r="CX869">
        <v>70</v>
      </c>
      <c r="CY869" t="s">
        <v>134</v>
      </c>
      <c r="CZ869" t="s">
        <v>134</v>
      </c>
      <c r="DA869" t="s">
        <v>134</v>
      </c>
      <c r="DB869" t="s">
        <v>134</v>
      </c>
      <c r="DC869" t="s">
        <v>134</v>
      </c>
      <c r="DD869" t="s">
        <v>136</v>
      </c>
      <c r="DF869" t="s">
        <v>1576</v>
      </c>
      <c r="DG869" t="s">
        <v>1563</v>
      </c>
      <c r="DH869" t="s">
        <v>345</v>
      </c>
      <c r="DI869" t="s">
        <v>246</v>
      </c>
      <c r="DJ869" s="4">
        <v>70526</v>
      </c>
      <c r="DK869" t="s">
        <v>268</v>
      </c>
      <c r="DL869" t="s">
        <v>134</v>
      </c>
      <c r="DM869">
        <v>7</v>
      </c>
      <c r="DN869" t="s">
        <v>1577</v>
      </c>
      <c r="DO869" t="s">
        <v>345</v>
      </c>
      <c r="DP869" t="s">
        <v>246</v>
      </c>
      <c r="DQ869" t="str">
        <f>"70526"</f>
        <v>70526</v>
      </c>
      <c r="DR869" t="s">
        <v>268</v>
      </c>
      <c r="DS869" t="s">
        <v>1578</v>
      </c>
      <c r="DT869">
        <v>1</v>
      </c>
      <c r="DU869">
        <v>9</v>
      </c>
      <c r="DV869" t="s">
        <v>134</v>
      </c>
      <c r="DW869" t="s">
        <v>134</v>
      </c>
      <c r="DX869" t="s">
        <v>134</v>
      </c>
      <c r="DY869" t="s">
        <v>136</v>
      </c>
      <c r="DZ869">
        <v>1</v>
      </c>
      <c r="EA869" t="s">
        <v>136</v>
      </c>
      <c r="EC869" s="5">
        <v>12.68</v>
      </c>
      <c r="ED869" s="5">
        <v>55</v>
      </c>
      <c r="EE869">
        <v>13377882342</v>
      </c>
      <c r="EF869" t="s">
        <v>148</v>
      </c>
      <c r="EG869" t="s">
        <v>271</v>
      </c>
      <c r="EH869">
        <v>3</v>
      </c>
    </row>
    <row r="870" spans="1:138" ht="15" customHeight="1" x14ac:dyDescent="0.35">
      <c r="A870" t="s">
        <v>16938</v>
      </c>
      <c r="B870" t="s">
        <v>157</v>
      </c>
      <c r="C870" s="1">
        <v>44124.602567592592</v>
      </c>
      <c r="D870" s="1">
        <v>44148</v>
      </c>
      <c r="E870" t="s">
        <v>133</v>
      </c>
      <c r="F870" t="s">
        <v>136</v>
      </c>
      <c r="G870" t="s">
        <v>135</v>
      </c>
      <c r="H870" t="s">
        <v>136</v>
      </c>
      <c r="I870" t="s">
        <v>16939</v>
      </c>
      <c r="J870" t="s">
        <v>16940</v>
      </c>
      <c r="K870" t="s">
        <v>16941</v>
      </c>
      <c r="M870" t="s">
        <v>16931</v>
      </c>
      <c r="N870" t="s">
        <v>870</v>
      </c>
      <c r="O870" s="4">
        <v>56027</v>
      </c>
      <c r="P870" t="s">
        <v>140</v>
      </c>
      <c r="R870">
        <v>15079433115</v>
      </c>
      <c r="T870">
        <v>11</v>
      </c>
      <c r="U870" t="s">
        <v>16942</v>
      </c>
      <c r="V870" t="s">
        <v>10722</v>
      </c>
      <c r="X870" t="s">
        <v>1677</v>
      </c>
      <c r="Y870" t="s">
        <v>16943</v>
      </c>
      <c r="AA870" t="s">
        <v>16931</v>
      </c>
      <c r="AB870" t="s">
        <v>870</v>
      </c>
      <c r="AC870" s="4">
        <v>56027</v>
      </c>
      <c r="AD870" t="s">
        <v>140</v>
      </c>
      <c r="AF870">
        <v>15079433115</v>
      </c>
      <c r="AH870" t="s">
        <v>16944</v>
      </c>
      <c r="AI870" t="s">
        <v>168</v>
      </c>
      <c r="AJ870" t="s">
        <v>16945</v>
      </c>
      <c r="AK870" t="s">
        <v>347</v>
      </c>
      <c r="AM870" t="s">
        <v>16946</v>
      </c>
      <c r="AO870" t="s">
        <v>2871</v>
      </c>
      <c r="AP870" t="s">
        <v>139</v>
      </c>
      <c r="AQ870" s="4">
        <v>33812</v>
      </c>
      <c r="AR870" t="s">
        <v>140</v>
      </c>
      <c r="AS870" t="s">
        <v>16947</v>
      </c>
      <c r="AT870">
        <v>16059402521</v>
      </c>
      <c r="AV870" t="s">
        <v>16948</v>
      </c>
      <c r="AW870" t="s">
        <v>16949</v>
      </c>
      <c r="AZ870" t="s">
        <v>288</v>
      </c>
      <c r="BA870" t="s">
        <v>289</v>
      </c>
      <c r="BB870" t="s">
        <v>136</v>
      </c>
      <c r="BC870" t="s">
        <v>136</v>
      </c>
      <c r="BD870" t="s">
        <v>148</v>
      </c>
      <c r="BE870" t="s">
        <v>136</v>
      </c>
      <c r="BF870" t="s">
        <v>136</v>
      </c>
      <c r="BG870" t="s">
        <v>134</v>
      </c>
      <c r="BH870" t="s">
        <v>136</v>
      </c>
      <c r="BN870" t="s">
        <v>16950</v>
      </c>
      <c r="BO870" t="s">
        <v>965</v>
      </c>
      <c r="BP870">
        <v>12</v>
      </c>
      <c r="BQ870">
        <v>12</v>
      </c>
      <c r="BR870">
        <v>12</v>
      </c>
      <c r="BS870" s="1">
        <v>44176</v>
      </c>
      <c r="BT870" s="1">
        <v>44454</v>
      </c>
      <c r="BU870" s="1">
        <v>44176</v>
      </c>
      <c r="BV870" s="1">
        <v>44454</v>
      </c>
      <c r="BW870" t="s">
        <v>136</v>
      </c>
      <c r="BX870">
        <v>40</v>
      </c>
      <c r="BY870">
        <v>0</v>
      </c>
      <c r="BZ870">
        <v>8</v>
      </c>
      <c r="CA870">
        <v>8</v>
      </c>
      <c r="CB870">
        <v>8</v>
      </c>
      <c r="CC870">
        <v>8</v>
      </c>
      <c r="CD870">
        <v>8</v>
      </c>
      <c r="CE870">
        <v>0</v>
      </c>
      <c r="CF870" t="str">
        <f>"7:00 AM"</f>
        <v>7:00 AM</v>
      </c>
      <c r="CG870" t="str">
        <f>"4:00 PM"</f>
        <v>4:00 PM</v>
      </c>
      <c r="CH870" s="5">
        <v>14.58</v>
      </c>
      <c r="CI870" t="s">
        <v>146</v>
      </c>
      <c r="CL870" t="s">
        <v>136</v>
      </c>
      <c r="CM870" t="s">
        <v>312</v>
      </c>
      <c r="CN870" t="s">
        <v>148</v>
      </c>
      <c r="CO870" s="2" t="s">
        <v>16951</v>
      </c>
      <c r="CP870" t="s">
        <v>149</v>
      </c>
      <c r="CQ870">
        <v>3</v>
      </c>
      <c r="CR870">
        <v>0</v>
      </c>
      <c r="CS870" t="s">
        <v>136</v>
      </c>
      <c r="CT870" t="s">
        <v>134</v>
      </c>
      <c r="CU870" t="s">
        <v>136</v>
      </c>
      <c r="CV870" t="s">
        <v>136</v>
      </c>
      <c r="CW870" t="s">
        <v>134</v>
      </c>
      <c r="CX870">
        <v>50</v>
      </c>
      <c r="CY870" t="s">
        <v>136</v>
      </c>
      <c r="CZ870" t="s">
        <v>136</v>
      </c>
      <c r="DA870" t="s">
        <v>136</v>
      </c>
      <c r="DB870" t="s">
        <v>136</v>
      </c>
      <c r="DC870" t="s">
        <v>136</v>
      </c>
      <c r="DD870" t="s">
        <v>136</v>
      </c>
      <c r="DF870" s="2" t="s">
        <v>16952</v>
      </c>
      <c r="DG870" t="s">
        <v>16953</v>
      </c>
      <c r="DH870" t="s">
        <v>16954</v>
      </c>
      <c r="DI870" t="s">
        <v>870</v>
      </c>
      <c r="DJ870" s="4">
        <v>56027</v>
      </c>
      <c r="DK870" t="s">
        <v>4048</v>
      </c>
      <c r="DL870" t="s">
        <v>134</v>
      </c>
      <c r="DM870">
        <v>15</v>
      </c>
      <c r="DN870" t="s">
        <v>16955</v>
      </c>
      <c r="DO870" t="s">
        <v>16956</v>
      </c>
      <c r="DP870" t="s">
        <v>870</v>
      </c>
      <c r="DQ870" t="str">
        <f>"56039"</f>
        <v>56039</v>
      </c>
      <c r="DR870" t="s">
        <v>16957</v>
      </c>
      <c r="DS870" t="s">
        <v>16958</v>
      </c>
      <c r="DT870">
        <v>1</v>
      </c>
      <c r="DU870">
        <v>6</v>
      </c>
      <c r="DV870" t="s">
        <v>134</v>
      </c>
      <c r="DW870" t="s">
        <v>134</v>
      </c>
      <c r="DX870" t="s">
        <v>134</v>
      </c>
      <c r="DY870" t="s">
        <v>134</v>
      </c>
      <c r="DZ870">
        <v>2</v>
      </c>
      <c r="EA870" t="s">
        <v>136</v>
      </c>
      <c r="EC870" s="5">
        <v>12.68</v>
      </c>
      <c r="ED870" s="5">
        <v>55</v>
      </c>
      <c r="EE870">
        <v>15072364507</v>
      </c>
      <c r="EF870" t="s">
        <v>16944</v>
      </c>
      <c r="EG870" t="s">
        <v>148</v>
      </c>
      <c r="EH870">
        <v>0</v>
      </c>
    </row>
    <row r="871" spans="1:138" ht="15" customHeight="1" x14ac:dyDescent="0.35">
      <c r="A871" t="s">
        <v>18161</v>
      </c>
      <c r="B871" t="s">
        <v>157</v>
      </c>
      <c r="C871" s="1">
        <v>44137.451664236112</v>
      </c>
      <c r="D871" s="1">
        <v>44148</v>
      </c>
      <c r="E871" t="s">
        <v>133</v>
      </c>
      <c r="F871" t="s">
        <v>136</v>
      </c>
      <c r="G871" t="s">
        <v>135</v>
      </c>
      <c r="H871" t="s">
        <v>136</v>
      </c>
      <c r="I871" t="s">
        <v>18162</v>
      </c>
      <c r="K871" t="s">
        <v>18163</v>
      </c>
      <c r="M871" t="s">
        <v>3328</v>
      </c>
      <c r="N871" t="s">
        <v>246</v>
      </c>
      <c r="O871" s="4">
        <v>70543</v>
      </c>
      <c r="P871" t="s">
        <v>140</v>
      </c>
      <c r="R871">
        <v>13376585735</v>
      </c>
      <c r="T871">
        <v>112512</v>
      </c>
      <c r="U871" t="s">
        <v>1564</v>
      </c>
      <c r="V871" t="s">
        <v>7949</v>
      </c>
      <c r="W871" t="s">
        <v>509</v>
      </c>
      <c r="X871" t="s">
        <v>164</v>
      </c>
      <c r="Y871" t="s">
        <v>18163</v>
      </c>
      <c r="Z871" t="s">
        <v>148</v>
      </c>
      <c r="AA871" t="s">
        <v>3328</v>
      </c>
      <c r="AB871" t="s">
        <v>246</v>
      </c>
      <c r="AC871" s="4">
        <v>70543</v>
      </c>
      <c r="AD871" t="s">
        <v>140</v>
      </c>
      <c r="AF871">
        <v>13376585735</v>
      </c>
      <c r="AH871" t="s">
        <v>2442</v>
      </c>
      <c r="AI871" t="s">
        <v>168</v>
      </c>
      <c r="AJ871" t="s">
        <v>1565</v>
      </c>
      <c r="AK871" t="s">
        <v>1566</v>
      </c>
      <c r="AL871" t="s">
        <v>1567</v>
      </c>
      <c r="AM871" t="s">
        <v>1568</v>
      </c>
      <c r="AN871" t="s">
        <v>1569</v>
      </c>
      <c r="AO871" t="s">
        <v>1570</v>
      </c>
      <c r="AP871" t="s">
        <v>537</v>
      </c>
      <c r="AQ871" s="4">
        <v>27536</v>
      </c>
      <c r="AR871" t="s">
        <v>140</v>
      </c>
      <c r="AT871">
        <v>14349173294</v>
      </c>
      <c r="AV871" t="s">
        <v>1571</v>
      </c>
      <c r="AW871" t="s">
        <v>1572</v>
      </c>
      <c r="AZ871" t="s">
        <v>334</v>
      </c>
      <c r="BA871" t="s">
        <v>335</v>
      </c>
      <c r="BB871" t="s">
        <v>136</v>
      </c>
      <c r="BC871" t="s">
        <v>136</v>
      </c>
      <c r="BD871" t="s">
        <v>148</v>
      </c>
      <c r="BE871" t="s">
        <v>136</v>
      </c>
      <c r="BF871" t="s">
        <v>136</v>
      </c>
      <c r="BG871" t="s">
        <v>134</v>
      </c>
      <c r="BH871" t="s">
        <v>136</v>
      </c>
      <c r="BN871" t="s">
        <v>18164</v>
      </c>
      <c r="BO871" t="s">
        <v>1574</v>
      </c>
      <c r="BP871">
        <v>3</v>
      </c>
      <c r="BQ871">
        <v>3</v>
      </c>
      <c r="BR871">
        <v>3</v>
      </c>
      <c r="BS871" s="1">
        <v>44185</v>
      </c>
      <c r="BT871" s="1">
        <v>44469</v>
      </c>
      <c r="BU871" s="1">
        <v>44185</v>
      </c>
      <c r="BV871" s="1">
        <v>44469</v>
      </c>
      <c r="BW871" t="s">
        <v>136</v>
      </c>
      <c r="BX871">
        <v>40</v>
      </c>
      <c r="BY871">
        <v>0</v>
      </c>
      <c r="BZ871">
        <v>7</v>
      </c>
      <c r="CA871">
        <v>7</v>
      </c>
      <c r="CB871">
        <v>7</v>
      </c>
      <c r="CC871">
        <v>7</v>
      </c>
      <c r="CD871">
        <v>7</v>
      </c>
      <c r="CE871">
        <v>5</v>
      </c>
      <c r="CF871" t="str">
        <f>"7:00 AM"</f>
        <v>7:00 AM</v>
      </c>
      <c r="CG871" t="str">
        <f>"4:00 PM"</f>
        <v>4:00 PM</v>
      </c>
      <c r="CH871" s="5">
        <v>11.83</v>
      </c>
      <c r="CI871" t="s">
        <v>146</v>
      </c>
      <c r="CL871" t="s">
        <v>134</v>
      </c>
      <c r="CM871" t="s">
        <v>147</v>
      </c>
      <c r="CN871" t="s">
        <v>148</v>
      </c>
      <c r="CO871" t="s">
        <v>1575</v>
      </c>
      <c r="CP871" t="s">
        <v>149</v>
      </c>
      <c r="CQ871">
        <v>3</v>
      </c>
      <c r="CR871">
        <v>0</v>
      </c>
      <c r="CS871" t="s">
        <v>136</v>
      </c>
      <c r="CT871" t="s">
        <v>136</v>
      </c>
      <c r="CU871" t="s">
        <v>134</v>
      </c>
      <c r="CV871" t="s">
        <v>134</v>
      </c>
      <c r="CW871" t="s">
        <v>134</v>
      </c>
      <c r="CX871">
        <v>70</v>
      </c>
      <c r="CY871" t="s">
        <v>134</v>
      </c>
      <c r="CZ871" t="s">
        <v>134</v>
      </c>
      <c r="DA871" t="s">
        <v>134</v>
      </c>
      <c r="DB871" t="s">
        <v>134</v>
      </c>
      <c r="DC871" t="s">
        <v>134</v>
      </c>
      <c r="DD871" t="s">
        <v>136</v>
      </c>
      <c r="DF871" t="s">
        <v>1576</v>
      </c>
      <c r="DG871" t="s">
        <v>18165</v>
      </c>
      <c r="DH871" t="s">
        <v>3328</v>
      </c>
      <c r="DI871" t="s">
        <v>246</v>
      </c>
      <c r="DJ871" s="4">
        <v>70543</v>
      </c>
      <c r="DK871" t="s">
        <v>268</v>
      </c>
      <c r="DL871" t="s">
        <v>134</v>
      </c>
      <c r="DM871">
        <v>3</v>
      </c>
      <c r="DN871" t="s">
        <v>18166</v>
      </c>
      <c r="DO871" t="s">
        <v>778</v>
      </c>
      <c r="DP871" t="s">
        <v>246</v>
      </c>
      <c r="DQ871" t="str">
        <f>"70515"</f>
        <v>70515</v>
      </c>
      <c r="DR871" t="s">
        <v>268</v>
      </c>
      <c r="DS871" t="s">
        <v>576</v>
      </c>
      <c r="DT871">
        <v>1</v>
      </c>
      <c r="DU871">
        <v>8</v>
      </c>
      <c r="DV871" t="s">
        <v>134</v>
      </c>
      <c r="DW871" t="s">
        <v>134</v>
      </c>
      <c r="DX871" t="s">
        <v>134</v>
      </c>
      <c r="DY871" t="s">
        <v>136</v>
      </c>
      <c r="DZ871">
        <v>1</v>
      </c>
      <c r="EA871" t="s">
        <v>136</v>
      </c>
      <c r="EC871" s="5">
        <v>12.68</v>
      </c>
      <c r="ED871" s="5">
        <v>55</v>
      </c>
      <c r="EE871">
        <v>13376585735</v>
      </c>
      <c r="EF871" t="s">
        <v>148</v>
      </c>
      <c r="EG871" t="s">
        <v>271</v>
      </c>
      <c r="EH871">
        <v>2</v>
      </c>
    </row>
    <row r="872" spans="1:138" ht="15" customHeight="1" x14ac:dyDescent="0.35">
      <c r="A872" t="s">
        <v>22436</v>
      </c>
      <c r="B872" t="s">
        <v>157</v>
      </c>
      <c r="C872" s="1">
        <v>44137.532133101849</v>
      </c>
      <c r="D872" s="1">
        <v>44148</v>
      </c>
      <c r="E872" t="s">
        <v>133</v>
      </c>
      <c r="F872" t="s">
        <v>136</v>
      </c>
      <c r="G872" t="s">
        <v>135</v>
      </c>
      <c r="H872" t="s">
        <v>136</v>
      </c>
      <c r="I872" t="s">
        <v>22437</v>
      </c>
      <c r="K872" t="s">
        <v>22438</v>
      </c>
      <c r="M872" t="s">
        <v>245</v>
      </c>
      <c r="N872" t="s">
        <v>246</v>
      </c>
      <c r="O872" s="4">
        <v>70516</v>
      </c>
      <c r="P872" t="s">
        <v>140</v>
      </c>
      <c r="R872">
        <v>13375810035</v>
      </c>
      <c r="T872">
        <v>11251</v>
      </c>
      <c r="U872" t="s">
        <v>22439</v>
      </c>
      <c r="V872" t="s">
        <v>16906</v>
      </c>
      <c r="W872" t="s">
        <v>687</v>
      </c>
      <c r="X872" t="s">
        <v>164</v>
      </c>
      <c r="Y872" t="s">
        <v>22438</v>
      </c>
      <c r="Z872" t="s">
        <v>148</v>
      </c>
      <c r="AA872" t="s">
        <v>245</v>
      </c>
      <c r="AB872" t="s">
        <v>246</v>
      </c>
      <c r="AC872" s="4">
        <v>70516</v>
      </c>
      <c r="AD872" t="s">
        <v>140</v>
      </c>
      <c r="AF872">
        <v>13345810035</v>
      </c>
      <c r="AH872" t="s">
        <v>2442</v>
      </c>
      <c r="AI872" t="s">
        <v>168</v>
      </c>
      <c r="AJ872" t="s">
        <v>1565</v>
      </c>
      <c r="AK872" t="s">
        <v>1566</v>
      </c>
      <c r="AL872" t="s">
        <v>1567</v>
      </c>
      <c r="AM872" t="s">
        <v>1568</v>
      </c>
      <c r="AN872" t="s">
        <v>1569</v>
      </c>
      <c r="AO872" t="s">
        <v>1570</v>
      </c>
      <c r="AP872" t="s">
        <v>537</v>
      </c>
      <c r="AQ872" s="4">
        <v>27536</v>
      </c>
      <c r="AR872" t="s">
        <v>140</v>
      </c>
      <c r="AT872">
        <v>14349173294</v>
      </c>
      <c r="AV872" t="s">
        <v>1571</v>
      </c>
      <c r="AW872" t="s">
        <v>1572</v>
      </c>
      <c r="AZ872" t="s">
        <v>334</v>
      </c>
      <c r="BA872" t="s">
        <v>335</v>
      </c>
      <c r="BB872" t="s">
        <v>136</v>
      </c>
      <c r="BC872" t="s">
        <v>136</v>
      </c>
      <c r="BD872" t="s">
        <v>148</v>
      </c>
      <c r="BE872" t="s">
        <v>136</v>
      </c>
      <c r="BF872" t="s">
        <v>136</v>
      </c>
      <c r="BG872" t="s">
        <v>134</v>
      </c>
      <c r="BH872" t="s">
        <v>136</v>
      </c>
      <c r="BN872" t="s">
        <v>22440</v>
      </c>
      <c r="BO872" t="s">
        <v>1574</v>
      </c>
      <c r="BP872">
        <v>4</v>
      </c>
      <c r="BQ872">
        <v>4</v>
      </c>
      <c r="BR872">
        <v>4</v>
      </c>
      <c r="BS872" s="1">
        <v>44185</v>
      </c>
      <c r="BT872" s="1">
        <v>44397</v>
      </c>
      <c r="BU872" s="1">
        <v>44185</v>
      </c>
      <c r="BV872" s="1">
        <v>44397</v>
      </c>
      <c r="BW872" t="s">
        <v>136</v>
      </c>
      <c r="BX872">
        <v>40</v>
      </c>
      <c r="BY872">
        <v>0</v>
      </c>
      <c r="BZ872">
        <v>7</v>
      </c>
      <c r="CA872">
        <v>7</v>
      </c>
      <c r="CB872">
        <v>7</v>
      </c>
      <c r="CC872">
        <v>7</v>
      </c>
      <c r="CD872">
        <v>7</v>
      </c>
      <c r="CE872">
        <v>5</v>
      </c>
      <c r="CF872" t="str">
        <f>"7:00 AM"</f>
        <v>7:00 AM</v>
      </c>
      <c r="CG872" t="str">
        <f>"4:00 PM"</f>
        <v>4:00 PM</v>
      </c>
      <c r="CH872" s="5">
        <v>11.83</v>
      </c>
      <c r="CI872" t="s">
        <v>146</v>
      </c>
      <c r="CL872" t="s">
        <v>134</v>
      </c>
      <c r="CM872" t="s">
        <v>147</v>
      </c>
      <c r="CN872" t="s">
        <v>148</v>
      </c>
      <c r="CO872" s="2" t="s">
        <v>5732</v>
      </c>
      <c r="CP872" t="s">
        <v>149</v>
      </c>
      <c r="CQ872">
        <v>3</v>
      </c>
      <c r="CR872">
        <v>0</v>
      </c>
      <c r="CS872" t="s">
        <v>136</v>
      </c>
      <c r="CT872" t="s">
        <v>136</v>
      </c>
      <c r="CU872" t="s">
        <v>134</v>
      </c>
      <c r="CV872" t="s">
        <v>134</v>
      </c>
      <c r="CW872" t="s">
        <v>134</v>
      </c>
      <c r="CX872">
        <v>70</v>
      </c>
      <c r="CY872" t="s">
        <v>134</v>
      </c>
      <c r="CZ872" t="s">
        <v>134</v>
      </c>
      <c r="DA872" t="s">
        <v>134</v>
      </c>
      <c r="DB872" t="s">
        <v>134</v>
      </c>
      <c r="DC872" t="s">
        <v>134</v>
      </c>
      <c r="DD872" t="s">
        <v>136</v>
      </c>
      <c r="DF872" s="2" t="s">
        <v>15189</v>
      </c>
      <c r="DG872" t="s">
        <v>22438</v>
      </c>
      <c r="DH872" t="s">
        <v>245</v>
      </c>
      <c r="DI872" t="s">
        <v>246</v>
      </c>
      <c r="DJ872" s="4">
        <v>70516</v>
      </c>
      <c r="DK872" t="s">
        <v>268</v>
      </c>
      <c r="DL872" t="s">
        <v>136</v>
      </c>
      <c r="DM872">
        <v>2</v>
      </c>
      <c r="DN872" t="s">
        <v>22441</v>
      </c>
      <c r="DO872" t="s">
        <v>2450</v>
      </c>
      <c r="DP872" t="s">
        <v>246</v>
      </c>
      <c r="DQ872" t="str">
        <f>"70578"</f>
        <v>70578</v>
      </c>
      <c r="DR872" t="s">
        <v>268</v>
      </c>
      <c r="DS872" t="s">
        <v>22442</v>
      </c>
      <c r="DT872">
        <v>1</v>
      </c>
      <c r="DU872">
        <v>6</v>
      </c>
      <c r="DV872" t="s">
        <v>134</v>
      </c>
      <c r="DW872" t="s">
        <v>134</v>
      </c>
      <c r="DX872" t="s">
        <v>134</v>
      </c>
      <c r="DY872" t="s">
        <v>136</v>
      </c>
      <c r="DZ872">
        <v>1</v>
      </c>
      <c r="EA872" t="s">
        <v>136</v>
      </c>
      <c r="EC872" s="5">
        <v>12.68</v>
      </c>
      <c r="ED872" s="5">
        <v>55</v>
      </c>
      <c r="EE872">
        <v>13375810035</v>
      </c>
      <c r="EF872" t="s">
        <v>148</v>
      </c>
      <c r="EG872" t="s">
        <v>271</v>
      </c>
      <c r="EH872">
        <v>3</v>
      </c>
    </row>
    <row r="873" spans="1:138" ht="15" customHeight="1" x14ac:dyDescent="0.35">
      <c r="A873" t="s">
        <v>16580</v>
      </c>
      <c r="B873" t="s">
        <v>157</v>
      </c>
      <c r="C873" s="1">
        <v>44130.536205439814</v>
      </c>
      <c r="D873" s="1">
        <v>44148</v>
      </c>
      <c r="E873" t="s">
        <v>133</v>
      </c>
      <c r="F873" t="s">
        <v>136</v>
      </c>
      <c r="G873" t="s">
        <v>135</v>
      </c>
      <c r="H873" t="s">
        <v>136</v>
      </c>
      <c r="I873" t="s">
        <v>16581</v>
      </c>
      <c r="J873" t="s">
        <v>16582</v>
      </c>
      <c r="K873" t="s">
        <v>16583</v>
      </c>
      <c r="L873" t="s">
        <v>16584</v>
      </c>
      <c r="M873" t="s">
        <v>9570</v>
      </c>
      <c r="N873" t="s">
        <v>893</v>
      </c>
      <c r="O873" s="4">
        <v>12921</v>
      </c>
      <c r="P873" t="s">
        <v>140</v>
      </c>
      <c r="R873">
        <v>15188467171</v>
      </c>
      <c r="T873">
        <v>111331</v>
      </c>
      <c r="U873" t="s">
        <v>9571</v>
      </c>
      <c r="V873" t="s">
        <v>16585</v>
      </c>
      <c r="X873" t="s">
        <v>1963</v>
      </c>
      <c r="Y873" t="s">
        <v>16583</v>
      </c>
      <c r="Z873" t="s">
        <v>16584</v>
      </c>
      <c r="AA873" t="s">
        <v>9570</v>
      </c>
      <c r="AB873" t="s">
        <v>893</v>
      </c>
      <c r="AC873" s="4">
        <v>12921</v>
      </c>
      <c r="AD873" t="s">
        <v>140</v>
      </c>
      <c r="AF873">
        <v>15188467171</v>
      </c>
      <c r="AH873" t="s">
        <v>16586</v>
      </c>
      <c r="AI873" t="s">
        <v>168</v>
      </c>
      <c r="AJ873" t="s">
        <v>4127</v>
      </c>
      <c r="AK873" t="s">
        <v>4128</v>
      </c>
      <c r="AL873" t="s">
        <v>1007</v>
      </c>
      <c r="AM873" t="s">
        <v>4129</v>
      </c>
      <c r="AO873" t="s">
        <v>4130</v>
      </c>
      <c r="AP873" t="s">
        <v>4125</v>
      </c>
      <c r="AQ873" s="4">
        <v>5760</v>
      </c>
      <c r="AR873" t="s">
        <v>140</v>
      </c>
      <c r="AT873">
        <v>18029482788</v>
      </c>
      <c r="AV873" t="s">
        <v>4131</v>
      </c>
      <c r="AW873" t="s">
        <v>4132</v>
      </c>
      <c r="AZ873" t="s">
        <v>175</v>
      </c>
      <c r="BA873" t="s">
        <v>176</v>
      </c>
      <c r="BB873" t="s">
        <v>136</v>
      </c>
      <c r="BC873" t="s">
        <v>136</v>
      </c>
      <c r="BD873" t="s">
        <v>148</v>
      </c>
      <c r="BE873" t="s">
        <v>136</v>
      </c>
      <c r="BF873" t="s">
        <v>136</v>
      </c>
      <c r="BG873" t="s">
        <v>134</v>
      </c>
      <c r="BH873" t="s">
        <v>136</v>
      </c>
      <c r="BN873" t="s">
        <v>16587</v>
      </c>
      <c r="BO873" t="s">
        <v>10981</v>
      </c>
      <c r="BP873">
        <v>18</v>
      </c>
      <c r="BQ873">
        <v>18</v>
      </c>
      <c r="BR873">
        <v>18</v>
      </c>
      <c r="BS873" s="1">
        <v>44181</v>
      </c>
      <c r="BT873" s="1">
        <v>44255</v>
      </c>
      <c r="BU873" s="1">
        <v>44181</v>
      </c>
      <c r="BV873" s="1">
        <v>44255</v>
      </c>
      <c r="BW873" t="s">
        <v>136</v>
      </c>
      <c r="BX873">
        <v>45</v>
      </c>
      <c r="BY873">
        <v>0</v>
      </c>
      <c r="BZ873">
        <v>8</v>
      </c>
      <c r="CA873">
        <v>8</v>
      </c>
      <c r="CB873">
        <v>8</v>
      </c>
      <c r="CC873">
        <v>8</v>
      </c>
      <c r="CD873">
        <v>8</v>
      </c>
      <c r="CE873">
        <v>5</v>
      </c>
      <c r="CF873" t="str">
        <f>"7:30 AM"</f>
        <v>7:30 AM</v>
      </c>
      <c r="CG873" t="str">
        <f>"4:00 PM"</f>
        <v>4:00 PM</v>
      </c>
      <c r="CH873" s="5">
        <v>14.29</v>
      </c>
      <c r="CI873" t="s">
        <v>146</v>
      </c>
      <c r="CJ873">
        <v>0</v>
      </c>
      <c r="CK873" t="s">
        <v>148</v>
      </c>
      <c r="CL873" t="s">
        <v>136</v>
      </c>
      <c r="CM873" t="s">
        <v>147</v>
      </c>
      <c r="CN873" t="s">
        <v>148</v>
      </c>
      <c r="CO873" s="2" t="s">
        <v>16588</v>
      </c>
      <c r="CP873" t="s">
        <v>149</v>
      </c>
      <c r="CQ873">
        <v>3</v>
      </c>
      <c r="CR873">
        <v>0</v>
      </c>
      <c r="CS873" t="s">
        <v>136</v>
      </c>
      <c r="CT873" t="s">
        <v>136</v>
      </c>
      <c r="CU873" t="s">
        <v>136</v>
      </c>
      <c r="CV873" t="s">
        <v>136</v>
      </c>
      <c r="CW873" t="s">
        <v>134</v>
      </c>
      <c r="CX873">
        <v>80</v>
      </c>
      <c r="CY873" t="s">
        <v>134</v>
      </c>
      <c r="CZ873" t="s">
        <v>134</v>
      </c>
      <c r="DA873" t="s">
        <v>134</v>
      </c>
      <c r="DB873" t="s">
        <v>134</v>
      </c>
      <c r="DC873" t="s">
        <v>134</v>
      </c>
      <c r="DD873" t="s">
        <v>136</v>
      </c>
      <c r="DF873" t="s">
        <v>149</v>
      </c>
      <c r="DG873" s="2" t="s">
        <v>16589</v>
      </c>
      <c r="DH873" t="s">
        <v>9570</v>
      </c>
      <c r="DI873" t="s">
        <v>893</v>
      </c>
      <c r="DJ873" s="4">
        <v>12921</v>
      </c>
      <c r="DK873" t="s">
        <v>2895</v>
      </c>
      <c r="DL873" t="s">
        <v>136</v>
      </c>
      <c r="DM873">
        <v>1</v>
      </c>
      <c r="DN873" t="s">
        <v>9574</v>
      </c>
      <c r="DO873" t="s">
        <v>9570</v>
      </c>
      <c r="DP873" t="s">
        <v>893</v>
      </c>
      <c r="DQ873" t="str">
        <f>"12921"</f>
        <v>12921</v>
      </c>
      <c r="DR873" t="s">
        <v>2895</v>
      </c>
      <c r="DS873" t="s">
        <v>16590</v>
      </c>
      <c r="DT873">
        <v>5</v>
      </c>
      <c r="DU873">
        <v>233</v>
      </c>
      <c r="DV873" t="s">
        <v>134</v>
      </c>
      <c r="DW873" t="s">
        <v>134</v>
      </c>
      <c r="DX873" t="s">
        <v>134</v>
      </c>
      <c r="DY873" t="s">
        <v>136</v>
      </c>
      <c r="DZ873">
        <v>1</v>
      </c>
      <c r="EA873" t="s">
        <v>136</v>
      </c>
      <c r="EC873" s="5">
        <v>12.68</v>
      </c>
      <c r="ED873" s="5">
        <v>55</v>
      </c>
      <c r="EE873">
        <v>15188467171</v>
      </c>
      <c r="EF873" t="s">
        <v>16586</v>
      </c>
      <c r="EG873" t="s">
        <v>148</v>
      </c>
      <c r="EH873">
        <v>0</v>
      </c>
    </row>
    <row r="874" spans="1:138" ht="15" customHeight="1" x14ac:dyDescent="0.35">
      <c r="A874" t="s">
        <v>15743</v>
      </c>
      <c r="B874" t="s">
        <v>157</v>
      </c>
      <c r="C874" s="1">
        <v>44123.568835185186</v>
      </c>
      <c r="D874" s="1">
        <v>44148</v>
      </c>
      <c r="E874" t="s">
        <v>133</v>
      </c>
      <c r="F874" t="s">
        <v>136</v>
      </c>
      <c r="G874" t="s">
        <v>135</v>
      </c>
      <c r="H874" t="s">
        <v>136</v>
      </c>
      <c r="I874" t="s">
        <v>2527</v>
      </c>
      <c r="K874" t="s">
        <v>2528</v>
      </c>
      <c r="M874" t="s">
        <v>2529</v>
      </c>
      <c r="N874" t="s">
        <v>374</v>
      </c>
      <c r="O874" s="4">
        <v>78877</v>
      </c>
      <c r="P874" t="s">
        <v>140</v>
      </c>
      <c r="R874">
        <v>18307571181</v>
      </c>
      <c r="T874">
        <v>11211</v>
      </c>
      <c r="U874" t="s">
        <v>2530</v>
      </c>
      <c r="V874" t="s">
        <v>2531</v>
      </c>
      <c r="W874" t="s">
        <v>1871</v>
      </c>
      <c r="X874" t="s">
        <v>164</v>
      </c>
      <c r="Y874" t="s">
        <v>2528</v>
      </c>
      <c r="AA874" t="s">
        <v>2529</v>
      </c>
      <c r="AB874" t="s">
        <v>374</v>
      </c>
      <c r="AC874" s="4">
        <v>78877</v>
      </c>
      <c r="AD874" t="s">
        <v>140</v>
      </c>
      <c r="AF874">
        <v>18307571181</v>
      </c>
      <c r="AH874" t="s">
        <v>148</v>
      </c>
      <c r="AI874" t="s">
        <v>168</v>
      </c>
      <c r="AJ874" t="s">
        <v>639</v>
      </c>
      <c r="AK874" t="s">
        <v>767</v>
      </c>
      <c r="AM874" t="s">
        <v>1020</v>
      </c>
      <c r="AO874" t="s">
        <v>1021</v>
      </c>
      <c r="AP874" t="s">
        <v>374</v>
      </c>
      <c r="AQ874" s="4">
        <v>75442</v>
      </c>
      <c r="AR874" t="s">
        <v>140</v>
      </c>
      <c r="AT874">
        <v>14692388392</v>
      </c>
      <c r="AV874" t="s">
        <v>1022</v>
      </c>
      <c r="AW874" t="s">
        <v>1023</v>
      </c>
      <c r="AZ874" t="s">
        <v>175</v>
      </c>
      <c r="BA874" t="s">
        <v>176</v>
      </c>
      <c r="BB874" t="s">
        <v>136</v>
      </c>
      <c r="BC874" t="s">
        <v>136</v>
      </c>
      <c r="BD874" t="s">
        <v>148</v>
      </c>
      <c r="BE874" t="s">
        <v>136</v>
      </c>
      <c r="BF874" t="s">
        <v>136</v>
      </c>
      <c r="BG874" t="s">
        <v>134</v>
      </c>
      <c r="BH874" t="s">
        <v>136</v>
      </c>
      <c r="BN874" t="s">
        <v>15744</v>
      </c>
      <c r="BO874" t="s">
        <v>15745</v>
      </c>
      <c r="BP874">
        <v>12</v>
      </c>
      <c r="BQ874">
        <v>10</v>
      </c>
      <c r="BR874">
        <v>10</v>
      </c>
      <c r="BS874" s="1">
        <v>44178</v>
      </c>
      <c r="BT874" s="1">
        <v>44378</v>
      </c>
      <c r="BU874" s="1">
        <v>44178</v>
      </c>
      <c r="BV874" s="1">
        <v>44378</v>
      </c>
      <c r="BW874" t="s">
        <v>136</v>
      </c>
      <c r="BX874">
        <v>40</v>
      </c>
      <c r="BY874">
        <v>0</v>
      </c>
      <c r="BZ874">
        <v>8</v>
      </c>
      <c r="CA874">
        <v>8</v>
      </c>
      <c r="CB874">
        <v>8</v>
      </c>
      <c r="CC874">
        <v>8</v>
      </c>
      <c r="CD874">
        <v>8</v>
      </c>
      <c r="CE874">
        <v>0</v>
      </c>
      <c r="CF874" t="str">
        <f>"8:00 AM"</f>
        <v>8:00 AM</v>
      </c>
      <c r="CG874" t="str">
        <f>"5:00 PM"</f>
        <v>5:00 PM</v>
      </c>
      <c r="CH874" s="5">
        <v>12.67</v>
      </c>
      <c r="CI874" t="s">
        <v>146</v>
      </c>
      <c r="CJ874">
        <v>0</v>
      </c>
      <c r="CK874" t="s">
        <v>1024</v>
      </c>
      <c r="CL874" t="s">
        <v>134</v>
      </c>
      <c r="CM874" t="s">
        <v>147</v>
      </c>
      <c r="CN874" t="s">
        <v>148</v>
      </c>
      <c r="CO874" t="s">
        <v>1025</v>
      </c>
      <c r="CP874" t="s">
        <v>149</v>
      </c>
      <c r="CQ874">
        <v>1</v>
      </c>
      <c r="CR874">
        <v>0</v>
      </c>
      <c r="CS874" t="s">
        <v>136</v>
      </c>
      <c r="CT874" t="s">
        <v>136</v>
      </c>
      <c r="CU874" t="s">
        <v>134</v>
      </c>
      <c r="CV874" t="s">
        <v>136</v>
      </c>
      <c r="CW874" t="s">
        <v>134</v>
      </c>
      <c r="CX874">
        <v>50</v>
      </c>
      <c r="CY874" t="s">
        <v>134</v>
      </c>
      <c r="CZ874" t="s">
        <v>134</v>
      </c>
      <c r="DA874" t="s">
        <v>134</v>
      </c>
      <c r="DB874" t="s">
        <v>134</v>
      </c>
      <c r="DC874" t="s">
        <v>134</v>
      </c>
      <c r="DD874" t="s">
        <v>136</v>
      </c>
      <c r="DF874" t="s">
        <v>15746</v>
      </c>
      <c r="DG874" t="s">
        <v>2528</v>
      </c>
      <c r="DH874" t="s">
        <v>2529</v>
      </c>
      <c r="DI874" t="s">
        <v>374</v>
      </c>
      <c r="DJ874" s="4">
        <v>78877</v>
      </c>
      <c r="DK874" t="s">
        <v>2538</v>
      </c>
      <c r="DL874" t="s">
        <v>134</v>
      </c>
      <c r="DM874">
        <v>5</v>
      </c>
      <c r="DN874" t="s">
        <v>2539</v>
      </c>
      <c r="DO874" t="s">
        <v>2529</v>
      </c>
      <c r="DP874" t="s">
        <v>374</v>
      </c>
      <c r="DQ874" t="str">
        <f>"78877"</f>
        <v>78877</v>
      </c>
      <c r="DR874" t="s">
        <v>2538</v>
      </c>
      <c r="DS874" t="s">
        <v>15747</v>
      </c>
      <c r="DT874">
        <v>1</v>
      </c>
      <c r="DU874">
        <v>10</v>
      </c>
      <c r="DV874" t="s">
        <v>134</v>
      </c>
      <c r="DW874" t="s">
        <v>134</v>
      </c>
      <c r="DX874" t="s">
        <v>134</v>
      </c>
      <c r="DY874" t="s">
        <v>136</v>
      </c>
      <c r="DZ874">
        <v>1</v>
      </c>
      <c r="EA874" t="s">
        <v>136</v>
      </c>
      <c r="EC874" s="5">
        <v>12.68</v>
      </c>
      <c r="ED874" s="5">
        <v>55</v>
      </c>
      <c r="EE874">
        <v>18307571181</v>
      </c>
      <c r="EF874" t="s">
        <v>148</v>
      </c>
      <c r="EG874" t="s">
        <v>2138</v>
      </c>
      <c r="EH874">
        <v>1</v>
      </c>
    </row>
    <row r="875" spans="1:138" ht="15" customHeight="1" x14ac:dyDescent="0.35">
      <c r="A875" t="s">
        <v>11780</v>
      </c>
      <c r="B875" t="s">
        <v>273</v>
      </c>
      <c r="C875" s="1">
        <v>44125.947306018519</v>
      </c>
      <c r="D875" s="1">
        <v>44148</v>
      </c>
      <c r="E875" t="s">
        <v>133</v>
      </c>
      <c r="F875" t="s">
        <v>136</v>
      </c>
      <c r="G875" t="s">
        <v>135</v>
      </c>
      <c r="H875" t="s">
        <v>136</v>
      </c>
      <c r="I875" t="s">
        <v>11781</v>
      </c>
      <c r="J875" t="s">
        <v>11782</v>
      </c>
      <c r="K875" t="s">
        <v>11783</v>
      </c>
      <c r="M875" t="s">
        <v>11784</v>
      </c>
      <c r="N875" t="s">
        <v>1128</v>
      </c>
      <c r="O875" s="4">
        <v>58270</v>
      </c>
      <c r="P875" t="s">
        <v>140</v>
      </c>
      <c r="R875">
        <v>17012846282</v>
      </c>
      <c r="T875">
        <v>115115</v>
      </c>
      <c r="U875" t="s">
        <v>11785</v>
      </c>
      <c r="V875" t="s">
        <v>2426</v>
      </c>
      <c r="X875" t="s">
        <v>634</v>
      </c>
      <c r="Y875" t="s">
        <v>11786</v>
      </c>
      <c r="AA875" t="s">
        <v>11784</v>
      </c>
      <c r="AB875" t="s">
        <v>1128</v>
      </c>
      <c r="AC875" s="4">
        <v>58270</v>
      </c>
      <c r="AD875" t="s">
        <v>140</v>
      </c>
      <c r="AF875">
        <v>17012846282</v>
      </c>
      <c r="AH875" t="s">
        <v>2202</v>
      </c>
      <c r="AI875" t="s">
        <v>168</v>
      </c>
      <c r="AJ875" t="s">
        <v>1515</v>
      </c>
      <c r="AK875" t="s">
        <v>1516</v>
      </c>
      <c r="AL875" t="s">
        <v>2203</v>
      </c>
      <c r="AM875" t="s">
        <v>1518</v>
      </c>
      <c r="AO875" t="s">
        <v>1519</v>
      </c>
      <c r="AP875" t="s">
        <v>1128</v>
      </c>
      <c r="AQ875" s="4">
        <v>58423</v>
      </c>
      <c r="AR875" t="s">
        <v>140</v>
      </c>
      <c r="AS875" t="s">
        <v>1520</v>
      </c>
      <c r="AT875">
        <v>17019623460</v>
      </c>
      <c r="AV875" t="s">
        <v>1521</v>
      </c>
      <c r="AW875" t="s">
        <v>2205</v>
      </c>
      <c r="AZ875" t="s">
        <v>175</v>
      </c>
      <c r="BA875" t="s">
        <v>176</v>
      </c>
      <c r="BB875" t="s">
        <v>136</v>
      </c>
      <c r="BC875" t="s">
        <v>136</v>
      </c>
      <c r="BD875" t="s">
        <v>148</v>
      </c>
      <c r="BE875" t="s">
        <v>136</v>
      </c>
      <c r="BF875" t="s">
        <v>136</v>
      </c>
      <c r="BG875" t="s">
        <v>134</v>
      </c>
      <c r="BH875" t="s">
        <v>136</v>
      </c>
      <c r="BN875" t="s">
        <v>11787</v>
      </c>
      <c r="BO875" t="s">
        <v>2207</v>
      </c>
      <c r="BP875">
        <v>2</v>
      </c>
      <c r="BQ875">
        <v>2</v>
      </c>
      <c r="BS875" s="1">
        <v>44188</v>
      </c>
      <c r="BT875" s="1">
        <v>44346</v>
      </c>
      <c r="BU875" s="1">
        <v>44188</v>
      </c>
      <c r="BV875" s="1">
        <v>44346</v>
      </c>
      <c r="BW875" t="s">
        <v>136</v>
      </c>
      <c r="BX875">
        <v>40</v>
      </c>
      <c r="BY875">
        <v>0</v>
      </c>
      <c r="BZ875">
        <v>8</v>
      </c>
      <c r="CA875">
        <v>8</v>
      </c>
      <c r="CB875">
        <v>8</v>
      </c>
      <c r="CC875">
        <v>8</v>
      </c>
      <c r="CD875">
        <v>8</v>
      </c>
      <c r="CE875">
        <v>0</v>
      </c>
      <c r="CF875" t="str">
        <f>"8:00 AM"</f>
        <v>8:00 AM</v>
      </c>
      <c r="CG875" t="str">
        <f>"5:00 PM"</f>
        <v>5:00 PM</v>
      </c>
      <c r="CH875" s="5">
        <v>14.99</v>
      </c>
      <c r="CI875" t="s">
        <v>146</v>
      </c>
      <c r="CJ875">
        <v>0</v>
      </c>
      <c r="CK875">
        <v>0</v>
      </c>
      <c r="CL875" t="s">
        <v>136</v>
      </c>
      <c r="CM875" t="s">
        <v>312</v>
      </c>
      <c r="CN875" t="s">
        <v>148</v>
      </c>
      <c r="CO875" t="s">
        <v>11788</v>
      </c>
      <c r="CP875" t="s">
        <v>149</v>
      </c>
      <c r="CQ875">
        <v>3</v>
      </c>
      <c r="CR875">
        <v>0</v>
      </c>
      <c r="CS875" t="s">
        <v>136</v>
      </c>
      <c r="CT875" t="s">
        <v>134</v>
      </c>
      <c r="CU875" t="s">
        <v>136</v>
      </c>
      <c r="CV875" t="s">
        <v>136</v>
      </c>
      <c r="CW875" t="s">
        <v>136</v>
      </c>
      <c r="CY875" t="s">
        <v>136</v>
      </c>
      <c r="CZ875" t="s">
        <v>136</v>
      </c>
      <c r="DA875" t="s">
        <v>136</v>
      </c>
      <c r="DB875" t="s">
        <v>136</v>
      </c>
      <c r="DC875" t="s">
        <v>136</v>
      </c>
      <c r="DD875" t="s">
        <v>136</v>
      </c>
      <c r="DF875" t="s">
        <v>11789</v>
      </c>
      <c r="DG875" s="2" t="s">
        <v>11790</v>
      </c>
      <c r="DH875" t="s">
        <v>11784</v>
      </c>
      <c r="DI875" t="s">
        <v>1128</v>
      </c>
      <c r="DJ875" s="4">
        <v>58270</v>
      </c>
      <c r="DK875" t="s">
        <v>1131</v>
      </c>
      <c r="DL875" t="s">
        <v>136</v>
      </c>
      <c r="DM875">
        <v>1</v>
      </c>
      <c r="DN875" t="s">
        <v>11791</v>
      </c>
      <c r="DO875" t="s">
        <v>2197</v>
      </c>
      <c r="DP875" t="s">
        <v>1128</v>
      </c>
      <c r="DQ875" t="str">
        <f>"58250"</f>
        <v>58250</v>
      </c>
      <c r="DR875" t="s">
        <v>1131</v>
      </c>
      <c r="DS875" t="s">
        <v>11792</v>
      </c>
      <c r="DT875">
        <v>1</v>
      </c>
      <c r="DU875">
        <v>3</v>
      </c>
      <c r="DV875" t="s">
        <v>136</v>
      </c>
      <c r="DW875" t="s">
        <v>134</v>
      </c>
      <c r="DX875" t="s">
        <v>136</v>
      </c>
      <c r="DY875" t="s">
        <v>136</v>
      </c>
      <c r="DZ875">
        <v>1</v>
      </c>
      <c r="EA875" t="s">
        <v>136</v>
      </c>
      <c r="EC875" s="5">
        <v>12.68</v>
      </c>
      <c r="ED875" s="5">
        <v>55</v>
      </c>
      <c r="EE875">
        <v>17012846282</v>
      </c>
      <c r="EF875" t="s">
        <v>11793</v>
      </c>
      <c r="EG875" t="s">
        <v>1132</v>
      </c>
      <c r="EH875">
        <v>0</v>
      </c>
    </row>
    <row r="876" spans="1:138" ht="15" customHeight="1" x14ac:dyDescent="0.35">
      <c r="A876" t="s">
        <v>18167</v>
      </c>
      <c r="B876" t="s">
        <v>157</v>
      </c>
      <c r="C876" s="1">
        <v>44131.792750578701</v>
      </c>
      <c r="D876" s="1">
        <v>44148</v>
      </c>
      <c r="E876" t="s">
        <v>133</v>
      </c>
      <c r="F876" t="s">
        <v>134</v>
      </c>
      <c r="G876" t="s">
        <v>135</v>
      </c>
      <c r="H876" t="s">
        <v>136</v>
      </c>
      <c r="I876" t="s">
        <v>5318</v>
      </c>
      <c r="K876" t="s">
        <v>5319</v>
      </c>
      <c r="L876" t="s">
        <v>5320</v>
      </c>
      <c r="M876" t="s">
        <v>1320</v>
      </c>
      <c r="N876" t="s">
        <v>395</v>
      </c>
      <c r="O876" s="4">
        <v>93905</v>
      </c>
      <c r="P876" t="s">
        <v>140</v>
      </c>
      <c r="Q876" t="s">
        <v>395</v>
      </c>
      <c r="R876">
        <v>18317841453</v>
      </c>
      <c r="T876">
        <v>115115</v>
      </c>
      <c r="U876" t="s">
        <v>5321</v>
      </c>
      <c r="V876" t="s">
        <v>2235</v>
      </c>
      <c r="X876" t="s">
        <v>5322</v>
      </c>
      <c r="Y876" t="s">
        <v>5319</v>
      </c>
      <c r="Z876" t="s">
        <v>5320</v>
      </c>
      <c r="AA876" t="s">
        <v>1320</v>
      </c>
      <c r="AB876" t="s">
        <v>395</v>
      </c>
      <c r="AC876" s="4">
        <v>93905</v>
      </c>
      <c r="AD876" t="s">
        <v>140</v>
      </c>
      <c r="AF876">
        <v>18317841453</v>
      </c>
      <c r="AH876" t="s">
        <v>5323</v>
      </c>
      <c r="AI876" t="s">
        <v>226</v>
      </c>
      <c r="AJ876" t="s">
        <v>401</v>
      </c>
      <c r="AK876" t="s">
        <v>402</v>
      </c>
      <c r="AL876" t="s">
        <v>403</v>
      </c>
      <c r="AM876" t="s">
        <v>404</v>
      </c>
      <c r="AO876" t="s">
        <v>405</v>
      </c>
      <c r="AP876" t="s">
        <v>395</v>
      </c>
      <c r="AQ876" s="4">
        <v>92106</v>
      </c>
      <c r="AR876" t="s">
        <v>140</v>
      </c>
      <c r="AT876">
        <v>16192696164</v>
      </c>
      <c r="AV876" t="s">
        <v>406</v>
      </c>
      <c r="AW876" t="s">
        <v>407</v>
      </c>
      <c r="AX876" t="s">
        <v>395</v>
      </c>
      <c r="AY876" t="s">
        <v>408</v>
      </c>
      <c r="AZ876" t="s">
        <v>175</v>
      </c>
      <c r="BA876" t="s">
        <v>176</v>
      </c>
      <c r="BB876" t="s">
        <v>134</v>
      </c>
      <c r="BC876" t="s">
        <v>134</v>
      </c>
      <c r="BD876" t="s">
        <v>134</v>
      </c>
      <c r="BE876" t="s">
        <v>134</v>
      </c>
      <c r="BF876" t="s">
        <v>134</v>
      </c>
      <c r="BG876" t="s">
        <v>134</v>
      </c>
      <c r="BH876" t="s">
        <v>136</v>
      </c>
      <c r="BN876" t="s">
        <v>18168</v>
      </c>
      <c r="BO876" t="s">
        <v>14599</v>
      </c>
      <c r="BP876">
        <v>72</v>
      </c>
      <c r="BQ876">
        <v>48</v>
      </c>
      <c r="BR876">
        <v>48</v>
      </c>
      <c r="BS876" s="1">
        <v>44179</v>
      </c>
      <c r="BT876" s="1">
        <v>44297</v>
      </c>
      <c r="BU876" s="1">
        <v>44179</v>
      </c>
      <c r="BV876" s="1">
        <v>44297</v>
      </c>
      <c r="BW876" t="s">
        <v>136</v>
      </c>
      <c r="BX876">
        <v>36</v>
      </c>
      <c r="BY876">
        <v>0</v>
      </c>
      <c r="BZ876">
        <v>6</v>
      </c>
      <c r="CA876">
        <v>6</v>
      </c>
      <c r="CB876">
        <v>6</v>
      </c>
      <c r="CC876">
        <v>6</v>
      </c>
      <c r="CD876">
        <v>6</v>
      </c>
      <c r="CE876">
        <v>6</v>
      </c>
      <c r="CF876" t="str">
        <f>"7:00 AM"</f>
        <v>7:00 AM</v>
      </c>
      <c r="CG876" t="str">
        <f>"6:00 PM"</f>
        <v>6:00 PM</v>
      </c>
      <c r="CH876" s="5">
        <v>12.91</v>
      </c>
      <c r="CI876" t="s">
        <v>146</v>
      </c>
      <c r="CJ876">
        <v>0.45</v>
      </c>
      <c r="CK876" t="s">
        <v>18169</v>
      </c>
      <c r="CL876" t="s">
        <v>134</v>
      </c>
      <c r="CM876" t="s">
        <v>147</v>
      </c>
      <c r="CN876" t="s">
        <v>148</v>
      </c>
      <c r="CO876" s="2" t="s">
        <v>18170</v>
      </c>
      <c r="CP876" t="s">
        <v>149</v>
      </c>
      <c r="CQ876">
        <v>1</v>
      </c>
      <c r="CR876">
        <v>0</v>
      </c>
      <c r="CS876" t="s">
        <v>136</v>
      </c>
      <c r="CT876" t="s">
        <v>136</v>
      </c>
      <c r="CU876" t="s">
        <v>136</v>
      </c>
      <c r="CV876" t="s">
        <v>134</v>
      </c>
      <c r="CW876" t="s">
        <v>134</v>
      </c>
      <c r="CX876">
        <v>50</v>
      </c>
      <c r="CY876" t="s">
        <v>134</v>
      </c>
      <c r="CZ876" t="s">
        <v>134</v>
      </c>
      <c r="DA876" t="s">
        <v>134</v>
      </c>
      <c r="DB876" t="s">
        <v>134</v>
      </c>
      <c r="DC876" t="s">
        <v>134</v>
      </c>
      <c r="DD876" t="s">
        <v>136</v>
      </c>
      <c r="DF876" s="2" t="s">
        <v>18171</v>
      </c>
      <c r="DG876" s="2" t="s">
        <v>18172</v>
      </c>
      <c r="DH876" t="s">
        <v>415</v>
      </c>
      <c r="DI876" t="s">
        <v>416</v>
      </c>
      <c r="DJ876" s="4">
        <v>85364</v>
      </c>
      <c r="DK876" t="s">
        <v>417</v>
      </c>
      <c r="DL876" t="s">
        <v>134</v>
      </c>
      <c r="DM876">
        <v>132</v>
      </c>
      <c r="DN876" t="s">
        <v>18173</v>
      </c>
      <c r="DO876" t="s">
        <v>415</v>
      </c>
      <c r="DP876" t="s">
        <v>416</v>
      </c>
      <c r="DQ876" t="str">
        <f>"85365"</f>
        <v>85365</v>
      </c>
      <c r="DR876" t="s">
        <v>417</v>
      </c>
      <c r="DS876" t="s">
        <v>5326</v>
      </c>
      <c r="DT876">
        <v>16</v>
      </c>
      <c r="DU876">
        <v>48</v>
      </c>
      <c r="DV876" t="s">
        <v>134</v>
      </c>
      <c r="DW876" t="s">
        <v>134</v>
      </c>
      <c r="DX876" t="s">
        <v>134</v>
      </c>
      <c r="DY876" t="s">
        <v>136</v>
      </c>
      <c r="DZ876">
        <v>1</v>
      </c>
      <c r="EA876" t="s">
        <v>136</v>
      </c>
      <c r="EC876" s="5">
        <v>12.68</v>
      </c>
      <c r="ED876" s="5">
        <v>55</v>
      </c>
      <c r="EE876">
        <v>18317841453</v>
      </c>
      <c r="EF876" t="s">
        <v>5327</v>
      </c>
      <c r="EG876" t="s">
        <v>148</v>
      </c>
      <c r="EH876">
        <v>37</v>
      </c>
    </row>
    <row r="877" spans="1:138" ht="15" customHeight="1" x14ac:dyDescent="0.35">
      <c r="A877" t="s">
        <v>10456</v>
      </c>
      <c r="B877" t="s">
        <v>157</v>
      </c>
      <c r="C877" s="1">
        <v>44128.598182291666</v>
      </c>
      <c r="D877" s="1">
        <v>44148</v>
      </c>
      <c r="E877" t="s">
        <v>133</v>
      </c>
      <c r="F877" t="s">
        <v>136</v>
      </c>
      <c r="G877" t="s">
        <v>135</v>
      </c>
      <c r="H877" t="s">
        <v>136</v>
      </c>
      <c r="I877" t="s">
        <v>10457</v>
      </c>
      <c r="K877" t="s">
        <v>10458</v>
      </c>
      <c r="M877" t="s">
        <v>778</v>
      </c>
      <c r="N877" t="s">
        <v>246</v>
      </c>
      <c r="O877" s="4">
        <v>70515</v>
      </c>
      <c r="P877" t="s">
        <v>140</v>
      </c>
      <c r="R877">
        <v>13374325722</v>
      </c>
      <c r="T877">
        <v>112512</v>
      </c>
      <c r="U877" t="s">
        <v>10459</v>
      </c>
      <c r="V877" t="s">
        <v>10460</v>
      </c>
      <c r="W877" t="s">
        <v>1148</v>
      </c>
      <c r="X877" t="s">
        <v>164</v>
      </c>
      <c r="Y877" t="s">
        <v>10461</v>
      </c>
      <c r="AA877" t="s">
        <v>778</v>
      </c>
      <c r="AB877" t="s">
        <v>246</v>
      </c>
      <c r="AC877" s="4">
        <v>70515</v>
      </c>
      <c r="AD877" t="s">
        <v>140</v>
      </c>
      <c r="AF877">
        <v>13374325722</v>
      </c>
      <c r="AH877" t="s">
        <v>10462</v>
      </c>
      <c r="AI877" t="s">
        <v>226</v>
      </c>
      <c r="AJ877" t="s">
        <v>9297</v>
      </c>
      <c r="AK877" t="s">
        <v>482</v>
      </c>
      <c r="AL877" t="s">
        <v>9298</v>
      </c>
      <c r="AM877" t="s">
        <v>670</v>
      </c>
      <c r="AO877" t="s">
        <v>671</v>
      </c>
      <c r="AP877" t="s">
        <v>246</v>
      </c>
      <c r="AQ877" s="4">
        <v>70601</v>
      </c>
      <c r="AR877" t="s">
        <v>140</v>
      </c>
      <c r="AT877">
        <v>13372140354</v>
      </c>
      <c r="AV877" t="s">
        <v>9299</v>
      </c>
      <c r="AW877" t="s">
        <v>1159</v>
      </c>
      <c r="AX877" t="s">
        <v>246</v>
      </c>
      <c r="AY877" t="s">
        <v>674</v>
      </c>
      <c r="AZ877" t="s">
        <v>334</v>
      </c>
      <c r="BA877" t="s">
        <v>335</v>
      </c>
      <c r="BB877" t="s">
        <v>136</v>
      </c>
      <c r="BC877" t="s">
        <v>136</v>
      </c>
      <c r="BD877" t="s">
        <v>148</v>
      </c>
      <c r="BE877" t="s">
        <v>136</v>
      </c>
      <c r="BF877" t="s">
        <v>136</v>
      </c>
      <c r="BG877" t="s">
        <v>134</v>
      </c>
      <c r="BH877" t="s">
        <v>136</v>
      </c>
      <c r="BN877" t="s">
        <v>10463</v>
      </c>
      <c r="BO877" t="s">
        <v>734</v>
      </c>
      <c r="BP877">
        <v>13</v>
      </c>
      <c r="BQ877">
        <v>13</v>
      </c>
      <c r="BR877">
        <v>13</v>
      </c>
      <c r="BS877" s="1">
        <v>44181</v>
      </c>
      <c r="BT877" s="1">
        <v>44408</v>
      </c>
      <c r="BU877" s="1">
        <v>44181</v>
      </c>
      <c r="BV877" s="1">
        <v>44408</v>
      </c>
      <c r="BW877" t="s">
        <v>136</v>
      </c>
      <c r="BX877">
        <v>40</v>
      </c>
      <c r="BY877">
        <v>0</v>
      </c>
      <c r="BZ877">
        <v>8</v>
      </c>
      <c r="CA877">
        <v>8</v>
      </c>
      <c r="CB877">
        <v>8</v>
      </c>
      <c r="CC877">
        <v>8</v>
      </c>
      <c r="CD877">
        <v>8</v>
      </c>
      <c r="CE877">
        <v>0</v>
      </c>
      <c r="CF877" t="str">
        <f>"7:00 AM"</f>
        <v>7:00 AM</v>
      </c>
      <c r="CG877" t="str">
        <f>"3:00 PM"</f>
        <v>3:00 PM</v>
      </c>
      <c r="CH877" s="5">
        <v>11.83</v>
      </c>
      <c r="CI877" t="s">
        <v>146</v>
      </c>
      <c r="CL877" t="s">
        <v>134</v>
      </c>
      <c r="CM877" t="s">
        <v>147</v>
      </c>
      <c r="CN877" t="s">
        <v>148</v>
      </c>
      <c r="CO877" s="2" t="s">
        <v>10464</v>
      </c>
      <c r="CP877" t="s">
        <v>149</v>
      </c>
      <c r="CQ877">
        <v>1</v>
      </c>
      <c r="CR877">
        <v>0</v>
      </c>
      <c r="CS877" t="s">
        <v>136</v>
      </c>
      <c r="CT877" t="s">
        <v>134</v>
      </c>
      <c r="CU877" t="s">
        <v>136</v>
      </c>
      <c r="CV877" t="s">
        <v>136</v>
      </c>
      <c r="CW877" t="s">
        <v>136</v>
      </c>
      <c r="CY877" t="s">
        <v>134</v>
      </c>
      <c r="CZ877" t="s">
        <v>136</v>
      </c>
      <c r="DA877" t="s">
        <v>136</v>
      </c>
      <c r="DB877" t="s">
        <v>134</v>
      </c>
      <c r="DC877" t="s">
        <v>136</v>
      </c>
      <c r="DD877" t="s">
        <v>136</v>
      </c>
      <c r="DF877" t="s">
        <v>149</v>
      </c>
      <c r="DG877" t="s">
        <v>10461</v>
      </c>
      <c r="DH877" t="s">
        <v>778</v>
      </c>
      <c r="DI877" t="s">
        <v>246</v>
      </c>
      <c r="DJ877" s="4">
        <v>70515</v>
      </c>
      <c r="DK877" t="s">
        <v>268</v>
      </c>
      <c r="DL877" t="s">
        <v>136</v>
      </c>
      <c r="DM877">
        <v>1</v>
      </c>
      <c r="DN877" t="s">
        <v>10465</v>
      </c>
      <c r="DO877" t="s">
        <v>778</v>
      </c>
      <c r="DP877" t="s">
        <v>246</v>
      </c>
      <c r="DQ877" t="str">
        <f>"70515"</f>
        <v>70515</v>
      </c>
      <c r="DR877" t="s">
        <v>268</v>
      </c>
      <c r="DS877" t="s">
        <v>296</v>
      </c>
      <c r="DT877">
        <v>1</v>
      </c>
      <c r="DU877">
        <v>21</v>
      </c>
      <c r="DV877" t="s">
        <v>134</v>
      </c>
      <c r="DW877" t="s">
        <v>134</v>
      </c>
      <c r="DX877" t="s">
        <v>134</v>
      </c>
      <c r="DY877" t="s">
        <v>136</v>
      </c>
      <c r="DZ877">
        <v>1</v>
      </c>
      <c r="EA877" t="s">
        <v>136</v>
      </c>
      <c r="EC877" s="5">
        <v>12.68</v>
      </c>
      <c r="ED877" s="5">
        <v>55</v>
      </c>
      <c r="EE877">
        <v>13374325722</v>
      </c>
      <c r="EF877" t="s">
        <v>10462</v>
      </c>
      <c r="EG877" t="s">
        <v>148</v>
      </c>
      <c r="EH877">
        <v>1</v>
      </c>
    </row>
    <row r="878" spans="1:138" ht="15" customHeight="1" x14ac:dyDescent="0.35">
      <c r="A878" t="s">
        <v>12230</v>
      </c>
      <c r="B878" t="s">
        <v>157</v>
      </c>
      <c r="C878" s="1">
        <v>44124.756168171298</v>
      </c>
      <c r="D878" s="1">
        <v>44148</v>
      </c>
      <c r="E878" t="s">
        <v>133</v>
      </c>
      <c r="F878" t="s">
        <v>136</v>
      </c>
      <c r="G878" t="s">
        <v>135</v>
      </c>
      <c r="H878" t="s">
        <v>134</v>
      </c>
      <c r="I878" t="s">
        <v>12231</v>
      </c>
      <c r="K878" t="s">
        <v>12232</v>
      </c>
      <c r="M878" t="s">
        <v>2930</v>
      </c>
      <c r="N878" t="s">
        <v>1128</v>
      </c>
      <c r="O878" s="4">
        <v>58784</v>
      </c>
      <c r="P878" t="s">
        <v>140</v>
      </c>
      <c r="R878">
        <v>17016291730</v>
      </c>
      <c r="T878">
        <v>112112</v>
      </c>
      <c r="U878" t="s">
        <v>12233</v>
      </c>
      <c r="V878" t="s">
        <v>2144</v>
      </c>
      <c r="X878" t="s">
        <v>164</v>
      </c>
      <c r="Y878" t="s">
        <v>12232</v>
      </c>
      <c r="AA878" t="s">
        <v>2930</v>
      </c>
      <c r="AB878" t="s">
        <v>1128</v>
      </c>
      <c r="AC878" s="4">
        <v>58784</v>
      </c>
      <c r="AD878" t="s">
        <v>140</v>
      </c>
      <c r="AF878">
        <v>17016291730</v>
      </c>
      <c r="AH878" t="s">
        <v>12234</v>
      </c>
      <c r="AI878" t="s">
        <v>168</v>
      </c>
      <c r="AJ878" t="s">
        <v>533</v>
      </c>
      <c r="AK878" t="s">
        <v>534</v>
      </c>
      <c r="AM878" t="s">
        <v>535</v>
      </c>
      <c r="AO878" t="s">
        <v>536</v>
      </c>
      <c r="AP878" t="s">
        <v>537</v>
      </c>
      <c r="AQ878" s="4">
        <v>28786</v>
      </c>
      <c r="AR878" t="s">
        <v>140</v>
      </c>
      <c r="AT878">
        <v>18282460659</v>
      </c>
      <c r="AV878" t="s">
        <v>538</v>
      </c>
      <c r="AW878" t="s">
        <v>539</v>
      </c>
      <c r="AZ878" t="s">
        <v>334</v>
      </c>
      <c r="BA878" t="s">
        <v>335</v>
      </c>
      <c r="BB878" t="s">
        <v>136</v>
      </c>
      <c r="BC878" t="s">
        <v>136</v>
      </c>
      <c r="BD878" t="s">
        <v>148</v>
      </c>
      <c r="BE878" t="s">
        <v>136</v>
      </c>
      <c r="BF878" t="s">
        <v>136</v>
      </c>
      <c r="BG878" t="s">
        <v>134</v>
      </c>
      <c r="BH878" t="s">
        <v>136</v>
      </c>
      <c r="BN878" t="s">
        <v>12235</v>
      </c>
      <c r="BO878" t="s">
        <v>3151</v>
      </c>
      <c r="BP878">
        <v>1</v>
      </c>
      <c r="BQ878">
        <v>1</v>
      </c>
      <c r="BR878">
        <v>1</v>
      </c>
      <c r="BS878" s="1">
        <v>44169</v>
      </c>
      <c r="BT878" s="1">
        <v>44287</v>
      </c>
      <c r="BU878" s="1">
        <v>44169</v>
      </c>
      <c r="BV878" s="1">
        <v>44287</v>
      </c>
      <c r="BW878" t="s">
        <v>136</v>
      </c>
      <c r="BX878">
        <v>48</v>
      </c>
      <c r="BY878">
        <v>0</v>
      </c>
      <c r="BZ878">
        <v>8</v>
      </c>
      <c r="CA878">
        <v>8</v>
      </c>
      <c r="CB878">
        <v>8</v>
      </c>
      <c r="CC878">
        <v>8</v>
      </c>
      <c r="CD878">
        <v>8</v>
      </c>
      <c r="CE878">
        <v>8</v>
      </c>
      <c r="CF878" t="str">
        <f>"8:00 AM"</f>
        <v>8:00 AM</v>
      </c>
      <c r="CG878" t="str">
        <f>"5:00 PM"</f>
        <v>5:00 PM</v>
      </c>
      <c r="CH878" s="5">
        <v>14.99</v>
      </c>
      <c r="CI878" t="s">
        <v>146</v>
      </c>
      <c r="CL878" t="s">
        <v>136</v>
      </c>
      <c r="CM878" t="s">
        <v>354</v>
      </c>
      <c r="CN878" t="s">
        <v>2411</v>
      </c>
      <c r="CO878" t="s">
        <v>966</v>
      </c>
      <c r="CP878" t="s">
        <v>149</v>
      </c>
      <c r="CQ878">
        <v>1</v>
      </c>
      <c r="CR878">
        <v>0</v>
      </c>
      <c r="CS878" t="s">
        <v>136</v>
      </c>
      <c r="CT878" t="s">
        <v>134</v>
      </c>
      <c r="CU878" t="s">
        <v>136</v>
      </c>
      <c r="CV878" t="s">
        <v>136</v>
      </c>
      <c r="CW878" t="s">
        <v>134</v>
      </c>
      <c r="CX878">
        <v>75</v>
      </c>
      <c r="CY878" t="s">
        <v>136</v>
      </c>
      <c r="CZ878" t="s">
        <v>136</v>
      </c>
      <c r="DA878" t="s">
        <v>136</v>
      </c>
      <c r="DB878" t="s">
        <v>136</v>
      </c>
      <c r="DC878" t="s">
        <v>136</v>
      </c>
      <c r="DD878" t="s">
        <v>136</v>
      </c>
      <c r="DF878" t="s">
        <v>12236</v>
      </c>
      <c r="DG878" t="s">
        <v>12232</v>
      </c>
      <c r="DH878" t="s">
        <v>2930</v>
      </c>
      <c r="DI878" t="s">
        <v>1128</v>
      </c>
      <c r="DJ878" s="4">
        <v>58784</v>
      </c>
      <c r="DK878" t="s">
        <v>1242</v>
      </c>
      <c r="DL878" t="s">
        <v>136</v>
      </c>
      <c r="DM878">
        <v>1</v>
      </c>
      <c r="DN878" t="s">
        <v>12237</v>
      </c>
      <c r="DO878" t="s">
        <v>2930</v>
      </c>
      <c r="DP878" t="s">
        <v>1128</v>
      </c>
      <c r="DQ878" t="str">
        <f>"58784"</f>
        <v>58784</v>
      </c>
      <c r="DR878" t="s">
        <v>1242</v>
      </c>
      <c r="DS878" t="s">
        <v>296</v>
      </c>
      <c r="DT878">
        <v>1</v>
      </c>
      <c r="DU878">
        <v>3</v>
      </c>
      <c r="DV878" t="s">
        <v>134</v>
      </c>
      <c r="DW878" t="s">
        <v>134</v>
      </c>
      <c r="DX878" t="s">
        <v>134</v>
      </c>
      <c r="DY878" t="s">
        <v>136</v>
      </c>
      <c r="DZ878">
        <v>1</v>
      </c>
      <c r="EA878" t="s">
        <v>136</v>
      </c>
      <c r="EC878" s="5">
        <v>12.68</v>
      </c>
      <c r="ED878" s="5">
        <v>55</v>
      </c>
      <c r="EE878">
        <v>17016291730</v>
      </c>
      <c r="EF878" t="s">
        <v>12238</v>
      </c>
      <c r="EG878" t="s">
        <v>2909</v>
      </c>
      <c r="EH878">
        <v>0</v>
      </c>
    </row>
    <row r="879" spans="1:138" ht="15" customHeight="1" x14ac:dyDescent="0.35">
      <c r="A879" t="s">
        <v>26904</v>
      </c>
      <c r="B879" t="s">
        <v>157</v>
      </c>
      <c r="C879" s="1">
        <v>44141.446477314814</v>
      </c>
      <c r="D879" s="1">
        <v>44148</v>
      </c>
      <c r="E879" t="s">
        <v>133</v>
      </c>
      <c r="F879" t="s">
        <v>136</v>
      </c>
      <c r="G879" t="s">
        <v>135</v>
      </c>
      <c r="H879" t="s">
        <v>136</v>
      </c>
      <c r="I879" t="s">
        <v>26905</v>
      </c>
      <c r="K879" t="s">
        <v>26906</v>
      </c>
      <c r="M879" t="s">
        <v>345</v>
      </c>
      <c r="N879" t="s">
        <v>246</v>
      </c>
      <c r="O879" s="4">
        <v>70526</v>
      </c>
      <c r="P879" t="s">
        <v>140</v>
      </c>
      <c r="R879">
        <v>13374580196</v>
      </c>
      <c r="T879">
        <v>11251</v>
      </c>
      <c r="U879" t="s">
        <v>9217</v>
      </c>
      <c r="V879" t="s">
        <v>3465</v>
      </c>
      <c r="X879" t="s">
        <v>164</v>
      </c>
      <c r="Y879" t="s">
        <v>26906</v>
      </c>
      <c r="AA879" t="s">
        <v>345</v>
      </c>
      <c r="AB879" t="s">
        <v>246</v>
      </c>
      <c r="AC879" s="4">
        <v>70526</v>
      </c>
      <c r="AD879" t="s">
        <v>140</v>
      </c>
      <c r="AF879">
        <v>13374580196</v>
      </c>
      <c r="AH879" t="s">
        <v>2442</v>
      </c>
      <c r="AI879" t="s">
        <v>168</v>
      </c>
      <c r="AJ879" t="s">
        <v>1565</v>
      </c>
      <c r="AK879" t="s">
        <v>1566</v>
      </c>
      <c r="AL879" t="s">
        <v>1567</v>
      </c>
      <c r="AM879" t="s">
        <v>1568</v>
      </c>
      <c r="AN879" t="s">
        <v>1569</v>
      </c>
      <c r="AO879" t="s">
        <v>1570</v>
      </c>
      <c r="AP879" t="s">
        <v>537</v>
      </c>
      <c r="AQ879" s="4">
        <v>27536</v>
      </c>
      <c r="AR879" t="s">
        <v>140</v>
      </c>
      <c r="AT879">
        <v>14349173294</v>
      </c>
      <c r="AV879" t="s">
        <v>1571</v>
      </c>
      <c r="AW879" t="s">
        <v>1572</v>
      </c>
      <c r="AZ879" t="s">
        <v>334</v>
      </c>
      <c r="BA879" t="s">
        <v>335</v>
      </c>
      <c r="BB879" t="s">
        <v>136</v>
      </c>
      <c r="BC879" t="s">
        <v>136</v>
      </c>
      <c r="BD879" t="s">
        <v>148</v>
      </c>
      <c r="BE879" t="s">
        <v>136</v>
      </c>
      <c r="BF879" t="s">
        <v>136</v>
      </c>
      <c r="BG879" t="s">
        <v>134</v>
      </c>
      <c r="BH879" t="s">
        <v>136</v>
      </c>
      <c r="BN879" t="s">
        <v>26907</v>
      </c>
      <c r="BO879" t="s">
        <v>1574</v>
      </c>
      <c r="BP879">
        <v>4</v>
      </c>
      <c r="BQ879">
        <v>4</v>
      </c>
      <c r="BR879">
        <v>4</v>
      </c>
      <c r="BS879" s="1">
        <v>44190</v>
      </c>
      <c r="BT879" s="1">
        <v>44377</v>
      </c>
      <c r="BU879" s="1">
        <v>44190</v>
      </c>
      <c r="BV879" s="1">
        <v>44377</v>
      </c>
      <c r="BW879" t="s">
        <v>136</v>
      </c>
      <c r="BX879">
        <v>40</v>
      </c>
      <c r="BY879">
        <v>0</v>
      </c>
      <c r="BZ879">
        <v>7</v>
      </c>
      <c r="CA879">
        <v>7</v>
      </c>
      <c r="CB879">
        <v>7</v>
      </c>
      <c r="CC879">
        <v>7</v>
      </c>
      <c r="CD879">
        <v>7</v>
      </c>
      <c r="CE879">
        <v>5</v>
      </c>
      <c r="CF879" t="str">
        <f>"7:00 AM"</f>
        <v>7:00 AM</v>
      </c>
      <c r="CG879" t="str">
        <f>"4:00 PM"</f>
        <v>4:00 PM</v>
      </c>
      <c r="CH879" s="5">
        <v>11.83</v>
      </c>
      <c r="CI879" t="s">
        <v>146</v>
      </c>
      <c r="CL879" t="s">
        <v>134</v>
      </c>
      <c r="CM879" t="s">
        <v>147</v>
      </c>
      <c r="CN879" t="s">
        <v>148</v>
      </c>
      <c r="CO879" t="s">
        <v>2919</v>
      </c>
      <c r="CP879" t="s">
        <v>149</v>
      </c>
      <c r="CQ879">
        <v>3</v>
      </c>
      <c r="CR879">
        <v>0</v>
      </c>
      <c r="CS879" t="s">
        <v>136</v>
      </c>
      <c r="CT879" t="s">
        <v>136</v>
      </c>
      <c r="CU879" t="s">
        <v>134</v>
      </c>
      <c r="CV879" t="s">
        <v>134</v>
      </c>
      <c r="CW879" t="s">
        <v>134</v>
      </c>
      <c r="CX879">
        <v>70</v>
      </c>
      <c r="CY879" t="s">
        <v>134</v>
      </c>
      <c r="CZ879" t="s">
        <v>134</v>
      </c>
      <c r="DA879" t="s">
        <v>134</v>
      </c>
      <c r="DB879" t="s">
        <v>134</v>
      </c>
      <c r="DC879" t="s">
        <v>134</v>
      </c>
      <c r="DD879" t="s">
        <v>136</v>
      </c>
      <c r="DF879" t="s">
        <v>1576</v>
      </c>
      <c r="DG879" t="s">
        <v>26906</v>
      </c>
      <c r="DH879" t="s">
        <v>345</v>
      </c>
      <c r="DI879" t="s">
        <v>246</v>
      </c>
      <c r="DJ879" s="4">
        <v>70526</v>
      </c>
      <c r="DK879" t="s">
        <v>268</v>
      </c>
      <c r="DL879" t="s">
        <v>134</v>
      </c>
      <c r="DM879">
        <v>3</v>
      </c>
      <c r="DN879" t="s">
        <v>20036</v>
      </c>
      <c r="DO879" t="s">
        <v>345</v>
      </c>
      <c r="DP879" t="s">
        <v>246</v>
      </c>
      <c r="DQ879" t="str">
        <f>"70526"</f>
        <v>70526</v>
      </c>
      <c r="DR879" t="s">
        <v>268</v>
      </c>
      <c r="DS879" t="s">
        <v>4513</v>
      </c>
      <c r="DT879">
        <v>1</v>
      </c>
      <c r="DU879">
        <v>5</v>
      </c>
      <c r="DV879" t="s">
        <v>134</v>
      </c>
      <c r="DW879" t="s">
        <v>134</v>
      </c>
      <c r="DX879" t="s">
        <v>134</v>
      </c>
      <c r="DY879" t="s">
        <v>136</v>
      </c>
      <c r="DZ879">
        <v>1</v>
      </c>
      <c r="EA879" t="s">
        <v>136</v>
      </c>
      <c r="EC879" s="5">
        <v>12.68</v>
      </c>
      <c r="ED879" s="5">
        <v>55</v>
      </c>
      <c r="EE879">
        <v>13374580196</v>
      </c>
      <c r="EF879" t="s">
        <v>148</v>
      </c>
      <c r="EG879" t="s">
        <v>271</v>
      </c>
      <c r="EH879">
        <v>3</v>
      </c>
    </row>
    <row r="880" spans="1:138" ht="15" customHeight="1" x14ac:dyDescent="0.35">
      <c r="A880" t="s">
        <v>22190</v>
      </c>
      <c r="B880" t="s">
        <v>157</v>
      </c>
      <c r="C880" s="1">
        <v>44126.667810763887</v>
      </c>
      <c r="D880" s="1">
        <v>44148</v>
      </c>
      <c r="E880" t="s">
        <v>133</v>
      </c>
      <c r="F880" t="s">
        <v>134</v>
      </c>
      <c r="G880" t="s">
        <v>135</v>
      </c>
      <c r="H880" t="s">
        <v>136</v>
      </c>
      <c r="I880" t="s">
        <v>22191</v>
      </c>
      <c r="K880" t="s">
        <v>22192</v>
      </c>
      <c r="M880" t="s">
        <v>22193</v>
      </c>
      <c r="N880" t="s">
        <v>395</v>
      </c>
      <c r="O880" s="4">
        <v>95326</v>
      </c>
      <c r="P880" t="s">
        <v>140</v>
      </c>
      <c r="R880">
        <v>12093247193</v>
      </c>
      <c r="T880">
        <v>11291</v>
      </c>
      <c r="U880" t="s">
        <v>22194</v>
      </c>
      <c r="V880" t="s">
        <v>1653</v>
      </c>
      <c r="X880" t="s">
        <v>22195</v>
      </c>
      <c r="Y880" t="s">
        <v>22192</v>
      </c>
      <c r="AA880" t="s">
        <v>22193</v>
      </c>
      <c r="AB880" t="s">
        <v>395</v>
      </c>
      <c r="AC880" s="4">
        <v>95326</v>
      </c>
      <c r="AD880" t="s">
        <v>140</v>
      </c>
      <c r="AF880">
        <v>12093247193</v>
      </c>
      <c r="AH880" t="s">
        <v>558</v>
      </c>
      <c r="AI880" t="s">
        <v>168</v>
      </c>
      <c r="AJ880" t="s">
        <v>559</v>
      </c>
      <c r="AK880" t="s">
        <v>433</v>
      </c>
      <c r="AL880" t="s">
        <v>560</v>
      </c>
      <c r="AM880" t="s">
        <v>561</v>
      </c>
      <c r="AN880" t="s">
        <v>562</v>
      </c>
      <c r="AO880" t="s">
        <v>563</v>
      </c>
      <c r="AP880" t="s">
        <v>564</v>
      </c>
      <c r="AQ880" s="4">
        <v>22949</v>
      </c>
      <c r="AR880" t="s">
        <v>140</v>
      </c>
      <c r="AT880">
        <v>14342634300</v>
      </c>
      <c r="AV880" t="s">
        <v>565</v>
      </c>
      <c r="AW880" t="s">
        <v>566</v>
      </c>
      <c r="AZ880" t="s">
        <v>334</v>
      </c>
      <c r="BA880" t="s">
        <v>335</v>
      </c>
      <c r="BB880" t="s">
        <v>134</v>
      </c>
      <c r="BC880" t="s">
        <v>134</v>
      </c>
      <c r="BD880" t="s">
        <v>134</v>
      </c>
      <c r="BE880" t="s">
        <v>134</v>
      </c>
      <c r="BF880" t="s">
        <v>136</v>
      </c>
      <c r="BG880" t="s">
        <v>134</v>
      </c>
      <c r="BH880" t="s">
        <v>136</v>
      </c>
      <c r="BI880" t="s">
        <v>567</v>
      </c>
      <c r="BJ880" t="s">
        <v>568</v>
      </c>
      <c r="BL880" t="s">
        <v>566</v>
      </c>
      <c r="BM880" t="s">
        <v>558</v>
      </c>
      <c r="BN880" t="s">
        <v>22196</v>
      </c>
      <c r="BO880" t="s">
        <v>570</v>
      </c>
      <c r="BP880">
        <v>4</v>
      </c>
      <c r="BQ880">
        <v>4</v>
      </c>
      <c r="BR880">
        <v>4</v>
      </c>
      <c r="BS880" s="1">
        <v>44197</v>
      </c>
      <c r="BT880" s="1">
        <v>44501</v>
      </c>
      <c r="BU880" s="1">
        <v>44197</v>
      </c>
      <c r="BV880" s="1">
        <v>44501</v>
      </c>
      <c r="BW880" t="s">
        <v>136</v>
      </c>
      <c r="BX880">
        <v>50</v>
      </c>
      <c r="BY880">
        <v>0</v>
      </c>
      <c r="BZ880">
        <v>9</v>
      </c>
      <c r="CA880">
        <v>9</v>
      </c>
      <c r="CB880">
        <v>9</v>
      </c>
      <c r="CC880">
        <v>9</v>
      </c>
      <c r="CD880">
        <v>9</v>
      </c>
      <c r="CE880">
        <v>5</v>
      </c>
      <c r="CF880" t="str">
        <f>"8:00 AM"</f>
        <v>8:00 AM</v>
      </c>
      <c r="CG880" t="str">
        <f>"6:00 PM"</f>
        <v>6:00 PM</v>
      </c>
      <c r="CH880" s="5">
        <v>14.77</v>
      </c>
      <c r="CI880" t="s">
        <v>146</v>
      </c>
      <c r="CL880" t="s">
        <v>136</v>
      </c>
      <c r="CM880" t="s">
        <v>312</v>
      </c>
      <c r="CN880" t="s">
        <v>148</v>
      </c>
      <c r="CO880" t="s">
        <v>1606</v>
      </c>
      <c r="CP880" t="s">
        <v>149</v>
      </c>
      <c r="CQ880">
        <v>3</v>
      </c>
      <c r="CR880">
        <v>0</v>
      </c>
      <c r="CS880" t="s">
        <v>136</v>
      </c>
      <c r="CT880" t="s">
        <v>136</v>
      </c>
      <c r="CU880" t="s">
        <v>136</v>
      </c>
      <c r="CV880" t="s">
        <v>136</v>
      </c>
      <c r="CW880" t="s">
        <v>134</v>
      </c>
      <c r="CX880">
        <v>75</v>
      </c>
      <c r="CY880" t="s">
        <v>134</v>
      </c>
      <c r="CZ880" t="s">
        <v>134</v>
      </c>
      <c r="DA880" t="s">
        <v>134</v>
      </c>
      <c r="DB880" t="s">
        <v>134</v>
      </c>
      <c r="DC880" t="s">
        <v>134</v>
      </c>
      <c r="DD880" t="s">
        <v>136</v>
      </c>
      <c r="DF880" t="s">
        <v>22197</v>
      </c>
      <c r="DG880" t="s">
        <v>22198</v>
      </c>
      <c r="DH880" t="s">
        <v>22193</v>
      </c>
      <c r="DI880" t="s">
        <v>395</v>
      </c>
      <c r="DJ880" s="4">
        <v>95326</v>
      </c>
      <c r="DK880" t="s">
        <v>14048</v>
      </c>
      <c r="DL880" t="s">
        <v>134</v>
      </c>
      <c r="DM880">
        <v>30</v>
      </c>
      <c r="DN880" t="s">
        <v>22199</v>
      </c>
      <c r="DO880" t="s">
        <v>22193</v>
      </c>
      <c r="DP880" t="s">
        <v>395</v>
      </c>
      <c r="DQ880" t="str">
        <f>"95326"</f>
        <v>95326</v>
      </c>
      <c r="DR880" t="s">
        <v>14048</v>
      </c>
      <c r="DS880" t="s">
        <v>576</v>
      </c>
      <c r="DT880">
        <v>1</v>
      </c>
      <c r="DU880">
        <v>6</v>
      </c>
      <c r="DV880" t="s">
        <v>134</v>
      </c>
      <c r="DW880" t="s">
        <v>134</v>
      </c>
      <c r="DX880" t="s">
        <v>134</v>
      </c>
      <c r="DY880" t="s">
        <v>134</v>
      </c>
      <c r="DZ880">
        <v>2</v>
      </c>
      <c r="EA880" t="s">
        <v>134</v>
      </c>
      <c r="EB880" s="5">
        <v>12.68</v>
      </c>
      <c r="EC880" s="5">
        <v>12.68</v>
      </c>
      <c r="ED880" s="5">
        <v>55</v>
      </c>
      <c r="EE880" t="s">
        <v>148</v>
      </c>
      <c r="EF880" t="s">
        <v>577</v>
      </c>
      <c r="EG880" t="s">
        <v>2109</v>
      </c>
      <c r="EH880">
        <v>0</v>
      </c>
    </row>
    <row r="881" spans="1:138" ht="15" customHeight="1" x14ac:dyDescent="0.35">
      <c r="A881" t="s">
        <v>23628</v>
      </c>
      <c r="B881" t="s">
        <v>157</v>
      </c>
      <c r="C881" s="1">
        <v>44123.715450810188</v>
      </c>
      <c r="D881" s="1">
        <v>44148</v>
      </c>
      <c r="E881" t="s">
        <v>133</v>
      </c>
      <c r="F881" t="s">
        <v>136</v>
      </c>
      <c r="G881" t="s">
        <v>135</v>
      </c>
      <c r="H881" t="s">
        <v>134</v>
      </c>
      <c r="I881" t="s">
        <v>23629</v>
      </c>
      <c r="J881" t="s">
        <v>23630</v>
      </c>
      <c r="K881" t="s">
        <v>23631</v>
      </c>
      <c r="M881" t="s">
        <v>6020</v>
      </c>
      <c r="N881" t="s">
        <v>995</v>
      </c>
      <c r="O881" s="4">
        <v>72036</v>
      </c>
      <c r="P881" t="s">
        <v>140</v>
      </c>
      <c r="R881">
        <v>18702196228</v>
      </c>
      <c r="T881">
        <v>11211</v>
      </c>
      <c r="U881" t="s">
        <v>13155</v>
      </c>
      <c r="V881" t="s">
        <v>23632</v>
      </c>
      <c r="X881" t="s">
        <v>164</v>
      </c>
      <c r="Y881" t="s">
        <v>23631</v>
      </c>
      <c r="AA881" t="s">
        <v>6020</v>
      </c>
      <c r="AB881" t="s">
        <v>995</v>
      </c>
      <c r="AC881" s="4">
        <v>72036</v>
      </c>
      <c r="AD881" t="s">
        <v>140</v>
      </c>
      <c r="AF881">
        <v>18702196228</v>
      </c>
      <c r="AH881" t="s">
        <v>148</v>
      </c>
      <c r="AI881" t="s">
        <v>168</v>
      </c>
      <c r="AJ881" t="s">
        <v>456</v>
      </c>
      <c r="AK881" t="s">
        <v>457</v>
      </c>
      <c r="AM881" t="s">
        <v>458</v>
      </c>
      <c r="AO881" t="s">
        <v>459</v>
      </c>
      <c r="AP881" t="s">
        <v>460</v>
      </c>
      <c r="AQ881" s="4">
        <v>73737</v>
      </c>
      <c r="AR881" t="s">
        <v>140</v>
      </c>
      <c r="AT881">
        <v>15802274747</v>
      </c>
      <c r="AV881" t="s">
        <v>461</v>
      </c>
      <c r="AW881" t="s">
        <v>462</v>
      </c>
      <c r="AZ881" t="s">
        <v>334</v>
      </c>
      <c r="BA881" t="s">
        <v>335</v>
      </c>
      <c r="BB881" t="s">
        <v>136</v>
      </c>
      <c r="BC881" t="s">
        <v>136</v>
      </c>
      <c r="BD881" t="s">
        <v>148</v>
      </c>
      <c r="BE881" t="s">
        <v>136</v>
      </c>
      <c r="BF881" t="s">
        <v>136</v>
      </c>
      <c r="BG881" t="s">
        <v>134</v>
      </c>
      <c r="BH881" t="s">
        <v>136</v>
      </c>
      <c r="BN881" t="s">
        <v>23633</v>
      </c>
      <c r="BO881" t="s">
        <v>3151</v>
      </c>
      <c r="BP881">
        <v>4</v>
      </c>
      <c r="BQ881">
        <v>4</v>
      </c>
      <c r="BR881">
        <v>4</v>
      </c>
      <c r="BS881" s="1">
        <v>44145</v>
      </c>
      <c r="BT881" s="1">
        <v>44301</v>
      </c>
      <c r="BU881" s="1">
        <v>44145</v>
      </c>
      <c r="BV881" s="1">
        <v>44301</v>
      </c>
      <c r="BW881" t="s">
        <v>136</v>
      </c>
      <c r="BX881">
        <v>48</v>
      </c>
      <c r="BY881">
        <v>0</v>
      </c>
      <c r="BZ881">
        <v>8</v>
      </c>
      <c r="CA881">
        <v>8</v>
      </c>
      <c r="CB881">
        <v>8</v>
      </c>
      <c r="CC881">
        <v>8</v>
      </c>
      <c r="CD881">
        <v>8</v>
      </c>
      <c r="CE881">
        <v>8</v>
      </c>
      <c r="CF881" t="str">
        <f>"8:00 AM"</f>
        <v>8:00 AM</v>
      </c>
      <c r="CG881" t="str">
        <f>"5:00 PM"</f>
        <v>5:00 PM</v>
      </c>
      <c r="CH881" s="5">
        <v>11.83</v>
      </c>
      <c r="CI881" t="s">
        <v>146</v>
      </c>
      <c r="CL881" t="s">
        <v>136</v>
      </c>
      <c r="CM881" t="s">
        <v>147</v>
      </c>
      <c r="CN881" t="s">
        <v>148</v>
      </c>
      <c r="CO881" t="s">
        <v>465</v>
      </c>
      <c r="CP881" t="s">
        <v>149</v>
      </c>
      <c r="CQ881">
        <v>3</v>
      </c>
      <c r="CR881">
        <v>0</v>
      </c>
      <c r="CS881" t="s">
        <v>136</v>
      </c>
      <c r="CT881" t="s">
        <v>134</v>
      </c>
      <c r="CU881" t="s">
        <v>136</v>
      </c>
      <c r="CV881" t="s">
        <v>134</v>
      </c>
      <c r="CW881" t="s">
        <v>134</v>
      </c>
      <c r="CX881">
        <v>75</v>
      </c>
      <c r="CY881" t="s">
        <v>134</v>
      </c>
      <c r="CZ881" t="s">
        <v>134</v>
      </c>
      <c r="DA881" t="s">
        <v>134</v>
      </c>
      <c r="DB881" t="s">
        <v>136</v>
      </c>
      <c r="DC881" t="s">
        <v>134</v>
      </c>
      <c r="DD881" t="s">
        <v>136</v>
      </c>
      <c r="DF881" t="s">
        <v>466</v>
      </c>
      <c r="DG881" t="s">
        <v>23634</v>
      </c>
      <c r="DH881" t="s">
        <v>6020</v>
      </c>
      <c r="DI881" t="s">
        <v>995</v>
      </c>
      <c r="DJ881" s="4">
        <v>72036</v>
      </c>
      <c r="DK881" t="s">
        <v>4959</v>
      </c>
      <c r="DL881" t="s">
        <v>134</v>
      </c>
      <c r="DM881">
        <v>2</v>
      </c>
      <c r="DN881" t="s">
        <v>23635</v>
      </c>
      <c r="DO881" t="s">
        <v>6020</v>
      </c>
      <c r="DP881" t="s">
        <v>995</v>
      </c>
      <c r="DQ881" t="str">
        <f>"72036"</f>
        <v>72036</v>
      </c>
      <c r="DR881" t="s">
        <v>4959</v>
      </c>
      <c r="DS881" t="s">
        <v>296</v>
      </c>
      <c r="DT881">
        <v>1</v>
      </c>
      <c r="DU881">
        <v>4</v>
      </c>
      <c r="DV881" t="s">
        <v>134</v>
      </c>
      <c r="DW881" t="s">
        <v>134</v>
      </c>
      <c r="DX881" t="s">
        <v>134</v>
      </c>
      <c r="DY881" t="s">
        <v>136</v>
      </c>
      <c r="DZ881">
        <v>1</v>
      </c>
      <c r="EA881" t="s">
        <v>136</v>
      </c>
      <c r="EC881" s="5">
        <v>12.68</v>
      </c>
      <c r="ED881" s="5">
        <v>55</v>
      </c>
      <c r="EE881">
        <v>18702196228</v>
      </c>
      <c r="EF881" t="s">
        <v>23636</v>
      </c>
      <c r="EG881" t="s">
        <v>148</v>
      </c>
      <c r="EH881">
        <v>0</v>
      </c>
    </row>
    <row r="882" spans="1:138" ht="15" customHeight="1" x14ac:dyDescent="0.35">
      <c r="A882" t="s">
        <v>21143</v>
      </c>
      <c r="B882" t="s">
        <v>157</v>
      </c>
      <c r="C882" s="1">
        <v>44133.666077083333</v>
      </c>
      <c r="D882" s="1">
        <v>44148</v>
      </c>
      <c r="E882" t="s">
        <v>133</v>
      </c>
      <c r="F882" t="s">
        <v>136</v>
      </c>
      <c r="G882" t="s">
        <v>135</v>
      </c>
      <c r="H882" t="s">
        <v>136</v>
      </c>
      <c r="I882" t="s">
        <v>21144</v>
      </c>
      <c r="K882" t="s">
        <v>21145</v>
      </c>
      <c r="M882" t="s">
        <v>17976</v>
      </c>
      <c r="N882" t="s">
        <v>1663</v>
      </c>
      <c r="O882" s="4">
        <v>17547</v>
      </c>
      <c r="P882" t="s">
        <v>140</v>
      </c>
      <c r="R882">
        <v>17173618700</v>
      </c>
      <c r="T882">
        <v>11292</v>
      </c>
      <c r="U882" t="s">
        <v>21146</v>
      </c>
      <c r="V882" t="s">
        <v>3835</v>
      </c>
      <c r="X882" t="s">
        <v>634</v>
      </c>
      <c r="Y882" t="s">
        <v>21147</v>
      </c>
      <c r="AA882" t="s">
        <v>21148</v>
      </c>
      <c r="AB882" t="s">
        <v>1663</v>
      </c>
      <c r="AC882" s="4">
        <v>17547</v>
      </c>
      <c r="AD882" t="s">
        <v>140</v>
      </c>
      <c r="AF882">
        <v>17173618700</v>
      </c>
      <c r="AH882" t="s">
        <v>3856</v>
      </c>
      <c r="AI882" t="s">
        <v>168</v>
      </c>
      <c r="AJ882" t="s">
        <v>559</v>
      </c>
      <c r="AK882" t="s">
        <v>433</v>
      </c>
      <c r="AL882" t="s">
        <v>978</v>
      </c>
      <c r="AM882" t="s">
        <v>561</v>
      </c>
      <c r="AN882" t="s">
        <v>562</v>
      </c>
      <c r="AO882" t="s">
        <v>563</v>
      </c>
      <c r="AP882" t="s">
        <v>564</v>
      </c>
      <c r="AQ882" s="4">
        <v>22949</v>
      </c>
      <c r="AR882" t="s">
        <v>140</v>
      </c>
      <c r="AT882">
        <v>14342634300</v>
      </c>
      <c r="AV882" t="s">
        <v>3857</v>
      </c>
      <c r="AW882" t="s">
        <v>566</v>
      </c>
      <c r="AZ882" t="s">
        <v>175</v>
      </c>
      <c r="BA882" t="s">
        <v>176</v>
      </c>
      <c r="BB882" t="s">
        <v>136</v>
      </c>
      <c r="BC882" t="s">
        <v>136</v>
      </c>
      <c r="BD882" t="s">
        <v>148</v>
      </c>
      <c r="BE882" t="s">
        <v>136</v>
      </c>
      <c r="BF882" t="s">
        <v>136</v>
      </c>
      <c r="BG882" t="s">
        <v>134</v>
      </c>
      <c r="BH882" t="s">
        <v>136</v>
      </c>
      <c r="BI882" t="s">
        <v>3858</v>
      </c>
      <c r="BJ882" t="s">
        <v>3859</v>
      </c>
      <c r="BL882" t="s">
        <v>566</v>
      </c>
      <c r="BM882" t="s">
        <v>3856</v>
      </c>
      <c r="BN882" t="s">
        <v>21149</v>
      </c>
      <c r="BO882" t="s">
        <v>21150</v>
      </c>
      <c r="BP882">
        <v>1</v>
      </c>
      <c r="BQ882">
        <v>1</v>
      </c>
      <c r="BR882">
        <v>1</v>
      </c>
      <c r="BS882" s="1">
        <v>44198</v>
      </c>
      <c r="BT882" s="1">
        <v>44500</v>
      </c>
      <c r="BU882" s="1">
        <v>44198</v>
      </c>
      <c r="BV882" s="1">
        <v>44500</v>
      </c>
      <c r="BW882" t="s">
        <v>136</v>
      </c>
      <c r="BX882">
        <v>42</v>
      </c>
      <c r="BY882">
        <v>0</v>
      </c>
      <c r="BZ882">
        <v>7</v>
      </c>
      <c r="CA882">
        <v>7</v>
      </c>
      <c r="CB882">
        <v>7</v>
      </c>
      <c r="CC882">
        <v>7</v>
      </c>
      <c r="CD882">
        <v>7</v>
      </c>
      <c r="CE882">
        <v>7</v>
      </c>
      <c r="CF882" t="str">
        <f>"8:00 AM"</f>
        <v>8:00 AM</v>
      </c>
      <c r="CG882" t="str">
        <f>"4:00 PM"</f>
        <v>4:00 PM</v>
      </c>
      <c r="CH882" s="5">
        <v>13.34</v>
      </c>
      <c r="CI882" t="s">
        <v>146</v>
      </c>
      <c r="CL882" t="s">
        <v>136</v>
      </c>
      <c r="CM882" t="s">
        <v>312</v>
      </c>
      <c r="CN882" t="s">
        <v>148</v>
      </c>
      <c r="CO882" t="s">
        <v>1714</v>
      </c>
      <c r="CP882" t="s">
        <v>149</v>
      </c>
      <c r="CQ882">
        <v>3</v>
      </c>
      <c r="CR882">
        <v>0</v>
      </c>
      <c r="CS882" t="s">
        <v>136</v>
      </c>
      <c r="CT882" t="s">
        <v>136</v>
      </c>
      <c r="CU882" t="s">
        <v>136</v>
      </c>
      <c r="CV882" t="s">
        <v>136</v>
      </c>
      <c r="CW882" t="s">
        <v>134</v>
      </c>
      <c r="CX882">
        <v>60</v>
      </c>
      <c r="CY882" t="s">
        <v>134</v>
      </c>
      <c r="CZ882" t="s">
        <v>134</v>
      </c>
      <c r="DA882" t="s">
        <v>134</v>
      </c>
      <c r="DB882" t="s">
        <v>134</v>
      </c>
      <c r="DC882" t="s">
        <v>134</v>
      </c>
      <c r="DD882" t="s">
        <v>136</v>
      </c>
      <c r="DF882" t="s">
        <v>21151</v>
      </c>
      <c r="DG882" t="s">
        <v>21147</v>
      </c>
      <c r="DH882" t="s">
        <v>21148</v>
      </c>
      <c r="DI882" t="s">
        <v>1663</v>
      </c>
      <c r="DJ882" s="4">
        <v>17547</v>
      </c>
      <c r="DK882" t="s">
        <v>15399</v>
      </c>
      <c r="DL882" t="s">
        <v>136</v>
      </c>
      <c r="DM882">
        <v>1</v>
      </c>
      <c r="DN882" t="s">
        <v>21152</v>
      </c>
      <c r="DO882" t="s">
        <v>17976</v>
      </c>
      <c r="DP882" t="s">
        <v>1663</v>
      </c>
      <c r="DQ882" t="str">
        <f>"17022"</f>
        <v>17022</v>
      </c>
      <c r="DR882" t="s">
        <v>15399</v>
      </c>
      <c r="DS882" t="s">
        <v>21153</v>
      </c>
      <c r="DT882">
        <v>1</v>
      </c>
      <c r="DU882">
        <v>2</v>
      </c>
      <c r="DV882" t="s">
        <v>134</v>
      </c>
      <c r="DW882" t="s">
        <v>134</v>
      </c>
      <c r="DX882" t="s">
        <v>134</v>
      </c>
      <c r="DY882" t="s">
        <v>136</v>
      </c>
      <c r="DZ882">
        <v>1</v>
      </c>
      <c r="EA882" t="s">
        <v>134</v>
      </c>
      <c r="EB882" s="5">
        <v>12.68</v>
      </c>
      <c r="EC882" s="5">
        <v>12.68</v>
      </c>
      <c r="ED882" s="5">
        <v>55</v>
      </c>
      <c r="EE882" t="s">
        <v>148</v>
      </c>
      <c r="EF882" t="s">
        <v>577</v>
      </c>
      <c r="EG882" t="s">
        <v>2780</v>
      </c>
      <c r="EH882">
        <v>0</v>
      </c>
    </row>
    <row r="883" spans="1:138" ht="15" customHeight="1" x14ac:dyDescent="0.35">
      <c r="A883" t="s">
        <v>25804</v>
      </c>
      <c r="B883" t="s">
        <v>157</v>
      </c>
      <c r="C883" s="1">
        <v>44134.719787615744</v>
      </c>
      <c r="D883" s="1">
        <v>44148</v>
      </c>
      <c r="E883" t="s">
        <v>133</v>
      </c>
      <c r="F883" t="s">
        <v>136</v>
      </c>
      <c r="G883" t="s">
        <v>135</v>
      </c>
      <c r="H883" t="s">
        <v>136</v>
      </c>
      <c r="I883" t="s">
        <v>2611</v>
      </c>
      <c r="K883" t="s">
        <v>2612</v>
      </c>
      <c r="L883" t="s">
        <v>148</v>
      </c>
      <c r="M883" t="s">
        <v>2613</v>
      </c>
      <c r="N883" t="s">
        <v>960</v>
      </c>
      <c r="O883" s="4">
        <v>36089</v>
      </c>
      <c r="P883" t="s">
        <v>140</v>
      </c>
      <c r="R883">
        <v>13347380039</v>
      </c>
      <c r="T883">
        <v>4249</v>
      </c>
      <c r="U883" t="s">
        <v>13991</v>
      </c>
      <c r="V883" t="s">
        <v>7949</v>
      </c>
      <c r="W883" t="s">
        <v>1148</v>
      </c>
      <c r="X883" t="s">
        <v>2616</v>
      </c>
      <c r="Y883" t="s">
        <v>25805</v>
      </c>
      <c r="AA883" t="s">
        <v>19224</v>
      </c>
      <c r="AB883" t="s">
        <v>960</v>
      </c>
      <c r="AC883" s="4">
        <v>35501</v>
      </c>
      <c r="AD883" t="s">
        <v>140</v>
      </c>
      <c r="AE883" t="s">
        <v>841</v>
      </c>
      <c r="AF883">
        <v>12053880812</v>
      </c>
      <c r="AH883" t="s">
        <v>25806</v>
      </c>
      <c r="AI883" t="s">
        <v>168</v>
      </c>
      <c r="AJ883" t="s">
        <v>2151</v>
      </c>
      <c r="AK883" t="s">
        <v>2152</v>
      </c>
      <c r="AL883" t="s">
        <v>509</v>
      </c>
      <c r="AM883" t="s">
        <v>846</v>
      </c>
      <c r="AO883" t="s">
        <v>847</v>
      </c>
      <c r="AP883" t="s">
        <v>161</v>
      </c>
      <c r="AQ883" s="4">
        <v>31636</v>
      </c>
      <c r="AR883" t="s">
        <v>140</v>
      </c>
      <c r="AT883">
        <v>12295596879</v>
      </c>
      <c r="AV883" t="s">
        <v>2153</v>
      </c>
      <c r="AW883" t="s">
        <v>849</v>
      </c>
      <c r="AZ883" t="s">
        <v>821</v>
      </c>
      <c r="BA883" t="s">
        <v>822</v>
      </c>
      <c r="BB883" t="s">
        <v>136</v>
      </c>
      <c r="BC883" t="s">
        <v>136</v>
      </c>
      <c r="BD883" t="s">
        <v>148</v>
      </c>
      <c r="BE883" t="s">
        <v>136</v>
      </c>
      <c r="BF883" t="s">
        <v>136</v>
      </c>
      <c r="BG883" t="s">
        <v>134</v>
      </c>
      <c r="BH883" t="s">
        <v>136</v>
      </c>
      <c r="BI883" t="s">
        <v>2509</v>
      </c>
      <c r="BJ883" t="s">
        <v>2510</v>
      </c>
      <c r="BL883" t="s">
        <v>849</v>
      </c>
      <c r="BM883" t="s">
        <v>2153</v>
      </c>
      <c r="BN883" t="s">
        <v>25807</v>
      </c>
      <c r="BO883" t="s">
        <v>2620</v>
      </c>
      <c r="BP883">
        <v>16</v>
      </c>
      <c r="BQ883">
        <v>10</v>
      </c>
      <c r="BR883">
        <v>10</v>
      </c>
      <c r="BS883" s="1">
        <v>44197</v>
      </c>
      <c r="BT883" s="1">
        <v>44408</v>
      </c>
      <c r="BU883" s="1">
        <v>44197</v>
      </c>
      <c r="BV883" s="1">
        <v>44408</v>
      </c>
      <c r="BW883" t="s">
        <v>136</v>
      </c>
      <c r="BX883">
        <v>40</v>
      </c>
      <c r="BY883">
        <v>0</v>
      </c>
      <c r="BZ883">
        <v>7</v>
      </c>
      <c r="CA883">
        <v>7</v>
      </c>
      <c r="CB883">
        <v>7</v>
      </c>
      <c r="CC883">
        <v>7</v>
      </c>
      <c r="CD883">
        <v>7</v>
      </c>
      <c r="CE883">
        <v>5</v>
      </c>
      <c r="CF883" t="str">
        <f>"7:00 AM"</f>
        <v>7:00 AM</v>
      </c>
      <c r="CG883" t="str">
        <f>"3:00 PM"</f>
        <v>3:00 PM</v>
      </c>
      <c r="CH883" s="5">
        <v>11.71</v>
      </c>
      <c r="CI883" t="s">
        <v>146</v>
      </c>
      <c r="CL883" t="s">
        <v>136</v>
      </c>
      <c r="CM883" t="s">
        <v>147</v>
      </c>
      <c r="CN883" t="s">
        <v>148</v>
      </c>
      <c r="CO883" t="s">
        <v>854</v>
      </c>
      <c r="CP883" t="s">
        <v>149</v>
      </c>
      <c r="CQ883">
        <v>3</v>
      </c>
      <c r="CR883">
        <v>0</v>
      </c>
      <c r="CS883" t="s">
        <v>136</v>
      </c>
      <c r="CT883" t="s">
        <v>136</v>
      </c>
      <c r="CU883" t="s">
        <v>136</v>
      </c>
      <c r="CV883" t="s">
        <v>134</v>
      </c>
      <c r="CW883" t="s">
        <v>134</v>
      </c>
      <c r="CX883">
        <v>50</v>
      </c>
      <c r="CY883" t="s">
        <v>134</v>
      </c>
      <c r="CZ883" t="s">
        <v>134</v>
      </c>
      <c r="DA883" t="s">
        <v>134</v>
      </c>
      <c r="DB883" t="s">
        <v>134</v>
      </c>
      <c r="DC883" t="s">
        <v>134</v>
      </c>
      <c r="DD883" t="s">
        <v>136</v>
      </c>
      <c r="DF883" t="s">
        <v>25808</v>
      </c>
      <c r="DG883" t="s">
        <v>25809</v>
      </c>
      <c r="DH883" t="s">
        <v>19224</v>
      </c>
      <c r="DI883" t="s">
        <v>960</v>
      </c>
      <c r="DJ883" s="4">
        <v>35501</v>
      </c>
      <c r="DK883" t="s">
        <v>25810</v>
      </c>
      <c r="DL883" t="s">
        <v>136</v>
      </c>
      <c r="DM883">
        <v>1</v>
      </c>
      <c r="DN883" t="s">
        <v>25809</v>
      </c>
      <c r="DO883" t="s">
        <v>19224</v>
      </c>
      <c r="DP883" t="s">
        <v>960</v>
      </c>
      <c r="DQ883" t="str">
        <f>"35501"</f>
        <v>35501</v>
      </c>
      <c r="DR883" t="s">
        <v>25810</v>
      </c>
      <c r="DS883" t="s">
        <v>497</v>
      </c>
      <c r="DT883">
        <v>1</v>
      </c>
      <c r="DU883">
        <v>10</v>
      </c>
      <c r="DV883" t="s">
        <v>134</v>
      </c>
      <c r="DW883" t="s">
        <v>134</v>
      </c>
      <c r="DX883" t="s">
        <v>134</v>
      </c>
      <c r="DY883" t="s">
        <v>136</v>
      </c>
      <c r="DZ883">
        <v>1</v>
      </c>
      <c r="EA883" t="s">
        <v>134</v>
      </c>
      <c r="EB883" s="5">
        <v>12.68</v>
      </c>
      <c r="EC883" s="5">
        <v>12.68</v>
      </c>
      <c r="ED883" s="5">
        <v>55</v>
      </c>
      <c r="EE883" t="s">
        <v>148</v>
      </c>
      <c r="EF883" t="s">
        <v>25806</v>
      </c>
      <c r="EG883" t="s">
        <v>25811</v>
      </c>
      <c r="EH883">
        <v>0</v>
      </c>
    </row>
    <row r="884" spans="1:138" ht="15" customHeight="1" x14ac:dyDescent="0.35">
      <c r="A884" t="s">
        <v>3176</v>
      </c>
      <c r="B884" t="s">
        <v>157</v>
      </c>
      <c r="C884" s="1">
        <v>44127.413090277776</v>
      </c>
      <c r="D884" s="1">
        <v>44148</v>
      </c>
      <c r="E884" t="s">
        <v>133</v>
      </c>
      <c r="F884" t="s">
        <v>136</v>
      </c>
      <c r="G884" t="s">
        <v>135</v>
      </c>
      <c r="H884" t="s">
        <v>136</v>
      </c>
      <c r="I884" t="s">
        <v>3177</v>
      </c>
      <c r="K884" t="s">
        <v>3178</v>
      </c>
      <c r="M884" t="s">
        <v>245</v>
      </c>
      <c r="N884" t="s">
        <v>246</v>
      </c>
      <c r="O884" s="4">
        <v>70516</v>
      </c>
      <c r="P884" t="s">
        <v>140</v>
      </c>
      <c r="R884">
        <v>13376583540</v>
      </c>
      <c r="T884">
        <v>11251</v>
      </c>
      <c r="U884" t="s">
        <v>3179</v>
      </c>
      <c r="V884" t="s">
        <v>1940</v>
      </c>
      <c r="W884" t="s">
        <v>3180</v>
      </c>
      <c r="X884" t="s">
        <v>164</v>
      </c>
      <c r="Y884" t="s">
        <v>3178</v>
      </c>
      <c r="AA884" t="s">
        <v>245</v>
      </c>
      <c r="AB884" t="s">
        <v>246</v>
      </c>
      <c r="AC884" s="4">
        <v>70516</v>
      </c>
      <c r="AD884" t="s">
        <v>140</v>
      </c>
      <c r="AF884">
        <v>13376583540</v>
      </c>
      <c r="AH884" t="s">
        <v>3181</v>
      </c>
      <c r="AI884" t="s">
        <v>168</v>
      </c>
      <c r="AJ884" t="s">
        <v>325</v>
      </c>
      <c r="AK884" t="s">
        <v>329</v>
      </c>
      <c r="AM884" t="s">
        <v>330</v>
      </c>
      <c r="AO884" t="s">
        <v>324</v>
      </c>
      <c r="AP884" t="s">
        <v>246</v>
      </c>
      <c r="AQ884" s="4">
        <v>70554</v>
      </c>
      <c r="AR884" t="s">
        <v>140</v>
      </c>
      <c r="AS884" t="s">
        <v>331</v>
      </c>
      <c r="AT884">
        <v>13377894322</v>
      </c>
      <c r="AV884" t="s">
        <v>332</v>
      </c>
      <c r="AW884" t="s">
        <v>333</v>
      </c>
      <c r="AZ884" t="s">
        <v>334</v>
      </c>
      <c r="BA884" t="s">
        <v>335</v>
      </c>
      <c r="BB884" t="s">
        <v>136</v>
      </c>
      <c r="BC884" t="s">
        <v>136</v>
      </c>
      <c r="BD884" t="s">
        <v>148</v>
      </c>
      <c r="BE884" t="s">
        <v>136</v>
      </c>
      <c r="BF884" t="s">
        <v>136</v>
      </c>
      <c r="BG884" t="s">
        <v>134</v>
      </c>
      <c r="BH884" t="s">
        <v>136</v>
      </c>
      <c r="BN884" t="s">
        <v>3182</v>
      </c>
      <c r="BO884" t="s">
        <v>1574</v>
      </c>
      <c r="BP884">
        <v>3</v>
      </c>
      <c r="BQ884">
        <v>3</v>
      </c>
      <c r="BR884">
        <v>3</v>
      </c>
      <c r="BS884" s="1">
        <v>44199</v>
      </c>
      <c r="BT884" s="1">
        <v>44472</v>
      </c>
      <c r="BU884" s="1">
        <v>44199</v>
      </c>
      <c r="BV884" s="1">
        <v>44472</v>
      </c>
      <c r="BW884" t="s">
        <v>136</v>
      </c>
      <c r="BX884">
        <v>36</v>
      </c>
      <c r="BY884">
        <v>0</v>
      </c>
      <c r="BZ884">
        <v>6</v>
      </c>
      <c r="CA884">
        <v>6</v>
      </c>
      <c r="CB884">
        <v>6</v>
      </c>
      <c r="CC884">
        <v>6</v>
      </c>
      <c r="CD884">
        <v>6</v>
      </c>
      <c r="CE884">
        <v>6</v>
      </c>
      <c r="CF884" t="str">
        <f>"8:00 AM"</f>
        <v>8:00 AM</v>
      </c>
      <c r="CG884" t="str">
        <f>"3:00 PM"</f>
        <v>3:00 PM</v>
      </c>
      <c r="CH884" s="5">
        <v>11.83</v>
      </c>
      <c r="CI884" t="s">
        <v>146</v>
      </c>
      <c r="CL884" t="s">
        <v>136</v>
      </c>
      <c r="CM884" t="s">
        <v>147</v>
      </c>
      <c r="CN884" t="s">
        <v>148</v>
      </c>
      <c r="CO884" t="s">
        <v>338</v>
      </c>
      <c r="CP884" t="s">
        <v>149</v>
      </c>
      <c r="CQ884">
        <v>0</v>
      </c>
      <c r="CR884">
        <v>0</v>
      </c>
      <c r="CS884" t="s">
        <v>136</v>
      </c>
      <c r="CT884" t="s">
        <v>136</v>
      </c>
      <c r="CU884" t="s">
        <v>136</v>
      </c>
      <c r="CV884" t="s">
        <v>136</v>
      </c>
      <c r="CW884" t="s">
        <v>134</v>
      </c>
      <c r="CX884">
        <v>40</v>
      </c>
      <c r="CY884" t="s">
        <v>136</v>
      </c>
      <c r="CZ884" t="s">
        <v>136</v>
      </c>
      <c r="DA884" t="s">
        <v>136</v>
      </c>
      <c r="DB884" t="s">
        <v>134</v>
      </c>
      <c r="DC884" t="s">
        <v>134</v>
      </c>
      <c r="DD884" t="s">
        <v>136</v>
      </c>
      <c r="DF884" t="s">
        <v>149</v>
      </c>
      <c r="DG884" t="s">
        <v>3183</v>
      </c>
      <c r="DH884" t="s">
        <v>245</v>
      </c>
      <c r="DI884" t="s">
        <v>246</v>
      </c>
      <c r="DJ884" s="4">
        <v>70516</v>
      </c>
      <c r="DK884" t="s">
        <v>268</v>
      </c>
      <c r="DL884" t="s">
        <v>136</v>
      </c>
      <c r="DM884">
        <v>1</v>
      </c>
      <c r="DN884" t="s">
        <v>3184</v>
      </c>
      <c r="DO884" t="s">
        <v>245</v>
      </c>
      <c r="DP884" t="s">
        <v>246</v>
      </c>
      <c r="DQ884" t="str">
        <f>"70516"</f>
        <v>70516</v>
      </c>
      <c r="DR884" t="s">
        <v>268</v>
      </c>
      <c r="DS884" t="s">
        <v>551</v>
      </c>
      <c r="DT884">
        <v>1</v>
      </c>
      <c r="DU884">
        <v>3</v>
      </c>
      <c r="DV884" t="s">
        <v>134</v>
      </c>
      <c r="DW884" t="s">
        <v>134</v>
      </c>
      <c r="DX884" t="s">
        <v>134</v>
      </c>
      <c r="DY884" t="s">
        <v>136</v>
      </c>
      <c r="DZ884">
        <v>1</v>
      </c>
      <c r="EA884" t="s">
        <v>136</v>
      </c>
      <c r="EC884" s="5">
        <v>12.68</v>
      </c>
      <c r="ED884" s="5">
        <v>55</v>
      </c>
      <c r="EE884">
        <v>13376583540</v>
      </c>
      <c r="EF884" t="s">
        <v>3181</v>
      </c>
      <c r="EG884" t="s">
        <v>148</v>
      </c>
      <c r="EH884">
        <v>0</v>
      </c>
    </row>
    <row r="885" spans="1:138" ht="15" customHeight="1" x14ac:dyDescent="0.35">
      <c r="A885" t="s">
        <v>8280</v>
      </c>
      <c r="B885" t="s">
        <v>157</v>
      </c>
      <c r="C885" s="1">
        <v>44133.978390046293</v>
      </c>
      <c r="D885" s="1">
        <v>44148</v>
      </c>
      <c r="E885" t="s">
        <v>133</v>
      </c>
      <c r="F885" t="s">
        <v>136</v>
      </c>
      <c r="G885" t="s">
        <v>135</v>
      </c>
      <c r="H885" t="s">
        <v>136</v>
      </c>
      <c r="I885" t="s">
        <v>8281</v>
      </c>
      <c r="K885" t="s">
        <v>8282</v>
      </c>
      <c r="M885" t="s">
        <v>8283</v>
      </c>
      <c r="N885" t="s">
        <v>416</v>
      </c>
      <c r="O885" s="4">
        <v>85340</v>
      </c>
      <c r="P885" t="s">
        <v>140</v>
      </c>
      <c r="R885">
        <v>14805304268</v>
      </c>
      <c r="T885">
        <v>1129</v>
      </c>
      <c r="U885" t="s">
        <v>2847</v>
      </c>
      <c r="V885" t="s">
        <v>8284</v>
      </c>
      <c r="X885" t="s">
        <v>164</v>
      </c>
      <c r="Y885" t="s">
        <v>8282</v>
      </c>
      <c r="AA885" t="s">
        <v>8283</v>
      </c>
      <c r="AB885" t="s">
        <v>416</v>
      </c>
      <c r="AC885" s="4">
        <v>85340</v>
      </c>
      <c r="AD885" t="s">
        <v>140</v>
      </c>
      <c r="AF885">
        <v>14805304268</v>
      </c>
      <c r="AH885" t="s">
        <v>8285</v>
      </c>
      <c r="AZ885" t="s">
        <v>334</v>
      </c>
      <c r="BA885" t="s">
        <v>335</v>
      </c>
      <c r="BB885" t="s">
        <v>136</v>
      </c>
      <c r="BC885" t="s">
        <v>136</v>
      </c>
      <c r="BD885" t="s">
        <v>148</v>
      </c>
      <c r="BE885" t="s">
        <v>136</v>
      </c>
      <c r="BF885" t="s">
        <v>136</v>
      </c>
      <c r="BG885" t="s">
        <v>134</v>
      </c>
      <c r="BH885" t="s">
        <v>136</v>
      </c>
      <c r="BI885" t="s">
        <v>8286</v>
      </c>
      <c r="BJ885" t="s">
        <v>8287</v>
      </c>
      <c r="BK885" t="s">
        <v>3480</v>
      </c>
      <c r="BL885" t="s">
        <v>8288</v>
      </c>
      <c r="BM885" t="s">
        <v>8289</v>
      </c>
      <c r="BN885" t="s">
        <v>8290</v>
      </c>
      <c r="BO885" t="s">
        <v>570</v>
      </c>
      <c r="BP885">
        <v>12</v>
      </c>
      <c r="BQ885">
        <v>12</v>
      </c>
      <c r="BR885">
        <v>12</v>
      </c>
      <c r="BS885" s="1">
        <v>44202</v>
      </c>
      <c r="BT885" s="1">
        <v>44505</v>
      </c>
      <c r="BU885" s="1">
        <v>44202</v>
      </c>
      <c r="BV885" s="1">
        <v>44505</v>
      </c>
      <c r="BW885" t="s">
        <v>136</v>
      </c>
      <c r="BX885">
        <v>54</v>
      </c>
      <c r="BY885">
        <v>6</v>
      </c>
      <c r="BZ885">
        <v>8</v>
      </c>
      <c r="CA885">
        <v>8</v>
      </c>
      <c r="CB885">
        <v>8</v>
      </c>
      <c r="CC885">
        <v>8</v>
      </c>
      <c r="CD885">
        <v>8</v>
      </c>
      <c r="CE885">
        <v>8</v>
      </c>
      <c r="CF885" t="str">
        <f>"6:00 AM"</f>
        <v>6:00 AM</v>
      </c>
      <c r="CG885" t="str">
        <f>"2:00 PM"</f>
        <v>2:00 PM</v>
      </c>
      <c r="CH885" s="5">
        <v>12.91</v>
      </c>
      <c r="CI885" t="s">
        <v>146</v>
      </c>
      <c r="CL885" t="s">
        <v>136</v>
      </c>
      <c r="CM885" t="s">
        <v>147</v>
      </c>
      <c r="CN885" t="s">
        <v>148</v>
      </c>
      <c r="CO885" t="s">
        <v>8291</v>
      </c>
      <c r="CP885" t="s">
        <v>149</v>
      </c>
      <c r="CQ885">
        <v>3</v>
      </c>
      <c r="CR885">
        <v>0</v>
      </c>
      <c r="CS885" t="s">
        <v>136</v>
      </c>
      <c r="CT885" t="s">
        <v>136</v>
      </c>
      <c r="CU885" t="s">
        <v>136</v>
      </c>
      <c r="CV885" t="s">
        <v>134</v>
      </c>
      <c r="CW885" t="s">
        <v>136</v>
      </c>
      <c r="CY885" t="s">
        <v>134</v>
      </c>
      <c r="CZ885" t="s">
        <v>136</v>
      </c>
      <c r="DA885" t="s">
        <v>136</v>
      </c>
      <c r="DB885" t="s">
        <v>134</v>
      </c>
      <c r="DC885" t="s">
        <v>136</v>
      </c>
      <c r="DD885" t="s">
        <v>136</v>
      </c>
      <c r="DF885" t="s">
        <v>8292</v>
      </c>
      <c r="DG885" t="s">
        <v>8282</v>
      </c>
      <c r="DH885" t="s">
        <v>8283</v>
      </c>
      <c r="DI885" t="s">
        <v>416</v>
      </c>
      <c r="DJ885" s="4">
        <v>85340</v>
      </c>
      <c r="DK885" t="s">
        <v>1176</v>
      </c>
      <c r="DL885" t="s">
        <v>134</v>
      </c>
      <c r="DM885">
        <v>2</v>
      </c>
      <c r="DN885" t="s">
        <v>8282</v>
      </c>
      <c r="DO885" t="s">
        <v>8283</v>
      </c>
      <c r="DP885" t="s">
        <v>416</v>
      </c>
      <c r="DQ885" t="str">
        <f>"85340"</f>
        <v>85340</v>
      </c>
      <c r="DR885" t="s">
        <v>1176</v>
      </c>
      <c r="DS885" t="s">
        <v>8293</v>
      </c>
      <c r="DT885">
        <v>4</v>
      </c>
      <c r="DU885">
        <v>12</v>
      </c>
      <c r="DV885" t="s">
        <v>134</v>
      </c>
      <c r="DW885" t="s">
        <v>134</v>
      </c>
      <c r="DX885" t="s">
        <v>134</v>
      </c>
      <c r="DY885" t="s">
        <v>134</v>
      </c>
      <c r="DZ885">
        <v>2</v>
      </c>
      <c r="EA885" t="s">
        <v>136</v>
      </c>
      <c r="EC885" s="5">
        <v>12.68</v>
      </c>
      <c r="ED885" s="5">
        <v>55</v>
      </c>
      <c r="EE885">
        <v>14805304268</v>
      </c>
      <c r="EF885" t="s">
        <v>8285</v>
      </c>
      <c r="EG885" t="s">
        <v>148</v>
      </c>
      <c r="EH885">
        <v>0</v>
      </c>
    </row>
    <row r="886" spans="1:138" ht="15" customHeight="1" x14ac:dyDescent="0.35">
      <c r="A886" t="s">
        <v>3818</v>
      </c>
      <c r="B886" t="s">
        <v>157</v>
      </c>
      <c r="C886" s="1">
        <v>44140.51631284722</v>
      </c>
      <c r="D886" s="1">
        <v>44148</v>
      </c>
      <c r="E886" t="s">
        <v>133</v>
      </c>
      <c r="F886" t="s">
        <v>136</v>
      </c>
      <c r="G886" t="s">
        <v>135</v>
      </c>
      <c r="H886" t="s">
        <v>134</v>
      </c>
      <c r="I886" t="s">
        <v>3819</v>
      </c>
      <c r="K886" t="s">
        <v>3820</v>
      </c>
      <c r="M886" t="s">
        <v>3821</v>
      </c>
      <c r="N886" t="s">
        <v>1187</v>
      </c>
      <c r="O886" s="4">
        <v>67863</v>
      </c>
      <c r="P886" t="s">
        <v>140</v>
      </c>
      <c r="R886">
        <v>16208748101</v>
      </c>
      <c r="T886">
        <v>111140</v>
      </c>
      <c r="U886" t="s">
        <v>3822</v>
      </c>
      <c r="V886" t="s">
        <v>3823</v>
      </c>
      <c r="X886" t="s">
        <v>684</v>
      </c>
      <c r="Y886" t="s">
        <v>3824</v>
      </c>
      <c r="AA886" t="s">
        <v>3825</v>
      </c>
      <c r="AB886" t="s">
        <v>1187</v>
      </c>
      <c r="AC886" s="4">
        <v>67863</v>
      </c>
      <c r="AD886" t="s">
        <v>140</v>
      </c>
      <c r="AF886">
        <v>16208748101</v>
      </c>
      <c r="AH886" t="s">
        <v>155</v>
      </c>
      <c r="AI886" t="s">
        <v>168</v>
      </c>
      <c r="AJ886" t="s">
        <v>1210</v>
      </c>
      <c r="AK886" t="s">
        <v>1211</v>
      </c>
      <c r="AM886" t="s">
        <v>1212</v>
      </c>
      <c r="AO886" t="s">
        <v>1213</v>
      </c>
      <c r="AP886" t="s">
        <v>460</v>
      </c>
      <c r="AQ886" s="4">
        <v>74132</v>
      </c>
      <c r="AR886" t="s">
        <v>140</v>
      </c>
      <c r="AS886" t="s">
        <v>1214</v>
      </c>
      <c r="AT886">
        <v>19189065212</v>
      </c>
      <c r="AV886" t="s">
        <v>1215</v>
      </c>
      <c r="AW886" t="s">
        <v>1216</v>
      </c>
      <c r="AZ886" t="s">
        <v>540</v>
      </c>
      <c r="BA886" t="s">
        <v>541</v>
      </c>
      <c r="BB886" t="s">
        <v>136</v>
      </c>
      <c r="BC886" t="s">
        <v>136</v>
      </c>
      <c r="BD886" t="s">
        <v>148</v>
      </c>
      <c r="BE886" t="s">
        <v>136</v>
      </c>
      <c r="BF886" t="s">
        <v>136</v>
      </c>
      <c r="BG886" t="s">
        <v>134</v>
      </c>
      <c r="BH886" t="s">
        <v>136</v>
      </c>
      <c r="BN886" t="s">
        <v>3826</v>
      </c>
      <c r="BO886" t="s">
        <v>3827</v>
      </c>
      <c r="BP886">
        <v>4</v>
      </c>
      <c r="BQ886">
        <v>1</v>
      </c>
      <c r="BR886">
        <v>1</v>
      </c>
      <c r="BS886" s="1">
        <v>44145</v>
      </c>
      <c r="BT886" s="1">
        <v>44296</v>
      </c>
      <c r="BU886" s="1">
        <v>44145</v>
      </c>
      <c r="BV886" s="1">
        <v>44296</v>
      </c>
      <c r="BW886" t="s">
        <v>136</v>
      </c>
      <c r="BX886">
        <v>40</v>
      </c>
      <c r="BY886">
        <v>0</v>
      </c>
      <c r="BZ886">
        <v>8</v>
      </c>
      <c r="CA886">
        <v>8</v>
      </c>
      <c r="CB886">
        <v>8</v>
      </c>
      <c r="CC886">
        <v>8</v>
      </c>
      <c r="CD886">
        <v>8</v>
      </c>
      <c r="CE886">
        <v>0</v>
      </c>
      <c r="CF886" t="str">
        <f>"8:00 AM"</f>
        <v>8:00 AM</v>
      </c>
      <c r="CG886" t="str">
        <f>"5:00 PM"</f>
        <v>5:00 PM</v>
      </c>
      <c r="CH886" s="5">
        <v>14.99</v>
      </c>
      <c r="CI886" t="s">
        <v>146</v>
      </c>
      <c r="CL886" t="s">
        <v>136</v>
      </c>
      <c r="CM886" t="s">
        <v>312</v>
      </c>
      <c r="CN886" t="s">
        <v>148</v>
      </c>
      <c r="CO886" t="s">
        <v>1218</v>
      </c>
      <c r="CP886" t="s">
        <v>149</v>
      </c>
      <c r="CQ886">
        <v>0</v>
      </c>
      <c r="CR886">
        <v>0</v>
      </c>
      <c r="CS886" t="s">
        <v>136</v>
      </c>
      <c r="CT886" t="s">
        <v>134</v>
      </c>
      <c r="CU886" t="s">
        <v>136</v>
      </c>
      <c r="CV886" t="s">
        <v>136</v>
      </c>
      <c r="CW886" t="s">
        <v>136</v>
      </c>
      <c r="CY886" t="s">
        <v>136</v>
      </c>
      <c r="CZ886" t="s">
        <v>136</v>
      </c>
      <c r="DA886" t="s">
        <v>136</v>
      </c>
      <c r="DB886" t="s">
        <v>136</v>
      </c>
      <c r="DC886" t="s">
        <v>136</v>
      </c>
      <c r="DD886" t="s">
        <v>136</v>
      </c>
      <c r="DF886" t="s">
        <v>2189</v>
      </c>
      <c r="DG886" t="s">
        <v>3824</v>
      </c>
      <c r="DH886" t="s">
        <v>3825</v>
      </c>
      <c r="DI886" t="s">
        <v>1187</v>
      </c>
      <c r="DJ886" s="4">
        <v>67863</v>
      </c>
      <c r="DK886" t="s">
        <v>3828</v>
      </c>
      <c r="DL886" t="s">
        <v>136</v>
      </c>
      <c r="DM886">
        <v>1</v>
      </c>
      <c r="DN886" t="s">
        <v>3829</v>
      </c>
      <c r="DO886" t="s">
        <v>3825</v>
      </c>
      <c r="DP886" t="s">
        <v>1187</v>
      </c>
      <c r="DQ886" t="str">
        <f>"67863"</f>
        <v>67863</v>
      </c>
      <c r="DR886" t="s">
        <v>3828</v>
      </c>
      <c r="DS886" t="s">
        <v>3830</v>
      </c>
      <c r="DT886">
        <v>1</v>
      </c>
      <c r="DU886">
        <v>1</v>
      </c>
      <c r="DV886" t="s">
        <v>134</v>
      </c>
      <c r="DW886" t="s">
        <v>134</v>
      </c>
      <c r="DX886" t="s">
        <v>134</v>
      </c>
      <c r="DY886" t="s">
        <v>136</v>
      </c>
      <c r="DZ886">
        <v>1</v>
      </c>
      <c r="EA886" t="s">
        <v>136</v>
      </c>
      <c r="EC886" s="5">
        <v>12.68</v>
      </c>
      <c r="ED886" s="5">
        <v>55</v>
      </c>
      <c r="EE886">
        <v>16208748101</v>
      </c>
      <c r="EF886" t="s">
        <v>148</v>
      </c>
      <c r="EG886" t="s">
        <v>1221</v>
      </c>
      <c r="EH886">
        <v>0</v>
      </c>
    </row>
    <row r="887" spans="1:138" ht="15" customHeight="1" x14ac:dyDescent="0.35">
      <c r="A887" t="s">
        <v>12780</v>
      </c>
      <c r="B887" t="s">
        <v>157</v>
      </c>
      <c r="C887" s="1">
        <v>44137.564546064816</v>
      </c>
      <c r="D887" s="1">
        <v>44148</v>
      </c>
      <c r="E887" t="s">
        <v>133</v>
      </c>
      <c r="F887" t="s">
        <v>136</v>
      </c>
      <c r="G887" t="s">
        <v>135</v>
      </c>
      <c r="H887" t="s">
        <v>136</v>
      </c>
      <c r="I887" t="s">
        <v>12781</v>
      </c>
      <c r="K887" t="s">
        <v>12782</v>
      </c>
      <c r="L887" t="s">
        <v>148</v>
      </c>
      <c r="M887" t="s">
        <v>7366</v>
      </c>
      <c r="N887" t="s">
        <v>584</v>
      </c>
      <c r="O887" s="4">
        <v>84655</v>
      </c>
      <c r="P887" t="s">
        <v>140</v>
      </c>
      <c r="R887">
        <v>18017545232</v>
      </c>
      <c r="T887">
        <v>111336</v>
      </c>
      <c r="U887" t="s">
        <v>9516</v>
      </c>
      <c r="V887" t="s">
        <v>1665</v>
      </c>
      <c r="W887" t="s">
        <v>939</v>
      </c>
      <c r="X887" t="s">
        <v>12783</v>
      </c>
      <c r="Y887" t="s">
        <v>12782</v>
      </c>
      <c r="AA887" t="s">
        <v>7366</v>
      </c>
      <c r="AB887" t="s">
        <v>584</v>
      </c>
      <c r="AC887" s="4">
        <v>84655</v>
      </c>
      <c r="AD887" t="s">
        <v>140</v>
      </c>
      <c r="AE887" t="s">
        <v>841</v>
      </c>
      <c r="AF887">
        <v>18017545232</v>
      </c>
      <c r="AH887" t="s">
        <v>977</v>
      </c>
      <c r="AI887" t="s">
        <v>168</v>
      </c>
      <c r="AJ887" t="s">
        <v>559</v>
      </c>
      <c r="AK887" t="s">
        <v>433</v>
      </c>
      <c r="AL887" t="s">
        <v>978</v>
      </c>
      <c r="AM887" t="s">
        <v>561</v>
      </c>
      <c r="AN887" t="s">
        <v>562</v>
      </c>
      <c r="AO887" t="s">
        <v>563</v>
      </c>
      <c r="AP887" t="s">
        <v>564</v>
      </c>
      <c r="AQ887" s="4">
        <v>22949</v>
      </c>
      <c r="AR887" t="s">
        <v>140</v>
      </c>
      <c r="AT887">
        <v>14342634300</v>
      </c>
      <c r="AV887" t="s">
        <v>979</v>
      </c>
      <c r="AW887" t="s">
        <v>980</v>
      </c>
      <c r="AZ887" t="s">
        <v>175</v>
      </c>
      <c r="BA887" t="s">
        <v>176</v>
      </c>
      <c r="BB887" t="s">
        <v>136</v>
      </c>
      <c r="BC887" t="s">
        <v>136</v>
      </c>
      <c r="BD887" t="s">
        <v>148</v>
      </c>
      <c r="BE887" t="s">
        <v>136</v>
      </c>
      <c r="BF887" t="s">
        <v>136</v>
      </c>
      <c r="BG887" t="s">
        <v>134</v>
      </c>
      <c r="BH887" t="s">
        <v>136</v>
      </c>
      <c r="BI887" t="s">
        <v>981</v>
      </c>
      <c r="BJ887" t="s">
        <v>982</v>
      </c>
      <c r="BK887" t="s">
        <v>939</v>
      </c>
      <c r="BL887" t="s">
        <v>566</v>
      </c>
      <c r="BM887" t="s">
        <v>977</v>
      </c>
      <c r="BN887" t="s">
        <v>12784</v>
      </c>
      <c r="BO887" t="s">
        <v>4504</v>
      </c>
      <c r="BP887">
        <v>12</v>
      </c>
      <c r="BQ887">
        <v>12</v>
      </c>
      <c r="BR887">
        <v>12</v>
      </c>
      <c r="BS887" s="1">
        <v>44212</v>
      </c>
      <c r="BT887" s="1">
        <v>44469</v>
      </c>
      <c r="BU887" s="1">
        <v>44212</v>
      </c>
      <c r="BV887" s="1">
        <v>44469</v>
      </c>
      <c r="BW887" t="s">
        <v>136</v>
      </c>
      <c r="BX887">
        <v>40</v>
      </c>
      <c r="BY887">
        <v>0</v>
      </c>
      <c r="BZ887">
        <v>7</v>
      </c>
      <c r="CA887">
        <v>7</v>
      </c>
      <c r="CB887">
        <v>7</v>
      </c>
      <c r="CC887">
        <v>7</v>
      </c>
      <c r="CD887">
        <v>7</v>
      </c>
      <c r="CE887">
        <v>5</v>
      </c>
      <c r="CF887" t="str">
        <f>"7:00 AM"</f>
        <v>7:00 AM</v>
      </c>
      <c r="CG887" t="str">
        <f>"2:30 PM"</f>
        <v>2:30 PM</v>
      </c>
      <c r="CH887" s="5">
        <v>14.26</v>
      </c>
      <c r="CI887" t="s">
        <v>146</v>
      </c>
      <c r="CL887" t="s">
        <v>136</v>
      </c>
      <c r="CM887" t="s">
        <v>312</v>
      </c>
      <c r="CN887" t="s">
        <v>148</v>
      </c>
      <c r="CO887" t="s">
        <v>854</v>
      </c>
      <c r="CP887" t="s">
        <v>149</v>
      </c>
      <c r="CQ887">
        <v>3</v>
      </c>
      <c r="CR887">
        <v>0</v>
      </c>
      <c r="CS887" t="s">
        <v>136</v>
      </c>
      <c r="CT887" t="s">
        <v>136</v>
      </c>
      <c r="CU887" t="s">
        <v>136</v>
      </c>
      <c r="CV887" t="s">
        <v>134</v>
      </c>
      <c r="CW887" t="s">
        <v>134</v>
      </c>
      <c r="CX887">
        <v>60</v>
      </c>
      <c r="CY887" t="s">
        <v>134</v>
      </c>
      <c r="CZ887" t="s">
        <v>134</v>
      </c>
      <c r="DA887" t="s">
        <v>134</v>
      </c>
      <c r="DB887" t="s">
        <v>134</v>
      </c>
      <c r="DC887" t="s">
        <v>134</v>
      </c>
      <c r="DD887" t="s">
        <v>136</v>
      </c>
      <c r="DF887" t="s">
        <v>12785</v>
      </c>
      <c r="DG887" t="s">
        <v>12782</v>
      </c>
      <c r="DH887" t="s">
        <v>7366</v>
      </c>
      <c r="DI887" t="s">
        <v>584</v>
      </c>
      <c r="DJ887" s="4">
        <v>84655</v>
      </c>
      <c r="DK887" t="s">
        <v>2008</v>
      </c>
      <c r="DL887" t="s">
        <v>134</v>
      </c>
      <c r="DM887">
        <v>3</v>
      </c>
      <c r="DN887" t="s">
        <v>12786</v>
      </c>
      <c r="DO887" t="s">
        <v>7366</v>
      </c>
      <c r="DP887" t="s">
        <v>584</v>
      </c>
      <c r="DQ887" t="str">
        <f>"84655"</f>
        <v>84655</v>
      </c>
      <c r="DR887" t="s">
        <v>2008</v>
      </c>
      <c r="DS887" t="s">
        <v>2827</v>
      </c>
      <c r="DT887">
        <v>10</v>
      </c>
      <c r="DU887">
        <v>45</v>
      </c>
      <c r="DV887" t="s">
        <v>134</v>
      </c>
      <c r="DW887" t="s">
        <v>134</v>
      </c>
      <c r="DX887" t="s">
        <v>134</v>
      </c>
      <c r="DY887" t="s">
        <v>136</v>
      </c>
      <c r="DZ887">
        <v>1</v>
      </c>
      <c r="EA887" t="s">
        <v>134</v>
      </c>
      <c r="EB887" s="5">
        <v>12.68</v>
      </c>
      <c r="EC887" s="5">
        <v>12.68</v>
      </c>
      <c r="ED887" s="5">
        <v>55</v>
      </c>
      <c r="EE887">
        <v>18017545232</v>
      </c>
      <c r="EF887" t="s">
        <v>148</v>
      </c>
      <c r="EG887" t="s">
        <v>7368</v>
      </c>
      <c r="EH887">
        <v>0</v>
      </c>
    </row>
    <row r="888" spans="1:138" ht="15" customHeight="1" x14ac:dyDescent="0.35">
      <c r="A888" t="s">
        <v>13107</v>
      </c>
      <c r="B888" t="s">
        <v>157</v>
      </c>
      <c r="C888" s="1">
        <v>44126.62776747685</v>
      </c>
      <c r="D888" s="1">
        <v>44151</v>
      </c>
      <c r="E888" t="s">
        <v>133</v>
      </c>
      <c r="F888" t="s">
        <v>134</v>
      </c>
      <c r="G888" t="s">
        <v>135</v>
      </c>
      <c r="H888" t="s">
        <v>136</v>
      </c>
      <c r="I888" t="s">
        <v>13108</v>
      </c>
      <c r="K888" t="s">
        <v>13109</v>
      </c>
      <c r="M888" t="s">
        <v>13110</v>
      </c>
      <c r="N888" t="s">
        <v>139</v>
      </c>
      <c r="O888" s="4">
        <v>33890</v>
      </c>
      <c r="P888" t="s">
        <v>140</v>
      </c>
      <c r="R888">
        <v>18637734202</v>
      </c>
      <c r="S888">
        <v>108</v>
      </c>
      <c r="T888">
        <v>484</v>
      </c>
      <c r="U888" t="s">
        <v>13111</v>
      </c>
      <c r="V888" t="s">
        <v>223</v>
      </c>
      <c r="X888" t="s">
        <v>13112</v>
      </c>
      <c r="Y888" t="s">
        <v>13109</v>
      </c>
      <c r="AA888" t="s">
        <v>150</v>
      </c>
      <c r="AB888" t="s">
        <v>139</v>
      </c>
      <c r="AC888" s="4">
        <v>33890</v>
      </c>
      <c r="AD888" t="s">
        <v>140</v>
      </c>
      <c r="AF888">
        <v>18637734202</v>
      </c>
      <c r="AG888">
        <v>108</v>
      </c>
      <c r="AH888" t="s">
        <v>13113</v>
      </c>
      <c r="AZ888" t="s">
        <v>175</v>
      </c>
      <c r="BA888" t="s">
        <v>176</v>
      </c>
      <c r="BB888" t="s">
        <v>134</v>
      </c>
      <c r="BC888" t="s">
        <v>134</v>
      </c>
      <c r="BD888" t="s">
        <v>134</v>
      </c>
      <c r="BE888" t="s">
        <v>134</v>
      </c>
      <c r="BF888" t="s">
        <v>134</v>
      </c>
      <c r="BG888" t="s">
        <v>134</v>
      </c>
      <c r="BH888" t="s">
        <v>136</v>
      </c>
      <c r="BN888" t="s">
        <v>13114</v>
      </c>
      <c r="BO888" t="s">
        <v>13115</v>
      </c>
      <c r="BP888">
        <v>115</v>
      </c>
      <c r="BQ888">
        <v>115</v>
      </c>
      <c r="BR888">
        <v>115</v>
      </c>
      <c r="BS888" s="1">
        <v>44155</v>
      </c>
      <c r="BT888" s="1">
        <v>44348</v>
      </c>
      <c r="BU888" s="1">
        <v>44155</v>
      </c>
      <c r="BV888" s="1">
        <v>44348</v>
      </c>
      <c r="BW888" t="s">
        <v>136</v>
      </c>
      <c r="BX888">
        <v>36</v>
      </c>
      <c r="BY888">
        <v>0</v>
      </c>
      <c r="BZ888">
        <v>6</v>
      </c>
      <c r="CA888">
        <v>6</v>
      </c>
      <c r="CB888">
        <v>6</v>
      </c>
      <c r="CC888">
        <v>6</v>
      </c>
      <c r="CD888">
        <v>6</v>
      </c>
      <c r="CE888">
        <v>6</v>
      </c>
      <c r="CF888" t="str">
        <f>"7:00 AM"</f>
        <v>7:00 AM</v>
      </c>
      <c r="CG888" t="str">
        <f>"2:00 PM"</f>
        <v>2:00 PM</v>
      </c>
      <c r="CH888" s="5">
        <v>11.71</v>
      </c>
      <c r="CI888" t="s">
        <v>146</v>
      </c>
      <c r="CJ888">
        <v>0.7</v>
      </c>
      <c r="CK888" t="s">
        <v>13116</v>
      </c>
      <c r="CL888" t="s">
        <v>134</v>
      </c>
      <c r="CM888" t="s">
        <v>147</v>
      </c>
      <c r="CN888" t="s">
        <v>148</v>
      </c>
      <c r="CO888" s="2" t="s">
        <v>13117</v>
      </c>
      <c r="CP888" t="s">
        <v>149</v>
      </c>
      <c r="CQ888">
        <v>0</v>
      </c>
      <c r="CR888">
        <v>0</v>
      </c>
      <c r="CS888" t="s">
        <v>136</v>
      </c>
      <c r="CT888" t="s">
        <v>136</v>
      </c>
      <c r="CU888" t="s">
        <v>136</v>
      </c>
      <c r="CV888" t="s">
        <v>134</v>
      </c>
      <c r="CW888" t="s">
        <v>134</v>
      </c>
      <c r="CX888">
        <v>100</v>
      </c>
      <c r="CY888" t="s">
        <v>134</v>
      </c>
      <c r="CZ888" t="s">
        <v>134</v>
      </c>
      <c r="DA888" t="s">
        <v>134</v>
      </c>
      <c r="DB888" t="s">
        <v>134</v>
      </c>
      <c r="DC888" t="s">
        <v>134</v>
      </c>
      <c r="DD888" t="s">
        <v>136</v>
      </c>
      <c r="DF888" t="s">
        <v>13118</v>
      </c>
      <c r="DG888" t="s">
        <v>13119</v>
      </c>
      <c r="DH888" t="s">
        <v>3218</v>
      </c>
      <c r="DI888" t="s">
        <v>139</v>
      </c>
      <c r="DJ888" s="4">
        <v>33890</v>
      </c>
      <c r="DK888" t="s">
        <v>151</v>
      </c>
      <c r="DL888" t="s">
        <v>134</v>
      </c>
      <c r="DM888">
        <v>64</v>
      </c>
      <c r="DN888" t="s">
        <v>13120</v>
      </c>
      <c r="DO888" t="s">
        <v>3218</v>
      </c>
      <c r="DP888" t="s">
        <v>139</v>
      </c>
      <c r="DQ888" t="str">
        <f>"33890"</f>
        <v>33890</v>
      </c>
      <c r="DR888" t="s">
        <v>151</v>
      </c>
      <c r="DS888" t="s">
        <v>861</v>
      </c>
      <c r="DT888">
        <v>1</v>
      </c>
      <c r="DU888">
        <v>20</v>
      </c>
      <c r="DV888" t="s">
        <v>134</v>
      </c>
      <c r="DW888" t="s">
        <v>134</v>
      </c>
      <c r="DX888" t="s">
        <v>134</v>
      </c>
      <c r="DY888" t="s">
        <v>134</v>
      </c>
      <c r="DZ888">
        <v>3</v>
      </c>
      <c r="EA888" t="s">
        <v>134</v>
      </c>
      <c r="EB888" s="5">
        <v>12.68</v>
      </c>
      <c r="EC888" s="5">
        <v>12.68</v>
      </c>
      <c r="ED888" s="5">
        <v>55</v>
      </c>
      <c r="EE888">
        <v>18637734202</v>
      </c>
      <c r="EF888" t="s">
        <v>13121</v>
      </c>
      <c r="EG888" t="s">
        <v>148</v>
      </c>
      <c r="EH888">
        <v>7</v>
      </c>
    </row>
    <row r="889" spans="1:138" ht="15" customHeight="1" x14ac:dyDescent="0.35">
      <c r="A889" t="s">
        <v>22391</v>
      </c>
      <c r="B889" t="s">
        <v>157</v>
      </c>
      <c r="C889" s="1">
        <v>44103.568385416664</v>
      </c>
      <c r="D889" s="1">
        <v>44151</v>
      </c>
      <c r="E889" t="s">
        <v>133</v>
      </c>
      <c r="F889" t="s">
        <v>134</v>
      </c>
      <c r="G889" t="s">
        <v>135</v>
      </c>
      <c r="H889" t="s">
        <v>136</v>
      </c>
      <c r="I889" t="s">
        <v>12320</v>
      </c>
      <c r="J889" t="s">
        <v>12320</v>
      </c>
      <c r="K889" t="s">
        <v>12321</v>
      </c>
      <c r="M889" t="s">
        <v>12322</v>
      </c>
      <c r="N889" t="s">
        <v>139</v>
      </c>
      <c r="O889" s="4">
        <v>33884</v>
      </c>
      <c r="P889" t="s">
        <v>140</v>
      </c>
      <c r="R889">
        <v>18633244654</v>
      </c>
      <c r="S889">
        <v>232</v>
      </c>
      <c r="T889">
        <v>1113</v>
      </c>
      <c r="U889" t="s">
        <v>12323</v>
      </c>
      <c r="V889" t="s">
        <v>12324</v>
      </c>
      <c r="W889" t="s">
        <v>148</v>
      </c>
      <c r="X889" t="s">
        <v>12325</v>
      </c>
      <c r="Y889" t="s">
        <v>5411</v>
      </c>
      <c r="AA889" t="s">
        <v>1057</v>
      </c>
      <c r="AB889" t="s">
        <v>139</v>
      </c>
      <c r="AC889" s="4">
        <v>33884</v>
      </c>
      <c r="AD889" t="s">
        <v>140</v>
      </c>
      <c r="AF889">
        <v>18633244654</v>
      </c>
      <c r="AG889">
        <v>232</v>
      </c>
      <c r="AH889" t="s">
        <v>12326</v>
      </c>
      <c r="AZ889" t="s">
        <v>175</v>
      </c>
      <c r="BA889" t="s">
        <v>176</v>
      </c>
      <c r="BB889" t="s">
        <v>134</v>
      </c>
      <c r="BC889" t="s">
        <v>134</v>
      </c>
      <c r="BD889" t="s">
        <v>134</v>
      </c>
      <c r="BE889" t="s">
        <v>134</v>
      </c>
      <c r="BF889" t="s">
        <v>136</v>
      </c>
      <c r="BG889" t="s">
        <v>134</v>
      </c>
      <c r="BH889" t="s">
        <v>136</v>
      </c>
      <c r="BI889" t="s">
        <v>12556</v>
      </c>
      <c r="BJ889" t="s">
        <v>12557</v>
      </c>
      <c r="BN889" t="s">
        <v>22392</v>
      </c>
      <c r="BO889" t="s">
        <v>12560</v>
      </c>
      <c r="BP889">
        <v>356</v>
      </c>
      <c r="BQ889">
        <v>356</v>
      </c>
      <c r="BR889">
        <v>356</v>
      </c>
      <c r="BS889" s="1">
        <v>44155</v>
      </c>
      <c r="BT889" s="1">
        <v>44346</v>
      </c>
      <c r="BU889" s="1">
        <v>44155</v>
      </c>
      <c r="BV889" s="1">
        <v>44346</v>
      </c>
      <c r="BW889" t="s">
        <v>136</v>
      </c>
      <c r="BX889">
        <v>42</v>
      </c>
      <c r="BY889">
        <v>0</v>
      </c>
      <c r="BZ889">
        <v>7</v>
      </c>
      <c r="CA889">
        <v>7</v>
      </c>
      <c r="CB889">
        <v>7</v>
      </c>
      <c r="CC889">
        <v>7</v>
      </c>
      <c r="CD889">
        <v>7</v>
      </c>
      <c r="CE889">
        <v>7</v>
      </c>
      <c r="CF889" t="str">
        <f>"7:00 AM"</f>
        <v>7:00 AM</v>
      </c>
      <c r="CG889" t="str">
        <f>"2:30 PM"</f>
        <v>2:30 PM</v>
      </c>
      <c r="CH889" s="5">
        <v>11.71</v>
      </c>
      <c r="CI889" t="s">
        <v>146</v>
      </c>
      <c r="CJ889">
        <v>1</v>
      </c>
      <c r="CK889" t="s">
        <v>12328</v>
      </c>
      <c r="CL889" t="s">
        <v>134</v>
      </c>
      <c r="CM889" t="s">
        <v>147</v>
      </c>
      <c r="CN889" t="s">
        <v>148</v>
      </c>
      <c r="CO889" t="s">
        <v>12561</v>
      </c>
      <c r="CP889" t="s">
        <v>149</v>
      </c>
      <c r="CQ889">
        <v>0</v>
      </c>
      <c r="CR889">
        <v>0</v>
      </c>
      <c r="CS889" t="s">
        <v>136</v>
      </c>
      <c r="CT889" t="s">
        <v>136</v>
      </c>
      <c r="CU889" t="s">
        <v>134</v>
      </c>
      <c r="CV889" t="s">
        <v>134</v>
      </c>
      <c r="CW889" t="s">
        <v>134</v>
      </c>
      <c r="CX889">
        <v>100</v>
      </c>
      <c r="CY889" t="s">
        <v>134</v>
      </c>
      <c r="CZ889" t="s">
        <v>136</v>
      </c>
      <c r="DA889" t="s">
        <v>134</v>
      </c>
      <c r="DB889" t="s">
        <v>134</v>
      </c>
      <c r="DC889" t="s">
        <v>134</v>
      </c>
      <c r="DD889" t="s">
        <v>136</v>
      </c>
      <c r="DE889">
        <v>35</v>
      </c>
      <c r="DF889" s="2" t="s">
        <v>12330</v>
      </c>
      <c r="DG889" t="s">
        <v>5411</v>
      </c>
      <c r="DH889" t="s">
        <v>1057</v>
      </c>
      <c r="DI889" t="s">
        <v>139</v>
      </c>
      <c r="DJ889" s="4" t="s">
        <v>27722</v>
      </c>
      <c r="DK889" t="s">
        <v>1447</v>
      </c>
      <c r="DL889" t="s">
        <v>134</v>
      </c>
      <c r="DM889">
        <v>69</v>
      </c>
      <c r="DN889" t="s">
        <v>22393</v>
      </c>
      <c r="DO889" t="s">
        <v>5217</v>
      </c>
      <c r="DP889" t="s">
        <v>139</v>
      </c>
      <c r="DQ889" t="str">
        <f>"33825"</f>
        <v>33825</v>
      </c>
      <c r="DR889" t="s">
        <v>1253</v>
      </c>
      <c r="DS889" t="s">
        <v>12332</v>
      </c>
      <c r="DT889">
        <v>1</v>
      </c>
      <c r="DU889">
        <v>5</v>
      </c>
      <c r="DV889" t="s">
        <v>134</v>
      </c>
      <c r="DW889" t="s">
        <v>134</v>
      </c>
      <c r="DX889" t="s">
        <v>134</v>
      </c>
      <c r="DY889" t="s">
        <v>134</v>
      </c>
      <c r="DZ889">
        <v>25</v>
      </c>
      <c r="EA889" t="s">
        <v>136</v>
      </c>
      <c r="EC889" s="5">
        <v>12.68</v>
      </c>
      <c r="ED889" s="5">
        <v>55</v>
      </c>
      <c r="EE889">
        <v>18633244654</v>
      </c>
      <c r="EF889" t="s">
        <v>12326</v>
      </c>
      <c r="EG889" t="s">
        <v>148</v>
      </c>
      <c r="EH889">
        <v>58</v>
      </c>
    </row>
    <row r="890" spans="1:138" ht="15" customHeight="1" x14ac:dyDescent="0.35">
      <c r="A890" t="s">
        <v>8227</v>
      </c>
      <c r="B890" t="s">
        <v>157</v>
      </c>
      <c r="C890" s="1">
        <v>44117.635600462963</v>
      </c>
      <c r="D890" s="1">
        <v>44151</v>
      </c>
      <c r="E890" t="s">
        <v>133</v>
      </c>
      <c r="F890" t="s">
        <v>136</v>
      </c>
      <c r="G890" t="s">
        <v>135</v>
      </c>
      <c r="H890" t="s">
        <v>136</v>
      </c>
      <c r="I890" t="s">
        <v>8228</v>
      </c>
      <c r="K890" t="s">
        <v>8229</v>
      </c>
      <c r="M890" t="s">
        <v>8230</v>
      </c>
      <c r="N890" t="s">
        <v>374</v>
      </c>
      <c r="O890" s="4">
        <v>76357</v>
      </c>
      <c r="P890" t="s">
        <v>140</v>
      </c>
      <c r="R890">
        <v>19406316122</v>
      </c>
      <c r="T890">
        <v>11211</v>
      </c>
      <c r="U890" t="s">
        <v>8231</v>
      </c>
      <c r="V890" t="s">
        <v>2926</v>
      </c>
      <c r="X890" t="s">
        <v>164</v>
      </c>
      <c r="Y890" t="s">
        <v>8229</v>
      </c>
      <c r="AA890" t="s">
        <v>8230</v>
      </c>
      <c r="AB890" t="s">
        <v>374</v>
      </c>
      <c r="AC890" s="4">
        <v>76357</v>
      </c>
      <c r="AD890" t="s">
        <v>140</v>
      </c>
      <c r="AF890">
        <v>19406316122</v>
      </c>
      <c r="AH890" t="s">
        <v>148</v>
      </c>
      <c r="AI890" t="s">
        <v>168</v>
      </c>
      <c r="AJ890" t="s">
        <v>2162</v>
      </c>
      <c r="AK890" t="s">
        <v>2163</v>
      </c>
      <c r="AM890" t="s">
        <v>1212</v>
      </c>
      <c r="AO890" t="s">
        <v>1213</v>
      </c>
      <c r="AP890" t="s">
        <v>460</v>
      </c>
      <c r="AQ890" s="4">
        <v>74132</v>
      </c>
      <c r="AR890" t="s">
        <v>140</v>
      </c>
      <c r="AT890">
        <v>19189065212</v>
      </c>
      <c r="AV890" t="s">
        <v>2164</v>
      </c>
      <c r="AW890" t="s">
        <v>1216</v>
      </c>
      <c r="AZ890" t="s">
        <v>334</v>
      </c>
      <c r="BA890" t="s">
        <v>335</v>
      </c>
      <c r="BB890" t="s">
        <v>136</v>
      </c>
      <c r="BC890" t="s">
        <v>136</v>
      </c>
      <c r="BD890" t="s">
        <v>148</v>
      </c>
      <c r="BE890" t="s">
        <v>136</v>
      </c>
      <c r="BF890" t="s">
        <v>136</v>
      </c>
      <c r="BG890" t="s">
        <v>134</v>
      </c>
      <c r="BH890" t="s">
        <v>136</v>
      </c>
      <c r="BN890" t="s">
        <v>8232</v>
      </c>
      <c r="BO890" t="s">
        <v>1501</v>
      </c>
      <c r="BP890">
        <v>7</v>
      </c>
      <c r="BQ890">
        <v>7</v>
      </c>
      <c r="BR890">
        <v>7</v>
      </c>
      <c r="BS890" s="1">
        <v>44166</v>
      </c>
      <c r="BT890" s="1">
        <v>44378</v>
      </c>
      <c r="BU890" s="1">
        <v>44166</v>
      </c>
      <c r="BV890" s="1">
        <v>44378</v>
      </c>
      <c r="BW890" t="s">
        <v>136</v>
      </c>
      <c r="BX890">
        <v>48</v>
      </c>
      <c r="BY890">
        <v>0</v>
      </c>
      <c r="BZ890">
        <v>8</v>
      </c>
      <c r="CA890">
        <v>8</v>
      </c>
      <c r="CB890">
        <v>8</v>
      </c>
      <c r="CC890">
        <v>8</v>
      </c>
      <c r="CD890">
        <v>8</v>
      </c>
      <c r="CE890">
        <v>8</v>
      </c>
      <c r="CF890" t="str">
        <f>"8:00 AM"</f>
        <v>8:00 AM</v>
      </c>
      <c r="CG890" t="str">
        <f>"5:00 PM"</f>
        <v>5:00 PM</v>
      </c>
      <c r="CH890" s="5">
        <v>12.67</v>
      </c>
      <c r="CI890" t="s">
        <v>146</v>
      </c>
      <c r="CL890" t="s">
        <v>136</v>
      </c>
      <c r="CM890" t="s">
        <v>354</v>
      </c>
      <c r="CN890" t="s">
        <v>945</v>
      </c>
      <c r="CO890" t="s">
        <v>2165</v>
      </c>
      <c r="CP890" t="s">
        <v>149</v>
      </c>
      <c r="CQ890">
        <v>0</v>
      </c>
      <c r="CR890">
        <v>0</v>
      </c>
      <c r="CS890" t="s">
        <v>136</v>
      </c>
      <c r="CT890" t="s">
        <v>134</v>
      </c>
      <c r="CU890" t="s">
        <v>136</v>
      </c>
      <c r="CV890" t="s">
        <v>136</v>
      </c>
      <c r="CW890" t="s">
        <v>136</v>
      </c>
      <c r="CY890" t="s">
        <v>136</v>
      </c>
      <c r="CZ890" t="s">
        <v>136</v>
      </c>
      <c r="DA890" t="s">
        <v>136</v>
      </c>
      <c r="DB890" t="s">
        <v>136</v>
      </c>
      <c r="DC890" t="s">
        <v>136</v>
      </c>
      <c r="DD890" t="s">
        <v>136</v>
      </c>
      <c r="DF890" t="s">
        <v>8233</v>
      </c>
      <c r="DG890" t="s">
        <v>8229</v>
      </c>
      <c r="DH890" t="s">
        <v>8230</v>
      </c>
      <c r="DI890" t="s">
        <v>374</v>
      </c>
      <c r="DJ890" s="4">
        <v>76357</v>
      </c>
      <c r="DK890" t="s">
        <v>389</v>
      </c>
      <c r="DL890" t="s">
        <v>136</v>
      </c>
      <c r="DM890">
        <v>1</v>
      </c>
      <c r="DN890" t="s">
        <v>8234</v>
      </c>
      <c r="DO890" t="s">
        <v>8230</v>
      </c>
      <c r="DP890" t="s">
        <v>374</v>
      </c>
      <c r="DQ890" t="str">
        <f>"76357"</f>
        <v>76357</v>
      </c>
      <c r="DR890" t="s">
        <v>389</v>
      </c>
      <c r="DS890" t="s">
        <v>2028</v>
      </c>
      <c r="DT890">
        <v>1</v>
      </c>
      <c r="DU890">
        <v>5</v>
      </c>
      <c r="DV890" t="s">
        <v>134</v>
      </c>
      <c r="DW890" t="s">
        <v>134</v>
      </c>
      <c r="DX890" t="s">
        <v>134</v>
      </c>
      <c r="DY890" t="s">
        <v>136</v>
      </c>
      <c r="DZ890">
        <v>1</v>
      </c>
      <c r="EA890" t="s">
        <v>136</v>
      </c>
      <c r="EC890" s="5">
        <v>12.68</v>
      </c>
      <c r="ED890" s="5">
        <v>55</v>
      </c>
      <c r="EE890">
        <v>19406316122</v>
      </c>
      <c r="EF890" t="s">
        <v>148</v>
      </c>
      <c r="EG890" t="s">
        <v>1221</v>
      </c>
      <c r="EH890">
        <v>0</v>
      </c>
    </row>
    <row r="891" spans="1:138" ht="15" customHeight="1" x14ac:dyDescent="0.35">
      <c r="A891" t="s">
        <v>20220</v>
      </c>
      <c r="B891" t="s">
        <v>273</v>
      </c>
      <c r="C891" s="1">
        <v>44120.731303819448</v>
      </c>
      <c r="D891" s="1">
        <v>44151</v>
      </c>
      <c r="E891" t="s">
        <v>133</v>
      </c>
      <c r="F891" t="s">
        <v>136</v>
      </c>
      <c r="G891" t="s">
        <v>135</v>
      </c>
      <c r="H891" t="s">
        <v>136</v>
      </c>
      <c r="I891" t="s">
        <v>20221</v>
      </c>
      <c r="K891" t="s">
        <v>20222</v>
      </c>
      <c r="M891" t="s">
        <v>20223</v>
      </c>
      <c r="N891" t="s">
        <v>1663</v>
      </c>
      <c r="O891" s="4">
        <v>18411</v>
      </c>
      <c r="P891" t="s">
        <v>140</v>
      </c>
      <c r="R891">
        <v>15705873258</v>
      </c>
      <c r="T891">
        <v>111333</v>
      </c>
      <c r="U891" t="s">
        <v>20224</v>
      </c>
      <c r="V891" t="s">
        <v>6478</v>
      </c>
      <c r="X891" t="s">
        <v>429</v>
      </c>
      <c r="Y891" t="s">
        <v>20222</v>
      </c>
      <c r="AA891" t="s">
        <v>20225</v>
      </c>
      <c r="AB891" t="s">
        <v>1663</v>
      </c>
      <c r="AC891" s="4">
        <v>18411</v>
      </c>
      <c r="AD891" t="s">
        <v>140</v>
      </c>
      <c r="AF891">
        <v>15705873250</v>
      </c>
      <c r="AH891" t="s">
        <v>2559</v>
      </c>
      <c r="AI891" t="s">
        <v>168</v>
      </c>
      <c r="AJ891" t="s">
        <v>2560</v>
      </c>
      <c r="AK891" t="s">
        <v>1257</v>
      </c>
      <c r="AL891" t="s">
        <v>898</v>
      </c>
      <c r="AM891" t="s">
        <v>20226</v>
      </c>
      <c r="AN891" t="s">
        <v>20227</v>
      </c>
      <c r="AO891" t="s">
        <v>1040</v>
      </c>
      <c r="AP891" t="s">
        <v>837</v>
      </c>
      <c r="AQ891" s="4">
        <v>29401</v>
      </c>
      <c r="AR891" t="s">
        <v>140</v>
      </c>
      <c r="AT891">
        <v>18432004263</v>
      </c>
      <c r="AV891" t="s">
        <v>7624</v>
      </c>
      <c r="AW891" t="s">
        <v>2562</v>
      </c>
      <c r="AZ891" t="s">
        <v>175</v>
      </c>
      <c r="BA891" t="s">
        <v>176</v>
      </c>
      <c r="BB891" t="s">
        <v>136</v>
      </c>
      <c r="BC891" t="s">
        <v>136</v>
      </c>
      <c r="BD891" t="s">
        <v>148</v>
      </c>
      <c r="BE891" t="s">
        <v>136</v>
      </c>
      <c r="BF891" t="s">
        <v>136</v>
      </c>
      <c r="BG891" t="s">
        <v>134</v>
      </c>
      <c r="BH891" t="s">
        <v>136</v>
      </c>
      <c r="BN891" t="s">
        <v>20228</v>
      </c>
      <c r="BO891" t="s">
        <v>905</v>
      </c>
      <c r="BP891">
        <v>25</v>
      </c>
      <c r="BQ891">
        <v>12</v>
      </c>
      <c r="BS891" s="1">
        <v>44136</v>
      </c>
      <c r="BT891" s="1">
        <v>44166</v>
      </c>
      <c r="BU891" s="1">
        <v>44136</v>
      </c>
      <c r="BV891" s="1">
        <v>44166</v>
      </c>
      <c r="BW891" t="s">
        <v>136</v>
      </c>
      <c r="BX891">
        <v>40</v>
      </c>
      <c r="BY891">
        <v>0</v>
      </c>
      <c r="BZ891">
        <v>7</v>
      </c>
      <c r="CA891">
        <v>7</v>
      </c>
      <c r="CB891">
        <v>7</v>
      </c>
      <c r="CC891">
        <v>7</v>
      </c>
      <c r="CD891">
        <v>7</v>
      </c>
      <c r="CE891">
        <v>5</v>
      </c>
      <c r="CF891" t="str">
        <f>"8:00 AM"</f>
        <v>8:00 AM</v>
      </c>
      <c r="CG891" t="str">
        <f>"4:00 PM"</f>
        <v>4:00 PM</v>
      </c>
      <c r="CH891" s="5">
        <v>13.34</v>
      </c>
      <c r="CI891" t="s">
        <v>146</v>
      </c>
      <c r="CL891" t="s">
        <v>136</v>
      </c>
      <c r="CM891" t="s">
        <v>147</v>
      </c>
      <c r="CN891" t="s">
        <v>148</v>
      </c>
      <c r="CO891" s="2" t="s">
        <v>20229</v>
      </c>
      <c r="CP891" t="s">
        <v>149</v>
      </c>
      <c r="CQ891">
        <v>3</v>
      </c>
      <c r="CR891">
        <v>0</v>
      </c>
      <c r="CS891" t="s">
        <v>136</v>
      </c>
      <c r="CT891" t="s">
        <v>136</v>
      </c>
      <c r="CU891" t="s">
        <v>134</v>
      </c>
      <c r="CV891" t="s">
        <v>134</v>
      </c>
      <c r="CW891" t="s">
        <v>134</v>
      </c>
      <c r="CX891">
        <v>50</v>
      </c>
      <c r="CY891" t="s">
        <v>134</v>
      </c>
      <c r="CZ891" t="s">
        <v>134</v>
      </c>
      <c r="DA891" t="s">
        <v>134</v>
      </c>
      <c r="DB891" t="s">
        <v>134</v>
      </c>
      <c r="DC891" t="s">
        <v>134</v>
      </c>
      <c r="DD891" t="s">
        <v>136</v>
      </c>
      <c r="DF891" t="s">
        <v>19137</v>
      </c>
      <c r="DG891" t="s">
        <v>20222</v>
      </c>
      <c r="DH891" t="s">
        <v>20223</v>
      </c>
      <c r="DI891" t="s">
        <v>1663</v>
      </c>
      <c r="DJ891" s="4">
        <v>18411</v>
      </c>
      <c r="DK891" t="s">
        <v>17579</v>
      </c>
      <c r="DL891" t="s">
        <v>134</v>
      </c>
      <c r="DM891">
        <v>2</v>
      </c>
      <c r="DN891" t="s">
        <v>20230</v>
      </c>
      <c r="DO891" t="s">
        <v>20225</v>
      </c>
      <c r="DP891" t="s">
        <v>1663</v>
      </c>
      <c r="DQ891" t="str">
        <f>"18411"</f>
        <v>18411</v>
      </c>
      <c r="DR891" t="s">
        <v>17579</v>
      </c>
      <c r="DS891" t="s">
        <v>14799</v>
      </c>
      <c r="DT891">
        <v>1</v>
      </c>
      <c r="DU891">
        <v>9</v>
      </c>
      <c r="DV891" t="s">
        <v>134</v>
      </c>
      <c r="DW891" t="s">
        <v>134</v>
      </c>
      <c r="DX891" t="s">
        <v>134</v>
      </c>
      <c r="DY891" t="s">
        <v>136</v>
      </c>
      <c r="DZ891">
        <v>1</v>
      </c>
      <c r="EA891" t="s">
        <v>134</v>
      </c>
      <c r="EB891" s="5">
        <v>12.68</v>
      </c>
      <c r="EC891" s="5">
        <v>12.68</v>
      </c>
      <c r="ED891" s="5">
        <v>55</v>
      </c>
      <c r="EE891">
        <v>15705873250</v>
      </c>
      <c r="EF891" t="s">
        <v>20231</v>
      </c>
      <c r="EG891" t="s">
        <v>148</v>
      </c>
      <c r="EH891">
        <v>0</v>
      </c>
    </row>
    <row r="892" spans="1:138" ht="15" customHeight="1" x14ac:dyDescent="0.35">
      <c r="A892" t="s">
        <v>27130</v>
      </c>
      <c r="B892" t="s">
        <v>157</v>
      </c>
      <c r="C892" s="1">
        <v>44120.438368402778</v>
      </c>
      <c r="D892" s="1">
        <v>44151</v>
      </c>
      <c r="E892" t="s">
        <v>133</v>
      </c>
      <c r="F892" t="s">
        <v>136</v>
      </c>
      <c r="G892" t="s">
        <v>135</v>
      </c>
      <c r="H892" t="s">
        <v>136</v>
      </c>
      <c r="I892" t="s">
        <v>27131</v>
      </c>
      <c r="K892" t="s">
        <v>27132</v>
      </c>
      <c r="M892" t="s">
        <v>5540</v>
      </c>
      <c r="N892" t="s">
        <v>1128</v>
      </c>
      <c r="O892" s="4">
        <v>58474</v>
      </c>
      <c r="P892" t="s">
        <v>140</v>
      </c>
      <c r="R892">
        <v>17017422010</v>
      </c>
      <c r="T892">
        <v>111191</v>
      </c>
      <c r="U892" t="s">
        <v>7050</v>
      </c>
      <c r="V892" t="s">
        <v>1922</v>
      </c>
      <c r="X892" t="s">
        <v>164</v>
      </c>
      <c r="Y892" t="s">
        <v>27133</v>
      </c>
      <c r="AA892" t="s">
        <v>5540</v>
      </c>
      <c r="AB892" t="s">
        <v>1128</v>
      </c>
      <c r="AC892" s="4">
        <v>58474</v>
      </c>
      <c r="AD892" t="s">
        <v>140</v>
      </c>
      <c r="AF892">
        <v>17017422010</v>
      </c>
      <c r="AH892" t="s">
        <v>27134</v>
      </c>
      <c r="AI892" t="s">
        <v>168</v>
      </c>
      <c r="AJ892" t="s">
        <v>1941</v>
      </c>
      <c r="AK892" t="s">
        <v>1942</v>
      </c>
      <c r="AL892" t="s">
        <v>148</v>
      </c>
      <c r="AM892" t="s">
        <v>1944</v>
      </c>
      <c r="AN892" t="s">
        <v>1945</v>
      </c>
      <c r="AO892" t="s">
        <v>1946</v>
      </c>
      <c r="AP892" t="s">
        <v>374</v>
      </c>
      <c r="AQ892" s="4">
        <v>78266</v>
      </c>
      <c r="AR892" t="s">
        <v>140</v>
      </c>
      <c r="AT892">
        <v>18305844555</v>
      </c>
      <c r="AV892" t="s">
        <v>1947</v>
      </c>
      <c r="AW892" t="s">
        <v>1948</v>
      </c>
      <c r="AZ892" t="s">
        <v>175</v>
      </c>
      <c r="BA892" t="s">
        <v>176</v>
      </c>
      <c r="BB892" t="s">
        <v>136</v>
      </c>
      <c r="BC892" t="s">
        <v>136</v>
      </c>
      <c r="BD892" t="s">
        <v>148</v>
      </c>
      <c r="BE892" t="s">
        <v>136</v>
      </c>
      <c r="BF892" t="s">
        <v>136</v>
      </c>
      <c r="BG892" t="s">
        <v>134</v>
      </c>
      <c r="BH892" t="s">
        <v>136</v>
      </c>
      <c r="BN892" t="s">
        <v>27135</v>
      </c>
      <c r="BO892" t="s">
        <v>4736</v>
      </c>
      <c r="BP892">
        <v>3</v>
      </c>
      <c r="BQ892">
        <v>3</v>
      </c>
      <c r="BR892">
        <v>3</v>
      </c>
      <c r="BS892" s="1">
        <v>44181</v>
      </c>
      <c r="BT892" s="1">
        <v>44241</v>
      </c>
      <c r="BU892" s="1">
        <v>44181</v>
      </c>
      <c r="BV892" s="1">
        <v>44241</v>
      </c>
      <c r="BW892" t="s">
        <v>136</v>
      </c>
      <c r="BX892">
        <v>40</v>
      </c>
      <c r="BY892">
        <v>0</v>
      </c>
      <c r="BZ892">
        <v>8</v>
      </c>
      <c r="CA892">
        <v>8</v>
      </c>
      <c r="CB892">
        <v>8</v>
      </c>
      <c r="CC892">
        <v>8</v>
      </c>
      <c r="CD892">
        <v>8</v>
      </c>
      <c r="CE892">
        <v>0</v>
      </c>
      <c r="CF892" t="str">
        <f>"8:00 AM"</f>
        <v>8:00 AM</v>
      </c>
      <c r="CG892" t="str">
        <f>"5:00 PM"</f>
        <v>5:00 PM</v>
      </c>
      <c r="CH892" s="5">
        <v>14.99</v>
      </c>
      <c r="CI892" t="s">
        <v>146</v>
      </c>
      <c r="CJ892">
        <v>0</v>
      </c>
      <c r="CK892" t="s">
        <v>148</v>
      </c>
      <c r="CL892" t="s">
        <v>136</v>
      </c>
      <c r="CM892" t="s">
        <v>312</v>
      </c>
      <c r="CN892" t="s">
        <v>148</v>
      </c>
      <c r="CO892" s="2" t="s">
        <v>1949</v>
      </c>
      <c r="CP892" t="s">
        <v>149</v>
      </c>
      <c r="CQ892">
        <v>6</v>
      </c>
      <c r="CR892">
        <v>0</v>
      </c>
      <c r="CS892" t="s">
        <v>136</v>
      </c>
      <c r="CT892" t="s">
        <v>134</v>
      </c>
      <c r="CU892" t="s">
        <v>136</v>
      </c>
      <c r="CV892" t="s">
        <v>136</v>
      </c>
      <c r="CW892" t="s">
        <v>136</v>
      </c>
      <c r="CY892" t="s">
        <v>136</v>
      </c>
      <c r="CZ892" t="s">
        <v>136</v>
      </c>
      <c r="DA892" t="s">
        <v>136</v>
      </c>
      <c r="DB892" t="s">
        <v>136</v>
      </c>
      <c r="DC892" t="s">
        <v>136</v>
      </c>
      <c r="DD892" t="s">
        <v>136</v>
      </c>
      <c r="DF892" t="s">
        <v>3815</v>
      </c>
      <c r="DG892" s="2" t="s">
        <v>27136</v>
      </c>
      <c r="DH892" t="s">
        <v>5540</v>
      </c>
      <c r="DI892" t="s">
        <v>1128</v>
      </c>
      <c r="DJ892" s="4">
        <v>58474</v>
      </c>
      <c r="DK892" t="s">
        <v>5546</v>
      </c>
      <c r="DL892" t="s">
        <v>136</v>
      </c>
      <c r="DM892">
        <v>1</v>
      </c>
      <c r="DN892" t="s">
        <v>27137</v>
      </c>
      <c r="DO892" t="s">
        <v>5537</v>
      </c>
      <c r="DP892" t="s">
        <v>1128</v>
      </c>
      <c r="DQ892" t="str">
        <f>"58474"</f>
        <v>58474</v>
      </c>
      <c r="DR892" t="s">
        <v>5546</v>
      </c>
      <c r="DS892" t="s">
        <v>9681</v>
      </c>
      <c r="DT892">
        <v>1</v>
      </c>
      <c r="DU892">
        <v>1</v>
      </c>
      <c r="DV892" t="s">
        <v>134</v>
      </c>
      <c r="DW892" t="s">
        <v>134</v>
      </c>
      <c r="DX892" t="s">
        <v>134</v>
      </c>
      <c r="DY892" t="s">
        <v>136</v>
      </c>
      <c r="DZ892">
        <v>1</v>
      </c>
      <c r="EA892" t="s">
        <v>136</v>
      </c>
      <c r="EC892" s="5">
        <v>12.68</v>
      </c>
      <c r="ED892" s="5">
        <v>55</v>
      </c>
      <c r="EE892">
        <v>17017422010</v>
      </c>
      <c r="EF892" t="s">
        <v>27134</v>
      </c>
      <c r="EG892" t="s">
        <v>148</v>
      </c>
      <c r="EH892">
        <v>0</v>
      </c>
    </row>
    <row r="893" spans="1:138" ht="15" customHeight="1" x14ac:dyDescent="0.35">
      <c r="A893" t="s">
        <v>19169</v>
      </c>
      <c r="B893" t="s">
        <v>157</v>
      </c>
      <c r="C893" s="1">
        <v>44139.613829166665</v>
      </c>
      <c r="D893" s="1">
        <v>44151</v>
      </c>
      <c r="E893" t="s">
        <v>133</v>
      </c>
      <c r="F893" t="s">
        <v>134</v>
      </c>
      <c r="G893" t="s">
        <v>135</v>
      </c>
      <c r="H893" t="s">
        <v>136</v>
      </c>
      <c r="I893" t="s">
        <v>19170</v>
      </c>
      <c r="J893" t="s">
        <v>19171</v>
      </c>
      <c r="K893" t="s">
        <v>19172</v>
      </c>
      <c r="M893" t="s">
        <v>152</v>
      </c>
      <c r="N893" t="s">
        <v>139</v>
      </c>
      <c r="O893" s="4">
        <v>33852</v>
      </c>
      <c r="P893" t="s">
        <v>140</v>
      </c>
      <c r="R893">
        <v>18634413610</v>
      </c>
      <c r="T893">
        <v>115115</v>
      </c>
      <c r="U893" t="s">
        <v>10730</v>
      </c>
      <c r="V893" t="s">
        <v>19173</v>
      </c>
      <c r="W893" t="s">
        <v>1871</v>
      </c>
      <c r="X893" t="s">
        <v>164</v>
      </c>
      <c r="Y893" t="s">
        <v>19174</v>
      </c>
      <c r="AA893" t="s">
        <v>152</v>
      </c>
      <c r="AB893" t="s">
        <v>139</v>
      </c>
      <c r="AC893" s="4">
        <v>33852</v>
      </c>
      <c r="AD893" t="s">
        <v>140</v>
      </c>
      <c r="AF893">
        <v>18634413610</v>
      </c>
      <c r="AH893" t="s">
        <v>2325</v>
      </c>
      <c r="AI893" t="s">
        <v>168</v>
      </c>
      <c r="AJ893" t="s">
        <v>2326</v>
      </c>
      <c r="AK893" t="s">
        <v>2327</v>
      </c>
      <c r="AL893" t="s">
        <v>2328</v>
      </c>
      <c r="AM893" t="s">
        <v>2329</v>
      </c>
      <c r="AO893" t="s">
        <v>152</v>
      </c>
      <c r="AP893" t="s">
        <v>139</v>
      </c>
      <c r="AQ893" s="4">
        <v>33852</v>
      </c>
      <c r="AR893" t="s">
        <v>140</v>
      </c>
      <c r="AS893" t="s">
        <v>1249</v>
      </c>
      <c r="AT893">
        <v>18634655550</v>
      </c>
      <c r="AV893" t="s">
        <v>2325</v>
      </c>
      <c r="AW893" t="s">
        <v>2330</v>
      </c>
      <c r="AZ893" t="s">
        <v>175</v>
      </c>
      <c r="BA893" t="s">
        <v>176</v>
      </c>
      <c r="BB893" t="s">
        <v>134</v>
      </c>
      <c r="BC893" t="s">
        <v>134</v>
      </c>
      <c r="BD893" t="s">
        <v>134</v>
      </c>
      <c r="BE893" t="s">
        <v>134</v>
      </c>
      <c r="BF893" t="s">
        <v>136</v>
      </c>
      <c r="BG893" t="s">
        <v>134</v>
      </c>
      <c r="BH893" t="s">
        <v>136</v>
      </c>
      <c r="BN893" t="s">
        <v>19175</v>
      </c>
      <c r="BO893" t="s">
        <v>176</v>
      </c>
      <c r="BP893">
        <v>16</v>
      </c>
      <c r="BQ893">
        <v>16</v>
      </c>
      <c r="BR893">
        <v>16</v>
      </c>
      <c r="BS893" s="1">
        <v>44184</v>
      </c>
      <c r="BT893" s="1">
        <v>44331</v>
      </c>
      <c r="BU893" s="1">
        <v>44184</v>
      </c>
      <c r="BV893" s="1">
        <v>44331</v>
      </c>
      <c r="BW893" t="s">
        <v>136</v>
      </c>
      <c r="BX893">
        <v>36</v>
      </c>
      <c r="BY893">
        <v>0</v>
      </c>
      <c r="BZ893">
        <v>6</v>
      </c>
      <c r="CA893">
        <v>6</v>
      </c>
      <c r="CB893">
        <v>6</v>
      </c>
      <c r="CC893">
        <v>6</v>
      </c>
      <c r="CD893">
        <v>6</v>
      </c>
      <c r="CE893">
        <v>6</v>
      </c>
      <c r="CF893" t="str">
        <f>"7:30 AM"</f>
        <v>7:30 AM</v>
      </c>
      <c r="CG893" t="str">
        <f>"1:30 PM"</f>
        <v>1:30 PM</v>
      </c>
      <c r="CH893" s="5">
        <v>11.71</v>
      </c>
      <c r="CI893" t="s">
        <v>146</v>
      </c>
      <c r="CJ893">
        <v>1</v>
      </c>
      <c r="CK893" t="s">
        <v>19075</v>
      </c>
      <c r="CL893" t="s">
        <v>134</v>
      </c>
      <c r="CM893" t="s">
        <v>147</v>
      </c>
      <c r="CN893" t="s">
        <v>148</v>
      </c>
      <c r="CO893" t="s">
        <v>2333</v>
      </c>
      <c r="CP893" t="s">
        <v>149</v>
      </c>
      <c r="CQ893">
        <v>0</v>
      </c>
      <c r="CR893">
        <v>0</v>
      </c>
      <c r="CS893" t="s">
        <v>136</v>
      </c>
      <c r="CT893" t="s">
        <v>136</v>
      </c>
      <c r="CU893" t="s">
        <v>136</v>
      </c>
      <c r="CV893" t="s">
        <v>136</v>
      </c>
      <c r="CW893" t="s">
        <v>134</v>
      </c>
      <c r="CX893">
        <v>100</v>
      </c>
      <c r="CY893" t="s">
        <v>134</v>
      </c>
      <c r="CZ893" t="s">
        <v>134</v>
      </c>
      <c r="DA893" t="s">
        <v>134</v>
      </c>
      <c r="DB893" t="s">
        <v>134</v>
      </c>
      <c r="DC893" t="s">
        <v>134</v>
      </c>
      <c r="DD893" t="s">
        <v>136</v>
      </c>
      <c r="DF893" t="s">
        <v>2334</v>
      </c>
      <c r="DG893" t="s">
        <v>19176</v>
      </c>
      <c r="DH893" t="s">
        <v>3431</v>
      </c>
      <c r="DI893" t="s">
        <v>139</v>
      </c>
      <c r="DJ893" s="4">
        <v>33870</v>
      </c>
      <c r="DK893" t="s">
        <v>153</v>
      </c>
      <c r="DL893" t="s">
        <v>134</v>
      </c>
      <c r="DM893">
        <v>11</v>
      </c>
      <c r="DN893" t="s">
        <v>19177</v>
      </c>
      <c r="DO893" t="s">
        <v>152</v>
      </c>
      <c r="DP893" t="s">
        <v>139</v>
      </c>
      <c r="DQ893" t="str">
        <f>"33852"</f>
        <v>33852</v>
      </c>
      <c r="DR893" t="s">
        <v>153</v>
      </c>
      <c r="DS893" t="s">
        <v>497</v>
      </c>
      <c r="DT893">
        <v>1</v>
      </c>
      <c r="DU893">
        <v>16</v>
      </c>
      <c r="DV893" t="s">
        <v>134</v>
      </c>
      <c r="DW893" t="s">
        <v>134</v>
      </c>
      <c r="DX893" t="s">
        <v>134</v>
      </c>
      <c r="DY893" t="s">
        <v>136</v>
      </c>
      <c r="DZ893">
        <v>1</v>
      </c>
      <c r="EA893" t="s">
        <v>136</v>
      </c>
      <c r="EC893" s="5">
        <v>12.68</v>
      </c>
      <c r="ED893" s="5">
        <v>55</v>
      </c>
      <c r="EE893">
        <v>18634413610</v>
      </c>
      <c r="EF893" t="s">
        <v>19178</v>
      </c>
      <c r="EG893" t="s">
        <v>148</v>
      </c>
      <c r="EH893">
        <v>1</v>
      </c>
    </row>
    <row r="894" spans="1:138" ht="15" customHeight="1" x14ac:dyDescent="0.35">
      <c r="A894" t="s">
        <v>18816</v>
      </c>
      <c r="B894" t="s">
        <v>157</v>
      </c>
      <c r="C894" s="1">
        <v>44125.846134259256</v>
      </c>
      <c r="D894" s="1">
        <v>44151</v>
      </c>
      <c r="E894" t="s">
        <v>133</v>
      </c>
      <c r="F894" t="s">
        <v>136</v>
      </c>
      <c r="G894" t="s">
        <v>135</v>
      </c>
      <c r="H894" t="s">
        <v>136</v>
      </c>
      <c r="I894" t="s">
        <v>18817</v>
      </c>
      <c r="J894" t="s">
        <v>18818</v>
      </c>
      <c r="K894" t="s">
        <v>18819</v>
      </c>
      <c r="M894" t="s">
        <v>18820</v>
      </c>
      <c r="N894" t="s">
        <v>611</v>
      </c>
      <c r="O894" s="4">
        <v>57059</v>
      </c>
      <c r="P894" t="s">
        <v>140</v>
      </c>
      <c r="R894">
        <v>16057707458</v>
      </c>
      <c r="T894">
        <v>115115</v>
      </c>
      <c r="U894" t="s">
        <v>18821</v>
      </c>
      <c r="V894" t="s">
        <v>18822</v>
      </c>
      <c r="X894" t="s">
        <v>7643</v>
      </c>
      <c r="Y894" t="s">
        <v>18819</v>
      </c>
      <c r="AA894" t="s">
        <v>18823</v>
      </c>
      <c r="AB894" t="s">
        <v>611</v>
      </c>
      <c r="AC894" s="4">
        <v>57376</v>
      </c>
      <c r="AD894" t="s">
        <v>140</v>
      </c>
      <c r="AF894">
        <v>16057707458</v>
      </c>
      <c r="AH894" t="s">
        <v>2202</v>
      </c>
      <c r="AI894" t="s">
        <v>168</v>
      </c>
      <c r="AJ894" t="s">
        <v>1515</v>
      </c>
      <c r="AK894" t="s">
        <v>1516</v>
      </c>
      <c r="AL894" t="s">
        <v>2203</v>
      </c>
      <c r="AM894" t="s">
        <v>1518</v>
      </c>
      <c r="AO894" t="s">
        <v>1519</v>
      </c>
      <c r="AP894" t="s">
        <v>1128</v>
      </c>
      <c r="AQ894" s="4">
        <v>58423</v>
      </c>
      <c r="AR894" t="s">
        <v>140</v>
      </c>
      <c r="AS894" t="s">
        <v>1520</v>
      </c>
      <c r="AT894">
        <v>17019623460</v>
      </c>
      <c r="AV894" t="s">
        <v>1514</v>
      </c>
      <c r="AW894" t="s">
        <v>2205</v>
      </c>
      <c r="AZ894" t="s">
        <v>288</v>
      </c>
      <c r="BA894" t="s">
        <v>289</v>
      </c>
      <c r="BB894" t="s">
        <v>136</v>
      </c>
      <c r="BC894" t="s">
        <v>136</v>
      </c>
      <c r="BD894" t="s">
        <v>148</v>
      </c>
      <c r="BE894" t="s">
        <v>136</v>
      </c>
      <c r="BF894" t="s">
        <v>136</v>
      </c>
      <c r="BG894" t="s">
        <v>134</v>
      </c>
      <c r="BH894" t="s">
        <v>136</v>
      </c>
      <c r="BN894" t="s">
        <v>18824</v>
      </c>
      <c r="BO894" t="s">
        <v>4384</v>
      </c>
      <c r="BP894">
        <v>2</v>
      </c>
      <c r="BQ894">
        <v>2</v>
      </c>
      <c r="BR894">
        <v>2</v>
      </c>
      <c r="BS894" s="1">
        <v>44180</v>
      </c>
      <c r="BT894" s="1">
        <v>44316</v>
      </c>
      <c r="BU894" s="1">
        <v>44180</v>
      </c>
      <c r="BV894" s="1">
        <v>44316</v>
      </c>
      <c r="BW894" t="s">
        <v>136</v>
      </c>
      <c r="BX894">
        <v>40</v>
      </c>
      <c r="BY894">
        <v>0</v>
      </c>
      <c r="BZ894">
        <v>8</v>
      </c>
      <c r="CA894">
        <v>8</v>
      </c>
      <c r="CB894">
        <v>8</v>
      </c>
      <c r="CC894">
        <v>8</v>
      </c>
      <c r="CD894">
        <v>8</v>
      </c>
      <c r="CE894">
        <v>0</v>
      </c>
      <c r="CF894" t="str">
        <f>"8:00 AM"</f>
        <v>8:00 AM</v>
      </c>
      <c r="CG894" t="str">
        <f>"5:00 PM"</f>
        <v>5:00 PM</v>
      </c>
      <c r="CH894" s="5">
        <v>14.99</v>
      </c>
      <c r="CI894" t="s">
        <v>146</v>
      </c>
      <c r="CJ894">
        <v>0</v>
      </c>
      <c r="CK894">
        <v>0</v>
      </c>
      <c r="CL894" t="s">
        <v>136</v>
      </c>
      <c r="CM894" t="s">
        <v>312</v>
      </c>
      <c r="CN894" t="s">
        <v>148</v>
      </c>
      <c r="CO894" t="s">
        <v>6743</v>
      </c>
      <c r="CP894" t="s">
        <v>149</v>
      </c>
      <c r="CQ894">
        <v>6</v>
      </c>
      <c r="CR894">
        <v>0</v>
      </c>
      <c r="CS894" t="s">
        <v>136</v>
      </c>
      <c r="CT894" t="s">
        <v>134</v>
      </c>
      <c r="CU894" t="s">
        <v>136</v>
      </c>
      <c r="CV894" t="s">
        <v>136</v>
      </c>
      <c r="CW894" t="s">
        <v>136</v>
      </c>
      <c r="CY894" t="s">
        <v>136</v>
      </c>
      <c r="CZ894" t="s">
        <v>136</v>
      </c>
      <c r="DA894" t="s">
        <v>136</v>
      </c>
      <c r="DB894" t="s">
        <v>136</v>
      </c>
      <c r="DC894" t="s">
        <v>136</v>
      </c>
      <c r="DD894" t="s">
        <v>136</v>
      </c>
      <c r="DF894" s="2" t="s">
        <v>18825</v>
      </c>
      <c r="DG894" t="s">
        <v>18826</v>
      </c>
      <c r="DH894" t="s">
        <v>18823</v>
      </c>
      <c r="DI894" t="s">
        <v>611</v>
      </c>
      <c r="DJ894" s="4">
        <v>57376</v>
      </c>
      <c r="DK894" t="s">
        <v>2860</v>
      </c>
      <c r="DL894" t="s">
        <v>136</v>
      </c>
      <c r="DM894">
        <v>1</v>
      </c>
      <c r="DN894" t="s">
        <v>18827</v>
      </c>
      <c r="DO894" t="s">
        <v>18823</v>
      </c>
      <c r="DP894" t="s">
        <v>611</v>
      </c>
      <c r="DQ894" t="str">
        <f>"57376"</f>
        <v>57376</v>
      </c>
      <c r="DR894" t="s">
        <v>2860</v>
      </c>
      <c r="DS894" s="2" t="s">
        <v>18828</v>
      </c>
      <c r="DT894">
        <v>2</v>
      </c>
      <c r="DU894">
        <v>5</v>
      </c>
      <c r="DV894" t="s">
        <v>136</v>
      </c>
      <c r="DW894" t="s">
        <v>134</v>
      </c>
      <c r="DX894" t="s">
        <v>136</v>
      </c>
      <c r="DY894" t="s">
        <v>136</v>
      </c>
      <c r="DZ894">
        <v>1</v>
      </c>
      <c r="EA894" t="s">
        <v>136</v>
      </c>
      <c r="EC894" s="5">
        <v>12.68</v>
      </c>
      <c r="ED894" s="5">
        <v>55</v>
      </c>
      <c r="EE894">
        <v>16057707458</v>
      </c>
      <c r="EF894" t="s">
        <v>6747</v>
      </c>
      <c r="EG894" t="s">
        <v>6748</v>
      </c>
      <c r="EH894">
        <v>0</v>
      </c>
    </row>
    <row r="895" spans="1:138" ht="15" customHeight="1" x14ac:dyDescent="0.35">
      <c r="A895" t="s">
        <v>13591</v>
      </c>
      <c r="B895" t="s">
        <v>157</v>
      </c>
      <c r="C895" s="1">
        <v>44127.486254629628</v>
      </c>
      <c r="D895" s="1">
        <v>44151</v>
      </c>
      <c r="E895" t="s">
        <v>133</v>
      </c>
      <c r="F895" t="s">
        <v>136</v>
      </c>
      <c r="G895" t="s">
        <v>135</v>
      </c>
      <c r="H895" t="s">
        <v>136</v>
      </c>
      <c r="I895" t="s">
        <v>13592</v>
      </c>
      <c r="K895" t="s">
        <v>13593</v>
      </c>
      <c r="M895" t="s">
        <v>13594</v>
      </c>
      <c r="N895" t="s">
        <v>1128</v>
      </c>
      <c r="O895" s="4">
        <v>58711</v>
      </c>
      <c r="P895" t="s">
        <v>140</v>
      </c>
      <c r="R895">
        <v>17017566954</v>
      </c>
      <c r="T895">
        <v>112112</v>
      </c>
      <c r="U895" t="s">
        <v>13595</v>
      </c>
      <c r="V895" t="s">
        <v>1939</v>
      </c>
      <c r="X895" t="s">
        <v>164</v>
      </c>
      <c r="Y895" t="s">
        <v>13593</v>
      </c>
      <c r="AA895" t="s">
        <v>13594</v>
      </c>
      <c r="AB895" t="s">
        <v>1128</v>
      </c>
      <c r="AC895" s="4">
        <v>58711</v>
      </c>
      <c r="AD895" t="s">
        <v>140</v>
      </c>
      <c r="AF895">
        <v>17017566954</v>
      </c>
      <c r="AH895" t="s">
        <v>13596</v>
      </c>
      <c r="AI895" t="s">
        <v>168</v>
      </c>
      <c r="AJ895" t="s">
        <v>533</v>
      </c>
      <c r="AK895" t="s">
        <v>534</v>
      </c>
      <c r="AM895" t="s">
        <v>535</v>
      </c>
      <c r="AO895" t="s">
        <v>536</v>
      </c>
      <c r="AP895" t="s">
        <v>537</v>
      </c>
      <c r="AQ895" s="4">
        <v>28786</v>
      </c>
      <c r="AR895" t="s">
        <v>140</v>
      </c>
      <c r="AT895">
        <v>18282460659</v>
      </c>
      <c r="AV895" t="s">
        <v>538</v>
      </c>
      <c r="AW895" t="s">
        <v>539</v>
      </c>
      <c r="AZ895" t="s">
        <v>334</v>
      </c>
      <c r="BA895" t="s">
        <v>335</v>
      </c>
      <c r="BB895" t="s">
        <v>136</v>
      </c>
      <c r="BC895" t="s">
        <v>136</v>
      </c>
      <c r="BD895" t="s">
        <v>148</v>
      </c>
      <c r="BE895" t="s">
        <v>136</v>
      </c>
      <c r="BF895" t="s">
        <v>136</v>
      </c>
      <c r="BG895" t="s">
        <v>134</v>
      </c>
      <c r="BH895" t="s">
        <v>136</v>
      </c>
      <c r="BN895" t="s">
        <v>13597</v>
      </c>
      <c r="BO895" t="s">
        <v>3151</v>
      </c>
      <c r="BP895">
        <v>1</v>
      </c>
      <c r="BQ895">
        <v>1</v>
      </c>
      <c r="BR895">
        <v>1</v>
      </c>
      <c r="BS895" s="1">
        <v>44178</v>
      </c>
      <c r="BT895" s="1">
        <v>44287</v>
      </c>
      <c r="BU895" s="1">
        <v>44178</v>
      </c>
      <c r="BV895" s="1">
        <v>44287</v>
      </c>
      <c r="BW895" t="s">
        <v>136</v>
      </c>
      <c r="BX895">
        <v>48</v>
      </c>
      <c r="BY895">
        <v>0</v>
      </c>
      <c r="BZ895">
        <v>8</v>
      </c>
      <c r="CA895">
        <v>8</v>
      </c>
      <c r="CB895">
        <v>8</v>
      </c>
      <c r="CC895">
        <v>8</v>
      </c>
      <c r="CD895">
        <v>8</v>
      </c>
      <c r="CE895">
        <v>8</v>
      </c>
      <c r="CF895" t="str">
        <f>"8:00 AM"</f>
        <v>8:00 AM</v>
      </c>
      <c r="CG895" t="str">
        <f>"5:00 PM"</f>
        <v>5:00 PM</v>
      </c>
      <c r="CH895" s="5">
        <v>14.99</v>
      </c>
      <c r="CI895" t="s">
        <v>146</v>
      </c>
      <c r="CL895" t="s">
        <v>136</v>
      </c>
      <c r="CM895" t="s">
        <v>312</v>
      </c>
      <c r="CN895" t="s">
        <v>148</v>
      </c>
      <c r="CO895" t="s">
        <v>966</v>
      </c>
      <c r="CP895" t="s">
        <v>149</v>
      </c>
      <c r="CQ895">
        <v>1</v>
      </c>
      <c r="CR895">
        <v>0</v>
      </c>
      <c r="CS895" t="s">
        <v>136</v>
      </c>
      <c r="CT895" t="s">
        <v>134</v>
      </c>
      <c r="CU895" t="s">
        <v>136</v>
      </c>
      <c r="CV895" t="s">
        <v>134</v>
      </c>
      <c r="CW895" t="s">
        <v>134</v>
      </c>
      <c r="CX895">
        <v>60</v>
      </c>
      <c r="CY895" t="s">
        <v>134</v>
      </c>
      <c r="CZ895" t="s">
        <v>136</v>
      </c>
      <c r="DA895" t="s">
        <v>134</v>
      </c>
      <c r="DB895" t="s">
        <v>136</v>
      </c>
      <c r="DC895" t="s">
        <v>136</v>
      </c>
      <c r="DD895" t="s">
        <v>136</v>
      </c>
      <c r="DF895" t="s">
        <v>13598</v>
      </c>
      <c r="DG895" t="s">
        <v>13599</v>
      </c>
      <c r="DH895" t="s">
        <v>13594</v>
      </c>
      <c r="DI895" t="s">
        <v>1128</v>
      </c>
      <c r="DJ895" s="4">
        <v>58711</v>
      </c>
      <c r="DK895" t="s">
        <v>13600</v>
      </c>
      <c r="DL895" t="s">
        <v>134</v>
      </c>
      <c r="DM895">
        <v>2</v>
      </c>
      <c r="DN895" t="s">
        <v>13601</v>
      </c>
      <c r="DO895" t="s">
        <v>13594</v>
      </c>
      <c r="DP895" t="s">
        <v>1128</v>
      </c>
      <c r="DQ895" t="str">
        <f>"58711"</f>
        <v>58711</v>
      </c>
      <c r="DR895" t="s">
        <v>13600</v>
      </c>
      <c r="DS895" t="s">
        <v>497</v>
      </c>
      <c r="DT895">
        <v>1</v>
      </c>
      <c r="DU895">
        <v>3</v>
      </c>
      <c r="DV895" t="s">
        <v>134</v>
      </c>
      <c r="DW895" t="s">
        <v>134</v>
      </c>
      <c r="DX895" t="s">
        <v>134</v>
      </c>
      <c r="DY895" t="s">
        <v>136</v>
      </c>
      <c r="DZ895">
        <v>1</v>
      </c>
      <c r="EA895" t="s">
        <v>136</v>
      </c>
      <c r="EC895" s="5">
        <v>12.68</v>
      </c>
      <c r="ED895" s="5">
        <v>55</v>
      </c>
      <c r="EE895">
        <v>17017566954</v>
      </c>
      <c r="EF895" t="s">
        <v>13596</v>
      </c>
      <c r="EG895" t="s">
        <v>2909</v>
      </c>
      <c r="EH895">
        <v>0</v>
      </c>
    </row>
    <row r="896" spans="1:138" ht="15" customHeight="1" x14ac:dyDescent="0.35">
      <c r="A896" t="s">
        <v>13539</v>
      </c>
      <c r="B896" t="s">
        <v>157</v>
      </c>
      <c r="C896" s="1">
        <v>44137.449056712961</v>
      </c>
      <c r="D896" s="1">
        <v>44151</v>
      </c>
      <c r="E896" t="s">
        <v>133</v>
      </c>
      <c r="F896" t="s">
        <v>136</v>
      </c>
      <c r="G896" t="s">
        <v>135</v>
      </c>
      <c r="H896" t="s">
        <v>136</v>
      </c>
      <c r="I896" t="s">
        <v>13540</v>
      </c>
      <c r="K896" t="s">
        <v>13541</v>
      </c>
      <c r="M896" t="s">
        <v>2341</v>
      </c>
      <c r="N896" t="s">
        <v>246</v>
      </c>
      <c r="O896" s="4">
        <v>70525</v>
      </c>
      <c r="P896" t="s">
        <v>140</v>
      </c>
      <c r="R896">
        <v>13373846900</v>
      </c>
      <c r="T896">
        <v>112512</v>
      </c>
      <c r="U896" t="s">
        <v>10459</v>
      </c>
      <c r="V896" t="s">
        <v>1922</v>
      </c>
      <c r="X896" t="s">
        <v>164</v>
      </c>
      <c r="Y896" t="s">
        <v>13541</v>
      </c>
      <c r="AA896" t="s">
        <v>2341</v>
      </c>
      <c r="AB896" t="s">
        <v>246</v>
      </c>
      <c r="AC896" s="4">
        <v>70525</v>
      </c>
      <c r="AD896" t="s">
        <v>140</v>
      </c>
      <c r="AF896">
        <v>13373846900</v>
      </c>
      <c r="AH896" t="s">
        <v>2442</v>
      </c>
      <c r="AI896" t="s">
        <v>168</v>
      </c>
      <c r="AJ896" t="s">
        <v>1565</v>
      </c>
      <c r="AK896" t="s">
        <v>1566</v>
      </c>
      <c r="AL896" t="s">
        <v>1567</v>
      </c>
      <c r="AM896" t="s">
        <v>1568</v>
      </c>
      <c r="AN896" t="s">
        <v>1569</v>
      </c>
      <c r="AO896" t="s">
        <v>1570</v>
      </c>
      <c r="AP896" t="s">
        <v>537</v>
      </c>
      <c r="AQ896" s="4">
        <v>27536</v>
      </c>
      <c r="AR896" t="s">
        <v>140</v>
      </c>
      <c r="AT896">
        <v>14349173294</v>
      </c>
      <c r="AV896" t="s">
        <v>1571</v>
      </c>
      <c r="AW896" t="s">
        <v>1572</v>
      </c>
      <c r="AZ896" t="s">
        <v>334</v>
      </c>
      <c r="BA896" t="s">
        <v>335</v>
      </c>
      <c r="BB896" t="s">
        <v>136</v>
      </c>
      <c r="BC896" t="s">
        <v>136</v>
      </c>
      <c r="BD896" t="s">
        <v>148</v>
      </c>
      <c r="BE896" t="s">
        <v>136</v>
      </c>
      <c r="BF896" t="s">
        <v>136</v>
      </c>
      <c r="BG896" t="s">
        <v>134</v>
      </c>
      <c r="BH896" t="s">
        <v>136</v>
      </c>
      <c r="BN896" t="s">
        <v>13542</v>
      </c>
      <c r="BO896" t="s">
        <v>1574</v>
      </c>
      <c r="BP896">
        <v>4</v>
      </c>
      <c r="BQ896">
        <v>4</v>
      </c>
      <c r="BR896">
        <v>4</v>
      </c>
      <c r="BS896" s="1">
        <v>44185</v>
      </c>
      <c r="BT896" s="1">
        <v>44377</v>
      </c>
      <c r="BU896" s="1">
        <v>44185</v>
      </c>
      <c r="BV896" s="1">
        <v>44377</v>
      </c>
      <c r="BW896" t="s">
        <v>136</v>
      </c>
      <c r="BX896">
        <v>40</v>
      </c>
      <c r="BY896">
        <v>0</v>
      </c>
      <c r="BZ896">
        <v>7</v>
      </c>
      <c r="CA896">
        <v>7</v>
      </c>
      <c r="CB896">
        <v>7</v>
      </c>
      <c r="CC896">
        <v>7</v>
      </c>
      <c r="CD896">
        <v>7</v>
      </c>
      <c r="CE896">
        <v>5</v>
      </c>
      <c r="CF896" t="str">
        <f>"7:00 AM"</f>
        <v>7:00 AM</v>
      </c>
      <c r="CG896" t="str">
        <f>"4:00 PM"</f>
        <v>4:00 PM</v>
      </c>
      <c r="CH896" s="5">
        <v>11.83</v>
      </c>
      <c r="CI896" t="s">
        <v>146</v>
      </c>
      <c r="CL896" t="s">
        <v>134</v>
      </c>
      <c r="CM896" t="s">
        <v>147</v>
      </c>
      <c r="CN896" t="s">
        <v>148</v>
      </c>
      <c r="CO896" t="s">
        <v>1575</v>
      </c>
      <c r="CP896" t="s">
        <v>149</v>
      </c>
      <c r="CQ896">
        <v>3</v>
      </c>
      <c r="CR896">
        <v>0</v>
      </c>
      <c r="CS896" t="s">
        <v>136</v>
      </c>
      <c r="CT896" t="s">
        <v>136</v>
      </c>
      <c r="CU896" t="s">
        <v>134</v>
      </c>
      <c r="CV896" t="s">
        <v>134</v>
      </c>
      <c r="CW896" t="s">
        <v>134</v>
      </c>
      <c r="CX896">
        <v>70</v>
      </c>
      <c r="CY896" t="s">
        <v>134</v>
      </c>
      <c r="CZ896" t="s">
        <v>134</v>
      </c>
      <c r="DA896" t="s">
        <v>134</v>
      </c>
      <c r="DB896" t="s">
        <v>134</v>
      </c>
      <c r="DC896" t="s">
        <v>134</v>
      </c>
      <c r="DD896" t="s">
        <v>136</v>
      </c>
      <c r="DF896" t="s">
        <v>1576</v>
      </c>
      <c r="DG896" t="s">
        <v>13541</v>
      </c>
      <c r="DH896" t="s">
        <v>2341</v>
      </c>
      <c r="DI896" t="s">
        <v>246</v>
      </c>
      <c r="DJ896" s="4">
        <v>70525</v>
      </c>
      <c r="DK896" t="s">
        <v>268</v>
      </c>
      <c r="DL896" t="s">
        <v>134</v>
      </c>
      <c r="DM896">
        <v>6</v>
      </c>
      <c r="DN896" t="s">
        <v>13543</v>
      </c>
      <c r="DO896" t="s">
        <v>2341</v>
      </c>
      <c r="DP896" t="s">
        <v>246</v>
      </c>
      <c r="DQ896" t="str">
        <f>"70525"</f>
        <v>70525</v>
      </c>
      <c r="DR896" t="s">
        <v>268</v>
      </c>
      <c r="DS896" t="s">
        <v>13544</v>
      </c>
      <c r="DT896">
        <v>1</v>
      </c>
      <c r="DU896">
        <v>5</v>
      </c>
      <c r="DV896" t="s">
        <v>134</v>
      </c>
      <c r="DW896" t="s">
        <v>134</v>
      </c>
      <c r="DX896" t="s">
        <v>134</v>
      </c>
      <c r="DY896" t="s">
        <v>136</v>
      </c>
      <c r="DZ896">
        <v>1</v>
      </c>
      <c r="EA896" t="s">
        <v>136</v>
      </c>
      <c r="EC896" s="5">
        <v>12.68</v>
      </c>
      <c r="ED896" s="5">
        <v>55</v>
      </c>
      <c r="EE896">
        <v>13373846900</v>
      </c>
      <c r="EF896" t="s">
        <v>148</v>
      </c>
      <c r="EG896" t="s">
        <v>271</v>
      </c>
      <c r="EH896">
        <v>1</v>
      </c>
    </row>
    <row r="897" spans="1:138" ht="15" customHeight="1" x14ac:dyDescent="0.35">
      <c r="A897" t="s">
        <v>24758</v>
      </c>
      <c r="B897" t="s">
        <v>157</v>
      </c>
      <c r="C897" s="1">
        <v>44124.564601388891</v>
      </c>
      <c r="D897" s="1">
        <v>44151</v>
      </c>
      <c r="E897" t="s">
        <v>133</v>
      </c>
      <c r="F897" t="s">
        <v>134</v>
      </c>
      <c r="G897" t="s">
        <v>135</v>
      </c>
      <c r="H897" t="s">
        <v>136</v>
      </c>
      <c r="I897" t="s">
        <v>6308</v>
      </c>
      <c r="K897" t="s">
        <v>6309</v>
      </c>
      <c r="M897" t="s">
        <v>6310</v>
      </c>
      <c r="N897" t="s">
        <v>925</v>
      </c>
      <c r="O897" s="4">
        <v>83316</v>
      </c>
      <c r="P897" t="s">
        <v>140</v>
      </c>
      <c r="R897">
        <v>12085435531</v>
      </c>
      <c r="T897">
        <v>1152</v>
      </c>
      <c r="U897" t="s">
        <v>6311</v>
      </c>
      <c r="V897" t="s">
        <v>5707</v>
      </c>
      <c r="W897" t="s">
        <v>402</v>
      </c>
      <c r="X897" t="s">
        <v>6312</v>
      </c>
      <c r="Y897" t="s">
        <v>6313</v>
      </c>
      <c r="AA897" t="s">
        <v>6310</v>
      </c>
      <c r="AB897" t="s">
        <v>925</v>
      </c>
      <c r="AC897" s="4">
        <v>83316</v>
      </c>
      <c r="AD897" t="s">
        <v>140</v>
      </c>
      <c r="AF897">
        <v>12085435531</v>
      </c>
      <c r="AH897" t="s">
        <v>6314</v>
      </c>
      <c r="AZ897" t="s">
        <v>3909</v>
      </c>
      <c r="BA897" t="s">
        <v>3910</v>
      </c>
      <c r="BB897" t="s">
        <v>134</v>
      </c>
      <c r="BC897" t="s">
        <v>134</v>
      </c>
      <c r="BD897" t="s">
        <v>148</v>
      </c>
      <c r="BE897" t="s">
        <v>134</v>
      </c>
      <c r="BF897" t="s">
        <v>136</v>
      </c>
      <c r="BG897" t="s">
        <v>134</v>
      </c>
      <c r="BH897" t="s">
        <v>136</v>
      </c>
      <c r="BN897" t="s">
        <v>24759</v>
      </c>
      <c r="BO897" t="s">
        <v>6316</v>
      </c>
      <c r="BP897">
        <v>4</v>
      </c>
      <c r="BQ897">
        <v>4</v>
      </c>
      <c r="BR897">
        <v>4</v>
      </c>
      <c r="BS897" s="1">
        <v>44192</v>
      </c>
      <c r="BT897" s="1">
        <v>44348</v>
      </c>
      <c r="BU897" s="1">
        <v>44192</v>
      </c>
      <c r="BV897" s="1">
        <v>44348</v>
      </c>
      <c r="BW897" t="s">
        <v>136</v>
      </c>
      <c r="BX897">
        <v>48</v>
      </c>
      <c r="BY897">
        <v>0</v>
      </c>
      <c r="BZ897">
        <v>8</v>
      </c>
      <c r="CA897">
        <v>8</v>
      </c>
      <c r="CB897">
        <v>8</v>
      </c>
      <c r="CC897">
        <v>8</v>
      </c>
      <c r="CD897">
        <v>8</v>
      </c>
      <c r="CE897">
        <v>8</v>
      </c>
      <c r="CF897" t="str">
        <f>"8:00 AM"</f>
        <v>8:00 AM</v>
      </c>
      <c r="CG897" t="str">
        <f>"5:00 PM"</f>
        <v>5:00 PM</v>
      </c>
      <c r="CH897" s="5">
        <v>13.62</v>
      </c>
      <c r="CI897" t="s">
        <v>146</v>
      </c>
      <c r="CJ897">
        <v>0</v>
      </c>
      <c r="CK897" t="s">
        <v>24760</v>
      </c>
      <c r="CL897" t="s">
        <v>134</v>
      </c>
      <c r="CM897" t="s">
        <v>354</v>
      </c>
      <c r="CN897" t="s">
        <v>2859</v>
      </c>
      <c r="CO897" s="2" t="s">
        <v>23487</v>
      </c>
      <c r="CP897" t="s">
        <v>149</v>
      </c>
      <c r="CQ897">
        <v>3</v>
      </c>
      <c r="CR897">
        <v>0</v>
      </c>
      <c r="CS897" t="s">
        <v>136</v>
      </c>
      <c r="CT897" t="s">
        <v>136</v>
      </c>
      <c r="CU897" t="s">
        <v>136</v>
      </c>
      <c r="CV897" t="s">
        <v>136</v>
      </c>
      <c r="CW897" t="s">
        <v>136</v>
      </c>
      <c r="CY897" t="s">
        <v>134</v>
      </c>
      <c r="CZ897" t="s">
        <v>136</v>
      </c>
      <c r="DA897" t="s">
        <v>136</v>
      </c>
      <c r="DB897" t="s">
        <v>136</v>
      </c>
      <c r="DC897" t="s">
        <v>134</v>
      </c>
      <c r="DD897" t="s">
        <v>136</v>
      </c>
      <c r="DF897" t="s">
        <v>1841</v>
      </c>
      <c r="DG897" t="s">
        <v>24761</v>
      </c>
      <c r="DH897" t="s">
        <v>6310</v>
      </c>
      <c r="DI897" t="s">
        <v>925</v>
      </c>
      <c r="DJ897" s="4">
        <v>83316</v>
      </c>
      <c r="DK897" t="s">
        <v>1302</v>
      </c>
      <c r="DL897" t="s">
        <v>134</v>
      </c>
      <c r="DM897">
        <v>71</v>
      </c>
      <c r="DN897" t="s">
        <v>6309</v>
      </c>
      <c r="DO897" t="s">
        <v>6310</v>
      </c>
      <c r="DP897" t="s">
        <v>925</v>
      </c>
      <c r="DQ897" t="str">
        <f>"83316"</f>
        <v>83316</v>
      </c>
      <c r="DR897" t="s">
        <v>1302</v>
      </c>
      <c r="DS897" t="s">
        <v>6320</v>
      </c>
      <c r="DT897">
        <v>8</v>
      </c>
      <c r="DU897">
        <v>29</v>
      </c>
      <c r="DV897" t="s">
        <v>134</v>
      </c>
      <c r="DW897" t="s">
        <v>134</v>
      </c>
      <c r="DX897" t="s">
        <v>134</v>
      </c>
      <c r="DY897" t="s">
        <v>136</v>
      </c>
      <c r="DZ897">
        <v>1</v>
      </c>
      <c r="EA897" t="s">
        <v>136</v>
      </c>
      <c r="EC897" s="5">
        <v>12.68</v>
      </c>
      <c r="ED897" s="5">
        <v>55</v>
      </c>
      <c r="EE897">
        <v>12085435531</v>
      </c>
      <c r="EF897" t="s">
        <v>6314</v>
      </c>
      <c r="EG897" t="s">
        <v>155</v>
      </c>
      <c r="EH897">
        <v>4</v>
      </c>
    </row>
    <row r="898" spans="1:138" ht="15" customHeight="1" x14ac:dyDescent="0.35">
      <c r="A898" t="s">
        <v>3143</v>
      </c>
      <c r="B898" t="s">
        <v>157</v>
      </c>
      <c r="C898" s="1">
        <v>44124.57403773148</v>
      </c>
      <c r="D898" s="1">
        <v>44151</v>
      </c>
      <c r="E898" t="s">
        <v>133</v>
      </c>
      <c r="F898" t="s">
        <v>136</v>
      </c>
      <c r="G898" t="s">
        <v>135</v>
      </c>
      <c r="H898" t="s">
        <v>136</v>
      </c>
      <c r="I898" t="s">
        <v>3144</v>
      </c>
      <c r="K898" t="s">
        <v>3145</v>
      </c>
      <c r="M898" t="s">
        <v>3146</v>
      </c>
      <c r="N898" t="s">
        <v>1128</v>
      </c>
      <c r="O898" s="4">
        <v>58788</v>
      </c>
      <c r="P898" t="s">
        <v>140</v>
      </c>
      <c r="R898">
        <v>17015370585</v>
      </c>
      <c r="T898">
        <v>11211</v>
      </c>
      <c r="U898" t="s">
        <v>3147</v>
      </c>
      <c r="V898" t="s">
        <v>3148</v>
      </c>
      <c r="X898" t="s">
        <v>164</v>
      </c>
      <c r="Y898" t="s">
        <v>3145</v>
      </c>
      <c r="AA898" t="s">
        <v>3146</v>
      </c>
      <c r="AB898" t="s">
        <v>1128</v>
      </c>
      <c r="AC898" s="4">
        <v>58788</v>
      </c>
      <c r="AD898" t="s">
        <v>140</v>
      </c>
      <c r="AF898">
        <v>17015370585</v>
      </c>
      <c r="AH898" t="s">
        <v>3149</v>
      </c>
      <c r="AI898" t="s">
        <v>168</v>
      </c>
      <c r="AJ898" t="s">
        <v>533</v>
      </c>
      <c r="AK898" t="s">
        <v>534</v>
      </c>
      <c r="AM898" t="s">
        <v>535</v>
      </c>
      <c r="AO898" t="s">
        <v>536</v>
      </c>
      <c r="AP898" t="s">
        <v>537</v>
      </c>
      <c r="AQ898" s="4">
        <v>28786</v>
      </c>
      <c r="AR898" t="s">
        <v>140</v>
      </c>
      <c r="AT898">
        <v>18282460659</v>
      </c>
      <c r="AV898" t="s">
        <v>538</v>
      </c>
      <c r="AW898" t="s">
        <v>539</v>
      </c>
      <c r="AZ898" t="s">
        <v>334</v>
      </c>
      <c r="BA898" t="s">
        <v>335</v>
      </c>
      <c r="BB898" t="s">
        <v>136</v>
      </c>
      <c r="BC898" t="s">
        <v>136</v>
      </c>
      <c r="BD898" t="s">
        <v>148</v>
      </c>
      <c r="BE898" t="s">
        <v>136</v>
      </c>
      <c r="BF898" t="s">
        <v>136</v>
      </c>
      <c r="BG898" t="s">
        <v>134</v>
      </c>
      <c r="BH898" t="s">
        <v>136</v>
      </c>
      <c r="BN898" t="s">
        <v>3150</v>
      </c>
      <c r="BO898" t="s">
        <v>3151</v>
      </c>
      <c r="BP898">
        <v>2</v>
      </c>
      <c r="BQ898">
        <v>2</v>
      </c>
      <c r="BR898">
        <v>2</v>
      </c>
      <c r="BS898" s="1">
        <v>44178</v>
      </c>
      <c r="BT898" s="1">
        <v>44316</v>
      </c>
      <c r="BU898" s="1">
        <v>44178</v>
      </c>
      <c r="BV898" s="1">
        <v>44316</v>
      </c>
      <c r="BW898" t="s">
        <v>136</v>
      </c>
      <c r="BX898">
        <v>40</v>
      </c>
      <c r="BY898">
        <v>0</v>
      </c>
      <c r="BZ898">
        <v>8</v>
      </c>
      <c r="CA898">
        <v>8</v>
      </c>
      <c r="CB898">
        <v>8</v>
      </c>
      <c r="CC898">
        <v>8</v>
      </c>
      <c r="CD898">
        <v>8</v>
      </c>
      <c r="CE898">
        <v>0</v>
      </c>
      <c r="CF898" t="str">
        <f>"8:00 AM"</f>
        <v>8:00 AM</v>
      </c>
      <c r="CG898" t="str">
        <f>"5:00 PM"</f>
        <v>5:00 PM</v>
      </c>
      <c r="CH898" s="5">
        <v>14.99</v>
      </c>
      <c r="CI898" t="s">
        <v>146</v>
      </c>
      <c r="CL898" t="s">
        <v>136</v>
      </c>
      <c r="CM898" t="s">
        <v>354</v>
      </c>
      <c r="CN898" t="s">
        <v>2411</v>
      </c>
      <c r="CO898" t="s">
        <v>3152</v>
      </c>
      <c r="CP898" t="s">
        <v>149</v>
      </c>
      <c r="CQ898">
        <v>3</v>
      </c>
      <c r="CR898">
        <v>0</v>
      </c>
      <c r="CS898" t="s">
        <v>136</v>
      </c>
      <c r="CT898" t="s">
        <v>136</v>
      </c>
      <c r="CU898" t="s">
        <v>136</v>
      </c>
      <c r="CV898" t="s">
        <v>136</v>
      </c>
      <c r="CW898" t="s">
        <v>134</v>
      </c>
      <c r="CX898">
        <v>75</v>
      </c>
      <c r="CY898" t="s">
        <v>136</v>
      </c>
      <c r="CZ898" t="s">
        <v>136</v>
      </c>
      <c r="DA898" t="s">
        <v>136</v>
      </c>
      <c r="DB898" t="s">
        <v>136</v>
      </c>
      <c r="DC898" t="s">
        <v>136</v>
      </c>
      <c r="DD898" t="s">
        <v>136</v>
      </c>
      <c r="DF898" t="s">
        <v>3153</v>
      </c>
      <c r="DG898" t="s">
        <v>3154</v>
      </c>
      <c r="DH898" t="s">
        <v>3146</v>
      </c>
      <c r="DI898" t="s">
        <v>1128</v>
      </c>
      <c r="DJ898" s="4">
        <v>58788</v>
      </c>
      <c r="DK898" t="s">
        <v>3155</v>
      </c>
      <c r="DL898" t="s">
        <v>136</v>
      </c>
      <c r="DM898">
        <v>1</v>
      </c>
      <c r="DN898" t="s">
        <v>3156</v>
      </c>
      <c r="DO898" t="s">
        <v>3146</v>
      </c>
      <c r="DP898" t="s">
        <v>1128</v>
      </c>
      <c r="DQ898" t="str">
        <f>"58788"</f>
        <v>58788</v>
      </c>
      <c r="DR898" t="s">
        <v>3155</v>
      </c>
      <c r="DS898" t="s">
        <v>296</v>
      </c>
      <c r="DT898">
        <v>1</v>
      </c>
      <c r="DU898">
        <v>3</v>
      </c>
      <c r="DV898" t="s">
        <v>134</v>
      </c>
      <c r="DW898" t="s">
        <v>134</v>
      </c>
      <c r="DX898" t="s">
        <v>134</v>
      </c>
      <c r="DY898" t="s">
        <v>136</v>
      </c>
      <c r="DZ898">
        <v>1</v>
      </c>
      <c r="EA898" t="s">
        <v>136</v>
      </c>
      <c r="EC898" s="5">
        <v>12.68</v>
      </c>
      <c r="ED898" s="5">
        <v>55</v>
      </c>
      <c r="EE898">
        <v>17015370585</v>
      </c>
      <c r="EF898" t="s">
        <v>3149</v>
      </c>
      <c r="EG898" t="s">
        <v>2909</v>
      </c>
      <c r="EH898">
        <v>0</v>
      </c>
    </row>
    <row r="899" spans="1:138" ht="15" customHeight="1" x14ac:dyDescent="0.35">
      <c r="A899" t="s">
        <v>21164</v>
      </c>
      <c r="B899" t="s">
        <v>157</v>
      </c>
      <c r="C899" s="1">
        <v>44138.767054745367</v>
      </c>
      <c r="D899" s="1">
        <v>44151</v>
      </c>
      <c r="E899" t="s">
        <v>133</v>
      </c>
      <c r="F899" t="s">
        <v>136</v>
      </c>
      <c r="G899" t="s">
        <v>607</v>
      </c>
      <c r="H899" t="s">
        <v>136</v>
      </c>
      <c r="I899" t="s">
        <v>5878</v>
      </c>
      <c r="K899" t="s">
        <v>5879</v>
      </c>
      <c r="M899" t="s">
        <v>5880</v>
      </c>
      <c r="N899" t="s">
        <v>1358</v>
      </c>
      <c r="O899" s="4">
        <v>81525</v>
      </c>
      <c r="P899" t="s">
        <v>140</v>
      </c>
      <c r="R899">
        <v>19708583888</v>
      </c>
      <c r="T899">
        <v>1124</v>
      </c>
      <c r="U899" t="s">
        <v>1280</v>
      </c>
      <c r="V899" t="s">
        <v>5881</v>
      </c>
      <c r="X899" t="s">
        <v>1812</v>
      </c>
      <c r="Y899" t="s">
        <v>5879</v>
      </c>
      <c r="AA899" t="s">
        <v>5880</v>
      </c>
      <c r="AB899" t="s">
        <v>1358</v>
      </c>
      <c r="AC899" s="4">
        <v>81525</v>
      </c>
      <c r="AD899" t="s">
        <v>140</v>
      </c>
      <c r="AF899">
        <v>19708583888</v>
      </c>
      <c r="AH899" t="s">
        <v>5882</v>
      </c>
      <c r="AI899" t="s">
        <v>226</v>
      </c>
      <c r="AJ899" t="s">
        <v>5883</v>
      </c>
      <c r="AK899" t="s">
        <v>5884</v>
      </c>
      <c r="AL899" t="s">
        <v>5885</v>
      </c>
      <c r="AM899" t="s">
        <v>15097</v>
      </c>
      <c r="AO899" t="s">
        <v>5749</v>
      </c>
      <c r="AP899" t="s">
        <v>1358</v>
      </c>
      <c r="AQ899" s="4">
        <v>80203</v>
      </c>
      <c r="AR899" t="s">
        <v>140</v>
      </c>
      <c r="AT899">
        <v>13038308880</v>
      </c>
      <c r="AV899" t="s">
        <v>5887</v>
      </c>
      <c r="AW899" t="s">
        <v>5888</v>
      </c>
      <c r="AX899" t="s">
        <v>1358</v>
      </c>
      <c r="AY899" t="s">
        <v>5889</v>
      </c>
      <c r="AZ899" t="s">
        <v>334</v>
      </c>
      <c r="BA899" t="s">
        <v>335</v>
      </c>
      <c r="BB899" t="s">
        <v>136</v>
      </c>
      <c r="BC899" t="s">
        <v>136</v>
      </c>
      <c r="BD899" t="s">
        <v>148</v>
      </c>
      <c r="BE899" t="s">
        <v>136</v>
      </c>
      <c r="BF899" t="s">
        <v>136</v>
      </c>
      <c r="BG899" t="s">
        <v>134</v>
      </c>
      <c r="BH899" t="s">
        <v>136</v>
      </c>
      <c r="BN899" t="s">
        <v>21165</v>
      </c>
      <c r="BO899" t="s">
        <v>21166</v>
      </c>
      <c r="BP899">
        <v>5</v>
      </c>
      <c r="BQ899">
        <v>5</v>
      </c>
      <c r="BR899">
        <v>5</v>
      </c>
      <c r="BS899" s="1">
        <v>44177</v>
      </c>
      <c r="BT899" s="1">
        <v>44449</v>
      </c>
      <c r="BU899" s="1">
        <v>44177</v>
      </c>
      <c r="BV899" s="1">
        <v>44449</v>
      </c>
      <c r="BW899" t="s">
        <v>134</v>
      </c>
      <c r="BX899">
        <v>48</v>
      </c>
      <c r="BY899">
        <v>0</v>
      </c>
      <c r="BZ899">
        <v>8</v>
      </c>
      <c r="CA899">
        <v>8</v>
      </c>
      <c r="CB899">
        <v>8</v>
      </c>
      <c r="CC899">
        <v>8</v>
      </c>
      <c r="CD899">
        <v>8</v>
      </c>
      <c r="CE899">
        <v>8</v>
      </c>
      <c r="CF899" t="str">
        <f>"7:00 AM"</f>
        <v>7:00 AM</v>
      </c>
      <c r="CG899" t="str">
        <f>"5:00 PM"</f>
        <v>5:00 PM</v>
      </c>
      <c r="CH899" s="5">
        <v>1682.33</v>
      </c>
      <c r="CI899" t="s">
        <v>597</v>
      </c>
      <c r="CJ899">
        <v>0</v>
      </c>
      <c r="CK899" t="s">
        <v>148</v>
      </c>
      <c r="CL899" t="s">
        <v>136</v>
      </c>
      <c r="CM899" t="s">
        <v>312</v>
      </c>
      <c r="CN899" t="s">
        <v>148</v>
      </c>
      <c r="CO899" t="s">
        <v>5891</v>
      </c>
      <c r="CP899" t="s">
        <v>149</v>
      </c>
      <c r="CQ899">
        <v>3</v>
      </c>
      <c r="CR899">
        <v>0</v>
      </c>
      <c r="CS899" t="s">
        <v>136</v>
      </c>
      <c r="CT899" t="s">
        <v>136</v>
      </c>
      <c r="CU899" t="s">
        <v>136</v>
      </c>
      <c r="CV899" t="s">
        <v>136</v>
      </c>
      <c r="CW899" t="s">
        <v>134</v>
      </c>
      <c r="CX899">
        <v>75</v>
      </c>
      <c r="CY899" t="s">
        <v>134</v>
      </c>
      <c r="CZ899" t="s">
        <v>136</v>
      </c>
      <c r="DA899" t="s">
        <v>136</v>
      </c>
      <c r="DB899" t="s">
        <v>136</v>
      </c>
      <c r="DC899" t="s">
        <v>136</v>
      </c>
      <c r="DD899" t="s">
        <v>136</v>
      </c>
      <c r="DF899" s="2" t="s">
        <v>21167</v>
      </c>
      <c r="DG899" t="s">
        <v>5879</v>
      </c>
      <c r="DH899" t="s">
        <v>5880</v>
      </c>
      <c r="DI899" t="s">
        <v>1358</v>
      </c>
      <c r="DJ899" s="4">
        <v>81525</v>
      </c>
      <c r="DK899" t="s">
        <v>2116</v>
      </c>
      <c r="DL899" t="s">
        <v>136</v>
      </c>
      <c r="DM899">
        <v>1</v>
      </c>
      <c r="DN899" t="s">
        <v>5879</v>
      </c>
      <c r="DO899" t="s">
        <v>5880</v>
      </c>
      <c r="DP899" t="s">
        <v>1358</v>
      </c>
      <c r="DQ899" t="str">
        <f>"81525"</f>
        <v>81525</v>
      </c>
      <c r="DR899" t="s">
        <v>2116</v>
      </c>
      <c r="DS899" t="s">
        <v>5893</v>
      </c>
      <c r="DT899">
        <v>1</v>
      </c>
      <c r="DU899">
        <v>5</v>
      </c>
      <c r="DV899" t="s">
        <v>134</v>
      </c>
      <c r="DW899" t="s">
        <v>134</v>
      </c>
      <c r="DX899" t="s">
        <v>134</v>
      </c>
      <c r="DY899" t="s">
        <v>136</v>
      </c>
      <c r="DZ899">
        <v>1</v>
      </c>
      <c r="EA899" t="s">
        <v>136</v>
      </c>
      <c r="EC899" s="5">
        <v>12.68</v>
      </c>
      <c r="ED899" s="5">
        <v>55</v>
      </c>
      <c r="EE899">
        <v>19702480871</v>
      </c>
      <c r="EF899" t="s">
        <v>5882</v>
      </c>
      <c r="EG899" t="s">
        <v>148</v>
      </c>
      <c r="EH899">
        <v>0</v>
      </c>
    </row>
    <row r="900" spans="1:138" ht="15" customHeight="1" x14ac:dyDescent="0.35">
      <c r="A900" t="s">
        <v>3615</v>
      </c>
      <c r="B900" t="s">
        <v>157</v>
      </c>
      <c r="C900" s="1">
        <v>44133.797267013892</v>
      </c>
      <c r="D900" s="1">
        <v>44151</v>
      </c>
      <c r="E900" t="s">
        <v>133</v>
      </c>
      <c r="F900" t="s">
        <v>134</v>
      </c>
      <c r="G900" t="s">
        <v>135</v>
      </c>
      <c r="H900" t="s">
        <v>136</v>
      </c>
      <c r="I900" t="s">
        <v>2865</v>
      </c>
      <c r="K900" t="s">
        <v>2866</v>
      </c>
      <c r="M900" t="s">
        <v>2867</v>
      </c>
      <c r="N900" t="s">
        <v>395</v>
      </c>
      <c r="O900" s="4">
        <v>92249</v>
      </c>
      <c r="P900" t="s">
        <v>140</v>
      </c>
      <c r="R900">
        <v>17603525212</v>
      </c>
      <c r="T900">
        <v>115115</v>
      </c>
      <c r="U900" t="s">
        <v>2868</v>
      </c>
      <c r="V900" t="s">
        <v>2869</v>
      </c>
      <c r="X900" t="s">
        <v>614</v>
      </c>
      <c r="Y900" t="s">
        <v>2866</v>
      </c>
      <c r="AA900" t="s">
        <v>2867</v>
      </c>
      <c r="AB900" t="s">
        <v>395</v>
      </c>
      <c r="AC900" s="4">
        <v>92249</v>
      </c>
      <c r="AD900" t="s">
        <v>140</v>
      </c>
      <c r="AF900">
        <v>17603525212</v>
      </c>
      <c r="AH900" t="s">
        <v>2870</v>
      </c>
      <c r="AZ900" t="s">
        <v>175</v>
      </c>
      <c r="BA900" t="s">
        <v>176</v>
      </c>
      <c r="BB900" t="s">
        <v>134</v>
      </c>
      <c r="BC900" t="s">
        <v>134</v>
      </c>
      <c r="BD900" t="s">
        <v>134</v>
      </c>
      <c r="BE900" t="s">
        <v>134</v>
      </c>
      <c r="BF900" t="s">
        <v>136</v>
      </c>
      <c r="BG900" t="s">
        <v>134</v>
      </c>
      <c r="BH900" t="s">
        <v>136</v>
      </c>
      <c r="BN900" t="s">
        <v>3616</v>
      </c>
      <c r="BO900" t="s">
        <v>3617</v>
      </c>
      <c r="BP900">
        <v>135</v>
      </c>
      <c r="BQ900">
        <v>135</v>
      </c>
      <c r="BR900">
        <v>135</v>
      </c>
      <c r="BS900" s="1">
        <v>44179</v>
      </c>
      <c r="BT900" s="1">
        <v>44346</v>
      </c>
      <c r="BU900" s="1">
        <v>44179</v>
      </c>
      <c r="BV900" s="1">
        <v>44346</v>
      </c>
      <c r="BW900" t="s">
        <v>136</v>
      </c>
      <c r="BX900">
        <v>35</v>
      </c>
      <c r="BY900">
        <v>0</v>
      </c>
      <c r="BZ900">
        <v>6</v>
      </c>
      <c r="CA900">
        <v>6</v>
      </c>
      <c r="CB900">
        <v>6</v>
      </c>
      <c r="CC900">
        <v>6</v>
      </c>
      <c r="CD900">
        <v>6</v>
      </c>
      <c r="CE900">
        <v>5</v>
      </c>
      <c r="CF900" t="str">
        <f>"6:00 AM"</f>
        <v>6:00 AM</v>
      </c>
      <c r="CG900" t="str">
        <f>"12:30 PM"</f>
        <v>12:30 PM</v>
      </c>
      <c r="CH900" s="5">
        <v>14.77</v>
      </c>
      <c r="CI900" t="s">
        <v>146</v>
      </c>
      <c r="CJ900">
        <v>0</v>
      </c>
      <c r="CK900" t="s">
        <v>3618</v>
      </c>
      <c r="CL900" t="s">
        <v>134</v>
      </c>
      <c r="CM900" t="s">
        <v>147</v>
      </c>
      <c r="CN900" t="s">
        <v>148</v>
      </c>
      <c r="CO900" t="s">
        <v>3619</v>
      </c>
      <c r="CP900" t="s">
        <v>149</v>
      </c>
      <c r="CQ900">
        <v>1</v>
      </c>
      <c r="CR900">
        <v>0</v>
      </c>
      <c r="CS900" t="s">
        <v>136</v>
      </c>
      <c r="CT900" t="s">
        <v>136</v>
      </c>
      <c r="CU900" t="s">
        <v>136</v>
      </c>
      <c r="CV900" t="s">
        <v>134</v>
      </c>
      <c r="CW900" t="s">
        <v>134</v>
      </c>
      <c r="CX900">
        <v>80</v>
      </c>
      <c r="CY900" t="s">
        <v>134</v>
      </c>
      <c r="CZ900" t="s">
        <v>136</v>
      </c>
      <c r="DA900" t="s">
        <v>134</v>
      </c>
      <c r="DB900" t="s">
        <v>134</v>
      </c>
      <c r="DC900" t="s">
        <v>134</v>
      </c>
      <c r="DD900" t="s">
        <v>136</v>
      </c>
      <c r="DF900" t="s">
        <v>3620</v>
      </c>
      <c r="DG900" t="s">
        <v>3621</v>
      </c>
      <c r="DH900" t="s">
        <v>3622</v>
      </c>
      <c r="DI900" t="s">
        <v>395</v>
      </c>
      <c r="DJ900" s="4">
        <v>93203</v>
      </c>
      <c r="DK900" t="s">
        <v>2108</v>
      </c>
      <c r="DL900" t="s">
        <v>134</v>
      </c>
      <c r="DM900">
        <v>750</v>
      </c>
      <c r="DN900" t="s">
        <v>3623</v>
      </c>
      <c r="DO900" t="s">
        <v>3624</v>
      </c>
      <c r="DP900" t="s">
        <v>395</v>
      </c>
      <c r="DQ900" t="str">
        <f>"93107"</f>
        <v>93107</v>
      </c>
      <c r="DR900" t="s">
        <v>3625</v>
      </c>
      <c r="DS900" t="s">
        <v>420</v>
      </c>
      <c r="DT900">
        <v>31</v>
      </c>
      <c r="DU900">
        <v>123</v>
      </c>
      <c r="DV900" t="s">
        <v>134</v>
      </c>
      <c r="DW900" t="s">
        <v>134</v>
      </c>
      <c r="DX900" t="s">
        <v>134</v>
      </c>
      <c r="DY900" t="s">
        <v>134</v>
      </c>
      <c r="DZ900">
        <v>3</v>
      </c>
      <c r="EA900" t="s">
        <v>134</v>
      </c>
      <c r="EB900" s="5">
        <v>12.68</v>
      </c>
      <c r="EC900" s="5">
        <v>12.68</v>
      </c>
      <c r="ED900" s="5">
        <v>55</v>
      </c>
      <c r="EE900">
        <v>17603525212</v>
      </c>
      <c r="EF900" t="s">
        <v>2870</v>
      </c>
      <c r="EG900" t="s">
        <v>148</v>
      </c>
      <c r="EH900">
        <v>3</v>
      </c>
    </row>
    <row r="901" spans="1:138" ht="15" customHeight="1" x14ac:dyDescent="0.35">
      <c r="A901" t="s">
        <v>26849</v>
      </c>
      <c r="B901" t="s">
        <v>157</v>
      </c>
      <c r="C901" s="1">
        <v>44130.487902430556</v>
      </c>
      <c r="D901" s="1">
        <v>44151</v>
      </c>
      <c r="E901" t="s">
        <v>133</v>
      </c>
      <c r="F901" t="s">
        <v>136</v>
      </c>
      <c r="G901" t="s">
        <v>135</v>
      </c>
      <c r="H901" t="s">
        <v>136</v>
      </c>
      <c r="I901" t="s">
        <v>26850</v>
      </c>
      <c r="K901" t="s">
        <v>26851</v>
      </c>
      <c r="M901" t="s">
        <v>1609</v>
      </c>
      <c r="N901" t="s">
        <v>246</v>
      </c>
      <c r="O901" s="4">
        <v>70546</v>
      </c>
      <c r="P901" t="s">
        <v>140</v>
      </c>
      <c r="R901">
        <v>13373683038</v>
      </c>
      <c r="T901">
        <v>112512</v>
      </c>
      <c r="U901" t="s">
        <v>10005</v>
      </c>
      <c r="V901" t="s">
        <v>2163</v>
      </c>
      <c r="X901" t="s">
        <v>164</v>
      </c>
      <c r="Y901" t="s">
        <v>26851</v>
      </c>
      <c r="AA901" t="s">
        <v>1609</v>
      </c>
      <c r="AB901" t="s">
        <v>246</v>
      </c>
      <c r="AC901" s="4">
        <v>70546</v>
      </c>
      <c r="AD901" t="s">
        <v>140</v>
      </c>
      <c r="AF901">
        <v>13373683038</v>
      </c>
      <c r="AH901" t="s">
        <v>26852</v>
      </c>
      <c r="AI901" t="s">
        <v>168</v>
      </c>
      <c r="AJ901" t="s">
        <v>2425</v>
      </c>
      <c r="AK901" t="s">
        <v>2426</v>
      </c>
      <c r="AL901" t="s">
        <v>509</v>
      </c>
      <c r="AM901" t="s">
        <v>2427</v>
      </c>
      <c r="AO901" t="s">
        <v>345</v>
      </c>
      <c r="AP901" t="s">
        <v>246</v>
      </c>
      <c r="AQ901" s="4">
        <v>70526</v>
      </c>
      <c r="AR901" t="s">
        <v>140</v>
      </c>
      <c r="AT901">
        <v>13377835693</v>
      </c>
      <c r="AU901">
        <v>3010</v>
      </c>
      <c r="AV901" t="s">
        <v>2428</v>
      </c>
      <c r="AW901" t="s">
        <v>2429</v>
      </c>
      <c r="AZ901" t="s">
        <v>334</v>
      </c>
      <c r="BA901" t="s">
        <v>335</v>
      </c>
      <c r="BB901" t="s">
        <v>136</v>
      </c>
      <c r="BC901" t="s">
        <v>136</v>
      </c>
      <c r="BD901" t="s">
        <v>148</v>
      </c>
      <c r="BE901" t="s">
        <v>136</v>
      </c>
      <c r="BF901" t="s">
        <v>136</v>
      </c>
      <c r="BG901" t="s">
        <v>134</v>
      </c>
      <c r="BH901" t="s">
        <v>136</v>
      </c>
      <c r="BN901" t="s">
        <v>26853</v>
      </c>
      <c r="BO901" t="s">
        <v>26854</v>
      </c>
      <c r="BP901">
        <v>5</v>
      </c>
      <c r="BQ901">
        <v>5</v>
      </c>
      <c r="BR901">
        <v>5</v>
      </c>
      <c r="BS901" s="1">
        <v>44180</v>
      </c>
      <c r="BT901" s="1">
        <v>44471</v>
      </c>
      <c r="BU901" s="1">
        <v>44180</v>
      </c>
      <c r="BV901" s="1">
        <v>44471</v>
      </c>
      <c r="BW901" t="s">
        <v>136</v>
      </c>
      <c r="BX901">
        <v>35</v>
      </c>
      <c r="BY901">
        <v>0</v>
      </c>
      <c r="BZ901">
        <v>6</v>
      </c>
      <c r="CA901">
        <v>6</v>
      </c>
      <c r="CB901">
        <v>6</v>
      </c>
      <c r="CC901">
        <v>6</v>
      </c>
      <c r="CD901">
        <v>6</v>
      </c>
      <c r="CE901">
        <v>5</v>
      </c>
      <c r="CF901" t="str">
        <f>"7:00 AM"</f>
        <v>7:00 AM</v>
      </c>
      <c r="CG901" t="str">
        <f>"1:00 PM"</f>
        <v>1:00 PM</v>
      </c>
      <c r="CH901" s="5">
        <v>11.83</v>
      </c>
      <c r="CI901" t="s">
        <v>146</v>
      </c>
      <c r="CL901" t="s">
        <v>134</v>
      </c>
      <c r="CM901" t="s">
        <v>147</v>
      </c>
      <c r="CN901" t="s">
        <v>148</v>
      </c>
      <c r="CO901" s="2" t="s">
        <v>26855</v>
      </c>
      <c r="CP901" t="s">
        <v>149</v>
      </c>
      <c r="CQ901">
        <v>0</v>
      </c>
      <c r="CR901">
        <v>0</v>
      </c>
      <c r="CS901" t="s">
        <v>136</v>
      </c>
      <c r="CT901" t="s">
        <v>136</v>
      </c>
      <c r="CU901" t="s">
        <v>136</v>
      </c>
      <c r="CV901" t="s">
        <v>134</v>
      </c>
      <c r="CW901" t="s">
        <v>134</v>
      </c>
      <c r="CX901">
        <v>50</v>
      </c>
      <c r="CY901" t="s">
        <v>134</v>
      </c>
      <c r="CZ901" t="s">
        <v>134</v>
      </c>
      <c r="DA901" t="s">
        <v>134</v>
      </c>
      <c r="DB901" t="s">
        <v>134</v>
      </c>
      <c r="DC901" t="s">
        <v>134</v>
      </c>
      <c r="DD901" t="s">
        <v>136</v>
      </c>
      <c r="DF901" t="s">
        <v>26856</v>
      </c>
      <c r="DG901" t="s">
        <v>26857</v>
      </c>
      <c r="DH901" t="s">
        <v>1609</v>
      </c>
      <c r="DI901" t="s">
        <v>246</v>
      </c>
      <c r="DJ901" s="4">
        <v>70546</v>
      </c>
      <c r="DK901" t="s">
        <v>1610</v>
      </c>
      <c r="DL901" t="s">
        <v>136</v>
      </c>
      <c r="DM901">
        <v>1</v>
      </c>
      <c r="DN901" t="s">
        <v>26857</v>
      </c>
      <c r="DO901" t="s">
        <v>1609</v>
      </c>
      <c r="DP901" t="s">
        <v>246</v>
      </c>
      <c r="DQ901" t="str">
        <f>"70546"</f>
        <v>70546</v>
      </c>
      <c r="DR901" t="s">
        <v>1610</v>
      </c>
      <c r="DS901" t="s">
        <v>2361</v>
      </c>
      <c r="DT901">
        <v>2</v>
      </c>
      <c r="DU901">
        <v>8</v>
      </c>
      <c r="DV901" t="s">
        <v>136</v>
      </c>
      <c r="DW901" t="s">
        <v>134</v>
      </c>
      <c r="DX901" t="s">
        <v>136</v>
      </c>
      <c r="DY901" t="s">
        <v>136</v>
      </c>
      <c r="DZ901">
        <v>1</v>
      </c>
      <c r="EA901" t="s">
        <v>136</v>
      </c>
      <c r="EC901" s="5">
        <v>12.68</v>
      </c>
      <c r="ED901" s="5">
        <v>55</v>
      </c>
      <c r="EE901">
        <v>13373683038</v>
      </c>
      <c r="EF901" t="s">
        <v>26852</v>
      </c>
      <c r="EG901" t="s">
        <v>148</v>
      </c>
      <c r="EH901">
        <v>2</v>
      </c>
    </row>
    <row r="902" spans="1:138" ht="15" customHeight="1" x14ac:dyDescent="0.35">
      <c r="A902" t="s">
        <v>21889</v>
      </c>
      <c r="B902" t="s">
        <v>157</v>
      </c>
      <c r="C902" s="1">
        <v>44128.50364722222</v>
      </c>
      <c r="D902" s="1">
        <v>44151</v>
      </c>
      <c r="E902" t="s">
        <v>133</v>
      </c>
      <c r="F902" t="s">
        <v>136</v>
      </c>
      <c r="G902" t="s">
        <v>135</v>
      </c>
      <c r="H902" t="s">
        <v>136</v>
      </c>
      <c r="I902" t="s">
        <v>21890</v>
      </c>
      <c r="K902" t="s">
        <v>21891</v>
      </c>
      <c r="M902" t="s">
        <v>245</v>
      </c>
      <c r="N902" t="s">
        <v>246</v>
      </c>
      <c r="O902" s="4">
        <v>70516</v>
      </c>
      <c r="P902" t="s">
        <v>140</v>
      </c>
      <c r="R902">
        <v>13375815286</v>
      </c>
      <c r="T902">
        <v>112512</v>
      </c>
      <c r="U902" t="s">
        <v>3179</v>
      </c>
      <c r="V902" t="s">
        <v>1225</v>
      </c>
      <c r="W902" t="s">
        <v>978</v>
      </c>
      <c r="X902" t="s">
        <v>164</v>
      </c>
      <c r="Y902" t="s">
        <v>21891</v>
      </c>
      <c r="AA902" t="s">
        <v>245</v>
      </c>
      <c r="AB902" t="s">
        <v>246</v>
      </c>
      <c r="AC902" s="4">
        <v>70516</v>
      </c>
      <c r="AD902" t="s">
        <v>140</v>
      </c>
      <c r="AF902">
        <v>13375815286</v>
      </c>
      <c r="AH902" t="s">
        <v>21892</v>
      </c>
      <c r="AI902" t="s">
        <v>168</v>
      </c>
      <c r="AJ902" t="s">
        <v>2425</v>
      </c>
      <c r="AK902" t="s">
        <v>2426</v>
      </c>
      <c r="AL902" t="s">
        <v>509</v>
      </c>
      <c r="AM902" t="s">
        <v>2427</v>
      </c>
      <c r="AO902" t="s">
        <v>345</v>
      </c>
      <c r="AP902" t="s">
        <v>246</v>
      </c>
      <c r="AQ902" s="4">
        <v>70526</v>
      </c>
      <c r="AR902" t="s">
        <v>140</v>
      </c>
      <c r="AT902">
        <v>13377835693</v>
      </c>
      <c r="AU902">
        <v>3010</v>
      </c>
      <c r="AV902" t="s">
        <v>2428</v>
      </c>
      <c r="AW902" t="s">
        <v>2429</v>
      </c>
      <c r="AZ902" t="s">
        <v>334</v>
      </c>
      <c r="BA902" t="s">
        <v>335</v>
      </c>
      <c r="BB902" t="s">
        <v>136</v>
      </c>
      <c r="BC902" t="s">
        <v>136</v>
      </c>
      <c r="BD902" t="s">
        <v>148</v>
      </c>
      <c r="BE902" t="s">
        <v>136</v>
      </c>
      <c r="BF902" t="s">
        <v>136</v>
      </c>
      <c r="BG902" t="s">
        <v>134</v>
      </c>
      <c r="BH902" t="s">
        <v>136</v>
      </c>
      <c r="BN902" t="s">
        <v>21893</v>
      </c>
      <c r="BO902" t="s">
        <v>3310</v>
      </c>
      <c r="BP902">
        <v>3</v>
      </c>
      <c r="BQ902">
        <v>3</v>
      </c>
      <c r="BR902">
        <v>3</v>
      </c>
      <c r="BS902" s="1">
        <v>44188</v>
      </c>
      <c r="BT902" s="1">
        <v>44409</v>
      </c>
      <c r="BU902" s="1">
        <v>44188</v>
      </c>
      <c r="BV902" s="1">
        <v>44409</v>
      </c>
      <c r="BW902" t="s">
        <v>136</v>
      </c>
      <c r="BX902">
        <v>35</v>
      </c>
      <c r="BY902">
        <v>0</v>
      </c>
      <c r="BZ902">
        <v>7</v>
      </c>
      <c r="CA902">
        <v>7</v>
      </c>
      <c r="CB902">
        <v>7</v>
      </c>
      <c r="CC902">
        <v>7</v>
      </c>
      <c r="CD902">
        <v>7</v>
      </c>
      <c r="CE902">
        <v>0</v>
      </c>
      <c r="CF902" t="str">
        <f>"8:00 AM"</f>
        <v>8:00 AM</v>
      </c>
      <c r="CG902" t="str">
        <f>"3:00 PM"</f>
        <v>3:00 PM</v>
      </c>
      <c r="CH902" s="5">
        <v>11.83</v>
      </c>
      <c r="CI902" t="s">
        <v>146</v>
      </c>
      <c r="CL902" t="s">
        <v>134</v>
      </c>
      <c r="CM902" t="s">
        <v>147</v>
      </c>
      <c r="CN902" t="s">
        <v>148</v>
      </c>
      <c r="CO902" t="s">
        <v>2548</v>
      </c>
      <c r="CP902" t="s">
        <v>149</v>
      </c>
      <c r="CQ902">
        <v>0</v>
      </c>
      <c r="CR902">
        <v>0</v>
      </c>
      <c r="CS902" t="s">
        <v>136</v>
      </c>
      <c r="CT902" t="s">
        <v>136</v>
      </c>
      <c r="CU902" t="s">
        <v>136</v>
      </c>
      <c r="CV902" t="s">
        <v>134</v>
      </c>
      <c r="CW902" t="s">
        <v>134</v>
      </c>
      <c r="CX902">
        <v>50</v>
      </c>
      <c r="CY902" t="s">
        <v>134</v>
      </c>
      <c r="CZ902" t="s">
        <v>134</v>
      </c>
      <c r="DA902" t="s">
        <v>134</v>
      </c>
      <c r="DB902" t="s">
        <v>134</v>
      </c>
      <c r="DC902" t="s">
        <v>134</v>
      </c>
      <c r="DD902" t="s">
        <v>136</v>
      </c>
      <c r="DF902" t="s">
        <v>2433</v>
      </c>
      <c r="DG902" t="s">
        <v>21891</v>
      </c>
      <c r="DH902" t="s">
        <v>245</v>
      </c>
      <c r="DI902" t="s">
        <v>246</v>
      </c>
      <c r="DJ902" s="4">
        <v>70516</v>
      </c>
      <c r="DK902" t="s">
        <v>268</v>
      </c>
      <c r="DL902" t="s">
        <v>136</v>
      </c>
      <c r="DM902">
        <v>1</v>
      </c>
      <c r="DN902" t="s">
        <v>21891</v>
      </c>
      <c r="DO902" t="s">
        <v>245</v>
      </c>
      <c r="DP902" t="s">
        <v>246</v>
      </c>
      <c r="DQ902" t="str">
        <f>"70516"</f>
        <v>70516</v>
      </c>
      <c r="DR902" t="s">
        <v>268</v>
      </c>
      <c r="DS902" t="s">
        <v>497</v>
      </c>
      <c r="DT902">
        <v>1</v>
      </c>
      <c r="DU902">
        <v>4</v>
      </c>
      <c r="DV902" t="s">
        <v>136</v>
      </c>
      <c r="DW902" t="s">
        <v>134</v>
      </c>
      <c r="DX902" t="s">
        <v>136</v>
      </c>
      <c r="DY902" t="s">
        <v>136</v>
      </c>
      <c r="DZ902">
        <v>1</v>
      </c>
      <c r="EA902" t="s">
        <v>136</v>
      </c>
      <c r="EC902" s="5">
        <v>12.68</v>
      </c>
      <c r="ED902" s="5">
        <v>55</v>
      </c>
      <c r="EE902">
        <v>13375815286</v>
      </c>
      <c r="EF902" t="s">
        <v>21892</v>
      </c>
      <c r="EG902" t="s">
        <v>148</v>
      </c>
      <c r="EH902">
        <v>1</v>
      </c>
    </row>
    <row r="903" spans="1:138" ht="15" customHeight="1" x14ac:dyDescent="0.35">
      <c r="A903" t="s">
        <v>25111</v>
      </c>
      <c r="B903" t="s">
        <v>157</v>
      </c>
      <c r="C903" s="1">
        <v>44124.655563078704</v>
      </c>
      <c r="D903" s="1">
        <v>44151</v>
      </c>
      <c r="E903" t="s">
        <v>133</v>
      </c>
      <c r="F903" t="s">
        <v>136</v>
      </c>
      <c r="G903" t="s">
        <v>135</v>
      </c>
      <c r="H903" t="s">
        <v>136</v>
      </c>
      <c r="I903" t="s">
        <v>4851</v>
      </c>
      <c r="K903" t="s">
        <v>4852</v>
      </c>
      <c r="L903" t="s">
        <v>4853</v>
      </c>
      <c r="M903" t="s">
        <v>4854</v>
      </c>
      <c r="N903" t="s">
        <v>1104</v>
      </c>
      <c r="O903" s="4">
        <v>68655</v>
      </c>
      <c r="P903" t="s">
        <v>140</v>
      </c>
      <c r="R903">
        <v>13083580409</v>
      </c>
      <c r="T903">
        <v>112111</v>
      </c>
      <c r="U903" t="s">
        <v>4854</v>
      </c>
      <c r="V903" t="s">
        <v>1665</v>
      </c>
      <c r="W903" t="s">
        <v>3480</v>
      </c>
      <c r="X903" t="s">
        <v>164</v>
      </c>
      <c r="Y903" t="s">
        <v>4852</v>
      </c>
      <c r="Z903" t="s">
        <v>4853</v>
      </c>
      <c r="AA903" t="s">
        <v>4854</v>
      </c>
      <c r="AB903" t="s">
        <v>1104</v>
      </c>
      <c r="AC903" s="4">
        <v>68655</v>
      </c>
      <c r="AD903" t="s">
        <v>140</v>
      </c>
      <c r="AF903">
        <v>13083580409</v>
      </c>
      <c r="AH903" t="s">
        <v>155</v>
      </c>
      <c r="AI903" t="s">
        <v>168</v>
      </c>
      <c r="AJ903" t="s">
        <v>281</v>
      </c>
      <c r="AK903" t="s">
        <v>282</v>
      </c>
      <c r="AL903" t="s">
        <v>250</v>
      </c>
      <c r="AM903" t="s">
        <v>283</v>
      </c>
      <c r="AN903" t="s">
        <v>284</v>
      </c>
      <c r="AO903" t="s">
        <v>285</v>
      </c>
      <c r="AP903" t="s">
        <v>221</v>
      </c>
      <c r="AQ903" s="4">
        <v>37862</v>
      </c>
      <c r="AR903" t="s">
        <v>140</v>
      </c>
      <c r="AT903">
        <v>18653663731</v>
      </c>
      <c r="AV903" t="s">
        <v>286</v>
      </c>
      <c r="AW903" t="s">
        <v>287</v>
      </c>
      <c r="AZ903" t="s">
        <v>334</v>
      </c>
      <c r="BA903" t="s">
        <v>335</v>
      </c>
      <c r="BB903" t="s">
        <v>136</v>
      </c>
      <c r="BC903" t="s">
        <v>136</v>
      </c>
      <c r="BD903" t="s">
        <v>148</v>
      </c>
      <c r="BE903" t="s">
        <v>136</v>
      </c>
      <c r="BF903" t="s">
        <v>136</v>
      </c>
      <c r="BG903" t="s">
        <v>134</v>
      </c>
      <c r="BH903" t="s">
        <v>136</v>
      </c>
      <c r="BN903" t="s">
        <v>25112</v>
      </c>
      <c r="BO903" t="s">
        <v>905</v>
      </c>
      <c r="BP903">
        <v>3</v>
      </c>
      <c r="BQ903">
        <v>3</v>
      </c>
      <c r="BR903">
        <v>3</v>
      </c>
      <c r="BS903" s="1">
        <v>44180</v>
      </c>
      <c r="BT903" s="1">
        <v>44270</v>
      </c>
      <c r="BU903" s="1">
        <v>44180</v>
      </c>
      <c r="BV903" s="1">
        <v>44270</v>
      </c>
      <c r="BW903" t="s">
        <v>136</v>
      </c>
      <c r="BX903">
        <v>40</v>
      </c>
      <c r="BY903">
        <v>0</v>
      </c>
      <c r="BZ903">
        <v>8</v>
      </c>
      <c r="CA903">
        <v>8</v>
      </c>
      <c r="CB903">
        <v>8</v>
      </c>
      <c r="CC903">
        <v>8</v>
      </c>
      <c r="CD903">
        <v>8</v>
      </c>
      <c r="CE903">
        <v>0</v>
      </c>
      <c r="CF903" t="str">
        <f>"8:00 AM"</f>
        <v>8:00 AM</v>
      </c>
      <c r="CG903" t="str">
        <f>"5:00 PM"</f>
        <v>5:00 PM</v>
      </c>
      <c r="CH903" s="5">
        <v>14.99</v>
      </c>
      <c r="CI903" t="s">
        <v>146</v>
      </c>
      <c r="CL903" t="s">
        <v>134</v>
      </c>
      <c r="CM903" t="s">
        <v>312</v>
      </c>
      <c r="CN903" t="s">
        <v>148</v>
      </c>
      <c r="CO903" s="2" t="s">
        <v>292</v>
      </c>
      <c r="CP903" t="s">
        <v>149</v>
      </c>
      <c r="CQ903">
        <v>3</v>
      </c>
      <c r="CR903">
        <v>0</v>
      </c>
      <c r="CS903" t="s">
        <v>136</v>
      </c>
      <c r="CT903" t="s">
        <v>134</v>
      </c>
      <c r="CU903" t="s">
        <v>136</v>
      </c>
      <c r="CV903" t="s">
        <v>136</v>
      </c>
      <c r="CW903" t="s">
        <v>136</v>
      </c>
      <c r="CY903" t="s">
        <v>136</v>
      </c>
      <c r="CZ903" t="s">
        <v>136</v>
      </c>
      <c r="DA903" t="s">
        <v>136</v>
      </c>
      <c r="DB903" t="s">
        <v>136</v>
      </c>
      <c r="DC903" t="s">
        <v>136</v>
      </c>
      <c r="DD903" t="s">
        <v>136</v>
      </c>
      <c r="DF903" t="s">
        <v>4856</v>
      </c>
      <c r="DG903" t="s">
        <v>4857</v>
      </c>
      <c r="DH903" t="s">
        <v>4854</v>
      </c>
      <c r="DI903" t="s">
        <v>1104</v>
      </c>
      <c r="DJ903" s="4">
        <v>68655</v>
      </c>
      <c r="DK903" t="s">
        <v>4858</v>
      </c>
      <c r="DL903" t="s">
        <v>136</v>
      </c>
      <c r="DM903">
        <v>1</v>
      </c>
      <c r="DN903" t="s">
        <v>4859</v>
      </c>
      <c r="DO903" t="s">
        <v>4854</v>
      </c>
      <c r="DP903" t="s">
        <v>1104</v>
      </c>
      <c r="DQ903" t="str">
        <f>"68655"</f>
        <v>68655</v>
      </c>
      <c r="DR903" t="s">
        <v>4858</v>
      </c>
      <c r="DS903" t="s">
        <v>3441</v>
      </c>
      <c r="DT903">
        <v>3</v>
      </c>
      <c r="DU903">
        <v>9</v>
      </c>
      <c r="DV903" t="s">
        <v>134</v>
      </c>
      <c r="DW903" t="s">
        <v>134</v>
      </c>
      <c r="DX903" t="s">
        <v>134</v>
      </c>
      <c r="DY903" t="s">
        <v>136</v>
      </c>
      <c r="DZ903">
        <v>1</v>
      </c>
      <c r="EA903" t="s">
        <v>136</v>
      </c>
      <c r="EC903" s="5">
        <v>12.68</v>
      </c>
      <c r="ED903" s="5">
        <v>55</v>
      </c>
      <c r="EE903">
        <v>13083580409</v>
      </c>
      <c r="EF903" t="s">
        <v>4860</v>
      </c>
      <c r="EG903" t="s">
        <v>1112</v>
      </c>
      <c r="EH903">
        <v>1</v>
      </c>
    </row>
    <row r="904" spans="1:138" ht="15" customHeight="1" x14ac:dyDescent="0.35">
      <c r="A904" t="s">
        <v>13583</v>
      </c>
      <c r="B904" t="s">
        <v>157</v>
      </c>
      <c r="C904" s="1">
        <v>44130.631822685187</v>
      </c>
      <c r="D904" s="1">
        <v>44151</v>
      </c>
      <c r="E904" t="s">
        <v>133</v>
      </c>
      <c r="F904" t="s">
        <v>136</v>
      </c>
      <c r="G904" t="s">
        <v>607</v>
      </c>
      <c r="H904" t="s">
        <v>136</v>
      </c>
      <c r="I904" t="s">
        <v>13584</v>
      </c>
      <c r="J904" t="s">
        <v>13585</v>
      </c>
      <c r="K904" t="s">
        <v>13586</v>
      </c>
      <c r="M904" t="s">
        <v>13587</v>
      </c>
      <c r="N904" t="s">
        <v>611</v>
      </c>
      <c r="O904" s="4">
        <v>57314</v>
      </c>
      <c r="P904" t="s">
        <v>140</v>
      </c>
      <c r="R904">
        <v>16057708512</v>
      </c>
      <c r="T904">
        <v>111191</v>
      </c>
      <c r="U904" t="s">
        <v>7454</v>
      </c>
      <c r="V904" t="s">
        <v>2594</v>
      </c>
      <c r="X904" t="s">
        <v>164</v>
      </c>
      <c r="Y904" t="s">
        <v>13586</v>
      </c>
      <c r="AA904" t="s">
        <v>13587</v>
      </c>
      <c r="AB904" t="s">
        <v>611</v>
      </c>
      <c r="AC904" s="4">
        <v>57314</v>
      </c>
      <c r="AD904" t="s">
        <v>140</v>
      </c>
      <c r="AF904">
        <v>16057708512</v>
      </c>
      <c r="AH904" t="s">
        <v>148</v>
      </c>
      <c r="AI904" t="s">
        <v>168</v>
      </c>
      <c r="AJ904" t="s">
        <v>456</v>
      </c>
      <c r="AK904" t="s">
        <v>457</v>
      </c>
      <c r="AM904" t="s">
        <v>458</v>
      </c>
      <c r="AO904" t="s">
        <v>459</v>
      </c>
      <c r="AP904" t="s">
        <v>460</v>
      </c>
      <c r="AQ904" s="4">
        <v>73737</v>
      </c>
      <c r="AR904" t="s">
        <v>140</v>
      </c>
      <c r="AT904">
        <v>15802274747</v>
      </c>
      <c r="AV904" t="s">
        <v>461</v>
      </c>
      <c r="AW904" t="s">
        <v>462</v>
      </c>
      <c r="AZ904" t="s">
        <v>378</v>
      </c>
      <c r="BA904" t="s">
        <v>379</v>
      </c>
      <c r="BB904" t="s">
        <v>136</v>
      </c>
      <c r="BC904" t="s">
        <v>136</v>
      </c>
      <c r="BD904" t="s">
        <v>148</v>
      </c>
      <c r="BE904" t="s">
        <v>136</v>
      </c>
      <c r="BF904" t="s">
        <v>136</v>
      </c>
      <c r="BG904" t="s">
        <v>134</v>
      </c>
      <c r="BH904" t="s">
        <v>136</v>
      </c>
      <c r="BN904" t="s">
        <v>13588</v>
      </c>
      <c r="BO904" t="s">
        <v>13589</v>
      </c>
      <c r="BP904">
        <v>2</v>
      </c>
      <c r="BQ904">
        <v>2</v>
      </c>
      <c r="BR904">
        <v>2</v>
      </c>
      <c r="BS904" s="1">
        <v>44185</v>
      </c>
      <c r="BT904" s="1">
        <v>44301</v>
      </c>
      <c r="BU904" s="1">
        <v>44185</v>
      </c>
      <c r="BV904" s="1">
        <v>44301</v>
      </c>
      <c r="BW904" t="s">
        <v>136</v>
      </c>
      <c r="BX904">
        <v>48</v>
      </c>
      <c r="BY904">
        <v>0</v>
      </c>
      <c r="BZ904">
        <v>8</v>
      </c>
      <c r="CA904">
        <v>8</v>
      </c>
      <c r="CB904">
        <v>8</v>
      </c>
      <c r="CC904">
        <v>8</v>
      </c>
      <c r="CD904">
        <v>8</v>
      </c>
      <c r="CE904">
        <v>8</v>
      </c>
      <c r="CF904" t="str">
        <f>"8:00 AM"</f>
        <v>8:00 AM</v>
      </c>
      <c r="CG904" t="str">
        <f>"5:00 PM"</f>
        <v>5:00 PM</v>
      </c>
      <c r="CH904" s="5">
        <v>14.99</v>
      </c>
      <c r="CI904" t="s">
        <v>146</v>
      </c>
      <c r="CL904" t="s">
        <v>136</v>
      </c>
      <c r="CM904" t="s">
        <v>312</v>
      </c>
      <c r="CN904" t="s">
        <v>148</v>
      </c>
      <c r="CO904" t="s">
        <v>465</v>
      </c>
      <c r="CP904" t="s">
        <v>149</v>
      </c>
      <c r="CQ904">
        <v>1</v>
      </c>
      <c r="CR904">
        <v>0</v>
      </c>
      <c r="CS904" t="s">
        <v>136</v>
      </c>
      <c r="CT904" t="s">
        <v>134</v>
      </c>
      <c r="CU904" t="s">
        <v>136</v>
      </c>
      <c r="CV904" t="s">
        <v>134</v>
      </c>
      <c r="CW904" t="s">
        <v>134</v>
      </c>
      <c r="CX904">
        <v>60</v>
      </c>
      <c r="CY904" t="s">
        <v>134</v>
      </c>
      <c r="CZ904" t="s">
        <v>134</v>
      </c>
      <c r="DA904" t="s">
        <v>134</v>
      </c>
      <c r="DB904" t="s">
        <v>136</v>
      </c>
      <c r="DC904" t="s">
        <v>134</v>
      </c>
      <c r="DD904" t="s">
        <v>136</v>
      </c>
      <c r="DF904" t="s">
        <v>466</v>
      </c>
      <c r="DG904" t="s">
        <v>13586</v>
      </c>
      <c r="DH904" t="s">
        <v>13587</v>
      </c>
      <c r="DI904" t="s">
        <v>611</v>
      </c>
      <c r="DJ904" s="4">
        <v>57314</v>
      </c>
      <c r="DK904" t="s">
        <v>3816</v>
      </c>
      <c r="DL904" t="s">
        <v>136</v>
      </c>
      <c r="DM904">
        <v>1</v>
      </c>
      <c r="DN904" t="s">
        <v>13586</v>
      </c>
      <c r="DO904" t="s">
        <v>13587</v>
      </c>
      <c r="DP904" t="s">
        <v>611</v>
      </c>
      <c r="DQ904" t="str">
        <f>"57314"</f>
        <v>57314</v>
      </c>
      <c r="DR904" t="s">
        <v>3816</v>
      </c>
      <c r="DS904" t="s">
        <v>296</v>
      </c>
      <c r="DT904">
        <v>1</v>
      </c>
      <c r="DU904">
        <v>2</v>
      </c>
      <c r="DV904" t="s">
        <v>134</v>
      </c>
      <c r="DW904" t="s">
        <v>134</v>
      </c>
      <c r="DX904" t="s">
        <v>134</v>
      </c>
      <c r="DY904" t="s">
        <v>136</v>
      </c>
      <c r="DZ904">
        <v>1</v>
      </c>
      <c r="EA904" t="s">
        <v>136</v>
      </c>
      <c r="EC904" s="5">
        <v>12.68</v>
      </c>
      <c r="ED904" s="5">
        <v>55</v>
      </c>
      <c r="EE904">
        <v>16057708512</v>
      </c>
      <c r="EF904" t="s">
        <v>13590</v>
      </c>
      <c r="EG904" t="s">
        <v>148</v>
      </c>
      <c r="EH904">
        <v>0</v>
      </c>
    </row>
    <row r="905" spans="1:138" ht="15" customHeight="1" x14ac:dyDescent="0.35">
      <c r="A905" t="s">
        <v>22746</v>
      </c>
      <c r="B905" t="s">
        <v>157</v>
      </c>
      <c r="C905" s="1">
        <v>44124.514978125</v>
      </c>
      <c r="D905" s="1">
        <v>44151</v>
      </c>
      <c r="E905" t="s">
        <v>133</v>
      </c>
      <c r="F905" t="s">
        <v>136</v>
      </c>
      <c r="G905" t="s">
        <v>135</v>
      </c>
      <c r="H905" t="s">
        <v>136</v>
      </c>
      <c r="I905" t="s">
        <v>22747</v>
      </c>
      <c r="K905" t="s">
        <v>22748</v>
      </c>
      <c r="L905" t="s">
        <v>155</v>
      </c>
      <c r="M905" t="s">
        <v>17559</v>
      </c>
      <c r="N905" t="s">
        <v>246</v>
      </c>
      <c r="O905" s="4">
        <v>70517</v>
      </c>
      <c r="P905" t="s">
        <v>140</v>
      </c>
      <c r="R905">
        <v>13372887637</v>
      </c>
      <c r="T905">
        <v>1119</v>
      </c>
      <c r="U905" t="s">
        <v>2423</v>
      </c>
      <c r="V905" t="s">
        <v>2932</v>
      </c>
      <c r="X905" t="s">
        <v>164</v>
      </c>
      <c r="Y905" t="s">
        <v>22748</v>
      </c>
      <c r="Z905" t="s">
        <v>148</v>
      </c>
      <c r="AA905" t="s">
        <v>22749</v>
      </c>
      <c r="AB905" t="s">
        <v>246</v>
      </c>
      <c r="AC905" s="4">
        <v>70517</v>
      </c>
      <c r="AD905" t="s">
        <v>140</v>
      </c>
      <c r="AE905" t="s">
        <v>5402</v>
      </c>
      <c r="AF905">
        <v>13372887637</v>
      </c>
      <c r="AH905" t="s">
        <v>22750</v>
      </c>
      <c r="AI905" t="s">
        <v>168</v>
      </c>
      <c r="AJ905" t="s">
        <v>7007</v>
      </c>
      <c r="AK905" t="s">
        <v>1077</v>
      </c>
      <c r="AL905" t="s">
        <v>155</v>
      </c>
      <c r="AM905" t="s">
        <v>7008</v>
      </c>
      <c r="AN905" t="s">
        <v>155</v>
      </c>
      <c r="AO905" t="s">
        <v>2921</v>
      </c>
      <c r="AP905" t="s">
        <v>246</v>
      </c>
      <c r="AQ905" s="4">
        <v>70820</v>
      </c>
      <c r="AR905" t="s">
        <v>140</v>
      </c>
      <c r="AS905" t="s">
        <v>5402</v>
      </c>
      <c r="AT905">
        <v>12257739449</v>
      </c>
      <c r="AV905" t="s">
        <v>7009</v>
      </c>
      <c r="AW905" t="s">
        <v>7010</v>
      </c>
      <c r="AZ905" t="s">
        <v>175</v>
      </c>
      <c r="BA905" t="s">
        <v>176</v>
      </c>
      <c r="BB905" t="s">
        <v>136</v>
      </c>
      <c r="BC905" t="s">
        <v>136</v>
      </c>
      <c r="BD905" t="s">
        <v>148</v>
      </c>
      <c r="BE905" t="s">
        <v>136</v>
      </c>
      <c r="BF905" t="s">
        <v>136</v>
      </c>
      <c r="BG905" t="s">
        <v>134</v>
      </c>
      <c r="BH905" t="s">
        <v>136</v>
      </c>
      <c r="BN905" t="s">
        <v>22751</v>
      </c>
      <c r="BO905" t="s">
        <v>15143</v>
      </c>
      <c r="BP905">
        <v>2</v>
      </c>
      <c r="BQ905">
        <v>2</v>
      </c>
      <c r="BR905">
        <v>2</v>
      </c>
      <c r="BS905" s="1">
        <v>44197</v>
      </c>
      <c r="BT905" s="1">
        <v>44499</v>
      </c>
      <c r="BU905" s="1">
        <v>44197</v>
      </c>
      <c r="BV905" s="1">
        <v>44499</v>
      </c>
      <c r="BW905" t="s">
        <v>136</v>
      </c>
      <c r="BX905">
        <v>35</v>
      </c>
      <c r="BY905">
        <v>0</v>
      </c>
      <c r="BZ905">
        <v>7</v>
      </c>
      <c r="CA905">
        <v>7</v>
      </c>
      <c r="CB905">
        <v>7</v>
      </c>
      <c r="CC905">
        <v>7</v>
      </c>
      <c r="CD905">
        <v>7</v>
      </c>
      <c r="CE905">
        <v>0</v>
      </c>
      <c r="CF905" t="str">
        <f>"7:00 AM"</f>
        <v>7:00 AM</v>
      </c>
      <c r="CG905" t="str">
        <f>"3:00 PM"</f>
        <v>3:00 PM</v>
      </c>
      <c r="CH905" s="5">
        <v>11.83</v>
      </c>
      <c r="CI905" t="s">
        <v>146</v>
      </c>
      <c r="CJ905">
        <v>0</v>
      </c>
      <c r="CK905" t="s">
        <v>1841</v>
      </c>
      <c r="CL905" t="s">
        <v>136</v>
      </c>
      <c r="CM905" t="s">
        <v>147</v>
      </c>
      <c r="CN905" t="s">
        <v>148</v>
      </c>
      <c r="CO905" s="2" t="s">
        <v>7011</v>
      </c>
      <c r="CP905" t="s">
        <v>149</v>
      </c>
      <c r="CQ905">
        <v>2</v>
      </c>
      <c r="CR905">
        <v>0</v>
      </c>
      <c r="CS905" t="s">
        <v>136</v>
      </c>
      <c r="CT905" t="s">
        <v>136</v>
      </c>
      <c r="CU905" t="s">
        <v>136</v>
      </c>
      <c r="CV905" t="s">
        <v>134</v>
      </c>
      <c r="CW905" t="s">
        <v>136</v>
      </c>
      <c r="CY905" t="s">
        <v>136</v>
      </c>
      <c r="CZ905" t="s">
        <v>136</v>
      </c>
      <c r="DA905" t="s">
        <v>136</v>
      </c>
      <c r="DB905" t="s">
        <v>136</v>
      </c>
      <c r="DC905" t="s">
        <v>136</v>
      </c>
      <c r="DD905" t="s">
        <v>136</v>
      </c>
      <c r="DF905" t="s">
        <v>1841</v>
      </c>
      <c r="DG905" t="s">
        <v>22752</v>
      </c>
      <c r="DH905" t="s">
        <v>22753</v>
      </c>
      <c r="DI905" t="s">
        <v>246</v>
      </c>
      <c r="DJ905" s="4">
        <v>70517</v>
      </c>
      <c r="DK905" t="s">
        <v>9331</v>
      </c>
      <c r="DL905" t="s">
        <v>136</v>
      </c>
      <c r="DM905">
        <v>1</v>
      </c>
      <c r="DN905" t="s">
        <v>22754</v>
      </c>
      <c r="DO905" t="s">
        <v>22753</v>
      </c>
      <c r="DP905" t="s">
        <v>246</v>
      </c>
      <c r="DQ905" t="str">
        <f>"70517"</f>
        <v>70517</v>
      </c>
      <c r="DR905" t="s">
        <v>9331</v>
      </c>
      <c r="DS905" t="s">
        <v>296</v>
      </c>
      <c r="DT905">
        <v>1</v>
      </c>
      <c r="DU905">
        <v>5</v>
      </c>
      <c r="DV905" t="s">
        <v>136</v>
      </c>
      <c r="DW905" t="s">
        <v>134</v>
      </c>
      <c r="DX905" t="s">
        <v>136</v>
      </c>
      <c r="DY905" t="s">
        <v>136</v>
      </c>
      <c r="DZ905">
        <v>1</v>
      </c>
      <c r="EA905" t="s">
        <v>136</v>
      </c>
      <c r="EC905" s="5">
        <v>12.68</v>
      </c>
      <c r="ED905" s="5">
        <v>55</v>
      </c>
      <c r="EE905">
        <v>13372887637</v>
      </c>
      <c r="EF905" t="s">
        <v>22750</v>
      </c>
      <c r="EG905" t="s">
        <v>155</v>
      </c>
      <c r="EH905">
        <v>0</v>
      </c>
    </row>
    <row r="906" spans="1:138" ht="15" customHeight="1" x14ac:dyDescent="0.35">
      <c r="A906" t="s">
        <v>9364</v>
      </c>
      <c r="B906" t="s">
        <v>157</v>
      </c>
      <c r="C906" s="1">
        <v>44130.588382870374</v>
      </c>
      <c r="D906" s="1">
        <v>44151</v>
      </c>
      <c r="E906" t="s">
        <v>133</v>
      </c>
      <c r="F906" t="s">
        <v>136</v>
      </c>
      <c r="G906" t="s">
        <v>135</v>
      </c>
      <c r="H906" t="s">
        <v>136</v>
      </c>
      <c r="I906" t="s">
        <v>9365</v>
      </c>
      <c r="K906" t="s">
        <v>9366</v>
      </c>
      <c r="M906" t="s">
        <v>2450</v>
      </c>
      <c r="N906" t="s">
        <v>246</v>
      </c>
      <c r="O906" s="4">
        <v>70578</v>
      </c>
      <c r="P906" t="s">
        <v>140</v>
      </c>
      <c r="R906">
        <v>13375810714</v>
      </c>
      <c r="T906">
        <v>111160</v>
      </c>
      <c r="U906" t="s">
        <v>248</v>
      </c>
      <c r="V906" t="s">
        <v>2903</v>
      </c>
      <c r="X906" t="s">
        <v>251</v>
      </c>
      <c r="Y906" t="s">
        <v>9366</v>
      </c>
      <c r="AA906" t="s">
        <v>2450</v>
      </c>
      <c r="AB906" t="s">
        <v>246</v>
      </c>
      <c r="AC906" s="4">
        <v>70578</v>
      </c>
      <c r="AD906" t="s">
        <v>140</v>
      </c>
      <c r="AF906">
        <v>13375810714</v>
      </c>
      <c r="AH906" t="s">
        <v>9367</v>
      </c>
      <c r="AI906" t="s">
        <v>168</v>
      </c>
      <c r="AJ906" t="s">
        <v>3436</v>
      </c>
      <c r="AK906" t="s">
        <v>1031</v>
      </c>
      <c r="AL906" t="s">
        <v>6693</v>
      </c>
      <c r="AM906" t="s">
        <v>9368</v>
      </c>
      <c r="AO906" t="s">
        <v>2450</v>
      </c>
      <c r="AP906" t="s">
        <v>246</v>
      </c>
      <c r="AQ906" s="4">
        <v>70578</v>
      </c>
      <c r="AR906" t="s">
        <v>140</v>
      </c>
      <c r="AT906">
        <v>13375817041</v>
      </c>
      <c r="AV906" t="s">
        <v>9369</v>
      </c>
      <c r="AW906" t="s">
        <v>9370</v>
      </c>
      <c r="AZ906" t="s">
        <v>334</v>
      </c>
      <c r="BA906" t="s">
        <v>335</v>
      </c>
      <c r="BB906" t="s">
        <v>136</v>
      </c>
      <c r="BC906" t="s">
        <v>136</v>
      </c>
      <c r="BD906" t="s">
        <v>148</v>
      </c>
      <c r="BE906" t="s">
        <v>136</v>
      </c>
      <c r="BF906" t="s">
        <v>136</v>
      </c>
      <c r="BG906" t="s">
        <v>134</v>
      </c>
      <c r="BH906" t="s">
        <v>136</v>
      </c>
      <c r="BN906" t="s">
        <v>9371</v>
      </c>
      <c r="BO906" t="s">
        <v>775</v>
      </c>
      <c r="BP906">
        <v>4</v>
      </c>
      <c r="BQ906">
        <v>4</v>
      </c>
      <c r="BR906">
        <v>4</v>
      </c>
      <c r="BS906" s="1">
        <v>44197</v>
      </c>
      <c r="BT906" s="1">
        <v>44454</v>
      </c>
      <c r="BU906" s="1">
        <v>44197</v>
      </c>
      <c r="BV906" s="1">
        <v>44454</v>
      </c>
      <c r="BW906" t="s">
        <v>136</v>
      </c>
      <c r="BX906">
        <v>40</v>
      </c>
      <c r="BY906">
        <v>0</v>
      </c>
      <c r="BZ906">
        <v>8</v>
      </c>
      <c r="CA906">
        <v>8</v>
      </c>
      <c r="CB906">
        <v>8</v>
      </c>
      <c r="CC906">
        <v>8</v>
      </c>
      <c r="CD906">
        <v>8</v>
      </c>
      <c r="CE906">
        <v>0</v>
      </c>
      <c r="CF906" t="str">
        <f>"7:00 AM"</f>
        <v>7:00 AM</v>
      </c>
      <c r="CG906" t="str">
        <f>"4:00 PM"</f>
        <v>4:00 PM</v>
      </c>
      <c r="CH906" s="5">
        <v>11.83</v>
      </c>
      <c r="CI906" t="s">
        <v>146</v>
      </c>
      <c r="CL906" t="s">
        <v>134</v>
      </c>
      <c r="CM906" t="s">
        <v>147</v>
      </c>
      <c r="CN906" t="s">
        <v>148</v>
      </c>
      <c r="CO906" s="2" t="s">
        <v>9372</v>
      </c>
      <c r="CP906" t="s">
        <v>149</v>
      </c>
      <c r="CQ906">
        <v>3</v>
      </c>
      <c r="CR906">
        <v>0</v>
      </c>
      <c r="CS906" t="s">
        <v>136</v>
      </c>
      <c r="CT906" t="s">
        <v>136</v>
      </c>
      <c r="CU906" t="s">
        <v>136</v>
      </c>
      <c r="CV906" t="s">
        <v>134</v>
      </c>
      <c r="CW906" t="s">
        <v>134</v>
      </c>
      <c r="CX906">
        <v>50</v>
      </c>
      <c r="CY906" t="s">
        <v>134</v>
      </c>
      <c r="CZ906" t="s">
        <v>134</v>
      </c>
      <c r="DA906" t="s">
        <v>134</v>
      </c>
      <c r="DB906" t="s">
        <v>134</v>
      </c>
      <c r="DC906" t="s">
        <v>134</v>
      </c>
      <c r="DD906" t="s">
        <v>136</v>
      </c>
      <c r="DF906" t="s">
        <v>9373</v>
      </c>
      <c r="DG906" t="s">
        <v>9374</v>
      </c>
      <c r="DH906" t="s">
        <v>2450</v>
      </c>
      <c r="DI906" t="s">
        <v>246</v>
      </c>
      <c r="DJ906" s="4">
        <v>70578</v>
      </c>
      <c r="DK906" t="s">
        <v>268</v>
      </c>
      <c r="DL906" t="s">
        <v>136</v>
      </c>
      <c r="DM906">
        <v>1</v>
      </c>
      <c r="DN906" t="s">
        <v>9375</v>
      </c>
      <c r="DO906" t="s">
        <v>2450</v>
      </c>
      <c r="DP906" t="s">
        <v>246</v>
      </c>
      <c r="DQ906" t="str">
        <f>"70578"</f>
        <v>70578</v>
      </c>
      <c r="DR906" t="s">
        <v>268</v>
      </c>
      <c r="DS906" t="s">
        <v>9376</v>
      </c>
      <c r="DT906">
        <v>1</v>
      </c>
      <c r="DU906">
        <v>3</v>
      </c>
      <c r="DV906" t="s">
        <v>134</v>
      </c>
      <c r="DW906" t="s">
        <v>134</v>
      </c>
      <c r="DX906" t="s">
        <v>134</v>
      </c>
      <c r="DY906" t="s">
        <v>136</v>
      </c>
      <c r="DZ906">
        <v>1</v>
      </c>
      <c r="EA906" t="s">
        <v>136</v>
      </c>
      <c r="EC906" s="5">
        <v>12.68</v>
      </c>
      <c r="ED906" s="5">
        <v>55</v>
      </c>
      <c r="EE906">
        <v>13375810714</v>
      </c>
      <c r="EF906" t="s">
        <v>9367</v>
      </c>
      <c r="EG906" t="s">
        <v>148</v>
      </c>
      <c r="EH906">
        <v>3</v>
      </c>
    </row>
    <row r="907" spans="1:138" ht="15" customHeight="1" x14ac:dyDescent="0.35">
      <c r="A907" t="s">
        <v>8675</v>
      </c>
      <c r="B907" t="s">
        <v>157</v>
      </c>
      <c r="C907" s="1">
        <v>44123.667292245373</v>
      </c>
      <c r="D907" s="1">
        <v>44151</v>
      </c>
      <c r="E907" t="s">
        <v>133</v>
      </c>
      <c r="F907" t="s">
        <v>136</v>
      </c>
      <c r="G907" t="s">
        <v>135</v>
      </c>
      <c r="H907" t="s">
        <v>136</v>
      </c>
      <c r="I907" t="s">
        <v>8676</v>
      </c>
      <c r="K907" t="s">
        <v>8677</v>
      </c>
      <c r="L907" t="s">
        <v>8678</v>
      </c>
      <c r="M907" t="s">
        <v>8679</v>
      </c>
      <c r="N907" t="s">
        <v>246</v>
      </c>
      <c r="O907" s="4">
        <v>70544</v>
      </c>
      <c r="P907" t="s">
        <v>140</v>
      </c>
      <c r="R907">
        <v>13372769848</v>
      </c>
      <c r="T907">
        <v>112512</v>
      </c>
      <c r="U907" t="s">
        <v>8680</v>
      </c>
      <c r="V907" t="s">
        <v>8681</v>
      </c>
      <c r="W907" t="s">
        <v>148</v>
      </c>
      <c r="X907" t="s">
        <v>224</v>
      </c>
      <c r="Y907" t="s">
        <v>8677</v>
      </c>
      <c r="Z907" t="s">
        <v>8678</v>
      </c>
      <c r="AA907" t="s">
        <v>8682</v>
      </c>
      <c r="AB907" t="s">
        <v>246</v>
      </c>
      <c r="AC907" s="4">
        <v>70544</v>
      </c>
      <c r="AD907" t="s">
        <v>140</v>
      </c>
      <c r="AF907">
        <v>13372769848</v>
      </c>
      <c r="AH907" t="s">
        <v>8683</v>
      </c>
      <c r="AZ907" t="s">
        <v>334</v>
      </c>
      <c r="BA907" t="s">
        <v>335</v>
      </c>
      <c r="BB907" t="s">
        <v>136</v>
      </c>
      <c r="BC907" t="s">
        <v>136</v>
      </c>
      <c r="BD907" t="s">
        <v>148</v>
      </c>
      <c r="BE907" t="s">
        <v>136</v>
      </c>
      <c r="BF907" t="s">
        <v>136</v>
      </c>
      <c r="BG907" t="s">
        <v>134</v>
      </c>
      <c r="BH907" t="s">
        <v>136</v>
      </c>
      <c r="BN907" t="s">
        <v>8684</v>
      </c>
      <c r="BO907" t="s">
        <v>8685</v>
      </c>
      <c r="BP907">
        <v>22</v>
      </c>
      <c r="BQ907">
        <v>22</v>
      </c>
      <c r="BR907">
        <v>22</v>
      </c>
      <c r="BS907" s="1">
        <v>44197</v>
      </c>
      <c r="BT907" s="1">
        <v>44362</v>
      </c>
      <c r="BU907" s="1">
        <v>44197</v>
      </c>
      <c r="BV907" s="1">
        <v>44362</v>
      </c>
      <c r="BW907" t="s">
        <v>136</v>
      </c>
      <c r="BX907">
        <v>40</v>
      </c>
      <c r="BY907">
        <v>0</v>
      </c>
      <c r="BZ907">
        <v>7</v>
      </c>
      <c r="CA907">
        <v>7</v>
      </c>
      <c r="CB907">
        <v>7</v>
      </c>
      <c r="CC907">
        <v>7</v>
      </c>
      <c r="CD907">
        <v>7</v>
      </c>
      <c r="CE907">
        <v>5</v>
      </c>
      <c r="CF907" t="str">
        <f>"6:00 AM"</f>
        <v>6:00 AM</v>
      </c>
      <c r="CG907" t="str">
        <f>"3:00 PM"</f>
        <v>3:00 PM</v>
      </c>
      <c r="CH907" s="5">
        <v>11.83</v>
      </c>
      <c r="CI907" t="s">
        <v>146</v>
      </c>
      <c r="CJ907">
        <v>0</v>
      </c>
      <c r="CK907" t="s">
        <v>148</v>
      </c>
      <c r="CL907" t="s">
        <v>134</v>
      </c>
      <c r="CM907" t="s">
        <v>147</v>
      </c>
      <c r="CN907" t="s">
        <v>148</v>
      </c>
      <c r="CO907" s="2" t="s">
        <v>8686</v>
      </c>
      <c r="CP907" t="s">
        <v>149</v>
      </c>
      <c r="CQ907">
        <v>3</v>
      </c>
      <c r="CR907">
        <v>0</v>
      </c>
      <c r="CS907" t="s">
        <v>136</v>
      </c>
      <c r="CT907" t="s">
        <v>136</v>
      </c>
      <c r="CU907" t="s">
        <v>136</v>
      </c>
      <c r="CV907" t="s">
        <v>134</v>
      </c>
      <c r="CW907" t="s">
        <v>134</v>
      </c>
      <c r="CX907">
        <v>50</v>
      </c>
      <c r="CY907" t="s">
        <v>134</v>
      </c>
      <c r="CZ907" t="s">
        <v>136</v>
      </c>
      <c r="DA907" t="s">
        <v>134</v>
      </c>
      <c r="DB907" t="s">
        <v>134</v>
      </c>
      <c r="DC907" t="s">
        <v>134</v>
      </c>
      <c r="DD907" t="s">
        <v>136</v>
      </c>
      <c r="DF907" t="s">
        <v>180</v>
      </c>
      <c r="DG907" t="s">
        <v>8687</v>
      </c>
      <c r="DH907" t="s">
        <v>8682</v>
      </c>
      <c r="DI907" t="s">
        <v>246</v>
      </c>
      <c r="DJ907" s="4">
        <v>70544</v>
      </c>
      <c r="DK907" t="s">
        <v>679</v>
      </c>
      <c r="DL907" t="s">
        <v>136</v>
      </c>
      <c r="DM907">
        <v>1</v>
      </c>
      <c r="DN907" t="s">
        <v>8688</v>
      </c>
      <c r="DO907" t="s">
        <v>8682</v>
      </c>
      <c r="DP907" t="s">
        <v>246</v>
      </c>
      <c r="DQ907" t="str">
        <f>"70544"</f>
        <v>70544</v>
      </c>
      <c r="DR907" t="s">
        <v>679</v>
      </c>
      <c r="DS907" t="s">
        <v>5512</v>
      </c>
      <c r="DT907">
        <v>1</v>
      </c>
      <c r="DU907">
        <v>22</v>
      </c>
      <c r="DV907" t="s">
        <v>134</v>
      </c>
      <c r="DW907" t="s">
        <v>134</v>
      </c>
      <c r="DX907" t="s">
        <v>134</v>
      </c>
      <c r="DY907" t="s">
        <v>136</v>
      </c>
      <c r="DZ907">
        <v>1</v>
      </c>
      <c r="EA907" t="s">
        <v>136</v>
      </c>
      <c r="EC907" s="5">
        <v>12.68</v>
      </c>
      <c r="ED907" s="5">
        <v>55</v>
      </c>
      <c r="EE907">
        <v>13372769848</v>
      </c>
      <c r="EF907" t="s">
        <v>8683</v>
      </c>
      <c r="EG907" t="s">
        <v>148</v>
      </c>
      <c r="EH907">
        <v>1</v>
      </c>
    </row>
    <row r="908" spans="1:138" ht="15" customHeight="1" x14ac:dyDescent="0.35">
      <c r="A908" t="s">
        <v>27485</v>
      </c>
      <c r="B908" t="s">
        <v>157</v>
      </c>
      <c r="C908" s="1">
        <v>44127.474736921293</v>
      </c>
      <c r="D908" s="1">
        <v>44151</v>
      </c>
      <c r="E908" t="s">
        <v>133</v>
      </c>
      <c r="F908" t="s">
        <v>136</v>
      </c>
      <c r="G908" t="s">
        <v>135</v>
      </c>
      <c r="H908" t="s">
        <v>136</v>
      </c>
      <c r="I908" t="s">
        <v>27486</v>
      </c>
      <c r="K908" t="s">
        <v>27487</v>
      </c>
      <c r="M908" t="s">
        <v>8860</v>
      </c>
      <c r="N908" t="s">
        <v>1128</v>
      </c>
      <c r="O908" s="4">
        <v>58779</v>
      </c>
      <c r="P908" t="s">
        <v>140</v>
      </c>
      <c r="R908">
        <v>17018984317</v>
      </c>
      <c r="T908">
        <v>112112</v>
      </c>
      <c r="U908" t="s">
        <v>1238</v>
      </c>
      <c r="V908" t="s">
        <v>1939</v>
      </c>
      <c r="X908" t="s">
        <v>164</v>
      </c>
      <c r="Y908" t="s">
        <v>27487</v>
      </c>
      <c r="AA908" t="s">
        <v>8860</v>
      </c>
      <c r="AB908" t="s">
        <v>1128</v>
      </c>
      <c r="AC908" s="4">
        <v>58779</v>
      </c>
      <c r="AD908" t="s">
        <v>140</v>
      </c>
      <c r="AF908">
        <v>17018984317</v>
      </c>
      <c r="AH908" t="s">
        <v>27488</v>
      </c>
      <c r="AI908" t="s">
        <v>168</v>
      </c>
      <c r="AJ908" t="s">
        <v>533</v>
      </c>
      <c r="AK908" t="s">
        <v>534</v>
      </c>
      <c r="AM908" t="s">
        <v>535</v>
      </c>
      <c r="AO908" t="s">
        <v>536</v>
      </c>
      <c r="AP908" t="s">
        <v>537</v>
      </c>
      <c r="AQ908" s="4">
        <v>28786</v>
      </c>
      <c r="AR908" t="s">
        <v>140</v>
      </c>
      <c r="AT908">
        <v>18282460659</v>
      </c>
      <c r="AV908" t="s">
        <v>538</v>
      </c>
      <c r="AW908" t="s">
        <v>539</v>
      </c>
      <c r="AZ908" t="s">
        <v>334</v>
      </c>
      <c r="BA908" t="s">
        <v>335</v>
      </c>
      <c r="BB908" t="s">
        <v>136</v>
      </c>
      <c r="BC908" t="s">
        <v>136</v>
      </c>
      <c r="BD908" t="s">
        <v>148</v>
      </c>
      <c r="BE908" t="s">
        <v>136</v>
      </c>
      <c r="BF908" t="s">
        <v>136</v>
      </c>
      <c r="BG908" t="s">
        <v>134</v>
      </c>
      <c r="BH908" t="s">
        <v>136</v>
      </c>
      <c r="BN908" t="s">
        <v>27489</v>
      </c>
      <c r="BO908" t="s">
        <v>3151</v>
      </c>
      <c r="BP908">
        <v>2</v>
      </c>
      <c r="BQ908">
        <v>2</v>
      </c>
      <c r="BR908">
        <v>2</v>
      </c>
      <c r="BS908" s="1">
        <v>44197</v>
      </c>
      <c r="BT908" s="1">
        <v>44287</v>
      </c>
      <c r="BU908" s="1">
        <v>44197</v>
      </c>
      <c r="BV908" s="1">
        <v>44287</v>
      </c>
      <c r="BW908" t="s">
        <v>136</v>
      </c>
      <c r="BX908">
        <v>35</v>
      </c>
      <c r="BY908">
        <v>0</v>
      </c>
      <c r="BZ908">
        <v>7</v>
      </c>
      <c r="CA908">
        <v>7</v>
      </c>
      <c r="CB908">
        <v>7</v>
      </c>
      <c r="CC908">
        <v>7</v>
      </c>
      <c r="CD908">
        <v>7</v>
      </c>
      <c r="CE908">
        <v>0</v>
      </c>
      <c r="CF908" t="str">
        <f>"8:00 AM"</f>
        <v>8:00 AM</v>
      </c>
      <c r="CG908" t="str">
        <f>"5:00 PM"</f>
        <v>5:00 PM</v>
      </c>
      <c r="CH908" s="5">
        <v>14.99</v>
      </c>
      <c r="CI908" t="s">
        <v>146</v>
      </c>
      <c r="CL908" t="s">
        <v>136</v>
      </c>
      <c r="CM908" t="s">
        <v>354</v>
      </c>
      <c r="CN908" t="s">
        <v>2411</v>
      </c>
      <c r="CO908" t="s">
        <v>27490</v>
      </c>
      <c r="CP908" t="s">
        <v>149</v>
      </c>
      <c r="CQ908">
        <v>3</v>
      </c>
      <c r="CR908">
        <v>0</v>
      </c>
      <c r="CS908" t="s">
        <v>136</v>
      </c>
      <c r="CT908" t="s">
        <v>134</v>
      </c>
      <c r="CU908" t="s">
        <v>136</v>
      </c>
      <c r="CV908" t="s">
        <v>136</v>
      </c>
      <c r="CW908" t="s">
        <v>136</v>
      </c>
      <c r="CY908" t="s">
        <v>134</v>
      </c>
      <c r="CZ908" t="s">
        <v>136</v>
      </c>
      <c r="DA908" t="s">
        <v>134</v>
      </c>
      <c r="DB908" t="s">
        <v>134</v>
      </c>
      <c r="DC908" t="s">
        <v>134</v>
      </c>
      <c r="DD908" t="s">
        <v>136</v>
      </c>
      <c r="DF908" t="s">
        <v>27491</v>
      </c>
      <c r="DG908" t="s">
        <v>27487</v>
      </c>
      <c r="DH908" t="s">
        <v>8860</v>
      </c>
      <c r="DI908" t="s">
        <v>1128</v>
      </c>
      <c r="DJ908" s="4">
        <v>58779</v>
      </c>
      <c r="DK908" t="s">
        <v>3339</v>
      </c>
      <c r="DL908" t="s">
        <v>136</v>
      </c>
      <c r="DM908">
        <v>1</v>
      </c>
      <c r="DN908" t="s">
        <v>27492</v>
      </c>
      <c r="DO908" t="s">
        <v>8860</v>
      </c>
      <c r="DP908" t="s">
        <v>1128</v>
      </c>
      <c r="DQ908" t="str">
        <f>"58779"</f>
        <v>58779</v>
      </c>
      <c r="DR908" t="s">
        <v>3339</v>
      </c>
      <c r="DS908" t="s">
        <v>551</v>
      </c>
      <c r="DT908">
        <v>1</v>
      </c>
      <c r="DU908">
        <v>3</v>
      </c>
      <c r="DV908" t="s">
        <v>134</v>
      </c>
      <c r="DW908" t="s">
        <v>134</v>
      </c>
      <c r="DX908" t="s">
        <v>134</v>
      </c>
      <c r="DY908" t="s">
        <v>134</v>
      </c>
      <c r="DZ908">
        <v>4</v>
      </c>
      <c r="EA908" t="s">
        <v>136</v>
      </c>
      <c r="EC908" s="5">
        <v>12.68</v>
      </c>
      <c r="ED908" s="5">
        <v>55</v>
      </c>
      <c r="EE908">
        <v>17018984317</v>
      </c>
      <c r="EF908" t="s">
        <v>27488</v>
      </c>
      <c r="EG908" t="s">
        <v>148</v>
      </c>
      <c r="EH908">
        <v>0</v>
      </c>
    </row>
    <row r="909" spans="1:138" ht="15" customHeight="1" x14ac:dyDescent="0.35">
      <c r="A909" t="s">
        <v>12220</v>
      </c>
      <c r="B909" t="s">
        <v>157</v>
      </c>
      <c r="C909" s="1">
        <v>44125.408742708336</v>
      </c>
      <c r="D909" s="1">
        <v>44151</v>
      </c>
      <c r="E909" t="s">
        <v>133</v>
      </c>
      <c r="F909" t="s">
        <v>136</v>
      </c>
      <c r="G909" t="s">
        <v>135</v>
      </c>
      <c r="H909" t="s">
        <v>136</v>
      </c>
      <c r="I909" t="s">
        <v>12221</v>
      </c>
      <c r="K909" t="s">
        <v>12222</v>
      </c>
      <c r="M909" t="s">
        <v>5442</v>
      </c>
      <c r="N909" t="s">
        <v>246</v>
      </c>
      <c r="O909" s="4">
        <v>70548</v>
      </c>
      <c r="P909" t="s">
        <v>140</v>
      </c>
      <c r="R909">
        <v>13373193623</v>
      </c>
      <c r="T909">
        <v>112111</v>
      </c>
      <c r="U909" t="s">
        <v>12223</v>
      </c>
      <c r="V909" t="s">
        <v>2129</v>
      </c>
      <c r="W909" t="s">
        <v>3180</v>
      </c>
      <c r="X909" t="s">
        <v>164</v>
      </c>
      <c r="Y909" t="s">
        <v>12224</v>
      </c>
      <c r="AA909" t="s">
        <v>5442</v>
      </c>
      <c r="AB909" t="s">
        <v>246</v>
      </c>
      <c r="AC909" s="4">
        <v>70548</v>
      </c>
      <c r="AD909" t="s">
        <v>140</v>
      </c>
      <c r="AF909">
        <v>13373193623</v>
      </c>
      <c r="AH909" t="s">
        <v>12225</v>
      </c>
      <c r="AI909" t="s">
        <v>168</v>
      </c>
      <c r="AJ909" t="s">
        <v>325</v>
      </c>
      <c r="AK909" t="s">
        <v>329</v>
      </c>
      <c r="AM909" t="s">
        <v>330</v>
      </c>
      <c r="AO909" t="s">
        <v>324</v>
      </c>
      <c r="AP909" t="s">
        <v>246</v>
      </c>
      <c r="AQ909" s="4">
        <v>70554</v>
      </c>
      <c r="AR909" t="s">
        <v>140</v>
      </c>
      <c r="AS909" t="s">
        <v>331</v>
      </c>
      <c r="AT909">
        <v>13377894322</v>
      </c>
      <c r="AV909" t="s">
        <v>12226</v>
      </c>
      <c r="AW909" t="s">
        <v>333</v>
      </c>
      <c r="AZ909" t="s">
        <v>334</v>
      </c>
      <c r="BA909" t="s">
        <v>335</v>
      </c>
      <c r="BB909" t="s">
        <v>136</v>
      </c>
      <c r="BC909" t="s">
        <v>136</v>
      </c>
      <c r="BD909" t="s">
        <v>148</v>
      </c>
      <c r="BE909" t="s">
        <v>136</v>
      </c>
      <c r="BF909" t="s">
        <v>136</v>
      </c>
      <c r="BG909" t="s">
        <v>134</v>
      </c>
      <c r="BH909" t="s">
        <v>136</v>
      </c>
      <c r="BN909" t="s">
        <v>12227</v>
      </c>
      <c r="BO909" t="s">
        <v>7578</v>
      </c>
      <c r="BP909">
        <v>1</v>
      </c>
      <c r="BQ909">
        <v>1</v>
      </c>
      <c r="BR909">
        <v>1</v>
      </c>
      <c r="BS909" s="1">
        <v>44197</v>
      </c>
      <c r="BT909" s="1">
        <v>44500</v>
      </c>
      <c r="BU909" s="1">
        <v>44197</v>
      </c>
      <c r="BV909" s="1">
        <v>44500</v>
      </c>
      <c r="BW909" t="s">
        <v>136</v>
      </c>
      <c r="BX909">
        <v>35</v>
      </c>
      <c r="BY909">
        <v>0</v>
      </c>
      <c r="BZ909">
        <v>7</v>
      </c>
      <c r="CA909">
        <v>7</v>
      </c>
      <c r="CB909">
        <v>7</v>
      </c>
      <c r="CC909">
        <v>7</v>
      </c>
      <c r="CD909">
        <v>7</v>
      </c>
      <c r="CE909">
        <v>0</v>
      </c>
      <c r="CF909" t="str">
        <f>"8:00 AM"</f>
        <v>8:00 AM</v>
      </c>
      <c r="CG909" t="str">
        <f>"4:00 PM"</f>
        <v>4:00 PM</v>
      </c>
      <c r="CH909" s="5">
        <v>11.83</v>
      </c>
      <c r="CI909" t="s">
        <v>146</v>
      </c>
      <c r="CL909" t="s">
        <v>136</v>
      </c>
      <c r="CM909" t="s">
        <v>147</v>
      </c>
      <c r="CN909" t="s">
        <v>148</v>
      </c>
      <c r="CO909" t="s">
        <v>338</v>
      </c>
      <c r="CP909" t="s">
        <v>149</v>
      </c>
      <c r="CQ909">
        <v>0</v>
      </c>
      <c r="CR909">
        <v>0</v>
      </c>
      <c r="CS909" t="s">
        <v>136</v>
      </c>
      <c r="CT909" t="s">
        <v>136</v>
      </c>
      <c r="CU909" t="s">
        <v>136</v>
      </c>
      <c r="CV909" t="s">
        <v>136</v>
      </c>
      <c r="CW909" t="s">
        <v>136</v>
      </c>
      <c r="CY909" t="s">
        <v>136</v>
      </c>
      <c r="CZ909" t="s">
        <v>136</v>
      </c>
      <c r="DA909" t="s">
        <v>136</v>
      </c>
      <c r="DB909" t="s">
        <v>136</v>
      </c>
      <c r="DC909" t="s">
        <v>136</v>
      </c>
      <c r="DD909" t="s">
        <v>136</v>
      </c>
      <c r="DF909" t="s">
        <v>149</v>
      </c>
      <c r="DG909" t="s">
        <v>12228</v>
      </c>
      <c r="DH909" t="s">
        <v>5442</v>
      </c>
      <c r="DI909" t="s">
        <v>246</v>
      </c>
      <c r="DJ909" s="4">
        <v>70548</v>
      </c>
      <c r="DK909" t="s">
        <v>3166</v>
      </c>
      <c r="DL909" t="s">
        <v>136</v>
      </c>
      <c r="DM909">
        <v>1</v>
      </c>
      <c r="DN909" t="s">
        <v>12229</v>
      </c>
      <c r="DO909" t="s">
        <v>5442</v>
      </c>
      <c r="DP909" t="s">
        <v>246</v>
      </c>
      <c r="DQ909" t="str">
        <f>"70548"</f>
        <v>70548</v>
      </c>
      <c r="DR909" t="s">
        <v>3166</v>
      </c>
      <c r="DS909" t="s">
        <v>551</v>
      </c>
      <c r="DT909">
        <v>1</v>
      </c>
      <c r="DU909">
        <v>1</v>
      </c>
      <c r="DV909" t="s">
        <v>134</v>
      </c>
      <c r="DW909" t="s">
        <v>134</v>
      </c>
      <c r="DX909" t="s">
        <v>134</v>
      </c>
      <c r="DY909" t="s">
        <v>136</v>
      </c>
      <c r="DZ909">
        <v>1</v>
      </c>
      <c r="EA909" t="s">
        <v>136</v>
      </c>
      <c r="EC909" s="5">
        <v>12.68</v>
      </c>
      <c r="ED909" s="5">
        <v>55</v>
      </c>
      <c r="EE909">
        <v>13373193623</v>
      </c>
      <c r="EF909" t="s">
        <v>12225</v>
      </c>
      <c r="EG909" t="s">
        <v>148</v>
      </c>
      <c r="EH909">
        <v>0</v>
      </c>
    </row>
    <row r="910" spans="1:138" ht="15" customHeight="1" x14ac:dyDescent="0.35">
      <c r="A910" t="s">
        <v>11381</v>
      </c>
      <c r="B910" t="s">
        <v>157</v>
      </c>
      <c r="C910" s="1">
        <v>44125.53232395833</v>
      </c>
      <c r="D910" s="1">
        <v>44151</v>
      </c>
      <c r="E910" t="s">
        <v>133</v>
      </c>
      <c r="F910" t="s">
        <v>136</v>
      </c>
      <c r="G910" t="s">
        <v>135</v>
      </c>
      <c r="H910" t="s">
        <v>136</v>
      </c>
      <c r="I910" t="s">
        <v>11382</v>
      </c>
      <c r="K910" t="s">
        <v>11383</v>
      </c>
      <c r="M910" t="s">
        <v>771</v>
      </c>
      <c r="N910" t="s">
        <v>246</v>
      </c>
      <c r="O910" s="4">
        <v>70535</v>
      </c>
      <c r="P910" t="s">
        <v>140</v>
      </c>
      <c r="R910">
        <v>13373051746</v>
      </c>
      <c r="T910">
        <v>11251</v>
      </c>
      <c r="U910" t="s">
        <v>11384</v>
      </c>
      <c r="V910" t="s">
        <v>682</v>
      </c>
      <c r="X910" t="s">
        <v>164</v>
      </c>
      <c r="Y910" t="s">
        <v>11385</v>
      </c>
      <c r="AA910" t="s">
        <v>771</v>
      </c>
      <c r="AB910" t="s">
        <v>246</v>
      </c>
      <c r="AC910" s="4">
        <v>70535</v>
      </c>
      <c r="AD910" t="s">
        <v>140</v>
      </c>
      <c r="AF910">
        <v>13373051746</v>
      </c>
      <c r="AH910" t="s">
        <v>11386</v>
      </c>
      <c r="AI910" t="s">
        <v>168</v>
      </c>
      <c r="AJ910" t="s">
        <v>325</v>
      </c>
      <c r="AK910" t="s">
        <v>329</v>
      </c>
      <c r="AM910" t="s">
        <v>330</v>
      </c>
      <c r="AO910" t="s">
        <v>324</v>
      </c>
      <c r="AP910" t="s">
        <v>246</v>
      </c>
      <c r="AQ910" s="4">
        <v>70554</v>
      </c>
      <c r="AR910" t="s">
        <v>140</v>
      </c>
      <c r="AS910" t="s">
        <v>331</v>
      </c>
      <c r="AT910">
        <v>13377894322</v>
      </c>
      <c r="AV910" t="s">
        <v>332</v>
      </c>
      <c r="AW910" t="s">
        <v>333</v>
      </c>
      <c r="AZ910" t="s">
        <v>175</v>
      </c>
      <c r="BA910" t="s">
        <v>176</v>
      </c>
      <c r="BB910" t="s">
        <v>136</v>
      </c>
      <c r="BC910" t="s">
        <v>136</v>
      </c>
      <c r="BD910" t="s">
        <v>148</v>
      </c>
      <c r="BE910" t="s">
        <v>136</v>
      </c>
      <c r="BF910" t="s">
        <v>136</v>
      </c>
      <c r="BG910" t="s">
        <v>134</v>
      </c>
      <c r="BH910" t="s">
        <v>136</v>
      </c>
      <c r="BN910" t="s">
        <v>11387</v>
      </c>
      <c r="BO910" t="s">
        <v>7578</v>
      </c>
      <c r="BP910">
        <v>3</v>
      </c>
      <c r="BQ910">
        <v>3</v>
      </c>
      <c r="BR910">
        <v>3</v>
      </c>
      <c r="BS910" s="1">
        <v>44197</v>
      </c>
      <c r="BT910" s="1">
        <v>44440</v>
      </c>
      <c r="BU910" s="1">
        <v>44197</v>
      </c>
      <c r="BV910" s="1">
        <v>44440</v>
      </c>
      <c r="BW910" t="s">
        <v>136</v>
      </c>
      <c r="BX910">
        <v>35</v>
      </c>
      <c r="BY910">
        <v>0</v>
      </c>
      <c r="BZ910">
        <v>7</v>
      </c>
      <c r="CA910">
        <v>7</v>
      </c>
      <c r="CB910">
        <v>7</v>
      </c>
      <c r="CC910">
        <v>7</v>
      </c>
      <c r="CD910">
        <v>7</v>
      </c>
      <c r="CE910">
        <v>0</v>
      </c>
      <c r="CF910" t="str">
        <f>"8:00 AM"</f>
        <v>8:00 AM</v>
      </c>
      <c r="CG910" t="str">
        <f>"4:00 PM"</f>
        <v>4:00 PM</v>
      </c>
      <c r="CH910" s="5">
        <v>11.83</v>
      </c>
      <c r="CI910" t="s">
        <v>146</v>
      </c>
      <c r="CL910" t="s">
        <v>136</v>
      </c>
      <c r="CM910" t="s">
        <v>147</v>
      </c>
      <c r="CN910" t="s">
        <v>148</v>
      </c>
      <c r="CO910" t="s">
        <v>338</v>
      </c>
      <c r="CP910" t="s">
        <v>149</v>
      </c>
      <c r="CQ910">
        <v>0</v>
      </c>
      <c r="CR910">
        <v>0</v>
      </c>
      <c r="CS910" t="s">
        <v>136</v>
      </c>
      <c r="CT910" t="s">
        <v>136</v>
      </c>
      <c r="CU910" t="s">
        <v>136</v>
      </c>
      <c r="CV910" t="s">
        <v>136</v>
      </c>
      <c r="CW910" t="s">
        <v>134</v>
      </c>
      <c r="CX910">
        <v>40</v>
      </c>
      <c r="CY910" t="s">
        <v>136</v>
      </c>
      <c r="CZ910" t="s">
        <v>136</v>
      </c>
      <c r="DA910" t="s">
        <v>136</v>
      </c>
      <c r="DB910" t="s">
        <v>134</v>
      </c>
      <c r="DC910" t="s">
        <v>134</v>
      </c>
      <c r="DD910" t="s">
        <v>136</v>
      </c>
      <c r="DF910" t="s">
        <v>149</v>
      </c>
      <c r="DG910" s="2" t="s">
        <v>11388</v>
      </c>
      <c r="DH910" t="s">
        <v>771</v>
      </c>
      <c r="DI910" t="s">
        <v>246</v>
      </c>
      <c r="DJ910" s="4">
        <v>70535</v>
      </c>
      <c r="DK910" t="s">
        <v>339</v>
      </c>
      <c r="DL910" t="s">
        <v>136</v>
      </c>
      <c r="DM910">
        <v>1</v>
      </c>
      <c r="DN910" t="s">
        <v>11389</v>
      </c>
      <c r="DO910" t="s">
        <v>771</v>
      </c>
      <c r="DP910" t="s">
        <v>246</v>
      </c>
      <c r="DQ910" t="str">
        <f>"70535"</f>
        <v>70535</v>
      </c>
      <c r="DR910" t="s">
        <v>339</v>
      </c>
      <c r="DS910" t="s">
        <v>497</v>
      </c>
      <c r="DT910">
        <v>1</v>
      </c>
      <c r="DU910">
        <v>3</v>
      </c>
      <c r="DV910" t="s">
        <v>134</v>
      </c>
      <c r="DW910" t="s">
        <v>134</v>
      </c>
      <c r="DX910" t="s">
        <v>134</v>
      </c>
      <c r="DY910" t="s">
        <v>136</v>
      </c>
      <c r="DZ910">
        <v>1</v>
      </c>
      <c r="EA910" t="s">
        <v>136</v>
      </c>
      <c r="EC910" s="5">
        <v>12.68</v>
      </c>
      <c r="ED910" s="5">
        <v>55</v>
      </c>
      <c r="EE910">
        <v>13373051746</v>
      </c>
      <c r="EF910" t="s">
        <v>11386</v>
      </c>
      <c r="EG910" t="s">
        <v>148</v>
      </c>
      <c r="EH910">
        <v>0</v>
      </c>
    </row>
    <row r="911" spans="1:138" ht="15" customHeight="1" x14ac:dyDescent="0.35">
      <c r="A911" t="s">
        <v>21193</v>
      </c>
      <c r="B911" t="s">
        <v>157</v>
      </c>
      <c r="C911" s="1">
        <v>44125.399596527779</v>
      </c>
      <c r="D911" s="1">
        <v>44151</v>
      </c>
      <c r="E911" t="s">
        <v>133</v>
      </c>
      <c r="F911" t="s">
        <v>136</v>
      </c>
      <c r="G911" t="s">
        <v>135</v>
      </c>
      <c r="H911" t="s">
        <v>136</v>
      </c>
      <c r="I911" t="s">
        <v>21194</v>
      </c>
      <c r="K911" t="s">
        <v>21195</v>
      </c>
      <c r="M911" t="s">
        <v>1609</v>
      </c>
      <c r="N911" t="s">
        <v>246</v>
      </c>
      <c r="O911" s="4">
        <v>70546</v>
      </c>
      <c r="P911" t="s">
        <v>140</v>
      </c>
      <c r="R911">
        <v>13376584327</v>
      </c>
      <c r="T911">
        <v>11251</v>
      </c>
      <c r="U911" t="s">
        <v>6752</v>
      </c>
      <c r="V911" t="s">
        <v>10483</v>
      </c>
      <c r="W911" t="s">
        <v>7221</v>
      </c>
      <c r="X911" t="s">
        <v>6009</v>
      </c>
      <c r="Y911" t="s">
        <v>6754</v>
      </c>
      <c r="AA911" t="s">
        <v>2921</v>
      </c>
      <c r="AB911" t="s">
        <v>246</v>
      </c>
      <c r="AC911" s="4">
        <v>70810</v>
      </c>
      <c r="AD911" t="s">
        <v>140</v>
      </c>
      <c r="AF911">
        <v>12252766698</v>
      </c>
      <c r="AH911" t="s">
        <v>6755</v>
      </c>
      <c r="AZ911" t="s">
        <v>334</v>
      </c>
      <c r="BA911" t="s">
        <v>335</v>
      </c>
      <c r="BB911" t="s">
        <v>136</v>
      </c>
      <c r="BC911" t="s">
        <v>136</v>
      </c>
      <c r="BD911" t="s">
        <v>148</v>
      </c>
      <c r="BE911" t="s">
        <v>136</v>
      </c>
      <c r="BF911" t="s">
        <v>136</v>
      </c>
      <c r="BG911" t="s">
        <v>134</v>
      </c>
      <c r="BH911" t="s">
        <v>136</v>
      </c>
      <c r="BN911" t="s">
        <v>21196</v>
      </c>
      <c r="BO911" t="s">
        <v>6757</v>
      </c>
      <c r="BP911">
        <v>2</v>
      </c>
      <c r="BQ911">
        <v>2</v>
      </c>
      <c r="BR911">
        <v>2</v>
      </c>
      <c r="BS911" s="1">
        <v>44183</v>
      </c>
      <c r="BT911" s="1">
        <v>44409</v>
      </c>
      <c r="BU911" s="1">
        <v>44183</v>
      </c>
      <c r="BV911" s="1">
        <v>44409</v>
      </c>
      <c r="BW911" t="s">
        <v>136</v>
      </c>
      <c r="BX911">
        <v>40</v>
      </c>
      <c r="BY911">
        <v>0</v>
      </c>
      <c r="BZ911">
        <v>8</v>
      </c>
      <c r="CA911">
        <v>8</v>
      </c>
      <c r="CB911">
        <v>8</v>
      </c>
      <c r="CC911">
        <v>8</v>
      </c>
      <c r="CD911">
        <v>8</v>
      </c>
      <c r="CE911">
        <v>0</v>
      </c>
      <c r="CF911" t="str">
        <f>"7:00 AM"</f>
        <v>7:00 AM</v>
      </c>
      <c r="CG911" t="str">
        <f>"4:00 PM"</f>
        <v>4:00 PM</v>
      </c>
      <c r="CH911" s="5">
        <v>11.83</v>
      </c>
      <c r="CI911" t="s">
        <v>146</v>
      </c>
      <c r="CL911" t="s">
        <v>136</v>
      </c>
      <c r="CM911" t="s">
        <v>147</v>
      </c>
      <c r="CN911" t="s">
        <v>148</v>
      </c>
      <c r="CO911" t="s">
        <v>16137</v>
      </c>
      <c r="CP911" t="s">
        <v>149</v>
      </c>
      <c r="CQ911">
        <v>0</v>
      </c>
      <c r="CR911">
        <v>0</v>
      </c>
      <c r="CS911" t="s">
        <v>136</v>
      </c>
      <c r="CT911" t="s">
        <v>136</v>
      </c>
      <c r="CU911" t="s">
        <v>136</v>
      </c>
      <c r="CV911" t="s">
        <v>136</v>
      </c>
      <c r="CW911" t="s">
        <v>134</v>
      </c>
      <c r="CX911">
        <v>75</v>
      </c>
      <c r="CY911" t="s">
        <v>134</v>
      </c>
      <c r="CZ911" t="s">
        <v>134</v>
      </c>
      <c r="DA911" t="s">
        <v>134</v>
      </c>
      <c r="DB911" t="s">
        <v>134</v>
      </c>
      <c r="DC911" t="s">
        <v>134</v>
      </c>
      <c r="DD911" t="s">
        <v>136</v>
      </c>
      <c r="DF911" t="s">
        <v>149</v>
      </c>
      <c r="DG911" s="2" t="s">
        <v>21197</v>
      </c>
      <c r="DH911" t="s">
        <v>1609</v>
      </c>
      <c r="DI911" t="s">
        <v>246</v>
      </c>
      <c r="DJ911" s="4">
        <v>70546</v>
      </c>
      <c r="DK911" t="s">
        <v>1610</v>
      </c>
      <c r="DL911" t="s">
        <v>136</v>
      </c>
      <c r="DM911">
        <v>1</v>
      </c>
      <c r="DN911" t="s">
        <v>21198</v>
      </c>
      <c r="DO911" t="s">
        <v>1609</v>
      </c>
      <c r="DP911" t="s">
        <v>246</v>
      </c>
      <c r="DQ911" t="str">
        <f>"70546"</f>
        <v>70546</v>
      </c>
      <c r="DR911" t="s">
        <v>1610</v>
      </c>
      <c r="DS911" t="s">
        <v>952</v>
      </c>
      <c r="DT911">
        <v>1</v>
      </c>
      <c r="DU911">
        <v>3</v>
      </c>
      <c r="DV911" t="s">
        <v>136</v>
      </c>
      <c r="DW911" t="s">
        <v>136</v>
      </c>
      <c r="DX911" t="s">
        <v>134</v>
      </c>
      <c r="DY911" t="s">
        <v>136</v>
      </c>
      <c r="DZ911">
        <v>1</v>
      </c>
      <c r="EA911" t="s">
        <v>136</v>
      </c>
      <c r="EC911" s="5">
        <v>12.68</v>
      </c>
      <c r="ED911" s="5">
        <v>55</v>
      </c>
      <c r="EE911">
        <v>13376584327</v>
      </c>
      <c r="EF911" t="s">
        <v>6755</v>
      </c>
      <c r="EG911" t="s">
        <v>148</v>
      </c>
      <c r="EH911">
        <v>0</v>
      </c>
    </row>
    <row r="912" spans="1:138" ht="15" customHeight="1" x14ac:dyDescent="0.35">
      <c r="A912" t="s">
        <v>6749</v>
      </c>
      <c r="B912" t="s">
        <v>157</v>
      </c>
      <c r="C912" s="1">
        <v>44126.792374652781</v>
      </c>
      <c r="D912" s="1">
        <v>44151</v>
      </c>
      <c r="E912" t="s">
        <v>133</v>
      </c>
      <c r="F912" t="s">
        <v>136</v>
      </c>
      <c r="G912" t="s">
        <v>135</v>
      </c>
      <c r="H912" t="s">
        <v>136</v>
      </c>
      <c r="I912" t="s">
        <v>6750</v>
      </c>
      <c r="K912" t="s">
        <v>6751</v>
      </c>
      <c r="M912" t="s">
        <v>1609</v>
      </c>
      <c r="N912" t="s">
        <v>246</v>
      </c>
      <c r="O912" s="4">
        <v>70546</v>
      </c>
      <c r="P912" t="s">
        <v>140</v>
      </c>
      <c r="R912">
        <v>13373290828</v>
      </c>
      <c r="T912">
        <v>11251</v>
      </c>
      <c r="U912" t="s">
        <v>6752</v>
      </c>
      <c r="V912" t="s">
        <v>6753</v>
      </c>
      <c r="X912" t="s">
        <v>6009</v>
      </c>
      <c r="Y912" t="s">
        <v>6754</v>
      </c>
      <c r="AA912" t="s">
        <v>2921</v>
      </c>
      <c r="AB912" t="s">
        <v>246</v>
      </c>
      <c r="AC912" s="4">
        <v>70810</v>
      </c>
      <c r="AD912" t="s">
        <v>140</v>
      </c>
      <c r="AF912">
        <v>12252766698</v>
      </c>
      <c r="AH912" t="s">
        <v>6755</v>
      </c>
      <c r="AZ912" t="s">
        <v>334</v>
      </c>
      <c r="BA912" t="s">
        <v>335</v>
      </c>
      <c r="BB912" t="s">
        <v>136</v>
      </c>
      <c r="BC912" t="s">
        <v>136</v>
      </c>
      <c r="BD912" t="s">
        <v>148</v>
      </c>
      <c r="BE912" t="s">
        <v>136</v>
      </c>
      <c r="BF912" t="s">
        <v>136</v>
      </c>
      <c r="BG912" t="s">
        <v>134</v>
      </c>
      <c r="BH912" t="s">
        <v>136</v>
      </c>
      <c r="BN912" t="s">
        <v>6756</v>
      </c>
      <c r="BO912" t="s">
        <v>6757</v>
      </c>
      <c r="BP912">
        <v>3</v>
      </c>
      <c r="BQ912">
        <v>3</v>
      </c>
      <c r="BR912">
        <v>3</v>
      </c>
      <c r="BS912" s="1">
        <v>44197</v>
      </c>
      <c r="BT912" s="1">
        <v>44409</v>
      </c>
      <c r="BU912" s="1">
        <v>44197</v>
      </c>
      <c r="BV912" s="1">
        <v>44409</v>
      </c>
      <c r="BW912" t="s">
        <v>136</v>
      </c>
      <c r="BX912">
        <v>40</v>
      </c>
      <c r="BY912">
        <v>0</v>
      </c>
      <c r="BZ912">
        <v>8</v>
      </c>
      <c r="CA912">
        <v>8</v>
      </c>
      <c r="CB912">
        <v>8</v>
      </c>
      <c r="CC912">
        <v>8</v>
      </c>
      <c r="CD912">
        <v>8</v>
      </c>
      <c r="CE912">
        <v>0</v>
      </c>
      <c r="CF912" t="str">
        <f>"7:00 AM"</f>
        <v>7:00 AM</v>
      </c>
      <c r="CG912" t="str">
        <f>"4:00 PM"</f>
        <v>4:00 PM</v>
      </c>
      <c r="CH912" s="5">
        <v>12.68</v>
      </c>
      <c r="CI912" t="s">
        <v>146</v>
      </c>
      <c r="CL912" t="s">
        <v>136</v>
      </c>
      <c r="CM912" t="s">
        <v>147</v>
      </c>
      <c r="CN912" t="s">
        <v>148</v>
      </c>
      <c r="CO912" t="s">
        <v>6758</v>
      </c>
      <c r="CP912" t="s">
        <v>149</v>
      </c>
      <c r="CQ912">
        <v>0</v>
      </c>
      <c r="CR912">
        <v>0</v>
      </c>
      <c r="CS912" t="s">
        <v>136</v>
      </c>
      <c r="CT912" t="s">
        <v>136</v>
      </c>
      <c r="CU912" t="s">
        <v>136</v>
      </c>
      <c r="CV912" t="s">
        <v>136</v>
      </c>
      <c r="CW912" t="s">
        <v>134</v>
      </c>
      <c r="CX912">
        <v>50</v>
      </c>
      <c r="CY912" t="s">
        <v>134</v>
      </c>
      <c r="CZ912" t="s">
        <v>134</v>
      </c>
      <c r="DA912" t="s">
        <v>134</v>
      </c>
      <c r="DB912" t="s">
        <v>134</v>
      </c>
      <c r="DC912" t="s">
        <v>134</v>
      </c>
      <c r="DD912" t="s">
        <v>136</v>
      </c>
      <c r="DF912" t="s">
        <v>180</v>
      </c>
      <c r="DG912" t="s">
        <v>6759</v>
      </c>
      <c r="DH912" t="s">
        <v>1609</v>
      </c>
      <c r="DI912" t="s">
        <v>246</v>
      </c>
      <c r="DJ912" s="4">
        <v>70546</v>
      </c>
      <c r="DK912" t="s">
        <v>1610</v>
      </c>
      <c r="DL912" t="s">
        <v>136</v>
      </c>
      <c r="DM912">
        <v>1</v>
      </c>
      <c r="DN912" t="s">
        <v>6760</v>
      </c>
      <c r="DO912" t="s">
        <v>1726</v>
      </c>
      <c r="DP912" t="s">
        <v>246</v>
      </c>
      <c r="DQ912" t="str">
        <f>"70591"</f>
        <v>70591</v>
      </c>
      <c r="DR912" t="s">
        <v>1610</v>
      </c>
      <c r="DS912" t="s">
        <v>497</v>
      </c>
      <c r="DT912">
        <v>1</v>
      </c>
      <c r="DU912">
        <v>3</v>
      </c>
      <c r="DV912" t="s">
        <v>136</v>
      </c>
      <c r="DW912" t="s">
        <v>136</v>
      </c>
      <c r="DX912" t="s">
        <v>134</v>
      </c>
      <c r="DY912" t="s">
        <v>136</v>
      </c>
      <c r="DZ912">
        <v>1</v>
      </c>
      <c r="EA912" t="s">
        <v>136</v>
      </c>
      <c r="EC912" s="5">
        <v>12.68</v>
      </c>
      <c r="ED912" s="5">
        <v>55</v>
      </c>
      <c r="EE912">
        <v>13373290828</v>
      </c>
      <c r="EF912" t="s">
        <v>6761</v>
      </c>
      <c r="EG912" t="s">
        <v>148</v>
      </c>
      <c r="EH912">
        <v>0</v>
      </c>
    </row>
    <row r="913" spans="1:138" ht="15" customHeight="1" x14ac:dyDescent="0.35">
      <c r="A913" t="s">
        <v>22731</v>
      </c>
      <c r="B913" t="s">
        <v>157</v>
      </c>
      <c r="C913" s="1">
        <v>44125.564955324073</v>
      </c>
      <c r="D913" s="1">
        <v>44151</v>
      </c>
      <c r="E913" t="s">
        <v>133</v>
      </c>
      <c r="F913" t="s">
        <v>136</v>
      </c>
      <c r="G913" t="s">
        <v>135</v>
      </c>
      <c r="H913" t="s">
        <v>136</v>
      </c>
      <c r="I913" t="s">
        <v>22732</v>
      </c>
      <c r="K913" t="s">
        <v>22733</v>
      </c>
      <c r="M913" t="s">
        <v>10402</v>
      </c>
      <c r="N913" t="s">
        <v>995</v>
      </c>
      <c r="O913" s="4">
        <v>72040</v>
      </c>
      <c r="P913" t="s">
        <v>140</v>
      </c>
      <c r="R913">
        <v>18708304942</v>
      </c>
      <c r="T913">
        <v>112511</v>
      </c>
      <c r="U913" t="s">
        <v>17735</v>
      </c>
      <c r="V913" t="s">
        <v>22734</v>
      </c>
      <c r="X913" t="s">
        <v>22735</v>
      </c>
      <c r="Y913" t="s">
        <v>22733</v>
      </c>
      <c r="AA913" t="s">
        <v>10402</v>
      </c>
      <c r="AB913" t="s">
        <v>995</v>
      </c>
      <c r="AC913" s="4">
        <v>72040</v>
      </c>
      <c r="AD913" t="s">
        <v>140</v>
      </c>
      <c r="AF913">
        <v>18708304942</v>
      </c>
      <c r="AH913" t="s">
        <v>1134</v>
      </c>
      <c r="AI913" t="s">
        <v>168</v>
      </c>
      <c r="AJ913" t="s">
        <v>1135</v>
      </c>
      <c r="AK913" t="s">
        <v>1136</v>
      </c>
      <c r="AL913" t="s">
        <v>229</v>
      </c>
      <c r="AM913" t="s">
        <v>1137</v>
      </c>
      <c r="AN913" t="s">
        <v>1138</v>
      </c>
      <c r="AO913" t="s">
        <v>1139</v>
      </c>
      <c r="AP913" t="s">
        <v>537</v>
      </c>
      <c r="AQ913" s="4">
        <v>28327</v>
      </c>
      <c r="AR913" t="s">
        <v>140</v>
      </c>
      <c r="AT913">
        <v>19109476004</v>
      </c>
      <c r="AV913" t="s">
        <v>1140</v>
      </c>
      <c r="AW913" t="s">
        <v>1141</v>
      </c>
      <c r="AZ913" t="s">
        <v>334</v>
      </c>
      <c r="BA913" t="s">
        <v>335</v>
      </c>
      <c r="BB913" t="s">
        <v>136</v>
      </c>
      <c r="BC913" t="s">
        <v>136</v>
      </c>
      <c r="BD913" t="s">
        <v>148</v>
      </c>
      <c r="BE913" t="s">
        <v>136</v>
      </c>
      <c r="BF913" t="s">
        <v>136</v>
      </c>
      <c r="BG913" t="s">
        <v>134</v>
      </c>
      <c r="BH913" t="s">
        <v>136</v>
      </c>
      <c r="BN913" t="s">
        <v>22736</v>
      </c>
      <c r="BO913" t="s">
        <v>11497</v>
      </c>
      <c r="BP913">
        <v>10</v>
      </c>
      <c r="BQ913">
        <v>6</v>
      </c>
      <c r="BR913">
        <v>6</v>
      </c>
      <c r="BS913" s="1">
        <v>44197</v>
      </c>
      <c r="BT913" s="1">
        <v>44500</v>
      </c>
      <c r="BU913" s="1">
        <v>44197</v>
      </c>
      <c r="BV913" s="1">
        <v>44500</v>
      </c>
      <c r="BW913" t="s">
        <v>136</v>
      </c>
      <c r="BX913">
        <v>40</v>
      </c>
      <c r="BY913">
        <v>0</v>
      </c>
      <c r="BZ913">
        <v>7</v>
      </c>
      <c r="CA913">
        <v>7</v>
      </c>
      <c r="CB913">
        <v>7</v>
      </c>
      <c r="CC913">
        <v>7</v>
      </c>
      <c r="CD913">
        <v>7</v>
      </c>
      <c r="CE913">
        <v>5</v>
      </c>
      <c r="CF913" t="str">
        <f>"7:00 AM"</f>
        <v>7:00 AM</v>
      </c>
      <c r="CG913" t="str">
        <f>"3:00 PM"</f>
        <v>3:00 PM</v>
      </c>
      <c r="CH913" s="5">
        <v>11.83</v>
      </c>
      <c r="CI913" t="s">
        <v>146</v>
      </c>
      <c r="CL913" t="s">
        <v>136</v>
      </c>
      <c r="CM913" t="s">
        <v>147</v>
      </c>
      <c r="CN913" t="s">
        <v>148</v>
      </c>
      <c r="CO913" t="s">
        <v>1270</v>
      </c>
      <c r="CP913" t="s">
        <v>149</v>
      </c>
      <c r="CQ913">
        <v>3</v>
      </c>
      <c r="CR913">
        <v>0</v>
      </c>
      <c r="CS913" t="s">
        <v>136</v>
      </c>
      <c r="CT913" t="s">
        <v>136</v>
      </c>
      <c r="CU913" t="s">
        <v>136</v>
      </c>
      <c r="CV913" t="s">
        <v>134</v>
      </c>
      <c r="CW913" t="s">
        <v>134</v>
      </c>
      <c r="CX913">
        <v>50</v>
      </c>
      <c r="CY913" t="s">
        <v>134</v>
      </c>
      <c r="CZ913" t="s">
        <v>134</v>
      </c>
      <c r="DA913" t="s">
        <v>134</v>
      </c>
      <c r="DB913" t="s">
        <v>134</v>
      </c>
      <c r="DC913" t="s">
        <v>134</v>
      </c>
      <c r="DD913" t="s">
        <v>136</v>
      </c>
      <c r="DF913" t="s">
        <v>17737</v>
      </c>
      <c r="DG913" t="s">
        <v>22733</v>
      </c>
      <c r="DH913" t="s">
        <v>17734</v>
      </c>
      <c r="DI913" t="s">
        <v>995</v>
      </c>
      <c r="DJ913" s="4">
        <v>72040</v>
      </c>
      <c r="DK913" t="s">
        <v>5589</v>
      </c>
      <c r="DL913" t="s">
        <v>134</v>
      </c>
      <c r="DM913">
        <v>2</v>
      </c>
      <c r="DN913" t="s">
        <v>22733</v>
      </c>
      <c r="DO913" t="s">
        <v>17734</v>
      </c>
      <c r="DP913" t="s">
        <v>995</v>
      </c>
      <c r="DQ913" t="str">
        <f>"72040"</f>
        <v>72040</v>
      </c>
      <c r="DR913" t="s">
        <v>5589</v>
      </c>
      <c r="DS913" t="s">
        <v>22737</v>
      </c>
      <c r="DT913">
        <v>3</v>
      </c>
      <c r="DU913">
        <v>12</v>
      </c>
      <c r="DV913" t="s">
        <v>134</v>
      </c>
      <c r="DW913" t="s">
        <v>134</v>
      </c>
      <c r="DX913" t="s">
        <v>134</v>
      </c>
      <c r="DY913" t="s">
        <v>136</v>
      </c>
      <c r="DZ913">
        <v>1</v>
      </c>
      <c r="EA913" t="s">
        <v>136</v>
      </c>
      <c r="EC913" s="5">
        <v>12.68</v>
      </c>
      <c r="ED913" s="5">
        <v>55</v>
      </c>
      <c r="EE913" t="s">
        <v>148</v>
      </c>
      <c r="EF913" t="s">
        <v>1751</v>
      </c>
      <c r="EG913" t="s">
        <v>1145</v>
      </c>
      <c r="EH913">
        <v>0</v>
      </c>
    </row>
    <row r="914" spans="1:138" ht="15" customHeight="1" x14ac:dyDescent="0.35">
      <c r="A914" t="s">
        <v>24773</v>
      </c>
      <c r="B914" t="s">
        <v>157</v>
      </c>
      <c r="C914" s="1">
        <v>44127.504914583333</v>
      </c>
      <c r="D914" s="1">
        <v>44151</v>
      </c>
      <c r="E914" t="s">
        <v>133</v>
      </c>
      <c r="F914" t="s">
        <v>136</v>
      </c>
      <c r="G914" t="s">
        <v>135</v>
      </c>
      <c r="H914" t="s">
        <v>136</v>
      </c>
      <c r="I914" t="s">
        <v>24774</v>
      </c>
      <c r="K914" t="s">
        <v>24775</v>
      </c>
      <c r="L914" t="s">
        <v>24776</v>
      </c>
      <c r="M914" t="s">
        <v>24777</v>
      </c>
      <c r="N914" t="s">
        <v>611</v>
      </c>
      <c r="O914" s="4">
        <v>57656</v>
      </c>
      <c r="P914" t="s">
        <v>140</v>
      </c>
      <c r="R914">
        <v>16058488799</v>
      </c>
      <c r="T914">
        <v>112112</v>
      </c>
      <c r="U914" t="s">
        <v>24778</v>
      </c>
      <c r="V914" t="s">
        <v>347</v>
      </c>
      <c r="X914" t="s">
        <v>164</v>
      </c>
      <c r="Y914" t="s">
        <v>24775</v>
      </c>
      <c r="Z914" t="s">
        <v>24776</v>
      </c>
      <c r="AA914" t="s">
        <v>24777</v>
      </c>
      <c r="AB914" t="s">
        <v>611</v>
      </c>
      <c r="AC914" s="4">
        <v>57656</v>
      </c>
      <c r="AD914" t="s">
        <v>140</v>
      </c>
      <c r="AF914">
        <v>16058488799</v>
      </c>
      <c r="AH914" t="s">
        <v>24779</v>
      </c>
      <c r="AI914" t="s">
        <v>168</v>
      </c>
      <c r="AJ914" t="s">
        <v>533</v>
      </c>
      <c r="AK914" t="s">
        <v>534</v>
      </c>
      <c r="AM914" t="s">
        <v>535</v>
      </c>
      <c r="AO914" t="s">
        <v>536</v>
      </c>
      <c r="AP914" t="s">
        <v>537</v>
      </c>
      <c r="AQ914" s="4">
        <v>28786</v>
      </c>
      <c r="AR914" t="s">
        <v>140</v>
      </c>
      <c r="AT914">
        <v>18282460659</v>
      </c>
      <c r="AV914" t="s">
        <v>538</v>
      </c>
      <c r="AW914" t="s">
        <v>539</v>
      </c>
      <c r="AZ914" t="s">
        <v>334</v>
      </c>
      <c r="BA914" t="s">
        <v>335</v>
      </c>
      <c r="BB914" t="s">
        <v>136</v>
      </c>
      <c r="BC914" t="s">
        <v>136</v>
      </c>
      <c r="BD914" t="s">
        <v>148</v>
      </c>
      <c r="BE914" t="s">
        <v>136</v>
      </c>
      <c r="BF914" t="s">
        <v>136</v>
      </c>
      <c r="BG914" t="s">
        <v>134</v>
      </c>
      <c r="BH914" t="s">
        <v>136</v>
      </c>
      <c r="BN914" t="s">
        <v>24780</v>
      </c>
      <c r="BO914" t="s">
        <v>3151</v>
      </c>
      <c r="BP914">
        <v>1</v>
      </c>
      <c r="BQ914">
        <v>1</v>
      </c>
      <c r="BR914">
        <v>1</v>
      </c>
      <c r="BS914" s="1">
        <v>44197</v>
      </c>
      <c r="BT914" s="1">
        <v>44316</v>
      </c>
      <c r="BU914" s="1">
        <v>44197</v>
      </c>
      <c r="BV914" s="1">
        <v>44316</v>
      </c>
      <c r="BW914" t="s">
        <v>136</v>
      </c>
      <c r="BX914">
        <v>48</v>
      </c>
      <c r="BY914">
        <v>0</v>
      </c>
      <c r="BZ914">
        <v>8</v>
      </c>
      <c r="CA914">
        <v>8</v>
      </c>
      <c r="CB914">
        <v>8</v>
      </c>
      <c r="CC914">
        <v>8</v>
      </c>
      <c r="CD914">
        <v>8</v>
      </c>
      <c r="CE914">
        <v>8</v>
      </c>
      <c r="CF914" t="str">
        <f>"8:00 AM"</f>
        <v>8:00 AM</v>
      </c>
      <c r="CG914" t="str">
        <f>"5:00 PM"</f>
        <v>5:00 PM</v>
      </c>
      <c r="CH914" s="5">
        <v>14.99</v>
      </c>
      <c r="CI914" t="s">
        <v>146</v>
      </c>
      <c r="CL914" t="s">
        <v>136</v>
      </c>
      <c r="CM914" t="s">
        <v>312</v>
      </c>
      <c r="CN914" t="s">
        <v>148</v>
      </c>
      <c r="CO914" t="s">
        <v>6730</v>
      </c>
      <c r="CP914" t="s">
        <v>149</v>
      </c>
      <c r="CQ914">
        <v>3</v>
      </c>
      <c r="CR914">
        <v>0</v>
      </c>
      <c r="CS914" t="s">
        <v>136</v>
      </c>
      <c r="CT914" t="s">
        <v>134</v>
      </c>
      <c r="CU914" t="s">
        <v>136</v>
      </c>
      <c r="CV914" t="s">
        <v>136</v>
      </c>
      <c r="CW914" t="s">
        <v>134</v>
      </c>
      <c r="CX914">
        <v>75</v>
      </c>
      <c r="CY914" t="s">
        <v>134</v>
      </c>
      <c r="CZ914" t="s">
        <v>134</v>
      </c>
      <c r="DA914" t="s">
        <v>134</v>
      </c>
      <c r="DB914" t="s">
        <v>134</v>
      </c>
      <c r="DC914" t="s">
        <v>134</v>
      </c>
      <c r="DD914" t="s">
        <v>136</v>
      </c>
      <c r="DF914" t="s">
        <v>24781</v>
      </c>
      <c r="DG914" t="s">
        <v>24775</v>
      </c>
      <c r="DH914" t="s">
        <v>24777</v>
      </c>
      <c r="DI914" t="s">
        <v>611</v>
      </c>
      <c r="DJ914" s="4">
        <v>57656</v>
      </c>
      <c r="DK914" t="s">
        <v>9936</v>
      </c>
      <c r="DL914" t="s">
        <v>134</v>
      </c>
      <c r="DM914">
        <v>2</v>
      </c>
      <c r="DN914" t="s">
        <v>24775</v>
      </c>
      <c r="DO914" t="s">
        <v>24777</v>
      </c>
      <c r="DP914" t="s">
        <v>611</v>
      </c>
      <c r="DQ914" t="str">
        <f>"57656"</f>
        <v>57656</v>
      </c>
      <c r="DR914" t="s">
        <v>9936</v>
      </c>
      <c r="DS914" t="s">
        <v>296</v>
      </c>
      <c r="DT914">
        <v>1</v>
      </c>
      <c r="DU914">
        <v>2</v>
      </c>
      <c r="DV914" t="s">
        <v>134</v>
      </c>
      <c r="DW914" t="s">
        <v>134</v>
      </c>
      <c r="DX914" t="s">
        <v>134</v>
      </c>
      <c r="DY914" t="s">
        <v>136</v>
      </c>
      <c r="DZ914">
        <v>1</v>
      </c>
      <c r="EA914" t="s">
        <v>136</v>
      </c>
      <c r="EC914" s="5">
        <v>12.68</v>
      </c>
      <c r="ED914" s="5">
        <v>55</v>
      </c>
      <c r="EE914">
        <v>16058488799</v>
      </c>
      <c r="EF914" t="s">
        <v>24779</v>
      </c>
      <c r="EG914" t="s">
        <v>148</v>
      </c>
      <c r="EH914">
        <v>0</v>
      </c>
    </row>
    <row r="915" spans="1:138" ht="15" customHeight="1" x14ac:dyDescent="0.35">
      <c r="A915" t="s">
        <v>5639</v>
      </c>
      <c r="B915" t="s">
        <v>157</v>
      </c>
      <c r="C915" s="1">
        <v>44127.435448842596</v>
      </c>
      <c r="D915" s="1">
        <v>44151</v>
      </c>
      <c r="E915" t="s">
        <v>133</v>
      </c>
      <c r="F915" t="s">
        <v>136</v>
      </c>
      <c r="G915" t="s">
        <v>135</v>
      </c>
      <c r="H915" t="s">
        <v>136</v>
      </c>
      <c r="I915" t="s">
        <v>5640</v>
      </c>
      <c r="K915" t="s">
        <v>5641</v>
      </c>
      <c r="M915" t="s">
        <v>1750</v>
      </c>
      <c r="N915" t="s">
        <v>960</v>
      </c>
      <c r="O915" s="4">
        <v>36608</v>
      </c>
      <c r="P915" t="s">
        <v>140</v>
      </c>
      <c r="Q915" t="s">
        <v>155</v>
      </c>
      <c r="R915">
        <v>12516807031</v>
      </c>
      <c r="T915">
        <v>112120</v>
      </c>
      <c r="U915" t="s">
        <v>5642</v>
      </c>
      <c r="V915" t="s">
        <v>2778</v>
      </c>
      <c r="W915" t="s">
        <v>2134</v>
      </c>
      <c r="X915" t="s">
        <v>164</v>
      </c>
      <c r="Y915" t="s">
        <v>5641</v>
      </c>
      <c r="AA915" t="s">
        <v>1750</v>
      </c>
      <c r="AB915" t="s">
        <v>960</v>
      </c>
      <c r="AC915" s="4">
        <v>36608</v>
      </c>
      <c r="AD915" t="s">
        <v>140</v>
      </c>
      <c r="AF915">
        <v>12516807031</v>
      </c>
      <c r="AH915" t="s">
        <v>1134</v>
      </c>
      <c r="AI915" t="s">
        <v>168</v>
      </c>
      <c r="AJ915" t="s">
        <v>1135</v>
      </c>
      <c r="AK915" t="s">
        <v>1136</v>
      </c>
      <c r="AL915" t="s">
        <v>229</v>
      </c>
      <c r="AM915" t="s">
        <v>1137</v>
      </c>
      <c r="AN915" t="s">
        <v>1138</v>
      </c>
      <c r="AO915" t="s">
        <v>1139</v>
      </c>
      <c r="AP915" t="s">
        <v>537</v>
      </c>
      <c r="AQ915" s="4">
        <v>28327</v>
      </c>
      <c r="AR915" t="s">
        <v>140</v>
      </c>
      <c r="AT915">
        <v>19109476004</v>
      </c>
      <c r="AV915" t="s">
        <v>1140</v>
      </c>
      <c r="AW915" t="s">
        <v>1141</v>
      </c>
      <c r="AZ915" t="s">
        <v>334</v>
      </c>
      <c r="BA915" t="s">
        <v>335</v>
      </c>
      <c r="BB915" t="s">
        <v>136</v>
      </c>
      <c r="BC915" t="s">
        <v>136</v>
      </c>
      <c r="BD915" t="s">
        <v>148</v>
      </c>
      <c r="BE915" t="s">
        <v>136</v>
      </c>
      <c r="BF915" t="s">
        <v>136</v>
      </c>
      <c r="BG915" t="s">
        <v>134</v>
      </c>
      <c r="BH915" t="s">
        <v>136</v>
      </c>
      <c r="BN915" t="s">
        <v>5643</v>
      </c>
      <c r="BO915" t="s">
        <v>5644</v>
      </c>
      <c r="BP915">
        <v>4</v>
      </c>
      <c r="BQ915">
        <v>2</v>
      </c>
      <c r="BR915">
        <v>2</v>
      </c>
      <c r="BS915" s="1">
        <v>44185</v>
      </c>
      <c r="BT915" s="1">
        <v>44489</v>
      </c>
      <c r="BU915" s="1">
        <v>44185</v>
      </c>
      <c r="BV915" s="1">
        <v>44489</v>
      </c>
      <c r="BW915" t="s">
        <v>136</v>
      </c>
      <c r="BX915">
        <v>40</v>
      </c>
      <c r="BY915">
        <v>0</v>
      </c>
      <c r="BZ915">
        <v>7</v>
      </c>
      <c r="CA915">
        <v>7</v>
      </c>
      <c r="CB915">
        <v>7</v>
      </c>
      <c r="CC915">
        <v>7</v>
      </c>
      <c r="CD915">
        <v>7</v>
      </c>
      <c r="CE915">
        <v>5</v>
      </c>
      <c r="CF915" t="str">
        <f>"7:00 AM"</f>
        <v>7:00 AM</v>
      </c>
      <c r="CG915" t="str">
        <f>"3:00 PM"</f>
        <v>3:00 PM</v>
      </c>
      <c r="CH915" s="5">
        <v>11.71</v>
      </c>
      <c r="CI915" t="s">
        <v>146</v>
      </c>
      <c r="CJ915">
        <v>11.83</v>
      </c>
      <c r="CK915" t="s">
        <v>5645</v>
      </c>
      <c r="CL915" t="s">
        <v>136</v>
      </c>
      <c r="CM915" t="s">
        <v>312</v>
      </c>
      <c r="CN915" t="s">
        <v>148</v>
      </c>
      <c r="CO915" t="s">
        <v>1270</v>
      </c>
      <c r="CP915" t="s">
        <v>149</v>
      </c>
      <c r="CQ915">
        <v>3</v>
      </c>
      <c r="CR915">
        <v>0</v>
      </c>
      <c r="CS915" t="s">
        <v>136</v>
      </c>
      <c r="CT915" t="s">
        <v>134</v>
      </c>
      <c r="CU915" t="s">
        <v>136</v>
      </c>
      <c r="CV915" t="s">
        <v>134</v>
      </c>
      <c r="CW915" t="s">
        <v>134</v>
      </c>
      <c r="CX915">
        <v>75</v>
      </c>
      <c r="CY915" t="s">
        <v>134</v>
      </c>
      <c r="CZ915" t="s">
        <v>134</v>
      </c>
      <c r="DA915" t="s">
        <v>134</v>
      </c>
      <c r="DB915" t="s">
        <v>134</v>
      </c>
      <c r="DC915" t="s">
        <v>134</v>
      </c>
      <c r="DD915" t="s">
        <v>136</v>
      </c>
      <c r="DF915" t="s">
        <v>5646</v>
      </c>
      <c r="DG915" t="s">
        <v>5647</v>
      </c>
      <c r="DH915" t="s">
        <v>1750</v>
      </c>
      <c r="DI915" t="s">
        <v>960</v>
      </c>
      <c r="DJ915" s="4">
        <v>36608</v>
      </c>
      <c r="DK915" t="s">
        <v>1144</v>
      </c>
      <c r="DL915" t="s">
        <v>134</v>
      </c>
      <c r="DM915">
        <v>3</v>
      </c>
      <c r="DN915" t="s">
        <v>5648</v>
      </c>
      <c r="DO915" t="s">
        <v>1750</v>
      </c>
      <c r="DP915" t="s">
        <v>960</v>
      </c>
      <c r="DQ915" t="str">
        <f>"36608"</f>
        <v>36608</v>
      </c>
      <c r="DR915" t="s">
        <v>1144</v>
      </c>
      <c r="DS915" t="s">
        <v>420</v>
      </c>
      <c r="DT915">
        <v>1</v>
      </c>
      <c r="DU915">
        <v>2</v>
      </c>
      <c r="DV915" t="s">
        <v>134</v>
      </c>
      <c r="DW915" t="s">
        <v>134</v>
      </c>
      <c r="DX915" t="s">
        <v>134</v>
      </c>
      <c r="DY915" t="s">
        <v>136</v>
      </c>
      <c r="DZ915">
        <v>1</v>
      </c>
      <c r="EA915" t="s">
        <v>134</v>
      </c>
      <c r="EB915" s="5">
        <v>12.68</v>
      </c>
      <c r="EC915" s="5">
        <v>12.68</v>
      </c>
      <c r="ED915" s="5">
        <v>55</v>
      </c>
      <c r="EE915" t="s">
        <v>148</v>
      </c>
      <c r="EF915" t="s">
        <v>1751</v>
      </c>
      <c r="EG915" t="s">
        <v>1145</v>
      </c>
      <c r="EH915">
        <v>0</v>
      </c>
    </row>
    <row r="916" spans="1:138" ht="15" customHeight="1" x14ac:dyDescent="0.35">
      <c r="A916" t="s">
        <v>16216</v>
      </c>
      <c r="B916" t="s">
        <v>157</v>
      </c>
      <c r="C916" s="1">
        <v>44126.725230439813</v>
      </c>
      <c r="D916" s="1">
        <v>44151</v>
      </c>
      <c r="E916" t="s">
        <v>133</v>
      </c>
      <c r="F916" t="s">
        <v>136</v>
      </c>
      <c r="G916" t="s">
        <v>135</v>
      </c>
      <c r="H916" t="s">
        <v>136</v>
      </c>
      <c r="I916" t="s">
        <v>16217</v>
      </c>
      <c r="K916" t="s">
        <v>16218</v>
      </c>
      <c r="M916" t="s">
        <v>3293</v>
      </c>
      <c r="N916" t="s">
        <v>995</v>
      </c>
      <c r="O916" s="4">
        <v>72476</v>
      </c>
      <c r="P916" t="s">
        <v>140</v>
      </c>
      <c r="R916">
        <v>18706374819</v>
      </c>
      <c r="T916">
        <v>111191</v>
      </c>
      <c r="U916" t="s">
        <v>16219</v>
      </c>
      <c r="V916" t="s">
        <v>3648</v>
      </c>
      <c r="X916" t="s">
        <v>1677</v>
      </c>
      <c r="Y916" t="s">
        <v>16218</v>
      </c>
      <c r="AA916" t="s">
        <v>3293</v>
      </c>
      <c r="AB916" t="s">
        <v>995</v>
      </c>
      <c r="AC916" s="4">
        <v>72476</v>
      </c>
      <c r="AD916" t="s">
        <v>140</v>
      </c>
      <c r="AF916">
        <v>18706374819</v>
      </c>
      <c r="AH916" t="s">
        <v>148</v>
      </c>
      <c r="AI916" t="s">
        <v>168</v>
      </c>
      <c r="AJ916" t="s">
        <v>456</v>
      </c>
      <c r="AK916" t="s">
        <v>457</v>
      </c>
      <c r="AM916" t="s">
        <v>458</v>
      </c>
      <c r="AO916" t="s">
        <v>459</v>
      </c>
      <c r="AP916" t="s">
        <v>460</v>
      </c>
      <c r="AQ916" s="4">
        <v>73737</v>
      </c>
      <c r="AR916" t="s">
        <v>140</v>
      </c>
      <c r="AT916">
        <v>15802274747</v>
      </c>
      <c r="AV916" t="s">
        <v>461</v>
      </c>
      <c r="AW916" t="s">
        <v>462</v>
      </c>
      <c r="AZ916" t="s">
        <v>1552</v>
      </c>
      <c r="BA916" t="s">
        <v>1553</v>
      </c>
      <c r="BB916" t="s">
        <v>136</v>
      </c>
      <c r="BC916" t="s">
        <v>136</v>
      </c>
      <c r="BD916" t="s">
        <v>148</v>
      </c>
      <c r="BE916" t="s">
        <v>136</v>
      </c>
      <c r="BF916" t="s">
        <v>136</v>
      </c>
      <c r="BG916" t="s">
        <v>134</v>
      </c>
      <c r="BH916" t="s">
        <v>136</v>
      </c>
      <c r="BN916" t="s">
        <v>16220</v>
      </c>
      <c r="BO916" t="s">
        <v>1555</v>
      </c>
      <c r="BP916">
        <v>2</v>
      </c>
      <c r="BQ916">
        <v>2</v>
      </c>
      <c r="BR916">
        <v>2</v>
      </c>
      <c r="BS916" s="1">
        <v>44185</v>
      </c>
      <c r="BT916" s="1">
        <v>44256</v>
      </c>
      <c r="BU916" s="1">
        <v>44185</v>
      </c>
      <c r="BV916" s="1">
        <v>44256</v>
      </c>
      <c r="BW916" t="s">
        <v>136</v>
      </c>
      <c r="BX916">
        <v>40</v>
      </c>
      <c r="BY916">
        <v>0</v>
      </c>
      <c r="BZ916">
        <v>7</v>
      </c>
      <c r="CA916">
        <v>7</v>
      </c>
      <c r="CB916">
        <v>7</v>
      </c>
      <c r="CC916">
        <v>7</v>
      </c>
      <c r="CD916">
        <v>7</v>
      </c>
      <c r="CE916">
        <v>5</v>
      </c>
      <c r="CF916" t="str">
        <f>"9:00 AM"</f>
        <v>9:00 AM</v>
      </c>
      <c r="CG916" t="str">
        <f>"5:00 PM"</f>
        <v>5:00 PM</v>
      </c>
      <c r="CH916" s="5">
        <v>11.83</v>
      </c>
      <c r="CI916" t="s">
        <v>146</v>
      </c>
      <c r="CL916" t="s">
        <v>136</v>
      </c>
      <c r="CM916" t="s">
        <v>147</v>
      </c>
      <c r="CN916" t="s">
        <v>148</v>
      </c>
      <c r="CO916" t="s">
        <v>465</v>
      </c>
      <c r="CP916" t="s">
        <v>149</v>
      </c>
      <c r="CQ916">
        <v>6</v>
      </c>
      <c r="CR916">
        <v>0</v>
      </c>
      <c r="CS916" t="s">
        <v>136</v>
      </c>
      <c r="CT916" t="s">
        <v>134</v>
      </c>
      <c r="CU916" t="s">
        <v>136</v>
      </c>
      <c r="CV916" t="s">
        <v>134</v>
      </c>
      <c r="CW916" t="s">
        <v>134</v>
      </c>
      <c r="CX916">
        <v>75</v>
      </c>
      <c r="CY916" t="s">
        <v>134</v>
      </c>
      <c r="CZ916" t="s">
        <v>134</v>
      </c>
      <c r="DA916" t="s">
        <v>134</v>
      </c>
      <c r="DB916" t="s">
        <v>136</v>
      </c>
      <c r="DC916" t="s">
        <v>134</v>
      </c>
      <c r="DD916" t="s">
        <v>136</v>
      </c>
      <c r="DF916" t="s">
        <v>466</v>
      </c>
      <c r="DG916" t="s">
        <v>16221</v>
      </c>
      <c r="DH916" t="s">
        <v>10721</v>
      </c>
      <c r="DI916" t="s">
        <v>995</v>
      </c>
      <c r="DJ916" s="4">
        <v>72473</v>
      </c>
      <c r="DK916" t="s">
        <v>712</v>
      </c>
      <c r="DL916" t="s">
        <v>136</v>
      </c>
      <c r="DM916">
        <v>1</v>
      </c>
      <c r="DN916" t="s">
        <v>16222</v>
      </c>
      <c r="DO916" t="s">
        <v>16223</v>
      </c>
      <c r="DP916" t="s">
        <v>995</v>
      </c>
      <c r="DQ916" t="str">
        <f>"72476"</f>
        <v>72476</v>
      </c>
      <c r="DR916" t="s">
        <v>3294</v>
      </c>
      <c r="DS916" t="s">
        <v>296</v>
      </c>
      <c r="DT916">
        <v>1</v>
      </c>
      <c r="DU916">
        <v>4</v>
      </c>
      <c r="DV916" t="s">
        <v>134</v>
      </c>
      <c r="DW916" t="s">
        <v>134</v>
      </c>
      <c r="DX916" t="s">
        <v>134</v>
      </c>
      <c r="DY916" t="s">
        <v>136</v>
      </c>
      <c r="DZ916">
        <v>1</v>
      </c>
      <c r="EA916" t="s">
        <v>136</v>
      </c>
      <c r="EC916" s="5">
        <v>12.68</v>
      </c>
      <c r="ED916" s="5">
        <v>55</v>
      </c>
      <c r="EE916">
        <v>18706374819</v>
      </c>
      <c r="EF916" t="s">
        <v>16224</v>
      </c>
      <c r="EG916" t="s">
        <v>148</v>
      </c>
      <c r="EH916">
        <v>0</v>
      </c>
    </row>
    <row r="917" spans="1:138" ht="15" customHeight="1" x14ac:dyDescent="0.35">
      <c r="A917" t="s">
        <v>9233</v>
      </c>
      <c r="B917" t="s">
        <v>157</v>
      </c>
      <c r="C917" s="1">
        <v>44125.819313078704</v>
      </c>
      <c r="D917" s="1">
        <v>44151</v>
      </c>
      <c r="E917" t="s">
        <v>133</v>
      </c>
      <c r="F917" t="s">
        <v>136</v>
      </c>
      <c r="G917" t="s">
        <v>135</v>
      </c>
      <c r="H917" t="s">
        <v>134</v>
      </c>
      <c r="I917" t="s">
        <v>9234</v>
      </c>
      <c r="K917" t="s">
        <v>9235</v>
      </c>
      <c r="M917" t="s">
        <v>9236</v>
      </c>
      <c r="N917" t="s">
        <v>870</v>
      </c>
      <c r="O917" s="4">
        <v>55983</v>
      </c>
      <c r="P917" t="s">
        <v>140</v>
      </c>
      <c r="R917">
        <v>15076968268</v>
      </c>
      <c r="T917">
        <v>112210</v>
      </c>
      <c r="U917" t="s">
        <v>9237</v>
      </c>
      <c r="V917" t="s">
        <v>9238</v>
      </c>
      <c r="X917" t="s">
        <v>1677</v>
      </c>
      <c r="Y917" t="s">
        <v>9235</v>
      </c>
      <c r="AA917" t="s">
        <v>9236</v>
      </c>
      <c r="AB917" t="s">
        <v>870</v>
      </c>
      <c r="AC917" s="4">
        <v>55983</v>
      </c>
      <c r="AD917" t="s">
        <v>140</v>
      </c>
      <c r="AF917">
        <v>15076968268</v>
      </c>
      <c r="AH917" t="s">
        <v>148</v>
      </c>
      <c r="AI917" t="s">
        <v>168</v>
      </c>
      <c r="AJ917" t="s">
        <v>2162</v>
      </c>
      <c r="AK917" t="s">
        <v>2163</v>
      </c>
      <c r="AM917" t="s">
        <v>1212</v>
      </c>
      <c r="AO917" t="s">
        <v>1213</v>
      </c>
      <c r="AP917" t="s">
        <v>460</v>
      </c>
      <c r="AQ917" s="4">
        <v>74132</v>
      </c>
      <c r="AR917" t="s">
        <v>140</v>
      </c>
      <c r="AT917">
        <v>19189065212</v>
      </c>
      <c r="AV917" t="s">
        <v>2164</v>
      </c>
      <c r="AW917" t="s">
        <v>1216</v>
      </c>
      <c r="AZ917" t="s">
        <v>334</v>
      </c>
      <c r="BA917" t="s">
        <v>335</v>
      </c>
      <c r="BB917" t="s">
        <v>136</v>
      </c>
      <c r="BC917" t="s">
        <v>136</v>
      </c>
      <c r="BD917" t="s">
        <v>148</v>
      </c>
      <c r="BE917" t="s">
        <v>136</v>
      </c>
      <c r="BF917" t="s">
        <v>136</v>
      </c>
      <c r="BG917" t="s">
        <v>134</v>
      </c>
      <c r="BH917" t="s">
        <v>136</v>
      </c>
      <c r="BN917" t="s">
        <v>9239</v>
      </c>
      <c r="BO917" t="s">
        <v>1501</v>
      </c>
      <c r="BP917">
        <v>1</v>
      </c>
      <c r="BQ917">
        <v>1</v>
      </c>
      <c r="BR917">
        <v>1</v>
      </c>
      <c r="BS917" s="1">
        <v>44185</v>
      </c>
      <c r="BT917" s="1">
        <v>44317</v>
      </c>
      <c r="BU917" s="1">
        <v>44185</v>
      </c>
      <c r="BV917" s="1">
        <v>44317</v>
      </c>
      <c r="BW917" t="s">
        <v>136</v>
      </c>
      <c r="BX917">
        <v>40</v>
      </c>
      <c r="BY917">
        <v>0</v>
      </c>
      <c r="BZ917">
        <v>7</v>
      </c>
      <c r="CA917">
        <v>7</v>
      </c>
      <c r="CB917">
        <v>7</v>
      </c>
      <c r="CC917">
        <v>7</v>
      </c>
      <c r="CD917">
        <v>7</v>
      </c>
      <c r="CE917">
        <v>5</v>
      </c>
      <c r="CF917" t="str">
        <f>"8:00 AM"</f>
        <v>8:00 AM</v>
      </c>
      <c r="CG917" t="str">
        <f>"5:00 PM"</f>
        <v>5:00 PM</v>
      </c>
      <c r="CH917" s="5">
        <v>14.4</v>
      </c>
      <c r="CI917" t="s">
        <v>146</v>
      </c>
      <c r="CL917" t="s">
        <v>136</v>
      </c>
      <c r="CM917" t="s">
        <v>312</v>
      </c>
      <c r="CN917" t="s">
        <v>148</v>
      </c>
      <c r="CO917" t="s">
        <v>2165</v>
      </c>
      <c r="CP917" t="s">
        <v>149</v>
      </c>
      <c r="CQ917">
        <v>0</v>
      </c>
      <c r="CR917">
        <v>0</v>
      </c>
      <c r="CS917" t="s">
        <v>136</v>
      </c>
      <c r="CT917" t="s">
        <v>134</v>
      </c>
      <c r="CU917" t="s">
        <v>136</v>
      </c>
      <c r="CV917" t="s">
        <v>136</v>
      </c>
      <c r="CW917" t="s">
        <v>134</v>
      </c>
      <c r="CX917">
        <v>50</v>
      </c>
      <c r="CY917" t="s">
        <v>136</v>
      </c>
      <c r="CZ917" t="s">
        <v>136</v>
      </c>
      <c r="DA917" t="s">
        <v>136</v>
      </c>
      <c r="DB917" t="s">
        <v>136</v>
      </c>
      <c r="DC917" t="s">
        <v>136</v>
      </c>
      <c r="DD917" t="s">
        <v>136</v>
      </c>
      <c r="DF917" t="s">
        <v>3417</v>
      </c>
      <c r="DG917" t="s">
        <v>9235</v>
      </c>
      <c r="DH917" t="s">
        <v>9236</v>
      </c>
      <c r="DI917" t="s">
        <v>870</v>
      </c>
      <c r="DJ917" s="4">
        <v>55983</v>
      </c>
      <c r="DK917" t="s">
        <v>9240</v>
      </c>
      <c r="DL917" t="s">
        <v>136</v>
      </c>
      <c r="DM917">
        <v>1</v>
      </c>
      <c r="DN917" t="s">
        <v>9241</v>
      </c>
      <c r="DO917" t="s">
        <v>9242</v>
      </c>
      <c r="DP917" t="s">
        <v>870</v>
      </c>
      <c r="DQ917" t="str">
        <f>"55946"</f>
        <v>55946</v>
      </c>
      <c r="DR917" t="s">
        <v>9240</v>
      </c>
      <c r="DS917" t="s">
        <v>2696</v>
      </c>
      <c r="DT917">
        <v>1</v>
      </c>
      <c r="DU917">
        <v>5</v>
      </c>
      <c r="DV917" t="s">
        <v>134</v>
      </c>
      <c r="DW917" t="s">
        <v>134</v>
      </c>
      <c r="DX917" t="s">
        <v>134</v>
      </c>
      <c r="DY917" t="s">
        <v>136</v>
      </c>
      <c r="DZ917">
        <v>1</v>
      </c>
      <c r="EA917" t="s">
        <v>136</v>
      </c>
      <c r="EC917" s="5">
        <v>12.68</v>
      </c>
      <c r="ED917" s="5">
        <v>55</v>
      </c>
      <c r="EE917">
        <v>15076968268</v>
      </c>
      <c r="EF917" t="s">
        <v>148</v>
      </c>
      <c r="EG917" t="s">
        <v>1221</v>
      </c>
      <c r="EH917">
        <v>0</v>
      </c>
    </row>
    <row r="918" spans="1:138" ht="15" customHeight="1" x14ac:dyDescent="0.35">
      <c r="A918" t="s">
        <v>1670</v>
      </c>
      <c r="B918" t="s">
        <v>157</v>
      </c>
      <c r="C918" s="1">
        <v>44133.59790763889</v>
      </c>
      <c r="D918" s="1">
        <v>44151</v>
      </c>
      <c r="E918" t="s">
        <v>133</v>
      </c>
      <c r="F918" t="s">
        <v>136</v>
      </c>
      <c r="G918" t="s">
        <v>135</v>
      </c>
      <c r="H918" t="s">
        <v>136</v>
      </c>
      <c r="I918" t="s">
        <v>1671</v>
      </c>
      <c r="J918" t="s">
        <v>1672</v>
      </c>
      <c r="K918" t="s">
        <v>1673</v>
      </c>
      <c r="M918" t="s">
        <v>1674</v>
      </c>
      <c r="N918" t="s">
        <v>529</v>
      </c>
      <c r="O918" s="4">
        <v>46746</v>
      </c>
      <c r="P918" t="s">
        <v>140</v>
      </c>
      <c r="R918">
        <v>12605622233</v>
      </c>
      <c r="T918">
        <v>111191</v>
      </c>
      <c r="U918" t="s">
        <v>1675</v>
      </c>
      <c r="V918" t="s">
        <v>1676</v>
      </c>
      <c r="X918" t="s">
        <v>1677</v>
      </c>
      <c r="Y918" t="s">
        <v>1673</v>
      </c>
      <c r="AA918" t="s">
        <v>1674</v>
      </c>
      <c r="AB918" t="s">
        <v>529</v>
      </c>
      <c r="AC918" s="4">
        <v>46746</v>
      </c>
      <c r="AD918" t="s">
        <v>140</v>
      </c>
      <c r="AF918">
        <v>12605622233</v>
      </c>
      <c r="AH918" t="s">
        <v>148</v>
      </c>
      <c r="AI918" t="s">
        <v>168</v>
      </c>
      <c r="AJ918" t="s">
        <v>456</v>
      </c>
      <c r="AK918" t="s">
        <v>457</v>
      </c>
      <c r="AM918" t="s">
        <v>458</v>
      </c>
      <c r="AO918" t="s">
        <v>459</v>
      </c>
      <c r="AP918" t="s">
        <v>460</v>
      </c>
      <c r="AQ918" s="4">
        <v>73737</v>
      </c>
      <c r="AR918" t="s">
        <v>140</v>
      </c>
      <c r="AT918">
        <v>15802274747</v>
      </c>
      <c r="AV918" t="s">
        <v>461</v>
      </c>
      <c r="AW918" t="s">
        <v>462</v>
      </c>
      <c r="AZ918" t="s">
        <v>1552</v>
      </c>
      <c r="BA918" t="s">
        <v>1553</v>
      </c>
      <c r="BB918" t="s">
        <v>136</v>
      </c>
      <c r="BC918" t="s">
        <v>136</v>
      </c>
      <c r="BD918" t="s">
        <v>148</v>
      </c>
      <c r="BE918" t="s">
        <v>136</v>
      </c>
      <c r="BF918" t="s">
        <v>136</v>
      </c>
      <c r="BG918" t="s">
        <v>134</v>
      </c>
      <c r="BH918" t="s">
        <v>136</v>
      </c>
      <c r="BN918" t="s">
        <v>1678</v>
      </c>
      <c r="BO918" t="s">
        <v>1555</v>
      </c>
      <c r="BP918">
        <v>2</v>
      </c>
      <c r="BQ918">
        <v>2</v>
      </c>
      <c r="BR918">
        <v>2</v>
      </c>
      <c r="BS918" s="1">
        <v>44187</v>
      </c>
      <c r="BT918" s="1">
        <v>44306</v>
      </c>
      <c r="BU918" s="1">
        <v>44187</v>
      </c>
      <c r="BV918" s="1">
        <v>44306</v>
      </c>
      <c r="BW918" t="s">
        <v>136</v>
      </c>
      <c r="BX918">
        <v>50</v>
      </c>
      <c r="BY918">
        <v>0</v>
      </c>
      <c r="BZ918">
        <v>9</v>
      </c>
      <c r="CA918">
        <v>9</v>
      </c>
      <c r="CB918">
        <v>8</v>
      </c>
      <c r="CC918">
        <v>8</v>
      </c>
      <c r="CD918">
        <v>8</v>
      </c>
      <c r="CE918">
        <v>8</v>
      </c>
      <c r="CF918" t="str">
        <f>"8:00 AM"</f>
        <v>8:00 AM</v>
      </c>
      <c r="CG918" t="str">
        <f>"6:00 PM"</f>
        <v>6:00 PM</v>
      </c>
      <c r="CH918" s="5">
        <v>14.52</v>
      </c>
      <c r="CI918" t="s">
        <v>146</v>
      </c>
      <c r="CL918" t="s">
        <v>136</v>
      </c>
      <c r="CM918" t="s">
        <v>147</v>
      </c>
      <c r="CN918" t="s">
        <v>148</v>
      </c>
      <c r="CO918" t="s">
        <v>465</v>
      </c>
      <c r="CP918" t="s">
        <v>149</v>
      </c>
      <c r="CQ918">
        <v>6</v>
      </c>
      <c r="CR918">
        <v>0</v>
      </c>
      <c r="CS918" t="s">
        <v>136</v>
      </c>
      <c r="CT918" t="s">
        <v>134</v>
      </c>
      <c r="CU918" t="s">
        <v>136</v>
      </c>
      <c r="CV918" t="s">
        <v>134</v>
      </c>
      <c r="CW918" t="s">
        <v>134</v>
      </c>
      <c r="CX918">
        <v>75</v>
      </c>
      <c r="CY918" t="s">
        <v>134</v>
      </c>
      <c r="CZ918" t="s">
        <v>134</v>
      </c>
      <c r="DA918" t="s">
        <v>134</v>
      </c>
      <c r="DB918" t="s">
        <v>136</v>
      </c>
      <c r="DC918" t="s">
        <v>134</v>
      </c>
      <c r="DD918" t="s">
        <v>136</v>
      </c>
      <c r="DF918" t="s">
        <v>466</v>
      </c>
      <c r="DG918" t="s">
        <v>1679</v>
      </c>
      <c r="DH918" t="s">
        <v>1680</v>
      </c>
      <c r="DI918" t="s">
        <v>529</v>
      </c>
      <c r="DJ918" s="4">
        <v>46776</v>
      </c>
      <c r="DK918" t="s">
        <v>1681</v>
      </c>
      <c r="DL918" t="s">
        <v>134</v>
      </c>
      <c r="DM918">
        <v>2</v>
      </c>
      <c r="DN918" t="s">
        <v>1682</v>
      </c>
      <c r="DO918" t="s">
        <v>1674</v>
      </c>
      <c r="DP918" t="s">
        <v>529</v>
      </c>
      <c r="DQ918" t="str">
        <f>"46746"</f>
        <v>46746</v>
      </c>
      <c r="DR918" t="s">
        <v>1683</v>
      </c>
      <c r="DS918" t="s">
        <v>907</v>
      </c>
      <c r="DT918">
        <v>1</v>
      </c>
      <c r="DU918">
        <v>2</v>
      </c>
      <c r="DV918" t="s">
        <v>134</v>
      </c>
      <c r="DW918" t="s">
        <v>134</v>
      </c>
      <c r="DX918" t="s">
        <v>134</v>
      </c>
      <c r="DY918" t="s">
        <v>136</v>
      </c>
      <c r="DZ918">
        <v>1</v>
      </c>
      <c r="EA918" t="s">
        <v>136</v>
      </c>
      <c r="EC918" s="5">
        <v>12.68</v>
      </c>
      <c r="ED918" s="5">
        <v>55</v>
      </c>
      <c r="EE918">
        <v>12605622233</v>
      </c>
      <c r="EF918" t="s">
        <v>1684</v>
      </c>
      <c r="EG918" t="s">
        <v>148</v>
      </c>
      <c r="EH918">
        <v>0</v>
      </c>
    </row>
    <row r="919" spans="1:138" ht="15" customHeight="1" x14ac:dyDescent="0.35">
      <c r="A919" t="s">
        <v>26858</v>
      </c>
      <c r="B919" t="s">
        <v>157</v>
      </c>
      <c r="C919" s="1">
        <v>44137.61255208333</v>
      </c>
      <c r="D919" s="1">
        <v>44151</v>
      </c>
      <c r="E919" t="s">
        <v>133</v>
      </c>
      <c r="F919" t="s">
        <v>136</v>
      </c>
      <c r="G919" t="s">
        <v>135</v>
      </c>
      <c r="H919" t="s">
        <v>136</v>
      </c>
      <c r="I919" t="s">
        <v>26859</v>
      </c>
      <c r="K919" t="s">
        <v>26860</v>
      </c>
      <c r="M919" t="s">
        <v>26861</v>
      </c>
      <c r="N919" t="s">
        <v>1187</v>
      </c>
      <c r="O919" s="4">
        <v>67361</v>
      </c>
      <c r="P919" t="s">
        <v>140</v>
      </c>
      <c r="R919">
        <v>16207253111</v>
      </c>
      <c r="T919">
        <v>1114</v>
      </c>
      <c r="U919" t="s">
        <v>26862</v>
      </c>
      <c r="V919" t="s">
        <v>5108</v>
      </c>
      <c r="W919" t="s">
        <v>155</v>
      </c>
      <c r="X919" t="s">
        <v>429</v>
      </c>
      <c r="Y919" t="s">
        <v>26860</v>
      </c>
      <c r="AA919" t="s">
        <v>26861</v>
      </c>
      <c r="AB919" t="s">
        <v>1187</v>
      </c>
      <c r="AC919" s="4">
        <v>67361</v>
      </c>
      <c r="AD919" t="s">
        <v>140</v>
      </c>
      <c r="AF919">
        <v>16207253111</v>
      </c>
      <c r="AH919" t="s">
        <v>26863</v>
      </c>
      <c r="AI919" t="s">
        <v>168</v>
      </c>
      <c r="AJ919" t="s">
        <v>3067</v>
      </c>
      <c r="AK919" t="s">
        <v>1304</v>
      </c>
      <c r="AL919" t="s">
        <v>148</v>
      </c>
      <c r="AM919" t="s">
        <v>3068</v>
      </c>
      <c r="AN919" t="s">
        <v>3069</v>
      </c>
      <c r="AO919" t="s">
        <v>3070</v>
      </c>
      <c r="AP919" t="s">
        <v>925</v>
      </c>
      <c r="AQ919" s="4">
        <v>83814</v>
      </c>
      <c r="AR919" t="s">
        <v>140</v>
      </c>
      <c r="AT919">
        <v>12087772654</v>
      </c>
      <c r="AV919" t="s">
        <v>3341</v>
      </c>
      <c r="AW919" t="s">
        <v>3342</v>
      </c>
      <c r="AZ919" t="s">
        <v>144</v>
      </c>
      <c r="BA919" t="s">
        <v>145</v>
      </c>
      <c r="BB919" t="s">
        <v>136</v>
      </c>
      <c r="BC919" t="s">
        <v>136</v>
      </c>
      <c r="BD919" t="s">
        <v>148</v>
      </c>
      <c r="BE919" t="s">
        <v>136</v>
      </c>
      <c r="BF919" t="s">
        <v>136</v>
      </c>
      <c r="BG919" t="s">
        <v>134</v>
      </c>
      <c r="BH919" t="s">
        <v>136</v>
      </c>
      <c r="BN919" t="s">
        <v>26864</v>
      </c>
      <c r="BO919" t="s">
        <v>1174</v>
      </c>
      <c r="BP919">
        <v>30</v>
      </c>
      <c r="BQ919">
        <v>30</v>
      </c>
      <c r="BR919">
        <v>30</v>
      </c>
      <c r="BS919" s="1">
        <v>44203</v>
      </c>
      <c r="BT919" s="1">
        <v>44505</v>
      </c>
      <c r="BU919" s="1">
        <v>44203</v>
      </c>
      <c r="BV919" s="1">
        <v>44505</v>
      </c>
      <c r="BW919" t="s">
        <v>136</v>
      </c>
      <c r="BX919">
        <v>35</v>
      </c>
      <c r="BY919">
        <v>0</v>
      </c>
      <c r="BZ919">
        <v>7</v>
      </c>
      <c r="CA919">
        <v>7</v>
      </c>
      <c r="CB919">
        <v>7</v>
      </c>
      <c r="CC919">
        <v>7</v>
      </c>
      <c r="CD919">
        <v>7</v>
      </c>
      <c r="CE919">
        <v>0</v>
      </c>
      <c r="CF919" t="str">
        <f>"8:00 AM"</f>
        <v>8:00 AM</v>
      </c>
      <c r="CG919" t="str">
        <f>"4:00 PM"</f>
        <v>4:00 PM</v>
      </c>
      <c r="CH919" s="5">
        <v>14.99</v>
      </c>
      <c r="CI919" t="s">
        <v>146</v>
      </c>
      <c r="CJ919">
        <v>0</v>
      </c>
      <c r="CK919" t="s">
        <v>26865</v>
      </c>
      <c r="CL919" t="s">
        <v>134</v>
      </c>
      <c r="CM919" t="s">
        <v>312</v>
      </c>
      <c r="CN919" t="s">
        <v>148</v>
      </c>
      <c r="CO919" t="s">
        <v>3075</v>
      </c>
      <c r="CP919" t="s">
        <v>149</v>
      </c>
      <c r="CQ919">
        <v>0</v>
      </c>
      <c r="CR919">
        <v>0</v>
      </c>
      <c r="CS919" t="s">
        <v>136</v>
      </c>
      <c r="CT919" t="s">
        <v>136</v>
      </c>
      <c r="CU919" t="s">
        <v>136</v>
      </c>
      <c r="CV919" t="s">
        <v>134</v>
      </c>
      <c r="CW919" t="s">
        <v>134</v>
      </c>
      <c r="CX919">
        <v>50</v>
      </c>
      <c r="CY919" t="s">
        <v>134</v>
      </c>
      <c r="CZ919" t="s">
        <v>134</v>
      </c>
      <c r="DA919" t="s">
        <v>134</v>
      </c>
      <c r="DB919" t="s">
        <v>134</v>
      </c>
      <c r="DC919" t="s">
        <v>134</v>
      </c>
      <c r="DD919" t="s">
        <v>136</v>
      </c>
      <c r="DF919" t="s">
        <v>26866</v>
      </c>
      <c r="DG919" t="s">
        <v>26867</v>
      </c>
      <c r="DH919" t="s">
        <v>26868</v>
      </c>
      <c r="DI919" t="s">
        <v>1187</v>
      </c>
      <c r="DJ919" s="4">
        <v>67361</v>
      </c>
      <c r="DK919" t="s">
        <v>17590</v>
      </c>
      <c r="DL919" t="s">
        <v>134</v>
      </c>
      <c r="DM919">
        <v>2</v>
      </c>
      <c r="DN919" t="s">
        <v>26869</v>
      </c>
      <c r="DO919" t="s">
        <v>26868</v>
      </c>
      <c r="DP919" t="s">
        <v>1187</v>
      </c>
      <c r="DQ919" t="str">
        <f>"63761"</f>
        <v>63761</v>
      </c>
      <c r="DR919" t="s">
        <v>17590</v>
      </c>
      <c r="DS919" t="s">
        <v>296</v>
      </c>
      <c r="DT919">
        <v>1</v>
      </c>
      <c r="DU919">
        <v>28</v>
      </c>
      <c r="DV919" t="s">
        <v>134</v>
      </c>
      <c r="DW919" t="s">
        <v>134</v>
      </c>
      <c r="DX919" t="s">
        <v>134</v>
      </c>
      <c r="DY919" t="s">
        <v>134</v>
      </c>
      <c r="DZ919">
        <v>3</v>
      </c>
      <c r="EA919" t="s">
        <v>136</v>
      </c>
      <c r="EC919" s="5">
        <v>12.68</v>
      </c>
      <c r="ED919" s="5">
        <v>55</v>
      </c>
      <c r="EE919">
        <v>16207253111</v>
      </c>
      <c r="EF919" t="s">
        <v>26870</v>
      </c>
      <c r="EG919" t="s">
        <v>148</v>
      </c>
      <c r="EH919">
        <v>5</v>
      </c>
    </row>
    <row r="920" spans="1:138" ht="15" customHeight="1" x14ac:dyDescent="0.35">
      <c r="A920" t="s">
        <v>21185</v>
      </c>
      <c r="B920" t="s">
        <v>157</v>
      </c>
      <c r="C920" s="1">
        <v>44140.608793287036</v>
      </c>
      <c r="D920" s="1">
        <v>44151</v>
      </c>
      <c r="E920" t="s">
        <v>133</v>
      </c>
      <c r="F920" t="s">
        <v>136</v>
      </c>
      <c r="G920" t="s">
        <v>135</v>
      </c>
      <c r="H920" t="s">
        <v>136</v>
      </c>
      <c r="I920" t="s">
        <v>21186</v>
      </c>
      <c r="K920" t="s">
        <v>21187</v>
      </c>
      <c r="M920" t="s">
        <v>245</v>
      </c>
      <c r="N920" t="s">
        <v>246</v>
      </c>
      <c r="O920" s="4">
        <v>70516</v>
      </c>
      <c r="P920" t="s">
        <v>140</v>
      </c>
      <c r="R920">
        <v>13375819467</v>
      </c>
      <c r="T920">
        <v>111160</v>
      </c>
      <c r="U920" t="s">
        <v>21188</v>
      </c>
      <c r="V920" t="s">
        <v>1257</v>
      </c>
      <c r="W920" t="s">
        <v>1019</v>
      </c>
      <c r="X920" t="s">
        <v>164</v>
      </c>
      <c r="Y920" t="s">
        <v>21187</v>
      </c>
      <c r="AA920" t="s">
        <v>245</v>
      </c>
      <c r="AB920" t="s">
        <v>246</v>
      </c>
      <c r="AC920" s="4">
        <v>70516</v>
      </c>
      <c r="AD920" t="s">
        <v>140</v>
      </c>
      <c r="AF920">
        <v>13375819467</v>
      </c>
      <c r="AH920" t="s">
        <v>21189</v>
      </c>
      <c r="AI920" t="s">
        <v>168</v>
      </c>
      <c r="AJ920" t="s">
        <v>2425</v>
      </c>
      <c r="AK920" t="s">
        <v>2426</v>
      </c>
      <c r="AL920" t="s">
        <v>509</v>
      </c>
      <c r="AM920" t="s">
        <v>2427</v>
      </c>
      <c r="AO920" t="s">
        <v>345</v>
      </c>
      <c r="AP920" t="s">
        <v>246</v>
      </c>
      <c r="AQ920" s="4">
        <v>70526</v>
      </c>
      <c r="AR920" t="s">
        <v>140</v>
      </c>
      <c r="AT920">
        <v>13377835693</v>
      </c>
      <c r="AU920">
        <v>3010</v>
      </c>
      <c r="AV920" t="s">
        <v>2428</v>
      </c>
      <c r="AW920" t="s">
        <v>2429</v>
      </c>
      <c r="AZ920" t="s">
        <v>334</v>
      </c>
      <c r="BA920" t="s">
        <v>335</v>
      </c>
      <c r="BB920" t="s">
        <v>136</v>
      </c>
      <c r="BC920" t="s">
        <v>136</v>
      </c>
      <c r="BD920" t="s">
        <v>148</v>
      </c>
      <c r="BE920" t="s">
        <v>136</v>
      </c>
      <c r="BF920" t="s">
        <v>136</v>
      </c>
      <c r="BG920" t="s">
        <v>134</v>
      </c>
      <c r="BH920" t="s">
        <v>136</v>
      </c>
      <c r="BN920" t="s">
        <v>21190</v>
      </c>
      <c r="BO920" t="s">
        <v>2547</v>
      </c>
      <c r="BP920">
        <v>9</v>
      </c>
      <c r="BQ920">
        <v>9</v>
      </c>
      <c r="BR920">
        <v>9</v>
      </c>
      <c r="BS920" s="1">
        <v>44195</v>
      </c>
      <c r="BT920" s="1">
        <v>44469</v>
      </c>
      <c r="BU920" s="1">
        <v>44195</v>
      </c>
      <c r="BV920" s="1">
        <v>44469</v>
      </c>
      <c r="BW920" t="s">
        <v>136</v>
      </c>
      <c r="BX920">
        <v>40</v>
      </c>
      <c r="BY920">
        <v>0</v>
      </c>
      <c r="BZ920">
        <v>8</v>
      </c>
      <c r="CA920">
        <v>8</v>
      </c>
      <c r="CB920">
        <v>8</v>
      </c>
      <c r="CC920">
        <v>8</v>
      </c>
      <c r="CD920">
        <v>8</v>
      </c>
      <c r="CE920">
        <v>0</v>
      </c>
      <c r="CF920" t="str">
        <f>"8:00 AM"</f>
        <v>8:00 AM</v>
      </c>
      <c r="CG920" t="str">
        <f>"4:00 PM"</f>
        <v>4:00 PM</v>
      </c>
      <c r="CH920" s="5">
        <v>11.83</v>
      </c>
      <c r="CI920" t="s">
        <v>146</v>
      </c>
      <c r="CL920" t="s">
        <v>134</v>
      </c>
      <c r="CM920" t="s">
        <v>147</v>
      </c>
      <c r="CN920" t="s">
        <v>148</v>
      </c>
      <c r="CO920" t="s">
        <v>2548</v>
      </c>
      <c r="CP920" t="s">
        <v>149</v>
      </c>
      <c r="CQ920">
        <v>0</v>
      </c>
      <c r="CR920">
        <v>0</v>
      </c>
      <c r="CS920" t="s">
        <v>136</v>
      </c>
      <c r="CT920" t="s">
        <v>136</v>
      </c>
      <c r="CU920" t="s">
        <v>136</v>
      </c>
      <c r="CV920" t="s">
        <v>134</v>
      </c>
      <c r="CW920" t="s">
        <v>134</v>
      </c>
      <c r="CX920">
        <v>50</v>
      </c>
      <c r="CY920" t="s">
        <v>134</v>
      </c>
      <c r="CZ920" t="s">
        <v>134</v>
      </c>
      <c r="DA920" t="s">
        <v>134</v>
      </c>
      <c r="DB920" t="s">
        <v>134</v>
      </c>
      <c r="DC920" t="s">
        <v>134</v>
      </c>
      <c r="DD920" t="s">
        <v>136</v>
      </c>
      <c r="DF920" t="s">
        <v>2433</v>
      </c>
      <c r="DG920" t="s">
        <v>21191</v>
      </c>
      <c r="DH920" t="s">
        <v>245</v>
      </c>
      <c r="DI920" t="s">
        <v>246</v>
      </c>
      <c r="DJ920" s="4">
        <v>70516</v>
      </c>
      <c r="DK920" t="s">
        <v>268</v>
      </c>
      <c r="DL920" t="s">
        <v>136</v>
      </c>
      <c r="DM920">
        <v>1</v>
      </c>
      <c r="DN920" t="s">
        <v>21192</v>
      </c>
      <c r="DO920" t="s">
        <v>245</v>
      </c>
      <c r="DP920" t="s">
        <v>246</v>
      </c>
      <c r="DQ920" t="str">
        <f>"70516"</f>
        <v>70516</v>
      </c>
      <c r="DR920" t="s">
        <v>268</v>
      </c>
      <c r="DS920" t="s">
        <v>497</v>
      </c>
      <c r="DT920">
        <v>1</v>
      </c>
      <c r="DU920">
        <v>8</v>
      </c>
      <c r="DV920" t="s">
        <v>136</v>
      </c>
      <c r="DW920" t="s">
        <v>134</v>
      </c>
      <c r="DX920" t="s">
        <v>136</v>
      </c>
      <c r="DY920" t="s">
        <v>134</v>
      </c>
      <c r="DZ920">
        <v>2</v>
      </c>
      <c r="EA920" t="s">
        <v>136</v>
      </c>
      <c r="EC920" s="5">
        <v>12.68</v>
      </c>
      <c r="ED920" s="5">
        <v>55</v>
      </c>
      <c r="EE920">
        <v>13375819467</v>
      </c>
      <c r="EF920" t="s">
        <v>21189</v>
      </c>
      <c r="EG920" t="s">
        <v>148</v>
      </c>
      <c r="EH920">
        <v>2</v>
      </c>
    </row>
    <row r="921" spans="1:138" ht="15" customHeight="1" x14ac:dyDescent="0.35">
      <c r="A921" t="s">
        <v>19760</v>
      </c>
      <c r="B921" t="s">
        <v>157</v>
      </c>
      <c r="C921" s="1">
        <v>44133.651589814814</v>
      </c>
      <c r="D921" s="1">
        <v>44151</v>
      </c>
      <c r="E921" t="s">
        <v>579</v>
      </c>
      <c r="F921" t="s">
        <v>136</v>
      </c>
      <c r="G921" t="s">
        <v>135</v>
      </c>
      <c r="H921" t="s">
        <v>136</v>
      </c>
      <c r="I921" t="s">
        <v>19761</v>
      </c>
      <c r="K921" t="s">
        <v>19762</v>
      </c>
      <c r="L921" t="s">
        <v>19763</v>
      </c>
      <c r="M921" t="s">
        <v>9222</v>
      </c>
      <c r="N921" t="s">
        <v>592</v>
      </c>
      <c r="O921" s="4">
        <v>83114</v>
      </c>
      <c r="P921" t="s">
        <v>140</v>
      </c>
      <c r="R921">
        <v>13072708081</v>
      </c>
      <c r="T921">
        <v>11299</v>
      </c>
      <c r="U921" t="s">
        <v>3386</v>
      </c>
      <c r="V921" t="s">
        <v>4707</v>
      </c>
      <c r="X921" t="s">
        <v>164</v>
      </c>
      <c r="Y921" t="s">
        <v>19762</v>
      </c>
      <c r="Z921" t="s">
        <v>19764</v>
      </c>
      <c r="AA921" t="s">
        <v>9222</v>
      </c>
      <c r="AB921" t="s">
        <v>592</v>
      </c>
      <c r="AC921" s="4">
        <v>83114</v>
      </c>
      <c r="AD921" t="s">
        <v>140</v>
      </c>
      <c r="AF921">
        <v>13072793339</v>
      </c>
      <c r="AH921" t="s">
        <v>19765</v>
      </c>
      <c r="AI921" t="s">
        <v>168</v>
      </c>
      <c r="AJ921" t="s">
        <v>588</v>
      </c>
      <c r="AK921" t="s">
        <v>589</v>
      </c>
      <c r="AM921" t="s">
        <v>590</v>
      </c>
      <c r="AO921" t="s">
        <v>591</v>
      </c>
      <c r="AP921" t="s">
        <v>592</v>
      </c>
      <c r="AQ921" s="4">
        <v>82601</v>
      </c>
      <c r="AR921" t="s">
        <v>140</v>
      </c>
      <c r="AT921">
        <v>13074722105</v>
      </c>
      <c r="AV921" t="s">
        <v>593</v>
      </c>
      <c r="AW921" t="s">
        <v>594</v>
      </c>
      <c r="AZ921" t="s">
        <v>334</v>
      </c>
      <c r="BA921" t="s">
        <v>335</v>
      </c>
      <c r="BB921" t="s">
        <v>136</v>
      </c>
      <c r="BC921" t="s">
        <v>136</v>
      </c>
      <c r="BD921" t="s">
        <v>148</v>
      </c>
      <c r="BE921" t="s">
        <v>136</v>
      </c>
      <c r="BF921" t="s">
        <v>136</v>
      </c>
      <c r="BG921" t="s">
        <v>134</v>
      </c>
      <c r="BH921" t="s">
        <v>136</v>
      </c>
      <c r="BN921" t="s">
        <v>19766</v>
      </c>
      <c r="BO921" t="s">
        <v>652</v>
      </c>
      <c r="BP921">
        <v>3</v>
      </c>
      <c r="BQ921">
        <v>3</v>
      </c>
      <c r="BR921">
        <v>3</v>
      </c>
      <c r="BS921" s="1">
        <v>44211</v>
      </c>
      <c r="BT921" s="1">
        <v>44500</v>
      </c>
      <c r="BU921" s="1">
        <v>44211</v>
      </c>
      <c r="BV921" s="1">
        <v>44500</v>
      </c>
      <c r="BW921" t="s">
        <v>134</v>
      </c>
      <c r="CH921" s="5">
        <v>1682.33</v>
      </c>
      <c r="CI921" t="s">
        <v>597</v>
      </c>
      <c r="CJ921">
        <v>0</v>
      </c>
      <c r="CK921" t="s">
        <v>598</v>
      </c>
      <c r="CL921" t="s">
        <v>136</v>
      </c>
      <c r="CM921" t="s">
        <v>354</v>
      </c>
      <c r="CN921" t="s">
        <v>599</v>
      </c>
      <c r="CO921" t="s">
        <v>600</v>
      </c>
      <c r="CP921" t="s">
        <v>149</v>
      </c>
      <c r="CQ921">
        <v>6</v>
      </c>
      <c r="CR921">
        <v>0</v>
      </c>
      <c r="CS921" t="s">
        <v>136</v>
      </c>
      <c r="CT921" t="s">
        <v>134</v>
      </c>
      <c r="CU921" t="s">
        <v>136</v>
      </c>
      <c r="CV921" t="s">
        <v>136</v>
      </c>
      <c r="CW921" t="s">
        <v>134</v>
      </c>
      <c r="CX921">
        <v>50</v>
      </c>
      <c r="CY921" t="s">
        <v>134</v>
      </c>
      <c r="CZ921" t="s">
        <v>136</v>
      </c>
      <c r="DA921" t="s">
        <v>134</v>
      </c>
      <c r="DB921" t="s">
        <v>136</v>
      </c>
      <c r="DC921" t="s">
        <v>136</v>
      </c>
      <c r="DD921" t="s">
        <v>136</v>
      </c>
      <c r="DF921" t="s">
        <v>19767</v>
      </c>
      <c r="DG921" t="s">
        <v>19768</v>
      </c>
      <c r="DH921" t="s">
        <v>9222</v>
      </c>
      <c r="DI921" t="s">
        <v>592</v>
      </c>
      <c r="DJ921" s="4">
        <v>83114</v>
      </c>
      <c r="DK921" t="s">
        <v>1822</v>
      </c>
      <c r="DL921" t="s">
        <v>136</v>
      </c>
      <c r="DM921">
        <v>1</v>
      </c>
      <c r="DN921" t="s">
        <v>19769</v>
      </c>
      <c r="DO921" t="s">
        <v>19770</v>
      </c>
      <c r="DP921" t="s">
        <v>592</v>
      </c>
      <c r="DQ921" t="str">
        <f>"83114"</f>
        <v>83114</v>
      </c>
      <c r="DR921" t="s">
        <v>1822</v>
      </c>
      <c r="DS921" t="s">
        <v>2917</v>
      </c>
      <c r="DT921">
        <v>2</v>
      </c>
      <c r="DU921">
        <v>7</v>
      </c>
      <c r="DV921" t="s">
        <v>136</v>
      </c>
      <c r="DW921" t="s">
        <v>136</v>
      </c>
      <c r="DX921" t="s">
        <v>134</v>
      </c>
      <c r="DY921" t="s">
        <v>134</v>
      </c>
      <c r="DZ921">
        <v>2</v>
      </c>
      <c r="EA921" t="s">
        <v>136</v>
      </c>
      <c r="EC921" s="5">
        <v>12.68</v>
      </c>
      <c r="ED921" s="5">
        <v>55</v>
      </c>
      <c r="EE921">
        <v>13074722105</v>
      </c>
      <c r="EF921" t="s">
        <v>593</v>
      </c>
      <c r="EG921" t="s">
        <v>148</v>
      </c>
      <c r="EH921">
        <v>0</v>
      </c>
    </row>
    <row r="922" spans="1:138" ht="15" customHeight="1" x14ac:dyDescent="0.35">
      <c r="A922" t="s">
        <v>25500</v>
      </c>
      <c r="B922" t="s">
        <v>157</v>
      </c>
      <c r="C922" s="1">
        <v>44141.372004629629</v>
      </c>
      <c r="D922" s="1">
        <v>44151</v>
      </c>
      <c r="E922" t="s">
        <v>133</v>
      </c>
      <c r="F922" t="s">
        <v>136</v>
      </c>
      <c r="G922" t="s">
        <v>135</v>
      </c>
      <c r="H922" t="s">
        <v>136</v>
      </c>
      <c r="I922" t="s">
        <v>2611</v>
      </c>
      <c r="K922" t="s">
        <v>2612</v>
      </c>
      <c r="L922" t="s">
        <v>148</v>
      </c>
      <c r="M922" t="s">
        <v>2613</v>
      </c>
      <c r="N922" t="s">
        <v>960</v>
      </c>
      <c r="O922" s="4">
        <v>36089</v>
      </c>
      <c r="P922" t="s">
        <v>140</v>
      </c>
      <c r="R922">
        <v>13347380039</v>
      </c>
      <c r="T922">
        <v>4249</v>
      </c>
      <c r="U922" t="s">
        <v>5395</v>
      </c>
      <c r="V922" t="s">
        <v>3489</v>
      </c>
      <c r="X922" t="s">
        <v>2616</v>
      </c>
      <c r="Y922" t="s">
        <v>14783</v>
      </c>
      <c r="AA922" t="s">
        <v>14784</v>
      </c>
      <c r="AB922" t="s">
        <v>837</v>
      </c>
      <c r="AC922" s="4">
        <v>29303</v>
      </c>
      <c r="AD922" t="s">
        <v>140</v>
      </c>
      <c r="AE922" t="s">
        <v>841</v>
      </c>
      <c r="AF922">
        <v>18645760881</v>
      </c>
      <c r="AH922" t="s">
        <v>14785</v>
      </c>
      <c r="AI922" t="s">
        <v>168</v>
      </c>
      <c r="AJ922" t="s">
        <v>2151</v>
      </c>
      <c r="AK922" t="s">
        <v>2152</v>
      </c>
      <c r="AL922" t="s">
        <v>509</v>
      </c>
      <c r="AM922" t="s">
        <v>846</v>
      </c>
      <c r="AO922" t="s">
        <v>847</v>
      </c>
      <c r="AP922" t="s">
        <v>161</v>
      </c>
      <c r="AQ922" s="4">
        <v>31636</v>
      </c>
      <c r="AR922" t="s">
        <v>140</v>
      </c>
      <c r="AT922">
        <v>12295596879</v>
      </c>
      <c r="AV922" t="s">
        <v>2153</v>
      </c>
      <c r="AW922" t="s">
        <v>849</v>
      </c>
      <c r="AZ922" t="s">
        <v>144</v>
      </c>
      <c r="BA922" t="s">
        <v>145</v>
      </c>
      <c r="BB922" t="s">
        <v>136</v>
      </c>
      <c r="BC922" t="s">
        <v>136</v>
      </c>
      <c r="BD922" t="s">
        <v>148</v>
      </c>
      <c r="BE922" t="s">
        <v>136</v>
      </c>
      <c r="BF922" t="s">
        <v>136</v>
      </c>
      <c r="BG922" t="s">
        <v>134</v>
      </c>
      <c r="BH922" t="s">
        <v>136</v>
      </c>
      <c r="BI922" t="s">
        <v>2509</v>
      </c>
      <c r="BJ922" t="s">
        <v>2510</v>
      </c>
      <c r="BL922" t="s">
        <v>849</v>
      </c>
      <c r="BM922" t="s">
        <v>2153</v>
      </c>
      <c r="BN922" t="s">
        <v>25501</v>
      </c>
      <c r="BO922" t="s">
        <v>2620</v>
      </c>
      <c r="BP922">
        <v>4</v>
      </c>
      <c r="BQ922">
        <v>4</v>
      </c>
      <c r="BR922">
        <v>4</v>
      </c>
      <c r="BS922" s="1">
        <v>44209</v>
      </c>
      <c r="BT922" s="1">
        <v>44370</v>
      </c>
      <c r="BU922" s="1">
        <v>44209</v>
      </c>
      <c r="BV922" s="1">
        <v>44370</v>
      </c>
      <c r="BW922" t="s">
        <v>136</v>
      </c>
      <c r="BX922">
        <v>44</v>
      </c>
      <c r="BY922">
        <v>0</v>
      </c>
      <c r="BZ922">
        <v>8</v>
      </c>
      <c r="CA922">
        <v>8</v>
      </c>
      <c r="CB922">
        <v>8</v>
      </c>
      <c r="CC922">
        <v>8</v>
      </c>
      <c r="CD922">
        <v>8</v>
      </c>
      <c r="CE922">
        <v>4</v>
      </c>
      <c r="CF922" t="str">
        <f>"8:00 AM"</f>
        <v>8:00 AM</v>
      </c>
      <c r="CG922" t="str">
        <f>"4:30 PM"</f>
        <v>4:30 PM</v>
      </c>
      <c r="CH922" s="5">
        <v>11.71</v>
      </c>
      <c r="CI922" t="s">
        <v>146</v>
      </c>
      <c r="CL922" t="s">
        <v>136</v>
      </c>
      <c r="CM922" t="s">
        <v>147</v>
      </c>
      <c r="CN922" t="s">
        <v>148</v>
      </c>
      <c r="CO922" t="s">
        <v>854</v>
      </c>
      <c r="CP922" t="s">
        <v>149</v>
      </c>
      <c r="CQ922">
        <v>3</v>
      </c>
      <c r="CR922">
        <v>0</v>
      </c>
      <c r="CS922" t="s">
        <v>136</v>
      </c>
      <c r="CT922" t="s">
        <v>136</v>
      </c>
      <c r="CU922" t="s">
        <v>136</v>
      </c>
      <c r="CV922" t="s">
        <v>134</v>
      </c>
      <c r="CW922" t="s">
        <v>134</v>
      </c>
      <c r="CX922">
        <v>50</v>
      </c>
      <c r="CY922" t="s">
        <v>134</v>
      </c>
      <c r="CZ922" t="s">
        <v>134</v>
      </c>
      <c r="DA922" t="s">
        <v>134</v>
      </c>
      <c r="DB922" t="s">
        <v>134</v>
      </c>
      <c r="DC922" t="s">
        <v>134</v>
      </c>
      <c r="DD922" t="s">
        <v>136</v>
      </c>
      <c r="DF922" t="s">
        <v>14787</v>
      </c>
      <c r="DG922" t="s">
        <v>14783</v>
      </c>
      <c r="DH922" t="s">
        <v>14784</v>
      </c>
      <c r="DI922" t="s">
        <v>837</v>
      </c>
      <c r="DJ922" s="4">
        <v>29303</v>
      </c>
      <c r="DK922" t="s">
        <v>1273</v>
      </c>
      <c r="DL922" t="s">
        <v>136</v>
      </c>
      <c r="DM922">
        <v>1</v>
      </c>
      <c r="DN922" t="s">
        <v>14788</v>
      </c>
      <c r="DO922" t="s">
        <v>14784</v>
      </c>
      <c r="DP922" t="s">
        <v>837</v>
      </c>
      <c r="DQ922" t="str">
        <f>"29303"</f>
        <v>29303</v>
      </c>
      <c r="DR922" t="s">
        <v>1273</v>
      </c>
      <c r="DS922" t="s">
        <v>919</v>
      </c>
      <c r="DT922">
        <v>1</v>
      </c>
      <c r="DU922">
        <v>10</v>
      </c>
      <c r="DV922" t="s">
        <v>134</v>
      </c>
      <c r="DW922" t="s">
        <v>134</v>
      </c>
      <c r="DX922" t="s">
        <v>134</v>
      </c>
      <c r="DY922" t="s">
        <v>136</v>
      </c>
      <c r="DZ922">
        <v>1</v>
      </c>
      <c r="EA922" t="s">
        <v>134</v>
      </c>
      <c r="EB922" s="5">
        <v>12.68</v>
      </c>
      <c r="EC922" s="5">
        <v>12.68</v>
      </c>
      <c r="ED922" s="5">
        <v>55</v>
      </c>
      <c r="EE922" t="s">
        <v>148</v>
      </c>
      <c r="EF922" t="s">
        <v>14785</v>
      </c>
      <c r="EG922" t="s">
        <v>862</v>
      </c>
      <c r="EH922">
        <v>0</v>
      </c>
    </row>
    <row r="923" spans="1:138" ht="15" customHeight="1" x14ac:dyDescent="0.35">
      <c r="A923" t="s">
        <v>11005</v>
      </c>
      <c r="B923" t="s">
        <v>157</v>
      </c>
      <c r="C923" s="1">
        <v>44140.728182986109</v>
      </c>
      <c r="D923" s="1">
        <v>44151</v>
      </c>
      <c r="E923" t="s">
        <v>133</v>
      </c>
      <c r="F923" t="s">
        <v>136</v>
      </c>
      <c r="G923" t="s">
        <v>135</v>
      </c>
      <c r="H923" t="s">
        <v>136</v>
      </c>
      <c r="I923" t="s">
        <v>11006</v>
      </c>
      <c r="K923" t="s">
        <v>11007</v>
      </c>
      <c r="L923" t="s">
        <v>148</v>
      </c>
      <c r="M923" t="s">
        <v>11008</v>
      </c>
      <c r="N923" t="s">
        <v>960</v>
      </c>
      <c r="O923" s="4">
        <v>36830</v>
      </c>
      <c r="P923" t="s">
        <v>140</v>
      </c>
      <c r="R923">
        <v>13348213500</v>
      </c>
      <c r="T923">
        <v>1114</v>
      </c>
      <c r="U923" t="s">
        <v>3386</v>
      </c>
      <c r="V923" t="s">
        <v>4490</v>
      </c>
      <c r="X923" t="s">
        <v>11009</v>
      </c>
      <c r="Y923" t="s">
        <v>11007</v>
      </c>
      <c r="AA923" t="s">
        <v>11008</v>
      </c>
      <c r="AB923" t="s">
        <v>960</v>
      </c>
      <c r="AC923" s="4">
        <v>36830</v>
      </c>
      <c r="AD923" t="s">
        <v>140</v>
      </c>
      <c r="AE923" t="s">
        <v>841</v>
      </c>
      <c r="AF923">
        <v>13348213500</v>
      </c>
      <c r="AH923" t="s">
        <v>11010</v>
      </c>
      <c r="AI923" t="s">
        <v>168</v>
      </c>
      <c r="AJ923" t="s">
        <v>843</v>
      </c>
      <c r="AK923" t="s">
        <v>844</v>
      </c>
      <c r="AL923" t="s">
        <v>845</v>
      </c>
      <c r="AM923" t="s">
        <v>846</v>
      </c>
      <c r="AO923" t="s">
        <v>847</v>
      </c>
      <c r="AP923" t="s">
        <v>161</v>
      </c>
      <c r="AQ923" s="4">
        <v>31636</v>
      </c>
      <c r="AR923" t="s">
        <v>140</v>
      </c>
      <c r="AT923">
        <v>12295596879</v>
      </c>
      <c r="AV923" t="s">
        <v>848</v>
      </c>
      <c r="AW923" t="s">
        <v>849</v>
      </c>
      <c r="AZ923" t="s">
        <v>144</v>
      </c>
      <c r="BA923" t="s">
        <v>145</v>
      </c>
      <c r="BB923" t="s">
        <v>136</v>
      </c>
      <c r="BC923" t="s">
        <v>136</v>
      </c>
      <c r="BD923" t="s">
        <v>148</v>
      </c>
      <c r="BE923" t="s">
        <v>136</v>
      </c>
      <c r="BF923" t="s">
        <v>136</v>
      </c>
      <c r="BG923" t="s">
        <v>134</v>
      </c>
      <c r="BH923" t="s">
        <v>136</v>
      </c>
      <c r="BI923" t="s">
        <v>7923</v>
      </c>
      <c r="BJ923" t="s">
        <v>7924</v>
      </c>
      <c r="BL923" t="s">
        <v>849</v>
      </c>
      <c r="BM923" t="s">
        <v>848</v>
      </c>
      <c r="BN923" t="s">
        <v>11011</v>
      </c>
      <c r="BO923" t="s">
        <v>4462</v>
      </c>
      <c r="BP923">
        <v>110</v>
      </c>
      <c r="BQ923">
        <v>110</v>
      </c>
      <c r="BR923">
        <v>110</v>
      </c>
      <c r="BS923" s="1">
        <v>44211</v>
      </c>
      <c r="BT923" s="1">
        <v>44515</v>
      </c>
      <c r="BU923" s="1">
        <v>44211</v>
      </c>
      <c r="BV923" s="1">
        <v>44515</v>
      </c>
      <c r="BW923" t="s">
        <v>136</v>
      </c>
      <c r="BX923">
        <v>40</v>
      </c>
      <c r="BY923">
        <v>0</v>
      </c>
      <c r="BZ923">
        <v>7</v>
      </c>
      <c r="CA923">
        <v>7</v>
      </c>
      <c r="CB923">
        <v>7</v>
      </c>
      <c r="CC923">
        <v>7</v>
      </c>
      <c r="CD923">
        <v>7</v>
      </c>
      <c r="CE923">
        <v>5</v>
      </c>
      <c r="CF923" t="str">
        <f>"7:00 AM"</f>
        <v>7:00 AM</v>
      </c>
      <c r="CG923" t="str">
        <f>"3:00 PM"</f>
        <v>3:00 PM</v>
      </c>
      <c r="CH923" s="5">
        <v>11.71</v>
      </c>
      <c r="CI923" t="s">
        <v>146</v>
      </c>
      <c r="CL923" t="s">
        <v>136</v>
      </c>
      <c r="CM923" t="s">
        <v>312</v>
      </c>
      <c r="CN923" t="s">
        <v>148</v>
      </c>
      <c r="CO923" t="s">
        <v>854</v>
      </c>
      <c r="CP923" t="s">
        <v>149</v>
      </c>
      <c r="CQ923">
        <v>1</v>
      </c>
      <c r="CR923">
        <v>0</v>
      </c>
      <c r="CS923" t="s">
        <v>136</v>
      </c>
      <c r="CT923" t="s">
        <v>136</v>
      </c>
      <c r="CU923" t="s">
        <v>136</v>
      </c>
      <c r="CV923" t="s">
        <v>136</v>
      </c>
      <c r="CW923" t="s">
        <v>134</v>
      </c>
      <c r="CX923">
        <v>50</v>
      </c>
      <c r="CY923" t="s">
        <v>136</v>
      </c>
      <c r="CZ923" t="s">
        <v>134</v>
      </c>
      <c r="DA923" t="s">
        <v>134</v>
      </c>
      <c r="DB923" t="s">
        <v>134</v>
      </c>
      <c r="DC923" t="s">
        <v>134</v>
      </c>
      <c r="DD923" t="s">
        <v>136</v>
      </c>
      <c r="DF923" t="s">
        <v>11012</v>
      </c>
      <c r="DG923" t="s">
        <v>11007</v>
      </c>
      <c r="DH923" t="s">
        <v>11008</v>
      </c>
      <c r="DI923" t="s">
        <v>960</v>
      </c>
      <c r="DJ923" s="4">
        <v>36830</v>
      </c>
      <c r="DK923" t="s">
        <v>713</v>
      </c>
      <c r="DL923" t="s">
        <v>134</v>
      </c>
      <c r="DM923">
        <v>2</v>
      </c>
      <c r="DN923" t="s">
        <v>11013</v>
      </c>
      <c r="DO923" t="s">
        <v>11008</v>
      </c>
      <c r="DP923" t="s">
        <v>960</v>
      </c>
      <c r="DQ923" t="str">
        <f>"36832"</f>
        <v>36832</v>
      </c>
      <c r="DR923" t="s">
        <v>713</v>
      </c>
      <c r="DS923" t="s">
        <v>497</v>
      </c>
      <c r="DT923">
        <v>1</v>
      </c>
      <c r="DU923">
        <v>10</v>
      </c>
      <c r="DV923" t="s">
        <v>134</v>
      </c>
      <c r="DW923" t="s">
        <v>134</v>
      </c>
      <c r="DX923" t="s">
        <v>134</v>
      </c>
      <c r="DY923" t="s">
        <v>134</v>
      </c>
      <c r="DZ923">
        <v>9</v>
      </c>
      <c r="EA923" t="s">
        <v>134</v>
      </c>
      <c r="EB923" s="5">
        <v>12.68</v>
      </c>
      <c r="EC923" s="5">
        <v>12.68</v>
      </c>
      <c r="ED923" s="5">
        <v>55</v>
      </c>
      <c r="EE923" t="s">
        <v>148</v>
      </c>
      <c r="EF923" t="s">
        <v>11010</v>
      </c>
      <c r="EG923" t="s">
        <v>5624</v>
      </c>
      <c r="EH923">
        <v>0</v>
      </c>
    </row>
    <row r="924" spans="1:138" ht="15" customHeight="1" x14ac:dyDescent="0.35">
      <c r="A924" t="s">
        <v>18501</v>
      </c>
      <c r="B924" t="s">
        <v>157</v>
      </c>
      <c r="C924" s="1">
        <v>44137.681334953704</v>
      </c>
      <c r="D924" s="1">
        <v>44151</v>
      </c>
      <c r="E924" t="s">
        <v>133</v>
      </c>
      <c r="F924" t="s">
        <v>136</v>
      </c>
      <c r="G924" t="s">
        <v>135</v>
      </c>
      <c r="H924" t="s">
        <v>136</v>
      </c>
      <c r="I924" t="s">
        <v>1263</v>
      </c>
      <c r="K924" t="s">
        <v>1264</v>
      </c>
      <c r="M924" t="s">
        <v>1265</v>
      </c>
      <c r="N924" t="s">
        <v>837</v>
      </c>
      <c r="O924" s="4">
        <v>29323</v>
      </c>
      <c r="P924" t="s">
        <v>140</v>
      </c>
      <c r="R924">
        <v>18644613000</v>
      </c>
      <c r="T924">
        <v>111339</v>
      </c>
      <c r="U924" t="s">
        <v>1266</v>
      </c>
      <c r="V924" t="s">
        <v>1225</v>
      </c>
      <c r="W924" t="s">
        <v>1267</v>
      </c>
      <c r="X924" t="s">
        <v>429</v>
      </c>
      <c r="Y924" t="s">
        <v>1264</v>
      </c>
      <c r="AA924" t="s">
        <v>1265</v>
      </c>
      <c r="AB924" t="s">
        <v>837</v>
      </c>
      <c r="AC924" s="4">
        <v>29323</v>
      </c>
      <c r="AD924" t="s">
        <v>140</v>
      </c>
      <c r="AF924">
        <v>18644613000</v>
      </c>
      <c r="AH924" t="s">
        <v>1134</v>
      </c>
      <c r="AI924" t="s">
        <v>168</v>
      </c>
      <c r="AJ924" t="s">
        <v>1135</v>
      </c>
      <c r="AK924" t="s">
        <v>1136</v>
      </c>
      <c r="AL924" t="s">
        <v>229</v>
      </c>
      <c r="AM924" t="s">
        <v>1137</v>
      </c>
      <c r="AN924" t="s">
        <v>1138</v>
      </c>
      <c r="AO924" t="s">
        <v>1139</v>
      </c>
      <c r="AP924" t="s">
        <v>537</v>
      </c>
      <c r="AQ924" s="4">
        <v>28327</v>
      </c>
      <c r="AR924" t="s">
        <v>140</v>
      </c>
      <c r="AT924">
        <v>19109476004</v>
      </c>
      <c r="AV924" t="s">
        <v>1140</v>
      </c>
      <c r="AW924" t="s">
        <v>1141</v>
      </c>
      <c r="AZ924" t="s">
        <v>175</v>
      </c>
      <c r="BA924" t="s">
        <v>176</v>
      </c>
      <c r="BB924" t="s">
        <v>136</v>
      </c>
      <c r="BC924" t="s">
        <v>136</v>
      </c>
      <c r="BD924" t="s">
        <v>148</v>
      </c>
      <c r="BE924" t="s">
        <v>136</v>
      </c>
      <c r="BF924" t="s">
        <v>136</v>
      </c>
      <c r="BG924" t="s">
        <v>134</v>
      </c>
      <c r="BH924" t="s">
        <v>136</v>
      </c>
      <c r="BN924" t="s">
        <v>18502</v>
      </c>
      <c r="BO924" t="s">
        <v>1268</v>
      </c>
      <c r="BP924">
        <v>300</v>
      </c>
      <c r="BQ924">
        <v>135</v>
      </c>
      <c r="BR924">
        <v>135</v>
      </c>
      <c r="BS924" s="1">
        <v>44211</v>
      </c>
      <c r="BT924" s="1">
        <v>44515</v>
      </c>
      <c r="BU924" s="1">
        <v>44211</v>
      </c>
      <c r="BV924" s="1">
        <v>44515</v>
      </c>
      <c r="BW924" t="s">
        <v>136</v>
      </c>
      <c r="BX924">
        <v>40</v>
      </c>
      <c r="BY924">
        <v>0</v>
      </c>
      <c r="BZ924">
        <v>7</v>
      </c>
      <c r="CA924">
        <v>7</v>
      </c>
      <c r="CB924">
        <v>7</v>
      </c>
      <c r="CC924">
        <v>7</v>
      </c>
      <c r="CD924">
        <v>7</v>
      </c>
      <c r="CE924">
        <v>5</v>
      </c>
      <c r="CF924" t="str">
        <f>"7:00 AM"</f>
        <v>7:00 AM</v>
      </c>
      <c r="CG924" t="str">
        <f>"3:00 PM"</f>
        <v>3:00 PM</v>
      </c>
      <c r="CH924" s="5">
        <v>11.71</v>
      </c>
      <c r="CI924" t="s">
        <v>146</v>
      </c>
      <c r="CJ924">
        <v>12.67</v>
      </c>
      <c r="CK924" t="s">
        <v>1269</v>
      </c>
      <c r="CL924" t="s">
        <v>134</v>
      </c>
      <c r="CM924" t="s">
        <v>147</v>
      </c>
      <c r="CN924" t="s">
        <v>148</v>
      </c>
      <c r="CO924" t="s">
        <v>1142</v>
      </c>
      <c r="CP924" t="s">
        <v>149</v>
      </c>
      <c r="CQ924">
        <v>3</v>
      </c>
      <c r="CR924">
        <v>0</v>
      </c>
      <c r="CS924" t="s">
        <v>136</v>
      </c>
      <c r="CT924" t="s">
        <v>136</v>
      </c>
      <c r="CU924" t="s">
        <v>136</v>
      </c>
      <c r="CV924" t="s">
        <v>134</v>
      </c>
      <c r="CW924" t="s">
        <v>134</v>
      </c>
      <c r="CX924">
        <v>75</v>
      </c>
      <c r="CY924" t="s">
        <v>134</v>
      </c>
      <c r="CZ924" t="s">
        <v>136</v>
      </c>
      <c r="DA924" t="s">
        <v>134</v>
      </c>
      <c r="DB924" t="s">
        <v>134</v>
      </c>
      <c r="DC924" t="s">
        <v>134</v>
      </c>
      <c r="DD924" t="s">
        <v>136</v>
      </c>
      <c r="DF924" t="s">
        <v>1271</v>
      </c>
      <c r="DG924" t="s">
        <v>1272</v>
      </c>
      <c r="DH924" t="s">
        <v>1265</v>
      </c>
      <c r="DI924" t="s">
        <v>837</v>
      </c>
      <c r="DJ924" s="4">
        <v>29323</v>
      </c>
      <c r="DK924" t="s">
        <v>1273</v>
      </c>
      <c r="DL924" t="s">
        <v>134</v>
      </c>
      <c r="DM924">
        <v>22</v>
      </c>
      <c r="DN924" t="s">
        <v>1274</v>
      </c>
      <c r="DO924" t="s">
        <v>1275</v>
      </c>
      <c r="DP924" t="s">
        <v>837</v>
      </c>
      <c r="DQ924" t="str">
        <f>"29323"</f>
        <v>29323</v>
      </c>
      <c r="DR924" t="s">
        <v>1276</v>
      </c>
      <c r="DS924" t="s">
        <v>1277</v>
      </c>
      <c r="DT924">
        <v>1</v>
      </c>
      <c r="DU924">
        <v>36</v>
      </c>
      <c r="DV924" t="s">
        <v>134</v>
      </c>
      <c r="DW924" t="s">
        <v>134</v>
      </c>
      <c r="DX924" t="s">
        <v>134</v>
      </c>
      <c r="DY924" t="s">
        <v>134</v>
      </c>
      <c r="DZ924">
        <v>12</v>
      </c>
      <c r="EA924" t="s">
        <v>136</v>
      </c>
      <c r="EC924" s="5">
        <v>12.68</v>
      </c>
      <c r="ED924" s="5">
        <v>55</v>
      </c>
      <c r="EE924" t="s">
        <v>148</v>
      </c>
      <c r="EF924" t="s">
        <v>1751</v>
      </c>
      <c r="EG924" t="s">
        <v>1278</v>
      </c>
      <c r="EH924">
        <v>8</v>
      </c>
    </row>
    <row r="925" spans="1:138" ht="15" customHeight="1" x14ac:dyDescent="0.35">
      <c r="A925" t="s">
        <v>8366</v>
      </c>
      <c r="B925" t="s">
        <v>157</v>
      </c>
      <c r="C925" s="1">
        <v>44141.48427847222</v>
      </c>
      <c r="D925" s="1">
        <v>44151</v>
      </c>
      <c r="E925" t="s">
        <v>133</v>
      </c>
      <c r="F925" t="s">
        <v>136</v>
      </c>
      <c r="G925" t="s">
        <v>135</v>
      </c>
      <c r="H925" t="s">
        <v>136</v>
      </c>
      <c r="I925" t="s">
        <v>2611</v>
      </c>
      <c r="K925" t="s">
        <v>2612</v>
      </c>
      <c r="L925" t="s">
        <v>148</v>
      </c>
      <c r="M925" t="s">
        <v>2613</v>
      </c>
      <c r="N925" t="s">
        <v>960</v>
      </c>
      <c r="O925" s="4">
        <v>36089</v>
      </c>
      <c r="P925" t="s">
        <v>140</v>
      </c>
      <c r="R925">
        <v>13347380039</v>
      </c>
      <c r="T925">
        <v>4249</v>
      </c>
      <c r="U925" t="s">
        <v>8367</v>
      </c>
      <c r="V925" t="s">
        <v>2113</v>
      </c>
      <c r="W925" t="s">
        <v>7012</v>
      </c>
      <c r="X925" t="s">
        <v>8368</v>
      </c>
      <c r="Y925" t="s">
        <v>2612</v>
      </c>
      <c r="AA925" t="s">
        <v>2613</v>
      </c>
      <c r="AB925" t="s">
        <v>960</v>
      </c>
      <c r="AC925" s="4">
        <v>36089</v>
      </c>
      <c r="AD925" t="s">
        <v>140</v>
      </c>
      <c r="AE925" t="s">
        <v>841</v>
      </c>
      <c r="AF925">
        <v>13347380039</v>
      </c>
      <c r="AH925" t="s">
        <v>8369</v>
      </c>
      <c r="AI925" t="s">
        <v>168</v>
      </c>
      <c r="AJ925" t="s">
        <v>2151</v>
      </c>
      <c r="AK925" t="s">
        <v>2152</v>
      </c>
      <c r="AL925" t="s">
        <v>509</v>
      </c>
      <c r="AM925" t="s">
        <v>846</v>
      </c>
      <c r="AO925" t="s">
        <v>847</v>
      </c>
      <c r="AP925" t="s">
        <v>161</v>
      </c>
      <c r="AQ925" s="4">
        <v>31636</v>
      </c>
      <c r="AR925" t="s">
        <v>140</v>
      </c>
      <c r="AT925">
        <v>12295596879</v>
      </c>
      <c r="AV925" t="s">
        <v>2153</v>
      </c>
      <c r="AW925" t="s">
        <v>849</v>
      </c>
      <c r="AZ925" t="s">
        <v>144</v>
      </c>
      <c r="BA925" t="s">
        <v>145</v>
      </c>
      <c r="BB925" t="s">
        <v>136</v>
      </c>
      <c r="BC925" t="s">
        <v>136</v>
      </c>
      <c r="BD925" t="s">
        <v>148</v>
      </c>
      <c r="BE925" t="s">
        <v>136</v>
      </c>
      <c r="BF925" t="s">
        <v>136</v>
      </c>
      <c r="BG925" t="s">
        <v>134</v>
      </c>
      <c r="BH925" t="s">
        <v>136</v>
      </c>
      <c r="BI925" t="s">
        <v>4627</v>
      </c>
      <c r="BJ925" t="s">
        <v>4628</v>
      </c>
      <c r="BL925" t="s">
        <v>849</v>
      </c>
      <c r="BM925" t="s">
        <v>2153</v>
      </c>
      <c r="BN925" t="s">
        <v>8370</v>
      </c>
      <c r="BO925" t="s">
        <v>2620</v>
      </c>
      <c r="BP925">
        <v>47</v>
      </c>
      <c r="BQ925">
        <v>33</v>
      </c>
      <c r="BR925">
        <v>33</v>
      </c>
      <c r="BS925" s="1">
        <v>44214</v>
      </c>
      <c r="BT925" s="1">
        <v>44365</v>
      </c>
      <c r="BU925" s="1">
        <v>44214</v>
      </c>
      <c r="BV925" s="1">
        <v>44365</v>
      </c>
      <c r="BW925" t="s">
        <v>136</v>
      </c>
      <c r="BX925">
        <v>48</v>
      </c>
      <c r="BY925">
        <v>0</v>
      </c>
      <c r="BZ925">
        <v>8</v>
      </c>
      <c r="CA925">
        <v>8</v>
      </c>
      <c r="CB925">
        <v>8</v>
      </c>
      <c r="CC925">
        <v>8</v>
      </c>
      <c r="CD925">
        <v>8</v>
      </c>
      <c r="CE925">
        <v>8</v>
      </c>
      <c r="CF925" t="str">
        <f>"6:00 AM"</f>
        <v>6:00 AM</v>
      </c>
      <c r="CG925" t="str">
        <f>"3:00 PM"</f>
        <v>3:00 PM</v>
      </c>
      <c r="CH925" s="5">
        <v>11.71</v>
      </c>
      <c r="CI925" t="s">
        <v>146</v>
      </c>
      <c r="CL925" t="s">
        <v>136</v>
      </c>
      <c r="CM925" t="s">
        <v>147</v>
      </c>
      <c r="CN925" t="s">
        <v>148</v>
      </c>
      <c r="CO925" t="s">
        <v>854</v>
      </c>
      <c r="CP925" t="s">
        <v>149</v>
      </c>
      <c r="CQ925">
        <v>3</v>
      </c>
      <c r="CR925">
        <v>0</v>
      </c>
      <c r="CS925" t="s">
        <v>136</v>
      </c>
      <c r="CT925" t="s">
        <v>136</v>
      </c>
      <c r="CU925" t="s">
        <v>136</v>
      </c>
      <c r="CV925" t="s">
        <v>134</v>
      </c>
      <c r="CW925" t="s">
        <v>134</v>
      </c>
      <c r="CX925">
        <v>50</v>
      </c>
      <c r="CY925" t="s">
        <v>134</v>
      </c>
      <c r="CZ925" t="s">
        <v>134</v>
      </c>
      <c r="DA925" t="s">
        <v>134</v>
      </c>
      <c r="DB925" t="s">
        <v>134</v>
      </c>
      <c r="DC925" t="s">
        <v>134</v>
      </c>
      <c r="DD925" t="s">
        <v>136</v>
      </c>
      <c r="DF925" t="s">
        <v>8371</v>
      </c>
      <c r="DG925" t="s">
        <v>8372</v>
      </c>
      <c r="DH925" t="s">
        <v>2613</v>
      </c>
      <c r="DI925" t="s">
        <v>960</v>
      </c>
      <c r="DJ925" s="4">
        <v>36089</v>
      </c>
      <c r="DK925" t="s">
        <v>8373</v>
      </c>
      <c r="DL925" t="s">
        <v>136</v>
      </c>
      <c r="DM925">
        <v>1</v>
      </c>
      <c r="DN925" t="s">
        <v>8374</v>
      </c>
      <c r="DO925" t="s">
        <v>2613</v>
      </c>
      <c r="DP925" t="s">
        <v>960</v>
      </c>
      <c r="DQ925" t="str">
        <f>"36089"</f>
        <v>36089</v>
      </c>
      <c r="DR925" t="s">
        <v>8373</v>
      </c>
      <c r="DS925" t="s">
        <v>861</v>
      </c>
      <c r="DT925">
        <v>1</v>
      </c>
      <c r="DU925">
        <v>40</v>
      </c>
      <c r="DV925" t="s">
        <v>134</v>
      </c>
      <c r="DW925" t="s">
        <v>134</v>
      </c>
      <c r="DX925" t="s">
        <v>134</v>
      </c>
      <c r="DY925" t="s">
        <v>134</v>
      </c>
      <c r="DZ925">
        <v>5</v>
      </c>
      <c r="EA925" t="s">
        <v>134</v>
      </c>
      <c r="EB925" s="5">
        <v>12.68</v>
      </c>
      <c r="EC925" s="5">
        <v>12.68</v>
      </c>
      <c r="ED925" s="5">
        <v>55</v>
      </c>
      <c r="EE925" t="s">
        <v>148</v>
      </c>
      <c r="EF925" t="s">
        <v>8369</v>
      </c>
      <c r="EG925" t="s">
        <v>8375</v>
      </c>
      <c r="EH925">
        <v>0</v>
      </c>
    </row>
    <row r="926" spans="1:138" ht="15" customHeight="1" x14ac:dyDescent="0.35">
      <c r="A926" t="s">
        <v>3185</v>
      </c>
      <c r="B926" t="s">
        <v>157</v>
      </c>
      <c r="C926" s="1">
        <v>44141.493286574078</v>
      </c>
      <c r="D926" s="1">
        <v>44151</v>
      </c>
      <c r="E926" t="s">
        <v>133</v>
      </c>
      <c r="F926" t="s">
        <v>136</v>
      </c>
      <c r="G926" t="s">
        <v>135</v>
      </c>
      <c r="H926" t="s">
        <v>136</v>
      </c>
      <c r="I926" t="s">
        <v>3186</v>
      </c>
      <c r="K926" t="s">
        <v>3187</v>
      </c>
      <c r="M926" t="s">
        <v>1955</v>
      </c>
      <c r="N926" t="s">
        <v>925</v>
      </c>
      <c r="O926" s="4">
        <v>83467</v>
      </c>
      <c r="P926" t="s">
        <v>140</v>
      </c>
      <c r="R926">
        <v>12087564748</v>
      </c>
      <c r="T926">
        <v>1121</v>
      </c>
      <c r="U926" t="s">
        <v>3188</v>
      </c>
      <c r="V926" t="s">
        <v>2730</v>
      </c>
      <c r="W926" t="s">
        <v>2167</v>
      </c>
      <c r="X926" t="s">
        <v>164</v>
      </c>
      <c r="Y926" t="s">
        <v>3187</v>
      </c>
      <c r="AA926" t="s">
        <v>1955</v>
      </c>
      <c r="AB926" t="s">
        <v>925</v>
      </c>
      <c r="AC926" s="4">
        <v>83467</v>
      </c>
      <c r="AD926" t="s">
        <v>140</v>
      </c>
      <c r="AF926">
        <v>12087564748</v>
      </c>
      <c r="AH926" t="s">
        <v>3189</v>
      </c>
      <c r="AI926" t="s">
        <v>168</v>
      </c>
      <c r="AJ926" t="s">
        <v>930</v>
      </c>
      <c r="AK926" t="s">
        <v>931</v>
      </c>
      <c r="AL926" t="s">
        <v>932</v>
      </c>
      <c r="AM926" t="s">
        <v>933</v>
      </c>
      <c r="AO926" t="s">
        <v>934</v>
      </c>
      <c r="AP926" t="s">
        <v>925</v>
      </c>
      <c r="AQ926" s="4">
        <v>83336</v>
      </c>
      <c r="AR926" t="s">
        <v>140</v>
      </c>
      <c r="AT926">
        <v>12084369737</v>
      </c>
      <c r="AV926" t="s">
        <v>935</v>
      </c>
      <c r="AW926" t="s">
        <v>936</v>
      </c>
      <c r="AZ926" t="s">
        <v>175</v>
      </c>
      <c r="BA926" t="s">
        <v>176</v>
      </c>
      <c r="BB926" t="s">
        <v>136</v>
      </c>
      <c r="BC926" t="s">
        <v>136</v>
      </c>
      <c r="BD926" t="s">
        <v>148</v>
      </c>
      <c r="BE926" t="s">
        <v>136</v>
      </c>
      <c r="BF926" t="s">
        <v>136</v>
      </c>
      <c r="BG926" t="s">
        <v>134</v>
      </c>
      <c r="BH926" t="s">
        <v>136</v>
      </c>
      <c r="BI926" t="s">
        <v>3190</v>
      </c>
      <c r="BJ926" t="s">
        <v>3191</v>
      </c>
      <c r="BK926" t="s">
        <v>978</v>
      </c>
      <c r="BL926" t="s">
        <v>1034</v>
      </c>
      <c r="BM926" t="s">
        <v>3192</v>
      </c>
      <c r="BN926" t="s">
        <v>3193</v>
      </c>
      <c r="BO926" t="s">
        <v>3194</v>
      </c>
      <c r="BP926">
        <v>2</v>
      </c>
      <c r="BQ926">
        <v>2</v>
      </c>
      <c r="BR926">
        <v>2</v>
      </c>
      <c r="BS926" s="1">
        <v>44212</v>
      </c>
      <c r="BT926" s="1">
        <v>44515</v>
      </c>
      <c r="BU926" s="1">
        <v>44212</v>
      </c>
      <c r="BV926" s="1">
        <v>44515</v>
      </c>
      <c r="BW926" t="s">
        <v>136</v>
      </c>
      <c r="BX926">
        <v>48</v>
      </c>
      <c r="BY926">
        <v>0</v>
      </c>
      <c r="BZ926">
        <v>8</v>
      </c>
      <c r="CA926">
        <v>8</v>
      </c>
      <c r="CB926">
        <v>8</v>
      </c>
      <c r="CC926">
        <v>8</v>
      </c>
      <c r="CD926">
        <v>8</v>
      </c>
      <c r="CE926">
        <v>8</v>
      </c>
      <c r="CF926" t="str">
        <f>"8:00 AM"</f>
        <v>8:00 AM</v>
      </c>
      <c r="CG926" t="str">
        <f>"5:00 PM"</f>
        <v>5:00 PM</v>
      </c>
      <c r="CH926" s="5">
        <v>13.62</v>
      </c>
      <c r="CI926" t="s">
        <v>146</v>
      </c>
      <c r="CJ926">
        <v>0</v>
      </c>
      <c r="CK926" s="3">
        <v>0</v>
      </c>
      <c r="CL926" t="s">
        <v>136</v>
      </c>
      <c r="CM926" t="s">
        <v>354</v>
      </c>
      <c r="CN926" t="s">
        <v>599</v>
      </c>
      <c r="CO926" t="s">
        <v>946</v>
      </c>
      <c r="CP926" t="s">
        <v>149</v>
      </c>
      <c r="CQ926">
        <v>0</v>
      </c>
      <c r="CR926">
        <v>0</v>
      </c>
      <c r="CS926" t="s">
        <v>134</v>
      </c>
      <c r="CT926" t="s">
        <v>136</v>
      </c>
      <c r="CU926" t="s">
        <v>136</v>
      </c>
      <c r="CV926" t="s">
        <v>134</v>
      </c>
      <c r="CW926" t="s">
        <v>134</v>
      </c>
      <c r="CX926">
        <v>100</v>
      </c>
      <c r="CY926" t="s">
        <v>134</v>
      </c>
      <c r="CZ926" t="s">
        <v>136</v>
      </c>
      <c r="DA926" t="s">
        <v>134</v>
      </c>
      <c r="DB926" t="s">
        <v>136</v>
      </c>
      <c r="DC926" t="s">
        <v>136</v>
      </c>
      <c r="DD926" t="s">
        <v>136</v>
      </c>
      <c r="DF926" t="s">
        <v>3195</v>
      </c>
      <c r="DG926" t="s">
        <v>3196</v>
      </c>
      <c r="DH926" t="s">
        <v>1955</v>
      </c>
      <c r="DI926" t="s">
        <v>925</v>
      </c>
      <c r="DJ926" s="4">
        <v>83467</v>
      </c>
      <c r="DK926" t="s">
        <v>3197</v>
      </c>
      <c r="DL926" t="s">
        <v>136</v>
      </c>
      <c r="DM926">
        <v>1</v>
      </c>
      <c r="DN926" t="s">
        <v>3198</v>
      </c>
      <c r="DO926" t="s">
        <v>1955</v>
      </c>
      <c r="DP926" t="s">
        <v>925</v>
      </c>
      <c r="DQ926" t="str">
        <f>"83467"</f>
        <v>83467</v>
      </c>
      <c r="DR926" t="s">
        <v>3197</v>
      </c>
      <c r="DS926" t="s">
        <v>296</v>
      </c>
      <c r="DT926">
        <v>1</v>
      </c>
      <c r="DU926">
        <v>3</v>
      </c>
      <c r="DV926" t="s">
        <v>136</v>
      </c>
      <c r="DW926" t="s">
        <v>136</v>
      </c>
      <c r="DX926" t="s">
        <v>134</v>
      </c>
      <c r="DY926" t="s">
        <v>136</v>
      </c>
      <c r="DZ926">
        <v>1</v>
      </c>
      <c r="EA926" t="s">
        <v>134</v>
      </c>
      <c r="EB926" s="5">
        <v>12.68</v>
      </c>
      <c r="EC926" s="5">
        <v>12.68</v>
      </c>
      <c r="ED926" s="5">
        <v>55</v>
      </c>
      <c r="EE926" t="s">
        <v>148</v>
      </c>
      <c r="EF926" t="s">
        <v>953</v>
      </c>
      <c r="EG926" t="s">
        <v>954</v>
      </c>
      <c r="EH926">
        <v>0</v>
      </c>
    </row>
    <row r="927" spans="1:138" ht="15" customHeight="1" x14ac:dyDescent="0.35">
      <c r="A927" t="s">
        <v>20656</v>
      </c>
      <c r="B927" t="s">
        <v>273</v>
      </c>
      <c r="C927" s="1">
        <v>44130.960216782405</v>
      </c>
      <c r="D927" s="1">
        <v>44152</v>
      </c>
      <c r="E927" t="s">
        <v>133</v>
      </c>
      <c r="F927" t="s">
        <v>136</v>
      </c>
      <c r="G927" t="s">
        <v>135</v>
      </c>
      <c r="H927" t="s">
        <v>136</v>
      </c>
      <c r="I927" t="s">
        <v>2195</v>
      </c>
      <c r="K927" t="s">
        <v>2196</v>
      </c>
      <c r="M927" t="s">
        <v>2197</v>
      </c>
      <c r="N927" t="s">
        <v>1128</v>
      </c>
      <c r="O927" s="4">
        <v>58250</v>
      </c>
      <c r="P927" t="s">
        <v>140</v>
      </c>
      <c r="R927">
        <v>17013310318</v>
      </c>
      <c r="T927">
        <v>115115</v>
      </c>
      <c r="U927" t="s">
        <v>11785</v>
      </c>
      <c r="V927" t="s">
        <v>20657</v>
      </c>
      <c r="X927" t="s">
        <v>17448</v>
      </c>
      <c r="Y927" t="s">
        <v>20658</v>
      </c>
      <c r="AA927" t="s">
        <v>15832</v>
      </c>
      <c r="AB927" t="s">
        <v>1128</v>
      </c>
      <c r="AC927" s="4">
        <v>58102</v>
      </c>
      <c r="AD927" t="s">
        <v>140</v>
      </c>
      <c r="AF927">
        <v>17012200362</v>
      </c>
      <c r="AH927" t="s">
        <v>2202</v>
      </c>
      <c r="AI927" t="s">
        <v>168</v>
      </c>
      <c r="AJ927" t="s">
        <v>1515</v>
      </c>
      <c r="AK927" t="s">
        <v>1516</v>
      </c>
      <c r="AL927" t="s">
        <v>2203</v>
      </c>
      <c r="AM927" t="s">
        <v>1518</v>
      </c>
      <c r="AO927" t="s">
        <v>1519</v>
      </c>
      <c r="AP927" t="s">
        <v>1128</v>
      </c>
      <c r="AQ927" s="4">
        <v>58423</v>
      </c>
      <c r="AR927" t="s">
        <v>140</v>
      </c>
      <c r="AS927" t="s">
        <v>1520</v>
      </c>
      <c r="AT927">
        <v>17019623460</v>
      </c>
      <c r="AV927" t="s">
        <v>1521</v>
      </c>
      <c r="AW927" t="s">
        <v>2205</v>
      </c>
      <c r="AZ927" t="s">
        <v>334</v>
      </c>
      <c r="BA927" t="s">
        <v>335</v>
      </c>
      <c r="BB927" t="s">
        <v>136</v>
      </c>
      <c r="BC927" t="s">
        <v>136</v>
      </c>
      <c r="BD927" t="s">
        <v>148</v>
      </c>
      <c r="BE927" t="s">
        <v>136</v>
      </c>
      <c r="BF927" t="s">
        <v>136</v>
      </c>
      <c r="BG927" t="s">
        <v>134</v>
      </c>
      <c r="BH927" t="s">
        <v>136</v>
      </c>
      <c r="BN927" t="s">
        <v>20659</v>
      </c>
      <c r="BO927" t="s">
        <v>2207</v>
      </c>
      <c r="BP927">
        <v>2</v>
      </c>
      <c r="BQ927">
        <v>2</v>
      </c>
      <c r="BS927" s="1">
        <v>44189</v>
      </c>
      <c r="BT927" s="1">
        <v>44346</v>
      </c>
      <c r="BU927" s="1">
        <v>44189</v>
      </c>
      <c r="BV927" s="1">
        <v>44346</v>
      </c>
      <c r="BW927" t="s">
        <v>136</v>
      </c>
      <c r="BX927">
        <v>40</v>
      </c>
      <c r="BY927">
        <v>0</v>
      </c>
      <c r="BZ927">
        <v>8</v>
      </c>
      <c r="CA927">
        <v>8</v>
      </c>
      <c r="CB927">
        <v>8</v>
      </c>
      <c r="CC927">
        <v>8</v>
      </c>
      <c r="CD927">
        <v>8</v>
      </c>
      <c r="CE927">
        <v>0</v>
      </c>
      <c r="CF927" t="str">
        <f>"8:00 AM"</f>
        <v>8:00 AM</v>
      </c>
      <c r="CG927" t="str">
        <f>"5:00 PM"</f>
        <v>5:00 PM</v>
      </c>
      <c r="CH927" s="5">
        <v>14.99</v>
      </c>
      <c r="CI927" t="s">
        <v>146</v>
      </c>
      <c r="CJ927">
        <v>0</v>
      </c>
      <c r="CK927">
        <v>0</v>
      </c>
      <c r="CL927" t="s">
        <v>136</v>
      </c>
      <c r="CM927" t="s">
        <v>312</v>
      </c>
      <c r="CN927" t="s">
        <v>148</v>
      </c>
      <c r="CO927" t="s">
        <v>7031</v>
      </c>
      <c r="CP927" t="s">
        <v>149</v>
      </c>
      <c r="CQ927">
        <v>3</v>
      </c>
      <c r="CR927">
        <v>0</v>
      </c>
      <c r="CS927" t="s">
        <v>136</v>
      </c>
      <c r="CT927" t="s">
        <v>134</v>
      </c>
      <c r="CU927" t="s">
        <v>136</v>
      </c>
      <c r="CV927" t="s">
        <v>136</v>
      </c>
      <c r="CW927" t="s">
        <v>136</v>
      </c>
      <c r="CY927" t="s">
        <v>136</v>
      </c>
      <c r="CZ927" t="s">
        <v>136</v>
      </c>
      <c r="DA927" t="s">
        <v>136</v>
      </c>
      <c r="DB927" t="s">
        <v>136</v>
      </c>
      <c r="DC927" t="s">
        <v>136</v>
      </c>
      <c r="DD927" t="s">
        <v>136</v>
      </c>
      <c r="DF927" t="s">
        <v>20660</v>
      </c>
      <c r="DG927" t="s">
        <v>7032</v>
      </c>
      <c r="DH927" t="s">
        <v>7030</v>
      </c>
      <c r="DI927" t="s">
        <v>1128</v>
      </c>
      <c r="DJ927" s="4">
        <v>58563</v>
      </c>
      <c r="DK927" t="s">
        <v>7033</v>
      </c>
      <c r="DL927" t="s">
        <v>136</v>
      </c>
      <c r="DM927">
        <v>1</v>
      </c>
      <c r="DN927" t="s">
        <v>7032</v>
      </c>
      <c r="DO927" t="s">
        <v>7030</v>
      </c>
      <c r="DP927" t="s">
        <v>1128</v>
      </c>
      <c r="DQ927" t="str">
        <f>"58563"</f>
        <v>58563</v>
      </c>
      <c r="DR927" t="s">
        <v>7033</v>
      </c>
      <c r="DS927" t="s">
        <v>20661</v>
      </c>
      <c r="DT927">
        <v>1</v>
      </c>
      <c r="DU927">
        <v>3</v>
      </c>
      <c r="DV927" t="s">
        <v>136</v>
      </c>
      <c r="DW927" t="s">
        <v>134</v>
      </c>
      <c r="DX927" t="s">
        <v>136</v>
      </c>
      <c r="DY927" t="s">
        <v>136</v>
      </c>
      <c r="DZ927">
        <v>1</v>
      </c>
      <c r="EA927" t="s">
        <v>136</v>
      </c>
      <c r="EC927" s="5">
        <v>12.46</v>
      </c>
      <c r="ED927" s="5">
        <v>55</v>
      </c>
      <c r="EE927">
        <v>17002200362</v>
      </c>
      <c r="EF927" t="s">
        <v>2212</v>
      </c>
      <c r="EG927" t="s">
        <v>10177</v>
      </c>
      <c r="EH927">
        <v>0</v>
      </c>
    </row>
    <row r="928" spans="1:138" ht="15" customHeight="1" x14ac:dyDescent="0.35">
      <c r="A928" t="s">
        <v>13431</v>
      </c>
      <c r="B928" t="s">
        <v>157</v>
      </c>
      <c r="C928" s="1">
        <v>44084.602274652774</v>
      </c>
      <c r="D928" s="1">
        <v>44152</v>
      </c>
      <c r="E928" t="s">
        <v>133</v>
      </c>
      <c r="F928" t="s">
        <v>136</v>
      </c>
      <c r="G928" t="s">
        <v>135</v>
      </c>
      <c r="H928" t="s">
        <v>136</v>
      </c>
      <c r="I928" t="s">
        <v>13432</v>
      </c>
      <c r="K928" t="s">
        <v>13433</v>
      </c>
      <c r="M928" t="s">
        <v>13434</v>
      </c>
      <c r="N928" t="s">
        <v>537</v>
      </c>
      <c r="O928" s="4">
        <v>28625</v>
      </c>
      <c r="P928" t="s">
        <v>140</v>
      </c>
      <c r="R928">
        <v>16707046161</v>
      </c>
      <c r="T928">
        <v>811310</v>
      </c>
      <c r="U928" t="s">
        <v>13435</v>
      </c>
      <c r="V928" t="s">
        <v>13436</v>
      </c>
      <c r="X928" t="s">
        <v>164</v>
      </c>
      <c r="Y928" t="s">
        <v>13437</v>
      </c>
      <c r="AA928" t="s">
        <v>13434</v>
      </c>
      <c r="AB928" t="s">
        <v>537</v>
      </c>
      <c r="AC928" s="4">
        <v>28625</v>
      </c>
      <c r="AD928" t="s">
        <v>140</v>
      </c>
      <c r="AF928">
        <v>17046826161</v>
      </c>
      <c r="AH928" t="s">
        <v>13438</v>
      </c>
      <c r="AI928" t="s">
        <v>168</v>
      </c>
      <c r="AJ928" t="s">
        <v>533</v>
      </c>
      <c r="AK928" t="s">
        <v>534</v>
      </c>
      <c r="AM928" t="s">
        <v>535</v>
      </c>
      <c r="AO928" t="s">
        <v>536</v>
      </c>
      <c r="AP928" t="s">
        <v>537</v>
      </c>
      <c r="AQ928" s="4">
        <v>28786</v>
      </c>
      <c r="AR928" t="s">
        <v>140</v>
      </c>
      <c r="AT928">
        <v>17046826161</v>
      </c>
      <c r="AV928" t="s">
        <v>538</v>
      </c>
      <c r="AW928" t="s">
        <v>13439</v>
      </c>
      <c r="AZ928" t="s">
        <v>540</v>
      </c>
      <c r="BA928" t="s">
        <v>541</v>
      </c>
      <c r="BB928" t="s">
        <v>136</v>
      </c>
      <c r="BC928" t="s">
        <v>136</v>
      </c>
      <c r="BD928" t="s">
        <v>148</v>
      </c>
      <c r="BE928" t="s">
        <v>136</v>
      </c>
      <c r="BF928" t="s">
        <v>136</v>
      </c>
      <c r="BG928" t="s">
        <v>134</v>
      </c>
      <c r="BH928" t="s">
        <v>136</v>
      </c>
      <c r="BN928" t="s">
        <v>13440</v>
      </c>
      <c r="BO928" t="s">
        <v>543</v>
      </c>
      <c r="BP928">
        <v>3</v>
      </c>
      <c r="BQ928">
        <v>3</v>
      </c>
      <c r="BR928">
        <v>3</v>
      </c>
      <c r="BS928" s="1">
        <v>44151</v>
      </c>
      <c r="BT928" s="1">
        <v>44241</v>
      </c>
      <c r="BU928" s="1">
        <v>44151</v>
      </c>
      <c r="BV928" s="1">
        <v>44241</v>
      </c>
      <c r="BW928" t="s">
        <v>136</v>
      </c>
      <c r="BX928">
        <v>48</v>
      </c>
      <c r="BY928">
        <v>0</v>
      </c>
      <c r="BZ928">
        <v>8</v>
      </c>
      <c r="CA928">
        <v>8</v>
      </c>
      <c r="CB928">
        <v>8</v>
      </c>
      <c r="CC928">
        <v>8</v>
      </c>
      <c r="CD928">
        <v>8</v>
      </c>
      <c r="CE928">
        <v>8</v>
      </c>
      <c r="CF928" t="str">
        <f>"8:00 AM"</f>
        <v>8:00 AM</v>
      </c>
      <c r="CG928" t="str">
        <f>"5:00 PM"</f>
        <v>5:00 PM</v>
      </c>
      <c r="CH928" s="5">
        <v>12.67</v>
      </c>
      <c r="CI928" t="s">
        <v>146</v>
      </c>
      <c r="CL928" t="s">
        <v>136</v>
      </c>
      <c r="CM928" t="s">
        <v>147</v>
      </c>
      <c r="CN928" t="s">
        <v>148</v>
      </c>
      <c r="CO928" t="s">
        <v>2389</v>
      </c>
      <c r="CP928" t="s">
        <v>149</v>
      </c>
      <c r="CQ928">
        <v>12</v>
      </c>
      <c r="CR928">
        <v>12</v>
      </c>
      <c r="CS928" t="s">
        <v>136</v>
      </c>
      <c r="CT928" t="s">
        <v>136</v>
      </c>
      <c r="CU928" t="s">
        <v>136</v>
      </c>
      <c r="CV928" t="s">
        <v>136</v>
      </c>
      <c r="CW928" t="s">
        <v>134</v>
      </c>
      <c r="CX928">
        <v>50</v>
      </c>
      <c r="CY928" t="s">
        <v>136</v>
      </c>
      <c r="CZ928" t="s">
        <v>136</v>
      </c>
      <c r="DA928" t="s">
        <v>136</v>
      </c>
      <c r="DB928" t="s">
        <v>136</v>
      </c>
      <c r="DC928" t="s">
        <v>136</v>
      </c>
      <c r="DD928" t="s">
        <v>136</v>
      </c>
      <c r="DF928" t="s">
        <v>13441</v>
      </c>
      <c r="DG928" t="s">
        <v>13433</v>
      </c>
      <c r="DH928" t="s">
        <v>13434</v>
      </c>
      <c r="DI928" t="s">
        <v>537</v>
      </c>
      <c r="DJ928" s="4">
        <v>28625</v>
      </c>
      <c r="DK928" t="s">
        <v>13442</v>
      </c>
      <c r="DL928" t="s">
        <v>136</v>
      </c>
      <c r="DM928">
        <v>1</v>
      </c>
      <c r="DN928" t="s">
        <v>13443</v>
      </c>
      <c r="DO928" t="s">
        <v>2699</v>
      </c>
      <c r="DP928" t="s">
        <v>537</v>
      </c>
      <c r="DQ928" t="str">
        <f>"27298"</f>
        <v>27298</v>
      </c>
      <c r="DR928" t="s">
        <v>9521</v>
      </c>
      <c r="DS928" t="s">
        <v>551</v>
      </c>
      <c r="DT928">
        <v>1</v>
      </c>
      <c r="DU928">
        <v>6</v>
      </c>
      <c r="DV928" t="s">
        <v>134</v>
      </c>
      <c r="DW928" t="s">
        <v>134</v>
      </c>
      <c r="DX928" t="s">
        <v>134</v>
      </c>
      <c r="DY928" t="s">
        <v>136</v>
      </c>
      <c r="DZ928">
        <v>1</v>
      </c>
      <c r="EA928" t="s">
        <v>136</v>
      </c>
      <c r="EC928" s="5">
        <v>12.68</v>
      </c>
      <c r="ED928" s="5">
        <v>55</v>
      </c>
      <c r="EE928">
        <v>17046828161</v>
      </c>
      <c r="EF928" t="s">
        <v>13438</v>
      </c>
      <c r="EG928" t="s">
        <v>148</v>
      </c>
      <c r="EH928">
        <v>0</v>
      </c>
    </row>
    <row r="929" spans="1:138" ht="15" customHeight="1" x14ac:dyDescent="0.35">
      <c r="A929" t="s">
        <v>17356</v>
      </c>
      <c r="B929" t="s">
        <v>157</v>
      </c>
      <c r="C929" s="1">
        <v>44102.690027430559</v>
      </c>
      <c r="D929" s="1">
        <v>44152</v>
      </c>
      <c r="E929" t="s">
        <v>133</v>
      </c>
      <c r="F929" t="s">
        <v>134</v>
      </c>
      <c r="G929" t="s">
        <v>135</v>
      </c>
      <c r="H929" t="s">
        <v>136</v>
      </c>
      <c r="I929" t="s">
        <v>17357</v>
      </c>
      <c r="J929" t="s">
        <v>17358</v>
      </c>
      <c r="K929" t="s">
        <v>17359</v>
      </c>
      <c r="M929" t="s">
        <v>1320</v>
      </c>
      <c r="N929" t="s">
        <v>395</v>
      </c>
      <c r="O929" s="4">
        <v>93901</v>
      </c>
      <c r="P929" t="s">
        <v>140</v>
      </c>
      <c r="R929">
        <v>18314558601</v>
      </c>
      <c r="T929">
        <v>111219</v>
      </c>
      <c r="U929" t="s">
        <v>17360</v>
      </c>
      <c r="V929" t="s">
        <v>2235</v>
      </c>
      <c r="X929" t="s">
        <v>164</v>
      </c>
      <c r="Y929" t="s">
        <v>17359</v>
      </c>
      <c r="AA929" t="s">
        <v>1320</v>
      </c>
      <c r="AB929" t="s">
        <v>395</v>
      </c>
      <c r="AC929" s="4">
        <v>93901</v>
      </c>
      <c r="AD929" t="s">
        <v>140</v>
      </c>
      <c r="AF929">
        <v>18314558601</v>
      </c>
      <c r="AH929" t="s">
        <v>3119</v>
      </c>
      <c r="AI929" t="s">
        <v>168</v>
      </c>
      <c r="AJ929" t="s">
        <v>3117</v>
      </c>
      <c r="AK929" t="s">
        <v>1690</v>
      </c>
      <c r="AM929" t="s">
        <v>17361</v>
      </c>
      <c r="AO929" t="s">
        <v>415</v>
      </c>
      <c r="AP929" t="s">
        <v>416</v>
      </c>
      <c r="AQ929" s="4">
        <v>85365</v>
      </c>
      <c r="AR929" t="s">
        <v>140</v>
      </c>
      <c r="AT929">
        <v>19282712619</v>
      </c>
      <c r="AV929" t="s">
        <v>3119</v>
      </c>
      <c r="AW929" t="s">
        <v>17362</v>
      </c>
      <c r="AZ929" t="s">
        <v>175</v>
      </c>
      <c r="BA929" t="s">
        <v>176</v>
      </c>
      <c r="BB929" t="s">
        <v>134</v>
      </c>
      <c r="BC929" t="s">
        <v>134</v>
      </c>
      <c r="BD929" t="s">
        <v>136</v>
      </c>
      <c r="BE929" t="s">
        <v>134</v>
      </c>
      <c r="BF929" t="s">
        <v>134</v>
      </c>
      <c r="BG929" t="s">
        <v>134</v>
      </c>
      <c r="BH929" t="s">
        <v>136</v>
      </c>
      <c r="BN929" t="s">
        <v>17363</v>
      </c>
      <c r="BO929" t="s">
        <v>905</v>
      </c>
      <c r="BP929">
        <v>38</v>
      </c>
      <c r="BQ929">
        <v>34</v>
      </c>
      <c r="BR929">
        <v>34</v>
      </c>
      <c r="BS929" s="1">
        <v>44148</v>
      </c>
      <c r="BT929" s="1">
        <v>44316</v>
      </c>
      <c r="BU929" s="1">
        <v>44148</v>
      </c>
      <c r="BV929" s="1">
        <v>44316</v>
      </c>
      <c r="BW929" t="s">
        <v>136</v>
      </c>
      <c r="BX929">
        <v>36</v>
      </c>
      <c r="BY929">
        <v>0</v>
      </c>
      <c r="BZ929">
        <v>6</v>
      </c>
      <c r="CA929">
        <v>6</v>
      </c>
      <c r="CB929">
        <v>6</v>
      </c>
      <c r="CC929">
        <v>6</v>
      </c>
      <c r="CD929">
        <v>6</v>
      </c>
      <c r="CE929">
        <v>6</v>
      </c>
      <c r="CF929" t="str">
        <f>"7:00 AM"</f>
        <v>7:00 AM</v>
      </c>
      <c r="CG929" t="str">
        <f>"1:00 PM"</f>
        <v>1:00 PM</v>
      </c>
      <c r="CH929" s="5">
        <v>12.91</v>
      </c>
      <c r="CI929" t="s">
        <v>146</v>
      </c>
      <c r="CJ929">
        <v>2.25</v>
      </c>
      <c r="CK929" t="s">
        <v>17364</v>
      </c>
      <c r="CL929" t="s">
        <v>134</v>
      </c>
      <c r="CM929" t="s">
        <v>147</v>
      </c>
      <c r="CN929" t="s">
        <v>148</v>
      </c>
      <c r="CO929" t="s">
        <v>17365</v>
      </c>
      <c r="CP929" t="s">
        <v>149</v>
      </c>
      <c r="CQ929">
        <v>1</v>
      </c>
      <c r="CR929">
        <v>1</v>
      </c>
      <c r="CS929" t="s">
        <v>136</v>
      </c>
      <c r="CT929" t="s">
        <v>136</v>
      </c>
      <c r="CU929" t="s">
        <v>136</v>
      </c>
      <c r="CV929" t="s">
        <v>136</v>
      </c>
      <c r="CW929" t="s">
        <v>134</v>
      </c>
      <c r="CX929">
        <v>60</v>
      </c>
      <c r="CY929" t="s">
        <v>134</v>
      </c>
      <c r="CZ929" t="s">
        <v>134</v>
      </c>
      <c r="DA929" t="s">
        <v>134</v>
      </c>
      <c r="DB929" t="s">
        <v>134</v>
      </c>
      <c r="DC929" t="s">
        <v>134</v>
      </c>
      <c r="DD929" t="s">
        <v>136</v>
      </c>
      <c r="DF929" t="s">
        <v>149</v>
      </c>
      <c r="DG929" t="s">
        <v>17366</v>
      </c>
      <c r="DH929" t="s">
        <v>415</v>
      </c>
      <c r="DI929" t="s">
        <v>416</v>
      </c>
      <c r="DJ929" s="4">
        <v>85365</v>
      </c>
      <c r="DK929" t="s">
        <v>417</v>
      </c>
      <c r="DL929" t="s">
        <v>134</v>
      </c>
      <c r="DM929">
        <v>81</v>
      </c>
      <c r="DN929" s="2" t="s">
        <v>17367</v>
      </c>
      <c r="DO929" t="s">
        <v>415</v>
      </c>
      <c r="DP929" t="s">
        <v>416</v>
      </c>
      <c r="DQ929" t="str">
        <f>"85364"</f>
        <v>85364</v>
      </c>
      <c r="DR929" t="s">
        <v>417</v>
      </c>
      <c r="DS929" t="s">
        <v>420</v>
      </c>
      <c r="DT929">
        <v>40</v>
      </c>
      <c r="DU929">
        <v>34</v>
      </c>
      <c r="DV929" t="s">
        <v>134</v>
      </c>
      <c r="DW929" t="s">
        <v>134</v>
      </c>
      <c r="DX929" t="s">
        <v>134</v>
      </c>
      <c r="DY929" t="s">
        <v>136</v>
      </c>
      <c r="DZ929">
        <v>1</v>
      </c>
      <c r="EA929" t="s">
        <v>134</v>
      </c>
      <c r="EB929" s="5">
        <v>12.68</v>
      </c>
      <c r="EC929" s="5">
        <v>12.68</v>
      </c>
      <c r="ED929" s="5">
        <v>55</v>
      </c>
      <c r="EE929">
        <v>18314558601</v>
      </c>
      <c r="EF929" t="s">
        <v>17368</v>
      </c>
      <c r="EG929" t="s">
        <v>148</v>
      </c>
      <c r="EH929">
        <v>38</v>
      </c>
    </row>
    <row r="930" spans="1:138" ht="15" customHeight="1" x14ac:dyDescent="0.35">
      <c r="A930" t="s">
        <v>26101</v>
      </c>
      <c r="B930" t="s">
        <v>157</v>
      </c>
      <c r="C930" s="1">
        <v>44130.542324768518</v>
      </c>
      <c r="D930" s="1">
        <v>44152</v>
      </c>
      <c r="E930" t="s">
        <v>133</v>
      </c>
      <c r="F930" t="s">
        <v>136</v>
      </c>
      <c r="G930" t="s">
        <v>135</v>
      </c>
      <c r="H930" t="s">
        <v>134</v>
      </c>
      <c r="I930" t="s">
        <v>26102</v>
      </c>
      <c r="K930" t="s">
        <v>26103</v>
      </c>
      <c r="M930" t="s">
        <v>24981</v>
      </c>
      <c r="N930" t="s">
        <v>460</v>
      </c>
      <c r="O930" s="4">
        <v>73024</v>
      </c>
      <c r="P930" t="s">
        <v>140</v>
      </c>
      <c r="R930">
        <v>14058183055</v>
      </c>
      <c r="T930">
        <v>111191</v>
      </c>
      <c r="U930" t="s">
        <v>22439</v>
      </c>
      <c r="V930" t="s">
        <v>5058</v>
      </c>
      <c r="X930" t="s">
        <v>164</v>
      </c>
      <c r="Y930" t="s">
        <v>26104</v>
      </c>
      <c r="AA930" t="s">
        <v>24981</v>
      </c>
      <c r="AB930" t="s">
        <v>460</v>
      </c>
      <c r="AC930" s="4">
        <v>73024</v>
      </c>
      <c r="AD930" t="s">
        <v>140</v>
      </c>
      <c r="AF930">
        <v>14058183055</v>
      </c>
      <c r="AH930" t="s">
        <v>148</v>
      </c>
      <c r="AI930" t="s">
        <v>168</v>
      </c>
      <c r="AJ930" t="s">
        <v>639</v>
      </c>
      <c r="AK930" t="s">
        <v>767</v>
      </c>
      <c r="AM930" t="s">
        <v>1020</v>
      </c>
      <c r="AO930" t="s">
        <v>1021</v>
      </c>
      <c r="AP930" t="s">
        <v>374</v>
      </c>
      <c r="AQ930" s="4">
        <v>75442</v>
      </c>
      <c r="AR930" t="s">
        <v>140</v>
      </c>
      <c r="AT930">
        <v>14692388392</v>
      </c>
      <c r="AV930" t="s">
        <v>1022</v>
      </c>
      <c r="AW930" t="s">
        <v>1023</v>
      </c>
      <c r="AZ930" t="s">
        <v>288</v>
      </c>
      <c r="BA930" t="s">
        <v>289</v>
      </c>
      <c r="BB930" t="s">
        <v>136</v>
      </c>
      <c r="BC930" t="s">
        <v>136</v>
      </c>
      <c r="BD930" t="s">
        <v>148</v>
      </c>
      <c r="BE930" t="s">
        <v>136</v>
      </c>
      <c r="BF930" t="s">
        <v>136</v>
      </c>
      <c r="BG930" t="s">
        <v>134</v>
      </c>
      <c r="BH930" t="s">
        <v>136</v>
      </c>
      <c r="BN930" t="s">
        <v>26105</v>
      </c>
      <c r="BO930" t="s">
        <v>965</v>
      </c>
      <c r="BP930">
        <v>1</v>
      </c>
      <c r="BQ930">
        <v>1</v>
      </c>
      <c r="BR930">
        <v>1</v>
      </c>
      <c r="BS930" s="1">
        <v>44180</v>
      </c>
      <c r="BT930" s="1">
        <v>44377</v>
      </c>
      <c r="BU930" s="1">
        <v>44180</v>
      </c>
      <c r="BV930" s="1">
        <v>44377</v>
      </c>
      <c r="BW930" t="s">
        <v>136</v>
      </c>
      <c r="BX930">
        <v>40</v>
      </c>
      <c r="BY930">
        <v>0</v>
      </c>
      <c r="BZ930">
        <v>8</v>
      </c>
      <c r="CA930">
        <v>8</v>
      </c>
      <c r="CB930">
        <v>8</v>
      </c>
      <c r="CC930">
        <v>8</v>
      </c>
      <c r="CD930">
        <v>8</v>
      </c>
      <c r="CE930">
        <v>0</v>
      </c>
      <c r="CF930" t="str">
        <f>"8:00 AM"</f>
        <v>8:00 AM</v>
      </c>
      <c r="CG930" t="str">
        <f>"5:00 PM"</f>
        <v>5:00 PM</v>
      </c>
      <c r="CH930" s="5">
        <v>12.67</v>
      </c>
      <c r="CI930" t="s">
        <v>146</v>
      </c>
      <c r="CJ930">
        <v>0</v>
      </c>
      <c r="CK930" t="s">
        <v>1024</v>
      </c>
      <c r="CL930" t="s">
        <v>134</v>
      </c>
      <c r="CM930" t="s">
        <v>312</v>
      </c>
      <c r="CN930" t="s">
        <v>148</v>
      </c>
      <c r="CO930" t="s">
        <v>1025</v>
      </c>
      <c r="CP930" t="s">
        <v>149</v>
      </c>
      <c r="CQ930">
        <v>3</v>
      </c>
      <c r="CR930">
        <v>0</v>
      </c>
      <c r="CS930" t="s">
        <v>136</v>
      </c>
      <c r="CT930" t="s">
        <v>136</v>
      </c>
      <c r="CU930" t="s">
        <v>136</v>
      </c>
      <c r="CV930" t="s">
        <v>136</v>
      </c>
      <c r="CW930" t="s">
        <v>134</v>
      </c>
      <c r="CX930">
        <v>60</v>
      </c>
      <c r="CY930" t="s">
        <v>134</v>
      </c>
      <c r="CZ930" t="s">
        <v>134</v>
      </c>
      <c r="DA930" t="s">
        <v>134</v>
      </c>
      <c r="DB930" t="s">
        <v>134</v>
      </c>
      <c r="DC930" t="s">
        <v>134</v>
      </c>
      <c r="DD930" t="s">
        <v>136</v>
      </c>
      <c r="DF930" t="s">
        <v>149</v>
      </c>
      <c r="DG930" t="s">
        <v>26104</v>
      </c>
      <c r="DH930" t="s">
        <v>24981</v>
      </c>
      <c r="DI930" t="s">
        <v>460</v>
      </c>
      <c r="DJ930" s="4">
        <v>73024</v>
      </c>
      <c r="DK930" t="s">
        <v>26106</v>
      </c>
      <c r="DL930" t="s">
        <v>136</v>
      </c>
      <c r="DM930">
        <v>1</v>
      </c>
      <c r="DN930" t="s">
        <v>26104</v>
      </c>
      <c r="DO930" t="s">
        <v>24981</v>
      </c>
      <c r="DP930" t="s">
        <v>460</v>
      </c>
      <c r="DQ930" t="str">
        <f>"73024"</f>
        <v>73024</v>
      </c>
      <c r="DR930" t="s">
        <v>26106</v>
      </c>
      <c r="DS930" t="s">
        <v>26107</v>
      </c>
      <c r="DT930">
        <v>1</v>
      </c>
      <c r="DU930">
        <v>1</v>
      </c>
      <c r="DV930" t="s">
        <v>134</v>
      </c>
      <c r="DW930" t="s">
        <v>134</v>
      </c>
      <c r="DX930" t="s">
        <v>134</v>
      </c>
      <c r="DY930" t="s">
        <v>136</v>
      </c>
      <c r="DZ930">
        <v>1</v>
      </c>
      <c r="EA930" t="s">
        <v>136</v>
      </c>
      <c r="EC930" s="5">
        <v>12.68</v>
      </c>
      <c r="ED930" s="5">
        <v>55</v>
      </c>
      <c r="EE930">
        <v>14058183055</v>
      </c>
      <c r="EF930" t="s">
        <v>148</v>
      </c>
      <c r="EG930" t="s">
        <v>26108</v>
      </c>
      <c r="EH930">
        <v>1</v>
      </c>
    </row>
    <row r="931" spans="1:138" ht="15" customHeight="1" x14ac:dyDescent="0.35">
      <c r="A931" t="s">
        <v>4984</v>
      </c>
      <c r="B931" t="s">
        <v>157</v>
      </c>
      <c r="C931" s="1">
        <v>44125.578343634261</v>
      </c>
      <c r="D931" s="1">
        <v>44152</v>
      </c>
      <c r="E931" t="s">
        <v>133</v>
      </c>
      <c r="F931" t="s">
        <v>136</v>
      </c>
      <c r="G931" t="s">
        <v>135</v>
      </c>
      <c r="H931" t="s">
        <v>136</v>
      </c>
      <c r="I931" t="s">
        <v>4985</v>
      </c>
      <c r="K931" t="s">
        <v>4986</v>
      </c>
      <c r="M931" t="s">
        <v>1048</v>
      </c>
      <c r="N931" t="s">
        <v>139</v>
      </c>
      <c r="O931" s="4">
        <v>33567</v>
      </c>
      <c r="P931" t="s">
        <v>140</v>
      </c>
      <c r="R931">
        <v>18136508999</v>
      </c>
      <c r="T931">
        <v>111333</v>
      </c>
      <c r="U931" t="s">
        <v>4987</v>
      </c>
      <c r="V931" t="s">
        <v>682</v>
      </c>
      <c r="X931" t="s">
        <v>429</v>
      </c>
      <c r="Y931" t="s">
        <v>4986</v>
      </c>
      <c r="AA931" t="s">
        <v>1048</v>
      </c>
      <c r="AB931" t="s">
        <v>139</v>
      </c>
      <c r="AC931" s="4">
        <v>33567</v>
      </c>
      <c r="AD931" t="s">
        <v>140</v>
      </c>
      <c r="AF931">
        <v>18136508999</v>
      </c>
      <c r="AH931" t="s">
        <v>4988</v>
      </c>
      <c r="AI931" t="s">
        <v>168</v>
      </c>
      <c r="AJ931" t="s">
        <v>507</v>
      </c>
      <c r="AK931" t="s">
        <v>508</v>
      </c>
      <c r="AL931" t="s">
        <v>1871</v>
      </c>
      <c r="AM931" t="s">
        <v>510</v>
      </c>
      <c r="AN931" t="s">
        <v>511</v>
      </c>
      <c r="AO931" t="s">
        <v>512</v>
      </c>
      <c r="AP931" t="s">
        <v>139</v>
      </c>
      <c r="AQ931" s="4">
        <v>32751</v>
      </c>
      <c r="AR931" t="s">
        <v>140</v>
      </c>
      <c r="AT931">
        <v>13212145200</v>
      </c>
      <c r="AU931">
        <v>5216</v>
      </c>
      <c r="AV931" t="s">
        <v>513</v>
      </c>
      <c r="AW931" t="s">
        <v>514</v>
      </c>
      <c r="AZ931" t="s">
        <v>175</v>
      </c>
      <c r="BA931" t="s">
        <v>176</v>
      </c>
      <c r="BB931" t="s">
        <v>136</v>
      </c>
      <c r="BC931" t="s">
        <v>136</v>
      </c>
      <c r="BD931" t="s">
        <v>148</v>
      </c>
      <c r="BE931" t="s">
        <v>136</v>
      </c>
      <c r="BF931" t="s">
        <v>136</v>
      </c>
      <c r="BG931" t="s">
        <v>134</v>
      </c>
      <c r="BH931" t="s">
        <v>136</v>
      </c>
      <c r="BN931" t="s">
        <v>4989</v>
      </c>
      <c r="BO931" t="s">
        <v>516</v>
      </c>
      <c r="BP931">
        <v>28</v>
      </c>
      <c r="BQ931">
        <v>28</v>
      </c>
      <c r="BR931">
        <v>28</v>
      </c>
      <c r="BS931" s="1">
        <v>44184</v>
      </c>
      <c r="BT931" s="1">
        <v>44287</v>
      </c>
      <c r="BU931" s="1">
        <v>44184</v>
      </c>
      <c r="BV931" s="1">
        <v>44287</v>
      </c>
      <c r="BW931" t="s">
        <v>136</v>
      </c>
      <c r="BX931">
        <v>36</v>
      </c>
      <c r="BY931">
        <v>0</v>
      </c>
      <c r="BZ931">
        <v>6</v>
      </c>
      <c r="CA931">
        <v>6</v>
      </c>
      <c r="CB931">
        <v>6</v>
      </c>
      <c r="CC931">
        <v>6</v>
      </c>
      <c r="CD931">
        <v>6</v>
      </c>
      <c r="CE931">
        <v>6</v>
      </c>
      <c r="CF931" t="str">
        <f>"7:00 AM"</f>
        <v>7:00 AM</v>
      </c>
      <c r="CG931" t="str">
        <f>"2:00 PM"</f>
        <v>2:00 PM</v>
      </c>
      <c r="CH931" s="5">
        <v>11.71</v>
      </c>
      <c r="CI931" t="s">
        <v>146</v>
      </c>
      <c r="CL931" t="s">
        <v>134</v>
      </c>
      <c r="CM931" t="s">
        <v>147</v>
      </c>
      <c r="CN931" t="s">
        <v>148</v>
      </c>
      <c r="CO931" t="s">
        <v>4990</v>
      </c>
      <c r="CP931" t="s">
        <v>149</v>
      </c>
      <c r="CQ931">
        <v>1</v>
      </c>
      <c r="CR931">
        <v>0</v>
      </c>
      <c r="CS931" t="s">
        <v>136</v>
      </c>
      <c r="CT931" t="s">
        <v>136</v>
      </c>
      <c r="CU931" t="s">
        <v>134</v>
      </c>
      <c r="CV931" t="s">
        <v>134</v>
      </c>
      <c r="CW931" t="s">
        <v>136</v>
      </c>
      <c r="CY931" t="s">
        <v>134</v>
      </c>
      <c r="CZ931" t="s">
        <v>134</v>
      </c>
      <c r="DA931" t="s">
        <v>134</v>
      </c>
      <c r="DB931" t="s">
        <v>134</v>
      </c>
      <c r="DC931" t="s">
        <v>134</v>
      </c>
      <c r="DD931" t="s">
        <v>136</v>
      </c>
      <c r="DF931" t="s">
        <v>4991</v>
      </c>
      <c r="DG931" t="s">
        <v>4992</v>
      </c>
      <c r="DH931" t="s">
        <v>1048</v>
      </c>
      <c r="DI931" t="s">
        <v>139</v>
      </c>
      <c r="DJ931" s="4">
        <v>33567</v>
      </c>
      <c r="DK931" t="s">
        <v>1067</v>
      </c>
      <c r="DL931" t="s">
        <v>136</v>
      </c>
      <c r="DM931">
        <v>1</v>
      </c>
      <c r="DN931" t="s">
        <v>4993</v>
      </c>
      <c r="DO931" t="s">
        <v>1048</v>
      </c>
      <c r="DP931" t="s">
        <v>139</v>
      </c>
      <c r="DQ931" t="str">
        <f>"33567"</f>
        <v>33567</v>
      </c>
      <c r="DR931" t="s">
        <v>1067</v>
      </c>
      <c r="DS931" t="s">
        <v>3034</v>
      </c>
      <c r="DT931">
        <v>8</v>
      </c>
      <c r="DU931">
        <v>50</v>
      </c>
      <c r="DV931" t="s">
        <v>134</v>
      </c>
      <c r="DW931" t="s">
        <v>134</v>
      </c>
      <c r="DX931" t="s">
        <v>134</v>
      </c>
      <c r="DY931" t="s">
        <v>136</v>
      </c>
      <c r="DZ931">
        <v>1</v>
      </c>
      <c r="EA931" t="s">
        <v>136</v>
      </c>
      <c r="EC931" s="5">
        <v>12.68</v>
      </c>
      <c r="ED931" s="5">
        <v>55</v>
      </c>
      <c r="EE931">
        <v>18136508999</v>
      </c>
      <c r="EF931" t="s">
        <v>148</v>
      </c>
      <c r="EG931" t="s">
        <v>524</v>
      </c>
      <c r="EH931">
        <v>15</v>
      </c>
    </row>
    <row r="932" spans="1:138" ht="15" customHeight="1" x14ac:dyDescent="0.35">
      <c r="A932" t="s">
        <v>10475</v>
      </c>
      <c r="B932" t="s">
        <v>157</v>
      </c>
      <c r="C932" s="1">
        <v>44126.510505092592</v>
      </c>
      <c r="D932" s="1">
        <v>44152</v>
      </c>
      <c r="E932" t="s">
        <v>133</v>
      </c>
      <c r="F932" t="s">
        <v>134</v>
      </c>
      <c r="G932" t="s">
        <v>135</v>
      </c>
      <c r="H932" t="s">
        <v>136</v>
      </c>
      <c r="I932" t="s">
        <v>2844</v>
      </c>
      <c r="K932" t="s">
        <v>2845</v>
      </c>
      <c r="M932" t="s">
        <v>2846</v>
      </c>
      <c r="N932" t="s">
        <v>139</v>
      </c>
      <c r="O932" s="4">
        <v>33440</v>
      </c>
      <c r="P932" t="s">
        <v>140</v>
      </c>
      <c r="R932">
        <v>15612614026</v>
      </c>
      <c r="T932">
        <v>115115</v>
      </c>
      <c r="U932" t="s">
        <v>2847</v>
      </c>
      <c r="V932" t="s">
        <v>2848</v>
      </c>
      <c r="X932" t="s">
        <v>164</v>
      </c>
      <c r="Y932" t="s">
        <v>2845</v>
      </c>
      <c r="AA932" t="s">
        <v>1391</v>
      </c>
      <c r="AB932" t="s">
        <v>139</v>
      </c>
      <c r="AC932" s="4">
        <v>33440</v>
      </c>
      <c r="AD932" t="s">
        <v>140</v>
      </c>
      <c r="AF932">
        <v>15612614026</v>
      </c>
      <c r="AH932" t="s">
        <v>2849</v>
      </c>
      <c r="AI932" t="s">
        <v>226</v>
      </c>
      <c r="AJ932" t="s">
        <v>481</v>
      </c>
      <c r="AK932" t="s">
        <v>482</v>
      </c>
      <c r="AL932" t="s">
        <v>483</v>
      </c>
      <c r="AM932" t="s">
        <v>484</v>
      </c>
      <c r="AO932" t="s">
        <v>485</v>
      </c>
      <c r="AP932" t="s">
        <v>139</v>
      </c>
      <c r="AQ932" s="4">
        <v>33825</v>
      </c>
      <c r="AR932" t="s">
        <v>140</v>
      </c>
      <c r="AS932" t="s">
        <v>486</v>
      </c>
      <c r="AT932">
        <v>18632019211</v>
      </c>
      <c r="AV932" t="s">
        <v>487</v>
      </c>
      <c r="AW932" t="s">
        <v>488</v>
      </c>
      <c r="AX932" t="s">
        <v>139</v>
      </c>
      <c r="AY932" t="s">
        <v>489</v>
      </c>
      <c r="AZ932" t="s">
        <v>175</v>
      </c>
      <c r="BA932" t="s">
        <v>176</v>
      </c>
      <c r="BB932" t="s">
        <v>134</v>
      </c>
      <c r="BC932" t="s">
        <v>134</v>
      </c>
      <c r="BD932" t="s">
        <v>134</v>
      </c>
      <c r="BE932" t="s">
        <v>134</v>
      </c>
      <c r="BF932" t="s">
        <v>136</v>
      </c>
      <c r="BG932" t="s">
        <v>134</v>
      </c>
      <c r="BH932" t="s">
        <v>136</v>
      </c>
      <c r="BI932" t="s">
        <v>148</v>
      </c>
      <c r="BJ932" t="s">
        <v>148</v>
      </c>
      <c r="BK932" t="s">
        <v>148</v>
      </c>
      <c r="BN932" t="s">
        <v>10476</v>
      </c>
      <c r="BO932" t="s">
        <v>491</v>
      </c>
      <c r="BP932">
        <v>45</v>
      </c>
      <c r="BQ932">
        <v>45</v>
      </c>
      <c r="BR932">
        <v>45</v>
      </c>
      <c r="BS932" s="1">
        <v>44197</v>
      </c>
      <c r="BT932" s="1">
        <v>44285</v>
      </c>
      <c r="BU932" s="1">
        <v>44197</v>
      </c>
      <c r="BV932" s="1">
        <v>44285</v>
      </c>
      <c r="BW932" t="s">
        <v>136</v>
      </c>
      <c r="BX932">
        <v>35</v>
      </c>
      <c r="BY932">
        <v>0</v>
      </c>
      <c r="BZ932">
        <v>6</v>
      </c>
      <c r="CA932">
        <v>6</v>
      </c>
      <c r="CB932">
        <v>6</v>
      </c>
      <c r="CC932">
        <v>6</v>
      </c>
      <c r="CD932">
        <v>6</v>
      </c>
      <c r="CE932">
        <v>5</v>
      </c>
      <c r="CF932" t="str">
        <f>"7:00 AM"</f>
        <v>7:00 AM</v>
      </c>
      <c r="CG932" t="str">
        <f>"8:00 PM"</f>
        <v>8:00 PM</v>
      </c>
      <c r="CH932" s="5">
        <v>11.71</v>
      </c>
      <c r="CI932" t="s">
        <v>146</v>
      </c>
      <c r="CL932" t="s">
        <v>136</v>
      </c>
      <c r="CM932" t="s">
        <v>147</v>
      </c>
      <c r="CN932" t="s">
        <v>148</v>
      </c>
      <c r="CO932" t="s">
        <v>492</v>
      </c>
      <c r="CP932" t="s">
        <v>149</v>
      </c>
      <c r="CQ932">
        <v>3</v>
      </c>
      <c r="CR932">
        <v>0</v>
      </c>
      <c r="CS932" t="s">
        <v>136</v>
      </c>
      <c r="CT932" t="s">
        <v>136</v>
      </c>
      <c r="CU932" t="s">
        <v>134</v>
      </c>
      <c r="CV932" t="s">
        <v>134</v>
      </c>
      <c r="CW932" t="s">
        <v>134</v>
      </c>
      <c r="CX932">
        <v>50</v>
      </c>
      <c r="CY932" t="s">
        <v>134</v>
      </c>
      <c r="CZ932" t="s">
        <v>134</v>
      </c>
      <c r="DA932" t="s">
        <v>134</v>
      </c>
      <c r="DB932" t="s">
        <v>134</v>
      </c>
      <c r="DC932" t="s">
        <v>134</v>
      </c>
      <c r="DD932" t="s">
        <v>136</v>
      </c>
      <c r="DF932" s="2" t="s">
        <v>10477</v>
      </c>
      <c r="DG932" t="s">
        <v>10478</v>
      </c>
      <c r="DH932" t="s">
        <v>1391</v>
      </c>
      <c r="DI932" t="s">
        <v>139</v>
      </c>
      <c r="DJ932" s="4">
        <v>33440</v>
      </c>
      <c r="DK932" t="s">
        <v>210</v>
      </c>
      <c r="DL932" t="s">
        <v>134</v>
      </c>
      <c r="DM932">
        <v>2</v>
      </c>
      <c r="DN932" t="s">
        <v>10479</v>
      </c>
      <c r="DO932" t="s">
        <v>1402</v>
      </c>
      <c r="DP932" t="s">
        <v>139</v>
      </c>
      <c r="DQ932" t="str">
        <f>"33476"</f>
        <v>33476</v>
      </c>
      <c r="DR932" t="s">
        <v>1400</v>
      </c>
      <c r="DS932" t="s">
        <v>1403</v>
      </c>
      <c r="DT932">
        <v>1</v>
      </c>
      <c r="DU932">
        <v>45</v>
      </c>
      <c r="DV932" t="s">
        <v>136</v>
      </c>
      <c r="DW932" t="s">
        <v>134</v>
      </c>
      <c r="DX932" t="s">
        <v>134</v>
      </c>
      <c r="DY932" t="s">
        <v>136</v>
      </c>
      <c r="DZ932">
        <v>1</v>
      </c>
      <c r="EA932" t="s">
        <v>134</v>
      </c>
      <c r="EB932" s="5">
        <v>12.68</v>
      </c>
      <c r="EC932" s="5">
        <v>12.68</v>
      </c>
      <c r="ED932" s="5">
        <v>55</v>
      </c>
      <c r="EE932">
        <v>15612614026</v>
      </c>
      <c r="EF932" t="s">
        <v>2849</v>
      </c>
      <c r="EG932" t="s">
        <v>148</v>
      </c>
      <c r="EH932">
        <v>0</v>
      </c>
    </row>
    <row r="933" spans="1:138" ht="15" customHeight="1" x14ac:dyDescent="0.35">
      <c r="A933" t="s">
        <v>5021</v>
      </c>
      <c r="B933" t="s">
        <v>157</v>
      </c>
      <c r="C933" s="1">
        <v>44125.567543750003</v>
      </c>
      <c r="D933" s="1">
        <v>44152</v>
      </c>
      <c r="E933" t="s">
        <v>133</v>
      </c>
      <c r="F933" t="s">
        <v>136</v>
      </c>
      <c r="G933" t="s">
        <v>135</v>
      </c>
      <c r="H933" t="s">
        <v>136</v>
      </c>
      <c r="I933" t="s">
        <v>5022</v>
      </c>
      <c r="K933" t="s">
        <v>2118</v>
      </c>
      <c r="M933" t="s">
        <v>2119</v>
      </c>
      <c r="N933" t="s">
        <v>2120</v>
      </c>
      <c r="O933" s="4">
        <v>49093</v>
      </c>
      <c r="P933" t="s">
        <v>140</v>
      </c>
      <c r="R933">
        <v>12692782389</v>
      </c>
      <c r="T933">
        <v>111211</v>
      </c>
      <c r="U933" t="s">
        <v>2121</v>
      </c>
      <c r="V933" t="s">
        <v>2122</v>
      </c>
      <c r="X933" t="s">
        <v>990</v>
      </c>
      <c r="Y933" t="s">
        <v>5023</v>
      </c>
      <c r="AA933" t="s">
        <v>2119</v>
      </c>
      <c r="AB933" t="s">
        <v>2120</v>
      </c>
      <c r="AC933" s="4">
        <v>49093</v>
      </c>
      <c r="AD933" t="s">
        <v>140</v>
      </c>
      <c r="AF933">
        <v>12692782389</v>
      </c>
      <c r="AH933" t="s">
        <v>2123</v>
      </c>
      <c r="AI933" t="s">
        <v>168</v>
      </c>
      <c r="AJ933" t="s">
        <v>913</v>
      </c>
      <c r="AK933" t="s">
        <v>914</v>
      </c>
      <c r="AL933" t="s">
        <v>845</v>
      </c>
      <c r="AM933" t="s">
        <v>561</v>
      </c>
      <c r="AN933" t="s">
        <v>562</v>
      </c>
      <c r="AO933" t="s">
        <v>563</v>
      </c>
      <c r="AP933" t="s">
        <v>564</v>
      </c>
      <c r="AQ933" s="4">
        <v>22949</v>
      </c>
      <c r="AR933" t="s">
        <v>140</v>
      </c>
      <c r="AT933">
        <v>14342634300</v>
      </c>
      <c r="AV933" t="s">
        <v>2124</v>
      </c>
      <c r="AW933" t="s">
        <v>566</v>
      </c>
      <c r="AZ933" t="s">
        <v>288</v>
      </c>
      <c r="BA933" t="s">
        <v>289</v>
      </c>
      <c r="BB933" t="s">
        <v>136</v>
      </c>
      <c r="BC933" t="s">
        <v>136</v>
      </c>
      <c r="BD933" t="s">
        <v>148</v>
      </c>
      <c r="BE933" t="s">
        <v>136</v>
      </c>
      <c r="BF933" t="s">
        <v>136</v>
      </c>
      <c r="BG933" t="s">
        <v>134</v>
      </c>
      <c r="BH933" t="s">
        <v>136</v>
      </c>
      <c r="BI933" t="s">
        <v>1129</v>
      </c>
      <c r="BJ933" t="s">
        <v>2125</v>
      </c>
      <c r="BL933" t="s">
        <v>566</v>
      </c>
      <c r="BM933" t="s">
        <v>2123</v>
      </c>
      <c r="BN933" t="s">
        <v>5024</v>
      </c>
      <c r="BO933" t="s">
        <v>5025</v>
      </c>
      <c r="BP933">
        <v>6</v>
      </c>
      <c r="BQ933">
        <v>6</v>
      </c>
      <c r="BR933">
        <v>6</v>
      </c>
      <c r="BS933" s="1">
        <v>44197</v>
      </c>
      <c r="BT933" s="1">
        <v>44346</v>
      </c>
      <c r="BU933" s="1">
        <v>44197</v>
      </c>
      <c r="BV933" s="1">
        <v>44346</v>
      </c>
      <c r="BW933" t="s">
        <v>136</v>
      </c>
      <c r="BX933">
        <v>45</v>
      </c>
      <c r="BY933">
        <v>0</v>
      </c>
      <c r="BZ933">
        <v>7.5</v>
      </c>
      <c r="CA933">
        <v>7.5</v>
      </c>
      <c r="CB933">
        <v>7.5</v>
      </c>
      <c r="CC933">
        <v>7.5</v>
      </c>
      <c r="CD933">
        <v>7.5</v>
      </c>
      <c r="CE933">
        <v>7.5</v>
      </c>
      <c r="CF933" t="str">
        <f>"6:00 AM"</f>
        <v>6:00 AM</v>
      </c>
      <c r="CG933" t="str">
        <f>"2:00 PM"</f>
        <v>2:00 PM</v>
      </c>
      <c r="CH933" s="5">
        <v>14.99</v>
      </c>
      <c r="CI933" t="s">
        <v>146</v>
      </c>
      <c r="CL933" t="s">
        <v>136</v>
      </c>
      <c r="CM933" t="s">
        <v>147</v>
      </c>
      <c r="CN933" t="s">
        <v>148</v>
      </c>
      <c r="CO933" t="s">
        <v>1714</v>
      </c>
      <c r="CP933" t="s">
        <v>149</v>
      </c>
      <c r="CQ933">
        <v>12</v>
      </c>
      <c r="CR933">
        <v>0</v>
      </c>
      <c r="CS933" t="s">
        <v>136</v>
      </c>
      <c r="CT933" t="s">
        <v>136</v>
      </c>
      <c r="CU933" t="s">
        <v>136</v>
      </c>
      <c r="CV933" t="s">
        <v>134</v>
      </c>
      <c r="CW933" t="s">
        <v>134</v>
      </c>
      <c r="CX933">
        <v>75</v>
      </c>
      <c r="CY933" t="s">
        <v>134</v>
      </c>
      <c r="CZ933" t="s">
        <v>134</v>
      </c>
      <c r="DA933" t="s">
        <v>134</v>
      </c>
      <c r="DB933" t="s">
        <v>134</v>
      </c>
      <c r="DC933" t="s">
        <v>134</v>
      </c>
      <c r="DD933" t="s">
        <v>136</v>
      </c>
      <c r="DF933" t="s">
        <v>5026</v>
      </c>
      <c r="DG933" t="s">
        <v>5027</v>
      </c>
      <c r="DH933" t="s">
        <v>2697</v>
      </c>
      <c r="DI933" t="s">
        <v>1104</v>
      </c>
      <c r="DJ933" s="4">
        <v>69301</v>
      </c>
      <c r="DK933" t="s">
        <v>2698</v>
      </c>
      <c r="DL933" t="s">
        <v>134</v>
      </c>
      <c r="DM933">
        <v>4</v>
      </c>
      <c r="DN933" t="s">
        <v>5028</v>
      </c>
      <c r="DO933" t="s">
        <v>3711</v>
      </c>
      <c r="DP933" t="s">
        <v>1104</v>
      </c>
      <c r="DQ933" t="str">
        <f>"69336"</f>
        <v>69336</v>
      </c>
      <c r="DR933" t="s">
        <v>3718</v>
      </c>
      <c r="DS933" t="s">
        <v>5029</v>
      </c>
      <c r="DT933">
        <v>1</v>
      </c>
      <c r="DU933">
        <v>5</v>
      </c>
      <c r="DV933" t="s">
        <v>134</v>
      </c>
      <c r="DW933" t="s">
        <v>134</v>
      </c>
      <c r="DX933" t="s">
        <v>134</v>
      </c>
      <c r="DY933" t="s">
        <v>134</v>
      </c>
      <c r="DZ933">
        <v>4</v>
      </c>
      <c r="EA933" t="s">
        <v>134</v>
      </c>
      <c r="EB933" s="5">
        <v>12.68</v>
      </c>
      <c r="EC933" s="5">
        <v>12.68</v>
      </c>
      <c r="ED933" s="5">
        <v>55</v>
      </c>
      <c r="EE933" t="s">
        <v>148</v>
      </c>
      <c r="EF933" t="s">
        <v>577</v>
      </c>
      <c r="EG933" t="s">
        <v>5030</v>
      </c>
      <c r="EH933">
        <v>0</v>
      </c>
    </row>
    <row r="934" spans="1:138" ht="15" customHeight="1" x14ac:dyDescent="0.35">
      <c r="A934" t="s">
        <v>12725</v>
      </c>
      <c r="B934" t="s">
        <v>157</v>
      </c>
      <c r="C934" s="1">
        <v>44125.427440046296</v>
      </c>
      <c r="D934" s="1">
        <v>44152</v>
      </c>
      <c r="E934" t="s">
        <v>133</v>
      </c>
      <c r="F934" t="s">
        <v>136</v>
      </c>
      <c r="G934" t="s">
        <v>135</v>
      </c>
      <c r="H934" t="s">
        <v>136</v>
      </c>
      <c r="I934" t="s">
        <v>5022</v>
      </c>
      <c r="K934" t="s">
        <v>2118</v>
      </c>
      <c r="M934" t="s">
        <v>2119</v>
      </c>
      <c r="N934" t="s">
        <v>2120</v>
      </c>
      <c r="O934" s="4">
        <v>49093</v>
      </c>
      <c r="P934" t="s">
        <v>140</v>
      </c>
      <c r="R934">
        <v>12692782389</v>
      </c>
      <c r="T934">
        <v>11121</v>
      </c>
      <c r="U934" t="s">
        <v>2121</v>
      </c>
      <c r="V934" t="s">
        <v>2122</v>
      </c>
      <c r="X934" t="s">
        <v>990</v>
      </c>
      <c r="Y934" t="s">
        <v>5023</v>
      </c>
      <c r="AA934" t="s">
        <v>2119</v>
      </c>
      <c r="AB934" t="s">
        <v>2120</v>
      </c>
      <c r="AC934" s="4">
        <v>49093</v>
      </c>
      <c r="AD934" t="s">
        <v>140</v>
      </c>
      <c r="AF934">
        <v>12692782389</v>
      </c>
      <c r="AH934" t="s">
        <v>2123</v>
      </c>
      <c r="AI934" t="s">
        <v>168</v>
      </c>
      <c r="AJ934" t="s">
        <v>913</v>
      </c>
      <c r="AK934" t="s">
        <v>914</v>
      </c>
      <c r="AL934" t="s">
        <v>845</v>
      </c>
      <c r="AM934" t="s">
        <v>561</v>
      </c>
      <c r="AN934" t="s">
        <v>562</v>
      </c>
      <c r="AO934" t="s">
        <v>563</v>
      </c>
      <c r="AP934" t="s">
        <v>564</v>
      </c>
      <c r="AQ934" s="4">
        <v>22949</v>
      </c>
      <c r="AR934" t="s">
        <v>140</v>
      </c>
      <c r="AT934">
        <v>14342634300</v>
      </c>
      <c r="AV934" t="s">
        <v>2124</v>
      </c>
      <c r="AW934" t="s">
        <v>566</v>
      </c>
      <c r="AZ934" t="s">
        <v>288</v>
      </c>
      <c r="BA934" t="s">
        <v>289</v>
      </c>
      <c r="BB934" t="s">
        <v>136</v>
      </c>
      <c r="BC934" t="s">
        <v>136</v>
      </c>
      <c r="BD934" t="s">
        <v>148</v>
      </c>
      <c r="BE934" t="s">
        <v>136</v>
      </c>
      <c r="BF934" t="s">
        <v>136</v>
      </c>
      <c r="BG934" t="s">
        <v>134</v>
      </c>
      <c r="BH934" t="s">
        <v>136</v>
      </c>
      <c r="BI934" t="s">
        <v>1129</v>
      </c>
      <c r="BJ934" t="s">
        <v>2125</v>
      </c>
      <c r="BL934" t="s">
        <v>566</v>
      </c>
      <c r="BM934" t="s">
        <v>2123</v>
      </c>
      <c r="BN934" t="s">
        <v>12726</v>
      </c>
      <c r="BO934" t="s">
        <v>5025</v>
      </c>
      <c r="BP934">
        <v>3</v>
      </c>
      <c r="BQ934">
        <v>3</v>
      </c>
      <c r="BR934">
        <v>3</v>
      </c>
      <c r="BS934" s="1">
        <v>44197</v>
      </c>
      <c r="BT934" s="1">
        <v>44409</v>
      </c>
      <c r="BU934" s="1">
        <v>44197</v>
      </c>
      <c r="BV934" s="1">
        <v>44409</v>
      </c>
      <c r="BW934" t="s">
        <v>136</v>
      </c>
      <c r="BX934">
        <v>45</v>
      </c>
      <c r="BY934">
        <v>0</v>
      </c>
      <c r="BZ934">
        <v>7.5</v>
      </c>
      <c r="CA934">
        <v>7.5</v>
      </c>
      <c r="CB934">
        <v>7.5</v>
      </c>
      <c r="CC934">
        <v>7.5</v>
      </c>
      <c r="CD934">
        <v>7.5</v>
      </c>
      <c r="CE934">
        <v>7.5</v>
      </c>
      <c r="CF934" t="str">
        <f>"6:00 AM"</f>
        <v>6:00 AM</v>
      </c>
      <c r="CG934" t="str">
        <f>"2:00 PM"</f>
        <v>2:00 PM</v>
      </c>
      <c r="CH934" s="5">
        <v>14.99</v>
      </c>
      <c r="CI934" t="s">
        <v>146</v>
      </c>
      <c r="CL934" t="s">
        <v>136</v>
      </c>
      <c r="CM934" t="s">
        <v>147</v>
      </c>
      <c r="CN934" t="s">
        <v>148</v>
      </c>
      <c r="CO934" t="s">
        <v>1714</v>
      </c>
      <c r="CP934" t="s">
        <v>149</v>
      </c>
      <c r="CQ934">
        <v>12</v>
      </c>
      <c r="CR934">
        <v>0</v>
      </c>
      <c r="CS934" t="s">
        <v>136</v>
      </c>
      <c r="CT934" t="s">
        <v>136</v>
      </c>
      <c r="CU934" t="s">
        <v>136</v>
      </c>
      <c r="CV934" t="s">
        <v>134</v>
      </c>
      <c r="CW934" t="s">
        <v>134</v>
      </c>
      <c r="CX934">
        <v>75</v>
      </c>
      <c r="CY934" t="s">
        <v>134</v>
      </c>
      <c r="CZ934" t="s">
        <v>134</v>
      </c>
      <c r="DA934" t="s">
        <v>134</v>
      </c>
      <c r="DB934" t="s">
        <v>134</v>
      </c>
      <c r="DC934" t="s">
        <v>134</v>
      </c>
      <c r="DD934" t="s">
        <v>136</v>
      </c>
      <c r="DF934" t="s">
        <v>5026</v>
      </c>
      <c r="DG934" t="s">
        <v>5027</v>
      </c>
      <c r="DH934" t="s">
        <v>2697</v>
      </c>
      <c r="DI934" t="s">
        <v>1104</v>
      </c>
      <c r="DJ934" s="4">
        <v>69301</v>
      </c>
      <c r="DK934" t="s">
        <v>2698</v>
      </c>
      <c r="DL934" t="s">
        <v>134</v>
      </c>
      <c r="DM934">
        <v>4</v>
      </c>
      <c r="DN934" t="s">
        <v>5028</v>
      </c>
      <c r="DO934" t="s">
        <v>10455</v>
      </c>
      <c r="DP934" t="s">
        <v>1104</v>
      </c>
      <c r="DQ934" t="str">
        <f>"69336"</f>
        <v>69336</v>
      </c>
      <c r="DR934" t="s">
        <v>3718</v>
      </c>
      <c r="DS934" t="s">
        <v>919</v>
      </c>
      <c r="DT934">
        <v>1</v>
      </c>
      <c r="DU934">
        <v>5</v>
      </c>
      <c r="DV934" t="s">
        <v>134</v>
      </c>
      <c r="DW934" t="s">
        <v>134</v>
      </c>
      <c r="DX934" t="s">
        <v>134</v>
      </c>
      <c r="DY934" t="s">
        <v>134</v>
      </c>
      <c r="DZ934">
        <v>4</v>
      </c>
      <c r="EA934" t="s">
        <v>134</v>
      </c>
      <c r="EB934" s="5">
        <v>12.68</v>
      </c>
      <c r="EC934" s="5">
        <v>12.68</v>
      </c>
      <c r="ED934" s="5">
        <v>55</v>
      </c>
      <c r="EE934" t="s">
        <v>148</v>
      </c>
      <c r="EF934" t="s">
        <v>577</v>
      </c>
      <c r="EG934" t="s">
        <v>5030</v>
      </c>
      <c r="EH934">
        <v>0</v>
      </c>
    </row>
    <row r="935" spans="1:138" ht="15" customHeight="1" x14ac:dyDescent="0.35">
      <c r="A935" t="s">
        <v>6215</v>
      </c>
      <c r="B935" t="s">
        <v>157</v>
      </c>
      <c r="C935" s="1">
        <v>44130.500422453704</v>
      </c>
      <c r="D935" s="1">
        <v>44152</v>
      </c>
      <c r="E935" t="s">
        <v>133</v>
      </c>
      <c r="F935" t="s">
        <v>136</v>
      </c>
      <c r="G935" t="s">
        <v>135</v>
      </c>
      <c r="H935" t="s">
        <v>136</v>
      </c>
      <c r="I935" t="s">
        <v>6216</v>
      </c>
      <c r="K935" t="s">
        <v>6217</v>
      </c>
      <c r="M935" t="s">
        <v>6218</v>
      </c>
      <c r="N935" t="s">
        <v>374</v>
      </c>
      <c r="O935" s="4">
        <v>76528</v>
      </c>
      <c r="P935" t="s">
        <v>140</v>
      </c>
      <c r="R935">
        <v>12548651251</v>
      </c>
      <c r="T935">
        <v>11211</v>
      </c>
      <c r="U935" t="s">
        <v>433</v>
      </c>
      <c r="V935" t="s">
        <v>4490</v>
      </c>
      <c r="X935" t="s">
        <v>164</v>
      </c>
      <c r="Y935" t="s">
        <v>6217</v>
      </c>
      <c r="AA935" t="s">
        <v>6218</v>
      </c>
      <c r="AB935" t="s">
        <v>374</v>
      </c>
      <c r="AC935" s="4">
        <v>76528</v>
      </c>
      <c r="AD935" t="s">
        <v>140</v>
      </c>
      <c r="AF935">
        <v>12548651251</v>
      </c>
      <c r="AH935" t="s">
        <v>148</v>
      </c>
      <c r="AI935" t="s">
        <v>168</v>
      </c>
      <c r="AJ935" t="s">
        <v>2532</v>
      </c>
      <c r="AK935" t="s">
        <v>2533</v>
      </c>
      <c r="AM935" t="s">
        <v>1020</v>
      </c>
      <c r="AO935" t="s">
        <v>1021</v>
      </c>
      <c r="AP935" t="s">
        <v>374</v>
      </c>
      <c r="AQ935" s="4">
        <v>75442</v>
      </c>
      <c r="AR935" t="s">
        <v>140</v>
      </c>
      <c r="AT935">
        <v>14692388392</v>
      </c>
      <c r="AV935" t="s">
        <v>2534</v>
      </c>
      <c r="AW935" t="s">
        <v>1023</v>
      </c>
      <c r="AZ935" t="s">
        <v>334</v>
      </c>
      <c r="BA935" t="s">
        <v>335</v>
      </c>
      <c r="BB935" t="s">
        <v>136</v>
      </c>
      <c r="BC935" t="s">
        <v>136</v>
      </c>
      <c r="BD935" t="s">
        <v>148</v>
      </c>
      <c r="BE935" t="s">
        <v>136</v>
      </c>
      <c r="BF935" t="s">
        <v>136</v>
      </c>
      <c r="BG935" t="s">
        <v>134</v>
      </c>
      <c r="BH935" t="s">
        <v>136</v>
      </c>
      <c r="BN935" t="s">
        <v>6219</v>
      </c>
      <c r="BO935" t="s">
        <v>1489</v>
      </c>
      <c r="BP935">
        <v>2</v>
      </c>
      <c r="BQ935">
        <v>2</v>
      </c>
      <c r="BR935">
        <v>2</v>
      </c>
      <c r="BS935" s="1">
        <v>44197</v>
      </c>
      <c r="BT935" s="1">
        <v>44500</v>
      </c>
      <c r="BU935" s="1">
        <v>44197</v>
      </c>
      <c r="BV935" s="1">
        <v>44500</v>
      </c>
      <c r="BW935" t="s">
        <v>136</v>
      </c>
      <c r="BX935">
        <v>40</v>
      </c>
      <c r="BY935">
        <v>0</v>
      </c>
      <c r="BZ935">
        <v>8</v>
      </c>
      <c r="CA935">
        <v>8</v>
      </c>
      <c r="CB935">
        <v>8</v>
      </c>
      <c r="CC935">
        <v>8</v>
      </c>
      <c r="CD935">
        <v>8</v>
      </c>
      <c r="CE935">
        <v>0</v>
      </c>
      <c r="CF935" t="str">
        <f>"7:30 AM"</f>
        <v>7:30 AM</v>
      </c>
      <c r="CG935" t="str">
        <f>"4:30 PM"</f>
        <v>4:30 PM</v>
      </c>
      <c r="CH935" s="5">
        <v>12.67</v>
      </c>
      <c r="CI935" t="s">
        <v>146</v>
      </c>
      <c r="CJ935">
        <v>0</v>
      </c>
      <c r="CK935" t="s">
        <v>1024</v>
      </c>
      <c r="CL935" t="s">
        <v>134</v>
      </c>
      <c r="CM935" t="s">
        <v>312</v>
      </c>
      <c r="CN935" t="s">
        <v>148</v>
      </c>
      <c r="CO935" t="s">
        <v>1025</v>
      </c>
      <c r="CP935" t="s">
        <v>149</v>
      </c>
      <c r="CQ935">
        <v>0</v>
      </c>
      <c r="CR935">
        <v>0</v>
      </c>
      <c r="CS935" t="s">
        <v>136</v>
      </c>
      <c r="CT935" t="s">
        <v>136</v>
      </c>
      <c r="CU935" t="s">
        <v>136</v>
      </c>
      <c r="CV935" t="s">
        <v>136</v>
      </c>
      <c r="CW935" t="s">
        <v>136</v>
      </c>
      <c r="CY935" t="s">
        <v>134</v>
      </c>
      <c r="CZ935" t="s">
        <v>134</v>
      </c>
      <c r="DA935" t="s">
        <v>134</v>
      </c>
      <c r="DB935" t="s">
        <v>134</v>
      </c>
      <c r="DC935" t="s">
        <v>134</v>
      </c>
      <c r="DD935" t="s">
        <v>136</v>
      </c>
      <c r="DF935" t="s">
        <v>180</v>
      </c>
      <c r="DG935" t="s">
        <v>6217</v>
      </c>
      <c r="DH935" t="s">
        <v>6218</v>
      </c>
      <c r="DI935" t="s">
        <v>374</v>
      </c>
      <c r="DJ935" s="4">
        <v>76528</v>
      </c>
      <c r="DK935" t="s">
        <v>6220</v>
      </c>
      <c r="DL935" t="s">
        <v>136</v>
      </c>
      <c r="DM935">
        <v>1</v>
      </c>
      <c r="DN935" t="s">
        <v>6221</v>
      </c>
      <c r="DO935" t="s">
        <v>6218</v>
      </c>
      <c r="DP935" t="s">
        <v>374</v>
      </c>
      <c r="DQ935" t="str">
        <f>"76528"</f>
        <v>76528</v>
      </c>
      <c r="DR935" t="s">
        <v>6220</v>
      </c>
      <c r="DS935" t="s">
        <v>6222</v>
      </c>
      <c r="DT935">
        <v>1</v>
      </c>
      <c r="DU935">
        <v>2</v>
      </c>
      <c r="DV935" t="s">
        <v>134</v>
      </c>
      <c r="DW935" t="s">
        <v>134</v>
      </c>
      <c r="DX935" t="s">
        <v>134</v>
      </c>
      <c r="DY935" t="s">
        <v>136</v>
      </c>
      <c r="DZ935">
        <v>1</v>
      </c>
      <c r="EA935" t="s">
        <v>136</v>
      </c>
      <c r="EC935" s="5">
        <v>12.68</v>
      </c>
      <c r="ED935" s="5">
        <v>55</v>
      </c>
      <c r="EE935">
        <v>12548651251</v>
      </c>
      <c r="EF935" t="s">
        <v>148</v>
      </c>
      <c r="EG935" t="s">
        <v>2138</v>
      </c>
      <c r="EH935">
        <v>1</v>
      </c>
    </row>
    <row r="936" spans="1:138" ht="15" customHeight="1" x14ac:dyDescent="0.35">
      <c r="A936" t="s">
        <v>10449</v>
      </c>
      <c r="B936" t="s">
        <v>157</v>
      </c>
      <c r="C936" s="1">
        <v>44125.551063078703</v>
      </c>
      <c r="D936" s="1">
        <v>44152</v>
      </c>
      <c r="E936" t="s">
        <v>133</v>
      </c>
      <c r="F936" t="s">
        <v>136</v>
      </c>
      <c r="G936" t="s">
        <v>135</v>
      </c>
      <c r="H936" t="s">
        <v>136</v>
      </c>
      <c r="I936" t="s">
        <v>5022</v>
      </c>
      <c r="K936" t="s">
        <v>2118</v>
      </c>
      <c r="M936" t="s">
        <v>2119</v>
      </c>
      <c r="N936" t="s">
        <v>2120</v>
      </c>
      <c r="O936" s="4">
        <v>49093</v>
      </c>
      <c r="P936" t="s">
        <v>140</v>
      </c>
      <c r="R936">
        <v>12692782389</v>
      </c>
      <c r="T936">
        <v>111211</v>
      </c>
      <c r="U936" t="s">
        <v>2121</v>
      </c>
      <c r="V936" t="s">
        <v>2122</v>
      </c>
      <c r="X936" t="s">
        <v>990</v>
      </c>
      <c r="Y936" t="s">
        <v>5023</v>
      </c>
      <c r="AA936" t="s">
        <v>2119</v>
      </c>
      <c r="AB936" t="s">
        <v>2120</v>
      </c>
      <c r="AC936" s="4">
        <v>49093</v>
      </c>
      <c r="AD936" t="s">
        <v>140</v>
      </c>
      <c r="AF936">
        <v>12692782389</v>
      </c>
      <c r="AH936" t="s">
        <v>2123</v>
      </c>
      <c r="AI936" t="s">
        <v>168</v>
      </c>
      <c r="AJ936" t="s">
        <v>913</v>
      </c>
      <c r="AK936" t="s">
        <v>914</v>
      </c>
      <c r="AL936" t="s">
        <v>845</v>
      </c>
      <c r="AM936" t="s">
        <v>561</v>
      </c>
      <c r="AN936" t="s">
        <v>562</v>
      </c>
      <c r="AO936" t="s">
        <v>563</v>
      </c>
      <c r="AP936" t="s">
        <v>564</v>
      </c>
      <c r="AQ936" s="4">
        <v>22949</v>
      </c>
      <c r="AR936" t="s">
        <v>140</v>
      </c>
      <c r="AT936">
        <v>14342634300</v>
      </c>
      <c r="AV936" t="s">
        <v>2124</v>
      </c>
      <c r="AW936" t="s">
        <v>566</v>
      </c>
      <c r="AZ936" t="s">
        <v>10450</v>
      </c>
      <c r="BA936" t="s">
        <v>10451</v>
      </c>
      <c r="BB936" t="s">
        <v>136</v>
      </c>
      <c r="BC936" t="s">
        <v>136</v>
      </c>
      <c r="BD936" t="s">
        <v>148</v>
      </c>
      <c r="BE936" t="s">
        <v>136</v>
      </c>
      <c r="BF936" t="s">
        <v>136</v>
      </c>
      <c r="BG936" t="s">
        <v>134</v>
      </c>
      <c r="BH936" t="s">
        <v>136</v>
      </c>
      <c r="BI936" t="s">
        <v>1129</v>
      </c>
      <c r="BJ936" t="s">
        <v>2125</v>
      </c>
      <c r="BL936" t="s">
        <v>566</v>
      </c>
      <c r="BM936" t="s">
        <v>2123</v>
      </c>
      <c r="BN936" t="s">
        <v>10452</v>
      </c>
      <c r="BO936" t="s">
        <v>10453</v>
      </c>
      <c r="BP936">
        <v>1</v>
      </c>
      <c r="BQ936">
        <v>1</v>
      </c>
      <c r="BR936">
        <v>1</v>
      </c>
      <c r="BS936" s="1">
        <v>44197</v>
      </c>
      <c r="BT936" s="1">
        <v>44409</v>
      </c>
      <c r="BU936" s="1">
        <v>44197</v>
      </c>
      <c r="BV936" s="1">
        <v>44409</v>
      </c>
      <c r="BW936" t="s">
        <v>136</v>
      </c>
      <c r="BX936">
        <v>45</v>
      </c>
      <c r="BY936">
        <v>0</v>
      </c>
      <c r="BZ936">
        <v>7.5</v>
      </c>
      <c r="CA936">
        <v>7.5</v>
      </c>
      <c r="CB936">
        <v>7.5</v>
      </c>
      <c r="CC936">
        <v>7.5</v>
      </c>
      <c r="CD936">
        <v>7.5</v>
      </c>
      <c r="CE936">
        <v>7.5</v>
      </c>
      <c r="CF936" t="str">
        <f>"6:00 AM"</f>
        <v>6:00 AM</v>
      </c>
      <c r="CG936" t="str">
        <f>"2:00 PM"</f>
        <v>2:00 PM</v>
      </c>
      <c r="CH936" s="5">
        <v>14.99</v>
      </c>
      <c r="CI936" t="s">
        <v>146</v>
      </c>
      <c r="CL936" t="s">
        <v>136</v>
      </c>
      <c r="CM936" t="s">
        <v>147</v>
      </c>
      <c r="CN936" t="s">
        <v>148</v>
      </c>
      <c r="CO936" t="s">
        <v>1714</v>
      </c>
      <c r="CP936" t="s">
        <v>149</v>
      </c>
      <c r="CQ936">
        <v>24</v>
      </c>
      <c r="CR936">
        <v>0</v>
      </c>
      <c r="CS936" t="s">
        <v>136</v>
      </c>
      <c r="CT936" t="s">
        <v>136</v>
      </c>
      <c r="CU936" t="s">
        <v>136</v>
      </c>
      <c r="CV936" t="s">
        <v>134</v>
      </c>
      <c r="CW936" t="s">
        <v>134</v>
      </c>
      <c r="CX936">
        <v>25</v>
      </c>
      <c r="CY936" t="s">
        <v>134</v>
      </c>
      <c r="CZ936" t="s">
        <v>134</v>
      </c>
      <c r="DA936" t="s">
        <v>134</v>
      </c>
      <c r="DB936" t="s">
        <v>134</v>
      </c>
      <c r="DC936" t="s">
        <v>134</v>
      </c>
      <c r="DD936" t="s">
        <v>136</v>
      </c>
      <c r="DF936" t="s">
        <v>10454</v>
      </c>
      <c r="DG936" t="s">
        <v>5027</v>
      </c>
      <c r="DH936" t="s">
        <v>2697</v>
      </c>
      <c r="DI936" t="s">
        <v>1104</v>
      </c>
      <c r="DJ936" s="4">
        <v>69301</v>
      </c>
      <c r="DK936" t="s">
        <v>2698</v>
      </c>
      <c r="DL936" t="s">
        <v>134</v>
      </c>
      <c r="DM936">
        <v>4</v>
      </c>
      <c r="DN936" t="s">
        <v>5028</v>
      </c>
      <c r="DO936" t="s">
        <v>10455</v>
      </c>
      <c r="DP936" t="s">
        <v>1104</v>
      </c>
      <c r="DQ936" t="str">
        <f>"69336"</f>
        <v>69336</v>
      </c>
      <c r="DR936" t="s">
        <v>3718</v>
      </c>
      <c r="DS936" t="s">
        <v>919</v>
      </c>
      <c r="DT936">
        <v>1</v>
      </c>
      <c r="DU936">
        <v>5</v>
      </c>
      <c r="DV936" t="s">
        <v>134</v>
      </c>
      <c r="DW936" t="s">
        <v>134</v>
      </c>
      <c r="DX936" t="s">
        <v>134</v>
      </c>
      <c r="DY936" t="s">
        <v>134</v>
      </c>
      <c r="DZ936">
        <v>4</v>
      </c>
      <c r="EA936" t="s">
        <v>134</v>
      </c>
      <c r="EB936" s="5">
        <v>12.68</v>
      </c>
      <c r="EC936" s="5">
        <v>12.68</v>
      </c>
      <c r="ED936" s="5">
        <v>55</v>
      </c>
      <c r="EE936" t="s">
        <v>148</v>
      </c>
      <c r="EF936" t="s">
        <v>577</v>
      </c>
      <c r="EG936" t="s">
        <v>5030</v>
      </c>
      <c r="EH936">
        <v>0</v>
      </c>
    </row>
    <row r="937" spans="1:138" ht="15" customHeight="1" x14ac:dyDescent="0.35">
      <c r="A937" t="s">
        <v>5614</v>
      </c>
      <c r="B937" t="s">
        <v>157</v>
      </c>
      <c r="C937" s="1">
        <v>44134.492754282408</v>
      </c>
      <c r="D937" s="1">
        <v>44152</v>
      </c>
      <c r="E937" t="s">
        <v>133</v>
      </c>
      <c r="F937" t="s">
        <v>136</v>
      </c>
      <c r="G937" t="s">
        <v>135</v>
      </c>
      <c r="H937" t="s">
        <v>136</v>
      </c>
      <c r="I937" t="s">
        <v>2611</v>
      </c>
      <c r="K937" t="s">
        <v>2612</v>
      </c>
      <c r="L937" t="s">
        <v>148</v>
      </c>
      <c r="M937" t="s">
        <v>2613</v>
      </c>
      <c r="N937" t="s">
        <v>960</v>
      </c>
      <c r="O937" s="4">
        <v>36089</v>
      </c>
      <c r="P937" t="s">
        <v>140</v>
      </c>
      <c r="R937">
        <v>13347380039</v>
      </c>
      <c r="T937">
        <v>4249</v>
      </c>
      <c r="U937" t="s">
        <v>5615</v>
      </c>
      <c r="V937" t="s">
        <v>2773</v>
      </c>
      <c r="X937" t="s">
        <v>5616</v>
      </c>
      <c r="Y937" t="s">
        <v>5617</v>
      </c>
      <c r="AA937" t="s">
        <v>5618</v>
      </c>
      <c r="AB937" t="s">
        <v>960</v>
      </c>
      <c r="AC937" s="4">
        <v>35611</v>
      </c>
      <c r="AD937" t="s">
        <v>140</v>
      </c>
      <c r="AE937" t="s">
        <v>841</v>
      </c>
      <c r="AF937">
        <v>12562320935</v>
      </c>
      <c r="AH937" t="s">
        <v>5619</v>
      </c>
      <c r="AI937" t="s">
        <v>168</v>
      </c>
      <c r="AJ937" t="s">
        <v>2151</v>
      </c>
      <c r="AK937" t="s">
        <v>2152</v>
      </c>
      <c r="AL937" t="s">
        <v>509</v>
      </c>
      <c r="AM937" t="s">
        <v>846</v>
      </c>
      <c r="AO937" t="s">
        <v>847</v>
      </c>
      <c r="AP937" t="s">
        <v>161</v>
      </c>
      <c r="AQ937" s="4">
        <v>31636</v>
      </c>
      <c r="AR937" t="s">
        <v>140</v>
      </c>
      <c r="AT937">
        <v>12295596879</v>
      </c>
      <c r="AV937" t="s">
        <v>2153</v>
      </c>
      <c r="AW937" t="s">
        <v>849</v>
      </c>
      <c r="AZ937" t="s">
        <v>821</v>
      </c>
      <c r="BA937" t="s">
        <v>822</v>
      </c>
      <c r="BB937" t="s">
        <v>136</v>
      </c>
      <c r="BC937" t="s">
        <v>136</v>
      </c>
      <c r="BD937" t="s">
        <v>148</v>
      </c>
      <c r="BE937" t="s">
        <v>136</v>
      </c>
      <c r="BF937" t="s">
        <v>136</v>
      </c>
      <c r="BG937" t="s">
        <v>134</v>
      </c>
      <c r="BH937" t="s">
        <v>136</v>
      </c>
      <c r="BI937" t="s">
        <v>4627</v>
      </c>
      <c r="BJ937" t="s">
        <v>4628</v>
      </c>
      <c r="BL937" t="s">
        <v>849</v>
      </c>
      <c r="BM937" t="s">
        <v>2153</v>
      </c>
      <c r="BN937" t="s">
        <v>5620</v>
      </c>
      <c r="BO937" t="s">
        <v>2620</v>
      </c>
      <c r="BP937">
        <v>20</v>
      </c>
      <c r="BQ937">
        <v>15</v>
      </c>
      <c r="BR937">
        <v>15</v>
      </c>
      <c r="BS937" s="1">
        <v>44198</v>
      </c>
      <c r="BT937" s="1">
        <v>44439</v>
      </c>
      <c r="BU937" s="1">
        <v>44198</v>
      </c>
      <c r="BV937" s="1">
        <v>44439</v>
      </c>
      <c r="BW937" t="s">
        <v>136</v>
      </c>
      <c r="BX937">
        <v>40</v>
      </c>
      <c r="BY937">
        <v>0</v>
      </c>
      <c r="BZ937">
        <v>7</v>
      </c>
      <c r="CA937">
        <v>7</v>
      </c>
      <c r="CB937">
        <v>7</v>
      </c>
      <c r="CC937">
        <v>7</v>
      </c>
      <c r="CD937">
        <v>7</v>
      </c>
      <c r="CE937">
        <v>5</v>
      </c>
      <c r="CF937" t="str">
        <f>"7:00 AM"</f>
        <v>7:00 AM</v>
      </c>
      <c r="CG937" t="str">
        <f>"3:00 PM"</f>
        <v>3:00 PM</v>
      </c>
      <c r="CH937" s="5">
        <v>11.71</v>
      </c>
      <c r="CI937" t="s">
        <v>146</v>
      </c>
      <c r="CL937" t="s">
        <v>136</v>
      </c>
      <c r="CM937" t="s">
        <v>147</v>
      </c>
      <c r="CN937" t="s">
        <v>148</v>
      </c>
      <c r="CO937" t="s">
        <v>854</v>
      </c>
      <c r="CP937" t="s">
        <v>149</v>
      </c>
      <c r="CQ937">
        <v>3</v>
      </c>
      <c r="CR937">
        <v>0</v>
      </c>
      <c r="CS937" t="s">
        <v>136</v>
      </c>
      <c r="CT937" t="s">
        <v>136</v>
      </c>
      <c r="CU937" t="s">
        <v>136</v>
      </c>
      <c r="CV937" t="s">
        <v>134</v>
      </c>
      <c r="CW937" t="s">
        <v>134</v>
      </c>
      <c r="CX937">
        <v>60</v>
      </c>
      <c r="CY937" t="s">
        <v>134</v>
      </c>
      <c r="CZ937" t="s">
        <v>134</v>
      </c>
      <c r="DA937" t="s">
        <v>134</v>
      </c>
      <c r="DB937" t="s">
        <v>134</v>
      </c>
      <c r="DC937" t="s">
        <v>134</v>
      </c>
      <c r="DD937" t="s">
        <v>136</v>
      </c>
      <c r="DF937" t="s">
        <v>5621</v>
      </c>
      <c r="DG937" t="s">
        <v>5622</v>
      </c>
      <c r="DH937" t="s">
        <v>5618</v>
      </c>
      <c r="DI937" t="s">
        <v>960</v>
      </c>
      <c r="DJ937" s="4">
        <v>35611</v>
      </c>
      <c r="DK937" t="s">
        <v>968</v>
      </c>
      <c r="DL937" t="s">
        <v>136</v>
      </c>
      <c r="DM937">
        <v>1</v>
      </c>
      <c r="DN937" t="s">
        <v>5623</v>
      </c>
      <c r="DO937" t="s">
        <v>5618</v>
      </c>
      <c r="DP937" t="s">
        <v>960</v>
      </c>
      <c r="DQ937" t="str">
        <f>"35611"</f>
        <v>35611</v>
      </c>
      <c r="DR937" t="s">
        <v>968</v>
      </c>
      <c r="DS937" t="s">
        <v>861</v>
      </c>
      <c r="DT937">
        <v>1</v>
      </c>
      <c r="DU937">
        <v>10</v>
      </c>
      <c r="DV937" t="s">
        <v>134</v>
      </c>
      <c r="DW937" t="s">
        <v>134</v>
      </c>
      <c r="DX937" t="s">
        <v>134</v>
      </c>
      <c r="DY937" t="s">
        <v>134</v>
      </c>
      <c r="DZ937">
        <v>2</v>
      </c>
      <c r="EA937" t="s">
        <v>134</v>
      </c>
      <c r="EB937" s="5">
        <v>12.68</v>
      </c>
      <c r="EC937" s="5">
        <v>12.68</v>
      </c>
      <c r="ED937" s="5">
        <v>55</v>
      </c>
      <c r="EE937" t="s">
        <v>148</v>
      </c>
      <c r="EF937" t="s">
        <v>5619</v>
      </c>
      <c r="EG937" t="s">
        <v>5624</v>
      </c>
      <c r="EH937">
        <v>0</v>
      </c>
    </row>
    <row r="938" spans="1:138" ht="15" customHeight="1" x14ac:dyDescent="0.35">
      <c r="A938" t="s">
        <v>16283</v>
      </c>
      <c r="B938" t="s">
        <v>157</v>
      </c>
      <c r="C938" s="1">
        <v>44139.427472337964</v>
      </c>
      <c r="D938" s="1">
        <v>44152</v>
      </c>
      <c r="E938" t="s">
        <v>133</v>
      </c>
      <c r="F938" t="s">
        <v>136</v>
      </c>
      <c r="G938" t="s">
        <v>135</v>
      </c>
      <c r="H938" t="s">
        <v>136</v>
      </c>
      <c r="I938" t="s">
        <v>16284</v>
      </c>
      <c r="K938" t="s">
        <v>16285</v>
      </c>
      <c r="M938" t="s">
        <v>16286</v>
      </c>
      <c r="N938" t="s">
        <v>139</v>
      </c>
      <c r="O938" s="4">
        <v>33868</v>
      </c>
      <c r="P938" t="s">
        <v>140</v>
      </c>
      <c r="R938">
        <v>13523484002</v>
      </c>
      <c r="T938">
        <v>11291</v>
      </c>
      <c r="U938" t="s">
        <v>16287</v>
      </c>
      <c r="V938" t="s">
        <v>5949</v>
      </c>
      <c r="X938" t="s">
        <v>164</v>
      </c>
      <c r="Y938" t="s">
        <v>16285</v>
      </c>
      <c r="AA938" t="s">
        <v>16286</v>
      </c>
      <c r="AB938" t="s">
        <v>139</v>
      </c>
      <c r="AC938" s="4">
        <v>33868</v>
      </c>
      <c r="AD938" t="s">
        <v>140</v>
      </c>
      <c r="AF938">
        <v>13523484002</v>
      </c>
      <c r="AH938" t="s">
        <v>148</v>
      </c>
      <c r="AI938" t="s">
        <v>168</v>
      </c>
      <c r="AJ938" t="s">
        <v>456</v>
      </c>
      <c r="AK938" t="s">
        <v>457</v>
      </c>
      <c r="AM938" t="s">
        <v>458</v>
      </c>
      <c r="AO938" t="s">
        <v>459</v>
      </c>
      <c r="AP938" t="s">
        <v>460</v>
      </c>
      <c r="AQ938" s="4">
        <v>73737</v>
      </c>
      <c r="AR938" t="s">
        <v>140</v>
      </c>
      <c r="AT938">
        <v>15802274747</v>
      </c>
      <c r="AV938" t="s">
        <v>461</v>
      </c>
      <c r="AW938" t="s">
        <v>462</v>
      </c>
      <c r="AZ938" t="s">
        <v>334</v>
      </c>
      <c r="BA938" t="s">
        <v>335</v>
      </c>
      <c r="BB938" t="s">
        <v>136</v>
      </c>
      <c r="BC938" t="s">
        <v>136</v>
      </c>
      <c r="BD938" t="s">
        <v>148</v>
      </c>
      <c r="BE938" t="s">
        <v>136</v>
      </c>
      <c r="BF938" t="s">
        <v>136</v>
      </c>
      <c r="BG938" t="s">
        <v>134</v>
      </c>
      <c r="BH938" t="s">
        <v>136</v>
      </c>
      <c r="BN938" t="s">
        <v>16288</v>
      </c>
      <c r="BO938" t="s">
        <v>464</v>
      </c>
      <c r="BP938">
        <v>4</v>
      </c>
      <c r="BQ938">
        <v>4</v>
      </c>
      <c r="BR938">
        <v>4</v>
      </c>
      <c r="BS938" s="1">
        <v>44197</v>
      </c>
      <c r="BT938" s="1">
        <v>44500</v>
      </c>
      <c r="BU938" s="1">
        <v>44197</v>
      </c>
      <c r="BV938" s="1">
        <v>44500</v>
      </c>
      <c r="BW938" t="s">
        <v>136</v>
      </c>
      <c r="BX938">
        <v>40</v>
      </c>
      <c r="BY938">
        <v>0</v>
      </c>
      <c r="BZ938">
        <v>7</v>
      </c>
      <c r="CA938">
        <v>7</v>
      </c>
      <c r="CB938">
        <v>7</v>
      </c>
      <c r="CC938">
        <v>7</v>
      </c>
      <c r="CD938">
        <v>7</v>
      </c>
      <c r="CE938">
        <v>5</v>
      </c>
      <c r="CF938" t="str">
        <f>"9:00 AM"</f>
        <v>9:00 AM</v>
      </c>
      <c r="CG938" t="str">
        <f>"5:00 PM"</f>
        <v>5:00 PM</v>
      </c>
      <c r="CH938" s="5">
        <v>11.71</v>
      </c>
      <c r="CI938" t="s">
        <v>146</v>
      </c>
      <c r="CL938" t="s">
        <v>136</v>
      </c>
      <c r="CM938" t="s">
        <v>312</v>
      </c>
      <c r="CN938" t="s">
        <v>148</v>
      </c>
      <c r="CO938" t="s">
        <v>465</v>
      </c>
      <c r="CP938" t="s">
        <v>149</v>
      </c>
      <c r="CQ938">
        <v>3</v>
      </c>
      <c r="CR938">
        <v>0</v>
      </c>
      <c r="CS938" t="s">
        <v>136</v>
      </c>
      <c r="CT938" t="s">
        <v>134</v>
      </c>
      <c r="CU938" t="s">
        <v>136</v>
      </c>
      <c r="CV938" t="s">
        <v>134</v>
      </c>
      <c r="CW938" t="s">
        <v>134</v>
      </c>
      <c r="CX938">
        <v>75</v>
      </c>
      <c r="CY938" t="s">
        <v>134</v>
      </c>
      <c r="CZ938" t="s">
        <v>134</v>
      </c>
      <c r="DA938" t="s">
        <v>134</v>
      </c>
      <c r="DB938" t="s">
        <v>136</v>
      </c>
      <c r="DC938" t="s">
        <v>134</v>
      </c>
      <c r="DD938" t="s">
        <v>136</v>
      </c>
      <c r="DF938" t="s">
        <v>466</v>
      </c>
      <c r="DG938" t="s">
        <v>16285</v>
      </c>
      <c r="DH938" t="s">
        <v>16286</v>
      </c>
      <c r="DI938" t="s">
        <v>139</v>
      </c>
      <c r="DJ938" s="4">
        <v>33868</v>
      </c>
      <c r="DK938" t="s">
        <v>1447</v>
      </c>
      <c r="DL938" t="s">
        <v>136</v>
      </c>
      <c r="DM938">
        <v>1</v>
      </c>
      <c r="DN938" t="s">
        <v>16285</v>
      </c>
      <c r="DO938" t="s">
        <v>16286</v>
      </c>
      <c r="DP938" t="s">
        <v>139</v>
      </c>
      <c r="DQ938" t="str">
        <f>"33868"</f>
        <v>33868</v>
      </c>
      <c r="DR938" t="s">
        <v>1447</v>
      </c>
      <c r="DS938" t="s">
        <v>296</v>
      </c>
      <c r="DT938">
        <v>1</v>
      </c>
      <c r="DU938">
        <v>4</v>
      </c>
      <c r="DV938" t="s">
        <v>134</v>
      </c>
      <c r="DW938" t="s">
        <v>134</v>
      </c>
      <c r="DX938" t="s">
        <v>134</v>
      </c>
      <c r="DY938" t="s">
        <v>136</v>
      </c>
      <c r="DZ938">
        <v>1</v>
      </c>
      <c r="EA938" t="s">
        <v>136</v>
      </c>
      <c r="EC938" s="5">
        <v>12.68</v>
      </c>
      <c r="ED938" s="5">
        <v>55</v>
      </c>
      <c r="EE938">
        <v>13523484002</v>
      </c>
      <c r="EF938" t="s">
        <v>16289</v>
      </c>
      <c r="EG938" t="s">
        <v>148</v>
      </c>
      <c r="EH938">
        <v>0</v>
      </c>
    </row>
    <row r="939" spans="1:138" ht="15" customHeight="1" x14ac:dyDescent="0.35">
      <c r="A939" t="s">
        <v>3708</v>
      </c>
      <c r="B939" t="s">
        <v>157</v>
      </c>
      <c r="C939" s="1">
        <v>44137.472735416668</v>
      </c>
      <c r="D939" s="1">
        <v>44152</v>
      </c>
      <c r="E939" t="s">
        <v>133</v>
      </c>
      <c r="F939" t="s">
        <v>136</v>
      </c>
      <c r="G939" t="s">
        <v>135</v>
      </c>
      <c r="H939" t="s">
        <v>136</v>
      </c>
      <c r="I939" t="s">
        <v>3709</v>
      </c>
      <c r="K939" t="s">
        <v>3710</v>
      </c>
      <c r="M939" t="s">
        <v>3711</v>
      </c>
      <c r="N939" t="s">
        <v>1104</v>
      </c>
      <c r="O939" s="4">
        <v>69336</v>
      </c>
      <c r="P939" t="s">
        <v>140</v>
      </c>
      <c r="R939">
        <v>13082542988</v>
      </c>
      <c r="T939">
        <v>1151</v>
      </c>
      <c r="U939" t="s">
        <v>3712</v>
      </c>
      <c r="V939" t="s">
        <v>2788</v>
      </c>
      <c r="X939" t="s">
        <v>164</v>
      </c>
      <c r="Y939" t="s">
        <v>3710</v>
      </c>
      <c r="AA939" t="s">
        <v>3711</v>
      </c>
      <c r="AB939" t="s">
        <v>1104</v>
      </c>
      <c r="AC939" s="4">
        <v>69336</v>
      </c>
      <c r="AD939" t="s">
        <v>140</v>
      </c>
      <c r="AF939">
        <v>13082542988</v>
      </c>
      <c r="AH939" t="s">
        <v>3713</v>
      </c>
      <c r="AI939" t="s">
        <v>168</v>
      </c>
      <c r="AJ939" t="s">
        <v>725</v>
      </c>
      <c r="AK939" t="s">
        <v>2767</v>
      </c>
      <c r="AL939" t="s">
        <v>2768</v>
      </c>
      <c r="AM939" t="s">
        <v>728</v>
      </c>
      <c r="AN939" t="s">
        <v>729</v>
      </c>
      <c r="AO939" t="s">
        <v>730</v>
      </c>
      <c r="AP939" t="s">
        <v>720</v>
      </c>
      <c r="AQ939" s="4">
        <v>38930</v>
      </c>
      <c r="AR939" t="s">
        <v>140</v>
      </c>
      <c r="AT939">
        <v>16623854219</v>
      </c>
      <c r="AV939" t="s">
        <v>2769</v>
      </c>
      <c r="AW939" t="s">
        <v>732</v>
      </c>
      <c r="AZ939" t="s">
        <v>288</v>
      </c>
      <c r="BA939" t="s">
        <v>289</v>
      </c>
      <c r="BB939" t="s">
        <v>136</v>
      </c>
      <c r="BC939" t="s">
        <v>136</v>
      </c>
      <c r="BD939" t="s">
        <v>148</v>
      </c>
      <c r="BE939" t="s">
        <v>136</v>
      </c>
      <c r="BF939" t="s">
        <v>136</v>
      </c>
      <c r="BG939" t="s">
        <v>134</v>
      </c>
      <c r="BH939" t="s">
        <v>136</v>
      </c>
      <c r="BN939" t="s">
        <v>3714</v>
      </c>
      <c r="BO939" t="s">
        <v>883</v>
      </c>
      <c r="BP939">
        <v>6</v>
      </c>
      <c r="BQ939">
        <v>6</v>
      </c>
      <c r="BR939">
        <v>6</v>
      </c>
      <c r="BS939" s="1">
        <v>44197</v>
      </c>
      <c r="BT939" s="1">
        <v>44470</v>
      </c>
      <c r="BU939" s="1">
        <v>44197</v>
      </c>
      <c r="BV939" s="1">
        <v>44470</v>
      </c>
      <c r="BW939" t="s">
        <v>136</v>
      </c>
      <c r="BX939">
        <v>39.96</v>
      </c>
      <c r="BY939">
        <v>0</v>
      </c>
      <c r="BZ939">
        <v>6.66</v>
      </c>
      <c r="CA939">
        <v>6.66</v>
      </c>
      <c r="CB939">
        <v>6.66</v>
      </c>
      <c r="CC939">
        <v>6.66</v>
      </c>
      <c r="CD939">
        <v>6.66</v>
      </c>
      <c r="CE939">
        <v>6.66</v>
      </c>
      <c r="CF939" t="str">
        <f>"8:00 AM"</f>
        <v>8:00 AM</v>
      </c>
      <c r="CG939" t="str">
        <f>"2:35 PM"</f>
        <v>2:35 PM</v>
      </c>
      <c r="CH939" s="5">
        <v>14.99</v>
      </c>
      <c r="CI939" t="s">
        <v>146</v>
      </c>
      <c r="CL939" t="s">
        <v>134</v>
      </c>
      <c r="CM939" t="s">
        <v>312</v>
      </c>
      <c r="CN939" t="s">
        <v>148</v>
      </c>
      <c r="CO939" t="s">
        <v>735</v>
      </c>
      <c r="CP939" t="s">
        <v>149</v>
      </c>
      <c r="CQ939">
        <v>3</v>
      </c>
      <c r="CR939">
        <v>0</v>
      </c>
      <c r="CS939" t="s">
        <v>134</v>
      </c>
      <c r="CT939" t="s">
        <v>134</v>
      </c>
      <c r="CU939" t="s">
        <v>136</v>
      </c>
      <c r="CV939" t="s">
        <v>136</v>
      </c>
      <c r="CW939" t="s">
        <v>136</v>
      </c>
      <c r="CY939" t="s">
        <v>136</v>
      </c>
      <c r="CZ939" t="s">
        <v>136</v>
      </c>
      <c r="DA939" t="s">
        <v>136</v>
      </c>
      <c r="DB939" t="s">
        <v>136</v>
      </c>
      <c r="DC939" t="s">
        <v>136</v>
      </c>
      <c r="DD939" t="s">
        <v>136</v>
      </c>
      <c r="DF939" t="s">
        <v>3715</v>
      </c>
      <c r="DG939" t="s">
        <v>3716</v>
      </c>
      <c r="DH939" t="s">
        <v>3717</v>
      </c>
      <c r="DI939" t="s">
        <v>1104</v>
      </c>
      <c r="DJ939" s="4">
        <v>69162</v>
      </c>
      <c r="DK939" t="s">
        <v>3718</v>
      </c>
      <c r="DL939" t="s">
        <v>136</v>
      </c>
      <c r="DM939">
        <v>1</v>
      </c>
      <c r="DN939" t="s">
        <v>3719</v>
      </c>
      <c r="DO939" t="s">
        <v>3717</v>
      </c>
      <c r="DP939" t="s">
        <v>1104</v>
      </c>
      <c r="DQ939" t="str">
        <f>"69162"</f>
        <v>69162</v>
      </c>
      <c r="DR939" t="s">
        <v>3718</v>
      </c>
      <c r="DS939" t="s">
        <v>1248</v>
      </c>
      <c r="DT939">
        <v>1</v>
      </c>
      <c r="DU939">
        <v>8</v>
      </c>
      <c r="DV939" t="s">
        <v>134</v>
      </c>
      <c r="DW939" t="s">
        <v>134</v>
      </c>
      <c r="DX939" t="s">
        <v>134</v>
      </c>
      <c r="DY939" t="s">
        <v>136</v>
      </c>
      <c r="DZ939">
        <v>1</v>
      </c>
      <c r="EA939" t="s">
        <v>136</v>
      </c>
      <c r="EC939" s="5">
        <v>12.68</v>
      </c>
      <c r="ED939" s="5">
        <v>55</v>
      </c>
      <c r="EE939">
        <v>13082492988</v>
      </c>
      <c r="EF939" t="s">
        <v>3713</v>
      </c>
      <c r="EG939" t="s">
        <v>148</v>
      </c>
      <c r="EH939">
        <v>1</v>
      </c>
    </row>
    <row r="940" spans="1:138" ht="15" customHeight="1" x14ac:dyDescent="0.35">
      <c r="A940" t="s">
        <v>10940</v>
      </c>
      <c r="B940" t="s">
        <v>157</v>
      </c>
      <c r="C940" s="1">
        <v>44127.493275925925</v>
      </c>
      <c r="D940" s="1">
        <v>44152</v>
      </c>
      <c r="E940" t="s">
        <v>133</v>
      </c>
      <c r="F940" t="s">
        <v>136</v>
      </c>
      <c r="G940" t="s">
        <v>135</v>
      </c>
      <c r="H940" t="s">
        <v>136</v>
      </c>
      <c r="I940" t="s">
        <v>10941</v>
      </c>
      <c r="K940" t="s">
        <v>10942</v>
      </c>
      <c r="M940" t="s">
        <v>3336</v>
      </c>
      <c r="N940" t="s">
        <v>1128</v>
      </c>
      <c r="O940" s="4">
        <v>58576</v>
      </c>
      <c r="P940" t="s">
        <v>140</v>
      </c>
      <c r="R940">
        <v>17013914792</v>
      </c>
      <c r="T940">
        <v>112112</v>
      </c>
      <c r="U940" t="s">
        <v>10943</v>
      </c>
      <c r="V940" t="s">
        <v>1257</v>
      </c>
      <c r="X940" t="s">
        <v>164</v>
      </c>
      <c r="Y940" t="s">
        <v>10942</v>
      </c>
      <c r="AA940" t="s">
        <v>3336</v>
      </c>
      <c r="AB940" t="s">
        <v>1128</v>
      </c>
      <c r="AC940" s="4">
        <v>58576</v>
      </c>
      <c r="AD940" t="s">
        <v>140</v>
      </c>
      <c r="AF940">
        <v>17013914792</v>
      </c>
      <c r="AH940" t="s">
        <v>10944</v>
      </c>
      <c r="AI940" t="s">
        <v>168</v>
      </c>
      <c r="AJ940" t="s">
        <v>533</v>
      </c>
      <c r="AK940" t="s">
        <v>534</v>
      </c>
      <c r="AM940" t="s">
        <v>535</v>
      </c>
      <c r="AO940" t="s">
        <v>536</v>
      </c>
      <c r="AP940" t="s">
        <v>537</v>
      </c>
      <c r="AQ940" s="4">
        <v>28786</v>
      </c>
      <c r="AR940" t="s">
        <v>140</v>
      </c>
      <c r="AT940">
        <v>18282460659</v>
      </c>
      <c r="AV940" t="s">
        <v>538</v>
      </c>
      <c r="AW940" t="s">
        <v>539</v>
      </c>
      <c r="AZ940" t="s">
        <v>334</v>
      </c>
      <c r="BA940" t="s">
        <v>335</v>
      </c>
      <c r="BB940" t="s">
        <v>136</v>
      </c>
      <c r="BC940" t="s">
        <v>136</v>
      </c>
      <c r="BD940" t="s">
        <v>148</v>
      </c>
      <c r="BE940" t="s">
        <v>136</v>
      </c>
      <c r="BF940" t="s">
        <v>136</v>
      </c>
      <c r="BG940" t="s">
        <v>134</v>
      </c>
      <c r="BH940" t="s">
        <v>136</v>
      </c>
      <c r="BN940" t="s">
        <v>10945</v>
      </c>
      <c r="BO940" t="s">
        <v>3151</v>
      </c>
      <c r="BP940">
        <v>2</v>
      </c>
      <c r="BQ940">
        <v>2</v>
      </c>
      <c r="BR940">
        <v>2</v>
      </c>
      <c r="BS940" s="1">
        <v>44196</v>
      </c>
      <c r="BT940" s="1">
        <v>44316</v>
      </c>
      <c r="BU940" s="1">
        <v>44196</v>
      </c>
      <c r="BV940" s="1">
        <v>44316</v>
      </c>
      <c r="BW940" t="s">
        <v>136</v>
      </c>
      <c r="BX940">
        <v>48</v>
      </c>
      <c r="BY940">
        <v>0</v>
      </c>
      <c r="BZ940">
        <v>8</v>
      </c>
      <c r="CA940">
        <v>8</v>
      </c>
      <c r="CB940">
        <v>8</v>
      </c>
      <c r="CC940">
        <v>8</v>
      </c>
      <c r="CD940">
        <v>8</v>
      </c>
      <c r="CE940">
        <v>8</v>
      </c>
      <c r="CF940" t="str">
        <f>"8:00 AM"</f>
        <v>8:00 AM</v>
      </c>
      <c r="CG940" t="str">
        <f>"5:00 PM"</f>
        <v>5:00 PM</v>
      </c>
      <c r="CH940" s="5">
        <v>14.99</v>
      </c>
      <c r="CI940" t="s">
        <v>146</v>
      </c>
      <c r="CL940" t="s">
        <v>136</v>
      </c>
      <c r="CM940" t="s">
        <v>354</v>
      </c>
      <c r="CN940" t="s">
        <v>2411</v>
      </c>
      <c r="CO940" t="s">
        <v>1490</v>
      </c>
      <c r="CP940" t="s">
        <v>149</v>
      </c>
      <c r="CQ940">
        <v>3</v>
      </c>
      <c r="CR940">
        <v>0</v>
      </c>
      <c r="CS940" t="s">
        <v>136</v>
      </c>
      <c r="CT940" t="s">
        <v>134</v>
      </c>
      <c r="CU940" t="s">
        <v>136</v>
      </c>
      <c r="CV940" t="s">
        <v>136</v>
      </c>
      <c r="CW940" t="s">
        <v>136</v>
      </c>
      <c r="CY940" t="s">
        <v>136</v>
      </c>
      <c r="CZ940" t="s">
        <v>136</v>
      </c>
      <c r="DA940" t="s">
        <v>136</v>
      </c>
      <c r="DB940" t="s">
        <v>136</v>
      </c>
      <c r="DC940" t="s">
        <v>136</v>
      </c>
      <c r="DD940" t="s">
        <v>136</v>
      </c>
      <c r="DF940" t="s">
        <v>10946</v>
      </c>
      <c r="DG940" t="s">
        <v>10942</v>
      </c>
      <c r="DH940" t="s">
        <v>3336</v>
      </c>
      <c r="DI940" t="s">
        <v>1128</v>
      </c>
      <c r="DJ940" s="4">
        <v>58576</v>
      </c>
      <c r="DK940" t="s">
        <v>3339</v>
      </c>
      <c r="DL940" t="s">
        <v>136</v>
      </c>
      <c r="DM940">
        <v>1</v>
      </c>
      <c r="DN940" t="s">
        <v>10947</v>
      </c>
      <c r="DO940" t="s">
        <v>3336</v>
      </c>
      <c r="DP940" t="s">
        <v>1128</v>
      </c>
      <c r="DQ940" t="str">
        <f>"58576"</f>
        <v>58576</v>
      </c>
      <c r="DR940" t="s">
        <v>3339</v>
      </c>
      <c r="DS940" t="s">
        <v>296</v>
      </c>
      <c r="DT940">
        <v>1</v>
      </c>
      <c r="DU940">
        <v>3</v>
      </c>
      <c r="DV940" t="s">
        <v>134</v>
      </c>
      <c r="DW940" t="s">
        <v>134</v>
      </c>
      <c r="DX940" t="s">
        <v>134</v>
      </c>
      <c r="DY940" t="s">
        <v>136</v>
      </c>
      <c r="DZ940">
        <v>1</v>
      </c>
      <c r="EA940" t="s">
        <v>136</v>
      </c>
      <c r="EC940" s="5">
        <v>12.68</v>
      </c>
      <c r="ED940" s="5">
        <v>55</v>
      </c>
      <c r="EE940">
        <v>17013914792</v>
      </c>
      <c r="EF940" t="s">
        <v>10944</v>
      </c>
      <c r="EG940" t="s">
        <v>2909</v>
      </c>
      <c r="EH940">
        <v>0</v>
      </c>
    </row>
    <row r="941" spans="1:138" ht="15" customHeight="1" x14ac:dyDescent="0.35">
      <c r="A941" t="s">
        <v>19550</v>
      </c>
      <c r="B941" t="s">
        <v>157</v>
      </c>
      <c r="C941" s="1">
        <v>44127.407219444445</v>
      </c>
      <c r="D941" s="1">
        <v>44152</v>
      </c>
      <c r="E941" t="s">
        <v>133</v>
      </c>
      <c r="F941" t="s">
        <v>136</v>
      </c>
      <c r="G941" t="s">
        <v>135</v>
      </c>
      <c r="H941" t="s">
        <v>136</v>
      </c>
      <c r="I941" t="s">
        <v>19551</v>
      </c>
      <c r="K941" t="s">
        <v>19552</v>
      </c>
      <c r="M941" t="s">
        <v>345</v>
      </c>
      <c r="N941" t="s">
        <v>246</v>
      </c>
      <c r="O941" s="4">
        <v>70526</v>
      </c>
      <c r="P941" t="s">
        <v>140</v>
      </c>
      <c r="R941">
        <v>13372506606</v>
      </c>
      <c r="T941">
        <v>11251</v>
      </c>
      <c r="U941" t="s">
        <v>3436</v>
      </c>
      <c r="V941" t="s">
        <v>1922</v>
      </c>
      <c r="X941" t="s">
        <v>164</v>
      </c>
      <c r="Y941" t="s">
        <v>19552</v>
      </c>
      <c r="AA941" t="s">
        <v>345</v>
      </c>
      <c r="AB941" t="s">
        <v>246</v>
      </c>
      <c r="AC941" s="4">
        <v>70526</v>
      </c>
      <c r="AD941" t="s">
        <v>140</v>
      </c>
      <c r="AF941">
        <v>13372506606</v>
      </c>
      <c r="AH941" t="s">
        <v>19553</v>
      </c>
      <c r="AI941" t="s">
        <v>168</v>
      </c>
      <c r="AJ941" t="s">
        <v>325</v>
      </c>
      <c r="AK941" t="s">
        <v>329</v>
      </c>
      <c r="AM941" t="s">
        <v>330</v>
      </c>
      <c r="AO941" t="s">
        <v>324</v>
      </c>
      <c r="AP941" t="s">
        <v>246</v>
      </c>
      <c r="AQ941" s="4">
        <v>70554</v>
      </c>
      <c r="AR941" t="s">
        <v>140</v>
      </c>
      <c r="AS941" t="s">
        <v>331</v>
      </c>
      <c r="AT941">
        <v>13377894322</v>
      </c>
      <c r="AV941" t="s">
        <v>332</v>
      </c>
      <c r="AW941" t="s">
        <v>333</v>
      </c>
      <c r="AZ941" t="s">
        <v>334</v>
      </c>
      <c r="BA941" t="s">
        <v>335</v>
      </c>
      <c r="BB941" t="s">
        <v>136</v>
      </c>
      <c r="BC941" t="s">
        <v>136</v>
      </c>
      <c r="BD941" t="s">
        <v>148</v>
      </c>
      <c r="BE941" t="s">
        <v>136</v>
      </c>
      <c r="BF941" t="s">
        <v>136</v>
      </c>
      <c r="BG941" t="s">
        <v>134</v>
      </c>
      <c r="BH941" t="s">
        <v>136</v>
      </c>
      <c r="BN941" t="s">
        <v>19554</v>
      </c>
      <c r="BO941" t="s">
        <v>7578</v>
      </c>
      <c r="BP941">
        <v>11</v>
      </c>
      <c r="BQ941">
        <v>11</v>
      </c>
      <c r="BR941">
        <v>11</v>
      </c>
      <c r="BS941" s="1">
        <v>44199</v>
      </c>
      <c r="BT941" s="1">
        <v>44377</v>
      </c>
      <c r="BU941" s="1">
        <v>44199</v>
      </c>
      <c r="BV941" s="1">
        <v>44377</v>
      </c>
      <c r="BW941" t="s">
        <v>136</v>
      </c>
      <c r="BX941">
        <v>35</v>
      </c>
      <c r="BY941">
        <v>0</v>
      </c>
      <c r="BZ941">
        <v>7</v>
      </c>
      <c r="CA941">
        <v>7</v>
      </c>
      <c r="CB941">
        <v>7</v>
      </c>
      <c r="CC941">
        <v>7</v>
      </c>
      <c r="CD941">
        <v>7</v>
      </c>
      <c r="CE941">
        <v>0</v>
      </c>
      <c r="CF941" t="str">
        <f>"8:00 AM"</f>
        <v>8:00 AM</v>
      </c>
      <c r="CG941" t="str">
        <f>"4:00 PM"</f>
        <v>4:00 PM</v>
      </c>
      <c r="CH941" s="5">
        <v>11.83</v>
      </c>
      <c r="CI941" t="s">
        <v>146</v>
      </c>
      <c r="CL941" t="s">
        <v>136</v>
      </c>
      <c r="CM941" t="s">
        <v>147</v>
      </c>
      <c r="CN941" t="s">
        <v>148</v>
      </c>
      <c r="CO941" t="s">
        <v>338</v>
      </c>
      <c r="CP941" t="s">
        <v>149</v>
      </c>
      <c r="CQ941">
        <v>0</v>
      </c>
      <c r="CR941">
        <v>0</v>
      </c>
      <c r="CS941" t="s">
        <v>136</v>
      </c>
      <c r="CT941" t="s">
        <v>136</v>
      </c>
      <c r="CU941" t="s">
        <v>136</v>
      </c>
      <c r="CV941" t="s">
        <v>136</v>
      </c>
      <c r="CW941" t="s">
        <v>134</v>
      </c>
      <c r="CX941">
        <v>40</v>
      </c>
      <c r="CY941" t="s">
        <v>136</v>
      </c>
      <c r="CZ941" t="s">
        <v>136</v>
      </c>
      <c r="DA941" t="s">
        <v>136</v>
      </c>
      <c r="DB941" t="s">
        <v>134</v>
      </c>
      <c r="DC941" t="s">
        <v>134</v>
      </c>
      <c r="DD941" t="s">
        <v>136</v>
      </c>
      <c r="DF941" t="s">
        <v>149</v>
      </c>
      <c r="DG941" t="s">
        <v>19555</v>
      </c>
      <c r="DH941" t="s">
        <v>345</v>
      </c>
      <c r="DI941" t="s">
        <v>246</v>
      </c>
      <c r="DJ941" s="4">
        <v>70526</v>
      </c>
      <c r="DK941" t="s">
        <v>268</v>
      </c>
      <c r="DL941" t="s">
        <v>136</v>
      </c>
      <c r="DM941">
        <v>1</v>
      </c>
      <c r="DN941" t="s">
        <v>19556</v>
      </c>
      <c r="DO941" t="s">
        <v>345</v>
      </c>
      <c r="DP941" t="s">
        <v>246</v>
      </c>
      <c r="DQ941" t="str">
        <f>"70526"</f>
        <v>70526</v>
      </c>
      <c r="DR941" t="s">
        <v>268</v>
      </c>
      <c r="DS941" t="s">
        <v>296</v>
      </c>
      <c r="DT941">
        <v>1</v>
      </c>
      <c r="DU941">
        <v>9</v>
      </c>
      <c r="DV941" t="s">
        <v>134</v>
      </c>
      <c r="DW941" t="s">
        <v>134</v>
      </c>
      <c r="DX941" t="s">
        <v>134</v>
      </c>
      <c r="DY941" t="s">
        <v>134</v>
      </c>
      <c r="DZ941">
        <v>3</v>
      </c>
      <c r="EA941" t="s">
        <v>136</v>
      </c>
      <c r="EC941" s="5">
        <v>12.68</v>
      </c>
      <c r="ED941" s="5">
        <v>55</v>
      </c>
      <c r="EE941">
        <v>13372506606</v>
      </c>
      <c r="EF941" t="s">
        <v>19553</v>
      </c>
      <c r="EG941" t="s">
        <v>148</v>
      </c>
      <c r="EH941">
        <v>0</v>
      </c>
    </row>
    <row r="942" spans="1:138" ht="15" customHeight="1" x14ac:dyDescent="0.35">
      <c r="A942" t="s">
        <v>15180</v>
      </c>
      <c r="B942" t="s">
        <v>157</v>
      </c>
      <c r="C942" s="1">
        <v>44134.46888912037</v>
      </c>
      <c r="D942" s="1">
        <v>44152</v>
      </c>
      <c r="E942" t="s">
        <v>133</v>
      </c>
      <c r="F942" t="s">
        <v>136</v>
      </c>
      <c r="G942" t="s">
        <v>135</v>
      </c>
      <c r="H942" t="s">
        <v>136</v>
      </c>
      <c r="I942" t="s">
        <v>2611</v>
      </c>
      <c r="K942" t="s">
        <v>2612</v>
      </c>
      <c r="L942" t="s">
        <v>148</v>
      </c>
      <c r="M942" t="s">
        <v>2613</v>
      </c>
      <c r="N942" t="s">
        <v>960</v>
      </c>
      <c r="O942" s="4">
        <v>36089</v>
      </c>
      <c r="P942" t="s">
        <v>140</v>
      </c>
      <c r="R942">
        <v>13347380039</v>
      </c>
      <c r="T942">
        <v>4249</v>
      </c>
      <c r="U942" t="s">
        <v>15181</v>
      </c>
      <c r="V942" t="s">
        <v>2788</v>
      </c>
      <c r="X942" t="s">
        <v>2616</v>
      </c>
      <c r="Y942" t="s">
        <v>15182</v>
      </c>
      <c r="AA942" t="s">
        <v>8880</v>
      </c>
      <c r="AB942" t="s">
        <v>960</v>
      </c>
      <c r="AC942" s="4">
        <v>36081</v>
      </c>
      <c r="AD942" t="s">
        <v>140</v>
      </c>
      <c r="AE942" t="s">
        <v>841</v>
      </c>
      <c r="AF942">
        <v>13342682089</v>
      </c>
      <c r="AH942" t="s">
        <v>15183</v>
      </c>
      <c r="AI942" t="s">
        <v>168</v>
      </c>
      <c r="AJ942" t="s">
        <v>2151</v>
      </c>
      <c r="AK942" t="s">
        <v>2152</v>
      </c>
      <c r="AL942" t="s">
        <v>509</v>
      </c>
      <c r="AM942" t="s">
        <v>846</v>
      </c>
      <c r="AO942" t="s">
        <v>847</v>
      </c>
      <c r="AP942" t="s">
        <v>161</v>
      </c>
      <c r="AQ942" s="4">
        <v>31636</v>
      </c>
      <c r="AR942" t="s">
        <v>140</v>
      </c>
      <c r="AT942">
        <v>12295596879</v>
      </c>
      <c r="AV942" t="s">
        <v>2153</v>
      </c>
      <c r="AW942" t="s">
        <v>849</v>
      </c>
      <c r="AZ942" t="s">
        <v>821</v>
      </c>
      <c r="BA942" t="s">
        <v>822</v>
      </c>
      <c r="BB942" t="s">
        <v>136</v>
      </c>
      <c r="BC942" t="s">
        <v>136</v>
      </c>
      <c r="BD942" t="s">
        <v>148</v>
      </c>
      <c r="BE942" t="s">
        <v>136</v>
      </c>
      <c r="BF942" t="s">
        <v>136</v>
      </c>
      <c r="BG942" t="s">
        <v>134</v>
      </c>
      <c r="BH942" t="s">
        <v>136</v>
      </c>
      <c r="BI942" t="s">
        <v>2509</v>
      </c>
      <c r="BJ942" t="s">
        <v>2510</v>
      </c>
      <c r="BL942" t="s">
        <v>849</v>
      </c>
      <c r="BM942" t="s">
        <v>2153</v>
      </c>
      <c r="BN942" t="s">
        <v>15184</v>
      </c>
      <c r="BO942" t="s">
        <v>7882</v>
      </c>
      <c r="BP942">
        <v>15</v>
      </c>
      <c r="BQ942">
        <v>8</v>
      </c>
      <c r="BR942">
        <v>8</v>
      </c>
      <c r="BS942" s="1">
        <v>44200</v>
      </c>
      <c r="BT942" s="1">
        <v>44347</v>
      </c>
      <c r="BU942" s="1">
        <v>44200</v>
      </c>
      <c r="BV942" s="1">
        <v>44347</v>
      </c>
      <c r="BW942" t="s">
        <v>136</v>
      </c>
      <c r="BX942">
        <v>47.5</v>
      </c>
      <c r="BY942">
        <v>0</v>
      </c>
      <c r="BZ942">
        <v>8.5</v>
      </c>
      <c r="CA942">
        <v>8.5</v>
      </c>
      <c r="CB942">
        <v>8.5</v>
      </c>
      <c r="CC942">
        <v>8.5</v>
      </c>
      <c r="CD942">
        <v>8.5</v>
      </c>
      <c r="CE942">
        <v>5</v>
      </c>
      <c r="CF942" t="str">
        <f>"7:00 AM"</f>
        <v>7:00 AM</v>
      </c>
      <c r="CG942" t="str">
        <f>"4:00 PM"</f>
        <v>4:00 PM</v>
      </c>
      <c r="CH942" s="5">
        <v>11.71</v>
      </c>
      <c r="CI942" t="s">
        <v>146</v>
      </c>
      <c r="CL942" t="s">
        <v>136</v>
      </c>
      <c r="CM942" t="s">
        <v>147</v>
      </c>
      <c r="CN942" t="s">
        <v>148</v>
      </c>
      <c r="CO942" t="s">
        <v>854</v>
      </c>
      <c r="CP942" t="s">
        <v>149</v>
      </c>
      <c r="CQ942">
        <v>3</v>
      </c>
      <c r="CR942">
        <v>0</v>
      </c>
      <c r="CS942" t="s">
        <v>136</v>
      </c>
      <c r="CT942" t="s">
        <v>136</v>
      </c>
      <c r="CU942" t="s">
        <v>136</v>
      </c>
      <c r="CV942" t="s">
        <v>134</v>
      </c>
      <c r="CW942" t="s">
        <v>134</v>
      </c>
      <c r="CX942">
        <v>50</v>
      </c>
      <c r="CY942" t="s">
        <v>134</v>
      </c>
      <c r="CZ942" t="s">
        <v>134</v>
      </c>
      <c r="DA942" t="s">
        <v>134</v>
      </c>
      <c r="DB942" t="s">
        <v>134</v>
      </c>
      <c r="DC942" t="s">
        <v>134</v>
      </c>
      <c r="DD942" t="s">
        <v>136</v>
      </c>
      <c r="DF942" t="s">
        <v>8883</v>
      </c>
      <c r="DG942" t="s">
        <v>15182</v>
      </c>
      <c r="DH942" t="s">
        <v>8880</v>
      </c>
      <c r="DI942" t="s">
        <v>960</v>
      </c>
      <c r="DJ942" s="4">
        <v>36081</v>
      </c>
      <c r="DK942" t="s">
        <v>8373</v>
      </c>
      <c r="DL942" t="s">
        <v>136</v>
      </c>
      <c r="DM942">
        <v>1</v>
      </c>
      <c r="DN942" t="s">
        <v>15182</v>
      </c>
      <c r="DO942" t="s">
        <v>8880</v>
      </c>
      <c r="DP942" t="s">
        <v>960</v>
      </c>
      <c r="DQ942" t="str">
        <f>"36081"</f>
        <v>36081</v>
      </c>
      <c r="DR942" t="s">
        <v>8373</v>
      </c>
      <c r="DS942" t="s">
        <v>497</v>
      </c>
      <c r="DT942">
        <v>2</v>
      </c>
      <c r="DU942">
        <v>8</v>
      </c>
      <c r="DV942" t="s">
        <v>134</v>
      </c>
      <c r="DW942" t="s">
        <v>134</v>
      </c>
      <c r="DX942" t="s">
        <v>134</v>
      </c>
      <c r="DY942" t="s">
        <v>136</v>
      </c>
      <c r="DZ942">
        <v>1</v>
      </c>
      <c r="EA942" t="s">
        <v>134</v>
      </c>
      <c r="EB942" s="5">
        <v>12.68</v>
      </c>
      <c r="EC942" s="5">
        <v>12.68</v>
      </c>
      <c r="ED942" s="5">
        <v>55</v>
      </c>
      <c r="EE942" t="s">
        <v>148</v>
      </c>
      <c r="EF942" t="s">
        <v>15183</v>
      </c>
      <c r="EG942" t="s">
        <v>5624</v>
      </c>
      <c r="EH942">
        <v>0</v>
      </c>
    </row>
    <row r="943" spans="1:138" ht="15" customHeight="1" x14ac:dyDescent="0.35">
      <c r="A943" t="s">
        <v>7659</v>
      </c>
      <c r="B943" t="s">
        <v>157</v>
      </c>
      <c r="C943" s="1">
        <v>44132.644860879627</v>
      </c>
      <c r="D943" s="1">
        <v>44152</v>
      </c>
      <c r="E943" t="s">
        <v>133</v>
      </c>
      <c r="F943" t="s">
        <v>136</v>
      </c>
      <c r="G943" t="s">
        <v>135</v>
      </c>
      <c r="H943" t="s">
        <v>136</v>
      </c>
      <c r="I943" t="s">
        <v>7660</v>
      </c>
      <c r="K943" t="s">
        <v>7661</v>
      </c>
      <c r="M943" t="s">
        <v>7662</v>
      </c>
      <c r="N943" t="s">
        <v>246</v>
      </c>
      <c r="O943" s="4">
        <v>70542</v>
      </c>
      <c r="P943" t="s">
        <v>140</v>
      </c>
      <c r="R943">
        <v>13372774761</v>
      </c>
      <c r="T943">
        <v>11251</v>
      </c>
      <c r="U943" t="s">
        <v>7663</v>
      </c>
      <c r="V943" t="s">
        <v>7664</v>
      </c>
      <c r="X943" t="s">
        <v>1677</v>
      </c>
      <c r="Y943" t="s">
        <v>7661</v>
      </c>
      <c r="AA943" t="s">
        <v>7662</v>
      </c>
      <c r="AB943" t="s">
        <v>246</v>
      </c>
      <c r="AC943" s="4">
        <v>70542</v>
      </c>
      <c r="AD943" t="s">
        <v>140</v>
      </c>
      <c r="AF943">
        <v>13372774761</v>
      </c>
      <c r="AH943" t="s">
        <v>148</v>
      </c>
      <c r="AI943" t="s">
        <v>168</v>
      </c>
      <c r="AJ943" t="s">
        <v>2532</v>
      </c>
      <c r="AK943" t="s">
        <v>2533</v>
      </c>
      <c r="AM943" t="s">
        <v>1020</v>
      </c>
      <c r="AO943" t="s">
        <v>1021</v>
      </c>
      <c r="AP943" t="s">
        <v>374</v>
      </c>
      <c r="AQ943" s="4">
        <v>75442</v>
      </c>
      <c r="AR943" t="s">
        <v>140</v>
      </c>
      <c r="AT943">
        <v>14692388392</v>
      </c>
      <c r="AV943" t="s">
        <v>2534</v>
      </c>
      <c r="AW943" t="s">
        <v>1023</v>
      </c>
      <c r="AZ943" t="s">
        <v>334</v>
      </c>
      <c r="BA943" t="s">
        <v>335</v>
      </c>
      <c r="BB943" t="s">
        <v>136</v>
      </c>
      <c r="BC943" t="s">
        <v>136</v>
      </c>
      <c r="BD943" t="s">
        <v>148</v>
      </c>
      <c r="BE943" t="s">
        <v>136</v>
      </c>
      <c r="BF943" t="s">
        <v>136</v>
      </c>
      <c r="BG943" t="s">
        <v>134</v>
      </c>
      <c r="BH943" t="s">
        <v>136</v>
      </c>
      <c r="BN943" t="s">
        <v>7665</v>
      </c>
      <c r="BO943" t="s">
        <v>905</v>
      </c>
      <c r="BP943">
        <v>12</v>
      </c>
      <c r="BQ943">
        <v>12</v>
      </c>
      <c r="BR943">
        <v>12</v>
      </c>
      <c r="BS943" s="1">
        <v>44186</v>
      </c>
      <c r="BT943" s="1">
        <v>44377</v>
      </c>
      <c r="BU943" s="1">
        <v>44186</v>
      </c>
      <c r="BV943" s="1">
        <v>44377</v>
      </c>
      <c r="BW943" t="s">
        <v>136</v>
      </c>
      <c r="BX943">
        <v>40</v>
      </c>
      <c r="BY943">
        <v>0</v>
      </c>
      <c r="BZ943">
        <v>8</v>
      </c>
      <c r="CA943">
        <v>8</v>
      </c>
      <c r="CB943">
        <v>8</v>
      </c>
      <c r="CC943">
        <v>8</v>
      </c>
      <c r="CD943">
        <v>8</v>
      </c>
      <c r="CE943">
        <v>0</v>
      </c>
      <c r="CF943" t="str">
        <f>"7:00 AM"</f>
        <v>7:00 AM</v>
      </c>
      <c r="CG943" t="str">
        <f>"4:00 PM"</f>
        <v>4:00 PM</v>
      </c>
      <c r="CH943" s="5">
        <v>11.83</v>
      </c>
      <c r="CI943" t="s">
        <v>146</v>
      </c>
      <c r="CJ943">
        <v>0</v>
      </c>
      <c r="CK943" t="s">
        <v>1024</v>
      </c>
      <c r="CL943" t="s">
        <v>134</v>
      </c>
      <c r="CM943" t="s">
        <v>147</v>
      </c>
      <c r="CN943" t="s">
        <v>148</v>
      </c>
      <c r="CO943" t="s">
        <v>1025</v>
      </c>
      <c r="CP943" t="s">
        <v>149</v>
      </c>
      <c r="CQ943">
        <v>3</v>
      </c>
      <c r="CR943">
        <v>0</v>
      </c>
      <c r="CS943" t="s">
        <v>136</v>
      </c>
      <c r="CT943" t="s">
        <v>136</v>
      </c>
      <c r="CU943" t="s">
        <v>136</v>
      </c>
      <c r="CV943" t="s">
        <v>134</v>
      </c>
      <c r="CW943" t="s">
        <v>134</v>
      </c>
      <c r="CX943">
        <v>50</v>
      </c>
      <c r="CY943" t="s">
        <v>134</v>
      </c>
      <c r="CZ943" t="s">
        <v>134</v>
      </c>
      <c r="DA943" t="s">
        <v>134</v>
      </c>
      <c r="DB943" t="s">
        <v>134</v>
      </c>
      <c r="DC943" t="s">
        <v>134</v>
      </c>
      <c r="DD943" t="s">
        <v>136</v>
      </c>
      <c r="DF943" t="s">
        <v>7666</v>
      </c>
      <c r="DG943" t="s">
        <v>7661</v>
      </c>
      <c r="DH943" t="s">
        <v>7662</v>
      </c>
      <c r="DI943" t="s">
        <v>246</v>
      </c>
      <c r="DJ943" s="4">
        <v>70542</v>
      </c>
      <c r="DK943" t="s">
        <v>3166</v>
      </c>
      <c r="DL943" t="s">
        <v>136</v>
      </c>
      <c r="DM943">
        <v>1</v>
      </c>
      <c r="DN943" t="s">
        <v>7667</v>
      </c>
      <c r="DO943" t="s">
        <v>7662</v>
      </c>
      <c r="DP943" t="s">
        <v>246</v>
      </c>
      <c r="DQ943" t="str">
        <f>"70542"</f>
        <v>70542</v>
      </c>
      <c r="DR943" t="s">
        <v>3166</v>
      </c>
      <c r="DS943" t="s">
        <v>7668</v>
      </c>
      <c r="DT943">
        <v>1</v>
      </c>
      <c r="DU943">
        <v>12</v>
      </c>
      <c r="DV943" t="s">
        <v>134</v>
      </c>
      <c r="DW943" t="s">
        <v>134</v>
      </c>
      <c r="DX943" t="s">
        <v>134</v>
      </c>
      <c r="DY943" t="s">
        <v>136</v>
      </c>
      <c r="DZ943">
        <v>1</v>
      </c>
      <c r="EA943" t="s">
        <v>136</v>
      </c>
      <c r="EC943" s="5">
        <v>12.68</v>
      </c>
      <c r="ED943" s="5">
        <v>55</v>
      </c>
      <c r="EE943">
        <v>13372774761</v>
      </c>
      <c r="EF943" t="s">
        <v>148</v>
      </c>
      <c r="EG943" t="s">
        <v>1028</v>
      </c>
      <c r="EH943">
        <v>1</v>
      </c>
    </row>
    <row r="944" spans="1:138" ht="15" customHeight="1" x14ac:dyDescent="0.35">
      <c r="A944" t="s">
        <v>25113</v>
      </c>
      <c r="B944" t="s">
        <v>157</v>
      </c>
      <c r="C944" s="1">
        <v>44131.699428356478</v>
      </c>
      <c r="D944" s="1">
        <v>44152</v>
      </c>
      <c r="E944" t="s">
        <v>133</v>
      </c>
      <c r="F944" t="s">
        <v>136</v>
      </c>
      <c r="G944" t="s">
        <v>135</v>
      </c>
      <c r="H944" t="s">
        <v>136</v>
      </c>
      <c r="I944" t="s">
        <v>25114</v>
      </c>
      <c r="K944" t="s">
        <v>25115</v>
      </c>
      <c r="L944" t="s">
        <v>148</v>
      </c>
      <c r="M944" t="s">
        <v>24619</v>
      </c>
      <c r="N944" t="s">
        <v>837</v>
      </c>
      <c r="O944" s="4">
        <v>29061</v>
      </c>
      <c r="P944" t="s">
        <v>140</v>
      </c>
      <c r="R944">
        <v>18037765394</v>
      </c>
      <c r="T944">
        <v>1114</v>
      </c>
      <c r="U944" t="s">
        <v>2219</v>
      </c>
      <c r="V944" t="s">
        <v>6001</v>
      </c>
      <c r="X944" t="s">
        <v>990</v>
      </c>
      <c r="Y944" t="s">
        <v>25115</v>
      </c>
      <c r="AA944" t="s">
        <v>24619</v>
      </c>
      <c r="AB944" t="s">
        <v>837</v>
      </c>
      <c r="AC944" s="4">
        <v>29061</v>
      </c>
      <c r="AD944" t="s">
        <v>140</v>
      </c>
      <c r="AE944" t="s">
        <v>841</v>
      </c>
      <c r="AF944">
        <v>18037765394</v>
      </c>
      <c r="AH944" t="s">
        <v>25116</v>
      </c>
      <c r="AI944" t="s">
        <v>168</v>
      </c>
      <c r="AJ944" t="s">
        <v>843</v>
      </c>
      <c r="AK944" t="s">
        <v>844</v>
      </c>
      <c r="AL944" t="s">
        <v>845</v>
      </c>
      <c r="AM944" t="s">
        <v>846</v>
      </c>
      <c r="AO944" t="s">
        <v>847</v>
      </c>
      <c r="AP944" t="s">
        <v>161</v>
      </c>
      <c r="AQ944" s="4">
        <v>31636</v>
      </c>
      <c r="AR944" t="s">
        <v>140</v>
      </c>
      <c r="AT944">
        <v>12295596879</v>
      </c>
      <c r="AV944" t="s">
        <v>848</v>
      </c>
      <c r="AW944" t="s">
        <v>849</v>
      </c>
      <c r="AZ944" t="s">
        <v>144</v>
      </c>
      <c r="BA944" t="s">
        <v>145</v>
      </c>
      <c r="BB944" t="s">
        <v>136</v>
      </c>
      <c r="BC944" t="s">
        <v>136</v>
      </c>
      <c r="BD944" t="s">
        <v>148</v>
      </c>
      <c r="BE944" t="s">
        <v>136</v>
      </c>
      <c r="BF944" t="s">
        <v>136</v>
      </c>
      <c r="BG944" t="s">
        <v>134</v>
      </c>
      <c r="BH944" t="s">
        <v>136</v>
      </c>
      <c r="BI944" t="s">
        <v>850</v>
      </c>
      <c r="BJ944" t="s">
        <v>851</v>
      </c>
      <c r="BL944" t="s">
        <v>849</v>
      </c>
      <c r="BM944" t="s">
        <v>848</v>
      </c>
      <c r="BN944" t="s">
        <v>25117</v>
      </c>
      <c r="BO944" t="s">
        <v>145</v>
      </c>
      <c r="BP944">
        <v>4</v>
      </c>
      <c r="BQ944">
        <v>4</v>
      </c>
      <c r="BR944">
        <v>4</v>
      </c>
      <c r="BS944" s="1">
        <v>44197</v>
      </c>
      <c r="BT944" s="1">
        <v>44500</v>
      </c>
      <c r="BU944" s="1">
        <v>44197</v>
      </c>
      <c r="BV944" s="1">
        <v>44500</v>
      </c>
      <c r="BW944" t="s">
        <v>136</v>
      </c>
      <c r="BX944">
        <v>40</v>
      </c>
      <c r="BY944">
        <v>0</v>
      </c>
      <c r="BZ944">
        <v>8</v>
      </c>
      <c r="CA944">
        <v>8</v>
      </c>
      <c r="CB944">
        <v>8</v>
      </c>
      <c r="CC944">
        <v>8</v>
      </c>
      <c r="CD944">
        <v>8</v>
      </c>
      <c r="CE944">
        <v>0</v>
      </c>
      <c r="CF944" t="str">
        <f>"7:00 AM"</f>
        <v>7:00 AM</v>
      </c>
      <c r="CG944" t="str">
        <f>"4:00 PM"</f>
        <v>4:00 PM</v>
      </c>
      <c r="CH944" s="5">
        <v>11.71</v>
      </c>
      <c r="CI944" t="s">
        <v>146</v>
      </c>
      <c r="CL944" t="s">
        <v>136</v>
      </c>
      <c r="CM944" t="s">
        <v>147</v>
      </c>
      <c r="CN944" t="s">
        <v>148</v>
      </c>
      <c r="CO944" t="s">
        <v>854</v>
      </c>
      <c r="CP944" t="s">
        <v>149</v>
      </c>
      <c r="CQ944">
        <v>0</v>
      </c>
      <c r="CR944">
        <v>0</v>
      </c>
      <c r="CS944" t="s">
        <v>136</v>
      </c>
      <c r="CT944" t="s">
        <v>136</v>
      </c>
      <c r="CU944" t="s">
        <v>136</v>
      </c>
      <c r="CV944" t="s">
        <v>136</v>
      </c>
      <c r="CW944" t="s">
        <v>134</v>
      </c>
      <c r="CX944">
        <v>50</v>
      </c>
      <c r="CY944" t="s">
        <v>134</v>
      </c>
      <c r="CZ944" t="s">
        <v>134</v>
      </c>
      <c r="DA944" t="s">
        <v>134</v>
      </c>
      <c r="DB944" t="s">
        <v>134</v>
      </c>
      <c r="DC944" t="s">
        <v>134</v>
      </c>
      <c r="DD944" t="s">
        <v>136</v>
      </c>
      <c r="DF944" t="s">
        <v>25118</v>
      </c>
      <c r="DG944" t="s">
        <v>25119</v>
      </c>
      <c r="DH944" t="s">
        <v>4630</v>
      </c>
      <c r="DI944" t="s">
        <v>837</v>
      </c>
      <c r="DJ944" s="4">
        <v>29052</v>
      </c>
      <c r="DK944" t="s">
        <v>1542</v>
      </c>
      <c r="DL944" t="s">
        <v>134</v>
      </c>
      <c r="DM944">
        <v>2</v>
      </c>
      <c r="DN944" t="s">
        <v>25119</v>
      </c>
      <c r="DO944" t="s">
        <v>4630</v>
      </c>
      <c r="DP944" t="s">
        <v>837</v>
      </c>
      <c r="DQ944" t="str">
        <f>"29052"</f>
        <v>29052</v>
      </c>
      <c r="DR944" t="s">
        <v>1542</v>
      </c>
      <c r="DS944" t="s">
        <v>497</v>
      </c>
      <c r="DT944">
        <v>1</v>
      </c>
      <c r="DU944">
        <v>6</v>
      </c>
      <c r="DV944" t="s">
        <v>134</v>
      </c>
      <c r="DW944" t="s">
        <v>134</v>
      </c>
      <c r="DX944" t="s">
        <v>134</v>
      </c>
      <c r="DY944" t="s">
        <v>136</v>
      </c>
      <c r="DZ944">
        <v>1</v>
      </c>
      <c r="EA944" t="s">
        <v>134</v>
      </c>
      <c r="EB944" s="5">
        <v>12.68</v>
      </c>
      <c r="EC944" s="5">
        <v>12.68</v>
      </c>
      <c r="ED944" s="5">
        <v>55</v>
      </c>
      <c r="EE944">
        <v>18037767671</v>
      </c>
      <c r="EF944" t="s">
        <v>148</v>
      </c>
      <c r="EG944" t="s">
        <v>862</v>
      </c>
      <c r="EH944">
        <v>0</v>
      </c>
    </row>
    <row r="945" spans="1:138" ht="15" customHeight="1" x14ac:dyDescent="0.35">
      <c r="A945" t="s">
        <v>24013</v>
      </c>
      <c r="B945" t="s">
        <v>157</v>
      </c>
      <c r="C945" s="1">
        <v>44127.717333101849</v>
      </c>
      <c r="D945" s="1">
        <v>44152</v>
      </c>
      <c r="E945" t="s">
        <v>133</v>
      </c>
      <c r="F945" t="s">
        <v>134</v>
      </c>
      <c r="G945" t="s">
        <v>135</v>
      </c>
      <c r="H945" t="s">
        <v>134</v>
      </c>
      <c r="I945" t="s">
        <v>24014</v>
      </c>
      <c r="K945" t="s">
        <v>24015</v>
      </c>
      <c r="M945" t="s">
        <v>5090</v>
      </c>
      <c r="N945" t="s">
        <v>837</v>
      </c>
      <c r="O945" s="4">
        <v>29169</v>
      </c>
      <c r="P945" t="s">
        <v>140</v>
      </c>
      <c r="R945">
        <v>18032061290</v>
      </c>
      <c r="T945">
        <v>115112</v>
      </c>
      <c r="U945" t="s">
        <v>24016</v>
      </c>
      <c r="V945" t="s">
        <v>2167</v>
      </c>
      <c r="W945" t="s">
        <v>256</v>
      </c>
      <c r="X945" t="s">
        <v>5419</v>
      </c>
      <c r="Y945" t="s">
        <v>24017</v>
      </c>
      <c r="AA945" t="s">
        <v>5090</v>
      </c>
      <c r="AB945" t="s">
        <v>837</v>
      </c>
      <c r="AC945" s="4">
        <v>29169</v>
      </c>
      <c r="AD945" t="s">
        <v>140</v>
      </c>
      <c r="AF945">
        <v>18032061290</v>
      </c>
      <c r="AH945" t="s">
        <v>1599</v>
      </c>
      <c r="AI945" t="s">
        <v>168</v>
      </c>
      <c r="AJ945" t="s">
        <v>913</v>
      </c>
      <c r="AK945" t="s">
        <v>914</v>
      </c>
      <c r="AL945" t="s">
        <v>845</v>
      </c>
      <c r="AM945" t="s">
        <v>561</v>
      </c>
      <c r="AN945" t="s">
        <v>562</v>
      </c>
      <c r="AO945" t="s">
        <v>563</v>
      </c>
      <c r="AP945" t="s">
        <v>564</v>
      </c>
      <c r="AQ945" s="4">
        <v>22949</v>
      </c>
      <c r="AR945" t="s">
        <v>140</v>
      </c>
      <c r="AT945">
        <v>14342634300</v>
      </c>
      <c r="AV945" t="s">
        <v>1600</v>
      </c>
      <c r="AW945" t="s">
        <v>566</v>
      </c>
      <c r="AZ945" t="s">
        <v>288</v>
      </c>
      <c r="BA945" t="s">
        <v>289</v>
      </c>
      <c r="BB945" t="s">
        <v>134</v>
      </c>
      <c r="BC945" t="s">
        <v>134</v>
      </c>
      <c r="BD945" t="s">
        <v>134</v>
      </c>
      <c r="BE945" t="s">
        <v>134</v>
      </c>
      <c r="BF945" t="s">
        <v>136</v>
      </c>
      <c r="BG945" t="s">
        <v>134</v>
      </c>
      <c r="BH945" t="s">
        <v>136</v>
      </c>
      <c r="BI945" t="s">
        <v>1601</v>
      </c>
      <c r="BJ945" t="s">
        <v>1602</v>
      </c>
      <c r="BK945" t="s">
        <v>1603</v>
      </c>
      <c r="BL945" t="s">
        <v>566</v>
      </c>
      <c r="BM945" t="s">
        <v>1599</v>
      </c>
      <c r="BN945" t="s">
        <v>24018</v>
      </c>
      <c r="BO945" t="s">
        <v>965</v>
      </c>
      <c r="BP945">
        <v>10</v>
      </c>
      <c r="BQ945">
        <v>10</v>
      </c>
      <c r="BR945">
        <v>10</v>
      </c>
      <c r="BS945" s="1">
        <v>44173</v>
      </c>
      <c r="BT945" s="1">
        <v>44347</v>
      </c>
      <c r="BU945" s="1">
        <v>44173</v>
      </c>
      <c r="BV945" s="1">
        <v>44347</v>
      </c>
      <c r="BW945" t="s">
        <v>136</v>
      </c>
      <c r="BX945">
        <v>46</v>
      </c>
      <c r="BY945">
        <v>0</v>
      </c>
      <c r="BZ945">
        <v>8</v>
      </c>
      <c r="CA945">
        <v>8</v>
      </c>
      <c r="CB945">
        <v>8</v>
      </c>
      <c r="CC945">
        <v>8</v>
      </c>
      <c r="CD945">
        <v>8</v>
      </c>
      <c r="CE945">
        <v>6</v>
      </c>
      <c r="CF945" t="str">
        <f>"9:00 AM"</f>
        <v>9:00 AM</v>
      </c>
      <c r="CG945" t="str">
        <f>"6:00 PM"</f>
        <v>6:00 PM</v>
      </c>
      <c r="CH945" s="5">
        <v>16</v>
      </c>
      <c r="CI945" t="s">
        <v>146</v>
      </c>
      <c r="CL945" t="s">
        <v>136</v>
      </c>
      <c r="CM945" t="s">
        <v>147</v>
      </c>
      <c r="CN945" t="s">
        <v>148</v>
      </c>
      <c r="CO945" t="s">
        <v>854</v>
      </c>
      <c r="CP945" t="s">
        <v>149</v>
      </c>
      <c r="CQ945">
        <v>6</v>
      </c>
      <c r="CR945">
        <v>0</v>
      </c>
      <c r="CS945" t="s">
        <v>136</v>
      </c>
      <c r="CT945" t="s">
        <v>136</v>
      </c>
      <c r="CU945" t="s">
        <v>136</v>
      </c>
      <c r="CV945" t="s">
        <v>134</v>
      </c>
      <c r="CW945" t="s">
        <v>134</v>
      </c>
      <c r="CX945">
        <v>60</v>
      </c>
      <c r="CY945" t="s">
        <v>134</v>
      </c>
      <c r="CZ945" t="s">
        <v>134</v>
      </c>
      <c r="DA945" t="s">
        <v>134</v>
      </c>
      <c r="DB945" t="s">
        <v>134</v>
      </c>
      <c r="DC945" t="s">
        <v>134</v>
      </c>
      <c r="DD945" t="s">
        <v>136</v>
      </c>
      <c r="DF945" t="s">
        <v>24019</v>
      </c>
      <c r="DG945" t="s">
        <v>24020</v>
      </c>
      <c r="DH945" t="s">
        <v>24021</v>
      </c>
      <c r="DI945" t="s">
        <v>139</v>
      </c>
      <c r="DJ945" s="4">
        <v>32043</v>
      </c>
      <c r="DK945" t="s">
        <v>389</v>
      </c>
      <c r="DL945" t="s">
        <v>136</v>
      </c>
      <c r="DM945">
        <v>2</v>
      </c>
      <c r="DN945" t="s">
        <v>24022</v>
      </c>
      <c r="DO945" t="s">
        <v>24023</v>
      </c>
      <c r="DP945" t="s">
        <v>139</v>
      </c>
      <c r="DQ945" t="str">
        <f>"32205"</f>
        <v>32205</v>
      </c>
      <c r="DR945" t="s">
        <v>19048</v>
      </c>
      <c r="DS945" t="s">
        <v>919</v>
      </c>
      <c r="DT945">
        <v>1</v>
      </c>
      <c r="DU945">
        <v>10</v>
      </c>
      <c r="DV945" t="s">
        <v>134</v>
      </c>
      <c r="DW945" t="s">
        <v>134</v>
      </c>
      <c r="DX945" t="s">
        <v>134</v>
      </c>
      <c r="DY945" t="s">
        <v>136</v>
      </c>
      <c r="DZ945">
        <v>1</v>
      </c>
      <c r="EA945" t="s">
        <v>134</v>
      </c>
      <c r="EB945" s="5">
        <v>12.68</v>
      </c>
      <c r="EC945" s="5">
        <v>12.68</v>
      </c>
      <c r="ED945" s="5">
        <v>55</v>
      </c>
      <c r="EE945" t="s">
        <v>148</v>
      </c>
      <c r="EF945" t="s">
        <v>24024</v>
      </c>
      <c r="EG945" t="s">
        <v>524</v>
      </c>
      <c r="EH945">
        <v>0</v>
      </c>
    </row>
    <row r="946" spans="1:138" ht="15" customHeight="1" x14ac:dyDescent="0.35">
      <c r="A946" t="s">
        <v>11681</v>
      </c>
      <c r="B946" t="s">
        <v>157</v>
      </c>
      <c r="C946" s="1">
        <v>44132.636207291667</v>
      </c>
      <c r="D946" s="1">
        <v>44152</v>
      </c>
      <c r="E946" t="s">
        <v>1298</v>
      </c>
      <c r="F946" t="s">
        <v>136</v>
      </c>
      <c r="G946" t="s">
        <v>135</v>
      </c>
      <c r="H946" t="s">
        <v>136</v>
      </c>
      <c r="I946" t="s">
        <v>1299</v>
      </c>
      <c r="K946" t="s">
        <v>1300</v>
      </c>
      <c r="L946" t="s">
        <v>1301</v>
      </c>
      <c r="M946" t="s">
        <v>1302</v>
      </c>
      <c r="N946" t="s">
        <v>925</v>
      </c>
      <c r="O946" s="4">
        <v>83301</v>
      </c>
      <c r="P946" t="s">
        <v>140</v>
      </c>
      <c r="R946">
        <v>12085952226</v>
      </c>
      <c r="T946">
        <v>112410</v>
      </c>
      <c r="U946" t="s">
        <v>1303</v>
      </c>
      <c r="V946" t="s">
        <v>1304</v>
      </c>
      <c r="X946" t="s">
        <v>1305</v>
      </c>
      <c r="Y946" t="s">
        <v>1300</v>
      </c>
      <c r="Z946" t="s">
        <v>1301</v>
      </c>
      <c r="AA946" t="s">
        <v>1302</v>
      </c>
      <c r="AB946" t="s">
        <v>925</v>
      </c>
      <c r="AC946" s="4">
        <v>83301</v>
      </c>
      <c r="AD946" t="s">
        <v>140</v>
      </c>
      <c r="AF946">
        <v>12085952226</v>
      </c>
      <c r="AH946" t="s">
        <v>1306</v>
      </c>
      <c r="AZ946" t="s">
        <v>334</v>
      </c>
      <c r="BA946" t="s">
        <v>335</v>
      </c>
      <c r="BB946" t="s">
        <v>136</v>
      </c>
      <c r="BC946" t="s">
        <v>136</v>
      </c>
      <c r="BD946" t="s">
        <v>148</v>
      </c>
      <c r="BE946" t="s">
        <v>136</v>
      </c>
      <c r="BF946" t="s">
        <v>136</v>
      </c>
      <c r="BG946" t="s">
        <v>134</v>
      </c>
      <c r="BH946" t="s">
        <v>136</v>
      </c>
      <c r="BN946" t="s">
        <v>11682</v>
      </c>
      <c r="BO946" t="s">
        <v>1308</v>
      </c>
      <c r="BP946">
        <v>10</v>
      </c>
      <c r="BQ946">
        <v>10</v>
      </c>
      <c r="BR946">
        <v>10</v>
      </c>
      <c r="BS946" s="1">
        <v>44177</v>
      </c>
      <c r="BT946" s="1">
        <v>44286</v>
      </c>
      <c r="BU946" s="1">
        <v>44177</v>
      </c>
      <c r="BV946" s="1">
        <v>44286</v>
      </c>
      <c r="BW946" t="s">
        <v>134</v>
      </c>
      <c r="CH946" s="5">
        <v>1682.33</v>
      </c>
      <c r="CI946" t="s">
        <v>597</v>
      </c>
      <c r="CJ946">
        <v>0</v>
      </c>
      <c r="CK946" t="s">
        <v>11683</v>
      </c>
      <c r="CL946" t="s">
        <v>136</v>
      </c>
      <c r="CM946" t="s">
        <v>354</v>
      </c>
      <c r="CN946" t="s">
        <v>1310</v>
      </c>
      <c r="CO946" t="s">
        <v>1350</v>
      </c>
      <c r="CP946" t="s">
        <v>149</v>
      </c>
      <c r="CQ946">
        <v>3</v>
      </c>
      <c r="CR946">
        <v>0</v>
      </c>
      <c r="CS946" t="s">
        <v>136</v>
      </c>
      <c r="CT946" t="s">
        <v>136</v>
      </c>
      <c r="CU946" t="s">
        <v>136</v>
      </c>
      <c r="CV946" t="s">
        <v>134</v>
      </c>
      <c r="CW946" t="s">
        <v>134</v>
      </c>
      <c r="CX946">
        <v>50</v>
      </c>
      <c r="CY946" t="s">
        <v>134</v>
      </c>
      <c r="CZ946" t="s">
        <v>136</v>
      </c>
      <c r="DA946" t="s">
        <v>136</v>
      </c>
      <c r="DB946" t="s">
        <v>136</v>
      </c>
      <c r="DC946" t="s">
        <v>136</v>
      </c>
      <c r="DD946" t="s">
        <v>136</v>
      </c>
      <c r="DF946" t="s">
        <v>180</v>
      </c>
      <c r="DG946" t="s">
        <v>11684</v>
      </c>
      <c r="DH946" t="s">
        <v>11685</v>
      </c>
      <c r="DI946" t="s">
        <v>584</v>
      </c>
      <c r="DJ946" s="4">
        <v>84309</v>
      </c>
      <c r="DK946" t="s">
        <v>603</v>
      </c>
      <c r="DL946" t="s">
        <v>134</v>
      </c>
      <c r="DM946">
        <v>2</v>
      </c>
      <c r="DN946" t="s">
        <v>11684</v>
      </c>
      <c r="DO946" t="s">
        <v>11685</v>
      </c>
      <c r="DP946" t="s">
        <v>584</v>
      </c>
      <c r="DQ946" t="str">
        <f>"84309"</f>
        <v>84309</v>
      </c>
      <c r="DR946" t="s">
        <v>603</v>
      </c>
      <c r="DS946" t="s">
        <v>2979</v>
      </c>
      <c r="DT946">
        <v>13</v>
      </c>
      <c r="DU946">
        <v>22</v>
      </c>
      <c r="DV946" t="s">
        <v>134</v>
      </c>
      <c r="DW946" t="s">
        <v>134</v>
      </c>
      <c r="DX946" t="s">
        <v>134</v>
      </c>
      <c r="DY946" t="s">
        <v>136</v>
      </c>
      <c r="DZ946">
        <v>1</v>
      </c>
      <c r="EA946" t="s">
        <v>136</v>
      </c>
      <c r="EC946" s="5">
        <v>12.68</v>
      </c>
      <c r="ED946" s="5">
        <v>55</v>
      </c>
      <c r="EE946">
        <v>12085952226</v>
      </c>
      <c r="EF946" t="s">
        <v>1316</v>
      </c>
      <c r="EG946" t="s">
        <v>148</v>
      </c>
      <c r="EH946">
        <v>0</v>
      </c>
    </row>
    <row r="947" spans="1:138" ht="15" customHeight="1" x14ac:dyDescent="0.35">
      <c r="A947" t="s">
        <v>7972</v>
      </c>
      <c r="B947" t="s">
        <v>157</v>
      </c>
      <c r="C947" s="1">
        <v>44132.661857407409</v>
      </c>
      <c r="D947" s="1">
        <v>44152</v>
      </c>
      <c r="E947" t="s">
        <v>133</v>
      </c>
      <c r="F947" t="s">
        <v>136</v>
      </c>
      <c r="G947" t="s">
        <v>135</v>
      </c>
      <c r="H947" t="s">
        <v>134</v>
      </c>
      <c r="I947" t="s">
        <v>7973</v>
      </c>
      <c r="K947" t="s">
        <v>7974</v>
      </c>
      <c r="M947" t="s">
        <v>6011</v>
      </c>
      <c r="N947" t="s">
        <v>161</v>
      </c>
      <c r="O947" s="4">
        <v>31510</v>
      </c>
      <c r="P947" t="s">
        <v>140</v>
      </c>
      <c r="R947">
        <v>19126322867</v>
      </c>
      <c r="T947">
        <v>42493</v>
      </c>
      <c r="U947" t="s">
        <v>7975</v>
      </c>
      <c r="V947" t="s">
        <v>2113</v>
      </c>
      <c r="W947" t="s">
        <v>155</v>
      </c>
      <c r="X947" t="s">
        <v>164</v>
      </c>
      <c r="Y947" t="s">
        <v>7974</v>
      </c>
      <c r="AA947" t="s">
        <v>6011</v>
      </c>
      <c r="AB947" t="s">
        <v>161</v>
      </c>
      <c r="AC947" s="4">
        <v>31510</v>
      </c>
      <c r="AD947" t="s">
        <v>140</v>
      </c>
      <c r="AF947">
        <v>19126322867</v>
      </c>
      <c r="AH947" t="s">
        <v>7976</v>
      </c>
      <c r="AI947" t="s">
        <v>168</v>
      </c>
      <c r="AJ947" t="s">
        <v>3067</v>
      </c>
      <c r="AK947" t="s">
        <v>1304</v>
      </c>
      <c r="AL947" t="s">
        <v>148</v>
      </c>
      <c r="AM947" t="s">
        <v>3068</v>
      </c>
      <c r="AN947" t="s">
        <v>3069</v>
      </c>
      <c r="AO947" t="s">
        <v>3070</v>
      </c>
      <c r="AP947" t="s">
        <v>925</v>
      </c>
      <c r="AQ947" s="4">
        <v>83814</v>
      </c>
      <c r="AR947" t="s">
        <v>140</v>
      </c>
      <c r="AT947">
        <v>12087772654</v>
      </c>
      <c r="AV947" t="s">
        <v>3341</v>
      </c>
      <c r="AW947" t="s">
        <v>3342</v>
      </c>
      <c r="AZ947" t="s">
        <v>821</v>
      </c>
      <c r="BA947" t="s">
        <v>822</v>
      </c>
      <c r="BB947" t="s">
        <v>136</v>
      </c>
      <c r="BC947" t="s">
        <v>136</v>
      </c>
      <c r="BD947" t="s">
        <v>148</v>
      </c>
      <c r="BE947" t="s">
        <v>136</v>
      </c>
      <c r="BF947" t="s">
        <v>136</v>
      </c>
      <c r="BG947" t="s">
        <v>134</v>
      </c>
      <c r="BH947" t="s">
        <v>136</v>
      </c>
      <c r="BN947" t="s">
        <v>7977</v>
      </c>
      <c r="BO947" t="s">
        <v>734</v>
      </c>
      <c r="BP947">
        <v>50</v>
      </c>
      <c r="BQ947">
        <v>50</v>
      </c>
      <c r="BR947">
        <v>50</v>
      </c>
      <c r="BS947" s="1">
        <v>44177</v>
      </c>
      <c r="BT947" s="1">
        <v>44256</v>
      </c>
      <c r="BU947" s="1">
        <v>44177</v>
      </c>
      <c r="BV947" s="1">
        <v>44256</v>
      </c>
      <c r="BW947" t="s">
        <v>136</v>
      </c>
      <c r="BX947">
        <v>35</v>
      </c>
      <c r="BY947">
        <v>0</v>
      </c>
      <c r="BZ947">
        <v>7</v>
      </c>
      <c r="CA947">
        <v>7</v>
      </c>
      <c r="CB947">
        <v>7</v>
      </c>
      <c r="CC947">
        <v>7</v>
      </c>
      <c r="CD947">
        <v>7</v>
      </c>
      <c r="CE947">
        <v>0</v>
      </c>
      <c r="CF947" t="str">
        <f>"8:00 AM"</f>
        <v>8:00 AM</v>
      </c>
      <c r="CG947" t="str">
        <f>"3:30 PM"</f>
        <v>3:30 PM</v>
      </c>
      <c r="CH947" s="5">
        <v>15.35</v>
      </c>
      <c r="CI947" t="s">
        <v>146</v>
      </c>
      <c r="CJ947">
        <v>0</v>
      </c>
      <c r="CK947" t="s">
        <v>149</v>
      </c>
      <c r="CL947" t="s">
        <v>134</v>
      </c>
      <c r="CM947" t="s">
        <v>147</v>
      </c>
      <c r="CN947" t="s">
        <v>148</v>
      </c>
      <c r="CO947" t="s">
        <v>3075</v>
      </c>
      <c r="CP947" t="s">
        <v>149</v>
      </c>
      <c r="CQ947">
        <v>0</v>
      </c>
      <c r="CR947">
        <v>0</v>
      </c>
      <c r="CS947" t="s">
        <v>136</v>
      </c>
      <c r="CT947" t="s">
        <v>136</v>
      </c>
      <c r="CU947" t="s">
        <v>136</v>
      </c>
      <c r="CV947" t="s">
        <v>136</v>
      </c>
      <c r="CW947" t="s">
        <v>134</v>
      </c>
      <c r="CX947">
        <v>50</v>
      </c>
      <c r="CY947" t="s">
        <v>134</v>
      </c>
      <c r="CZ947" t="s">
        <v>134</v>
      </c>
      <c r="DA947" t="s">
        <v>134</v>
      </c>
      <c r="DB947" t="s">
        <v>134</v>
      </c>
      <c r="DC947" t="s">
        <v>134</v>
      </c>
      <c r="DD947" t="s">
        <v>136</v>
      </c>
      <c r="DF947" t="s">
        <v>7978</v>
      </c>
      <c r="DG947" t="s">
        <v>7979</v>
      </c>
      <c r="DH947" t="s">
        <v>6011</v>
      </c>
      <c r="DI947" t="s">
        <v>161</v>
      </c>
      <c r="DJ947" s="4">
        <v>31510</v>
      </c>
      <c r="DK947" t="s">
        <v>7980</v>
      </c>
      <c r="DL947" t="s">
        <v>134</v>
      </c>
      <c r="DM947">
        <v>8</v>
      </c>
      <c r="DN947" t="s">
        <v>7981</v>
      </c>
      <c r="DO947" t="s">
        <v>6011</v>
      </c>
      <c r="DP947" t="s">
        <v>161</v>
      </c>
      <c r="DQ947" t="str">
        <f>"31510"</f>
        <v>31510</v>
      </c>
      <c r="DR947" t="s">
        <v>7980</v>
      </c>
      <c r="DS947" t="s">
        <v>296</v>
      </c>
      <c r="DT947">
        <v>1</v>
      </c>
      <c r="DU947">
        <v>50</v>
      </c>
      <c r="DV947" t="s">
        <v>134</v>
      </c>
      <c r="DW947" t="s">
        <v>134</v>
      </c>
      <c r="DX947" t="s">
        <v>134</v>
      </c>
      <c r="DY947" t="s">
        <v>136</v>
      </c>
      <c r="DZ947">
        <v>1</v>
      </c>
      <c r="EA947" t="s">
        <v>136</v>
      </c>
      <c r="EC947" s="5">
        <v>12.68</v>
      </c>
      <c r="ED947" s="5">
        <v>55</v>
      </c>
      <c r="EE947">
        <v>19126322867</v>
      </c>
      <c r="EF947" t="s">
        <v>7982</v>
      </c>
      <c r="EG947" t="s">
        <v>148</v>
      </c>
      <c r="EH947">
        <v>1</v>
      </c>
    </row>
    <row r="948" spans="1:138" ht="15" customHeight="1" x14ac:dyDescent="0.35">
      <c r="A948" t="s">
        <v>11236</v>
      </c>
      <c r="B948" t="s">
        <v>157</v>
      </c>
      <c r="C948" s="1">
        <v>44132.774989351848</v>
      </c>
      <c r="D948" s="1">
        <v>44152</v>
      </c>
      <c r="E948" t="s">
        <v>133</v>
      </c>
      <c r="F948" t="s">
        <v>136</v>
      </c>
      <c r="G948" t="s">
        <v>135</v>
      </c>
      <c r="H948" t="s">
        <v>134</v>
      </c>
      <c r="I948" t="s">
        <v>11237</v>
      </c>
      <c r="K948" t="s">
        <v>11238</v>
      </c>
      <c r="M948" t="s">
        <v>11239</v>
      </c>
      <c r="N948" t="s">
        <v>720</v>
      </c>
      <c r="O948" s="4">
        <v>38759</v>
      </c>
      <c r="P948" t="s">
        <v>140</v>
      </c>
      <c r="R948">
        <v>16628466383</v>
      </c>
      <c r="T948">
        <v>111191</v>
      </c>
      <c r="U948" t="s">
        <v>11240</v>
      </c>
      <c r="V948" t="s">
        <v>5207</v>
      </c>
      <c r="X948" t="s">
        <v>11241</v>
      </c>
      <c r="Y948" t="s">
        <v>11238</v>
      </c>
      <c r="AA948" t="s">
        <v>11242</v>
      </c>
      <c r="AB948" t="s">
        <v>720</v>
      </c>
      <c r="AC948" s="4">
        <v>38759</v>
      </c>
      <c r="AD948" t="s">
        <v>140</v>
      </c>
      <c r="AF948">
        <v>16628466383</v>
      </c>
      <c r="AH948" t="s">
        <v>148</v>
      </c>
      <c r="AI948" t="s">
        <v>168</v>
      </c>
      <c r="AJ948" t="s">
        <v>456</v>
      </c>
      <c r="AK948" t="s">
        <v>457</v>
      </c>
      <c r="AM948" t="s">
        <v>458</v>
      </c>
      <c r="AO948" t="s">
        <v>459</v>
      </c>
      <c r="AP948" t="s">
        <v>460</v>
      </c>
      <c r="AQ948" s="4">
        <v>73737</v>
      </c>
      <c r="AR948" t="s">
        <v>140</v>
      </c>
      <c r="AT948">
        <v>15802274747</v>
      </c>
      <c r="AV948" t="s">
        <v>461</v>
      </c>
      <c r="AW948" t="s">
        <v>462</v>
      </c>
      <c r="AZ948" t="s">
        <v>1552</v>
      </c>
      <c r="BA948" t="s">
        <v>1553</v>
      </c>
      <c r="BB948" t="s">
        <v>136</v>
      </c>
      <c r="BC948" t="s">
        <v>136</v>
      </c>
      <c r="BD948" t="s">
        <v>148</v>
      </c>
      <c r="BE948" t="s">
        <v>136</v>
      </c>
      <c r="BF948" t="s">
        <v>136</v>
      </c>
      <c r="BG948" t="s">
        <v>134</v>
      </c>
      <c r="BH948" t="s">
        <v>136</v>
      </c>
      <c r="BN948" t="s">
        <v>11243</v>
      </c>
      <c r="BO948" t="s">
        <v>1555</v>
      </c>
      <c r="BP948">
        <v>2</v>
      </c>
      <c r="BQ948">
        <v>2</v>
      </c>
      <c r="BR948">
        <v>2</v>
      </c>
      <c r="BS948" s="1">
        <v>44166</v>
      </c>
      <c r="BT948" s="1">
        <v>44286</v>
      </c>
      <c r="BU948" s="1">
        <v>44166</v>
      </c>
      <c r="BV948" s="1">
        <v>44286</v>
      </c>
      <c r="BW948" t="s">
        <v>136</v>
      </c>
      <c r="BX948">
        <v>45</v>
      </c>
      <c r="BY948">
        <v>0</v>
      </c>
      <c r="BZ948">
        <v>8</v>
      </c>
      <c r="CA948">
        <v>8</v>
      </c>
      <c r="CB948">
        <v>8</v>
      </c>
      <c r="CC948">
        <v>8</v>
      </c>
      <c r="CD948">
        <v>8</v>
      </c>
      <c r="CE948">
        <v>5</v>
      </c>
      <c r="CF948" t="str">
        <f>"8:00 AM"</f>
        <v>8:00 AM</v>
      </c>
      <c r="CG948" t="str">
        <f>"5:00 PM"</f>
        <v>5:00 PM</v>
      </c>
      <c r="CH948" s="5">
        <v>11.83</v>
      </c>
      <c r="CI948" t="s">
        <v>146</v>
      </c>
      <c r="CL948" t="s">
        <v>136</v>
      </c>
      <c r="CM948" t="s">
        <v>147</v>
      </c>
      <c r="CN948" t="s">
        <v>148</v>
      </c>
      <c r="CO948" t="s">
        <v>465</v>
      </c>
      <c r="CP948" t="s">
        <v>149</v>
      </c>
      <c r="CQ948">
        <v>6</v>
      </c>
      <c r="CR948">
        <v>0</v>
      </c>
      <c r="CS948" t="s">
        <v>136</v>
      </c>
      <c r="CT948" t="s">
        <v>134</v>
      </c>
      <c r="CU948" t="s">
        <v>136</v>
      </c>
      <c r="CV948" t="s">
        <v>134</v>
      </c>
      <c r="CW948" t="s">
        <v>134</v>
      </c>
      <c r="CX948">
        <v>75</v>
      </c>
      <c r="CY948" t="s">
        <v>134</v>
      </c>
      <c r="CZ948" t="s">
        <v>134</v>
      </c>
      <c r="DA948" t="s">
        <v>134</v>
      </c>
      <c r="DB948" t="s">
        <v>136</v>
      </c>
      <c r="DC948" t="s">
        <v>134</v>
      </c>
      <c r="DD948" t="s">
        <v>136</v>
      </c>
      <c r="DF948" t="s">
        <v>466</v>
      </c>
      <c r="DG948" t="s">
        <v>11244</v>
      </c>
      <c r="DH948" t="s">
        <v>3509</v>
      </c>
      <c r="DI948" t="s">
        <v>995</v>
      </c>
      <c r="DJ948" s="4">
        <v>71601</v>
      </c>
      <c r="DK948" t="s">
        <v>3414</v>
      </c>
      <c r="DL948" t="s">
        <v>134</v>
      </c>
      <c r="DM948">
        <v>3</v>
      </c>
      <c r="DN948" t="s">
        <v>11244</v>
      </c>
      <c r="DO948" t="s">
        <v>3509</v>
      </c>
      <c r="DP948" t="s">
        <v>995</v>
      </c>
      <c r="DQ948" t="str">
        <f>"71601"</f>
        <v>71601</v>
      </c>
      <c r="DR948" t="s">
        <v>3414</v>
      </c>
      <c r="DS948" t="s">
        <v>551</v>
      </c>
      <c r="DT948">
        <v>1</v>
      </c>
      <c r="DU948">
        <v>2</v>
      </c>
      <c r="DV948" t="s">
        <v>134</v>
      </c>
      <c r="DW948" t="s">
        <v>134</v>
      </c>
      <c r="DX948" t="s">
        <v>134</v>
      </c>
      <c r="DY948" t="s">
        <v>136</v>
      </c>
      <c r="DZ948">
        <v>1</v>
      </c>
      <c r="EA948" t="s">
        <v>136</v>
      </c>
      <c r="EC948" s="5">
        <v>12.68</v>
      </c>
      <c r="ED948" s="5">
        <v>55</v>
      </c>
      <c r="EE948">
        <v>16628466383</v>
      </c>
      <c r="EF948" t="s">
        <v>11245</v>
      </c>
      <c r="EG948" t="s">
        <v>148</v>
      </c>
      <c r="EH948">
        <v>0</v>
      </c>
    </row>
    <row r="949" spans="1:138" ht="15" customHeight="1" x14ac:dyDescent="0.35">
      <c r="A949" t="s">
        <v>11456</v>
      </c>
      <c r="B949" t="s">
        <v>157</v>
      </c>
      <c r="C949" s="1">
        <v>44139.725358680553</v>
      </c>
      <c r="D949" s="1">
        <v>44152</v>
      </c>
      <c r="E949" t="s">
        <v>133</v>
      </c>
      <c r="F949" t="s">
        <v>136</v>
      </c>
      <c r="G949" t="s">
        <v>135</v>
      </c>
      <c r="H949" t="s">
        <v>136</v>
      </c>
      <c r="I949" t="s">
        <v>11457</v>
      </c>
      <c r="K949" t="s">
        <v>11458</v>
      </c>
      <c r="L949" t="s">
        <v>148</v>
      </c>
      <c r="M949" t="s">
        <v>371</v>
      </c>
      <c r="N949" t="s">
        <v>374</v>
      </c>
      <c r="O949" s="4">
        <v>78640</v>
      </c>
      <c r="P949" t="s">
        <v>140</v>
      </c>
      <c r="R949">
        <v>15123982714</v>
      </c>
      <c r="T949">
        <v>11142</v>
      </c>
      <c r="U949" t="s">
        <v>11459</v>
      </c>
      <c r="V949" t="s">
        <v>2788</v>
      </c>
      <c r="W949" t="s">
        <v>148</v>
      </c>
      <c r="X949" t="s">
        <v>429</v>
      </c>
      <c r="Y949" t="s">
        <v>11458</v>
      </c>
      <c r="Z949" t="s">
        <v>148</v>
      </c>
      <c r="AA949" t="s">
        <v>371</v>
      </c>
      <c r="AB949" t="s">
        <v>374</v>
      </c>
      <c r="AC949" s="4">
        <v>78640</v>
      </c>
      <c r="AD949" t="s">
        <v>140</v>
      </c>
      <c r="AF949">
        <v>15123982714</v>
      </c>
      <c r="AH949" t="s">
        <v>11460</v>
      </c>
      <c r="AI949" t="s">
        <v>168</v>
      </c>
      <c r="AJ949" t="s">
        <v>8996</v>
      </c>
      <c r="AK949" t="s">
        <v>4490</v>
      </c>
      <c r="AL949" t="s">
        <v>229</v>
      </c>
      <c r="AM949" t="s">
        <v>8997</v>
      </c>
      <c r="AN949" t="s">
        <v>148</v>
      </c>
      <c r="AO949" t="s">
        <v>1783</v>
      </c>
      <c r="AP949" t="s">
        <v>374</v>
      </c>
      <c r="AQ949" s="4">
        <v>77414</v>
      </c>
      <c r="AR949" t="s">
        <v>140</v>
      </c>
      <c r="AT949">
        <v>19792457577</v>
      </c>
      <c r="AU949">
        <v>104</v>
      </c>
      <c r="AV949" t="s">
        <v>8998</v>
      </c>
      <c r="AW949" t="s">
        <v>1785</v>
      </c>
      <c r="AZ949" t="s">
        <v>144</v>
      </c>
      <c r="BA949" t="s">
        <v>145</v>
      </c>
      <c r="BB949" t="s">
        <v>136</v>
      </c>
      <c r="BC949" t="s">
        <v>136</v>
      </c>
      <c r="BD949" t="s">
        <v>148</v>
      </c>
      <c r="BE949" t="s">
        <v>136</v>
      </c>
      <c r="BF949" t="s">
        <v>136</v>
      </c>
      <c r="BG949" t="s">
        <v>134</v>
      </c>
      <c r="BH949" t="s">
        <v>136</v>
      </c>
      <c r="BN949" t="s">
        <v>11461</v>
      </c>
      <c r="BO949" t="s">
        <v>7081</v>
      </c>
      <c r="BP949">
        <v>29</v>
      </c>
      <c r="BQ949">
        <v>29</v>
      </c>
      <c r="BR949">
        <v>29</v>
      </c>
      <c r="BS949" s="1">
        <v>44208</v>
      </c>
      <c r="BT949" s="1">
        <v>44501</v>
      </c>
      <c r="BU949" s="1">
        <v>44208</v>
      </c>
      <c r="BV949" s="1">
        <v>44501</v>
      </c>
      <c r="BW949" t="s">
        <v>136</v>
      </c>
      <c r="BX949">
        <v>40</v>
      </c>
      <c r="BY949">
        <v>0</v>
      </c>
      <c r="BZ949">
        <v>8</v>
      </c>
      <c r="CA949">
        <v>8</v>
      </c>
      <c r="CB949">
        <v>8</v>
      </c>
      <c r="CC949">
        <v>8</v>
      </c>
      <c r="CD949">
        <v>8</v>
      </c>
      <c r="CE949">
        <v>0</v>
      </c>
      <c r="CF949" t="str">
        <f>"8:00 AM"</f>
        <v>8:00 AM</v>
      </c>
      <c r="CG949" t="str">
        <f>"5:00 PM"</f>
        <v>5:00 PM</v>
      </c>
      <c r="CH949" s="5">
        <v>12.67</v>
      </c>
      <c r="CI949" t="s">
        <v>146</v>
      </c>
      <c r="CL949" t="s">
        <v>136</v>
      </c>
      <c r="CM949" t="s">
        <v>312</v>
      </c>
      <c r="CN949" t="s">
        <v>148</v>
      </c>
      <c r="CO949" s="2" t="s">
        <v>11462</v>
      </c>
      <c r="CP949" t="s">
        <v>149</v>
      </c>
      <c r="CQ949">
        <v>0</v>
      </c>
      <c r="CR949">
        <v>0</v>
      </c>
      <c r="CS949" t="s">
        <v>136</v>
      </c>
      <c r="CT949" t="s">
        <v>136</v>
      </c>
      <c r="CU949" t="s">
        <v>136</v>
      </c>
      <c r="CV949" t="s">
        <v>136</v>
      </c>
      <c r="CW949" t="s">
        <v>134</v>
      </c>
      <c r="CX949">
        <v>50</v>
      </c>
      <c r="CY949" t="s">
        <v>134</v>
      </c>
      <c r="CZ949" t="s">
        <v>136</v>
      </c>
      <c r="DA949" t="s">
        <v>136</v>
      </c>
      <c r="DB949" t="s">
        <v>136</v>
      </c>
      <c r="DC949" t="s">
        <v>136</v>
      </c>
      <c r="DD949" t="s">
        <v>136</v>
      </c>
      <c r="DF949" t="s">
        <v>11463</v>
      </c>
      <c r="DG949" t="s">
        <v>11458</v>
      </c>
      <c r="DH949" t="s">
        <v>371</v>
      </c>
      <c r="DI949" t="s">
        <v>374</v>
      </c>
      <c r="DJ949" s="4">
        <v>78640</v>
      </c>
      <c r="DK949" t="s">
        <v>11464</v>
      </c>
      <c r="DL949" t="s">
        <v>136</v>
      </c>
      <c r="DM949">
        <v>1</v>
      </c>
      <c r="DN949" t="s">
        <v>11465</v>
      </c>
      <c r="DO949" t="s">
        <v>371</v>
      </c>
      <c r="DP949" t="s">
        <v>374</v>
      </c>
      <c r="DQ949" t="str">
        <f>"78640"</f>
        <v>78640</v>
      </c>
      <c r="DR949" t="s">
        <v>11464</v>
      </c>
      <c r="DS949" t="s">
        <v>11466</v>
      </c>
      <c r="DT949">
        <v>1</v>
      </c>
      <c r="DU949">
        <v>14</v>
      </c>
      <c r="DV949" t="s">
        <v>134</v>
      </c>
      <c r="DW949" t="s">
        <v>134</v>
      </c>
      <c r="DX949" t="s">
        <v>134</v>
      </c>
      <c r="DY949" t="s">
        <v>134</v>
      </c>
      <c r="DZ949">
        <v>2</v>
      </c>
      <c r="EA949" t="s">
        <v>136</v>
      </c>
      <c r="EC949" s="5">
        <v>12.68</v>
      </c>
      <c r="ED949" s="5">
        <v>55</v>
      </c>
      <c r="EE949">
        <v>15123982714</v>
      </c>
      <c r="EF949" t="s">
        <v>11460</v>
      </c>
      <c r="EG949" t="s">
        <v>148</v>
      </c>
      <c r="EH949">
        <v>0</v>
      </c>
    </row>
    <row r="950" spans="1:138" ht="15" customHeight="1" x14ac:dyDescent="0.35">
      <c r="A950" t="s">
        <v>552</v>
      </c>
      <c r="B950" t="s">
        <v>157</v>
      </c>
      <c r="C950" s="1">
        <v>44140.534738194445</v>
      </c>
      <c r="D950" s="1">
        <v>44152</v>
      </c>
      <c r="E950" t="s">
        <v>133</v>
      </c>
      <c r="F950" t="s">
        <v>136</v>
      </c>
      <c r="G950" t="s">
        <v>135</v>
      </c>
      <c r="H950" t="s">
        <v>136</v>
      </c>
      <c r="I950" t="s">
        <v>553</v>
      </c>
      <c r="K950" t="s">
        <v>554</v>
      </c>
      <c r="M950" t="s">
        <v>555</v>
      </c>
      <c r="N950" t="s">
        <v>139</v>
      </c>
      <c r="O950" s="4">
        <v>34210</v>
      </c>
      <c r="P950" t="s">
        <v>140</v>
      </c>
      <c r="Q950" t="s">
        <v>486</v>
      </c>
      <c r="R950">
        <v>19417206025</v>
      </c>
      <c r="T950">
        <v>11291</v>
      </c>
      <c r="U950" t="s">
        <v>556</v>
      </c>
      <c r="V950" t="s">
        <v>557</v>
      </c>
      <c r="X950" t="s">
        <v>429</v>
      </c>
      <c r="Y950" t="s">
        <v>554</v>
      </c>
      <c r="AA950" t="s">
        <v>555</v>
      </c>
      <c r="AB950" t="s">
        <v>139</v>
      </c>
      <c r="AC950" s="4">
        <v>34210</v>
      </c>
      <c r="AD950" t="s">
        <v>140</v>
      </c>
      <c r="AF950">
        <v>19417206025</v>
      </c>
      <c r="AH950" t="s">
        <v>558</v>
      </c>
      <c r="AI950" t="s">
        <v>168</v>
      </c>
      <c r="AJ950" t="s">
        <v>559</v>
      </c>
      <c r="AK950" t="s">
        <v>433</v>
      </c>
      <c r="AL950" t="s">
        <v>560</v>
      </c>
      <c r="AM950" t="s">
        <v>561</v>
      </c>
      <c r="AN950" t="s">
        <v>562</v>
      </c>
      <c r="AO950" t="s">
        <v>563</v>
      </c>
      <c r="AP950" t="s">
        <v>564</v>
      </c>
      <c r="AQ950" s="4">
        <v>22949</v>
      </c>
      <c r="AR950" t="s">
        <v>140</v>
      </c>
      <c r="AT950">
        <v>14342634300</v>
      </c>
      <c r="AV950" t="s">
        <v>565</v>
      </c>
      <c r="AW950" t="s">
        <v>566</v>
      </c>
      <c r="AZ950" t="s">
        <v>334</v>
      </c>
      <c r="BA950" t="s">
        <v>335</v>
      </c>
      <c r="BB950" t="s">
        <v>136</v>
      </c>
      <c r="BC950" t="s">
        <v>136</v>
      </c>
      <c r="BD950" t="s">
        <v>148</v>
      </c>
      <c r="BE950" t="s">
        <v>136</v>
      </c>
      <c r="BF950" t="s">
        <v>136</v>
      </c>
      <c r="BG950" t="s">
        <v>134</v>
      </c>
      <c r="BH950" t="s">
        <v>136</v>
      </c>
      <c r="BI950" t="s">
        <v>567</v>
      </c>
      <c r="BJ950" t="s">
        <v>568</v>
      </c>
      <c r="BL950" t="s">
        <v>566</v>
      </c>
      <c r="BM950" t="s">
        <v>558</v>
      </c>
      <c r="BN950" t="s">
        <v>569</v>
      </c>
      <c r="BO950" t="s">
        <v>570</v>
      </c>
      <c r="BP950">
        <v>10</v>
      </c>
      <c r="BQ950">
        <v>10</v>
      </c>
      <c r="BR950">
        <v>10</v>
      </c>
      <c r="BS950" s="1">
        <v>44208</v>
      </c>
      <c r="BT950" s="1">
        <v>44512</v>
      </c>
      <c r="BU950" s="1">
        <v>44208</v>
      </c>
      <c r="BV950" s="1">
        <v>44512</v>
      </c>
      <c r="BW950" t="s">
        <v>136</v>
      </c>
      <c r="BX950">
        <v>60</v>
      </c>
      <c r="BY950">
        <v>0</v>
      </c>
      <c r="BZ950">
        <v>10.5</v>
      </c>
      <c r="CA950">
        <v>10.5</v>
      </c>
      <c r="CB950">
        <v>10.5</v>
      </c>
      <c r="CC950">
        <v>10.5</v>
      </c>
      <c r="CD950">
        <v>10.5</v>
      </c>
      <c r="CE950">
        <v>7.5</v>
      </c>
      <c r="CF950" t="str">
        <f>"8:00 AM"</f>
        <v>8:00 AM</v>
      </c>
      <c r="CG950" t="str">
        <f>"7:00 PM"</f>
        <v>7:00 PM</v>
      </c>
      <c r="CH950" s="5">
        <v>11.71</v>
      </c>
      <c r="CI950" t="s">
        <v>146</v>
      </c>
      <c r="CL950" t="s">
        <v>136</v>
      </c>
      <c r="CM950" t="s">
        <v>147</v>
      </c>
      <c r="CN950" t="s">
        <v>148</v>
      </c>
      <c r="CO950" t="s">
        <v>571</v>
      </c>
      <c r="CP950" t="s">
        <v>149</v>
      </c>
      <c r="CQ950">
        <v>3</v>
      </c>
      <c r="CR950">
        <v>0</v>
      </c>
      <c r="CS950" t="s">
        <v>136</v>
      </c>
      <c r="CT950" t="s">
        <v>134</v>
      </c>
      <c r="CU950" t="s">
        <v>136</v>
      </c>
      <c r="CV950" t="s">
        <v>136</v>
      </c>
      <c r="CW950" t="s">
        <v>134</v>
      </c>
      <c r="CX950">
        <v>60</v>
      </c>
      <c r="CY950" t="s">
        <v>134</v>
      </c>
      <c r="CZ950" t="s">
        <v>134</v>
      </c>
      <c r="DA950" t="s">
        <v>134</v>
      </c>
      <c r="DB950" t="s">
        <v>134</v>
      </c>
      <c r="DC950" t="s">
        <v>134</v>
      </c>
      <c r="DD950" t="s">
        <v>136</v>
      </c>
      <c r="DF950" t="s">
        <v>572</v>
      </c>
      <c r="DG950" t="s">
        <v>573</v>
      </c>
      <c r="DH950" t="s">
        <v>555</v>
      </c>
      <c r="DI950" t="s">
        <v>139</v>
      </c>
      <c r="DJ950" s="4">
        <v>34211</v>
      </c>
      <c r="DK950" t="s">
        <v>574</v>
      </c>
      <c r="DL950" t="s">
        <v>134</v>
      </c>
      <c r="DM950">
        <v>25</v>
      </c>
      <c r="DN950" t="s">
        <v>575</v>
      </c>
      <c r="DO950" t="s">
        <v>555</v>
      </c>
      <c r="DP950" t="s">
        <v>139</v>
      </c>
      <c r="DQ950" t="str">
        <f>"34211"</f>
        <v>34211</v>
      </c>
      <c r="DR950" t="s">
        <v>574</v>
      </c>
      <c r="DS950" t="s">
        <v>576</v>
      </c>
      <c r="DT950">
        <v>1</v>
      </c>
      <c r="DU950">
        <v>6</v>
      </c>
      <c r="DV950" t="s">
        <v>134</v>
      </c>
      <c r="DW950" t="s">
        <v>134</v>
      </c>
      <c r="DX950" t="s">
        <v>134</v>
      </c>
      <c r="DY950" t="s">
        <v>134</v>
      </c>
      <c r="DZ950">
        <v>2</v>
      </c>
      <c r="EA950" t="s">
        <v>134</v>
      </c>
      <c r="EB950" s="5">
        <v>12.68</v>
      </c>
      <c r="EC950" s="5">
        <v>12.68</v>
      </c>
      <c r="ED950" s="5">
        <v>55</v>
      </c>
      <c r="EE950" t="s">
        <v>148</v>
      </c>
      <c r="EF950" t="s">
        <v>577</v>
      </c>
      <c r="EG950" t="s">
        <v>524</v>
      </c>
      <c r="EH950">
        <v>0</v>
      </c>
    </row>
    <row r="951" spans="1:138" ht="15" customHeight="1" x14ac:dyDescent="0.35">
      <c r="A951" t="s">
        <v>18809</v>
      </c>
      <c r="B951" t="s">
        <v>157</v>
      </c>
      <c r="C951" s="1">
        <v>44139.446072106482</v>
      </c>
      <c r="D951" s="1">
        <v>44152</v>
      </c>
      <c r="E951" t="s">
        <v>133</v>
      </c>
      <c r="F951" t="s">
        <v>136</v>
      </c>
      <c r="G951" t="s">
        <v>135</v>
      </c>
      <c r="H951" t="s">
        <v>136</v>
      </c>
      <c r="I951" t="s">
        <v>18810</v>
      </c>
      <c r="K951" t="s">
        <v>18811</v>
      </c>
      <c r="M951" t="s">
        <v>14055</v>
      </c>
      <c r="N951" t="s">
        <v>1128</v>
      </c>
      <c r="O951" s="4">
        <v>58647</v>
      </c>
      <c r="P951" t="s">
        <v>140</v>
      </c>
      <c r="R951">
        <v>17015901455</v>
      </c>
      <c r="T951">
        <v>111191</v>
      </c>
      <c r="U951" t="s">
        <v>6983</v>
      </c>
      <c r="V951" t="s">
        <v>2141</v>
      </c>
      <c r="W951" t="s">
        <v>148</v>
      </c>
      <c r="X951" t="s">
        <v>164</v>
      </c>
      <c r="Y951" t="s">
        <v>18811</v>
      </c>
      <c r="Z951" t="s">
        <v>148</v>
      </c>
      <c r="AA951" t="s">
        <v>14055</v>
      </c>
      <c r="AB951" t="s">
        <v>1128</v>
      </c>
      <c r="AC951" s="4">
        <v>58647</v>
      </c>
      <c r="AD951" t="s">
        <v>140</v>
      </c>
      <c r="AF951">
        <v>17015901455</v>
      </c>
      <c r="AH951" t="s">
        <v>18812</v>
      </c>
      <c r="AI951" t="s">
        <v>168</v>
      </c>
      <c r="AJ951" t="s">
        <v>1941</v>
      </c>
      <c r="AK951" t="s">
        <v>1942</v>
      </c>
      <c r="AL951" t="s">
        <v>1943</v>
      </c>
      <c r="AM951" t="s">
        <v>1944</v>
      </c>
      <c r="AN951" t="s">
        <v>1945</v>
      </c>
      <c r="AO951" t="s">
        <v>1946</v>
      </c>
      <c r="AP951" t="s">
        <v>374</v>
      </c>
      <c r="AQ951" s="4">
        <v>78266</v>
      </c>
      <c r="AR951" t="s">
        <v>140</v>
      </c>
      <c r="AT951">
        <v>18305844555</v>
      </c>
      <c r="AV951" t="s">
        <v>1947</v>
      </c>
      <c r="AW951" t="s">
        <v>1948</v>
      </c>
      <c r="AZ951" t="s">
        <v>175</v>
      </c>
      <c r="BA951" t="s">
        <v>176</v>
      </c>
      <c r="BB951" t="s">
        <v>136</v>
      </c>
      <c r="BC951" t="s">
        <v>136</v>
      </c>
      <c r="BD951" t="s">
        <v>148</v>
      </c>
      <c r="BE951" t="s">
        <v>136</v>
      </c>
      <c r="BF951" t="s">
        <v>136</v>
      </c>
      <c r="BG951" t="s">
        <v>134</v>
      </c>
      <c r="BH951" t="s">
        <v>136</v>
      </c>
      <c r="BN951" t="s">
        <v>18813</v>
      </c>
      <c r="BO951" t="s">
        <v>905</v>
      </c>
      <c r="BP951">
        <v>3</v>
      </c>
      <c r="BQ951">
        <v>3</v>
      </c>
      <c r="BR951">
        <v>3</v>
      </c>
      <c r="BS951" s="1">
        <v>44202</v>
      </c>
      <c r="BT951" s="1">
        <v>44505</v>
      </c>
      <c r="BU951" s="1">
        <v>44202</v>
      </c>
      <c r="BV951" s="1">
        <v>44505</v>
      </c>
      <c r="BW951" t="s">
        <v>136</v>
      </c>
      <c r="BX951">
        <v>40</v>
      </c>
      <c r="BY951">
        <v>0</v>
      </c>
      <c r="BZ951">
        <v>8</v>
      </c>
      <c r="CA951">
        <v>8</v>
      </c>
      <c r="CB951">
        <v>8</v>
      </c>
      <c r="CC951">
        <v>8</v>
      </c>
      <c r="CD951">
        <v>8</v>
      </c>
      <c r="CE951">
        <v>0</v>
      </c>
      <c r="CF951" t="str">
        <f>"8:00 AM"</f>
        <v>8:00 AM</v>
      </c>
      <c r="CG951" t="str">
        <f>"5:00 PM"</f>
        <v>5:00 PM</v>
      </c>
      <c r="CH951" s="5">
        <v>14.99</v>
      </c>
      <c r="CI951" t="s">
        <v>146</v>
      </c>
      <c r="CJ951">
        <v>0</v>
      </c>
      <c r="CK951" t="s">
        <v>148</v>
      </c>
      <c r="CL951" t="s">
        <v>136</v>
      </c>
      <c r="CM951" t="s">
        <v>312</v>
      </c>
      <c r="CN951" t="s">
        <v>148</v>
      </c>
      <c r="CO951" s="2" t="s">
        <v>1949</v>
      </c>
      <c r="CP951" t="s">
        <v>149</v>
      </c>
      <c r="CQ951">
        <v>6</v>
      </c>
      <c r="CR951">
        <v>0</v>
      </c>
      <c r="CS951" t="s">
        <v>136</v>
      </c>
      <c r="CT951" t="s">
        <v>134</v>
      </c>
      <c r="CU951" t="s">
        <v>136</v>
      </c>
      <c r="CV951" t="s">
        <v>136</v>
      </c>
      <c r="CW951" t="s">
        <v>136</v>
      </c>
      <c r="CY951" t="s">
        <v>136</v>
      </c>
      <c r="CZ951" t="s">
        <v>136</v>
      </c>
      <c r="DA951" t="s">
        <v>136</v>
      </c>
      <c r="DB951" t="s">
        <v>136</v>
      </c>
      <c r="DC951" t="s">
        <v>136</v>
      </c>
      <c r="DD951" t="s">
        <v>136</v>
      </c>
      <c r="DF951" t="s">
        <v>18814</v>
      </c>
      <c r="DG951" t="s">
        <v>18811</v>
      </c>
      <c r="DH951" t="s">
        <v>14055</v>
      </c>
      <c r="DI951" t="s">
        <v>1128</v>
      </c>
      <c r="DJ951" s="4">
        <v>58647</v>
      </c>
      <c r="DK951" t="s">
        <v>14060</v>
      </c>
      <c r="DL951" t="s">
        <v>136</v>
      </c>
      <c r="DM951">
        <v>1</v>
      </c>
      <c r="DN951" t="s">
        <v>18815</v>
      </c>
      <c r="DO951" t="s">
        <v>14055</v>
      </c>
      <c r="DP951" t="s">
        <v>1128</v>
      </c>
      <c r="DQ951" t="str">
        <f>"58647"</f>
        <v>58647</v>
      </c>
      <c r="DR951" t="s">
        <v>14060</v>
      </c>
      <c r="DS951" t="s">
        <v>9501</v>
      </c>
      <c r="DT951">
        <v>1</v>
      </c>
      <c r="DU951">
        <v>3</v>
      </c>
      <c r="DV951" t="s">
        <v>134</v>
      </c>
      <c r="DW951" t="s">
        <v>134</v>
      </c>
      <c r="DX951" t="s">
        <v>134</v>
      </c>
      <c r="DY951" t="s">
        <v>136</v>
      </c>
      <c r="DZ951">
        <v>1</v>
      </c>
      <c r="EA951" t="s">
        <v>136</v>
      </c>
      <c r="EC951" s="5">
        <v>12.68</v>
      </c>
      <c r="ED951" s="5">
        <v>55</v>
      </c>
      <c r="EE951">
        <v>17015901455</v>
      </c>
      <c r="EF951" t="s">
        <v>18812</v>
      </c>
      <c r="EG951" t="s">
        <v>10177</v>
      </c>
      <c r="EH951">
        <v>0</v>
      </c>
    </row>
    <row r="952" spans="1:138" ht="15" customHeight="1" x14ac:dyDescent="0.35">
      <c r="A952" t="s">
        <v>10205</v>
      </c>
      <c r="B952" t="s">
        <v>157</v>
      </c>
      <c r="C952" s="1">
        <v>44133.727890162038</v>
      </c>
      <c r="D952" s="1">
        <v>44152</v>
      </c>
      <c r="E952" t="s">
        <v>579</v>
      </c>
      <c r="F952" t="s">
        <v>136</v>
      </c>
      <c r="G952" t="s">
        <v>135</v>
      </c>
      <c r="H952" t="s">
        <v>136</v>
      </c>
      <c r="I952" t="s">
        <v>10206</v>
      </c>
      <c r="K952" t="s">
        <v>10207</v>
      </c>
      <c r="L952" t="s">
        <v>10208</v>
      </c>
      <c r="M952" t="s">
        <v>10209</v>
      </c>
      <c r="N952" t="s">
        <v>592</v>
      </c>
      <c r="O952" s="4">
        <v>82321</v>
      </c>
      <c r="P952" t="s">
        <v>140</v>
      </c>
      <c r="R952">
        <v>13073806120</v>
      </c>
      <c r="T952">
        <v>11211</v>
      </c>
      <c r="U952" t="s">
        <v>10210</v>
      </c>
      <c r="V952" t="s">
        <v>10211</v>
      </c>
      <c r="X952" t="s">
        <v>164</v>
      </c>
      <c r="Y952" t="s">
        <v>10212</v>
      </c>
      <c r="Z952" t="s">
        <v>148</v>
      </c>
      <c r="AA952" t="s">
        <v>10209</v>
      </c>
      <c r="AB952" t="s">
        <v>592</v>
      </c>
      <c r="AC952" s="4">
        <v>82321</v>
      </c>
      <c r="AD952" t="s">
        <v>140</v>
      </c>
      <c r="AF952">
        <v>13073806120</v>
      </c>
      <c r="AH952" t="s">
        <v>10213</v>
      </c>
      <c r="AI952" t="s">
        <v>168</v>
      </c>
      <c r="AJ952" t="s">
        <v>588</v>
      </c>
      <c r="AK952" t="s">
        <v>589</v>
      </c>
      <c r="AM952" t="s">
        <v>590</v>
      </c>
      <c r="AO952" t="s">
        <v>591</v>
      </c>
      <c r="AP952" t="s">
        <v>592</v>
      </c>
      <c r="AQ952" s="4">
        <v>82601</v>
      </c>
      <c r="AR952" t="s">
        <v>140</v>
      </c>
      <c r="AT952">
        <v>13074722105</v>
      </c>
      <c r="AV952" t="s">
        <v>593</v>
      </c>
      <c r="AW952" t="s">
        <v>594</v>
      </c>
      <c r="AZ952" t="s">
        <v>334</v>
      </c>
      <c r="BA952" t="s">
        <v>335</v>
      </c>
      <c r="BB952" t="s">
        <v>136</v>
      </c>
      <c r="BC952" t="s">
        <v>136</v>
      </c>
      <c r="BD952" t="s">
        <v>148</v>
      </c>
      <c r="BE952" t="s">
        <v>136</v>
      </c>
      <c r="BF952" t="s">
        <v>136</v>
      </c>
      <c r="BG952" t="s">
        <v>134</v>
      </c>
      <c r="BH952" t="s">
        <v>136</v>
      </c>
      <c r="BN952" t="s">
        <v>10214</v>
      </c>
      <c r="BO952" t="s">
        <v>8013</v>
      </c>
      <c r="BP952">
        <v>2</v>
      </c>
      <c r="BQ952">
        <v>2</v>
      </c>
      <c r="BR952">
        <v>2</v>
      </c>
      <c r="BS952" s="1">
        <v>44197</v>
      </c>
      <c r="BT952" s="1">
        <v>44255</v>
      </c>
      <c r="BU952" s="1">
        <v>44197</v>
      </c>
      <c r="BV952" s="1">
        <v>44255</v>
      </c>
      <c r="BW952" t="s">
        <v>134</v>
      </c>
      <c r="CH952" s="5">
        <v>1682.33</v>
      </c>
      <c r="CI952" t="s">
        <v>597</v>
      </c>
      <c r="CJ952">
        <v>0</v>
      </c>
      <c r="CK952" t="s">
        <v>598</v>
      </c>
      <c r="CL952" t="s">
        <v>136</v>
      </c>
      <c r="CM952" t="s">
        <v>354</v>
      </c>
      <c r="CN952" t="s">
        <v>599</v>
      </c>
      <c r="CO952" t="s">
        <v>600</v>
      </c>
      <c r="CP952" t="s">
        <v>149</v>
      </c>
      <c r="CQ952">
        <v>6</v>
      </c>
      <c r="CR952">
        <v>0</v>
      </c>
      <c r="CS952" t="s">
        <v>136</v>
      </c>
      <c r="CT952" t="s">
        <v>134</v>
      </c>
      <c r="CU952" t="s">
        <v>136</v>
      </c>
      <c r="CV952" t="s">
        <v>136</v>
      </c>
      <c r="CW952" t="s">
        <v>134</v>
      </c>
      <c r="CX952">
        <v>50</v>
      </c>
      <c r="CY952" t="s">
        <v>134</v>
      </c>
      <c r="CZ952" t="s">
        <v>136</v>
      </c>
      <c r="DA952" t="s">
        <v>134</v>
      </c>
      <c r="DB952" t="s">
        <v>136</v>
      </c>
      <c r="DC952" t="s">
        <v>136</v>
      </c>
      <c r="DD952" t="s">
        <v>136</v>
      </c>
      <c r="DF952" t="s">
        <v>10215</v>
      </c>
      <c r="DG952" t="s">
        <v>10216</v>
      </c>
      <c r="DH952" t="s">
        <v>10209</v>
      </c>
      <c r="DI952" t="s">
        <v>592</v>
      </c>
      <c r="DJ952" s="4">
        <v>82321</v>
      </c>
      <c r="DK952" t="s">
        <v>7731</v>
      </c>
      <c r="DL952" t="s">
        <v>136</v>
      </c>
      <c r="DM952">
        <v>1</v>
      </c>
      <c r="DN952" t="s">
        <v>10217</v>
      </c>
      <c r="DO952" t="s">
        <v>10209</v>
      </c>
      <c r="DP952" t="s">
        <v>592</v>
      </c>
      <c r="DQ952" t="str">
        <f>"82321"</f>
        <v>82321</v>
      </c>
      <c r="DR952" t="s">
        <v>7731</v>
      </c>
      <c r="DS952" t="s">
        <v>1099</v>
      </c>
      <c r="DT952">
        <v>1</v>
      </c>
      <c r="DU952">
        <v>3</v>
      </c>
      <c r="DV952" t="s">
        <v>136</v>
      </c>
      <c r="DW952" t="s">
        <v>136</v>
      </c>
      <c r="DX952" t="s">
        <v>134</v>
      </c>
      <c r="DY952" t="s">
        <v>134</v>
      </c>
      <c r="DZ952">
        <v>2</v>
      </c>
      <c r="EA952" t="s">
        <v>136</v>
      </c>
      <c r="EC952" s="5">
        <v>12.68</v>
      </c>
      <c r="ED952" s="5">
        <v>55</v>
      </c>
      <c r="EE952">
        <v>13074722105</v>
      </c>
      <c r="EF952" t="s">
        <v>593</v>
      </c>
      <c r="EG952" t="s">
        <v>148</v>
      </c>
      <c r="EH952">
        <v>0</v>
      </c>
    </row>
    <row r="953" spans="1:138" ht="15" customHeight="1" x14ac:dyDescent="0.35">
      <c r="A953" t="s">
        <v>17780</v>
      </c>
      <c r="B953" t="s">
        <v>157</v>
      </c>
      <c r="C953" s="1">
        <v>44138.656231134257</v>
      </c>
      <c r="D953" s="1">
        <v>44152</v>
      </c>
      <c r="E953" t="s">
        <v>133</v>
      </c>
      <c r="F953" t="s">
        <v>134</v>
      </c>
      <c r="G953" t="s">
        <v>135</v>
      </c>
      <c r="H953" t="s">
        <v>136</v>
      </c>
      <c r="I953" t="s">
        <v>4667</v>
      </c>
      <c r="K953" t="s">
        <v>4668</v>
      </c>
      <c r="M953" t="s">
        <v>4669</v>
      </c>
      <c r="N953" t="s">
        <v>837</v>
      </c>
      <c r="O953" s="4">
        <v>29108</v>
      </c>
      <c r="P953" t="s">
        <v>140</v>
      </c>
      <c r="R953">
        <v>18632439136</v>
      </c>
      <c r="T953">
        <v>115115</v>
      </c>
      <c r="U953" t="s">
        <v>4670</v>
      </c>
      <c r="V953" t="s">
        <v>4671</v>
      </c>
      <c r="X953" t="s">
        <v>164</v>
      </c>
      <c r="Y953" t="s">
        <v>4668</v>
      </c>
      <c r="AA953" t="s">
        <v>4669</v>
      </c>
      <c r="AB953" t="s">
        <v>837</v>
      </c>
      <c r="AC953" s="4">
        <v>29108</v>
      </c>
      <c r="AD953" t="s">
        <v>140</v>
      </c>
      <c r="AF953">
        <v>18632439136</v>
      </c>
      <c r="AH953" t="s">
        <v>4673</v>
      </c>
      <c r="AI953" t="s">
        <v>226</v>
      </c>
      <c r="AJ953" t="s">
        <v>481</v>
      </c>
      <c r="AK953" t="s">
        <v>482</v>
      </c>
      <c r="AL953" t="s">
        <v>483</v>
      </c>
      <c r="AM953" t="s">
        <v>484</v>
      </c>
      <c r="AO953" t="s">
        <v>485</v>
      </c>
      <c r="AP953" t="s">
        <v>139</v>
      </c>
      <c r="AQ953" s="4">
        <v>33825</v>
      </c>
      <c r="AR953" t="s">
        <v>140</v>
      </c>
      <c r="AS953" t="s">
        <v>486</v>
      </c>
      <c r="AT953">
        <v>18632019211</v>
      </c>
      <c r="AV953" t="s">
        <v>487</v>
      </c>
      <c r="AW953" t="s">
        <v>488</v>
      </c>
      <c r="AX953" t="s">
        <v>139</v>
      </c>
      <c r="AY953" t="s">
        <v>489</v>
      </c>
      <c r="AZ953" t="s">
        <v>821</v>
      </c>
      <c r="BA953" t="s">
        <v>822</v>
      </c>
      <c r="BB953" t="s">
        <v>134</v>
      </c>
      <c r="BC953" t="s">
        <v>134</v>
      </c>
      <c r="BD953" t="s">
        <v>134</v>
      </c>
      <c r="BE953" t="s">
        <v>134</v>
      </c>
      <c r="BF953" t="s">
        <v>136</v>
      </c>
      <c r="BG953" t="s">
        <v>134</v>
      </c>
      <c r="BH953" t="s">
        <v>136</v>
      </c>
      <c r="BI953" t="s">
        <v>148</v>
      </c>
      <c r="BJ953" t="s">
        <v>148</v>
      </c>
      <c r="BK953" t="s">
        <v>148</v>
      </c>
      <c r="BN953" t="s">
        <v>17781</v>
      </c>
      <c r="BO953" t="s">
        <v>145</v>
      </c>
      <c r="BP953">
        <v>30</v>
      </c>
      <c r="BQ953">
        <v>30</v>
      </c>
      <c r="BR953">
        <v>30</v>
      </c>
      <c r="BS953" s="1">
        <v>44200</v>
      </c>
      <c r="BT953" s="1">
        <v>44470</v>
      </c>
      <c r="BU953" s="1">
        <v>44200</v>
      </c>
      <c r="BV953" s="1">
        <v>44470</v>
      </c>
      <c r="BW953" t="s">
        <v>136</v>
      </c>
      <c r="BX953">
        <v>36</v>
      </c>
      <c r="BY953">
        <v>0</v>
      </c>
      <c r="BZ953">
        <v>6</v>
      </c>
      <c r="CA953">
        <v>6</v>
      </c>
      <c r="CB953">
        <v>6</v>
      </c>
      <c r="CC953">
        <v>6</v>
      </c>
      <c r="CD953">
        <v>6</v>
      </c>
      <c r="CE953">
        <v>6</v>
      </c>
      <c r="CF953" t="str">
        <f>"7:00 AM"</f>
        <v>7:00 AM</v>
      </c>
      <c r="CG953" t="str">
        <f>"8:00 PM"</f>
        <v>8:00 PM</v>
      </c>
      <c r="CH953" s="5">
        <v>11.71</v>
      </c>
      <c r="CI953" t="s">
        <v>146</v>
      </c>
      <c r="CL953" t="s">
        <v>136</v>
      </c>
      <c r="CM953" t="s">
        <v>147</v>
      </c>
      <c r="CN953" t="s">
        <v>148</v>
      </c>
      <c r="CO953" t="s">
        <v>492</v>
      </c>
      <c r="CP953" t="s">
        <v>149</v>
      </c>
      <c r="CQ953">
        <v>3</v>
      </c>
      <c r="CR953">
        <v>0</v>
      </c>
      <c r="CS953" t="s">
        <v>136</v>
      </c>
      <c r="CT953" t="s">
        <v>136</v>
      </c>
      <c r="CU953" t="s">
        <v>134</v>
      </c>
      <c r="CV953" t="s">
        <v>134</v>
      </c>
      <c r="CW953" t="s">
        <v>134</v>
      </c>
      <c r="CX953">
        <v>50</v>
      </c>
      <c r="CY953" t="s">
        <v>134</v>
      </c>
      <c r="CZ953" t="s">
        <v>134</v>
      </c>
      <c r="DA953" t="s">
        <v>134</v>
      </c>
      <c r="DB953" t="s">
        <v>134</v>
      </c>
      <c r="DC953" t="s">
        <v>134</v>
      </c>
      <c r="DD953" t="s">
        <v>136</v>
      </c>
      <c r="DF953" t="s">
        <v>967</v>
      </c>
      <c r="DG953" t="s">
        <v>17782</v>
      </c>
      <c r="DH953" t="s">
        <v>17783</v>
      </c>
      <c r="DI953" t="s">
        <v>139</v>
      </c>
      <c r="DJ953" s="4">
        <v>32110</v>
      </c>
      <c r="DK953" t="s">
        <v>9996</v>
      </c>
      <c r="DL953" t="s">
        <v>136</v>
      </c>
      <c r="DM953">
        <v>2</v>
      </c>
      <c r="DN953" t="s">
        <v>17784</v>
      </c>
      <c r="DO953" t="s">
        <v>17785</v>
      </c>
      <c r="DP953" t="s">
        <v>139</v>
      </c>
      <c r="DQ953" t="str">
        <f>"34488"</f>
        <v>34488</v>
      </c>
      <c r="DR953" t="s">
        <v>6002</v>
      </c>
      <c r="DS953" t="s">
        <v>420</v>
      </c>
      <c r="DT953">
        <v>8</v>
      </c>
      <c r="DU953">
        <v>30</v>
      </c>
      <c r="DV953" t="s">
        <v>136</v>
      </c>
      <c r="DW953" t="s">
        <v>134</v>
      </c>
      <c r="DX953" t="s">
        <v>134</v>
      </c>
      <c r="DY953" t="s">
        <v>136</v>
      </c>
      <c r="DZ953">
        <v>1</v>
      </c>
      <c r="EA953" t="s">
        <v>134</v>
      </c>
      <c r="EB953" s="5">
        <v>12.68</v>
      </c>
      <c r="EC953" s="5">
        <v>12.68</v>
      </c>
      <c r="ED953" s="5">
        <v>55</v>
      </c>
      <c r="EE953">
        <v>18033178058</v>
      </c>
      <c r="EF953" t="s">
        <v>4673</v>
      </c>
      <c r="EG953" t="s">
        <v>148</v>
      </c>
      <c r="EH953">
        <v>0</v>
      </c>
    </row>
    <row r="954" spans="1:138" ht="15" customHeight="1" x14ac:dyDescent="0.35">
      <c r="A954" t="s">
        <v>14839</v>
      </c>
      <c r="B954" t="s">
        <v>157</v>
      </c>
      <c r="C954" s="1">
        <v>44140.677055092594</v>
      </c>
      <c r="D954" s="1">
        <v>44152</v>
      </c>
      <c r="E954" t="s">
        <v>133</v>
      </c>
      <c r="F954" t="s">
        <v>136</v>
      </c>
      <c r="G954" t="s">
        <v>135</v>
      </c>
      <c r="H954" t="s">
        <v>136</v>
      </c>
      <c r="I954" t="s">
        <v>14840</v>
      </c>
      <c r="K954" t="s">
        <v>14841</v>
      </c>
      <c r="M954" t="s">
        <v>3469</v>
      </c>
      <c r="N954" t="s">
        <v>784</v>
      </c>
      <c r="O954" s="4">
        <v>59725</v>
      </c>
      <c r="P954" t="s">
        <v>140</v>
      </c>
      <c r="R954">
        <v>14066813116</v>
      </c>
      <c r="T954">
        <v>1121</v>
      </c>
      <c r="U954" t="s">
        <v>6436</v>
      </c>
      <c r="V954" t="s">
        <v>1148</v>
      </c>
      <c r="W954" t="s">
        <v>845</v>
      </c>
      <c r="X954" t="s">
        <v>429</v>
      </c>
      <c r="Y954" t="s">
        <v>14841</v>
      </c>
      <c r="AA954" t="s">
        <v>3469</v>
      </c>
      <c r="AB954" t="s">
        <v>784</v>
      </c>
      <c r="AC954" s="4">
        <v>59725</v>
      </c>
      <c r="AD954" t="s">
        <v>140</v>
      </c>
      <c r="AF954">
        <v>14066813116</v>
      </c>
      <c r="AH954" t="s">
        <v>14842</v>
      </c>
      <c r="AI954" t="s">
        <v>168</v>
      </c>
      <c r="AJ954" t="s">
        <v>930</v>
      </c>
      <c r="AK954" t="s">
        <v>931</v>
      </c>
      <c r="AL954" t="s">
        <v>932</v>
      </c>
      <c r="AM954" t="s">
        <v>933</v>
      </c>
      <c r="AO954" t="s">
        <v>934</v>
      </c>
      <c r="AP954" t="s">
        <v>925</v>
      </c>
      <c r="AQ954" s="4">
        <v>83336</v>
      </c>
      <c r="AR954" t="s">
        <v>140</v>
      </c>
      <c r="AT954">
        <v>12084369737</v>
      </c>
      <c r="AV954" t="s">
        <v>935</v>
      </c>
      <c r="AW954" t="s">
        <v>936</v>
      </c>
      <c r="AZ954" t="s">
        <v>821</v>
      </c>
      <c r="BA954" t="s">
        <v>822</v>
      </c>
      <c r="BB954" t="s">
        <v>136</v>
      </c>
      <c r="BC954" t="s">
        <v>136</v>
      </c>
      <c r="BD954" t="s">
        <v>148</v>
      </c>
      <c r="BE954" t="s">
        <v>136</v>
      </c>
      <c r="BF954" t="s">
        <v>136</v>
      </c>
      <c r="BG954" t="s">
        <v>134</v>
      </c>
      <c r="BH954" t="s">
        <v>136</v>
      </c>
      <c r="BI954" t="s">
        <v>1194</v>
      </c>
      <c r="BJ954" t="s">
        <v>633</v>
      </c>
      <c r="BK954" t="s">
        <v>1195</v>
      </c>
      <c r="BL954" t="s">
        <v>940</v>
      </c>
      <c r="BM954" t="s">
        <v>941</v>
      </c>
      <c r="BN954" t="s">
        <v>14843</v>
      </c>
      <c r="BO954" t="s">
        <v>1622</v>
      </c>
      <c r="BP954">
        <v>1</v>
      </c>
      <c r="BQ954">
        <v>1</v>
      </c>
      <c r="BR954">
        <v>1</v>
      </c>
      <c r="BS954" s="1">
        <v>44211</v>
      </c>
      <c r="BT954" s="1">
        <v>44514</v>
      </c>
      <c r="BU954" s="1">
        <v>44211</v>
      </c>
      <c r="BV954" s="1">
        <v>44514</v>
      </c>
      <c r="BW954" t="s">
        <v>136</v>
      </c>
      <c r="BX954">
        <v>48</v>
      </c>
      <c r="BY954">
        <v>0</v>
      </c>
      <c r="BZ954">
        <v>8</v>
      </c>
      <c r="CA954">
        <v>8</v>
      </c>
      <c r="CB954">
        <v>8</v>
      </c>
      <c r="CC954">
        <v>8</v>
      </c>
      <c r="CD954">
        <v>8</v>
      </c>
      <c r="CE954">
        <v>8</v>
      </c>
      <c r="CF954" t="str">
        <f>"8:00 AM"</f>
        <v>8:00 AM</v>
      </c>
      <c r="CG954" t="str">
        <f>"5:00 PM"</f>
        <v>5:00 PM</v>
      </c>
      <c r="CH954" s="5">
        <v>13.62</v>
      </c>
      <c r="CI954" t="s">
        <v>146</v>
      </c>
      <c r="CJ954">
        <v>0</v>
      </c>
      <c r="CK954" t="s">
        <v>944</v>
      </c>
      <c r="CL954" t="s">
        <v>136</v>
      </c>
      <c r="CM954" t="s">
        <v>312</v>
      </c>
      <c r="CN954" t="s">
        <v>148</v>
      </c>
      <c r="CO954" t="s">
        <v>946</v>
      </c>
      <c r="CP954" t="s">
        <v>149</v>
      </c>
      <c r="CQ954">
        <v>0</v>
      </c>
      <c r="CR954">
        <v>0</v>
      </c>
      <c r="CS954" t="s">
        <v>134</v>
      </c>
      <c r="CT954" t="s">
        <v>136</v>
      </c>
      <c r="CU954" t="s">
        <v>136</v>
      </c>
      <c r="CV954" t="s">
        <v>136</v>
      </c>
      <c r="CW954" t="s">
        <v>134</v>
      </c>
      <c r="CX954">
        <v>100</v>
      </c>
      <c r="CY954" t="s">
        <v>134</v>
      </c>
      <c r="CZ954" t="s">
        <v>136</v>
      </c>
      <c r="DA954" t="s">
        <v>134</v>
      </c>
      <c r="DB954" t="s">
        <v>134</v>
      </c>
      <c r="DC954" t="s">
        <v>134</v>
      </c>
      <c r="DD954" t="s">
        <v>136</v>
      </c>
      <c r="DF954" t="s">
        <v>5610</v>
      </c>
      <c r="DG954" t="s">
        <v>14844</v>
      </c>
      <c r="DH954" t="s">
        <v>3469</v>
      </c>
      <c r="DI954" t="s">
        <v>784</v>
      </c>
      <c r="DJ954" s="4">
        <v>59725</v>
      </c>
      <c r="DK954" t="s">
        <v>3470</v>
      </c>
      <c r="DL954" t="s">
        <v>134</v>
      </c>
      <c r="DM954">
        <v>2</v>
      </c>
      <c r="DN954" t="s">
        <v>14845</v>
      </c>
      <c r="DO954" t="s">
        <v>3469</v>
      </c>
      <c r="DP954" t="s">
        <v>784</v>
      </c>
      <c r="DQ954" t="str">
        <f>"59725"</f>
        <v>59725</v>
      </c>
      <c r="DR954" t="s">
        <v>3470</v>
      </c>
      <c r="DS954" t="s">
        <v>3955</v>
      </c>
      <c r="DT954">
        <v>1</v>
      </c>
      <c r="DU954">
        <v>4</v>
      </c>
      <c r="DV954" t="s">
        <v>136</v>
      </c>
      <c r="DW954" t="s">
        <v>136</v>
      </c>
      <c r="DX954" t="s">
        <v>134</v>
      </c>
      <c r="DY954" t="s">
        <v>136</v>
      </c>
      <c r="DZ954">
        <v>1</v>
      </c>
      <c r="EA954" t="s">
        <v>134</v>
      </c>
      <c r="EB954" s="5">
        <v>12.68</v>
      </c>
      <c r="EC954" s="5">
        <v>12.68</v>
      </c>
      <c r="ED954" s="5">
        <v>55</v>
      </c>
      <c r="EE954" t="s">
        <v>148</v>
      </c>
      <c r="EF954" t="s">
        <v>953</v>
      </c>
      <c r="EG954" t="s">
        <v>1201</v>
      </c>
      <c r="EH954">
        <v>0</v>
      </c>
    </row>
    <row r="955" spans="1:138" ht="15" customHeight="1" x14ac:dyDescent="0.35">
      <c r="A955" t="s">
        <v>9218</v>
      </c>
      <c r="B955" t="s">
        <v>157</v>
      </c>
      <c r="C955" s="1">
        <v>44140.48222928241</v>
      </c>
      <c r="D955" s="1">
        <v>44152</v>
      </c>
      <c r="E955" t="s">
        <v>579</v>
      </c>
      <c r="F955" t="s">
        <v>136</v>
      </c>
      <c r="G955" t="s">
        <v>135</v>
      </c>
      <c r="H955" t="s">
        <v>136</v>
      </c>
      <c r="I955" t="s">
        <v>9219</v>
      </c>
      <c r="K955" t="s">
        <v>9220</v>
      </c>
      <c r="L955" t="s">
        <v>9221</v>
      </c>
      <c r="M955" t="s">
        <v>9222</v>
      </c>
      <c r="N955" t="s">
        <v>592</v>
      </c>
      <c r="O955" s="4">
        <v>83114</v>
      </c>
      <c r="P955" t="s">
        <v>140</v>
      </c>
      <c r="R955">
        <v>13074334131</v>
      </c>
      <c r="T955">
        <v>112111</v>
      </c>
      <c r="U955" t="s">
        <v>9223</v>
      </c>
      <c r="V955" t="s">
        <v>9224</v>
      </c>
      <c r="X955" t="s">
        <v>164</v>
      </c>
      <c r="Y955" t="s">
        <v>9220</v>
      </c>
      <c r="AA955" t="s">
        <v>9222</v>
      </c>
      <c r="AB955" t="s">
        <v>592</v>
      </c>
      <c r="AC955" s="4">
        <v>83114</v>
      </c>
      <c r="AD955" t="s">
        <v>140</v>
      </c>
      <c r="AF955">
        <v>13074334131</v>
      </c>
      <c r="AH955" t="s">
        <v>9225</v>
      </c>
      <c r="AI955" t="s">
        <v>168</v>
      </c>
      <c r="AJ955" t="s">
        <v>588</v>
      </c>
      <c r="AK955" t="s">
        <v>589</v>
      </c>
      <c r="AM955" t="s">
        <v>590</v>
      </c>
      <c r="AO955" t="s">
        <v>591</v>
      </c>
      <c r="AP955" t="s">
        <v>592</v>
      </c>
      <c r="AQ955" s="4">
        <v>82601</v>
      </c>
      <c r="AR955" t="s">
        <v>140</v>
      </c>
      <c r="AT955">
        <v>13074722105</v>
      </c>
      <c r="AV955" t="s">
        <v>593</v>
      </c>
      <c r="AW955" t="s">
        <v>594</v>
      </c>
      <c r="AZ955" t="s">
        <v>334</v>
      </c>
      <c r="BA955" t="s">
        <v>335</v>
      </c>
      <c r="BB955" t="s">
        <v>136</v>
      </c>
      <c r="BC955" t="s">
        <v>136</v>
      </c>
      <c r="BD955" t="s">
        <v>148</v>
      </c>
      <c r="BE955" t="s">
        <v>136</v>
      </c>
      <c r="BF955" t="s">
        <v>136</v>
      </c>
      <c r="BG955" t="s">
        <v>134</v>
      </c>
      <c r="BH955" t="s">
        <v>136</v>
      </c>
      <c r="BN955" t="s">
        <v>9226</v>
      </c>
      <c r="BO955" t="s">
        <v>8013</v>
      </c>
      <c r="BP955">
        <v>1</v>
      </c>
      <c r="BQ955">
        <v>1</v>
      </c>
      <c r="BR955">
        <v>1</v>
      </c>
      <c r="BS955" s="1">
        <v>44184</v>
      </c>
      <c r="BT955" s="1">
        <v>44227</v>
      </c>
      <c r="BU955" s="1">
        <v>44184</v>
      </c>
      <c r="BV955" s="1">
        <v>44227</v>
      </c>
      <c r="BW955" t="s">
        <v>134</v>
      </c>
      <c r="CH955" s="5">
        <v>1682.33</v>
      </c>
      <c r="CI955" t="s">
        <v>597</v>
      </c>
      <c r="CJ955">
        <v>0</v>
      </c>
      <c r="CK955" t="s">
        <v>598</v>
      </c>
      <c r="CL955" t="s">
        <v>136</v>
      </c>
      <c r="CM955" t="s">
        <v>354</v>
      </c>
      <c r="CN955" t="s">
        <v>599</v>
      </c>
      <c r="CO955" t="s">
        <v>600</v>
      </c>
      <c r="CP955" t="s">
        <v>149</v>
      </c>
      <c r="CQ955">
        <v>6</v>
      </c>
      <c r="CR955">
        <v>0</v>
      </c>
      <c r="CS955" t="s">
        <v>136</v>
      </c>
      <c r="CT955" t="s">
        <v>134</v>
      </c>
      <c r="CU955" t="s">
        <v>136</v>
      </c>
      <c r="CV955" t="s">
        <v>136</v>
      </c>
      <c r="CW955" t="s">
        <v>134</v>
      </c>
      <c r="CX955">
        <v>50</v>
      </c>
      <c r="CY955" t="s">
        <v>134</v>
      </c>
      <c r="CZ955" t="s">
        <v>136</v>
      </c>
      <c r="DA955" t="s">
        <v>134</v>
      </c>
      <c r="DB955" t="s">
        <v>136</v>
      </c>
      <c r="DC955" t="s">
        <v>136</v>
      </c>
      <c r="DD955" t="s">
        <v>136</v>
      </c>
      <c r="DF955" t="s">
        <v>9227</v>
      </c>
      <c r="DG955" t="s">
        <v>9228</v>
      </c>
      <c r="DH955" t="s">
        <v>9222</v>
      </c>
      <c r="DI955" t="s">
        <v>592</v>
      </c>
      <c r="DJ955" s="4">
        <v>83114</v>
      </c>
      <c r="DK955" t="s">
        <v>1822</v>
      </c>
      <c r="DL955" t="s">
        <v>136</v>
      </c>
      <c r="DM955">
        <v>1</v>
      </c>
      <c r="DN955" t="s">
        <v>9220</v>
      </c>
      <c r="DO955" t="s">
        <v>9222</v>
      </c>
      <c r="DP955" t="s">
        <v>592</v>
      </c>
      <c r="DQ955" t="str">
        <f>"83114"</f>
        <v>83114</v>
      </c>
      <c r="DR955" t="s">
        <v>1822</v>
      </c>
      <c r="DS955" t="s">
        <v>1099</v>
      </c>
      <c r="DT955">
        <v>1</v>
      </c>
      <c r="DU955">
        <v>1</v>
      </c>
      <c r="DV955" t="s">
        <v>136</v>
      </c>
      <c r="DW955" t="s">
        <v>136</v>
      </c>
      <c r="DX955" t="s">
        <v>134</v>
      </c>
      <c r="DY955" t="s">
        <v>136</v>
      </c>
      <c r="DZ955">
        <v>1</v>
      </c>
      <c r="EA955" t="s">
        <v>136</v>
      </c>
      <c r="EC955" s="5">
        <v>12.68</v>
      </c>
      <c r="ED955" s="5">
        <v>55</v>
      </c>
      <c r="EE955">
        <v>13074722105</v>
      </c>
      <c r="EF955" t="s">
        <v>593</v>
      </c>
      <c r="EG955" t="s">
        <v>148</v>
      </c>
      <c r="EH955">
        <v>0</v>
      </c>
    </row>
    <row r="956" spans="1:138" ht="15" customHeight="1" x14ac:dyDescent="0.35">
      <c r="A956" t="s">
        <v>17465</v>
      </c>
      <c r="B956" t="s">
        <v>157</v>
      </c>
      <c r="C956" s="1">
        <v>44144.701277083332</v>
      </c>
      <c r="D956" s="1">
        <v>44152</v>
      </c>
      <c r="E956" t="s">
        <v>133</v>
      </c>
      <c r="F956" t="s">
        <v>136</v>
      </c>
      <c r="G956" t="s">
        <v>135</v>
      </c>
      <c r="H956" t="s">
        <v>136</v>
      </c>
      <c r="I956" t="s">
        <v>2611</v>
      </c>
      <c r="K956" t="s">
        <v>2612</v>
      </c>
      <c r="L956" t="s">
        <v>148</v>
      </c>
      <c r="M956" t="s">
        <v>2613</v>
      </c>
      <c r="N956" t="s">
        <v>960</v>
      </c>
      <c r="O956" s="4">
        <v>36089</v>
      </c>
      <c r="P956" t="s">
        <v>140</v>
      </c>
      <c r="R956">
        <v>13347380039</v>
      </c>
      <c r="T956">
        <v>4249</v>
      </c>
      <c r="U956" t="s">
        <v>16408</v>
      </c>
      <c r="V956" t="s">
        <v>2926</v>
      </c>
      <c r="X956" t="s">
        <v>2616</v>
      </c>
      <c r="Y956" t="s">
        <v>16409</v>
      </c>
      <c r="AA956" t="s">
        <v>13714</v>
      </c>
      <c r="AB956" t="s">
        <v>720</v>
      </c>
      <c r="AC956" s="4">
        <v>39208</v>
      </c>
      <c r="AD956" t="s">
        <v>140</v>
      </c>
      <c r="AE956" t="s">
        <v>841</v>
      </c>
      <c r="AF956">
        <v>13342680098</v>
      </c>
      <c r="AH956" t="s">
        <v>16410</v>
      </c>
      <c r="AI956" t="s">
        <v>168</v>
      </c>
      <c r="AJ956" t="s">
        <v>2151</v>
      </c>
      <c r="AK956" t="s">
        <v>2152</v>
      </c>
      <c r="AL956" t="s">
        <v>509</v>
      </c>
      <c r="AM956" t="s">
        <v>846</v>
      </c>
      <c r="AO956" t="s">
        <v>847</v>
      </c>
      <c r="AP956" t="s">
        <v>161</v>
      </c>
      <c r="AQ956" s="4">
        <v>31636</v>
      </c>
      <c r="AR956" t="s">
        <v>140</v>
      </c>
      <c r="AT956">
        <v>12295596879</v>
      </c>
      <c r="AV956" t="s">
        <v>2153</v>
      </c>
      <c r="AW956" t="s">
        <v>849</v>
      </c>
      <c r="AZ956" t="s">
        <v>821</v>
      </c>
      <c r="BA956" t="s">
        <v>822</v>
      </c>
      <c r="BB956" t="s">
        <v>136</v>
      </c>
      <c r="BC956" t="s">
        <v>136</v>
      </c>
      <c r="BD956" t="s">
        <v>148</v>
      </c>
      <c r="BE956" t="s">
        <v>136</v>
      </c>
      <c r="BF956" t="s">
        <v>136</v>
      </c>
      <c r="BG956" t="s">
        <v>134</v>
      </c>
      <c r="BH956" t="s">
        <v>136</v>
      </c>
      <c r="BI956" t="s">
        <v>2509</v>
      </c>
      <c r="BJ956" t="s">
        <v>2510</v>
      </c>
      <c r="BL956" t="s">
        <v>849</v>
      </c>
      <c r="BM956" t="s">
        <v>2153</v>
      </c>
      <c r="BN956" t="s">
        <v>17466</v>
      </c>
      <c r="BO956" t="s">
        <v>2620</v>
      </c>
      <c r="BP956">
        <v>15</v>
      </c>
      <c r="BQ956">
        <v>5</v>
      </c>
      <c r="BR956">
        <v>5</v>
      </c>
      <c r="BS956" s="1">
        <v>44210</v>
      </c>
      <c r="BT956" s="1">
        <v>44439</v>
      </c>
      <c r="BU956" s="1">
        <v>44210</v>
      </c>
      <c r="BV956" s="1">
        <v>44439</v>
      </c>
      <c r="BW956" t="s">
        <v>136</v>
      </c>
      <c r="BX956">
        <v>47.5</v>
      </c>
      <c r="BY956">
        <v>0</v>
      </c>
      <c r="BZ956">
        <v>8.5</v>
      </c>
      <c r="CA956">
        <v>8.5</v>
      </c>
      <c r="CB956">
        <v>8.5</v>
      </c>
      <c r="CC956">
        <v>8.5</v>
      </c>
      <c r="CD956">
        <v>8.5</v>
      </c>
      <c r="CE956">
        <v>5</v>
      </c>
      <c r="CF956" t="str">
        <f>"7:00 AM"</f>
        <v>7:00 AM</v>
      </c>
      <c r="CG956" t="str">
        <f>"4:00 PM"</f>
        <v>4:00 PM</v>
      </c>
      <c r="CH956" s="5">
        <v>11.83</v>
      </c>
      <c r="CI956" t="s">
        <v>146</v>
      </c>
      <c r="CL956" t="s">
        <v>136</v>
      </c>
      <c r="CM956" t="s">
        <v>147</v>
      </c>
      <c r="CN956" t="s">
        <v>148</v>
      </c>
      <c r="CO956" t="s">
        <v>854</v>
      </c>
      <c r="CP956" t="s">
        <v>149</v>
      </c>
      <c r="CQ956">
        <v>3</v>
      </c>
      <c r="CR956">
        <v>0</v>
      </c>
      <c r="CS956" t="s">
        <v>136</v>
      </c>
      <c r="CT956" t="s">
        <v>136</v>
      </c>
      <c r="CU956" t="s">
        <v>136</v>
      </c>
      <c r="CV956" t="s">
        <v>134</v>
      </c>
      <c r="CW956" t="s">
        <v>134</v>
      </c>
      <c r="CX956">
        <v>60</v>
      </c>
      <c r="CY956" t="s">
        <v>134</v>
      </c>
      <c r="CZ956" t="s">
        <v>134</v>
      </c>
      <c r="DA956" t="s">
        <v>134</v>
      </c>
      <c r="DB956" t="s">
        <v>134</v>
      </c>
      <c r="DC956" t="s">
        <v>134</v>
      </c>
      <c r="DD956" t="s">
        <v>136</v>
      </c>
      <c r="DF956" t="s">
        <v>17467</v>
      </c>
      <c r="DG956" t="s">
        <v>16409</v>
      </c>
      <c r="DH956" t="s">
        <v>13714</v>
      </c>
      <c r="DI956" t="s">
        <v>720</v>
      </c>
      <c r="DJ956" s="4">
        <v>39208</v>
      </c>
      <c r="DK956" t="s">
        <v>6415</v>
      </c>
      <c r="DL956" t="s">
        <v>136</v>
      </c>
      <c r="DM956">
        <v>1</v>
      </c>
      <c r="DN956" t="s">
        <v>16413</v>
      </c>
      <c r="DO956" t="s">
        <v>13714</v>
      </c>
      <c r="DP956" t="s">
        <v>720</v>
      </c>
      <c r="DQ956" t="str">
        <f>"39208"</f>
        <v>39208</v>
      </c>
      <c r="DR956" t="s">
        <v>6415</v>
      </c>
      <c r="DS956" t="s">
        <v>497</v>
      </c>
      <c r="DT956">
        <v>1</v>
      </c>
      <c r="DU956">
        <v>5</v>
      </c>
      <c r="DV956" t="s">
        <v>134</v>
      </c>
      <c r="DW956" t="s">
        <v>134</v>
      </c>
      <c r="DX956" t="s">
        <v>134</v>
      </c>
      <c r="DY956" t="s">
        <v>134</v>
      </c>
      <c r="DZ956">
        <v>2</v>
      </c>
      <c r="EA956" t="s">
        <v>134</v>
      </c>
      <c r="EB956" s="5">
        <v>12.68</v>
      </c>
      <c r="EC956" s="5">
        <v>12.68</v>
      </c>
      <c r="ED956" s="5">
        <v>55</v>
      </c>
      <c r="EE956" t="s">
        <v>148</v>
      </c>
      <c r="EF956" t="s">
        <v>16410</v>
      </c>
      <c r="EG956" t="s">
        <v>2800</v>
      </c>
      <c r="EH956">
        <v>0</v>
      </c>
    </row>
    <row r="957" spans="1:138" ht="15" customHeight="1" x14ac:dyDescent="0.35">
      <c r="A957" t="s">
        <v>19006</v>
      </c>
      <c r="B957" t="s">
        <v>157</v>
      </c>
      <c r="C957" s="1">
        <v>44140.647970138889</v>
      </c>
      <c r="D957" s="1">
        <v>44152</v>
      </c>
      <c r="E957" t="s">
        <v>579</v>
      </c>
      <c r="F957" t="s">
        <v>136</v>
      </c>
      <c r="G957" t="s">
        <v>135</v>
      </c>
      <c r="H957" t="s">
        <v>136</v>
      </c>
      <c r="I957" t="s">
        <v>19007</v>
      </c>
      <c r="K957" t="s">
        <v>19008</v>
      </c>
      <c r="L957" t="s">
        <v>19009</v>
      </c>
      <c r="M957" t="s">
        <v>19010</v>
      </c>
      <c r="N957" t="s">
        <v>374</v>
      </c>
      <c r="O957" s="4">
        <v>76935</v>
      </c>
      <c r="P957" t="s">
        <v>140</v>
      </c>
      <c r="R957">
        <v>13254502502</v>
      </c>
      <c r="T957">
        <v>112410</v>
      </c>
      <c r="U957" t="s">
        <v>19011</v>
      </c>
      <c r="V957" t="s">
        <v>3648</v>
      </c>
      <c r="X957" t="s">
        <v>164</v>
      </c>
      <c r="Y957" t="s">
        <v>19012</v>
      </c>
      <c r="AA957" t="s">
        <v>19010</v>
      </c>
      <c r="AB957" t="s">
        <v>374</v>
      </c>
      <c r="AC957" s="4">
        <v>76935</v>
      </c>
      <c r="AD957" t="s">
        <v>140</v>
      </c>
      <c r="AF957">
        <v>13254502502</v>
      </c>
      <c r="AH957" t="s">
        <v>19013</v>
      </c>
      <c r="AI957" t="s">
        <v>168</v>
      </c>
      <c r="AJ957" t="s">
        <v>588</v>
      </c>
      <c r="AK957" t="s">
        <v>589</v>
      </c>
      <c r="AM957" t="s">
        <v>590</v>
      </c>
      <c r="AO957" t="s">
        <v>591</v>
      </c>
      <c r="AP957" t="s">
        <v>592</v>
      </c>
      <c r="AQ957" s="4">
        <v>82601</v>
      </c>
      <c r="AR957" t="s">
        <v>140</v>
      </c>
      <c r="AT957">
        <v>13074722105</v>
      </c>
      <c r="AV957" t="s">
        <v>593</v>
      </c>
      <c r="AW957" t="s">
        <v>594</v>
      </c>
      <c r="AZ957" t="s">
        <v>334</v>
      </c>
      <c r="BA957" t="s">
        <v>335</v>
      </c>
      <c r="BB957" t="s">
        <v>136</v>
      </c>
      <c r="BC957" t="s">
        <v>136</v>
      </c>
      <c r="BD957" t="s">
        <v>148</v>
      </c>
      <c r="BE957" t="s">
        <v>136</v>
      </c>
      <c r="BF957" t="s">
        <v>136</v>
      </c>
      <c r="BG957" t="s">
        <v>134</v>
      </c>
      <c r="BH957" t="s">
        <v>136</v>
      </c>
      <c r="BN957" t="s">
        <v>19014</v>
      </c>
      <c r="BO957" t="s">
        <v>596</v>
      </c>
      <c r="BP957">
        <v>1</v>
      </c>
      <c r="BQ957">
        <v>1</v>
      </c>
      <c r="BR957">
        <v>1</v>
      </c>
      <c r="BS957" s="1">
        <v>44192</v>
      </c>
      <c r="BT957" s="1">
        <v>44255</v>
      </c>
      <c r="BU957" s="1">
        <v>44192</v>
      </c>
      <c r="BV957" s="1">
        <v>44255</v>
      </c>
      <c r="BW957" t="s">
        <v>134</v>
      </c>
      <c r="CH957" s="5">
        <v>1682.33</v>
      </c>
      <c r="CI957" t="s">
        <v>597</v>
      </c>
      <c r="CJ957">
        <v>0</v>
      </c>
      <c r="CK957" t="s">
        <v>598</v>
      </c>
      <c r="CL957" t="s">
        <v>136</v>
      </c>
      <c r="CM957" t="s">
        <v>354</v>
      </c>
      <c r="CN957" t="s">
        <v>599</v>
      </c>
      <c r="CO957" t="s">
        <v>600</v>
      </c>
      <c r="CP957" t="s">
        <v>149</v>
      </c>
      <c r="CQ957">
        <v>6</v>
      </c>
      <c r="CR957">
        <v>0</v>
      </c>
      <c r="CS957" t="s">
        <v>136</v>
      </c>
      <c r="CT957" t="s">
        <v>134</v>
      </c>
      <c r="CU957" t="s">
        <v>136</v>
      </c>
      <c r="CV957" t="s">
        <v>136</v>
      </c>
      <c r="CW957" t="s">
        <v>134</v>
      </c>
      <c r="CX957">
        <v>50</v>
      </c>
      <c r="CY957" t="s">
        <v>134</v>
      </c>
      <c r="CZ957" t="s">
        <v>136</v>
      </c>
      <c r="DA957" t="s">
        <v>134</v>
      </c>
      <c r="DB957" t="s">
        <v>136</v>
      </c>
      <c r="DC957" t="s">
        <v>136</v>
      </c>
      <c r="DD957" t="s">
        <v>136</v>
      </c>
      <c r="DF957" t="s">
        <v>4697</v>
      </c>
      <c r="DG957" t="s">
        <v>19008</v>
      </c>
      <c r="DH957" t="s">
        <v>19010</v>
      </c>
      <c r="DI957" t="s">
        <v>374</v>
      </c>
      <c r="DJ957" s="4">
        <v>76935</v>
      </c>
      <c r="DK957" t="s">
        <v>17977</v>
      </c>
      <c r="DL957" t="s">
        <v>136</v>
      </c>
      <c r="DM957">
        <v>1</v>
      </c>
      <c r="DN957" t="s">
        <v>19008</v>
      </c>
      <c r="DO957" t="s">
        <v>19010</v>
      </c>
      <c r="DP957" t="s">
        <v>374</v>
      </c>
      <c r="DQ957" t="str">
        <f>"76935"</f>
        <v>76935</v>
      </c>
      <c r="DR957" t="s">
        <v>17977</v>
      </c>
      <c r="DS957" t="s">
        <v>2917</v>
      </c>
      <c r="DT957">
        <v>1</v>
      </c>
      <c r="DU957">
        <v>1</v>
      </c>
      <c r="DV957" t="s">
        <v>134</v>
      </c>
      <c r="DW957" t="s">
        <v>134</v>
      </c>
      <c r="DX957" t="s">
        <v>134</v>
      </c>
      <c r="DY957" t="s">
        <v>134</v>
      </c>
      <c r="DZ957">
        <v>2</v>
      </c>
      <c r="EA957" t="s">
        <v>136</v>
      </c>
      <c r="EC957" s="5">
        <v>12.68</v>
      </c>
      <c r="ED957" s="5">
        <v>55</v>
      </c>
      <c r="EE957">
        <v>13074722105</v>
      </c>
      <c r="EF957" t="s">
        <v>593</v>
      </c>
      <c r="EG957" t="s">
        <v>148</v>
      </c>
      <c r="EH957">
        <v>0</v>
      </c>
    </row>
    <row r="958" spans="1:138" ht="15" customHeight="1" x14ac:dyDescent="0.35">
      <c r="A958" t="s">
        <v>4432</v>
      </c>
      <c r="B958" t="s">
        <v>157</v>
      </c>
      <c r="C958" s="1">
        <v>44146.399165740739</v>
      </c>
      <c r="D958" s="1">
        <v>44152</v>
      </c>
      <c r="E958" t="s">
        <v>133</v>
      </c>
      <c r="F958" t="s">
        <v>136</v>
      </c>
      <c r="G958" t="s">
        <v>135</v>
      </c>
      <c r="H958" t="s">
        <v>136</v>
      </c>
      <c r="I958" t="s">
        <v>4433</v>
      </c>
      <c r="J958" t="s">
        <v>4433</v>
      </c>
      <c r="K958" t="s">
        <v>4434</v>
      </c>
      <c r="M958" t="s">
        <v>4435</v>
      </c>
      <c r="N958" t="s">
        <v>744</v>
      </c>
      <c r="O958" s="4">
        <v>42274</v>
      </c>
      <c r="P958" t="s">
        <v>140</v>
      </c>
      <c r="R958">
        <v>12707847055</v>
      </c>
      <c r="T958">
        <v>11191</v>
      </c>
      <c r="U958" t="s">
        <v>4436</v>
      </c>
      <c r="V958" t="s">
        <v>4437</v>
      </c>
      <c r="X958" t="s">
        <v>4438</v>
      </c>
      <c r="Y958" t="s">
        <v>4434</v>
      </c>
      <c r="AA958" t="s">
        <v>4435</v>
      </c>
      <c r="AB958" t="s">
        <v>744</v>
      </c>
      <c r="AC958" s="4">
        <v>42274</v>
      </c>
      <c r="AD958" t="s">
        <v>140</v>
      </c>
      <c r="AF958">
        <v>12707847055</v>
      </c>
      <c r="AH958" t="s">
        <v>4439</v>
      </c>
      <c r="AI958" t="s">
        <v>168</v>
      </c>
      <c r="AJ958" t="s">
        <v>4440</v>
      </c>
      <c r="AK958" t="s">
        <v>4441</v>
      </c>
      <c r="AM958" t="s">
        <v>4442</v>
      </c>
      <c r="AO958" t="s">
        <v>4443</v>
      </c>
      <c r="AP958" t="s">
        <v>744</v>
      </c>
      <c r="AQ958" s="4">
        <v>42071</v>
      </c>
      <c r="AR958" t="s">
        <v>140</v>
      </c>
      <c r="AT958">
        <v>12704892378</v>
      </c>
      <c r="AV958" t="s">
        <v>4444</v>
      </c>
      <c r="AW958" t="s">
        <v>4445</v>
      </c>
      <c r="AY958" t="s">
        <v>155</v>
      </c>
      <c r="AZ958" t="s">
        <v>175</v>
      </c>
      <c r="BA958" t="s">
        <v>176</v>
      </c>
      <c r="BB958" t="s">
        <v>136</v>
      </c>
      <c r="BC958" t="s">
        <v>136</v>
      </c>
      <c r="BD958" t="s">
        <v>148</v>
      </c>
      <c r="BE958" t="s">
        <v>136</v>
      </c>
      <c r="BF958" t="s">
        <v>136</v>
      </c>
      <c r="BG958" t="s">
        <v>134</v>
      </c>
      <c r="BH958" t="s">
        <v>136</v>
      </c>
      <c r="BN958" t="s">
        <v>4446</v>
      </c>
      <c r="BO958" t="s">
        <v>4447</v>
      </c>
      <c r="BP958">
        <v>10</v>
      </c>
      <c r="BQ958">
        <v>10</v>
      </c>
      <c r="BR958">
        <v>10</v>
      </c>
      <c r="BS958" s="1">
        <v>44216</v>
      </c>
      <c r="BT958" s="1">
        <v>44484</v>
      </c>
      <c r="BU958" s="1">
        <v>44216</v>
      </c>
      <c r="BV958" s="1">
        <v>44484</v>
      </c>
      <c r="BW958" t="s">
        <v>136</v>
      </c>
      <c r="BX958">
        <v>40</v>
      </c>
      <c r="BY958">
        <v>0</v>
      </c>
      <c r="BZ958">
        <v>8</v>
      </c>
      <c r="CA958">
        <v>8</v>
      </c>
      <c r="CB958">
        <v>8</v>
      </c>
      <c r="CC958">
        <v>8</v>
      </c>
      <c r="CD958">
        <v>8</v>
      </c>
      <c r="CE958">
        <v>0</v>
      </c>
      <c r="CF958" t="str">
        <f>"7:00 AM"</f>
        <v>7:00 AM</v>
      </c>
      <c r="CG958" t="str">
        <f>"4:00 PM"</f>
        <v>4:00 PM</v>
      </c>
      <c r="CH958" s="5">
        <v>12.4</v>
      </c>
      <c r="CI958" t="s">
        <v>146</v>
      </c>
      <c r="CJ958">
        <v>0</v>
      </c>
      <c r="CK958" t="s">
        <v>180</v>
      </c>
      <c r="CL958" t="s">
        <v>134</v>
      </c>
      <c r="CM958" t="s">
        <v>147</v>
      </c>
      <c r="CN958" t="s">
        <v>148</v>
      </c>
      <c r="CO958" s="2" t="s">
        <v>4448</v>
      </c>
      <c r="CP958" t="s">
        <v>149</v>
      </c>
      <c r="CQ958">
        <v>0</v>
      </c>
      <c r="CR958">
        <v>0</v>
      </c>
      <c r="CS958" t="s">
        <v>136</v>
      </c>
      <c r="CT958" t="s">
        <v>136</v>
      </c>
      <c r="CU958" t="s">
        <v>136</v>
      </c>
      <c r="CV958" t="s">
        <v>134</v>
      </c>
      <c r="CW958" t="s">
        <v>134</v>
      </c>
      <c r="CX958">
        <v>80</v>
      </c>
      <c r="CY958" t="s">
        <v>134</v>
      </c>
      <c r="CZ958" t="s">
        <v>134</v>
      </c>
      <c r="DA958" t="s">
        <v>134</v>
      </c>
      <c r="DB958" t="s">
        <v>134</v>
      </c>
      <c r="DC958" t="s">
        <v>134</v>
      </c>
      <c r="DD958" t="s">
        <v>136</v>
      </c>
      <c r="DF958" s="2" t="s">
        <v>4449</v>
      </c>
      <c r="DG958" t="s">
        <v>4450</v>
      </c>
      <c r="DH958" t="s">
        <v>4435</v>
      </c>
      <c r="DI958" t="s">
        <v>744</v>
      </c>
      <c r="DJ958" s="4">
        <v>42274</v>
      </c>
      <c r="DK958" t="s">
        <v>239</v>
      </c>
      <c r="DL958" t="s">
        <v>136</v>
      </c>
      <c r="DM958">
        <v>1</v>
      </c>
      <c r="DN958" s="2" t="s">
        <v>4451</v>
      </c>
      <c r="DO958" t="s">
        <v>4452</v>
      </c>
      <c r="DP958" t="s">
        <v>744</v>
      </c>
      <c r="DQ958" t="str">
        <f>"42261"</f>
        <v>42261</v>
      </c>
      <c r="DR958" t="s">
        <v>239</v>
      </c>
      <c r="DS958" t="s">
        <v>241</v>
      </c>
      <c r="DT958">
        <v>2</v>
      </c>
      <c r="DU958">
        <v>12</v>
      </c>
      <c r="DV958" t="s">
        <v>134</v>
      </c>
      <c r="DW958" t="s">
        <v>134</v>
      </c>
      <c r="DX958" t="s">
        <v>134</v>
      </c>
      <c r="DY958" t="s">
        <v>136</v>
      </c>
      <c r="DZ958">
        <v>1</v>
      </c>
      <c r="EA958" t="s">
        <v>136</v>
      </c>
      <c r="EC958" s="5">
        <v>12.68</v>
      </c>
      <c r="ED958" s="5">
        <v>55</v>
      </c>
      <c r="EE958">
        <v>12707847055</v>
      </c>
      <c r="EF958" t="s">
        <v>4439</v>
      </c>
      <c r="EG958" t="s">
        <v>4453</v>
      </c>
      <c r="EH958">
        <v>1</v>
      </c>
    </row>
    <row r="959" spans="1:138" ht="15" customHeight="1" x14ac:dyDescent="0.35">
      <c r="A959" t="s">
        <v>15123</v>
      </c>
      <c r="B959" t="s">
        <v>157</v>
      </c>
      <c r="C959" s="1">
        <v>44145.73880324074</v>
      </c>
      <c r="D959" s="1">
        <v>44152</v>
      </c>
      <c r="E959" t="s">
        <v>1298</v>
      </c>
      <c r="F959" t="s">
        <v>136</v>
      </c>
      <c r="G959" t="s">
        <v>135</v>
      </c>
      <c r="H959" t="s">
        <v>136</v>
      </c>
      <c r="I959" t="s">
        <v>1299</v>
      </c>
      <c r="K959" t="s">
        <v>1300</v>
      </c>
      <c r="L959" t="s">
        <v>1301</v>
      </c>
      <c r="M959" t="s">
        <v>1302</v>
      </c>
      <c r="N959" t="s">
        <v>925</v>
      </c>
      <c r="O959" s="4">
        <v>83301</v>
      </c>
      <c r="P959" t="s">
        <v>140</v>
      </c>
      <c r="R959">
        <v>12085952226</v>
      </c>
      <c r="T959">
        <v>112410</v>
      </c>
      <c r="U959" t="s">
        <v>1303</v>
      </c>
      <c r="V959" t="s">
        <v>1304</v>
      </c>
      <c r="X959" t="s">
        <v>1305</v>
      </c>
      <c r="Y959" t="s">
        <v>1300</v>
      </c>
      <c r="Z959" t="s">
        <v>1301</v>
      </c>
      <c r="AA959" t="s">
        <v>1302</v>
      </c>
      <c r="AB959" t="s">
        <v>925</v>
      </c>
      <c r="AC959" s="4">
        <v>83301</v>
      </c>
      <c r="AD959" t="s">
        <v>140</v>
      </c>
      <c r="AF959">
        <v>12085952226</v>
      </c>
      <c r="AH959" t="s">
        <v>1306</v>
      </c>
      <c r="AZ959" t="s">
        <v>334</v>
      </c>
      <c r="BA959" t="s">
        <v>335</v>
      </c>
      <c r="BB959" t="s">
        <v>136</v>
      </c>
      <c r="BC959" t="s">
        <v>136</v>
      </c>
      <c r="BD959" t="s">
        <v>148</v>
      </c>
      <c r="BE959" t="s">
        <v>136</v>
      </c>
      <c r="BF959" t="s">
        <v>136</v>
      </c>
      <c r="BG959" t="s">
        <v>134</v>
      </c>
      <c r="BH959" t="s">
        <v>136</v>
      </c>
      <c r="BN959" t="s">
        <v>15124</v>
      </c>
      <c r="BO959" t="s">
        <v>5505</v>
      </c>
      <c r="BP959">
        <v>18</v>
      </c>
      <c r="BQ959">
        <v>18</v>
      </c>
      <c r="BR959">
        <v>18</v>
      </c>
      <c r="BS959" s="1">
        <v>44197</v>
      </c>
      <c r="BT959" s="1">
        <v>44500</v>
      </c>
      <c r="BU959" s="1">
        <v>44197</v>
      </c>
      <c r="BV959" s="1">
        <v>44500</v>
      </c>
      <c r="BW959" t="s">
        <v>134</v>
      </c>
      <c r="CH959" s="5">
        <v>1682.33</v>
      </c>
      <c r="CI959" t="s">
        <v>597</v>
      </c>
      <c r="CJ959">
        <v>0</v>
      </c>
      <c r="CK959" t="s">
        <v>2285</v>
      </c>
      <c r="CL959" t="s">
        <v>136</v>
      </c>
      <c r="CM959" t="s">
        <v>354</v>
      </c>
      <c r="CN959" t="s">
        <v>1310</v>
      </c>
      <c r="CO959" t="s">
        <v>6014</v>
      </c>
      <c r="CP959" t="s">
        <v>149</v>
      </c>
      <c r="CQ959">
        <v>3</v>
      </c>
      <c r="CR959">
        <v>0</v>
      </c>
      <c r="CS959" t="s">
        <v>136</v>
      </c>
      <c r="CT959" t="s">
        <v>136</v>
      </c>
      <c r="CU959" t="s">
        <v>136</v>
      </c>
      <c r="CV959" t="s">
        <v>134</v>
      </c>
      <c r="CW959" t="s">
        <v>134</v>
      </c>
      <c r="CX959">
        <v>50</v>
      </c>
      <c r="CY959" t="s">
        <v>134</v>
      </c>
      <c r="CZ959" t="s">
        <v>136</v>
      </c>
      <c r="DA959" t="s">
        <v>136</v>
      </c>
      <c r="DB959" t="s">
        <v>136</v>
      </c>
      <c r="DC959" t="s">
        <v>136</v>
      </c>
      <c r="DD959" t="s">
        <v>136</v>
      </c>
      <c r="DF959" t="s">
        <v>180</v>
      </c>
      <c r="DG959" t="s">
        <v>6015</v>
      </c>
      <c r="DH959" t="s">
        <v>6016</v>
      </c>
      <c r="DI959" t="s">
        <v>925</v>
      </c>
      <c r="DJ959" s="4">
        <v>83350</v>
      </c>
      <c r="DK959" t="s">
        <v>2173</v>
      </c>
      <c r="DL959" t="s">
        <v>134</v>
      </c>
      <c r="DM959">
        <v>2</v>
      </c>
      <c r="DN959" t="s">
        <v>6015</v>
      </c>
      <c r="DO959" t="s">
        <v>6016</v>
      </c>
      <c r="DP959" t="s">
        <v>925</v>
      </c>
      <c r="DQ959" t="str">
        <f>"83350"</f>
        <v>83350</v>
      </c>
      <c r="DR959" t="s">
        <v>2173</v>
      </c>
      <c r="DS959" t="s">
        <v>6017</v>
      </c>
      <c r="DT959">
        <v>14</v>
      </c>
      <c r="DU959">
        <v>27</v>
      </c>
      <c r="DV959" t="s">
        <v>136</v>
      </c>
      <c r="DW959" t="s">
        <v>136</v>
      </c>
      <c r="DX959" t="s">
        <v>134</v>
      </c>
      <c r="DY959" t="s">
        <v>136</v>
      </c>
      <c r="DZ959">
        <v>1</v>
      </c>
      <c r="EA959" t="s">
        <v>136</v>
      </c>
      <c r="EC959" s="5">
        <v>12.68</v>
      </c>
      <c r="ED959" s="5">
        <v>55</v>
      </c>
      <c r="EE959">
        <v>12085952226</v>
      </c>
      <c r="EF959" t="s">
        <v>1316</v>
      </c>
      <c r="EG959" t="s">
        <v>148</v>
      </c>
      <c r="EH959">
        <v>0</v>
      </c>
    </row>
    <row r="960" spans="1:138" ht="15" customHeight="1" x14ac:dyDescent="0.35">
      <c r="A960" t="s">
        <v>2963</v>
      </c>
      <c r="B960" t="s">
        <v>157</v>
      </c>
      <c r="C960" s="1">
        <v>44145.743037268519</v>
      </c>
      <c r="D960" s="1">
        <v>44152</v>
      </c>
      <c r="E960" t="s">
        <v>1298</v>
      </c>
      <c r="F960" t="s">
        <v>136</v>
      </c>
      <c r="G960" t="s">
        <v>135</v>
      </c>
      <c r="H960" t="s">
        <v>136</v>
      </c>
      <c r="I960" t="s">
        <v>1299</v>
      </c>
      <c r="K960" t="s">
        <v>1300</v>
      </c>
      <c r="L960" t="s">
        <v>1301</v>
      </c>
      <c r="M960" t="s">
        <v>1302</v>
      </c>
      <c r="N960" t="s">
        <v>925</v>
      </c>
      <c r="O960" s="4">
        <v>83301</v>
      </c>
      <c r="P960" t="s">
        <v>140</v>
      </c>
      <c r="R960">
        <v>12085952226</v>
      </c>
      <c r="T960">
        <v>112410</v>
      </c>
      <c r="U960" t="s">
        <v>1303</v>
      </c>
      <c r="V960" t="s">
        <v>1304</v>
      </c>
      <c r="X960" t="s">
        <v>1305</v>
      </c>
      <c r="Y960" t="s">
        <v>1300</v>
      </c>
      <c r="Z960" t="s">
        <v>1301</v>
      </c>
      <c r="AA960" t="s">
        <v>1302</v>
      </c>
      <c r="AB960" t="s">
        <v>925</v>
      </c>
      <c r="AC960" s="4">
        <v>83301</v>
      </c>
      <c r="AD960" t="s">
        <v>140</v>
      </c>
      <c r="AF960">
        <v>12085952226</v>
      </c>
      <c r="AH960" t="s">
        <v>1306</v>
      </c>
      <c r="AZ960" t="s">
        <v>334</v>
      </c>
      <c r="BA960" t="s">
        <v>335</v>
      </c>
      <c r="BB960" t="s">
        <v>136</v>
      </c>
      <c r="BC960" t="s">
        <v>136</v>
      </c>
      <c r="BD960" t="s">
        <v>148</v>
      </c>
      <c r="BE960" t="s">
        <v>136</v>
      </c>
      <c r="BF960" t="s">
        <v>136</v>
      </c>
      <c r="BG960" t="s">
        <v>134</v>
      </c>
      <c r="BH960" t="s">
        <v>136</v>
      </c>
      <c r="BN960" t="s">
        <v>2964</v>
      </c>
      <c r="BO960" t="s">
        <v>1308</v>
      </c>
      <c r="BP960">
        <v>1</v>
      </c>
      <c r="BQ960">
        <v>1</v>
      </c>
      <c r="BR960">
        <v>1</v>
      </c>
      <c r="BS960" s="1">
        <v>44202</v>
      </c>
      <c r="BT960" s="1">
        <v>44316</v>
      </c>
      <c r="BU960" s="1">
        <v>44202</v>
      </c>
      <c r="BV960" s="1">
        <v>44316</v>
      </c>
      <c r="BW960" t="s">
        <v>134</v>
      </c>
      <c r="CH960" s="5">
        <v>1682.33</v>
      </c>
      <c r="CI960" t="s">
        <v>597</v>
      </c>
      <c r="CJ960">
        <v>0</v>
      </c>
      <c r="CK960" t="s">
        <v>2965</v>
      </c>
      <c r="CL960" t="s">
        <v>136</v>
      </c>
      <c r="CM960" t="s">
        <v>354</v>
      </c>
      <c r="CN960" t="s">
        <v>1310</v>
      </c>
      <c r="CO960" t="s">
        <v>2966</v>
      </c>
      <c r="CP960" t="s">
        <v>149</v>
      </c>
      <c r="CQ960">
        <v>3</v>
      </c>
      <c r="CR960">
        <v>0</v>
      </c>
      <c r="CS960" t="s">
        <v>136</v>
      </c>
      <c r="CT960" t="s">
        <v>134</v>
      </c>
      <c r="CU960" t="s">
        <v>136</v>
      </c>
      <c r="CV960" t="s">
        <v>134</v>
      </c>
      <c r="CW960" t="s">
        <v>134</v>
      </c>
      <c r="CX960">
        <v>50</v>
      </c>
      <c r="CY960" t="s">
        <v>134</v>
      </c>
      <c r="CZ960" t="s">
        <v>136</v>
      </c>
      <c r="DA960" t="s">
        <v>136</v>
      </c>
      <c r="DB960" t="s">
        <v>136</v>
      </c>
      <c r="DC960" t="s">
        <v>136</v>
      </c>
      <c r="DD960" t="s">
        <v>136</v>
      </c>
      <c r="DF960" s="2" t="s">
        <v>2967</v>
      </c>
      <c r="DG960" t="s">
        <v>2968</v>
      </c>
      <c r="DH960" t="s">
        <v>2969</v>
      </c>
      <c r="DI960" t="s">
        <v>925</v>
      </c>
      <c r="DJ960" s="4">
        <v>83330</v>
      </c>
      <c r="DK960" t="s">
        <v>2969</v>
      </c>
      <c r="DL960" t="s">
        <v>134</v>
      </c>
      <c r="DM960">
        <v>2</v>
      </c>
      <c r="DN960" t="s">
        <v>2968</v>
      </c>
      <c r="DO960" t="s">
        <v>2969</v>
      </c>
      <c r="DP960" t="s">
        <v>925</v>
      </c>
      <c r="DQ960" t="str">
        <f>"83330"</f>
        <v>83330</v>
      </c>
      <c r="DR960" t="s">
        <v>2969</v>
      </c>
      <c r="DS960" t="s">
        <v>2970</v>
      </c>
      <c r="DT960">
        <v>28</v>
      </c>
      <c r="DU960">
        <v>55</v>
      </c>
      <c r="DV960" t="s">
        <v>134</v>
      </c>
      <c r="DW960" t="s">
        <v>134</v>
      </c>
      <c r="DX960" t="s">
        <v>134</v>
      </c>
      <c r="DY960" t="s">
        <v>136</v>
      </c>
      <c r="DZ960">
        <v>1</v>
      </c>
      <c r="EA960" t="s">
        <v>136</v>
      </c>
      <c r="EC960" s="5">
        <v>12.68</v>
      </c>
      <c r="ED960" s="5">
        <v>55</v>
      </c>
      <c r="EE960">
        <v>12085952226</v>
      </c>
      <c r="EF960" t="s">
        <v>1316</v>
      </c>
      <c r="EG960" t="s">
        <v>148</v>
      </c>
      <c r="EH960">
        <v>0</v>
      </c>
    </row>
    <row r="961" spans="1:138" ht="15" customHeight="1" x14ac:dyDescent="0.35">
      <c r="A961" t="s">
        <v>4807</v>
      </c>
      <c r="B961" t="s">
        <v>157</v>
      </c>
      <c r="C961" s="1">
        <v>44077.363567708337</v>
      </c>
      <c r="D961" s="1">
        <v>44153</v>
      </c>
      <c r="E961" t="s">
        <v>579</v>
      </c>
      <c r="F961" t="s">
        <v>136</v>
      </c>
      <c r="G961" t="s">
        <v>135</v>
      </c>
      <c r="H961" t="s">
        <v>136</v>
      </c>
      <c r="I961" t="s">
        <v>4808</v>
      </c>
      <c r="K961" t="s">
        <v>4809</v>
      </c>
      <c r="M961" t="s">
        <v>4810</v>
      </c>
      <c r="N961" t="s">
        <v>744</v>
      </c>
      <c r="O961" s="4">
        <v>42301</v>
      </c>
      <c r="P961" t="s">
        <v>140</v>
      </c>
      <c r="R961">
        <v>12707021065</v>
      </c>
      <c r="T961">
        <v>11221</v>
      </c>
      <c r="U961" t="s">
        <v>4811</v>
      </c>
      <c r="V961" t="s">
        <v>2739</v>
      </c>
      <c r="X961" t="s">
        <v>164</v>
      </c>
      <c r="Y961" t="s">
        <v>4809</v>
      </c>
      <c r="AA961" t="s">
        <v>4810</v>
      </c>
      <c r="AB961" t="s">
        <v>744</v>
      </c>
      <c r="AC961" s="4">
        <v>42301</v>
      </c>
      <c r="AD961" t="s">
        <v>140</v>
      </c>
      <c r="AF961">
        <v>12707021065</v>
      </c>
      <c r="AH961" t="s">
        <v>155</v>
      </c>
      <c r="AI961" t="s">
        <v>168</v>
      </c>
      <c r="AJ961" t="s">
        <v>749</v>
      </c>
      <c r="AK961" t="s">
        <v>750</v>
      </c>
      <c r="AM961" t="s">
        <v>751</v>
      </c>
      <c r="AO961" t="s">
        <v>752</v>
      </c>
      <c r="AP961" t="s">
        <v>744</v>
      </c>
      <c r="AQ961" s="4">
        <v>40508</v>
      </c>
      <c r="AR961" t="s">
        <v>140</v>
      </c>
      <c r="AT961">
        <v>18592337845</v>
      </c>
      <c r="AV961" t="s">
        <v>753</v>
      </c>
      <c r="AW961" t="s">
        <v>754</v>
      </c>
      <c r="AY961" t="s">
        <v>155</v>
      </c>
      <c r="AZ961" t="s">
        <v>4812</v>
      </c>
      <c r="BA961" t="s">
        <v>4813</v>
      </c>
      <c r="BB961" t="s">
        <v>136</v>
      </c>
      <c r="BC961" t="s">
        <v>136</v>
      </c>
      <c r="BD961" t="s">
        <v>148</v>
      </c>
      <c r="BE961" t="s">
        <v>136</v>
      </c>
      <c r="BF961" t="s">
        <v>136</v>
      </c>
      <c r="BG961" t="s">
        <v>134</v>
      </c>
      <c r="BH961" t="s">
        <v>136</v>
      </c>
      <c r="BN961" t="s">
        <v>4814</v>
      </c>
      <c r="BO961" t="s">
        <v>4813</v>
      </c>
      <c r="BP961">
        <v>28</v>
      </c>
      <c r="BQ961">
        <v>28</v>
      </c>
      <c r="BR961">
        <v>28</v>
      </c>
      <c r="BS961" s="1">
        <v>44150</v>
      </c>
      <c r="BT961" s="1">
        <v>44270</v>
      </c>
      <c r="BU961" s="1">
        <v>44150</v>
      </c>
      <c r="BV961" s="1">
        <v>44270</v>
      </c>
      <c r="BW961" t="s">
        <v>136</v>
      </c>
      <c r="BX961">
        <v>40</v>
      </c>
      <c r="BY961">
        <v>0</v>
      </c>
      <c r="BZ961">
        <v>7</v>
      </c>
      <c r="CA961">
        <v>7</v>
      </c>
      <c r="CB961">
        <v>7</v>
      </c>
      <c r="CC961">
        <v>7</v>
      </c>
      <c r="CD961">
        <v>7</v>
      </c>
      <c r="CE961">
        <v>5</v>
      </c>
      <c r="CF961" t="str">
        <f>"8:00 AM"</f>
        <v>8:00 AM</v>
      </c>
      <c r="CG961" t="str">
        <f>"4:00 PM"</f>
        <v>4:00 PM</v>
      </c>
      <c r="CH961" s="5">
        <v>12.4</v>
      </c>
      <c r="CI961" t="s">
        <v>146</v>
      </c>
      <c r="CL961" t="s">
        <v>136</v>
      </c>
      <c r="CM961" t="s">
        <v>147</v>
      </c>
      <c r="CN961" t="s">
        <v>148</v>
      </c>
      <c r="CO961" t="s">
        <v>4815</v>
      </c>
      <c r="CP961" t="s">
        <v>149</v>
      </c>
      <c r="CQ961">
        <v>0</v>
      </c>
      <c r="CR961">
        <v>0</v>
      </c>
      <c r="CS961" t="s">
        <v>136</v>
      </c>
      <c r="CT961" t="s">
        <v>136</v>
      </c>
      <c r="CU961" t="s">
        <v>134</v>
      </c>
      <c r="CV961" t="s">
        <v>134</v>
      </c>
      <c r="CW961" t="s">
        <v>136</v>
      </c>
      <c r="CY961" t="s">
        <v>134</v>
      </c>
      <c r="CZ961" t="s">
        <v>134</v>
      </c>
      <c r="DA961" t="s">
        <v>136</v>
      </c>
      <c r="DB961" t="s">
        <v>134</v>
      </c>
      <c r="DC961" t="s">
        <v>134</v>
      </c>
      <c r="DD961" t="s">
        <v>136</v>
      </c>
      <c r="DF961" t="s">
        <v>758</v>
      </c>
      <c r="DG961" t="s">
        <v>4809</v>
      </c>
      <c r="DH961" t="s">
        <v>4810</v>
      </c>
      <c r="DI961" t="s">
        <v>744</v>
      </c>
      <c r="DJ961" s="4">
        <v>42301</v>
      </c>
      <c r="DK961" t="s">
        <v>4816</v>
      </c>
      <c r="DL961" t="s">
        <v>136</v>
      </c>
      <c r="DM961">
        <v>1</v>
      </c>
      <c r="DN961" t="s">
        <v>4817</v>
      </c>
      <c r="DO961" t="s">
        <v>4810</v>
      </c>
      <c r="DP961" t="s">
        <v>744</v>
      </c>
      <c r="DQ961" t="str">
        <f>"42301"</f>
        <v>42301</v>
      </c>
      <c r="DR961" t="s">
        <v>4816</v>
      </c>
      <c r="DS961" t="s">
        <v>763</v>
      </c>
      <c r="DT961">
        <v>1</v>
      </c>
      <c r="DU961">
        <v>17</v>
      </c>
      <c r="DV961" t="s">
        <v>134</v>
      </c>
      <c r="DW961" t="s">
        <v>134</v>
      </c>
      <c r="DX961" t="s">
        <v>134</v>
      </c>
      <c r="DY961" t="s">
        <v>134</v>
      </c>
      <c r="DZ961">
        <v>4</v>
      </c>
      <c r="EA961" t="s">
        <v>136</v>
      </c>
      <c r="EC961" s="5">
        <v>12.68</v>
      </c>
      <c r="ED961" s="5">
        <v>55</v>
      </c>
      <c r="EE961">
        <v>12707021065</v>
      </c>
      <c r="EF961" t="s">
        <v>148</v>
      </c>
      <c r="EG961" t="s">
        <v>764</v>
      </c>
      <c r="EH961">
        <v>0</v>
      </c>
    </row>
    <row r="962" spans="1:138" ht="15" customHeight="1" x14ac:dyDescent="0.35">
      <c r="A962" t="s">
        <v>17602</v>
      </c>
      <c r="B962" t="s">
        <v>157</v>
      </c>
      <c r="C962" s="1">
        <v>44109.764925810188</v>
      </c>
      <c r="D962" s="1">
        <v>44153</v>
      </c>
      <c r="E962" t="s">
        <v>1298</v>
      </c>
      <c r="F962" t="s">
        <v>136</v>
      </c>
      <c r="G962" t="s">
        <v>135</v>
      </c>
      <c r="H962" t="s">
        <v>136</v>
      </c>
      <c r="I962" t="s">
        <v>1299</v>
      </c>
      <c r="K962" t="s">
        <v>1300</v>
      </c>
      <c r="L962" t="s">
        <v>1301</v>
      </c>
      <c r="M962" t="s">
        <v>1302</v>
      </c>
      <c r="N962" t="s">
        <v>925</v>
      </c>
      <c r="O962" s="4">
        <v>83301</v>
      </c>
      <c r="P962" t="s">
        <v>140</v>
      </c>
      <c r="R962">
        <v>12085952226</v>
      </c>
      <c r="T962">
        <v>112410</v>
      </c>
      <c r="U962" t="s">
        <v>1303</v>
      </c>
      <c r="V962" t="s">
        <v>1304</v>
      </c>
      <c r="X962" t="s">
        <v>1305</v>
      </c>
      <c r="Y962" t="s">
        <v>1300</v>
      </c>
      <c r="Z962" t="s">
        <v>1301</v>
      </c>
      <c r="AA962" t="s">
        <v>1302</v>
      </c>
      <c r="AB962" t="s">
        <v>925</v>
      </c>
      <c r="AC962" s="4">
        <v>83301</v>
      </c>
      <c r="AD962" t="s">
        <v>140</v>
      </c>
      <c r="AF962">
        <v>12085952226</v>
      </c>
      <c r="AH962" t="s">
        <v>1306</v>
      </c>
      <c r="AZ962" t="s">
        <v>334</v>
      </c>
      <c r="BA962" t="s">
        <v>335</v>
      </c>
      <c r="BB962" t="s">
        <v>136</v>
      </c>
      <c r="BC962" t="s">
        <v>136</v>
      </c>
      <c r="BD962" t="s">
        <v>148</v>
      </c>
      <c r="BE962" t="s">
        <v>136</v>
      </c>
      <c r="BF962" t="s">
        <v>136</v>
      </c>
      <c r="BG962" t="s">
        <v>134</v>
      </c>
      <c r="BH962" t="s">
        <v>136</v>
      </c>
      <c r="BN962" t="s">
        <v>17603</v>
      </c>
      <c r="BO962" t="s">
        <v>1308</v>
      </c>
      <c r="BP962">
        <v>1</v>
      </c>
      <c r="BQ962">
        <v>1</v>
      </c>
      <c r="BR962">
        <v>1</v>
      </c>
      <c r="BS962" s="1">
        <v>44171</v>
      </c>
      <c r="BT962" s="1">
        <v>44325</v>
      </c>
      <c r="BU962" s="1">
        <v>44171</v>
      </c>
      <c r="BV962" s="1">
        <v>44325</v>
      </c>
      <c r="BW962" t="s">
        <v>134</v>
      </c>
      <c r="CH962" s="5">
        <v>1993.33</v>
      </c>
      <c r="CI962" t="s">
        <v>597</v>
      </c>
      <c r="CJ962">
        <v>0</v>
      </c>
      <c r="CK962" t="s">
        <v>2285</v>
      </c>
      <c r="CL962" t="s">
        <v>136</v>
      </c>
      <c r="CM962" t="s">
        <v>354</v>
      </c>
      <c r="CN962" t="s">
        <v>1310</v>
      </c>
      <c r="CO962" s="2" t="s">
        <v>9846</v>
      </c>
      <c r="CP962" t="s">
        <v>149</v>
      </c>
      <c r="CQ962">
        <v>3</v>
      </c>
      <c r="CR962">
        <v>0</v>
      </c>
      <c r="CS962" t="s">
        <v>136</v>
      </c>
      <c r="CT962" t="s">
        <v>136</v>
      </c>
      <c r="CU962" t="s">
        <v>136</v>
      </c>
      <c r="CV962" t="s">
        <v>134</v>
      </c>
      <c r="CW962" t="s">
        <v>134</v>
      </c>
      <c r="CX962">
        <v>50</v>
      </c>
      <c r="CY962" t="s">
        <v>134</v>
      </c>
      <c r="CZ962" t="s">
        <v>136</v>
      </c>
      <c r="DA962" t="s">
        <v>136</v>
      </c>
      <c r="DB962" t="s">
        <v>136</v>
      </c>
      <c r="DC962" t="s">
        <v>136</v>
      </c>
      <c r="DD962" t="s">
        <v>136</v>
      </c>
      <c r="DF962" t="s">
        <v>180</v>
      </c>
      <c r="DG962" t="s">
        <v>17599</v>
      </c>
      <c r="DH962" t="s">
        <v>17600</v>
      </c>
      <c r="DI962" t="s">
        <v>1251</v>
      </c>
      <c r="DJ962" s="4">
        <v>97843</v>
      </c>
      <c r="DK962" t="s">
        <v>7937</v>
      </c>
      <c r="DL962" t="s">
        <v>134</v>
      </c>
      <c r="DM962">
        <v>2</v>
      </c>
      <c r="DN962" t="s">
        <v>17599</v>
      </c>
      <c r="DO962" t="s">
        <v>17600</v>
      </c>
      <c r="DP962" t="s">
        <v>1251</v>
      </c>
      <c r="DQ962" t="str">
        <f>"97843"</f>
        <v>97843</v>
      </c>
      <c r="DR962" t="s">
        <v>7937</v>
      </c>
      <c r="DS962" t="s">
        <v>17601</v>
      </c>
      <c r="DT962">
        <v>5</v>
      </c>
      <c r="DU962">
        <v>11</v>
      </c>
      <c r="DV962" t="s">
        <v>134</v>
      </c>
      <c r="DW962" t="s">
        <v>134</v>
      </c>
      <c r="DX962" t="s">
        <v>134</v>
      </c>
      <c r="DY962" t="s">
        <v>136</v>
      </c>
      <c r="DZ962">
        <v>1</v>
      </c>
      <c r="EA962" t="s">
        <v>136</v>
      </c>
      <c r="EC962" s="5">
        <v>12.68</v>
      </c>
      <c r="ED962" s="5">
        <v>55</v>
      </c>
      <c r="EE962">
        <v>12085952226</v>
      </c>
      <c r="EF962" t="s">
        <v>1316</v>
      </c>
      <c r="EG962" t="s">
        <v>148</v>
      </c>
      <c r="EH962">
        <v>0</v>
      </c>
    </row>
    <row r="963" spans="1:138" ht="15" customHeight="1" x14ac:dyDescent="0.35">
      <c r="A963" t="s">
        <v>20232</v>
      </c>
      <c r="B963" t="s">
        <v>157</v>
      </c>
      <c r="C963" s="1">
        <v>44118.415230092593</v>
      </c>
      <c r="D963" s="1">
        <v>44153</v>
      </c>
      <c r="E963" t="s">
        <v>579</v>
      </c>
      <c r="F963" t="s">
        <v>136</v>
      </c>
      <c r="G963" t="s">
        <v>135</v>
      </c>
      <c r="H963" t="s">
        <v>136</v>
      </c>
      <c r="I963" t="s">
        <v>20233</v>
      </c>
      <c r="K963" t="s">
        <v>20234</v>
      </c>
      <c r="M963" t="s">
        <v>20235</v>
      </c>
      <c r="N963" t="s">
        <v>4599</v>
      </c>
      <c r="O963" s="4">
        <v>3038</v>
      </c>
      <c r="P963" t="s">
        <v>140</v>
      </c>
      <c r="R963">
        <v>16034325263</v>
      </c>
      <c r="T963">
        <v>11199</v>
      </c>
      <c r="U963" t="s">
        <v>20236</v>
      </c>
      <c r="V963" t="s">
        <v>17277</v>
      </c>
      <c r="X963" t="s">
        <v>164</v>
      </c>
      <c r="Y963" t="s">
        <v>20237</v>
      </c>
      <c r="AA963" t="s">
        <v>20235</v>
      </c>
      <c r="AB963" t="s">
        <v>4599</v>
      </c>
      <c r="AC963" s="4">
        <v>3038</v>
      </c>
      <c r="AD963" t="s">
        <v>140</v>
      </c>
      <c r="AF963">
        <v>16034325263</v>
      </c>
      <c r="AH963" t="s">
        <v>4595</v>
      </c>
      <c r="AI963" t="s">
        <v>168</v>
      </c>
      <c r="AJ963" t="s">
        <v>2137</v>
      </c>
      <c r="AK963" t="s">
        <v>4596</v>
      </c>
      <c r="AM963" t="s">
        <v>18376</v>
      </c>
      <c r="AO963" t="s">
        <v>4598</v>
      </c>
      <c r="AP963" t="s">
        <v>4599</v>
      </c>
      <c r="AQ963" s="4">
        <v>3045</v>
      </c>
      <c r="AR963" t="s">
        <v>140</v>
      </c>
      <c r="AT963">
        <v>16034972132</v>
      </c>
      <c r="AV963" t="s">
        <v>4600</v>
      </c>
      <c r="AW963" t="s">
        <v>4601</v>
      </c>
      <c r="AZ963" t="s">
        <v>175</v>
      </c>
      <c r="BA963" t="s">
        <v>176</v>
      </c>
      <c r="BB963" t="s">
        <v>136</v>
      </c>
      <c r="BC963" t="s">
        <v>136</v>
      </c>
      <c r="BD963" t="s">
        <v>148</v>
      </c>
      <c r="BE963" t="s">
        <v>136</v>
      </c>
      <c r="BF963" t="s">
        <v>136</v>
      </c>
      <c r="BG963" t="s">
        <v>134</v>
      </c>
      <c r="BH963" t="s">
        <v>136</v>
      </c>
      <c r="BN963" t="s">
        <v>20238</v>
      </c>
      <c r="BO963" t="s">
        <v>20239</v>
      </c>
      <c r="BP963">
        <v>1</v>
      </c>
      <c r="BQ963">
        <v>1</v>
      </c>
      <c r="BR963">
        <v>1</v>
      </c>
      <c r="BS963" s="1">
        <v>44163</v>
      </c>
      <c r="BT963" s="1">
        <v>44227</v>
      </c>
      <c r="BU963" s="1">
        <v>44163</v>
      </c>
      <c r="BV963" s="1">
        <v>44227</v>
      </c>
      <c r="BW963" t="s">
        <v>136</v>
      </c>
      <c r="BX963">
        <v>42</v>
      </c>
      <c r="BY963">
        <v>6</v>
      </c>
      <c r="BZ963">
        <v>6</v>
      </c>
      <c r="CA963">
        <v>6</v>
      </c>
      <c r="CB963">
        <v>6</v>
      </c>
      <c r="CC963">
        <v>6</v>
      </c>
      <c r="CD963">
        <v>6</v>
      </c>
      <c r="CE963">
        <v>6</v>
      </c>
      <c r="CF963" t="str">
        <f>"7:00 AM"</f>
        <v>7:00 AM</v>
      </c>
      <c r="CG963" t="str">
        <f>"1:00 PM"</f>
        <v>1:00 PM</v>
      </c>
      <c r="CH963" s="5">
        <v>14.29</v>
      </c>
      <c r="CI963" t="s">
        <v>146</v>
      </c>
      <c r="CL963" t="s">
        <v>134</v>
      </c>
      <c r="CM963" t="s">
        <v>312</v>
      </c>
      <c r="CN963" t="s">
        <v>148</v>
      </c>
      <c r="CO963" s="2" t="s">
        <v>9015</v>
      </c>
      <c r="CP963" t="s">
        <v>149</v>
      </c>
      <c r="CQ963">
        <v>1</v>
      </c>
      <c r="CR963">
        <v>0</v>
      </c>
      <c r="CS963" t="s">
        <v>136</v>
      </c>
      <c r="CT963" t="s">
        <v>136</v>
      </c>
      <c r="CU963" t="s">
        <v>136</v>
      </c>
      <c r="CV963" t="s">
        <v>136</v>
      </c>
      <c r="CW963" t="s">
        <v>134</v>
      </c>
      <c r="CX963">
        <v>50</v>
      </c>
      <c r="CY963" t="s">
        <v>134</v>
      </c>
      <c r="CZ963" t="s">
        <v>134</v>
      </c>
      <c r="DA963" t="s">
        <v>134</v>
      </c>
      <c r="DB963" t="s">
        <v>134</v>
      </c>
      <c r="DC963" t="s">
        <v>134</v>
      </c>
      <c r="DD963" t="s">
        <v>136</v>
      </c>
      <c r="DF963" t="s">
        <v>4605</v>
      </c>
      <c r="DG963" t="s">
        <v>20234</v>
      </c>
      <c r="DH963" t="s">
        <v>20235</v>
      </c>
      <c r="DI963" t="s">
        <v>4599</v>
      </c>
      <c r="DJ963" s="4">
        <v>3038</v>
      </c>
      <c r="DK963" t="s">
        <v>20240</v>
      </c>
      <c r="DL963" t="s">
        <v>136</v>
      </c>
      <c r="DM963">
        <v>1</v>
      </c>
      <c r="DN963" t="s">
        <v>20241</v>
      </c>
      <c r="DO963" t="s">
        <v>20235</v>
      </c>
      <c r="DP963" t="s">
        <v>4599</v>
      </c>
      <c r="DQ963" t="str">
        <f>"03038"</f>
        <v>03038</v>
      </c>
      <c r="DR963" t="s">
        <v>20240</v>
      </c>
      <c r="DS963" t="s">
        <v>20242</v>
      </c>
      <c r="DT963">
        <v>1</v>
      </c>
      <c r="DU963">
        <v>6</v>
      </c>
      <c r="DV963" t="s">
        <v>134</v>
      </c>
      <c r="DW963" t="s">
        <v>134</v>
      </c>
      <c r="DX963" t="s">
        <v>134</v>
      </c>
      <c r="DY963" t="s">
        <v>136</v>
      </c>
      <c r="DZ963">
        <v>1</v>
      </c>
      <c r="EA963" t="s">
        <v>136</v>
      </c>
      <c r="EC963" s="5">
        <v>12.68</v>
      </c>
      <c r="ED963" s="5">
        <v>55</v>
      </c>
      <c r="EE963">
        <v>16034325263</v>
      </c>
      <c r="EF963" t="s">
        <v>4595</v>
      </c>
      <c r="EG963" t="s">
        <v>155</v>
      </c>
      <c r="EH963">
        <v>2</v>
      </c>
    </row>
    <row r="964" spans="1:138" ht="15" customHeight="1" x14ac:dyDescent="0.35">
      <c r="A964" t="s">
        <v>24410</v>
      </c>
      <c r="B964" t="s">
        <v>157</v>
      </c>
      <c r="C964" s="1">
        <v>44117.492941319448</v>
      </c>
      <c r="D964" s="1">
        <v>44153</v>
      </c>
      <c r="E964" t="s">
        <v>133</v>
      </c>
      <c r="F964" t="s">
        <v>136</v>
      </c>
      <c r="G964" t="s">
        <v>135</v>
      </c>
      <c r="H964" t="s">
        <v>136</v>
      </c>
      <c r="I964" t="s">
        <v>24411</v>
      </c>
      <c r="K964" t="s">
        <v>24412</v>
      </c>
      <c r="M964" t="s">
        <v>14974</v>
      </c>
      <c r="N964" t="s">
        <v>611</v>
      </c>
      <c r="O964" s="4">
        <v>57363</v>
      </c>
      <c r="P964" t="s">
        <v>140</v>
      </c>
      <c r="R964">
        <v>16059995714</v>
      </c>
      <c r="T964">
        <v>11213</v>
      </c>
      <c r="U964" t="s">
        <v>24413</v>
      </c>
      <c r="V964" t="s">
        <v>347</v>
      </c>
      <c r="X964" t="s">
        <v>164</v>
      </c>
      <c r="Y964" t="s">
        <v>24412</v>
      </c>
      <c r="AA964" t="s">
        <v>14974</v>
      </c>
      <c r="AB964" t="s">
        <v>611</v>
      </c>
      <c r="AC964" s="4">
        <v>57363</v>
      </c>
      <c r="AD964" t="s">
        <v>140</v>
      </c>
      <c r="AF964">
        <v>16059995714</v>
      </c>
      <c r="AH964" t="s">
        <v>148</v>
      </c>
      <c r="AI964" t="s">
        <v>168</v>
      </c>
      <c r="AJ964" t="s">
        <v>456</v>
      </c>
      <c r="AK964" t="s">
        <v>457</v>
      </c>
      <c r="AM964" t="s">
        <v>458</v>
      </c>
      <c r="AO964" t="s">
        <v>459</v>
      </c>
      <c r="AP964" t="s">
        <v>460</v>
      </c>
      <c r="AQ964" s="4">
        <v>73737</v>
      </c>
      <c r="AR964" t="s">
        <v>140</v>
      </c>
      <c r="AT964">
        <v>15802274747</v>
      </c>
      <c r="AV964" t="s">
        <v>461</v>
      </c>
      <c r="AW964" t="s">
        <v>462</v>
      </c>
      <c r="AZ964" t="s">
        <v>175</v>
      </c>
      <c r="BA964" t="s">
        <v>176</v>
      </c>
      <c r="BB964" t="s">
        <v>136</v>
      </c>
      <c r="BC964" t="s">
        <v>136</v>
      </c>
      <c r="BD964" t="s">
        <v>148</v>
      </c>
      <c r="BE964" t="s">
        <v>136</v>
      </c>
      <c r="BF964" t="s">
        <v>136</v>
      </c>
      <c r="BG964" t="s">
        <v>134</v>
      </c>
      <c r="BH964" t="s">
        <v>136</v>
      </c>
      <c r="BN964" t="s">
        <v>24414</v>
      </c>
      <c r="BO964" t="s">
        <v>1585</v>
      </c>
      <c r="BP964">
        <v>1</v>
      </c>
      <c r="BQ964">
        <v>1</v>
      </c>
      <c r="BR964">
        <v>1</v>
      </c>
      <c r="BS964" s="1">
        <v>44185</v>
      </c>
      <c r="BT964" s="1">
        <v>44317</v>
      </c>
      <c r="BU964" s="1">
        <v>44185</v>
      </c>
      <c r="BV964" s="1">
        <v>44317</v>
      </c>
      <c r="BW964" t="s">
        <v>136</v>
      </c>
      <c r="BX964">
        <v>48</v>
      </c>
      <c r="BY964">
        <v>0</v>
      </c>
      <c r="BZ964">
        <v>8</v>
      </c>
      <c r="CA964">
        <v>8</v>
      </c>
      <c r="CB964">
        <v>8</v>
      </c>
      <c r="CC964">
        <v>8</v>
      </c>
      <c r="CD964">
        <v>8</v>
      </c>
      <c r="CE964">
        <v>8</v>
      </c>
      <c r="CF964" t="str">
        <f>"8:00 AM"</f>
        <v>8:00 AM</v>
      </c>
      <c r="CG964" t="str">
        <f>"5:00 PM"</f>
        <v>5:00 PM</v>
      </c>
      <c r="CH964" s="5">
        <v>14.99</v>
      </c>
      <c r="CI964" t="s">
        <v>146</v>
      </c>
      <c r="CL964" t="s">
        <v>136</v>
      </c>
      <c r="CM964" t="s">
        <v>312</v>
      </c>
      <c r="CN964" t="s">
        <v>148</v>
      </c>
      <c r="CO964" t="s">
        <v>465</v>
      </c>
      <c r="CP964" t="s">
        <v>149</v>
      </c>
      <c r="CQ964">
        <v>3</v>
      </c>
      <c r="CR964">
        <v>0</v>
      </c>
      <c r="CS964" t="s">
        <v>136</v>
      </c>
      <c r="CT964" t="s">
        <v>134</v>
      </c>
      <c r="CU964" t="s">
        <v>136</v>
      </c>
      <c r="CV964" t="s">
        <v>134</v>
      </c>
      <c r="CW964" t="s">
        <v>134</v>
      </c>
      <c r="CX964">
        <v>75</v>
      </c>
      <c r="CY964" t="s">
        <v>134</v>
      </c>
      <c r="CZ964" t="s">
        <v>134</v>
      </c>
      <c r="DA964" t="s">
        <v>134</v>
      </c>
      <c r="DB964" t="s">
        <v>136</v>
      </c>
      <c r="DC964" t="s">
        <v>134</v>
      </c>
      <c r="DD964" t="s">
        <v>136</v>
      </c>
      <c r="DF964" t="s">
        <v>466</v>
      </c>
      <c r="DG964" t="s">
        <v>24412</v>
      </c>
      <c r="DH964" t="s">
        <v>14974</v>
      </c>
      <c r="DI964" t="s">
        <v>611</v>
      </c>
      <c r="DJ964" s="4">
        <v>57363</v>
      </c>
      <c r="DK964" t="s">
        <v>8112</v>
      </c>
      <c r="DL964" t="s">
        <v>134</v>
      </c>
      <c r="DM964">
        <v>2</v>
      </c>
      <c r="DN964" t="s">
        <v>24415</v>
      </c>
      <c r="DO964" t="s">
        <v>9721</v>
      </c>
      <c r="DP964" t="s">
        <v>611</v>
      </c>
      <c r="DQ964" t="str">
        <f>"57368"</f>
        <v>57368</v>
      </c>
      <c r="DR964" t="s">
        <v>9722</v>
      </c>
      <c r="DS964" t="s">
        <v>296</v>
      </c>
      <c r="DT964">
        <v>1</v>
      </c>
      <c r="DU964">
        <v>1</v>
      </c>
      <c r="DV964" t="s">
        <v>134</v>
      </c>
      <c r="DW964" t="s">
        <v>134</v>
      </c>
      <c r="DX964" t="s">
        <v>134</v>
      </c>
      <c r="DY964" t="s">
        <v>136</v>
      </c>
      <c r="DZ964">
        <v>1</v>
      </c>
      <c r="EA964" t="s">
        <v>136</v>
      </c>
      <c r="EC964" s="5">
        <v>12.68</v>
      </c>
      <c r="ED964" s="5">
        <v>55</v>
      </c>
      <c r="EE964">
        <v>16059995714</v>
      </c>
      <c r="EF964" t="s">
        <v>24416</v>
      </c>
      <c r="EG964" t="s">
        <v>148</v>
      </c>
      <c r="EH964">
        <v>0</v>
      </c>
    </row>
    <row r="965" spans="1:138" ht="15" customHeight="1" x14ac:dyDescent="0.35">
      <c r="A965" t="s">
        <v>11379</v>
      </c>
      <c r="B965" t="s">
        <v>157</v>
      </c>
      <c r="C965" s="1">
        <v>44117.633635763887</v>
      </c>
      <c r="D965" s="1">
        <v>44153</v>
      </c>
      <c r="E965" t="s">
        <v>133</v>
      </c>
      <c r="F965" t="s">
        <v>134</v>
      </c>
      <c r="G965" t="s">
        <v>135</v>
      </c>
      <c r="H965" t="s">
        <v>136</v>
      </c>
      <c r="I965" t="s">
        <v>9306</v>
      </c>
      <c r="K965" t="s">
        <v>9307</v>
      </c>
      <c r="L965" t="s">
        <v>9308</v>
      </c>
      <c r="M965" t="s">
        <v>373</v>
      </c>
      <c r="N965" t="s">
        <v>374</v>
      </c>
      <c r="O965" s="4">
        <v>78737</v>
      </c>
      <c r="P965" t="s">
        <v>140</v>
      </c>
      <c r="Q965" t="s">
        <v>2754</v>
      </c>
      <c r="R965">
        <v>15129947918</v>
      </c>
      <c r="T965">
        <v>11511</v>
      </c>
      <c r="U965" t="s">
        <v>370</v>
      </c>
      <c r="V965" t="s">
        <v>6694</v>
      </c>
      <c r="X965" t="s">
        <v>9309</v>
      </c>
      <c r="Y965" t="s">
        <v>9310</v>
      </c>
      <c r="AA965" t="s">
        <v>373</v>
      </c>
      <c r="AB965" t="s">
        <v>374</v>
      </c>
      <c r="AC965" s="4">
        <v>78737</v>
      </c>
      <c r="AD965" t="s">
        <v>140</v>
      </c>
      <c r="AF965">
        <v>15129947918</v>
      </c>
      <c r="AH965" t="s">
        <v>9311</v>
      </c>
      <c r="AI965" t="s">
        <v>226</v>
      </c>
      <c r="AJ965" t="s">
        <v>370</v>
      </c>
      <c r="AK965" t="s">
        <v>371</v>
      </c>
      <c r="AM965" t="s">
        <v>372</v>
      </c>
      <c r="AO965" t="s">
        <v>373</v>
      </c>
      <c r="AP965" t="s">
        <v>374</v>
      </c>
      <c r="AQ965" s="4">
        <v>78737</v>
      </c>
      <c r="AR965" t="s">
        <v>140</v>
      </c>
      <c r="AT965">
        <v>15128942128</v>
      </c>
      <c r="AV965" t="s">
        <v>375</v>
      </c>
      <c r="AW965" t="s">
        <v>376</v>
      </c>
      <c r="AX965" t="s">
        <v>374</v>
      </c>
      <c r="AY965" t="s">
        <v>377</v>
      </c>
      <c r="AZ965" t="s">
        <v>378</v>
      </c>
      <c r="BA965" t="s">
        <v>379</v>
      </c>
      <c r="BB965" t="s">
        <v>134</v>
      </c>
      <c r="BC965" t="s">
        <v>134</v>
      </c>
      <c r="BD965" t="s">
        <v>148</v>
      </c>
      <c r="BE965" t="s">
        <v>134</v>
      </c>
      <c r="BF965" t="s">
        <v>136</v>
      </c>
      <c r="BG965" t="s">
        <v>134</v>
      </c>
      <c r="BH965" t="s">
        <v>136</v>
      </c>
      <c r="BN965" t="s">
        <v>11380</v>
      </c>
      <c r="BO965" t="s">
        <v>7608</v>
      </c>
      <c r="BP965">
        <v>40</v>
      </c>
      <c r="BQ965">
        <v>40</v>
      </c>
      <c r="BR965">
        <v>40</v>
      </c>
      <c r="BS965" s="1">
        <v>44172</v>
      </c>
      <c r="BT965" s="1">
        <v>44211</v>
      </c>
      <c r="BU965" s="1">
        <v>44172</v>
      </c>
      <c r="BV965" s="1">
        <v>44211</v>
      </c>
      <c r="BW965" t="s">
        <v>136</v>
      </c>
      <c r="BX965">
        <v>45</v>
      </c>
      <c r="BY965">
        <v>0</v>
      </c>
      <c r="BZ965">
        <v>8</v>
      </c>
      <c r="CA965">
        <v>8</v>
      </c>
      <c r="CB965">
        <v>8</v>
      </c>
      <c r="CC965">
        <v>8</v>
      </c>
      <c r="CD965">
        <v>8</v>
      </c>
      <c r="CE965">
        <v>5</v>
      </c>
      <c r="CF965" t="str">
        <f>"7:30 AM"</f>
        <v>7:30 AM</v>
      </c>
      <c r="CG965" t="str">
        <f>"4:30 PM"</f>
        <v>4:30 PM</v>
      </c>
      <c r="CH965" s="5">
        <v>14.58</v>
      </c>
      <c r="CI965" t="s">
        <v>146</v>
      </c>
      <c r="CL965" t="s">
        <v>136</v>
      </c>
      <c r="CM965" t="s">
        <v>312</v>
      </c>
      <c r="CN965" t="s">
        <v>148</v>
      </c>
      <c r="CO965" t="s">
        <v>618</v>
      </c>
      <c r="CP965" t="s">
        <v>149</v>
      </c>
      <c r="CQ965">
        <v>0</v>
      </c>
      <c r="CR965">
        <v>0</v>
      </c>
      <c r="CS965" t="s">
        <v>136</v>
      </c>
      <c r="CT965" t="s">
        <v>136</v>
      </c>
      <c r="CU965" t="s">
        <v>136</v>
      </c>
      <c r="CV965" t="s">
        <v>134</v>
      </c>
      <c r="CW965" t="s">
        <v>134</v>
      </c>
      <c r="CX965">
        <v>50</v>
      </c>
      <c r="CY965" t="s">
        <v>134</v>
      </c>
      <c r="CZ965" t="s">
        <v>134</v>
      </c>
      <c r="DA965" t="s">
        <v>134</v>
      </c>
      <c r="DB965" t="s">
        <v>134</v>
      </c>
      <c r="DC965" t="s">
        <v>134</v>
      </c>
      <c r="DD965" t="s">
        <v>136</v>
      </c>
      <c r="DF965" t="s">
        <v>619</v>
      </c>
      <c r="DG965" t="s">
        <v>9315</v>
      </c>
      <c r="DH965" t="s">
        <v>9316</v>
      </c>
      <c r="DI965" t="s">
        <v>365</v>
      </c>
      <c r="DJ965" s="4">
        <v>50157</v>
      </c>
      <c r="DK965" t="s">
        <v>9317</v>
      </c>
      <c r="DL965" t="s">
        <v>134</v>
      </c>
      <c r="DM965">
        <v>2</v>
      </c>
      <c r="DN965" t="s">
        <v>9318</v>
      </c>
      <c r="DO965" t="s">
        <v>9319</v>
      </c>
      <c r="DP965" t="s">
        <v>365</v>
      </c>
      <c r="DQ965" t="str">
        <f>"50112"</f>
        <v>50112</v>
      </c>
      <c r="DR965" t="s">
        <v>9317</v>
      </c>
      <c r="DS965" t="s">
        <v>497</v>
      </c>
      <c r="DT965">
        <v>4</v>
      </c>
      <c r="DU965">
        <v>12</v>
      </c>
      <c r="DV965" t="s">
        <v>134</v>
      </c>
      <c r="DW965" t="s">
        <v>134</v>
      </c>
      <c r="DX965" t="s">
        <v>134</v>
      </c>
      <c r="DY965" t="s">
        <v>134</v>
      </c>
      <c r="DZ965">
        <v>4</v>
      </c>
      <c r="EA965" t="s">
        <v>134</v>
      </c>
      <c r="EB965" s="5">
        <v>12.68</v>
      </c>
      <c r="EC965" s="5">
        <v>12.68</v>
      </c>
      <c r="ED965" s="5">
        <v>55</v>
      </c>
      <c r="EE965">
        <v>15129947918</v>
      </c>
      <c r="EF965" t="s">
        <v>9311</v>
      </c>
      <c r="EG965" t="s">
        <v>148</v>
      </c>
      <c r="EH965">
        <v>0</v>
      </c>
    </row>
    <row r="966" spans="1:138" ht="15" customHeight="1" x14ac:dyDescent="0.35">
      <c r="A966" t="s">
        <v>26814</v>
      </c>
      <c r="B966" t="s">
        <v>157</v>
      </c>
      <c r="C966" s="1">
        <v>44124.498596990743</v>
      </c>
      <c r="D966" s="1">
        <v>44153</v>
      </c>
      <c r="E966" t="s">
        <v>133</v>
      </c>
      <c r="F966" t="s">
        <v>134</v>
      </c>
      <c r="G966" t="s">
        <v>135</v>
      </c>
      <c r="H966" t="s">
        <v>136</v>
      </c>
      <c r="I966" t="s">
        <v>9306</v>
      </c>
      <c r="K966" t="s">
        <v>9307</v>
      </c>
      <c r="L966" t="s">
        <v>9308</v>
      </c>
      <c r="M966" t="s">
        <v>373</v>
      </c>
      <c r="N966" t="s">
        <v>374</v>
      </c>
      <c r="O966" s="4">
        <v>78737</v>
      </c>
      <c r="P966" t="s">
        <v>140</v>
      </c>
      <c r="Q966" t="s">
        <v>2754</v>
      </c>
      <c r="R966">
        <v>15129947918</v>
      </c>
      <c r="T966">
        <v>115115</v>
      </c>
      <c r="U966" t="s">
        <v>370</v>
      </c>
      <c r="V966" t="s">
        <v>6694</v>
      </c>
      <c r="X966" t="s">
        <v>9309</v>
      </c>
      <c r="Y966" t="s">
        <v>9310</v>
      </c>
      <c r="AA966" t="s">
        <v>373</v>
      </c>
      <c r="AB966" t="s">
        <v>374</v>
      </c>
      <c r="AC966" s="4">
        <v>78737</v>
      </c>
      <c r="AD966" t="s">
        <v>140</v>
      </c>
      <c r="AF966">
        <v>15129947918</v>
      </c>
      <c r="AH966" t="s">
        <v>9311</v>
      </c>
      <c r="AI966" t="s">
        <v>226</v>
      </c>
      <c r="AJ966" t="s">
        <v>370</v>
      </c>
      <c r="AK966" t="s">
        <v>371</v>
      </c>
      <c r="AM966" t="s">
        <v>372</v>
      </c>
      <c r="AO966" t="s">
        <v>373</v>
      </c>
      <c r="AP966" t="s">
        <v>374</v>
      </c>
      <c r="AQ966" s="4">
        <v>78737</v>
      </c>
      <c r="AR966" t="s">
        <v>140</v>
      </c>
      <c r="AT966">
        <v>15128942128</v>
      </c>
      <c r="AV966" t="s">
        <v>375</v>
      </c>
      <c r="AW966" t="s">
        <v>376</v>
      </c>
      <c r="AX966" t="s">
        <v>374</v>
      </c>
      <c r="AY966" t="s">
        <v>377</v>
      </c>
      <c r="AZ966" t="s">
        <v>26815</v>
      </c>
      <c r="BA966" t="s">
        <v>26816</v>
      </c>
      <c r="BB966" t="s">
        <v>134</v>
      </c>
      <c r="BC966" t="s">
        <v>134</v>
      </c>
      <c r="BD966" t="s">
        <v>148</v>
      </c>
      <c r="BE966" t="s">
        <v>134</v>
      </c>
      <c r="BF966" t="s">
        <v>136</v>
      </c>
      <c r="BG966" t="s">
        <v>134</v>
      </c>
      <c r="BH966" t="s">
        <v>136</v>
      </c>
      <c r="BN966" t="s">
        <v>26817</v>
      </c>
      <c r="BO966" t="s">
        <v>7608</v>
      </c>
      <c r="BP966">
        <v>1</v>
      </c>
      <c r="BQ966">
        <v>1</v>
      </c>
      <c r="BR966">
        <v>1</v>
      </c>
      <c r="BS966" s="1">
        <v>44172</v>
      </c>
      <c r="BT966" s="1">
        <v>44211</v>
      </c>
      <c r="BU966" s="1">
        <v>44172</v>
      </c>
      <c r="BV966" s="1">
        <v>44211</v>
      </c>
      <c r="BW966" t="s">
        <v>136</v>
      </c>
      <c r="BX966">
        <v>45</v>
      </c>
      <c r="BY966">
        <v>0</v>
      </c>
      <c r="BZ966">
        <v>8</v>
      </c>
      <c r="CA966">
        <v>8</v>
      </c>
      <c r="CB966">
        <v>8</v>
      </c>
      <c r="CC966">
        <v>8</v>
      </c>
      <c r="CD966">
        <v>8</v>
      </c>
      <c r="CE966">
        <v>5</v>
      </c>
      <c r="CF966" t="str">
        <f>"7:30 AM"</f>
        <v>7:30 AM</v>
      </c>
      <c r="CG966" t="str">
        <f>"4:30 PM"</f>
        <v>4:30 PM</v>
      </c>
      <c r="CH966" s="5">
        <v>20</v>
      </c>
      <c r="CI966" t="s">
        <v>146</v>
      </c>
      <c r="CL966" t="s">
        <v>136</v>
      </c>
      <c r="CM966" t="s">
        <v>312</v>
      </c>
      <c r="CN966" t="s">
        <v>148</v>
      </c>
      <c r="CO966" t="s">
        <v>618</v>
      </c>
      <c r="CP966" t="s">
        <v>149</v>
      </c>
      <c r="CQ966">
        <v>3</v>
      </c>
      <c r="CR966">
        <v>0</v>
      </c>
      <c r="CS966" t="s">
        <v>136</v>
      </c>
      <c r="CT966" t="s">
        <v>136</v>
      </c>
      <c r="CU966" t="s">
        <v>136</v>
      </c>
      <c r="CV966" t="s">
        <v>134</v>
      </c>
      <c r="CW966" t="s">
        <v>134</v>
      </c>
      <c r="CX966">
        <v>50</v>
      </c>
      <c r="CY966" t="s">
        <v>134</v>
      </c>
      <c r="CZ966" t="s">
        <v>134</v>
      </c>
      <c r="DA966" t="s">
        <v>134</v>
      </c>
      <c r="DB966" t="s">
        <v>134</v>
      </c>
      <c r="DC966" t="s">
        <v>134</v>
      </c>
      <c r="DD966" t="s">
        <v>136</v>
      </c>
      <c r="DF966" t="s">
        <v>619</v>
      </c>
      <c r="DG966" t="s">
        <v>9315</v>
      </c>
      <c r="DH966" t="s">
        <v>9316</v>
      </c>
      <c r="DI966" t="s">
        <v>365</v>
      </c>
      <c r="DJ966" s="4">
        <v>50157</v>
      </c>
      <c r="DK966" t="s">
        <v>9317</v>
      </c>
      <c r="DL966" t="s">
        <v>134</v>
      </c>
      <c r="DM966">
        <v>2</v>
      </c>
      <c r="DN966" t="s">
        <v>9318</v>
      </c>
      <c r="DO966" t="s">
        <v>9319</v>
      </c>
      <c r="DP966" t="s">
        <v>365</v>
      </c>
      <c r="DQ966" t="str">
        <f>"50112"</f>
        <v>50112</v>
      </c>
      <c r="DR966" t="s">
        <v>9317</v>
      </c>
      <c r="DS966" t="s">
        <v>952</v>
      </c>
      <c r="DT966">
        <v>4</v>
      </c>
      <c r="DU966">
        <v>12</v>
      </c>
      <c r="DV966" t="s">
        <v>134</v>
      </c>
      <c r="DW966" t="s">
        <v>134</v>
      </c>
      <c r="DX966" t="s">
        <v>134</v>
      </c>
      <c r="DY966" t="s">
        <v>136</v>
      </c>
      <c r="DZ966">
        <v>1</v>
      </c>
      <c r="EA966" t="s">
        <v>134</v>
      </c>
      <c r="EB966" s="5">
        <v>12.68</v>
      </c>
      <c r="EC966" s="5">
        <v>12.68</v>
      </c>
      <c r="ED966" s="5">
        <v>55</v>
      </c>
      <c r="EE966">
        <v>15129947918</v>
      </c>
      <c r="EF966" t="s">
        <v>9311</v>
      </c>
      <c r="EG966" t="s">
        <v>148</v>
      </c>
      <c r="EH966">
        <v>0</v>
      </c>
    </row>
    <row r="967" spans="1:138" ht="15" customHeight="1" x14ac:dyDescent="0.35">
      <c r="A967" t="s">
        <v>3091</v>
      </c>
      <c r="B967" t="s">
        <v>157</v>
      </c>
      <c r="C967" s="1">
        <v>44117.452704629628</v>
      </c>
      <c r="D967" s="1">
        <v>44153</v>
      </c>
      <c r="E967" t="s">
        <v>133</v>
      </c>
      <c r="F967" t="s">
        <v>136</v>
      </c>
      <c r="G967" t="s">
        <v>135</v>
      </c>
      <c r="H967" t="s">
        <v>136</v>
      </c>
      <c r="I967" t="s">
        <v>3092</v>
      </c>
      <c r="K967" t="s">
        <v>3093</v>
      </c>
      <c r="L967" t="s">
        <v>3094</v>
      </c>
      <c r="M967" t="s">
        <v>345</v>
      </c>
      <c r="N967" t="s">
        <v>246</v>
      </c>
      <c r="O967" s="4">
        <v>70527</v>
      </c>
      <c r="P967" t="s">
        <v>140</v>
      </c>
      <c r="R967">
        <v>13377898801</v>
      </c>
      <c r="T967">
        <v>11251</v>
      </c>
      <c r="U967" t="s">
        <v>1564</v>
      </c>
      <c r="V967" t="s">
        <v>3095</v>
      </c>
      <c r="X967" t="s">
        <v>164</v>
      </c>
      <c r="Y967" t="s">
        <v>3096</v>
      </c>
      <c r="Z967" t="s">
        <v>3097</v>
      </c>
      <c r="AA967" t="s">
        <v>345</v>
      </c>
      <c r="AB967" t="s">
        <v>246</v>
      </c>
      <c r="AC967" s="4">
        <v>70527</v>
      </c>
      <c r="AD967" t="s">
        <v>140</v>
      </c>
      <c r="AF967">
        <v>13377898801</v>
      </c>
      <c r="AH967" t="s">
        <v>3098</v>
      </c>
      <c r="AI967" t="s">
        <v>168</v>
      </c>
      <c r="AJ967" t="s">
        <v>325</v>
      </c>
      <c r="AK967" t="s">
        <v>329</v>
      </c>
      <c r="AM967" t="s">
        <v>330</v>
      </c>
      <c r="AO967" t="s">
        <v>324</v>
      </c>
      <c r="AP967" t="s">
        <v>246</v>
      </c>
      <c r="AQ967" s="4">
        <v>70554</v>
      </c>
      <c r="AR967" t="s">
        <v>140</v>
      </c>
      <c r="AS967" t="s">
        <v>331</v>
      </c>
      <c r="AT967">
        <v>13377894322</v>
      </c>
      <c r="AV967" t="s">
        <v>332</v>
      </c>
      <c r="AW967" t="s">
        <v>333</v>
      </c>
      <c r="AZ967" t="s">
        <v>334</v>
      </c>
      <c r="BA967" t="s">
        <v>335</v>
      </c>
      <c r="BB967" t="s">
        <v>136</v>
      </c>
      <c r="BC967" t="s">
        <v>136</v>
      </c>
      <c r="BD967" t="s">
        <v>148</v>
      </c>
      <c r="BE967" t="s">
        <v>136</v>
      </c>
      <c r="BF967" t="s">
        <v>136</v>
      </c>
      <c r="BG967" t="s">
        <v>134</v>
      </c>
      <c r="BH967" t="s">
        <v>136</v>
      </c>
      <c r="BN967" t="s">
        <v>3099</v>
      </c>
      <c r="BO967" t="s">
        <v>337</v>
      </c>
      <c r="BP967">
        <v>8</v>
      </c>
      <c r="BQ967">
        <v>8</v>
      </c>
      <c r="BR967">
        <v>8</v>
      </c>
      <c r="BS967" s="1">
        <v>44191</v>
      </c>
      <c r="BT967" s="1">
        <v>44392</v>
      </c>
      <c r="BU967" s="1">
        <v>44191</v>
      </c>
      <c r="BV967" s="1">
        <v>44392</v>
      </c>
      <c r="BW967" t="s">
        <v>136</v>
      </c>
      <c r="BX967">
        <v>40</v>
      </c>
      <c r="BY967">
        <v>0</v>
      </c>
      <c r="BZ967">
        <v>8</v>
      </c>
      <c r="CA967">
        <v>8</v>
      </c>
      <c r="CB967">
        <v>8</v>
      </c>
      <c r="CC967">
        <v>8</v>
      </c>
      <c r="CD967">
        <v>8</v>
      </c>
      <c r="CE967">
        <v>0</v>
      </c>
      <c r="CF967" t="str">
        <f>"8:00 AM"</f>
        <v>8:00 AM</v>
      </c>
      <c r="CG967" t="str">
        <f>"5:00 PM"</f>
        <v>5:00 PM</v>
      </c>
      <c r="CH967" s="5">
        <v>11.83</v>
      </c>
      <c r="CI967" t="s">
        <v>146</v>
      </c>
      <c r="CL967" t="s">
        <v>136</v>
      </c>
      <c r="CM967" t="s">
        <v>147</v>
      </c>
      <c r="CN967" t="s">
        <v>148</v>
      </c>
      <c r="CO967" t="s">
        <v>3100</v>
      </c>
      <c r="CP967" t="s">
        <v>149</v>
      </c>
      <c r="CQ967">
        <v>0</v>
      </c>
      <c r="CR967">
        <v>0</v>
      </c>
      <c r="CS967" t="s">
        <v>136</v>
      </c>
      <c r="CT967" t="s">
        <v>136</v>
      </c>
      <c r="CU967" t="s">
        <v>136</v>
      </c>
      <c r="CV967" t="s">
        <v>136</v>
      </c>
      <c r="CW967" t="s">
        <v>134</v>
      </c>
      <c r="CX967">
        <v>40</v>
      </c>
      <c r="CY967" t="s">
        <v>136</v>
      </c>
      <c r="CZ967" t="s">
        <v>136</v>
      </c>
      <c r="DA967" t="s">
        <v>136</v>
      </c>
      <c r="DB967" t="s">
        <v>134</v>
      </c>
      <c r="DC967" t="s">
        <v>134</v>
      </c>
      <c r="DD967" t="s">
        <v>136</v>
      </c>
      <c r="DF967" t="s">
        <v>1841</v>
      </c>
      <c r="DG967" t="s">
        <v>3097</v>
      </c>
      <c r="DH967" t="s">
        <v>345</v>
      </c>
      <c r="DI967" t="s">
        <v>246</v>
      </c>
      <c r="DJ967" s="4">
        <v>70527</v>
      </c>
      <c r="DK967" t="s">
        <v>268</v>
      </c>
      <c r="DL967" t="s">
        <v>136</v>
      </c>
      <c r="DM967">
        <v>1</v>
      </c>
      <c r="DN967" t="s">
        <v>3101</v>
      </c>
      <c r="DO967" t="s">
        <v>345</v>
      </c>
      <c r="DP967" t="s">
        <v>246</v>
      </c>
      <c r="DQ967" t="str">
        <f>"70527"</f>
        <v>70527</v>
      </c>
      <c r="DR967" t="s">
        <v>268</v>
      </c>
      <c r="DS967" t="s">
        <v>3102</v>
      </c>
      <c r="DT967">
        <v>2</v>
      </c>
      <c r="DU967">
        <v>8</v>
      </c>
      <c r="DV967" t="s">
        <v>134</v>
      </c>
      <c r="DW967" t="s">
        <v>134</v>
      </c>
      <c r="DX967" t="s">
        <v>134</v>
      </c>
      <c r="DY967" t="s">
        <v>136</v>
      </c>
      <c r="DZ967">
        <v>1</v>
      </c>
      <c r="EA967" t="s">
        <v>136</v>
      </c>
      <c r="EC967" s="5">
        <v>12.68</v>
      </c>
      <c r="ED967" s="5">
        <v>55</v>
      </c>
      <c r="EE967">
        <v>13377898801</v>
      </c>
      <c r="EF967" t="s">
        <v>3098</v>
      </c>
      <c r="EG967" t="s">
        <v>148</v>
      </c>
      <c r="EH967">
        <v>0</v>
      </c>
    </row>
    <row r="968" spans="1:138" ht="15" customHeight="1" x14ac:dyDescent="0.35">
      <c r="A968" t="s">
        <v>7669</v>
      </c>
      <c r="B968" t="s">
        <v>157</v>
      </c>
      <c r="C968" s="1">
        <v>44123.508330439814</v>
      </c>
      <c r="D968" s="1">
        <v>44153</v>
      </c>
      <c r="E968" t="s">
        <v>133</v>
      </c>
      <c r="F968" t="s">
        <v>136</v>
      </c>
      <c r="G968" t="s">
        <v>135</v>
      </c>
      <c r="H968" t="s">
        <v>136</v>
      </c>
      <c r="I968" t="s">
        <v>7670</v>
      </c>
      <c r="K968" t="s">
        <v>7671</v>
      </c>
      <c r="M968" t="s">
        <v>7672</v>
      </c>
      <c r="N968" t="s">
        <v>784</v>
      </c>
      <c r="O968" s="4">
        <v>59102</v>
      </c>
      <c r="P968" t="s">
        <v>140</v>
      </c>
      <c r="R968">
        <v>14066903672</v>
      </c>
      <c r="T968">
        <v>48422</v>
      </c>
      <c r="U968" t="s">
        <v>7673</v>
      </c>
      <c r="V968" t="s">
        <v>1031</v>
      </c>
      <c r="X968" t="s">
        <v>164</v>
      </c>
      <c r="Y968" t="s">
        <v>7671</v>
      </c>
      <c r="AA968" t="s">
        <v>7672</v>
      </c>
      <c r="AB968" t="s">
        <v>784</v>
      </c>
      <c r="AC968" s="4">
        <v>59102</v>
      </c>
      <c r="AD968" t="s">
        <v>140</v>
      </c>
      <c r="AF968">
        <v>14066903672</v>
      </c>
      <c r="AH968" t="s">
        <v>7674</v>
      </c>
      <c r="AI968" t="s">
        <v>168</v>
      </c>
      <c r="AJ968" t="s">
        <v>789</v>
      </c>
      <c r="AK968" t="s">
        <v>790</v>
      </c>
      <c r="AL968" t="s">
        <v>403</v>
      </c>
      <c r="AM968" t="s">
        <v>791</v>
      </c>
      <c r="AO968" t="s">
        <v>792</v>
      </c>
      <c r="AP968" t="s">
        <v>784</v>
      </c>
      <c r="AQ968" s="4">
        <v>59457</v>
      </c>
      <c r="AR968" t="s">
        <v>140</v>
      </c>
      <c r="AS968" t="s">
        <v>793</v>
      </c>
      <c r="AT968">
        <v>14065797529</v>
      </c>
      <c r="AV968" t="s">
        <v>794</v>
      </c>
      <c r="AW968" t="s">
        <v>795</v>
      </c>
      <c r="AZ968" t="s">
        <v>288</v>
      </c>
      <c r="BA968" t="s">
        <v>289</v>
      </c>
      <c r="BB968" t="s">
        <v>136</v>
      </c>
      <c r="BC968" t="s">
        <v>136</v>
      </c>
      <c r="BD968" t="s">
        <v>148</v>
      </c>
      <c r="BE968" t="s">
        <v>136</v>
      </c>
      <c r="BF968" t="s">
        <v>136</v>
      </c>
      <c r="BG968" t="s">
        <v>134</v>
      </c>
      <c r="BH968" t="s">
        <v>136</v>
      </c>
      <c r="BI968" t="s">
        <v>796</v>
      </c>
      <c r="BJ968" t="s">
        <v>797</v>
      </c>
      <c r="BL968" t="s">
        <v>795</v>
      </c>
      <c r="BM968" t="s">
        <v>794</v>
      </c>
      <c r="BN968" t="s">
        <v>7675</v>
      </c>
      <c r="BO968" t="s">
        <v>7676</v>
      </c>
      <c r="BP968">
        <v>1</v>
      </c>
      <c r="BQ968">
        <v>1</v>
      </c>
      <c r="BR968">
        <v>1</v>
      </c>
      <c r="BS968" s="1">
        <v>44180</v>
      </c>
      <c r="BT968" s="1">
        <v>44241</v>
      </c>
      <c r="BU968" s="1">
        <v>44180</v>
      </c>
      <c r="BV968" s="1">
        <v>44241</v>
      </c>
      <c r="BW968" t="s">
        <v>136</v>
      </c>
      <c r="BX968">
        <v>70</v>
      </c>
      <c r="BY968">
        <v>0</v>
      </c>
      <c r="BZ968">
        <v>12</v>
      </c>
      <c r="CA968">
        <v>12</v>
      </c>
      <c r="CB968">
        <v>12</v>
      </c>
      <c r="CC968">
        <v>12</v>
      </c>
      <c r="CD968">
        <v>12</v>
      </c>
      <c r="CE968">
        <v>10</v>
      </c>
      <c r="CF968" t="str">
        <f>"6:00 AM"</f>
        <v>6:00 AM</v>
      </c>
      <c r="CG968" t="str">
        <f>"6:00 PM"</f>
        <v>6:00 PM</v>
      </c>
      <c r="CH968" s="5">
        <v>13.62</v>
      </c>
      <c r="CI968" t="s">
        <v>146</v>
      </c>
      <c r="CL968" t="s">
        <v>136</v>
      </c>
      <c r="CM968" t="s">
        <v>312</v>
      </c>
      <c r="CN968" t="s">
        <v>148</v>
      </c>
      <c r="CO968" s="2" t="s">
        <v>7677</v>
      </c>
      <c r="CP968" t="s">
        <v>149</v>
      </c>
      <c r="CQ968">
        <v>3</v>
      </c>
      <c r="CR968">
        <v>0</v>
      </c>
      <c r="CS968" t="s">
        <v>134</v>
      </c>
      <c r="CT968" t="s">
        <v>134</v>
      </c>
      <c r="CU968" t="s">
        <v>136</v>
      </c>
      <c r="CV968" t="s">
        <v>136</v>
      </c>
      <c r="CW968" t="s">
        <v>134</v>
      </c>
      <c r="CX968">
        <v>100</v>
      </c>
      <c r="CY968" t="s">
        <v>134</v>
      </c>
      <c r="CZ968" t="s">
        <v>134</v>
      </c>
      <c r="DA968" t="s">
        <v>134</v>
      </c>
      <c r="DB968" t="s">
        <v>134</v>
      </c>
      <c r="DC968" t="s">
        <v>136</v>
      </c>
      <c r="DD968" t="s">
        <v>136</v>
      </c>
      <c r="DF968" t="s">
        <v>7678</v>
      </c>
      <c r="DG968" t="s">
        <v>7679</v>
      </c>
      <c r="DH968" t="s">
        <v>7680</v>
      </c>
      <c r="DI968" t="s">
        <v>784</v>
      </c>
      <c r="DJ968" s="4">
        <v>59074</v>
      </c>
      <c r="DK968" t="s">
        <v>7681</v>
      </c>
      <c r="DL968" t="s">
        <v>136</v>
      </c>
      <c r="DM968">
        <v>1</v>
      </c>
      <c r="DN968" t="s">
        <v>7679</v>
      </c>
      <c r="DO968" t="s">
        <v>7680</v>
      </c>
      <c r="DP968" t="s">
        <v>784</v>
      </c>
      <c r="DQ968" t="str">
        <f>"59074"</f>
        <v>59074</v>
      </c>
      <c r="DR968" t="s">
        <v>7681</v>
      </c>
      <c r="DS968" t="s">
        <v>2917</v>
      </c>
      <c r="DT968">
        <v>1</v>
      </c>
      <c r="DU968">
        <v>4</v>
      </c>
      <c r="DV968" t="s">
        <v>134</v>
      </c>
      <c r="DW968" t="s">
        <v>134</v>
      </c>
      <c r="DX968" t="s">
        <v>134</v>
      </c>
      <c r="DY968" t="s">
        <v>136</v>
      </c>
      <c r="DZ968">
        <v>1</v>
      </c>
      <c r="EA968" t="s">
        <v>136</v>
      </c>
      <c r="EC968" s="5">
        <v>12.68</v>
      </c>
      <c r="ED968" s="5">
        <v>55</v>
      </c>
      <c r="EE968">
        <v>14066903672</v>
      </c>
      <c r="EF968" t="s">
        <v>7674</v>
      </c>
      <c r="EG968" t="s">
        <v>148</v>
      </c>
      <c r="EH968">
        <v>0</v>
      </c>
    </row>
    <row r="969" spans="1:138" ht="15" customHeight="1" x14ac:dyDescent="0.35">
      <c r="A969" t="s">
        <v>3103</v>
      </c>
      <c r="B969" t="s">
        <v>157</v>
      </c>
      <c r="C969" s="1">
        <v>44137.469446643518</v>
      </c>
      <c r="D969" s="1">
        <v>44153</v>
      </c>
      <c r="E969" t="s">
        <v>133</v>
      </c>
      <c r="F969" t="s">
        <v>136</v>
      </c>
      <c r="G969" t="s">
        <v>135</v>
      </c>
      <c r="H969" t="s">
        <v>136</v>
      </c>
      <c r="I969" t="s">
        <v>3104</v>
      </c>
      <c r="K969" t="s">
        <v>3105</v>
      </c>
      <c r="M969" t="s">
        <v>345</v>
      </c>
      <c r="N969" t="s">
        <v>246</v>
      </c>
      <c r="O969" s="4">
        <v>70526</v>
      </c>
      <c r="P969" t="s">
        <v>140</v>
      </c>
      <c r="R969">
        <v>13375235985</v>
      </c>
      <c r="T969">
        <v>112512</v>
      </c>
      <c r="U969" t="s">
        <v>2425</v>
      </c>
      <c r="V969" t="s">
        <v>3106</v>
      </c>
      <c r="X969" t="s">
        <v>164</v>
      </c>
      <c r="Y969" t="s">
        <v>3105</v>
      </c>
      <c r="AA969" t="s">
        <v>345</v>
      </c>
      <c r="AB969" t="s">
        <v>246</v>
      </c>
      <c r="AC969" s="4">
        <v>70526</v>
      </c>
      <c r="AD969" t="s">
        <v>140</v>
      </c>
      <c r="AF969">
        <v>13375235985</v>
      </c>
      <c r="AH969" t="s">
        <v>2442</v>
      </c>
      <c r="AI969" t="s">
        <v>168</v>
      </c>
      <c r="AJ969" t="s">
        <v>1565</v>
      </c>
      <c r="AK969" t="s">
        <v>1566</v>
      </c>
      <c r="AL969" t="s">
        <v>1567</v>
      </c>
      <c r="AM969" t="s">
        <v>1568</v>
      </c>
      <c r="AN969" t="s">
        <v>1569</v>
      </c>
      <c r="AO969" t="s">
        <v>1570</v>
      </c>
      <c r="AP969" t="s">
        <v>537</v>
      </c>
      <c r="AQ969" s="4">
        <v>27536</v>
      </c>
      <c r="AR969" t="s">
        <v>140</v>
      </c>
      <c r="AT969">
        <v>14349173294</v>
      </c>
      <c r="AV969" t="s">
        <v>1571</v>
      </c>
      <c r="AW969" t="s">
        <v>1572</v>
      </c>
      <c r="AZ969" t="s">
        <v>334</v>
      </c>
      <c r="BA969" t="s">
        <v>335</v>
      </c>
      <c r="BB969" t="s">
        <v>136</v>
      </c>
      <c r="BC969" t="s">
        <v>136</v>
      </c>
      <c r="BD969" t="s">
        <v>148</v>
      </c>
      <c r="BE969" t="s">
        <v>136</v>
      </c>
      <c r="BF969" t="s">
        <v>136</v>
      </c>
      <c r="BG969" t="s">
        <v>134</v>
      </c>
      <c r="BH969" t="s">
        <v>136</v>
      </c>
      <c r="BN969" t="s">
        <v>3107</v>
      </c>
      <c r="BO969" t="s">
        <v>1574</v>
      </c>
      <c r="BP969">
        <v>5</v>
      </c>
      <c r="BQ969">
        <v>5</v>
      </c>
      <c r="BR969">
        <v>5</v>
      </c>
      <c r="BS969" s="1">
        <v>44185</v>
      </c>
      <c r="BT969" s="1">
        <v>44392</v>
      </c>
      <c r="BU969" s="1">
        <v>44185</v>
      </c>
      <c r="BV969" s="1">
        <v>44392</v>
      </c>
      <c r="BW969" t="s">
        <v>136</v>
      </c>
      <c r="BX969">
        <v>40</v>
      </c>
      <c r="BY969">
        <v>0</v>
      </c>
      <c r="BZ969">
        <v>7</v>
      </c>
      <c r="CA969">
        <v>7</v>
      </c>
      <c r="CB969">
        <v>7</v>
      </c>
      <c r="CC969">
        <v>7</v>
      </c>
      <c r="CD969">
        <v>7</v>
      </c>
      <c r="CE969">
        <v>5</v>
      </c>
      <c r="CF969" t="str">
        <f>"7:00 AM"</f>
        <v>7:00 AM</v>
      </c>
      <c r="CG969" t="str">
        <f>"4:00 PM"</f>
        <v>4:00 PM</v>
      </c>
      <c r="CH969" s="5">
        <v>11.83</v>
      </c>
      <c r="CI969" t="s">
        <v>146</v>
      </c>
      <c r="CL969" t="s">
        <v>134</v>
      </c>
      <c r="CM969" t="s">
        <v>147</v>
      </c>
      <c r="CN969" t="s">
        <v>148</v>
      </c>
      <c r="CO969" t="s">
        <v>1575</v>
      </c>
      <c r="CP969" t="s">
        <v>149</v>
      </c>
      <c r="CQ969">
        <v>3</v>
      </c>
      <c r="CR969">
        <v>0</v>
      </c>
      <c r="CS969" t="s">
        <v>136</v>
      </c>
      <c r="CT969" t="s">
        <v>136</v>
      </c>
      <c r="CU969" t="s">
        <v>134</v>
      </c>
      <c r="CV969" t="s">
        <v>134</v>
      </c>
      <c r="CW969" t="s">
        <v>134</v>
      </c>
      <c r="CX969">
        <v>70</v>
      </c>
      <c r="CY969" t="s">
        <v>134</v>
      </c>
      <c r="CZ969" t="s">
        <v>134</v>
      </c>
      <c r="DA969" t="s">
        <v>134</v>
      </c>
      <c r="DB969" t="s">
        <v>134</v>
      </c>
      <c r="DC969" t="s">
        <v>134</v>
      </c>
      <c r="DD969" t="s">
        <v>136</v>
      </c>
      <c r="DF969" t="s">
        <v>1576</v>
      </c>
      <c r="DG969" t="s">
        <v>3105</v>
      </c>
      <c r="DH969" t="s">
        <v>345</v>
      </c>
      <c r="DI969" t="s">
        <v>246</v>
      </c>
      <c r="DJ969" s="4">
        <v>70526</v>
      </c>
      <c r="DK969" t="s">
        <v>268</v>
      </c>
      <c r="DL969" t="s">
        <v>136</v>
      </c>
      <c r="DM969">
        <v>2</v>
      </c>
      <c r="DN969" t="s">
        <v>3108</v>
      </c>
      <c r="DO969" t="s">
        <v>345</v>
      </c>
      <c r="DP969" t="s">
        <v>246</v>
      </c>
      <c r="DQ969" t="str">
        <f>"70526"</f>
        <v>70526</v>
      </c>
      <c r="DR969" t="s">
        <v>268</v>
      </c>
      <c r="DS969" t="s">
        <v>3109</v>
      </c>
      <c r="DT969">
        <v>1</v>
      </c>
      <c r="DU969">
        <v>10</v>
      </c>
      <c r="DV969" t="s">
        <v>134</v>
      </c>
      <c r="DW969" t="s">
        <v>134</v>
      </c>
      <c r="DX969" t="s">
        <v>134</v>
      </c>
      <c r="DY969" t="s">
        <v>136</v>
      </c>
      <c r="DZ969">
        <v>1</v>
      </c>
      <c r="EA969" t="s">
        <v>136</v>
      </c>
      <c r="EC969" s="5">
        <v>12.68</v>
      </c>
      <c r="ED969" s="5">
        <v>55</v>
      </c>
      <c r="EE969">
        <v>13375235985</v>
      </c>
      <c r="EF969" t="s">
        <v>148</v>
      </c>
      <c r="EG969" t="s">
        <v>271</v>
      </c>
      <c r="EH969">
        <v>3</v>
      </c>
    </row>
    <row r="970" spans="1:138" ht="15" customHeight="1" x14ac:dyDescent="0.35">
      <c r="A970" t="s">
        <v>23467</v>
      </c>
      <c r="B970" t="s">
        <v>157</v>
      </c>
      <c r="C970" s="1">
        <v>44137.537030902778</v>
      </c>
      <c r="D970" s="1">
        <v>44153</v>
      </c>
      <c r="E970" t="s">
        <v>133</v>
      </c>
      <c r="F970" t="s">
        <v>136</v>
      </c>
      <c r="G970" t="s">
        <v>135</v>
      </c>
      <c r="H970" t="s">
        <v>136</v>
      </c>
      <c r="I970" t="s">
        <v>22437</v>
      </c>
      <c r="K970" t="s">
        <v>22438</v>
      </c>
      <c r="M970" t="s">
        <v>245</v>
      </c>
      <c r="N970" t="s">
        <v>246</v>
      </c>
      <c r="O970" s="4">
        <v>70516</v>
      </c>
      <c r="P970" t="s">
        <v>140</v>
      </c>
      <c r="R970">
        <v>13375810035</v>
      </c>
      <c r="T970">
        <v>112512</v>
      </c>
      <c r="U970" t="s">
        <v>22439</v>
      </c>
      <c r="V970" t="s">
        <v>16906</v>
      </c>
      <c r="W970" t="s">
        <v>687</v>
      </c>
      <c r="X970" t="s">
        <v>164</v>
      </c>
      <c r="Y970" t="s">
        <v>22438</v>
      </c>
      <c r="Z970" t="s">
        <v>148</v>
      </c>
      <c r="AA970" t="s">
        <v>245</v>
      </c>
      <c r="AB970" t="s">
        <v>246</v>
      </c>
      <c r="AC970" s="4">
        <v>70516</v>
      </c>
      <c r="AD970" t="s">
        <v>140</v>
      </c>
      <c r="AF970">
        <v>13345810035</v>
      </c>
      <c r="AH970" t="s">
        <v>2442</v>
      </c>
      <c r="AI970" t="s">
        <v>168</v>
      </c>
      <c r="AJ970" t="s">
        <v>1565</v>
      </c>
      <c r="AK970" t="s">
        <v>1566</v>
      </c>
      <c r="AL970" t="s">
        <v>1567</v>
      </c>
      <c r="AM970" t="s">
        <v>1568</v>
      </c>
      <c r="AN970" t="s">
        <v>1569</v>
      </c>
      <c r="AO970" t="s">
        <v>1570</v>
      </c>
      <c r="AP970" t="s">
        <v>537</v>
      </c>
      <c r="AQ970" s="4">
        <v>27536</v>
      </c>
      <c r="AR970" t="s">
        <v>140</v>
      </c>
      <c r="AT970">
        <v>14349173294</v>
      </c>
      <c r="AV970" t="s">
        <v>1571</v>
      </c>
      <c r="AW970" t="s">
        <v>1572</v>
      </c>
      <c r="AZ970" t="s">
        <v>334</v>
      </c>
      <c r="BA970" t="s">
        <v>335</v>
      </c>
      <c r="BB970" t="s">
        <v>136</v>
      </c>
      <c r="BC970" t="s">
        <v>136</v>
      </c>
      <c r="BD970" t="s">
        <v>148</v>
      </c>
      <c r="BE970" t="s">
        <v>136</v>
      </c>
      <c r="BF970" t="s">
        <v>136</v>
      </c>
      <c r="BG970" t="s">
        <v>134</v>
      </c>
      <c r="BH970" t="s">
        <v>136</v>
      </c>
      <c r="BN970" t="s">
        <v>23468</v>
      </c>
      <c r="BO970" t="s">
        <v>1574</v>
      </c>
      <c r="BP970">
        <v>2</v>
      </c>
      <c r="BQ970">
        <v>2</v>
      </c>
      <c r="BR970">
        <v>2</v>
      </c>
      <c r="BS970" s="1">
        <v>44185</v>
      </c>
      <c r="BT970" s="1">
        <v>44489</v>
      </c>
      <c r="BU970" s="1">
        <v>44185</v>
      </c>
      <c r="BV970" s="1">
        <v>44489</v>
      </c>
      <c r="BW970" t="s">
        <v>136</v>
      </c>
      <c r="BX970">
        <v>40</v>
      </c>
      <c r="BY970">
        <v>0</v>
      </c>
      <c r="BZ970">
        <v>7</v>
      </c>
      <c r="CA970">
        <v>7</v>
      </c>
      <c r="CB970">
        <v>7</v>
      </c>
      <c r="CC970">
        <v>7</v>
      </c>
      <c r="CD970">
        <v>7</v>
      </c>
      <c r="CE970">
        <v>5</v>
      </c>
      <c r="CF970" t="str">
        <f>"7:00 AM"</f>
        <v>7:00 AM</v>
      </c>
      <c r="CG970" t="str">
        <f>"4:00 PM"</f>
        <v>4:00 PM</v>
      </c>
      <c r="CH970" s="5">
        <v>11.83</v>
      </c>
      <c r="CI970" t="s">
        <v>146</v>
      </c>
      <c r="CL970" t="s">
        <v>134</v>
      </c>
      <c r="CM970" t="s">
        <v>147</v>
      </c>
      <c r="CN970" t="s">
        <v>148</v>
      </c>
      <c r="CO970" s="2" t="s">
        <v>5732</v>
      </c>
      <c r="CP970" t="s">
        <v>149</v>
      </c>
      <c r="CQ970">
        <v>3</v>
      </c>
      <c r="CR970">
        <v>0</v>
      </c>
      <c r="CS970" t="s">
        <v>136</v>
      </c>
      <c r="CT970" t="s">
        <v>136</v>
      </c>
      <c r="CU970" t="s">
        <v>134</v>
      </c>
      <c r="CV970" t="s">
        <v>134</v>
      </c>
      <c r="CW970" t="s">
        <v>134</v>
      </c>
      <c r="CX970">
        <v>70</v>
      </c>
      <c r="CY970" t="s">
        <v>134</v>
      </c>
      <c r="CZ970" t="s">
        <v>134</v>
      </c>
      <c r="DA970" t="s">
        <v>134</v>
      </c>
      <c r="DB970" t="s">
        <v>134</v>
      </c>
      <c r="DC970" t="s">
        <v>134</v>
      </c>
      <c r="DD970" t="s">
        <v>136</v>
      </c>
      <c r="DF970" s="2" t="s">
        <v>15189</v>
      </c>
      <c r="DG970" t="s">
        <v>22438</v>
      </c>
      <c r="DH970" t="s">
        <v>245</v>
      </c>
      <c r="DI970" t="s">
        <v>246</v>
      </c>
      <c r="DJ970" s="4">
        <v>70516</v>
      </c>
      <c r="DK970" t="s">
        <v>268</v>
      </c>
      <c r="DL970" t="s">
        <v>136</v>
      </c>
      <c r="DM970">
        <v>2</v>
      </c>
      <c r="DN970" t="s">
        <v>22441</v>
      </c>
      <c r="DO970" t="s">
        <v>2450</v>
      </c>
      <c r="DP970" t="s">
        <v>246</v>
      </c>
      <c r="DQ970" t="str">
        <f>"70578"</f>
        <v>70578</v>
      </c>
      <c r="DR970" t="s">
        <v>268</v>
      </c>
      <c r="DS970" t="s">
        <v>22442</v>
      </c>
      <c r="DT970">
        <v>1</v>
      </c>
      <c r="DU970">
        <v>6</v>
      </c>
      <c r="DV970" t="s">
        <v>134</v>
      </c>
      <c r="DW970" t="s">
        <v>134</v>
      </c>
      <c r="DX970" t="s">
        <v>134</v>
      </c>
      <c r="DY970" t="s">
        <v>136</v>
      </c>
      <c r="DZ970">
        <v>1</v>
      </c>
      <c r="EA970" t="s">
        <v>136</v>
      </c>
      <c r="EC970" s="5">
        <v>12.68</v>
      </c>
      <c r="ED970" s="5">
        <v>55</v>
      </c>
      <c r="EE970">
        <v>13375810035</v>
      </c>
      <c r="EF970" t="s">
        <v>148</v>
      </c>
      <c r="EG970" t="s">
        <v>271</v>
      </c>
      <c r="EH970">
        <v>3</v>
      </c>
    </row>
    <row r="971" spans="1:138" ht="15" customHeight="1" x14ac:dyDescent="0.35">
      <c r="A971" t="s">
        <v>26200</v>
      </c>
      <c r="B971" t="s">
        <v>157</v>
      </c>
      <c r="C971" s="1">
        <v>44138.666839004632</v>
      </c>
      <c r="D971" s="1">
        <v>44153</v>
      </c>
      <c r="E971" t="s">
        <v>133</v>
      </c>
      <c r="F971" t="s">
        <v>134</v>
      </c>
      <c r="G971" t="s">
        <v>135</v>
      </c>
      <c r="H971" t="s">
        <v>134</v>
      </c>
      <c r="I971" t="s">
        <v>12503</v>
      </c>
      <c r="K971" t="s">
        <v>12504</v>
      </c>
      <c r="L971" t="s">
        <v>12505</v>
      </c>
      <c r="M971" t="s">
        <v>12506</v>
      </c>
      <c r="N971" t="s">
        <v>139</v>
      </c>
      <c r="O971" s="4">
        <v>33558</v>
      </c>
      <c r="P971" t="s">
        <v>140</v>
      </c>
      <c r="R971">
        <v>15176054823</v>
      </c>
      <c r="T971">
        <v>11511</v>
      </c>
      <c r="U971" t="s">
        <v>5351</v>
      </c>
      <c r="V971" t="s">
        <v>12507</v>
      </c>
      <c r="X971" t="s">
        <v>429</v>
      </c>
      <c r="Y971" t="s">
        <v>12504</v>
      </c>
      <c r="Z971" t="s">
        <v>12505</v>
      </c>
      <c r="AA971" t="s">
        <v>12506</v>
      </c>
      <c r="AB971" t="s">
        <v>139</v>
      </c>
      <c r="AC971" s="4">
        <v>33558</v>
      </c>
      <c r="AD971" t="s">
        <v>140</v>
      </c>
      <c r="AF971">
        <v>15176054823</v>
      </c>
      <c r="AH971" t="s">
        <v>12508</v>
      </c>
      <c r="AI971" t="s">
        <v>168</v>
      </c>
      <c r="AJ971" t="s">
        <v>3067</v>
      </c>
      <c r="AK971" t="s">
        <v>1304</v>
      </c>
      <c r="AL971" t="s">
        <v>148</v>
      </c>
      <c r="AM971" t="s">
        <v>3068</v>
      </c>
      <c r="AN971" t="s">
        <v>3069</v>
      </c>
      <c r="AO971" t="s">
        <v>3070</v>
      </c>
      <c r="AP971" t="s">
        <v>925</v>
      </c>
      <c r="AQ971" s="4">
        <v>83814</v>
      </c>
      <c r="AR971" t="s">
        <v>140</v>
      </c>
      <c r="AT971">
        <v>12087772654</v>
      </c>
      <c r="AV971" t="s">
        <v>3341</v>
      </c>
      <c r="AW971" t="s">
        <v>3342</v>
      </c>
      <c r="AZ971" t="s">
        <v>175</v>
      </c>
      <c r="BA971" t="s">
        <v>176</v>
      </c>
      <c r="BB971" t="s">
        <v>134</v>
      </c>
      <c r="BC971" t="s">
        <v>134</v>
      </c>
      <c r="BD971" t="s">
        <v>134</v>
      </c>
      <c r="BE971" t="s">
        <v>134</v>
      </c>
      <c r="BF971" t="s">
        <v>136</v>
      </c>
      <c r="BG971" t="s">
        <v>134</v>
      </c>
      <c r="BH971" t="s">
        <v>136</v>
      </c>
      <c r="BN971" t="s">
        <v>26201</v>
      </c>
      <c r="BO971" t="s">
        <v>176</v>
      </c>
      <c r="BP971">
        <v>50</v>
      </c>
      <c r="BQ971">
        <v>50</v>
      </c>
      <c r="BR971">
        <v>50</v>
      </c>
      <c r="BS971" s="1">
        <v>44180</v>
      </c>
      <c r="BT971" s="1">
        <v>44290</v>
      </c>
      <c r="BU971" s="1">
        <v>44180</v>
      </c>
      <c r="BV971" s="1">
        <v>44290</v>
      </c>
      <c r="BW971" t="s">
        <v>136</v>
      </c>
      <c r="BX971">
        <v>40</v>
      </c>
      <c r="BY971">
        <v>0</v>
      </c>
      <c r="BZ971">
        <v>8</v>
      </c>
      <c r="CA971">
        <v>8</v>
      </c>
      <c r="CB971">
        <v>8</v>
      </c>
      <c r="CC971">
        <v>8</v>
      </c>
      <c r="CD971">
        <v>8</v>
      </c>
      <c r="CE971">
        <v>0</v>
      </c>
      <c r="CF971" t="str">
        <f>"7:00 AM"</f>
        <v>7:00 AM</v>
      </c>
      <c r="CG971" t="str">
        <f>"4:30 PM"</f>
        <v>4:30 PM</v>
      </c>
      <c r="CH971" s="5">
        <v>11.71</v>
      </c>
      <c r="CI971" t="s">
        <v>146</v>
      </c>
      <c r="CJ971">
        <v>0.1</v>
      </c>
      <c r="CK971" t="s">
        <v>26202</v>
      </c>
      <c r="CL971" t="s">
        <v>134</v>
      </c>
      <c r="CM971" t="s">
        <v>147</v>
      </c>
      <c r="CN971" t="s">
        <v>148</v>
      </c>
      <c r="CO971" t="s">
        <v>3075</v>
      </c>
      <c r="CP971" t="s">
        <v>149</v>
      </c>
      <c r="CQ971">
        <v>3</v>
      </c>
      <c r="CR971">
        <v>0</v>
      </c>
      <c r="CS971" t="s">
        <v>136</v>
      </c>
      <c r="CT971" t="s">
        <v>136</v>
      </c>
      <c r="CU971" t="s">
        <v>136</v>
      </c>
      <c r="CV971" t="s">
        <v>136</v>
      </c>
      <c r="CW971" t="s">
        <v>134</v>
      </c>
      <c r="CX971">
        <v>50</v>
      </c>
      <c r="CY971" t="s">
        <v>134</v>
      </c>
      <c r="CZ971" t="s">
        <v>134</v>
      </c>
      <c r="DA971" t="s">
        <v>134</v>
      </c>
      <c r="DB971" t="s">
        <v>134</v>
      </c>
      <c r="DC971" t="s">
        <v>134</v>
      </c>
      <c r="DD971" t="s">
        <v>136</v>
      </c>
      <c r="DF971" t="s">
        <v>12511</v>
      </c>
      <c r="DG971" t="s">
        <v>12512</v>
      </c>
      <c r="DH971" t="s">
        <v>1048</v>
      </c>
      <c r="DI971" t="s">
        <v>139</v>
      </c>
      <c r="DJ971" s="4">
        <v>33567</v>
      </c>
      <c r="DK971" t="s">
        <v>1067</v>
      </c>
      <c r="DL971" t="s">
        <v>134</v>
      </c>
      <c r="DM971">
        <v>5</v>
      </c>
      <c r="DN971" t="s">
        <v>12513</v>
      </c>
      <c r="DO971" t="s">
        <v>501</v>
      </c>
      <c r="DP971" t="s">
        <v>139</v>
      </c>
      <c r="DQ971" t="str">
        <f>"33873"</f>
        <v>33873</v>
      </c>
      <c r="DR971" t="s">
        <v>151</v>
      </c>
      <c r="DS971" t="s">
        <v>12514</v>
      </c>
      <c r="DT971">
        <v>10</v>
      </c>
      <c r="DU971">
        <v>80</v>
      </c>
      <c r="DV971" t="s">
        <v>134</v>
      </c>
      <c r="DW971" t="s">
        <v>134</v>
      </c>
      <c r="DX971" t="s">
        <v>134</v>
      </c>
      <c r="DY971" t="s">
        <v>136</v>
      </c>
      <c r="DZ971">
        <v>1</v>
      </c>
      <c r="EA971" t="s">
        <v>136</v>
      </c>
      <c r="EC971" s="5">
        <v>12.68</v>
      </c>
      <c r="ED971" s="5">
        <v>55</v>
      </c>
      <c r="EE971">
        <v>15176054823</v>
      </c>
      <c r="EF971" t="s">
        <v>12508</v>
      </c>
      <c r="EG971" t="s">
        <v>148</v>
      </c>
      <c r="EH971">
        <v>1</v>
      </c>
    </row>
    <row r="972" spans="1:138" ht="15" customHeight="1" x14ac:dyDescent="0.35">
      <c r="A972" t="s">
        <v>2447</v>
      </c>
      <c r="B972" t="s">
        <v>157</v>
      </c>
      <c r="C972" s="1">
        <v>44140.444076388892</v>
      </c>
      <c r="D972" s="1">
        <v>44153</v>
      </c>
      <c r="E972" t="s">
        <v>133</v>
      </c>
      <c r="F972" t="s">
        <v>136</v>
      </c>
      <c r="G972" t="s">
        <v>135</v>
      </c>
      <c r="H972" t="s">
        <v>136</v>
      </c>
      <c r="I972" t="s">
        <v>2448</v>
      </c>
      <c r="K972" t="s">
        <v>2449</v>
      </c>
      <c r="M972" t="s">
        <v>2450</v>
      </c>
      <c r="N972" t="s">
        <v>246</v>
      </c>
      <c r="O972" s="4">
        <v>70578</v>
      </c>
      <c r="P972" t="s">
        <v>140</v>
      </c>
      <c r="R972">
        <v>13377839801</v>
      </c>
      <c r="T972">
        <v>1125</v>
      </c>
      <c r="U972" t="s">
        <v>2451</v>
      </c>
      <c r="V972" t="s">
        <v>2452</v>
      </c>
      <c r="X972" t="s">
        <v>723</v>
      </c>
      <c r="Y972" t="s">
        <v>2449</v>
      </c>
      <c r="Z972" t="s">
        <v>148</v>
      </c>
      <c r="AA972" t="s">
        <v>2450</v>
      </c>
      <c r="AB972" t="s">
        <v>246</v>
      </c>
      <c r="AC972" s="4">
        <v>70578</v>
      </c>
      <c r="AD972" t="s">
        <v>140</v>
      </c>
      <c r="AF972">
        <v>13377839801</v>
      </c>
      <c r="AH972" t="s">
        <v>2442</v>
      </c>
      <c r="AI972" t="s">
        <v>168</v>
      </c>
      <c r="AJ972" t="s">
        <v>1565</v>
      </c>
      <c r="AK972" t="s">
        <v>1566</v>
      </c>
      <c r="AL972" t="s">
        <v>1567</v>
      </c>
      <c r="AM972" t="s">
        <v>1568</v>
      </c>
      <c r="AN972" t="s">
        <v>1569</v>
      </c>
      <c r="AO972" t="s">
        <v>1570</v>
      </c>
      <c r="AP972" t="s">
        <v>537</v>
      </c>
      <c r="AQ972" s="4">
        <v>27536</v>
      </c>
      <c r="AR972" t="s">
        <v>140</v>
      </c>
      <c r="AT972">
        <v>14349173294</v>
      </c>
      <c r="AV972" t="s">
        <v>1571</v>
      </c>
      <c r="AW972" t="s">
        <v>1572</v>
      </c>
      <c r="AZ972" t="s">
        <v>334</v>
      </c>
      <c r="BA972" t="s">
        <v>335</v>
      </c>
      <c r="BB972" t="s">
        <v>136</v>
      </c>
      <c r="BC972" t="s">
        <v>136</v>
      </c>
      <c r="BD972" t="s">
        <v>148</v>
      </c>
      <c r="BE972" t="s">
        <v>136</v>
      </c>
      <c r="BF972" t="s">
        <v>136</v>
      </c>
      <c r="BG972" t="s">
        <v>134</v>
      </c>
      <c r="BH972" t="s">
        <v>136</v>
      </c>
      <c r="BN972" t="s">
        <v>2453</v>
      </c>
      <c r="BO972" t="s">
        <v>1574</v>
      </c>
      <c r="BP972">
        <v>2</v>
      </c>
      <c r="BQ972">
        <v>2</v>
      </c>
      <c r="BR972">
        <v>2</v>
      </c>
      <c r="BS972" s="1">
        <v>44190</v>
      </c>
      <c r="BT972" s="1">
        <v>44469</v>
      </c>
      <c r="BU972" s="1">
        <v>44190</v>
      </c>
      <c r="BV972" s="1">
        <v>44469</v>
      </c>
      <c r="BW972" t="s">
        <v>136</v>
      </c>
      <c r="BX972">
        <v>40</v>
      </c>
      <c r="BY972">
        <v>0</v>
      </c>
      <c r="BZ972">
        <v>7</v>
      </c>
      <c r="CA972">
        <v>7</v>
      </c>
      <c r="CB972">
        <v>7</v>
      </c>
      <c r="CC972">
        <v>7</v>
      </c>
      <c r="CD972">
        <v>7</v>
      </c>
      <c r="CE972">
        <v>5</v>
      </c>
      <c r="CF972" t="str">
        <f>"7:00 AM"</f>
        <v>7:00 AM</v>
      </c>
      <c r="CG972" t="str">
        <f>"4:00 PM"</f>
        <v>4:00 PM</v>
      </c>
      <c r="CH972" s="5">
        <v>11.83</v>
      </c>
      <c r="CI972" t="s">
        <v>146</v>
      </c>
      <c r="CL972" t="s">
        <v>134</v>
      </c>
      <c r="CM972" t="s">
        <v>147</v>
      </c>
      <c r="CN972" t="s">
        <v>148</v>
      </c>
      <c r="CO972" t="s">
        <v>1575</v>
      </c>
      <c r="CP972" t="s">
        <v>149</v>
      </c>
      <c r="CQ972">
        <v>3</v>
      </c>
      <c r="CR972">
        <v>0</v>
      </c>
      <c r="CS972" t="s">
        <v>136</v>
      </c>
      <c r="CT972" t="s">
        <v>136</v>
      </c>
      <c r="CU972" t="s">
        <v>134</v>
      </c>
      <c r="CV972" t="s">
        <v>134</v>
      </c>
      <c r="CW972" t="s">
        <v>134</v>
      </c>
      <c r="CX972">
        <v>70</v>
      </c>
      <c r="CY972" t="s">
        <v>134</v>
      </c>
      <c r="CZ972" t="s">
        <v>136</v>
      </c>
      <c r="DA972" t="s">
        <v>134</v>
      </c>
      <c r="DB972" t="s">
        <v>134</v>
      </c>
      <c r="DC972" t="s">
        <v>134</v>
      </c>
      <c r="DD972" t="s">
        <v>136</v>
      </c>
      <c r="DF972" t="s">
        <v>1576</v>
      </c>
      <c r="DG972" t="s">
        <v>2449</v>
      </c>
      <c r="DH972" t="s">
        <v>2450</v>
      </c>
      <c r="DI972" t="s">
        <v>246</v>
      </c>
      <c r="DJ972" s="4">
        <v>70578</v>
      </c>
      <c r="DK972" t="s">
        <v>268</v>
      </c>
      <c r="DL972" t="s">
        <v>136</v>
      </c>
      <c r="DM972">
        <v>1</v>
      </c>
      <c r="DN972" t="s">
        <v>2454</v>
      </c>
      <c r="DO972" t="s">
        <v>2450</v>
      </c>
      <c r="DP972" t="s">
        <v>246</v>
      </c>
      <c r="DQ972" t="str">
        <f>"70578"</f>
        <v>70578</v>
      </c>
      <c r="DR972" t="s">
        <v>268</v>
      </c>
      <c r="DS972" t="s">
        <v>2455</v>
      </c>
      <c r="DT972">
        <v>1</v>
      </c>
      <c r="DU972">
        <v>2</v>
      </c>
      <c r="DV972" t="s">
        <v>134</v>
      </c>
      <c r="DW972" t="s">
        <v>134</v>
      </c>
      <c r="DX972" t="s">
        <v>134</v>
      </c>
      <c r="DY972" t="s">
        <v>136</v>
      </c>
      <c r="DZ972">
        <v>1</v>
      </c>
      <c r="EA972" t="s">
        <v>136</v>
      </c>
      <c r="EC972" s="5">
        <v>12.68</v>
      </c>
      <c r="ED972" s="5">
        <v>55</v>
      </c>
      <c r="EE972">
        <v>13377839801</v>
      </c>
      <c r="EF972" t="s">
        <v>148</v>
      </c>
      <c r="EG972" t="s">
        <v>271</v>
      </c>
      <c r="EH972">
        <v>3</v>
      </c>
    </row>
    <row r="973" spans="1:138" ht="15" customHeight="1" x14ac:dyDescent="0.35">
      <c r="A973" t="s">
        <v>24481</v>
      </c>
      <c r="B973" t="s">
        <v>157</v>
      </c>
      <c r="C973" s="1">
        <v>44127.480485763888</v>
      </c>
      <c r="D973" s="1">
        <v>44153</v>
      </c>
      <c r="E973" t="s">
        <v>133</v>
      </c>
      <c r="F973" t="s">
        <v>136</v>
      </c>
      <c r="G973" t="s">
        <v>135</v>
      </c>
      <c r="H973" t="s">
        <v>136</v>
      </c>
      <c r="I973" t="s">
        <v>24482</v>
      </c>
      <c r="K973" t="s">
        <v>24483</v>
      </c>
      <c r="L973" t="s">
        <v>24484</v>
      </c>
      <c r="M973" t="s">
        <v>24485</v>
      </c>
      <c r="N973" t="s">
        <v>1104</v>
      </c>
      <c r="O973" s="4">
        <v>69154</v>
      </c>
      <c r="P973" t="s">
        <v>140</v>
      </c>
      <c r="R973">
        <v>13087723237</v>
      </c>
      <c r="T973">
        <v>112112</v>
      </c>
      <c r="U973" t="s">
        <v>24486</v>
      </c>
      <c r="V973" t="s">
        <v>24487</v>
      </c>
      <c r="X973" t="s">
        <v>164</v>
      </c>
      <c r="Y973" t="s">
        <v>24483</v>
      </c>
      <c r="Z973" t="s">
        <v>24488</v>
      </c>
      <c r="AA973" t="s">
        <v>24485</v>
      </c>
      <c r="AB973" t="s">
        <v>1104</v>
      </c>
      <c r="AC973" s="4">
        <v>69154</v>
      </c>
      <c r="AD973" t="s">
        <v>140</v>
      </c>
      <c r="AF973">
        <v>13087723237</v>
      </c>
      <c r="AH973" t="s">
        <v>24489</v>
      </c>
      <c r="AI973" t="s">
        <v>168</v>
      </c>
      <c r="AJ973" t="s">
        <v>533</v>
      </c>
      <c r="AK973" t="s">
        <v>534</v>
      </c>
      <c r="AM973" t="s">
        <v>535</v>
      </c>
      <c r="AO973" t="s">
        <v>536</v>
      </c>
      <c r="AP973" t="s">
        <v>537</v>
      </c>
      <c r="AQ973" s="4">
        <v>28786</v>
      </c>
      <c r="AR973" t="s">
        <v>140</v>
      </c>
      <c r="AT973">
        <v>18282460659</v>
      </c>
      <c r="AV973" t="s">
        <v>538</v>
      </c>
      <c r="AW973" t="s">
        <v>539</v>
      </c>
      <c r="AZ973" t="s">
        <v>334</v>
      </c>
      <c r="BA973" t="s">
        <v>335</v>
      </c>
      <c r="BB973" t="s">
        <v>136</v>
      </c>
      <c r="BC973" t="s">
        <v>136</v>
      </c>
      <c r="BD973" t="s">
        <v>148</v>
      </c>
      <c r="BE973" t="s">
        <v>136</v>
      </c>
      <c r="BF973" t="s">
        <v>136</v>
      </c>
      <c r="BG973" t="s">
        <v>134</v>
      </c>
      <c r="BH973" t="s">
        <v>136</v>
      </c>
      <c r="BN973" t="s">
        <v>24490</v>
      </c>
      <c r="BO973" t="s">
        <v>3151</v>
      </c>
      <c r="BP973">
        <v>3</v>
      </c>
      <c r="BQ973">
        <v>3</v>
      </c>
      <c r="BR973">
        <v>3</v>
      </c>
      <c r="BS973" s="1">
        <v>44197</v>
      </c>
      <c r="BT973" s="1">
        <v>44377</v>
      </c>
      <c r="BU973" s="1">
        <v>44197</v>
      </c>
      <c r="BV973" s="1">
        <v>44377</v>
      </c>
      <c r="BW973" t="s">
        <v>136</v>
      </c>
      <c r="BX973">
        <v>48</v>
      </c>
      <c r="BY973">
        <v>0</v>
      </c>
      <c r="BZ973">
        <v>8</v>
      </c>
      <c r="CA973">
        <v>8</v>
      </c>
      <c r="CB973">
        <v>8</v>
      </c>
      <c r="CC973">
        <v>8</v>
      </c>
      <c r="CD973">
        <v>8</v>
      </c>
      <c r="CE973">
        <v>8</v>
      </c>
      <c r="CF973" t="str">
        <f>"8:00 AM"</f>
        <v>8:00 AM</v>
      </c>
      <c r="CG973" t="str">
        <f>"5:00 PM"</f>
        <v>5:00 PM</v>
      </c>
      <c r="CH973" s="5">
        <v>14.99</v>
      </c>
      <c r="CI973" t="s">
        <v>146</v>
      </c>
      <c r="CL973" t="s">
        <v>136</v>
      </c>
      <c r="CM973" t="s">
        <v>354</v>
      </c>
      <c r="CN973" t="s">
        <v>2411</v>
      </c>
      <c r="CO973" t="s">
        <v>1490</v>
      </c>
      <c r="CP973" t="s">
        <v>149</v>
      </c>
      <c r="CQ973">
        <v>1</v>
      </c>
      <c r="CR973">
        <v>0</v>
      </c>
      <c r="CS973" t="s">
        <v>136</v>
      </c>
      <c r="CT973" t="s">
        <v>134</v>
      </c>
      <c r="CU973" t="s">
        <v>136</v>
      </c>
      <c r="CV973" t="s">
        <v>136</v>
      </c>
      <c r="CW973" t="s">
        <v>134</v>
      </c>
      <c r="CX973">
        <v>50</v>
      </c>
      <c r="CY973" t="s">
        <v>134</v>
      </c>
      <c r="CZ973" t="s">
        <v>134</v>
      </c>
      <c r="DA973" t="s">
        <v>134</v>
      </c>
      <c r="DB973" t="s">
        <v>134</v>
      </c>
      <c r="DC973" t="s">
        <v>134</v>
      </c>
      <c r="DD973" t="s">
        <v>136</v>
      </c>
      <c r="DF973" t="s">
        <v>24491</v>
      </c>
      <c r="DG973" t="s">
        <v>24483</v>
      </c>
      <c r="DH973" t="s">
        <v>24485</v>
      </c>
      <c r="DI973" t="s">
        <v>1104</v>
      </c>
      <c r="DJ973" s="4">
        <v>69154</v>
      </c>
      <c r="DK973" t="s">
        <v>21502</v>
      </c>
      <c r="DL973" t="s">
        <v>136</v>
      </c>
      <c r="DM973">
        <v>1</v>
      </c>
      <c r="DN973" t="s">
        <v>24492</v>
      </c>
      <c r="DO973" t="s">
        <v>24485</v>
      </c>
      <c r="DP973" t="s">
        <v>1104</v>
      </c>
      <c r="DQ973" t="str">
        <f>"69154"</f>
        <v>69154</v>
      </c>
      <c r="DR973" t="s">
        <v>21502</v>
      </c>
      <c r="DS973" t="s">
        <v>551</v>
      </c>
      <c r="DT973">
        <v>1</v>
      </c>
      <c r="DU973">
        <v>3</v>
      </c>
      <c r="DV973" t="s">
        <v>134</v>
      </c>
      <c r="DW973" t="s">
        <v>134</v>
      </c>
      <c r="DX973" t="s">
        <v>134</v>
      </c>
      <c r="DY973" t="s">
        <v>136</v>
      </c>
      <c r="DZ973">
        <v>1</v>
      </c>
      <c r="EA973" t="s">
        <v>136</v>
      </c>
      <c r="EC973" s="5">
        <v>12.68</v>
      </c>
      <c r="ED973" s="5">
        <v>55</v>
      </c>
      <c r="EE973">
        <v>13087723237</v>
      </c>
      <c r="EF973" t="s">
        <v>24489</v>
      </c>
      <c r="EG973" t="s">
        <v>148</v>
      </c>
      <c r="EH973">
        <v>0</v>
      </c>
    </row>
    <row r="974" spans="1:138" ht="15" customHeight="1" x14ac:dyDescent="0.35">
      <c r="A974" t="s">
        <v>21535</v>
      </c>
      <c r="B974" t="s">
        <v>157</v>
      </c>
      <c r="C974" s="1">
        <v>44125.398465046295</v>
      </c>
      <c r="D974" s="1">
        <v>44153</v>
      </c>
      <c r="E974" t="s">
        <v>133</v>
      </c>
      <c r="F974" t="s">
        <v>136</v>
      </c>
      <c r="G974" t="s">
        <v>135</v>
      </c>
      <c r="H974" t="s">
        <v>136</v>
      </c>
      <c r="I974" t="s">
        <v>10623</v>
      </c>
      <c r="K974" t="s">
        <v>10624</v>
      </c>
      <c r="L974" t="s">
        <v>10625</v>
      </c>
      <c r="M974" t="s">
        <v>9138</v>
      </c>
      <c r="N974" t="s">
        <v>584</v>
      </c>
      <c r="O974" s="4">
        <v>84653</v>
      </c>
      <c r="P974" t="s">
        <v>140</v>
      </c>
      <c r="R974">
        <v>18018069099</v>
      </c>
      <c r="T974">
        <v>424930</v>
      </c>
      <c r="U974" t="s">
        <v>10626</v>
      </c>
      <c r="V974" t="s">
        <v>10627</v>
      </c>
      <c r="X974" t="s">
        <v>3871</v>
      </c>
      <c r="Y974" t="s">
        <v>10628</v>
      </c>
      <c r="AA974" t="s">
        <v>9138</v>
      </c>
      <c r="AB974" t="s">
        <v>584</v>
      </c>
      <c r="AC974" s="4">
        <v>84653</v>
      </c>
      <c r="AD974" t="s">
        <v>140</v>
      </c>
      <c r="AF974">
        <v>18018069099</v>
      </c>
      <c r="AH974" t="s">
        <v>912</v>
      </c>
      <c r="AI974" t="s">
        <v>168</v>
      </c>
      <c r="AJ974" t="s">
        <v>913</v>
      </c>
      <c r="AK974" t="s">
        <v>914</v>
      </c>
      <c r="AL974" t="s">
        <v>845</v>
      </c>
      <c r="AM974" t="s">
        <v>561</v>
      </c>
      <c r="AN974" t="s">
        <v>562</v>
      </c>
      <c r="AO974" t="s">
        <v>563</v>
      </c>
      <c r="AP974" t="s">
        <v>564</v>
      </c>
      <c r="AQ974" s="4">
        <v>22949</v>
      </c>
      <c r="AR974" t="s">
        <v>140</v>
      </c>
      <c r="AT974">
        <v>14342634300</v>
      </c>
      <c r="AV974" t="s">
        <v>915</v>
      </c>
      <c r="AW974" t="s">
        <v>566</v>
      </c>
      <c r="AZ974" t="s">
        <v>144</v>
      </c>
      <c r="BA974" t="s">
        <v>145</v>
      </c>
      <c r="BB974" t="s">
        <v>136</v>
      </c>
      <c r="BC974" t="s">
        <v>136</v>
      </c>
      <c r="BD974" t="s">
        <v>148</v>
      </c>
      <c r="BE974" t="s">
        <v>136</v>
      </c>
      <c r="BF974" t="s">
        <v>136</v>
      </c>
      <c r="BG974" t="s">
        <v>134</v>
      </c>
      <c r="BH974" t="s">
        <v>136</v>
      </c>
      <c r="BI974" t="s">
        <v>916</v>
      </c>
      <c r="BJ974" t="s">
        <v>917</v>
      </c>
      <c r="BK974" t="s">
        <v>504</v>
      </c>
      <c r="BL974" t="s">
        <v>566</v>
      </c>
      <c r="BM974" t="s">
        <v>912</v>
      </c>
      <c r="BN974" t="s">
        <v>21536</v>
      </c>
      <c r="BO974" t="s">
        <v>1174</v>
      </c>
      <c r="BP974">
        <v>46</v>
      </c>
      <c r="BQ974">
        <v>40</v>
      </c>
      <c r="BR974">
        <v>40</v>
      </c>
      <c r="BS974" s="1">
        <v>44197</v>
      </c>
      <c r="BT974" s="1">
        <v>44500</v>
      </c>
      <c r="BU974" s="1">
        <v>44197</v>
      </c>
      <c r="BV974" s="1">
        <v>44500</v>
      </c>
      <c r="BW974" t="s">
        <v>136</v>
      </c>
      <c r="BX974">
        <v>40</v>
      </c>
      <c r="BY974">
        <v>0</v>
      </c>
      <c r="BZ974">
        <v>7</v>
      </c>
      <c r="CA974">
        <v>7</v>
      </c>
      <c r="CB974">
        <v>7</v>
      </c>
      <c r="CC974">
        <v>7</v>
      </c>
      <c r="CD974">
        <v>7</v>
      </c>
      <c r="CE974">
        <v>5</v>
      </c>
      <c r="CF974" t="str">
        <f>"6:30 AM"</f>
        <v>6:30 AM</v>
      </c>
      <c r="CG974" t="str">
        <f>"2:00 PM"</f>
        <v>2:00 PM</v>
      </c>
      <c r="CH974" s="5">
        <v>14.26</v>
      </c>
      <c r="CI974" t="s">
        <v>146</v>
      </c>
      <c r="CL974" t="s">
        <v>136</v>
      </c>
      <c r="CM974" t="s">
        <v>312</v>
      </c>
      <c r="CN974" t="s">
        <v>148</v>
      </c>
      <c r="CO974" t="s">
        <v>1714</v>
      </c>
      <c r="CP974" t="s">
        <v>149</v>
      </c>
      <c r="CQ974">
        <v>3</v>
      </c>
      <c r="CR974">
        <v>0</v>
      </c>
      <c r="CS974" t="s">
        <v>136</v>
      </c>
      <c r="CT974" t="s">
        <v>136</v>
      </c>
      <c r="CU974" t="s">
        <v>136</v>
      </c>
      <c r="CV974" t="s">
        <v>136</v>
      </c>
      <c r="CW974" t="s">
        <v>134</v>
      </c>
      <c r="CX974">
        <v>60</v>
      </c>
      <c r="CY974" t="s">
        <v>134</v>
      </c>
      <c r="CZ974" t="s">
        <v>134</v>
      </c>
      <c r="DA974" t="s">
        <v>134</v>
      </c>
      <c r="DB974" t="s">
        <v>134</v>
      </c>
      <c r="DC974" t="s">
        <v>134</v>
      </c>
      <c r="DD974" t="s">
        <v>136</v>
      </c>
      <c r="DF974" t="s">
        <v>21537</v>
      </c>
      <c r="DG974" t="s">
        <v>10628</v>
      </c>
      <c r="DH974" t="s">
        <v>9138</v>
      </c>
      <c r="DI974" t="s">
        <v>584</v>
      </c>
      <c r="DJ974" s="4">
        <v>84653</v>
      </c>
      <c r="DK974" t="s">
        <v>2008</v>
      </c>
      <c r="DL974" t="s">
        <v>134</v>
      </c>
      <c r="DM974">
        <v>3</v>
      </c>
      <c r="DN974" t="s">
        <v>10633</v>
      </c>
      <c r="DO974" t="s">
        <v>7305</v>
      </c>
      <c r="DP974" t="s">
        <v>584</v>
      </c>
      <c r="DQ974" t="str">
        <f>"84655"</f>
        <v>84655</v>
      </c>
      <c r="DR974" t="s">
        <v>2008</v>
      </c>
      <c r="DS974" t="s">
        <v>1720</v>
      </c>
      <c r="DT974">
        <v>2</v>
      </c>
      <c r="DU974">
        <v>18</v>
      </c>
      <c r="DV974" t="s">
        <v>134</v>
      </c>
      <c r="DW974" t="s">
        <v>134</v>
      </c>
      <c r="DX974" t="s">
        <v>134</v>
      </c>
      <c r="DY974" t="s">
        <v>134</v>
      </c>
      <c r="DZ974">
        <v>8</v>
      </c>
      <c r="EA974" t="s">
        <v>134</v>
      </c>
      <c r="EB974" s="5">
        <v>12.68</v>
      </c>
      <c r="EC974" s="5">
        <v>12.68</v>
      </c>
      <c r="ED974" s="5">
        <v>55</v>
      </c>
      <c r="EE974" t="s">
        <v>148</v>
      </c>
      <c r="EF974" t="s">
        <v>10634</v>
      </c>
      <c r="EG974" t="s">
        <v>7368</v>
      </c>
      <c r="EH974">
        <v>0</v>
      </c>
    </row>
    <row r="975" spans="1:138" ht="15" customHeight="1" x14ac:dyDescent="0.35">
      <c r="A975" t="s">
        <v>6203</v>
      </c>
      <c r="B975" t="s">
        <v>157</v>
      </c>
      <c r="C975" s="1">
        <v>44132.729037500001</v>
      </c>
      <c r="D975" s="1">
        <v>44153</v>
      </c>
      <c r="E975" t="s">
        <v>133</v>
      </c>
      <c r="F975" t="s">
        <v>136</v>
      </c>
      <c r="G975" t="s">
        <v>135</v>
      </c>
      <c r="H975" t="s">
        <v>136</v>
      </c>
      <c r="I975" t="s">
        <v>6204</v>
      </c>
      <c r="K975" t="s">
        <v>6205</v>
      </c>
      <c r="M975" t="s">
        <v>6206</v>
      </c>
      <c r="N975" t="s">
        <v>870</v>
      </c>
      <c r="O975" s="4">
        <v>56763</v>
      </c>
      <c r="P975" t="s">
        <v>140</v>
      </c>
      <c r="R975">
        <v>12182305013</v>
      </c>
      <c r="T975">
        <v>112910</v>
      </c>
      <c r="U975" t="s">
        <v>1133</v>
      </c>
      <c r="V975" t="s">
        <v>6207</v>
      </c>
      <c r="W975" t="s">
        <v>845</v>
      </c>
      <c r="X975" t="s">
        <v>164</v>
      </c>
      <c r="Y975" t="s">
        <v>6205</v>
      </c>
      <c r="AA975" t="s">
        <v>6206</v>
      </c>
      <c r="AB975" t="s">
        <v>870</v>
      </c>
      <c r="AC975" s="4">
        <v>56763</v>
      </c>
      <c r="AD975" t="s">
        <v>140</v>
      </c>
      <c r="AF975">
        <v>12182305013</v>
      </c>
      <c r="AH975" t="s">
        <v>148</v>
      </c>
      <c r="AI975" t="s">
        <v>168</v>
      </c>
      <c r="AJ975" t="s">
        <v>456</v>
      </c>
      <c r="AK975" t="s">
        <v>457</v>
      </c>
      <c r="AM975" t="s">
        <v>458</v>
      </c>
      <c r="AO975" t="s">
        <v>459</v>
      </c>
      <c r="AP975" t="s">
        <v>460</v>
      </c>
      <c r="AQ975" s="4">
        <v>73737</v>
      </c>
      <c r="AR975" t="s">
        <v>140</v>
      </c>
      <c r="AT975">
        <v>15802274747</v>
      </c>
      <c r="AV975" t="s">
        <v>461</v>
      </c>
      <c r="AW975" t="s">
        <v>462</v>
      </c>
      <c r="AZ975" t="s">
        <v>334</v>
      </c>
      <c r="BA975" t="s">
        <v>335</v>
      </c>
      <c r="BB975" t="s">
        <v>136</v>
      </c>
      <c r="BC975" t="s">
        <v>136</v>
      </c>
      <c r="BD975" t="s">
        <v>148</v>
      </c>
      <c r="BE975" t="s">
        <v>136</v>
      </c>
      <c r="BF975" t="s">
        <v>136</v>
      </c>
      <c r="BG975" t="s">
        <v>134</v>
      </c>
      <c r="BH975" t="s">
        <v>136</v>
      </c>
      <c r="BN975" t="s">
        <v>6208</v>
      </c>
      <c r="BO975" t="s">
        <v>464</v>
      </c>
      <c r="BP975">
        <v>11</v>
      </c>
      <c r="BQ975">
        <v>11</v>
      </c>
      <c r="BR975">
        <v>11</v>
      </c>
      <c r="BS975" s="1">
        <v>44197</v>
      </c>
      <c r="BT975" s="1">
        <v>44362</v>
      </c>
      <c r="BU975" s="1">
        <v>44197</v>
      </c>
      <c r="BV975" s="1">
        <v>44362</v>
      </c>
      <c r="BW975" t="s">
        <v>136</v>
      </c>
      <c r="BX975">
        <v>48</v>
      </c>
      <c r="BY975">
        <v>0</v>
      </c>
      <c r="BZ975">
        <v>8</v>
      </c>
      <c r="CA975">
        <v>8</v>
      </c>
      <c r="CB975">
        <v>8</v>
      </c>
      <c r="CC975">
        <v>8</v>
      </c>
      <c r="CD975">
        <v>8</v>
      </c>
      <c r="CE975">
        <v>8</v>
      </c>
      <c r="CF975" t="str">
        <f>"8:00 AM"</f>
        <v>8:00 AM</v>
      </c>
      <c r="CG975" t="str">
        <f>"5:00 PM"</f>
        <v>5:00 PM</v>
      </c>
      <c r="CH975" s="5">
        <v>14.77</v>
      </c>
      <c r="CI975" t="s">
        <v>146</v>
      </c>
      <c r="CL975" t="s">
        <v>136</v>
      </c>
      <c r="CM975" t="s">
        <v>312</v>
      </c>
      <c r="CN975" t="s">
        <v>148</v>
      </c>
      <c r="CO975" t="s">
        <v>465</v>
      </c>
      <c r="CP975" t="s">
        <v>149</v>
      </c>
      <c r="CQ975">
        <v>3</v>
      </c>
      <c r="CR975">
        <v>0</v>
      </c>
      <c r="CS975" t="s">
        <v>136</v>
      </c>
      <c r="CT975" t="s">
        <v>134</v>
      </c>
      <c r="CU975" t="s">
        <v>136</v>
      </c>
      <c r="CV975" t="s">
        <v>134</v>
      </c>
      <c r="CW975" t="s">
        <v>134</v>
      </c>
      <c r="CX975">
        <v>75</v>
      </c>
      <c r="CY975" t="s">
        <v>134</v>
      </c>
      <c r="CZ975" t="s">
        <v>134</v>
      </c>
      <c r="DA975" t="s">
        <v>134</v>
      </c>
      <c r="DB975" t="s">
        <v>136</v>
      </c>
      <c r="DC975" t="s">
        <v>134</v>
      </c>
      <c r="DD975" t="s">
        <v>136</v>
      </c>
      <c r="DF975" t="s">
        <v>466</v>
      </c>
      <c r="DG975" t="s">
        <v>6209</v>
      </c>
      <c r="DH975" t="s">
        <v>6210</v>
      </c>
      <c r="DI975" t="s">
        <v>395</v>
      </c>
      <c r="DJ975" s="4">
        <v>93117</v>
      </c>
      <c r="DK975" t="s">
        <v>6211</v>
      </c>
      <c r="DL975" t="s">
        <v>136</v>
      </c>
      <c r="DM975">
        <v>1</v>
      </c>
      <c r="DN975" t="s">
        <v>6212</v>
      </c>
      <c r="DO975" t="s">
        <v>6213</v>
      </c>
      <c r="DP975" t="s">
        <v>395</v>
      </c>
      <c r="DQ975" t="str">
        <f>"93117"</f>
        <v>93117</v>
      </c>
      <c r="DR975" t="s">
        <v>6211</v>
      </c>
      <c r="DS975" t="s">
        <v>907</v>
      </c>
      <c r="DT975">
        <v>1</v>
      </c>
      <c r="DU975">
        <v>8</v>
      </c>
      <c r="DV975" t="s">
        <v>134</v>
      </c>
      <c r="DW975" t="s">
        <v>134</v>
      </c>
      <c r="DX975" t="s">
        <v>134</v>
      </c>
      <c r="DY975" t="s">
        <v>134</v>
      </c>
      <c r="DZ975">
        <v>2</v>
      </c>
      <c r="EA975" t="s">
        <v>136</v>
      </c>
      <c r="EC975" s="5">
        <v>12.68</v>
      </c>
      <c r="ED975" s="5">
        <v>55</v>
      </c>
      <c r="EE975">
        <v>12182305013</v>
      </c>
      <c r="EF975" t="s">
        <v>6214</v>
      </c>
      <c r="EG975" t="s">
        <v>148</v>
      </c>
      <c r="EH975">
        <v>0</v>
      </c>
    </row>
    <row r="976" spans="1:138" ht="15" customHeight="1" x14ac:dyDescent="0.35">
      <c r="A976" t="s">
        <v>25842</v>
      </c>
      <c r="B976" t="s">
        <v>157</v>
      </c>
      <c r="C976" s="1">
        <v>44139.575744097223</v>
      </c>
      <c r="D976" s="1">
        <v>44153</v>
      </c>
      <c r="E976" t="s">
        <v>579</v>
      </c>
      <c r="F976" t="s">
        <v>134</v>
      </c>
      <c r="G976" t="s">
        <v>135</v>
      </c>
      <c r="H976" t="s">
        <v>136</v>
      </c>
      <c r="I976" t="s">
        <v>3721</v>
      </c>
      <c r="J976" t="s">
        <v>3722</v>
      </c>
      <c r="K976" t="s">
        <v>3723</v>
      </c>
      <c r="L976" t="s">
        <v>3724</v>
      </c>
      <c r="M976" t="s">
        <v>3725</v>
      </c>
      <c r="N976" t="s">
        <v>592</v>
      </c>
      <c r="O976" s="4">
        <v>82933</v>
      </c>
      <c r="P976" t="s">
        <v>140</v>
      </c>
      <c r="R976">
        <v>13076791118</v>
      </c>
      <c r="T976">
        <v>11521</v>
      </c>
      <c r="U976" t="s">
        <v>3726</v>
      </c>
      <c r="V976" t="s">
        <v>3727</v>
      </c>
      <c r="X976" t="s">
        <v>1091</v>
      </c>
      <c r="Y976" t="s">
        <v>3723</v>
      </c>
      <c r="AA976" t="s">
        <v>3725</v>
      </c>
      <c r="AB976" t="s">
        <v>592</v>
      </c>
      <c r="AC976" s="4">
        <v>82933</v>
      </c>
      <c r="AD976" t="s">
        <v>140</v>
      </c>
      <c r="AF976">
        <v>13076791118</v>
      </c>
      <c r="AH976" t="s">
        <v>3728</v>
      </c>
      <c r="AI976" t="s">
        <v>168</v>
      </c>
      <c r="AJ976" t="s">
        <v>3729</v>
      </c>
      <c r="AK976" t="s">
        <v>3730</v>
      </c>
      <c r="AL976" t="s">
        <v>845</v>
      </c>
      <c r="AM976" t="s">
        <v>24630</v>
      </c>
      <c r="AO976" t="s">
        <v>591</v>
      </c>
      <c r="AP976" t="s">
        <v>592</v>
      </c>
      <c r="AQ976" s="4">
        <v>82601</v>
      </c>
      <c r="AR976" t="s">
        <v>140</v>
      </c>
      <c r="AS976" t="s">
        <v>2950</v>
      </c>
      <c r="AT976">
        <v>13074722105</v>
      </c>
      <c r="AV976" t="s">
        <v>3732</v>
      </c>
      <c r="AW976" t="s">
        <v>594</v>
      </c>
      <c r="AZ976" t="s">
        <v>3909</v>
      </c>
      <c r="BA976" t="s">
        <v>3910</v>
      </c>
      <c r="BB976" t="s">
        <v>134</v>
      </c>
      <c r="BC976" t="s">
        <v>134</v>
      </c>
      <c r="BD976" t="s">
        <v>148</v>
      </c>
      <c r="BE976" t="s">
        <v>134</v>
      </c>
      <c r="BF976" t="s">
        <v>136</v>
      </c>
      <c r="BG976" t="s">
        <v>134</v>
      </c>
      <c r="BH976" t="s">
        <v>136</v>
      </c>
      <c r="BN976" t="s">
        <v>25843</v>
      </c>
      <c r="BO976" t="s">
        <v>25844</v>
      </c>
      <c r="BP976">
        <v>11</v>
      </c>
      <c r="BQ976">
        <v>9</v>
      </c>
      <c r="BR976">
        <v>9</v>
      </c>
      <c r="BS976" s="1">
        <v>44197</v>
      </c>
      <c r="BT976" s="1">
        <v>44367</v>
      </c>
      <c r="BU976" s="1">
        <v>44197</v>
      </c>
      <c r="BV976" s="1">
        <v>44367</v>
      </c>
      <c r="BW976" t="s">
        <v>136</v>
      </c>
      <c r="BX976">
        <v>48</v>
      </c>
      <c r="BY976">
        <v>0</v>
      </c>
      <c r="BZ976">
        <v>8</v>
      </c>
      <c r="CA976">
        <v>8</v>
      </c>
      <c r="CB976">
        <v>8</v>
      </c>
      <c r="CC976">
        <v>8</v>
      </c>
      <c r="CD976">
        <v>8</v>
      </c>
      <c r="CE976">
        <v>8</v>
      </c>
      <c r="CF976" t="str">
        <f>"8:00 AM"</f>
        <v>8:00 AM</v>
      </c>
      <c r="CG976" t="str">
        <f>"5:00 PM"</f>
        <v>5:00 PM</v>
      </c>
      <c r="CH976" s="5">
        <v>13.62</v>
      </c>
      <c r="CI976" t="s">
        <v>146</v>
      </c>
      <c r="CJ976">
        <v>0.2</v>
      </c>
      <c r="CK976" t="s">
        <v>25845</v>
      </c>
      <c r="CL976" t="s">
        <v>134</v>
      </c>
      <c r="CM976" t="s">
        <v>354</v>
      </c>
      <c r="CN976" t="s">
        <v>599</v>
      </c>
      <c r="CO976" t="s">
        <v>6202</v>
      </c>
      <c r="CP976" t="s">
        <v>149</v>
      </c>
      <c r="CQ976">
        <v>6</v>
      </c>
      <c r="CR976">
        <v>0</v>
      </c>
      <c r="CS976" t="s">
        <v>136</v>
      </c>
      <c r="CT976" t="s">
        <v>134</v>
      </c>
      <c r="CU976" t="s">
        <v>136</v>
      </c>
      <c r="CV976" t="s">
        <v>136</v>
      </c>
      <c r="CW976" t="s">
        <v>134</v>
      </c>
      <c r="CX976">
        <v>50</v>
      </c>
      <c r="CY976" t="s">
        <v>134</v>
      </c>
      <c r="CZ976" t="s">
        <v>134</v>
      </c>
      <c r="DA976" t="s">
        <v>134</v>
      </c>
      <c r="DB976" t="s">
        <v>134</v>
      </c>
      <c r="DC976" t="s">
        <v>134</v>
      </c>
      <c r="DD976" t="s">
        <v>136</v>
      </c>
      <c r="DF976" t="s">
        <v>3736</v>
      </c>
      <c r="DG976" t="s">
        <v>3723</v>
      </c>
      <c r="DH976" t="s">
        <v>3725</v>
      </c>
      <c r="DI976" t="s">
        <v>592</v>
      </c>
      <c r="DJ976" s="4">
        <v>82933</v>
      </c>
      <c r="DK976" t="s">
        <v>3737</v>
      </c>
      <c r="DL976" t="s">
        <v>134</v>
      </c>
      <c r="DM976">
        <v>56</v>
      </c>
      <c r="DN976" t="s">
        <v>3738</v>
      </c>
      <c r="DO976" t="s">
        <v>3725</v>
      </c>
      <c r="DP976" t="s">
        <v>592</v>
      </c>
      <c r="DQ976" t="str">
        <f>"82933"</f>
        <v>82933</v>
      </c>
      <c r="DR976" t="s">
        <v>3737</v>
      </c>
      <c r="DS976" t="s">
        <v>1750</v>
      </c>
      <c r="DT976">
        <v>12</v>
      </c>
      <c r="DU976">
        <v>35</v>
      </c>
      <c r="DV976" t="s">
        <v>136</v>
      </c>
      <c r="DW976" t="s">
        <v>136</v>
      </c>
      <c r="DX976" t="s">
        <v>134</v>
      </c>
      <c r="DY976" t="s">
        <v>136</v>
      </c>
      <c r="DZ976">
        <v>1</v>
      </c>
      <c r="EA976" t="s">
        <v>136</v>
      </c>
      <c r="EC976" s="5">
        <v>12.68</v>
      </c>
      <c r="ED976" s="5">
        <v>55</v>
      </c>
      <c r="EE976">
        <v>13074722105</v>
      </c>
      <c r="EF976" t="s">
        <v>593</v>
      </c>
      <c r="EG976" t="s">
        <v>148</v>
      </c>
      <c r="EH976">
        <v>1</v>
      </c>
    </row>
    <row r="977" spans="1:138" ht="15" customHeight="1" x14ac:dyDescent="0.35">
      <c r="A977" t="s">
        <v>21199</v>
      </c>
      <c r="B977" t="s">
        <v>157</v>
      </c>
      <c r="C977" s="1">
        <v>44127.643468055554</v>
      </c>
      <c r="D977" s="1">
        <v>44153</v>
      </c>
      <c r="E977" t="s">
        <v>133</v>
      </c>
      <c r="F977" t="s">
        <v>136</v>
      </c>
      <c r="G977" t="s">
        <v>135</v>
      </c>
      <c r="H977" t="s">
        <v>136</v>
      </c>
      <c r="I977" t="s">
        <v>21200</v>
      </c>
      <c r="K977" t="s">
        <v>21201</v>
      </c>
      <c r="M977" t="s">
        <v>12696</v>
      </c>
      <c r="N977" t="s">
        <v>960</v>
      </c>
      <c r="O977" s="4">
        <v>36575</v>
      </c>
      <c r="P977" t="s">
        <v>140</v>
      </c>
      <c r="R977">
        <v>12516492174</v>
      </c>
      <c r="T977">
        <v>1114</v>
      </c>
      <c r="U977" t="s">
        <v>21202</v>
      </c>
      <c r="V977" t="s">
        <v>1155</v>
      </c>
      <c r="X977" t="s">
        <v>1677</v>
      </c>
      <c r="Y977" t="s">
        <v>21201</v>
      </c>
      <c r="AA977" t="s">
        <v>12696</v>
      </c>
      <c r="AB977" t="s">
        <v>960</v>
      </c>
      <c r="AC977" s="4">
        <v>36575</v>
      </c>
      <c r="AD977" t="s">
        <v>140</v>
      </c>
      <c r="AE977" t="s">
        <v>841</v>
      </c>
      <c r="AF977">
        <v>12516492174</v>
      </c>
      <c r="AH977" t="s">
        <v>21203</v>
      </c>
      <c r="AI977" t="s">
        <v>168</v>
      </c>
      <c r="AJ977" t="s">
        <v>843</v>
      </c>
      <c r="AK977" t="s">
        <v>844</v>
      </c>
      <c r="AL977" t="s">
        <v>845</v>
      </c>
      <c r="AM977" t="s">
        <v>846</v>
      </c>
      <c r="AO977" t="s">
        <v>847</v>
      </c>
      <c r="AP977" t="s">
        <v>161</v>
      </c>
      <c r="AQ977" s="4">
        <v>31636</v>
      </c>
      <c r="AR977" t="s">
        <v>140</v>
      </c>
      <c r="AT977">
        <v>12295596879</v>
      </c>
      <c r="AV977" t="s">
        <v>848</v>
      </c>
      <c r="AW977" t="s">
        <v>849</v>
      </c>
      <c r="AZ977" t="s">
        <v>144</v>
      </c>
      <c r="BA977" t="s">
        <v>145</v>
      </c>
      <c r="BB977" t="s">
        <v>136</v>
      </c>
      <c r="BC977" t="s">
        <v>136</v>
      </c>
      <c r="BD977" t="s">
        <v>148</v>
      </c>
      <c r="BE977" t="s">
        <v>136</v>
      </c>
      <c r="BF977" t="s">
        <v>136</v>
      </c>
      <c r="BG977" t="s">
        <v>134</v>
      </c>
      <c r="BH977" t="s">
        <v>136</v>
      </c>
      <c r="BI977" t="s">
        <v>1080</v>
      </c>
      <c r="BJ977" t="s">
        <v>508</v>
      </c>
      <c r="BL977" t="s">
        <v>849</v>
      </c>
      <c r="BM977" t="s">
        <v>848</v>
      </c>
      <c r="BN977" t="s">
        <v>21204</v>
      </c>
      <c r="BO977" t="s">
        <v>145</v>
      </c>
      <c r="BP977">
        <v>46</v>
      </c>
      <c r="BQ977">
        <v>46</v>
      </c>
      <c r="BR977">
        <v>46</v>
      </c>
      <c r="BS977" s="1">
        <v>44198</v>
      </c>
      <c r="BT977" s="1">
        <v>44501</v>
      </c>
      <c r="BU977" s="1">
        <v>44198</v>
      </c>
      <c r="BV977" s="1">
        <v>44501</v>
      </c>
      <c r="BW977" t="s">
        <v>136</v>
      </c>
      <c r="BX977">
        <v>56</v>
      </c>
      <c r="BY977">
        <v>0</v>
      </c>
      <c r="BZ977">
        <v>9.5</v>
      </c>
      <c r="CA977">
        <v>9.5</v>
      </c>
      <c r="CB977">
        <v>9.5</v>
      </c>
      <c r="CC977">
        <v>9.5</v>
      </c>
      <c r="CD977">
        <v>9.5</v>
      </c>
      <c r="CE977">
        <v>8.5</v>
      </c>
      <c r="CF977" t="str">
        <f>"7:00 AM"</f>
        <v>7:00 AM</v>
      </c>
      <c r="CG977" t="str">
        <f>"5:00 PM"</f>
        <v>5:00 PM</v>
      </c>
      <c r="CH977" s="5">
        <v>11.71</v>
      </c>
      <c r="CI977" t="s">
        <v>146</v>
      </c>
      <c r="CL977" t="s">
        <v>136</v>
      </c>
      <c r="CM977" t="s">
        <v>312</v>
      </c>
      <c r="CN977" t="s">
        <v>148</v>
      </c>
      <c r="CO977" t="s">
        <v>854</v>
      </c>
      <c r="CP977" t="s">
        <v>149</v>
      </c>
      <c r="CQ977">
        <v>1</v>
      </c>
      <c r="CR977">
        <v>0</v>
      </c>
      <c r="CS977" t="s">
        <v>136</v>
      </c>
      <c r="CT977" t="s">
        <v>136</v>
      </c>
      <c r="CU977" t="s">
        <v>136</v>
      </c>
      <c r="CV977" t="s">
        <v>134</v>
      </c>
      <c r="CW977" t="s">
        <v>134</v>
      </c>
      <c r="CX977">
        <v>50</v>
      </c>
      <c r="CY977" t="s">
        <v>134</v>
      </c>
      <c r="CZ977" t="s">
        <v>134</v>
      </c>
      <c r="DA977" t="s">
        <v>134</v>
      </c>
      <c r="DB977" t="s">
        <v>134</v>
      </c>
      <c r="DC977" t="s">
        <v>134</v>
      </c>
      <c r="DD977" t="s">
        <v>136</v>
      </c>
      <c r="DF977" t="s">
        <v>21205</v>
      </c>
      <c r="DG977" t="s">
        <v>21206</v>
      </c>
      <c r="DH977" t="s">
        <v>12696</v>
      </c>
      <c r="DI977" t="s">
        <v>960</v>
      </c>
      <c r="DJ977" s="4">
        <v>36575</v>
      </c>
      <c r="DK977" t="s">
        <v>1144</v>
      </c>
      <c r="DL977" t="s">
        <v>134</v>
      </c>
      <c r="DM977">
        <v>2</v>
      </c>
      <c r="DN977" t="s">
        <v>21207</v>
      </c>
      <c r="DO977" t="s">
        <v>12696</v>
      </c>
      <c r="DP977" t="s">
        <v>960</v>
      </c>
      <c r="DQ977" t="str">
        <f>"36575"</f>
        <v>36575</v>
      </c>
      <c r="DR977" t="s">
        <v>1144</v>
      </c>
      <c r="DS977" t="s">
        <v>497</v>
      </c>
      <c r="DT977">
        <v>3</v>
      </c>
      <c r="DU977">
        <v>14</v>
      </c>
      <c r="DV977" t="s">
        <v>134</v>
      </c>
      <c r="DW977" t="s">
        <v>134</v>
      </c>
      <c r="DX977" t="s">
        <v>134</v>
      </c>
      <c r="DY977" t="s">
        <v>134</v>
      </c>
      <c r="DZ977">
        <v>4</v>
      </c>
      <c r="EA977" t="s">
        <v>134</v>
      </c>
      <c r="EB977" s="5">
        <v>12.68</v>
      </c>
      <c r="EC977" s="5">
        <v>12.68</v>
      </c>
      <c r="ED977" s="5">
        <v>55</v>
      </c>
      <c r="EE977" t="s">
        <v>148</v>
      </c>
      <c r="EF977" t="s">
        <v>21208</v>
      </c>
      <c r="EG977" t="s">
        <v>5624</v>
      </c>
      <c r="EH977">
        <v>0</v>
      </c>
    </row>
    <row r="978" spans="1:138" ht="15" customHeight="1" x14ac:dyDescent="0.35">
      <c r="A978" t="s">
        <v>4376</v>
      </c>
      <c r="B978" t="s">
        <v>157</v>
      </c>
      <c r="C978" s="1">
        <v>44126.54488090278</v>
      </c>
      <c r="D978" s="1">
        <v>44153</v>
      </c>
      <c r="E978" t="s">
        <v>133</v>
      </c>
      <c r="F978" t="s">
        <v>134</v>
      </c>
      <c r="G978" t="s">
        <v>135</v>
      </c>
      <c r="H978" t="s">
        <v>136</v>
      </c>
      <c r="I978" t="s">
        <v>4377</v>
      </c>
      <c r="K978" t="s">
        <v>4378</v>
      </c>
      <c r="M978" t="s">
        <v>4379</v>
      </c>
      <c r="N978" t="s">
        <v>139</v>
      </c>
      <c r="O978" s="4">
        <v>33974</v>
      </c>
      <c r="P978" t="s">
        <v>140</v>
      </c>
      <c r="R978">
        <v>12392970868</v>
      </c>
      <c r="T978">
        <v>111219</v>
      </c>
      <c r="U978" t="s">
        <v>4380</v>
      </c>
      <c r="V978" t="s">
        <v>1437</v>
      </c>
      <c r="X978" t="s">
        <v>164</v>
      </c>
      <c r="Y978" t="s">
        <v>4381</v>
      </c>
      <c r="AA978" t="s">
        <v>4379</v>
      </c>
      <c r="AB978" t="s">
        <v>139</v>
      </c>
      <c r="AC978" s="4">
        <v>33974</v>
      </c>
      <c r="AD978" t="s">
        <v>140</v>
      </c>
      <c r="AF978">
        <v>12392970868</v>
      </c>
      <c r="AH978" t="s">
        <v>4382</v>
      </c>
      <c r="AI978" t="s">
        <v>226</v>
      </c>
      <c r="AJ978" t="s">
        <v>481</v>
      </c>
      <c r="AK978" t="s">
        <v>482</v>
      </c>
      <c r="AL978" t="s">
        <v>483</v>
      </c>
      <c r="AM978" t="s">
        <v>484</v>
      </c>
      <c r="AO978" t="s">
        <v>485</v>
      </c>
      <c r="AP978" t="s">
        <v>139</v>
      </c>
      <c r="AQ978" s="4">
        <v>33825</v>
      </c>
      <c r="AR978" t="s">
        <v>140</v>
      </c>
      <c r="AS978" t="s">
        <v>486</v>
      </c>
      <c r="AT978">
        <v>18632019211</v>
      </c>
      <c r="AV978" t="s">
        <v>487</v>
      </c>
      <c r="AW978" t="s">
        <v>488</v>
      </c>
      <c r="AX978" t="s">
        <v>139</v>
      </c>
      <c r="AY978" t="s">
        <v>489</v>
      </c>
      <c r="AZ978" t="s">
        <v>288</v>
      </c>
      <c r="BA978" t="s">
        <v>289</v>
      </c>
      <c r="BB978" t="s">
        <v>134</v>
      </c>
      <c r="BC978" t="s">
        <v>134</v>
      </c>
      <c r="BD978" t="s">
        <v>134</v>
      </c>
      <c r="BE978" t="s">
        <v>134</v>
      </c>
      <c r="BF978" t="s">
        <v>136</v>
      </c>
      <c r="BG978" t="s">
        <v>134</v>
      </c>
      <c r="BH978" t="s">
        <v>136</v>
      </c>
      <c r="BI978" t="s">
        <v>148</v>
      </c>
      <c r="BJ978" t="s">
        <v>148</v>
      </c>
      <c r="BK978" t="s">
        <v>148</v>
      </c>
      <c r="BN978" t="s">
        <v>4383</v>
      </c>
      <c r="BO978" t="s">
        <v>4384</v>
      </c>
      <c r="BP978">
        <v>1</v>
      </c>
      <c r="BQ978">
        <v>1</v>
      </c>
      <c r="BR978">
        <v>1</v>
      </c>
      <c r="BS978" s="1">
        <v>44197</v>
      </c>
      <c r="BT978" s="1">
        <v>44331</v>
      </c>
      <c r="BU978" s="1">
        <v>44197</v>
      </c>
      <c r="BV978" s="1">
        <v>44331</v>
      </c>
      <c r="BW978" t="s">
        <v>136</v>
      </c>
      <c r="BX978">
        <v>36</v>
      </c>
      <c r="BY978">
        <v>0</v>
      </c>
      <c r="BZ978">
        <v>6</v>
      </c>
      <c r="CA978">
        <v>6</v>
      </c>
      <c r="CB978">
        <v>6</v>
      </c>
      <c r="CC978">
        <v>6</v>
      </c>
      <c r="CD978">
        <v>6</v>
      </c>
      <c r="CE978">
        <v>6</v>
      </c>
      <c r="CF978" t="str">
        <f>"7:00 AM"</f>
        <v>7:00 AM</v>
      </c>
      <c r="CG978" t="str">
        <f>"5:00 PM"</f>
        <v>5:00 PM</v>
      </c>
      <c r="CH978" s="5">
        <v>11.71</v>
      </c>
      <c r="CI978" t="s">
        <v>146</v>
      </c>
      <c r="CJ978">
        <v>130</v>
      </c>
      <c r="CK978" t="s">
        <v>4385</v>
      </c>
      <c r="CL978" t="s">
        <v>136</v>
      </c>
      <c r="CM978" t="s">
        <v>147</v>
      </c>
      <c r="CN978" t="s">
        <v>148</v>
      </c>
      <c r="CO978" t="s">
        <v>492</v>
      </c>
      <c r="CP978" t="s">
        <v>149</v>
      </c>
      <c r="CQ978">
        <v>3</v>
      </c>
      <c r="CR978">
        <v>0</v>
      </c>
      <c r="CS978" t="s">
        <v>134</v>
      </c>
      <c r="CT978" t="s">
        <v>134</v>
      </c>
      <c r="CU978" t="s">
        <v>134</v>
      </c>
      <c r="CV978" t="s">
        <v>134</v>
      </c>
      <c r="CW978" t="s">
        <v>134</v>
      </c>
      <c r="CX978">
        <v>70</v>
      </c>
      <c r="CY978" t="s">
        <v>134</v>
      </c>
      <c r="CZ978" t="s">
        <v>134</v>
      </c>
      <c r="DA978" t="s">
        <v>134</v>
      </c>
      <c r="DB978" t="s">
        <v>134</v>
      </c>
      <c r="DC978" t="s">
        <v>134</v>
      </c>
      <c r="DD978" t="s">
        <v>136</v>
      </c>
      <c r="DF978" t="s">
        <v>4386</v>
      </c>
      <c r="DG978" t="s">
        <v>4387</v>
      </c>
      <c r="DH978" t="s">
        <v>1391</v>
      </c>
      <c r="DI978" t="s">
        <v>139</v>
      </c>
      <c r="DJ978" s="4">
        <v>33440</v>
      </c>
      <c r="DK978" t="s">
        <v>210</v>
      </c>
      <c r="DL978" t="s">
        <v>134</v>
      </c>
      <c r="DM978">
        <v>2</v>
      </c>
      <c r="DN978" t="s">
        <v>4388</v>
      </c>
      <c r="DO978" t="s">
        <v>477</v>
      </c>
      <c r="DP978" t="s">
        <v>139</v>
      </c>
      <c r="DQ978" t="str">
        <f>"34142"</f>
        <v>34142</v>
      </c>
      <c r="DR978" t="s">
        <v>495</v>
      </c>
      <c r="DS978" t="s">
        <v>907</v>
      </c>
      <c r="DT978">
        <v>2</v>
      </c>
      <c r="DU978">
        <v>8</v>
      </c>
      <c r="DV978" t="s">
        <v>134</v>
      </c>
      <c r="DW978" t="s">
        <v>134</v>
      </c>
      <c r="DX978" t="s">
        <v>136</v>
      </c>
      <c r="DY978" t="s">
        <v>136</v>
      </c>
      <c r="DZ978">
        <v>1</v>
      </c>
      <c r="EA978" t="s">
        <v>136</v>
      </c>
      <c r="EC978" s="5">
        <v>12.68</v>
      </c>
      <c r="ED978" s="5">
        <v>55</v>
      </c>
      <c r="EE978">
        <v>12392970868</v>
      </c>
      <c r="EF978" t="s">
        <v>4382</v>
      </c>
      <c r="EG978" t="s">
        <v>148</v>
      </c>
      <c r="EH978">
        <v>0</v>
      </c>
    </row>
    <row r="979" spans="1:138" ht="15" customHeight="1" x14ac:dyDescent="0.35">
      <c r="A979" t="s">
        <v>4389</v>
      </c>
      <c r="B979" t="s">
        <v>157</v>
      </c>
      <c r="C979" s="1">
        <v>44130.32309247685</v>
      </c>
      <c r="D979" s="1">
        <v>44153</v>
      </c>
      <c r="E979" t="s">
        <v>133</v>
      </c>
      <c r="F979" t="s">
        <v>134</v>
      </c>
      <c r="G979" t="s">
        <v>135</v>
      </c>
      <c r="H979" t="s">
        <v>136</v>
      </c>
      <c r="I979" t="s">
        <v>4377</v>
      </c>
      <c r="K979" t="s">
        <v>4378</v>
      </c>
      <c r="M979" t="s">
        <v>4379</v>
      </c>
      <c r="N979" t="s">
        <v>139</v>
      </c>
      <c r="O979" s="4">
        <v>33974</v>
      </c>
      <c r="P979" t="s">
        <v>140</v>
      </c>
      <c r="R979">
        <v>12392970868</v>
      </c>
      <c r="T979">
        <v>111219</v>
      </c>
      <c r="U979" t="s">
        <v>4380</v>
      </c>
      <c r="V979" t="s">
        <v>1437</v>
      </c>
      <c r="X979" t="s">
        <v>164</v>
      </c>
      <c r="Y979" t="s">
        <v>4381</v>
      </c>
      <c r="AA979" t="s">
        <v>4379</v>
      </c>
      <c r="AB979" t="s">
        <v>139</v>
      </c>
      <c r="AC979" s="4">
        <v>33974</v>
      </c>
      <c r="AD979" t="s">
        <v>140</v>
      </c>
      <c r="AF979">
        <v>12392970868</v>
      </c>
      <c r="AH979" t="s">
        <v>4382</v>
      </c>
      <c r="AI979" t="s">
        <v>226</v>
      </c>
      <c r="AJ979" t="s">
        <v>481</v>
      </c>
      <c r="AK979" t="s">
        <v>482</v>
      </c>
      <c r="AL979" t="s">
        <v>483</v>
      </c>
      <c r="AM979" t="s">
        <v>484</v>
      </c>
      <c r="AO979" t="s">
        <v>485</v>
      </c>
      <c r="AP979" t="s">
        <v>139</v>
      </c>
      <c r="AQ979" s="4">
        <v>33825</v>
      </c>
      <c r="AR979" t="s">
        <v>140</v>
      </c>
      <c r="AS979" t="s">
        <v>486</v>
      </c>
      <c r="AT979">
        <v>18632019211</v>
      </c>
      <c r="AV979" t="s">
        <v>487</v>
      </c>
      <c r="AW979" t="s">
        <v>488</v>
      </c>
      <c r="AX979" t="s">
        <v>139</v>
      </c>
      <c r="AY979" t="s">
        <v>489</v>
      </c>
      <c r="AZ979" t="s">
        <v>175</v>
      </c>
      <c r="BA979" t="s">
        <v>176</v>
      </c>
      <c r="BB979" t="s">
        <v>134</v>
      </c>
      <c r="BC979" t="s">
        <v>134</v>
      </c>
      <c r="BD979" t="s">
        <v>134</v>
      </c>
      <c r="BE979" t="s">
        <v>134</v>
      </c>
      <c r="BF979" t="s">
        <v>136</v>
      </c>
      <c r="BG979" t="s">
        <v>134</v>
      </c>
      <c r="BH979" t="s">
        <v>136</v>
      </c>
      <c r="BI979" t="s">
        <v>148</v>
      </c>
      <c r="BJ979" t="s">
        <v>148</v>
      </c>
      <c r="BK979" t="s">
        <v>148</v>
      </c>
      <c r="BN979" t="s">
        <v>4390</v>
      </c>
      <c r="BO979" t="s">
        <v>491</v>
      </c>
      <c r="BP979">
        <v>27</v>
      </c>
      <c r="BQ979">
        <v>27</v>
      </c>
      <c r="BR979">
        <v>27</v>
      </c>
      <c r="BS979" s="1">
        <v>44197</v>
      </c>
      <c r="BT979" s="1">
        <v>44331</v>
      </c>
      <c r="BU979" s="1">
        <v>44197</v>
      </c>
      <c r="BV979" s="1">
        <v>44331</v>
      </c>
      <c r="BW979" t="s">
        <v>136</v>
      </c>
      <c r="BX979">
        <v>36</v>
      </c>
      <c r="BY979">
        <v>0</v>
      </c>
      <c r="BZ979">
        <v>6</v>
      </c>
      <c r="CA979">
        <v>6</v>
      </c>
      <c r="CB979">
        <v>6</v>
      </c>
      <c r="CC979">
        <v>6</v>
      </c>
      <c r="CD979">
        <v>6</v>
      </c>
      <c r="CE979">
        <v>6</v>
      </c>
      <c r="CF979" t="str">
        <f>"7:00 AM"</f>
        <v>7:00 AM</v>
      </c>
      <c r="CG979" t="str">
        <f>"5:00 PM"</f>
        <v>5:00 PM</v>
      </c>
      <c r="CH979" s="5">
        <v>11.71</v>
      </c>
      <c r="CI979" t="s">
        <v>146</v>
      </c>
      <c r="CL979" t="s">
        <v>136</v>
      </c>
      <c r="CM979" t="s">
        <v>147</v>
      </c>
      <c r="CN979" t="s">
        <v>148</v>
      </c>
      <c r="CO979" t="s">
        <v>492</v>
      </c>
      <c r="CP979" t="s">
        <v>149</v>
      </c>
      <c r="CQ979">
        <v>3</v>
      </c>
      <c r="CR979">
        <v>0</v>
      </c>
      <c r="CS979" t="s">
        <v>136</v>
      </c>
      <c r="CT979" t="s">
        <v>136</v>
      </c>
      <c r="CU979" t="s">
        <v>134</v>
      </c>
      <c r="CV979" t="s">
        <v>134</v>
      </c>
      <c r="CW979" t="s">
        <v>134</v>
      </c>
      <c r="CX979">
        <v>70</v>
      </c>
      <c r="CY979" t="s">
        <v>134</v>
      </c>
      <c r="CZ979" t="s">
        <v>134</v>
      </c>
      <c r="DA979" t="s">
        <v>134</v>
      </c>
      <c r="DB979" t="s">
        <v>134</v>
      </c>
      <c r="DC979" t="s">
        <v>134</v>
      </c>
      <c r="DD979" t="s">
        <v>136</v>
      </c>
      <c r="DF979" t="s">
        <v>4386</v>
      </c>
      <c r="DG979" t="s">
        <v>4391</v>
      </c>
      <c r="DH979" t="s">
        <v>1391</v>
      </c>
      <c r="DI979" t="s">
        <v>139</v>
      </c>
      <c r="DJ979" s="4">
        <v>33440</v>
      </c>
      <c r="DK979" t="s">
        <v>210</v>
      </c>
      <c r="DL979" t="s">
        <v>134</v>
      </c>
      <c r="DM979">
        <v>2</v>
      </c>
      <c r="DN979" t="s">
        <v>4388</v>
      </c>
      <c r="DO979" t="s">
        <v>477</v>
      </c>
      <c r="DP979" t="s">
        <v>139</v>
      </c>
      <c r="DQ979" t="str">
        <f>"34142"</f>
        <v>34142</v>
      </c>
      <c r="DR979" t="s">
        <v>495</v>
      </c>
      <c r="DS979" t="s">
        <v>907</v>
      </c>
      <c r="DT979">
        <v>2</v>
      </c>
      <c r="DU979">
        <v>8</v>
      </c>
      <c r="DV979" t="s">
        <v>134</v>
      </c>
      <c r="DW979" t="s">
        <v>134</v>
      </c>
      <c r="DX979" t="s">
        <v>136</v>
      </c>
      <c r="DY979" t="s">
        <v>134</v>
      </c>
      <c r="DZ979">
        <v>2</v>
      </c>
      <c r="EA979" t="s">
        <v>136</v>
      </c>
      <c r="EC979" s="5">
        <v>12.68</v>
      </c>
      <c r="ED979" s="5">
        <v>55</v>
      </c>
      <c r="EE979">
        <v>12392970868</v>
      </c>
      <c r="EF979" t="s">
        <v>4382</v>
      </c>
      <c r="EG979" t="s">
        <v>148</v>
      </c>
      <c r="EH979">
        <v>0</v>
      </c>
    </row>
    <row r="980" spans="1:138" ht="15" customHeight="1" x14ac:dyDescent="0.35">
      <c r="A980" t="s">
        <v>21945</v>
      </c>
      <c r="B980" t="s">
        <v>157</v>
      </c>
      <c r="C980" s="1">
        <v>44132.418594791663</v>
      </c>
      <c r="D980" s="1">
        <v>44153</v>
      </c>
      <c r="E980" t="s">
        <v>133</v>
      </c>
      <c r="F980" t="s">
        <v>136</v>
      </c>
      <c r="G980" t="s">
        <v>135</v>
      </c>
      <c r="H980" t="s">
        <v>136</v>
      </c>
      <c r="I980" t="s">
        <v>21946</v>
      </c>
      <c r="J980" t="s">
        <v>7006</v>
      </c>
      <c r="K980" t="s">
        <v>21947</v>
      </c>
      <c r="L980" t="s">
        <v>155</v>
      </c>
      <c r="M980" t="s">
        <v>7662</v>
      </c>
      <c r="N980" t="s">
        <v>246</v>
      </c>
      <c r="O980" s="4">
        <v>70542</v>
      </c>
      <c r="P980" t="s">
        <v>140</v>
      </c>
      <c r="R980">
        <v>13375234169</v>
      </c>
      <c r="T980">
        <v>1119</v>
      </c>
      <c r="U980" t="s">
        <v>1798</v>
      </c>
      <c r="V980" t="s">
        <v>5583</v>
      </c>
      <c r="W980" t="s">
        <v>155</v>
      </c>
      <c r="X980" t="s">
        <v>164</v>
      </c>
      <c r="Y980" t="s">
        <v>21947</v>
      </c>
      <c r="Z980" t="s">
        <v>155</v>
      </c>
      <c r="AA980" t="s">
        <v>7662</v>
      </c>
      <c r="AB980" t="s">
        <v>246</v>
      </c>
      <c r="AC980" s="4">
        <v>70542</v>
      </c>
      <c r="AD980" t="s">
        <v>140</v>
      </c>
      <c r="AE980" t="s">
        <v>5402</v>
      </c>
      <c r="AF980">
        <v>13375234169</v>
      </c>
      <c r="AH980" t="s">
        <v>21948</v>
      </c>
      <c r="AI980" t="s">
        <v>168</v>
      </c>
      <c r="AJ980" t="s">
        <v>7007</v>
      </c>
      <c r="AK980" t="s">
        <v>1077</v>
      </c>
      <c r="AL980" t="s">
        <v>155</v>
      </c>
      <c r="AM980" t="s">
        <v>7008</v>
      </c>
      <c r="AN980" t="s">
        <v>155</v>
      </c>
      <c r="AO980" t="s">
        <v>2921</v>
      </c>
      <c r="AP980" t="s">
        <v>246</v>
      </c>
      <c r="AQ980" s="4">
        <v>70820</v>
      </c>
      <c r="AR980" t="s">
        <v>140</v>
      </c>
      <c r="AS980" t="s">
        <v>5402</v>
      </c>
      <c r="AT980">
        <v>12257739449</v>
      </c>
      <c r="AV980" t="s">
        <v>7009</v>
      </c>
      <c r="AW980" t="s">
        <v>7010</v>
      </c>
      <c r="AZ980" t="s">
        <v>334</v>
      </c>
      <c r="BA980" t="s">
        <v>335</v>
      </c>
      <c r="BB980" t="s">
        <v>136</v>
      </c>
      <c r="BC980" t="s">
        <v>136</v>
      </c>
      <c r="BD980" t="s">
        <v>148</v>
      </c>
      <c r="BE980" t="s">
        <v>136</v>
      </c>
      <c r="BF980" t="s">
        <v>136</v>
      </c>
      <c r="BG980" t="s">
        <v>134</v>
      </c>
      <c r="BH980" t="s">
        <v>136</v>
      </c>
      <c r="BN980" t="s">
        <v>21949</v>
      </c>
      <c r="BO980" t="s">
        <v>15143</v>
      </c>
      <c r="BP980">
        <v>2</v>
      </c>
      <c r="BQ980">
        <v>2</v>
      </c>
      <c r="BR980">
        <v>2</v>
      </c>
      <c r="BS980" s="1">
        <v>44197</v>
      </c>
      <c r="BT980" s="1">
        <v>44362</v>
      </c>
      <c r="BU980" s="1">
        <v>44197</v>
      </c>
      <c r="BV980" s="1">
        <v>44362</v>
      </c>
      <c r="BW980" t="s">
        <v>136</v>
      </c>
      <c r="BX980">
        <v>35</v>
      </c>
      <c r="BY980">
        <v>0</v>
      </c>
      <c r="BZ980">
        <v>7</v>
      </c>
      <c r="CA980">
        <v>7</v>
      </c>
      <c r="CB980">
        <v>7</v>
      </c>
      <c r="CC980">
        <v>7</v>
      </c>
      <c r="CD980">
        <v>7</v>
      </c>
      <c r="CE980">
        <v>0</v>
      </c>
      <c r="CF980" t="str">
        <f>"7:00 AM"</f>
        <v>7:00 AM</v>
      </c>
      <c r="CG980" t="str">
        <f>"3:00 PM"</f>
        <v>3:00 PM</v>
      </c>
      <c r="CH980" s="5">
        <v>11.83</v>
      </c>
      <c r="CI980" t="s">
        <v>146</v>
      </c>
      <c r="CJ980">
        <v>0</v>
      </c>
      <c r="CK980" t="s">
        <v>155</v>
      </c>
      <c r="CL980" t="s">
        <v>136</v>
      </c>
      <c r="CM980" t="s">
        <v>147</v>
      </c>
      <c r="CN980" t="s">
        <v>148</v>
      </c>
      <c r="CO980" s="2" t="s">
        <v>7011</v>
      </c>
      <c r="CP980" t="s">
        <v>149</v>
      </c>
      <c r="CQ980">
        <v>2</v>
      </c>
      <c r="CR980">
        <v>0</v>
      </c>
      <c r="CS980" t="s">
        <v>136</v>
      </c>
      <c r="CT980" t="s">
        <v>136</v>
      </c>
      <c r="CU980" t="s">
        <v>136</v>
      </c>
      <c r="CV980" t="s">
        <v>134</v>
      </c>
      <c r="CW980" t="s">
        <v>136</v>
      </c>
      <c r="CY980" t="s">
        <v>136</v>
      </c>
      <c r="CZ980" t="s">
        <v>136</v>
      </c>
      <c r="DA980" t="s">
        <v>136</v>
      </c>
      <c r="DB980" t="s">
        <v>136</v>
      </c>
      <c r="DC980" t="s">
        <v>136</v>
      </c>
      <c r="DD980" t="s">
        <v>136</v>
      </c>
      <c r="DF980" t="s">
        <v>1841</v>
      </c>
      <c r="DG980" t="s">
        <v>21947</v>
      </c>
      <c r="DH980" t="s">
        <v>7662</v>
      </c>
      <c r="DI980" t="s">
        <v>246</v>
      </c>
      <c r="DJ980" s="4">
        <v>70542</v>
      </c>
      <c r="DK980" t="s">
        <v>3166</v>
      </c>
      <c r="DL980" t="s">
        <v>136</v>
      </c>
      <c r="DM980">
        <v>1</v>
      </c>
      <c r="DN980" t="s">
        <v>21950</v>
      </c>
      <c r="DO980" t="s">
        <v>7662</v>
      </c>
      <c r="DP980" t="s">
        <v>246</v>
      </c>
      <c r="DQ980" t="str">
        <f>"70542"</f>
        <v>70542</v>
      </c>
      <c r="DR980" t="s">
        <v>3166</v>
      </c>
      <c r="DS980" t="s">
        <v>296</v>
      </c>
      <c r="DT980">
        <v>1</v>
      </c>
      <c r="DU980">
        <v>2</v>
      </c>
      <c r="DV980" t="s">
        <v>136</v>
      </c>
      <c r="DW980" t="s">
        <v>134</v>
      </c>
      <c r="DX980" t="s">
        <v>136</v>
      </c>
      <c r="DY980" t="s">
        <v>136</v>
      </c>
      <c r="DZ980">
        <v>1</v>
      </c>
      <c r="EA980" t="s">
        <v>136</v>
      </c>
      <c r="EC980" s="5">
        <v>12.68</v>
      </c>
      <c r="ED980" s="5">
        <v>55</v>
      </c>
      <c r="EE980">
        <v>13375234161</v>
      </c>
      <c r="EF980" t="s">
        <v>21948</v>
      </c>
      <c r="EG980" t="s">
        <v>155</v>
      </c>
      <c r="EH980">
        <v>0</v>
      </c>
    </row>
    <row r="981" spans="1:138" ht="15" customHeight="1" x14ac:dyDescent="0.35">
      <c r="A981" t="s">
        <v>26693</v>
      </c>
      <c r="B981" t="s">
        <v>157</v>
      </c>
      <c r="C981" s="1">
        <v>44131.775999652775</v>
      </c>
      <c r="D981" s="1">
        <v>44153</v>
      </c>
      <c r="E981" t="s">
        <v>133</v>
      </c>
      <c r="F981" t="s">
        <v>136</v>
      </c>
      <c r="G981" t="s">
        <v>135</v>
      </c>
      <c r="H981" t="s">
        <v>134</v>
      </c>
      <c r="I981" t="s">
        <v>26694</v>
      </c>
      <c r="K981" t="s">
        <v>26695</v>
      </c>
      <c r="L981" t="s">
        <v>26696</v>
      </c>
      <c r="M981" t="s">
        <v>13071</v>
      </c>
      <c r="N981" t="s">
        <v>1128</v>
      </c>
      <c r="O981" s="4">
        <v>58561</v>
      </c>
      <c r="P981" t="s">
        <v>140</v>
      </c>
      <c r="R981">
        <v>17014264677</v>
      </c>
      <c r="T981">
        <v>112112</v>
      </c>
      <c r="U981" t="s">
        <v>26697</v>
      </c>
      <c r="V981" t="s">
        <v>23352</v>
      </c>
      <c r="X981" t="s">
        <v>164</v>
      </c>
      <c r="Y981" t="s">
        <v>26695</v>
      </c>
      <c r="Z981" t="s">
        <v>26698</v>
      </c>
      <c r="AA981" t="s">
        <v>13071</v>
      </c>
      <c r="AB981" t="s">
        <v>1128</v>
      </c>
      <c r="AC981" s="4">
        <v>58561</v>
      </c>
      <c r="AD981" t="s">
        <v>140</v>
      </c>
      <c r="AF981">
        <v>17014264677</v>
      </c>
      <c r="AH981" t="s">
        <v>26699</v>
      </c>
      <c r="AI981" t="s">
        <v>168</v>
      </c>
      <c r="AJ981" t="s">
        <v>533</v>
      </c>
      <c r="AK981" t="s">
        <v>534</v>
      </c>
      <c r="AL981" t="s">
        <v>148</v>
      </c>
      <c r="AM981" t="s">
        <v>1486</v>
      </c>
      <c r="AO981" t="s">
        <v>1487</v>
      </c>
      <c r="AP981" t="s">
        <v>537</v>
      </c>
      <c r="AQ981" s="4" t="s">
        <v>27717</v>
      </c>
      <c r="AR981" t="s">
        <v>140</v>
      </c>
      <c r="AT981">
        <v>18282460659</v>
      </c>
      <c r="AV981" t="s">
        <v>538</v>
      </c>
      <c r="AW981" t="s">
        <v>539</v>
      </c>
      <c r="AZ981" t="s">
        <v>334</v>
      </c>
      <c r="BA981" t="s">
        <v>335</v>
      </c>
      <c r="BB981" t="s">
        <v>136</v>
      </c>
      <c r="BC981" t="s">
        <v>136</v>
      </c>
      <c r="BD981" t="s">
        <v>148</v>
      </c>
      <c r="BE981" t="s">
        <v>136</v>
      </c>
      <c r="BF981" t="s">
        <v>136</v>
      </c>
      <c r="BG981" t="s">
        <v>134</v>
      </c>
      <c r="BH981" t="s">
        <v>136</v>
      </c>
      <c r="BN981" t="s">
        <v>26700</v>
      </c>
      <c r="BO981" t="s">
        <v>3151</v>
      </c>
      <c r="BP981">
        <v>2</v>
      </c>
      <c r="BQ981">
        <v>2</v>
      </c>
      <c r="BR981">
        <v>2</v>
      </c>
      <c r="BS981" s="1">
        <v>44185</v>
      </c>
      <c r="BT981" s="1">
        <v>44306</v>
      </c>
      <c r="BU981" s="1">
        <v>44185</v>
      </c>
      <c r="BV981" s="1">
        <v>44306</v>
      </c>
      <c r="BW981" t="s">
        <v>136</v>
      </c>
      <c r="BX981">
        <v>48</v>
      </c>
      <c r="BY981">
        <v>0</v>
      </c>
      <c r="BZ981">
        <v>8</v>
      </c>
      <c r="CA981">
        <v>8</v>
      </c>
      <c r="CB981">
        <v>8</v>
      </c>
      <c r="CC981">
        <v>8</v>
      </c>
      <c r="CD981">
        <v>8</v>
      </c>
      <c r="CE981">
        <v>8</v>
      </c>
      <c r="CF981" t="str">
        <f>"8:00 PM"</f>
        <v>8:00 PM</v>
      </c>
      <c r="CG981" t="str">
        <f>"5:00 PM"</f>
        <v>5:00 PM</v>
      </c>
      <c r="CH981" s="5">
        <v>14.99</v>
      </c>
      <c r="CI981" t="s">
        <v>146</v>
      </c>
      <c r="CL981" t="s">
        <v>136</v>
      </c>
      <c r="CM981" t="s">
        <v>354</v>
      </c>
      <c r="CN981" t="s">
        <v>2411</v>
      </c>
      <c r="CO981" t="s">
        <v>544</v>
      </c>
      <c r="CP981" t="s">
        <v>149</v>
      </c>
      <c r="CQ981">
        <v>1</v>
      </c>
      <c r="CR981">
        <v>0</v>
      </c>
      <c r="CS981" t="s">
        <v>136</v>
      </c>
      <c r="CT981" t="s">
        <v>134</v>
      </c>
      <c r="CU981" t="s">
        <v>136</v>
      </c>
      <c r="CV981" t="s">
        <v>136</v>
      </c>
      <c r="CW981" t="s">
        <v>134</v>
      </c>
      <c r="CX981">
        <v>75</v>
      </c>
      <c r="CY981" t="s">
        <v>134</v>
      </c>
      <c r="CZ981" t="s">
        <v>134</v>
      </c>
      <c r="DA981" t="s">
        <v>136</v>
      </c>
      <c r="DB981" t="s">
        <v>136</v>
      </c>
      <c r="DC981" t="s">
        <v>136</v>
      </c>
      <c r="DD981" t="s">
        <v>136</v>
      </c>
      <c r="DF981" t="s">
        <v>26701</v>
      </c>
      <c r="DG981" t="s">
        <v>26702</v>
      </c>
      <c r="DH981" t="s">
        <v>13071</v>
      </c>
      <c r="DI981" t="s">
        <v>1128</v>
      </c>
      <c r="DJ981" s="4">
        <v>58561</v>
      </c>
      <c r="DK981" t="s">
        <v>4705</v>
      </c>
      <c r="DL981" t="s">
        <v>136</v>
      </c>
      <c r="DM981">
        <v>1</v>
      </c>
      <c r="DN981" t="s">
        <v>26703</v>
      </c>
      <c r="DO981" t="s">
        <v>13071</v>
      </c>
      <c r="DP981" t="s">
        <v>1128</v>
      </c>
      <c r="DQ981" t="str">
        <f>"58561"</f>
        <v>58561</v>
      </c>
      <c r="DR981" t="s">
        <v>4705</v>
      </c>
      <c r="DS981" t="s">
        <v>15874</v>
      </c>
      <c r="DT981">
        <v>1</v>
      </c>
      <c r="DU981">
        <v>3</v>
      </c>
      <c r="DV981" t="s">
        <v>134</v>
      </c>
      <c r="DW981" t="s">
        <v>134</v>
      </c>
      <c r="DX981" t="s">
        <v>134</v>
      </c>
      <c r="DY981" t="s">
        <v>136</v>
      </c>
      <c r="DZ981">
        <v>1</v>
      </c>
      <c r="EA981" t="s">
        <v>136</v>
      </c>
      <c r="EC981" s="5">
        <v>12.68</v>
      </c>
      <c r="ED981" s="5">
        <v>55</v>
      </c>
      <c r="EE981">
        <v>17014264677</v>
      </c>
      <c r="EF981" t="s">
        <v>26699</v>
      </c>
      <c r="EG981" t="s">
        <v>2909</v>
      </c>
      <c r="EH981">
        <v>0</v>
      </c>
    </row>
    <row r="982" spans="1:138" ht="15" customHeight="1" x14ac:dyDescent="0.35">
      <c r="A982" t="s">
        <v>13933</v>
      </c>
      <c r="B982" t="s">
        <v>157</v>
      </c>
      <c r="C982" s="1">
        <v>44132.65809571759</v>
      </c>
      <c r="D982" s="1">
        <v>44153</v>
      </c>
      <c r="E982" t="s">
        <v>133</v>
      </c>
      <c r="F982" t="s">
        <v>134</v>
      </c>
      <c r="G982" t="s">
        <v>135</v>
      </c>
      <c r="H982" t="s">
        <v>136</v>
      </c>
      <c r="I982" t="s">
        <v>2872</v>
      </c>
      <c r="K982" t="s">
        <v>2873</v>
      </c>
      <c r="M982" t="s">
        <v>209</v>
      </c>
      <c r="N982" t="s">
        <v>139</v>
      </c>
      <c r="O982" s="4">
        <v>33935</v>
      </c>
      <c r="P982" t="s">
        <v>140</v>
      </c>
      <c r="R982">
        <v>18636758500</v>
      </c>
      <c r="T982">
        <v>115115</v>
      </c>
      <c r="U982" t="s">
        <v>2874</v>
      </c>
      <c r="V982" t="s">
        <v>1148</v>
      </c>
      <c r="W982" t="s">
        <v>1195</v>
      </c>
      <c r="X982" t="s">
        <v>429</v>
      </c>
      <c r="Y982" t="s">
        <v>2873</v>
      </c>
      <c r="AA982" t="s">
        <v>212</v>
      </c>
      <c r="AB982" t="s">
        <v>139</v>
      </c>
      <c r="AC982" s="4">
        <v>33935</v>
      </c>
      <c r="AD982" t="s">
        <v>140</v>
      </c>
      <c r="AF982">
        <v>18636758500</v>
      </c>
      <c r="AH982" t="s">
        <v>2875</v>
      </c>
      <c r="AI982" t="s">
        <v>168</v>
      </c>
      <c r="AJ982" t="s">
        <v>507</v>
      </c>
      <c r="AK982" t="s">
        <v>508</v>
      </c>
      <c r="AL982" t="s">
        <v>1871</v>
      </c>
      <c r="AM982" t="s">
        <v>510</v>
      </c>
      <c r="AN982" t="s">
        <v>511</v>
      </c>
      <c r="AO982" t="s">
        <v>512</v>
      </c>
      <c r="AP982" t="s">
        <v>139</v>
      </c>
      <c r="AQ982" s="4">
        <v>32751</v>
      </c>
      <c r="AR982" t="s">
        <v>140</v>
      </c>
      <c r="AT982">
        <v>13212145200</v>
      </c>
      <c r="AU982">
        <v>5216</v>
      </c>
      <c r="AV982" t="s">
        <v>513</v>
      </c>
      <c r="AW982" t="s">
        <v>514</v>
      </c>
      <c r="AZ982" t="s">
        <v>175</v>
      </c>
      <c r="BA982" t="s">
        <v>176</v>
      </c>
      <c r="BB982" t="s">
        <v>134</v>
      </c>
      <c r="BC982" t="s">
        <v>134</v>
      </c>
      <c r="BD982" t="s">
        <v>134</v>
      </c>
      <c r="BE982" t="s">
        <v>134</v>
      </c>
      <c r="BF982" t="s">
        <v>136</v>
      </c>
      <c r="BG982" t="s">
        <v>134</v>
      </c>
      <c r="BH982" t="s">
        <v>136</v>
      </c>
      <c r="BN982" t="s">
        <v>13934</v>
      </c>
      <c r="BO982" t="s">
        <v>516</v>
      </c>
      <c r="BP982">
        <v>200</v>
      </c>
      <c r="BQ982">
        <v>200</v>
      </c>
      <c r="BR982">
        <v>200</v>
      </c>
      <c r="BS982" s="1">
        <v>44193</v>
      </c>
      <c r="BT982" s="1">
        <v>44346</v>
      </c>
      <c r="BU982" s="1">
        <v>44193</v>
      </c>
      <c r="BV982" s="1">
        <v>44346</v>
      </c>
      <c r="BW982" t="s">
        <v>136</v>
      </c>
      <c r="BX982">
        <v>36</v>
      </c>
      <c r="BY982">
        <v>0</v>
      </c>
      <c r="BZ982">
        <v>6</v>
      </c>
      <c r="CA982">
        <v>6</v>
      </c>
      <c r="CB982">
        <v>6</v>
      </c>
      <c r="CC982">
        <v>6</v>
      </c>
      <c r="CD982">
        <v>6</v>
      </c>
      <c r="CE982">
        <v>6</v>
      </c>
      <c r="CF982" t="str">
        <f>"7:00 AM"</f>
        <v>7:00 AM</v>
      </c>
      <c r="CG982" t="str">
        <f>"2:00 PM"</f>
        <v>2:00 PM</v>
      </c>
      <c r="CH982" s="5">
        <v>11.71</v>
      </c>
      <c r="CI982" t="s">
        <v>146</v>
      </c>
      <c r="CL982" t="s">
        <v>134</v>
      </c>
      <c r="CM982" t="s">
        <v>147</v>
      </c>
      <c r="CN982" t="s">
        <v>148</v>
      </c>
      <c r="CO982" t="s">
        <v>4990</v>
      </c>
      <c r="CP982" t="s">
        <v>149</v>
      </c>
      <c r="CQ982">
        <v>0</v>
      </c>
      <c r="CR982">
        <v>0</v>
      </c>
      <c r="CS982" t="s">
        <v>136</v>
      </c>
      <c r="CT982" t="s">
        <v>136</v>
      </c>
      <c r="CU982" t="s">
        <v>134</v>
      </c>
      <c r="CV982" t="s">
        <v>134</v>
      </c>
      <c r="CW982" t="s">
        <v>134</v>
      </c>
      <c r="CX982">
        <v>100</v>
      </c>
      <c r="CY982" t="s">
        <v>134</v>
      </c>
      <c r="CZ982" t="s">
        <v>134</v>
      </c>
      <c r="DA982" t="s">
        <v>134</v>
      </c>
      <c r="DB982" t="s">
        <v>134</v>
      </c>
      <c r="DC982" t="s">
        <v>134</v>
      </c>
      <c r="DD982" t="s">
        <v>136</v>
      </c>
      <c r="DF982" t="s">
        <v>2878</v>
      </c>
      <c r="DG982" s="2" t="s">
        <v>2879</v>
      </c>
      <c r="DH982" t="s">
        <v>477</v>
      </c>
      <c r="DI982" t="s">
        <v>139</v>
      </c>
      <c r="DJ982" s="4">
        <v>34142</v>
      </c>
      <c r="DK982" t="s">
        <v>495</v>
      </c>
      <c r="DL982" t="s">
        <v>134</v>
      </c>
      <c r="DM982">
        <v>161</v>
      </c>
      <c r="DN982" s="2" t="s">
        <v>2880</v>
      </c>
      <c r="DO982" t="s">
        <v>212</v>
      </c>
      <c r="DP982" t="s">
        <v>139</v>
      </c>
      <c r="DQ982" t="str">
        <f>"33935"</f>
        <v>33935</v>
      </c>
      <c r="DR982" t="s">
        <v>2881</v>
      </c>
      <c r="DS982" t="s">
        <v>523</v>
      </c>
      <c r="DT982">
        <v>12</v>
      </c>
      <c r="DU982">
        <v>70</v>
      </c>
      <c r="DV982" t="s">
        <v>134</v>
      </c>
      <c r="DW982" t="s">
        <v>134</v>
      </c>
      <c r="DX982" t="s">
        <v>134</v>
      </c>
      <c r="DY982" t="s">
        <v>134</v>
      </c>
      <c r="DZ982">
        <v>17</v>
      </c>
      <c r="EA982" t="s">
        <v>136</v>
      </c>
      <c r="EC982" s="5">
        <v>12.68</v>
      </c>
      <c r="ED982" s="5">
        <v>55</v>
      </c>
      <c r="EE982">
        <v>18636758500</v>
      </c>
      <c r="EF982" t="s">
        <v>148</v>
      </c>
      <c r="EG982" t="s">
        <v>524</v>
      </c>
      <c r="EH982">
        <v>26</v>
      </c>
    </row>
    <row r="983" spans="1:138" ht="15" customHeight="1" x14ac:dyDescent="0.35">
      <c r="A983" t="s">
        <v>27333</v>
      </c>
      <c r="B983" t="s">
        <v>157</v>
      </c>
      <c r="C983" s="1">
        <v>44132.879415277777</v>
      </c>
      <c r="D983" s="1">
        <v>44153</v>
      </c>
      <c r="E983" t="s">
        <v>133</v>
      </c>
      <c r="F983" t="s">
        <v>136</v>
      </c>
      <c r="G983" t="s">
        <v>135</v>
      </c>
      <c r="H983" t="s">
        <v>134</v>
      </c>
      <c r="I983" t="s">
        <v>27334</v>
      </c>
      <c r="K983" t="s">
        <v>27335</v>
      </c>
      <c r="M983" t="s">
        <v>16906</v>
      </c>
      <c r="N983" t="s">
        <v>611</v>
      </c>
      <c r="O983" s="4">
        <v>57221</v>
      </c>
      <c r="P983" t="s">
        <v>140</v>
      </c>
      <c r="R983">
        <v>16056282507</v>
      </c>
      <c r="T983">
        <v>111191</v>
      </c>
      <c r="U983" t="s">
        <v>27336</v>
      </c>
      <c r="V983" t="s">
        <v>10539</v>
      </c>
      <c r="X983" t="s">
        <v>164</v>
      </c>
      <c r="Y983" t="s">
        <v>27335</v>
      </c>
      <c r="AA983" t="s">
        <v>16906</v>
      </c>
      <c r="AB983" t="s">
        <v>611</v>
      </c>
      <c r="AC983" s="4">
        <v>57221</v>
      </c>
      <c r="AD983" t="s">
        <v>140</v>
      </c>
      <c r="AF983">
        <v>16056282507</v>
      </c>
      <c r="AH983" t="s">
        <v>27337</v>
      </c>
      <c r="AI983" t="s">
        <v>168</v>
      </c>
      <c r="AJ983" t="s">
        <v>1941</v>
      </c>
      <c r="AK983" t="s">
        <v>1942</v>
      </c>
      <c r="AL983" t="s">
        <v>1943</v>
      </c>
      <c r="AM983" t="s">
        <v>1944</v>
      </c>
      <c r="AN983" t="s">
        <v>1945</v>
      </c>
      <c r="AO983" t="s">
        <v>1946</v>
      </c>
      <c r="AP983" t="s">
        <v>374</v>
      </c>
      <c r="AQ983" s="4">
        <v>78266</v>
      </c>
      <c r="AR983" t="s">
        <v>140</v>
      </c>
      <c r="AT983">
        <v>18305844555</v>
      </c>
      <c r="AV983" t="s">
        <v>1947</v>
      </c>
      <c r="AW983" t="s">
        <v>1948</v>
      </c>
      <c r="AZ983" t="s">
        <v>288</v>
      </c>
      <c r="BA983" t="s">
        <v>289</v>
      </c>
      <c r="BB983" t="s">
        <v>136</v>
      </c>
      <c r="BC983" t="s">
        <v>136</v>
      </c>
      <c r="BD983" t="s">
        <v>148</v>
      </c>
      <c r="BE983" t="s">
        <v>136</v>
      </c>
      <c r="BF983" t="s">
        <v>136</v>
      </c>
      <c r="BG983" t="s">
        <v>134</v>
      </c>
      <c r="BH983" t="s">
        <v>136</v>
      </c>
      <c r="BN983" t="s">
        <v>27338</v>
      </c>
      <c r="BO983" t="s">
        <v>905</v>
      </c>
      <c r="BP983">
        <v>1</v>
      </c>
      <c r="BQ983">
        <v>1</v>
      </c>
      <c r="BR983">
        <v>1</v>
      </c>
      <c r="BS983" s="1">
        <v>44136</v>
      </c>
      <c r="BT983" s="1">
        <v>44439</v>
      </c>
      <c r="BU983" s="1">
        <v>44136</v>
      </c>
      <c r="BV983" s="1">
        <v>44439</v>
      </c>
      <c r="BW983" t="s">
        <v>136</v>
      </c>
      <c r="BX983">
        <v>40</v>
      </c>
      <c r="BY983">
        <v>0</v>
      </c>
      <c r="BZ983">
        <v>8</v>
      </c>
      <c r="CA983">
        <v>8</v>
      </c>
      <c r="CB983">
        <v>8</v>
      </c>
      <c r="CC983">
        <v>8</v>
      </c>
      <c r="CD983">
        <v>8</v>
      </c>
      <c r="CE983">
        <v>0</v>
      </c>
      <c r="CF983" t="str">
        <f>"8:00 AM"</f>
        <v>8:00 AM</v>
      </c>
      <c r="CG983" t="str">
        <f>"5:00 PM"</f>
        <v>5:00 PM</v>
      </c>
      <c r="CH983" s="5">
        <v>14.99</v>
      </c>
      <c r="CI983" t="s">
        <v>146</v>
      </c>
      <c r="CJ983">
        <v>0</v>
      </c>
      <c r="CK983" t="s">
        <v>148</v>
      </c>
      <c r="CL983" t="s">
        <v>136</v>
      </c>
      <c r="CM983" t="s">
        <v>312</v>
      </c>
      <c r="CN983" t="s">
        <v>148</v>
      </c>
      <c r="CO983" s="2" t="s">
        <v>1949</v>
      </c>
      <c r="CP983" t="s">
        <v>149</v>
      </c>
      <c r="CQ983">
        <v>6</v>
      </c>
      <c r="CR983">
        <v>0</v>
      </c>
      <c r="CS983" t="s">
        <v>136</v>
      </c>
      <c r="CT983" t="s">
        <v>134</v>
      </c>
      <c r="CU983" t="s">
        <v>136</v>
      </c>
      <c r="CV983" t="s">
        <v>136</v>
      </c>
      <c r="CW983" t="s">
        <v>136</v>
      </c>
      <c r="CY983" t="s">
        <v>136</v>
      </c>
      <c r="CZ983" t="s">
        <v>136</v>
      </c>
      <c r="DA983" t="s">
        <v>136</v>
      </c>
      <c r="DB983" t="s">
        <v>136</v>
      </c>
      <c r="DC983" t="s">
        <v>136</v>
      </c>
      <c r="DD983" t="s">
        <v>136</v>
      </c>
      <c r="DF983" t="s">
        <v>27339</v>
      </c>
      <c r="DG983" t="s">
        <v>27335</v>
      </c>
      <c r="DH983" t="s">
        <v>16906</v>
      </c>
      <c r="DI983" t="s">
        <v>611</v>
      </c>
      <c r="DJ983" s="4">
        <v>57221</v>
      </c>
      <c r="DK983" t="s">
        <v>27340</v>
      </c>
      <c r="DL983" t="s">
        <v>136</v>
      </c>
      <c r="DM983">
        <v>1</v>
      </c>
      <c r="DN983" t="s">
        <v>27341</v>
      </c>
      <c r="DO983" t="s">
        <v>16906</v>
      </c>
      <c r="DP983" t="s">
        <v>611</v>
      </c>
      <c r="DQ983" t="str">
        <f>"57221"</f>
        <v>57221</v>
      </c>
      <c r="DR983" t="s">
        <v>27340</v>
      </c>
      <c r="DS983" t="s">
        <v>4575</v>
      </c>
      <c r="DT983">
        <v>1</v>
      </c>
      <c r="DU983">
        <v>1</v>
      </c>
      <c r="DV983" t="s">
        <v>134</v>
      </c>
      <c r="DW983" t="s">
        <v>134</v>
      </c>
      <c r="DX983" t="s">
        <v>134</v>
      </c>
      <c r="DY983" t="s">
        <v>136</v>
      </c>
      <c r="DZ983">
        <v>1</v>
      </c>
      <c r="EA983" t="s">
        <v>136</v>
      </c>
      <c r="EC983" s="5">
        <v>12.68</v>
      </c>
      <c r="ED983" s="5">
        <v>55</v>
      </c>
      <c r="EE983">
        <v>16056282507</v>
      </c>
      <c r="EF983" t="s">
        <v>27337</v>
      </c>
      <c r="EG983" t="s">
        <v>148</v>
      </c>
      <c r="EH983">
        <v>0</v>
      </c>
    </row>
    <row r="984" spans="1:138" ht="15" customHeight="1" x14ac:dyDescent="0.35">
      <c r="A984" t="s">
        <v>22815</v>
      </c>
      <c r="B984" t="s">
        <v>273</v>
      </c>
      <c r="C984" s="1">
        <v>44139.52016226852</v>
      </c>
      <c r="D984" s="1">
        <v>44153</v>
      </c>
      <c r="E984" t="s">
        <v>133</v>
      </c>
      <c r="F984" t="s">
        <v>134</v>
      </c>
      <c r="G984" t="s">
        <v>135</v>
      </c>
      <c r="H984" t="s">
        <v>136</v>
      </c>
      <c r="I984" t="s">
        <v>22816</v>
      </c>
      <c r="K984" t="s">
        <v>22817</v>
      </c>
      <c r="M984" t="s">
        <v>20480</v>
      </c>
      <c r="N984" t="s">
        <v>374</v>
      </c>
      <c r="O984" s="4">
        <v>78574</v>
      </c>
      <c r="P984" t="s">
        <v>140</v>
      </c>
      <c r="R984">
        <v>19562227781</v>
      </c>
      <c r="T984">
        <v>115115</v>
      </c>
      <c r="U984" t="s">
        <v>22818</v>
      </c>
      <c r="V984" t="s">
        <v>1954</v>
      </c>
      <c r="X984" t="s">
        <v>164</v>
      </c>
      <c r="Y984" t="s">
        <v>22819</v>
      </c>
      <c r="AA984" t="s">
        <v>20480</v>
      </c>
      <c r="AB984" t="s">
        <v>374</v>
      </c>
      <c r="AC984" s="4">
        <v>78674</v>
      </c>
      <c r="AD984" t="s">
        <v>140</v>
      </c>
      <c r="AF984">
        <v>19562227781</v>
      </c>
      <c r="AH984" t="s">
        <v>22820</v>
      </c>
      <c r="AI984" t="s">
        <v>168</v>
      </c>
      <c r="AJ984" t="s">
        <v>4036</v>
      </c>
      <c r="AK984" t="s">
        <v>4037</v>
      </c>
      <c r="AL984" t="s">
        <v>3790</v>
      </c>
      <c r="AM984" t="s">
        <v>4686</v>
      </c>
      <c r="AO984" t="s">
        <v>4040</v>
      </c>
      <c r="AP984" t="s">
        <v>893</v>
      </c>
      <c r="AQ984" s="4">
        <v>12534</v>
      </c>
      <c r="AR984" t="s">
        <v>140</v>
      </c>
      <c r="AT984">
        <v>15184510109</v>
      </c>
      <c r="AV984" t="s">
        <v>4041</v>
      </c>
      <c r="AW984" t="s">
        <v>4042</v>
      </c>
      <c r="AZ984" t="s">
        <v>175</v>
      </c>
      <c r="BA984" t="s">
        <v>176</v>
      </c>
      <c r="BB984" t="s">
        <v>134</v>
      </c>
      <c r="BC984" t="s">
        <v>134</v>
      </c>
      <c r="BD984" t="s">
        <v>134</v>
      </c>
      <c r="BE984" t="s">
        <v>134</v>
      </c>
      <c r="BF984" t="s">
        <v>136</v>
      </c>
      <c r="BG984" t="s">
        <v>134</v>
      </c>
      <c r="BH984" t="s">
        <v>136</v>
      </c>
      <c r="BN984" t="s">
        <v>22821</v>
      </c>
      <c r="BO984" t="s">
        <v>905</v>
      </c>
      <c r="BP984">
        <v>28</v>
      </c>
      <c r="BQ984">
        <v>28</v>
      </c>
      <c r="BS984" s="1">
        <v>44197</v>
      </c>
      <c r="BT984" s="1">
        <v>44331</v>
      </c>
      <c r="BU984" s="1">
        <v>44197</v>
      </c>
      <c r="BV984" s="1">
        <v>44331</v>
      </c>
      <c r="BW984" t="s">
        <v>136</v>
      </c>
      <c r="BX984">
        <v>40</v>
      </c>
      <c r="BY984">
        <v>0</v>
      </c>
      <c r="BZ984">
        <v>7</v>
      </c>
      <c r="CA984">
        <v>7</v>
      </c>
      <c r="CB984">
        <v>7</v>
      </c>
      <c r="CC984">
        <v>7</v>
      </c>
      <c r="CD984">
        <v>7</v>
      </c>
      <c r="CE984">
        <v>5</v>
      </c>
      <c r="CF984" t="str">
        <f>"7:00 AM"</f>
        <v>7:00 AM</v>
      </c>
      <c r="CG984" t="str">
        <f>"4:00 PM"</f>
        <v>4:00 PM</v>
      </c>
      <c r="CH984" s="5">
        <v>12.67</v>
      </c>
      <c r="CI984" t="s">
        <v>146</v>
      </c>
      <c r="CJ984">
        <v>11</v>
      </c>
      <c r="CK984" t="s">
        <v>22822</v>
      </c>
      <c r="CL984" t="s">
        <v>136</v>
      </c>
      <c r="CM984" t="s">
        <v>147</v>
      </c>
      <c r="CN984" t="s">
        <v>148</v>
      </c>
      <c r="CO984" t="s">
        <v>4043</v>
      </c>
      <c r="CP984" t="s">
        <v>149</v>
      </c>
      <c r="CQ984">
        <v>0</v>
      </c>
      <c r="CR984">
        <v>0</v>
      </c>
      <c r="CS984" t="s">
        <v>136</v>
      </c>
      <c r="CT984" t="s">
        <v>136</v>
      </c>
      <c r="CU984" t="s">
        <v>136</v>
      </c>
      <c r="CV984" t="s">
        <v>136</v>
      </c>
      <c r="CW984" t="s">
        <v>134</v>
      </c>
      <c r="CX984">
        <v>90</v>
      </c>
      <c r="CY984" t="s">
        <v>134</v>
      </c>
      <c r="CZ984" t="s">
        <v>134</v>
      </c>
      <c r="DA984" t="s">
        <v>134</v>
      </c>
      <c r="DB984" t="s">
        <v>136</v>
      </c>
      <c r="DC984" t="s">
        <v>134</v>
      </c>
      <c r="DD984" t="s">
        <v>136</v>
      </c>
      <c r="DF984" t="s">
        <v>149</v>
      </c>
      <c r="DG984" t="s">
        <v>22823</v>
      </c>
      <c r="DH984" t="s">
        <v>20480</v>
      </c>
      <c r="DI984" t="s">
        <v>374</v>
      </c>
      <c r="DJ984" s="4">
        <v>78574</v>
      </c>
      <c r="DK984" t="s">
        <v>12499</v>
      </c>
      <c r="DL984" t="s">
        <v>136</v>
      </c>
      <c r="DM984">
        <v>7</v>
      </c>
      <c r="DN984" t="s">
        <v>22824</v>
      </c>
      <c r="DO984" t="s">
        <v>12677</v>
      </c>
      <c r="DP984" t="s">
        <v>374</v>
      </c>
      <c r="DQ984" t="str">
        <f>"78503"</f>
        <v>78503</v>
      </c>
      <c r="DR984" t="s">
        <v>12499</v>
      </c>
      <c r="DS984" t="s">
        <v>22825</v>
      </c>
      <c r="DT984">
        <v>10</v>
      </c>
      <c r="DU984">
        <v>28</v>
      </c>
      <c r="DV984" t="s">
        <v>134</v>
      </c>
      <c r="DW984" t="s">
        <v>134</v>
      </c>
      <c r="DX984" t="s">
        <v>134</v>
      </c>
      <c r="DY984" t="s">
        <v>136</v>
      </c>
      <c r="DZ984">
        <v>1</v>
      </c>
      <c r="EA984" t="s">
        <v>136</v>
      </c>
      <c r="EC984" s="5">
        <v>12.68</v>
      </c>
      <c r="ED984" s="5">
        <v>55</v>
      </c>
      <c r="EE984">
        <v>19562227781</v>
      </c>
      <c r="EF984" t="s">
        <v>22820</v>
      </c>
      <c r="EG984" t="s">
        <v>148</v>
      </c>
      <c r="EH984">
        <v>0</v>
      </c>
    </row>
    <row r="985" spans="1:138" ht="15" customHeight="1" x14ac:dyDescent="0.35">
      <c r="A985" t="s">
        <v>16823</v>
      </c>
      <c r="B985" t="s">
        <v>157</v>
      </c>
      <c r="C985" s="1">
        <v>44133.591817245368</v>
      </c>
      <c r="D985" s="1">
        <v>44153</v>
      </c>
      <c r="E985" t="s">
        <v>579</v>
      </c>
      <c r="F985" t="s">
        <v>136</v>
      </c>
      <c r="G985" t="s">
        <v>135</v>
      </c>
      <c r="H985" t="s">
        <v>136</v>
      </c>
      <c r="I985" t="s">
        <v>16824</v>
      </c>
      <c r="K985" t="s">
        <v>16825</v>
      </c>
      <c r="L985" t="s">
        <v>16826</v>
      </c>
      <c r="M985" t="s">
        <v>8664</v>
      </c>
      <c r="N985" t="s">
        <v>1358</v>
      </c>
      <c r="O985" s="4">
        <v>81140</v>
      </c>
      <c r="P985" t="s">
        <v>140</v>
      </c>
      <c r="R985">
        <v>17195809633</v>
      </c>
      <c r="T985">
        <v>11299</v>
      </c>
      <c r="U985" t="s">
        <v>16827</v>
      </c>
      <c r="V985" t="s">
        <v>16828</v>
      </c>
      <c r="X985" t="s">
        <v>164</v>
      </c>
      <c r="Y985" t="s">
        <v>16825</v>
      </c>
      <c r="Z985" t="s">
        <v>16825</v>
      </c>
      <c r="AA985" t="s">
        <v>8664</v>
      </c>
      <c r="AB985" t="s">
        <v>1358</v>
      </c>
      <c r="AC985" s="4">
        <v>81140</v>
      </c>
      <c r="AD985" t="s">
        <v>140</v>
      </c>
      <c r="AF985">
        <v>17195809633</v>
      </c>
      <c r="AH985" t="s">
        <v>16829</v>
      </c>
      <c r="AI985" t="s">
        <v>168</v>
      </c>
      <c r="AJ985" t="s">
        <v>588</v>
      </c>
      <c r="AK985" t="s">
        <v>589</v>
      </c>
      <c r="AM985" t="s">
        <v>590</v>
      </c>
      <c r="AO985" t="s">
        <v>591</v>
      </c>
      <c r="AP985" t="s">
        <v>592</v>
      </c>
      <c r="AQ985" s="4">
        <v>82601</v>
      </c>
      <c r="AR985" t="s">
        <v>140</v>
      </c>
      <c r="AT985">
        <v>13074722105</v>
      </c>
      <c r="AV985" t="s">
        <v>593</v>
      </c>
      <c r="AW985" t="s">
        <v>594</v>
      </c>
      <c r="AZ985" t="s">
        <v>334</v>
      </c>
      <c r="BA985" t="s">
        <v>335</v>
      </c>
      <c r="BB985" t="s">
        <v>136</v>
      </c>
      <c r="BC985" t="s">
        <v>136</v>
      </c>
      <c r="BD985" t="s">
        <v>148</v>
      </c>
      <c r="BE985" t="s">
        <v>136</v>
      </c>
      <c r="BF985" t="s">
        <v>136</v>
      </c>
      <c r="BG985" t="s">
        <v>134</v>
      </c>
      <c r="BH985" t="s">
        <v>136</v>
      </c>
      <c r="BN985" t="s">
        <v>16830</v>
      </c>
      <c r="BO985" t="s">
        <v>2223</v>
      </c>
      <c r="BP985">
        <v>2</v>
      </c>
      <c r="BQ985">
        <v>2</v>
      </c>
      <c r="BR985">
        <v>2</v>
      </c>
      <c r="BS985" s="1">
        <v>44197</v>
      </c>
      <c r="BT985" s="1">
        <v>44500</v>
      </c>
      <c r="BU985" s="1">
        <v>44197</v>
      </c>
      <c r="BV985" s="1">
        <v>44500</v>
      </c>
      <c r="BW985" t="s">
        <v>134</v>
      </c>
      <c r="CH985" s="5">
        <v>1682.33</v>
      </c>
      <c r="CI985" t="s">
        <v>597</v>
      </c>
      <c r="CJ985">
        <v>0</v>
      </c>
      <c r="CK985" t="s">
        <v>1362</v>
      </c>
      <c r="CL985" t="s">
        <v>136</v>
      </c>
      <c r="CM985" t="s">
        <v>354</v>
      </c>
      <c r="CN985" t="s">
        <v>599</v>
      </c>
      <c r="CO985" t="s">
        <v>2225</v>
      </c>
      <c r="CP985" t="s">
        <v>149</v>
      </c>
      <c r="CQ985">
        <v>6</v>
      </c>
      <c r="CR985">
        <v>0</v>
      </c>
      <c r="CS985" t="s">
        <v>136</v>
      </c>
      <c r="CT985" t="s">
        <v>134</v>
      </c>
      <c r="CU985" t="s">
        <v>136</v>
      </c>
      <c r="CV985" t="s">
        <v>136</v>
      </c>
      <c r="CW985" t="s">
        <v>134</v>
      </c>
      <c r="CX985">
        <v>50</v>
      </c>
      <c r="CY985" t="s">
        <v>134</v>
      </c>
      <c r="CZ985" t="s">
        <v>136</v>
      </c>
      <c r="DA985" t="s">
        <v>134</v>
      </c>
      <c r="DB985" t="s">
        <v>136</v>
      </c>
      <c r="DC985" t="s">
        <v>136</v>
      </c>
      <c r="DD985" t="s">
        <v>136</v>
      </c>
      <c r="DF985" t="s">
        <v>16831</v>
      </c>
      <c r="DG985" t="s">
        <v>16832</v>
      </c>
      <c r="DH985" t="s">
        <v>8664</v>
      </c>
      <c r="DI985" t="s">
        <v>1358</v>
      </c>
      <c r="DJ985" s="4">
        <v>81140</v>
      </c>
      <c r="DK985" t="s">
        <v>8665</v>
      </c>
      <c r="DL985" t="s">
        <v>136</v>
      </c>
      <c r="DM985">
        <v>1</v>
      </c>
      <c r="DN985" t="s">
        <v>16833</v>
      </c>
      <c r="DO985" t="s">
        <v>8664</v>
      </c>
      <c r="DP985" t="s">
        <v>1358</v>
      </c>
      <c r="DQ985" t="str">
        <f>"81140"</f>
        <v>81140</v>
      </c>
      <c r="DR985" t="s">
        <v>8665</v>
      </c>
      <c r="DS985" t="s">
        <v>1750</v>
      </c>
      <c r="DT985">
        <v>3</v>
      </c>
      <c r="DU985">
        <v>3</v>
      </c>
      <c r="DV985" t="s">
        <v>136</v>
      </c>
      <c r="DW985" t="s">
        <v>136</v>
      </c>
      <c r="DX985" t="s">
        <v>134</v>
      </c>
      <c r="DY985" t="s">
        <v>136</v>
      </c>
      <c r="DZ985">
        <v>1</v>
      </c>
      <c r="EA985" t="s">
        <v>136</v>
      </c>
      <c r="EC985" s="5">
        <v>12.68</v>
      </c>
      <c r="ED985" s="5">
        <v>55</v>
      </c>
      <c r="EE985">
        <v>13074722105</v>
      </c>
      <c r="EF985" t="s">
        <v>593</v>
      </c>
      <c r="EG985" t="s">
        <v>148</v>
      </c>
      <c r="EH985">
        <v>0</v>
      </c>
    </row>
    <row r="986" spans="1:138" ht="15" customHeight="1" x14ac:dyDescent="0.35">
      <c r="A986" t="s">
        <v>6828</v>
      </c>
      <c r="B986" t="s">
        <v>157</v>
      </c>
      <c r="C986" s="1">
        <v>44139.45092372685</v>
      </c>
      <c r="D986" s="1">
        <v>44153</v>
      </c>
      <c r="E986" t="s">
        <v>133</v>
      </c>
      <c r="F986" t="s">
        <v>136</v>
      </c>
      <c r="G986" t="s">
        <v>135</v>
      </c>
      <c r="H986" t="s">
        <v>136</v>
      </c>
      <c r="I986" t="s">
        <v>6829</v>
      </c>
      <c r="K986" t="s">
        <v>6830</v>
      </c>
      <c r="M986" t="s">
        <v>6831</v>
      </c>
      <c r="N986" t="s">
        <v>161</v>
      </c>
      <c r="O986" s="4">
        <v>30187</v>
      </c>
      <c r="P986" t="s">
        <v>140</v>
      </c>
      <c r="R986">
        <v>14705359717</v>
      </c>
      <c r="T986">
        <v>112910</v>
      </c>
      <c r="U986" t="s">
        <v>6832</v>
      </c>
      <c r="V986" t="s">
        <v>766</v>
      </c>
      <c r="X986" t="s">
        <v>164</v>
      </c>
      <c r="Y986" t="s">
        <v>6833</v>
      </c>
      <c r="AA986" t="s">
        <v>6831</v>
      </c>
      <c r="AB986" t="s">
        <v>161</v>
      </c>
      <c r="AC986" s="4">
        <v>30187</v>
      </c>
      <c r="AD986" t="s">
        <v>140</v>
      </c>
      <c r="AF986">
        <v>14705359717</v>
      </c>
      <c r="AH986" t="s">
        <v>6834</v>
      </c>
      <c r="AI986" t="s">
        <v>168</v>
      </c>
      <c r="AJ986" t="s">
        <v>1941</v>
      </c>
      <c r="AK986" t="s">
        <v>1942</v>
      </c>
      <c r="AL986" t="s">
        <v>1943</v>
      </c>
      <c r="AM986" t="s">
        <v>1944</v>
      </c>
      <c r="AN986" t="s">
        <v>1945</v>
      </c>
      <c r="AO986" t="s">
        <v>1946</v>
      </c>
      <c r="AP986" t="s">
        <v>374</v>
      </c>
      <c r="AQ986" s="4">
        <v>78266</v>
      </c>
      <c r="AR986" t="s">
        <v>140</v>
      </c>
      <c r="AT986">
        <v>18305844555</v>
      </c>
      <c r="AV986" t="s">
        <v>1947</v>
      </c>
      <c r="AW986" t="s">
        <v>1948</v>
      </c>
      <c r="AZ986" t="s">
        <v>175</v>
      </c>
      <c r="BA986" t="s">
        <v>176</v>
      </c>
      <c r="BB986" t="s">
        <v>136</v>
      </c>
      <c r="BC986" t="s">
        <v>136</v>
      </c>
      <c r="BD986" t="s">
        <v>148</v>
      </c>
      <c r="BE986" t="s">
        <v>136</v>
      </c>
      <c r="BF986" t="s">
        <v>136</v>
      </c>
      <c r="BG986" t="s">
        <v>134</v>
      </c>
      <c r="BH986" t="s">
        <v>136</v>
      </c>
      <c r="BN986" t="s">
        <v>6835</v>
      </c>
      <c r="BO986" t="s">
        <v>570</v>
      </c>
      <c r="BP986">
        <v>4</v>
      </c>
      <c r="BQ986">
        <v>4</v>
      </c>
      <c r="BR986">
        <v>4</v>
      </c>
      <c r="BS986" s="1">
        <v>44206</v>
      </c>
      <c r="BT986" s="1">
        <v>44509</v>
      </c>
      <c r="BU986" s="1">
        <v>44206</v>
      </c>
      <c r="BV986" s="1">
        <v>44509</v>
      </c>
      <c r="BW986" t="s">
        <v>136</v>
      </c>
      <c r="BX986">
        <v>40</v>
      </c>
      <c r="BY986">
        <v>0</v>
      </c>
      <c r="BZ986">
        <v>8</v>
      </c>
      <c r="CA986">
        <v>8</v>
      </c>
      <c r="CB986">
        <v>8</v>
      </c>
      <c r="CC986">
        <v>8</v>
      </c>
      <c r="CD986">
        <v>8</v>
      </c>
      <c r="CE986">
        <v>0</v>
      </c>
      <c r="CF986" t="str">
        <f>"8:00 AM"</f>
        <v>8:00 AM</v>
      </c>
      <c r="CG986" t="str">
        <f>"5:00 PM"</f>
        <v>5:00 PM</v>
      </c>
      <c r="CH986" s="5">
        <v>11.71</v>
      </c>
      <c r="CI986" t="s">
        <v>146</v>
      </c>
      <c r="CJ986">
        <v>0</v>
      </c>
      <c r="CK986" t="s">
        <v>148</v>
      </c>
      <c r="CL986" t="s">
        <v>136</v>
      </c>
      <c r="CM986" t="s">
        <v>312</v>
      </c>
      <c r="CN986" t="s">
        <v>148</v>
      </c>
      <c r="CO986" s="2" t="s">
        <v>1949</v>
      </c>
      <c r="CP986" t="s">
        <v>149</v>
      </c>
      <c r="CQ986">
        <v>3</v>
      </c>
      <c r="CR986">
        <v>0</v>
      </c>
      <c r="CS986" t="s">
        <v>136</v>
      </c>
      <c r="CT986" t="s">
        <v>136</v>
      </c>
      <c r="CU986" t="s">
        <v>136</v>
      </c>
      <c r="CV986" t="s">
        <v>136</v>
      </c>
      <c r="CW986" t="s">
        <v>134</v>
      </c>
      <c r="CX986">
        <v>50</v>
      </c>
      <c r="CY986" t="s">
        <v>136</v>
      </c>
      <c r="CZ986" t="s">
        <v>136</v>
      </c>
      <c r="DA986" t="s">
        <v>136</v>
      </c>
      <c r="DB986" t="s">
        <v>136</v>
      </c>
      <c r="DC986" t="s">
        <v>136</v>
      </c>
      <c r="DD986" t="s">
        <v>136</v>
      </c>
      <c r="DF986" t="s">
        <v>6836</v>
      </c>
      <c r="DG986" t="s">
        <v>6837</v>
      </c>
      <c r="DH986" t="s">
        <v>6831</v>
      </c>
      <c r="DI986" t="s">
        <v>161</v>
      </c>
      <c r="DJ986" s="4">
        <v>30187</v>
      </c>
      <c r="DK986" t="s">
        <v>6344</v>
      </c>
      <c r="DL986" t="s">
        <v>136</v>
      </c>
      <c r="DM986">
        <v>1</v>
      </c>
      <c r="DN986" t="s">
        <v>6837</v>
      </c>
      <c r="DO986" t="s">
        <v>6831</v>
      </c>
      <c r="DP986" t="s">
        <v>161</v>
      </c>
      <c r="DQ986" t="str">
        <f>"30187"</f>
        <v>30187</v>
      </c>
      <c r="DR986" t="s">
        <v>6344</v>
      </c>
      <c r="DS986" t="s">
        <v>4575</v>
      </c>
      <c r="DT986">
        <v>1</v>
      </c>
      <c r="DU986">
        <v>6</v>
      </c>
      <c r="DV986" t="s">
        <v>134</v>
      </c>
      <c r="DW986" t="s">
        <v>134</v>
      </c>
      <c r="DX986" t="s">
        <v>134</v>
      </c>
      <c r="DY986" t="s">
        <v>136</v>
      </c>
      <c r="DZ986">
        <v>1</v>
      </c>
      <c r="EA986" t="s">
        <v>136</v>
      </c>
      <c r="EC986" s="5">
        <v>12.68</v>
      </c>
      <c r="ED986" s="5">
        <v>55</v>
      </c>
      <c r="EE986">
        <v>17703103733</v>
      </c>
      <c r="EF986" t="s">
        <v>6834</v>
      </c>
      <c r="EG986" t="s">
        <v>148</v>
      </c>
      <c r="EH986">
        <v>0</v>
      </c>
    </row>
    <row r="987" spans="1:138" ht="15" customHeight="1" x14ac:dyDescent="0.35">
      <c r="A987" t="s">
        <v>8352</v>
      </c>
      <c r="B987" t="s">
        <v>157</v>
      </c>
      <c r="C987" s="1">
        <v>44139.22552777778</v>
      </c>
      <c r="D987" s="1">
        <v>44153</v>
      </c>
      <c r="E987" t="s">
        <v>133</v>
      </c>
      <c r="F987" t="s">
        <v>136</v>
      </c>
      <c r="G987" t="s">
        <v>135</v>
      </c>
      <c r="H987" t="s">
        <v>136</v>
      </c>
      <c r="I987" t="s">
        <v>8353</v>
      </c>
      <c r="K987" t="s">
        <v>8354</v>
      </c>
      <c r="L987" t="s">
        <v>8355</v>
      </c>
      <c r="M987" t="s">
        <v>2625</v>
      </c>
      <c r="N987" t="s">
        <v>720</v>
      </c>
      <c r="O987" s="4">
        <v>39159</v>
      </c>
      <c r="P987" t="s">
        <v>140</v>
      </c>
      <c r="R987">
        <v>16628736248</v>
      </c>
      <c r="T987">
        <v>112511</v>
      </c>
      <c r="U987" t="s">
        <v>8356</v>
      </c>
      <c r="V987" t="s">
        <v>1019</v>
      </c>
      <c r="X987" t="s">
        <v>787</v>
      </c>
      <c r="Y987" t="s">
        <v>8354</v>
      </c>
      <c r="Z987" t="s">
        <v>8357</v>
      </c>
      <c r="AA987" t="s">
        <v>2625</v>
      </c>
      <c r="AB987" t="s">
        <v>720</v>
      </c>
      <c r="AC987" s="4">
        <v>39159</v>
      </c>
      <c r="AD987" t="s">
        <v>140</v>
      </c>
      <c r="AF987">
        <v>16628736248</v>
      </c>
      <c r="AH987" t="s">
        <v>8358</v>
      </c>
      <c r="AI987" t="s">
        <v>168</v>
      </c>
      <c r="AJ987" t="s">
        <v>814</v>
      </c>
      <c r="AK987" t="s">
        <v>815</v>
      </c>
      <c r="AL987" t="s">
        <v>2898</v>
      </c>
      <c r="AM987" t="s">
        <v>817</v>
      </c>
      <c r="AO987" t="s">
        <v>818</v>
      </c>
      <c r="AP987" t="s">
        <v>720</v>
      </c>
      <c r="AQ987" s="4">
        <v>39114</v>
      </c>
      <c r="AR987" t="s">
        <v>140</v>
      </c>
      <c r="AT987">
        <v>16018475110</v>
      </c>
      <c r="AV987" t="s">
        <v>819</v>
      </c>
      <c r="AW987" t="s">
        <v>820</v>
      </c>
      <c r="AZ987" t="s">
        <v>821</v>
      </c>
      <c r="BA987" t="s">
        <v>822</v>
      </c>
      <c r="BB987" t="s">
        <v>136</v>
      </c>
      <c r="BC987" t="s">
        <v>136</v>
      </c>
      <c r="BD987" t="s">
        <v>148</v>
      </c>
      <c r="BE987" t="s">
        <v>136</v>
      </c>
      <c r="BF987" t="s">
        <v>136</v>
      </c>
      <c r="BG987" t="s">
        <v>134</v>
      </c>
      <c r="BH987" t="s">
        <v>136</v>
      </c>
      <c r="BN987" t="s">
        <v>8359</v>
      </c>
      <c r="BO987" t="s">
        <v>8360</v>
      </c>
      <c r="BP987">
        <v>3</v>
      </c>
      <c r="BQ987">
        <v>2</v>
      </c>
      <c r="BR987">
        <v>2</v>
      </c>
      <c r="BS987" s="1">
        <v>44209</v>
      </c>
      <c r="BT987" s="1">
        <v>44509</v>
      </c>
      <c r="BU987" s="1">
        <v>44209</v>
      </c>
      <c r="BV987" s="1">
        <v>44509</v>
      </c>
      <c r="BW987" t="s">
        <v>136</v>
      </c>
      <c r="BX987">
        <v>42</v>
      </c>
      <c r="BY987">
        <v>6</v>
      </c>
      <c r="BZ987">
        <v>6</v>
      </c>
      <c r="CA987">
        <v>6</v>
      </c>
      <c r="CB987">
        <v>6</v>
      </c>
      <c r="CC987">
        <v>6</v>
      </c>
      <c r="CD987">
        <v>6</v>
      </c>
      <c r="CE987">
        <v>6</v>
      </c>
      <c r="CF987" t="str">
        <f>"7:00 AM"</f>
        <v>7:00 AM</v>
      </c>
      <c r="CG987" t="str">
        <f>"2:00 PM"</f>
        <v>2:00 PM</v>
      </c>
      <c r="CH987" s="5">
        <v>11.83</v>
      </c>
      <c r="CI987" t="s">
        <v>146</v>
      </c>
      <c r="CL987" t="s">
        <v>136</v>
      </c>
      <c r="CM987" t="s">
        <v>147</v>
      </c>
      <c r="CN987" t="s">
        <v>148</v>
      </c>
      <c r="CO987" s="2" t="s">
        <v>825</v>
      </c>
      <c r="CP987" t="s">
        <v>149</v>
      </c>
      <c r="CQ987">
        <v>0</v>
      </c>
      <c r="CR987">
        <v>0</v>
      </c>
      <c r="CS987" t="s">
        <v>136</v>
      </c>
      <c r="CT987" t="s">
        <v>134</v>
      </c>
      <c r="CU987" t="s">
        <v>136</v>
      </c>
      <c r="CV987" t="s">
        <v>136</v>
      </c>
      <c r="CW987" t="s">
        <v>134</v>
      </c>
      <c r="CX987">
        <v>80</v>
      </c>
      <c r="CY987" t="s">
        <v>134</v>
      </c>
      <c r="CZ987" t="s">
        <v>136</v>
      </c>
      <c r="DA987" t="s">
        <v>136</v>
      </c>
      <c r="DB987" t="s">
        <v>134</v>
      </c>
      <c r="DC987" t="s">
        <v>134</v>
      </c>
      <c r="DD987" t="s">
        <v>136</v>
      </c>
      <c r="DF987" t="s">
        <v>8361</v>
      </c>
      <c r="DG987" t="s">
        <v>8362</v>
      </c>
      <c r="DH987" t="s">
        <v>8363</v>
      </c>
      <c r="DI987" t="s">
        <v>720</v>
      </c>
      <c r="DJ987" s="4">
        <v>39054</v>
      </c>
      <c r="DK987" t="s">
        <v>2627</v>
      </c>
      <c r="DL987" t="s">
        <v>136</v>
      </c>
      <c r="DM987">
        <v>1</v>
      </c>
      <c r="DN987" t="s">
        <v>8364</v>
      </c>
      <c r="DO987" t="s">
        <v>8363</v>
      </c>
      <c r="DP987" t="s">
        <v>720</v>
      </c>
      <c r="DQ987" t="str">
        <f>"39054"</f>
        <v>39054</v>
      </c>
      <c r="DR987" t="s">
        <v>2627</v>
      </c>
      <c r="DS987" t="s">
        <v>8365</v>
      </c>
      <c r="DT987">
        <v>1</v>
      </c>
      <c r="DU987">
        <v>5</v>
      </c>
      <c r="DV987" t="s">
        <v>136</v>
      </c>
      <c r="DW987" t="s">
        <v>136</v>
      </c>
      <c r="DX987" t="s">
        <v>134</v>
      </c>
      <c r="DY987" t="s">
        <v>136</v>
      </c>
      <c r="DZ987">
        <v>1</v>
      </c>
      <c r="EA987" t="s">
        <v>136</v>
      </c>
      <c r="EC987" s="5">
        <v>12.68</v>
      </c>
      <c r="ED987" s="5">
        <v>55</v>
      </c>
      <c r="EE987">
        <v>16628736248</v>
      </c>
      <c r="EF987" t="s">
        <v>8358</v>
      </c>
      <c r="EG987" t="s">
        <v>2899</v>
      </c>
      <c r="EH987">
        <v>0</v>
      </c>
    </row>
    <row r="988" spans="1:138" ht="15" customHeight="1" x14ac:dyDescent="0.35">
      <c r="A988" t="s">
        <v>17477</v>
      </c>
      <c r="B988" t="s">
        <v>157</v>
      </c>
      <c r="C988" s="1">
        <v>44145.388934259259</v>
      </c>
      <c r="D988" s="1">
        <v>44153</v>
      </c>
      <c r="E988" t="s">
        <v>133</v>
      </c>
      <c r="F988" t="s">
        <v>136</v>
      </c>
      <c r="G988" t="s">
        <v>135</v>
      </c>
      <c r="H988" t="s">
        <v>136</v>
      </c>
      <c r="I988" t="s">
        <v>17478</v>
      </c>
      <c r="K988" t="s">
        <v>17479</v>
      </c>
      <c r="L988" t="s">
        <v>148</v>
      </c>
      <c r="M988" t="s">
        <v>17480</v>
      </c>
      <c r="N988" t="s">
        <v>161</v>
      </c>
      <c r="O988" s="4">
        <v>30548</v>
      </c>
      <c r="P988" t="s">
        <v>140</v>
      </c>
      <c r="R988">
        <v>17066549072</v>
      </c>
      <c r="T988">
        <v>4249</v>
      </c>
      <c r="U988" t="s">
        <v>567</v>
      </c>
      <c r="V988" t="s">
        <v>172</v>
      </c>
      <c r="W988" t="s">
        <v>2932</v>
      </c>
      <c r="X988" t="s">
        <v>6277</v>
      </c>
      <c r="Y988" t="s">
        <v>17479</v>
      </c>
      <c r="AA988" t="s">
        <v>17480</v>
      </c>
      <c r="AB988" t="s">
        <v>161</v>
      </c>
      <c r="AC988" s="4">
        <v>30548</v>
      </c>
      <c r="AD988" t="s">
        <v>140</v>
      </c>
      <c r="AE988" t="s">
        <v>841</v>
      </c>
      <c r="AF988">
        <v>17066549072</v>
      </c>
      <c r="AH988" t="s">
        <v>17481</v>
      </c>
      <c r="AI988" t="s">
        <v>168</v>
      </c>
      <c r="AJ988" t="s">
        <v>2151</v>
      </c>
      <c r="AK988" t="s">
        <v>2152</v>
      </c>
      <c r="AL988" t="s">
        <v>509</v>
      </c>
      <c r="AM988" t="s">
        <v>846</v>
      </c>
      <c r="AO988" t="s">
        <v>847</v>
      </c>
      <c r="AP988" t="s">
        <v>161</v>
      </c>
      <c r="AQ988" s="4">
        <v>31636</v>
      </c>
      <c r="AR988" t="s">
        <v>140</v>
      </c>
      <c r="AT988">
        <v>12295596879</v>
      </c>
      <c r="AV988" t="s">
        <v>2153</v>
      </c>
      <c r="AW988" t="s">
        <v>849</v>
      </c>
      <c r="AZ988" t="s">
        <v>144</v>
      </c>
      <c r="BA988" t="s">
        <v>145</v>
      </c>
      <c r="BB988" t="s">
        <v>136</v>
      </c>
      <c r="BC988" t="s">
        <v>136</v>
      </c>
      <c r="BD988" t="s">
        <v>148</v>
      </c>
      <c r="BE988" t="s">
        <v>136</v>
      </c>
      <c r="BF988" t="s">
        <v>136</v>
      </c>
      <c r="BG988" t="s">
        <v>134</v>
      </c>
      <c r="BH988" t="s">
        <v>136</v>
      </c>
      <c r="BI988" t="s">
        <v>2509</v>
      </c>
      <c r="BJ988" t="s">
        <v>2510</v>
      </c>
      <c r="BL988" t="s">
        <v>849</v>
      </c>
      <c r="BM988" t="s">
        <v>2153</v>
      </c>
      <c r="BN988" t="s">
        <v>17482</v>
      </c>
      <c r="BO988" t="s">
        <v>145</v>
      </c>
      <c r="BP988">
        <v>5</v>
      </c>
      <c r="BQ988">
        <v>5</v>
      </c>
      <c r="BR988">
        <v>5</v>
      </c>
      <c r="BS988" s="1">
        <v>44210</v>
      </c>
      <c r="BT988" s="1">
        <v>44513</v>
      </c>
      <c r="BU988" s="1">
        <v>44210</v>
      </c>
      <c r="BV988" s="1">
        <v>44513</v>
      </c>
      <c r="BW988" t="s">
        <v>136</v>
      </c>
      <c r="BX988">
        <v>46</v>
      </c>
      <c r="BY988">
        <v>0</v>
      </c>
      <c r="BZ988">
        <v>8</v>
      </c>
      <c r="CA988">
        <v>8</v>
      </c>
      <c r="CB988">
        <v>8</v>
      </c>
      <c r="CC988">
        <v>8</v>
      </c>
      <c r="CD988">
        <v>8</v>
      </c>
      <c r="CE988">
        <v>6</v>
      </c>
      <c r="CF988" t="str">
        <f>"8:00 AM"</f>
        <v>8:00 AM</v>
      </c>
      <c r="CG988" t="str">
        <f>"5:00 PM"</f>
        <v>5:00 PM</v>
      </c>
      <c r="CH988" s="5">
        <v>11.71</v>
      </c>
      <c r="CI988" t="s">
        <v>146</v>
      </c>
      <c r="CL988" t="s">
        <v>136</v>
      </c>
      <c r="CM988" t="s">
        <v>312</v>
      </c>
      <c r="CN988" t="s">
        <v>148</v>
      </c>
      <c r="CO988" t="s">
        <v>854</v>
      </c>
      <c r="CP988" t="s">
        <v>149</v>
      </c>
      <c r="CQ988">
        <v>3</v>
      </c>
      <c r="CR988">
        <v>0</v>
      </c>
      <c r="CS988" t="s">
        <v>136</v>
      </c>
      <c r="CT988" t="s">
        <v>136</v>
      </c>
      <c r="CU988" t="s">
        <v>136</v>
      </c>
      <c r="CV988" t="s">
        <v>136</v>
      </c>
      <c r="CW988" t="s">
        <v>134</v>
      </c>
      <c r="CX988">
        <v>50</v>
      </c>
      <c r="CY988" t="s">
        <v>134</v>
      </c>
      <c r="CZ988" t="s">
        <v>134</v>
      </c>
      <c r="DA988" t="s">
        <v>134</v>
      </c>
      <c r="DB988" t="s">
        <v>134</v>
      </c>
      <c r="DC988" t="s">
        <v>134</v>
      </c>
      <c r="DD988" t="s">
        <v>136</v>
      </c>
      <c r="DF988" t="s">
        <v>17483</v>
      </c>
      <c r="DG988" t="s">
        <v>17479</v>
      </c>
      <c r="DH988" t="s">
        <v>17480</v>
      </c>
      <c r="DI988" t="s">
        <v>161</v>
      </c>
      <c r="DJ988" s="4">
        <v>30548</v>
      </c>
      <c r="DK988" t="s">
        <v>712</v>
      </c>
      <c r="DL988" t="s">
        <v>136</v>
      </c>
      <c r="DM988">
        <v>1</v>
      </c>
      <c r="DN988" t="s">
        <v>17479</v>
      </c>
      <c r="DO988" t="s">
        <v>17480</v>
      </c>
      <c r="DP988" t="s">
        <v>161</v>
      </c>
      <c r="DQ988" t="str">
        <f>"30548"</f>
        <v>30548</v>
      </c>
      <c r="DR988" t="s">
        <v>712</v>
      </c>
      <c r="DS988" t="s">
        <v>497</v>
      </c>
      <c r="DT988">
        <v>1</v>
      </c>
      <c r="DU988">
        <v>9</v>
      </c>
      <c r="DV988" t="s">
        <v>134</v>
      </c>
      <c r="DW988" t="s">
        <v>134</v>
      </c>
      <c r="DX988" t="s">
        <v>134</v>
      </c>
      <c r="DY988" t="s">
        <v>136</v>
      </c>
      <c r="DZ988">
        <v>1</v>
      </c>
      <c r="EA988" t="s">
        <v>134</v>
      </c>
      <c r="EB988" s="5">
        <v>12.68</v>
      </c>
      <c r="EC988" s="5">
        <v>12.68</v>
      </c>
      <c r="ED988" s="5">
        <v>55</v>
      </c>
      <c r="EE988" t="s">
        <v>148</v>
      </c>
      <c r="EF988" t="s">
        <v>17481</v>
      </c>
      <c r="EG988" t="s">
        <v>5288</v>
      </c>
      <c r="EH988">
        <v>0</v>
      </c>
    </row>
    <row r="989" spans="1:138" ht="15" customHeight="1" x14ac:dyDescent="0.35">
      <c r="A989" t="s">
        <v>18869</v>
      </c>
      <c r="B989" t="s">
        <v>157</v>
      </c>
      <c r="C989" s="1">
        <v>44141.471799768522</v>
      </c>
      <c r="D989" s="1">
        <v>44153</v>
      </c>
      <c r="E989" t="s">
        <v>579</v>
      </c>
      <c r="F989" t="s">
        <v>136</v>
      </c>
      <c r="G989" t="s">
        <v>135</v>
      </c>
      <c r="H989" t="s">
        <v>136</v>
      </c>
      <c r="I989" t="s">
        <v>18870</v>
      </c>
      <c r="K989" t="s">
        <v>18871</v>
      </c>
      <c r="L989" t="s">
        <v>18872</v>
      </c>
      <c r="M989" t="s">
        <v>18873</v>
      </c>
      <c r="N989" t="s">
        <v>784</v>
      </c>
      <c r="O989" s="4">
        <v>59453</v>
      </c>
      <c r="P989" t="s">
        <v>140</v>
      </c>
      <c r="R989">
        <v>14063742244</v>
      </c>
      <c r="T989">
        <v>11</v>
      </c>
      <c r="U989" t="s">
        <v>6000</v>
      </c>
      <c r="V989" t="s">
        <v>18874</v>
      </c>
      <c r="X989" t="s">
        <v>164</v>
      </c>
      <c r="Y989" t="s">
        <v>18871</v>
      </c>
      <c r="Z989" t="s">
        <v>18875</v>
      </c>
      <c r="AA989" t="s">
        <v>18876</v>
      </c>
      <c r="AB989" t="s">
        <v>784</v>
      </c>
      <c r="AC989" s="4">
        <v>59453</v>
      </c>
      <c r="AD989" t="s">
        <v>140</v>
      </c>
      <c r="AF989">
        <v>14063742244</v>
      </c>
      <c r="AH989" t="s">
        <v>18877</v>
      </c>
      <c r="AI989" t="s">
        <v>168</v>
      </c>
      <c r="AJ989" t="s">
        <v>588</v>
      </c>
      <c r="AK989" t="s">
        <v>589</v>
      </c>
      <c r="AM989" t="s">
        <v>590</v>
      </c>
      <c r="AO989" t="s">
        <v>591</v>
      </c>
      <c r="AP989" t="s">
        <v>592</v>
      </c>
      <c r="AQ989" s="4">
        <v>82601</v>
      </c>
      <c r="AR989" t="s">
        <v>140</v>
      </c>
      <c r="AT989">
        <v>13074722105</v>
      </c>
      <c r="AV989" t="s">
        <v>593</v>
      </c>
      <c r="AW989" t="s">
        <v>594</v>
      </c>
      <c r="AZ989" t="s">
        <v>334</v>
      </c>
      <c r="BA989" t="s">
        <v>335</v>
      </c>
      <c r="BB989" t="s">
        <v>136</v>
      </c>
      <c r="BC989" t="s">
        <v>136</v>
      </c>
      <c r="BD989" t="s">
        <v>148</v>
      </c>
      <c r="BE989" t="s">
        <v>136</v>
      </c>
      <c r="BF989" t="s">
        <v>136</v>
      </c>
      <c r="BG989" t="s">
        <v>134</v>
      </c>
      <c r="BH989" t="s">
        <v>136</v>
      </c>
      <c r="BN989" t="s">
        <v>18878</v>
      </c>
      <c r="BO989" t="s">
        <v>1094</v>
      </c>
      <c r="BP989">
        <v>2</v>
      </c>
      <c r="BQ989">
        <v>2</v>
      </c>
      <c r="BR989">
        <v>2</v>
      </c>
      <c r="BS989" s="1">
        <v>44197</v>
      </c>
      <c r="BT989" s="1">
        <v>44500</v>
      </c>
      <c r="BU989" s="1">
        <v>44197</v>
      </c>
      <c r="BV989" s="1">
        <v>44500</v>
      </c>
      <c r="BW989" t="s">
        <v>136</v>
      </c>
      <c r="BX989">
        <v>48</v>
      </c>
      <c r="BY989">
        <v>0</v>
      </c>
      <c r="BZ989">
        <v>8</v>
      </c>
      <c r="CA989">
        <v>8</v>
      </c>
      <c r="CB989">
        <v>8</v>
      </c>
      <c r="CC989">
        <v>8</v>
      </c>
      <c r="CD989">
        <v>8</v>
      </c>
      <c r="CE989">
        <v>8</v>
      </c>
      <c r="CF989" t="str">
        <f>"7:00 AM"</f>
        <v>7:00 AM</v>
      </c>
      <c r="CG989" t="str">
        <f>"4:00 PM"</f>
        <v>4:00 PM</v>
      </c>
      <c r="CH989" s="5">
        <v>13.62</v>
      </c>
      <c r="CI989" t="s">
        <v>146</v>
      </c>
      <c r="CJ989">
        <v>0</v>
      </c>
      <c r="CK989" t="s">
        <v>1095</v>
      </c>
      <c r="CL989" t="s">
        <v>136</v>
      </c>
      <c r="CM989" t="s">
        <v>354</v>
      </c>
      <c r="CN989" t="s">
        <v>599</v>
      </c>
      <c r="CO989" t="s">
        <v>600</v>
      </c>
      <c r="CP989" t="s">
        <v>149</v>
      </c>
      <c r="CQ989">
        <v>6</v>
      </c>
      <c r="CR989">
        <v>0</v>
      </c>
      <c r="CS989" t="s">
        <v>136</v>
      </c>
      <c r="CT989" t="s">
        <v>134</v>
      </c>
      <c r="CU989" t="s">
        <v>136</v>
      </c>
      <c r="CV989" t="s">
        <v>136</v>
      </c>
      <c r="CW989" t="s">
        <v>134</v>
      </c>
      <c r="CX989">
        <v>100</v>
      </c>
      <c r="CY989" t="s">
        <v>134</v>
      </c>
      <c r="CZ989" t="s">
        <v>136</v>
      </c>
      <c r="DA989" t="s">
        <v>134</v>
      </c>
      <c r="DB989" t="s">
        <v>136</v>
      </c>
      <c r="DC989" t="s">
        <v>136</v>
      </c>
      <c r="DD989" t="s">
        <v>136</v>
      </c>
      <c r="DF989" t="s">
        <v>18879</v>
      </c>
      <c r="DG989" t="s">
        <v>18871</v>
      </c>
      <c r="DH989" t="s">
        <v>18876</v>
      </c>
      <c r="DI989" t="s">
        <v>784</v>
      </c>
      <c r="DJ989" s="4">
        <v>59453</v>
      </c>
      <c r="DK989" t="s">
        <v>18880</v>
      </c>
      <c r="DL989" t="s">
        <v>136</v>
      </c>
      <c r="DM989">
        <v>1</v>
      </c>
      <c r="DN989" t="s">
        <v>18881</v>
      </c>
      <c r="DO989" t="s">
        <v>18876</v>
      </c>
      <c r="DP989" t="s">
        <v>784</v>
      </c>
      <c r="DQ989" t="str">
        <f>"59453"</f>
        <v>59453</v>
      </c>
      <c r="DR989" t="s">
        <v>18880</v>
      </c>
      <c r="DS989" t="s">
        <v>2917</v>
      </c>
      <c r="DT989">
        <v>1</v>
      </c>
      <c r="DU989">
        <v>2</v>
      </c>
      <c r="DV989" t="s">
        <v>136</v>
      </c>
      <c r="DW989" t="s">
        <v>136</v>
      </c>
      <c r="DX989" t="s">
        <v>134</v>
      </c>
      <c r="DY989" t="s">
        <v>136</v>
      </c>
      <c r="DZ989">
        <v>1</v>
      </c>
      <c r="EA989" t="s">
        <v>136</v>
      </c>
      <c r="EC989" s="5">
        <v>12.68</v>
      </c>
      <c r="ED989" s="5">
        <v>55</v>
      </c>
      <c r="EE989">
        <v>13074722105</v>
      </c>
      <c r="EF989" t="s">
        <v>593</v>
      </c>
      <c r="EG989" t="s">
        <v>148</v>
      </c>
      <c r="EH989">
        <v>0</v>
      </c>
    </row>
    <row r="990" spans="1:138" ht="15" customHeight="1" x14ac:dyDescent="0.35">
      <c r="A990" t="s">
        <v>1752</v>
      </c>
      <c r="B990" t="s">
        <v>157</v>
      </c>
      <c r="C990" s="1">
        <v>44141.69233784722</v>
      </c>
      <c r="D990" s="1">
        <v>44153</v>
      </c>
      <c r="E990" t="s">
        <v>133</v>
      </c>
      <c r="F990" t="s">
        <v>136</v>
      </c>
      <c r="G990" t="s">
        <v>135</v>
      </c>
      <c r="H990" t="s">
        <v>136</v>
      </c>
      <c r="I990" t="s">
        <v>1753</v>
      </c>
      <c r="K990" t="s">
        <v>1754</v>
      </c>
      <c r="L990" t="s">
        <v>1755</v>
      </c>
      <c r="M990" t="s">
        <v>1756</v>
      </c>
      <c r="N990" t="s">
        <v>1114</v>
      </c>
      <c r="O990" s="4">
        <v>98903</v>
      </c>
      <c r="P990" t="s">
        <v>140</v>
      </c>
      <c r="R990">
        <v>15099662600</v>
      </c>
      <c r="S990">
        <v>351</v>
      </c>
      <c r="T990">
        <v>111331</v>
      </c>
      <c r="U990" t="s">
        <v>1757</v>
      </c>
      <c r="V990" t="s">
        <v>1653</v>
      </c>
      <c r="X990" t="s">
        <v>1758</v>
      </c>
      <c r="Y990" t="s">
        <v>1754</v>
      </c>
      <c r="AA990" t="s">
        <v>1756</v>
      </c>
      <c r="AB990" t="s">
        <v>1114</v>
      </c>
      <c r="AC990" s="4">
        <v>98903</v>
      </c>
      <c r="AD990" t="s">
        <v>140</v>
      </c>
      <c r="AF990">
        <v>15099662600</v>
      </c>
      <c r="AG990">
        <v>351</v>
      </c>
      <c r="AH990" t="s">
        <v>1759</v>
      </c>
      <c r="AI990" t="s">
        <v>168</v>
      </c>
      <c r="AJ990" t="s">
        <v>559</v>
      </c>
      <c r="AK990" t="s">
        <v>433</v>
      </c>
      <c r="AL990" t="s">
        <v>978</v>
      </c>
      <c r="AM990" t="s">
        <v>561</v>
      </c>
      <c r="AN990" t="s">
        <v>562</v>
      </c>
      <c r="AO990" t="s">
        <v>563</v>
      </c>
      <c r="AP990" t="s">
        <v>564</v>
      </c>
      <c r="AQ990" s="4">
        <v>22949</v>
      </c>
      <c r="AR990" t="s">
        <v>140</v>
      </c>
      <c r="AT990">
        <v>14342634300</v>
      </c>
      <c r="AV990" t="s">
        <v>1760</v>
      </c>
      <c r="AW990" t="s">
        <v>566</v>
      </c>
      <c r="AZ990" t="s">
        <v>175</v>
      </c>
      <c r="BA990" t="s">
        <v>176</v>
      </c>
      <c r="BB990" t="s">
        <v>136</v>
      </c>
      <c r="BC990" t="s">
        <v>136</v>
      </c>
      <c r="BD990" t="s">
        <v>148</v>
      </c>
      <c r="BE990" t="s">
        <v>136</v>
      </c>
      <c r="BF990" t="s">
        <v>136</v>
      </c>
      <c r="BG990" t="s">
        <v>134</v>
      </c>
      <c r="BH990" t="s">
        <v>136</v>
      </c>
      <c r="BI990" t="s">
        <v>1761</v>
      </c>
      <c r="BJ990" t="s">
        <v>1762</v>
      </c>
      <c r="BL990" t="s">
        <v>566</v>
      </c>
      <c r="BM990" t="s">
        <v>1759</v>
      </c>
      <c r="BN990" t="s">
        <v>1763</v>
      </c>
      <c r="BO990" t="s">
        <v>905</v>
      </c>
      <c r="BP990">
        <v>254</v>
      </c>
      <c r="BQ990">
        <v>96</v>
      </c>
      <c r="BR990">
        <v>96</v>
      </c>
      <c r="BS990" s="1">
        <v>44214</v>
      </c>
      <c r="BT990" s="1">
        <v>44518</v>
      </c>
      <c r="BU990" s="1">
        <v>44214</v>
      </c>
      <c r="BV990" s="1">
        <v>44518</v>
      </c>
      <c r="BW990" t="s">
        <v>136</v>
      </c>
      <c r="BX990">
        <v>46</v>
      </c>
      <c r="BY990">
        <v>0</v>
      </c>
      <c r="BZ990">
        <v>8</v>
      </c>
      <c r="CA990">
        <v>8</v>
      </c>
      <c r="CB990">
        <v>8</v>
      </c>
      <c r="CC990">
        <v>8</v>
      </c>
      <c r="CD990">
        <v>8</v>
      </c>
      <c r="CE990">
        <v>6</v>
      </c>
      <c r="CF990" t="str">
        <f>"6:00 AM"</f>
        <v>6:00 AM</v>
      </c>
      <c r="CG990" t="str">
        <f>"2:30 PM"</f>
        <v>2:30 PM</v>
      </c>
      <c r="CH990" s="5">
        <v>15.83</v>
      </c>
      <c r="CI990" t="s">
        <v>146</v>
      </c>
      <c r="CJ990">
        <v>19</v>
      </c>
      <c r="CK990" t="s">
        <v>1764</v>
      </c>
      <c r="CL990" t="s">
        <v>134</v>
      </c>
      <c r="CM990" t="s">
        <v>147</v>
      </c>
      <c r="CN990" t="s">
        <v>148</v>
      </c>
      <c r="CO990" t="s">
        <v>1765</v>
      </c>
      <c r="CP990" t="s">
        <v>149</v>
      </c>
      <c r="CQ990">
        <v>3</v>
      </c>
      <c r="CR990">
        <v>0</v>
      </c>
      <c r="CS990" t="s">
        <v>136</v>
      </c>
      <c r="CT990" t="s">
        <v>136</v>
      </c>
      <c r="CU990" t="s">
        <v>136</v>
      </c>
      <c r="CV990" t="s">
        <v>134</v>
      </c>
      <c r="CW990" t="s">
        <v>134</v>
      </c>
      <c r="CX990">
        <v>60</v>
      </c>
      <c r="CY990" t="s">
        <v>134</v>
      </c>
      <c r="CZ990" t="s">
        <v>134</v>
      </c>
      <c r="DA990" t="s">
        <v>134</v>
      </c>
      <c r="DB990" t="s">
        <v>134</v>
      </c>
      <c r="DC990" t="s">
        <v>134</v>
      </c>
      <c r="DD990" t="s">
        <v>136</v>
      </c>
      <c r="DF990" t="s">
        <v>1766</v>
      </c>
      <c r="DG990" t="s">
        <v>1767</v>
      </c>
      <c r="DH990" t="s">
        <v>1768</v>
      </c>
      <c r="DI990" t="s">
        <v>1114</v>
      </c>
      <c r="DJ990" s="4">
        <v>99349</v>
      </c>
      <c r="DK990" t="s">
        <v>1026</v>
      </c>
      <c r="DL990" t="s">
        <v>134</v>
      </c>
      <c r="DM990">
        <v>28</v>
      </c>
      <c r="DN990" t="s">
        <v>1769</v>
      </c>
      <c r="DO990" t="s">
        <v>1768</v>
      </c>
      <c r="DP990" t="s">
        <v>1114</v>
      </c>
      <c r="DQ990" t="str">
        <f>"99349"</f>
        <v>99349</v>
      </c>
      <c r="DR990" t="s">
        <v>1026</v>
      </c>
      <c r="DS990" t="s">
        <v>861</v>
      </c>
      <c r="DT990">
        <v>2</v>
      </c>
      <c r="DU990">
        <v>96</v>
      </c>
      <c r="DV990" t="s">
        <v>134</v>
      </c>
      <c r="DW990" t="s">
        <v>134</v>
      </c>
      <c r="DX990" t="s">
        <v>134</v>
      </c>
      <c r="DY990" t="s">
        <v>134</v>
      </c>
      <c r="DZ990">
        <v>3</v>
      </c>
      <c r="EA990" t="s">
        <v>134</v>
      </c>
      <c r="EB990" s="5">
        <v>12.68</v>
      </c>
      <c r="EC990" s="5">
        <v>12.68</v>
      </c>
      <c r="ED990" s="5">
        <v>55</v>
      </c>
      <c r="EE990" t="s">
        <v>148</v>
      </c>
      <c r="EF990" t="s">
        <v>577</v>
      </c>
      <c r="EG990" t="s">
        <v>1126</v>
      </c>
      <c r="EH990">
        <v>30</v>
      </c>
    </row>
    <row r="991" spans="1:138" ht="15" customHeight="1" x14ac:dyDescent="0.35">
      <c r="A991" t="s">
        <v>26230</v>
      </c>
      <c r="B991" t="s">
        <v>157</v>
      </c>
      <c r="C991" s="1">
        <v>44140.734472453703</v>
      </c>
      <c r="D991" s="1">
        <v>44153</v>
      </c>
      <c r="E991" t="s">
        <v>579</v>
      </c>
      <c r="F991" t="s">
        <v>136</v>
      </c>
      <c r="G991" t="s">
        <v>135</v>
      </c>
      <c r="H991" t="s">
        <v>136</v>
      </c>
      <c r="I991" t="s">
        <v>26231</v>
      </c>
      <c r="K991" t="s">
        <v>26232</v>
      </c>
      <c r="L991" t="s">
        <v>26233</v>
      </c>
      <c r="M991" t="s">
        <v>16020</v>
      </c>
      <c r="N991" t="s">
        <v>584</v>
      </c>
      <c r="O991" s="4">
        <v>84627</v>
      </c>
      <c r="P991" t="s">
        <v>140</v>
      </c>
      <c r="R991">
        <v>14353400245</v>
      </c>
      <c r="T991">
        <v>112111</v>
      </c>
      <c r="U991" t="s">
        <v>12455</v>
      </c>
      <c r="V991" t="s">
        <v>1257</v>
      </c>
      <c r="W991" t="s">
        <v>3480</v>
      </c>
      <c r="X991" t="s">
        <v>164</v>
      </c>
      <c r="Y991" t="s">
        <v>26234</v>
      </c>
      <c r="Z991" t="s">
        <v>148</v>
      </c>
      <c r="AA991" t="s">
        <v>16020</v>
      </c>
      <c r="AB991" t="s">
        <v>584</v>
      </c>
      <c r="AC991" s="4">
        <v>84627</v>
      </c>
      <c r="AD991" t="s">
        <v>140</v>
      </c>
      <c r="AF991">
        <v>14353400245</v>
      </c>
      <c r="AH991" t="s">
        <v>26235</v>
      </c>
      <c r="AI991" t="s">
        <v>168</v>
      </c>
      <c r="AJ991" t="s">
        <v>588</v>
      </c>
      <c r="AK991" t="s">
        <v>589</v>
      </c>
      <c r="AM991" t="s">
        <v>590</v>
      </c>
      <c r="AO991" t="s">
        <v>591</v>
      </c>
      <c r="AP991" t="s">
        <v>592</v>
      </c>
      <c r="AQ991" s="4">
        <v>82601</v>
      </c>
      <c r="AR991" t="s">
        <v>140</v>
      </c>
      <c r="AT991">
        <v>13074722105</v>
      </c>
      <c r="AV991" t="s">
        <v>593</v>
      </c>
      <c r="AW991" t="s">
        <v>594</v>
      </c>
      <c r="AZ991" t="s">
        <v>334</v>
      </c>
      <c r="BA991" t="s">
        <v>335</v>
      </c>
      <c r="BB991" t="s">
        <v>136</v>
      </c>
      <c r="BC991" t="s">
        <v>136</v>
      </c>
      <c r="BD991" t="s">
        <v>148</v>
      </c>
      <c r="BE991" t="s">
        <v>136</v>
      </c>
      <c r="BF991" t="s">
        <v>136</v>
      </c>
      <c r="BG991" t="s">
        <v>134</v>
      </c>
      <c r="BH991" t="s">
        <v>136</v>
      </c>
      <c r="BN991" t="s">
        <v>26236</v>
      </c>
      <c r="BO991" t="s">
        <v>8013</v>
      </c>
      <c r="BP991">
        <v>2</v>
      </c>
      <c r="BQ991">
        <v>2</v>
      </c>
      <c r="BR991">
        <v>2</v>
      </c>
      <c r="BS991" s="1">
        <v>44197</v>
      </c>
      <c r="BT991" s="1">
        <v>44255</v>
      </c>
      <c r="BU991" s="1">
        <v>44197</v>
      </c>
      <c r="BV991" s="1">
        <v>44255</v>
      </c>
      <c r="BW991" t="s">
        <v>134</v>
      </c>
      <c r="CH991" s="5">
        <v>1682.33</v>
      </c>
      <c r="CI991" t="s">
        <v>597</v>
      </c>
      <c r="CJ991">
        <v>0</v>
      </c>
      <c r="CK991" t="s">
        <v>598</v>
      </c>
      <c r="CL991" t="s">
        <v>136</v>
      </c>
      <c r="CM991" t="s">
        <v>354</v>
      </c>
      <c r="CN991" t="s">
        <v>599</v>
      </c>
      <c r="CO991" t="s">
        <v>600</v>
      </c>
      <c r="CP991" t="s">
        <v>149</v>
      </c>
      <c r="CQ991">
        <v>6</v>
      </c>
      <c r="CR991">
        <v>0</v>
      </c>
      <c r="CS991" t="s">
        <v>136</v>
      </c>
      <c r="CT991" t="s">
        <v>134</v>
      </c>
      <c r="CU991" t="s">
        <v>136</v>
      </c>
      <c r="CV991" t="s">
        <v>136</v>
      </c>
      <c r="CW991" t="s">
        <v>134</v>
      </c>
      <c r="CX991">
        <v>50</v>
      </c>
      <c r="CY991" t="s">
        <v>134</v>
      </c>
      <c r="CZ991" t="s">
        <v>136</v>
      </c>
      <c r="DA991" t="s">
        <v>134</v>
      </c>
      <c r="DB991" t="s">
        <v>136</v>
      </c>
      <c r="DC991" t="s">
        <v>136</v>
      </c>
      <c r="DD991" t="s">
        <v>136</v>
      </c>
      <c r="DF991" t="s">
        <v>26237</v>
      </c>
      <c r="DG991" t="s">
        <v>26238</v>
      </c>
      <c r="DH991" t="s">
        <v>16020</v>
      </c>
      <c r="DI991" t="s">
        <v>584</v>
      </c>
      <c r="DJ991" s="4">
        <v>84627</v>
      </c>
      <c r="DK991" t="s">
        <v>3004</v>
      </c>
      <c r="DL991" t="s">
        <v>136</v>
      </c>
      <c r="DM991">
        <v>1</v>
      </c>
      <c r="DN991" t="s">
        <v>26238</v>
      </c>
      <c r="DO991" t="s">
        <v>16020</v>
      </c>
      <c r="DP991" t="s">
        <v>584</v>
      </c>
      <c r="DQ991" t="str">
        <f>"84627"</f>
        <v>84627</v>
      </c>
      <c r="DR991" t="s">
        <v>3004</v>
      </c>
      <c r="DS991" t="s">
        <v>605</v>
      </c>
      <c r="DT991">
        <v>2</v>
      </c>
      <c r="DU991">
        <v>5</v>
      </c>
      <c r="DV991" t="s">
        <v>136</v>
      </c>
      <c r="DW991" t="s">
        <v>136</v>
      </c>
      <c r="DX991" t="s">
        <v>134</v>
      </c>
      <c r="DY991" t="s">
        <v>136</v>
      </c>
      <c r="DZ991">
        <v>1</v>
      </c>
      <c r="EA991" t="s">
        <v>136</v>
      </c>
      <c r="EC991" s="5">
        <v>12.68</v>
      </c>
      <c r="ED991" s="5">
        <v>55</v>
      </c>
      <c r="EE991">
        <v>13074722105</v>
      </c>
      <c r="EF991" t="s">
        <v>593</v>
      </c>
      <c r="EG991" t="s">
        <v>148</v>
      </c>
      <c r="EH991">
        <v>0</v>
      </c>
    </row>
    <row r="992" spans="1:138" ht="15" customHeight="1" x14ac:dyDescent="0.35">
      <c r="A992" t="s">
        <v>3247</v>
      </c>
      <c r="B992" t="s">
        <v>157</v>
      </c>
      <c r="C992" s="1">
        <v>44148.669510532411</v>
      </c>
      <c r="D992" s="1">
        <v>44153</v>
      </c>
      <c r="E992" t="s">
        <v>1298</v>
      </c>
      <c r="F992" t="s">
        <v>136</v>
      </c>
      <c r="G992" t="s">
        <v>135</v>
      </c>
      <c r="H992" t="s">
        <v>136</v>
      </c>
      <c r="I992" t="s">
        <v>1299</v>
      </c>
      <c r="K992" t="s">
        <v>1300</v>
      </c>
      <c r="L992" t="s">
        <v>1301</v>
      </c>
      <c r="M992" t="s">
        <v>1302</v>
      </c>
      <c r="N992" t="s">
        <v>925</v>
      </c>
      <c r="O992" s="4">
        <v>83301</v>
      </c>
      <c r="P992" t="s">
        <v>140</v>
      </c>
      <c r="R992">
        <v>12085952226</v>
      </c>
      <c r="T992">
        <v>112410</v>
      </c>
      <c r="U992" t="s">
        <v>1303</v>
      </c>
      <c r="V992" t="s">
        <v>1304</v>
      </c>
      <c r="X992" t="s">
        <v>1305</v>
      </c>
      <c r="Y992" t="s">
        <v>1300</v>
      </c>
      <c r="Z992" t="s">
        <v>1301</v>
      </c>
      <c r="AA992" t="s">
        <v>1302</v>
      </c>
      <c r="AB992" t="s">
        <v>925</v>
      </c>
      <c r="AC992" s="4">
        <v>83301</v>
      </c>
      <c r="AD992" t="s">
        <v>140</v>
      </c>
      <c r="AF992">
        <v>12085952226</v>
      </c>
      <c r="AH992" t="s">
        <v>1306</v>
      </c>
      <c r="AZ992" t="s">
        <v>334</v>
      </c>
      <c r="BA992" t="s">
        <v>335</v>
      </c>
      <c r="BB992" t="s">
        <v>136</v>
      </c>
      <c r="BC992" t="s">
        <v>136</v>
      </c>
      <c r="BD992" t="s">
        <v>148</v>
      </c>
      <c r="BE992" t="s">
        <v>136</v>
      </c>
      <c r="BF992" t="s">
        <v>136</v>
      </c>
      <c r="BG992" t="s">
        <v>134</v>
      </c>
      <c r="BH992" t="s">
        <v>136</v>
      </c>
      <c r="BN992" t="s">
        <v>3248</v>
      </c>
      <c r="BO992" t="s">
        <v>1308</v>
      </c>
      <c r="BP992">
        <v>4</v>
      </c>
      <c r="BQ992">
        <v>4</v>
      </c>
      <c r="BR992">
        <v>4</v>
      </c>
      <c r="BS992" s="1">
        <v>44197</v>
      </c>
      <c r="BT992" s="1">
        <v>44286</v>
      </c>
      <c r="BU992" s="1">
        <v>44197</v>
      </c>
      <c r="BV992" s="1">
        <v>44286</v>
      </c>
      <c r="BW992" t="s">
        <v>134</v>
      </c>
      <c r="CH992" s="5">
        <v>1682.33</v>
      </c>
      <c r="CI992" t="s">
        <v>597</v>
      </c>
      <c r="CJ992">
        <v>0</v>
      </c>
      <c r="CK992" t="s">
        <v>3249</v>
      </c>
      <c r="CL992" t="s">
        <v>136</v>
      </c>
      <c r="CM992" t="s">
        <v>354</v>
      </c>
      <c r="CN992" t="s">
        <v>1310</v>
      </c>
      <c r="CO992" t="s">
        <v>2377</v>
      </c>
      <c r="CP992" t="s">
        <v>149</v>
      </c>
      <c r="CQ992">
        <v>3</v>
      </c>
      <c r="CR992">
        <v>0</v>
      </c>
      <c r="CS992" t="s">
        <v>136</v>
      </c>
      <c r="CT992" t="s">
        <v>136</v>
      </c>
      <c r="CU992" t="s">
        <v>136</v>
      </c>
      <c r="CV992" t="s">
        <v>134</v>
      </c>
      <c r="CW992" t="s">
        <v>134</v>
      </c>
      <c r="CX992">
        <v>50</v>
      </c>
      <c r="CY992" t="s">
        <v>134</v>
      </c>
      <c r="CZ992" t="s">
        <v>136</v>
      </c>
      <c r="DA992" t="s">
        <v>136</v>
      </c>
      <c r="DB992" t="s">
        <v>136</v>
      </c>
      <c r="DC992" t="s">
        <v>136</v>
      </c>
      <c r="DD992" t="s">
        <v>136</v>
      </c>
      <c r="DF992" t="s">
        <v>180</v>
      </c>
      <c r="DG992" t="s">
        <v>3250</v>
      </c>
      <c r="DH992" t="s">
        <v>3251</v>
      </c>
      <c r="DI992" t="s">
        <v>925</v>
      </c>
      <c r="DJ992" s="4">
        <v>83346</v>
      </c>
      <c r="DK992" t="s">
        <v>3252</v>
      </c>
      <c r="DL992" t="s">
        <v>134</v>
      </c>
      <c r="DM992">
        <v>2</v>
      </c>
      <c r="DN992" t="s">
        <v>3250</v>
      </c>
      <c r="DO992" t="s">
        <v>3251</v>
      </c>
      <c r="DP992" t="s">
        <v>925</v>
      </c>
      <c r="DQ992" t="str">
        <f>"83346"</f>
        <v>83346</v>
      </c>
      <c r="DR992" t="s">
        <v>3252</v>
      </c>
      <c r="DS992" t="s">
        <v>2962</v>
      </c>
      <c r="DT992">
        <v>9</v>
      </c>
      <c r="DU992">
        <v>11</v>
      </c>
      <c r="DV992" t="s">
        <v>134</v>
      </c>
      <c r="DW992" t="s">
        <v>134</v>
      </c>
      <c r="DX992" t="s">
        <v>134</v>
      </c>
      <c r="DY992" t="s">
        <v>136</v>
      </c>
      <c r="DZ992">
        <v>1</v>
      </c>
      <c r="EA992" t="s">
        <v>136</v>
      </c>
      <c r="EC992" s="5">
        <v>12.68</v>
      </c>
      <c r="ED992" s="5">
        <v>55</v>
      </c>
      <c r="EE992">
        <v>12085952226</v>
      </c>
      <c r="EF992" t="s">
        <v>1316</v>
      </c>
      <c r="EG992" t="s">
        <v>148</v>
      </c>
      <c r="EH992">
        <v>0</v>
      </c>
    </row>
    <row r="993" spans="1:138" ht="15" customHeight="1" x14ac:dyDescent="0.35">
      <c r="A993" t="s">
        <v>24666</v>
      </c>
      <c r="B993" t="s">
        <v>157</v>
      </c>
      <c r="C993" s="1">
        <v>44148.705773726855</v>
      </c>
      <c r="D993" s="1">
        <v>44153</v>
      </c>
      <c r="E993" t="s">
        <v>1298</v>
      </c>
      <c r="F993" t="s">
        <v>136</v>
      </c>
      <c r="G993" t="s">
        <v>135</v>
      </c>
      <c r="H993" t="s">
        <v>136</v>
      </c>
      <c r="I993" t="s">
        <v>1299</v>
      </c>
      <c r="K993" t="s">
        <v>1300</v>
      </c>
      <c r="L993" t="s">
        <v>1301</v>
      </c>
      <c r="M993" t="s">
        <v>1302</v>
      </c>
      <c r="N993" t="s">
        <v>925</v>
      </c>
      <c r="O993" s="4">
        <v>83301</v>
      </c>
      <c r="P993" t="s">
        <v>140</v>
      </c>
      <c r="R993">
        <v>12085952226</v>
      </c>
      <c r="T993">
        <v>112410</v>
      </c>
      <c r="U993" t="s">
        <v>1303</v>
      </c>
      <c r="V993" t="s">
        <v>1304</v>
      </c>
      <c r="X993" t="s">
        <v>1305</v>
      </c>
      <c r="Y993" t="s">
        <v>1300</v>
      </c>
      <c r="Z993" t="s">
        <v>1301</v>
      </c>
      <c r="AA993" t="s">
        <v>1302</v>
      </c>
      <c r="AB993" t="s">
        <v>925</v>
      </c>
      <c r="AC993" s="4">
        <v>83301</v>
      </c>
      <c r="AD993" t="s">
        <v>140</v>
      </c>
      <c r="AF993">
        <v>12085952226</v>
      </c>
      <c r="AH993" t="s">
        <v>1306</v>
      </c>
      <c r="AZ993" t="s">
        <v>334</v>
      </c>
      <c r="BA993" t="s">
        <v>335</v>
      </c>
      <c r="BB993" t="s">
        <v>136</v>
      </c>
      <c r="BC993" t="s">
        <v>136</v>
      </c>
      <c r="BD993" t="s">
        <v>148</v>
      </c>
      <c r="BE993" t="s">
        <v>136</v>
      </c>
      <c r="BF993" t="s">
        <v>136</v>
      </c>
      <c r="BG993" t="s">
        <v>134</v>
      </c>
      <c r="BH993" t="s">
        <v>136</v>
      </c>
      <c r="BN993" t="s">
        <v>24667</v>
      </c>
      <c r="BO993" t="s">
        <v>8069</v>
      </c>
      <c r="BP993">
        <v>3</v>
      </c>
      <c r="BQ993">
        <v>3</v>
      </c>
      <c r="BR993">
        <v>3</v>
      </c>
      <c r="BS993" s="1">
        <v>44197</v>
      </c>
      <c r="BT993" s="1">
        <v>44470</v>
      </c>
      <c r="BU993" s="1">
        <v>44197</v>
      </c>
      <c r="BV993" s="1">
        <v>44470</v>
      </c>
      <c r="BW993" t="s">
        <v>134</v>
      </c>
      <c r="CH993" s="5">
        <v>2133.52</v>
      </c>
      <c r="CI993" t="s">
        <v>597</v>
      </c>
      <c r="CJ993">
        <v>0</v>
      </c>
      <c r="CK993" t="s">
        <v>1309</v>
      </c>
      <c r="CL993" t="s">
        <v>136</v>
      </c>
      <c r="CM993" t="s">
        <v>354</v>
      </c>
      <c r="CN993" t="s">
        <v>1310</v>
      </c>
      <c r="CO993" t="s">
        <v>2377</v>
      </c>
      <c r="CP993" t="s">
        <v>149</v>
      </c>
      <c r="CQ993">
        <v>3</v>
      </c>
      <c r="CR993">
        <v>0</v>
      </c>
      <c r="CS993" t="s">
        <v>136</v>
      </c>
      <c r="CT993" t="s">
        <v>136</v>
      </c>
      <c r="CU993" t="s">
        <v>136</v>
      </c>
      <c r="CV993" t="s">
        <v>134</v>
      </c>
      <c r="CW993" t="s">
        <v>134</v>
      </c>
      <c r="CX993">
        <v>50</v>
      </c>
      <c r="CY993" t="s">
        <v>134</v>
      </c>
      <c r="CZ993" t="s">
        <v>136</v>
      </c>
      <c r="DA993" t="s">
        <v>136</v>
      </c>
      <c r="DB993" t="s">
        <v>136</v>
      </c>
      <c r="DC993" t="s">
        <v>136</v>
      </c>
      <c r="DD993" t="s">
        <v>136</v>
      </c>
      <c r="DF993" t="s">
        <v>180</v>
      </c>
      <c r="DG993" t="s">
        <v>24668</v>
      </c>
      <c r="DH993" t="s">
        <v>20052</v>
      </c>
      <c r="DI993" t="s">
        <v>395</v>
      </c>
      <c r="DJ993" s="4">
        <v>93210</v>
      </c>
      <c r="DK993" t="s">
        <v>6243</v>
      </c>
      <c r="DL993" t="s">
        <v>134</v>
      </c>
      <c r="DM993">
        <v>2</v>
      </c>
      <c r="DN993" t="s">
        <v>24668</v>
      </c>
      <c r="DO993" t="s">
        <v>20052</v>
      </c>
      <c r="DP993" t="s">
        <v>395</v>
      </c>
      <c r="DQ993" t="str">
        <f>"93210"</f>
        <v>93210</v>
      </c>
      <c r="DR993" t="s">
        <v>6243</v>
      </c>
      <c r="DS993" t="s">
        <v>1315</v>
      </c>
      <c r="DT993">
        <v>3</v>
      </c>
      <c r="DU993">
        <v>4</v>
      </c>
      <c r="DV993" t="s">
        <v>134</v>
      </c>
      <c r="DW993" t="s">
        <v>134</v>
      </c>
      <c r="DX993" t="s">
        <v>134</v>
      </c>
      <c r="DY993" t="s">
        <v>136</v>
      </c>
      <c r="DZ993">
        <v>1</v>
      </c>
      <c r="EA993" t="s">
        <v>136</v>
      </c>
      <c r="EC993" s="5">
        <v>12.68</v>
      </c>
      <c r="ED993" s="5">
        <v>55</v>
      </c>
      <c r="EE993">
        <v>12085952226</v>
      </c>
      <c r="EF993" t="s">
        <v>7896</v>
      </c>
      <c r="EG993" t="s">
        <v>148</v>
      </c>
      <c r="EH993">
        <v>0</v>
      </c>
    </row>
    <row r="994" spans="1:138" ht="15" customHeight="1" x14ac:dyDescent="0.35">
      <c r="A994" t="s">
        <v>22348</v>
      </c>
      <c r="B994" t="s">
        <v>157</v>
      </c>
      <c r="C994" s="1">
        <v>44148.726772800925</v>
      </c>
      <c r="D994" s="1">
        <v>44153</v>
      </c>
      <c r="E994" t="s">
        <v>1298</v>
      </c>
      <c r="F994" t="s">
        <v>136</v>
      </c>
      <c r="G994" t="s">
        <v>135</v>
      </c>
      <c r="H994" t="s">
        <v>136</v>
      </c>
      <c r="I994" t="s">
        <v>1299</v>
      </c>
      <c r="K994" t="s">
        <v>1300</v>
      </c>
      <c r="L994" t="s">
        <v>1301</v>
      </c>
      <c r="M994" t="s">
        <v>6576</v>
      </c>
      <c r="N994" t="s">
        <v>925</v>
      </c>
      <c r="O994" s="4">
        <v>83301</v>
      </c>
      <c r="P994" t="s">
        <v>140</v>
      </c>
      <c r="R994">
        <v>12085952226</v>
      </c>
      <c r="T994">
        <v>112410</v>
      </c>
      <c r="U994" t="s">
        <v>1303</v>
      </c>
      <c r="V994" t="s">
        <v>1304</v>
      </c>
      <c r="X994" t="s">
        <v>1305</v>
      </c>
      <c r="Y994" t="s">
        <v>1300</v>
      </c>
      <c r="Z994" t="s">
        <v>1301</v>
      </c>
      <c r="AA994" t="s">
        <v>1302</v>
      </c>
      <c r="AB994" t="s">
        <v>925</v>
      </c>
      <c r="AC994" s="4">
        <v>83301</v>
      </c>
      <c r="AD994" t="s">
        <v>140</v>
      </c>
      <c r="AF994">
        <v>12085952226</v>
      </c>
      <c r="AH994" t="s">
        <v>1306</v>
      </c>
      <c r="AZ994" t="s">
        <v>334</v>
      </c>
      <c r="BA994" t="s">
        <v>335</v>
      </c>
      <c r="BB994" t="s">
        <v>136</v>
      </c>
      <c r="BC994" t="s">
        <v>136</v>
      </c>
      <c r="BD994" t="s">
        <v>148</v>
      </c>
      <c r="BE994" t="s">
        <v>136</v>
      </c>
      <c r="BF994" t="s">
        <v>136</v>
      </c>
      <c r="BG994" t="s">
        <v>134</v>
      </c>
      <c r="BH994" t="s">
        <v>136</v>
      </c>
      <c r="BN994" t="s">
        <v>22349</v>
      </c>
      <c r="BO994" t="s">
        <v>1308</v>
      </c>
      <c r="BP994">
        <v>1</v>
      </c>
      <c r="BQ994">
        <v>1</v>
      </c>
      <c r="BR994">
        <v>1</v>
      </c>
      <c r="BS994" s="1">
        <v>44202</v>
      </c>
      <c r="BT994" s="1">
        <v>44255</v>
      </c>
      <c r="BU994" s="1">
        <v>44202</v>
      </c>
      <c r="BV994" s="1">
        <v>44255</v>
      </c>
      <c r="BW994" t="s">
        <v>134</v>
      </c>
      <c r="CH994" s="5">
        <v>1682.33</v>
      </c>
      <c r="CI994" t="s">
        <v>597</v>
      </c>
      <c r="CJ994">
        <v>0</v>
      </c>
      <c r="CK994" t="s">
        <v>2285</v>
      </c>
      <c r="CL994" t="s">
        <v>136</v>
      </c>
      <c r="CM994" t="s">
        <v>354</v>
      </c>
      <c r="CN994" t="s">
        <v>1310</v>
      </c>
      <c r="CO994" t="s">
        <v>2377</v>
      </c>
      <c r="CP994" t="s">
        <v>149</v>
      </c>
      <c r="CQ994">
        <v>3</v>
      </c>
      <c r="CR994">
        <v>0</v>
      </c>
      <c r="CS994" t="s">
        <v>136</v>
      </c>
      <c r="CT994" t="s">
        <v>136</v>
      </c>
      <c r="CU994" t="s">
        <v>136</v>
      </c>
      <c r="CV994" t="s">
        <v>134</v>
      </c>
      <c r="CW994" t="s">
        <v>134</v>
      </c>
      <c r="CX994">
        <v>50</v>
      </c>
      <c r="CY994" t="s">
        <v>134</v>
      </c>
      <c r="CZ994" t="s">
        <v>136</v>
      </c>
      <c r="DA994" t="s">
        <v>136</v>
      </c>
      <c r="DB994" t="s">
        <v>136</v>
      </c>
      <c r="DC994" t="s">
        <v>136</v>
      </c>
      <c r="DD994" t="s">
        <v>136</v>
      </c>
      <c r="DF994" t="s">
        <v>180</v>
      </c>
      <c r="DG994" t="s">
        <v>22350</v>
      </c>
      <c r="DH994" t="s">
        <v>22351</v>
      </c>
      <c r="DI994" t="s">
        <v>925</v>
      </c>
      <c r="DJ994" s="4">
        <v>83423</v>
      </c>
      <c r="DK994" t="s">
        <v>7084</v>
      </c>
      <c r="DL994" t="s">
        <v>134</v>
      </c>
      <c r="DM994">
        <v>2</v>
      </c>
      <c r="DN994" t="s">
        <v>22350</v>
      </c>
      <c r="DO994" t="s">
        <v>22351</v>
      </c>
      <c r="DP994" t="s">
        <v>925</v>
      </c>
      <c r="DQ994" t="str">
        <f>"83423"</f>
        <v>83423</v>
      </c>
      <c r="DR994" t="s">
        <v>7084</v>
      </c>
      <c r="DS994" t="s">
        <v>22352</v>
      </c>
      <c r="DT994">
        <v>4</v>
      </c>
      <c r="DU994">
        <v>4</v>
      </c>
      <c r="DV994" t="s">
        <v>134</v>
      </c>
      <c r="DW994" t="s">
        <v>134</v>
      </c>
      <c r="DX994" t="s">
        <v>134</v>
      </c>
      <c r="DY994" t="s">
        <v>136</v>
      </c>
      <c r="DZ994">
        <v>1</v>
      </c>
      <c r="EA994" t="s">
        <v>136</v>
      </c>
      <c r="EC994" s="5">
        <v>12.68</v>
      </c>
      <c r="ED994" s="5">
        <v>55</v>
      </c>
      <c r="EE994">
        <v>12085952226</v>
      </c>
      <c r="EF994" t="s">
        <v>1316</v>
      </c>
      <c r="EG994" t="s">
        <v>148</v>
      </c>
      <c r="EH994">
        <v>0</v>
      </c>
    </row>
    <row r="995" spans="1:138" ht="15" customHeight="1" x14ac:dyDescent="0.35">
      <c r="A995" t="s">
        <v>23353</v>
      </c>
      <c r="B995" t="s">
        <v>157</v>
      </c>
      <c r="C995" s="1">
        <v>44099.516344328702</v>
      </c>
      <c r="D995" s="1">
        <v>44154</v>
      </c>
      <c r="E995" t="s">
        <v>133</v>
      </c>
      <c r="F995" t="s">
        <v>134</v>
      </c>
      <c r="G995" t="s">
        <v>135</v>
      </c>
      <c r="H995" t="s">
        <v>136</v>
      </c>
      <c r="I995" t="s">
        <v>23354</v>
      </c>
      <c r="K995" t="s">
        <v>23355</v>
      </c>
      <c r="L995" t="s">
        <v>23356</v>
      </c>
      <c r="M995" t="s">
        <v>1455</v>
      </c>
      <c r="N995" t="s">
        <v>139</v>
      </c>
      <c r="O995" s="4">
        <v>34705</v>
      </c>
      <c r="P995" t="s">
        <v>140</v>
      </c>
      <c r="R995">
        <v>13865594907</v>
      </c>
      <c r="T995">
        <v>11511</v>
      </c>
      <c r="U995" t="s">
        <v>23357</v>
      </c>
      <c r="V995" t="s">
        <v>23358</v>
      </c>
      <c r="X995" t="s">
        <v>429</v>
      </c>
      <c r="Y995" t="s">
        <v>23355</v>
      </c>
      <c r="Z995" t="s">
        <v>23356</v>
      </c>
      <c r="AA995" t="s">
        <v>1455</v>
      </c>
      <c r="AB995" t="s">
        <v>139</v>
      </c>
      <c r="AC995" s="4">
        <v>34705</v>
      </c>
      <c r="AD995" t="s">
        <v>140</v>
      </c>
      <c r="AF995">
        <v>13865594907</v>
      </c>
      <c r="AH995" t="s">
        <v>23359</v>
      </c>
      <c r="AI995" t="s">
        <v>168</v>
      </c>
      <c r="AJ995" t="s">
        <v>4036</v>
      </c>
      <c r="AK995" t="s">
        <v>4037</v>
      </c>
      <c r="AL995" t="s">
        <v>4038</v>
      </c>
      <c r="AM995" t="s">
        <v>4039</v>
      </c>
      <c r="AO995" t="s">
        <v>4040</v>
      </c>
      <c r="AP995" t="s">
        <v>893</v>
      </c>
      <c r="AQ995" s="4">
        <v>12534</v>
      </c>
      <c r="AR995" t="s">
        <v>140</v>
      </c>
      <c r="AT995">
        <v>15184510109</v>
      </c>
      <c r="AV995" t="s">
        <v>4041</v>
      </c>
      <c r="AW995" t="s">
        <v>5122</v>
      </c>
      <c r="AZ995" t="s">
        <v>175</v>
      </c>
      <c r="BA995" t="s">
        <v>176</v>
      </c>
      <c r="BB995" t="s">
        <v>134</v>
      </c>
      <c r="BC995" t="s">
        <v>134</v>
      </c>
      <c r="BD995" t="s">
        <v>134</v>
      </c>
      <c r="BE995" t="s">
        <v>134</v>
      </c>
      <c r="BF995" t="s">
        <v>136</v>
      </c>
      <c r="BG995" t="s">
        <v>134</v>
      </c>
      <c r="BH995" t="s">
        <v>136</v>
      </c>
      <c r="BN995" t="s">
        <v>23360</v>
      </c>
      <c r="BO995" t="s">
        <v>12896</v>
      </c>
      <c r="BP995">
        <v>60</v>
      </c>
      <c r="BQ995">
        <v>60</v>
      </c>
      <c r="BR995">
        <v>60</v>
      </c>
      <c r="BS995" s="1">
        <v>44151</v>
      </c>
      <c r="BT995" s="1">
        <v>44347</v>
      </c>
      <c r="BU995" s="1">
        <v>44151</v>
      </c>
      <c r="BV995" s="1">
        <v>44347</v>
      </c>
      <c r="BW995" t="s">
        <v>136</v>
      </c>
      <c r="BX995">
        <v>36</v>
      </c>
      <c r="BY995">
        <v>0</v>
      </c>
      <c r="BZ995">
        <v>6</v>
      </c>
      <c r="CA995">
        <v>6</v>
      </c>
      <c r="CB995">
        <v>6</v>
      </c>
      <c r="CC995">
        <v>6</v>
      </c>
      <c r="CD995">
        <v>6</v>
      </c>
      <c r="CE995">
        <v>6</v>
      </c>
      <c r="CF995" t="str">
        <f>"7:00 AM"</f>
        <v>7:00 AM</v>
      </c>
      <c r="CG995" t="str">
        <f>"3:00 PM"</f>
        <v>3:00 PM</v>
      </c>
      <c r="CH995" s="5">
        <v>11.71</v>
      </c>
      <c r="CI995" t="s">
        <v>146</v>
      </c>
      <c r="CL995" t="s">
        <v>136</v>
      </c>
      <c r="CM995" t="s">
        <v>147</v>
      </c>
      <c r="CN995" t="s">
        <v>148</v>
      </c>
      <c r="CO995" t="s">
        <v>4043</v>
      </c>
      <c r="CP995" t="s">
        <v>149</v>
      </c>
      <c r="CQ995">
        <v>0</v>
      </c>
      <c r="CR995">
        <v>0</v>
      </c>
      <c r="CS995" t="s">
        <v>136</v>
      </c>
      <c r="CT995" t="s">
        <v>136</v>
      </c>
      <c r="CU995" t="s">
        <v>136</v>
      </c>
      <c r="CV995" t="s">
        <v>136</v>
      </c>
      <c r="CW995" t="s">
        <v>134</v>
      </c>
      <c r="CX995">
        <v>40</v>
      </c>
      <c r="CY995" t="s">
        <v>134</v>
      </c>
      <c r="CZ995" t="s">
        <v>134</v>
      </c>
      <c r="DA995" t="s">
        <v>134</v>
      </c>
      <c r="DB995" t="s">
        <v>134</v>
      </c>
      <c r="DC995" t="s">
        <v>134</v>
      </c>
      <c r="DD995" t="s">
        <v>136</v>
      </c>
      <c r="DF995" t="s">
        <v>149</v>
      </c>
      <c r="DG995" t="s">
        <v>23361</v>
      </c>
      <c r="DH995" t="s">
        <v>7049</v>
      </c>
      <c r="DI995" t="s">
        <v>139</v>
      </c>
      <c r="DJ995" s="4">
        <v>32145</v>
      </c>
      <c r="DK995" t="s">
        <v>9999</v>
      </c>
      <c r="DL995" t="s">
        <v>134</v>
      </c>
      <c r="DM995">
        <v>2</v>
      </c>
      <c r="DN995" t="s">
        <v>23362</v>
      </c>
      <c r="DO995" t="s">
        <v>7049</v>
      </c>
      <c r="DP995" t="s">
        <v>139</v>
      </c>
      <c r="DQ995" t="str">
        <f>"32145"</f>
        <v>32145</v>
      </c>
      <c r="DR995" t="s">
        <v>9999</v>
      </c>
      <c r="DS995" t="s">
        <v>23363</v>
      </c>
      <c r="DT995">
        <v>1</v>
      </c>
      <c r="DU995">
        <v>60</v>
      </c>
      <c r="DV995" t="s">
        <v>134</v>
      </c>
      <c r="DW995" t="s">
        <v>134</v>
      </c>
      <c r="DX995" t="s">
        <v>134</v>
      </c>
      <c r="DY995" t="s">
        <v>136</v>
      </c>
      <c r="DZ995">
        <v>1</v>
      </c>
      <c r="EA995" t="s">
        <v>136</v>
      </c>
      <c r="EC995" s="5">
        <v>12.68</v>
      </c>
      <c r="ED995" s="5">
        <v>55</v>
      </c>
      <c r="EE995">
        <v>13524552063</v>
      </c>
      <c r="EF995" t="s">
        <v>23359</v>
      </c>
      <c r="EG995" t="s">
        <v>148</v>
      </c>
      <c r="EH995">
        <v>0</v>
      </c>
    </row>
    <row r="996" spans="1:138" ht="15" customHeight="1" x14ac:dyDescent="0.35">
      <c r="A996" t="s">
        <v>17389</v>
      </c>
      <c r="B996" t="s">
        <v>157</v>
      </c>
      <c r="C996" s="1">
        <v>44125.927056597226</v>
      </c>
      <c r="D996" s="1">
        <v>44154</v>
      </c>
      <c r="E996" t="s">
        <v>133</v>
      </c>
      <c r="F996" t="s">
        <v>136</v>
      </c>
      <c r="G996" t="s">
        <v>135</v>
      </c>
      <c r="H996" t="s">
        <v>136</v>
      </c>
      <c r="I996" t="s">
        <v>17390</v>
      </c>
      <c r="J996" t="s">
        <v>17391</v>
      </c>
      <c r="K996" t="s">
        <v>17392</v>
      </c>
      <c r="M996" t="s">
        <v>17393</v>
      </c>
      <c r="N996" t="s">
        <v>611</v>
      </c>
      <c r="O996" s="4">
        <v>57329</v>
      </c>
      <c r="P996" t="s">
        <v>140</v>
      </c>
      <c r="R996">
        <v>16054810430</v>
      </c>
      <c r="T996">
        <v>1129</v>
      </c>
      <c r="U996" t="s">
        <v>17394</v>
      </c>
      <c r="V996" t="s">
        <v>17395</v>
      </c>
      <c r="X996" t="s">
        <v>7643</v>
      </c>
      <c r="Y996" t="s">
        <v>17392</v>
      </c>
      <c r="AA996" t="s">
        <v>17393</v>
      </c>
      <c r="AB996" t="s">
        <v>611</v>
      </c>
      <c r="AC996" s="4">
        <v>57329</v>
      </c>
      <c r="AD996" t="s">
        <v>140</v>
      </c>
      <c r="AF996">
        <v>16054810430</v>
      </c>
      <c r="AH996" t="s">
        <v>2202</v>
      </c>
      <c r="AI996" t="s">
        <v>168</v>
      </c>
      <c r="AJ996" t="s">
        <v>1515</v>
      </c>
      <c r="AK996" t="s">
        <v>1516</v>
      </c>
      <c r="AL996" t="s">
        <v>2203</v>
      </c>
      <c r="AM996" t="s">
        <v>1518</v>
      </c>
      <c r="AO996" t="s">
        <v>1519</v>
      </c>
      <c r="AP996" t="s">
        <v>1128</v>
      </c>
      <c r="AQ996" s="4">
        <v>58423</v>
      </c>
      <c r="AR996" t="s">
        <v>140</v>
      </c>
      <c r="AS996" t="s">
        <v>1520</v>
      </c>
      <c r="AT996">
        <v>17019623460</v>
      </c>
      <c r="AV996" t="s">
        <v>1514</v>
      </c>
      <c r="AW996" t="s">
        <v>2205</v>
      </c>
      <c r="AZ996" t="s">
        <v>334</v>
      </c>
      <c r="BA996" t="s">
        <v>335</v>
      </c>
      <c r="BB996" t="s">
        <v>136</v>
      </c>
      <c r="BC996" t="s">
        <v>136</v>
      </c>
      <c r="BD996" t="s">
        <v>148</v>
      </c>
      <c r="BE996" t="s">
        <v>136</v>
      </c>
      <c r="BF996" t="s">
        <v>136</v>
      </c>
      <c r="BG996" t="s">
        <v>134</v>
      </c>
      <c r="BH996" t="s">
        <v>136</v>
      </c>
      <c r="BN996" t="s">
        <v>17396</v>
      </c>
      <c r="BO996" t="s">
        <v>2105</v>
      </c>
      <c r="BP996">
        <v>2</v>
      </c>
      <c r="BQ996">
        <v>2</v>
      </c>
      <c r="BR996">
        <v>2</v>
      </c>
      <c r="BS996" s="1">
        <v>44170</v>
      </c>
      <c r="BT996" s="1">
        <v>44316</v>
      </c>
      <c r="BU996" s="1">
        <v>44170</v>
      </c>
      <c r="BV996" s="1">
        <v>44316</v>
      </c>
      <c r="BW996" t="s">
        <v>136</v>
      </c>
      <c r="BX996">
        <v>40</v>
      </c>
      <c r="BY996">
        <v>0</v>
      </c>
      <c r="BZ996">
        <v>8</v>
      </c>
      <c r="CA996">
        <v>8</v>
      </c>
      <c r="CB996">
        <v>8</v>
      </c>
      <c r="CC996">
        <v>8</v>
      </c>
      <c r="CD996">
        <v>8</v>
      </c>
      <c r="CE996">
        <v>0</v>
      </c>
      <c r="CF996" t="str">
        <f>"8:00 AM"</f>
        <v>8:00 AM</v>
      </c>
      <c r="CG996" t="str">
        <f>"5:00 PM"</f>
        <v>5:00 PM</v>
      </c>
      <c r="CH996" s="5">
        <v>14.99</v>
      </c>
      <c r="CI996" t="s">
        <v>146</v>
      </c>
      <c r="CL996" t="s">
        <v>136</v>
      </c>
      <c r="CM996" t="s">
        <v>312</v>
      </c>
      <c r="CN996" t="s">
        <v>148</v>
      </c>
      <c r="CO996" t="s">
        <v>17397</v>
      </c>
      <c r="CP996" t="s">
        <v>149</v>
      </c>
      <c r="CQ996">
        <v>3</v>
      </c>
      <c r="CR996">
        <v>0</v>
      </c>
      <c r="CS996" t="s">
        <v>136</v>
      </c>
      <c r="CT996" t="s">
        <v>134</v>
      </c>
      <c r="CU996" t="s">
        <v>136</v>
      </c>
      <c r="CV996" t="s">
        <v>136</v>
      </c>
      <c r="CW996" t="s">
        <v>136</v>
      </c>
      <c r="CY996" t="s">
        <v>136</v>
      </c>
      <c r="CZ996" t="s">
        <v>136</v>
      </c>
      <c r="DA996" t="s">
        <v>136</v>
      </c>
      <c r="DB996" t="s">
        <v>136</v>
      </c>
      <c r="DC996" t="s">
        <v>136</v>
      </c>
      <c r="DD996" t="s">
        <v>136</v>
      </c>
      <c r="DF996" t="s">
        <v>17398</v>
      </c>
      <c r="DG996" t="s">
        <v>17399</v>
      </c>
      <c r="DH996" t="s">
        <v>17393</v>
      </c>
      <c r="DI996" t="s">
        <v>611</v>
      </c>
      <c r="DJ996" s="4">
        <v>57329</v>
      </c>
      <c r="DK996" t="s">
        <v>624</v>
      </c>
      <c r="DL996" t="s">
        <v>136</v>
      </c>
      <c r="DM996">
        <v>1</v>
      </c>
      <c r="DN996" t="s">
        <v>17400</v>
      </c>
      <c r="DO996" t="s">
        <v>17393</v>
      </c>
      <c r="DP996" t="s">
        <v>611</v>
      </c>
      <c r="DQ996" t="str">
        <f>"57329"</f>
        <v>57329</v>
      </c>
      <c r="DR996" t="s">
        <v>624</v>
      </c>
      <c r="DS996" t="s">
        <v>17401</v>
      </c>
      <c r="DT996">
        <v>1</v>
      </c>
      <c r="DU996">
        <v>4</v>
      </c>
      <c r="DV996" t="s">
        <v>136</v>
      </c>
      <c r="DW996" t="s">
        <v>134</v>
      </c>
      <c r="DX996" t="s">
        <v>136</v>
      </c>
      <c r="DY996" t="s">
        <v>136</v>
      </c>
      <c r="DZ996">
        <v>1</v>
      </c>
      <c r="EA996" t="s">
        <v>136</v>
      </c>
      <c r="EC996" s="5">
        <v>12.68</v>
      </c>
      <c r="ED996" s="5">
        <v>55</v>
      </c>
      <c r="EE996">
        <v>16054810430</v>
      </c>
      <c r="EF996" t="s">
        <v>1514</v>
      </c>
      <c r="EG996" t="s">
        <v>148</v>
      </c>
      <c r="EH996">
        <v>0</v>
      </c>
    </row>
    <row r="997" spans="1:138" ht="15" customHeight="1" x14ac:dyDescent="0.35">
      <c r="A997" t="s">
        <v>24115</v>
      </c>
      <c r="B997" t="s">
        <v>157</v>
      </c>
      <c r="C997" s="1">
        <v>44117.448753935183</v>
      </c>
      <c r="D997" s="1">
        <v>44154</v>
      </c>
      <c r="E997" t="s">
        <v>133</v>
      </c>
      <c r="F997" t="s">
        <v>134</v>
      </c>
      <c r="G997" t="s">
        <v>135</v>
      </c>
      <c r="H997" t="s">
        <v>136</v>
      </c>
      <c r="I997" t="s">
        <v>24116</v>
      </c>
      <c r="J997" t="s">
        <v>24117</v>
      </c>
      <c r="K997" t="s">
        <v>24118</v>
      </c>
      <c r="M997" t="s">
        <v>501</v>
      </c>
      <c r="N997" t="s">
        <v>139</v>
      </c>
      <c r="O997" s="4">
        <v>33873</v>
      </c>
      <c r="P997" t="s">
        <v>140</v>
      </c>
      <c r="R997">
        <v>18632344383</v>
      </c>
      <c r="T997">
        <v>115115</v>
      </c>
      <c r="U997" t="s">
        <v>1148</v>
      </c>
      <c r="V997" t="s">
        <v>347</v>
      </c>
      <c r="W997" t="s">
        <v>2167</v>
      </c>
      <c r="X997" t="s">
        <v>429</v>
      </c>
      <c r="Y997" t="s">
        <v>24119</v>
      </c>
      <c r="AA997" t="s">
        <v>501</v>
      </c>
      <c r="AB997" t="s">
        <v>139</v>
      </c>
      <c r="AC997" s="4">
        <v>33873</v>
      </c>
      <c r="AD997" t="s">
        <v>140</v>
      </c>
      <c r="AF997">
        <v>18637359200</v>
      </c>
      <c r="AH997" t="s">
        <v>24120</v>
      </c>
      <c r="AI997" t="s">
        <v>168</v>
      </c>
      <c r="AJ997" t="s">
        <v>507</v>
      </c>
      <c r="AK997" t="s">
        <v>508</v>
      </c>
      <c r="AL997" t="s">
        <v>1871</v>
      </c>
      <c r="AM997" t="s">
        <v>510</v>
      </c>
      <c r="AN997" t="s">
        <v>511</v>
      </c>
      <c r="AO997" t="s">
        <v>512</v>
      </c>
      <c r="AP997" t="s">
        <v>139</v>
      </c>
      <c r="AQ997" s="4">
        <v>32751</v>
      </c>
      <c r="AR997" t="s">
        <v>140</v>
      </c>
      <c r="AT997">
        <v>13212145200</v>
      </c>
      <c r="AU997">
        <v>5216</v>
      </c>
      <c r="AV997" t="s">
        <v>513</v>
      </c>
      <c r="AW997" t="s">
        <v>514</v>
      </c>
      <c r="AZ997" t="s">
        <v>175</v>
      </c>
      <c r="BA997" t="s">
        <v>176</v>
      </c>
      <c r="BB997" t="s">
        <v>134</v>
      </c>
      <c r="BC997" t="s">
        <v>134</v>
      </c>
      <c r="BD997" t="s">
        <v>134</v>
      </c>
      <c r="BE997" t="s">
        <v>134</v>
      </c>
      <c r="BF997" t="s">
        <v>136</v>
      </c>
      <c r="BG997" t="s">
        <v>134</v>
      </c>
      <c r="BH997" t="s">
        <v>136</v>
      </c>
      <c r="BN997" t="s">
        <v>24121</v>
      </c>
      <c r="BO997" t="s">
        <v>24122</v>
      </c>
      <c r="BP997">
        <v>48</v>
      </c>
      <c r="BQ997">
        <v>48</v>
      </c>
      <c r="BR997">
        <v>48</v>
      </c>
      <c r="BS997" s="1">
        <v>44172</v>
      </c>
      <c r="BT997" s="1">
        <v>44346</v>
      </c>
      <c r="BU997" s="1">
        <v>44172</v>
      </c>
      <c r="BV997" s="1">
        <v>44346</v>
      </c>
      <c r="BW997" t="s">
        <v>136</v>
      </c>
      <c r="BX997">
        <v>36</v>
      </c>
      <c r="BY997">
        <v>0</v>
      </c>
      <c r="BZ997">
        <v>6</v>
      </c>
      <c r="CA997">
        <v>6</v>
      </c>
      <c r="CB997">
        <v>6</v>
      </c>
      <c r="CC997">
        <v>6</v>
      </c>
      <c r="CD997">
        <v>6</v>
      </c>
      <c r="CE997">
        <v>6</v>
      </c>
      <c r="CF997" t="str">
        <f>"7:00 AM"</f>
        <v>7:00 AM</v>
      </c>
      <c r="CG997" t="str">
        <f>"2:00 PM"</f>
        <v>2:00 PM</v>
      </c>
      <c r="CH997" s="5">
        <v>11.71</v>
      </c>
      <c r="CI997" t="s">
        <v>146</v>
      </c>
      <c r="CL997" t="s">
        <v>134</v>
      </c>
      <c r="CM997" t="s">
        <v>147</v>
      </c>
      <c r="CN997" t="s">
        <v>148</v>
      </c>
      <c r="CO997" t="s">
        <v>12178</v>
      </c>
      <c r="CP997" t="s">
        <v>149</v>
      </c>
      <c r="CQ997">
        <v>0</v>
      </c>
      <c r="CR997">
        <v>0</v>
      </c>
      <c r="CS997" t="s">
        <v>136</v>
      </c>
      <c r="CT997" t="s">
        <v>136</v>
      </c>
      <c r="CU997" t="s">
        <v>136</v>
      </c>
      <c r="CV997" t="s">
        <v>136</v>
      </c>
      <c r="CW997" t="s">
        <v>134</v>
      </c>
      <c r="CX997">
        <v>100</v>
      </c>
      <c r="CY997" t="s">
        <v>134</v>
      </c>
      <c r="CZ997" t="s">
        <v>134</v>
      </c>
      <c r="DA997" t="s">
        <v>134</v>
      </c>
      <c r="DB997" t="s">
        <v>134</v>
      </c>
      <c r="DC997" t="s">
        <v>134</v>
      </c>
      <c r="DD997" t="s">
        <v>136</v>
      </c>
      <c r="DF997" t="s">
        <v>180</v>
      </c>
      <c r="DG997" s="2" t="s">
        <v>24123</v>
      </c>
      <c r="DH997" t="s">
        <v>152</v>
      </c>
      <c r="DI997" t="s">
        <v>139</v>
      </c>
      <c r="DJ997" s="4">
        <v>33862</v>
      </c>
      <c r="DK997" t="s">
        <v>153</v>
      </c>
      <c r="DL997" t="s">
        <v>134</v>
      </c>
      <c r="DM997">
        <v>20</v>
      </c>
      <c r="DN997" t="s">
        <v>24124</v>
      </c>
      <c r="DO997" t="s">
        <v>520</v>
      </c>
      <c r="DP997" t="s">
        <v>139</v>
      </c>
      <c r="DQ997" t="str">
        <f>"34266"</f>
        <v>34266</v>
      </c>
      <c r="DR997" t="s">
        <v>521</v>
      </c>
      <c r="DS997" t="s">
        <v>523</v>
      </c>
      <c r="DT997">
        <v>7</v>
      </c>
      <c r="DU997">
        <v>49</v>
      </c>
      <c r="DV997" t="s">
        <v>134</v>
      </c>
      <c r="DW997" t="s">
        <v>134</v>
      </c>
      <c r="DX997" t="s">
        <v>136</v>
      </c>
      <c r="DY997" t="s">
        <v>136</v>
      </c>
      <c r="DZ997">
        <v>1</v>
      </c>
      <c r="EA997" t="s">
        <v>136</v>
      </c>
      <c r="EC997" s="5">
        <v>12.68</v>
      </c>
      <c r="ED997" s="5">
        <v>55</v>
      </c>
      <c r="EE997">
        <v>18637359200</v>
      </c>
      <c r="EF997" t="s">
        <v>148</v>
      </c>
      <c r="EG997" t="s">
        <v>524</v>
      </c>
      <c r="EH997">
        <v>5</v>
      </c>
    </row>
    <row r="998" spans="1:138" ht="15" customHeight="1" x14ac:dyDescent="0.35">
      <c r="A998" t="s">
        <v>25502</v>
      </c>
      <c r="B998" t="s">
        <v>157</v>
      </c>
      <c r="C998" s="1">
        <v>44124.538756249996</v>
      </c>
      <c r="D998" s="1">
        <v>44154</v>
      </c>
      <c r="E998" t="s">
        <v>133</v>
      </c>
      <c r="F998" t="s">
        <v>136</v>
      </c>
      <c r="G998" t="s">
        <v>135</v>
      </c>
      <c r="H998" t="s">
        <v>136</v>
      </c>
      <c r="I998" t="s">
        <v>25503</v>
      </c>
      <c r="K998" t="s">
        <v>25504</v>
      </c>
      <c r="M998" t="s">
        <v>1609</v>
      </c>
      <c r="N998" t="s">
        <v>246</v>
      </c>
      <c r="O998" s="4">
        <v>70546</v>
      </c>
      <c r="P998" t="s">
        <v>140</v>
      </c>
      <c r="Q998" t="s">
        <v>1727</v>
      </c>
      <c r="R998">
        <v>13377342090</v>
      </c>
      <c r="T998">
        <v>11116</v>
      </c>
      <c r="U998" t="s">
        <v>12807</v>
      </c>
      <c r="V998" t="s">
        <v>22802</v>
      </c>
      <c r="W998" t="s">
        <v>9576</v>
      </c>
      <c r="X998" t="s">
        <v>349</v>
      </c>
      <c r="Y998" t="s">
        <v>25504</v>
      </c>
      <c r="AA998" t="s">
        <v>1609</v>
      </c>
      <c r="AB998" t="s">
        <v>246</v>
      </c>
      <c r="AC998" s="4">
        <v>70546</v>
      </c>
      <c r="AD998" t="s">
        <v>140</v>
      </c>
      <c r="AE998" t="s">
        <v>1729</v>
      </c>
      <c r="AF998">
        <v>13377342090</v>
      </c>
      <c r="AH998" t="s">
        <v>25505</v>
      </c>
      <c r="AI998" t="s">
        <v>168</v>
      </c>
      <c r="AJ998" t="s">
        <v>254</v>
      </c>
      <c r="AK998" t="s">
        <v>255</v>
      </c>
      <c r="AL998" t="s">
        <v>256</v>
      </c>
      <c r="AM998" t="s">
        <v>257</v>
      </c>
      <c r="AO998" t="s">
        <v>258</v>
      </c>
      <c r="AP998" t="s">
        <v>246</v>
      </c>
      <c r="AQ998" s="4">
        <v>70760</v>
      </c>
      <c r="AR998" t="s">
        <v>140</v>
      </c>
      <c r="AS998" t="s">
        <v>259</v>
      </c>
      <c r="AT998">
        <v>12256387218</v>
      </c>
      <c r="AV998" t="s">
        <v>260</v>
      </c>
      <c r="AW998" t="s">
        <v>25506</v>
      </c>
      <c r="AZ998" t="s">
        <v>175</v>
      </c>
      <c r="BA998" t="s">
        <v>176</v>
      </c>
      <c r="BB998" t="s">
        <v>136</v>
      </c>
      <c r="BC998" t="s">
        <v>136</v>
      </c>
      <c r="BD998" t="s">
        <v>148</v>
      </c>
      <c r="BE998" t="s">
        <v>136</v>
      </c>
      <c r="BF998" t="s">
        <v>136</v>
      </c>
      <c r="BG998" t="s">
        <v>134</v>
      </c>
      <c r="BH998" t="s">
        <v>136</v>
      </c>
      <c r="BN998" t="s">
        <v>25507</v>
      </c>
      <c r="BO998" t="s">
        <v>3322</v>
      </c>
      <c r="BP998">
        <v>4</v>
      </c>
      <c r="BQ998">
        <v>4</v>
      </c>
      <c r="BR998">
        <v>4</v>
      </c>
      <c r="BS998" s="1">
        <v>44180</v>
      </c>
      <c r="BT998" s="1">
        <v>44392</v>
      </c>
      <c r="BU998" s="1">
        <v>44180</v>
      </c>
      <c r="BV998" s="1">
        <v>44392</v>
      </c>
      <c r="BW998" t="s">
        <v>136</v>
      </c>
      <c r="BX998">
        <v>40</v>
      </c>
      <c r="BY998">
        <v>0</v>
      </c>
      <c r="BZ998">
        <v>8</v>
      </c>
      <c r="CA998">
        <v>8</v>
      </c>
      <c r="CB998">
        <v>8</v>
      </c>
      <c r="CC998">
        <v>8</v>
      </c>
      <c r="CD998">
        <v>8</v>
      </c>
      <c r="CE998">
        <v>0</v>
      </c>
      <c r="CF998" t="str">
        <f>"7:00 AM"</f>
        <v>7:00 AM</v>
      </c>
      <c r="CG998" t="str">
        <f>"4:00 PM"</f>
        <v>4:00 PM</v>
      </c>
      <c r="CH998" s="5">
        <v>11.83</v>
      </c>
      <c r="CI998" t="s">
        <v>146</v>
      </c>
      <c r="CL998" t="s">
        <v>134</v>
      </c>
      <c r="CM998" t="s">
        <v>147</v>
      </c>
      <c r="CN998" t="s">
        <v>148</v>
      </c>
      <c r="CO998" t="s">
        <v>266</v>
      </c>
      <c r="CP998" t="s">
        <v>149</v>
      </c>
      <c r="CQ998">
        <v>3</v>
      </c>
      <c r="CR998">
        <v>0</v>
      </c>
      <c r="CS998" t="s">
        <v>136</v>
      </c>
      <c r="CT998" t="s">
        <v>136</v>
      </c>
      <c r="CU998" t="s">
        <v>136</v>
      </c>
      <c r="CV998" t="s">
        <v>134</v>
      </c>
      <c r="CW998" t="s">
        <v>134</v>
      </c>
      <c r="CX998">
        <v>50</v>
      </c>
      <c r="CY998" t="s">
        <v>134</v>
      </c>
      <c r="CZ998" t="s">
        <v>134</v>
      </c>
      <c r="DA998" t="s">
        <v>134</v>
      </c>
      <c r="DB998" t="s">
        <v>134</v>
      </c>
      <c r="DC998" t="s">
        <v>134</v>
      </c>
      <c r="DD998" t="s">
        <v>136</v>
      </c>
      <c r="DF998" t="s">
        <v>267</v>
      </c>
      <c r="DG998" t="s">
        <v>25504</v>
      </c>
      <c r="DH998" t="s">
        <v>1609</v>
      </c>
      <c r="DI998" t="s">
        <v>246</v>
      </c>
      <c r="DJ998" s="4">
        <v>70546</v>
      </c>
      <c r="DK998" t="s">
        <v>1610</v>
      </c>
      <c r="DL998" t="s">
        <v>134</v>
      </c>
      <c r="DM998">
        <v>6</v>
      </c>
      <c r="DN998" t="s">
        <v>25508</v>
      </c>
      <c r="DO998" t="s">
        <v>1726</v>
      </c>
      <c r="DP998" t="s">
        <v>246</v>
      </c>
      <c r="DQ998" t="str">
        <f>"70591"</f>
        <v>70591</v>
      </c>
      <c r="DR998" t="s">
        <v>1610</v>
      </c>
      <c r="DS998" t="s">
        <v>25509</v>
      </c>
      <c r="DT998">
        <v>1</v>
      </c>
      <c r="DU998">
        <v>8</v>
      </c>
      <c r="DV998" t="s">
        <v>134</v>
      </c>
      <c r="DW998" t="s">
        <v>134</v>
      </c>
      <c r="DX998" t="s">
        <v>134</v>
      </c>
      <c r="DY998" t="s">
        <v>136</v>
      </c>
      <c r="DZ998">
        <v>1</v>
      </c>
      <c r="EA998" t="s">
        <v>136</v>
      </c>
      <c r="EC998" s="5">
        <v>12.68</v>
      </c>
      <c r="ED998" s="5">
        <v>55</v>
      </c>
      <c r="EE998">
        <v>13378843130</v>
      </c>
      <c r="EF998" t="s">
        <v>148</v>
      </c>
      <c r="EG998" t="s">
        <v>271</v>
      </c>
      <c r="EH998">
        <v>2</v>
      </c>
    </row>
    <row r="999" spans="1:138" ht="15" customHeight="1" x14ac:dyDescent="0.35">
      <c r="A999" t="s">
        <v>14800</v>
      </c>
      <c r="B999" t="s">
        <v>157</v>
      </c>
      <c r="C999" s="1">
        <v>44134.684065972222</v>
      </c>
      <c r="D999" s="1">
        <v>44154</v>
      </c>
      <c r="E999" t="s">
        <v>133</v>
      </c>
      <c r="F999" t="s">
        <v>136</v>
      </c>
      <c r="G999" t="s">
        <v>135</v>
      </c>
      <c r="H999" t="s">
        <v>136</v>
      </c>
      <c r="I999" t="s">
        <v>14801</v>
      </c>
      <c r="J999" t="s">
        <v>14802</v>
      </c>
      <c r="K999" t="s">
        <v>14803</v>
      </c>
      <c r="L999" t="s">
        <v>14803</v>
      </c>
      <c r="M999" t="s">
        <v>1282</v>
      </c>
      <c r="N999" t="s">
        <v>374</v>
      </c>
      <c r="O999" s="4">
        <v>77049</v>
      </c>
      <c r="P999" t="s">
        <v>140</v>
      </c>
      <c r="Q999" t="s">
        <v>14804</v>
      </c>
      <c r="R999">
        <v>18328080762</v>
      </c>
      <c r="T999">
        <v>112910</v>
      </c>
      <c r="U999" t="s">
        <v>14805</v>
      </c>
      <c r="V999" t="s">
        <v>14806</v>
      </c>
      <c r="X999" t="s">
        <v>164</v>
      </c>
      <c r="Y999" t="s">
        <v>14803</v>
      </c>
      <c r="AA999" t="s">
        <v>1282</v>
      </c>
      <c r="AB999" t="s">
        <v>374</v>
      </c>
      <c r="AC999" s="4">
        <v>77049</v>
      </c>
      <c r="AD999" t="s">
        <v>140</v>
      </c>
      <c r="AF999">
        <v>18328080762</v>
      </c>
      <c r="AH999" t="s">
        <v>148</v>
      </c>
      <c r="AI999" t="s">
        <v>168</v>
      </c>
      <c r="AJ999" t="s">
        <v>456</v>
      </c>
      <c r="AK999" t="s">
        <v>457</v>
      </c>
      <c r="AM999" t="s">
        <v>458</v>
      </c>
      <c r="AO999" t="s">
        <v>459</v>
      </c>
      <c r="AP999" t="s">
        <v>460</v>
      </c>
      <c r="AQ999" s="4">
        <v>73737</v>
      </c>
      <c r="AR999" t="s">
        <v>140</v>
      </c>
      <c r="AT999">
        <v>15802274747</v>
      </c>
      <c r="AV999" t="s">
        <v>461</v>
      </c>
      <c r="AW999" t="s">
        <v>462</v>
      </c>
      <c r="AZ999" t="s">
        <v>334</v>
      </c>
      <c r="BA999" t="s">
        <v>335</v>
      </c>
      <c r="BB999" t="s">
        <v>136</v>
      </c>
      <c r="BC999" t="s">
        <v>136</v>
      </c>
      <c r="BD999" t="s">
        <v>148</v>
      </c>
      <c r="BE999" t="s">
        <v>136</v>
      </c>
      <c r="BF999" t="s">
        <v>136</v>
      </c>
      <c r="BG999" t="s">
        <v>134</v>
      </c>
      <c r="BH999" t="s">
        <v>136</v>
      </c>
      <c r="BN999" t="s">
        <v>14807</v>
      </c>
      <c r="BO999" t="s">
        <v>2105</v>
      </c>
      <c r="BP999">
        <v>7</v>
      </c>
      <c r="BQ999">
        <v>7</v>
      </c>
      <c r="BR999">
        <v>7</v>
      </c>
      <c r="BS999" s="1">
        <v>44180</v>
      </c>
      <c r="BT999" s="1">
        <v>44484</v>
      </c>
      <c r="BU999" s="1">
        <v>44180</v>
      </c>
      <c r="BV999" s="1">
        <v>44484</v>
      </c>
      <c r="BW999" t="s">
        <v>136</v>
      </c>
      <c r="BX999">
        <v>48</v>
      </c>
      <c r="BY999">
        <v>0</v>
      </c>
      <c r="BZ999">
        <v>8</v>
      </c>
      <c r="CA999">
        <v>8</v>
      </c>
      <c r="CB999">
        <v>8</v>
      </c>
      <c r="CC999">
        <v>8</v>
      </c>
      <c r="CD999">
        <v>8</v>
      </c>
      <c r="CE999">
        <v>8</v>
      </c>
      <c r="CF999" t="str">
        <f>"8:00 AM"</f>
        <v>8:00 AM</v>
      </c>
      <c r="CG999" t="str">
        <f>"5:00 PM"</f>
        <v>5:00 PM</v>
      </c>
      <c r="CH999" s="5">
        <v>12.67</v>
      </c>
      <c r="CI999" t="s">
        <v>146</v>
      </c>
      <c r="CL999" t="s">
        <v>136</v>
      </c>
      <c r="CM999" t="s">
        <v>147</v>
      </c>
      <c r="CN999" t="s">
        <v>148</v>
      </c>
      <c r="CO999" t="s">
        <v>465</v>
      </c>
      <c r="CP999" t="s">
        <v>149</v>
      </c>
      <c r="CQ999">
        <v>3</v>
      </c>
      <c r="CR999">
        <v>0</v>
      </c>
      <c r="CS999" t="s">
        <v>136</v>
      </c>
      <c r="CT999" t="s">
        <v>134</v>
      </c>
      <c r="CU999" t="s">
        <v>136</v>
      </c>
      <c r="CV999" t="s">
        <v>134</v>
      </c>
      <c r="CW999" t="s">
        <v>134</v>
      </c>
      <c r="CX999">
        <v>75</v>
      </c>
      <c r="CY999" t="s">
        <v>134</v>
      </c>
      <c r="CZ999" t="s">
        <v>134</v>
      </c>
      <c r="DA999" t="s">
        <v>134</v>
      </c>
      <c r="DB999" t="s">
        <v>136</v>
      </c>
      <c r="DC999" t="s">
        <v>134</v>
      </c>
      <c r="DD999" t="s">
        <v>136</v>
      </c>
      <c r="DF999" t="s">
        <v>466</v>
      </c>
      <c r="DG999" t="s">
        <v>14808</v>
      </c>
      <c r="DH999" t="s">
        <v>14809</v>
      </c>
      <c r="DI999" t="s">
        <v>374</v>
      </c>
      <c r="DJ999" s="4">
        <v>77564</v>
      </c>
      <c r="DK999" t="s">
        <v>5171</v>
      </c>
      <c r="DL999" t="s">
        <v>136</v>
      </c>
      <c r="DM999">
        <v>1</v>
      </c>
      <c r="DN999" t="s">
        <v>14808</v>
      </c>
      <c r="DO999" t="s">
        <v>14809</v>
      </c>
      <c r="DP999" t="s">
        <v>374</v>
      </c>
      <c r="DQ999" t="str">
        <f>"77564"</f>
        <v>77564</v>
      </c>
      <c r="DR999" t="s">
        <v>5171</v>
      </c>
      <c r="DS999" t="s">
        <v>296</v>
      </c>
      <c r="DT999">
        <v>3</v>
      </c>
      <c r="DU999">
        <v>3</v>
      </c>
      <c r="DV999" t="s">
        <v>134</v>
      </c>
      <c r="DW999" t="s">
        <v>134</v>
      </c>
      <c r="DX999" t="s">
        <v>134</v>
      </c>
      <c r="DY999" t="s">
        <v>136</v>
      </c>
      <c r="DZ999">
        <v>1</v>
      </c>
      <c r="EA999" t="s">
        <v>136</v>
      </c>
      <c r="EC999" s="5">
        <v>12.68</v>
      </c>
      <c r="ED999" s="5">
        <v>55</v>
      </c>
      <c r="EE999">
        <v>18328080762</v>
      </c>
      <c r="EF999" t="s">
        <v>14810</v>
      </c>
      <c r="EG999" t="s">
        <v>148</v>
      </c>
      <c r="EH999">
        <v>0</v>
      </c>
    </row>
    <row r="1000" spans="1:138" ht="15" customHeight="1" x14ac:dyDescent="0.35">
      <c r="A1000" t="s">
        <v>5076</v>
      </c>
      <c r="B1000" t="s">
        <v>157</v>
      </c>
      <c r="C1000" s="1">
        <v>44125.468568518518</v>
      </c>
      <c r="D1000" s="1">
        <v>44154</v>
      </c>
      <c r="E1000" t="s">
        <v>133</v>
      </c>
      <c r="F1000" t="s">
        <v>136</v>
      </c>
      <c r="G1000" t="s">
        <v>135</v>
      </c>
      <c r="H1000" t="s">
        <v>136</v>
      </c>
      <c r="I1000" t="s">
        <v>5077</v>
      </c>
      <c r="K1000" t="s">
        <v>5078</v>
      </c>
      <c r="M1000" t="s">
        <v>5079</v>
      </c>
      <c r="N1000" t="s">
        <v>246</v>
      </c>
      <c r="O1000" s="4">
        <v>71346</v>
      </c>
      <c r="P1000" t="s">
        <v>140</v>
      </c>
      <c r="R1000">
        <v>13183085000</v>
      </c>
      <c r="T1000">
        <v>11291</v>
      </c>
      <c r="U1000" t="s">
        <v>5080</v>
      </c>
      <c r="V1000" t="s">
        <v>2778</v>
      </c>
      <c r="X1000" t="s">
        <v>164</v>
      </c>
      <c r="Y1000" t="s">
        <v>5078</v>
      </c>
      <c r="AA1000" t="s">
        <v>5079</v>
      </c>
      <c r="AB1000" t="s">
        <v>246</v>
      </c>
      <c r="AC1000" s="4">
        <v>71346</v>
      </c>
      <c r="AD1000" t="s">
        <v>140</v>
      </c>
      <c r="AF1000">
        <v>13183085000</v>
      </c>
      <c r="AH1000" t="s">
        <v>558</v>
      </c>
      <c r="AI1000" t="s">
        <v>168</v>
      </c>
      <c r="AJ1000" t="s">
        <v>913</v>
      </c>
      <c r="AK1000" t="s">
        <v>914</v>
      </c>
      <c r="AL1000" t="s">
        <v>845</v>
      </c>
      <c r="AM1000" t="s">
        <v>561</v>
      </c>
      <c r="AN1000" t="s">
        <v>562</v>
      </c>
      <c r="AO1000" t="s">
        <v>563</v>
      </c>
      <c r="AP1000" t="s">
        <v>564</v>
      </c>
      <c r="AQ1000" s="4">
        <v>22949</v>
      </c>
      <c r="AR1000" t="s">
        <v>140</v>
      </c>
      <c r="AT1000">
        <v>14342634300</v>
      </c>
      <c r="AV1000" t="s">
        <v>565</v>
      </c>
      <c r="AW1000" t="s">
        <v>566</v>
      </c>
      <c r="AZ1000" t="s">
        <v>334</v>
      </c>
      <c r="BA1000" t="s">
        <v>335</v>
      </c>
      <c r="BB1000" t="s">
        <v>136</v>
      </c>
      <c r="BC1000" t="s">
        <v>136</v>
      </c>
      <c r="BD1000" t="s">
        <v>148</v>
      </c>
      <c r="BE1000" t="s">
        <v>136</v>
      </c>
      <c r="BF1000" t="s">
        <v>136</v>
      </c>
      <c r="BG1000" t="s">
        <v>134</v>
      </c>
      <c r="BH1000" t="s">
        <v>136</v>
      </c>
      <c r="BI1000" t="s">
        <v>567</v>
      </c>
      <c r="BJ1000" t="s">
        <v>568</v>
      </c>
      <c r="BL1000" t="s">
        <v>566</v>
      </c>
      <c r="BM1000" t="s">
        <v>558</v>
      </c>
      <c r="BN1000" t="s">
        <v>5081</v>
      </c>
      <c r="BO1000" t="s">
        <v>570</v>
      </c>
      <c r="BP1000">
        <v>6</v>
      </c>
      <c r="BQ1000">
        <v>6</v>
      </c>
      <c r="BR1000">
        <v>6</v>
      </c>
      <c r="BS1000" s="1">
        <v>44197</v>
      </c>
      <c r="BT1000" s="1">
        <v>44484</v>
      </c>
      <c r="BU1000" s="1">
        <v>44197</v>
      </c>
      <c r="BV1000" s="1">
        <v>44484</v>
      </c>
      <c r="BW1000" t="s">
        <v>136</v>
      </c>
      <c r="BX1000">
        <v>55.5</v>
      </c>
      <c r="BY1000">
        <v>0</v>
      </c>
      <c r="BZ1000">
        <v>9.5</v>
      </c>
      <c r="CA1000">
        <v>9.5</v>
      </c>
      <c r="CB1000">
        <v>9.5</v>
      </c>
      <c r="CC1000">
        <v>9.5</v>
      </c>
      <c r="CD1000">
        <v>9.5</v>
      </c>
      <c r="CE1000">
        <v>8</v>
      </c>
      <c r="CF1000" t="str">
        <f>"7:00 AM"</f>
        <v>7:00 AM</v>
      </c>
      <c r="CG1000" t="str">
        <f>"5:00 PM"</f>
        <v>5:00 PM</v>
      </c>
      <c r="CH1000" s="5">
        <v>11.83</v>
      </c>
      <c r="CI1000" t="s">
        <v>146</v>
      </c>
      <c r="CL1000" t="s">
        <v>136</v>
      </c>
      <c r="CM1000" t="s">
        <v>147</v>
      </c>
      <c r="CN1000" t="s">
        <v>148</v>
      </c>
      <c r="CO1000" t="s">
        <v>1606</v>
      </c>
      <c r="CP1000" t="s">
        <v>149</v>
      </c>
      <c r="CQ1000">
        <v>3</v>
      </c>
      <c r="CR1000">
        <v>0</v>
      </c>
      <c r="CS1000" t="s">
        <v>136</v>
      </c>
      <c r="CT1000" t="s">
        <v>136</v>
      </c>
      <c r="CU1000" t="s">
        <v>136</v>
      </c>
      <c r="CV1000" t="s">
        <v>136</v>
      </c>
      <c r="CW1000" t="s">
        <v>134</v>
      </c>
      <c r="CX1000">
        <v>70</v>
      </c>
      <c r="CY1000" t="s">
        <v>134</v>
      </c>
      <c r="CZ1000" t="s">
        <v>134</v>
      </c>
      <c r="DA1000" t="s">
        <v>134</v>
      </c>
      <c r="DB1000" t="s">
        <v>134</v>
      </c>
      <c r="DC1000" t="s">
        <v>134</v>
      </c>
      <c r="DD1000" t="s">
        <v>136</v>
      </c>
      <c r="DF1000" t="s">
        <v>5082</v>
      </c>
      <c r="DG1000" t="s">
        <v>5083</v>
      </c>
      <c r="DH1000" t="s">
        <v>5079</v>
      </c>
      <c r="DI1000" t="s">
        <v>246</v>
      </c>
      <c r="DJ1000" s="4">
        <v>71346</v>
      </c>
      <c r="DK1000" t="s">
        <v>2156</v>
      </c>
      <c r="DL1000" t="s">
        <v>134</v>
      </c>
      <c r="DM1000">
        <v>4</v>
      </c>
      <c r="DN1000" t="s">
        <v>5084</v>
      </c>
      <c r="DO1000" t="s">
        <v>5085</v>
      </c>
      <c r="DP1000" t="s">
        <v>246</v>
      </c>
      <c r="DQ1000" t="str">
        <f>"71333"</f>
        <v>71333</v>
      </c>
      <c r="DR1000" t="s">
        <v>711</v>
      </c>
      <c r="DS1000" t="s">
        <v>5086</v>
      </c>
      <c r="DT1000">
        <v>1</v>
      </c>
      <c r="DU1000">
        <v>7</v>
      </c>
      <c r="DV1000" t="s">
        <v>134</v>
      </c>
      <c r="DW1000" t="s">
        <v>134</v>
      </c>
      <c r="DX1000" t="s">
        <v>134</v>
      </c>
      <c r="DY1000" t="s">
        <v>136</v>
      </c>
      <c r="DZ1000">
        <v>1</v>
      </c>
      <c r="EA1000" t="s">
        <v>134</v>
      </c>
      <c r="EB1000" s="5">
        <v>12.68</v>
      </c>
      <c r="EC1000" s="5">
        <v>12.68</v>
      </c>
      <c r="ED1000" s="5">
        <v>55</v>
      </c>
      <c r="EE1000" t="s">
        <v>148</v>
      </c>
      <c r="EF1000" t="s">
        <v>577</v>
      </c>
      <c r="EG1000" t="s">
        <v>1028</v>
      </c>
      <c r="EH1000">
        <v>0</v>
      </c>
    </row>
    <row r="1001" spans="1:138" ht="15" customHeight="1" x14ac:dyDescent="0.35">
      <c r="A1001" t="s">
        <v>20509</v>
      </c>
      <c r="B1001" t="s">
        <v>157</v>
      </c>
      <c r="C1001" s="1">
        <v>44130.493832291664</v>
      </c>
      <c r="D1001" s="1">
        <v>44154</v>
      </c>
      <c r="E1001" t="s">
        <v>133</v>
      </c>
      <c r="F1001" t="s">
        <v>136</v>
      </c>
      <c r="G1001" t="s">
        <v>135</v>
      </c>
      <c r="H1001" t="s">
        <v>136</v>
      </c>
      <c r="I1001" t="s">
        <v>20510</v>
      </c>
      <c r="J1001" t="s">
        <v>20511</v>
      </c>
      <c r="K1001" t="s">
        <v>20512</v>
      </c>
      <c r="L1001" t="s">
        <v>20513</v>
      </c>
      <c r="M1001" t="s">
        <v>20514</v>
      </c>
      <c r="N1001" t="s">
        <v>784</v>
      </c>
      <c r="O1001" s="4">
        <v>59027</v>
      </c>
      <c r="P1001" t="s">
        <v>140</v>
      </c>
      <c r="R1001">
        <v>14062237725</v>
      </c>
      <c r="T1001">
        <v>1121</v>
      </c>
      <c r="U1001" t="s">
        <v>20515</v>
      </c>
      <c r="V1001" t="s">
        <v>1373</v>
      </c>
      <c r="X1001" t="s">
        <v>10113</v>
      </c>
      <c r="Y1001" t="s">
        <v>20512</v>
      </c>
      <c r="Z1001" t="s">
        <v>20513</v>
      </c>
      <c r="AA1001" t="s">
        <v>20514</v>
      </c>
      <c r="AB1001" t="s">
        <v>784</v>
      </c>
      <c r="AC1001" s="4">
        <v>59027</v>
      </c>
      <c r="AD1001" t="s">
        <v>140</v>
      </c>
      <c r="AF1001">
        <v>14062237725</v>
      </c>
      <c r="AH1001" t="s">
        <v>20516</v>
      </c>
      <c r="AI1001" t="s">
        <v>168</v>
      </c>
      <c r="AJ1001" t="s">
        <v>930</v>
      </c>
      <c r="AK1001" t="s">
        <v>931</v>
      </c>
      <c r="AL1001" t="s">
        <v>932</v>
      </c>
      <c r="AM1001" t="s">
        <v>933</v>
      </c>
      <c r="AO1001" t="s">
        <v>934</v>
      </c>
      <c r="AP1001" t="s">
        <v>925</v>
      </c>
      <c r="AQ1001" s="4">
        <v>83336</v>
      </c>
      <c r="AR1001" t="s">
        <v>140</v>
      </c>
      <c r="AT1001">
        <v>12084369737</v>
      </c>
      <c r="AV1001" t="s">
        <v>935</v>
      </c>
      <c r="AW1001" t="s">
        <v>936</v>
      </c>
      <c r="AZ1001" t="s">
        <v>821</v>
      </c>
      <c r="BA1001" t="s">
        <v>822</v>
      </c>
      <c r="BB1001" t="s">
        <v>136</v>
      </c>
      <c r="BC1001" t="s">
        <v>136</v>
      </c>
      <c r="BD1001" t="s">
        <v>148</v>
      </c>
      <c r="BE1001" t="s">
        <v>136</v>
      </c>
      <c r="BF1001" t="s">
        <v>136</v>
      </c>
      <c r="BG1001" t="s">
        <v>134</v>
      </c>
      <c r="BH1001" t="s">
        <v>136</v>
      </c>
      <c r="BI1001" t="s">
        <v>1194</v>
      </c>
      <c r="BJ1001" t="s">
        <v>633</v>
      </c>
      <c r="BK1001" t="s">
        <v>1195</v>
      </c>
      <c r="BL1001" t="s">
        <v>940</v>
      </c>
      <c r="BM1001" t="s">
        <v>941</v>
      </c>
      <c r="BN1001" t="s">
        <v>20517</v>
      </c>
      <c r="BO1001" t="s">
        <v>1622</v>
      </c>
      <c r="BP1001">
        <v>1</v>
      </c>
      <c r="BQ1001">
        <v>1</v>
      </c>
      <c r="BR1001">
        <v>1</v>
      </c>
      <c r="BS1001" s="1">
        <v>44197</v>
      </c>
      <c r="BT1001" s="1">
        <v>44484</v>
      </c>
      <c r="BU1001" s="1">
        <v>44197</v>
      </c>
      <c r="BV1001" s="1">
        <v>44484</v>
      </c>
      <c r="BW1001" t="s">
        <v>136</v>
      </c>
      <c r="BX1001">
        <v>48</v>
      </c>
      <c r="BY1001">
        <v>0</v>
      </c>
      <c r="BZ1001">
        <v>8</v>
      </c>
      <c r="CA1001">
        <v>8</v>
      </c>
      <c r="CB1001">
        <v>8</v>
      </c>
      <c r="CC1001">
        <v>8</v>
      </c>
      <c r="CD1001">
        <v>8</v>
      </c>
      <c r="CE1001">
        <v>8</v>
      </c>
      <c r="CF1001" t="str">
        <f>"8:00 AM"</f>
        <v>8:00 AM</v>
      </c>
      <c r="CG1001" t="str">
        <f>"5:00 PM"</f>
        <v>5:00 PM</v>
      </c>
      <c r="CH1001" s="5">
        <v>13.62</v>
      </c>
      <c r="CI1001" t="s">
        <v>597</v>
      </c>
      <c r="CJ1001">
        <v>0</v>
      </c>
      <c r="CK1001" t="s">
        <v>944</v>
      </c>
      <c r="CL1001" t="s">
        <v>136</v>
      </c>
      <c r="CM1001" t="s">
        <v>312</v>
      </c>
      <c r="CN1001" t="s">
        <v>148</v>
      </c>
      <c r="CO1001" t="s">
        <v>946</v>
      </c>
      <c r="CP1001" t="s">
        <v>149</v>
      </c>
      <c r="CQ1001">
        <v>0</v>
      </c>
      <c r="CR1001">
        <v>0</v>
      </c>
      <c r="CS1001" t="s">
        <v>134</v>
      </c>
      <c r="CT1001" t="s">
        <v>136</v>
      </c>
      <c r="CU1001" t="s">
        <v>136</v>
      </c>
      <c r="CV1001" t="s">
        <v>136</v>
      </c>
      <c r="CW1001" t="s">
        <v>134</v>
      </c>
      <c r="CX1001">
        <v>100</v>
      </c>
      <c r="CY1001" t="s">
        <v>134</v>
      </c>
      <c r="CZ1001" t="s">
        <v>134</v>
      </c>
      <c r="DA1001" t="s">
        <v>134</v>
      </c>
      <c r="DB1001" t="s">
        <v>134</v>
      </c>
      <c r="DC1001" t="s">
        <v>136</v>
      </c>
      <c r="DD1001" t="s">
        <v>136</v>
      </c>
      <c r="DF1001" t="s">
        <v>4708</v>
      </c>
      <c r="DG1001" t="s">
        <v>20512</v>
      </c>
      <c r="DH1001" t="s">
        <v>20514</v>
      </c>
      <c r="DI1001" t="s">
        <v>784</v>
      </c>
      <c r="DJ1001" s="4">
        <v>59027</v>
      </c>
      <c r="DK1001" t="s">
        <v>2227</v>
      </c>
      <c r="DL1001" t="s">
        <v>136</v>
      </c>
      <c r="DM1001">
        <v>1</v>
      </c>
      <c r="DN1001" t="s">
        <v>20518</v>
      </c>
      <c r="DO1001" t="s">
        <v>20514</v>
      </c>
      <c r="DP1001" t="s">
        <v>784</v>
      </c>
      <c r="DQ1001" t="str">
        <f>"59027"</f>
        <v>59027</v>
      </c>
      <c r="DR1001" t="s">
        <v>2227</v>
      </c>
      <c r="DS1001" t="s">
        <v>1200</v>
      </c>
      <c r="DT1001">
        <v>1</v>
      </c>
      <c r="DU1001">
        <v>2</v>
      </c>
      <c r="DV1001" t="s">
        <v>136</v>
      </c>
      <c r="DW1001" t="s">
        <v>136</v>
      </c>
      <c r="DX1001" t="s">
        <v>134</v>
      </c>
      <c r="DY1001" t="s">
        <v>136</v>
      </c>
      <c r="DZ1001">
        <v>1</v>
      </c>
      <c r="EA1001" t="s">
        <v>134</v>
      </c>
      <c r="EB1001" s="5">
        <v>12.68</v>
      </c>
      <c r="EC1001" s="5">
        <v>12.68</v>
      </c>
      <c r="ED1001" s="5">
        <v>55</v>
      </c>
      <c r="EE1001" t="s">
        <v>148</v>
      </c>
      <c r="EF1001" t="s">
        <v>953</v>
      </c>
      <c r="EG1001" t="s">
        <v>1201</v>
      </c>
      <c r="EH1001">
        <v>0</v>
      </c>
    </row>
    <row r="1002" spans="1:138" ht="15" customHeight="1" x14ac:dyDescent="0.35">
      <c r="A1002" t="s">
        <v>25821</v>
      </c>
      <c r="B1002" t="s">
        <v>157</v>
      </c>
      <c r="C1002" s="1">
        <v>44131.470708333334</v>
      </c>
      <c r="D1002" s="1">
        <v>44154</v>
      </c>
      <c r="E1002" t="s">
        <v>133</v>
      </c>
      <c r="F1002" t="s">
        <v>136</v>
      </c>
      <c r="G1002" t="s">
        <v>135</v>
      </c>
      <c r="H1002" t="s">
        <v>136</v>
      </c>
      <c r="I1002" t="s">
        <v>25822</v>
      </c>
      <c r="J1002" t="s">
        <v>25823</v>
      </c>
      <c r="K1002" t="s">
        <v>25824</v>
      </c>
      <c r="L1002" t="s">
        <v>25825</v>
      </c>
      <c r="M1002" t="s">
        <v>2257</v>
      </c>
      <c r="N1002" t="s">
        <v>784</v>
      </c>
      <c r="O1002" s="4">
        <v>59011</v>
      </c>
      <c r="P1002" t="s">
        <v>140</v>
      </c>
      <c r="R1002">
        <v>18604302131</v>
      </c>
      <c r="T1002">
        <v>1121</v>
      </c>
      <c r="U1002" t="s">
        <v>16821</v>
      </c>
      <c r="V1002" t="s">
        <v>6995</v>
      </c>
      <c r="W1002" t="s">
        <v>840</v>
      </c>
      <c r="X1002" t="s">
        <v>4581</v>
      </c>
      <c r="Y1002" t="s">
        <v>25826</v>
      </c>
      <c r="Z1002" t="s">
        <v>25825</v>
      </c>
      <c r="AA1002" t="s">
        <v>2257</v>
      </c>
      <c r="AB1002" t="s">
        <v>784</v>
      </c>
      <c r="AC1002" s="4">
        <v>59011</v>
      </c>
      <c r="AD1002" t="s">
        <v>140</v>
      </c>
      <c r="AF1002">
        <v>18604302131</v>
      </c>
      <c r="AH1002" t="s">
        <v>25827</v>
      </c>
      <c r="AI1002" t="s">
        <v>168</v>
      </c>
      <c r="AJ1002" t="s">
        <v>930</v>
      </c>
      <c r="AK1002" t="s">
        <v>931</v>
      </c>
      <c r="AL1002" t="s">
        <v>932</v>
      </c>
      <c r="AM1002" t="s">
        <v>933</v>
      </c>
      <c r="AO1002" t="s">
        <v>934</v>
      </c>
      <c r="AP1002" t="s">
        <v>925</v>
      </c>
      <c r="AQ1002" s="4">
        <v>83336</v>
      </c>
      <c r="AR1002" t="s">
        <v>140</v>
      </c>
      <c r="AT1002">
        <v>12084369737</v>
      </c>
      <c r="AV1002" t="s">
        <v>935</v>
      </c>
      <c r="AW1002" t="s">
        <v>936</v>
      </c>
      <c r="AZ1002" t="s">
        <v>334</v>
      </c>
      <c r="BA1002" t="s">
        <v>335</v>
      </c>
      <c r="BB1002" t="s">
        <v>136</v>
      </c>
      <c r="BC1002" t="s">
        <v>136</v>
      </c>
      <c r="BD1002" t="s">
        <v>148</v>
      </c>
      <c r="BE1002" t="s">
        <v>136</v>
      </c>
      <c r="BF1002" t="s">
        <v>136</v>
      </c>
      <c r="BG1002" t="s">
        <v>134</v>
      </c>
      <c r="BH1002" t="s">
        <v>136</v>
      </c>
      <c r="BI1002" t="s">
        <v>1194</v>
      </c>
      <c r="BJ1002" t="s">
        <v>633</v>
      </c>
      <c r="BK1002" t="s">
        <v>1195</v>
      </c>
      <c r="BL1002" t="s">
        <v>940</v>
      </c>
      <c r="BM1002" t="s">
        <v>941</v>
      </c>
      <c r="BN1002" t="s">
        <v>25828</v>
      </c>
      <c r="BO1002" t="s">
        <v>1622</v>
      </c>
      <c r="BP1002">
        <v>2</v>
      </c>
      <c r="BQ1002">
        <v>2</v>
      </c>
      <c r="BR1002">
        <v>2</v>
      </c>
      <c r="BS1002" s="1">
        <v>44198</v>
      </c>
      <c r="BT1002" s="1">
        <v>44501</v>
      </c>
      <c r="BU1002" s="1">
        <v>44198</v>
      </c>
      <c r="BV1002" s="1">
        <v>44501</v>
      </c>
      <c r="BW1002" t="s">
        <v>136</v>
      </c>
      <c r="BX1002">
        <v>48</v>
      </c>
      <c r="BY1002">
        <v>0</v>
      </c>
      <c r="BZ1002">
        <v>8</v>
      </c>
      <c r="CA1002">
        <v>8</v>
      </c>
      <c r="CB1002">
        <v>8</v>
      </c>
      <c r="CC1002">
        <v>8</v>
      </c>
      <c r="CD1002">
        <v>8</v>
      </c>
      <c r="CE1002">
        <v>8</v>
      </c>
      <c r="CF1002" t="str">
        <f>"8:00 AM"</f>
        <v>8:00 AM</v>
      </c>
      <c r="CG1002" t="str">
        <f>"6:00 PM"</f>
        <v>6:00 PM</v>
      </c>
      <c r="CH1002" s="5">
        <v>13.62</v>
      </c>
      <c r="CI1002" t="s">
        <v>146</v>
      </c>
      <c r="CJ1002">
        <v>0</v>
      </c>
      <c r="CK1002" t="s">
        <v>944</v>
      </c>
      <c r="CL1002" t="s">
        <v>136</v>
      </c>
      <c r="CM1002" t="s">
        <v>312</v>
      </c>
      <c r="CN1002" t="s">
        <v>148</v>
      </c>
      <c r="CO1002" t="s">
        <v>946</v>
      </c>
      <c r="CP1002" t="s">
        <v>149</v>
      </c>
      <c r="CQ1002">
        <v>0</v>
      </c>
      <c r="CR1002">
        <v>0</v>
      </c>
      <c r="CS1002" t="s">
        <v>134</v>
      </c>
      <c r="CT1002" t="s">
        <v>136</v>
      </c>
      <c r="CU1002" t="s">
        <v>136</v>
      </c>
      <c r="CV1002" t="s">
        <v>136</v>
      </c>
      <c r="CW1002" t="s">
        <v>134</v>
      </c>
      <c r="CX1002">
        <v>100</v>
      </c>
      <c r="CY1002" t="s">
        <v>134</v>
      </c>
      <c r="CZ1002" t="s">
        <v>136</v>
      </c>
      <c r="DA1002" t="s">
        <v>136</v>
      </c>
      <c r="DB1002" t="s">
        <v>136</v>
      </c>
      <c r="DC1002" t="s">
        <v>136</v>
      </c>
      <c r="DD1002" t="s">
        <v>136</v>
      </c>
      <c r="DF1002" t="s">
        <v>25829</v>
      </c>
      <c r="DG1002" t="s">
        <v>25830</v>
      </c>
      <c r="DH1002" t="s">
        <v>2257</v>
      </c>
      <c r="DI1002" t="s">
        <v>784</v>
      </c>
      <c r="DJ1002" s="4">
        <v>59011</v>
      </c>
      <c r="DK1002" t="s">
        <v>2260</v>
      </c>
      <c r="DL1002" t="s">
        <v>136</v>
      </c>
      <c r="DM1002">
        <v>1</v>
      </c>
      <c r="DN1002" t="s">
        <v>25831</v>
      </c>
      <c r="DO1002" t="s">
        <v>2257</v>
      </c>
      <c r="DP1002" t="s">
        <v>784</v>
      </c>
      <c r="DQ1002" t="str">
        <f>"59011"</f>
        <v>59011</v>
      </c>
      <c r="DR1002" t="s">
        <v>2260</v>
      </c>
      <c r="DS1002" t="s">
        <v>1200</v>
      </c>
      <c r="DT1002">
        <v>1</v>
      </c>
      <c r="DU1002">
        <v>4</v>
      </c>
      <c r="DV1002" t="s">
        <v>136</v>
      </c>
      <c r="DW1002" t="s">
        <v>136</v>
      </c>
      <c r="DX1002" t="s">
        <v>134</v>
      </c>
      <c r="DY1002" t="s">
        <v>136</v>
      </c>
      <c r="DZ1002">
        <v>1</v>
      </c>
      <c r="EA1002" t="s">
        <v>134</v>
      </c>
      <c r="EB1002" s="5">
        <v>12.68</v>
      </c>
      <c r="EC1002" s="5">
        <v>12.68</v>
      </c>
      <c r="ED1002" s="5">
        <v>55</v>
      </c>
      <c r="EE1002" t="s">
        <v>148</v>
      </c>
      <c r="EF1002" t="s">
        <v>953</v>
      </c>
      <c r="EG1002" t="s">
        <v>1201</v>
      </c>
      <c r="EH1002">
        <v>0</v>
      </c>
    </row>
    <row r="1003" spans="1:138" ht="15" customHeight="1" x14ac:dyDescent="0.35">
      <c r="A1003" t="s">
        <v>3720</v>
      </c>
      <c r="B1003" t="s">
        <v>157</v>
      </c>
      <c r="C1003" s="1">
        <v>44139.62814479167</v>
      </c>
      <c r="D1003" s="1">
        <v>44154</v>
      </c>
      <c r="E1003" t="s">
        <v>579</v>
      </c>
      <c r="F1003" t="s">
        <v>134</v>
      </c>
      <c r="G1003" t="s">
        <v>135</v>
      </c>
      <c r="H1003" t="s">
        <v>136</v>
      </c>
      <c r="I1003" t="s">
        <v>3721</v>
      </c>
      <c r="J1003" t="s">
        <v>3722</v>
      </c>
      <c r="K1003" t="s">
        <v>3723</v>
      </c>
      <c r="L1003" t="s">
        <v>3724</v>
      </c>
      <c r="M1003" t="s">
        <v>3725</v>
      </c>
      <c r="N1003" t="s">
        <v>592</v>
      </c>
      <c r="O1003" s="4">
        <v>82933</v>
      </c>
      <c r="P1003" t="s">
        <v>140</v>
      </c>
      <c r="R1003">
        <v>13076791118</v>
      </c>
      <c r="T1003">
        <v>11521</v>
      </c>
      <c r="U1003" t="s">
        <v>3726</v>
      </c>
      <c r="V1003" t="s">
        <v>3727</v>
      </c>
      <c r="X1003" t="s">
        <v>1091</v>
      </c>
      <c r="Y1003" t="s">
        <v>3723</v>
      </c>
      <c r="AA1003" t="s">
        <v>3725</v>
      </c>
      <c r="AB1003" t="s">
        <v>592</v>
      </c>
      <c r="AC1003" s="4">
        <v>82933</v>
      </c>
      <c r="AD1003" t="s">
        <v>140</v>
      </c>
      <c r="AF1003">
        <v>13076791118</v>
      </c>
      <c r="AH1003" t="s">
        <v>3728</v>
      </c>
      <c r="AI1003" t="s">
        <v>168</v>
      </c>
      <c r="AJ1003" t="s">
        <v>3729</v>
      </c>
      <c r="AK1003" t="s">
        <v>3730</v>
      </c>
      <c r="AL1003" t="s">
        <v>845</v>
      </c>
      <c r="AM1003" t="s">
        <v>3731</v>
      </c>
      <c r="AO1003" t="s">
        <v>591</v>
      </c>
      <c r="AP1003" t="s">
        <v>592</v>
      </c>
      <c r="AQ1003" s="4">
        <v>82601</v>
      </c>
      <c r="AR1003" t="s">
        <v>140</v>
      </c>
      <c r="AS1003" t="s">
        <v>2950</v>
      </c>
      <c r="AT1003">
        <v>13074722105</v>
      </c>
      <c r="AV1003" t="s">
        <v>3732</v>
      </c>
      <c r="AW1003" t="s">
        <v>594</v>
      </c>
      <c r="AZ1003" t="s">
        <v>334</v>
      </c>
      <c r="BA1003" t="s">
        <v>335</v>
      </c>
      <c r="BB1003" t="s">
        <v>134</v>
      </c>
      <c r="BC1003" t="s">
        <v>134</v>
      </c>
      <c r="BD1003" t="s">
        <v>148</v>
      </c>
      <c r="BE1003" t="s">
        <v>134</v>
      </c>
      <c r="BF1003" t="s">
        <v>136</v>
      </c>
      <c r="BG1003" t="s">
        <v>134</v>
      </c>
      <c r="BH1003" t="s">
        <v>136</v>
      </c>
      <c r="BN1003" t="s">
        <v>3733</v>
      </c>
      <c r="BO1003" t="s">
        <v>3734</v>
      </c>
      <c r="BP1003">
        <v>24</v>
      </c>
      <c r="BQ1003">
        <v>21</v>
      </c>
      <c r="BR1003">
        <v>21</v>
      </c>
      <c r="BS1003" s="1">
        <v>44197</v>
      </c>
      <c r="BT1003" s="1">
        <v>44367</v>
      </c>
      <c r="BU1003" s="1">
        <v>44197</v>
      </c>
      <c r="BV1003" s="1">
        <v>44367</v>
      </c>
      <c r="BW1003" t="s">
        <v>136</v>
      </c>
      <c r="BX1003">
        <v>48</v>
      </c>
      <c r="BY1003">
        <v>0</v>
      </c>
      <c r="BZ1003">
        <v>8</v>
      </c>
      <c r="CA1003">
        <v>8</v>
      </c>
      <c r="CB1003">
        <v>8</v>
      </c>
      <c r="CC1003">
        <v>8</v>
      </c>
      <c r="CD1003">
        <v>8</v>
      </c>
      <c r="CE1003">
        <v>8</v>
      </c>
      <c r="CF1003" t="str">
        <f>"8:00 AM"</f>
        <v>8:00 AM</v>
      </c>
      <c r="CG1003" t="str">
        <f>"5:00 PM"</f>
        <v>5:00 PM</v>
      </c>
      <c r="CH1003" s="5">
        <v>13.62</v>
      </c>
      <c r="CI1003" t="s">
        <v>146</v>
      </c>
      <c r="CJ1003">
        <v>2.2000000000000002</v>
      </c>
      <c r="CK1003" t="s">
        <v>3735</v>
      </c>
      <c r="CL1003" t="s">
        <v>134</v>
      </c>
      <c r="CM1003" t="s">
        <v>354</v>
      </c>
      <c r="CN1003" t="s">
        <v>599</v>
      </c>
      <c r="CO1003" t="s">
        <v>2225</v>
      </c>
      <c r="CP1003" t="s">
        <v>149</v>
      </c>
      <c r="CQ1003">
        <v>6</v>
      </c>
      <c r="CR1003">
        <v>0</v>
      </c>
      <c r="CS1003" t="s">
        <v>136</v>
      </c>
      <c r="CT1003" t="s">
        <v>134</v>
      </c>
      <c r="CU1003" t="s">
        <v>136</v>
      </c>
      <c r="CV1003" t="s">
        <v>136</v>
      </c>
      <c r="CW1003" t="s">
        <v>134</v>
      </c>
      <c r="CX1003">
        <v>100</v>
      </c>
      <c r="CY1003" t="s">
        <v>134</v>
      </c>
      <c r="CZ1003" t="s">
        <v>134</v>
      </c>
      <c r="DA1003" t="s">
        <v>134</v>
      </c>
      <c r="DB1003" t="s">
        <v>134</v>
      </c>
      <c r="DC1003" t="s">
        <v>134</v>
      </c>
      <c r="DD1003" t="s">
        <v>136</v>
      </c>
      <c r="DF1003" t="s">
        <v>3736</v>
      </c>
      <c r="DG1003" t="s">
        <v>3723</v>
      </c>
      <c r="DH1003" t="s">
        <v>3725</v>
      </c>
      <c r="DI1003" t="s">
        <v>592</v>
      </c>
      <c r="DJ1003" s="4">
        <v>82933</v>
      </c>
      <c r="DK1003" t="s">
        <v>3737</v>
      </c>
      <c r="DL1003" t="s">
        <v>134</v>
      </c>
      <c r="DM1003">
        <v>56</v>
      </c>
      <c r="DN1003" t="s">
        <v>3738</v>
      </c>
      <c r="DO1003" t="s">
        <v>3725</v>
      </c>
      <c r="DP1003" t="s">
        <v>592</v>
      </c>
      <c r="DQ1003" t="str">
        <f>"82933"</f>
        <v>82933</v>
      </c>
      <c r="DR1003" t="s">
        <v>3737</v>
      </c>
      <c r="DS1003" t="s">
        <v>1750</v>
      </c>
      <c r="DT1003">
        <v>12</v>
      </c>
      <c r="DU1003">
        <v>35</v>
      </c>
      <c r="DV1003" t="s">
        <v>136</v>
      </c>
      <c r="DW1003" t="s">
        <v>136</v>
      </c>
      <c r="DX1003" t="s">
        <v>134</v>
      </c>
      <c r="DY1003" t="s">
        <v>136</v>
      </c>
      <c r="DZ1003">
        <v>1</v>
      </c>
      <c r="EA1003" t="s">
        <v>136</v>
      </c>
      <c r="EC1003" s="5">
        <v>12.68</v>
      </c>
      <c r="ED1003" s="5">
        <v>55</v>
      </c>
      <c r="EE1003">
        <v>13074722105</v>
      </c>
      <c r="EF1003" t="s">
        <v>593</v>
      </c>
      <c r="EG1003" t="s">
        <v>148</v>
      </c>
      <c r="EH1003">
        <v>2</v>
      </c>
    </row>
    <row r="1004" spans="1:138" ht="15" customHeight="1" x14ac:dyDescent="0.35">
      <c r="A1004" t="s">
        <v>6198</v>
      </c>
      <c r="B1004" t="s">
        <v>157</v>
      </c>
      <c r="C1004" s="1">
        <v>44139.532893518517</v>
      </c>
      <c r="D1004" s="1">
        <v>44154</v>
      </c>
      <c r="E1004" t="s">
        <v>579</v>
      </c>
      <c r="F1004" t="s">
        <v>134</v>
      </c>
      <c r="G1004" t="s">
        <v>135</v>
      </c>
      <c r="H1004" t="s">
        <v>136</v>
      </c>
      <c r="I1004" t="s">
        <v>3721</v>
      </c>
      <c r="J1004" t="s">
        <v>3722</v>
      </c>
      <c r="K1004" t="s">
        <v>3723</v>
      </c>
      <c r="L1004" t="s">
        <v>3724</v>
      </c>
      <c r="M1004" t="s">
        <v>3725</v>
      </c>
      <c r="N1004" t="s">
        <v>592</v>
      </c>
      <c r="O1004" s="4">
        <v>82933</v>
      </c>
      <c r="P1004" t="s">
        <v>140</v>
      </c>
      <c r="R1004">
        <v>13076791118</v>
      </c>
      <c r="T1004">
        <v>1152</v>
      </c>
      <c r="U1004" t="s">
        <v>3726</v>
      </c>
      <c r="V1004" t="s">
        <v>3727</v>
      </c>
      <c r="X1004" t="s">
        <v>1091</v>
      </c>
      <c r="Y1004" t="s">
        <v>3723</v>
      </c>
      <c r="AA1004" t="s">
        <v>3725</v>
      </c>
      <c r="AB1004" t="s">
        <v>592</v>
      </c>
      <c r="AC1004" s="4">
        <v>82933</v>
      </c>
      <c r="AD1004" t="s">
        <v>140</v>
      </c>
      <c r="AF1004">
        <v>13076791118</v>
      </c>
      <c r="AH1004" t="s">
        <v>3728</v>
      </c>
      <c r="AI1004" t="s">
        <v>168</v>
      </c>
      <c r="AJ1004" t="s">
        <v>3729</v>
      </c>
      <c r="AK1004" t="s">
        <v>3730</v>
      </c>
      <c r="AL1004" t="s">
        <v>845</v>
      </c>
      <c r="AM1004" t="s">
        <v>6199</v>
      </c>
      <c r="AO1004" t="s">
        <v>591</v>
      </c>
      <c r="AP1004" t="s">
        <v>592</v>
      </c>
      <c r="AQ1004" s="4">
        <v>82601</v>
      </c>
      <c r="AR1004" t="s">
        <v>140</v>
      </c>
      <c r="AT1004">
        <v>13074722105</v>
      </c>
      <c r="AV1004" t="s">
        <v>3732</v>
      </c>
      <c r="AW1004" t="s">
        <v>594</v>
      </c>
      <c r="AZ1004" t="s">
        <v>334</v>
      </c>
      <c r="BA1004" t="s">
        <v>335</v>
      </c>
      <c r="BB1004" t="s">
        <v>134</v>
      </c>
      <c r="BC1004" t="s">
        <v>134</v>
      </c>
      <c r="BD1004" t="s">
        <v>148</v>
      </c>
      <c r="BE1004" t="s">
        <v>134</v>
      </c>
      <c r="BF1004" t="s">
        <v>136</v>
      </c>
      <c r="BG1004" t="s">
        <v>134</v>
      </c>
      <c r="BH1004" t="s">
        <v>136</v>
      </c>
      <c r="BN1004" t="s">
        <v>6200</v>
      </c>
      <c r="BO1004" t="s">
        <v>6201</v>
      </c>
      <c r="BP1004">
        <v>3</v>
      </c>
      <c r="BQ1004">
        <v>1</v>
      </c>
      <c r="BR1004">
        <v>1</v>
      </c>
      <c r="BS1004" s="1">
        <v>44197</v>
      </c>
      <c r="BT1004" s="1">
        <v>44367</v>
      </c>
      <c r="BU1004" s="1">
        <v>44197</v>
      </c>
      <c r="BV1004" s="1">
        <v>44367</v>
      </c>
      <c r="BW1004" t="s">
        <v>136</v>
      </c>
      <c r="BX1004">
        <v>48</v>
      </c>
      <c r="BY1004">
        <v>0</v>
      </c>
      <c r="BZ1004">
        <v>8</v>
      </c>
      <c r="CA1004">
        <v>8</v>
      </c>
      <c r="CB1004">
        <v>8</v>
      </c>
      <c r="CC1004">
        <v>8</v>
      </c>
      <c r="CD1004">
        <v>8</v>
      </c>
      <c r="CE1004">
        <v>8</v>
      </c>
      <c r="CF1004" t="str">
        <f>"8:00 AM"</f>
        <v>8:00 AM</v>
      </c>
      <c r="CG1004" t="str">
        <f>"5:00 PM"</f>
        <v>5:00 PM</v>
      </c>
      <c r="CH1004" s="5">
        <v>13.62</v>
      </c>
      <c r="CI1004" t="s">
        <v>146</v>
      </c>
      <c r="CJ1004">
        <v>2.2000000000000002</v>
      </c>
      <c r="CK1004" t="s">
        <v>3735</v>
      </c>
      <c r="CL1004" t="s">
        <v>134</v>
      </c>
      <c r="CM1004" t="s">
        <v>354</v>
      </c>
      <c r="CN1004" t="s">
        <v>599</v>
      </c>
      <c r="CO1004" t="s">
        <v>6202</v>
      </c>
      <c r="CP1004" t="s">
        <v>149</v>
      </c>
      <c r="CQ1004">
        <v>12</v>
      </c>
      <c r="CR1004">
        <v>0</v>
      </c>
      <c r="CS1004" t="s">
        <v>136</v>
      </c>
      <c r="CT1004" t="s">
        <v>134</v>
      </c>
      <c r="CU1004" t="s">
        <v>136</v>
      </c>
      <c r="CV1004" t="s">
        <v>136</v>
      </c>
      <c r="CW1004" t="s">
        <v>134</v>
      </c>
      <c r="CX1004">
        <v>100</v>
      </c>
      <c r="CY1004" t="s">
        <v>134</v>
      </c>
      <c r="CZ1004" t="s">
        <v>134</v>
      </c>
      <c r="DA1004" t="s">
        <v>134</v>
      </c>
      <c r="DB1004" t="s">
        <v>134</v>
      </c>
      <c r="DC1004" t="s">
        <v>134</v>
      </c>
      <c r="DD1004" t="s">
        <v>134</v>
      </c>
      <c r="DE1004">
        <v>9</v>
      </c>
      <c r="DF1004" t="s">
        <v>3736</v>
      </c>
      <c r="DG1004" t="s">
        <v>3723</v>
      </c>
      <c r="DH1004" t="s">
        <v>3725</v>
      </c>
      <c r="DI1004" t="s">
        <v>592</v>
      </c>
      <c r="DJ1004" s="4">
        <v>82933</v>
      </c>
      <c r="DK1004" t="s">
        <v>3737</v>
      </c>
      <c r="DL1004" t="s">
        <v>134</v>
      </c>
      <c r="DM1004">
        <v>56</v>
      </c>
      <c r="DN1004" t="s">
        <v>3738</v>
      </c>
      <c r="DO1004" t="s">
        <v>3725</v>
      </c>
      <c r="DP1004" t="s">
        <v>592</v>
      </c>
      <c r="DQ1004" t="str">
        <f>"82933"</f>
        <v>82933</v>
      </c>
      <c r="DR1004" t="s">
        <v>3737</v>
      </c>
      <c r="DS1004" t="s">
        <v>1750</v>
      </c>
      <c r="DT1004">
        <v>12</v>
      </c>
      <c r="DU1004">
        <v>35</v>
      </c>
      <c r="DV1004" t="s">
        <v>136</v>
      </c>
      <c r="DW1004" t="s">
        <v>136</v>
      </c>
      <c r="DX1004" t="s">
        <v>134</v>
      </c>
      <c r="DY1004" t="s">
        <v>136</v>
      </c>
      <c r="DZ1004">
        <v>1</v>
      </c>
      <c r="EA1004" t="s">
        <v>136</v>
      </c>
      <c r="EC1004" s="5">
        <v>12.68</v>
      </c>
      <c r="ED1004" s="5">
        <v>55</v>
      </c>
      <c r="EE1004">
        <v>13074722105</v>
      </c>
      <c r="EF1004" t="s">
        <v>593</v>
      </c>
      <c r="EG1004" t="s">
        <v>148</v>
      </c>
      <c r="EH1004">
        <v>3</v>
      </c>
    </row>
    <row r="1005" spans="1:138" ht="15" customHeight="1" x14ac:dyDescent="0.35">
      <c r="A1005" t="s">
        <v>16573</v>
      </c>
      <c r="B1005" t="s">
        <v>157</v>
      </c>
      <c r="C1005" s="1">
        <v>44127.802255787035</v>
      </c>
      <c r="D1005" s="1">
        <v>44154</v>
      </c>
      <c r="E1005" t="s">
        <v>133</v>
      </c>
      <c r="F1005" t="s">
        <v>136</v>
      </c>
      <c r="G1005" t="s">
        <v>135</v>
      </c>
      <c r="H1005" t="s">
        <v>136</v>
      </c>
      <c r="I1005" t="s">
        <v>16574</v>
      </c>
      <c r="K1005" t="s">
        <v>16575</v>
      </c>
      <c r="M1005" t="s">
        <v>12517</v>
      </c>
      <c r="N1005" t="s">
        <v>1128</v>
      </c>
      <c r="O1005" s="4">
        <v>58301</v>
      </c>
      <c r="P1005" t="s">
        <v>140</v>
      </c>
      <c r="R1005">
        <v>17017411086</v>
      </c>
      <c r="T1005">
        <v>115115</v>
      </c>
      <c r="U1005" t="s">
        <v>280</v>
      </c>
      <c r="V1005" t="s">
        <v>3409</v>
      </c>
      <c r="X1005" t="s">
        <v>8830</v>
      </c>
      <c r="Y1005" t="s">
        <v>16576</v>
      </c>
      <c r="AA1005" t="s">
        <v>12517</v>
      </c>
      <c r="AB1005" t="s">
        <v>1128</v>
      </c>
      <c r="AC1005" s="4">
        <v>58301</v>
      </c>
      <c r="AD1005" t="s">
        <v>140</v>
      </c>
      <c r="AF1005">
        <v>17017411086</v>
      </c>
      <c r="AH1005" t="s">
        <v>1514</v>
      </c>
      <c r="AI1005" t="s">
        <v>168</v>
      </c>
      <c r="AJ1005" t="s">
        <v>1515</v>
      </c>
      <c r="AK1005" t="s">
        <v>1516</v>
      </c>
      <c r="AL1005" t="s">
        <v>2203</v>
      </c>
      <c r="AM1005" t="s">
        <v>1518</v>
      </c>
      <c r="AO1005" t="s">
        <v>1519</v>
      </c>
      <c r="AP1005" t="s">
        <v>1128</v>
      </c>
      <c r="AQ1005" s="4">
        <v>58423</v>
      </c>
      <c r="AR1005" t="s">
        <v>140</v>
      </c>
      <c r="AS1005" t="s">
        <v>1520</v>
      </c>
      <c r="AT1005">
        <v>17019623460</v>
      </c>
      <c r="AV1005" t="s">
        <v>1521</v>
      </c>
      <c r="AW1005" t="s">
        <v>2205</v>
      </c>
      <c r="AZ1005" t="s">
        <v>175</v>
      </c>
      <c r="BA1005" t="s">
        <v>176</v>
      </c>
      <c r="BB1005" t="s">
        <v>136</v>
      </c>
      <c r="BC1005" t="s">
        <v>136</v>
      </c>
      <c r="BD1005" t="s">
        <v>148</v>
      </c>
      <c r="BE1005" t="s">
        <v>136</v>
      </c>
      <c r="BF1005" t="s">
        <v>136</v>
      </c>
      <c r="BG1005" t="s">
        <v>134</v>
      </c>
      <c r="BH1005" t="s">
        <v>136</v>
      </c>
      <c r="BN1005" t="s">
        <v>16577</v>
      </c>
      <c r="BO1005" t="s">
        <v>265</v>
      </c>
      <c r="BP1005">
        <v>3</v>
      </c>
      <c r="BQ1005">
        <v>3</v>
      </c>
      <c r="BR1005">
        <v>3</v>
      </c>
      <c r="BS1005" s="1">
        <v>44186</v>
      </c>
      <c r="BT1005" s="1">
        <v>44346</v>
      </c>
      <c r="BU1005" s="1">
        <v>44186</v>
      </c>
      <c r="BV1005" s="1">
        <v>44346</v>
      </c>
      <c r="BW1005" t="s">
        <v>136</v>
      </c>
      <c r="BX1005">
        <v>40</v>
      </c>
      <c r="BY1005">
        <v>0</v>
      </c>
      <c r="BZ1005">
        <v>8</v>
      </c>
      <c r="CA1005">
        <v>8</v>
      </c>
      <c r="CB1005">
        <v>8</v>
      </c>
      <c r="CC1005">
        <v>8</v>
      </c>
      <c r="CD1005">
        <v>8</v>
      </c>
      <c r="CE1005">
        <v>0</v>
      </c>
      <c r="CF1005" t="str">
        <f>"8:00 PM"</f>
        <v>8:00 PM</v>
      </c>
      <c r="CG1005" t="str">
        <f>"5:00 PM"</f>
        <v>5:00 PM</v>
      </c>
      <c r="CH1005" s="5">
        <v>14.99</v>
      </c>
      <c r="CI1005" t="s">
        <v>146</v>
      </c>
      <c r="CJ1005">
        <v>0</v>
      </c>
      <c r="CK1005">
        <v>0</v>
      </c>
      <c r="CL1005" t="s">
        <v>136</v>
      </c>
      <c r="CM1005" t="s">
        <v>312</v>
      </c>
      <c r="CN1005" t="s">
        <v>148</v>
      </c>
      <c r="CO1005" t="s">
        <v>1524</v>
      </c>
      <c r="CP1005" t="s">
        <v>149</v>
      </c>
      <c r="CQ1005">
        <v>3</v>
      </c>
      <c r="CR1005">
        <v>0</v>
      </c>
      <c r="CS1005" t="s">
        <v>136</v>
      </c>
      <c r="CT1005" t="s">
        <v>134</v>
      </c>
      <c r="CU1005" t="s">
        <v>136</v>
      </c>
      <c r="CV1005" t="s">
        <v>136</v>
      </c>
      <c r="CW1005" t="s">
        <v>136</v>
      </c>
      <c r="CY1005" t="s">
        <v>136</v>
      </c>
      <c r="CZ1005" t="s">
        <v>136</v>
      </c>
      <c r="DA1005" t="s">
        <v>136</v>
      </c>
      <c r="DB1005" t="s">
        <v>136</v>
      </c>
      <c r="DC1005" t="s">
        <v>136</v>
      </c>
      <c r="DD1005" t="s">
        <v>136</v>
      </c>
      <c r="DF1005" t="s">
        <v>8831</v>
      </c>
      <c r="DG1005" t="s">
        <v>16575</v>
      </c>
      <c r="DH1005" t="s">
        <v>12517</v>
      </c>
      <c r="DI1005" t="s">
        <v>1128</v>
      </c>
      <c r="DJ1005" s="4">
        <v>58301</v>
      </c>
      <c r="DK1005" t="s">
        <v>7293</v>
      </c>
      <c r="DL1005" t="s">
        <v>136</v>
      </c>
      <c r="DM1005">
        <v>1</v>
      </c>
      <c r="DN1005" t="s">
        <v>16578</v>
      </c>
      <c r="DO1005" t="s">
        <v>12517</v>
      </c>
      <c r="DP1005" t="s">
        <v>1128</v>
      </c>
      <c r="DQ1005" t="str">
        <f>"58301"</f>
        <v>58301</v>
      </c>
      <c r="DR1005" t="s">
        <v>7293</v>
      </c>
      <c r="DS1005" t="s">
        <v>16579</v>
      </c>
      <c r="DT1005">
        <v>1</v>
      </c>
      <c r="DU1005">
        <v>5</v>
      </c>
      <c r="DV1005" t="s">
        <v>136</v>
      </c>
      <c r="DW1005" t="s">
        <v>134</v>
      </c>
      <c r="DX1005" t="s">
        <v>136</v>
      </c>
      <c r="DY1005" t="s">
        <v>136</v>
      </c>
      <c r="DZ1005">
        <v>1</v>
      </c>
      <c r="EA1005" t="s">
        <v>136</v>
      </c>
      <c r="EC1005" s="5">
        <v>12.68</v>
      </c>
      <c r="ED1005" s="5">
        <v>55</v>
      </c>
      <c r="EE1005">
        <v>17017411086</v>
      </c>
      <c r="EF1005" t="s">
        <v>148</v>
      </c>
      <c r="EG1005" t="s">
        <v>1132</v>
      </c>
      <c r="EH1005">
        <v>0</v>
      </c>
    </row>
    <row r="1006" spans="1:138" ht="15" customHeight="1" x14ac:dyDescent="0.35">
      <c r="A1006" t="s">
        <v>24165</v>
      </c>
      <c r="B1006" t="s">
        <v>132</v>
      </c>
      <c r="C1006" s="1">
        <v>44134.592663541669</v>
      </c>
      <c r="D1006" s="1">
        <v>44154</v>
      </c>
      <c r="E1006" t="s">
        <v>133</v>
      </c>
      <c r="F1006" t="s">
        <v>136</v>
      </c>
      <c r="G1006" t="s">
        <v>135</v>
      </c>
      <c r="H1006" t="s">
        <v>136</v>
      </c>
      <c r="I1006" t="s">
        <v>20136</v>
      </c>
      <c r="K1006" t="s">
        <v>20137</v>
      </c>
      <c r="L1006" t="s">
        <v>24166</v>
      </c>
      <c r="M1006" t="s">
        <v>20139</v>
      </c>
      <c r="N1006" t="s">
        <v>161</v>
      </c>
      <c r="O1006" s="4">
        <v>31072</v>
      </c>
      <c r="P1006" t="s">
        <v>140</v>
      </c>
      <c r="R1006">
        <v>12296486312</v>
      </c>
      <c r="T1006">
        <v>1119</v>
      </c>
      <c r="U1006" t="s">
        <v>20140</v>
      </c>
      <c r="V1006" t="s">
        <v>3879</v>
      </c>
      <c r="X1006" t="s">
        <v>164</v>
      </c>
      <c r="Y1006" t="s">
        <v>20137</v>
      </c>
      <c r="Z1006" t="s">
        <v>24167</v>
      </c>
      <c r="AA1006" t="s">
        <v>20139</v>
      </c>
      <c r="AB1006" t="s">
        <v>161</v>
      </c>
      <c r="AC1006" s="4">
        <v>31072</v>
      </c>
      <c r="AD1006" t="s">
        <v>140</v>
      </c>
      <c r="AF1006">
        <v>12296486312</v>
      </c>
      <c r="AH1006" t="s">
        <v>5709</v>
      </c>
      <c r="AI1006" t="s">
        <v>168</v>
      </c>
      <c r="AJ1006" t="s">
        <v>5706</v>
      </c>
      <c r="AK1006" t="s">
        <v>5707</v>
      </c>
      <c r="AM1006" t="s">
        <v>5708</v>
      </c>
      <c r="AO1006" t="s">
        <v>5705</v>
      </c>
      <c r="AP1006" t="s">
        <v>720</v>
      </c>
      <c r="AQ1006" s="4">
        <v>38671</v>
      </c>
      <c r="AR1006" t="s">
        <v>140</v>
      </c>
      <c r="AT1006">
        <v>16623934241</v>
      </c>
      <c r="AU1006">
        <v>227</v>
      </c>
      <c r="AV1006" t="s">
        <v>6447</v>
      </c>
      <c r="AW1006" t="s">
        <v>5703</v>
      </c>
      <c r="AZ1006" t="s">
        <v>175</v>
      </c>
      <c r="BA1006" t="s">
        <v>176</v>
      </c>
      <c r="BB1006" t="s">
        <v>136</v>
      </c>
      <c r="BC1006" t="s">
        <v>136</v>
      </c>
      <c r="BD1006" t="s">
        <v>148</v>
      </c>
      <c r="BE1006" t="s">
        <v>136</v>
      </c>
      <c r="BF1006" t="s">
        <v>136</v>
      </c>
      <c r="BG1006" t="s">
        <v>134</v>
      </c>
      <c r="BH1006" t="s">
        <v>136</v>
      </c>
      <c r="BN1006" t="s">
        <v>24168</v>
      </c>
      <c r="BO1006" t="s">
        <v>8096</v>
      </c>
      <c r="BP1006">
        <v>4</v>
      </c>
      <c r="BQ1006">
        <v>4</v>
      </c>
      <c r="BS1006" s="1">
        <v>44188</v>
      </c>
      <c r="BT1006" s="1">
        <v>44391</v>
      </c>
      <c r="BU1006" s="1">
        <v>44188</v>
      </c>
      <c r="BV1006" s="1">
        <v>44391</v>
      </c>
      <c r="BW1006" t="s">
        <v>136</v>
      </c>
      <c r="BX1006">
        <v>40</v>
      </c>
      <c r="BY1006">
        <v>0</v>
      </c>
      <c r="BZ1006">
        <v>8</v>
      </c>
      <c r="CA1006">
        <v>8</v>
      </c>
      <c r="CB1006">
        <v>8</v>
      </c>
      <c r="CC1006">
        <v>8</v>
      </c>
      <c r="CD1006">
        <v>8</v>
      </c>
      <c r="CE1006">
        <v>0</v>
      </c>
      <c r="CF1006" t="str">
        <f>"7:00 AM"</f>
        <v>7:00 AM</v>
      </c>
      <c r="CG1006" t="str">
        <f>"3:00 AM"</f>
        <v>3:00 AM</v>
      </c>
      <c r="CH1006" s="5">
        <v>11.71</v>
      </c>
      <c r="CI1006" t="s">
        <v>146</v>
      </c>
      <c r="CL1006" t="s">
        <v>134</v>
      </c>
      <c r="CM1006" t="s">
        <v>147</v>
      </c>
      <c r="CN1006" t="s">
        <v>148</v>
      </c>
      <c r="CO1006" s="2" t="s">
        <v>12488</v>
      </c>
      <c r="CP1006" t="s">
        <v>149</v>
      </c>
      <c r="CQ1006">
        <v>3</v>
      </c>
      <c r="CR1006">
        <v>0</v>
      </c>
      <c r="CS1006" t="s">
        <v>134</v>
      </c>
      <c r="CT1006" t="s">
        <v>134</v>
      </c>
      <c r="CU1006" t="s">
        <v>134</v>
      </c>
      <c r="CV1006" t="s">
        <v>136</v>
      </c>
      <c r="CW1006" t="s">
        <v>134</v>
      </c>
      <c r="CX1006">
        <v>60</v>
      </c>
      <c r="CY1006" t="s">
        <v>134</v>
      </c>
      <c r="CZ1006" t="s">
        <v>134</v>
      </c>
      <c r="DA1006" t="s">
        <v>134</v>
      </c>
      <c r="DB1006" t="s">
        <v>134</v>
      </c>
      <c r="DC1006" t="s">
        <v>134</v>
      </c>
      <c r="DD1006" t="s">
        <v>136</v>
      </c>
      <c r="DF1006" t="s">
        <v>7238</v>
      </c>
      <c r="DG1006" t="s">
        <v>20143</v>
      </c>
      <c r="DH1006" t="s">
        <v>20139</v>
      </c>
      <c r="DI1006" t="s">
        <v>161</v>
      </c>
      <c r="DJ1006" s="4">
        <v>31072</v>
      </c>
      <c r="DK1006" t="s">
        <v>12823</v>
      </c>
      <c r="DL1006" t="s">
        <v>134</v>
      </c>
      <c r="DM1006">
        <v>4</v>
      </c>
      <c r="DN1006" t="s">
        <v>20144</v>
      </c>
      <c r="DO1006" t="s">
        <v>20139</v>
      </c>
      <c r="DP1006" t="s">
        <v>161</v>
      </c>
      <c r="DQ1006" t="str">
        <f>"31072"</f>
        <v>31072</v>
      </c>
      <c r="DR1006" t="s">
        <v>12823</v>
      </c>
      <c r="DS1006" t="s">
        <v>861</v>
      </c>
      <c r="DT1006">
        <v>1</v>
      </c>
      <c r="DU1006">
        <v>6</v>
      </c>
      <c r="DV1006" t="s">
        <v>134</v>
      </c>
      <c r="DW1006" t="s">
        <v>134</v>
      </c>
      <c r="DX1006" t="s">
        <v>134</v>
      </c>
      <c r="DY1006" t="s">
        <v>136</v>
      </c>
      <c r="DZ1006">
        <v>1</v>
      </c>
      <c r="EA1006" t="s">
        <v>136</v>
      </c>
      <c r="EC1006" s="5">
        <v>12.68</v>
      </c>
      <c r="ED1006" s="5">
        <v>55</v>
      </c>
      <c r="EE1006">
        <v>12296486312</v>
      </c>
      <c r="EF1006" t="s">
        <v>20145</v>
      </c>
      <c r="EG1006" t="s">
        <v>20146</v>
      </c>
      <c r="EH1006">
        <v>5</v>
      </c>
    </row>
    <row r="1007" spans="1:138" ht="15" customHeight="1" x14ac:dyDescent="0.35">
      <c r="A1007" t="s">
        <v>22481</v>
      </c>
      <c r="B1007" t="s">
        <v>157</v>
      </c>
      <c r="C1007" s="1">
        <v>44141.693294328703</v>
      </c>
      <c r="D1007" s="1">
        <v>44154</v>
      </c>
      <c r="E1007" t="s">
        <v>133</v>
      </c>
      <c r="F1007" t="s">
        <v>134</v>
      </c>
      <c r="G1007" t="s">
        <v>135</v>
      </c>
      <c r="H1007" t="s">
        <v>136</v>
      </c>
      <c r="I1007" t="s">
        <v>6867</v>
      </c>
      <c r="K1007" t="s">
        <v>6868</v>
      </c>
      <c r="M1007" t="s">
        <v>6869</v>
      </c>
      <c r="N1007" t="s">
        <v>395</v>
      </c>
      <c r="O1007" s="4">
        <v>93036</v>
      </c>
      <c r="P1007" t="s">
        <v>140</v>
      </c>
      <c r="R1007">
        <v>18058909980</v>
      </c>
      <c r="T1007">
        <v>115115</v>
      </c>
      <c r="U1007" t="s">
        <v>6870</v>
      </c>
      <c r="V1007" t="s">
        <v>6871</v>
      </c>
      <c r="X1007" t="s">
        <v>684</v>
      </c>
      <c r="Y1007" t="s">
        <v>6868</v>
      </c>
      <c r="AA1007" t="s">
        <v>6869</v>
      </c>
      <c r="AB1007" t="s">
        <v>395</v>
      </c>
      <c r="AC1007" s="4">
        <v>93036</v>
      </c>
      <c r="AD1007" t="s">
        <v>140</v>
      </c>
      <c r="AF1007">
        <v>18058909980</v>
      </c>
      <c r="AH1007" t="s">
        <v>6872</v>
      </c>
      <c r="AI1007" t="s">
        <v>168</v>
      </c>
      <c r="AJ1007" t="s">
        <v>1211</v>
      </c>
      <c r="AK1007" t="s">
        <v>1512</v>
      </c>
      <c r="AM1007" t="s">
        <v>15943</v>
      </c>
      <c r="AO1007" t="s">
        <v>15944</v>
      </c>
      <c r="AP1007" t="s">
        <v>395</v>
      </c>
      <c r="AQ1007" s="4">
        <v>94109</v>
      </c>
      <c r="AR1007" t="s">
        <v>140</v>
      </c>
      <c r="AT1007">
        <v>16505386201</v>
      </c>
      <c r="AV1007" t="s">
        <v>17757</v>
      </c>
      <c r="AW1007" t="s">
        <v>17758</v>
      </c>
      <c r="AZ1007" t="s">
        <v>175</v>
      </c>
      <c r="BA1007" t="s">
        <v>176</v>
      </c>
      <c r="BB1007" t="s">
        <v>134</v>
      </c>
      <c r="BC1007" t="s">
        <v>134</v>
      </c>
      <c r="BD1007" t="s">
        <v>134</v>
      </c>
      <c r="BE1007" t="s">
        <v>134</v>
      </c>
      <c r="BF1007" t="s">
        <v>134</v>
      </c>
      <c r="BG1007" t="s">
        <v>134</v>
      </c>
      <c r="BH1007" t="s">
        <v>136</v>
      </c>
      <c r="BN1007" t="s">
        <v>22482</v>
      </c>
      <c r="BO1007" t="s">
        <v>22483</v>
      </c>
      <c r="BP1007">
        <v>6</v>
      </c>
      <c r="BQ1007">
        <v>6</v>
      </c>
      <c r="BR1007">
        <v>6</v>
      </c>
      <c r="BS1007" s="1">
        <v>44198</v>
      </c>
      <c r="BT1007" s="1">
        <v>44500</v>
      </c>
      <c r="BU1007" s="1">
        <v>44198</v>
      </c>
      <c r="BV1007" s="1">
        <v>44500</v>
      </c>
      <c r="BW1007" t="s">
        <v>136</v>
      </c>
      <c r="BX1007">
        <v>40</v>
      </c>
      <c r="BY1007">
        <v>0</v>
      </c>
      <c r="BZ1007">
        <v>8</v>
      </c>
      <c r="CA1007">
        <v>8</v>
      </c>
      <c r="CB1007">
        <v>8</v>
      </c>
      <c r="CC1007">
        <v>8</v>
      </c>
      <c r="CD1007">
        <v>8</v>
      </c>
      <c r="CE1007">
        <v>0</v>
      </c>
      <c r="CF1007" t="str">
        <f>"7:00 AM"</f>
        <v>7:00 AM</v>
      </c>
      <c r="CG1007" t="str">
        <f>"3:30 PM"</f>
        <v>3:30 PM</v>
      </c>
      <c r="CH1007" s="5">
        <v>14.77</v>
      </c>
      <c r="CI1007" t="s">
        <v>146</v>
      </c>
      <c r="CJ1007">
        <v>116.28</v>
      </c>
      <c r="CK1007" t="s">
        <v>15945</v>
      </c>
      <c r="CL1007" t="s">
        <v>134</v>
      </c>
      <c r="CM1007" t="s">
        <v>147</v>
      </c>
      <c r="CN1007" t="s">
        <v>148</v>
      </c>
      <c r="CO1007" t="s">
        <v>15946</v>
      </c>
      <c r="CP1007" t="s">
        <v>149</v>
      </c>
      <c r="CQ1007">
        <v>0</v>
      </c>
      <c r="CR1007">
        <v>0</v>
      </c>
      <c r="CS1007" t="s">
        <v>136</v>
      </c>
      <c r="CT1007" t="s">
        <v>136</v>
      </c>
      <c r="CU1007" t="s">
        <v>136</v>
      </c>
      <c r="CV1007" t="s">
        <v>136</v>
      </c>
      <c r="CW1007" t="s">
        <v>134</v>
      </c>
      <c r="CX1007">
        <v>65</v>
      </c>
      <c r="CY1007" t="s">
        <v>134</v>
      </c>
      <c r="CZ1007" t="s">
        <v>136</v>
      </c>
      <c r="DA1007" t="s">
        <v>134</v>
      </c>
      <c r="DB1007" t="s">
        <v>134</v>
      </c>
      <c r="DC1007" t="s">
        <v>134</v>
      </c>
      <c r="DD1007" t="s">
        <v>136</v>
      </c>
      <c r="DF1007" t="s">
        <v>19911</v>
      </c>
      <c r="DG1007" t="s">
        <v>21577</v>
      </c>
      <c r="DH1007" t="s">
        <v>21578</v>
      </c>
      <c r="DI1007" t="s">
        <v>395</v>
      </c>
      <c r="DJ1007" s="4">
        <v>95842</v>
      </c>
      <c r="DK1007" t="s">
        <v>18296</v>
      </c>
      <c r="DL1007" t="s">
        <v>134</v>
      </c>
      <c r="DM1007">
        <v>8</v>
      </c>
      <c r="DN1007" s="2" t="s">
        <v>22484</v>
      </c>
      <c r="DO1007" t="s">
        <v>21580</v>
      </c>
      <c r="DP1007" t="s">
        <v>395</v>
      </c>
      <c r="DQ1007" t="str">
        <f>"95449"</f>
        <v>95449</v>
      </c>
      <c r="DR1007" t="s">
        <v>18296</v>
      </c>
      <c r="DS1007" t="s">
        <v>21581</v>
      </c>
      <c r="DT1007">
        <v>4</v>
      </c>
      <c r="DU1007">
        <v>48</v>
      </c>
      <c r="DV1007" t="s">
        <v>134</v>
      </c>
      <c r="DW1007" t="s">
        <v>134</v>
      </c>
      <c r="DX1007" t="s">
        <v>134</v>
      </c>
      <c r="DY1007" t="s">
        <v>136</v>
      </c>
      <c r="DZ1007">
        <v>1</v>
      </c>
      <c r="EA1007" t="s">
        <v>136</v>
      </c>
      <c r="EC1007" s="5">
        <v>12.68</v>
      </c>
      <c r="ED1007" s="5">
        <v>55</v>
      </c>
      <c r="EE1007">
        <v>18059836412</v>
      </c>
      <c r="EF1007" t="s">
        <v>6872</v>
      </c>
      <c r="EG1007" t="s">
        <v>148</v>
      </c>
      <c r="EH1007">
        <v>1</v>
      </c>
    </row>
    <row r="1008" spans="1:138" ht="15" customHeight="1" x14ac:dyDescent="0.35">
      <c r="A1008" t="s">
        <v>1770</v>
      </c>
      <c r="B1008" t="s">
        <v>157</v>
      </c>
      <c r="C1008" s="1">
        <v>44147.683750578704</v>
      </c>
      <c r="D1008" s="1">
        <v>44154</v>
      </c>
      <c r="E1008" t="s">
        <v>133</v>
      </c>
      <c r="F1008" t="s">
        <v>136</v>
      </c>
      <c r="G1008" t="s">
        <v>135</v>
      </c>
      <c r="H1008" t="s">
        <v>136</v>
      </c>
      <c r="I1008" t="s">
        <v>1771</v>
      </c>
      <c r="K1008" t="s">
        <v>1772</v>
      </c>
      <c r="L1008" t="s">
        <v>1773</v>
      </c>
      <c r="M1008" t="s">
        <v>1774</v>
      </c>
      <c r="N1008" t="s">
        <v>974</v>
      </c>
      <c r="O1008" s="4">
        <v>21912</v>
      </c>
      <c r="P1008" t="s">
        <v>140</v>
      </c>
      <c r="R1008">
        <v>14108852855</v>
      </c>
      <c r="T1008">
        <v>11292</v>
      </c>
      <c r="U1008" t="s">
        <v>1775</v>
      </c>
      <c r="V1008" t="s">
        <v>1776</v>
      </c>
      <c r="W1008" t="s">
        <v>978</v>
      </c>
      <c r="X1008" t="s">
        <v>1777</v>
      </c>
      <c r="Y1008" t="s">
        <v>1772</v>
      </c>
      <c r="Z1008" t="s">
        <v>1773</v>
      </c>
      <c r="AA1008" t="s">
        <v>1774</v>
      </c>
      <c r="AB1008" t="s">
        <v>974</v>
      </c>
      <c r="AC1008" s="4">
        <v>21912</v>
      </c>
      <c r="AD1008" t="s">
        <v>140</v>
      </c>
      <c r="AF1008">
        <v>14108852855</v>
      </c>
      <c r="AH1008" t="s">
        <v>1778</v>
      </c>
      <c r="AI1008" t="s">
        <v>168</v>
      </c>
      <c r="AJ1008" t="s">
        <v>1779</v>
      </c>
      <c r="AK1008" t="s">
        <v>1780</v>
      </c>
      <c r="AL1008" t="s">
        <v>1781</v>
      </c>
      <c r="AM1008" t="s">
        <v>1782</v>
      </c>
      <c r="AN1008" t="s">
        <v>148</v>
      </c>
      <c r="AO1008" t="s">
        <v>1783</v>
      </c>
      <c r="AP1008" t="s">
        <v>374</v>
      </c>
      <c r="AQ1008" s="4">
        <v>77414</v>
      </c>
      <c r="AR1008" t="s">
        <v>140</v>
      </c>
      <c r="AT1008">
        <v>19792457577</v>
      </c>
      <c r="AU1008">
        <v>105</v>
      </c>
      <c r="AV1008" t="s">
        <v>1784</v>
      </c>
      <c r="AW1008" t="s">
        <v>1785</v>
      </c>
      <c r="AZ1008" t="s">
        <v>334</v>
      </c>
      <c r="BA1008" t="s">
        <v>335</v>
      </c>
      <c r="BB1008" t="s">
        <v>136</v>
      </c>
      <c r="BC1008" t="s">
        <v>136</v>
      </c>
      <c r="BD1008" t="s">
        <v>148</v>
      </c>
      <c r="BE1008" t="s">
        <v>136</v>
      </c>
      <c r="BF1008" t="s">
        <v>136</v>
      </c>
      <c r="BG1008" t="s">
        <v>134</v>
      </c>
      <c r="BH1008" t="s">
        <v>136</v>
      </c>
      <c r="BN1008" t="s">
        <v>1786</v>
      </c>
      <c r="BO1008" t="s">
        <v>1787</v>
      </c>
      <c r="BP1008">
        <v>8</v>
      </c>
      <c r="BQ1008">
        <v>4</v>
      </c>
      <c r="BR1008">
        <v>4</v>
      </c>
      <c r="BS1008" s="1">
        <v>44211</v>
      </c>
      <c r="BT1008" s="1">
        <v>44484</v>
      </c>
      <c r="BU1008" s="1">
        <v>44211</v>
      </c>
      <c r="BV1008" s="1">
        <v>44484</v>
      </c>
      <c r="BW1008" t="s">
        <v>136</v>
      </c>
      <c r="BX1008">
        <v>56</v>
      </c>
      <c r="BY1008">
        <v>8</v>
      </c>
      <c r="BZ1008">
        <v>8</v>
      </c>
      <c r="CA1008">
        <v>8</v>
      </c>
      <c r="CB1008">
        <v>8</v>
      </c>
      <c r="CC1008">
        <v>8</v>
      </c>
      <c r="CD1008">
        <v>8</v>
      </c>
      <c r="CE1008">
        <v>8</v>
      </c>
      <c r="CF1008" t="str">
        <f>"6:30 AM"</f>
        <v>6:30 AM</v>
      </c>
      <c r="CG1008" t="str">
        <f>"4:00 PM"</f>
        <v>4:00 PM</v>
      </c>
      <c r="CH1008" s="5">
        <v>13.34</v>
      </c>
      <c r="CI1008" t="s">
        <v>146</v>
      </c>
      <c r="CL1008" t="s">
        <v>136</v>
      </c>
      <c r="CM1008" t="s">
        <v>354</v>
      </c>
      <c r="CN1008" t="s">
        <v>1788</v>
      </c>
      <c r="CO1008" t="s">
        <v>1789</v>
      </c>
      <c r="CP1008" t="s">
        <v>149</v>
      </c>
      <c r="CQ1008">
        <v>3</v>
      </c>
      <c r="CR1008">
        <v>0</v>
      </c>
      <c r="CS1008" t="s">
        <v>136</v>
      </c>
      <c r="CT1008" t="s">
        <v>136</v>
      </c>
      <c r="CU1008" t="s">
        <v>136</v>
      </c>
      <c r="CV1008" t="s">
        <v>136</v>
      </c>
      <c r="CW1008" t="s">
        <v>134</v>
      </c>
      <c r="CX1008">
        <v>50</v>
      </c>
      <c r="CY1008" t="s">
        <v>134</v>
      </c>
      <c r="CZ1008" t="s">
        <v>136</v>
      </c>
      <c r="DA1008" t="s">
        <v>134</v>
      </c>
      <c r="DB1008" t="s">
        <v>136</v>
      </c>
      <c r="DC1008" t="s">
        <v>136</v>
      </c>
      <c r="DD1008" t="s">
        <v>136</v>
      </c>
      <c r="DF1008" t="s">
        <v>1790</v>
      </c>
      <c r="DG1008" t="s">
        <v>1772</v>
      </c>
      <c r="DH1008" t="s">
        <v>1774</v>
      </c>
      <c r="DI1008" t="s">
        <v>974</v>
      </c>
      <c r="DJ1008" s="4">
        <v>21912</v>
      </c>
      <c r="DK1008" t="s">
        <v>986</v>
      </c>
      <c r="DL1008" t="s">
        <v>136</v>
      </c>
      <c r="DM1008">
        <v>1</v>
      </c>
      <c r="DN1008" t="s">
        <v>1791</v>
      </c>
      <c r="DO1008" t="s">
        <v>1774</v>
      </c>
      <c r="DP1008" t="s">
        <v>974</v>
      </c>
      <c r="DQ1008" t="str">
        <f>"21912"</f>
        <v>21912</v>
      </c>
      <c r="DR1008" t="s">
        <v>986</v>
      </c>
      <c r="DS1008" t="s">
        <v>1792</v>
      </c>
      <c r="DT1008">
        <v>1</v>
      </c>
      <c r="DU1008">
        <v>5</v>
      </c>
      <c r="DV1008" t="s">
        <v>134</v>
      </c>
      <c r="DW1008" t="s">
        <v>134</v>
      </c>
      <c r="DX1008" t="s">
        <v>134</v>
      </c>
      <c r="DY1008" t="s">
        <v>136</v>
      </c>
      <c r="DZ1008">
        <v>1</v>
      </c>
      <c r="EA1008" t="s">
        <v>136</v>
      </c>
      <c r="EC1008" s="5">
        <v>12.68</v>
      </c>
      <c r="ED1008" s="5">
        <v>55</v>
      </c>
      <c r="EE1008">
        <v>14108852855</v>
      </c>
      <c r="EF1008" t="s">
        <v>1778</v>
      </c>
      <c r="EG1008" t="s">
        <v>148</v>
      </c>
      <c r="EH1008">
        <v>0</v>
      </c>
    </row>
    <row r="1009" spans="1:138" ht="15" customHeight="1" x14ac:dyDescent="0.35">
      <c r="A1009" t="s">
        <v>23182</v>
      </c>
      <c r="B1009" t="s">
        <v>157</v>
      </c>
      <c r="C1009" s="1">
        <v>44145.35754178241</v>
      </c>
      <c r="D1009" s="1">
        <v>44154</v>
      </c>
      <c r="E1009" t="s">
        <v>133</v>
      </c>
      <c r="F1009" t="s">
        <v>136</v>
      </c>
      <c r="G1009" t="s">
        <v>135</v>
      </c>
      <c r="H1009" t="s">
        <v>136</v>
      </c>
      <c r="I1009" t="s">
        <v>23183</v>
      </c>
      <c r="K1009" t="s">
        <v>23184</v>
      </c>
      <c r="M1009" t="s">
        <v>15441</v>
      </c>
      <c r="N1009" t="s">
        <v>837</v>
      </c>
      <c r="O1009" s="4">
        <v>29129</v>
      </c>
      <c r="P1009" t="s">
        <v>140</v>
      </c>
      <c r="R1009">
        <v>18036855381</v>
      </c>
      <c r="T1009">
        <v>1113</v>
      </c>
      <c r="U1009" t="s">
        <v>9826</v>
      </c>
      <c r="V1009" t="s">
        <v>23185</v>
      </c>
      <c r="X1009" t="s">
        <v>1597</v>
      </c>
      <c r="Y1009" t="s">
        <v>23186</v>
      </c>
      <c r="AA1009" t="s">
        <v>23187</v>
      </c>
      <c r="AB1009" t="s">
        <v>837</v>
      </c>
      <c r="AC1009" s="4">
        <v>29129</v>
      </c>
      <c r="AD1009" t="s">
        <v>140</v>
      </c>
      <c r="AF1009">
        <v>18036855381</v>
      </c>
      <c r="AH1009" t="s">
        <v>23188</v>
      </c>
      <c r="AZ1009" t="s">
        <v>175</v>
      </c>
      <c r="BA1009" t="s">
        <v>176</v>
      </c>
      <c r="BB1009" t="s">
        <v>136</v>
      </c>
      <c r="BC1009" t="s">
        <v>136</v>
      </c>
      <c r="BD1009" t="s">
        <v>148</v>
      </c>
      <c r="BE1009" t="s">
        <v>136</v>
      </c>
      <c r="BF1009" t="s">
        <v>136</v>
      </c>
      <c r="BG1009" t="s">
        <v>134</v>
      </c>
      <c r="BH1009" t="s">
        <v>136</v>
      </c>
      <c r="BI1009" t="s">
        <v>148</v>
      </c>
      <c r="BN1009" t="s">
        <v>23189</v>
      </c>
      <c r="BO1009" t="s">
        <v>23190</v>
      </c>
      <c r="BP1009">
        <v>375</v>
      </c>
      <c r="BQ1009">
        <v>375</v>
      </c>
      <c r="BR1009">
        <v>375</v>
      </c>
      <c r="BS1009" s="1">
        <v>44207</v>
      </c>
      <c r="BT1009" s="1">
        <v>44451</v>
      </c>
      <c r="BU1009" s="1">
        <v>44207</v>
      </c>
      <c r="BV1009" s="1">
        <v>44451</v>
      </c>
      <c r="BW1009" t="s">
        <v>136</v>
      </c>
      <c r="BX1009">
        <v>50</v>
      </c>
      <c r="BY1009">
        <v>0</v>
      </c>
      <c r="BZ1009">
        <v>9</v>
      </c>
      <c r="CA1009">
        <v>9</v>
      </c>
      <c r="CB1009">
        <v>9</v>
      </c>
      <c r="CC1009">
        <v>9</v>
      </c>
      <c r="CD1009">
        <v>9</v>
      </c>
      <c r="CE1009">
        <v>5</v>
      </c>
      <c r="CF1009" t="str">
        <f>"7:30 AM"</f>
        <v>7:30 AM</v>
      </c>
      <c r="CG1009" t="str">
        <f>"5:00 PM"</f>
        <v>5:00 PM</v>
      </c>
      <c r="CH1009" s="5">
        <v>11.71</v>
      </c>
      <c r="CI1009" t="s">
        <v>146</v>
      </c>
      <c r="CL1009" t="s">
        <v>134</v>
      </c>
      <c r="CM1009" t="s">
        <v>147</v>
      </c>
      <c r="CN1009" t="s">
        <v>148</v>
      </c>
      <c r="CO1009" t="s">
        <v>23191</v>
      </c>
      <c r="CP1009" t="s">
        <v>149</v>
      </c>
      <c r="CQ1009">
        <v>3</v>
      </c>
      <c r="CR1009">
        <v>0</v>
      </c>
      <c r="CS1009" t="s">
        <v>136</v>
      </c>
      <c r="CT1009" t="s">
        <v>136</v>
      </c>
      <c r="CU1009" t="s">
        <v>136</v>
      </c>
      <c r="CV1009" t="s">
        <v>136</v>
      </c>
      <c r="CW1009" t="s">
        <v>134</v>
      </c>
      <c r="CX1009">
        <v>50</v>
      </c>
      <c r="CY1009" t="s">
        <v>134</v>
      </c>
      <c r="CZ1009" t="s">
        <v>136</v>
      </c>
      <c r="DA1009" t="s">
        <v>134</v>
      </c>
      <c r="DB1009" t="s">
        <v>134</v>
      </c>
      <c r="DC1009" t="s">
        <v>134</v>
      </c>
      <c r="DD1009" t="s">
        <v>136</v>
      </c>
      <c r="DF1009" s="2" t="s">
        <v>23192</v>
      </c>
      <c r="DG1009" s="2" t="s">
        <v>23193</v>
      </c>
      <c r="DH1009" t="s">
        <v>15441</v>
      </c>
      <c r="DI1009" t="s">
        <v>837</v>
      </c>
      <c r="DJ1009" s="4">
        <v>29129</v>
      </c>
      <c r="DK1009" t="s">
        <v>2570</v>
      </c>
      <c r="DL1009" t="s">
        <v>134</v>
      </c>
      <c r="DM1009">
        <v>154</v>
      </c>
      <c r="DN1009" t="s">
        <v>23194</v>
      </c>
      <c r="DO1009" t="s">
        <v>15441</v>
      </c>
      <c r="DP1009" t="s">
        <v>837</v>
      </c>
      <c r="DQ1009" t="str">
        <f>"29129"</f>
        <v>29129</v>
      </c>
      <c r="DR1009" t="s">
        <v>2570</v>
      </c>
      <c r="DS1009" t="s">
        <v>23195</v>
      </c>
      <c r="DT1009">
        <v>33</v>
      </c>
      <c r="DU1009">
        <v>856</v>
      </c>
      <c r="DV1009" t="s">
        <v>134</v>
      </c>
      <c r="DW1009" t="s">
        <v>134</v>
      </c>
      <c r="DX1009" t="s">
        <v>134</v>
      </c>
      <c r="DY1009" t="s">
        <v>134</v>
      </c>
      <c r="DZ1009">
        <v>15</v>
      </c>
      <c r="EA1009" t="s">
        <v>136</v>
      </c>
      <c r="EC1009" s="5">
        <v>12.68</v>
      </c>
      <c r="ED1009" s="5">
        <v>55</v>
      </c>
      <c r="EE1009">
        <v>18036855381</v>
      </c>
      <c r="EF1009" t="s">
        <v>23188</v>
      </c>
      <c r="EG1009" t="s">
        <v>148</v>
      </c>
      <c r="EH1009">
        <v>10</v>
      </c>
    </row>
    <row r="1010" spans="1:138" ht="15" customHeight="1" x14ac:dyDescent="0.35">
      <c r="A1010" t="s">
        <v>11435</v>
      </c>
      <c r="B1010" t="s">
        <v>157</v>
      </c>
      <c r="C1010" s="1">
        <v>44141.853986921298</v>
      </c>
      <c r="D1010" s="1">
        <v>44154</v>
      </c>
      <c r="E1010" t="s">
        <v>579</v>
      </c>
      <c r="F1010" t="s">
        <v>134</v>
      </c>
      <c r="G1010" t="s">
        <v>135</v>
      </c>
      <c r="H1010" t="s">
        <v>136</v>
      </c>
      <c r="I1010" t="s">
        <v>5965</v>
      </c>
      <c r="K1010" t="s">
        <v>5966</v>
      </c>
      <c r="L1010" t="s">
        <v>5966</v>
      </c>
      <c r="M1010" t="s">
        <v>5967</v>
      </c>
      <c r="N1010" t="s">
        <v>1251</v>
      </c>
      <c r="O1010" s="4">
        <v>97383</v>
      </c>
      <c r="P1010" t="s">
        <v>140</v>
      </c>
      <c r="Q1010" t="s">
        <v>5968</v>
      </c>
      <c r="R1010">
        <v>15415715989</v>
      </c>
      <c r="T1010">
        <v>115115</v>
      </c>
      <c r="U1010" t="s">
        <v>4701</v>
      </c>
      <c r="V1010" t="s">
        <v>1211</v>
      </c>
      <c r="X1010" t="s">
        <v>1323</v>
      </c>
      <c r="Y1010" t="s">
        <v>5966</v>
      </c>
      <c r="AA1010" t="s">
        <v>5967</v>
      </c>
      <c r="AB1010" t="s">
        <v>1251</v>
      </c>
      <c r="AC1010" s="4">
        <v>97838</v>
      </c>
      <c r="AD1010" t="s">
        <v>140</v>
      </c>
      <c r="AF1010">
        <v>15415715989</v>
      </c>
      <c r="AH1010" t="s">
        <v>5396</v>
      </c>
      <c r="AI1010" t="s">
        <v>168</v>
      </c>
      <c r="AJ1010" t="s">
        <v>5397</v>
      </c>
      <c r="AK1010" t="s">
        <v>5398</v>
      </c>
      <c r="AM1010" t="s">
        <v>5399</v>
      </c>
      <c r="AO1010" t="s">
        <v>1122</v>
      </c>
      <c r="AP1010" t="s">
        <v>1114</v>
      </c>
      <c r="AQ1010" s="4">
        <v>98516</v>
      </c>
      <c r="AR1010" t="s">
        <v>140</v>
      </c>
      <c r="AT1010">
        <v>12082373357</v>
      </c>
      <c r="AV1010" t="s">
        <v>5396</v>
      </c>
      <c r="AW1010" t="s">
        <v>1123</v>
      </c>
      <c r="AZ1010" t="s">
        <v>175</v>
      </c>
      <c r="BA1010" t="s">
        <v>176</v>
      </c>
      <c r="BB1010" t="s">
        <v>134</v>
      </c>
      <c r="BC1010" t="s">
        <v>134</v>
      </c>
      <c r="BD1010" t="s">
        <v>134</v>
      </c>
      <c r="BE1010" t="s">
        <v>134</v>
      </c>
      <c r="BF1010" t="s">
        <v>136</v>
      </c>
      <c r="BG1010" t="s">
        <v>134</v>
      </c>
      <c r="BH1010" t="s">
        <v>136</v>
      </c>
      <c r="BN1010" t="s">
        <v>11436</v>
      </c>
      <c r="BO1010" t="s">
        <v>3450</v>
      </c>
      <c r="BP1010">
        <v>55</v>
      </c>
      <c r="BQ1010">
        <v>55</v>
      </c>
      <c r="BR1010">
        <v>55</v>
      </c>
      <c r="BS1010" s="1">
        <v>44197</v>
      </c>
      <c r="BT1010" s="1">
        <v>44500</v>
      </c>
      <c r="BU1010" s="1">
        <v>44197</v>
      </c>
      <c r="BV1010" s="1">
        <v>44500</v>
      </c>
      <c r="BW1010" t="s">
        <v>136</v>
      </c>
      <c r="BX1010">
        <v>35</v>
      </c>
      <c r="BY1010">
        <v>0</v>
      </c>
      <c r="BZ1010">
        <v>6</v>
      </c>
      <c r="CA1010">
        <v>6</v>
      </c>
      <c r="CB1010">
        <v>6</v>
      </c>
      <c r="CC1010">
        <v>6</v>
      </c>
      <c r="CD1010">
        <v>6</v>
      </c>
      <c r="CE1010">
        <v>5</v>
      </c>
      <c r="CF1010" t="str">
        <f>"7:00 AM"</f>
        <v>7:00 AM</v>
      </c>
      <c r="CG1010" t="str">
        <f>"2:00 PM"</f>
        <v>2:00 PM</v>
      </c>
      <c r="CH1010" s="5">
        <v>15.83</v>
      </c>
      <c r="CI1010" t="s">
        <v>146</v>
      </c>
      <c r="CJ1010">
        <v>0</v>
      </c>
      <c r="CK1010" t="s">
        <v>11437</v>
      </c>
      <c r="CL1010" t="s">
        <v>134</v>
      </c>
      <c r="CM1010" t="s">
        <v>147</v>
      </c>
      <c r="CN1010" t="s">
        <v>148</v>
      </c>
      <c r="CO1010" s="2" t="s">
        <v>11438</v>
      </c>
      <c r="CP1010" t="s">
        <v>149</v>
      </c>
      <c r="CQ1010">
        <v>3</v>
      </c>
      <c r="CR1010">
        <v>0</v>
      </c>
      <c r="CS1010" t="s">
        <v>136</v>
      </c>
      <c r="CT1010" t="s">
        <v>136</v>
      </c>
      <c r="CU1010" t="s">
        <v>136</v>
      </c>
      <c r="CV1010" t="s">
        <v>136</v>
      </c>
      <c r="CW1010" t="s">
        <v>134</v>
      </c>
      <c r="CX1010">
        <v>60</v>
      </c>
      <c r="CY1010" t="s">
        <v>134</v>
      </c>
      <c r="CZ1010" t="s">
        <v>136</v>
      </c>
      <c r="DA1010" t="s">
        <v>134</v>
      </c>
      <c r="DB1010" t="s">
        <v>134</v>
      </c>
      <c r="DC1010" t="s">
        <v>134</v>
      </c>
      <c r="DD1010" t="s">
        <v>136</v>
      </c>
      <c r="DF1010" s="2" t="s">
        <v>11439</v>
      </c>
      <c r="DG1010" t="s">
        <v>11440</v>
      </c>
      <c r="DH1010" t="s">
        <v>1125</v>
      </c>
      <c r="DI1010" t="s">
        <v>1114</v>
      </c>
      <c r="DJ1010" s="4">
        <v>99343</v>
      </c>
      <c r="DK1010" t="s">
        <v>918</v>
      </c>
      <c r="DL1010" t="s">
        <v>134</v>
      </c>
      <c r="DM1010">
        <v>4</v>
      </c>
      <c r="DN1010" t="s">
        <v>11441</v>
      </c>
      <c r="DO1010" t="s">
        <v>11442</v>
      </c>
      <c r="DP1010" t="s">
        <v>1114</v>
      </c>
      <c r="DQ1010" t="str">
        <f>"99301"</f>
        <v>99301</v>
      </c>
      <c r="DR1010" t="s">
        <v>918</v>
      </c>
      <c r="DS1010" t="s">
        <v>11443</v>
      </c>
      <c r="DT1010">
        <v>4</v>
      </c>
      <c r="DU1010">
        <v>40</v>
      </c>
      <c r="DV1010" t="s">
        <v>134</v>
      </c>
      <c r="DW1010" t="s">
        <v>134</v>
      </c>
      <c r="DX1010" t="s">
        <v>134</v>
      </c>
      <c r="DY1010" t="s">
        <v>134</v>
      </c>
      <c r="DZ1010">
        <v>2</v>
      </c>
      <c r="EA1010" t="s">
        <v>134</v>
      </c>
      <c r="EB1010" s="5">
        <v>12.68</v>
      </c>
      <c r="EC1010" s="5">
        <v>12.68</v>
      </c>
      <c r="ED1010" s="5">
        <v>55</v>
      </c>
      <c r="EE1010">
        <v>15416679580</v>
      </c>
      <c r="EF1010" t="s">
        <v>5972</v>
      </c>
      <c r="EG1010" t="s">
        <v>5973</v>
      </c>
      <c r="EH1010">
        <v>12</v>
      </c>
    </row>
    <row r="1011" spans="1:138" ht="15" customHeight="1" x14ac:dyDescent="0.35">
      <c r="A1011" t="s">
        <v>13381</v>
      </c>
      <c r="B1011" t="s">
        <v>157</v>
      </c>
      <c r="C1011" s="1">
        <v>44138.716194675922</v>
      </c>
      <c r="D1011" s="1">
        <v>44154</v>
      </c>
      <c r="E1011" t="s">
        <v>133</v>
      </c>
      <c r="F1011" t="s">
        <v>136</v>
      </c>
      <c r="G1011" t="s">
        <v>135</v>
      </c>
      <c r="H1011" t="s">
        <v>134</v>
      </c>
      <c r="I1011" t="s">
        <v>13382</v>
      </c>
      <c r="K1011" t="s">
        <v>13383</v>
      </c>
      <c r="M1011" t="s">
        <v>2073</v>
      </c>
      <c r="N1011" t="s">
        <v>995</v>
      </c>
      <c r="O1011" s="4">
        <v>72364</v>
      </c>
      <c r="P1011" t="s">
        <v>140</v>
      </c>
      <c r="R1011">
        <v>18706363157</v>
      </c>
      <c r="T1011">
        <v>11</v>
      </c>
      <c r="U1011" t="s">
        <v>7861</v>
      </c>
      <c r="V1011" t="s">
        <v>3205</v>
      </c>
      <c r="W1011" t="s">
        <v>13384</v>
      </c>
      <c r="X1011" t="s">
        <v>164</v>
      </c>
      <c r="Y1011" t="s">
        <v>13385</v>
      </c>
      <c r="AA1011" t="s">
        <v>2073</v>
      </c>
      <c r="AB1011" t="s">
        <v>995</v>
      </c>
      <c r="AC1011" s="4">
        <v>72364</v>
      </c>
      <c r="AD1011" t="s">
        <v>140</v>
      </c>
      <c r="AF1011">
        <v>18706363157</v>
      </c>
      <c r="AH1011" t="s">
        <v>5709</v>
      </c>
      <c r="AI1011" t="s">
        <v>168</v>
      </c>
      <c r="AJ1011" t="s">
        <v>5706</v>
      </c>
      <c r="AK1011" t="s">
        <v>5707</v>
      </c>
      <c r="AM1011" t="s">
        <v>5708</v>
      </c>
      <c r="AO1011" t="s">
        <v>10414</v>
      </c>
      <c r="AP1011" t="s">
        <v>720</v>
      </c>
      <c r="AQ1011" s="4">
        <v>38671</v>
      </c>
      <c r="AR1011" t="s">
        <v>140</v>
      </c>
      <c r="AT1011">
        <v>16623934241</v>
      </c>
      <c r="AU1011">
        <v>227</v>
      </c>
      <c r="AV1011" t="s">
        <v>6447</v>
      </c>
      <c r="AW1011" t="s">
        <v>7235</v>
      </c>
      <c r="AZ1011" t="s">
        <v>288</v>
      </c>
      <c r="BA1011" t="s">
        <v>289</v>
      </c>
      <c r="BB1011" t="s">
        <v>136</v>
      </c>
      <c r="BC1011" t="s">
        <v>136</v>
      </c>
      <c r="BD1011" t="s">
        <v>148</v>
      </c>
      <c r="BE1011" t="s">
        <v>136</v>
      </c>
      <c r="BF1011" t="s">
        <v>136</v>
      </c>
      <c r="BG1011" t="s">
        <v>134</v>
      </c>
      <c r="BH1011" t="s">
        <v>136</v>
      </c>
      <c r="BN1011" t="s">
        <v>13386</v>
      </c>
      <c r="BO1011" t="s">
        <v>289</v>
      </c>
      <c r="BP1011">
        <v>2</v>
      </c>
      <c r="BQ1011">
        <v>2</v>
      </c>
      <c r="BR1011">
        <v>2</v>
      </c>
      <c r="BS1011" s="1">
        <v>44184</v>
      </c>
      <c r="BT1011" s="1">
        <v>44246</v>
      </c>
      <c r="BU1011" s="1">
        <v>44184</v>
      </c>
      <c r="BV1011" s="1">
        <v>44246</v>
      </c>
      <c r="BW1011" t="s">
        <v>136</v>
      </c>
      <c r="BX1011">
        <v>45</v>
      </c>
      <c r="BY1011">
        <v>0</v>
      </c>
      <c r="BZ1011">
        <v>8</v>
      </c>
      <c r="CA1011">
        <v>8</v>
      </c>
      <c r="CB1011">
        <v>8</v>
      </c>
      <c r="CC1011">
        <v>8</v>
      </c>
      <c r="CD1011">
        <v>8</v>
      </c>
      <c r="CE1011">
        <v>5</v>
      </c>
      <c r="CF1011" t="str">
        <f>"7:00 AM"</f>
        <v>7:00 AM</v>
      </c>
      <c r="CG1011" t="str">
        <f>"3:00 PM"</f>
        <v>3:00 PM</v>
      </c>
      <c r="CH1011" s="5">
        <v>15</v>
      </c>
      <c r="CI1011" t="s">
        <v>146</v>
      </c>
      <c r="CJ1011">
        <v>0</v>
      </c>
      <c r="CK1011" t="s">
        <v>148</v>
      </c>
      <c r="CL1011" t="s">
        <v>134</v>
      </c>
      <c r="CM1011" t="s">
        <v>147</v>
      </c>
      <c r="CN1011" t="s">
        <v>148</v>
      </c>
      <c r="CO1011" s="2" t="s">
        <v>13387</v>
      </c>
      <c r="CP1011" t="s">
        <v>149</v>
      </c>
      <c r="CQ1011">
        <v>3</v>
      </c>
      <c r="CR1011">
        <v>0</v>
      </c>
      <c r="CS1011" t="s">
        <v>134</v>
      </c>
      <c r="CT1011" t="s">
        <v>134</v>
      </c>
      <c r="CU1011" t="s">
        <v>134</v>
      </c>
      <c r="CV1011" t="s">
        <v>136</v>
      </c>
      <c r="CW1011" t="s">
        <v>134</v>
      </c>
      <c r="CX1011">
        <v>60</v>
      </c>
      <c r="CY1011" t="s">
        <v>134</v>
      </c>
      <c r="CZ1011" t="s">
        <v>134</v>
      </c>
      <c r="DA1011" t="s">
        <v>134</v>
      </c>
      <c r="DB1011" t="s">
        <v>134</v>
      </c>
      <c r="DC1011" t="s">
        <v>134</v>
      </c>
      <c r="DD1011" t="s">
        <v>136</v>
      </c>
      <c r="DF1011" t="s">
        <v>7238</v>
      </c>
      <c r="DG1011" t="s">
        <v>13388</v>
      </c>
      <c r="DH1011" t="s">
        <v>13389</v>
      </c>
      <c r="DI1011" t="s">
        <v>995</v>
      </c>
      <c r="DJ1011" s="4">
        <v>72325</v>
      </c>
      <c r="DK1011" t="s">
        <v>5331</v>
      </c>
      <c r="DL1011" t="s">
        <v>134</v>
      </c>
      <c r="DM1011">
        <v>2</v>
      </c>
      <c r="DN1011" t="s">
        <v>13390</v>
      </c>
      <c r="DO1011" t="s">
        <v>13391</v>
      </c>
      <c r="DP1011" t="s">
        <v>995</v>
      </c>
      <c r="DQ1011" t="str">
        <f>"72376"</f>
        <v>72376</v>
      </c>
      <c r="DR1011" t="s">
        <v>5331</v>
      </c>
      <c r="DS1011" t="s">
        <v>296</v>
      </c>
      <c r="DT1011">
        <v>1</v>
      </c>
      <c r="DU1011">
        <v>2</v>
      </c>
      <c r="DV1011" t="s">
        <v>134</v>
      </c>
      <c r="DW1011" t="s">
        <v>134</v>
      </c>
      <c r="DX1011" t="s">
        <v>134</v>
      </c>
      <c r="DY1011" t="s">
        <v>136</v>
      </c>
      <c r="DZ1011">
        <v>1</v>
      </c>
      <c r="EA1011" t="s">
        <v>136</v>
      </c>
      <c r="EC1011" s="5">
        <v>12.68</v>
      </c>
      <c r="ED1011" s="5">
        <v>55</v>
      </c>
      <c r="EE1011">
        <v>18706363157</v>
      </c>
      <c r="EF1011" t="s">
        <v>13392</v>
      </c>
      <c r="EG1011" t="s">
        <v>7243</v>
      </c>
      <c r="EH1011">
        <v>3</v>
      </c>
    </row>
    <row r="1012" spans="1:138" ht="15" customHeight="1" x14ac:dyDescent="0.35">
      <c r="A1012" t="s">
        <v>21012</v>
      </c>
      <c r="B1012" t="s">
        <v>157</v>
      </c>
      <c r="C1012" s="1">
        <v>44145.432674537034</v>
      </c>
      <c r="D1012" s="1">
        <v>44154</v>
      </c>
      <c r="E1012" t="s">
        <v>579</v>
      </c>
      <c r="F1012" t="s">
        <v>136</v>
      </c>
      <c r="G1012" t="s">
        <v>135</v>
      </c>
      <c r="H1012" t="s">
        <v>136</v>
      </c>
      <c r="I1012" t="s">
        <v>21013</v>
      </c>
      <c r="J1012" t="s">
        <v>21014</v>
      </c>
      <c r="K1012" t="s">
        <v>21015</v>
      </c>
      <c r="M1012" t="s">
        <v>21016</v>
      </c>
      <c r="N1012" t="s">
        <v>1358</v>
      </c>
      <c r="O1012" s="4">
        <v>81647</v>
      </c>
      <c r="P1012" t="s">
        <v>140</v>
      </c>
      <c r="R1012">
        <v>19709842466</v>
      </c>
      <c r="T1012">
        <v>112111</v>
      </c>
      <c r="U1012" t="s">
        <v>3386</v>
      </c>
      <c r="V1012" t="s">
        <v>21017</v>
      </c>
      <c r="X1012" t="s">
        <v>1091</v>
      </c>
      <c r="Y1012" t="s">
        <v>21015</v>
      </c>
      <c r="AA1012" t="s">
        <v>21018</v>
      </c>
      <c r="AB1012" t="s">
        <v>1358</v>
      </c>
      <c r="AC1012" s="4">
        <v>81647</v>
      </c>
      <c r="AD1012" t="s">
        <v>140</v>
      </c>
      <c r="AF1012">
        <v>19709842466</v>
      </c>
      <c r="AH1012" t="s">
        <v>21019</v>
      </c>
      <c r="AI1012" t="s">
        <v>168</v>
      </c>
      <c r="AJ1012" t="s">
        <v>588</v>
      </c>
      <c r="AK1012" t="s">
        <v>589</v>
      </c>
      <c r="AM1012" t="s">
        <v>590</v>
      </c>
      <c r="AO1012" t="s">
        <v>591</v>
      </c>
      <c r="AP1012" t="s">
        <v>592</v>
      </c>
      <c r="AQ1012" s="4">
        <v>82601</v>
      </c>
      <c r="AR1012" t="s">
        <v>140</v>
      </c>
      <c r="AT1012">
        <v>13074722105</v>
      </c>
      <c r="AV1012" t="s">
        <v>593</v>
      </c>
      <c r="AW1012" t="s">
        <v>594</v>
      </c>
      <c r="AZ1012" t="s">
        <v>334</v>
      </c>
      <c r="BA1012" t="s">
        <v>335</v>
      </c>
      <c r="BB1012" t="s">
        <v>136</v>
      </c>
      <c r="BC1012" t="s">
        <v>136</v>
      </c>
      <c r="BD1012" t="s">
        <v>148</v>
      </c>
      <c r="BE1012" t="s">
        <v>136</v>
      </c>
      <c r="BF1012" t="s">
        <v>136</v>
      </c>
      <c r="BG1012" t="s">
        <v>134</v>
      </c>
      <c r="BH1012" t="s">
        <v>136</v>
      </c>
      <c r="BN1012" t="s">
        <v>21020</v>
      </c>
      <c r="BO1012" t="s">
        <v>652</v>
      </c>
      <c r="BP1012">
        <v>2</v>
      </c>
      <c r="BQ1012">
        <v>2</v>
      </c>
      <c r="BR1012">
        <v>2</v>
      </c>
      <c r="BS1012" s="1">
        <v>44197</v>
      </c>
      <c r="BT1012" s="1">
        <v>44500</v>
      </c>
      <c r="BU1012" s="1">
        <v>44197</v>
      </c>
      <c r="BV1012" s="1">
        <v>44500</v>
      </c>
      <c r="BW1012" t="s">
        <v>134</v>
      </c>
      <c r="CH1012" s="5">
        <v>1682.33</v>
      </c>
      <c r="CI1012" t="s">
        <v>597</v>
      </c>
      <c r="CJ1012">
        <v>0</v>
      </c>
      <c r="CK1012" t="s">
        <v>1362</v>
      </c>
      <c r="CL1012" t="s">
        <v>136</v>
      </c>
      <c r="CM1012" t="s">
        <v>354</v>
      </c>
      <c r="CN1012" t="s">
        <v>945</v>
      </c>
      <c r="CO1012" t="s">
        <v>600</v>
      </c>
      <c r="CP1012" t="s">
        <v>149</v>
      </c>
      <c r="CQ1012">
        <v>6</v>
      </c>
      <c r="CR1012">
        <v>0</v>
      </c>
      <c r="CS1012" t="s">
        <v>136</v>
      </c>
      <c r="CT1012" t="s">
        <v>134</v>
      </c>
      <c r="CU1012" t="s">
        <v>136</v>
      </c>
      <c r="CV1012" t="s">
        <v>136</v>
      </c>
      <c r="CW1012" t="s">
        <v>134</v>
      </c>
      <c r="CX1012">
        <v>50</v>
      </c>
      <c r="CY1012" t="s">
        <v>134</v>
      </c>
      <c r="CZ1012" t="s">
        <v>136</v>
      </c>
      <c r="DA1012" t="s">
        <v>134</v>
      </c>
      <c r="DB1012" t="s">
        <v>136</v>
      </c>
      <c r="DC1012" t="s">
        <v>136</v>
      </c>
      <c r="DD1012" t="s">
        <v>136</v>
      </c>
      <c r="DF1012" t="s">
        <v>21021</v>
      </c>
      <c r="DG1012" t="s">
        <v>21022</v>
      </c>
      <c r="DH1012" t="s">
        <v>21023</v>
      </c>
      <c r="DI1012" t="s">
        <v>1358</v>
      </c>
      <c r="DJ1012" s="4">
        <v>81647</v>
      </c>
      <c r="DK1012" t="s">
        <v>1314</v>
      </c>
      <c r="DL1012" t="s">
        <v>136</v>
      </c>
      <c r="DM1012">
        <v>1</v>
      </c>
      <c r="DN1012" t="s">
        <v>21022</v>
      </c>
      <c r="DO1012" t="s">
        <v>21023</v>
      </c>
      <c r="DP1012" t="s">
        <v>1358</v>
      </c>
      <c r="DQ1012" t="str">
        <f>"81647"</f>
        <v>81647</v>
      </c>
      <c r="DR1012" t="s">
        <v>1314</v>
      </c>
      <c r="DS1012" t="s">
        <v>1099</v>
      </c>
      <c r="DT1012">
        <v>1</v>
      </c>
      <c r="DU1012">
        <v>3</v>
      </c>
      <c r="DV1012" t="s">
        <v>136</v>
      </c>
      <c r="DW1012" t="s">
        <v>136</v>
      </c>
      <c r="DX1012" t="s">
        <v>134</v>
      </c>
      <c r="DY1012" t="s">
        <v>134</v>
      </c>
      <c r="DZ1012">
        <v>2</v>
      </c>
      <c r="EA1012" t="s">
        <v>136</v>
      </c>
      <c r="EC1012" s="5">
        <v>12.68</v>
      </c>
      <c r="ED1012" s="5">
        <v>55</v>
      </c>
      <c r="EE1012">
        <v>13074722105</v>
      </c>
      <c r="EF1012" t="s">
        <v>593</v>
      </c>
      <c r="EG1012" t="s">
        <v>148</v>
      </c>
      <c r="EH1012">
        <v>0</v>
      </c>
    </row>
    <row r="1013" spans="1:138" ht="15" customHeight="1" x14ac:dyDescent="0.35">
      <c r="A1013" t="s">
        <v>21410</v>
      </c>
      <c r="B1013" t="s">
        <v>157</v>
      </c>
      <c r="C1013" s="1">
        <v>44145.761028935187</v>
      </c>
      <c r="D1013" s="1">
        <v>44154</v>
      </c>
      <c r="E1013" t="s">
        <v>1298</v>
      </c>
      <c r="F1013" t="s">
        <v>136</v>
      </c>
      <c r="G1013" t="s">
        <v>135</v>
      </c>
      <c r="H1013" t="s">
        <v>136</v>
      </c>
      <c r="I1013" t="s">
        <v>1299</v>
      </c>
      <c r="K1013" t="s">
        <v>1300</v>
      </c>
      <c r="L1013" t="s">
        <v>1301</v>
      </c>
      <c r="M1013" t="s">
        <v>1302</v>
      </c>
      <c r="N1013" t="s">
        <v>925</v>
      </c>
      <c r="O1013" s="4">
        <v>83301</v>
      </c>
      <c r="P1013" t="s">
        <v>140</v>
      </c>
      <c r="R1013">
        <v>12085952226</v>
      </c>
      <c r="T1013">
        <v>112410</v>
      </c>
      <c r="U1013" t="s">
        <v>1303</v>
      </c>
      <c r="V1013" t="s">
        <v>1304</v>
      </c>
      <c r="X1013" t="s">
        <v>1305</v>
      </c>
      <c r="Y1013" t="s">
        <v>1300</v>
      </c>
      <c r="Z1013" t="s">
        <v>1301</v>
      </c>
      <c r="AA1013" t="s">
        <v>1302</v>
      </c>
      <c r="AB1013" t="s">
        <v>925</v>
      </c>
      <c r="AC1013" s="4">
        <v>83301</v>
      </c>
      <c r="AD1013" t="s">
        <v>140</v>
      </c>
      <c r="AF1013">
        <v>12085952226</v>
      </c>
      <c r="AH1013" t="s">
        <v>1306</v>
      </c>
      <c r="AZ1013" t="s">
        <v>334</v>
      </c>
      <c r="BA1013" t="s">
        <v>335</v>
      </c>
      <c r="BB1013" t="s">
        <v>136</v>
      </c>
      <c r="BC1013" t="s">
        <v>136</v>
      </c>
      <c r="BD1013" t="s">
        <v>148</v>
      </c>
      <c r="BE1013" t="s">
        <v>136</v>
      </c>
      <c r="BF1013" t="s">
        <v>136</v>
      </c>
      <c r="BG1013" t="s">
        <v>134</v>
      </c>
      <c r="BH1013" t="s">
        <v>136</v>
      </c>
      <c r="BN1013" t="s">
        <v>21411</v>
      </c>
      <c r="BO1013" t="s">
        <v>1308</v>
      </c>
      <c r="BP1013">
        <v>1</v>
      </c>
      <c r="BQ1013">
        <v>1</v>
      </c>
      <c r="BR1013">
        <v>1</v>
      </c>
      <c r="BS1013" s="1">
        <v>44202</v>
      </c>
      <c r="BT1013" s="1">
        <v>44286</v>
      </c>
      <c r="BU1013" s="1">
        <v>44202</v>
      </c>
      <c r="BV1013" s="1">
        <v>44286</v>
      </c>
      <c r="BW1013" t="s">
        <v>134</v>
      </c>
      <c r="CH1013" s="5">
        <v>1682.33</v>
      </c>
      <c r="CI1013" t="s">
        <v>597</v>
      </c>
      <c r="CJ1013">
        <v>0</v>
      </c>
      <c r="CK1013" t="s">
        <v>1309</v>
      </c>
      <c r="CL1013" t="s">
        <v>136</v>
      </c>
      <c r="CM1013" t="s">
        <v>354</v>
      </c>
      <c r="CN1013" t="s">
        <v>1310</v>
      </c>
      <c r="CO1013" s="2" t="s">
        <v>21412</v>
      </c>
      <c r="CP1013" t="s">
        <v>149</v>
      </c>
      <c r="CQ1013">
        <v>3</v>
      </c>
      <c r="CR1013">
        <v>0</v>
      </c>
      <c r="CS1013" t="s">
        <v>136</v>
      </c>
      <c r="CT1013" t="s">
        <v>136</v>
      </c>
      <c r="CU1013" t="s">
        <v>136</v>
      </c>
      <c r="CV1013" t="s">
        <v>134</v>
      </c>
      <c r="CW1013" t="s">
        <v>134</v>
      </c>
      <c r="CX1013">
        <v>50</v>
      </c>
      <c r="CY1013" t="s">
        <v>134</v>
      </c>
      <c r="CZ1013" t="s">
        <v>136</v>
      </c>
      <c r="DA1013" t="s">
        <v>136</v>
      </c>
      <c r="DB1013" t="s">
        <v>136</v>
      </c>
      <c r="DC1013" t="s">
        <v>136</v>
      </c>
      <c r="DD1013" t="s">
        <v>136</v>
      </c>
      <c r="DF1013" t="s">
        <v>180</v>
      </c>
      <c r="DG1013" t="s">
        <v>13043</v>
      </c>
      <c r="DH1013" t="s">
        <v>4771</v>
      </c>
      <c r="DI1013" t="s">
        <v>925</v>
      </c>
      <c r="DJ1013" s="4">
        <v>83316</v>
      </c>
      <c r="DK1013" t="s">
        <v>1302</v>
      </c>
      <c r="DL1013" t="s">
        <v>134</v>
      </c>
      <c r="DM1013">
        <v>2</v>
      </c>
      <c r="DN1013" t="s">
        <v>13043</v>
      </c>
      <c r="DO1013" t="s">
        <v>4771</v>
      </c>
      <c r="DP1013" t="s">
        <v>925</v>
      </c>
      <c r="DQ1013" t="str">
        <f>"83316"</f>
        <v>83316</v>
      </c>
      <c r="DR1013" t="s">
        <v>1302</v>
      </c>
      <c r="DS1013" t="s">
        <v>2979</v>
      </c>
      <c r="DT1013">
        <v>6</v>
      </c>
      <c r="DU1013">
        <v>8</v>
      </c>
      <c r="DV1013" t="s">
        <v>134</v>
      </c>
      <c r="DW1013" t="s">
        <v>134</v>
      </c>
      <c r="DX1013" t="s">
        <v>134</v>
      </c>
      <c r="DY1013" t="s">
        <v>136</v>
      </c>
      <c r="DZ1013">
        <v>1</v>
      </c>
      <c r="EA1013" t="s">
        <v>136</v>
      </c>
      <c r="EC1013" s="5">
        <v>12.68</v>
      </c>
      <c r="ED1013" s="5">
        <v>55</v>
      </c>
      <c r="EE1013">
        <v>12085952226</v>
      </c>
      <c r="EF1013" t="s">
        <v>1316</v>
      </c>
      <c r="EG1013" t="s">
        <v>148</v>
      </c>
      <c r="EH1013">
        <v>0</v>
      </c>
    </row>
    <row r="1014" spans="1:138" ht="15" customHeight="1" x14ac:dyDescent="0.35">
      <c r="A1014" t="s">
        <v>26998</v>
      </c>
      <c r="B1014" t="s">
        <v>157</v>
      </c>
      <c r="C1014" s="1">
        <v>44151.514845717589</v>
      </c>
      <c r="D1014" s="1">
        <v>44154</v>
      </c>
      <c r="E1014" t="s">
        <v>133</v>
      </c>
      <c r="F1014" t="s">
        <v>136</v>
      </c>
      <c r="G1014" t="s">
        <v>135</v>
      </c>
      <c r="H1014" t="s">
        <v>136</v>
      </c>
      <c r="I1014" t="s">
        <v>26999</v>
      </c>
      <c r="K1014" t="s">
        <v>27000</v>
      </c>
      <c r="L1014" t="s">
        <v>148</v>
      </c>
      <c r="M1014" t="s">
        <v>27001</v>
      </c>
      <c r="N1014" t="s">
        <v>161</v>
      </c>
      <c r="O1014" s="4">
        <v>31066</v>
      </c>
      <c r="P1014" t="s">
        <v>140</v>
      </c>
      <c r="R1014">
        <v>14788364362</v>
      </c>
      <c r="T1014">
        <v>1113</v>
      </c>
      <c r="U1014" t="s">
        <v>27002</v>
      </c>
      <c r="V1014" t="s">
        <v>27003</v>
      </c>
      <c r="W1014" t="s">
        <v>845</v>
      </c>
      <c r="X1014" t="s">
        <v>27004</v>
      </c>
      <c r="Y1014" t="s">
        <v>27000</v>
      </c>
      <c r="AA1014" t="s">
        <v>27001</v>
      </c>
      <c r="AB1014" t="s">
        <v>161</v>
      </c>
      <c r="AC1014" s="4">
        <v>31066</v>
      </c>
      <c r="AD1014" t="s">
        <v>140</v>
      </c>
      <c r="AE1014" t="s">
        <v>841</v>
      </c>
      <c r="AF1014">
        <v>14788364362</v>
      </c>
      <c r="AH1014" t="s">
        <v>27005</v>
      </c>
      <c r="AI1014" t="s">
        <v>168</v>
      </c>
      <c r="AJ1014" t="s">
        <v>843</v>
      </c>
      <c r="AK1014" t="s">
        <v>844</v>
      </c>
      <c r="AL1014" t="s">
        <v>845</v>
      </c>
      <c r="AM1014" t="s">
        <v>846</v>
      </c>
      <c r="AO1014" t="s">
        <v>847</v>
      </c>
      <c r="AP1014" t="s">
        <v>161</v>
      </c>
      <c r="AQ1014" s="4">
        <v>31636</v>
      </c>
      <c r="AR1014" t="s">
        <v>140</v>
      </c>
      <c r="AT1014">
        <v>12295596879</v>
      </c>
      <c r="AV1014" t="s">
        <v>848</v>
      </c>
      <c r="AW1014" t="s">
        <v>849</v>
      </c>
      <c r="AZ1014" t="s">
        <v>175</v>
      </c>
      <c r="BA1014" t="s">
        <v>176</v>
      </c>
      <c r="BB1014" t="s">
        <v>136</v>
      </c>
      <c r="BC1014" t="s">
        <v>136</v>
      </c>
      <c r="BD1014" t="s">
        <v>148</v>
      </c>
      <c r="BE1014" t="s">
        <v>136</v>
      </c>
      <c r="BF1014" t="s">
        <v>136</v>
      </c>
      <c r="BG1014" t="s">
        <v>134</v>
      </c>
      <c r="BH1014" t="s">
        <v>136</v>
      </c>
      <c r="BI1014" t="s">
        <v>1864</v>
      </c>
      <c r="BJ1014" t="s">
        <v>2113</v>
      </c>
      <c r="BL1014" t="s">
        <v>849</v>
      </c>
      <c r="BM1014" t="s">
        <v>848</v>
      </c>
      <c r="BN1014" t="s">
        <v>27006</v>
      </c>
      <c r="BO1014" t="s">
        <v>13165</v>
      </c>
      <c r="BP1014">
        <v>31</v>
      </c>
      <c r="BQ1014">
        <v>31</v>
      </c>
      <c r="BR1014">
        <v>31</v>
      </c>
      <c r="BS1014" s="1">
        <v>44221</v>
      </c>
      <c r="BT1014" s="1">
        <v>44423</v>
      </c>
      <c r="BU1014" s="1">
        <v>44221</v>
      </c>
      <c r="BV1014" s="1">
        <v>44423</v>
      </c>
      <c r="BW1014" t="s">
        <v>136</v>
      </c>
      <c r="BX1014">
        <v>40</v>
      </c>
      <c r="BY1014">
        <v>0</v>
      </c>
      <c r="BZ1014">
        <v>7</v>
      </c>
      <c r="CA1014">
        <v>7</v>
      </c>
      <c r="CB1014">
        <v>7</v>
      </c>
      <c r="CC1014">
        <v>7</v>
      </c>
      <c r="CD1014">
        <v>7</v>
      </c>
      <c r="CE1014">
        <v>5</v>
      </c>
      <c r="CF1014" t="str">
        <f>"7:00 AM"</f>
        <v>7:00 AM</v>
      </c>
      <c r="CG1014" t="str">
        <f>"2:30 PM"</f>
        <v>2:30 PM</v>
      </c>
      <c r="CH1014" s="5">
        <v>11.71</v>
      </c>
      <c r="CI1014" t="s">
        <v>146</v>
      </c>
      <c r="CJ1014">
        <v>0.45</v>
      </c>
      <c r="CK1014" t="s">
        <v>17087</v>
      </c>
      <c r="CL1014" t="s">
        <v>134</v>
      </c>
      <c r="CM1014" t="s">
        <v>147</v>
      </c>
      <c r="CN1014" t="s">
        <v>148</v>
      </c>
      <c r="CO1014" t="s">
        <v>854</v>
      </c>
      <c r="CP1014" t="s">
        <v>149</v>
      </c>
      <c r="CQ1014">
        <v>2</v>
      </c>
      <c r="CR1014">
        <v>0</v>
      </c>
      <c r="CS1014" t="s">
        <v>136</v>
      </c>
      <c r="CT1014" t="s">
        <v>136</v>
      </c>
      <c r="CU1014" t="s">
        <v>136</v>
      </c>
      <c r="CV1014" t="s">
        <v>134</v>
      </c>
      <c r="CW1014" t="s">
        <v>134</v>
      </c>
      <c r="CX1014">
        <v>50</v>
      </c>
      <c r="CY1014" t="s">
        <v>134</v>
      </c>
      <c r="CZ1014" t="s">
        <v>136</v>
      </c>
      <c r="DA1014" t="s">
        <v>134</v>
      </c>
      <c r="DB1014" t="s">
        <v>134</v>
      </c>
      <c r="DC1014" t="s">
        <v>134</v>
      </c>
      <c r="DD1014" t="s">
        <v>136</v>
      </c>
      <c r="DF1014" t="s">
        <v>27007</v>
      </c>
      <c r="DG1014" t="s">
        <v>27008</v>
      </c>
      <c r="DH1014" t="s">
        <v>27001</v>
      </c>
      <c r="DI1014" t="s">
        <v>161</v>
      </c>
      <c r="DJ1014" s="4">
        <v>31066</v>
      </c>
      <c r="DK1014" t="s">
        <v>15933</v>
      </c>
      <c r="DL1014" t="s">
        <v>134</v>
      </c>
      <c r="DM1014">
        <v>6</v>
      </c>
      <c r="DN1014" t="s">
        <v>27009</v>
      </c>
      <c r="DO1014" t="s">
        <v>4532</v>
      </c>
      <c r="DP1014" t="s">
        <v>161</v>
      </c>
      <c r="DQ1014" t="str">
        <f>"31008"</f>
        <v>31008</v>
      </c>
      <c r="DR1014" t="s">
        <v>15536</v>
      </c>
      <c r="DS1014" t="s">
        <v>919</v>
      </c>
      <c r="DT1014">
        <v>1</v>
      </c>
      <c r="DU1014">
        <v>7</v>
      </c>
      <c r="DV1014" t="s">
        <v>134</v>
      </c>
      <c r="DW1014" t="s">
        <v>134</v>
      </c>
      <c r="DX1014" t="s">
        <v>134</v>
      </c>
      <c r="DY1014" t="s">
        <v>134</v>
      </c>
      <c r="DZ1014">
        <v>5</v>
      </c>
      <c r="EA1014" t="s">
        <v>134</v>
      </c>
      <c r="EB1014" s="5">
        <v>12.68</v>
      </c>
      <c r="EC1014" s="5">
        <v>12.68</v>
      </c>
      <c r="ED1014" s="5">
        <v>55</v>
      </c>
      <c r="EE1014" t="s">
        <v>148</v>
      </c>
      <c r="EF1014" t="s">
        <v>27005</v>
      </c>
      <c r="EG1014" t="s">
        <v>5288</v>
      </c>
      <c r="EH1014">
        <v>2</v>
      </c>
    </row>
    <row r="1015" spans="1:138" ht="15" customHeight="1" x14ac:dyDescent="0.35">
      <c r="A1015" t="s">
        <v>27657</v>
      </c>
      <c r="B1015" t="s">
        <v>157</v>
      </c>
      <c r="C1015" s="1">
        <v>44148.696210416667</v>
      </c>
      <c r="D1015" s="1">
        <v>44154</v>
      </c>
      <c r="E1015" t="s">
        <v>1298</v>
      </c>
      <c r="F1015" t="s">
        <v>136</v>
      </c>
      <c r="G1015" t="s">
        <v>135</v>
      </c>
      <c r="H1015" t="s">
        <v>136</v>
      </c>
      <c r="I1015" t="s">
        <v>1299</v>
      </c>
      <c r="K1015" t="s">
        <v>1300</v>
      </c>
      <c r="L1015" t="s">
        <v>1301</v>
      </c>
      <c r="M1015" t="s">
        <v>1302</v>
      </c>
      <c r="N1015" t="s">
        <v>925</v>
      </c>
      <c r="O1015" s="4">
        <v>83301</v>
      </c>
      <c r="P1015" t="s">
        <v>140</v>
      </c>
      <c r="R1015">
        <v>12085952226</v>
      </c>
      <c r="T1015">
        <v>112410</v>
      </c>
      <c r="U1015" t="s">
        <v>1303</v>
      </c>
      <c r="V1015" t="s">
        <v>1304</v>
      </c>
      <c r="X1015" t="s">
        <v>1305</v>
      </c>
      <c r="Y1015" t="s">
        <v>1300</v>
      </c>
      <c r="Z1015" t="s">
        <v>1301</v>
      </c>
      <c r="AA1015" t="s">
        <v>1302</v>
      </c>
      <c r="AB1015" t="s">
        <v>925</v>
      </c>
      <c r="AC1015" s="4">
        <v>83301</v>
      </c>
      <c r="AD1015" t="s">
        <v>140</v>
      </c>
      <c r="AF1015">
        <v>12085952226</v>
      </c>
      <c r="AH1015" t="s">
        <v>1306</v>
      </c>
      <c r="AZ1015" t="s">
        <v>334</v>
      </c>
      <c r="BA1015" t="s">
        <v>335</v>
      </c>
      <c r="BB1015" t="s">
        <v>136</v>
      </c>
      <c r="BC1015" t="s">
        <v>136</v>
      </c>
      <c r="BD1015" t="s">
        <v>148</v>
      </c>
      <c r="BE1015" t="s">
        <v>136</v>
      </c>
      <c r="BF1015" t="s">
        <v>136</v>
      </c>
      <c r="BG1015" t="s">
        <v>134</v>
      </c>
      <c r="BH1015" t="s">
        <v>136</v>
      </c>
      <c r="BN1015" t="s">
        <v>27658</v>
      </c>
      <c r="BO1015" t="s">
        <v>1308</v>
      </c>
      <c r="BP1015">
        <v>1</v>
      </c>
      <c r="BQ1015">
        <v>1</v>
      </c>
      <c r="BR1015">
        <v>1</v>
      </c>
      <c r="BS1015" s="1">
        <v>44202</v>
      </c>
      <c r="BT1015" s="1">
        <v>44270</v>
      </c>
      <c r="BU1015" s="1">
        <v>44202</v>
      </c>
      <c r="BV1015" s="1">
        <v>44270</v>
      </c>
      <c r="BW1015" t="s">
        <v>134</v>
      </c>
      <c r="CH1015" s="5">
        <v>1682.33</v>
      </c>
      <c r="CI1015" t="s">
        <v>597</v>
      </c>
      <c r="CJ1015">
        <v>0</v>
      </c>
      <c r="CK1015" t="s">
        <v>2285</v>
      </c>
      <c r="CL1015" t="s">
        <v>136</v>
      </c>
      <c r="CM1015" t="s">
        <v>354</v>
      </c>
      <c r="CN1015" t="s">
        <v>1310</v>
      </c>
      <c r="CO1015" t="s">
        <v>2377</v>
      </c>
      <c r="CP1015" t="s">
        <v>149</v>
      </c>
      <c r="CQ1015">
        <v>3</v>
      </c>
      <c r="CR1015">
        <v>0</v>
      </c>
      <c r="CS1015" t="s">
        <v>136</v>
      </c>
      <c r="CT1015" t="s">
        <v>136</v>
      </c>
      <c r="CU1015" t="s">
        <v>136</v>
      </c>
      <c r="CV1015" t="s">
        <v>134</v>
      </c>
      <c r="CW1015" t="s">
        <v>134</v>
      </c>
      <c r="CX1015">
        <v>50</v>
      </c>
      <c r="CY1015" t="s">
        <v>134</v>
      </c>
      <c r="CZ1015" t="s">
        <v>136</v>
      </c>
      <c r="DA1015" t="s">
        <v>136</v>
      </c>
      <c r="DB1015" t="s">
        <v>136</v>
      </c>
      <c r="DC1015" t="s">
        <v>136</v>
      </c>
      <c r="DD1015" t="s">
        <v>136</v>
      </c>
      <c r="DF1015" t="s">
        <v>180</v>
      </c>
      <c r="DG1015" t="s">
        <v>13511</v>
      </c>
      <c r="DH1015" t="s">
        <v>13512</v>
      </c>
      <c r="DI1015" t="s">
        <v>925</v>
      </c>
      <c r="DJ1015" s="4">
        <v>83332</v>
      </c>
      <c r="DK1015" t="s">
        <v>2969</v>
      </c>
      <c r="DL1015" t="s">
        <v>134</v>
      </c>
      <c r="DM1015">
        <v>2</v>
      </c>
      <c r="DN1015" t="s">
        <v>13513</v>
      </c>
      <c r="DO1015" t="s">
        <v>13512</v>
      </c>
      <c r="DP1015" t="s">
        <v>925</v>
      </c>
      <c r="DQ1015" t="str">
        <f>"83332"</f>
        <v>83332</v>
      </c>
      <c r="DR1015" t="s">
        <v>2969</v>
      </c>
      <c r="DS1015" t="s">
        <v>13514</v>
      </c>
      <c r="DT1015">
        <v>11</v>
      </c>
      <c r="DU1015">
        <v>22</v>
      </c>
      <c r="DV1015" t="s">
        <v>134</v>
      </c>
      <c r="DW1015" t="s">
        <v>134</v>
      </c>
      <c r="DX1015" t="s">
        <v>134</v>
      </c>
      <c r="DY1015" t="s">
        <v>136</v>
      </c>
      <c r="DZ1015">
        <v>1</v>
      </c>
      <c r="EA1015" t="s">
        <v>136</v>
      </c>
      <c r="EC1015" s="5">
        <v>12.68</v>
      </c>
      <c r="ED1015" s="5">
        <v>55</v>
      </c>
      <c r="EE1015">
        <v>12085952226</v>
      </c>
      <c r="EF1015" t="s">
        <v>1316</v>
      </c>
      <c r="EG1015" t="s">
        <v>148</v>
      </c>
      <c r="EH1015">
        <v>0</v>
      </c>
    </row>
    <row r="1016" spans="1:138" ht="15" customHeight="1" x14ac:dyDescent="0.35">
      <c r="A1016" t="s">
        <v>6579</v>
      </c>
      <c r="B1016" t="s">
        <v>273</v>
      </c>
      <c r="C1016" s="1">
        <v>43788.935071527776</v>
      </c>
      <c r="D1016" s="1">
        <v>44155</v>
      </c>
      <c r="E1016" t="s">
        <v>133</v>
      </c>
      <c r="F1016" t="s">
        <v>136</v>
      </c>
      <c r="G1016" t="s">
        <v>135</v>
      </c>
      <c r="H1016" t="s">
        <v>136</v>
      </c>
      <c r="I1016" t="s">
        <v>6580</v>
      </c>
      <c r="K1016" t="s">
        <v>6581</v>
      </c>
      <c r="M1016" t="s">
        <v>6582</v>
      </c>
      <c r="N1016" t="s">
        <v>1358</v>
      </c>
      <c r="O1016" s="4">
        <v>81401</v>
      </c>
      <c r="P1016" t="s">
        <v>140</v>
      </c>
      <c r="R1016">
        <v>19702494357</v>
      </c>
      <c r="T1016">
        <v>112</v>
      </c>
      <c r="U1016" t="s">
        <v>6583</v>
      </c>
      <c r="V1016" t="s">
        <v>6584</v>
      </c>
      <c r="W1016" t="s">
        <v>5119</v>
      </c>
      <c r="X1016" t="s">
        <v>6585</v>
      </c>
      <c r="Y1016" t="s">
        <v>6586</v>
      </c>
      <c r="AA1016" t="s">
        <v>6582</v>
      </c>
      <c r="AB1016" t="s">
        <v>1358</v>
      </c>
      <c r="AC1016" s="4">
        <v>81401</v>
      </c>
      <c r="AD1016" t="s">
        <v>140</v>
      </c>
      <c r="AF1016">
        <v>19702494357</v>
      </c>
      <c r="AH1016" t="s">
        <v>6587</v>
      </c>
      <c r="AI1016" t="s">
        <v>168</v>
      </c>
      <c r="AJ1016" t="s">
        <v>6475</v>
      </c>
      <c r="AK1016" t="s">
        <v>6476</v>
      </c>
      <c r="AL1016" t="s">
        <v>1871</v>
      </c>
      <c r="AM1016" t="s">
        <v>6588</v>
      </c>
      <c r="AO1016" t="s">
        <v>6478</v>
      </c>
      <c r="AP1016" t="s">
        <v>1358</v>
      </c>
      <c r="AQ1016" s="4">
        <v>81625</v>
      </c>
      <c r="AR1016" t="s">
        <v>140</v>
      </c>
      <c r="AT1016">
        <v>19708244226</v>
      </c>
      <c r="AV1016" t="s">
        <v>6479</v>
      </c>
      <c r="AW1016" t="s">
        <v>6589</v>
      </c>
      <c r="AZ1016" t="s">
        <v>334</v>
      </c>
      <c r="BA1016" t="s">
        <v>335</v>
      </c>
      <c r="BB1016" t="s">
        <v>136</v>
      </c>
      <c r="BC1016" t="s">
        <v>136</v>
      </c>
      <c r="BD1016" t="s">
        <v>148</v>
      </c>
      <c r="BE1016" t="s">
        <v>136</v>
      </c>
      <c r="BF1016" t="s">
        <v>136</v>
      </c>
      <c r="BG1016" t="s">
        <v>134</v>
      </c>
      <c r="BH1016" t="s">
        <v>136</v>
      </c>
      <c r="BI1016" t="s">
        <v>6590</v>
      </c>
      <c r="BN1016" t="s">
        <v>6591</v>
      </c>
      <c r="BO1016" t="s">
        <v>3151</v>
      </c>
      <c r="BP1016">
        <v>1</v>
      </c>
      <c r="BQ1016">
        <v>1</v>
      </c>
      <c r="BS1016" s="1">
        <v>43845</v>
      </c>
      <c r="BT1016" s="1">
        <v>44150</v>
      </c>
      <c r="BU1016" s="1">
        <v>43845</v>
      </c>
      <c r="BV1016" s="1">
        <v>44150</v>
      </c>
      <c r="BW1016" t="s">
        <v>134</v>
      </c>
      <c r="CH1016" s="5">
        <v>1633.33</v>
      </c>
      <c r="CI1016" t="s">
        <v>597</v>
      </c>
      <c r="CL1016" t="s">
        <v>136</v>
      </c>
      <c r="CM1016" t="s">
        <v>312</v>
      </c>
      <c r="CN1016" t="s">
        <v>148</v>
      </c>
      <c r="CO1016" s="2" t="s">
        <v>6592</v>
      </c>
      <c r="CP1016" t="s">
        <v>149</v>
      </c>
      <c r="CQ1016">
        <v>6</v>
      </c>
      <c r="CR1016">
        <v>0</v>
      </c>
      <c r="CS1016" t="s">
        <v>136</v>
      </c>
      <c r="CT1016" t="s">
        <v>136</v>
      </c>
      <c r="CU1016" t="s">
        <v>136</v>
      </c>
      <c r="CV1016" t="s">
        <v>136</v>
      </c>
      <c r="CW1016" t="s">
        <v>134</v>
      </c>
      <c r="CX1016">
        <v>75</v>
      </c>
      <c r="CY1016" t="s">
        <v>134</v>
      </c>
      <c r="CZ1016" t="s">
        <v>136</v>
      </c>
      <c r="DA1016" t="s">
        <v>134</v>
      </c>
      <c r="DB1016" t="s">
        <v>134</v>
      </c>
      <c r="DC1016" t="s">
        <v>134</v>
      </c>
      <c r="DD1016" t="s">
        <v>136</v>
      </c>
      <c r="DF1016" s="2" t="s">
        <v>6593</v>
      </c>
      <c r="DG1016" t="s">
        <v>6581</v>
      </c>
      <c r="DH1016" t="s">
        <v>6582</v>
      </c>
      <c r="DI1016" t="s">
        <v>1358</v>
      </c>
      <c r="DJ1016" s="4">
        <v>81401</v>
      </c>
      <c r="DK1016" t="s">
        <v>5458</v>
      </c>
      <c r="DL1016" t="s">
        <v>136</v>
      </c>
      <c r="DM1016">
        <v>1</v>
      </c>
      <c r="DN1016" s="2" t="s">
        <v>6594</v>
      </c>
      <c r="DO1016" t="s">
        <v>6582</v>
      </c>
      <c r="DP1016" t="s">
        <v>1358</v>
      </c>
      <c r="DQ1016" t="str">
        <f>"81401"</f>
        <v>81401</v>
      </c>
      <c r="DR1016" t="s">
        <v>5458</v>
      </c>
      <c r="DS1016" t="s">
        <v>6595</v>
      </c>
      <c r="DT1016">
        <v>2</v>
      </c>
      <c r="DU1016">
        <v>2</v>
      </c>
      <c r="DV1016" t="s">
        <v>136</v>
      </c>
      <c r="DW1016" t="s">
        <v>136</v>
      </c>
      <c r="DX1016" t="s">
        <v>134</v>
      </c>
      <c r="DY1016" t="s">
        <v>136</v>
      </c>
      <c r="DZ1016">
        <v>1</v>
      </c>
      <c r="EA1016" t="s">
        <v>136</v>
      </c>
      <c r="EC1016" s="5">
        <v>12.46</v>
      </c>
      <c r="ED1016" s="5">
        <v>55</v>
      </c>
      <c r="EE1016">
        <v>19702494357</v>
      </c>
      <c r="EF1016" t="s">
        <v>6587</v>
      </c>
      <c r="EG1016" t="s">
        <v>1722</v>
      </c>
      <c r="EH1016">
        <v>0</v>
      </c>
    </row>
    <row r="1017" spans="1:138" ht="15" customHeight="1" x14ac:dyDescent="0.35">
      <c r="A1017" t="s">
        <v>16141</v>
      </c>
      <c r="B1017" t="s">
        <v>157</v>
      </c>
      <c r="C1017" s="1">
        <v>44112.459364236114</v>
      </c>
      <c r="D1017" s="1">
        <v>44155</v>
      </c>
      <c r="E1017" t="s">
        <v>133</v>
      </c>
      <c r="F1017" t="s">
        <v>136</v>
      </c>
      <c r="G1017" t="s">
        <v>135</v>
      </c>
      <c r="H1017" t="s">
        <v>136</v>
      </c>
      <c r="I1017" t="s">
        <v>16142</v>
      </c>
      <c r="K1017" t="s">
        <v>16143</v>
      </c>
      <c r="M1017" t="s">
        <v>16144</v>
      </c>
      <c r="N1017" t="s">
        <v>374</v>
      </c>
      <c r="O1017" s="4">
        <v>78163</v>
      </c>
      <c r="P1017" t="s">
        <v>140</v>
      </c>
      <c r="R1017">
        <v>12106830326</v>
      </c>
      <c r="T1017">
        <v>11299</v>
      </c>
      <c r="U1017" t="s">
        <v>16145</v>
      </c>
      <c r="V1017" t="s">
        <v>1178</v>
      </c>
      <c r="W1017" t="s">
        <v>5583</v>
      </c>
      <c r="X1017" t="s">
        <v>168</v>
      </c>
      <c r="Y1017" t="s">
        <v>16143</v>
      </c>
      <c r="AA1017" t="s">
        <v>16144</v>
      </c>
      <c r="AB1017" t="s">
        <v>374</v>
      </c>
      <c r="AC1017" s="4">
        <v>78163</v>
      </c>
      <c r="AD1017" t="s">
        <v>140</v>
      </c>
      <c r="AF1017">
        <v>12106830326</v>
      </c>
      <c r="AH1017" t="s">
        <v>1599</v>
      </c>
      <c r="AI1017" t="s">
        <v>168</v>
      </c>
      <c r="AJ1017" t="s">
        <v>913</v>
      </c>
      <c r="AK1017" t="s">
        <v>914</v>
      </c>
      <c r="AL1017" t="s">
        <v>845</v>
      </c>
      <c r="AM1017" t="s">
        <v>561</v>
      </c>
      <c r="AN1017" t="s">
        <v>562</v>
      </c>
      <c r="AO1017" t="s">
        <v>563</v>
      </c>
      <c r="AP1017" t="s">
        <v>564</v>
      </c>
      <c r="AQ1017" s="4">
        <v>22949</v>
      </c>
      <c r="AR1017" t="s">
        <v>140</v>
      </c>
      <c r="AT1017">
        <v>14342634300</v>
      </c>
      <c r="AV1017" t="s">
        <v>1600</v>
      </c>
      <c r="AW1017" t="s">
        <v>566</v>
      </c>
      <c r="AZ1017" t="s">
        <v>288</v>
      </c>
      <c r="BA1017" t="s">
        <v>289</v>
      </c>
      <c r="BB1017" t="s">
        <v>136</v>
      </c>
      <c r="BC1017" t="s">
        <v>136</v>
      </c>
      <c r="BD1017" t="s">
        <v>148</v>
      </c>
      <c r="BE1017" t="s">
        <v>136</v>
      </c>
      <c r="BF1017" t="s">
        <v>136</v>
      </c>
      <c r="BG1017" t="s">
        <v>134</v>
      </c>
      <c r="BH1017" t="s">
        <v>136</v>
      </c>
      <c r="BI1017" t="s">
        <v>1601</v>
      </c>
      <c r="BJ1017" t="s">
        <v>2824</v>
      </c>
      <c r="BK1017" t="s">
        <v>1603</v>
      </c>
      <c r="BL1017" t="s">
        <v>566</v>
      </c>
      <c r="BM1017" t="s">
        <v>1599</v>
      </c>
      <c r="BN1017" t="s">
        <v>16146</v>
      </c>
      <c r="BO1017" t="s">
        <v>5776</v>
      </c>
      <c r="BP1017">
        <v>4</v>
      </c>
      <c r="BQ1017">
        <v>1</v>
      </c>
      <c r="BR1017">
        <v>1</v>
      </c>
      <c r="BS1017" s="1">
        <v>44179</v>
      </c>
      <c r="BT1017" s="1">
        <v>44366</v>
      </c>
      <c r="BU1017" s="1">
        <v>44179</v>
      </c>
      <c r="BV1017" s="1">
        <v>44366</v>
      </c>
      <c r="BW1017" t="s">
        <v>136</v>
      </c>
      <c r="BX1017">
        <v>40</v>
      </c>
      <c r="BY1017">
        <v>0</v>
      </c>
      <c r="BZ1017">
        <v>7</v>
      </c>
      <c r="CA1017">
        <v>7</v>
      </c>
      <c r="CB1017">
        <v>7</v>
      </c>
      <c r="CC1017">
        <v>7</v>
      </c>
      <c r="CD1017">
        <v>7</v>
      </c>
      <c r="CE1017">
        <v>5</v>
      </c>
      <c r="CF1017" t="str">
        <f>"8:00 AM"</f>
        <v>8:00 AM</v>
      </c>
      <c r="CG1017" t="str">
        <f>"4:00 PM"</f>
        <v>4:00 PM</v>
      </c>
      <c r="CH1017" s="5">
        <v>12.67</v>
      </c>
      <c r="CI1017" t="s">
        <v>146</v>
      </c>
      <c r="CL1017" t="s">
        <v>136</v>
      </c>
      <c r="CM1017" t="s">
        <v>147</v>
      </c>
      <c r="CN1017" t="s">
        <v>148</v>
      </c>
      <c r="CO1017" t="s">
        <v>1714</v>
      </c>
      <c r="CP1017" t="s">
        <v>149</v>
      </c>
      <c r="CQ1017">
        <v>6</v>
      </c>
      <c r="CR1017">
        <v>0</v>
      </c>
      <c r="CS1017" t="s">
        <v>136</v>
      </c>
      <c r="CT1017" t="s">
        <v>134</v>
      </c>
      <c r="CU1017" t="s">
        <v>136</v>
      </c>
      <c r="CV1017" t="s">
        <v>134</v>
      </c>
      <c r="CW1017" t="s">
        <v>134</v>
      </c>
      <c r="CX1017">
        <v>60</v>
      </c>
      <c r="CY1017" t="s">
        <v>134</v>
      </c>
      <c r="CZ1017" t="s">
        <v>134</v>
      </c>
      <c r="DA1017" t="s">
        <v>134</v>
      </c>
      <c r="DB1017" t="s">
        <v>134</v>
      </c>
      <c r="DC1017" t="s">
        <v>134</v>
      </c>
      <c r="DD1017" t="s">
        <v>136</v>
      </c>
      <c r="DF1017" t="s">
        <v>16147</v>
      </c>
      <c r="DG1017" t="s">
        <v>16148</v>
      </c>
      <c r="DH1017" t="s">
        <v>16149</v>
      </c>
      <c r="DI1017" t="s">
        <v>374</v>
      </c>
      <c r="DJ1017" s="4">
        <v>78075</v>
      </c>
      <c r="DK1017" t="s">
        <v>16150</v>
      </c>
      <c r="DL1017" t="s">
        <v>136</v>
      </c>
      <c r="DM1017">
        <v>1</v>
      </c>
      <c r="DN1017" t="s">
        <v>16148</v>
      </c>
      <c r="DO1017" t="s">
        <v>16149</v>
      </c>
      <c r="DP1017" t="s">
        <v>374</v>
      </c>
      <c r="DQ1017" t="str">
        <f>"78075"</f>
        <v>78075</v>
      </c>
      <c r="DR1017" t="s">
        <v>16150</v>
      </c>
      <c r="DS1017" t="s">
        <v>16151</v>
      </c>
      <c r="DT1017">
        <v>1</v>
      </c>
      <c r="DU1017">
        <v>2</v>
      </c>
      <c r="DV1017" t="s">
        <v>134</v>
      </c>
      <c r="DW1017" t="s">
        <v>134</v>
      </c>
      <c r="DX1017" t="s">
        <v>134</v>
      </c>
      <c r="DY1017" t="s">
        <v>136</v>
      </c>
      <c r="DZ1017">
        <v>1</v>
      </c>
      <c r="EA1017" t="s">
        <v>134</v>
      </c>
      <c r="EB1017" s="5">
        <v>12.68</v>
      </c>
      <c r="EC1017" s="5">
        <v>12.68</v>
      </c>
      <c r="ED1017" s="5">
        <v>55</v>
      </c>
      <c r="EE1017" t="s">
        <v>148</v>
      </c>
      <c r="EF1017" t="s">
        <v>577</v>
      </c>
      <c r="EG1017" t="s">
        <v>9442</v>
      </c>
      <c r="EH1017">
        <v>0</v>
      </c>
    </row>
    <row r="1018" spans="1:138" ht="15" customHeight="1" x14ac:dyDescent="0.35">
      <c r="A1018" t="s">
        <v>7605</v>
      </c>
      <c r="B1018" t="s">
        <v>157</v>
      </c>
      <c r="C1018" s="1">
        <v>44113.736236805555</v>
      </c>
      <c r="D1018" s="1">
        <v>44155</v>
      </c>
      <c r="E1018" t="s">
        <v>133</v>
      </c>
      <c r="F1018" t="s">
        <v>136</v>
      </c>
      <c r="G1018" t="s">
        <v>607</v>
      </c>
      <c r="H1018" t="s">
        <v>136</v>
      </c>
      <c r="I1018" t="s">
        <v>7606</v>
      </c>
      <c r="K1018" t="s">
        <v>1185</v>
      </c>
      <c r="M1018" t="s">
        <v>1186</v>
      </c>
      <c r="N1018" t="s">
        <v>1187</v>
      </c>
      <c r="O1018" s="4">
        <v>66502</v>
      </c>
      <c r="P1018" t="s">
        <v>140</v>
      </c>
      <c r="R1018">
        <v>17857769401</v>
      </c>
      <c r="T1018">
        <v>112340</v>
      </c>
      <c r="U1018" t="s">
        <v>1188</v>
      </c>
      <c r="V1018" t="s">
        <v>1189</v>
      </c>
      <c r="X1018" t="s">
        <v>1190</v>
      </c>
      <c r="Y1018" t="s">
        <v>1185</v>
      </c>
      <c r="AA1018" t="s">
        <v>1186</v>
      </c>
      <c r="AB1018" t="s">
        <v>1187</v>
      </c>
      <c r="AC1018" s="4">
        <v>66502</v>
      </c>
      <c r="AD1018" t="s">
        <v>140</v>
      </c>
      <c r="AF1018">
        <v>17857769401</v>
      </c>
      <c r="AH1018" t="s">
        <v>1191</v>
      </c>
      <c r="AI1018" t="s">
        <v>226</v>
      </c>
      <c r="AJ1018" t="s">
        <v>370</v>
      </c>
      <c r="AK1018" t="s">
        <v>371</v>
      </c>
      <c r="AM1018" t="s">
        <v>372</v>
      </c>
      <c r="AO1018" t="s">
        <v>373</v>
      </c>
      <c r="AP1018" t="s">
        <v>374</v>
      </c>
      <c r="AQ1018" s="4">
        <v>78737</v>
      </c>
      <c r="AR1018" t="s">
        <v>140</v>
      </c>
      <c r="AT1018">
        <v>15128942128</v>
      </c>
      <c r="AV1018" t="s">
        <v>375</v>
      </c>
      <c r="AW1018" t="s">
        <v>376</v>
      </c>
      <c r="AX1018" t="s">
        <v>374</v>
      </c>
      <c r="AY1018" t="s">
        <v>377</v>
      </c>
      <c r="AZ1018" t="s">
        <v>334</v>
      </c>
      <c r="BA1018" t="s">
        <v>335</v>
      </c>
      <c r="BB1018" t="s">
        <v>136</v>
      </c>
      <c r="BC1018" t="s">
        <v>136</v>
      </c>
      <c r="BD1018" t="s">
        <v>148</v>
      </c>
      <c r="BE1018" t="s">
        <v>136</v>
      </c>
      <c r="BF1018" t="s">
        <v>136</v>
      </c>
      <c r="BG1018" t="s">
        <v>134</v>
      </c>
      <c r="BH1018" t="s">
        <v>136</v>
      </c>
      <c r="BN1018" t="s">
        <v>7607</v>
      </c>
      <c r="BO1018" t="s">
        <v>7608</v>
      </c>
      <c r="BP1018">
        <v>2</v>
      </c>
      <c r="BQ1018">
        <v>2</v>
      </c>
      <c r="BR1018">
        <v>2</v>
      </c>
      <c r="BS1018" s="1">
        <v>44166</v>
      </c>
      <c r="BT1018" s="1">
        <v>44377</v>
      </c>
      <c r="BU1018" s="1">
        <v>44166</v>
      </c>
      <c r="BV1018" s="1">
        <v>44377</v>
      </c>
      <c r="BW1018" t="s">
        <v>136</v>
      </c>
      <c r="BX1018">
        <v>40</v>
      </c>
      <c r="BY1018">
        <v>0</v>
      </c>
      <c r="BZ1018">
        <v>8</v>
      </c>
      <c r="CA1018">
        <v>8</v>
      </c>
      <c r="CB1018">
        <v>8</v>
      </c>
      <c r="CC1018">
        <v>8</v>
      </c>
      <c r="CD1018">
        <v>8</v>
      </c>
      <c r="CE1018">
        <v>0</v>
      </c>
      <c r="CF1018" t="str">
        <f>"8:00 AM"</f>
        <v>8:00 AM</v>
      </c>
      <c r="CG1018" t="str">
        <f>"4:00 PM"</f>
        <v>4:00 PM</v>
      </c>
      <c r="CH1018" s="5">
        <v>14.99</v>
      </c>
      <c r="CI1018" t="s">
        <v>146</v>
      </c>
      <c r="CL1018" t="s">
        <v>136</v>
      </c>
      <c r="CM1018" t="s">
        <v>147</v>
      </c>
      <c r="CN1018" t="s">
        <v>148</v>
      </c>
      <c r="CO1018" t="s">
        <v>7609</v>
      </c>
      <c r="CP1018" t="s">
        <v>149</v>
      </c>
      <c r="CQ1018">
        <v>0</v>
      </c>
      <c r="CR1018">
        <v>0</v>
      </c>
      <c r="CS1018" t="s">
        <v>136</v>
      </c>
      <c r="CT1018" t="s">
        <v>136</v>
      </c>
      <c r="CU1018" t="s">
        <v>136</v>
      </c>
      <c r="CV1018" t="s">
        <v>134</v>
      </c>
      <c r="CW1018" t="s">
        <v>134</v>
      </c>
      <c r="CX1018">
        <v>75</v>
      </c>
      <c r="CY1018" t="s">
        <v>134</v>
      </c>
      <c r="CZ1018" t="s">
        <v>134</v>
      </c>
      <c r="DA1018" t="s">
        <v>134</v>
      </c>
      <c r="DB1018" t="s">
        <v>134</v>
      </c>
      <c r="DC1018" t="s">
        <v>134</v>
      </c>
      <c r="DD1018" t="s">
        <v>136</v>
      </c>
      <c r="DF1018" t="s">
        <v>7610</v>
      </c>
      <c r="DG1018" t="s">
        <v>7611</v>
      </c>
      <c r="DH1018" t="s">
        <v>7612</v>
      </c>
      <c r="DI1018" t="s">
        <v>1187</v>
      </c>
      <c r="DJ1018" s="4">
        <v>67432</v>
      </c>
      <c r="DK1018" t="s">
        <v>389</v>
      </c>
      <c r="DL1018" t="s">
        <v>136</v>
      </c>
      <c r="DM1018">
        <v>10</v>
      </c>
      <c r="DN1018" t="s">
        <v>7613</v>
      </c>
      <c r="DO1018" t="s">
        <v>7612</v>
      </c>
      <c r="DP1018" t="s">
        <v>1187</v>
      </c>
      <c r="DQ1018" t="str">
        <f>"67432"</f>
        <v>67432</v>
      </c>
      <c r="DR1018" t="s">
        <v>389</v>
      </c>
      <c r="DS1018" t="s">
        <v>7614</v>
      </c>
      <c r="DT1018">
        <v>2</v>
      </c>
      <c r="DU1018">
        <v>2</v>
      </c>
      <c r="DV1018" t="s">
        <v>134</v>
      </c>
      <c r="DW1018" t="s">
        <v>134</v>
      </c>
      <c r="DX1018" t="s">
        <v>134</v>
      </c>
      <c r="DY1018" t="s">
        <v>136</v>
      </c>
      <c r="DZ1018">
        <v>1</v>
      </c>
      <c r="EA1018" t="s">
        <v>134</v>
      </c>
      <c r="EB1018" s="5">
        <v>12.68</v>
      </c>
      <c r="EC1018" s="5">
        <v>12.68</v>
      </c>
      <c r="ED1018" s="5">
        <v>55</v>
      </c>
      <c r="EE1018">
        <v>17857769401</v>
      </c>
      <c r="EF1018" t="s">
        <v>1191</v>
      </c>
      <c r="EG1018" t="s">
        <v>148</v>
      </c>
      <c r="EH1018">
        <v>0</v>
      </c>
    </row>
    <row r="1019" spans="1:138" ht="15" customHeight="1" x14ac:dyDescent="0.35">
      <c r="A1019" t="s">
        <v>26846</v>
      </c>
      <c r="B1019" t="s">
        <v>157</v>
      </c>
      <c r="C1019" s="1">
        <v>44132.630559375</v>
      </c>
      <c r="D1019" s="1">
        <v>44155</v>
      </c>
      <c r="E1019" t="s">
        <v>133</v>
      </c>
      <c r="F1019" t="s">
        <v>136</v>
      </c>
      <c r="G1019" t="s">
        <v>135</v>
      </c>
      <c r="H1019" t="s">
        <v>136</v>
      </c>
      <c r="I1019" t="s">
        <v>16242</v>
      </c>
      <c r="J1019" t="s">
        <v>7006</v>
      </c>
      <c r="K1019" t="s">
        <v>16243</v>
      </c>
      <c r="L1019" t="s">
        <v>155</v>
      </c>
      <c r="M1019" t="s">
        <v>11915</v>
      </c>
      <c r="N1019" t="s">
        <v>246</v>
      </c>
      <c r="O1019" s="4">
        <v>71322</v>
      </c>
      <c r="P1019" t="s">
        <v>140</v>
      </c>
      <c r="R1019">
        <v>13379459830</v>
      </c>
      <c r="T1019">
        <v>1119</v>
      </c>
      <c r="U1019" t="s">
        <v>6841</v>
      </c>
      <c r="V1019" t="s">
        <v>1257</v>
      </c>
      <c r="W1019" t="s">
        <v>16244</v>
      </c>
      <c r="X1019" t="s">
        <v>164</v>
      </c>
      <c r="Y1019" t="s">
        <v>16243</v>
      </c>
      <c r="Z1019" t="s">
        <v>155</v>
      </c>
      <c r="AA1019" t="s">
        <v>11915</v>
      </c>
      <c r="AB1019" t="s">
        <v>246</v>
      </c>
      <c r="AC1019" s="4">
        <v>71322</v>
      </c>
      <c r="AD1019" t="s">
        <v>140</v>
      </c>
      <c r="AE1019" t="s">
        <v>5402</v>
      </c>
      <c r="AF1019">
        <v>13379458930</v>
      </c>
      <c r="AH1019" t="s">
        <v>16245</v>
      </c>
      <c r="AI1019" t="s">
        <v>168</v>
      </c>
      <c r="AJ1019" t="s">
        <v>7007</v>
      </c>
      <c r="AK1019" t="s">
        <v>1077</v>
      </c>
      <c r="AL1019" t="s">
        <v>155</v>
      </c>
      <c r="AM1019" t="s">
        <v>7008</v>
      </c>
      <c r="AN1019" t="s">
        <v>155</v>
      </c>
      <c r="AO1019" t="s">
        <v>2921</v>
      </c>
      <c r="AP1019" t="s">
        <v>246</v>
      </c>
      <c r="AQ1019" s="4">
        <v>70820</v>
      </c>
      <c r="AR1019" t="s">
        <v>140</v>
      </c>
      <c r="AS1019" t="s">
        <v>5402</v>
      </c>
      <c r="AT1019">
        <v>12257739449</v>
      </c>
      <c r="AV1019" t="s">
        <v>7009</v>
      </c>
      <c r="AW1019" t="s">
        <v>7010</v>
      </c>
      <c r="AZ1019" t="s">
        <v>334</v>
      </c>
      <c r="BA1019" t="s">
        <v>335</v>
      </c>
      <c r="BB1019" t="s">
        <v>136</v>
      </c>
      <c r="BC1019" t="s">
        <v>136</v>
      </c>
      <c r="BD1019" t="s">
        <v>148</v>
      </c>
      <c r="BE1019" t="s">
        <v>136</v>
      </c>
      <c r="BF1019" t="s">
        <v>136</v>
      </c>
      <c r="BG1019" t="s">
        <v>134</v>
      </c>
      <c r="BH1019" t="s">
        <v>136</v>
      </c>
      <c r="BN1019" t="s">
        <v>26847</v>
      </c>
      <c r="BO1019" t="s">
        <v>15143</v>
      </c>
      <c r="BP1019">
        <v>5</v>
      </c>
      <c r="BQ1019">
        <v>5</v>
      </c>
      <c r="BR1019">
        <v>5</v>
      </c>
      <c r="BS1019" s="1">
        <v>44181</v>
      </c>
      <c r="BT1019" s="1">
        <v>44484</v>
      </c>
      <c r="BU1019" s="1">
        <v>44181</v>
      </c>
      <c r="BV1019" s="1">
        <v>44484</v>
      </c>
      <c r="BW1019" t="s">
        <v>136</v>
      </c>
      <c r="BX1019">
        <v>35</v>
      </c>
      <c r="BY1019">
        <v>0</v>
      </c>
      <c r="BZ1019">
        <v>7</v>
      </c>
      <c r="CA1019">
        <v>7</v>
      </c>
      <c r="CB1019">
        <v>7</v>
      </c>
      <c r="CC1019">
        <v>7</v>
      </c>
      <c r="CD1019">
        <v>7</v>
      </c>
      <c r="CE1019">
        <v>0</v>
      </c>
      <c r="CF1019" t="str">
        <f>"7:00 AM"</f>
        <v>7:00 AM</v>
      </c>
      <c r="CG1019" t="str">
        <f>"3:00 PM"</f>
        <v>3:00 PM</v>
      </c>
      <c r="CH1019" s="5">
        <v>11.83</v>
      </c>
      <c r="CI1019" t="s">
        <v>146</v>
      </c>
      <c r="CJ1019">
        <v>0</v>
      </c>
      <c r="CK1019" t="s">
        <v>155</v>
      </c>
      <c r="CL1019" t="s">
        <v>136</v>
      </c>
      <c r="CM1019" t="s">
        <v>147</v>
      </c>
      <c r="CN1019" t="s">
        <v>148</v>
      </c>
      <c r="CO1019" s="2" t="s">
        <v>18556</v>
      </c>
      <c r="CP1019" t="s">
        <v>149</v>
      </c>
      <c r="CQ1019">
        <v>2</v>
      </c>
      <c r="CR1019">
        <v>0</v>
      </c>
      <c r="CS1019" t="s">
        <v>136</v>
      </c>
      <c r="CT1019" t="s">
        <v>136</v>
      </c>
      <c r="CU1019" t="s">
        <v>136</v>
      </c>
      <c r="CV1019" t="s">
        <v>134</v>
      </c>
      <c r="CW1019" t="s">
        <v>136</v>
      </c>
      <c r="CY1019" t="s">
        <v>136</v>
      </c>
      <c r="CZ1019" t="s">
        <v>136</v>
      </c>
      <c r="DA1019" t="s">
        <v>136</v>
      </c>
      <c r="DB1019" t="s">
        <v>136</v>
      </c>
      <c r="DC1019" t="s">
        <v>136</v>
      </c>
      <c r="DD1019" t="s">
        <v>136</v>
      </c>
      <c r="DF1019" t="s">
        <v>1841</v>
      </c>
      <c r="DG1019" t="s">
        <v>16247</v>
      </c>
      <c r="DH1019" t="s">
        <v>16248</v>
      </c>
      <c r="DI1019" t="s">
        <v>246</v>
      </c>
      <c r="DJ1019" s="4">
        <v>70577</v>
      </c>
      <c r="DK1019" t="s">
        <v>3260</v>
      </c>
      <c r="DL1019" t="s">
        <v>136</v>
      </c>
      <c r="DM1019">
        <v>1</v>
      </c>
      <c r="DN1019" t="s">
        <v>26848</v>
      </c>
      <c r="DO1019" t="s">
        <v>11915</v>
      </c>
      <c r="DP1019" t="s">
        <v>246</v>
      </c>
      <c r="DQ1019" t="str">
        <f>"71322"</f>
        <v>71322</v>
      </c>
      <c r="DR1019" t="s">
        <v>711</v>
      </c>
      <c r="DS1019" t="s">
        <v>3044</v>
      </c>
      <c r="DT1019">
        <v>1</v>
      </c>
      <c r="DU1019">
        <v>8</v>
      </c>
      <c r="DV1019" t="s">
        <v>136</v>
      </c>
      <c r="DW1019" t="s">
        <v>134</v>
      </c>
      <c r="DX1019" t="s">
        <v>136</v>
      </c>
      <c r="DY1019" t="s">
        <v>136</v>
      </c>
      <c r="DZ1019">
        <v>1</v>
      </c>
      <c r="EA1019" t="s">
        <v>136</v>
      </c>
      <c r="EC1019" s="5">
        <v>12.68</v>
      </c>
      <c r="ED1019" s="5">
        <v>55</v>
      </c>
      <c r="EE1019">
        <v>13379458930</v>
      </c>
      <c r="EF1019" t="s">
        <v>16245</v>
      </c>
      <c r="EG1019" t="s">
        <v>155</v>
      </c>
      <c r="EH1019">
        <v>0</v>
      </c>
    </row>
    <row r="1020" spans="1:138" ht="15" customHeight="1" x14ac:dyDescent="0.35">
      <c r="A1020" t="s">
        <v>16241</v>
      </c>
      <c r="B1020" t="s">
        <v>157</v>
      </c>
      <c r="C1020" s="1">
        <v>44132.631783101853</v>
      </c>
      <c r="D1020" s="1">
        <v>44155</v>
      </c>
      <c r="E1020" t="s">
        <v>133</v>
      </c>
      <c r="F1020" t="s">
        <v>136</v>
      </c>
      <c r="G1020" t="s">
        <v>135</v>
      </c>
      <c r="H1020" t="s">
        <v>136</v>
      </c>
      <c r="I1020" t="s">
        <v>16242</v>
      </c>
      <c r="J1020" t="s">
        <v>7006</v>
      </c>
      <c r="K1020" t="s">
        <v>16243</v>
      </c>
      <c r="L1020" t="s">
        <v>155</v>
      </c>
      <c r="M1020" t="s">
        <v>11915</v>
      </c>
      <c r="N1020" t="s">
        <v>246</v>
      </c>
      <c r="O1020" s="4">
        <v>71322</v>
      </c>
      <c r="P1020" t="s">
        <v>140</v>
      </c>
      <c r="R1020">
        <v>13379458930</v>
      </c>
      <c r="T1020">
        <v>111</v>
      </c>
      <c r="U1020" t="s">
        <v>6841</v>
      </c>
      <c r="V1020" t="s">
        <v>1257</v>
      </c>
      <c r="W1020" t="s">
        <v>16244</v>
      </c>
      <c r="X1020" t="s">
        <v>164</v>
      </c>
      <c r="Y1020" t="s">
        <v>16243</v>
      </c>
      <c r="Z1020" t="s">
        <v>155</v>
      </c>
      <c r="AA1020" t="s">
        <v>11915</v>
      </c>
      <c r="AB1020" t="s">
        <v>246</v>
      </c>
      <c r="AC1020" s="4">
        <v>71322</v>
      </c>
      <c r="AD1020" t="s">
        <v>140</v>
      </c>
      <c r="AE1020" t="s">
        <v>5402</v>
      </c>
      <c r="AF1020">
        <v>13379458930</v>
      </c>
      <c r="AH1020" t="s">
        <v>16245</v>
      </c>
      <c r="AI1020" t="s">
        <v>168</v>
      </c>
      <c r="AJ1020" t="s">
        <v>7007</v>
      </c>
      <c r="AK1020" t="s">
        <v>1077</v>
      </c>
      <c r="AL1020" t="s">
        <v>155</v>
      </c>
      <c r="AM1020" t="s">
        <v>7008</v>
      </c>
      <c r="AN1020" t="s">
        <v>155</v>
      </c>
      <c r="AO1020" t="s">
        <v>2921</v>
      </c>
      <c r="AP1020" t="s">
        <v>246</v>
      </c>
      <c r="AQ1020" s="4">
        <v>70820</v>
      </c>
      <c r="AR1020" t="s">
        <v>140</v>
      </c>
      <c r="AS1020" t="s">
        <v>5402</v>
      </c>
      <c r="AT1020">
        <v>12257739449</v>
      </c>
      <c r="AV1020" t="s">
        <v>7009</v>
      </c>
      <c r="AW1020" t="s">
        <v>7010</v>
      </c>
      <c r="AZ1020" t="s">
        <v>334</v>
      </c>
      <c r="BA1020" t="s">
        <v>335</v>
      </c>
      <c r="BB1020" t="s">
        <v>136</v>
      </c>
      <c r="BC1020" t="s">
        <v>136</v>
      </c>
      <c r="BD1020" t="s">
        <v>148</v>
      </c>
      <c r="BE1020" t="s">
        <v>136</v>
      </c>
      <c r="BF1020" t="s">
        <v>136</v>
      </c>
      <c r="BG1020" t="s">
        <v>134</v>
      </c>
      <c r="BH1020" t="s">
        <v>136</v>
      </c>
      <c r="BN1020" t="s">
        <v>16246</v>
      </c>
      <c r="BO1020" t="s">
        <v>15143</v>
      </c>
      <c r="BP1020">
        <v>3</v>
      </c>
      <c r="BQ1020">
        <v>3</v>
      </c>
      <c r="BR1020">
        <v>3</v>
      </c>
      <c r="BS1020" s="1">
        <v>44181</v>
      </c>
      <c r="BT1020" s="1">
        <v>44408</v>
      </c>
      <c r="BU1020" s="1">
        <v>44181</v>
      </c>
      <c r="BV1020" s="1">
        <v>44408</v>
      </c>
      <c r="BW1020" t="s">
        <v>136</v>
      </c>
      <c r="BX1020">
        <v>35</v>
      </c>
      <c r="BY1020">
        <v>0</v>
      </c>
      <c r="BZ1020">
        <v>7</v>
      </c>
      <c r="CA1020">
        <v>7</v>
      </c>
      <c r="CB1020">
        <v>7</v>
      </c>
      <c r="CC1020">
        <v>7</v>
      </c>
      <c r="CD1020">
        <v>7</v>
      </c>
      <c r="CE1020">
        <v>0</v>
      </c>
      <c r="CF1020" t="str">
        <f>"7:00 AM"</f>
        <v>7:00 AM</v>
      </c>
      <c r="CG1020" t="str">
        <f>"3:00 PM"</f>
        <v>3:00 PM</v>
      </c>
      <c r="CH1020" s="5">
        <v>11.83</v>
      </c>
      <c r="CI1020" t="s">
        <v>146</v>
      </c>
      <c r="CJ1020">
        <v>0</v>
      </c>
      <c r="CK1020" t="s">
        <v>1841</v>
      </c>
      <c r="CL1020" t="s">
        <v>136</v>
      </c>
      <c r="CM1020" t="s">
        <v>147</v>
      </c>
      <c r="CN1020" t="s">
        <v>148</v>
      </c>
      <c r="CO1020" s="2" t="s">
        <v>7011</v>
      </c>
      <c r="CP1020" t="s">
        <v>149</v>
      </c>
      <c r="CQ1020">
        <v>2</v>
      </c>
      <c r="CR1020">
        <v>0</v>
      </c>
      <c r="CS1020" t="s">
        <v>136</v>
      </c>
      <c r="CT1020" t="s">
        <v>136</v>
      </c>
      <c r="CU1020" t="s">
        <v>136</v>
      </c>
      <c r="CV1020" t="s">
        <v>134</v>
      </c>
      <c r="CW1020" t="s">
        <v>136</v>
      </c>
      <c r="CY1020" t="s">
        <v>136</v>
      </c>
      <c r="CZ1020" t="s">
        <v>136</v>
      </c>
      <c r="DA1020" t="s">
        <v>136</v>
      </c>
      <c r="DB1020" t="s">
        <v>136</v>
      </c>
      <c r="DC1020" t="s">
        <v>136</v>
      </c>
      <c r="DD1020" t="s">
        <v>136</v>
      </c>
      <c r="DF1020" t="s">
        <v>1841</v>
      </c>
      <c r="DG1020" t="s">
        <v>16247</v>
      </c>
      <c r="DH1020" t="s">
        <v>16248</v>
      </c>
      <c r="DI1020" t="s">
        <v>246</v>
      </c>
      <c r="DJ1020" s="4">
        <v>70577</v>
      </c>
      <c r="DK1020" t="s">
        <v>9331</v>
      </c>
      <c r="DL1020" t="s">
        <v>136</v>
      </c>
      <c r="DM1020">
        <v>1</v>
      </c>
      <c r="DN1020" t="s">
        <v>16249</v>
      </c>
      <c r="DO1020" t="s">
        <v>11915</v>
      </c>
      <c r="DP1020" t="s">
        <v>246</v>
      </c>
      <c r="DQ1020" t="str">
        <f>"71322"</f>
        <v>71322</v>
      </c>
      <c r="DR1020" t="s">
        <v>711</v>
      </c>
      <c r="DS1020" t="s">
        <v>296</v>
      </c>
      <c r="DT1020">
        <v>1</v>
      </c>
      <c r="DU1020">
        <v>8</v>
      </c>
      <c r="DV1020" t="s">
        <v>136</v>
      </c>
      <c r="DW1020" t="s">
        <v>134</v>
      </c>
      <c r="DX1020" t="s">
        <v>136</v>
      </c>
      <c r="DY1020" t="s">
        <v>136</v>
      </c>
      <c r="DZ1020">
        <v>1</v>
      </c>
      <c r="EA1020" t="s">
        <v>136</v>
      </c>
      <c r="EC1020" s="5">
        <v>12.68</v>
      </c>
      <c r="ED1020" s="5">
        <v>55</v>
      </c>
      <c r="EE1020">
        <v>13379458930</v>
      </c>
      <c r="EF1020" t="s">
        <v>16245</v>
      </c>
      <c r="EG1020" t="s">
        <v>155</v>
      </c>
      <c r="EH1020">
        <v>0</v>
      </c>
    </row>
    <row r="1021" spans="1:138" ht="15" customHeight="1" x14ac:dyDescent="0.35">
      <c r="A1021" t="s">
        <v>2456</v>
      </c>
      <c r="B1021" t="s">
        <v>157</v>
      </c>
      <c r="C1021" s="1">
        <v>44125.38747858796</v>
      </c>
      <c r="D1021" s="1">
        <v>44155</v>
      </c>
      <c r="E1021" t="s">
        <v>133</v>
      </c>
      <c r="F1021" t="s">
        <v>134</v>
      </c>
      <c r="G1021" t="s">
        <v>135</v>
      </c>
      <c r="H1021" t="s">
        <v>136</v>
      </c>
      <c r="I1021" t="s">
        <v>2457</v>
      </c>
      <c r="K1021" t="s">
        <v>2458</v>
      </c>
      <c r="M1021" t="s">
        <v>2459</v>
      </c>
      <c r="N1021" t="s">
        <v>139</v>
      </c>
      <c r="O1021" s="4">
        <v>33430</v>
      </c>
      <c r="P1021" t="s">
        <v>140</v>
      </c>
      <c r="R1021">
        <v>15619961148</v>
      </c>
      <c r="T1021">
        <v>115115</v>
      </c>
      <c r="U1021" t="s">
        <v>2460</v>
      </c>
      <c r="V1021" t="s">
        <v>1225</v>
      </c>
      <c r="W1021" t="s">
        <v>2461</v>
      </c>
      <c r="X1021" t="s">
        <v>2462</v>
      </c>
      <c r="Y1021" t="s">
        <v>2458</v>
      </c>
      <c r="AA1021" t="s">
        <v>2459</v>
      </c>
      <c r="AB1021" t="s">
        <v>139</v>
      </c>
      <c r="AC1021" s="4">
        <v>33430</v>
      </c>
      <c r="AD1021" t="s">
        <v>140</v>
      </c>
      <c r="AF1021">
        <v>15619961148</v>
      </c>
      <c r="AH1021" t="s">
        <v>1134</v>
      </c>
      <c r="AI1021" t="s">
        <v>168</v>
      </c>
      <c r="AJ1021" t="s">
        <v>1135</v>
      </c>
      <c r="AK1021" t="s">
        <v>1136</v>
      </c>
      <c r="AL1021" t="s">
        <v>229</v>
      </c>
      <c r="AM1021" t="s">
        <v>1137</v>
      </c>
      <c r="AN1021" t="s">
        <v>1138</v>
      </c>
      <c r="AO1021" t="s">
        <v>1139</v>
      </c>
      <c r="AP1021" t="s">
        <v>537</v>
      </c>
      <c r="AQ1021" s="4">
        <v>28327</v>
      </c>
      <c r="AR1021" t="s">
        <v>140</v>
      </c>
      <c r="AT1021">
        <v>19109476004</v>
      </c>
      <c r="AV1021" t="s">
        <v>1140</v>
      </c>
      <c r="AW1021" t="s">
        <v>1141</v>
      </c>
      <c r="AZ1021" t="s">
        <v>175</v>
      </c>
      <c r="BA1021" t="s">
        <v>176</v>
      </c>
      <c r="BB1021" t="s">
        <v>134</v>
      </c>
      <c r="BC1021" t="s">
        <v>134</v>
      </c>
      <c r="BD1021" t="s">
        <v>134</v>
      </c>
      <c r="BE1021" t="s">
        <v>134</v>
      </c>
      <c r="BF1021" t="s">
        <v>136</v>
      </c>
      <c r="BG1021" t="s">
        <v>134</v>
      </c>
      <c r="BH1021" t="s">
        <v>136</v>
      </c>
      <c r="BN1021" t="s">
        <v>2463</v>
      </c>
      <c r="BO1021" t="s">
        <v>2464</v>
      </c>
      <c r="BP1021">
        <v>22</v>
      </c>
      <c r="BQ1021">
        <v>18</v>
      </c>
      <c r="BR1021">
        <v>18</v>
      </c>
      <c r="BS1021" s="1">
        <v>44191</v>
      </c>
      <c r="BT1021" s="1">
        <v>44287</v>
      </c>
      <c r="BU1021" s="1">
        <v>44191</v>
      </c>
      <c r="BV1021" s="1">
        <v>44287</v>
      </c>
      <c r="BW1021" t="s">
        <v>136</v>
      </c>
      <c r="BX1021">
        <v>36</v>
      </c>
      <c r="BY1021">
        <v>0</v>
      </c>
      <c r="BZ1021">
        <v>6</v>
      </c>
      <c r="CA1021">
        <v>6</v>
      </c>
      <c r="CB1021">
        <v>6</v>
      </c>
      <c r="CC1021">
        <v>6</v>
      </c>
      <c r="CD1021">
        <v>6</v>
      </c>
      <c r="CE1021">
        <v>6</v>
      </c>
      <c r="CF1021" t="str">
        <f>"7:00 AM"</f>
        <v>7:00 AM</v>
      </c>
      <c r="CG1021" t="str">
        <f>"2:00 PM"</f>
        <v>2:00 PM</v>
      </c>
      <c r="CH1021" s="5">
        <v>11.71</v>
      </c>
      <c r="CI1021" t="s">
        <v>146</v>
      </c>
      <c r="CL1021" t="s">
        <v>134</v>
      </c>
      <c r="CM1021" t="s">
        <v>147</v>
      </c>
      <c r="CN1021" t="s">
        <v>148</v>
      </c>
      <c r="CO1021" t="s">
        <v>1142</v>
      </c>
      <c r="CP1021" t="s">
        <v>149</v>
      </c>
      <c r="CQ1021">
        <v>3</v>
      </c>
      <c r="CR1021">
        <v>0</v>
      </c>
      <c r="CS1021" t="s">
        <v>136</v>
      </c>
      <c r="CT1021" t="s">
        <v>136</v>
      </c>
      <c r="CU1021" t="s">
        <v>136</v>
      </c>
      <c r="CV1021" t="s">
        <v>134</v>
      </c>
      <c r="CW1021" t="s">
        <v>134</v>
      </c>
      <c r="CX1021">
        <v>50</v>
      </c>
      <c r="CY1021" t="s">
        <v>134</v>
      </c>
      <c r="CZ1021" t="s">
        <v>134</v>
      </c>
      <c r="DA1021" t="s">
        <v>134</v>
      </c>
      <c r="DB1021" t="s">
        <v>134</v>
      </c>
      <c r="DC1021" t="s">
        <v>134</v>
      </c>
      <c r="DD1021" t="s">
        <v>136</v>
      </c>
      <c r="DF1021" t="s">
        <v>2465</v>
      </c>
      <c r="DG1021" t="s">
        <v>2466</v>
      </c>
      <c r="DH1021" t="s">
        <v>2467</v>
      </c>
      <c r="DI1021" t="s">
        <v>139</v>
      </c>
      <c r="DJ1021" s="4">
        <v>33030</v>
      </c>
      <c r="DK1021" t="s">
        <v>2468</v>
      </c>
      <c r="DL1021" t="s">
        <v>134</v>
      </c>
      <c r="DM1021">
        <v>18</v>
      </c>
      <c r="DN1021" t="s">
        <v>2469</v>
      </c>
      <c r="DO1021" t="s">
        <v>2470</v>
      </c>
      <c r="DP1021" t="s">
        <v>139</v>
      </c>
      <c r="DQ1021" t="str">
        <f>"33034"</f>
        <v>33034</v>
      </c>
      <c r="DR1021" t="s">
        <v>2468</v>
      </c>
      <c r="DS1021" t="s">
        <v>420</v>
      </c>
      <c r="DT1021">
        <v>9</v>
      </c>
      <c r="DU1021">
        <v>18</v>
      </c>
      <c r="DV1021" t="s">
        <v>134</v>
      </c>
      <c r="DW1021" t="s">
        <v>134</v>
      </c>
      <c r="DX1021" t="s">
        <v>134</v>
      </c>
      <c r="DY1021" t="s">
        <v>136</v>
      </c>
      <c r="DZ1021">
        <v>1</v>
      </c>
      <c r="EA1021" t="s">
        <v>134</v>
      </c>
      <c r="EB1021" s="5">
        <v>12.68</v>
      </c>
      <c r="EC1021" s="5">
        <v>12.68</v>
      </c>
      <c r="ED1021" s="5">
        <v>55</v>
      </c>
      <c r="EE1021" t="s">
        <v>148</v>
      </c>
      <c r="EF1021" t="s">
        <v>1751</v>
      </c>
      <c r="EG1021" t="s">
        <v>1145</v>
      </c>
      <c r="EH1021">
        <v>4</v>
      </c>
    </row>
    <row r="1022" spans="1:138" ht="15" customHeight="1" x14ac:dyDescent="0.35">
      <c r="A1022" t="s">
        <v>10231</v>
      </c>
      <c r="B1022" t="s">
        <v>157</v>
      </c>
      <c r="C1022" s="1">
        <v>44120.610412037036</v>
      </c>
      <c r="D1022" s="1">
        <v>44155</v>
      </c>
      <c r="E1022" t="s">
        <v>133</v>
      </c>
      <c r="F1022" t="s">
        <v>136</v>
      </c>
      <c r="G1022" t="s">
        <v>135</v>
      </c>
      <c r="H1022" t="s">
        <v>134</v>
      </c>
      <c r="I1022" t="s">
        <v>10232</v>
      </c>
      <c r="K1022" t="s">
        <v>10233</v>
      </c>
      <c r="M1022" t="s">
        <v>6527</v>
      </c>
      <c r="N1022" t="s">
        <v>720</v>
      </c>
      <c r="O1022" s="4">
        <v>39120</v>
      </c>
      <c r="P1022" t="s">
        <v>140</v>
      </c>
      <c r="R1022">
        <v>16018072465</v>
      </c>
      <c r="T1022">
        <v>11211</v>
      </c>
      <c r="U1022" t="s">
        <v>10234</v>
      </c>
      <c r="V1022" t="s">
        <v>10235</v>
      </c>
      <c r="W1022" t="s">
        <v>4976</v>
      </c>
      <c r="X1022" t="s">
        <v>10236</v>
      </c>
      <c r="Y1022" t="s">
        <v>10233</v>
      </c>
      <c r="AA1022" t="s">
        <v>6527</v>
      </c>
      <c r="AB1022" t="s">
        <v>720</v>
      </c>
      <c r="AC1022" s="4">
        <v>39120</v>
      </c>
      <c r="AD1022" t="s">
        <v>140</v>
      </c>
      <c r="AF1022">
        <v>16018072465</v>
      </c>
      <c r="AH1022" t="s">
        <v>10237</v>
      </c>
      <c r="AZ1022" t="s">
        <v>334</v>
      </c>
      <c r="BA1022" t="s">
        <v>335</v>
      </c>
      <c r="BB1022" t="s">
        <v>134</v>
      </c>
      <c r="BC1022" t="s">
        <v>134</v>
      </c>
      <c r="BE1022" t="s">
        <v>134</v>
      </c>
      <c r="BF1022" t="s">
        <v>134</v>
      </c>
      <c r="BG1022" t="s">
        <v>134</v>
      </c>
      <c r="BH1022" t="s">
        <v>136</v>
      </c>
      <c r="BN1022" t="s">
        <v>10238</v>
      </c>
      <c r="BO1022" t="s">
        <v>10239</v>
      </c>
      <c r="BP1022">
        <v>1</v>
      </c>
      <c r="BQ1022">
        <v>1</v>
      </c>
      <c r="BR1022">
        <v>1</v>
      </c>
      <c r="BS1022" s="1">
        <v>44155</v>
      </c>
      <c r="BT1022" s="1">
        <v>44228</v>
      </c>
      <c r="BU1022" s="1">
        <v>44155</v>
      </c>
      <c r="BV1022" s="1">
        <v>44228</v>
      </c>
      <c r="BW1022" t="s">
        <v>136</v>
      </c>
      <c r="BX1022">
        <v>40</v>
      </c>
      <c r="BY1022">
        <v>0</v>
      </c>
      <c r="BZ1022">
        <v>8</v>
      </c>
      <c r="CA1022">
        <v>8</v>
      </c>
      <c r="CB1022">
        <v>8</v>
      </c>
      <c r="CC1022">
        <v>8</v>
      </c>
      <c r="CD1022">
        <v>8</v>
      </c>
      <c r="CE1022">
        <v>0</v>
      </c>
      <c r="CF1022" t="str">
        <f>"7:01 AM"</f>
        <v>7:01 AM</v>
      </c>
      <c r="CG1022" t="str">
        <f>"3:01 PM"</f>
        <v>3:01 PM</v>
      </c>
      <c r="CH1022" s="5">
        <v>11.83</v>
      </c>
      <c r="CI1022" t="s">
        <v>146</v>
      </c>
      <c r="CL1022" t="s">
        <v>134</v>
      </c>
      <c r="CM1022" t="s">
        <v>147</v>
      </c>
      <c r="CN1022" t="s">
        <v>148</v>
      </c>
      <c r="CO1022" t="s">
        <v>10240</v>
      </c>
      <c r="CP1022" t="s">
        <v>149</v>
      </c>
      <c r="CQ1022">
        <v>2</v>
      </c>
      <c r="CR1022">
        <v>0</v>
      </c>
      <c r="CS1022" t="s">
        <v>136</v>
      </c>
      <c r="CT1022" t="s">
        <v>134</v>
      </c>
      <c r="CU1022" t="s">
        <v>136</v>
      </c>
      <c r="CV1022" t="s">
        <v>136</v>
      </c>
      <c r="CW1022" t="s">
        <v>136</v>
      </c>
      <c r="CY1022" t="s">
        <v>136</v>
      </c>
      <c r="CZ1022" t="s">
        <v>136</v>
      </c>
      <c r="DA1022" t="s">
        <v>136</v>
      </c>
      <c r="DB1022" t="s">
        <v>136</v>
      </c>
      <c r="DC1022" t="s">
        <v>134</v>
      </c>
      <c r="DD1022" t="s">
        <v>136</v>
      </c>
      <c r="DF1022" t="s">
        <v>10241</v>
      </c>
      <c r="DG1022" t="s">
        <v>10233</v>
      </c>
      <c r="DH1022" t="s">
        <v>6527</v>
      </c>
      <c r="DI1022" t="s">
        <v>720</v>
      </c>
      <c r="DJ1022" s="4">
        <v>39120</v>
      </c>
      <c r="DK1022" t="s">
        <v>2392</v>
      </c>
      <c r="DL1022" t="s">
        <v>134</v>
      </c>
      <c r="DM1022">
        <v>2</v>
      </c>
      <c r="DN1022" t="s">
        <v>10242</v>
      </c>
      <c r="DO1022" t="s">
        <v>6527</v>
      </c>
      <c r="DP1022" t="s">
        <v>720</v>
      </c>
      <c r="DQ1022" t="str">
        <f>"39120"</f>
        <v>39120</v>
      </c>
      <c r="DR1022" t="s">
        <v>2392</v>
      </c>
      <c r="DS1022" t="s">
        <v>296</v>
      </c>
      <c r="DT1022">
        <v>1</v>
      </c>
      <c r="DU1022">
        <v>2</v>
      </c>
      <c r="DV1022" t="s">
        <v>134</v>
      </c>
      <c r="DW1022" t="s">
        <v>134</v>
      </c>
      <c r="DX1022" t="s">
        <v>134</v>
      </c>
      <c r="DY1022" t="s">
        <v>136</v>
      </c>
      <c r="DZ1022">
        <v>1</v>
      </c>
      <c r="EA1022" t="s">
        <v>136</v>
      </c>
      <c r="EC1022" s="5">
        <v>50</v>
      </c>
      <c r="ED1022" s="5">
        <v>55</v>
      </c>
      <c r="EE1022">
        <v>16018072465</v>
      </c>
      <c r="EF1022" t="s">
        <v>10237</v>
      </c>
      <c r="EG1022" t="s">
        <v>148</v>
      </c>
      <c r="EH1022">
        <v>1</v>
      </c>
    </row>
    <row r="1023" spans="1:138" ht="15" customHeight="1" x14ac:dyDescent="0.35">
      <c r="A1023" t="s">
        <v>19900</v>
      </c>
      <c r="B1023" t="s">
        <v>157</v>
      </c>
      <c r="C1023" s="1">
        <v>44129.926882060186</v>
      </c>
      <c r="D1023" s="1">
        <v>44155</v>
      </c>
      <c r="E1023" t="s">
        <v>133</v>
      </c>
      <c r="F1023" t="s">
        <v>136</v>
      </c>
      <c r="G1023" t="s">
        <v>135</v>
      </c>
      <c r="H1023" t="s">
        <v>136</v>
      </c>
      <c r="I1023" t="s">
        <v>19901</v>
      </c>
      <c r="K1023" t="s">
        <v>19902</v>
      </c>
      <c r="M1023" t="s">
        <v>1609</v>
      </c>
      <c r="N1023" t="s">
        <v>246</v>
      </c>
      <c r="O1023" s="4">
        <v>70546</v>
      </c>
      <c r="P1023" t="s">
        <v>140</v>
      </c>
      <c r="R1023">
        <v>13377949629</v>
      </c>
      <c r="T1023">
        <v>112512</v>
      </c>
      <c r="U1023" t="s">
        <v>3161</v>
      </c>
      <c r="V1023" t="s">
        <v>3790</v>
      </c>
      <c r="W1023" t="s">
        <v>2778</v>
      </c>
      <c r="X1023" t="s">
        <v>164</v>
      </c>
      <c r="Y1023" t="s">
        <v>19902</v>
      </c>
      <c r="AA1023" t="s">
        <v>1609</v>
      </c>
      <c r="AB1023" t="s">
        <v>246</v>
      </c>
      <c r="AC1023" s="4">
        <v>70546</v>
      </c>
      <c r="AD1023" t="s">
        <v>140</v>
      </c>
      <c r="AF1023">
        <v>13377949629</v>
      </c>
      <c r="AH1023" t="s">
        <v>19903</v>
      </c>
      <c r="AI1023" t="s">
        <v>226</v>
      </c>
      <c r="AJ1023" t="s">
        <v>9297</v>
      </c>
      <c r="AK1023" t="s">
        <v>19904</v>
      </c>
      <c r="AL1023" t="s">
        <v>9298</v>
      </c>
      <c r="AM1023" t="s">
        <v>670</v>
      </c>
      <c r="AO1023" t="s">
        <v>671</v>
      </c>
      <c r="AP1023" t="s">
        <v>246</v>
      </c>
      <c r="AQ1023" s="4">
        <v>70601</v>
      </c>
      <c r="AR1023" t="s">
        <v>140</v>
      </c>
      <c r="AT1023">
        <v>13372140354</v>
      </c>
      <c r="AV1023" t="s">
        <v>9299</v>
      </c>
      <c r="AW1023" t="s">
        <v>1159</v>
      </c>
      <c r="AX1023" t="s">
        <v>246</v>
      </c>
      <c r="AY1023" t="s">
        <v>674</v>
      </c>
      <c r="AZ1023" t="s">
        <v>334</v>
      </c>
      <c r="BA1023" t="s">
        <v>335</v>
      </c>
      <c r="BB1023" t="s">
        <v>136</v>
      </c>
      <c r="BC1023" t="s">
        <v>136</v>
      </c>
      <c r="BD1023" t="s">
        <v>148</v>
      </c>
      <c r="BE1023" t="s">
        <v>136</v>
      </c>
      <c r="BF1023" t="s">
        <v>136</v>
      </c>
      <c r="BG1023" t="s">
        <v>134</v>
      </c>
      <c r="BH1023" t="s">
        <v>136</v>
      </c>
      <c r="BN1023" t="s">
        <v>19905</v>
      </c>
      <c r="BO1023" t="s">
        <v>734</v>
      </c>
      <c r="BP1023">
        <v>11</v>
      </c>
      <c r="BQ1023">
        <v>11</v>
      </c>
      <c r="BR1023">
        <v>11</v>
      </c>
      <c r="BS1023" s="1">
        <v>44193</v>
      </c>
      <c r="BT1023" s="1">
        <v>44433</v>
      </c>
      <c r="BU1023" s="1">
        <v>44193</v>
      </c>
      <c r="BV1023" s="1">
        <v>44433</v>
      </c>
      <c r="BW1023" t="s">
        <v>136</v>
      </c>
      <c r="BX1023">
        <v>40</v>
      </c>
      <c r="BY1023">
        <v>0</v>
      </c>
      <c r="BZ1023">
        <v>8</v>
      </c>
      <c r="CA1023">
        <v>8</v>
      </c>
      <c r="CB1023">
        <v>8</v>
      </c>
      <c r="CC1023">
        <v>8</v>
      </c>
      <c r="CD1023">
        <v>8</v>
      </c>
      <c r="CE1023">
        <v>0</v>
      </c>
      <c r="CF1023" t="str">
        <f>"7:00 AM"</f>
        <v>7:00 AM</v>
      </c>
      <c r="CG1023" t="str">
        <f>"4:00 PM"</f>
        <v>4:00 PM</v>
      </c>
      <c r="CH1023" s="5">
        <v>11.83</v>
      </c>
      <c r="CI1023" t="s">
        <v>146</v>
      </c>
      <c r="CL1023" t="s">
        <v>134</v>
      </c>
      <c r="CM1023" t="s">
        <v>147</v>
      </c>
      <c r="CN1023" t="s">
        <v>148</v>
      </c>
      <c r="CO1023" t="s">
        <v>6528</v>
      </c>
      <c r="CP1023" t="s">
        <v>149</v>
      </c>
      <c r="CQ1023">
        <v>3</v>
      </c>
      <c r="CR1023">
        <v>0</v>
      </c>
      <c r="CS1023" t="s">
        <v>136</v>
      </c>
      <c r="CT1023" t="s">
        <v>136</v>
      </c>
      <c r="CU1023" t="s">
        <v>136</v>
      </c>
      <c r="CV1023" t="s">
        <v>134</v>
      </c>
      <c r="CW1023" t="s">
        <v>134</v>
      </c>
      <c r="CX1023">
        <v>70</v>
      </c>
      <c r="CY1023" t="s">
        <v>134</v>
      </c>
      <c r="CZ1023" t="s">
        <v>136</v>
      </c>
      <c r="DA1023" t="s">
        <v>136</v>
      </c>
      <c r="DB1023" t="s">
        <v>134</v>
      </c>
      <c r="DC1023" t="s">
        <v>136</v>
      </c>
      <c r="DD1023" t="s">
        <v>136</v>
      </c>
      <c r="DF1023" t="s">
        <v>149</v>
      </c>
      <c r="DG1023" t="s">
        <v>19902</v>
      </c>
      <c r="DH1023" t="s">
        <v>1609</v>
      </c>
      <c r="DI1023" t="s">
        <v>246</v>
      </c>
      <c r="DJ1023" s="4">
        <v>70546</v>
      </c>
      <c r="DK1023" t="s">
        <v>1610</v>
      </c>
      <c r="DL1023" t="s">
        <v>136</v>
      </c>
      <c r="DM1023">
        <v>1</v>
      </c>
      <c r="DN1023" s="2" t="s">
        <v>19906</v>
      </c>
      <c r="DO1023" t="s">
        <v>9035</v>
      </c>
      <c r="DP1023" t="s">
        <v>246</v>
      </c>
      <c r="DQ1023" t="str">
        <f>"70532"</f>
        <v>70532</v>
      </c>
      <c r="DR1023" t="s">
        <v>1610</v>
      </c>
      <c r="DS1023" s="2" t="s">
        <v>19907</v>
      </c>
      <c r="DT1023">
        <v>2</v>
      </c>
      <c r="DU1023">
        <v>3</v>
      </c>
      <c r="DV1023" t="s">
        <v>134</v>
      </c>
      <c r="DW1023" t="s">
        <v>134</v>
      </c>
      <c r="DX1023" t="s">
        <v>134</v>
      </c>
      <c r="DY1023" t="s">
        <v>134</v>
      </c>
      <c r="DZ1023">
        <v>2</v>
      </c>
      <c r="EA1023" t="s">
        <v>136</v>
      </c>
      <c r="EC1023" s="5">
        <v>12.68</v>
      </c>
      <c r="ED1023" s="5">
        <v>55</v>
      </c>
      <c r="EE1023">
        <v>13377949629</v>
      </c>
      <c r="EF1023" t="s">
        <v>19903</v>
      </c>
      <c r="EG1023" t="s">
        <v>148</v>
      </c>
      <c r="EH1023">
        <v>3</v>
      </c>
    </row>
    <row r="1024" spans="1:138" ht="15" customHeight="1" x14ac:dyDescent="0.35">
      <c r="A1024" t="s">
        <v>24762</v>
      </c>
      <c r="B1024" t="s">
        <v>157</v>
      </c>
      <c r="C1024" s="1">
        <v>44123.678368171299</v>
      </c>
      <c r="D1024" s="1">
        <v>44155</v>
      </c>
      <c r="E1024" t="s">
        <v>133</v>
      </c>
      <c r="F1024" t="s">
        <v>136</v>
      </c>
      <c r="G1024" t="s">
        <v>135</v>
      </c>
      <c r="H1024" t="s">
        <v>136</v>
      </c>
      <c r="I1024" t="s">
        <v>24763</v>
      </c>
      <c r="K1024" t="s">
        <v>24764</v>
      </c>
      <c r="M1024" t="s">
        <v>2019</v>
      </c>
      <c r="N1024" t="s">
        <v>995</v>
      </c>
      <c r="O1024" s="4">
        <v>71674</v>
      </c>
      <c r="P1024" t="s">
        <v>140</v>
      </c>
      <c r="R1024">
        <v>18706643596</v>
      </c>
      <c r="T1024">
        <v>112511</v>
      </c>
      <c r="U1024" t="s">
        <v>24765</v>
      </c>
      <c r="V1024" t="s">
        <v>686</v>
      </c>
      <c r="X1024" t="s">
        <v>24766</v>
      </c>
      <c r="Y1024" t="s">
        <v>24764</v>
      </c>
      <c r="AA1024" t="s">
        <v>2019</v>
      </c>
      <c r="AB1024" t="s">
        <v>995</v>
      </c>
      <c r="AC1024" s="4">
        <v>71674</v>
      </c>
      <c r="AD1024" t="s">
        <v>140</v>
      </c>
      <c r="AF1024">
        <v>18706443596</v>
      </c>
      <c r="AH1024" t="s">
        <v>24767</v>
      </c>
      <c r="AI1024" t="s">
        <v>226</v>
      </c>
      <c r="AJ1024" t="s">
        <v>1862</v>
      </c>
      <c r="AK1024" t="s">
        <v>1863</v>
      </c>
      <c r="AL1024" t="s">
        <v>2897</v>
      </c>
      <c r="AM1024" t="s">
        <v>1865</v>
      </c>
      <c r="AO1024" t="s">
        <v>1866</v>
      </c>
      <c r="AP1024" t="s">
        <v>995</v>
      </c>
      <c r="AQ1024" s="4">
        <v>72201</v>
      </c>
      <c r="AR1024" t="s">
        <v>140</v>
      </c>
      <c r="AT1024">
        <v>15013719999</v>
      </c>
      <c r="AV1024" t="s">
        <v>1868</v>
      </c>
      <c r="AW1024" t="s">
        <v>1869</v>
      </c>
      <c r="AX1024" t="s">
        <v>995</v>
      </c>
      <c r="AY1024" t="s">
        <v>1870</v>
      </c>
      <c r="AZ1024" t="s">
        <v>334</v>
      </c>
      <c r="BA1024" t="s">
        <v>335</v>
      </c>
      <c r="BB1024" t="s">
        <v>136</v>
      </c>
      <c r="BC1024" t="s">
        <v>136</v>
      </c>
      <c r="BD1024" t="s">
        <v>148</v>
      </c>
      <c r="BE1024" t="s">
        <v>136</v>
      </c>
      <c r="BF1024" t="s">
        <v>136</v>
      </c>
      <c r="BG1024" t="s">
        <v>134</v>
      </c>
      <c r="BH1024" t="s">
        <v>136</v>
      </c>
      <c r="BI1024" t="s">
        <v>850</v>
      </c>
      <c r="BJ1024" t="s">
        <v>1119</v>
      </c>
      <c r="BK1024" t="s">
        <v>1871</v>
      </c>
      <c r="BL1024" t="s">
        <v>1869</v>
      </c>
      <c r="BM1024" t="s">
        <v>1872</v>
      </c>
      <c r="BN1024" t="s">
        <v>24768</v>
      </c>
      <c r="BO1024" t="s">
        <v>24769</v>
      </c>
      <c r="BP1024">
        <v>17</v>
      </c>
      <c r="BQ1024">
        <v>17</v>
      </c>
      <c r="BR1024">
        <v>17</v>
      </c>
      <c r="BS1024" s="1">
        <v>44197</v>
      </c>
      <c r="BT1024" s="1">
        <v>44501</v>
      </c>
      <c r="BU1024" s="1">
        <v>44197</v>
      </c>
      <c r="BV1024" s="1">
        <v>44501</v>
      </c>
      <c r="BW1024" t="s">
        <v>136</v>
      </c>
      <c r="BX1024">
        <v>50</v>
      </c>
      <c r="BY1024">
        <v>0</v>
      </c>
      <c r="BZ1024">
        <v>9</v>
      </c>
      <c r="CA1024">
        <v>9</v>
      </c>
      <c r="CB1024">
        <v>9</v>
      </c>
      <c r="CC1024">
        <v>9</v>
      </c>
      <c r="CD1024">
        <v>9</v>
      </c>
      <c r="CE1024">
        <v>5</v>
      </c>
      <c r="CF1024" t="str">
        <f>"8:00 AM"</f>
        <v>8:00 AM</v>
      </c>
      <c r="CG1024" t="str">
        <f>"6:00 PM"</f>
        <v>6:00 PM</v>
      </c>
      <c r="CH1024" s="5">
        <v>11.83</v>
      </c>
      <c r="CI1024" t="s">
        <v>146</v>
      </c>
      <c r="CL1024" t="s">
        <v>136</v>
      </c>
      <c r="CM1024" t="s">
        <v>147</v>
      </c>
      <c r="CN1024" t="s">
        <v>148</v>
      </c>
      <c r="CO1024" t="s">
        <v>16468</v>
      </c>
      <c r="CP1024" t="s">
        <v>149</v>
      </c>
      <c r="CQ1024">
        <v>3</v>
      </c>
      <c r="CR1024">
        <v>0</v>
      </c>
      <c r="CS1024" t="s">
        <v>136</v>
      </c>
      <c r="CT1024" t="s">
        <v>136</v>
      </c>
      <c r="CU1024" t="s">
        <v>136</v>
      </c>
      <c r="CV1024" t="s">
        <v>136</v>
      </c>
      <c r="CW1024" t="s">
        <v>134</v>
      </c>
      <c r="CX1024">
        <v>50</v>
      </c>
      <c r="CY1024" t="s">
        <v>134</v>
      </c>
      <c r="CZ1024" t="s">
        <v>136</v>
      </c>
      <c r="DA1024" t="s">
        <v>134</v>
      </c>
      <c r="DB1024" t="s">
        <v>134</v>
      </c>
      <c r="DC1024" t="s">
        <v>134</v>
      </c>
      <c r="DD1024" t="s">
        <v>136</v>
      </c>
      <c r="DF1024" t="s">
        <v>24770</v>
      </c>
      <c r="DG1024" t="s">
        <v>24764</v>
      </c>
      <c r="DH1024" t="s">
        <v>2019</v>
      </c>
      <c r="DI1024" t="s">
        <v>995</v>
      </c>
      <c r="DJ1024" s="4">
        <v>71674</v>
      </c>
      <c r="DK1024" t="s">
        <v>4683</v>
      </c>
      <c r="DL1024" t="s">
        <v>136</v>
      </c>
      <c r="DM1024">
        <v>1</v>
      </c>
      <c r="DN1024" t="s">
        <v>24771</v>
      </c>
      <c r="DO1024" t="s">
        <v>2019</v>
      </c>
      <c r="DP1024" t="s">
        <v>995</v>
      </c>
      <c r="DQ1024" t="str">
        <f>"71674"</f>
        <v>71674</v>
      </c>
      <c r="DR1024" t="s">
        <v>4683</v>
      </c>
      <c r="DS1024" t="s">
        <v>24772</v>
      </c>
      <c r="DT1024">
        <v>2</v>
      </c>
      <c r="DU1024">
        <v>5</v>
      </c>
      <c r="DV1024" t="s">
        <v>134</v>
      </c>
      <c r="DW1024" t="s">
        <v>134</v>
      </c>
      <c r="DX1024" t="s">
        <v>134</v>
      </c>
      <c r="DY1024" t="s">
        <v>134</v>
      </c>
      <c r="DZ1024">
        <v>4</v>
      </c>
      <c r="EA1024" t="s">
        <v>136</v>
      </c>
      <c r="EC1024" s="5">
        <v>12.68</v>
      </c>
      <c r="ED1024" s="5">
        <v>55</v>
      </c>
      <c r="EE1024">
        <v>18706443596</v>
      </c>
      <c r="EF1024" t="s">
        <v>24767</v>
      </c>
      <c r="EG1024" t="s">
        <v>148</v>
      </c>
      <c r="EH1024">
        <v>0</v>
      </c>
    </row>
    <row r="1025" spans="1:138" ht="15" customHeight="1" x14ac:dyDescent="0.35">
      <c r="A1025" t="s">
        <v>5039</v>
      </c>
      <c r="B1025" t="s">
        <v>157</v>
      </c>
      <c r="C1025" s="1">
        <v>44126.494005208333</v>
      </c>
      <c r="D1025" s="1">
        <v>44155</v>
      </c>
      <c r="E1025" t="s">
        <v>133</v>
      </c>
      <c r="F1025" t="s">
        <v>136</v>
      </c>
      <c r="G1025" t="s">
        <v>135</v>
      </c>
      <c r="H1025" t="s">
        <v>136</v>
      </c>
      <c r="I1025" t="s">
        <v>5040</v>
      </c>
      <c r="K1025" t="s">
        <v>5041</v>
      </c>
      <c r="M1025" t="s">
        <v>5042</v>
      </c>
      <c r="N1025" t="s">
        <v>374</v>
      </c>
      <c r="O1025" s="4">
        <v>79045</v>
      </c>
      <c r="P1025" t="s">
        <v>140</v>
      </c>
      <c r="R1025">
        <v>17196888291</v>
      </c>
      <c r="T1025">
        <v>11119</v>
      </c>
      <c r="U1025" t="s">
        <v>5043</v>
      </c>
      <c r="V1025" t="s">
        <v>5044</v>
      </c>
      <c r="X1025" t="s">
        <v>990</v>
      </c>
      <c r="Y1025" t="s">
        <v>5041</v>
      </c>
      <c r="AA1025" t="s">
        <v>5042</v>
      </c>
      <c r="AB1025" t="s">
        <v>374</v>
      </c>
      <c r="AC1025" s="4">
        <v>79045</v>
      </c>
      <c r="AD1025" t="s">
        <v>140</v>
      </c>
      <c r="AF1025">
        <v>17196888291</v>
      </c>
      <c r="AH1025" t="s">
        <v>155</v>
      </c>
      <c r="AI1025" t="s">
        <v>168</v>
      </c>
      <c r="AJ1025" t="s">
        <v>1210</v>
      </c>
      <c r="AK1025" t="s">
        <v>1211</v>
      </c>
      <c r="AM1025" t="s">
        <v>1212</v>
      </c>
      <c r="AO1025" t="s">
        <v>1213</v>
      </c>
      <c r="AP1025" t="s">
        <v>460</v>
      </c>
      <c r="AQ1025" s="4">
        <v>74132</v>
      </c>
      <c r="AR1025" t="s">
        <v>140</v>
      </c>
      <c r="AS1025" t="s">
        <v>1214</v>
      </c>
      <c r="AT1025">
        <v>19189065212</v>
      </c>
      <c r="AV1025" t="s">
        <v>1215</v>
      </c>
      <c r="AW1025" t="s">
        <v>1216</v>
      </c>
      <c r="AZ1025" t="s">
        <v>288</v>
      </c>
      <c r="BA1025" t="s">
        <v>289</v>
      </c>
      <c r="BB1025" t="s">
        <v>136</v>
      </c>
      <c r="BC1025" t="s">
        <v>136</v>
      </c>
      <c r="BD1025" t="s">
        <v>148</v>
      </c>
      <c r="BE1025" t="s">
        <v>136</v>
      </c>
      <c r="BF1025" t="s">
        <v>136</v>
      </c>
      <c r="BG1025" t="s">
        <v>134</v>
      </c>
      <c r="BH1025" t="s">
        <v>136</v>
      </c>
      <c r="BN1025" t="s">
        <v>5045</v>
      </c>
      <c r="BO1025" t="s">
        <v>1043</v>
      </c>
      <c r="BP1025">
        <v>13</v>
      </c>
      <c r="BQ1025">
        <v>13</v>
      </c>
      <c r="BR1025">
        <v>13</v>
      </c>
      <c r="BS1025" s="1">
        <v>44197</v>
      </c>
      <c r="BT1025" s="1">
        <v>44500</v>
      </c>
      <c r="BU1025" s="1">
        <v>44197</v>
      </c>
      <c r="BV1025" s="1">
        <v>44500</v>
      </c>
      <c r="BW1025" t="s">
        <v>136</v>
      </c>
      <c r="BX1025">
        <v>60</v>
      </c>
      <c r="BY1025">
        <v>0</v>
      </c>
      <c r="BZ1025">
        <v>10</v>
      </c>
      <c r="CA1025">
        <v>10</v>
      </c>
      <c r="CB1025">
        <v>10</v>
      </c>
      <c r="CC1025">
        <v>10</v>
      </c>
      <c r="CD1025">
        <v>10</v>
      </c>
      <c r="CE1025">
        <v>10</v>
      </c>
      <c r="CF1025" t="str">
        <f>"7:00 AM"</f>
        <v>7:00 AM</v>
      </c>
      <c r="CG1025" t="str">
        <f>"5:30 PM"</f>
        <v>5:30 PM</v>
      </c>
      <c r="CH1025" s="5">
        <v>12.67</v>
      </c>
      <c r="CI1025" t="s">
        <v>146</v>
      </c>
      <c r="CL1025" t="s">
        <v>136</v>
      </c>
      <c r="CM1025" t="s">
        <v>312</v>
      </c>
      <c r="CN1025" t="s">
        <v>148</v>
      </c>
      <c r="CO1025" t="s">
        <v>2165</v>
      </c>
      <c r="CP1025" t="s">
        <v>149</v>
      </c>
      <c r="CQ1025">
        <v>3</v>
      </c>
      <c r="CR1025">
        <v>0</v>
      </c>
      <c r="CS1025" t="s">
        <v>136</v>
      </c>
      <c r="CT1025" t="s">
        <v>134</v>
      </c>
      <c r="CU1025" t="s">
        <v>136</v>
      </c>
      <c r="CV1025" t="s">
        <v>134</v>
      </c>
      <c r="CW1025" t="s">
        <v>134</v>
      </c>
      <c r="CX1025">
        <v>40</v>
      </c>
      <c r="CY1025" t="s">
        <v>136</v>
      </c>
      <c r="CZ1025" t="s">
        <v>136</v>
      </c>
      <c r="DA1025" t="s">
        <v>136</v>
      </c>
      <c r="DB1025" t="s">
        <v>136</v>
      </c>
      <c r="DC1025" t="s">
        <v>136</v>
      </c>
      <c r="DD1025" t="s">
        <v>136</v>
      </c>
      <c r="DF1025" t="s">
        <v>5046</v>
      </c>
      <c r="DG1025" t="s">
        <v>5041</v>
      </c>
      <c r="DH1025" t="s">
        <v>5042</v>
      </c>
      <c r="DI1025" t="s">
        <v>374</v>
      </c>
      <c r="DJ1025" s="4">
        <v>79045</v>
      </c>
      <c r="DK1025" t="s">
        <v>5047</v>
      </c>
      <c r="DL1025" t="s">
        <v>136</v>
      </c>
      <c r="DM1025">
        <v>1</v>
      </c>
      <c r="DN1025" t="s">
        <v>5048</v>
      </c>
      <c r="DO1025" t="s">
        <v>5049</v>
      </c>
      <c r="DP1025" t="s">
        <v>374</v>
      </c>
      <c r="DQ1025" t="str">
        <f>"79015"</f>
        <v>79015</v>
      </c>
      <c r="DR1025" t="s">
        <v>5050</v>
      </c>
      <c r="DS1025" t="s">
        <v>5051</v>
      </c>
      <c r="DT1025">
        <v>1</v>
      </c>
      <c r="DU1025">
        <v>5</v>
      </c>
      <c r="DV1025" t="s">
        <v>134</v>
      </c>
      <c r="DW1025" t="s">
        <v>134</v>
      </c>
      <c r="DX1025" t="s">
        <v>134</v>
      </c>
      <c r="DY1025" t="s">
        <v>134</v>
      </c>
      <c r="DZ1025">
        <v>2</v>
      </c>
      <c r="EA1025" t="s">
        <v>136</v>
      </c>
      <c r="EC1025" s="5">
        <v>12.68</v>
      </c>
      <c r="ED1025" s="5">
        <v>55</v>
      </c>
      <c r="EE1025">
        <v>17196888291</v>
      </c>
      <c r="EF1025" t="s">
        <v>148</v>
      </c>
      <c r="EG1025" t="s">
        <v>5052</v>
      </c>
      <c r="EH1025">
        <v>0</v>
      </c>
    </row>
    <row r="1026" spans="1:138" ht="15" customHeight="1" x14ac:dyDescent="0.35">
      <c r="A1026" t="s">
        <v>27467</v>
      </c>
      <c r="B1026" t="s">
        <v>157</v>
      </c>
      <c r="C1026" s="1">
        <v>44124.511035763891</v>
      </c>
      <c r="D1026" s="1">
        <v>44155</v>
      </c>
      <c r="E1026" t="s">
        <v>133</v>
      </c>
      <c r="F1026" t="s">
        <v>136</v>
      </c>
      <c r="G1026" t="s">
        <v>135</v>
      </c>
      <c r="H1026" t="s">
        <v>136</v>
      </c>
      <c r="I1026" t="s">
        <v>27468</v>
      </c>
      <c r="K1026" t="s">
        <v>27469</v>
      </c>
      <c r="M1026" t="s">
        <v>27470</v>
      </c>
      <c r="N1026" t="s">
        <v>1187</v>
      </c>
      <c r="O1026" s="4">
        <v>66549</v>
      </c>
      <c r="P1026" t="s">
        <v>140</v>
      </c>
      <c r="R1026">
        <v>17854573549</v>
      </c>
      <c r="T1026">
        <v>112512</v>
      </c>
      <c r="U1026" t="s">
        <v>27471</v>
      </c>
      <c r="V1026" t="s">
        <v>16484</v>
      </c>
      <c r="X1026" t="s">
        <v>634</v>
      </c>
      <c r="Y1026" t="s">
        <v>27469</v>
      </c>
      <c r="AA1026" t="s">
        <v>27470</v>
      </c>
      <c r="AB1026" t="s">
        <v>1187</v>
      </c>
      <c r="AC1026" s="4">
        <v>66549</v>
      </c>
      <c r="AD1026" t="s">
        <v>140</v>
      </c>
      <c r="AF1026">
        <v>17854573549</v>
      </c>
      <c r="AH1026" t="s">
        <v>148</v>
      </c>
      <c r="AI1026" t="s">
        <v>168</v>
      </c>
      <c r="AJ1026" t="s">
        <v>2162</v>
      </c>
      <c r="AK1026" t="s">
        <v>2163</v>
      </c>
      <c r="AM1026" t="s">
        <v>1212</v>
      </c>
      <c r="AO1026" t="s">
        <v>1213</v>
      </c>
      <c r="AP1026" t="s">
        <v>460</v>
      </c>
      <c r="AQ1026" s="4">
        <v>74132</v>
      </c>
      <c r="AR1026" t="s">
        <v>140</v>
      </c>
      <c r="AT1026">
        <v>19189065212</v>
      </c>
      <c r="AV1026" t="s">
        <v>2164</v>
      </c>
      <c r="AW1026" t="s">
        <v>1216</v>
      </c>
      <c r="AZ1026" t="s">
        <v>334</v>
      </c>
      <c r="BA1026" t="s">
        <v>335</v>
      </c>
      <c r="BB1026" t="s">
        <v>136</v>
      </c>
      <c r="BC1026" t="s">
        <v>136</v>
      </c>
      <c r="BD1026" t="s">
        <v>148</v>
      </c>
      <c r="BE1026" t="s">
        <v>136</v>
      </c>
      <c r="BF1026" t="s">
        <v>136</v>
      </c>
      <c r="BG1026" t="s">
        <v>134</v>
      </c>
      <c r="BH1026" t="s">
        <v>136</v>
      </c>
      <c r="BN1026" t="s">
        <v>27472</v>
      </c>
      <c r="BO1026" t="s">
        <v>1501</v>
      </c>
      <c r="BP1026">
        <v>7</v>
      </c>
      <c r="BQ1026">
        <v>2</v>
      </c>
      <c r="BR1026">
        <v>2</v>
      </c>
      <c r="BS1026" s="1">
        <v>44196</v>
      </c>
      <c r="BT1026" s="1">
        <v>44286</v>
      </c>
      <c r="BU1026" s="1">
        <v>44196</v>
      </c>
      <c r="BV1026" s="1">
        <v>44286</v>
      </c>
      <c r="BW1026" t="s">
        <v>136</v>
      </c>
      <c r="BX1026">
        <v>46</v>
      </c>
      <c r="BY1026">
        <v>0</v>
      </c>
      <c r="BZ1026">
        <v>8</v>
      </c>
      <c r="CA1026">
        <v>8</v>
      </c>
      <c r="CB1026">
        <v>8</v>
      </c>
      <c r="CC1026">
        <v>8</v>
      </c>
      <c r="CD1026">
        <v>8</v>
      </c>
      <c r="CE1026">
        <v>6</v>
      </c>
      <c r="CF1026" t="str">
        <f>"8:00 AM"</f>
        <v>8:00 AM</v>
      </c>
      <c r="CG1026" t="str">
        <f>"5:00 PM"</f>
        <v>5:00 PM</v>
      </c>
      <c r="CH1026" s="5">
        <v>14.99</v>
      </c>
      <c r="CI1026" t="s">
        <v>146</v>
      </c>
      <c r="CL1026" t="s">
        <v>136</v>
      </c>
      <c r="CM1026" t="s">
        <v>312</v>
      </c>
      <c r="CN1026" t="s">
        <v>148</v>
      </c>
      <c r="CO1026" s="2" t="s">
        <v>11198</v>
      </c>
      <c r="CP1026" t="s">
        <v>545</v>
      </c>
      <c r="CQ1026">
        <v>3</v>
      </c>
      <c r="CR1026">
        <v>0</v>
      </c>
      <c r="CS1026" t="s">
        <v>136</v>
      </c>
      <c r="CT1026" t="s">
        <v>134</v>
      </c>
      <c r="CU1026" t="s">
        <v>136</v>
      </c>
      <c r="CV1026" t="s">
        <v>136</v>
      </c>
      <c r="CW1026" t="s">
        <v>136</v>
      </c>
      <c r="CY1026" t="s">
        <v>136</v>
      </c>
      <c r="CZ1026" t="s">
        <v>136</v>
      </c>
      <c r="DA1026" t="s">
        <v>136</v>
      </c>
      <c r="DB1026" t="s">
        <v>136</v>
      </c>
      <c r="DC1026" t="s">
        <v>136</v>
      </c>
      <c r="DD1026" t="s">
        <v>136</v>
      </c>
      <c r="DF1026" t="s">
        <v>27473</v>
      </c>
      <c r="DG1026" t="s">
        <v>27474</v>
      </c>
      <c r="DH1026" t="s">
        <v>27470</v>
      </c>
      <c r="DI1026" t="s">
        <v>1187</v>
      </c>
      <c r="DJ1026" s="4">
        <v>66549</v>
      </c>
      <c r="DK1026" t="s">
        <v>19743</v>
      </c>
      <c r="DL1026" t="s">
        <v>136</v>
      </c>
      <c r="DM1026">
        <v>1</v>
      </c>
      <c r="DN1026" t="s">
        <v>27475</v>
      </c>
      <c r="DO1026" t="s">
        <v>27470</v>
      </c>
      <c r="DP1026" t="s">
        <v>1187</v>
      </c>
      <c r="DQ1026" t="str">
        <f>"66549"</f>
        <v>66549</v>
      </c>
      <c r="DR1026" t="s">
        <v>19743</v>
      </c>
      <c r="DS1026" t="s">
        <v>22601</v>
      </c>
      <c r="DT1026">
        <v>1</v>
      </c>
      <c r="DU1026">
        <v>2</v>
      </c>
      <c r="DV1026" t="s">
        <v>134</v>
      </c>
      <c r="DW1026" t="s">
        <v>134</v>
      </c>
      <c r="DX1026" t="s">
        <v>134</v>
      </c>
      <c r="DY1026" t="s">
        <v>134</v>
      </c>
      <c r="DZ1026">
        <v>2</v>
      </c>
      <c r="EA1026" t="s">
        <v>136</v>
      </c>
      <c r="EC1026" s="5">
        <v>12.68</v>
      </c>
      <c r="ED1026" s="5">
        <v>55</v>
      </c>
      <c r="EE1026">
        <v>17854573549</v>
      </c>
      <c r="EF1026" t="s">
        <v>148</v>
      </c>
      <c r="EG1026" t="s">
        <v>3403</v>
      </c>
      <c r="EH1026">
        <v>0</v>
      </c>
    </row>
    <row r="1027" spans="1:138" ht="15" customHeight="1" x14ac:dyDescent="0.35">
      <c r="A1027" t="s">
        <v>10243</v>
      </c>
      <c r="B1027" t="s">
        <v>157</v>
      </c>
      <c r="C1027" s="1">
        <v>44124.693552314813</v>
      </c>
      <c r="D1027" s="1">
        <v>44155</v>
      </c>
      <c r="E1027" t="s">
        <v>133</v>
      </c>
      <c r="F1027" t="s">
        <v>136</v>
      </c>
      <c r="G1027" t="s">
        <v>135</v>
      </c>
      <c r="H1027" t="s">
        <v>134</v>
      </c>
      <c r="I1027" t="s">
        <v>10244</v>
      </c>
      <c r="K1027" t="s">
        <v>10245</v>
      </c>
      <c r="M1027" t="s">
        <v>710</v>
      </c>
      <c r="N1027" t="s">
        <v>246</v>
      </c>
      <c r="O1027" s="4">
        <v>71322</v>
      </c>
      <c r="P1027" t="s">
        <v>140</v>
      </c>
      <c r="R1027">
        <v>13182401644</v>
      </c>
      <c r="T1027">
        <v>114112</v>
      </c>
      <c r="U1027" t="s">
        <v>10246</v>
      </c>
      <c r="V1027" t="s">
        <v>5509</v>
      </c>
      <c r="W1027" t="s">
        <v>1007</v>
      </c>
      <c r="X1027" t="s">
        <v>2097</v>
      </c>
      <c r="Y1027" t="s">
        <v>10245</v>
      </c>
      <c r="AA1027" t="s">
        <v>710</v>
      </c>
      <c r="AB1027" t="s">
        <v>246</v>
      </c>
      <c r="AC1027" s="4">
        <v>71322</v>
      </c>
      <c r="AD1027" t="s">
        <v>140</v>
      </c>
      <c r="AF1027">
        <v>13182401644</v>
      </c>
      <c r="AH1027" t="s">
        <v>10247</v>
      </c>
      <c r="AZ1027" t="s">
        <v>334</v>
      </c>
      <c r="BA1027" t="s">
        <v>335</v>
      </c>
      <c r="BB1027" t="s">
        <v>136</v>
      </c>
      <c r="BC1027" t="s">
        <v>136</v>
      </c>
      <c r="BD1027" t="s">
        <v>148</v>
      </c>
      <c r="BE1027" t="s">
        <v>136</v>
      </c>
      <c r="BF1027" t="s">
        <v>136</v>
      </c>
      <c r="BG1027" t="s">
        <v>134</v>
      </c>
      <c r="BH1027" t="s">
        <v>136</v>
      </c>
      <c r="BN1027" t="s">
        <v>10248</v>
      </c>
      <c r="BO1027" t="s">
        <v>10249</v>
      </c>
      <c r="BP1027">
        <v>6</v>
      </c>
      <c r="BQ1027">
        <v>6</v>
      </c>
      <c r="BR1027">
        <v>6</v>
      </c>
      <c r="BS1027" s="1">
        <v>44197</v>
      </c>
      <c r="BT1027" s="1">
        <v>44377</v>
      </c>
      <c r="BU1027" s="1">
        <v>44197</v>
      </c>
      <c r="BV1027" s="1">
        <v>44377</v>
      </c>
      <c r="BW1027" t="s">
        <v>136</v>
      </c>
      <c r="BX1027">
        <v>36</v>
      </c>
      <c r="BY1027">
        <v>0</v>
      </c>
      <c r="BZ1027">
        <v>6</v>
      </c>
      <c r="CA1027">
        <v>6</v>
      </c>
      <c r="CB1027">
        <v>6</v>
      </c>
      <c r="CC1027">
        <v>6</v>
      </c>
      <c r="CD1027">
        <v>6</v>
      </c>
      <c r="CE1027">
        <v>6</v>
      </c>
      <c r="CF1027" t="str">
        <f>"6:00 AM"</f>
        <v>6:00 AM</v>
      </c>
      <c r="CG1027" t="str">
        <f>"12:00 PM"</f>
        <v>12:00 PM</v>
      </c>
      <c r="CH1027" s="5">
        <v>11.83</v>
      </c>
      <c r="CI1027" t="s">
        <v>146</v>
      </c>
      <c r="CJ1027">
        <v>0</v>
      </c>
      <c r="CK1027" t="s">
        <v>148</v>
      </c>
      <c r="CL1027" t="s">
        <v>134</v>
      </c>
      <c r="CM1027" t="s">
        <v>147</v>
      </c>
      <c r="CN1027" t="s">
        <v>148</v>
      </c>
      <c r="CO1027" s="2" t="s">
        <v>10250</v>
      </c>
      <c r="CP1027" t="s">
        <v>149</v>
      </c>
      <c r="CQ1027">
        <v>3</v>
      </c>
      <c r="CR1027">
        <v>0</v>
      </c>
      <c r="CS1027" t="s">
        <v>136</v>
      </c>
      <c r="CT1027" t="s">
        <v>136</v>
      </c>
      <c r="CU1027" t="s">
        <v>136</v>
      </c>
      <c r="CV1027" t="s">
        <v>134</v>
      </c>
      <c r="CW1027" t="s">
        <v>134</v>
      </c>
      <c r="CX1027">
        <v>60</v>
      </c>
      <c r="CY1027" t="s">
        <v>134</v>
      </c>
      <c r="CZ1027" t="s">
        <v>134</v>
      </c>
      <c r="DA1027" t="s">
        <v>134</v>
      </c>
      <c r="DB1027" t="s">
        <v>134</v>
      </c>
      <c r="DC1027" t="s">
        <v>134</v>
      </c>
      <c r="DD1027" t="s">
        <v>136</v>
      </c>
      <c r="DF1027" t="s">
        <v>180</v>
      </c>
      <c r="DG1027" t="s">
        <v>10245</v>
      </c>
      <c r="DH1027" t="s">
        <v>710</v>
      </c>
      <c r="DI1027" t="s">
        <v>246</v>
      </c>
      <c r="DJ1027" s="4">
        <v>71322</v>
      </c>
      <c r="DK1027" t="s">
        <v>711</v>
      </c>
      <c r="DL1027" t="s">
        <v>136</v>
      </c>
      <c r="DM1027">
        <v>1</v>
      </c>
      <c r="DN1027" t="s">
        <v>10251</v>
      </c>
      <c r="DO1027" t="s">
        <v>710</v>
      </c>
      <c r="DP1027" t="s">
        <v>246</v>
      </c>
      <c r="DQ1027" t="str">
        <f>"71322"</f>
        <v>71322</v>
      </c>
      <c r="DR1027" t="s">
        <v>711</v>
      </c>
      <c r="DS1027" t="s">
        <v>10252</v>
      </c>
      <c r="DT1027">
        <v>1</v>
      </c>
      <c r="DU1027">
        <v>10</v>
      </c>
      <c r="DV1027" t="s">
        <v>134</v>
      </c>
      <c r="DW1027" t="s">
        <v>134</v>
      </c>
      <c r="DX1027" t="s">
        <v>134</v>
      </c>
      <c r="DY1027" t="s">
        <v>134</v>
      </c>
      <c r="DZ1027">
        <v>2</v>
      </c>
      <c r="EA1027" t="s">
        <v>136</v>
      </c>
      <c r="EC1027" s="5">
        <v>12.68</v>
      </c>
      <c r="ED1027" s="5">
        <v>55</v>
      </c>
      <c r="EE1027">
        <v>13182401644</v>
      </c>
      <c r="EF1027" t="s">
        <v>10253</v>
      </c>
      <c r="EG1027" t="s">
        <v>148</v>
      </c>
      <c r="EH1027">
        <v>1</v>
      </c>
    </row>
    <row r="1028" spans="1:138" ht="15" customHeight="1" x14ac:dyDescent="0.35">
      <c r="A1028" t="s">
        <v>13129</v>
      </c>
      <c r="B1028" t="s">
        <v>157</v>
      </c>
      <c r="C1028" s="1">
        <v>44126.582718055557</v>
      </c>
      <c r="D1028" s="1">
        <v>44155</v>
      </c>
      <c r="E1028" t="s">
        <v>133</v>
      </c>
      <c r="F1028" t="s">
        <v>136</v>
      </c>
      <c r="G1028" t="s">
        <v>135</v>
      </c>
      <c r="H1028" t="s">
        <v>136</v>
      </c>
      <c r="I1028" t="s">
        <v>13130</v>
      </c>
      <c r="K1028" t="s">
        <v>13131</v>
      </c>
      <c r="M1028" t="s">
        <v>6691</v>
      </c>
      <c r="N1028" t="s">
        <v>246</v>
      </c>
      <c r="O1028" s="4">
        <v>70501</v>
      </c>
      <c r="P1028" t="s">
        <v>140</v>
      </c>
      <c r="R1028">
        <v>13375348703</v>
      </c>
      <c r="T1028">
        <v>112512</v>
      </c>
      <c r="U1028" t="s">
        <v>8690</v>
      </c>
      <c r="V1028" t="s">
        <v>1484</v>
      </c>
      <c r="X1028" t="s">
        <v>1677</v>
      </c>
      <c r="Y1028" t="s">
        <v>13131</v>
      </c>
      <c r="AA1028" t="s">
        <v>6691</v>
      </c>
      <c r="AB1028" t="s">
        <v>246</v>
      </c>
      <c r="AC1028" s="4">
        <v>70501</v>
      </c>
      <c r="AD1028" t="s">
        <v>140</v>
      </c>
      <c r="AF1028">
        <v>13375348703</v>
      </c>
      <c r="AH1028" t="s">
        <v>13132</v>
      </c>
      <c r="AI1028" t="s">
        <v>168</v>
      </c>
      <c r="AJ1028" t="s">
        <v>1977</v>
      </c>
      <c r="AK1028" t="s">
        <v>1978</v>
      </c>
      <c r="AL1028" t="s">
        <v>1979</v>
      </c>
      <c r="AM1028" t="s">
        <v>1980</v>
      </c>
      <c r="AN1028" t="s">
        <v>1981</v>
      </c>
      <c r="AO1028" t="s">
        <v>1982</v>
      </c>
      <c r="AP1028" t="s">
        <v>246</v>
      </c>
      <c r="AQ1028" s="4">
        <v>70754</v>
      </c>
      <c r="AR1028" t="s">
        <v>140</v>
      </c>
      <c r="AT1028">
        <v>12256863033</v>
      </c>
      <c r="AV1028" t="s">
        <v>1983</v>
      </c>
      <c r="AW1028" t="s">
        <v>1984</v>
      </c>
      <c r="AZ1028" t="s">
        <v>334</v>
      </c>
      <c r="BA1028" t="s">
        <v>335</v>
      </c>
      <c r="BB1028" t="s">
        <v>136</v>
      </c>
      <c r="BC1028" t="s">
        <v>136</v>
      </c>
      <c r="BD1028" t="s">
        <v>148</v>
      </c>
      <c r="BE1028" t="s">
        <v>136</v>
      </c>
      <c r="BF1028" t="s">
        <v>136</v>
      </c>
      <c r="BG1028" t="s">
        <v>134</v>
      </c>
      <c r="BH1028" t="s">
        <v>136</v>
      </c>
      <c r="BN1028" t="s">
        <v>13133</v>
      </c>
      <c r="BO1028" t="s">
        <v>905</v>
      </c>
      <c r="BP1028">
        <v>2</v>
      </c>
      <c r="BQ1028">
        <v>2</v>
      </c>
      <c r="BR1028">
        <v>2</v>
      </c>
      <c r="BS1028" s="1">
        <v>44183</v>
      </c>
      <c r="BT1028" s="1">
        <v>44348</v>
      </c>
      <c r="BU1028" s="1">
        <v>44183</v>
      </c>
      <c r="BV1028" s="1">
        <v>44348</v>
      </c>
      <c r="BW1028" t="s">
        <v>136</v>
      </c>
      <c r="BX1028">
        <v>35</v>
      </c>
      <c r="BY1028">
        <v>0</v>
      </c>
      <c r="BZ1028">
        <v>6</v>
      </c>
      <c r="CA1028">
        <v>6</v>
      </c>
      <c r="CB1028">
        <v>6</v>
      </c>
      <c r="CC1028">
        <v>6</v>
      </c>
      <c r="CD1028">
        <v>6</v>
      </c>
      <c r="CE1028">
        <v>5</v>
      </c>
      <c r="CF1028" t="str">
        <f>"7:00 AM"</f>
        <v>7:00 AM</v>
      </c>
      <c r="CG1028" t="str">
        <f>"1:00 PM"</f>
        <v>1:00 PM</v>
      </c>
      <c r="CH1028" s="5">
        <v>11.83</v>
      </c>
      <c r="CI1028" t="s">
        <v>146</v>
      </c>
      <c r="CJ1028">
        <v>0</v>
      </c>
      <c r="CK1028" t="s">
        <v>5947</v>
      </c>
      <c r="CL1028" t="s">
        <v>134</v>
      </c>
      <c r="CM1028" t="s">
        <v>147</v>
      </c>
      <c r="CN1028" t="s">
        <v>148</v>
      </c>
      <c r="CO1028" s="2" t="s">
        <v>1986</v>
      </c>
      <c r="CP1028" t="s">
        <v>149</v>
      </c>
      <c r="CQ1028">
        <v>3</v>
      </c>
      <c r="CR1028">
        <v>0</v>
      </c>
      <c r="CS1028" t="s">
        <v>136</v>
      </c>
      <c r="CT1028" t="s">
        <v>136</v>
      </c>
      <c r="CU1028" t="s">
        <v>136</v>
      </c>
      <c r="CV1028" t="s">
        <v>134</v>
      </c>
      <c r="CW1028" t="s">
        <v>134</v>
      </c>
      <c r="CX1028">
        <v>50</v>
      </c>
      <c r="CY1028" t="s">
        <v>134</v>
      </c>
      <c r="CZ1028" t="s">
        <v>134</v>
      </c>
      <c r="DA1028" t="s">
        <v>134</v>
      </c>
      <c r="DB1028" t="s">
        <v>134</v>
      </c>
      <c r="DC1028" t="s">
        <v>134</v>
      </c>
      <c r="DD1028" t="s">
        <v>136</v>
      </c>
      <c r="DF1028" s="2" t="s">
        <v>13134</v>
      </c>
      <c r="DG1028" t="s">
        <v>13135</v>
      </c>
      <c r="DH1028" t="s">
        <v>9164</v>
      </c>
      <c r="DI1028" t="s">
        <v>246</v>
      </c>
      <c r="DJ1028" s="4">
        <v>71355</v>
      </c>
      <c r="DK1028" t="s">
        <v>711</v>
      </c>
      <c r="DL1028" t="s">
        <v>136</v>
      </c>
      <c r="DM1028">
        <v>1</v>
      </c>
      <c r="DN1028" t="s">
        <v>13136</v>
      </c>
      <c r="DO1028" t="s">
        <v>9164</v>
      </c>
      <c r="DP1028" t="s">
        <v>246</v>
      </c>
      <c r="DQ1028" t="str">
        <f>"71355"</f>
        <v>71355</v>
      </c>
      <c r="DR1028" t="s">
        <v>711</v>
      </c>
      <c r="DS1028" t="s">
        <v>13137</v>
      </c>
      <c r="DT1028">
        <v>1</v>
      </c>
      <c r="DU1028">
        <v>2</v>
      </c>
      <c r="DV1028" t="s">
        <v>134</v>
      </c>
      <c r="DW1028" t="s">
        <v>134</v>
      </c>
      <c r="DX1028" t="s">
        <v>134</v>
      </c>
      <c r="DY1028" t="s">
        <v>136</v>
      </c>
      <c r="DZ1028">
        <v>1</v>
      </c>
      <c r="EA1028" t="s">
        <v>136</v>
      </c>
      <c r="EC1028" s="5">
        <v>12.68</v>
      </c>
      <c r="ED1028" s="5">
        <v>55</v>
      </c>
      <c r="EE1028">
        <v>13375348703</v>
      </c>
      <c r="EF1028" t="s">
        <v>13132</v>
      </c>
      <c r="EG1028" t="s">
        <v>1989</v>
      </c>
      <c r="EH1028">
        <v>7</v>
      </c>
    </row>
    <row r="1029" spans="1:138" ht="15" customHeight="1" x14ac:dyDescent="0.35">
      <c r="A1029" t="s">
        <v>22446</v>
      </c>
      <c r="B1029" t="s">
        <v>157</v>
      </c>
      <c r="C1029" s="1">
        <v>44127.67322488426</v>
      </c>
      <c r="D1029" s="1">
        <v>44155</v>
      </c>
      <c r="E1029" t="s">
        <v>133</v>
      </c>
      <c r="F1029" t="s">
        <v>136</v>
      </c>
      <c r="G1029" t="s">
        <v>135</v>
      </c>
      <c r="H1029" t="s">
        <v>136</v>
      </c>
      <c r="I1029" t="s">
        <v>22447</v>
      </c>
      <c r="K1029" t="s">
        <v>21700</v>
      </c>
      <c r="M1029" t="s">
        <v>22448</v>
      </c>
      <c r="N1029" t="s">
        <v>995</v>
      </c>
      <c r="O1029" s="4">
        <v>71943</v>
      </c>
      <c r="P1029" t="s">
        <v>140</v>
      </c>
      <c r="R1029">
        <v>18703562741</v>
      </c>
      <c r="T1029">
        <v>11211</v>
      </c>
      <c r="U1029" t="s">
        <v>22449</v>
      </c>
      <c r="V1029" t="s">
        <v>1225</v>
      </c>
      <c r="W1029" t="s">
        <v>4524</v>
      </c>
      <c r="X1029" t="s">
        <v>723</v>
      </c>
      <c r="Y1029" t="s">
        <v>22450</v>
      </c>
      <c r="AA1029" t="s">
        <v>21356</v>
      </c>
      <c r="AB1029" t="s">
        <v>995</v>
      </c>
      <c r="AC1029" s="4">
        <v>71943</v>
      </c>
      <c r="AD1029" t="s">
        <v>140</v>
      </c>
      <c r="AF1029">
        <v>18703562741</v>
      </c>
      <c r="AH1029" t="s">
        <v>22451</v>
      </c>
      <c r="AZ1029" t="s">
        <v>334</v>
      </c>
      <c r="BA1029" t="s">
        <v>335</v>
      </c>
      <c r="BB1029" t="s">
        <v>136</v>
      </c>
      <c r="BC1029" t="s">
        <v>136</v>
      </c>
      <c r="BD1029" t="s">
        <v>148</v>
      </c>
      <c r="BE1029" t="s">
        <v>136</v>
      </c>
      <c r="BF1029" t="s">
        <v>136</v>
      </c>
      <c r="BG1029" t="s">
        <v>134</v>
      </c>
      <c r="BH1029" t="s">
        <v>136</v>
      </c>
      <c r="BN1029" t="s">
        <v>22452</v>
      </c>
      <c r="BO1029" t="s">
        <v>11197</v>
      </c>
      <c r="BP1029">
        <v>6</v>
      </c>
      <c r="BQ1029">
        <v>6</v>
      </c>
      <c r="BR1029">
        <v>6</v>
      </c>
      <c r="BS1029" s="1">
        <v>44185</v>
      </c>
      <c r="BT1029" s="1">
        <v>44296</v>
      </c>
      <c r="BU1029" s="1">
        <v>44185</v>
      </c>
      <c r="BV1029" s="1">
        <v>44296</v>
      </c>
      <c r="BW1029" t="s">
        <v>136</v>
      </c>
      <c r="BX1029">
        <v>36</v>
      </c>
      <c r="BY1029">
        <v>6</v>
      </c>
      <c r="BZ1029">
        <v>6</v>
      </c>
      <c r="CA1029">
        <v>6</v>
      </c>
      <c r="CB1029">
        <v>0</v>
      </c>
      <c r="CC1029">
        <v>6</v>
      </c>
      <c r="CD1029">
        <v>6</v>
      </c>
      <c r="CE1029">
        <v>6</v>
      </c>
      <c r="CF1029" t="str">
        <f>"8:00 AM"</f>
        <v>8:00 AM</v>
      </c>
      <c r="CG1029" t="str">
        <f>"3:00 PM"</f>
        <v>3:00 PM</v>
      </c>
      <c r="CH1029" s="5">
        <v>11.83</v>
      </c>
      <c r="CI1029" t="s">
        <v>146</v>
      </c>
      <c r="CL1029" t="s">
        <v>136</v>
      </c>
      <c r="CM1029" t="s">
        <v>147</v>
      </c>
      <c r="CN1029" t="s">
        <v>148</v>
      </c>
      <c r="CO1029" t="s">
        <v>22453</v>
      </c>
      <c r="CP1029" t="s">
        <v>149</v>
      </c>
      <c r="CQ1029">
        <v>0</v>
      </c>
      <c r="CR1029">
        <v>0</v>
      </c>
      <c r="CS1029" t="s">
        <v>136</v>
      </c>
      <c r="CT1029" t="s">
        <v>136</v>
      </c>
      <c r="CU1029" t="s">
        <v>136</v>
      </c>
      <c r="CV1029" t="s">
        <v>136</v>
      </c>
      <c r="CW1029" t="s">
        <v>134</v>
      </c>
      <c r="CX1029">
        <v>100</v>
      </c>
      <c r="CY1029" t="s">
        <v>134</v>
      </c>
      <c r="CZ1029" t="s">
        <v>134</v>
      </c>
      <c r="DA1029" t="s">
        <v>134</v>
      </c>
      <c r="DB1029" t="s">
        <v>134</v>
      </c>
      <c r="DC1029" t="s">
        <v>134</v>
      </c>
      <c r="DD1029" t="s">
        <v>136</v>
      </c>
      <c r="DF1029" s="2" t="s">
        <v>22454</v>
      </c>
      <c r="DG1029" t="s">
        <v>149</v>
      </c>
      <c r="DH1029" t="s">
        <v>22455</v>
      </c>
      <c r="DI1029" t="s">
        <v>995</v>
      </c>
      <c r="DJ1029" s="4">
        <v>71933</v>
      </c>
      <c r="DK1029" t="s">
        <v>22456</v>
      </c>
      <c r="DL1029" t="s">
        <v>136</v>
      </c>
      <c r="DM1029">
        <v>1</v>
      </c>
      <c r="DN1029" t="s">
        <v>22457</v>
      </c>
      <c r="DO1029" t="s">
        <v>22455</v>
      </c>
      <c r="DP1029" t="s">
        <v>995</v>
      </c>
      <c r="DQ1029" t="str">
        <f>"71933"</f>
        <v>71933</v>
      </c>
      <c r="DR1029" t="s">
        <v>22456</v>
      </c>
      <c r="DS1029" t="s">
        <v>22458</v>
      </c>
      <c r="DT1029">
        <v>1</v>
      </c>
      <c r="DU1029">
        <v>6</v>
      </c>
      <c r="DV1029" t="s">
        <v>134</v>
      </c>
      <c r="DW1029" t="s">
        <v>134</v>
      </c>
      <c r="DX1029" t="s">
        <v>134</v>
      </c>
      <c r="DY1029" t="s">
        <v>134</v>
      </c>
      <c r="DZ1029">
        <v>2</v>
      </c>
      <c r="EA1029" t="s">
        <v>136</v>
      </c>
      <c r="EC1029" s="5">
        <v>12.68</v>
      </c>
      <c r="ED1029" s="5">
        <v>55</v>
      </c>
      <c r="EE1029">
        <v>18703564830</v>
      </c>
      <c r="EF1029" t="s">
        <v>22459</v>
      </c>
      <c r="EG1029" t="s">
        <v>148</v>
      </c>
      <c r="EH1029">
        <v>0</v>
      </c>
    </row>
    <row r="1030" spans="1:138" ht="15" customHeight="1" x14ac:dyDescent="0.35">
      <c r="A1030" t="s">
        <v>6024</v>
      </c>
      <c r="B1030" t="s">
        <v>157</v>
      </c>
      <c r="C1030" s="1">
        <v>44126.520775462966</v>
      </c>
      <c r="D1030" s="1">
        <v>44155</v>
      </c>
      <c r="E1030" t="s">
        <v>133</v>
      </c>
      <c r="F1030" t="s">
        <v>136</v>
      </c>
      <c r="G1030" t="s">
        <v>135</v>
      </c>
      <c r="H1030" t="s">
        <v>134</v>
      </c>
      <c r="I1030" t="s">
        <v>6025</v>
      </c>
      <c r="J1030" t="s">
        <v>6026</v>
      </c>
      <c r="K1030" t="s">
        <v>6027</v>
      </c>
      <c r="M1030" t="s">
        <v>6028</v>
      </c>
      <c r="N1030" t="s">
        <v>277</v>
      </c>
      <c r="O1030" s="4">
        <v>62536</v>
      </c>
      <c r="P1030" t="s">
        <v>140</v>
      </c>
      <c r="R1030">
        <v>12177413453</v>
      </c>
      <c r="T1030">
        <v>11211</v>
      </c>
      <c r="U1030" t="s">
        <v>6029</v>
      </c>
      <c r="V1030" t="s">
        <v>1811</v>
      </c>
      <c r="X1030" t="s">
        <v>1157</v>
      </c>
      <c r="Y1030" t="s">
        <v>6027</v>
      </c>
      <c r="AA1030" t="s">
        <v>6028</v>
      </c>
      <c r="AB1030" t="s">
        <v>277</v>
      </c>
      <c r="AC1030" s="4">
        <v>62536</v>
      </c>
      <c r="AD1030" t="s">
        <v>140</v>
      </c>
      <c r="AF1030">
        <v>12177413453</v>
      </c>
      <c r="AH1030" t="s">
        <v>155</v>
      </c>
      <c r="AI1030" t="s">
        <v>168</v>
      </c>
      <c r="AJ1030" t="s">
        <v>1210</v>
      </c>
      <c r="AK1030" t="s">
        <v>1211</v>
      </c>
      <c r="AM1030" t="s">
        <v>1212</v>
      </c>
      <c r="AO1030" t="s">
        <v>1213</v>
      </c>
      <c r="AP1030" t="s">
        <v>460</v>
      </c>
      <c r="AQ1030" s="4">
        <v>74132</v>
      </c>
      <c r="AR1030" t="s">
        <v>140</v>
      </c>
      <c r="AS1030" t="s">
        <v>1214</v>
      </c>
      <c r="AT1030">
        <v>19189065212</v>
      </c>
      <c r="AV1030" t="s">
        <v>1215</v>
      </c>
      <c r="AW1030" t="s">
        <v>1216</v>
      </c>
      <c r="AZ1030" t="s">
        <v>334</v>
      </c>
      <c r="BA1030" t="s">
        <v>335</v>
      </c>
      <c r="BB1030" t="s">
        <v>136</v>
      </c>
      <c r="BC1030" t="s">
        <v>136</v>
      </c>
      <c r="BD1030" t="s">
        <v>148</v>
      </c>
      <c r="BE1030" t="s">
        <v>136</v>
      </c>
      <c r="BF1030" t="s">
        <v>136</v>
      </c>
      <c r="BG1030" t="s">
        <v>134</v>
      </c>
      <c r="BH1030" t="s">
        <v>136</v>
      </c>
      <c r="BN1030" t="s">
        <v>6030</v>
      </c>
      <c r="BO1030" t="s">
        <v>1501</v>
      </c>
      <c r="BP1030">
        <v>7</v>
      </c>
      <c r="BQ1030">
        <v>7</v>
      </c>
      <c r="BR1030">
        <v>7</v>
      </c>
      <c r="BS1030" s="1">
        <v>44166</v>
      </c>
      <c r="BT1030" s="1">
        <v>44316</v>
      </c>
      <c r="BU1030" s="1">
        <v>44166</v>
      </c>
      <c r="BV1030" s="1">
        <v>44316</v>
      </c>
      <c r="BW1030" t="s">
        <v>136</v>
      </c>
      <c r="BX1030">
        <v>35</v>
      </c>
      <c r="BY1030">
        <v>0</v>
      </c>
      <c r="BZ1030">
        <v>7</v>
      </c>
      <c r="CA1030">
        <v>7</v>
      </c>
      <c r="CB1030">
        <v>7</v>
      </c>
      <c r="CC1030">
        <v>7</v>
      </c>
      <c r="CD1030">
        <v>7</v>
      </c>
      <c r="CE1030">
        <v>0</v>
      </c>
      <c r="CF1030" t="str">
        <f>"8:00 AM"</f>
        <v>8:00 AM</v>
      </c>
      <c r="CG1030" t="str">
        <f>"4:00 PM"</f>
        <v>4:00 PM</v>
      </c>
      <c r="CH1030" s="5">
        <v>14.52</v>
      </c>
      <c r="CI1030" t="s">
        <v>146</v>
      </c>
      <c r="CL1030" t="s">
        <v>136</v>
      </c>
      <c r="CM1030" t="s">
        <v>312</v>
      </c>
      <c r="CN1030" t="s">
        <v>148</v>
      </c>
      <c r="CO1030" t="s">
        <v>5961</v>
      </c>
      <c r="CP1030" t="s">
        <v>149</v>
      </c>
      <c r="CQ1030">
        <v>0</v>
      </c>
      <c r="CR1030">
        <v>0</v>
      </c>
      <c r="CS1030" t="s">
        <v>136</v>
      </c>
      <c r="CT1030" t="s">
        <v>134</v>
      </c>
      <c r="CU1030" t="s">
        <v>136</v>
      </c>
      <c r="CV1030" t="s">
        <v>136</v>
      </c>
      <c r="CW1030" t="s">
        <v>134</v>
      </c>
      <c r="CX1030">
        <v>50</v>
      </c>
      <c r="CY1030" t="s">
        <v>136</v>
      </c>
      <c r="CZ1030" t="s">
        <v>136</v>
      </c>
      <c r="DA1030" t="s">
        <v>136</v>
      </c>
      <c r="DB1030" t="s">
        <v>136</v>
      </c>
      <c r="DC1030" t="s">
        <v>136</v>
      </c>
      <c r="DD1030" t="s">
        <v>136</v>
      </c>
      <c r="DF1030" t="s">
        <v>6031</v>
      </c>
      <c r="DG1030" t="s">
        <v>6027</v>
      </c>
      <c r="DH1030" t="s">
        <v>6032</v>
      </c>
      <c r="DI1030" t="s">
        <v>277</v>
      </c>
      <c r="DJ1030" s="4">
        <v>62536</v>
      </c>
      <c r="DK1030" t="s">
        <v>6033</v>
      </c>
      <c r="DL1030" t="s">
        <v>136</v>
      </c>
      <c r="DM1030">
        <v>1</v>
      </c>
      <c r="DN1030" t="s">
        <v>6034</v>
      </c>
      <c r="DO1030" t="s">
        <v>6035</v>
      </c>
      <c r="DP1030" t="s">
        <v>277</v>
      </c>
      <c r="DQ1030" t="str">
        <f>"62558"</f>
        <v>62558</v>
      </c>
      <c r="DR1030" t="s">
        <v>6033</v>
      </c>
      <c r="DS1030" t="s">
        <v>6036</v>
      </c>
      <c r="DT1030">
        <v>1</v>
      </c>
      <c r="DU1030">
        <v>6</v>
      </c>
      <c r="DV1030" t="s">
        <v>134</v>
      </c>
      <c r="DW1030" t="s">
        <v>134</v>
      </c>
      <c r="DX1030" t="s">
        <v>134</v>
      </c>
      <c r="DY1030" t="s">
        <v>134</v>
      </c>
      <c r="DZ1030">
        <v>1</v>
      </c>
      <c r="EA1030" t="s">
        <v>136</v>
      </c>
      <c r="EC1030" s="5">
        <v>12.68</v>
      </c>
      <c r="ED1030" s="5">
        <v>55</v>
      </c>
      <c r="EE1030">
        <v>12177413453</v>
      </c>
      <c r="EF1030" t="s">
        <v>148</v>
      </c>
      <c r="EG1030" t="s">
        <v>1221</v>
      </c>
      <c r="EH1030">
        <v>0</v>
      </c>
    </row>
    <row r="1031" spans="1:138" ht="15" customHeight="1" x14ac:dyDescent="0.35">
      <c r="A1031" t="s">
        <v>24474</v>
      </c>
      <c r="B1031" t="s">
        <v>157</v>
      </c>
      <c r="C1031" s="1">
        <v>44138.6735974537</v>
      </c>
      <c r="D1031" s="1">
        <v>44155</v>
      </c>
      <c r="E1031" t="s">
        <v>133</v>
      </c>
      <c r="F1031" t="s">
        <v>136</v>
      </c>
      <c r="G1031" t="s">
        <v>135</v>
      </c>
      <c r="H1031" t="s">
        <v>136</v>
      </c>
      <c r="I1031" t="s">
        <v>24475</v>
      </c>
      <c r="K1031" t="s">
        <v>24476</v>
      </c>
      <c r="M1031" t="s">
        <v>24390</v>
      </c>
      <c r="N1031" t="s">
        <v>1104</v>
      </c>
      <c r="O1031" s="4">
        <v>69150</v>
      </c>
      <c r="P1031" t="s">
        <v>140</v>
      </c>
      <c r="R1031">
        <v>13087265764</v>
      </c>
      <c r="T1031">
        <v>112112</v>
      </c>
      <c r="U1031" t="s">
        <v>646</v>
      </c>
      <c r="V1031" t="s">
        <v>4742</v>
      </c>
      <c r="X1031" t="s">
        <v>164</v>
      </c>
      <c r="Y1031" t="s">
        <v>24476</v>
      </c>
      <c r="AA1031" t="s">
        <v>24390</v>
      </c>
      <c r="AB1031" t="s">
        <v>1104</v>
      </c>
      <c r="AC1031" s="4">
        <v>69150</v>
      </c>
      <c r="AD1031" t="s">
        <v>140</v>
      </c>
      <c r="AF1031">
        <v>13083264256</v>
      </c>
      <c r="AH1031" t="s">
        <v>24477</v>
      </c>
      <c r="AI1031" t="s">
        <v>168</v>
      </c>
      <c r="AJ1031" t="s">
        <v>533</v>
      </c>
      <c r="AK1031" t="s">
        <v>534</v>
      </c>
      <c r="AM1031" t="s">
        <v>535</v>
      </c>
      <c r="AO1031" t="s">
        <v>536</v>
      </c>
      <c r="AP1031" t="s">
        <v>537</v>
      </c>
      <c r="AQ1031" s="4">
        <v>28786</v>
      </c>
      <c r="AR1031" t="s">
        <v>140</v>
      </c>
      <c r="AT1031">
        <v>18282460659</v>
      </c>
      <c r="AV1031" t="s">
        <v>538</v>
      </c>
      <c r="AW1031" t="s">
        <v>539</v>
      </c>
      <c r="AZ1031" t="s">
        <v>334</v>
      </c>
      <c r="BA1031" t="s">
        <v>335</v>
      </c>
      <c r="BB1031" t="s">
        <v>136</v>
      </c>
      <c r="BC1031" t="s">
        <v>136</v>
      </c>
      <c r="BD1031" t="s">
        <v>148</v>
      </c>
      <c r="BE1031" t="s">
        <v>136</v>
      </c>
      <c r="BF1031" t="s">
        <v>136</v>
      </c>
      <c r="BG1031" t="s">
        <v>134</v>
      </c>
      <c r="BH1031" t="s">
        <v>136</v>
      </c>
      <c r="BN1031" t="s">
        <v>24478</v>
      </c>
      <c r="BO1031" t="s">
        <v>2253</v>
      </c>
      <c r="BP1031">
        <v>2</v>
      </c>
      <c r="BQ1031">
        <v>2</v>
      </c>
      <c r="BR1031">
        <v>2</v>
      </c>
      <c r="BS1031" s="1">
        <v>44197</v>
      </c>
      <c r="BT1031" s="1">
        <v>44287</v>
      </c>
      <c r="BU1031" s="1">
        <v>44197</v>
      </c>
      <c r="BV1031" s="1">
        <v>44287</v>
      </c>
      <c r="BW1031" t="s">
        <v>136</v>
      </c>
      <c r="BX1031">
        <v>48</v>
      </c>
      <c r="BY1031">
        <v>0</v>
      </c>
      <c r="BZ1031">
        <v>8</v>
      </c>
      <c r="CA1031">
        <v>8</v>
      </c>
      <c r="CB1031">
        <v>8</v>
      </c>
      <c r="CC1031">
        <v>8</v>
      </c>
      <c r="CD1031">
        <v>8</v>
      </c>
      <c r="CE1031">
        <v>8</v>
      </c>
      <c r="CF1031" t="str">
        <f>"8:00 PM"</f>
        <v>8:00 PM</v>
      </c>
      <c r="CG1031" t="str">
        <f>"5:00 PM"</f>
        <v>5:00 PM</v>
      </c>
      <c r="CH1031" s="5">
        <v>14.99</v>
      </c>
      <c r="CI1031" t="s">
        <v>146</v>
      </c>
      <c r="CL1031" t="s">
        <v>136</v>
      </c>
      <c r="CM1031" t="s">
        <v>354</v>
      </c>
      <c r="CN1031" t="s">
        <v>2411</v>
      </c>
      <c r="CO1031" t="s">
        <v>1490</v>
      </c>
      <c r="CP1031" t="s">
        <v>149</v>
      </c>
      <c r="CQ1031">
        <v>1</v>
      </c>
      <c r="CR1031">
        <v>0</v>
      </c>
      <c r="CS1031" t="s">
        <v>136</v>
      </c>
      <c r="CT1031" t="s">
        <v>134</v>
      </c>
      <c r="CU1031" t="s">
        <v>136</v>
      </c>
      <c r="CV1031" t="s">
        <v>136</v>
      </c>
      <c r="CW1031" t="s">
        <v>134</v>
      </c>
      <c r="CX1031">
        <v>70</v>
      </c>
      <c r="CY1031" t="s">
        <v>136</v>
      </c>
      <c r="CZ1031" t="s">
        <v>136</v>
      </c>
      <c r="DA1031" t="s">
        <v>136</v>
      </c>
      <c r="DB1031" t="s">
        <v>136</v>
      </c>
      <c r="DC1031" t="s">
        <v>136</v>
      </c>
      <c r="DD1031" t="s">
        <v>136</v>
      </c>
      <c r="DF1031" t="s">
        <v>24479</v>
      </c>
      <c r="DG1031" t="s">
        <v>24476</v>
      </c>
      <c r="DH1031" t="s">
        <v>24390</v>
      </c>
      <c r="DI1031" t="s">
        <v>1104</v>
      </c>
      <c r="DJ1031" s="4">
        <v>69150</v>
      </c>
      <c r="DK1031" t="s">
        <v>16070</v>
      </c>
      <c r="DL1031" t="s">
        <v>136</v>
      </c>
      <c r="DM1031">
        <v>1</v>
      </c>
      <c r="DN1031" t="s">
        <v>24480</v>
      </c>
      <c r="DO1031" t="s">
        <v>24390</v>
      </c>
      <c r="DP1031" t="s">
        <v>1104</v>
      </c>
      <c r="DQ1031" t="str">
        <f>"69150"</f>
        <v>69150</v>
      </c>
      <c r="DR1031" t="s">
        <v>16070</v>
      </c>
      <c r="DS1031" t="s">
        <v>296</v>
      </c>
      <c r="DT1031">
        <v>1</v>
      </c>
      <c r="DU1031">
        <v>3</v>
      </c>
      <c r="DV1031" t="s">
        <v>134</v>
      </c>
      <c r="DW1031" t="s">
        <v>134</v>
      </c>
      <c r="DX1031" t="s">
        <v>134</v>
      </c>
      <c r="DY1031" t="s">
        <v>136</v>
      </c>
      <c r="DZ1031">
        <v>1</v>
      </c>
      <c r="EA1031" t="s">
        <v>136</v>
      </c>
      <c r="EC1031" s="5">
        <v>12.68</v>
      </c>
      <c r="ED1031" s="5">
        <v>55</v>
      </c>
      <c r="EE1031">
        <v>13083264256</v>
      </c>
      <c r="EF1031" t="s">
        <v>24477</v>
      </c>
      <c r="EG1031" t="s">
        <v>148</v>
      </c>
      <c r="EH1031">
        <v>0</v>
      </c>
    </row>
    <row r="1032" spans="1:138" ht="15" customHeight="1" x14ac:dyDescent="0.35">
      <c r="A1032" t="s">
        <v>17422</v>
      </c>
      <c r="B1032" t="s">
        <v>157</v>
      </c>
      <c r="C1032" s="1">
        <v>44132.742824884263</v>
      </c>
      <c r="D1032" s="1">
        <v>44155</v>
      </c>
      <c r="E1032" t="s">
        <v>133</v>
      </c>
      <c r="F1032" t="s">
        <v>136</v>
      </c>
      <c r="G1032" t="s">
        <v>135</v>
      </c>
      <c r="H1032" t="s">
        <v>136</v>
      </c>
      <c r="I1032" t="s">
        <v>17423</v>
      </c>
      <c r="K1032" t="s">
        <v>17424</v>
      </c>
      <c r="M1032" t="s">
        <v>11752</v>
      </c>
      <c r="N1032" t="s">
        <v>1187</v>
      </c>
      <c r="O1032" s="4">
        <v>67871</v>
      </c>
      <c r="P1032" t="s">
        <v>140</v>
      </c>
      <c r="R1032">
        <v>16202143419</v>
      </c>
      <c r="T1032">
        <v>112111</v>
      </c>
      <c r="U1032" t="s">
        <v>2219</v>
      </c>
      <c r="V1032" t="s">
        <v>7949</v>
      </c>
      <c r="X1032" t="s">
        <v>723</v>
      </c>
      <c r="Y1032" t="s">
        <v>17424</v>
      </c>
      <c r="AA1032" t="s">
        <v>11752</v>
      </c>
      <c r="AB1032" t="s">
        <v>1187</v>
      </c>
      <c r="AC1032" s="4">
        <v>67871</v>
      </c>
      <c r="AD1032" t="s">
        <v>140</v>
      </c>
      <c r="AF1032">
        <v>16202143419</v>
      </c>
      <c r="AH1032" t="s">
        <v>148</v>
      </c>
      <c r="AI1032" t="s">
        <v>168</v>
      </c>
      <c r="AJ1032" t="s">
        <v>2162</v>
      </c>
      <c r="AK1032" t="s">
        <v>2163</v>
      </c>
      <c r="AM1032" t="s">
        <v>1212</v>
      </c>
      <c r="AO1032" t="s">
        <v>1213</v>
      </c>
      <c r="AP1032" t="s">
        <v>460</v>
      </c>
      <c r="AQ1032" s="4">
        <v>74132</v>
      </c>
      <c r="AR1032" t="s">
        <v>140</v>
      </c>
      <c r="AT1032">
        <v>19189065212</v>
      </c>
      <c r="AV1032" t="s">
        <v>2164</v>
      </c>
      <c r="AW1032" t="s">
        <v>1216</v>
      </c>
      <c r="AZ1032" t="s">
        <v>334</v>
      </c>
      <c r="BA1032" t="s">
        <v>335</v>
      </c>
      <c r="BB1032" t="s">
        <v>136</v>
      </c>
      <c r="BC1032" t="s">
        <v>136</v>
      </c>
      <c r="BD1032" t="s">
        <v>148</v>
      </c>
      <c r="BE1032" t="s">
        <v>136</v>
      </c>
      <c r="BF1032" t="s">
        <v>136</v>
      </c>
      <c r="BG1032" t="s">
        <v>134</v>
      </c>
      <c r="BH1032" t="s">
        <v>136</v>
      </c>
      <c r="BN1032" t="s">
        <v>17425</v>
      </c>
      <c r="BO1032" t="s">
        <v>1501</v>
      </c>
      <c r="BP1032">
        <v>2</v>
      </c>
      <c r="BQ1032">
        <v>2</v>
      </c>
      <c r="BR1032">
        <v>2</v>
      </c>
      <c r="BS1032" s="1">
        <v>44186</v>
      </c>
      <c r="BT1032" s="1">
        <v>44238</v>
      </c>
      <c r="BU1032" s="1">
        <v>44186</v>
      </c>
      <c r="BV1032" s="1">
        <v>44238</v>
      </c>
      <c r="BW1032" t="s">
        <v>136</v>
      </c>
      <c r="BX1032">
        <v>37</v>
      </c>
      <c r="BY1032">
        <v>1</v>
      </c>
      <c r="BZ1032">
        <v>7</v>
      </c>
      <c r="CA1032">
        <v>7</v>
      </c>
      <c r="CB1032">
        <v>7</v>
      </c>
      <c r="CC1032">
        <v>7</v>
      </c>
      <c r="CD1032">
        <v>7</v>
      </c>
      <c r="CE1032">
        <v>1</v>
      </c>
      <c r="CF1032" t="str">
        <f>"8:00 AM"</f>
        <v>8:00 AM</v>
      </c>
      <c r="CG1032" t="str">
        <f>"4:00 PM"</f>
        <v>4:00 PM</v>
      </c>
      <c r="CH1032" s="5">
        <v>14.99</v>
      </c>
      <c r="CI1032" t="s">
        <v>146</v>
      </c>
      <c r="CL1032" t="s">
        <v>136</v>
      </c>
      <c r="CM1032" t="s">
        <v>312</v>
      </c>
      <c r="CN1032" t="s">
        <v>148</v>
      </c>
      <c r="CO1032" s="2" t="s">
        <v>17426</v>
      </c>
      <c r="CP1032" t="s">
        <v>149</v>
      </c>
      <c r="CQ1032">
        <v>0</v>
      </c>
      <c r="CR1032">
        <v>3</v>
      </c>
      <c r="CS1032" t="s">
        <v>136</v>
      </c>
      <c r="CT1032" t="s">
        <v>134</v>
      </c>
      <c r="CU1032" t="s">
        <v>136</v>
      </c>
      <c r="CV1032" t="s">
        <v>136</v>
      </c>
      <c r="CW1032" t="s">
        <v>136</v>
      </c>
      <c r="CY1032" t="s">
        <v>136</v>
      </c>
      <c r="CZ1032" t="s">
        <v>136</v>
      </c>
      <c r="DA1032" t="s">
        <v>136</v>
      </c>
      <c r="DB1032" t="s">
        <v>136</v>
      </c>
      <c r="DC1032" t="s">
        <v>136</v>
      </c>
      <c r="DD1032" t="s">
        <v>136</v>
      </c>
      <c r="DF1032" s="2" t="s">
        <v>17427</v>
      </c>
      <c r="DG1032" t="s">
        <v>17428</v>
      </c>
      <c r="DH1032" t="s">
        <v>3821</v>
      </c>
      <c r="DI1032" t="s">
        <v>1187</v>
      </c>
      <c r="DJ1032" s="4">
        <v>67863</v>
      </c>
      <c r="DK1032" t="s">
        <v>3828</v>
      </c>
      <c r="DL1032" t="s">
        <v>136</v>
      </c>
      <c r="DM1032">
        <v>1</v>
      </c>
      <c r="DN1032" t="s">
        <v>17429</v>
      </c>
      <c r="DO1032" t="s">
        <v>3821</v>
      </c>
      <c r="DP1032" t="s">
        <v>1187</v>
      </c>
      <c r="DQ1032" t="str">
        <f>"67863"</f>
        <v>67863</v>
      </c>
      <c r="DR1032" t="s">
        <v>3828</v>
      </c>
      <c r="DS1032" t="s">
        <v>17430</v>
      </c>
      <c r="DT1032">
        <v>1</v>
      </c>
      <c r="DU1032">
        <v>4</v>
      </c>
      <c r="DV1032" t="s">
        <v>134</v>
      </c>
      <c r="DW1032" t="s">
        <v>134</v>
      </c>
      <c r="DX1032" t="s">
        <v>134</v>
      </c>
      <c r="DY1032" t="s">
        <v>136</v>
      </c>
      <c r="DZ1032">
        <v>1</v>
      </c>
      <c r="EA1032" t="s">
        <v>136</v>
      </c>
      <c r="EC1032" s="5">
        <v>12.68</v>
      </c>
      <c r="ED1032" s="5">
        <v>55</v>
      </c>
      <c r="EE1032">
        <v>16202143419</v>
      </c>
      <c r="EF1032" t="s">
        <v>148</v>
      </c>
      <c r="EG1032" t="s">
        <v>17431</v>
      </c>
      <c r="EH1032">
        <v>0</v>
      </c>
    </row>
    <row r="1033" spans="1:138" ht="15" customHeight="1" x14ac:dyDescent="0.35">
      <c r="A1033" t="s">
        <v>4418</v>
      </c>
      <c r="B1033" t="s">
        <v>157</v>
      </c>
      <c r="C1033" s="1">
        <v>44131.688082291665</v>
      </c>
      <c r="D1033" s="1">
        <v>44155</v>
      </c>
      <c r="E1033" t="s">
        <v>133</v>
      </c>
      <c r="F1033" t="s">
        <v>136</v>
      </c>
      <c r="G1033" t="s">
        <v>135</v>
      </c>
      <c r="H1033" t="s">
        <v>136</v>
      </c>
      <c r="I1033" t="s">
        <v>4419</v>
      </c>
      <c r="J1033" t="s">
        <v>4420</v>
      </c>
      <c r="K1033" t="s">
        <v>4421</v>
      </c>
      <c r="L1033" t="s">
        <v>4422</v>
      </c>
      <c r="M1033" t="s">
        <v>2695</v>
      </c>
      <c r="N1033" t="s">
        <v>246</v>
      </c>
      <c r="O1033" s="4">
        <v>70559</v>
      </c>
      <c r="P1033" t="s">
        <v>140</v>
      </c>
      <c r="R1033">
        <v>13375816100</v>
      </c>
      <c r="T1033">
        <v>112512</v>
      </c>
      <c r="U1033" t="s">
        <v>4423</v>
      </c>
      <c r="V1033" t="s">
        <v>4424</v>
      </c>
      <c r="W1033" t="s">
        <v>4425</v>
      </c>
      <c r="X1033" t="s">
        <v>747</v>
      </c>
      <c r="Y1033" t="s">
        <v>4421</v>
      </c>
      <c r="Z1033" t="s">
        <v>4422</v>
      </c>
      <c r="AA1033" t="s">
        <v>2695</v>
      </c>
      <c r="AB1033" t="s">
        <v>246</v>
      </c>
      <c r="AC1033" s="4">
        <v>70559</v>
      </c>
      <c r="AD1033" t="s">
        <v>140</v>
      </c>
      <c r="AF1033">
        <v>13375816100</v>
      </c>
      <c r="AH1033" t="s">
        <v>4426</v>
      </c>
      <c r="AI1033" t="s">
        <v>226</v>
      </c>
      <c r="AJ1033" t="s">
        <v>3838</v>
      </c>
      <c r="AK1033" t="s">
        <v>2820</v>
      </c>
      <c r="AL1033" t="s">
        <v>664</v>
      </c>
      <c r="AM1033" t="s">
        <v>670</v>
      </c>
      <c r="AO1033" t="s">
        <v>671</v>
      </c>
      <c r="AP1033" t="s">
        <v>246</v>
      </c>
      <c r="AQ1033" s="4">
        <v>70601</v>
      </c>
      <c r="AR1033" t="s">
        <v>140</v>
      </c>
      <c r="AT1033">
        <v>13372140354</v>
      </c>
      <c r="AV1033" t="s">
        <v>3839</v>
      </c>
      <c r="AW1033" t="s">
        <v>1159</v>
      </c>
      <c r="AX1033" t="s">
        <v>246</v>
      </c>
      <c r="AY1033" t="s">
        <v>674</v>
      </c>
      <c r="AZ1033" t="s">
        <v>334</v>
      </c>
      <c r="BA1033" t="s">
        <v>335</v>
      </c>
      <c r="BB1033" t="s">
        <v>136</v>
      </c>
      <c r="BC1033" t="s">
        <v>136</v>
      </c>
      <c r="BD1033" t="s">
        <v>148</v>
      </c>
      <c r="BE1033" t="s">
        <v>136</v>
      </c>
      <c r="BF1033" t="s">
        <v>136</v>
      </c>
      <c r="BG1033" t="s">
        <v>134</v>
      </c>
      <c r="BH1033" t="s">
        <v>136</v>
      </c>
      <c r="BN1033" t="s">
        <v>4427</v>
      </c>
      <c r="BO1033" t="s">
        <v>905</v>
      </c>
      <c r="BP1033">
        <v>2</v>
      </c>
      <c r="BQ1033">
        <v>2</v>
      </c>
      <c r="BR1033">
        <v>2</v>
      </c>
      <c r="BS1033" s="1">
        <v>44197</v>
      </c>
      <c r="BT1033" s="1">
        <v>44392</v>
      </c>
      <c r="BU1033" s="1">
        <v>44197</v>
      </c>
      <c r="BV1033" s="1">
        <v>44392</v>
      </c>
      <c r="BW1033" t="s">
        <v>136</v>
      </c>
      <c r="BX1033">
        <v>40</v>
      </c>
      <c r="BY1033">
        <v>0</v>
      </c>
      <c r="BZ1033">
        <v>8</v>
      </c>
      <c r="CA1033">
        <v>8</v>
      </c>
      <c r="CB1033">
        <v>8</v>
      </c>
      <c r="CC1033">
        <v>8</v>
      </c>
      <c r="CD1033">
        <v>8</v>
      </c>
      <c r="CE1033">
        <v>0</v>
      </c>
      <c r="CF1033" t="str">
        <f>"7:00 AM"</f>
        <v>7:00 AM</v>
      </c>
      <c r="CG1033" t="str">
        <f>"4:00 PM"</f>
        <v>4:00 PM</v>
      </c>
      <c r="CH1033" s="5">
        <v>11.83</v>
      </c>
      <c r="CI1033" t="s">
        <v>146</v>
      </c>
      <c r="CL1033" t="s">
        <v>134</v>
      </c>
      <c r="CM1033" t="s">
        <v>147</v>
      </c>
      <c r="CN1033" t="s">
        <v>148</v>
      </c>
      <c r="CO1033" t="s">
        <v>4428</v>
      </c>
      <c r="CP1033" t="s">
        <v>149</v>
      </c>
      <c r="CQ1033">
        <v>3</v>
      </c>
      <c r="CR1033">
        <v>0</v>
      </c>
      <c r="CS1033" t="s">
        <v>136</v>
      </c>
      <c r="CT1033" t="s">
        <v>136</v>
      </c>
      <c r="CU1033" t="s">
        <v>136</v>
      </c>
      <c r="CV1033" t="s">
        <v>136</v>
      </c>
      <c r="CW1033" t="s">
        <v>136</v>
      </c>
      <c r="CY1033" t="s">
        <v>134</v>
      </c>
      <c r="CZ1033" t="s">
        <v>134</v>
      </c>
      <c r="DA1033" t="s">
        <v>134</v>
      </c>
      <c r="DB1033" t="s">
        <v>136</v>
      </c>
      <c r="DC1033" t="s">
        <v>136</v>
      </c>
      <c r="DD1033" t="s">
        <v>136</v>
      </c>
      <c r="DF1033" t="s">
        <v>180</v>
      </c>
      <c r="DG1033" t="s">
        <v>4429</v>
      </c>
      <c r="DH1033" t="s">
        <v>2695</v>
      </c>
      <c r="DI1033" t="s">
        <v>246</v>
      </c>
      <c r="DJ1033" s="4">
        <v>70559</v>
      </c>
      <c r="DK1033" t="s">
        <v>268</v>
      </c>
      <c r="DL1033" t="s">
        <v>134</v>
      </c>
      <c r="DM1033">
        <v>5</v>
      </c>
      <c r="DN1033" t="s">
        <v>4430</v>
      </c>
      <c r="DO1033" t="s">
        <v>2695</v>
      </c>
      <c r="DP1033" t="s">
        <v>246</v>
      </c>
      <c r="DQ1033" t="str">
        <f>"70559"</f>
        <v>70559</v>
      </c>
      <c r="DR1033" t="s">
        <v>268</v>
      </c>
      <c r="DS1033" t="s">
        <v>296</v>
      </c>
      <c r="DT1033">
        <v>2</v>
      </c>
      <c r="DU1033">
        <v>18</v>
      </c>
      <c r="DV1033" t="s">
        <v>134</v>
      </c>
      <c r="DW1033" t="s">
        <v>134</v>
      </c>
      <c r="DX1033" t="s">
        <v>134</v>
      </c>
      <c r="DY1033" t="s">
        <v>136</v>
      </c>
      <c r="DZ1033">
        <v>1</v>
      </c>
      <c r="EA1033" t="s">
        <v>136</v>
      </c>
      <c r="EC1033" s="5">
        <v>12.68</v>
      </c>
      <c r="ED1033" s="5">
        <v>55</v>
      </c>
      <c r="EE1033">
        <v>13375816100</v>
      </c>
      <c r="EF1033" t="s">
        <v>4431</v>
      </c>
      <c r="EG1033" t="s">
        <v>148</v>
      </c>
      <c r="EH1033">
        <v>1</v>
      </c>
    </row>
    <row r="1034" spans="1:138" ht="15" customHeight="1" x14ac:dyDescent="0.35">
      <c r="A1034" t="s">
        <v>7682</v>
      </c>
      <c r="B1034" t="s">
        <v>157</v>
      </c>
      <c r="C1034" s="1">
        <v>44144.523540972223</v>
      </c>
      <c r="D1034" s="1">
        <v>44155</v>
      </c>
      <c r="E1034" t="s">
        <v>133</v>
      </c>
      <c r="F1034" t="s">
        <v>136</v>
      </c>
      <c r="G1034" t="s">
        <v>135</v>
      </c>
      <c r="H1034" t="s">
        <v>136</v>
      </c>
      <c r="I1034" t="s">
        <v>7683</v>
      </c>
      <c r="K1034" t="s">
        <v>7684</v>
      </c>
      <c r="M1034" t="s">
        <v>7685</v>
      </c>
      <c r="N1034" t="s">
        <v>246</v>
      </c>
      <c r="O1034" s="4">
        <v>70655</v>
      </c>
      <c r="P1034" t="s">
        <v>140</v>
      </c>
      <c r="Q1034" t="s">
        <v>7686</v>
      </c>
      <c r="R1034">
        <v>13372070890</v>
      </c>
      <c r="T1034">
        <v>11116</v>
      </c>
      <c r="U1034" t="s">
        <v>2219</v>
      </c>
      <c r="V1034" t="s">
        <v>6086</v>
      </c>
      <c r="W1034" t="s">
        <v>7687</v>
      </c>
      <c r="X1034" t="s">
        <v>7688</v>
      </c>
      <c r="Y1034" t="s">
        <v>7689</v>
      </c>
      <c r="AA1034" t="s">
        <v>7685</v>
      </c>
      <c r="AB1034" t="s">
        <v>246</v>
      </c>
      <c r="AC1034" s="4">
        <v>70655</v>
      </c>
      <c r="AD1034" t="s">
        <v>140</v>
      </c>
      <c r="AE1034" t="s">
        <v>7686</v>
      </c>
      <c r="AF1034">
        <v>13372070890</v>
      </c>
      <c r="AH1034" t="s">
        <v>7690</v>
      </c>
      <c r="AI1034" t="s">
        <v>168</v>
      </c>
      <c r="AJ1034" t="s">
        <v>254</v>
      </c>
      <c r="AK1034" t="s">
        <v>255</v>
      </c>
      <c r="AL1034" t="s">
        <v>256</v>
      </c>
      <c r="AM1034" t="s">
        <v>257</v>
      </c>
      <c r="AO1034" t="s">
        <v>258</v>
      </c>
      <c r="AP1034" t="s">
        <v>246</v>
      </c>
      <c r="AQ1034" s="4">
        <v>70760</v>
      </c>
      <c r="AR1034" t="s">
        <v>140</v>
      </c>
      <c r="AS1034" t="s">
        <v>351</v>
      </c>
      <c r="AT1034">
        <v>12256387218</v>
      </c>
      <c r="AV1034" t="s">
        <v>260</v>
      </c>
      <c r="AW1034" t="s">
        <v>261</v>
      </c>
      <c r="AZ1034" t="s">
        <v>334</v>
      </c>
      <c r="BA1034" t="s">
        <v>335</v>
      </c>
      <c r="BB1034" t="s">
        <v>136</v>
      </c>
      <c r="BC1034" t="s">
        <v>136</v>
      </c>
      <c r="BD1034" t="s">
        <v>148</v>
      </c>
      <c r="BE1034" t="s">
        <v>136</v>
      </c>
      <c r="BF1034" t="s">
        <v>136</v>
      </c>
      <c r="BG1034" t="s">
        <v>134</v>
      </c>
      <c r="BH1034" t="s">
        <v>136</v>
      </c>
      <c r="BN1034" t="s">
        <v>7691</v>
      </c>
      <c r="BO1034" t="s">
        <v>3057</v>
      </c>
      <c r="BP1034">
        <v>5</v>
      </c>
      <c r="BQ1034">
        <v>5</v>
      </c>
      <c r="BR1034">
        <v>5</v>
      </c>
      <c r="BS1034" s="1">
        <v>44197</v>
      </c>
      <c r="BT1034" s="1">
        <v>44500</v>
      </c>
      <c r="BU1034" s="1">
        <v>44197</v>
      </c>
      <c r="BV1034" s="1">
        <v>44500</v>
      </c>
      <c r="BW1034" t="s">
        <v>136</v>
      </c>
      <c r="BX1034">
        <v>40</v>
      </c>
      <c r="BY1034">
        <v>0</v>
      </c>
      <c r="BZ1034">
        <v>8</v>
      </c>
      <c r="CA1034">
        <v>8</v>
      </c>
      <c r="CB1034">
        <v>8</v>
      </c>
      <c r="CC1034">
        <v>8</v>
      </c>
      <c r="CD1034">
        <v>8</v>
      </c>
      <c r="CE1034">
        <v>0</v>
      </c>
      <c r="CF1034" t="str">
        <f>"7:00 AM"</f>
        <v>7:00 AM</v>
      </c>
      <c r="CG1034" t="str">
        <f>"4:00 PM"</f>
        <v>4:00 PM</v>
      </c>
      <c r="CH1034" s="5">
        <v>11.83</v>
      </c>
      <c r="CI1034" t="s">
        <v>146</v>
      </c>
      <c r="CL1034" t="s">
        <v>134</v>
      </c>
      <c r="CM1034" t="s">
        <v>147</v>
      </c>
      <c r="CN1034" t="s">
        <v>148</v>
      </c>
      <c r="CO1034" t="s">
        <v>7692</v>
      </c>
      <c r="CP1034" t="s">
        <v>149</v>
      </c>
      <c r="CQ1034">
        <v>3</v>
      </c>
      <c r="CR1034">
        <v>0</v>
      </c>
      <c r="CS1034" t="s">
        <v>136</v>
      </c>
      <c r="CT1034" t="s">
        <v>136</v>
      </c>
      <c r="CU1034" t="s">
        <v>136</v>
      </c>
      <c r="CV1034" t="s">
        <v>134</v>
      </c>
      <c r="CW1034" t="s">
        <v>134</v>
      </c>
      <c r="CX1034">
        <v>50</v>
      </c>
      <c r="CY1034" t="s">
        <v>134</v>
      </c>
      <c r="CZ1034" t="s">
        <v>134</v>
      </c>
      <c r="DA1034" t="s">
        <v>134</v>
      </c>
      <c r="DB1034" t="s">
        <v>134</v>
      </c>
      <c r="DC1034" t="s">
        <v>134</v>
      </c>
      <c r="DD1034" t="s">
        <v>136</v>
      </c>
      <c r="DF1034" t="s">
        <v>357</v>
      </c>
      <c r="DG1034" t="s">
        <v>7689</v>
      </c>
      <c r="DH1034" t="s">
        <v>7685</v>
      </c>
      <c r="DI1034" t="s">
        <v>246</v>
      </c>
      <c r="DJ1034" s="4">
        <v>70655</v>
      </c>
      <c r="DK1034" t="s">
        <v>2371</v>
      </c>
      <c r="DL1034" t="s">
        <v>134</v>
      </c>
      <c r="DM1034">
        <v>3</v>
      </c>
      <c r="DN1034" t="s">
        <v>7684</v>
      </c>
      <c r="DO1034" t="s">
        <v>7693</v>
      </c>
      <c r="DP1034" t="s">
        <v>246</v>
      </c>
      <c r="DQ1034" t="str">
        <f>"70655"</f>
        <v>70655</v>
      </c>
      <c r="DR1034" t="s">
        <v>2371</v>
      </c>
      <c r="DS1034" t="s">
        <v>7694</v>
      </c>
      <c r="DT1034">
        <v>1</v>
      </c>
      <c r="DU1034">
        <v>7</v>
      </c>
      <c r="DV1034" t="s">
        <v>134</v>
      </c>
      <c r="DW1034" t="s">
        <v>134</v>
      </c>
      <c r="DX1034" t="s">
        <v>134</v>
      </c>
      <c r="DY1034" t="s">
        <v>136</v>
      </c>
      <c r="DZ1034">
        <v>1</v>
      </c>
      <c r="EA1034" t="s">
        <v>136</v>
      </c>
      <c r="EC1034" s="5">
        <v>12.68</v>
      </c>
      <c r="ED1034" s="5">
        <v>55</v>
      </c>
      <c r="EE1034">
        <v>13372070890</v>
      </c>
      <c r="EF1034" t="s">
        <v>148</v>
      </c>
      <c r="EG1034" t="s">
        <v>271</v>
      </c>
      <c r="EH1034">
        <v>2</v>
      </c>
    </row>
    <row r="1035" spans="1:138" ht="15" customHeight="1" x14ac:dyDescent="0.35">
      <c r="A1035" t="s">
        <v>22738</v>
      </c>
      <c r="B1035" t="s">
        <v>157</v>
      </c>
      <c r="C1035" s="1">
        <v>44134.405672106484</v>
      </c>
      <c r="D1035" s="1">
        <v>44155</v>
      </c>
      <c r="E1035" t="s">
        <v>579</v>
      </c>
      <c r="F1035" t="s">
        <v>136</v>
      </c>
      <c r="G1035" t="s">
        <v>135</v>
      </c>
      <c r="H1035" t="s">
        <v>136</v>
      </c>
      <c r="I1035" t="s">
        <v>22739</v>
      </c>
      <c r="J1035" t="s">
        <v>22740</v>
      </c>
      <c r="K1035" t="s">
        <v>22741</v>
      </c>
      <c r="M1035" t="s">
        <v>19230</v>
      </c>
      <c r="N1035" t="s">
        <v>374</v>
      </c>
      <c r="O1035" s="4">
        <v>75771</v>
      </c>
      <c r="P1035" t="s">
        <v>140</v>
      </c>
      <c r="R1035">
        <v>19033522271</v>
      </c>
      <c r="T1035">
        <v>1114</v>
      </c>
      <c r="U1035" t="s">
        <v>18691</v>
      </c>
      <c r="V1035" t="s">
        <v>7455</v>
      </c>
      <c r="X1035" t="s">
        <v>429</v>
      </c>
      <c r="Y1035" t="s">
        <v>22741</v>
      </c>
      <c r="AA1035" t="s">
        <v>19230</v>
      </c>
      <c r="AB1035" t="s">
        <v>374</v>
      </c>
      <c r="AC1035" s="4">
        <v>75771</v>
      </c>
      <c r="AD1035" t="s">
        <v>140</v>
      </c>
      <c r="AF1035">
        <v>19033522271</v>
      </c>
      <c r="AH1035" t="s">
        <v>155</v>
      </c>
      <c r="AI1035" t="s">
        <v>168</v>
      </c>
      <c r="AJ1035" t="s">
        <v>749</v>
      </c>
      <c r="AK1035" t="s">
        <v>750</v>
      </c>
      <c r="AM1035" t="s">
        <v>751</v>
      </c>
      <c r="AO1035" t="s">
        <v>752</v>
      </c>
      <c r="AP1035" t="s">
        <v>744</v>
      </c>
      <c r="AQ1035" s="4">
        <v>40508</v>
      </c>
      <c r="AR1035" t="s">
        <v>140</v>
      </c>
      <c r="AT1035">
        <v>18592337845</v>
      </c>
      <c r="AV1035" t="s">
        <v>753</v>
      </c>
      <c r="AW1035" t="s">
        <v>754</v>
      </c>
      <c r="AY1035" t="s">
        <v>155</v>
      </c>
      <c r="AZ1035" t="s">
        <v>144</v>
      </c>
      <c r="BA1035" t="s">
        <v>145</v>
      </c>
      <c r="BB1035" t="s">
        <v>136</v>
      </c>
      <c r="BC1035" t="s">
        <v>136</v>
      </c>
      <c r="BD1035" t="s">
        <v>148</v>
      </c>
      <c r="BE1035" t="s">
        <v>136</v>
      </c>
      <c r="BF1035" t="s">
        <v>136</v>
      </c>
      <c r="BG1035" t="s">
        <v>134</v>
      </c>
      <c r="BH1035" t="s">
        <v>136</v>
      </c>
      <c r="BN1035" t="s">
        <v>22742</v>
      </c>
      <c r="BO1035" t="s">
        <v>145</v>
      </c>
      <c r="BP1035">
        <v>30</v>
      </c>
      <c r="BQ1035">
        <v>30</v>
      </c>
      <c r="BR1035">
        <v>30</v>
      </c>
      <c r="BS1035" s="1">
        <v>44197</v>
      </c>
      <c r="BT1035" s="1">
        <v>44500</v>
      </c>
      <c r="BU1035" s="1">
        <v>44197</v>
      </c>
      <c r="BV1035" s="1">
        <v>44500</v>
      </c>
      <c r="BW1035" t="s">
        <v>136</v>
      </c>
      <c r="BX1035">
        <v>40</v>
      </c>
      <c r="BY1035">
        <v>0</v>
      </c>
      <c r="BZ1035">
        <v>8</v>
      </c>
      <c r="CA1035">
        <v>8</v>
      </c>
      <c r="CB1035">
        <v>8</v>
      </c>
      <c r="CC1035">
        <v>8</v>
      </c>
      <c r="CD1035">
        <v>8</v>
      </c>
      <c r="CE1035">
        <v>0</v>
      </c>
      <c r="CF1035" t="str">
        <f>"7:30 AM"</f>
        <v>7:30 AM</v>
      </c>
      <c r="CG1035" t="str">
        <f>"4:00 PM"</f>
        <v>4:00 PM</v>
      </c>
      <c r="CH1035" s="5">
        <v>12.67</v>
      </c>
      <c r="CI1035" t="s">
        <v>146</v>
      </c>
      <c r="CL1035" t="s">
        <v>136</v>
      </c>
      <c r="CM1035" t="s">
        <v>312</v>
      </c>
      <c r="CN1035" t="s">
        <v>148</v>
      </c>
      <c r="CO1035" t="s">
        <v>757</v>
      </c>
      <c r="CP1035" t="s">
        <v>149</v>
      </c>
      <c r="CQ1035">
        <v>0</v>
      </c>
      <c r="CR1035">
        <v>0</v>
      </c>
      <c r="CS1035" t="s">
        <v>136</v>
      </c>
      <c r="CT1035" t="s">
        <v>136</v>
      </c>
      <c r="CU1035" t="s">
        <v>134</v>
      </c>
      <c r="CV1035" t="s">
        <v>134</v>
      </c>
      <c r="CW1035" t="s">
        <v>136</v>
      </c>
      <c r="CY1035" t="s">
        <v>134</v>
      </c>
      <c r="CZ1035" t="s">
        <v>136</v>
      </c>
      <c r="DA1035" t="s">
        <v>136</v>
      </c>
      <c r="DB1035" t="s">
        <v>134</v>
      </c>
      <c r="DC1035" t="s">
        <v>134</v>
      </c>
      <c r="DD1035" t="s">
        <v>136</v>
      </c>
      <c r="DF1035" s="2" t="s">
        <v>9157</v>
      </c>
      <c r="DG1035" t="s">
        <v>22741</v>
      </c>
      <c r="DH1035" t="s">
        <v>19230</v>
      </c>
      <c r="DI1035" t="s">
        <v>374</v>
      </c>
      <c r="DJ1035" s="4">
        <v>75771</v>
      </c>
      <c r="DK1035" t="s">
        <v>11694</v>
      </c>
      <c r="DL1035" t="s">
        <v>136</v>
      </c>
      <c r="DM1035">
        <v>1</v>
      </c>
      <c r="DN1035" t="s">
        <v>22743</v>
      </c>
      <c r="DO1035" t="s">
        <v>19230</v>
      </c>
      <c r="DP1035" t="s">
        <v>374</v>
      </c>
      <c r="DQ1035" t="str">
        <f>"75771"</f>
        <v>75771</v>
      </c>
      <c r="DR1035" t="s">
        <v>11694</v>
      </c>
      <c r="DS1035" t="s">
        <v>22744</v>
      </c>
      <c r="DT1035">
        <v>2</v>
      </c>
      <c r="DU1035">
        <v>30</v>
      </c>
      <c r="DV1035" t="s">
        <v>134</v>
      </c>
      <c r="DW1035" t="s">
        <v>134</v>
      </c>
      <c r="DX1035" t="s">
        <v>134</v>
      </c>
      <c r="DY1035" t="s">
        <v>136</v>
      </c>
      <c r="DZ1035">
        <v>1</v>
      </c>
      <c r="EA1035" t="s">
        <v>136</v>
      </c>
      <c r="EC1035" s="5">
        <v>12.68</v>
      </c>
      <c r="ED1035" s="5">
        <v>55</v>
      </c>
      <c r="EE1035">
        <v>19033522271</v>
      </c>
      <c r="EF1035" t="s">
        <v>148</v>
      </c>
      <c r="EG1035" t="s">
        <v>22745</v>
      </c>
      <c r="EH1035">
        <v>0</v>
      </c>
    </row>
    <row r="1036" spans="1:138" ht="15" customHeight="1" x14ac:dyDescent="0.35">
      <c r="A1036" t="s">
        <v>1647</v>
      </c>
      <c r="B1036" t="s">
        <v>157</v>
      </c>
      <c r="C1036" s="1">
        <v>44133.495444097221</v>
      </c>
      <c r="D1036" s="1">
        <v>44155</v>
      </c>
      <c r="E1036" t="s">
        <v>133</v>
      </c>
      <c r="F1036" t="s">
        <v>136</v>
      </c>
      <c r="G1036" t="s">
        <v>135</v>
      </c>
      <c r="H1036" t="s">
        <v>136</v>
      </c>
      <c r="I1036" t="s">
        <v>1648</v>
      </c>
      <c r="K1036" t="s">
        <v>1649</v>
      </c>
      <c r="L1036" t="s">
        <v>1650</v>
      </c>
      <c r="M1036" t="s">
        <v>1651</v>
      </c>
      <c r="N1036" t="s">
        <v>720</v>
      </c>
      <c r="O1036" s="4">
        <v>39573</v>
      </c>
      <c r="P1036" t="s">
        <v>140</v>
      </c>
      <c r="R1036">
        <v>18702196895</v>
      </c>
      <c r="T1036">
        <v>112910</v>
      </c>
      <c r="U1036" t="s">
        <v>1652</v>
      </c>
      <c r="V1036" t="s">
        <v>1653</v>
      </c>
      <c r="X1036" t="s">
        <v>634</v>
      </c>
      <c r="Y1036" t="s">
        <v>1649</v>
      </c>
      <c r="Z1036" t="s">
        <v>1650</v>
      </c>
      <c r="AA1036" t="s">
        <v>1651</v>
      </c>
      <c r="AB1036" t="s">
        <v>720</v>
      </c>
      <c r="AC1036" s="4">
        <v>39573</v>
      </c>
      <c r="AD1036" t="s">
        <v>140</v>
      </c>
      <c r="AF1036">
        <v>18702196895</v>
      </c>
      <c r="AH1036" t="s">
        <v>148</v>
      </c>
      <c r="AI1036" t="s">
        <v>168</v>
      </c>
      <c r="AJ1036" t="s">
        <v>456</v>
      </c>
      <c r="AK1036" t="s">
        <v>457</v>
      </c>
      <c r="AM1036" t="s">
        <v>458</v>
      </c>
      <c r="AO1036" t="s">
        <v>459</v>
      </c>
      <c r="AP1036" t="s">
        <v>460</v>
      </c>
      <c r="AQ1036" s="4">
        <v>73737</v>
      </c>
      <c r="AR1036" t="s">
        <v>140</v>
      </c>
      <c r="AT1036">
        <v>15802274747</v>
      </c>
      <c r="AV1036" t="s">
        <v>461</v>
      </c>
      <c r="AW1036" t="s">
        <v>462</v>
      </c>
      <c r="AZ1036" t="s">
        <v>334</v>
      </c>
      <c r="BA1036" t="s">
        <v>335</v>
      </c>
      <c r="BB1036" t="s">
        <v>136</v>
      </c>
      <c r="BC1036" t="s">
        <v>136</v>
      </c>
      <c r="BD1036" t="s">
        <v>148</v>
      </c>
      <c r="BE1036" t="s">
        <v>136</v>
      </c>
      <c r="BF1036" t="s">
        <v>136</v>
      </c>
      <c r="BG1036" t="s">
        <v>134</v>
      </c>
      <c r="BH1036" t="s">
        <v>136</v>
      </c>
      <c r="BN1036" t="s">
        <v>1654</v>
      </c>
      <c r="BO1036" t="s">
        <v>464</v>
      </c>
      <c r="BP1036">
        <v>5</v>
      </c>
      <c r="BQ1036">
        <v>5</v>
      </c>
      <c r="BR1036">
        <v>5</v>
      </c>
      <c r="BS1036" s="1">
        <v>44197</v>
      </c>
      <c r="BT1036" s="1">
        <v>44423</v>
      </c>
      <c r="BU1036" s="1">
        <v>44197</v>
      </c>
      <c r="BV1036" s="1">
        <v>44423</v>
      </c>
      <c r="BW1036" t="s">
        <v>136</v>
      </c>
      <c r="BX1036">
        <v>48</v>
      </c>
      <c r="BY1036">
        <v>0</v>
      </c>
      <c r="BZ1036">
        <v>8</v>
      </c>
      <c r="CA1036">
        <v>8</v>
      </c>
      <c r="CB1036">
        <v>8</v>
      </c>
      <c r="CC1036">
        <v>8</v>
      </c>
      <c r="CD1036">
        <v>8</v>
      </c>
      <c r="CE1036">
        <v>8</v>
      </c>
      <c r="CF1036" t="str">
        <f>"8:00 AM"</f>
        <v>8:00 AM</v>
      </c>
      <c r="CG1036" t="str">
        <f>"5:00 PM"</f>
        <v>5:00 PM</v>
      </c>
      <c r="CH1036" s="5">
        <v>11.83</v>
      </c>
      <c r="CI1036" t="s">
        <v>146</v>
      </c>
      <c r="CL1036" t="s">
        <v>136</v>
      </c>
      <c r="CM1036" t="s">
        <v>147</v>
      </c>
      <c r="CN1036" t="s">
        <v>148</v>
      </c>
      <c r="CO1036" t="s">
        <v>465</v>
      </c>
      <c r="CP1036" t="s">
        <v>149</v>
      </c>
      <c r="CQ1036">
        <v>3</v>
      </c>
      <c r="CR1036">
        <v>0</v>
      </c>
      <c r="CS1036" t="s">
        <v>136</v>
      </c>
      <c r="CT1036" t="s">
        <v>136</v>
      </c>
      <c r="CU1036" t="s">
        <v>136</v>
      </c>
      <c r="CV1036" t="s">
        <v>134</v>
      </c>
      <c r="CW1036" t="s">
        <v>134</v>
      </c>
      <c r="CX1036">
        <v>50</v>
      </c>
      <c r="CY1036" t="s">
        <v>134</v>
      </c>
      <c r="CZ1036" t="s">
        <v>134</v>
      </c>
      <c r="DA1036" t="s">
        <v>134</v>
      </c>
      <c r="DB1036" t="s">
        <v>136</v>
      </c>
      <c r="DC1036" t="s">
        <v>134</v>
      </c>
      <c r="DD1036" t="s">
        <v>136</v>
      </c>
      <c r="DF1036" t="s">
        <v>466</v>
      </c>
      <c r="DG1036" t="s">
        <v>1649</v>
      </c>
      <c r="DH1036" t="s">
        <v>1651</v>
      </c>
      <c r="DI1036" t="s">
        <v>720</v>
      </c>
      <c r="DJ1036" s="4">
        <v>39573</v>
      </c>
      <c r="DK1036" t="s">
        <v>1655</v>
      </c>
      <c r="DL1036" t="s">
        <v>136</v>
      </c>
      <c r="DM1036">
        <v>1</v>
      </c>
      <c r="DN1036" t="s">
        <v>1656</v>
      </c>
      <c r="DO1036" t="s">
        <v>1651</v>
      </c>
      <c r="DP1036" t="s">
        <v>720</v>
      </c>
      <c r="DQ1036" t="str">
        <f>"39573"</f>
        <v>39573</v>
      </c>
      <c r="DR1036" t="s">
        <v>1655</v>
      </c>
      <c r="DS1036" t="s">
        <v>551</v>
      </c>
      <c r="DT1036">
        <v>1</v>
      </c>
      <c r="DU1036">
        <v>6</v>
      </c>
      <c r="DV1036" t="s">
        <v>134</v>
      </c>
      <c r="DW1036" t="s">
        <v>134</v>
      </c>
      <c r="DX1036" t="s">
        <v>134</v>
      </c>
      <c r="DY1036" t="s">
        <v>136</v>
      </c>
      <c r="DZ1036">
        <v>1</v>
      </c>
      <c r="EA1036" t="s">
        <v>136</v>
      </c>
      <c r="EC1036" s="5">
        <v>12.68</v>
      </c>
      <c r="ED1036" s="5">
        <v>55</v>
      </c>
      <c r="EE1036">
        <v>18702196895</v>
      </c>
      <c r="EF1036" t="s">
        <v>1657</v>
      </c>
      <c r="EG1036" t="s">
        <v>148</v>
      </c>
      <c r="EH1036">
        <v>0</v>
      </c>
    </row>
    <row r="1037" spans="1:138" ht="15" customHeight="1" x14ac:dyDescent="0.35">
      <c r="A1037" t="s">
        <v>13158</v>
      </c>
      <c r="B1037" t="s">
        <v>157</v>
      </c>
      <c r="C1037" s="1">
        <v>44138.758750231478</v>
      </c>
      <c r="D1037" s="1">
        <v>44155</v>
      </c>
      <c r="E1037" t="s">
        <v>133</v>
      </c>
      <c r="F1037" t="s">
        <v>136</v>
      </c>
      <c r="G1037" t="s">
        <v>135</v>
      </c>
      <c r="H1037" t="s">
        <v>136</v>
      </c>
      <c r="I1037" t="s">
        <v>10481</v>
      </c>
      <c r="K1037" t="s">
        <v>10482</v>
      </c>
      <c r="M1037" t="s">
        <v>1609</v>
      </c>
      <c r="N1037" t="s">
        <v>246</v>
      </c>
      <c r="O1037" s="4">
        <v>70546</v>
      </c>
      <c r="P1037" t="s">
        <v>140</v>
      </c>
      <c r="R1037">
        <v>13372460501</v>
      </c>
      <c r="T1037">
        <v>11251</v>
      </c>
      <c r="U1037" t="s">
        <v>6752</v>
      </c>
      <c r="V1037" t="s">
        <v>10483</v>
      </c>
      <c r="W1037" t="s">
        <v>250</v>
      </c>
      <c r="X1037" t="s">
        <v>6009</v>
      </c>
      <c r="Y1037" t="s">
        <v>6754</v>
      </c>
      <c r="AA1037" t="s">
        <v>2921</v>
      </c>
      <c r="AB1037" t="s">
        <v>246</v>
      </c>
      <c r="AC1037" s="4">
        <v>70810</v>
      </c>
      <c r="AD1037" t="s">
        <v>140</v>
      </c>
      <c r="AF1037">
        <v>12252766698</v>
      </c>
      <c r="AH1037" t="s">
        <v>6755</v>
      </c>
      <c r="AZ1037" t="s">
        <v>334</v>
      </c>
      <c r="BA1037" t="s">
        <v>335</v>
      </c>
      <c r="BB1037" t="s">
        <v>136</v>
      </c>
      <c r="BC1037" t="s">
        <v>136</v>
      </c>
      <c r="BD1037" t="s">
        <v>148</v>
      </c>
      <c r="BE1037" t="s">
        <v>136</v>
      </c>
      <c r="BF1037" t="s">
        <v>136</v>
      </c>
      <c r="BG1037" t="s">
        <v>134</v>
      </c>
      <c r="BH1037" t="s">
        <v>136</v>
      </c>
      <c r="BN1037" t="s">
        <v>13159</v>
      </c>
      <c r="BO1037" t="s">
        <v>6757</v>
      </c>
      <c r="BP1037">
        <v>3</v>
      </c>
      <c r="BQ1037">
        <v>3</v>
      </c>
      <c r="BR1037">
        <v>3</v>
      </c>
      <c r="BS1037" s="1">
        <v>44197</v>
      </c>
      <c r="BT1037" s="1">
        <v>44409</v>
      </c>
      <c r="BU1037" s="1">
        <v>44197</v>
      </c>
      <c r="BV1037" s="1">
        <v>44409</v>
      </c>
      <c r="BW1037" t="s">
        <v>136</v>
      </c>
      <c r="BX1037">
        <v>40</v>
      </c>
      <c r="BY1037">
        <v>0</v>
      </c>
      <c r="BZ1037">
        <v>8</v>
      </c>
      <c r="CA1037">
        <v>8</v>
      </c>
      <c r="CB1037">
        <v>8</v>
      </c>
      <c r="CC1037">
        <v>8</v>
      </c>
      <c r="CD1037">
        <v>8</v>
      </c>
      <c r="CE1037">
        <v>0</v>
      </c>
      <c r="CF1037" t="str">
        <f>"7:00 AM"</f>
        <v>7:00 AM</v>
      </c>
      <c r="CG1037" t="str">
        <f>"4:00 PM"</f>
        <v>4:00 PM</v>
      </c>
      <c r="CH1037" s="5">
        <v>11.83</v>
      </c>
      <c r="CI1037" t="s">
        <v>146</v>
      </c>
      <c r="CL1037" t="s">
        <v>136</v>
      </c>
      <c r="CM1037" t="s">
        <v>147</v>
      </c>
      <c r="CN1037" t="s">
        <v>148</v>
      </c>
      <c r="CO1037" t="s">
        <v>10485</v>
      </c>
      <c r="CP1037" t="s">
        <v>149</v>
      </c>
      <c r="CQ1037">
        <v>0</v>
      </c>
      <c r="CR1037">
        <v>0</v>
      </c>
      <c r="CS1037" t="s">
        <v>136</v>
      </c>
      <c r="CT1037" t="s">
        <v>136</v>
      </c>
      <c r="CU1037" t="s">
        <v>136</v>
      </c>
      <c r="CV1037" t="s">
        <v>136</v>
      </c>
      <c r="CW1037" t="s">
        <v>134</v>
      </c>
      <c r="CX1037">
        <v>75</v>
      </c>
      <c r="CY1037" t="s">
        <v>134</v>
      </c>
      <c r="CZ1037" t="s">
        <v>136</v>
      </c>
      <c r="DA1037" t="s">
        <v>134</v>
      </c>
      <c r="DB1037" t="s">
        <v>134</v>
      </c>
      <c r="DC1037" t="s">
        <v>134</v>
      </c>
      <c r="DD1037" t="s">
        <v>136</v>
      </c>
      <c r="DF1037" t="s">
        <v>180</v>
      </c>
      <c r="DG1037" t="s">
        <v>10482</v>
      </c>
      <c r="DH1037" t="s">
        <v>1609</v>
      </c>
      <c r="DI1037" t="s">
        <v>246</v>
      </c>
      <c r="DJ1037" s="4">
        <v>70546</v>
      </c>
      <c r="DK1037" t="s">
        <v>1610</v>
      </c>
      <c r="DL1037" t="s">
        <v>136</v>
      </c>
      <c r="DM1037">
        <v>1</v>
      </c>
      <c r="DN1037" t="s">
        <v>10486</v>
      </c>
      <c r="DO1037" t="s">
        <v>1609</v>
      </c>
      <c r="DP1037" t="s">
        <v>246</v>
      </c>
      <c r="DQ1037" t="str">
        <f>"70546"</f>
        <v>70546</v>
      </c>
      <c r="DR1037" t="s">
        <v>1610</v>
      </c>
      <c r="DS1037" t="s">
        <v>10487</v>
      </c>
      <c r="DT1037">
        <v>1</v>
      </c>
      <c r="DU1037">
        <v>6</v>
      </c>
      <c r="DV1037" t="s">
        <v>136</v>
      </c>
      <c r="DW1037" t="s">
        <v>136</v>
      </c>
      <c r="DX1037" t="s">
        <v>134</v>
      </c>
      <c r="DY1037" t="s">
        <v>136</v>
      </c>
      <c r="DZ1037">
        <v>1</v>
      </c>
      <c r="EA1037" t="s">
        <v>136</v>
      </c>
      <c r="EC1037" s="5">
        <v>12.68</v>
      </c>
      <c r="ED1037" s="5">
        <v>55</v>
      </c>
      <c r="EE1037">
        <v>13372460501</v>
      </c>
      <c r="EF1037" t="s">
        <v>10488</v>
      </c>
      <c r="EG1037" t="s">
        <v>148</v>
      </c>
      <c r="EH1037">
        <v>0</v>
      </c>
    </row>
    <row r="1038" spans="1:138" ht="15" customHeight="1" x14ac:dyDescent="0.35">
      <c r="A1038" t="s">
        <v>11835</v>
      </c>
      <c r="B1038" t="s">
        <v>157</v>
      </c>
      <c r="C1038" s="1">
        <v>44139.362915509257</v>
      </c>
      <c r="D1038" s="1">
        <v>44155</v>
      </c>
      <c r="E1038" t="s">
        <v>133</v>
      </c>
      <c r="F1038" t="s">
        <v>136</v>
      </c>
      <c r="G1038" t="s">
        <v>135</v>
      </c>
      <c r="H1038" t="s">
        <v>136</v>
      </c>
      <c r="I1038" t="s">
        <v>11836</v>
      </c>
      <c r="K1038" t="s">
        <v>1254</v>
      </c>
      <c r="L1038" t="s">
        <v>11837</v>
      </c>
      <c r="M1038" t="s">
        <v>1255</v>
      </c>
      <c r="N1038" t="s">
        <v>1104</v>
      </c>
      <c r="O1038" s="4">
        <v>69210</v>
      </c>
      <c r="P1038" t="s">
        <v>140</v>
      </c>
      <c r="R1038">
        <v>14023871522</v>
      </c>
      <c r="T1038">
        <v>112112</v>
      </c>
      <c r="U1038" t="s">
        <v>1256</v>
      </c>
      <c r="V1038" t="s">
        <v>1257</v>
      </c>
      <c r="X1038" t="s">
        <v>164</v>
      </c>
      <c r="Y1038" t="s">
        <v>1254</v>
      </c>
      <c r="Z1038" t="s">
        <v>11837</v>
      </c>
      <c r="AA1038" t="s">
        <v>1255</v>
      </c>
      <c r="AB1038" t="s">
        <v>1104</v>
      </c>
      <c r="AC1038" s="4">
        <v>69210</v>
      </c>
      <c r="AD1038" t="s">
        <v>140</v>
      </c>
      <c r="AF1038">
        <v>14023871522</v>
      </c>
      <c r="AH1038" t="s">
        <v>1258</v>
      </c>
      <c r="AI1038" t="s">
        <v>168</v>
      </c>
      <c r="AJ1038" t="s">
        <v>533</v>
      </c>
      <c r="AK1038" t="s">
        <v>534</v>
      </c>
      <c r="AM1038" t="s">
        <v>535</v>
      </c>
      <c r="AO1038" t="s">
        <v>536</v>
      </c>
      <c r="AP1038" t="s">
        <v>537</v>
      </c>
      <c r="AQ1038" s="4">
        <v>28786</v>
      </c>
      <c r="AR1038" t="s">
        <v>140</v>
      </c>
      <c r="AT1038">
        <v>18282460659</v>
      </c>
      <c r="AV1038" t="s">
        <v>538</v>
      </c>
      <c r="AW1038" t="s">
        <v>539</v>
      </c>
      <c r="AZ1038" t="s">
        <v>334</v>
      </c>
      <c r="BA1038" t="s">
        <v>335</v>
      </c>
      <c r="BB1038" t="s">
        <v>136</v>
      </c>
      <c r="BC1038" t="s">
        <v>136</v>
      </c>
      <c r="BD1038" t="s">
        <v>148</v>
      </c>
      <c r="BE1038" t="s">
        <v>136</v>
      </c>
      <c r="BF1038" t="s">
        <v>136</v>
      </c>
      <c r="BG1038" t="s">
        <v>134</v>
      </c>
      <c r="BH1038" t="s">
        <v>136</v>
      </c>
      <c r="BN1038" t="s">
        <v>11838</v>
      </c>
      <c r="BO1038" t="s">
        <v>3151</v>
      </c>
      <c r="BP1038">
        <v>6</v>
      </c>
      <c r="BQ1038">
        <v>6</v>
      </c>
      <c r="BR1038">
        <v>6</v>
      </c>
      <c r="BS1038" s="1">
        <v>44191</v>
      </c>
      <c r="BT1038" s="1">
        <v>44255</v>
      </c>
      <c r="BU1038" s="1">
        <v>44191</v>
      </c>
      <c r="BV1038" s="1">
        <v>44255</v>
      </c>
      <c r="BW1038" t="s">
        <v>136</v>
      </c>
      <c r="BX1038">
        <v>48</v>
      </c>
      <c r="BY1038">
        <v>0</v>
      </c>
      <c r="BZ1038">
        <v>8</v>
      </c>
      <c r="CA1038">
        <v>8</v>
      </c>
      <c r="CB1038">
        <v>8</v>
      </c>
      <c r="CC1038">
        <v>8</v>
      </c>
      <c r="CD1038">
        <v>8</v>
      </c>
      <c r="CE1038">
        <v>8</v>
      </c>
      <c r="CF1038" t="str">
        <f>"8:00 AM"</f>
        <v>8:00 AM</v>
      </c>
      <c r="CG1038" t="str">
        <f>"5:00 PM"</f>
        <v>5:00 PM</v>
      </c>
      <c r="CH1038" s="5">
        <v>14.99</v>
      </c>
      <c r="CI1038" t="s">
        <v>146</v>
      </c>
      <c r="CL1038" t="s">
        <v>136</v>
      </c>
      <c r="CM1038" t="s">
        <v>312</v>
      </c>
      <c r="CN1038" t="s">
        <v>148</v>
      </c>
      <c r="CO1038" t="s">
        <v>544</v>
      </c>
      <c r="CP1038" t="s">
        <v>149</v>
      </c>
      <c r="CQ1038">
        <v>3</v>
      </c>
      <c r="CR1038">
        <v>0</v>
      </c>
      <c r="CS1038" t="s">
        <v>136</v>
      </c>
      <c r="CT1038" t="s">
        <v>136</v>
      </c>
      <c r="CU1038" t="s">
        <v>136</v>
      </c>
      <c r="CV1038" t="s">
        <v>136</v>
      </c>
      <c r="CW1038" t="s">
        <v>134</v>
      </c>
      <c r="CX1038">
        <v>40</v>
      </c>
      <c r="CY1038" t="s">
        <v>134</v>
      </c>
      <c r="CZ1038" t="s">
        <v>136</v>
      </c>
      <c r="DA1038" t="s">
        <v>136</v>
      </c>
      <c r="DB1038" t="s">
        <v>136</v>
      </c>
      <c r="DC1038" t="s">
        <v>136</v>
      </c>
      <c r="DD1038" t="s">
        <v>136</v>
      </c>
      <c r="DF1038" t="s">
        <v>11839</v>
      </c>
      <c r="DG1038" t="s">
        <v>1254</v>
      </c>
      <c r="DH1038" t="s">
        <v>1255</v>
      </c>
      <c r="DI1038" t="s">
        <v>1104</v>
      </c>
      <c r="DJ1038" s="4">
        <v>69210</v>
      </c>
      <c r="DK1038" t="s">
        <v>549</v>
      </c>
      <c r="DL1038" t="s">
        <v>136</v>
      </c>
      <c r="DM1038">
        <v>1</v>
      </c>
      <c r="DN1038" t="s">
        <v>11840</v>
      </c>
      <c r="DO1038" t="s">
        <v>1255</v>
      </c>
      <c r="DP1038" t="s">
        <v>1104</v>
      </c>
      <c r="DQ1038" t="str">
        <f>"69210"</f>
        <v>69210</v>
      </c>
      <c r="DR1038" t="s">
        <v>549</v>
      </c>
      <c r="DS1038" t="s">
        <v>296</v>
      </c>
      <c r="DT1038">
        <v>1</v>
      </c>
      <c r="DU1038">
        <v>3</v>
      </c>
      <c r="DV1038" t="s">
        <v>134</v>
      </c>
      <c r="DW1038" t="s">
        <v>134</v>
      </c>
      <c r="DX1038" t="s">
        <v>134</v>
      </c>
      <c r="DY1038" t="s">
        <v>134</v>
      </c>
      <c r="DZ1038">
        <v>3</v>
      </c>
      <c r="EA1038" t="s">
        <v>136</v>
      </c>
      <c r="EC1038" s="5">
        <v>12.68</v>
      </c>
      <c r="ED1038" s="5">
        <v>55</v>
      </c>
      <c r="EE1038">
        <v>14023871522</v>
      </c>
      <c r="EF1038" t="s">
        <v>1258</v>
      </c>
      <c r="EG1038" t="s">
        <v>148</v>
      </c>
      <c r="EH1038">
        <v>0</v>
      </c>
    </row>
    <row r="1039" spans="1:138" ht="15" customHeight="1" x14ac:dyDescent="0.35">
      <c r="A1039" t="s">
        <v>10511</v>
      </c>
      <c r="B1039" t="s">
        <v>157</v>
      </c>
      <c r="C1039" s="1">
        <v>44140.465532754628</v>
      </c>
      <c r="D1039" s="1">
        <v>44155</v>
      </c>
      <c r="E1039" t="s">
        <v>133</v>
      </c>
      <c r="F1039" t="s">
        <v>136</v>
      </c>
      <c r="G1039" t="s">
        <v>135</v>
      </c>
      <c r="H1039" t="s">
        <v>136</v>
      </c>
      <c r="I1039" t="s">
        <v>10512</v>
      </c>
      <c r="K1039" t="s">
        <v>10513</v>
      </c>
      <c r="M1039" t="s">
        <v>6085</v>
      </c>
      <c r="N1039" t="s">
        <v>611</v>
      </c>
      <c r="O1039" s="4">
        <v>57382</v>
      </c>
      <c r="P1039" t="s">
        <v>140</v>
      </c>
      <c r="R1039">
        <v>16057786571</v>
      </c>
      <c r="T1039">
        <v>112111</v>
      </c>
      <c r="U1039" t="s">
        <v>10514</v>
      </c>
      <c r="V1039" t="s">
        <v>898</v>
      </c>
      <c r="X1039" t="s">
        <v>5818</v>
      </c>
      <c r="Y1039" t="s">
        <v>10513</v>
      </c>
      <c r="AA1039" t="s">
        <v>6085</v>
      </c>
      <c r="AB1039" t="s">
        <v>611</v>
      </c>
      <c r="AC1039" s="4">
        <v>57382</v>
      </c>
      <c r="AD1039" t="s">
        <v>140</v>
      </c>
      <c r="AF1039">
        <v>16057786571</v>
      </c>
      <c r="AH1039" t="s">
        <v>10515</v>
      </c>
      <c r="AI1039" t="s">
        <v>168</v>
      </c>
      <c r="AJ1039" t="s">
        <v>6709</v>
      </c>
      <c r="AK1039" t="s">
        <v>6710</v>
      </c>
      <c r="AM1039" t="s">
        <v>10516</v>
      </c>
      <c r="AO1039" t="s">
        <v>9212</v>
      </c>
      <c r="AP1039" t="s">
        <v>221</v>
      </c>
      <c r="AQ1039" s="4">
        <v>38103</v>
      </c>
      <c r="AR1039" t="s">
        <v>140</v>
      </c>
      <c r="AT1039">
        <v>18166747364</v>
      </c>
      <c r="AV1039" t="s">
        <v>6712</v>
      </c>
      <c r="AW1039" t="s">
        <v>6713</v>
      </c>
      <c r="AZ1039" t="s">
        <v>175</v>
      </c>
      <c r="BA1039" t="s">
        <v>176</v>
      </c>
      <c r="BB1039" t="s">
        <v>136</v>
      </c>
      <c r="BC1039" t="s">
        <v>136</v>
      </c>
      <c r="BD1039" t="s">
        <v>148</v>
      </c>
      <c r="BE1039" t="s">
        <v>136</v>
      </c>
      <c r="BF1039" t="s">
        <v>136</v>
      </c>
      <c r="BG1039" t="s">
        <v>134</v>
      </c>
      <c r="BH1039" t="s">
        <v>136</v>
      </c>
      <c r="BN1039" t="s">
        <v>10517</v>
      </c>
      <c r="BO1039" t="s">
        <v>6715</v>
      </c>
      <c r="BP1039">
        <v>1</v>
      </c>
      <c r="BQ1039">
        <v>1</v>
      </c>
      <c r="BR1039">
        <v>1</v>
      </c>
      <c r="BS1039" s="1">
        <v>44192</v>
      </c>
      <c r="BT1039" s="1">
        <v>44287</v>
      </c>
      <c r="BU1039" s="1">
        <v>44192</v>
      </c>
      <c r="BV1039" s="1">
        <v>44287</v>
      </c>
      <c r="BW1039" t="s">
        <v>136</v>
      </c>
      <c r="BX1039">
        <v>48</v>
      </c>
      <c r="BY1039">
        <v>0</v>
      </c>
      <c r="BZ1039">
        <v>8</v>
      </c>
      <c r="CA1039">
        <v>8</v>
      </c>
      <c r="CB1039">
        <v>8</v>
      </c>
      <c r="CC1039">
        <v>8</v>
      </c>
      <c r="CD1039">
        <v>8</v>
      </c>
      <c r="CE1039">
        <v>8</v>
      </c>
      <c r="CF1039" t="str">
        <f>"8:00 AM"</f>
        <v>8:00 AM</v>
      </c>
      <c r="CG1039" t="str">
        <f>"5:00 PM"</f>
        <v>5:00 PM</v>
      </c>
      <c r="CH1039" s="5">
        <v>14.99</v>
      </c>
      <c r="CI1039" t="s">
        <v>146</v>
      </c>
      <c r="CL1039" t="s">
        <v>136</v>
      </c>
      <c r="CM1039" t="s">
        <v>312</v>
      </c>
      <c r="CN1039" t="s">
        <v>148</v>
      </c>
      <c r="CO1039" t="s">
        <v>10518</v>
      </c>
      <c r="CP1039" t="s">
        <v>149</v>
      </c>
      <c r="CQ1039">
        <v>3</v>
      </c>
      <c r="CR1039">
        <v>0</v>
      </c>
      <c r="CS1039" t="s">
        <v>134</v>
      </c>
      <c r="CT1039" t="s">
        <v>134</v>
      </c>
      <c r="CU1039" t="s">
        <v>136</v>
      </c>
      <c r="CV1039" t="s">
        <v>136</v>
      </c>
      <c r="CW1039" t="s">
        <v>136</v>
      </c>
      <c r="CY1039" t="s">
        <v>136</v>
      </c>
      <c r="CZ1039" t="s">
        <v>136</v>
      </c>
      <c r="DA1039" t="s">
        <v>136</v>
      </c>
      <c r="DB1039" t="s">
        <v>136</v>
      </c>
      <c r="DC1039" t="s">
        <v>136</v>
      </c>
      <c r="DD1039" t="s">
        <v>136</v>
      </c>
      <c r="DF1039" t="s">
        <v>180</v>
      </c>
      <c r="DG1039" t="s">
        <v>10519</v>
      </c>
      <c r="DH1039" t="s">
        <v>6085</v>
      </c>
      <c r="DI1039" t="s">
        <v>611</v>
      </c>
      <c r="DJ1039" s="4">
        <v>57382</v>
      </c>
      <c r="DK1039" t="s">
        <v>6090</v>
      </c>
      <c r="DL1039" t="s">
        <v>136</v>
      </c>
      <c r="DM1039">
        <v>1</v>
      </c>
      <c r="DN1039" t="s">
        <v>10520</v>
      </c>
      <c r="DO1039" t="s">
        <v>6085</v>
      </c>
      <c r="DP1039" t="s">
        <v>611</v>
      </c>
      <c r="DQ1039" t="str">
        <f>"57382"</f>
        <v>57382</v>
      </c>
      <c r="DR1039" t="s">
        <v>6090</v>
      </c>
      <c r="DS1039" t="s">
        <v>10521</v>
      </c>
      <c r="DT1039">
        <v>1</v>
      </c>
      <c r="DU1039">
        <v>1</v>
      </c>
      <c r="DV1039" t="s">
        <v>134</v>
      </c>
      <c r="DW1039" t="s">
        <v>134</v>
      </c>
      <c r="DX1039" t="s">
        <v>134</v>
      </c>
      <c r="DY1039" t="s">
        <v>136</v>
      </c>
      <c r="DZ1039">
        <v>1</v>
      </c>
      <c r="EA1039" t="s">
        <v>136</v>
      </c>
      <c r="EC1039" s="5">
        <v>12.68</v>
      </c>
      <c r="ED1039" s="5">
        <v>55</v>
      </c>
      <c r="EE1039">
        <v>16057786571</v>
      </c>
      <c r="EF1039" t="s">
        <v>10515</v>
      </c>
      <c r="EG1039" t="s">
        <v>148</v>
      </c>
      <c r="EH1039">
        <v>0</v>
      </c>
    </row>
    <row r="1040" spans="1:138" ht="15" customHeight="1" x14ac:dyDescent="0.35">
      <c r="A1040" t="s">
        <v>7346</v>
      </c>
      <c r="B1040" t="s">
        <v>157</v>
      </c>
      <c r="C1040" s="1">
        <v>44140.377954050928</v>
      </c>
      <c r="D1040" s="1">
        <v>44155</v>
      </c>
      <c r="E1040" t="s">
        <v>133</v>
      </c>
      <c r="F1040" t="s">
        <v>136</v>
      </c>
      <c r="G1040" t="s">
        <v>135</v>
      </c>
      <c r="H1040" t="s">
        <v>136</v>
      </c>
      <c r="I1040" t="s">
        <v>7347</v>
      </c>
      <c r="K1040" t="s">
        <v>7348</v>
      </c>
      <c r="M1040" t="s">
        <v>3328</v>
      </c>
      <c r="N1040" t="s">
        <v>246</v>
      </c>
      <c r="O1040" s="4">
        <v>70543</v>
      </c>
      <c r="P1040" t="s">
        <v>140</v>
      </c>
      <c r="R1040">
        <v>13375233281</v>
      </c>
      <c r="T1040">
        <v>1125</v>
      </c>
      <c r="U1040" t="s">
        <v>3317</v>
      </c>
      <c r="V1040" t="s">
        <v>4168</v>
      </c>
      <c r="X1040" t="s">
        <v>164</v>
      </c>
      <c r="Y1040" t="s">
        <v>7348</v>
      </c>
      <c r="AA1040" t="s">
        <v>3328</v>
      </c>
      <c r="AB1040" t="s">
        <v>246</v>
      </c>
      <c r="AC1040" s="4">
        <v>70543</v>
      </c>
      <c r="AD1040" t="s">
        <v>140</v>
      </c>
      <c r="AE1040" t="s">
        <v>252</v>
      </c>
      <c r="AF1040">
        <v>13375233281</v>
      </c>
      <c r="AG1040">
        <v>3281</v>
      </c>
      <c r="AH1040" t="s">
        <v>7349</v>
      </c>
      <c r="AZ1040" t="s">
        <v>334</v>
      </c>
      <c r="BA1040" t="s">
        <v>335</v>
      </c>
      <c r="BB1040" t="s">
        <v>136</v>
      </c>
      <c r="BC1040" t="s">
        <v>136</v>
      </c>
      <c r="BD1040" t="s">
        <v>148</v>
      </c>
      <c r="BE1040" t="s">
        <v>136</v>
      </c>
      <c r="BF1040" t="s">
        <v>136</v>
      </c>
      <c r="BG1040" t="s">
        <v>134</v>
      </c>
      <c r="BH1040" t="s">
        <v>136</v>
      </c>
      <c r="BN1040" t="s">
        <v>7350</v>
      </c>
      <c r="BO1040" t="s">
        <v>7351</v>
      </c>
      <c r="BP1040">
        <v>15</v>
      </c>
      <c r="BQ1040">
        <v>15</v>
      </c>
      <c r="BR1040">
        <v>15</v>
      </c>
      <c r="BS1040" s="1">
        <v>44197</v>
      </c>
      <c r="BT1040" s="1">
        <v>44385</v>
      </c>
      <c r="BU1040" s="1">
        <v>44197</v>
      </c>
      <c r="BV1040" s="1">
        <v>44385</v>
      </c>
      <c r="BW1040" t="s">
        <v>136</v>
      </c>
      <c r="BX1040">
        <v>40</v>
      </c>
      <c r="BY1040">
        <v>0</v>
      </c>
      <c r="BZ1040">
        <v>7</v>
      </c>
      <c r="CA1040">
        <v>7</v>
      </c>
      <c r="CB1040">
        <v>7</v>
      </c>
      <c r="CC1040">
        <v>7</v>
      </c>
      <c r="CD1040">
        <v>7</v>
      </c>
      <c r="CE1040">
        <v>5</v>
      </c>
      <c r="CF1040" t="str">
        <f>"7:00 PM"</f>
        <v>7:00 PM</v>
      </c>
      <c r="CG1040" t="str">
        <f>"3:00 PM"</f>
        <v>3:00 PM</v>
      </c>
      <c r="CH1040" s="5">
        <v>11.83</v>
      </c>
      <c r="CI1040" t="s">
        <v>146</v>
      </c>
      <c r="CL1040" t="s">
        <v>134</v>
      </c>
      <c r="CM1040" t="s">
        <v>147</v>
      </c>
      <c r="CN1040" t="s">
        <v>148</v>
      </c>
      <c r="CO1040" t="s">
        <v>2389</v>
      </c>
      <c r="CP1040" t="s">
        <v>149</v>
      </c>
      <c r="CQ1040">
        <v>0</v>
      </c>
      <c r="CR1040">
        <v>0</v>
      </c>
      <c r="CS1040" t="s">
        <v>136</v>
      </c>
      <c r="CT1040" t="s">
        <v>136</v>
      </c>
      <c r="CU1040" t="s">
        <v>136</v>
      </c>
      <c r="CV1040" t="s">
        <v>136</v>
      </c>
      <c r="CW1040" t="s">
        <v>134</v>
      </c>
      <c r="CX1040">
        <v>40</v>
      </c>
      <c r="CY1040" t="s">
        <v>134</v>
      </c>
      <c r="CZ1040" t="s">
        <v>134</v>
      </c>
      <c r="DA1040" t="s">
        <v>134</v>
      </c>
      <c r="DB1040" t="s">
        <v>134</v>
      </c>
      <c r="DC1040" t="s">
        <v>134</v>
      </c>
      <c r="DD1040" t="s">
        <v>136</v>
      </c>
      <c r="DF1040" t="s">
        <v>1841</v>
      </c>
      <c r="DG1040" t="s">
        <v>7348</v>
      </c>
      <c r="DH1040" t="s">
        <v>3328</v>
      </c>
      <c r="DI1040" t="s">
        <v>246</v>
      </c>
      <c r="DJ1040" s="4">
        <v>70543</v>
      </c>
      <c r="DK1040" t="s">
        <v>268</v>
      </c>
      <c r="DL1040" t="s">
        <v>136</v>
      </c>
      <c r="DM1040">
        <v>1</v>
      </c>
      <c r="DN1040" t="s">
        <v>7352</v>
      </c>
      <c r="DO1040" t="s">
        <v>3328</v>
      </c>
      <c r="DP1040" t="s">
        <v>246</v>
      </c>
      <c r="DQ1040" t="str">
        <f>"70543"</f>
        <v>70543</v>
      </c>
      <c r="DR1040" t="s">
        <v>268</v>
      </c>
      <c r="DS1040" t="s">
        <v>7353</v>
      </c>
      <c r="DT1040">
        <v>5</v>
      </c>
      <c r="DU1040">
        <v>85</v>
      </c>
      <c r="DV1040" t="s">
        <v>134</v>
      </c>
      <c r="DW1040" t="s">
        <v>136</v>
      </c>
      <c r="DX1040" t="s">
        <v>134</v>
      </c>
      <c r="DY1040" t="s">
        <v>136</v>
      </c>
      <c r="DZ1040">
        <v>1</v>
      </c>
      <c r="EA1040" t="s">
        <v>136</v>
      </c>
      <c r="EC1040" s="5">
        <v>12.68</v>
      </c>
      <c r="ED1040" s="5">
        <v>55</v>
      </c>
      <c r="EE1040">
        <v>13377792261</v>
      </c>
      <c r="EF1040" t="s">
        <v>7349</v>
      </c>
      <c r="EG1040" t="s">
        <v>7354</v>
      </c>
      <c r="EH1040">
        <v>2</v>
      </c>
    </row>
    <row r="1041" spans="1:138" ht="15" customHeight="1" x14ac:dyDescent="0.35">
      <c r="A1041" t="s">
        <v>26556</v>
      </c>
      <c r="B1041" t="s">
        <v>157</v>
      </c>
      <c r="C1041" s="1">
        <v>44137.400184027778</v>
      </c>
      <c r="D1041" s="1">
        <v>44155</v>
      </c>
      <c r="E1041" t="s">
        <v>133</v>
      </c>
      <c r="F1041" t="s">
        <v>134</v>
      </c>
      <c r="G1041" t="s">
        <v>135</v>
      </c>
      <c r="H1041" t="s">
        <v>136</v>
      </c>
      <c r="I1041" t="s">
        <v>6451</v>
      </c>
      <c r="K1041" t="s">
        <v>6452</v>
      </c>
      <c r="M1041" t="s">
        <v>1391</v>
      </c>
      <c r="N1041" t="s">
        <v>139</v>
      </c>
      <c r="O1041" s="4">
        <v>33440</v>
      </c>
      <c r="P1041" t="s">
        <v>140</v>
      </c>
      <c r="R1041">
        <v>15612619350</v>
      </c>
      <c r="T1041">
        <v>115115</v>
      </c>
      <c r="U1041" t="s">
        <v>2847</v>
      </c>
      <c r="V1041" t="s">
        <v>6453</v>
      </c>
      <c r="X1041" t="s">
        <v>164</v>
      </c>
      <c r="Y1041" t="s">
        <v>6452</v>
      </c>
      <c r="AA1041" t="s">
        <v>1391</v>
      </c>
      <c r="AB1041" t="s">
        <v>139</v>
      </c>
      <c r="AC1041" s="4">
        <v>33440</v>
      </c>
      <c r="AD1041" t="s">
        <v>140</v>
      </c>
      <c r="AF1041">
        <v>15612619350</v>
      </c>
      <c r="AH1041" t="s">
        <v>6454</v>
      </c>
      <c r="AI1041" t="s">
        <v>226</v>
      </c>
      <c r="AJ1041" t="s">
        <v>481</v>
      </c>
      <c r="AK1041" t="s">
        <v>482</v>
      </c>
      <c r="AL1041" t="s">
        <v>483</v>
      </c>
      <c r="AM1041" t="s">
        <v>484</v>
      </c>
      <c r="AO1041" t="s">
        <v>485</v>
      </c>
      <c r="AP1041" t="s">
        <v>139</v>
      </c>
      <c r="AQ1041" s="4">
        <v>33825</v>
      </c>
      <c r="AR1041" t="s">
        <v>140</v>
      </c>
      <c r="AS1041" t="s">
        <v>486</v>
      </c>
      <c r="AT1041">
        <v>18632019211</v>
      </c>
      <c r="AV1041" t="s">
        <v>487</v>
      </c>
      <c r="AW1041" t="s">
        <v>488</v>
      </c>
      <c r="AX1041" t="s">
        <v>139</v>
      </c>
      <c r="AY1041" t="s">
        <v>489</v>
      </c>
      <c r="AZ1041" t="s">
        <v>175</v>
      </c>
      <c r="BA1041" t="s">
        <v>176</v>
      </c>
      <c r="BB1041" t="s">
        <v>134</v>
      </c>
      <c r="BC1041" t="s">
        <v>134</v>
      </c>
      <c r="BD1041" t="s">
        <v>134</v>
      </c>
      <c r="BE1041" t="s">
        <v>134</v>
      </c>
      <c r="BF1041" t="s">
        <v>136</v>
      </c>
      <c r="BG1041" t="s">
        <v>134</v>
      </c>
      <c r="BH1041" t="s">
        <v>136</v>
      </c>
      <c r="BI1041" t="s">
        <v>148</v>
      </c>
      <c r="BJ1041" t="s">
        <v>148</v>
      </c>
      <c r="BK1041" t="s">
        <v>148</v>
      </c>
      <c r="BN1041" t="s">
        <v>26557</v>
      </c>
      <c r="BO1041" t="s">
        <v>491</v>
      </c>
      <c r="BP1041">
        <v>42</v>
      </c>
      <c r="BQ1041">
        <v>42</v>
      </c>
      <c r="BR1041">
        <v>42</v>
      </c>
      <c r="BS1041" s="1">
        <v>44201</v>
      </c>
      <c r="BT1041" s="1">
        <v>44237</v>
      </c>
      <c r="BU1041" s="1">
        <v>44201</v>
      </c>
      <c r="BV1041" s="1">
        <v>44237</v>
      </c>
      <c r="BW1041" t="s">
        <v>136</v>
      </c>
      <c r="BX1041">
        <v>36</v>
      </c>
      <c r="BY1041">
        <v>0</v>
      </c>
      <c r="BZ1041">
        <v>6</v>
      </c>
      <c r="CA1041">
        <v>6</v>
      </c>
      <c r="CB1041">
        <v>6</v>
      </c>
      <c r="CC1041">
        <v>6</v>
      </c>
      <c r="CD1041">
        <v>6</v>
      </c>
      <c r="CE1041">
        <v>6</v>
      </c>
      <c r="CF1041" t="str">
        <f>"7:00 AM"</f>
        <v>7:00 AM</v>
      </c>
      <c r="CG1041" t="str">
        <f>"8:00 PM"</f>
        <v>8:00 PM</v>
      </c>
      <c r="CH1041" s="5">
        <v>11.71</v>
      </c>
      <c r="CI1041" t="s">
        <v>146</v>
      </c>
      <c r="CL1041" t="s">
        <v>134</v>
      </c>
      <c r="CM1041" t="s">
        <v>147</v>
      </c>
      <c r="CN1041" t="s">
        <v>148</v>
      </c>
      <c r="CO1041" t="s">
        <v>492</v>
      </c>
      <c r="CP1041" t="s">
        <v>149</v>
      </c>
      <c r="CQ1041">
        <v>3</v>
      </c>
      <c r="CR1041">
        <v>0</v>
      </c>
      <c r="CS1041" t="s">
        <v>136</v>
      </c>
      <c r="CT1041" t="s">
        <v>136</v>
      </c>
      <c r="CU1041" t="s">
        <v>134</v>
      </c>
      <c r="CV1041" t="s">
        <v>134</v>
      </c>
      <c r="CW1041" t="s">
        <v>134</v>
      </c>
      <c r="CX1041">
        <v>50</v>
      </c>
      <c r="CY1041" t="s">
        <v>134</v>
      </c>
      <c r="CZ1041" t="s">
        <v>134</v>
      </c>
      <c r="DA1041" t="s">
        <v>134</v>
      </c>
      <c r="DB1041" t="s">
        <v>134</v>
      </c>
      <c r="DC1041" t="s">
        <v>134</v>
      </c>
      <c r="DD1041" t="s">
        <v>136</v>
      </c>
      <c r="DF1041" t="s">
        <v>967</v>
      </c>
      <c r="DG1041" t="s">
        <v>6455</v>
      </c>
      <c r="DH1041" t="s">
        <v>6456</v>
      </c>
      <c r="DI1041" t="s">
        <v>139</v>
      </c>
      <c r="DJ1041" s="4">
        <v>34956</v>
      </c>
      <c r="DK1041" t="s">
        <v>4048</v>
      </c>
      <c r="DL1041" t="s">
        <v>134</v>
      </c>
      <c r="DM1041">
        <v>2</v>
      </c>
      <c r="DN1041" t="s">
        <v>6457</v>
      </c>
      <c r="DO1041" t="s">
        <v>3377</v>
      </c>
      <c r="DP1041" t="s">
        <v>139</v>
      </c>
      <c r="DQ1041" t="str">
        <f>"34974"</f>
        <v>34974</v>
      </c>
      <c r="DR1041" t="s">
        <v>3378</v>
      </c>
      <c r="DS1041" t="s">
        <v>420</v>
      </c>
      <c r="DT1041">
        <v>11</v>
      </c>
      <c r="DU1041">
        <v>42</v>
      </c>
      <c r="DV1041" t="s">
        <v>136</v>
      </c>
      <c r="DW1041" t="s">
        <v>134</v>
      </c>
      <c r="DX1041" t="s">
        <v>134</v>
      </c>
      <c r="DY1041" t="s">
        <v>136</v>
      </c>
      <c r="DZ1041">
        <v>1</v>
      </c>
      <c r="EA1041" t="s">
        <v>134</v>
      </c>
      <c r="EB1041" s="5">
        <v>12.68</v>
      </c>
      <c r="EC1041" s="5">
        <v>12.68</v>
      </c>
      <c r="ED1041" s="5">
        <v>55</v>
      </c>
      <c r="EE1041">
        <v>15612619350</v>
      </c>
      <c r="EF1041" t="s">
        <v>6454</v>
      </c>
      <c r="EG1041" t="s">
        <v>148</v>
      </c>
      <c r="EH1041">
        <v>20</v>
      </c>
    </row>
    <row r="1042" spans="1:138" ht="15" customHeight="1" x14ac:dyDescent="0.35">
      <c r="A1042" t="s">
        <v>22777</v>
      </c>
      <c r="B1042" t="s">
        <v>157</v>
      </c>
      <c r="C1042" s="1">
        <v>44140.690001736111</v>
      </c>
      <c r="D1042" s="1">
        <v>44155</v>
      </c>
      <c r="E1042" t="s">
        <v>133</v>
      </c>
      <c r="F1042" t="s">
        <v>136</v>
      </c>
      <c r="G1042" t="s">
        <v>135</v>
      </c>
      <c r="H1042" t="s">
        <v>136</v>
      </c>
      <c r="I1042" t="s">
        <v>11578</v>
      </c>
      <c r="K1042" t="s">
        <v>11579</v>
      </c>
      <c r="M1042" t="s">
        <v>11580</v>
      </c>
      <c r="N1042" t="s">
        <v>870</v>
      </c>
      <c r="O1042" s="4">
        <v>55435</v>
      </c>
      <c r="P1042" t="s">
        <v>140</v>
      </c>
      <c r="R1042">
        <v>19523000594</v>
      </c>
      <c r="T1042">
        <v>1113</v>
      </c>
      <c r="U1042" t="s">
        <v>11581</v>
      </c>
      <c r="V1042" t="s">
        <v>4532</v>
      </c>
      <c r="X1042" t="s">
        <v>1677</v>
      </c>
      <c r="Y1042" t="s">
        <v>11579</v>
      </c>
      <c r="AA1042" t="s">
        <v>11580</v>
      </c>
      <c r="AB1042" t="s">
        <v>870</v>
      </c>
      <c r="AC1042" s="4">
        <v>55435</v>
      </c>
      <c r="AD1042" t="s">
        <v>140</v>
      </c>
      <c r="AF1042">
        <v>19523000594</v>
      </c>
      <c r="AH1042" t="s">
        <v>897</v>
      </c>
      <c r="AI1042" t="s">
        <v>168</v>
      </c>
      <c r="AJ1042" t="s">
        <v>621</v>
      </c>
      <c r="AK1042" t="s">
        <v>898</v>
      </c>
      <c r="AL1042" t="s">
        <v>899</v>
      </c>
      <c r="AM1042" t="s">
        <v>900</v>
      </c>
      <c r="AO1042" t="s">
        <v>901</v>
      </c>
      <c r="AP1042" t="s">
        <v>374</v>
      </c>
      <c r="AQ1042" s="4">
        <v>78260</v>
      </c>
      <c r="AR1042" t="s">
        <v>140</v>
      </c>
      <c r="AT1042">
        <v>12104820641</v>
      </c>
      <c r="AV1042" t="s">
        <v>902</v>
      </c>
      <c r="AW1042" t="s">
        <v>903</v>
      </c>
      <c r="AZ1042" t="s">
        <v>288</v>
      </c>
      <c r="BA1042" t="s">
        <v>289</v>
      </c>
      <c r="BB1042" t="s">
        <v>136</v>
      </c>
      <c r="BC1042" t="s">
        <v>136</v>
      </c>
      <c r="BD1042" t="s">
        <v>148</v>
      </c>
      <c r="BE1042" t="s">
        <v>136</v>
      </c>
      <c r="BF1042" t="s">
        <v>136</v>
      </c>
      <c r="BG1042" t="s">
        <v>134</v>
      </c>
      <c r="BH1042" t="s">
        <v>136</v>
      </c>
      <c r="BN1042" t="s">
        <v>22778</v>
      </c>
      <c r="BO1042" t="s">
        <v>5421</v>
      </c>
      <c r="BP1042">
        <v>4</v>
      </c>
      <c r="BQ1042">
        <v>4</v>
      </c>
      <c r="BR1042">
        <v>4</v>
      </c>
      <c r="BS1042" s="1">
        <v>44206</v>
      </c>
      <c r="BT1042" s="1">
        <v>44500</v>
      </c>
      <c r="BU1042" s="1">
        <v>44206</v>
      </c>
      <c r="BV1042" s="1">
        <v>44500</v>
      </c>
      <c r="BW1042" t="s">
        <v>136</v>
      </c>
      <c r="BX1042">
        <v>40</v>
      </c>
      <c r="BY1042">
        <v>0</v>
      </c>
      <c r="BZ1042">
        <v>7</v>
      </c>
      <c r="CA1042">
        <v>7</v>
      </c>
      <c r="CB1042">
        <v>7</v>
      </c>
      <c r="CC1042">
        <v>7</v>
      </c>
      <c r="CD1042">
        <v>7</v>
      </c>
      <c r="CE1042">
        <v>5</v>
      </c>
      <c r="CF1042" t="str">
        <f>"7:00 AM"</f>
        <v>7:00 AM</v>
      </c>
      <c r="CG1042" t="str">
        <f>"4:00 PM"</f>
        <v>4:00 PM</v>
      </c>
      <c r="CH1042" s="5">
        <v>14.4</v>
      </c>
      <c r="CI1042" t="s">
        <v>146</v>
      </c>
      <c r="CL1042" t="s">
        <v>134</v>
      </c>
      <c r="CM1042" t="s">
        <v>147</v>
      </c>
      <c r="CN1042" t="s">
        <v>148</v>
      </c>
      <c r="CO1042" t="s">
        <v>4716</v>
      </c>
      <c r="CP1042" t="s">
        <v>149</v>
      </c>
      <c r="CQ1042">
        <v>3</v>
      </c>
      <c r="CR1042">
        <v>0</v>
      </c>
      <c r="CS1042" t="s">
        <v>136</v>
      </c>
      <c r="CT1042" t="s">
        <v>136</v>
      </c>
      <c r="CU1042" t="s">
        <v>136</v>
      </c>
      <c r="CV1042" t="s">
        <v>136</v>
      </c>
      <c r="CW1042" t="s">
        <v>134</v>
      </c>
      <c r="CX1042">
        <v>50</v>
      </c>
      <c r="CY1042" t="s">
        <v>134</v>
      </c>
      <c r="CZ1042" t="s">
        <v>134</v>
      </c>
      <c r="DA1042" t="s">
        <v>134</v>
      </c>
      <c r="DB1042" t="s">
        <v>134</v>
      </c>
      <c r="DC1042" t="s">
        <v>134</v>
      </c>
      <c r="DD1042" t="s">
        <v>136</v>
      </c>
      <c r="DF1042" t="s">
        <v>149</v>
      </c>
      <c r="DG1042" t="s">
        <v>11584</v>
      </c>
      <c r="DH1042" t="s">
        <v>11585</v>
      </c>
      <c r="DI1042" t="s">
        <v>870</v>
      </c>
      <c r="DJ1042" s="4">
        <v>55925</v>
      </c>
      <c r="DK1042" t="s">
        <v>11586</v>
      </c>
      <c r="DL1042" t="s">
        <v>136</v>
      </c>
      <c r="DM1042">
        <v>1</v>
      </c>
      <c r="DN1042" t="s">
        <v>11584</v>
      </c>
      <c r="DO1042" t="s">
        <v>11585</v>
      </c>
      <c r="DP1042" t="s">
        <v>870</v>
      </c>
      <c r="DQ1042" t="str">
        <f>"55925"</f>
        <v>55925</v>
      </c>
      <c r="DR1042" t="s">
        <v>11586</v>
      </c>
      <c r="DS1042" t="s">
        <v>3273</v>
      </c>
      <c r="DT1042">
        <v>3</v>
      </c>
      <c r="DU1042">
        <v>18</v>
      </c>
      <c r="DV1042" t="s">
        <v>134</v>
      </c>
      <c r="DW1042" t="s">
        <v>134</v>
      </c>
      <c r="DX1042" t="s">
        <v>134</v>
      </c>
      <c r="DY1042" t="s">
        <v>136</v>
      </c>
      <c r="DZ1042">
        <v>1</v>
      </c>
      <c r="EA1042" t="s">
        <v>136</v>
      </c>
      <c r="EC1042" s="5">
        <v>12.68</v>
      </c>
      <c r="ED1042" s="5">
        <v>55</v>
      </c>
      <c r="EE1042">
        <v>19523000594</v>
      </c>
      <c r="EF1042" t="s">
        <v>11587</v>
      </c>
      <c r="EG1042" t="s">
        <v>148</v>
      </c>
      <c r="EH1042">
        <v>1</v>
      </c>
    </row>
    <row r="1043" spans="1:138" ht="15" customHeight="1" x14ac:dyDescent="0.35">
      <c r="A1043" t="s">
        <v>27182</v>
      </c>
      <c r="B1043" t="s">
        <v>157</v>
      </c>
      <c r="C1043" s="1">
        <v>44137.862710648151</v>
      </c>
      <c r="D1043" s="1">
        <v>44155</v>
      </c>
      <c r="E1043" t="s">
        <v>133</v>
      </c>
      <c r="F1043" t="s">
        <v>136</v>
      </c>
      <c r="G1043" t="s">
        <v>135</v>
      </c>
      <c r="H1043" t="s">
        <v>136</v>
      </c>
      <c r="I1043" t="s">
        <v>27183</v>
      </c>
      <c r="K1043" t="s">
        <v>27184</v>
      </c>
      <c r="M1043" t="s">
        <v>8320</v>
      </c>
      <c r="N1043" t="s">
        <v>1358</v>
      </c>
      <c r="O1043" s="4">
        <v>81650</v>
      </c>
      <c r="P1043" t="s">
        <v>140</v>
      </c>
      <c r="R1043">
        <v>19708784686</v>
      </c>
      <c r="T1043">
        <v>11211</v>
      </c>
      <c r="U1043" t="s">
        <v>1908</v>
      </c>
      <c r="V1043" t="s">
        <v>1156</v>
      </c>
      <c r="W1043" t="s">
        <v>3180</v>
      </c>
      <c r="X1043" t="s">
        <v>27185</v>
      </c>
      <c r="Y1043" t="s">
        <v>27184</v>
      </c>
      <c r="AA1043" t="s">
        <v>8320</v>
      </c>
      <c r="AB1043" t="s">
        <v>1358</v>
      </c>
      <c r="AC1043" s="4">
        <v>81650</v>
      </c>
      <c r="AD1043" t="s">
        <v>140</v>
      </c>
      <c r="AF1043">
        <v>19708784686</v>
      </c>
      <c r="AH1043" t="s">
        <v>27186</v>
      </c>
      <c r="AI1043" t="s">
        <v>168</v>
      </c>
      <c r="AJ1043" t="s">
        <v>6475</v>
      </c>
      <c r="AK1043" t="s">
        <v>6476</v>
      </c>
      <c r="AL1043" t="s">
        <v>1871</v>
      </c>
      <c r="AM1043" t="s">
        <v>6588</v>
      </c>
      <c r="AO1043" t="s">
        <v>6478</v>
      </c>
      <c r="AP1043" t="s">
        <v>1358</v>
      </c>
      <c r="AQ1043" s="4">
        <v>81625</v>
      </c>
      <c r="AR1043" t="s">
        <v>140</v>
      </c>
      <c r="AT1043">
        <v>19708244226</v>
      </c>
      <c r="AV1043" t="s">
        <v>6479</v>
      </c>
      <c r="AW1043" t="s">
        <v>6589</v>
      </c>
      <c r="AZ1043" t="s">
        <v>334</v>
      </c>
      <c r="BA1043" t="s">
        <v>335</v>
      </c>
      <c r="BB1043" t="s">
        <v>136</v>
      </c>
      <c r="BC1043" t="s">
        <v>136</v>
      </c>
      <c r="BD1043" t="s">
        <v>148</v>
      </c>
      <c r="BE1043" t="s">
        <v>136</v>
      </c>
      <c r="BF1043" t="s">
        <v>136</v>
      </c>
      <c r="BG1043" t="s">
        <v>134</v>
      </c>
      <c r="BH1043" t="s">
        <v>136</v>
      </c>
      <c r="BI1043" t="s">
        <v>27187</v>
      </c>
      <c r="BN1043" t="s">
        <v>27188</v>
      </c>
      <c r="BO1043" t="s">
        <v>20019</v>
      </c>
      <c r="BP1043">
        <v>3</v>
      </c>
      <c r="BQ1043">
        <v>3</v>
      </c>
      <c r="BR1043">
        <v>3</v>
      </c>
      <c r="BS1043" s="1">
        <v>44211</v>
      </c>
      <c r="BT1043" s="1">
        <v>44515</v>
      </c>
      <c r="BU1043" s="1">
        <v>44211</v>
      </c>
      <c r="BV1043" s="1">
        <v>44515</v>
      </c>
      <c r="BW1043" t="s">
        <v>136</v>
      </c>
      <c r="BX1043">
        <v>48</v>
      </c>
      <c r="BY1043">
        <v>0</v>
      </c>
      <c r="BZ1043">
        <v>8</v>
      </c>
      <c r="CA1043">
        <v>8</v>
      </c>
      <c r="CB1043">
        <v>8</v>
      </c>
      <c r="CC1043">
        <v>8</v>
      </c>
      <c r="CD1043">
        <v>8</v>
      </c>
      <c r="CE1043">
        <v>8</v>
      </c>
      <c r="CF1043" t="str">
        <f>"8:00 AM"</f>
        <v>8:00 AM</v>
      </c>
      <c r="CG1043" t="str">
        <f>"5:00 PM"</f>
        <v>5:00 PM</v>
      </c>
      <c r="CH1043" s="5">
        <v>14.26</v>
      </c>
      <c r="CI1043" t="s">
        <v>146</v>
      </c>
      <c r="CL1043" t="s">
        <v>136</v>
      </c>
      <c r="CM1043" t="s">
        <v>312</v>
      </c>
      <c r="CN1043" t="s">
        <v>148</v>
      </c>
      <c r="CO1043" s="2" t="s">
        <v>7018</v>
      </c>
      <c r="CP1043" t="s">
        <v>149</v>
      </c>
      <c r="CQ1043">
        <v>3</v>
      </c>
      <c r="CR1043">
        <v>0</v>
      </c>
      <c r="CS1043" t="s">
        <v>136</v>
      </c>
      <c r="CT1043" t="s">
        <v>136</v>
      </c>
      <c r="CU1043" t="s">
        <v>136</v>
      </c>
      <c r="CV1043" t="s">
        <v>136</v>
      </c>
      <c r="CW1043" t="s">
        <v>134</v>
      </c>
      <c r="CX1043">
        <v>75</v>
      </c>
      <c r="CY1043" t="s">
        <v>134</v>
      </c>
      <c r="CZ1043" t="s">
        <v>134</v>
      </c>
      <c r="DA1043" t="s">
        <v>134</v>
      </c>
      <c r="DB1043" t="s">
        <v>134</v>
      </c>
      <c r="DC1043" t="s">
        <v>134</v>
      </c>
      <c r="DD1043" t="s">
        <v>136</v>
      </c>
      <c r="DF1043" s="2" t="s">
        <v>7019</v>
      </c>
      <c r="DG1043" t="s">
        <v>27189</v>
      </c>
      <c r="DH1043" t="s">
        <v>8320</v>
      </c>
      <c r="DI1043" t="s">
        <v>1358</v>
      </c>
      <c r="DJ1043" s="4">
        <v>81650</v>
      </c>
      <c r="DK1043" t="s">
        <v>7020</v>
      </c>
      <c r="DL1043" t="s">
        <v>136</v>
      </c>
      <c r="DM1043">
        <v>1</v>
      </c>
      <c r="DN1043" t="s">
        <v>27190</v>
      </c>
      <c r="DO1043" t="s">
        <v>8320</v>
      </c>
      <c r="DP1043" t="s">
        <v>1358</v>
      </c>
      <c r="DQ1043" t="str">
        <f>"81650"</f>
        <v>81650</v>
      </c>
      <c r="DR1043" t="s">
        <v>7020</v>
      </c>
      <c r="DS1043" t="s">
        <v>27191</v>
      </c>
      <c r="DT1043">
        <v>1</v>
      </c>
      <c r="DU1043">
        <v>4</v>
      </c>
      <c r="DV1043" t="s">
        <v>136</v>
      </c>
      <c r="DW1043" t="s">
        <v>134</v>
      </c>
      <c r="DX1043" t="s">
        <v>134</v>
      </c>
      <c r="DY1043" t="s">
        <v>136</v>
      </c>
      <c r="DZ1043">
        <v>1</v>
      </c>
      <c r="EA1043" t="s">
        <v>136</v>
      </c>
      <c r="EC1043" s="5">
        <v>12.68</v>
      </c>
      <c r="ED1043" s="5">
        <v>55</v>
      </c>
      <c r="EE1043">
        <v>19708784686</v>
      </c>
      <c r="EF1043" t="s">
        <v>27186</v>
      </c>
      <c r="EG1043" t="s">
        <v>1722</v>
      </c>
      <c r="EH1043">
        <v>0</v>
      </c>
    </row>
    <row r="1044" spans="1:138" ht="15" customHeight="1" x14ac:dyDescent="0.35">
      <c r="A1044" t="s">
        <v>21959</v>
      </c>
      <c r="B1044" t="s">
        <v>157</v>
      </c>
      <c r="C1044" s="1">
        <v>44144.483912847223</v>
      </c>
      <c r="D1044" s="1">
        <v>44155</v>
      </c>
      <c r="E1044" t="s">
        <v>133</v>
      </c>
      <c r="F1044" t="s">
        <v>136</v>
      </c>
      <c r="G1044" t="s">
        <v>135</v>
      </c>
      <c r="H1044" t="s">
        <v>136</v>
      </c>
      <c r="I1044" t="s">
        <v>21960</v>
      </c>
      <c r="J1044" t="s">
        <v>7006</v>
      </c>
      <c r="K1044" t="s">
        <v>21961</v>
      </c>
      <c r="L1044" t="s">
        <v>155</v>
      </c>
      <c r="M1044" t="s">
        <v>21962</v>
      </c>
      <c r="N1044" t="s">
        <v>246</v>
      </c>
      <c r="O1044" s="4">
        <v>70518</v>
      </c>
      <c r="P1044" t="s">
        <v>140</v>
      </c>
      <c r="R1044">
        <v>13378373268</v>
      </c>
      <c r="T1044">
        <v>1119</v>
      </c>
      <c r="U1044" t="s">
        <v>11056</v>
      </c>
      <c r="V1044" t="s">
        <v>1665</v>
      </c>
      <c r="W1044" t="s">
        <v>1536</v>
      </c>
      <c r="X1044" t="s">
        <v>164</v>
      </c>
      <c r="Y1044" t="s">
        <v>21963</v>
      </c>
      <c r="Z1044" t="s">
        <v>155</v>
      </c>
      <c r="AA1044" t="s">
        <v>3436</v>
      </c>
      <c r="AB1044" t="s">
        <v>246</v>
      </c>
      <c r="AC1044" s="4">
        <v>70518</v>
      </c>
      <c r="AD1044" t="s">
        <v>140</v>
      </c>
      <c r="AE1044" t="s">
        <v>5402</v>
      </c>
      <c r="AF1044">
        <v>13378373268</v>
      </c>
      <c r="AH1044" t="s">
        <v>21964</v>
      </c>
      <c r="AI1044" t="s">
        <v>168</v>
      </c>
      <c r="AJ1044" t="s">
        <v>7007</v>
      </c>
      <c r="AK1044" t="s">
        <v>1077</v>
      </c>
      <c r="AL1044" t="s">
        <v>155</v>
      </c>
      <c r="AM1044" t="s">
        <v>18552</v>
      </c>
      <c r="AN1044" t="s">
        <v>155</v>
      </c>
      <c r="AO1044" t="s">
        <v>18553</v>
      </c>
      <c r="AP1044" t="s">
        <v>246</v>
      </c>
      <c r="AQ1044" s="4">
        <v>70820</v>
      </c>
      <c r="AR1044" t="s">
        <v>140</v>
      </c>
      <c r="AS1044" t="s">
        <v>5402</v>
      </c>
      <c r="AT1044">
        <v>12257739449</v>
      </c>
      <c r="AV1044" t="s">
        <v>7009</v>
      </c>
      <c r="AW1044" t="s">
        <v>7010</v>
      </c>
      <c r="AZ1044" t="s">
        <v>334</v>
      </c>
      <c r="BA1044" t="s">
        <v>335</v>
      </c>
      <c r="BB1044" t="s">
        <v>136</v>
      </c>
      <c r="BC1044" t="s">
        <v>136</v>
      </c>
      <c r="BD1044" t="s">
        <v>148</v>
      </c>
      <c r="BE1044" t="s">
        <v>136</v>
      </c>
      <c r="BF1044" t="s">
        <v>136</v>
      </c>
      <c r="BG1044" t="s">
        <v>134</v>
      </c>
      <c r="BH1044" t="s">
        <v>136</v>
      </c>
      <c r="BN1044" t="s">
        <v>21965</v>
      </c>
      <c r="BO1044" t="s">
        <v>13746</v>
      </c>
      <c r="BP1044">
        <v>4</v>
      </c>
      <c r="BQ1044">
        <v>4</v>
      </c>
      <c r="BR1044">
        <v>4</v>
      </c>
      <c r="BS1044" s="1">
        <v>44211</v>
      </c>
      <c r="BT1044" s="1">
        <v>44377</v>
      </c>
      <c r="BU1044" s="1">
        <v>44211</v>
      </c>
      <c r="BV1044" s="1">
        <v>44377</v>
      </c>
      <c r="BW1044" t="s">
        <v>136</v>
      </c>
      <c r="BX1044">
        <v>35</v>
      </c>
      <c r="BY1044">
        <v>0</v>
      </c>
      <c r="BZ1044">
        <v>7</v>
      </c>
      <c r="CA1044">
        <v>7</v>
      </c>
      <c r="CB1044">
        <v>7</v>
      </c>
      <c r="CC1044">
        <v>7</v>
      </c>
      <c r="CD1044">
        <v>7</v>
      </c>
      <c r="CE1044">
        <v>0</v>
      </c>
      <c r="CF1044" t="str">
        <f>"7:00 AM"</f>
        <v>7:00 AM</v>
      </c>
      <c r="CG1044" t="str">
        <f>"3:00 PM"</f>
        <v>3:00 PM</v>
      </c>
      <c r="CH1044" s="5">
        <v>11.83</v>
      </c>
      <c r="CI1044" t="s">
        <v>146</v>
      </c>
      <c r="CJ1044">
        <v>0</v>
      </c>
      <c r="CK1044" t="s">
        <v>5402</v>
      </c>
      <c r="CL1044" t="s">
        <v>136</v>
      </c>
      <c r="CM1044" t="s">
        <v>312</v>
      </c>
      <c r="CN1044" t="s">
        <v>148</v>
      </c>
      <c r="CO1044" s="2" t="s">
        <v>18556</v>
      </c>
      <c r="CP1044" t="s">
        <v>149</v>
      </c>
      <c r="CQ1044">
        <v>2</v>
      </c>
      <c r="CR1044">
        <v>0</v>
      </c>
      <c r="CS1044" t="s">
        <v>136</v>
      </c>
      <c r="CT1044" t="s">
        <v>136</v>
      </c>
      <c r="CU1044" t="s">
        <v>136</v>
      </c>
      <c r="CV1044" t="s">
        <v>134</v>
      </c>
      <c r="CW1044" t="s">
        <v>136</v>
      </c>
      <c r="CY1044" t="s">
        <v>136</v>
      </c>
      <c r="CZ1044" t="s">
        <v>136</v>
      </c>
      <c r="DA1044" t="s">
        <v>136</v>
      </c>
      <c r="DB1044" t="s">
        <v>136</v>
      </c>
      <c r="DC1044" t="s">
        <v>136</v>
      </c>
      <c r="DD1044" t="s">
        <v>136</v>
      </c>
      <c r="DF1044" t="s">
        <v>1841</v>
      </c>
      <c r="DG1044" t="s">
        <v>21963</v>
      </c>
      <c r="DH1044" t="s">
        <v>3436</v>
      </c>
      <c r="DI1044" t="s">
        <v>246</v>
      </c>
      <c r="DJ1044" s="4">
        <v>70518</v>
      </c>
      <c r="DK1044" t="s">
        <v>6700</v>
      </c>
      <c r="DL1044" t="s">
        <v>136</v>
      </c>
      <c r="DM1044">
        <v>1</v>
      </c>
      <c r="DN1044" t="s">
        <v>21966</v>
      </c>
      <c r="DO1044" t="s">
        <v>1570</v>
      </c>
      <c r="DP1044" t="s">
        <v>246</v>
      </c>
      <c r="DQ1044" t="str">
        <f>"70517"</f>
        <v>70517</v>
      </c>
      <c r="DR1044" t="s">
        <v>9331</v>
      </c>
      <c r="DS1044" t="s">
        <v>16429</v>
      </c>
      <c r="DT1044">
        <v>1</v>
      </c>
      <c r="DU1044">
        <v>4</v>
      </c>
      <c r="DV1044" t="s">
        <v>136</v>
      </c>
      <c r="DW1044" t="s">
        <v>134</v>
      </c>
      <c r="DX1044" t="s">
        <v>136</v>
      </c>
      <c r="DY1044" t="s">
        <v>136</v>
      </c>
      <c r="DZ1044">
        <v>1</v>
      </c>
      <c r="EA1044" t="s">
        <v>136</v>
      </c>
      <c r="EC1044" s="5">
        <v>12.68</v>
      </c>
      <c r="ED1044" s="5">
        <v>55</v>
      </c>
      <c r="EE1044">
        <v>13378373268</v>
      </c>
      <c r="EF1044" t="s">
        <v>21964</v>
      </c>
      <c r="EG1044" t="s">
        <v>148</v>
      </c>
      <c r="EH1044">
        <v>0</v>
      </c>
    </row>
    <row r="1045" spans="1:138" ht="15" customHeight="1" x14ac:dyDescent="0.35">
      <c r="A1045" t="s">
        <v>21255</v>
      </c>
      <c r="B1045" t="s">
        <v>273</v>
      </c>
      <c r="C1045" s="1">
        <v>44155.609622569442</v>
      </c>
      <c r="D1045" s="1">
        <v>44155</v>
      </c>
      <c r="E1045" t="s">
        <v>133</v>
      </c>
      <c r="F1045" t="s">
        <v>136</v>
      </c>
      <c r="G1045" t="s">
        <v>135</v>
      </c>
      <c r="H1045" t="s">
        <v>136</v>
      </c>
      <c r="I1045" t="s">
        <v>19618</v>
      </c>
      <c r="J1045" t="s">
        <v>19618</v>
      </c>
      <c r="K1045" t="s">
        <v>19619</v>
      </c>
      <c r="M1045" t="s">
        <v>19620</v>
      </c>
      <c r="N1045" t="s">
        <v>161</v>
      </c>
      <c r="O1045" s="4">
        <v>30514</v>
      </c>
      <c r="P1045" t="s">
        <v>140</v>
      </c>
      <c r="R1045">
        <v>17067457057</v>
      </c>
      <c r="T1045">
        <v>111</v>
      </c>
      <c r="U1045" t="s">
        <v>21256</v>
      </c>
      <c r="V1045" t="s">
        <v>20549</v>
      </c>
      <c r="X1045" t="s">
        <v>19623</v>
      </c>
      <c r="Y1045" t="s">
        <v>21257</v>
      </c>
      <c r="AA1045" t="s">
        <v>6678</v>
      </c>
      <c r="AB1045" t="s">
        <v>139</v>
      </c>
      <c r="AC1045" s="4">
        <v>33570</v>
      </c>
      <c r="AD1045" t="s">
        <v>140</v>
      </c>
      <c r="AF1045">
        <v>18136492106</v>
      </c>
      <c r="AH1045" t="s">
        <v>21258</v>
      </c>
      <c r="AZ1045" t="s">
        <v>175</v>
      </c>
      <c r="BA1045" t="s">
        <v>176</v>
      </c>
      <c r="BB1045" t="s">
        <v>134</v>
      </c>
      <c r="BC1045" t="s">
        <v>136</v>
      </c>
      <c r="BD1045" t="s">
        <v>148</v>
      </c>
      <c r="BE1045" t="s">
        <v>136</v>
      </c>
      <c r="BF1045" t="s">
        <v>134</v>
      </c>
      <c r="BG1045" t="s">
        <v>134</v>
      </c>
      <c r="BH1045" t="s">
        <v>136</v>
      </c>
      <c r="BN1045" t="s">
        <v>21259</v>
      </c>
      <c r="BO1045" t="s">
        <v>19629</v>
      </c>
      <c r="BP1045">
        <v>5</v>
      </c>
      <c r="BQ1045">
        <v>5</v>
      </c>
      <c r="BS1045" s="1">
        <v>44207</v>
      </c>
      <c r="BT1045" s="1">
        <v>44505</v>
      </c>
      <c r="BU1045" s="1">
        <v>44207</v>
      </c>
      <c r="BV1045" s="1">
        <v>44505</v>
      </c>
      <c r="BW1045" t="s">
        <v>136</v>
      </c>
      <c r="BX1045">
        <v>40</v>
      </c>
      <c r="BY1045">
        <v>0</v>
      </c>
      <c r="BZ1045">
        <v>8</v>
      </c>
      <c r="CA1045">
        <v>8</v>
      </c>
      <c r="CB1045">
        <v>8</v>
      </c>
      <c r="CC1045">
        <v>8</v>
      </c>
      <c r="CD1045">
        <v>8</v>
      </c>
      <c r="CE1045">
        <v>0</v>
      </c>
      <c r="CF1045" t="str">
        <f>"7:00 AM"</f>
        <v>7:00 AM</v>
      </c>
      <c r="CG1045" t="str">
        <f>"3:30 PM"</f>
        <v>3:30 PM</v>
      </c>
      <c r="CH1045" s="5">
        <v>11.71</v>
      </c>
      <c r="CI1045" t="s">
        <v>146</v>
      </c>
      <c r="CL1045" t="s">
        <v>136</v>
      </c>
      <c r="CM1045" t="s">
        <v>312</v>
      </c>
      <c r="CN1045" t="s">
        <v>148</v>
      </c>
      <c r="CO1045" t="s">
        <v>19630</v>
      </c>
      <c r="CP1045" t="s">
        <v>545</v>
      </c>
      <c r="CQ1045">
        <v>6</v>
      </c>
      <c r="CR1045">
        <v>0</v>
      </c>
      <c r="CS1045" t="s">
        <v>136</v>
      </c>
      <c r="CT1045" t="s">
        <v>134</v>
      </c>
      <c r="CU1045" t="s">
        <v>136</v>
      </c>
      <c r="CV1045" t="s">
        <v>136</v>
      </c>
      <c r="CW1045" t="s">
        <v>134</v>
      </c>
      <c r="CX1045">
        <v>50</v>
      </c>
      <c r="CY1045" t="s">
        <v>134</v>
      </c>
      <c r="CZ1045" t="s">
        <v>134</v>
      </c>
      <c r="DA1045" t="s">
        <v>134</v>
      </c>
      <c r="DB1045" t="s">
        <v>134</v>
      </c>
      <c r="DC1045" t="s">
        <v>136</v>
      </c>
      <c r="DD1045" t="s">
        <v>136</v>
      </c>
      <c r="DF1045" s="2" t="s">
        <v>21260</v>
      </c>
      <c r="DG1045" t="s">
        <v>19619</v>
      </c>
      <c r="DH1045" t="s">
        <v>19620</v>
      </c>
      <c r="DI1045" t="s">
        <v>161</v>
      </c>
      <c r="DJ1045" s="4">
        <v>30514</v>
      </c>
      <c r="DK1045" t="s">
        <v>858</v>
      </c>
      <c r="DL1045" t="s">
        <v>136</v>
      </c>
      <c r="DM1045">
        <v>2</v>
      </c>
      <c r="DN1045" t="s">
        <v>19619</v>
      </c>
      <c r="DO1045" t="s">
        <v>19620</v>
      </c>
      <c r="DP1045" t="s">
        <v>161</v>
      </c>
      <c r="DQ1045" t="str">
        <f>"30514"</f>
        <v>30514</v>
      </c>
      <c r="DR1045" t="s">
        <v>858</v>
      </c>
      <c r="DS1045" t="s">
        <v>19632</v>
      </c>
      <c r="DT1045">
        <v>1</v>
      </c>
      <c r="DU1045">
        <v>5</v>
      </c>
      <c r="DV1045" t="s">
        <v>134</v>
      </c>
      <c r="DW1045" t="s">
        <v>134</v>
      </c>
      <c r="DX1045" t="s">
        <v>134</v>
      </c>
      <c r="DY1045" t="s">
        <v>136</v>
      </c>
      <c r="DZ1045">
        <v>1</v>
      </c>
      <c r="EA1045" t="s">
        <v>136</v>
      </c>
      <c r="EC1045" s="5">
        <v>12.68</v>
      </c>
      <c r="ED1045" s="5">
        <v>55</v>
      </c>
      <c r="EE1045" t="s">
        <v>148</v>
      </c>
      <c r="EF1045" t="s">
        <v>19625</v>
      </c>
      <c r="EG1045" t="s">
        <v>21261</v>
      </c>
      <c r="EH1045">
        <v>0</v>
      </c>
    </row>
    <row r="1046" spans="1:138" ht="15" customHeight="1" x14ac:dyDescent="0.35">
      <c r="A1046" t="s">
        <v>11490</v>
      </c>
      <c r="B1046" t="s">
        <v>157</v>
      </c>
      <c r="C1046" s="1">
        <v>44140.732559374999</v>
      </c>
      <c r="D1046" s="1">
        <v>44155</v>
      </c>
      <c r="E1046" t="s">
        <v>133</v>
      </c>
      <c r="F1046" t="s">
        <v>136</v>
      </c>
      <c r="G1046" t="s">
        <v>135</v>
      </c>
      <c r="H1046" t="s">
        <v>136</v>
      </c>
      <c r="I1046" t="s">
        <v>11491</v>
      </c>
      <c r="J1046" t="s">
        <v>11491</v>
      </c>
      <c r="K1046" t="s">
        <v>11492</v>
      </c>
      <c r="M1046" t="s">
        <v>5414</v>
      </c>
      <c r="N1046" t="s">
        <v>720</v>
      </c>
      <c r="O1046" s="4">
        <v>38751</v>
      </c>
      <c r="P1046" t="s">
        <v>140</v>
      </c>
      <c r="R1046">
        <v>16622076078</v>
      </c>
      <c r="T1046">
        <v>11251</v>
      </c>
      <c r="U1046" t="s">
        <v>11493</v>
      </c>
      <c r="V1046" t="s">
        <v>10483</v>
      </c>
      <c r="W1046" t="s">
        <v>2897</v>
      </c>
      <c r="X1046" t="s">
        <v>429</v>
      </c>
      <c r="Y1046" t="s">
        <v>11494</v>
      </c>
      <c r="AA1046" t="s">
        <v>7948</v>
      </c>
      <c r="AB1046" t="s">
        <v>720</v>
      </c>
      <c r="AC1046" s="4">
        <v>38778</v>
      </c>
      <c r="AD1046" t="s">
        <v>140</v>
      </c>
      <c r="AF1046">
        <v>16622071150</v>
      </c>
      <c r="AH1046" t="s">
        <v>11495</v>
      </c>
      <c r="AI1046" t="s">
        <v>168</v>
      </c>
      <c r="AJ1046" t="s">
        <v>725</v>
      </c>
      <c r="AK1046" t="s">
        <v>2767</v>
      </c>
      <c r="AL1046" t="s">
        <v>2768</v>
      </c>
      <c r="AM1046" t="s">
        <v>729</v>
      </c>
      <c r="AN1046" t="s">
        <v>728</v>
      </c>
      <c r="AO1046" t="s">
        <v>730</v>
      </c>
      <c r="AP1046" t="s">
        <v>720</v>
      </c>
      <c r="AQ1046" s="4">
        <v>38930</v>
      </c>
      <c r="AR1046" t="s">
        <v>140</v>
      </c>
      <c r="AT1046">
        <v>16623854219</v>
      </c>
      <c r="AV1046" t="s">
        <v>2769</v>
      </c>
      <c r="AW1046" t="s">
        <v>732</v>
      </c>
      <c r="AZ1046" t="s">
        <v>821</v>
      </c>
      <c r="BA1046" t="s">
        <v>822</v>
      </c>
      <c r="BB1046" t="s">
        <v>136</v>
      </c>
      <c r="BC1046" t="s">
        <v>136</v>
      </c>
      <c r="BD1046" t="s">
        <v>148</v>
      </c>
      <c r="BE1046" t="s">
        <v>136</v>
      </c>
      <c r="BF1046" t="s">
        <v>136</v>
      </c>
      <c r="BG1046" t="s">
        <v>134</v>
      </c>
      <c r="BH1046" t="s">
        <v>136</v>
      </c>
      <c r="BN1046" t="s">
        <v>11496</v>
      </c>
      <c r="BO1046" t="s">
        <v>11497</v>
      </c>
      <c r="BP1046">
        <v>15</v>
      </c>
      <c r="BQ1046">
        <v>15</v>
      </c>
      <c r="BR1046">
        <v>15</v>
      </c>
      <c r="BS1046" s="1">
        <v>44202</v>
      </c>
      <c r="BT1046" s="1">
        <v>44493</v>
      </c>
      <c r="BU1046" s="1">
        <v>44202</v>
      </c>
      <c r="BV1046" s="1">
        <v>44493</v>
      </c>
      <c r="BW1046" t="s">
        <v>136</v>
      </c>
      <c r="BX1046">
        <v>60</v>
      </c>
      <c r="BY1046">
        <v>0</v>
      </c>
      <c r="BZ1046">
        <v>10</v>
      </c>
      <c r="CA1046">
        <v>10</v>
      </c>
      <c r="CB1046">
        <v>10</v>
      </c>
      <c r="CC1046">
        <v>10</v>
      </c>
      <c r="CD1046">
        <v>10</v>
      </c>
      <c r="CE1046">
        <v>10</v>
      </c>
      <c r="CF1046" t="str">
        <f>"8:00 AM"</f>
        <v>8:00 AM</v>
      </c>
      <c r="CG1046" t="str">
        <f>"6:00 PM"</f>
        <v>6:00 PM</v>
      </c>
      <c r="CH1046" s="5">
        <v>11.83</v>
      </c>
      <c r="CI1046" t="s">
        <v>146</v>
      </c>
      <c r="CL1046" t="s">
        <v>134</v>
      </c>
      <c r="CM1046" t="s">
        <v>147</v>
      </c>
      <c r="CN1046" t="s">
        <v>148</v>
      </c>
      <c r="CO1046" s="2" t="s">
        <v>11498</v>
      </c>
      <c r="CP1046" t="s">
        <v>149</v>
      </c>
      <c r="CQ1046">
        <v>3</v>
      </c>
      <c r="CR1046">
        <v>0</v>
      </c>
      <c r="CS1046" t="s">
        <v>136</v>
      </c>
      <c r="CT1046" t="s">
        <v>134</v>
      </c>
      <c r="CU1046" t="s">
        <v>134</v>
      </c>
      <c r="CV1046" t="s">
        <v>136</v>
      </c>
      <c r="CW1046" t="s">
        <v>134</v>
      </c>
      <c r="CX1046">
        <v>50</v>
      </c>
      <c r="CY1046" t="s">
        <v>134</v>
      </c>
      <c r="CZ1046" t="s">
        <v>134</v>
      </c>
      <c r="DA1046" t="s">
        <v>134</v>
      </c>
      <c r="DB1046" t="s">
        <v>134</v>
      </c>
      <c r="DC1046" t="s">
        <v>134</v>
      </c>
      <c r="DD1046" t="s">
        <v>134</v>
      </c>
      <c r="DE1046">
        <v>6</v>
      </c>
      <c r="DF1046" s="2" t="s">
        <v>11499</v>
      </c>
      <c r="DG1046" t="s">
        <v>11500</v>
      </c>
      <c r="DH1046" t="s">
        <v>7948</v>
      </c>
      <c r="DI1046" t="s">
        <v>720</v>
      </c>
      <c r="DJ1046" s="4">
        <v>38778</v>
      </c>
      <c r="DK1046" t="s">
        <v>2799</v>
      </c>
      <c r="DL1046" t="s">
        <v>136</v>
      </c>
      <c r="DM1046">
        <v>1</v>
      </c>
      <c r="DN1046" t="s">
        <v>11501</v>
      </c>
      <c r="DO1046" t="s">
        <v>7948</v>
      </c>
      <c r="DP1046" t="s">
        <v>720</v>
      </c>
      <c r="DQ1046" t="str">
        <f>"38778"</f>
        <v>38778</v>
      </c>
      <c r="DR1046" t="s">
        <v>2799</v>
      </c>
      <c r="DS1046" t="s">
        <v>10939</v>
      </c>
      <c r="DT1046">
        <v>4</v>
      </c>
      <c r="DU1046">
        <v>18</v>
      </c>
      <c r="DV1046" t="s">
        <v>134</v>
      </c>
      <c r="DW1046" t="s">
        <v>134</v>
      </c>
      <c r="DX1046" t="s">
        <v>134</v>
      </c>
      <c r="DY1046" t="s">
        <v>134</v>
      </c>
      <c r="DZ1046">
        <v>2</v>
      </c>
      <c r="EA1046" t="s">
        <v>134</v>
      </c>
      <c r="EB1046" s="5">
        <v>4.22</v>
      </c>
      <c r="EC1046" s="5">
        <v>12.68</v>
      </c>
      <c r="ED1046" s="5">
        <v>55</v>
      </c>
      <c r="EE1046">
        <v>16622071150</v>
      </c>
      <c r="EF1046" t="s">
        <v>11495</v>
      </c>
      <c r="EG1046" t="s">
        <v>148</v>
      </c>
      <c r="EH1046">
        <v>1</v>
      </c>
    </row>
    <row r="1047" spans="1:138" ht="15" customHeight="1" x14ac:dyDescent="0.35">
      <c r="A1047" t="s">
        <v>27666</v>
      </c>
      <c r="B1047" t="s">
        <v>157</v>
      </c>
      <c r="C1047" s="1">
        <v>44144.764003240743</v>
      </c>
      <c r="D1047" s="1">
        <v>44155</v>
      </c>
      <c r="E1047" t="s">
        <v>579</v>
      </c>
      <c r="F1047" t="s">
        <v>136</v>
      </c>
      <c r="G1047" t="s">
        <v>135</v>
      </c>
      <c r="H1047" t="s">
        <v>136</v>
      </c>
      <c r="I1047" t="s">
        <v>27667</v>
      </c>
      <c r="K1047" t="s">
        <v>27668</v>
      </c>
      <c r="L1047" t="s">
        <v>27669</v>
      </c>
      <c r="M1047" t="s">
        <v>16464</v>
      </c>
      <c r="N1047" t="s">
        <v>1358</v>
      </c>
      <c r="O1047" s="4">
        <v>81137</v>
      </c>
      <c r="P1047" t="s">
        <v>140</v>
      </c>
      <c r="R1047">
        <v>19707594157</v>
      </c>
      <c r="T1047">
        <v>112410</v>
      </c>
      <c r="U1047" t="s">
        <v>280</v>
      </c>
      <c r="V1047" t="s">
        <v>27670</v>
      </c>
      <c r="X1047" t="s">
        <v>164</v>
      </c>
      <c r="Y1047" t="s">
        <v>27668</v>
      </c>
      <c r="AA1047" t="s">
        <v>16464</v>
      </c>
      <c r="AB1047" t="s">
        <v>1358</v>
      </c>
      <c r="AC1047" s="4">
        <v>81137</v>
      </c>
      <c r="AD1047" t="s">
        <v>140</v>
      </c>
      <c r="AF1047">
        <v>19707594157</v>
      </c>
      <c r="AH1047" t="s">
        <v>27671</v>
      </c>
      <c r="AI1047" t="s">
        <v>168</v>
      </c>
      <c r="AJ1047" t="s">
        <v>588</v>
      </c>
      <c r="AK1047" t="s">
        <v>589</v>
      </c>
      <c r="AM1047" t="s">
        <v>590</v>
      </c>
      <c r="AO1047" t="s">
        <v>591</v>
      </c>
      <c r="AP1047" t="s">
        <v>592</v>
      </c>
      <c r="AQ1047" s="4">
        <v>82601</v>
      </c>
      <c r="AR1047" t="s">
        <v>140</v>
      </c>
      <c r="AT1047">
        <v>13074722105</v>
      </c>
      <c r="AV1047" t="s">
        <v>593</v>
      </c>
      <c r="AW1047" t="s">
        <v>594</v>
      </c>
      <c r="AZ1047" t="s">
        <v>334</v>
      </c>
      <c r="BA1047" t="s">
        <v>335</v>
      </c>
      <c r="BB1047" t="s">
        <v>136</v>
      </c>
      <c r="BC1047" t="s">
        <v>136</v>
      </c>
      <c r="BD1047" t="s">
        <v>148</v>
      </c>
      <c r="BE1047" t="s">
        <v>136</v>
      </c>
      <c r="BF1047" t="s">
        <v>136</v>
      </c>
      <c r="BG1047" t="s">
        <v>134</v>
      </c>
      <c r="BH1047" t="s">
        <v>136</v>
      </c>
      <c r="BN1047" t="s">
        <v>27672</v>
      </c>
      <c r="BO1047" t="s">
        <v>2037</v>
      </c>
      <c r="BP1047">
        <v>2</v>
      </c>
      <c r="BQ1047">
        <v>2</v>
      </c>
      <c r="BR1047">
        <v>2</v>
      </c>
      <c r="BS1047" s="1">
        <v>44197</v>
      </c>
      <c r="BT1047" s="1">
        <v>44500</v>
      </c>
      <c r="BU1047" s="1">
        <v>44197</v>
      </c>
      <c r="BV1047" s="1">
        <v>44500</v>
      </c>
      <c r="BW1047" t="s">
        <v>134</v>
      </c>
      <c r="CH1047" s="5">
        <v>1682.33</v>
      </c>
      <c r="CI1047" t="s">
        <v>597</v>
      </c>
      <c r="CJ1047">
        <v>0</v>
      </c>
      <c r="CK1047" t="s">
        <v>1362</v>
      </c>
      <c r="CL1047" t="s">
        <v>136</v>
      </c>
      <c r="CM1047" t="s">
        <v>354</v>
      </c>
      <c r="CN1047" t="s">
        <v>599</v>
      </c>
      <c r="CO1047" t="s">
        <v>6202</v>
      </c>
      <c r="CP1047" t="s">
        <v>149</v>
      </c>
      <c r="CQ1047">
        <v>6</v>
      </c>
      <c r="CR1047">
        <v>0</v>
      </c>
      <c r="CS1047" t="s">
        <v>136</v>
      </c>
      <c r="CT1047" t="s">
        <v>134</v>
      </c>
      <c r="CU1047" t="s">
        <v>136</v>
      </c>
      <c r="CV1047" t="s">
        <v>136</v>
      </c>
      <c r="CW1047" t="s">
        <v>134</v>
      </c>
      <c r="CX1047">
        <v>50</v>
      </c>
      <c r="CY1047" t="s">
        <v>134</v>
      </c>
      <c r="CZ1047" t="s">
        <v>136</v>
      </c>
      <c r="DA1047" t="s">
        <v>134</v>
      </c>
      <c r="DB1047" t="s">
        <v>136</v>
      </c>
      <c r="DC1047" t="s">
        <v>136</v>
      </c>
      <c r="DD1047" t="s">
        <v>136</v>
      </c>
      <c r="DF1047" s="2" t="s">
        <v>2272</v>
      </c>
      <c r="DG1047" t="s">
        <v>27668</v>
      </c>
      <c r="DH1047" t="s">
        <v>16464</v>
      </c>
      <c r="DI1047" t="s">
        <v>1358</v>
      </c>
      <c r="DJ1047" s="4">
        <v>81137</v>
      </c>
      <c r="DK1047" t="s">
        <v>27673</v>
      </c>
      <c r="DL1047" t="s">
        <v>136</v>
      </c>
      <c r="DM1047">
        <v>1</v>
      </c>
      <c r="DN1047" t="s">
        <v>27668</v>
      </c>
      <c r="DO1047" t="s">
        <v>16464</v>
      </c>
      <c r="DP1047" t="s">
        <v>1358</v>
      </c>
      <c r="DQ1047" t="str">
        <f>"81137"</f>
        <v>81137</v>
      </c>
      <c r="DR1047" t="s">
        <v>27673</v>
      </c>
      <c r="DS1047" t="s">
        <v>27674</v>
      </c>
      <c r="DT1047">
        <v>1</v>
      </c>
      <c r="DU1047">
        <v>1</v>
      </c>
      <c r="DV1047" t="s">
        <v>136</v>
      </c>
      <c r="DW1047" t="s">
        <v>136</v>
      </c>
      <c r="DX1047" t="s">
        <v>134</v>
      </c>
      <c r="DY1047" t="s">
        <v>136</v>
      </c>
      <c r="DZ1047">
        <v>1</v>
      </c>
      <c r="EA1047" t="s">
        <v>136</v>
      </c>
      <c r="EC1047" s="5">
        <v>12.68</v>
      </c>
      <c r="ED1047" s="5">
        <v>55</v>
      </c>
      <c r="EE1047">
        <v>13074722105</v>
      </c>
      <c r="EF1047" t="s">
        <v>593</v>
      </c>
      <c r="EG1047" t="s">
        <v>148</v>
      </c>
      <c r="EH1047">
        <v>0</v>
      </c>
    </row>
    <row r="1048" spans="1:138" ht="15" customHeight="1" x14ac:dyDescent="0.35">
      <c r="A1048" t="s">
        <v>21375</v>
      </c>
      <c r="B1048" t="s">
        <v>157</v>
      </c>
      <c r="C1048" s="1">
        <v>44148.587764351854</v>
      </c>
      <c r="D1048" s="1">
        <v>44155</v>
      </c>
      <c r="E1048" t="s">
        <v>1298</v>
      </c>
      <c r="F1048" t="s">
        <v>136</v>
      </c>
      <c r="G1048" t="s">
        <v>135</v>
      </c>
      <c r="H1048" t="s">
        <v>136</v>
      </c>
      <c r="I1048" t="s">
        <v>1299</v>
      </c>
      <c r="K1048" t="s">
        <v>1300</v>
      </c>
      <c r="L1048" t="s">
        <v>1301</v>
      </c>
      <c r="M1048" t="s">
        <v>1302</v>
      </c>
      <c r="N1048" t="s">
        <v>925</v>
      </c>
      <c r="O1048" s="4">
        <v>83301</v>
      </c>
      <c r="P1048" t="s">
        <v>140</v>
      </c>
      <c r="R1048">
        <v>12085952226</v>
      </c>
      <c r="T1048">
        <v>112410</v>
      </c>
      <c r="U1048" t="s">
        <v>1303</v>
      </c>
      <c r="V1048" t="s">
        <v>1304</v>
      </c>
      <c r="X1048" t="s">
        <v>1305</v>
      </c>
      <c r="Y1048" t="s">
        <v>1300</v>
      </c>
      <c r="Z1048" t="s">
        <v>1301</v>
      </c>
      <c r="AA1048" t="s">
        <v>6576</v>
      </c>
      <c r="AB1048" t="s">
        <v>925</v>
      </c>
      <c r="AC1048" s="4">
        <v>83301</v>
      </c>
      <c r="AD1048" t="s">
        <v>140</v>
      </c>
      <c r="AF1048">
        <v>12085952226</v>
      </c>
      <c r="AH1048" t="s">
        <v>1306</v>
      </c>
      <c r="AZ1048" t="s">
        <v>334</v>
      </c>
      <c r="BA1048" t="s">
        <v>335</v>
      </c>
      <c r="BB1048" t="s">
        <v>136</v>
      </c>
      <c r="BC1048" t="s">
        <v>136</v>
      </c>
      <c r="BD1048" t="s">
        <v>148</v>
      </c>
      <c r="BE1048" t="s">
        <v>136</v>
      </c>
      <c r="BF1048" t="s">
        <v>136</v>
      </c>
      <c r="BG1048" t="s">
        <v>134</v>
      </c>
      <c r="BH1048" t="s">
        <v>136</v>
      </c>
      <c r="BN1048" t="s">
        <v>21376</v>
      </c>
      <c r="BO1048" t="s">
        <v>2284</v>
      </c>
      <c r="BP1048">
        <v>3</v>
      </c>
      <c r="BQ1048">
        <v>3</v>
      </c>
      <c r="BR1048">
        <v>3</v>
      </c>
      <c r="BS1048" s="1">
        <v>44202</v>
      </c>
      <c r="BT1048" s="1">
        <v>44286</v>
      </c>
      <c r="BU1048" s="1">
        <v>44202</v>
      </c>
      <c r="BV1048" s="1">
        <v>44286</v>
      </c>
      <c r="BW1048" t="s">
        <v>134</v>
      </c>
      <c r="CH1048" s="5">
        <v>2133.52</v>
      </c>
      <c r="CI1048" t="s">
        <v>597</v>
      </c>
      <c r="CJ1048">
        <v>0</v>
      </c>
      <c r="CK1048" t="s">
        <v>1309</v>
      </c>
      <c r="CL1048" t="s">
        <v>136</v>
      </c>
      <c r="CM1048" t="s">
        <v>354</v>
      </c>
      <c r="CN1048" t="s">
        <v>1310</v>
      </c>
      <c r="CO1048" t="s">
        <v>2377</v>
      </c>
      <c r="CP1048" t="s">
        <v>149</v>
      </c>
      <c r="CQ1048">
        <v>3</v>
      </c>
      <c r="CR1048">
        <v>0</v>
      </c>
      <c r="CS1048" t="s">
        <v>136</v>
      </c>
      <c r="CT1048" t="s">
        <v>136</v>
      </c>
      <c r="CU1048" t="s">
        <v>136</v>
      </c>
      <c r="CV1048" t="s">
        <v>134</v>
      </c>
      <c r="CW1048" t="s">
        <v>134</v>
      </c>
      <c r="CX1048">
        <v>50</v>
      </c>
      <c r="CY1048" t="s">
        <v>134</v>
      </c>
      <c r="CZ1048" t="s">
        <v>136</v>
      </c>
      <c r="DA1048" t="s">
        <v>136</v>
      </c>
      <c r="DB1048" t="s">
        <v>136</v>
      </c>
      <c r="DC1048" t="s">
        <v>136</v>
      </c>
      <c r="DD1048" t="s">
        <v>136</v>
      </c>
      <c r="DF1048" t="s">
        <v>180</v>
      </c>
      <c r="DG1048" t="s">
        <v>11336</v>
      </c>
      <c r="DH1048" t="s">
        <v>11337</v>
      </c>
      <c r="DI1048" t="s">
        <v>395</v>
      </c>
      <c r="DJ1048" s="4">
        <v>93292</v>
      </c>
      <c r="DK1048" t="s">
        <v>3625</v>
      </c>
      <c r="DL1048" t="s">
        <v>134</v>
      </c>
      <c r="DM1048">
        <v>2</v>
      </c>
      <c r="DN1048" t="s">
        <v>11338</v>
      </c>
      <c r="DO1048" t="s">
        <v>11339</v>
      </c>
      <c r="DP1048" t="s">
        <v>395</v>
      </c>
      <c r="DQ1048" t="str">
        <f>"93292"</f>
        <v>93292</v>
      </c>
      <c r="DR1048" t="s">
        <v>3625</v>
      </c>
      <c r="DS1048" t="s">
        <v>1315</v>
      </c>
      <c r="DT1048">
        <v>9</v>
      </c>
      <c r="DU1048">
        <v>16</v>
      </c>
      <c r="DV1048" t="s">
        <v>134</v>
      </c>
      <c r="DW1048" t="s">
        <v>134</v>
      </c>
      <c r="DX1048" t="s">
        <v>134</v>
      </c>
      <c r="DY1048" t="s">
        <v>136</v>
      </c>
      <c r="DZ1048">
        <v>1</v>
      </c>
      <c r="EA1048" t="s">
        <v>136</v>
      </c>
      <c r="EC1048" s="5">
        <v>12.68</v>
      </c>
      <c r="ED1048" s="5">
        <v>55</v>
      </c>
      <c r="EE1048">
        <v>12085952226</v>
      </c>
      <c r="EF1048" t="s">
        <v>1316</v>
      </c>
      <c r="EG1048" t="s">
        <v>148</v>
      </c>
      <c r="EH1048">
        <v>0</v>
      </c>
    </row>
    <row r="1049" spans="1:138" ht="15" customHeight="1" x14ac:dyDescent="0.35">
      <c r="A1049" t="s">
        <v>23830</v>
      </c>
      <c r="B1049" t="s">
        <v>157</v>
      </c>
      <c r="C1049" s="1">
        <v>44148.600362384263</v>
      </c>
      <c r="D1049" s="1">
        <v>44155</v>
      </c>
      <c r="E1049" t="s">
        <v>1298</v>
      </c>
      <c r="F1049" t="s">
        <v>136</v>
      </c>
      <c r="G1049" t="s">
        <v>135</v>
      </c>
      <c r="H1049" t="s">
        <v>136</v>
      </c>
      <c r="I1049" t="s">
        <v>1299</v>
      </c>
      <c r="K1049" t="s">
        <v>1300</v>
      </c>
      <c r="L1049" t="s">
        <v>1301</v>
      </c>
      <c r="M1049" t="s">
        <v>1302</v>
      </c>
      <c r="N1049" t="s">
        <v>925</v>
      </c>
      <c r="O1049" s="4">
        <v>83301</v>
      </c>
      <c r="P1049" t="s">
        <v>140</v>
      </c>
      <c r="R1049">
        <v>12085952226</v>
      </c>
      <c r="T1049">
        <v>112410</v>
      </c>
      <c r="U1049" t="s">
        <v>1303</v>
      </c>
      <c r="V1049" t="s">
        <v>1304</v>
      </c>
      <c r="X1049" t="s">
        <v>1305</v>
      </c>
      <c r="Y1049" t="s">
        <v>1300</v>
      </c>
      <c r="Z1049" t="s">
        <v>1301</v>
      </c>
      <c r="AA1049" t="s">
        <v>1302</v>
      </c>
      <c r="AB1049" t="s">
        <v>925</v>
      </c>
      <c r="AC1049" s="4">
        <v>83301</v>
      </c>
      <c r="AD1049" t="s">
        <v>140</v>
      </c>
      <c r="AF1049">
        <v>12085952226</v>
      </c>
      <c r="AH1049" t="s">
        <v>1306</v>
      </c>
      <c r="AZ1049" t="s">
        <v>334</v>
      </c>
      <c r="BA1049" t="s">
        <v>335</v>
      </c>
      <c r="BB1049" t="s">
        <v>136</v>
      </c>
      <c r="BC1049" t="s">
        <v>136</v>
      </c>
      <c r="BD1049" t="s">
        <v>148</v>
      </c>
      <c r="BE1049" t="s">
        <v>136</v>
      </c>
      <c r="BF1049" t="s">
        <v>136</v>
      </c>
      <c r="BG1049" t="s">
        <v>134</v>
      </c>
      <c r="BH1049" t="s">
        <v>136</v>
      </c>
      <c r="BN1049" t="s">
        <v>23831</v>
      </c>
      <c r="BO1049" t="s">
        <v>1308</v>
      </c>
      <c r="BP1049">
        <v>3</v>
      </c>
      <c r="BQ1049">
        <v>3</v>
      </c>
      <c r="BR1049">
        <v>3</v>
      </c>
      <c r="BS1049" s="1">
        <v>44197</v>
      </c>
      <c r="BT1049" s="1">
        <v>44286</v>
      </c>
      <c r="BU1049" s="1">
        <v>44197</v>
      </c>
      <c r="BV1049" s="1">
        <v>44286</v>
      </c>
      <c r="BW1049" t="s">
        <v>134</v>
      </c>
      <c r="CH1049" s="5">
        <v>1682.33</v>
      </c>
      <c r="CI1049" t="s">
        <v>597</v>
      </c>
      <c r="CJ1049">
        <v>0</v>
      </c>
      <c r="CK1049" t="s">
        <v>3249</v>
      </c>
      <c r="CL1049" t="s">
        <v>136</v>
      </c>
      <c r="CM1049" t="s">
        <v>354</v>
      </c>
      <c r="CN1049" t="s">
        <v>1310</v>
      </c>
      <c r="CO1049" t="s">
        <v>2377</v>
      </c>
      <c r="CP1049" t="s">
        <v>149</v>
      </c>
      <c r="CQ1049">
        <v>3</v>
      </c>
      <c r="CR1049">
        <v>0</v>
      </c>
      <c r="CS1049" t="s">
        <v>136</v>
      </c>
      <c r="CT1049" t="s">
        <v>136</v>
      </c>
      <c r="CU1049" t="s">
        <v>136</v>
      </c>
      <c r="CV1049" t="s">
        <v>134</v>
      </c>
      <c r="CW1049" t="s">
        <v>134</v>
      </c>
      <c r="CX1049">
        <v>50</v>
      </c>
      <c r="CY1049" t="s">
        <v>134</v>
      </c>
      <c r="CZ1049" t="s">
        <v>136</v>
      </c>
      <c r="DA1049" t="s">
        <v>136</v>
      </c>
      <c r="DB1049" t="s">
        <v>136</v>
      </c>
      <c r="DC1049" t="s">
        <v>136</v>
      </c>
      <c r="DD1049" t="s">
        <v>136</v>
      </c>
      <c r="DF1049" t="s">
        <v>180</v>
      </c>
      <c r="DG1049" t="s">
        <v>17380</v>
      </c>
      <c r="DH1049" t="s">
        <v>17381</v>
      </c>
      <c r="DI1049" t="s">
        <v>925</v>
      </c>
      <c r="DJ1049" s="4">
        <v>83323</v>
      </c>
      <c r="DK1049" t="s">
        <v>3252</v>
      </c>
      <c r="DL1049" t="s">
        <v>134</v>
      </c>
      <c r="DM1049">
        <v>2</v>
      </c>
      <c r="DN1049" t="s">
        <v>17380</v>
      </c>
      <c r="DO1049" t="s">
        <v>17381</v>
      </c>
      <c r="DP1049" t="s">
        <v>925</v>
      </c>
      <c r="DQ1049" t="str">
        <f>"83323"</f>
        <v>83323</v>
      </c>
      <c r="DR1049" t="s">
        <v>3252</v>
      </c>
      <c r="DS1049" t="s">
        <v>2962</v>
      </c>
      <c r="DT1049">
        <v>10</v>
      </c>
      <c r="DU1049">
        <v>11</v>
      </c>
      <c r="DV1049" t="s">
        <v>134</v>
      </c>
      <c r="DW1049" t="s">
        <v>134</v>
      </c>
      <c r="DX1049" t="s">
        <v>134</v>
      </c>
      <c r="DY1049" t="s">
        <v>136</v>
      </c>
      <c r="DZ1049">
        <v>1</v>
      </c>
      <c r="EA1049" t="s">
        <v>136</v>
      </c>
      <c r="EC1049" s="5">
        <v>12.68</v>
      </c>
      <c r="ED1049" s="5">
        <v>55</v>
      </c>
      <c r="EE1049">
        <v>12085952226</v>
      </c>
      <c r="EF1049" t="s">
        <v>1316</v>
      </c>
      <c r="EG1049" t="s">
        <v>148</v>
      </c>
      <c r="EH1049">
        <v>0</v>
      </c>
    </row>
    <row r="1050" spans="1:138" ht="15" customHeight="1" x14ac:dyDescent="0.35">
      <c r="A1050" t="s">
        <v>24265</v>
      </c>
      <c r="B1050" t="s">
        <v>273</v>
      </c>
      <c r="C1050" s="1">
        <v>44155.563199652781</v>
      </c>
      <c r="D1050" s="1">
        <v>44155</v>
      </c>
      <c r="E1050" t="s">
        <v>133</v>
      </c>
      <c r="F1050" t="s">
        <v>136</v>
      </c>
      <c r="G1050" t="s">
        <v>135</v>
      </c>
      <c r="H1050" t="s">
        <v>136</v>
      </c>
      <c r="I1050" t="s">
        <v>24266</v>
      </c>
      <c r="K1050" t="s">
        <v>24267</v>
      </c>
      <c r="L1050" t="s">
        <v>15205</v>
      </c>
      <c r="M1050" t="s">
        <v>5042</v>
      </c>
      <c r="N1050" t="s">
        <v>1358</v>
      </c>
      <c r="O1050" s="4">
        <v>80732</v>
      </c>
      <c r="P1050" t="s">
        <v>140</v>
      </c>
      <c r="R1050">
        <v>13076304808</v>
      </c>
      <c r="T1050">
        <v>11199</v>
      </c>
      <c r="U1050" t="s">
        <v>2219</v>
      </c>
      <c r="V1050" t="s">
        <v>1147</v>
      </c>
      <c r="W1050" t="s">
        <v>4057</v>
      </c>
      <c r="X1050" t="s">
        <v>164</v>
      </c>
      <c r="Y1050" t="s">
        <v>24267</v>
      </c>
      <c r="Z1050" t="s">
        <v>15205</v>
      </c>
      <c r="AA1050" t="s">
        <v>5042</v>
      </c>
      <c r="AB1050" t="s">
        <v>1358</v>
      </c>
      <c r="AC1050" s="4">
        <v>80732</v>
      </c>
      <c r="AD1050" t="s">
        <v>140</v>
      </c>
      <c r="AF1050">
        <v>13076304808</v>
      </c>
      <c r="AH1050" t="s">
        <v>155</v>
      </c>
      <c r="AI1050" t="s">
        <v>168</v>
      </c>
      <c r="AJ1050" t="s">
        <v>281</v>
      </c>
      <c r="AK1050" t="s">
        <v>282</v>
      </c>
      <c r="AL1050" t="s">
        <v>250</v>
      </c>
      <c r="AM1050" t="s">
        <v>283</v>
      </c>
      <c r="AN1050" t="s">
        <v>284</v>
      </c>
      <c r="AO1050" t="s">
        <v>285</v>
      </c>
      <c r="AP1050" t="s">
        <v>221</v>
      </c>
      <c r="AQ1050" s="4">
        <v>37862</v>
      </c>
      <c r="AR1050" t="s">
        <v>140</v>
      </c>
      <c r="AT1050">
        <v>18653663731</v>
      </c>
      <c r="AV1050" t="s">
        <v>1107</v>
      </c>
      <c r="AW1050" t="s">
        <v>287</v>
      </c>
      <c r="AZ1050" t="s">
        <v>288</v>
      </c>
      <c r="BA1050" t="s">
        <v>289</v>
      </c>
      <c r="BB1050" t="s">
        <v>136</v>
      </c>
      <c r="BC1050" t="s">
        <v>136</v>
      </c>
      <c r="BD1050" t="s">
        <v>148</v>
      </c>
      <c r="BE1050" t="s">
        <v>136</v>
      </c>
      <c r="BF1050" t="s">
        <v>136</v>
      </c>
      <c r="BG1050" t="s">
        <v>134</v>
      </c>
      <c r="BH1050" t="s">
        <v>136</v>
      </c>
      <c r="BN1050" t="s">
        <v>24268</v>
      </c>
      <c r="BO1050" t="s">
        <v>965</v>
      </c>
      <c r="BP1050">
        <v>2</v>
      </c>
      <c r="BQ1050">
        <v>2</v>
      </c>
      <c r="BS1050" s="1">
        <v>44228</v>
      </c>
      <c r="BT1050" s="1">
        <v>44530</v>
      </c>
      <c r="BU1050" s="1">
        <v>44228</v>
      </c>
      <c r="BV1050" s="1">
        <v>44530</v>
      </c>
      <c r="BW1050" t="s">
        <v>136</v>
      </c>
      <c r="BX1050">
        <v>40</v>
      </c>
      <c r="BY1050">
        <v>0</v>
      </c>
      <c r="BZ1050">
        <v>8</v>
      </c>
      <c r="CA1050">
        <v>8</v>
      </c>
      <c r="CB1050">
        <v>8</v>
      </c>
      <c r="CC1050">
        <v>8</v>
      </c>
      <c r="CD1050">
        <v>8</v>
      </c>
      <c r="CE1050">
        <v>0</v>
      </c>
      <c r="CF1050" t="str">
        <f>"8:00 AM"</f>
        <v>8:00 AM</v>
      </c>
      <c r="CG1050" t="str">
        <f>"5:00 PM"</f>
        <v>5:00 PM</v>
      </c>
      <c r="CH1050" s="5">
        <v>14.26</v>
      </c>
      <c r="CI1050" t="s">
        <v>146</v>
      </c>
      <c r="CL1050" t="s">
        <v>134</v>
      </c>
      <c r="CM1050" t="s">
        <v>354</v>
      </c>
      <c r="CN1050" t="s">
        <v>2859</v>
      </c>
      <c r="CO1050" t="s">
        <v>2012</v>
      </c>
      <c r="CP1050" t="s">
        <v>149</v>
      </c>
      <c r="CQ1050">
        <v>3</v>
      </c>
      <c r="CR1050">
        <v>0</v>
      </c>
      <c r="CS1050" t="s">
        <v>136</v>
      </c>
      <c r="CT1050" t="s">
        <v>134</v>
      </c>
      <c r="CU1050" t="s">
        <v>136</v>
      </c>
      <c r="CV1050" t="s">
        <v>134</v>
      </c>
      <c r="CW1050" t="s">
        <v>136</v>
      </c>
      <c r="CY1050" t="s">
        <v>136</v>
      </c>
      <c r="CZ1050" t="s">
        <v>136</v>
      </c>
      <c r="DA1050" t="s">
        <v>136</v>
      </c>
      <c r="DB1050" t="s">
        <v>136</v>
      </c>
      <c r="DC1050" t="s">
        <v>136</v>
      </c>
      <c r="DD1050" t="s">
        <v>136</v>
      </c>
      <c r="DF1050" t="s">
        <v>24269</v>
      </c>
      <c r="DG1050" t="s">
        <v>24270</v>
      </c>
      <c r="DH1050" t="s">
        <v>24271</v>
      </c>
      <c r="DI1050" t="s">
        <v>1358</v>
      </c>
      <c r="DJ1050" s="4">
        <v>80732</v>
      </c>
      <c r="DK1050" t="s">
        <v>1717</v>
      </c>
      <c r="DL1050" t="s">
        <v>136</v>
      </c>
      <c r="DM1050">
        <v>1</v>
      </c>
      <c r="DN1050" t="s">
        <v>24272</v>
      </c>
      <c r="DO1050" t="s">
        <v>5042</v>
      </c>
      <c r="DP1050" t="s">
        <v>1358</v>
      </c>
      <c r="DQ1050" t="str">
        <f>"80732"</f>
        <v>80732</v>
      </c>
      <c r="DR1050" t="s">
        <v>1717</v>
      </c>
      <c r="DS1050" t="s">
        <v>1206</v>
      </c>
      <c r="DT1050">
        <v>1</v>
      </c>
      <c r="DU1050">
        <v>2</v>
      </c>
      <c r="DV1050" t="s">
        <v>134</v>
      </c>
      <c r="DW1050" t="s">
        <v>134</v>
      </c>
      <c r="DX1050" t="s">
        <v>134</v>
      </c>
      <c r="DY1050" t="s">
        <v>136</v>
      </c>
      <c r="DZ1050">
        <v>1</v>
      </c>
      <c r="EA1050" t="s">
        <v>136</v>
      </c>
      <c r="EC1050" s="5">
        <v>12.68</v>
      </c>
      <c r="ED1050" s="5">
        <v>55</v>
      </c>
      <c r="EE1050">
        <v>13076304808</v>
      </c>
      <c r="EF1050" t="s">
        <v>24273</v>
      </c>
      <c r="EG1050" t="s">
        <v>13776</v>
      </c>
      <c r="EH1050">
        <v>1</v>
      </c>
    </row>
    <row r="1051" spans="1:138" ht="15" customHeight="1" x14ac:dyDescent="0.35">
      <c r="A1051" t="s">
        <v>9305</v>
      </c>
      <c r="B1051" t="s">
        <v>273</v>
      </c>
      <c r="C1051" s="1">
        <v>44117.633255092594</v>
      </c>
      <c r="D1051" s="1">
        <v>44158</v>
      </c>
      <c r="E1051" t="s">
        <v>133</v>
      </c>
      <c r="F1051" t="s">
        <v>134</v>
      </c>
      <c r="G1051" t="s">
        <v>135</v>
      </c>
      <c r="H1051" t="s">
        <v>136</v>
      </c>
      <c r="I1051" t="s">
        <v>9306</v>
      </c>
      <c r="K1051" t="s">
        <v>9307</v>
      </c>
      <c r="L1051" t="s">
        <v>9308</v>
      </c>
      <c r="M1051" t="s">
        <v>373</v>
      </c>
      <c r="N1051" t="s">
        <v>374</v>
      </c>
      <c r="O1051" s="4">
        <v>78737</v>
      </c>
      <c r="P1051" t="s">
        <v>140</v>
      </c>
      <c r="Q1051" t="s">
        <v>2754</v>
      </c>
      <c r="R1051">
        <v>15129947918</v>
      </c>
      <c r="T1051">
        <v>115115</v>
      </c>
      <c r="U1051" t="s">
        <v>370</v>
      </c>
      <c r="V1051" t="s">
        <v>6694</v>
      </c>
      <c r="X1051" t="s">
        <v>9309</v>
      </c>
      <c r="Y1051" t="s">
        <v>9310</v>
      </c>
      <c r="AA1051" t="s">
        <v>373</v>
      </c>
      <c r="AB1051" t="s">
        <v>374</v>
      </c>
      <c r="AC1051" s="4">
        <v>78737</v>
      </c>
      <c r="AD1051" t="s">
        <v>140</v>
      </c>
      <c r="AF1051">
        <v>15129947918</v>
      </c>
      <c r="AH1051" t="s">
        <v>9311</v>
      </c>
      <c r="AI1051" t="s">
        <v>226</v>
      </c>
      <c r="AJ1051" t="s">
        <v>370</v>
      </c>
      <c r="AK1051" t="s">
        <v>371</v>
      </c>
      <c r="AM1051" t="s">
        <v>372</v>
      </c>
      <c r="AO1051" t="s">
        <v>373</v>
      </c>
      <c r="AP1051" t="s">
        <v>374</v>
      </c>
      <c r="AQ1051" s="4">
        <v>78737</v>
      </c>
      <c r="AR1051" t="s">
        <v>140</v>
      </c>
      <c r="AT1051">
        <v>15128942128</v>
      </c>
      <c r="AV1051" t="s">
        <v>375</v>
      </c>
      <c r="AW1051" t="s">
        <v>376</v>
      </c>
      <c r="AX1051" t="s">
        <v>374</v>
      </c>
      <c r="AY1051" t="s">
        <v>377</v>
      </c>
      <c r="AZ1051" t="s">
        <v>9312</v>
      </c>
      <c r="BA1051" t="s">
        <v>9313</v>
      </c>
      <c r="BB1051" t="s">
        <v>134</v>
      </c>
      <c r="BC1051" t="s">
        <v>134</v>
      </c>
      <c r="BD1051" t="s">
        <v>148</v>
      </c>
      <c r="BE1051" t="s">
        <v>134</v>
      </c>
      <c r="BF1051" t="s">
        <v>136</v>
      </c>
      <c r="BG1051" t="s">
        <v>134</v>
      </c>
      <c r="BH1051" t="s">
        <v>136</v>
      </c>
      <c r="BN1051" t="s">
        <v>9314</v>
      </c>
      <c r="BO1051" t="s">
        <v>7608</v>
      </c>
      <c r="BP1051">
        <v>1</v>
      </c>
      <c r="BQ1051">
        <v>1</v>
      </c>
      <c r="BS1051" s="1">
        <v>44172</v>
      </c>
      <c r="BT1051" s="1">
        <v>44211</v>
      </c>
      <c r="BU1051" s="1">
        <v>44172</v>
      </c>
      <c r="BV1051" s="1">
        <v>44211</v>
      </c>
      <c r="BW1051" t="s">
        <v>136</v>
      </c>
      <c r="BX1051">
        <v>50</v>
      </c>
      <c r="BY1051">
        <v>0</v>
      </c>
      <c r="BZ1051">
        <v>9</v>
      </c>
      <c r="CA1051">
        <v>9</v>
      </c>
      <c r="CB1051">
        <v>9</v>
      </c>
      <c r="CC1051">
        <v>9</v>
      </c>
      <c r="CD1051">
        <v>9</v>
      </c>
      <c r="CE1051">
        <v>5</v>
      </c>
      <c r="CF1051" t="str">
        <f>"7:30 AM"</f>
        <v>7:30 AM</v>
      </c>
      <c r="CG1051" t="str">
        <f>"5:30 PM"</f>
        <v>5:30 PM</v>
      </c>
      <c r="CH1051" s="5">
        <v>6400</v>
      </c>
      <c r="CI1051" t="s">
        <v>597</v>
      </c>
      <c r="CL1051" t="s">
        <v>136</v>
      </c>
      <c r="CM1051" t="s">
        <v>312</v>
      </c>
      <c r="CN1051" t="s">
        <v>148</v>
      </c>
      <c r="CO1051" t="s">
        <v>618</v>
      </c>
      <c r="CP1051" t="s">
        <v>149</v>
      </c>
      <c r="CQ1051">
        <v>24</v>
      </c>
      <c r="CR1051">
        <v>0</v>
      </c>
      <c r="CS1051" t="s">
        <v>136</v>
      </c>
      <c r="CT1051" t="s">
        <v>136</v>
      </c>
      <c r="CU1051" t="s">
        <v>136</v>
      </c>
      <c r="CV1051" t="s">
        <v>134</v>
      </c>
      <c r="CW1051" t="s">
        <v>134</v>
      </c>
      <c r="CX1051">
        <v>50</v>
      </c>
      <c r="CY1051" t="s">
        <v>134</v>
      </c>
      <c r="CZ1051" t="s">
        <v>134</v>
      </c>
      <c r="DA1051" t="s">
        <v>134</v>
      </c>
      <c r="DB1051" t="s">
        <v>134</v>
      </c>
      <c r="DC1051" t="s">
        <v>134</v>
      </c>
      <c r="DD1051" t="s">
        <v>134</v>
      </c>
      <c r="DE1051">
        <v>40</v>
      </c>
      <c r="DF1051" t="s">
        <v>619</v>
      </c>
      <c r="DG1051" t="s">
        <v>9315</v>
      </c>
      <c r="DH1051" t="s">
        <v>9316</v>
      </c>
      <c r="DI1051" t="s">
        <v>365</v>
      </c>
      <c r="DJ1051" s="4">
        <v>50157</v>
      </c>
      <c r="DK1051" t="s">
        <v>9317</v>
      </c>
      <c r="DL1051" t="s">
        <v>134</v>
      </c>
      <c r="DM1051">
        <v>2</v>
      </c>
      <c r="DN1051" t="s">
        <v>9318</v>
      </c>
      <c r="DO1051" t="s">
        <v>9319</v>
      </c>
      <c r="DP1051" t="s">
        <v>365</v>
      </c>
      <c r="DQ1051" t="str">
        <f>"50112"</f>
        <v>50112</v>
      </c>
      <c r="DR1051" t="s">
        <v>9317</v>
      </c>
      <c r="DS1051" t="s">
        <v>952</v>
      </c>
      <c r="DT1051">
        <v>4</v>
      </c>
      <c r="DU1051">
        <v>12</v>
      </c>
      <c r="DV1051" t="s">
        <v>134</v>
      </c>
      <c r="DW1051" t="s">
        <v>134</v>
      </c>
      <c r="DX1051" t="s">
        <v>134</v>
      </c>
      <c r="DY1051" t="s">
        <v>136</v>
      </c>
      <c r="DZ1051">
        <v>1</v>
      </c>
      <c r="EA1051" t="s">
        <v>134</v>
      </c>
      <c r="EB1051" s="5">
        <v>12.68</v>
      </c>
      <c r="EC1051" s="5">
        <v>12.68</v>
      </c>
      <c r="ED1051" s="5">
        <v>55</v>
      </c>
      <c r="EE1051">
        <v>15129947918</v>
      </c>
      <c r="EF1051" t="s">
        <v>9311</v>
      </c>
      <c r="EG1051" t="s">
        <v>148</v>
      </c>
      <c r="EH1051">
        <v>0</v>
      </c>
    </row>
    <row r="1052" spans="1:138" ht="15" customHeight="1" x14ac:dyDescent="0.35">
      <c r="A1052" t="s">
        <v>17442</v>
      </c>
      <c r="B1052" t="s">
        <v>157</v>
      </c>
      <c r="C1052" s="1">
        <v>44142.838380439818</v>
      </c>
      <c r="D1052" s="1">
        <v>44158</v>
      </c>
      <c r="E1052" t="s">
        <v>133</v>
      </c>
      <c r="F1052" t="s">
        <v>136</v>
      </c>
      <c r="G1052" t="s">
        <v>135</v>
      </c>
      <c r="H1052" t="s">
        <v>136</v>
      </c>
      <c r="I1052" t="s">
        <v>17443</v>
      </c>
      <c r="J1052" t="s">
        <v>17444</v>
      </c>
      <c r="K1052" t="s">
        <v>17445</v>
      </c>
      <c r="M1052" t="s">
        <v>17446</v>
      </c>
      <c r="N1052" t="s">
        <v>1128</v>
      </c>
      <c r="O1052" s="4">
        <v>58222</v>
      </c>
      <c r="P1052" t="s">
        <v>140</v>
      </c>
      <c r="R1052">
        <v>17015208531</v>
      </c>
      <c r="T1052">
        <v>115115</v>
      </c>
      <c r="U1052" t="s">
        <v>17447</v>
      </c>
      <c r="V1052" t="s">
        <v>6001</v>
      </c>
      <c r="X1052" t="s">
        <v>17448</v>
      </c>
      <c r="Y1052" t="s">
        <v>17449</v>
      </c>
      <c r="AA1052" t="s">
        <v>17450</v>
      </c>
      <c r="AB1052" t="s">
        <v>1128</v>
      </c>
      <c r="AC1052" s="4">
        <v>58222</v>
      </c>
      <c r="AD1052" t="s">
        <v>140</v>
      </c>
      <c r="AF1052">
        <v>17015208531</v>
      </c>
      <c r="AH1052" t="s">
        <v>2202</v>
      </c>
      <c r="AI1052" t="s">
        <v>168</v>
      </c>
      <c r="AJ1052" t="s">
        <v>1515</v>
      </c>
      <c r="AK1052" t="s">
        <v>1516</v>
      </c>
      <c r="AL1052" t="s">
        <v>2203</v>
      </c>
      <c r="AM1052" t="s">
        <v>1518</v>
      </c>
      <c r="AO1052" t="s">
        <v>1519</v>
      </c>
      <c r="AP1052" t="s">
        <v>1128</v>
      </c>
      <c r="AQ1052" s="4">
        <v>58423</v>
      </c>
      <c r="AR1052" t="s">
        <v>140</v>
      </c>
      <c r="AS1052" t="s">
        <v>1520</v>
      </c>
      <c r="AT1052">
        <v>17019623460</v>
      </c>
      <c r="AV1052" t="s">
        <v>1521</v>
      </c>
      <c r="AW1052" t="s">
        <v>2205</v>
      </c>
      <c r="AZ1052" t="s">
        <v>288</v>
      </c>
      <c r="BA1052" t="s">
        <v>289</v>
      </c>
      <c r="BB1052" t="s">
        <v>136</v>
      </c>
      <c r="BC1052" t="s">
        <v>136</v>
      </c>
      <c r="BD1052" t="s">
        <v>148</v>
      </c>
      <c r="BE1052" t="s">
        <v>136</v>
      </c>
      <c r="BF1052" t="s">
        <v>136</v>
      </c>
      <c r="BG1052" t="s">
        <v>134</v>
      </c>
      <c r="BH1052" t="s">
        <v>136</v>
      </c>
      <c r="BN1052" t="s">
        <v>17451</v>
      </c>
      <c r="BO1052" t="s">
        <v>4384</v>
      </c>
      <c r="BP1052">
        <v>3</v>
      </c>
      <c r="BQ1052">
        <v>3</v>
      </c>
      <c r="BR1052">
        <v>3</v>
      </c>
      <c r="BS1052" s="1">
        <v>44188</v>
      </c>
      <c r="BT1052" s="1">
        <v>44346</v>
      </c>
      <c r="BU1052" s="1">
        <v>44188</v>
      </c>
      <c r="BV1052" s="1">
        <v>44346</v>
      </c>
      <c r="BW1052" t="s">
        <v>136</v>
      </c>
      <c r="BX1052">
        <v>35</v>
      </c>
      <c r="BY1052">
        <v>0</v>
      </c>
      <c r="BZ1052">
        <v>8</v>
      </c>
      <c r="CA1052">
        <v>8</v>
      </c>
      <c r="CB1052">
        <v>8</v>
      </c>
      <c r="CC1052">
        <v>8</v>
      </c>
      <c r="CD1052">
        <v>3</v>
      </c>
      <c r="CE1052">
        <v>0</v>
      </c>
      <c r="CF1052" t="str">
        <f>"8:00 AM"</f>
        <v>8:00 AM</v>
      </c>
      <c r="CG1052" t="str">
        <f>"5:00 PM"</f>
        <v>5:00 PM</v>
      </c>
      <c r="CH1052" s="5">
        <v>14.99</v>
      </c>
      <c r="CI1052" t="s">
        <v>146</v>
      </c>
      <c r="CJ1052">
        <v>0</v>
      </c>
      <c r="CK1052">
        <v>0</v>
      </c>
      <c r="CL1052" t="s">
        <v>136</v>
      </c>
      <c r="CM1052" t="s">
        <v>312</v>
      </c>
      <c r="CN1052" t="s">
        <v>148</v>
      </c>
      <c r="CO1052" t="s">
        <v>17452</v>
      </c>
      <c r="CP1052" t="s">
        <v>149</v>
      </c>
      <c r="CQ1052">
        <v>3</v>
      </c>
      <c r="CR1052">
        <v>0</v>
      </c>
      <c r="CS1052" t="s">
        <v>136</v>
      </c>
      <c r="CT1052" t="s">
        <v>134</v>
      </c>
      <c r="CU1052" t="s">
        <v>136</v>
      </c>
      <c r="CV1052" t="s">
        <v>136</v>
      </c>
      <c r="CW1052" t="s">
        <v>136</v>
      </c>
      <c r="CY1052" t="s">
        <v>136</v>
      </c>
      <c r="CZ1052" t="s">
        <v>136</v>
      </c>
      <c r="DA1052" t="s">
        <v>136</v>
      </c>
      <c r="DB1052" t="s">
        <v>136</v>
      </c>
      <c r="DC1052" t="s">
        <v>136</v>
      </c>
      <c r="DD1052" t="s">
        <v>136</v>
      </c>
      <c r="DF1052" s="2" t="s">
        <v>17453</v>
      </c>
      <c r="DG1052" s="2" t="s">
        <v>17454</v>
      </c>
      <c r="DH1052" t="s">
        <v>17450</v>
      </c>
      <c r="DI1052" t="s">
        <v>1128</v>
      </c>
      <c r="DJ1052" s="4">
        <v>58222</v>
      </c>
      <c r="DK1052" t="s">
        <v>7651</v>
      </c>
      <c r="DL1052" t="s">
        <v>136</v>
      </c>
      <c r="DM1052">
        <v>1</v>
      </c>
      <c r="DN1052" s="2" t="s">
        <v>17455</v>
      </c>
      <c r="DO1052" t="s">
        <v>17450</v>
      </c>
      <c r="DP1052" t="s">
        <v>1128</v>
      </c>
      <c r="DQ1052" t="str">
        <f>"58222"</f>
        <v>58222</v>
      </c>
      <c r="DR1052" t="s">
        <v>7651</v>
      </c>
      <c r="DS1052" t="s">
        <v>17456</v>
      </c>
      <c r="DT1052">
        <v>1</v>
      </c>
      <c r="DU1052">
        <v>4</v>
      </c>
      <c r="DV1052" t="s">
        <v>136</v>
      </c>
      <c r="DW1052" t="s">
        <v>134</v>
      </c>
      <c r="DX1052" t="s">
        <v>136</v>
      </c>
      <c r="DY1052" t="s">
        <v>136</v>
      </c>
      <c r="DZ1052">
        <v>1</v>
      </c>
      <c r="EA1052" t="s">
        <v>136</v>
      </c>
      <c r="EC1052" s="5">
        <v>12.68</v>
      </c>
      <c r="ED1052" s="5">
        <v>55</v>
      </c>
      <c r="EE1052">
        <v>17016572299</v>
      </c>
      <c r="EF1052" t="s">
        <v>11793</v>
      </c>
      <c r="EG1052" t="s">
        <v>1132</v>
      </c>
      <c r="EH1052">
        <v>0</v>
      </c>
    </row>
    <row r="1053" spans="1:138" ht="15" customHeight="1" x14ac:dyDescent="0.35">
      <c r="A1053" t="s">
        <v>7138</v>
      </c>
      <c r="B1053" t="s">
        <v>157</v>
      </c>
      <c r="C1053" s="1">
        <v>44141.504379513892</v>
      </c>
      <c r="D1053" s="1">
        <v>44158</v>
      </c>
      <c r="E1053" t="s">
        <v>133</v>
      </c>
      <c r="F1053" t="s">
        <v>134</v>
      </c>
      <c r="G1053" t="s">
        <v>135</v>
      </c>
      <c r="H1053" t="s">
        <v>134</v>
      </c>
      <c r="I1053" t="s">
        <v>7139</v>
      </c>
      <c r="K1053" t="s">
        <v>7140</v>
      </c>
      <c r="M1053" t="s">
        <v>7141</v>
      </c>
      <c r="N1053" t="s">
        <v>1104</v>
      </c>
      <c r="O1053" s="4">
        <v>68022</v>
      </c>
      <c r="P1053" t="s">
        <v>140</v>
      </c>
      <c r="R1053">
        <v>14023050268</v>
      </c>
      <c r="T1053">
        <v>11291</v>
      </c>
      <c r="U1053" t="s">
        <v>7142</v>
      </c>
      <c r="V1053" t="s">
        <v>433</v>
      </c>
      <c r="W1053" t="s">
        <v>7143</v>
      </c>
      <c r="X1053" t="s">
        <v>164</v>
      </c>
      <c r="Y1053" t="s">
        <v>7140</v>
      </c>
      <c r="AA1053" t="s">
        <v>7141</v>
      </c>
      <c r="AB1053" t="s">
        <v>1104</v>
      </c>
      <c r="AC1053" s="4">
        <v>68022</v>
      </c>
      <c r="AD1053" t="s">
        <v>140</v>
      </c>
      <c r="AF1053">
        <v>14023050268</v>
      </c>
      <c r="AH1053" t="s">
        <v>1759</v>
      </c>
      <c r="AI1053" t="s">
        <v>168</v>
      </c>
      <c r="AJ1053" t="s">
        <v>559</v>
      </c>
      <c r="AK1053" t="s">
        <v>433</v>
      </c>
      <c r="AL1053" t="s">
        <v>978</v>
      </c>
      <c r="AM1053" t="s">
        <v>561</v>
      </c>
      <c r="AN1053" t="s">
        <v>562</v>
      </c>
      <c r="AO1053" t="s">
        <v>563</v>
      </c>
      <c r="AP1053" t="s">
        <v>564</v>
      </c>
      <c r="AQ1053" s="4">
        <v>22949</v>
      </c>
      <c r="AR1053" t="s">
        <v>140</v>
      </c>
      <c r="AT1053">
        <v>14342634300</v>
      </c>
      <c r="AV1053" t="s">
        <v>1760</v>
      </c>
      <c r="AW1053" t="s">
        <v>566</v>
      </c>
      <c r="AZ1053" t="s">
        <v>334</v>
      </c>
      <c r="BA1053" t="s">
        <v>335</v>
      </c>
      <c r="BB1053" t="s">
        <v>134</v>
      </c>
      <c r="BC1053" t="s">
        <v>134</v>
      </c>
      <c r="BD1053" t="s">
        <v>134</v>
      </c>
      <c r="BE1053" t="s">
        <v>134</v>
      </c>
      <c r="BF1053" t="s">
        <v>136</v>
      </c>
      <c r="BG1053" t="s">
        <v>134</v>
      </c>
      <c r="BH1053" t="s">
        <v>136</v>
      </c>
      <c r="BI1053" t="s">
        <v>1761</v>
      </c>
      <c r="BJ1053" t="s">
        <v>1762</v>
      </c>
      <c r="BL1053" t="s">
        <v>566</v>
      </c>
      <c r="BM1053" t="s">
        <v>1759</v>
      </c>
      <c r="BN1053" t="s">
        <v>7144</v>
      </c>
      <c r="BO1053" t="s">
        <v>570</v>
      </c>
      <c r="BP1053">
        <v>3</v>
      </c>
      <c r="BQ1053">
        <v>3</v>
      </c>
      <c r="BR1053">
        <v>3</v>
      </c>
      <c r="BS1053" s="1">
        <v>44197</v>
      </c>
      <c r="BT1053" s="1">
        <v>44469</v>
      </c>
      <c r="BU1053" s="1">
        <v>44197</v>
      </c>
      <c r="BV1053" s="1">
        <v>44469</v>
      </c>
      <c r="BW1053" t="s">
        <v>136</v>
      </c>
      <c r="BX1053">
        <v>35</v>
      </c>
      <c r="BY1053">
        <v>0</v>
      </c>
      <c r="BZ1053">
        <v>6</v>
      </c>
      <c r="CA1053">
        <v>6</v>
      </c>
      <c r="CB1053">
        <v>6</v>
      </c>
      <c r="CC1053">
        <v>6</v>
      </c>
      <c r="CD1053">
        <v>6</v>
      </c>
      <c r="CE1053">
        <v>5</v>
      </c>
      <c r="CF1053" t="str">
        <f>"8:00 AM"</f>
        <v>8:00 AM</v>
      </c>
      <c r="CG1053" t="str">
        <f>"3:00 PM"</f>
        <v>3:00 PM</v>
      </c>
      <c r="CH1053" s="5">
        <v>14.77</v>
      </c>
      <c r="CI1053" t="s">
        <v>146</v>
      </c>
      <c r="CL1053" t="s">
        <v>136</v>
      </c>
      <c r="CM1053" t="s">
        <v>312</v>
      </c>
      <c r="CN1053" t="s">
        <v>148</v>
      </c>
      <c r="CO1053" t="s">
        <v>7145</v>
      </c>
      <c r="CP1053" t="s">
        <v>149</v>
      </c>
      <c r="CQ1053">
        <v>3</v>
      </c>
      <c r="CR1053">
        <v>0</v>
      </c>
      <c r="CS1053" t="s">
        <v>136</v>
      </c>
      <c r="CT1053" t="s">
        <v>134</v>
      </c>
      <c r="CU1053" t="s">
        <v>136</v>
      </c>
      <c r="CV1053" t="s">
        <v>134</v>
      </c>
      <c r="CW1053" t="s">
        <v>134</v>
      </c>
      <c r="CX1053">
        <v>75</v>
      </c>
      <c r="CY1053" t="s">
        <v>134</v>
      </c>
      <c r="CZ1053" t="s">
        <v>134</v>
      </c>
      <c r="DA1053" t="s">
        <v>134</v>
      </c>
      <c r="DB1053" t="s">
        <v>134</v>
      </c>
      <c r="DC1053" t="s">
        <v>134</v>
      </c>
      <c r="DD1053" t="s">
        <v>136</v>
      </c>
      <c r="DF1053" t="s">
        <v>7146</v>
      </c>
      <c r="DG1053" t="s">
        <v>7147</v>
      </c>
      <c r="DH1053" t="s">
        <v>2107</v>
      </c>
      <c r="DI1053" t="s">
        <v>395</v>
      </c>
      <c r="DJ1053" s="4">
        <v>93308</v>
      </c>
      <c r="DK1053" t="s">
        <v>2108</v>
      </c>
      <c r="DL1053" t="s">
        <v>134</v>
      </c>
      <c r="DM1053">
        <v>15</v>
      </c>
      <c r="DN1053" t="s">
        <v>7148</v>
      </c>
      <c r="DO1053" t="s">
        <v>2107</v>
      </c>
      <c r="DP1053" t="s">
        <v>395</v>
      </c>
      <c r="DQ1053" t="str">
        <f>"93308"</f>
        <v>93308</v>
      </c>
      <c r="DR1053" t="s">
        <v>2108</v>
      </c>
      <c r="DS1053" t="s">
        <v>7149</v>
      </c>
      <c r="DT1053">
        <v>1</v>
      </c>
      <c r="DU1053">
        <v>4</v>
      </c>
      <c r="DV1053" t="s">
        <v>134</v>
      </c>
      <c r="DW1053" t="s">
        <v>134</v>
      </c>
      <c r="DX1053" t="s">
        <v>134</v>
      </c>
      <c r="DY1053" t="s">
        <v>134</v>
      </c>
      <c r="DZ1053">
        <v>4</v>
      </c>
      <c r="EA1053" t="s">
        <v>134</v>
      </c>
      <c r="EB1053" s="5">
        <v>12.68</v>
      </c>
      <c r="EC1053" s="5">
        <v>12.68</v>
      </c>
      <c r="ED1053" s="5">
        <v>55</v>
      </c>
      <c r="EE1053" t="s">
        <v>148</v>
      </c>
      <c r="EF1053" t="s">
        <v>577</v>
      </c>
      <c r="EG1053" t="s">
        <v>7150</v>
      </c>
      <c r="EH1053">
        <v>0</v>
      </c>
    </row>
    <row r="1054" spans="1:138" ht="15" customHeight="1" x14ac:dyDescent="0.35">
      <c r="A1054" t="s">
        <v>24782</v>
      </c>
      <c r="B1054" t="s">
        <v>157</v>
      </c>
      <c r="C1054" s="1">
        <v>44130.498573379627</v>
      </c>
      <c r="D1054" s="1">
        <v>44158</v>
      </c>
      <c r="E1054" t="s">
        <v>133</v>
      </c>
      <c r="F1054" t="s">
        <v>136</v>
      </c>
      <c r="G1054" t="s">
        <v>135</v>
      </c>
      <c r="H1054" t="s">
        <v>136</v>
      </c>
      <c r="I1054" t="s">
        <v>12137</v>
      </c>
      <c r="K1054" t="s">
        <v>12138</v>
      </c>
      <c r="M1054" t="s">
        <v>778</v>
      </c>
      <c r="N1054" t="s">
        <v>246</v>
      </c>
      <c r="O1054" s="4">
        <v>70515</v>
      </c>
      <c r="P1054" t="s">
        <v>140</v>
      </c>
      <c r="R1054">
        <v>13372075433</v>
      </c>
      <c r="T1054">
        <v>1125</v>
      </c>
      <c r="U1054" t="s">
        <v>621</v>
      </c>
      <c r="V1054" t="s">
        <v>6880</v>
      </c>
      <c r="X1054" t="s">
        <v>164</v>
      </c>
      <c r="Y1054" t="s">
        <v>12138</v>
      </c>
      <c r="AA1054" t="s">
        <v>778</v>
      </c>
      <c r="AB1054" t="s">
        <v>246</v>
      </c>
      <c r="AC1054" s="4">
        <v>70515</v>
      </c>
      <c r="AD1054" t="s">
        <v>140</v>
      </c>
      <c r="AF1054">
        <v>13372075433</v>
      </c>
      <c r="AH1054" t="s">
        <v>12140</v>
      </c>
      <c r="AI1054" t="s">
        <v>168</v>
      </c>
      <c r="AJ1054" t="s">
        <v>325</v>
      </c>
      <c r="AK1054" t="s">
        <v>329</v>
      </c>
      <c r="AM1054" t="s">
        <v>330</v>
      </c>
      <c r="AO1054" t="s">
        <v>324</v>
      </c>
      <c r="AP1054" t="s">
        <v>246</v>
      </c>
      <c r="AQ1054" s="4">
        <v>70554</v>
      </c>
      <c r="AR1054" t="s">
        <v>140</v>
      </c>
      <c r="AS1054" t="s">
        <v>331</v>
      </c>
      <c r="AT1054">
        <v>13377894322</v>
      </c>
      <c r="AV1054" t="s">
        <v>332</v>
      </c>
      <c r="AW1054" t="s">
        <v>333</v>
      </c>
      <c r="AZ1054" t="s">
        <v>334</v>
      </c>
      <c r="BA1054" t="s">
        <v>335</v>
      </c>
      <c r="BB1054" t="s">
        <v>136</v>
      </c>
      <c r="BC1054" t="s">
        <v>136</v>
      </c>
      <c r="BD1054" t="s">
        <v>148</v>
      </c>
      <c r="BE1054" t="s">
        <v>136</v>
      </c>
      <c r="BF1054" t="s">
        <v>136</v>
      </c>
      <c r="BG1054" t="s">
        <v>134</v>
      </c>
      <c r="BH1054" t="s">
        <v>136</v>
      </c>
      <c r="BN1054" t="s">
        <v>24783</v>
      </c>
      <c r="BO1054" t="s">
        <v>24784</v>
      </c>
      <c r="BP1054">
        <v>1</v>
      </c>
      <c r="BQ1054">
        <v>1</v>
      </c>
      <c r="BR1054">
        <v>1</v>
      </c>
      <c r="BS1054" s="1">
        <v>44197</v>
      </c>
      <c r="BT1054" s="1">
        <v>44489</v>
      </c>
      <c r="BU1054" s="1">
        <v>44197</v>
      </c>
      <c r="BV1054" s="1">
        <v>44489</v>
      </c>
      <c r="BW1054" t="s">
        <v>136</v>
      </c>
      <c r="BX1054">
        <v>35</v>
      </c>
      <c r="BY1054">
        <v>0</v>
      </c>
      <c r="BZ1054">
        <v>7</v>
      </c>
      <c r="CA1054">
        <v>7</v>
      </c>
      <c r="CB1054">
        <v>7</v>
      </c>
      <c r="CC1054">
        <v>7</v>
      </c>
      <c r="CD1054">
        <v>7</v>
      </c>
      <c r="CE1054">
        <v>0</v>
      </c>
      <c r="CF1054" t="str">
        <f>"8:00 AM"</f>
        <v>8:00 AM</v>
      </c>
      <c r="CG1054" t="str">
        <f>"4:00 PM"</f>
        <v>4:00 PM</v>
      </c>
      <c r="CH1054" s="5">
        <v>11.83</v>
      </c>
      <c r="CI1054" t="s">
        <v>146</v>
      </c>
      <c r="CL1054" t="s">
        <v>136</v>
      </c>
      <c r="CM1054" t="s">
        <v>147</v>
      </c>
      <c r="CN1054" t="s">
        <v>148</v>
      </c>
      <c r="CO1054" t="s">
        <v>338</v>
      </c>
      <c r="CP1054" t="s">
        <v>149</v>
      </c>
      <c r="CQ1054">
        <v>0</v>
      </c>
      <c r="CR1054">
        <v>0</v>
      </c>
      <c r="CS1054" t="s">
        <v>136</v>
      </c>
      <c r="CT1054" t="s">
        <v>136</v>
      </c>
      <c r="CU1054" t="s">
        <v>136</v>
      </c>
      <c r="CV1054" t="s">
        <v>136</v>
      </c>
      <c r="CW1054" t="s">
        <v>134</v>
      </c>
      <c r="CX1054">
        <v>50</v>
      </c>
      <c r="CY1054" t="s">
        <v>136</v>
      </c>
      <c r="CZ1054" t="s">
        <v>136</v>
      </c>
      <c r="DA1054" t="s">
        <v>136</v>
      </c>
      <c r="DB1054" t="s">
        <v>134</v>
      </c>
      <c r="DC1054" t="s">
        <v>134</v>
      </c>
      <c r="DD1054" t="s">
        <v>136</v>
      </c>
      <c r="DF1054" t="s">
        <v>149</v>
      </c>
      <c r="DG1054" t="s">
        <v>24785</v>
      </c>
      <c r="DH1054" t="s">
        <v>778</v>
      </c>
      <c r="DI1054" t="s">
        <v>246</v>
      </c>
      <c r="DJ1054" s="4">
        <v>70515</v>
      </c>
      <c r="DK1054" t="s">
        <v>339</v>
      </c>
      <c r="DL1054" t="s">
        <v>136</v>
      </c>
      <c r="DM1054">
        <v>1</v>
      </c>
      <c r="DN1054" t="s">
        <v>24786</v>
      </c>
      <c r="DO1054" t="s">
        <v>778</v>
      </c>
      <c r="DP1054" t="s">
        <v>246</v>
      </c>
      <c r="DQ1054" t="str">
        <f>"70515"</f>
        <v>70515</v>
      </c>
      <c r="DR1054" t="s">
        <v>339</v>
      </c>
      <c r="DS1054" t="s">
        <v>1243</v>
      </c>
      <c r="DT1054">
        <v>1</v>
      </c>
      <c r="DU1054">
        <v>1</v>
      </c>
      <c r="DV1054" t="s">
        <v>134</v>
      </c>
      <c r="DW1054" t="s">
        <v>134</v>
      </c>
      <c r="DX1054" t="s">
        <v>134</v>
      </c>
      <c r="DY1054" t="s">
        <v>136</v>
      </c>
      <c r="DZ1054">
        <v>1</v>
      </c>
      <c r="EA1054" t="s">
        <v>136</v>
      </c>
      <c r="EC1054" s="5">
        <v>12.68</v>
      </c>
      <c r="ED1054" s="5">
        <v>55</v>
      </c>
      <c r="EE1054">
        <v>13372075433</v>
      </c>
      <c r="EF1054" t="s">
        <v>12140</v>
      </c>
      <c r="EG1054" t="s">
        <v>148</v>
      </c>
      <c r="EH1054">
        <v>0</v>
      </c>
    </row>
    <row r="1055" spans="1:138" ht="15" customHeight="1" x14ac:dyDescent="0.35">
      <c r="A1055" t="s">
        <v>5087</v>
      </c>
      <c r="B1055" t="s">
        <v>157</v>
      </c>
      <c r="C1055" s="1">
        <v>44127.505807754627</v>
      </c>
      <c r="D1055" s="1">
        <v>44158</v>
      </c>
      <c r="E1055" t="s">
        <v>133</v>
      </c>
      <c r="F1055" t="s">
        <v>136</v>
      </c>
      <c r="G1055" t="s">
        <v>135</v>
      </c>
      <c r="H1055" t="s">
        <v>136</v>
      </c>
      <c r="I1055" t="s">
        <v>5088</v>
      </c>
      <c r="K1055" t="s">
        <v>5089</v>
      </c>
      <c r="M1055" t="s">
        <v>5090</v>
      </c>
      <c r="N1055" t="s">
        <v>374</v>
      </c>
      <c r="O1055" s="4">
        <v>77486</v>
      </c>
      <c r="P1055" t="s">
        <v>140</v>
      </c>
      <c r="R1055">
        <v>19794803049</v>
      </c>
      <c r="T1055">
        <v>112910</v>
      </c>
      <c r="U1055" t="s">
        <v>5091</v>
      </c>
      <c r="V1055" t="s">
        <v>5092</v>
      </c>
      <c r="X1055" t="s">
        <v>164</v>
      </c>
      <c r="Y1055" t="s">
        <v>5089</v>
      </c>
      <c r="AA1055" t="s">
        <v>5090</v>
      </c>
      <c r="AB1055" t="s">
        <v>374</v>
      </c>
      <c r="AC1055" s="4">
        <v>77486</v>
      </c>
      <c r="AD1055" t="s">
        <v>140</v>
      </c>
      <c r="AF1055">
        <v>19794803049</v>
      </c>
      <c r="AH1055" t="s">
        <v>148</v>
      </c>
      <c r="AI1055" t="s">
        <v>168</v>
      </c>
      <c r="AJ1055" t="s">
        <v>456</v>
      </c>
      <c r="AK1055" t="s">
        <v>457</v>
      </c>
      <c r="AM1055" t="s">
        <v>458</v>
      </c>
      <c r="AO1055" t="s">
        <v>459</v>
      </c>
      <c r="AP1055" t="s">
        <v>460</v>
      </c>
      <c r="AQ1055" s="4">
        <v>73737</v>
      </c>
      <c r="AR1055" t="s">
        <v>140</v>
      </c>
      <c r="AT1055">
        <v>15802274747</v>
      </c>
      <c r="AV1055" t="s">
        <v>461</v>
      </c>
      <c r="AW1055" t="s">
        <v>462</v>
      </c>
      <c r="AZ1055" t="s">
        <v>334</v>
      </c>
      <c r="BA1055" t="s">
        <v>335</v>
      </c>
      <c r="BB1055" t="s">
        <v>136</v>
      </c>
      <c r="BC1055" t="s">
        <v>136</v>
      </c>
      <c r="BD1055" t="s">
        <v>148</v>
      </c>
      <c r="BE1055" t="s">
        <v>136</v>
      </c>
      <c r="BF1055" t="s">
        <v>136</v>
      </c>
      <c r="BG1055" t="s">
        <v>134</v>
      </c>
      <c r="BH1055" t="s">
        <v>136</v>
      </c>
      <c r="BN1055" t="s">
        <v>5093</v>
      </c>
      <c r="BO1055" t="s">
        <v>464</v>
      </c>
      <c r="BP1055">
        <v>7</v>
      </c>
      <c r="BQ1055">
        <v>7</v>
      </c>
      <c r="BR1055">
        <v>7</v>
      </c>
      <c r="BS1055" s="1">
        <v>44196</v>
      </c>
      <c r="BT1055" s="1">
        <v>44498</v>
      </c>
      <c r="BU1055" s="1">
        <v>44196</v>
      </c>
      <c r="BV1055" s="1">
        <v>44498</v>
      </c>
      <c r="BW1055" t="s">
        <v>136</v>
      </c>
      <c r="BX1055">
        <v>48</v>
      </c>
      <c r="BY1055">
        <v>0</v>
      </c>
      <c r="BZ1055">
        <v>8</v>
      </c>
      <c r="CA1055">
        <v>8</v>
      </c>
      <c r="CB1055">
        <v>8</v>
      </c>
      <c r="CC1055">
        <v>8</v>
      </c>
      <c r="CD1055">
        <v>8</v>
      </c>
      <c r="CE1055">
        <v>8</v>
      </c>
      <c r="CF1055" t="str">
        <f>"8:00 AM"</f>
        <v>8:00 AM</v>
      </c>
      <c r="CG1055" t="str">
        <f>"5:00 PM"</f>
        <v>5:00 PM</v>
      </c>
      <c r="CH1055" s="5">
        <v>12.67</v>
      </c>
      <c r="CI1055" t="s">
        <v>146</v>
      </c>
      <c r="CL1055" t="s">
        <v>136</v>
      </c>
      <c r="CM1055" t="s">
        <v>312</v>
      </c>
      <c r="CN1055" t="s">
        <v>148</v>
      </c>
      <c r="CO1055" t="s">
        <v>465</v>
      </c>
      <c r="CP1055" t="s">
        <v>149</v>
      </c>
      <c r="CQ1055">
        <v>3</v>
      </c>
      <c r="CR1055">
        <v>0</v>
      </c>
      <c r="CS1055" t="s">
        <v>136</v>
      </c>
      <c r="CT1055" t="s">
        <v>134</v>
      </c>
      <c r="CU1055" t="s">
        <v>136</v>
      </c>
      <c r="CV1055" t="s">
        <v>134</v>
      </c>
      <c r="CW1055" t="s">
        <v>134</v>
      </c>
      <c r="CX1055">
        <v>75</v>
      </c>
      <c r="CY1055" t="s">
        <v>134</v>
      </c>
      <c r="CZ1055" t="s">
        <v>134</v>
      </c>
      <c r="DA1055" t="s">
        <v>134</v>
      </c>
      <c r="DB1055" t="s">
        <v>136</v>
      </c>
      <c r="DC1055" t="s">
        <v>134</v>
      </c>
      <c r="DD1055" t="s">
        <v>136</v>
      </c>
      <c r="DF1055" t="s">
        <v>466</v>
      </c>
      <c r="DG1055" t="s">
        <v>5094</v>
      </c>
      <c r="DH1055" t="s">
        <v>5090</v>
      </c>
      <c r="DI1055" t="s">
        <v>374</v>
      </c>
      <c r="DJ1055" s="4">
        <v>77486</v>
      </c>
      <c r="DK1055" t="s">
        <v>2904</v>
      </c>
      <c r="DL1055" t="s">
        <v>136</v>
      </c>
      <c r="DM1055">
        <v>1</v>
      </c>
      <c r="DN1055" t="s">
        <v>5095</v>
      </c>
      <c r="DO1055" t="s">
        <v>5090</v>
      </c>
      <c r="DP1055" t="s">
        <v>374</v>
      </c>
      <c r="DQ1055" t="str">
        <f>"77486"</f>
        <v>77486</v>
      </c>
      <c r="DR1055" t="s">
        <v>2904</v>
      </c>
      <c r="DS1055" t="s">
        <v>296</v>
      </c>
      <c r="DT1055">
        <v>1</v>
      </c>
      <c r="DU1055">
        <v>7</v>
      </c>
      <c r="DV1055" t="s">
        <v>134</v>
      </c>
      <c r="DW1055" t="s">
        <v>134</v>
      </c>
      <c r="DX1055" t="s">
        <v>134</v>
      </c>
      <c r="DY1055" t="s">
        <v>136</v>
      </c>
      <c r="DZ1055">
        <v>1</v>
      </c>
      <c r="EA1055" t="s">
        <v>136</v>
      </c>
      <c r="EC1055" s="5">
        <v>12.68</v>
      </c>
      <c r="ED1055" s="5">
        <v>55</v>
      </c>
      <c r="EE1055">
        <v>19794803049</v>
      </c>
      <c r="EF1055" t="s">
        <v>5096</v>
      </c>
      <c r="EG1055" t="s">
        <v>148</v>
      </c>
      <c r="EH1055">
        <v>0</v>
      </c>
    </row>
    <row r="1056" spans="1:138" ht="15" customHeight="1" x14ac:dyDescent="0.35">
      <c r="A1056" t="s">
        <v>1614</v>
      </c>
      <c r="B1056" t="s">
        <v>157</v>
      </c>
      <c r="C1056" s="1">
        <v>44130.488624074074</v>
      </c>
      <c r="D1056" s="1">
        <v>44158</v>
      </c>
      <c r="E1056" t="s">
        <v>133</v>
      </c>
      <c r="F1056" t="s">
        <v>136</v>
      </c>
      <c r="G1056" t="s">
        <v>135</v>
      </c>
      <c r="H1056" t="s">
        <v>136</v>
      </c>
      <c r="I1056" t="s">
        <v>1615</v>
      </c>
      <c r="K1056" t="s">
        <v>1616</v>
      </c>
      <c r="M1056" t="s">
        <v>1617</v>
      </c>
      <c r="N1056" t="s">
        <v>784</v>
      </c>
      <c r="O1056" s="4">
        <v>59824</v>
      </c>
      <c r="P1056" t="s">
        <v>140</v>
      </c>
      <c r="R1056">
        <v>14066442697</v>
      </c>
      <c r="T1056">
        <v>1121</v>
      </c>
      <c r="U1056" t="s">
        <v>1618</v>
      </c>
      <c r="V1056" t="s">
        <v>1619</v>
      </c>
      <c r="X1056" t="s">
        <v>872</v>
      </c>
      <c r="Y1056" t="s">
        <v>1616</v>
      </c>
      <c r="AA1056" t="s">
        <v>1617</v>
      </c>
      <c r="AB1056" t="s">
        <v>784</v>
      </c>
      <c r="AC1056" s="4">
        <v>59824</v>
      </c>
      <c r="AD1056" t="s">
        <v>140</v>
      </c>
      <c r="AF1056">
        <v>14066442697</v>
      </c>
      <c r="AH1056" t="s">
        <v>1620</v>
      </c>
      <c r="AI1056" t="s">
        <v>168</v>
      </c>
      <c r="AJ1056" t="s">
        <v>930</v>
      </c>
      <c r="AK1056" t="s">
        <v>931</v>
      </c>
      <c r="AL1056" t="s">
        <v>932</v>
      </c>
      <c r="AM1056" t="s">
        <v>933</v>
      </c>
      <c r="AO1056" t="s">
        <v>934</v>
      </c>
      <c r="AP1056" t="s">
        <v>925</v>
      </c>
      <c r="AQ1056" s="4">
        <v>83336</v>
      </c>
      <c r="AR1056" t="s">
        <v>140</v>
      </c>
      <c r="AT1056">
        <v>12084369737</v>
      </c>
      <c r="AV1056" t="s">
        <v>935</v>
      </c>
      <c r="AW1056" t="s">
        <v>936</v>
      </c>
      <c r="AZ1056" t="s">
        <v>821</v>
      </c>
      <c r="BA1056" t="s">
        <v>822</v>
      </c>
      <c r="BB1056" t="s">
        <v>136</v>
      </c>
      <c r="BC1056" t="s">
        <v>136</v>
      </c>
      <c r="BD1056" t="s">
        <v>148</v>
      </c>
      <c r="BE1056" t="s">
        <v>136</v>
      </c>
      <c r="BF1056" t="s">
        <v>136</v>
      </c>
      <c r="BG1056" t="s">
        <v>134</v>
      </c>
      <c r="BH1056" t="s">
        <v>136</v>
      </c>
      <c r="BI1056" t="s">
        <v>1194</v>
      </c>
      <c r="BJ1056" t="s">
        <v>633</v>
      </c>
      <c r="BK1056" t="s">
        <v>1195</v>
      </c>
      <c r="BL1056" t="s">
        <v>940</v>
      </c>
      <c r="BM1056" t="s">
        <v>941</v>
      </c>
      <c r="BN1056" t="s">
        <v>1621</v>
      </c>
      <c r="BO1056" t="s">
        <v>1622</v>
      </c>
      <c r="BP1056">
        <v>2</v>
      </c>
      <c r="BQ1056">
        <v>2</v>
      </c>
      <c r="BR1056">
        <v>2</v>
      </c>
      <c r="BS1056" s="1">
        <v>44197</v>
      </c>
      <c r="BT1056" s="1">
        <v>44500</v>
      </c>
      <c r="BU1056" s="1">
        <v>44197</v>
      </c>
      <c r="BV1056" s="1">
        <v>44500</v>
      </c>
      <c r="BW1056" t="s">
        <v>136</v>
      </c>
      <c r="BX1056">
        <v>48</v>
      </c>
      <c r="BY1056">
        <v>0</v>
      </c>
      <c r="BZ1056">
        <v>8</v>
      </c>
      <c r="CA1056">
        <v>8</v>
      </c>
      <c r="CB1056">
        <v>8</v>
      </c>
      <c r="CC1056">
        <v>8</v>
      </c>
      <c r="CD1056">
        <v>8</v>
      </c>
      <c r="CE1056">
        <v>8</v>
      </c>
      <c r="CF1056" t="str">
        <f>"8:00 AM"</f>
        <v>8:00 AM</v>
      </c>
      <c r="CG1056" t="str">
        <f>"5:00 PM"</f>
        <v>5:00 PM</v>
      </c>
      <c r="CH1056" s="5">
        <v>13.62</v>
      </c>
      <c r="CI1056" t="s">
        <v>146</v>
      </c>
      <c r="CJ1056">
        <v>0</v>
      </c>
      <c r="CK1056" t="s">
        <v>944</v>
      </c>
      <c r="CL1056" t="s">
        <v>136</v>
      </c>
      <c r="CM1056" t="s">
        <v>354</v>
      </c>
      <c r="CN1056" t="s">
        <v>599</v>
      </c>
      <c r="CO1056" t="s">
        <v>946</v>
      </c>
      <c r="CP1056" t="s">
        <v>149</v>
      </c>
      <c r="CQ1056">
        <v>0</v>
      </c>
      <c r="CR1056">
        <v>0</v>
      </c>
      <c r="CS1056" t="s">
        <v>134</v>
      </c>
      <c r="CT1056" t="s">
        <v>136</v>
      </c>
      <c r="CU1056" t="s">
        <v>136</v>
      </c>
      <c r="CV1056" t="s">
        <v>136</v>
      </c>
      <c r="CW1056" t="s">
        <v>134</v>
      </c>
      <c r="CX1056">
        <v>100</v>
      </c>
      <c r="CY1056" t="s">
        <v>134</v>
      </c>
      <c r="CZ1056" t="s">
        <v>136</v>
      </c>
      <c r="DA1056" t="s">
        <v>136</v>
      </c>
      <c r="DB1056" t="s">
        <v>136</v>
      </c>
      <c r="DC1056" t="s">
        <v>136</v>
      </c>
      <c r="DD1056" t="s">
        <v>136</v>
      </c>
      <c r="DF1056" t="s">
        <v>1623</v>
      </c>
      <c r="DG1056" t="s">
        <v>1624</v>
      </c>
      <c r="DH1056" t="s">
        <v>1617</v>
      </c>
      <c r="DI1056" t="s">
        <v>784</v>
      </c>
      <c r="DJ1056" s="4">
        <v>59824</v>
      </c>
      <c r="DK1056" t="s">
        <v>1253</v>
      </c>
      <c r="DL1056" t="s">
        <v>134</v>
      </c>
      <c r="DM1056">
        <v>14</v>
      </c>
      <c r="DN1056" t="s">
        <v>1625</v>
      </c>
      <c r="DO1056" t="s">
        <v>1617</v>
      </c>
      <c r="DP1056" t="s">
        <v>784</v>
      </c>
      <c r="DQ1056" t="str">
        <f>"59824"</f>
        <v>59824</v>
      </c>
      <c r="DR1056" t="s">
        <v>1253</v>
      </c>
      <c r="DS1056" t="s">
        <v>1200</v>
      </c>
      <c r="DT1056">
        <v>1</v>
      </c>
      <c r="DU1056">
        <v>4</v>
      </c>
      <c r="DV1056" t="s">
        <v>136</v>
      </c>
      <c r="DW1056" t="s">
        <v>136</v>
      </c>
      <c r="DX1056" t="s">
        <v>134</v>
      </c>
      <c r="DY1056" t="s">
        <v>136</v>
      </c>
      <c r="DZ1056">
        <v>1</v>
      </c>
      <c r="EA1056" t="s">
        <v>134</v>
      </c>
      <c r="EB1056" s="5">
        <v>12.68</v>
      </c>
      <c r="EC1056" s="5">
        <v>12.68</v>
      </c>
      <c r="ED1056" s="5">
        <v>55</v>
      </c>
      <c r="EE1056" t="s">
        <v>148</v>
      </c>
      <c r="EF1056" t="s">
        <v>953</v>
      </c>
      <c r="EG1056" t="s">
        <v>1626</v>
      </c>
      <c r="EH1056">
        <v>0</v>
      </c>
    </row>
    <row r="1057" spans="1:138" ht="15" customHeight="1" x14ac:dyDescent="0.35">
      <c r="A1057" t="s">
        <v>25510</v>
      </c>
      <c r="B1057" t="s">
        <v>157</v>
      </c>
      <c r="C1057" s="1">
        <v>44126.616713773146</v>
      </c>
      <c r="D1057" s="1">
        <v>44158</v>
      </c>
      <c r="E1057" t="s">
        <v>133</v>
      </c>
      <c r="F1057" t="s">
        <v>136</v>
      </c>
      <c r="G1057" t="s">
        <v>135</v>
      </c>
      <c r="H1057" t="s">
        <v>136</v>
      </c>
      <c r="I1057" t="s">
        <v>25511</v>
      </c>
      <c r="K1057" t="s">
        <v>15812</v>
      </c>
      <c r="M1057" t="s">
        <v>7297</v>
      </c>
      <c r="N1057" t="s">
        <v>246</v>
      </c>
      <c r="O1057" s="4">
        <v>70535</v>
      </c>
      <c r="P1057" t="s">
        <v>140</v>
      </c>
      <c r="R1057">
        <v>13377895469</v>
      </c>
      <c r="T1057">
        <v>112512</v>
      </c>
      <c r="U1057" t="s">
        <v>15813</v>
      </c>
      <c r="V1057" t="s">
        <v>371</v>
      </c>
      <c r="W1057" t="s">
        <v>687</v>
      </c>
      <c r="X1057" t="s">
        <v>164</v>
      </c>
      <c r="Y1057" t="s">
        <v>15812</v>
      </c>
      <c r="AA1057" t="s">
        <v>771</v>
      </c>
      <c r="AB1057" t="s">
        <v>246</v>
      </c>
      <c r="AC1057" s="4">
        <v>70535</v>
      </c>
      <c r="AD1057" t="s">
        <v>140</v>
      </c>
      <c r="AF1057">
        <v>13377895469</v>
      </c>
      <c r="AH1057" t="s">
        <v>15814</v>
      </c>
      <c r="AI1057" t="s">
        <v>168</v>
      </c>
      <c r="AJ1057" t="s">
        <v>1977</v>
      </c>
      <c r="AK1057" t="s">
        <v>1978</v>
      </c>
      <c r="AL1057" t="s">
        <v>1979</v>
      </c>
      <c r="AM1057" t="s">
        <v>1980</v>
      </c>
      <c r="AN1057" t="s">
        <v>1981</v>
      </c>
      <c r="AO1057" t="s">
        <v>1982</v>
      </c>
      <c r="AP1057" t="s">
        <v>246</v>
      </c>
      <c r="AQ1057" s="4">
        <v>70754</v>
      </c>
      <c r="AR1057" t="s">
        <v>140</v>
      </c>
      <c r="AT1057">
        <v>12256863033</v>
      </c>
      <c r="AV1057" t="s">
        <v>1983</v>
      </c>
      <c r="AW1057" t="s">
        <v>1984</v>
      </c>
      <c r="AZ1057" t="s">
        <v>334</v>
      </c>
      <c r="BA1057" t="s">
        <v>335</v>
      </c>
      <c r="BB1057" t="s">
        <v>136</v>
      </c>
      <c r="BC1057" t="s">
        <v>136</v>
      </c>
      <c r="BD1057" t="s">
        <v>148</v>
      </c>
      <c r="BE1057" t="s">
        <v>136</v>
      </c>
      <c r="BF1057" t="s">
        <v>136</v>
      </c>
      <c r="BG1057" t="s">
        <v>134</v>
      </c>
      <c r="BH1057" t="s">
        <v>136</v>
      </c>
      <c r="BN1057" t="s">
        <v>25512</v>
      </c>
      <c r="BO1057" t="s">
        <v>13105</v>
      </c>
      <c r="BP1057">
        <v>3</v>
      </c>
      <c r="BQ1057">
        <v>3</v>
      </c>
      <c r="BR1057">
        <v>3</v>
      </c>
      <c r="BS1057" s="1">
        <v>44197</v>
      </c>
      <c r="BT1057" s="1">
        <v>44469</v>
      </c>
      <c r="BU1057" s="1">
        <v>44197</v>
      </c>
      <c r="BV1057" s="1">
        <v>44469</v>
      </c>
      <c r="BW1057" t="s">
        <v>136</v>
      </c>
      <c r="BX1057">
        <v>35</v>
      </c>
      <c r="BY1057">
        <v>0</v>
      </c>
      <c r="BZ1057">
        <v>6</v>
      </c>
      <c r="CA1057">
        <v>6</v>
      </c>
      <c r="CB1057">
        <v>6</v>
      </c>
      <c r="CC1057">
        <v>6</v>
      </c>
      <c r="CD1057">
        <v>6</v>
      </c>
      <c r="CE1057">
        <v>5</v>
      </c>
      <c r="CF1057" t="str">
        <f>"7:00 AM"</f>
        <v>7:00 AM</v>
      </c>
      <c r="CG1057" t="str">
        <f>"1:00 PM"</f>
        <v>1:00 PM</v>
      </c>
      <c r="CH1057" s="5">
        <v>11.83</v>
      </c>
      <c r="CI1057" t="s">
        <v>146</v>
      </c>
      <c r="CJ1057">
        <v>0</v>
      </c>
      <c r="CK1057" t="s">
        <v>3352</v>
      </c>
      <c r="CL1057" t="s">
        <v>134</v>
      </c>
      <c r="CM1057" t="s">
        <v>147</v>
      </c>
      <c r="CN1057" t="s">
        <v>148</v>
      </c>
      <c r="CO1057" s="2" t="s">
        <v>1986</v>
      </c>
      <c r="CP1057" t="s">
        <v>149</v>
      </c>
      <c r="CQ1057">
        <v>3</v>
      </c>
      <c r="CR1057">
        <v>0</v>
      </c>
      <c r="CS1057" t="s">
        <v>136</v>
      </c>
      <c r="CT1057" t="s">
        <v>136</v>
      </c>
      <c r="CU1057" t="s">
        <v>136</v>
      </c>
      <c r="CV1057" t="s">
        <v>134</v>
      </c>
      <c r="CW1057" t="s">
        <v>134</v>
      </c>
      <c r="CX1057">
        <v>50</v>
      </c>
      <c r="CY1057" t="s">
        <v>134</v>
      </c>
      <c r="CZ1057" t="s">
        <v>136</v>
      </c>
      <c r="DA1057" t="s">
        <v>134</v>
      </c>
      <c r="DB1057" t="s">
        <v>134</v>
      </c>
      <c r="DC1057" t="s">
        <v>134</v>
      </c>
      <c r="DD1057" t="s">
        <v>136</v>
      </c>
      <c r="DF1057" s="2" t="s">
        <v>15816</v>
      </c>
      <c r="DG1057" t="s">
        <v>15812</v>
      </c>
      <c r="DH1057" t="s">
        <v>771</v>
      </c>
      <c r="DI1057" t="s">
        <v>246</v>
      </c>
      <c r="DJ1057" s="4">
        <v>70535</v>
      </c>
      <c r="DK1057" t="s">
        <v>268</v>
      </c>
      <c r="DL1057" t="s">
        <v>134</v>
      </c>
      <c r="DM1057">
        <v>4</v>
      </c>
      <c r="DN1057" t="s">
        <v>15817</v>
      </c>
      <c r="DO1057" t="s">
        <v>771</v>
      </c>
      <c r="DP1057" t="s">
        <v>246</v>
      </c>
      <c r="DQ1057" t="str">
        <f>"70535"</f>
        <v>70535</v>
      </c>
      <c r="DR1057" t="s">
        <v>268</v>
      </c>
      <c r="DS1057" t="s">
        <v>15818</v>
      </c>
      <c r="DT1057">
        <v>1</v>
      </c>
      <c r="DU1057">
        <v>7</v>
      </c>
      <c r="DV1057" t="s">
        <v>134</v>
      </c>
      <c r="DW1057" t="s">
        <v>134</v>
      </c>
      <c r="DX1057" t="s">
        <v>134</v>
      </c>
      <c r="DY1057" t="s">
        <v>136</v>
      </c>
      <c r="DZ1057">
        <v>1</v>
      </c>
      <c r="EA1057" t="s">
        <v>136</v>
      </c>
      <c r="EC1057" s="5">
        <v>12.68</v>
      </c>
      <c r="ED1057" s="5">
        <v>55</v>
      </c>
      <c r="EE1057">
        <v>13377895469</v>
      </c>
      <c r="EF1057" t="s">
        <v>15814</v>
      </c>
      <c r="EG1057" t="s">
        <v>1989</v>
      </c>
      <c r="EH1057">
        <v>2</v>
      </c>
    </row>
    <row r="1058" spans="1:138" ht="15" customHeight="1" x14ac:dyDescent="0.35">
      <c r="A1058" t="s">
        <v>27458</v>
      </c>
      <c r="B1058" t="s">
        <v>157</v>
      </c>
      <c r="C1058" s="1">
        <v>44126.60079340278</v>
      </c>
      <c r="D1058" s="1">
        <v>44158</v>
      </c>
      <c r="E1058" t="s">
        <v>133</v>
      </c>
      <c r="F1058" t="s">
        <v>136</v>
      </c>
      <c r="G1058" t="s">
        <v>135</v>
      </c>
      <c r="H1058" t="s">
        <v>136</v>
      </c>
      <c r="I1058" t="s">
        <v>11772</v>
      </c>
      <c r="K1058" t="s">
        <v>11773</v>
      </c>
      <c r="M1058" t="s">
        <v>3328</v>
      </c>
      <c r="N1058" t="s">
        <v>246</v>
      </c>
      <c r="O1058" s="4">
        <v>70543</v>
      </c>
      <c r="P1058" t="s">
        <v>140</v>
      </c>
      <c r="R1058">
        <v>13375816932</v>
      </c>
      <c r="T1058">
        <v>112512</v>
      </c>
      <c r="U1058" t="s">
        <v>11774</v>
      </c>
      <c r="V1058" t="s">
        <v>3489</v>
      </c>
      <c r="W1058" t="s">
        <v>1536</v>
      </c>
      <c r="X1058" t="s">
        <v>164</v>
      </c>
      <c r="Y1058" t="s">
        <v>11773</v>
      </c>
      <c r="AA1058" t="s">
        <v>3328</v>
      </c>
      <c r="AB1058" t="s">
        <v>246</v>
      </c>
      <c r="AC1058" s="4">
        <v>70543</v>
      </c>
      <c r="AD1058" t="s">
        <v>140</v>
      </c>
      <c r="AF1058">
        <v>13375816932</v>
      </c>
      <c r="AH1058" t="s">
        <v>11775</v>
      </c>
      <c r="AI1058" t="s">
        <v>168</v>
      </c>
      <c r="AJ1058" t="s">
        <v>1977</v>
      </c>
      <c r="AK1058" t="s">
        <v>1978</v>
      </c>
      <c r="AL1058" t="s">
        <v>1979</v>
      </c>
      <c r="AM1058" t="s">
        <v>1980</v>
      </c>
      <c r="AN1058" t="s">
        <v>1981</v>
      </c>
      <c r="AO1058" t="s">
        <v>1982</v>
      </c>
      <c r="AP1058" t="s">
        <v>246</v>
      </c>
      <c r="AQ1058" s="4">
        <v>70754</v>
      </c>
      <c r="AR1058" t="s">
        <v>140</v>
      </c>
      <c r="AT1058">
        <v>12256863033</v>
      </c>
      <c r="AV1058" t="s">
        <v>1983</v>
      </c>
      <c r="AW1058" t="s">
        <v>1984</v>
      </c>
      <c r="AZ1058" t="s">
        <v>334</v>
      </c>
      <c r="BA1058" t="s">
        <v>335</v>
      </c>
      <c r="BB1058" t="s">
        <v>136</v>
      </c>
      <c r="BC1058" t="s">
        <v>136</v>
      </c>
      <c r="BD1058" t="s">
        <v>148</v>
      </c>
      <c r="BE1058" t="s">
        <v>136</v>
      </c>
      <c r="BF1058" t="s">
        <v>136</v>
      </c>
      <c r="BG1058" t="s">
        <v>134</v>
      </c>
      <c r="BH1058" t="s">
        <v>136</v>
      </c>
      <c r="BN1058" t="s">
        <v>27459</v>
      </c>
      <c r="BO1058" t="s">
        <v>11777</v>
      </c>
      <c r="BP1058">
        <v>2</v>
      </c>
      <c r="BQ1058">
        <v>2</v>
      </c>
      <c r="BR1058">
        <v>2</v>
      </c>
      <c r="BS1058" s="1">
        <v>44197</v>
      </c>
      <c r="BT1058" s="1">
        <v>44440</v>
      </c>
      <c r="BU1058" s="1">
        <v>44197</v>
      </c>
      <c r="BV1058" s="1">
        <v>44440</v>
      </c>
      <c r="BW1058" t="s">
        <v>136</v>
      </c>
      <c r="BX1058">
        <v>35</v>
      </c>
      <c r="BY1058">
        <v>0</v>
      </c>
      <c r="BZ1058">
        <v>6</v>
      </c>
      <c r="CA1058">
        <v>6</v>
      </c>
      <c r="CB1058">
        <v>6</v>
      </c>
      <c r="CC1058">
        <v>6</v>
      </c>
      <c r="CD1058">
        <v>6</v>
      </c>
      <c r="CE1058">
        <v>5</v>
      </c>
      <c r="CF1058" t="str">
        <f>"7:00 AM"</f>
        <v>7:00 AM</v>
      </c>
      <c r="CG1058" t="str">
        <f>"1:00 PM"</f>
        <v>1:00 PM</v>
      </c>
      <c r="CH1058" s="5">
        <v>11.83</v>
      </c>
      <c r="CI1058" t="s">
        <v>146</v>
      </c>
      <c r="CJ1058">
        <v>0</v>
      </c>
      <c r="CK1058" t="s">
        <v>3352</v>
      </c>
      <c r="CL1058" t="s">
        <v>134</v>
      </c>
      <c r="CM1058" t="s">
        <v>147</v>
      </c>
      <c r="CN1058" t="s">
        <v>148</v>
      </c>
      <c r="CO1058" s="2" t="s">
        <v>3165</v>
      </c>
      <c r="CP1058" t="s">
        <v>149</v>
      </c>
      <c r="CQ1058">
        <v>0</v>
      </c>
      <c r="CR1058">
        <v>0</v>
      </c>
      <c r="CS1058" t="s">
        <v>136</v>
      </c>
      <c r="CT1058" t="s">
        <v>136</v>
      </c>
      <c r="CU1058" t="s">
        <v>136</v>
      </c>
      <c r="CV1058" t="s">
        <v>136</v>
      </c>
      <c r="CW1058" t="s">
        <v>134</v>
      </c>
      <c r="CX1058">
        <v>50</v>
      </c>
      <c r="CY1058" t="s">
        <v>134</v>
      </c>
      <c r="CZ1058" t="s">
        <v>136</v>
      </c>
      <c r="DA1058" t="s">
        <v>134</v>
      </c>
      <c r="DB1058" t="s">
        <v>134</v>
      </c>
      <c r="DC1058" t="s">
        <v>134</v>
      </c>
      <c r="DD1058" t="s">
        <v>136</v>
      </c>
      <c r="DF1058" t="s">
        <v>3353</v>
      </c>
      <c r="DG1058" t="s">
        <v>11778</v>
      </c>
      <c r="DH1058" t="s">
        <v>3328</v>
      </c>
      <c r="DI1058" t="s">
        <v>246</v>
      </c>
      <c r="DJ1058" s="4">
        <v>70543</v>
      </c>
      <c r="DK1058" t="s">
        <v>268</v>
      </c>
      <c r="DL1058" t="s">
        <v>134</v>
      </c>
      <c r="DM1058">
        <v>7</v>
      </c>
      <c r="DN1058" t="s">
        <v>11779</v>
      </c>
      <c r="DO1058" t="s">
        <v>3328</v>
      </c>
      <c r="DP1058" t="s">
        <v>246</v>
      </c>
      <c r="DQ1058" t="str">
        <f>"70543"</f>
        <v>70543</v>
      </c>
      <c r="DR1058" t="s">
        <v>268</v>
      </c>
      <c r="DS1058" t="s">
        <v>6701</v>
      </c>
      <c r="DT1058">
        <v>1</v>
      </c>
      <c r="DU1058">
        <v>4</v>
      </c>
      <c r="DV1058" t="s">
        <v>134</v>
      </c>
      <c r="DW1058" t="s">
        <v>134</v>
      </c>
      <c r="DX1058" t="s">
        <v>134</v>
      </c>
      <c r="DY1058" t="s">
        <v>136</v>
      </c>
      <c r="DZ1058">
        <v>1</v>
      </c>
      <c r="EA1058" t="s">
        <v>136</v>
      </c>
      <c r="EC1058" s="5">
        <v>12.68</v>
      </c>
      <c r="ED1058" s="5">
        <v>55</v>
      </c>
      <c r="EE1058">
        <v>13375816932</v>
      </c>
      <c r="EF1058" t="s">
        <v>11775</v>
      </c>
      <c r="EG1058" t="s">
        <v>1989</v>
      </c>
      <c r="EH1058">
        <v>3</v>
      </c>
    </row>
    <row r="1059" spans="1:138" ht="15" customHeight="1" x14ac:dyDescent="0.35">
      <c r="A1059" t="s">
        <v>14789</v>
      </c>
      <c r="B1059" t="s">
        <v>157</v>
      </c>
      <c r="C1059" s="1">
        <v>44134.375449537038</v>
      </c>
      <c r="D1059" s="1">
        <v>44158</v>
      </c>
      <c r="E1059" t="s">
        <v>133</v>
      </c>
      <c r="F1059" t="s">
        <v>136</v>
      </c>
      <c r="G1059" t="s">
        <v>135</v>
      </c>
      <c r="H1059" t="s">
        <v>136</v>
      </c>
      <c r="I1059" t="s">
        <v>14790</v>
      </c>
      <c r="J1059" t="s">
        <v>14790</v>
      </c>
      <c r="K1059" t="s">
        <v>14791</v>
      </c>
      <c r="L1059" t="s">
        <v>14792</v>
      </c>
      <c r="M1059" t="s">
        <v>14793</v>
      </c>
      <c r="N1059" t="s">
        <v>7959</v>
      </c>
      <c r="O1059" s="4">
        <v>8318</v>
      </c>
      <c r="P1059" t="s">
        <v>140</v>
      </c>
      <c r="Q1059" t="s">
        <v>155</v>
      </c>
      <c r="R1059">
        <v>18563580700</v>
      </c>
      <c r="T1059">
        <v>111339</v>
      </c>
      <c r="U1059" t="s">
        <v>14794</v>
      </c>
      <c r="V1059" t="s">
        <v>1019</v>
      </c>
      <c r="X1059" t="s">
        <v>429</v>
      </c>
      <c r="Y1059" t="s">
        <v>14791</v>
      </c>
      <c r="Z1059" t="s">
        <v>14792</v>
      </c>
      <c r="AA1059" t="s">
        <v>14793</v>
      </c>
      <c r="AB1059" t="s">
        <v>7959</v>
      </c>
      <c r="AC1059" s="4">
        <v>8318</v>
      </c>
      <c r="AD1059" t="s">
        <v>140</v>
      </c>
      <c r="AF1059">
        <v>18563580700</v>
      </c>
      <c r="AH1059" t="s">
        <v>1134</v>
      </c>
      <c r="AI1059" t="s">
        <v>168</v>
      </c>
      <c r="AJ1059" t="s">
        <v>1135</v>
      </c>
      <c r="AK1059" t="s">
        <v>1136</v>
      </c>
      <c r="AL1059" t="s">
        <v>229</v>
      </c>
      <c r="AM1059" t="s">
        <v>1137</v>
      </c>
      <c r="AN1059" t="s">
        <v>1138</v>
      </c>
      <c r="AO1059" t="s">
        <v>1139</v>
      </c>
      <c r="AP1059" t="s">
        <v>537</v>
      </c>
      <c r="AQ1059" s="4">
        <v>28327</v>
      </c>
      <c r="AR1059" t="s">
        <v>140</v>
      </c>
      <c r="AT1059">
        <v>19109476004</v>
      </c>
      <c r="AV1059" t="s">
        <v>1140</v>
      </c>
      <c r="AW1059" t="s">
        <v>1141</v>
      </c>
      <c r="AZ1059" t="s">
        <v>175</v>
      </c>
      <c r="BA1059" t="s">
        <v>176</v>
      </c>
      <c r="BB1059" t="s">
        <v>136</v>
      </c>
      <c r="BC1059" t="s">
        <v>136</v>
      </c>
      <c r="BD1059" t="s">
        <v>148</v>
      </c>
      <c r="BE1059" t="s">
        <v>136</v>
      </c>
      <c r="BF1059" t="s">
        <v>136</v>
      </c>
      <c r="BG1059" t="s">
        <v>134</v>
      </c>
      <c r="BH1059" t="s">
        <v>136</v>
      </c>
      <c r="BN1059" t="s">
        <v>14795</v>
      </c>
      <c r="BO1059" t="s">
        <v>12606</v>
      </c>
      <c r="BP1059">
        <v>280</v>
      </c>
      <c r="BQ1059">
        <v>3</v>
      </c>
      <c r="BR1059">
        <v>3</v>
      </c>
      <c r="BS1059" s="1">
        <v>44195</v>
      </c>
      <c r="BT1059" s="1">
        <v>44454</v>
      </c>
      <c r="BU1059" s="1">
        <v>44195</v>
      </c>
      <c r="BV1059" s="1">
        <v>44454</v>
      </c>
      <c r="BW1059" t="s">
        <v>136</v>
      </c>
      <c r="BX1059">
        <v>40</v>
      </c>
      <c r="BY1059">
        <v>0</v>
      </c>
      <c r="BZ1059">
        <v>7</v>
      </c>
      <c r="CA1059">
        <v>7</v>
      </c>
      <c r="CB1059">
        <v>7</v>
      </c>
      <c r="CC1059">
        <v>7</v>
      </c>
      <c r="CD1059">
        <v>7</v>
      </c>
      <c r="CE1059">
        <v>5</v>
      </c>
      <c r="CF1059" t="str">
        <f>"7:00 AM"</f>
        <v>7:00 AM</v>
      </c>
      <c r="CG1059" t="str">
        <f>"3:00 PM"</f>
        <v>3:00 PM</v>
      </c>
      <c r="CH1059" s="5">
        <v>13.34</v>
      </c>
      <c r="CI1059" t="s">
        <v>146</v>
      </c>
      <c r="CL1059" t="s">
        <v>136</v>
      </c>
      <c r="CM1059" t="s">
        <v>312</v>
      </c>
      <c r="CN1059" t="s">
        <v>148</v>
      </c>
      <c r="CO1059" t="s">
        <v>1142</v>
      </c>
      <c r="CP1059" t="s">
        <v>149</v>
      </c>
      <c r="CQ1059">
        <v>3</v>
      </c>
      <c r="CR1059">
        <v>0</v>
      </c>
      <c r="CS1059" t="s">
        <v>136</v>
      </c>
      <c r="CT1059" t="s">
        <v>136</v>
      </c>
      <c r="CU1059" t="s">
        <v>136</v>
      </c>
      <c r="CV1059" t="s">
        <v>134</v>
      </c>
      <c r="CW1059" t="s">
        <v>134</v>
      </c>
      <c r="CX1059">
        <v>75</v>
      </c>
      <c r="CY1059" t="s">
        <v>134</v>
      </c>
      <c r="CZ1059" t="s">
        <v>134</v>
      </c>
      <c r="DA1059" t="s">
        <v>134</v>
      </c>
      <c r="DB1059" t="s">
        <v>134</v>
      </c>
      <c r="DC1059" t="s">
        <v>134</v>
      </c>
      <c r="DD1059" t="s">
        <v>136</v>
      </c>
      <c r="DF1059" t="s">
        <v>14796</v>
      </c>
      <c r="DG1059" t="s">
        <v>14792</v>
      </c>
      <c r="DH1059" t="s">
        <v>14793</v>
      </c>
      <c r="DI1059" t="s">
        <v>7959</v>
      </c>
      <c r="DJ1059" s="4">
        <v>8318</v>
      </c>
      <c r="DK1059" t="s">
        <v>7961</v>
      </c>
      <c r="DL1059" t="s">
        <v>134</v>
      </c>
      <c r="DM1059">
        <v>4</v>
      </c>
      <c r="DN1059" t="s">
        <v>14797</v>
      </c>
      <c r="DO1059" t="s">
        <v>14798</v>
      </c>
      <c r="DP1059" t="s">
        <v>7959</v>
      </c>
      <c r="DQ1059" t="str">
        <f>"08318"</f>
        <v>08318</v>
      </c>
      <c r="DR1059" t="s">
        <v>7961</v>
      </c>
      <c r="DS1059" t="s">
        <v>14799</v>
      </c>
      <c r="DT1059">
        <v>1</v>
      </c>
      <c r="DU1059">
        <v>125</v>
      </c>
      <c r="DV1059" t="s">
        <v>134</v>
      </c>
      <c r="DW1059" t="s">
        <v>134</v>
      </c>
      <c r="DX1059" t="s">
        <v>134</v>
      </c>
      <c r="DY1059" t="s">
        <v>136</v>
      </c>
      <c r="DZ1059">
        <v>1</v>
      </c>
      <c r="EA1059" t="s">
        <v>136</v>
      </c>
      <c r="EC1059" s="5">
        <v>12.68</v>
      </c>
      <c r="ED1059" s="5">
        <v>55</v>
      </c>
      <c r="EE1059" t="s">
        <v>148</v>
      </c>
      <c r="EF1059" t="s">
        <v>1751</v>
      </c>
      <c r="EG1059" t="s">
        <v>1145</v>
      </c>
      <c r="EH1059">
        <v>0</v>
      </c>
    </row>
    <row r="1060" spans="1:138" ht="15" customHeight="1" x14ac:dyDescent="0.35">
      <c r="A1060" t="s">
        <v>22119</v>
      </c>
      <c r="B1060" t="s">
        <v>273</v>
      </c>
      <c r="C1060" s="1">
        <v>44125.624057060188</v>
      </c>
      <c r="D1060" s="1">
        <v>44158</v>
      </c>
      <c r="E1060" t="s">
        <v>579</v>
      </c>
      <c r="F1060" t="s">
        <v>136</v>
      </c>
      <c r="G1060" t="s">
        <v>135</v>
      </c>
      <c r="H1060" t="s">
        <v>136</v>
      </c>
      <c r="I1060" t="s">
        <v>22120</v>
      </c>
      <c r="K1060" t="s">
        <v>22121</v>
      </c>
      <c r="L1060" t="s">
        <v>22122</v>
      </c>
      <c r="M1060" t="s">
        <v>7485</v>
      </c>
      <c r="N1060" t="s">
        <v>592</v>
      </c>
      <c r="O1060" s="4">
        <v>82835</v>
      </c>
      <c r="P1060" t="s">
        <v>140</v>
      </c>
      <c r="R1060">
        <v>13077584370</v>
      </c>
      <c r="T1060">
        <v>112111</v>
      </c>
      <c r="U1060" t="s">
        <v>22123</v>
      </c>
      <c r="V1060" t="s">
        <v>5092</v>
      </c>
      <c r="X1060" t="s">
        <v>164</v>
      </c>
      <c r="Y1060" t="s">
        <v>22121</v>
      </c>
      <c r="Z1060" t="s">
        <v>148</v>
      </c>
      <c r="AA1060" t="s">
        <v>7485</v>
      </c>
      <c r="AB1060" t="s">
        <v>592</v>
      </c>
      <c r="AC1060" s="4">
        <v>82835</v>
      </c>
      <c r="AD1060" t="s">
        <v>140</v>
      </c>
      <c r="AF1060">
        <v>13077584370</v>
      </c>
      <c r="AH1060" t="s">
        <v>22124</v>
      </c>
      <c r="AI1060" t="s">
        <v>168</v>
      </c>
      <c r="AJ1060" t="s">
        <v>588</v>
      </c>
      <c r="AK1060" t="s">
        <v>589</v>
      </c>
      <c r="AM1060" t="s">
        <v>590</v>
      </c>
      <c r="AO1060" t="s">
        <v>591</v>
      </c>
      <c r="AP1060" t="s">
        <v>592</v>
      </c>
      <c r="AQ1060" s="4">
        <v>82601</v>
      </c>
      <c r="AR1060" t="s">
        <v>140</v>
      </c>
      <c r="AT1060">
        <v>13074722105</v>
      </c>
      <c r="AV1060" t="s">
        <v>593</v>
      </c>
      <c r="AW1060" t="s">
        <v>594</v>
      </c>
      <c r="AZ1060" t="s">
        <v>334</v>
      </c>
      <c r="BA1060" t="s">
        <v>335</v>
      </c>
      <c r="BB1060" t="s">
        <v>136</v>
      </c>
      <c r="BC1060" t="s">
        <v>136</v>
      </c>
      <c r="BD1060" t="s">
        <v>148</v>
      </c>
      <c r="BE1060" t="s">
        <v>136</v>
      </c>
      <c r="BF1060" t="s">
        <v>136</v>
      </c>
      <c r="BG1060" t="s">
        <v>134</v>
      </c>
      <c r="BH1060" t="s">
        <v>136</v>
      </c>
      <c r="BN1060" t="s">
        <v>22125</v>
      </c>
      <c r="BO1060" t="s">
        <v>2271</v>
      </c>
      <c r="BP1060">
        <v>3</v>
      </c>
      <c r="BQ1060">
        <v>1</v>
      </c>
      <c r="BS1060" s="1">
        <v>44197</v>
      </c>
      <c r="BT1060" s="1">
        <v>44255</v>
      </c>
      <c r="BU1060" s="1">
        <v>44197</v>
      </c>
      <c r="BV1060" s="1">
        <v>44255</v>
      </c>
      <c r="BW1060" t="s">
        <v>134</v>
      </c>
      <c r="CH1060" s="5">
        <v>1682.33</v>
      </c>
      <c r="CI1060" t="s">
        <v>597</v>
      </c>
      <c r="CJ1060">
        <v>0</v>
      </c>
      <c r="CK1060" t="s">
        <v>1362</v>
      </c>
      <c r="CL1060" t="s">
        <v>136</v>
      </c>
      <c r="CM1060" t="s">
        <v>354</v>
      </c>
      <c r="CN1060" t="s">
        <v>599</v>
      </c>
      <c r="CO1060" t="s">
        <v>2225</v>
      </c>
      <c r="CP1060" t="s">
        <v>149</v>
      </c>
      <c r="CQ1060">
        <v>6</v>
      </c>
      <c r="CR1060">
        <v>0</v>
      </c>
      <c r="CS1060" t="s">
        <v>136</v>
      </c>
      <c r="CT1060" t="s">
        <v>134</v>
      </c>
      <c r="CU1060" t="s">
        <v>136</v>
      </c>
      <c r="CV1060" t="s">
        <v>136</v>
      </c>
      <c r="CW1060" t="s">
        <v>134</v>
      </c>
      <c r="CX1060">
        <v>50</v>
      </c>
      <c r="CY1060" t="s">
        <v>134</v>
      </c>
      <c r="CZ1060" t="s">
        <v>136</v>
      </c>
      <c r="DA1060" t="s">
        <v>134</v>
      </c>
      <c r="DB1060" t="s">
        <v>136</v>
      </c>
      <c r="DC1060" t="s">
        <v>136</v>
      </c>
      <c r="DD1060" t="s">
        <v>136</v>
      </c>
      <c r="DF1060" t="s">
        <v>2226</v>
      </c>
      <c r="DG1060" t="s">
        <v>22121</v>
      </c>
      <c r="DH1060" t="s">
        <v>7485</v>
      </c>
      <c r="DI1060" t="s">
        <v>592</v>
      </c>
      <c r="DJ1060" s="4">
        <v>82835</v>
      </c>
      <c r="DK1060" t="s">
        <v>2901</v>
      </c>
      <c r="DL1060" t="s">
        <v>136</v>
      </c>
      <c r="DM1060">
        <v>1</v>
      </c>
      <c r="DN1060" t="s">
        <v>22121</v>
      </c>
      <c r="DO1060" t="s">
        <v>7485</v>
      </c>
      <c r="DP1060" t="s">
        <v>592</v>
      </c>
      <c r="DQ1060" t="str">
        <f>"82835"</f>
        <v>82835</v>
      </c>
      <c r="DR1060" t="s">
        <v>2901</v>
      </c>
      <c r="DS1060" t="s">
        <v>605</v>
      </c>
      <c r="DT1060">
        <v>1</v>
      </c>
      <c r="DU1060">
        <v>1</v>
      </c>
      <c r="DV1060" t="s">
        <v>136</v>
      </c>
      <c r="DW1060" t="s">
        <v>136</v>
      </c>
      <c r="DX1060" t="s">
        <v>134</v>
      </c>
      <c r="DY1060" t="s">
        <v>136</v>
      </c>
      <c r="DZ1060">
        <v>1</v>
      </c>
      <c r="EA1060" t="s">
        <v>136</v>
      </c>
      <c r="EC1060" s="5">
        <v>12.68</v>
      </c>
      <c r="ED1060" s="5">
        <v>55</v>
      </c>
      <c r="EE1060">
        <v>13074722105</v>
      </c>
      <c r="EF1060" t="s">
        <v>593</v>
      </c>
      <c r="EG1060" t="s">
        <v>148</v>
      </c>
      <c r="EH1060">
        <v>0</v>
      </c>
    </row>
    <row r="1061" spans="1:138" ht="15" customHeight="1" x14ac:dyDescent="0.35">
      <c r="A1061" t="s">
        <v>18139</v>
      </c>
      <c r="B1061" t="s">
        <v>157</v>
      </c>
      <c r="C1061" s="1">
        <v>44127.645145023147</v>
      </c>
      <c r="D1061" s="1">
        <v>44158</v>
      </c>
      <c r="E1061" t="s">
        <v>133</v>
      </c>
      <c r="F1061" t="s">
        <v>136</v>
      </c>
      <c r="G1061" t="s">
        <v>135</v>
      </c>
      <c r="H1061" t="s">
        <v>136</v>
      </c>
      <c r="I1061" t="s">
        <v>18140</v>
      </c>
      <c r="J1061" t="s">
        <v>18140</v>
      </c>
      <c r="K1061" t="s">
        <v>18141</v>
      </c>
      <c r="M1061" t="s">
        <v>839</v>
      </c>
      <c r="N1061" t="s">
        <v>1187</v>
      </c>
      <c r="O1061" s="4">
        <v>67452</v>
      </c>
      <c r="P1061" t="s">
        <v>140</v>
      </c>
      <c r="R1061">
        <v>17855294365</v>
      </c>
      <c r="T1061">
        <v>112111</v>
      </c>
      <c r="U1061" t="s">
        <v>18142</v>
      </c>
      <c r="V1061" t="s">
        <v>682</v>
      </c>
      <c r="W1061" t="s">
        <v>3790</v>
      </c>
      <c r="X1061" t="s">
        <v>164</v>
      </c>
      <c r="Y1061" t="s">
        <v>18141</v>
      </c>
      <c r="AA1061" t="s">
        <v>839</v>
      </c>
      <c r="AB1061" t="s">
        <v>1187</v>
      </c>
      <c r="AC1061" s="4">
        <v>67452</v>
      </c>
      <c r="AD1061" t="s">
        <v>140</v>
      </c>
      <c r="AF1061">
        <v>17855294365</v>
      </c>
      <c r="AH1061" t="s">
        <v>155</v>
      </c>
      <c r="AI1061" t="s">
        <v>168</v>
      </c>
      <c r="AJ1061" t="s">
        <v>281</v>
      </c>
      <c r="AK1061" t="s">
        <v>282</v>
      </c>
      <c r="AL1061" t="s">
        <v>250</v>
      </c>
      <c r="AM1061" t="s">
        <v>283</v>
      </c>
      <c r="AN1061" t="s">
        <v>284</v>
      </c>
      <c r="AO1061" t="s">
        <v>285</v>
      </c>
      <c r="AP1061" t="s">
        <v>221</v>
      </c>
      <c r="AQ1061" s="4">
        <v>37862</v>
      </c>
      <c r="AR1061" t="s">
        <v>140</v>
      </c>
      <c r="AT1061">
        <v>18653663731</v>
      </c>
      <c r="AV1061" t="s">
        <v>1107</v>
      </c>
      <c r="AW1061" t="s">
        <v>287</v>
      </c>
      <c r="AZ1061" t="s">
        <v>334</v>
      </c>
      <c r="BA1061" t="s">
        <v>335</v>
      </c>
      <c r="BB1061" t="s">
        <v>136</v>
      </c>
      <c r="BC1061" t="s">
        <v>136</v>
      </c>
      <c r="BD1061" t="s">
        <v>148</v>
      </c>
      <c r="BE1061" t="s">
        <v>136</v>
      </c>
      <c r="BF1061" t="s">
        <v>136</v>
      </c>
      <c r="BG1061" t="s">
        <v>134</v>
      </c>
      <c r="BH1061" t="s">
        <v>136</v>
      </c>
      <c r="BN1061" t="s">
        <v>18143</v>
      </c>
      <c r="BO1061" t="s">
        <v>905</v>
      </c>
      <c r="BP1061">
        <v>1</v>
      </c>
      <c r="BQ1061">
        <v>1</v>
      </c>
      <c r="BR1061">
        <v>1</v>
      </c>
      <c r="BS1061" s="1">
        <v>44197</v>
      </c>
      <c r="BT1061" s="1">
        <v>44408</v>
      </c>
      <c r="BU1061" s="1">
        <v>44197</v>
      </c>
      <c r="BV1061" s="1">
        <v>44408</v>
      </c>
      <c r="BW1061" t="s">
        <v>136</v>
      </c>
      <c r="BX1061">
        <v>40</v>
      </c>
      <c r="BY1061">
        <v>0</v>
      </c>
      <c r="BZ1061">
        <v>8</v>
      </c>
      <c r="CA1061">
        <v>8</v>
      </c>
      <c r="CB1061">
        <v>8</v>
      </c>
      <c r="CC1061">
        <v>8</v>
      </c>
      <c r="CD1061">
        <v>8</v>
      </c>
      <c r="CE1061">
        <v>0</v>
      </c>
      <c r="CF1061" t="str">
        <f>"8:00 AM"</f>
        <v>8:00 AM</v>
      </c>
      <c r="CG1061" t="str">
        <f>"5:00 PM"</f>
        <v>5:00 PM</v>
      </c>
      <c r="CH1061" s="5">
        <v>14.99</v>
      </c>
      <c r="CI1061" t="s">
        <v>146</v>
      </c>
      <c r="CL1061" t="s">
        <v>134</v>
      </c>
      <c r="CM1061" t="s">
        <v>354</v>
      </c>
      <c r="CN1061" t="s">
        <v>2859</v>
      </c>
      <c r="CO1061" s="2" t="s">
        <v>2368</v>
      </c>
      <c r="CP1061" t="s">
        <v>149</v>
      </c>
      <c r="CQ1061">
        <v>3</v>
      </c>
      <c r="CR1061">
        <v>0</v>
      </c>
      <c r="CS1061" t="s">
        <v>136</v>
      </c>
      <c r="CT1061" t="s">
        <v>134</v>
      </c>
      <c r="CU1061" t="s">
        <v>136</v>
      </c>
      <c r="CV1061" t="s">
        <v>136</v>
      </c>
      <c r="CW1061" t="s">
        <v>136</v>
      </c>
      <c r="CY1061" t="s">
        <v>136</v>
      </c>
      <c r="CZ1061" t="s">
        <v>136</v>
      </c>
      <c r="DA1061" t="s">
        <v>136</v>
      </c>
      <c r="DB1061" t="s">
        <v>136</v>
      </c>
      <c r="DC1061" t="s">
        <v>136</v>
      </c>
      <c r="DD1061" t="s">
        <v>136</v>
      </c>
      <c r="DF1061" t="s">
        <v>18144</v>
      </c>
      <c r="DG1061" t="s">
        <v>18141</v>
      </c>
      <c r="DH1061" t="s">
        <v>839</v>
      </c>
      <c r="DI1061" t="s">
        <v>1187</v>
      </c>
      <c r="DJ1061" s="4">
        <v>67452</v>
      </c>
      <c r="DK1061" t="s">
        <v>1822</v>
      </c>
      <c r="DL1061" t="s">
        <v>136</v>
      </c>
      <c r="DM1061">
        <v>1</v>
      </c>
      <c r="DN1061" t="s">
        <v>18145</v>
      </c>
      <c r="DO1061" t="s">
        <v>839</v>
      </c>
      <c r="DP1061" t="s">
        <v>1187</v>
      </c>
      <c r="DQ1061" t="str">
        <f>"67452"</f>
        <v>67452</v>
      </c>
      <c r="DR1061" t="s">
        <v>1822</v>
      </c>
      <c r="DS1061" t="s">
        <v>296</v>
      </c>
      <c r="DT1061">
        <v>1</v>
      </c>
      <c r="DU1061">
        <v>3</v>
      </c>
      <c r="DV1061" t="s">
        <v>134</v>
      </c>
      <c r="DW1061" t="s">
        <v>134</v>
      </c>
      <c r="DX1061" t="s">
        <v>134</v>
      </c>
      <c r="DY1061" t="s">
        <v>136</v>
      </c>
      <c r="DZ1061">
        <v>1</v>
      </c>
      <c r="EA1061" t="s">
        <v>136</v>
      </c>
      <c r="EC1061" s="5">
        <v>12.68</v>
      </c>
      <c r="ED1061" s="5">
        <v>55</v>
      </c>
      <c r="EE1061">
        <v>17855294365</v>
      </c>
      <c r="EF1061" t="s">
        <v>18146</v>
      </c>
      <c r="EG1061" t="s">
        <v>3046</v>
      </c>
      <c r="EH1061">
        <v>1</v>
      </c>
    </row>
    <row r="1062" spans="1:138" ht="15" customHeight="1" x14ac:dyDescent="0.35">
      <c r="A1062" t="s">
        <v>15095</v>
      </c>
      <c r="B1062" t="s">
        <v>132</v>
      </c>
      <c r="C1062" s="1">
        <v>44126.742924537037</v>
      </c>
      <c r="D1062" s="1">
        <v>44158</v>
      </c>
      <c r="E1062" t="s">
        <v>133</v>
      </c>
      <c r="F1062" t="s">
        <v>136</v>
      </c>
      <c r="G1062" t="s">
        <v>607</v>
      </c>
      <c r="H1062" t="s">
        <v>134</v>
      </c>
      <c r="I1062" t="s">
        <v>15096</v>
      </c>
      <c r="K1062" t="s">
        <v>5879</v>
      </c>
      <c r="M1062" t="s">
        <v>5880</v>
      </c>
      <c r="N1062" t="s">
        <v>1358</v>
      </c>
      <c r="O1062" s="4">
        <v>81525</v>
      </c>
      <c r="P1062" t="s">
        <v>140</v>
      </c>
      <c r="R1062">
        <v>19702109659</v>
      </c>
      <c r="T1062">
        <v>112111</v>
      </c>
      <c r="U1062" t="s">
        <v>1280</v>
      </c>
      <c r="V1062" t="s">
        <v>5881</v>
      </c>
      <c r="X1062" t="s">
        <v>1812</v>
      </c>
      <c r="Y1062" t="s">
        <v>5879</v>
      </c>
      <c r="AA1062" t="s">
        <v>5880</v>
      </c>
      <c r="AB1062" t="s">
        <v>1358</v>
      </c>
      <c r="AC1062" s="4">
        <v>81525</v>
      </c>
      <c r="AD1062" t="s">
        <v>140</v>
      </c>
      <c r="AF1062">
        <v>19706406612</v>
      </c>
      <c r="AH1062" t="s">
        <v>5882</v>
      </c>
      <c r="AI1062" t="s">
        <v>226</v>
      </c>
      <c r="AJ1062" t="s">
        <v>5883</v>
      </c>
      <c r="AK1062" t="s">
        <v>5884</v>
      </c>
      <c r="AL1062" t="s">
        <v>5885</v>
      </c>
      <c r="AM1062" t="s">
        <v>15097</v>
      </c>
      <c r="AO1062" t="s">
        <v>5749</v>
      </c>
      <c r="AP1062" t="s">
        <v>1358</v>
      </c>
      <c r="AQ1062" s="4">
        <v>80203</v>
      </c>
      <c r="AR1062" t="s">
        <v>140</v>
      </c>
      <c r="AT1062">
        <v>13038308880</v>
      </c>
      <c r="AV1062" t="s">
        <v>5887</v>
      </c>
      <c r="AW1062" t="s">
        <v>5888</v>
      </c>
      <c r="AX1062" t="s">
        <v>1358</v>
      </c>
      <c r="AY1062" t="s">
        <v>5889</v>
      </c>
      <c r="AZ1062" t="s">
        <v>334</v>
      </c>
      <c r="BA1062" t="s">
        <v>335</v>
      </c>
      <c r="BB1062" t="s">
        <v>136</v>
      </c>
      <c r="BC1062" t="s">
        <v>136</v>
      </c>
      <c r="BD1062" t="s">
        <v>148</v>
      </c>
      <c r="BE1062" t="s">
        <v>136</v>
      </c>
      <c r="BF1062" t="s">
        <v>136</v>
      </c>
      <c r="BG1062" t="s">
        <v>134</v>
      </c>
      <c r="BH1062" t="s">
        <v>136</v>
      </c>
      <c r="BN1062" t="s">
        <v>15098</v>
      </c>
      <c r="BO1062" t="s">
        <v>5890</v>
      </c>
      <c r="BP1062">
        <v>2</v>
      </c>
      <c r="BQ1062">
        <v>2</v>
      </c>
      <c r="BS1062" s="1">
        <v>44170</v>
      </c>
      <c r="BT1062" s="1">
        <v>44223</v>
      </c>
      <c r="BU1062" s="1">
        <v>44170</v>
      </c>
      <c r="BV1062" s="1">
        <v>44223</v>
      </c>
      <c r="BW1062" t="s">
        <v>136</v>
      </c>
      <c r="BX1062">
        <v>48</v>
      </c>
      <c r="BY1062">
        <v>0</v>
      </c>
      <c r="BZ1062">
        <v>8</v>
      </c>
      <c r="CA1062">
        <v>8</v>
      </c>
      <c r="CB1062">
        <v>8</v>
      </c>
      <c r="CC1062">
        <v>8</v>
      </c>
      <c r="CD1062">
        <v>8</v>
      </c>
      <c r="CE1062">
        <v>8</v>
      </c>
      <c r="CF1062" t="str">
        <f>"7:00 AM"</f>
        <v>7:00 AM</v>
      </c>
      <c r="CG1062" t="str">
        <f>"5:00 PM"</f>
        <v>5:00 PM</v>
      </c>
      <c r="CH1062" s="5">
        <v>14.26</v>
      </c>
      <c r="CI1062" t="s">
        <v>146</v>
      </c>
      <c r="CJ1062">
        <v>0</v>
      </c>
      <c r="CK1062" t="s">
        <v>148</v>
      </c>
      <c r="CL1062" t="s">
        <v>136</v>
      </c>
      <c r="CM1062" t="s">
        <v>312</v>
      </c>
      <c r="CN1062" t="s">
        <v>148</v>
      </c>
      <c r="CO1062" t="s">
        <v>5891</v>
      </c>
      <c r="CP1062" t="s">
        <v>149</v>
      </c>
      <c r="CQ1062">
        <v>3</v>
      </c>
      <c r="CR1062">
        <v>0</v>
      </c>
      <c r="CS1062" t="s">
        <v>136</v>
      </c>
      <c r="CT1062" t="s">
        <v>136</v>
      </c>
      <c r="CU1062" t="s">
        <v>136</v>
      </c>
      <c r="CV1062" t="s">
        <v>136</v>
      </c>
      <c r="CW1062" t="s">
        <v>134</v>
      </c>
      <c r="CX1062">
        <v>75</v>
      </c>
      <c r="CY1062" t="s">
        <v>134</v>
      </c>
      <c r="CZ1062" t="s">
        <v>134</v>
      </c>
      <c r="DA1062" t="s">
        <v>134</v>
      </c>
      <c r="DB1062" t="s">
        <v>136</v>
      </c>
      <c r="DC1062" t="s">
        <v>134</v>
      </c>
      <c r="DD1062" t="s">
        <v>136</v>
      </c>
      <c r="DF1062" s="2" t="s">
        <v>5892</v>
      </c>
      <c r="DG1062" t="s">
        <v>5879</v>
      </c>
      <c r="DH1062" t="s">
        <v>5880</v>
      </c>
      <c r="DI1062" t="s">
        <v>1358</v>
      </c>
      <c r="DJ1062" s="4">
        <v>81525</v>
      </c>
      <c r="DK1062" t="s">
        <v>2116</v>
      </c>
      <c r="DL1062" t="s">
        <v>136</v>
      </c>
      <c r="DM1062">
        <v>1</v>
      </c>
      <c r="DN1062" t="s">
        <v>5879</v>
      </c>
      <c r="DO1062" t="s">
        <v>5880</v>
      </c>
      <c r="DP1062" t="s">
        <v>1358</v>
      </c>
      <c r="DQ1062" t="str">
        <f>"81525"</f>
        <v>81525</v>
      </c>
      <c r="DR1062" t="s">
        <v>2116</v>
      </c>
      <c r="DS1062" t="s">
        <v>5893</v>
      </c>
      <c r="DT1062">
        <v>1</v>
      </c>
      <c r="DU1062">
        <v>4</v>
      </c>
      <c r="DV1062" t="s">
        <v>134</v>
      </c>
      <c r="DW1062" t="s">
        <v>134</v>
      </c>
      <c r="DX1062" t="s">
        <v>134</v>
      </c>
      <c r="DY1062" t="s">
        <v>136</v>
      </c>
      <c r="DZ1062">
        <v>1</v>
      </c>
      <c r="EA1062" t="s">
        <v>136</v>
      </c>
      <c r="EC1062" s="5">
        <v>12.68</v>
      </c>
      <c r="ED1062" s="5">
        <v>55</v>
      </c>
      <c r="EE1062">
        <v>19706406612</v>
      </c>
      <c r="EF1062" t="s">
        <v>5882</v>
      </c>
      <c r="EG1062" t="s">
        <v>148</v>
      </c>
      <c r="EH1062">
        <v>0</v>
      </c>
    </row>
    <row r="1063" spans="1:138" ht="15" customHeight="1" x14ac:dyDescent="0.35">
      <c r="A1063" t="s">
        <v>24181</v>
      </c>
      <c r="B1063" t="s">
        <v>157</v>
      </c>
      <c r="C1063" s="1">
        <v>44147.32535590278</v>
      </c>
      <c r="D1063" s="1">
        <v>44158</v>
      </c>
      <c r="E1063" t="s">
        <v>133</v>
      </c>
      <c r="F1063" t="s">
        <v>136</v>
      </c>
      <c r="G1063" t="s">
        <v>135</v>
      </c>
      <c r="H1063" t="s">
        <v>136</v>
      </c>
      <c r="I1063" t="s">
        <v>24182</v>
      </c>
      <c r="K1063" t="s">
        <v>24183</v>
      </c>
      <c r="M1063" t="s">
        <v>8943</v>
      </c>
      <c r="N1063" t="s">
        <v>246</v>
      </c>
      <c r="O1063" s="4">
        <v>70531</v>
      </c>
      <c r="P1063" t="s">
        <v>140</v>
      </c>
      <c r="R1063">
        <v>13373709602</v>
      </c>
      <c r="T1063">
        <v>112512</v>
      </c>
      <c r="U1063" t="s">
        <v>2425</v>
      </c>
      <c r="V1063" t="s">
        <v>2158</v>
      </c>
      <c r="X1063" t="s">
        <v>164</v>
      </c>
      <c r="Y1063" t="s">
        <v>24183</v>
      </c>
      <c r="AA1063" t="s">
        <v>8943</v>
      </c>
      <c r="AB1063" t="s">
        <v>246</v>
      </c>
      <c r="AC1063" s="4">
        <v>70531</v>
      </c>
      <c r="AD1063" t="s">
        <v>140</v>
      </c>
      <c r="AF1063">
        <v>13373709602</v>
      </c>
      <c r="AH1063" t="s">
        <v>24184</v>
      </c>
      <c r="AI1063" t="s">
        <v>168</v>
      </c>
      <c r="AJ1063" t="s">
        <v>2425</v>
      </c>
      <c r="AK1063" t="s">
        <v>2426</v>
      </c>
      <c r="AL1063" t="s">
        <v>509</v>
      </c>
      <c r="AM1063" t="s">
        <v>2427</v>
      </c>
      <c r="AO1063" t="s">
        <v>345</v>
      </c>
      <c r="AP1063" t="s">
        <v>246</v>
      </c>
      <c r="AQ1063" s="4">
        <v>70526</v>
      </c>
      <c r="AR1063" t="s">
        <v>140</v>
      </c>
      <c r="AT1063">
        <v>13377835693</v>
      </c>
      <c r="AU1063">
        <v>3010</v>
      </c>
      <c r="AV1063" t="s">
        <v>2428</v>
      </c>
      <c r="AW1063" t="s">
        <v>2429</v>
      </c>
      <c r="AZ1063" t="s">
        <v>334</v>
      </c>
      <c r="BA1063" t="s">
        <v>335</v>
      </c>
      <c r="BB1063" t="s">
        <v>136</v>
      </c>
      <c r="BC1063" t="s">
        <v>136</v>
      </c>
      <c r="BD1063" t="s">
        <v>148</v>
      </c>
      <c r="BE1063" t="s">
        <v>136</v>
      </c>
      <c r="BF1063" t="s">
        <v>136</v>
      </c>
      <c r="BG1063" t="s">
        <v>134</v>
      </c>
      <c r="BH1063" t="s">
        <v>136</v>
      </c>
      <c r="BN1063" t="s">
        <v>24185</v>
      </c>
      <c r="BO1063" t="s">
        <v>13529</v>
      </c>
      <c r="BP1063">
        <v>7</v>
      </c>
      <c r="BQ1063">
        <v>7</v>
      </c>
      <c r="BR1063">
        <v>7</v>
      </c>
      <c r="BS1063" s="1">
        <v>44192</v>
      </c>
      <c r="BT1063" s="1">
        <v>44477</v>
      </c>
      <c r="BU1063" s="1">
        <v>44192</v>
      </c>
      <c r="BV1063" s="1">
        <v>44477</v>
      </c>
      <c r="BW1063" t="s">
        <v>136</v>
      </c>
      <c r="BX1063">
        <v>35</v>
      </c>
      <c r="BY1063">
        <v>0</v>
      </c>
      <c r="BZ1063">
        <v>6</v>
      </c>
      <c r="CA1063">
        <v>6</v>
      </c>
      <c r="CB1063">
        <v>6</v>
      </c>
      <c r="CC1063">
        <v>6</v>
      </c>
      <c r="CD1063">
        <v>6</v>
      </c>
      <c r="CE1063">
        <v>5</v>
      </c>
      <c r="CF1063" t="str">
        <f>"7:00 AM"</f>
        <v>7:00 AM</v>
      </c>
      <c r="CG1063" t="str">
        <f>"1:00 PM"</f>
        <v>1:00 PM</v>
      </c>
      <c r="CH1063" s="5">
        <v>11.83</v>
      </c>
      <c r="CI1063" t="s">
        <v>146</v>
      </c>
      <c r="CL1063" t="s">
        <v>134</v>
      </c>
      <c r="CM1063" t="s">
        <v>147</v>
      </c>
      <c r="CN1063" t="s">
        <v>148</v>
      </c>
      <c r="CO1063" t="s">
        <v>2548</v>
      </c>
      <c r="CP1063" t="s">
        <v>149</v>
      </c>
      <c r="CQ1063">
        <v>0</v>
      </c>
      <c r="CR1063">
        <v>0</v>
      </c>
      <c r="CS1063" t="s">
        <v>136</v>
      </c>
      <c r="CT1063" t="s">
        <v>136</v>
      </c>
      <c r="CU1063" t="s">
        <v>136</v>
      </c>
      <c r="CV1063" t="s">
        <v>134</v>
      </c>
      <c r="CW1063" t="s">
        <v>134</v>
      </c>
      <c r="CX1063">
        <v>50</v>
      </c>
      <c r="CY1063" t="s">
        <v>134</v>
      </c>
      <c r="CZ1063" t="s">
        <v>134</v>
      </c>
      <c r="DA1063" t="s">
        <v>134</v>
      </c>
      <c r="DB1063" t="s">
        <v>134</v>
      </c>
      <c r="DC1063" t="s">
        <v>134</v>
      </c>
      <c r="DD1063" t="s">
        <v>136</v>
      </c>
      <c r="DF1063" t="s">
        <v>2433</v>
      </c>
      <c r="DG1063" t="s">
        <v>24186</v>
      </c>
      <c r="DH1063" t="s">
        <v>9035</v>
      </c>
      <c r="DI1063" t="s">
        <v>246</v>
      </c>
      <c r="DJ1063" s="4">
        <v>70532</v>
      </c>
      <c r="DK1063" t="s">
        <v>2371</v>
      </c>
      <c r="DL1063" t="s">
        <v>136</v>
      </c>
      <c r="DM1063">
        <v>1</v>
      </c>
      <c r="DN1063" t="s">
        <v>24186</v>
      </c>
      <c r="DO1063" t="s">
        <v>9035</v>
      </c>
      <c r="DP1063" t="s">
        <v>246</v>
      </c>
      <c r="DQ1063" t="str">
        <f>"70532"</f>
        <v>70532</v>
      </c>
      <c r="DR1063" t="s">
        <v>2371</v>
      </c>
      <c r="DS1063" t="s">
        <v>497</v>
      </c>
      <c r="DT1063">
        <v>1</v>
      </c>
      <c r="DU1063">
        <v>8</v>
      </c>
      <c r="DV1063" t="s">
        <v>136</v>
      </c>
      <c r="DW1063" t="s">
        <v>134</v>
      </c>
      <c r="DX1063" t="s">
        <v>136</v>
      </c>
      <c r="DY1063" t="s">
        <v>136</v>
      </c>
      <c r="DZ1063">
        <v>1</v>
      </c>
      <c r="EA1063" t="s">
        <v>136</v>
      </c>
      <c r="EC1063" s="5">
        <v>12.68</v>
      </c>
      <c r="ED1063" s="5">
        <v>55</v>
      </c>
      <c r="EE1063">
        <v>13373709602</v>
      </c>
      <c r="EF1063" t="s">
        <v>24184</v>
      </c>
      <c r="EG1063" t="s">
        <v>148</v>
      </c>
      <c r="EH1063">
        <v>2</v>
      </c>
    </row>
    <row r="1064" spans="1:138" ht="15" customHeight="1" x14ac:dyDescent="0.35">
      <c r="A1064" t="s">
        <v>8653</v>
      </c>
      <c r="B1064" t="s">
        <v>157</v>
      </c>
      <c r="C1064" s="1">
        <v>44131.779056250001</v>
      </c>
      <c r="D1064" s="1">
        <v>44158</v>
      </c>
      <c r="E1064" t="s">
        <v>133</v>
      </c>
      <c r="F1064" t="s">
        <v>134</v>
      </c>
      <c r="G1064" t="s">
        <v>135</v>
      </c>
      <c r="H1064" t="s">
        <v>134</v>
      </c>
      <c r="I1064" t="s">
        <v>3558</v>
      </c>
      <c r="K1064" t="s">
        <v>4876</v>
      </c>
      <c r="L1064" t="s">
        <v>3560</v>
      </c>
      <c r="M1064" t="s">
        <v>1320</v>
      </c>
      <c r="N1064" t="s">
        <v>395</v>
      </c>
      <c r="O1064" s="4">
        <v>93901</v>
      </c>
      <c r="P1064" t="s">
        <v>140</v>
      </c>
      <c r="R1064">
        <v>18316763833</v>
      </c>
      <c r="T1064">
        <v>115115</v>
      </c>
      <c r="U1064" t="s">
        <v>3561</v>
      </c>
      <c r="V1064" t="s">
        <v>3562</v>
      </c>
      <c r="X1064" t="s">
        <v>990</v>
      </c>
      <c r="Y1064" t="s">
        <v>3563</v>
      </c>
      <c r="Z1064" t="s">
        <v>3560</v>
      </c>
      <c r="AA1064" t="s">
        <v>1320</v>
      </c>
      <c r="AB1064" t="s">
        <v>395</v>
      </c>
      <c r="AC1064" s="4">
        <v>93901</v>
      </c>
      <c r="AD1064" t="s">
        <v>140</v>
      </c>
      <c r="AF1064">
        <v>18316763833</v>
      </c>
      <c r="AH1064" t="s">
        <v>3564</v>
      </c>
      <c r="AI1064" t="s">
        <v>226</v>
      </c>
      <c r="AJ1064" t="s">
        <v>401</v>
      </c>
      <c r="AK1064" t="s">
        <v>402</v>
      </c>
      <c r="AL1064" t="s">
        <v>403</v>
      </c>
      <c r="AM1064" t="s">
        <v>404</v>
      </c>
      <c r="AO1064" t="s">
        <v>405</v>
      </c>
      <c r="AP1064" t="s">
        <v>395</v>
      </c>
      <c r="AQ1064" s="4">
        <v>92106</v>
      </c>
      <c r="AR1064" t="s">
        <v>140</v>
      </c>
      <c r="AT1064">
        <v>16192696164</v>
      </c>
      <c r="AV1064" t="s">
        <v>406</v>
      </c>
      <c r="AW1064" t="s">
        <v>407</v>
      </c>
      <c r="AX1064" t="s">
        <v>395</v>
      </c>
      <c r="AY1064" t="s">
        <v>408</v>
      </c>
      <c r="AZ1064" t="s">
        <v>175</v>
      </c>
      <c r="BA1064" t="s">
        <v>176</v>
      </c>
      <c r="BB1064" t="s">
        <v>134</v>
      </c>
      <c r="BC1064" t="s">
        <v>134</v>
      </c>
      <c r="BD1064" t="s">
        <v>134</v>
      </c>
      <c r="BE1064" t="s">
        <v>134</v>
      </c>
      <c r="BF1064" t="s">
        <v>134</v>
      </c>
      <c r="BG1064" t="s">
        <v>134</v>
      </c>
      <c r="BH1064" t="s">
        <v>136</v>
      </c>
      <c r="BN1064" t="s">
        <v>8654</v>
      </c>
      <c r="BO1064" t="s">
        <v>1326</v>
      </c>
      <c r="BP1064">
        <v>18</v>
      </c>
      <c r="BQ1064">
        <v>18</v>
      </c>
      <c r="BR1064">
        <v>18</v>
      </c>
      <c r="BS1064" s="1">
        <v>44172</v>
      </c>
      <c r="BT1064" s="1">
        <v>44261</v>
      </c>
      <c r="BU1064" s="1">
        <v>44172</v>
      </c>
      <c r="BV1064" s="1">
        <v>44261</v>
      </c>
      <c r="BW1064" t="s">
        <v>136</v>
      </c>
      <c r="BX1064">
        <v>35</v>
      </c>
      <c r="BY1064">
        <v>0</v>
      </c>
      <c r="BZ1064">
        <v>7</v>
      </c>
      <c r="CA1064">
        <v>7</v>
      </c>
      <c r="CB1064">
        <v>7</v>
      </c>
      <c r="CC1064">
        <v>7</v>
      </c>
      <c r="CD1064">
        <v>7</v>
      </c>
      <c r="CE1064">
        <v>0</v>
      </c>
      <c r="CF1064" t="str">
        <f>"7:00 AM"</f>
        <v>7:00 AM</v>
      </c>
      <c r="CG1064" t="str">
        <f>"3:00 PM"</f>
        <v>3:00 PM</v>
      </c>
      <c r="CH1064" s="5">
        <v>14.4</v>
      </c>
      <c r="CI1064" t="s">
        <v>146</v>
      </c>
      <c r="CL1064" t="s">
        <v>136</v>
      </c>
      <c r="CM1064" t="s">
        <v>147</v>
      </c>
      <c r="CN1064" t="s">
        <v>148</v>
      </c>
      <c r="CO1064" t="s">
        <v>8655</v>
      </c>
      <c r="CP1064" t="s">
        <v>149</v>
      </c>
      <c r="CQ1064">
        <v>1</v>
      </c>
      <c r="CR1064">
        <v>0</v>
      </c>
      <c r="CS1064" t="s">
        <v>136</v>
      </c>
      <c r="CT1064" t="s">
        <v>136</v>
      </c>
      <c r="CU1064" t="s">
        <v>136</v>
      </c>
      <c r="CV1064" t="s">
        <v>134</v>
      </c>
      <c r="CW1064" t="s">
        <v>134</v>
      </c>
      <c r="CX1064">
        <v>50</v>
      </c>
      <c r="CY1064" t="s">
        <v>134</v>
      </c>
      <c r="CZ1064" t="s">
        <v>134</v>
      </c>
      <c r="DA1064" t="s">
        <v>134</v>
      </c>
      <c r="DB1064" t="s">
        <v>134</v>
      </c>
      <c r="DC1064" t="s">
        <v>134</v>
      </c>
      <c r="DD1064" t="s">
        <v>136</v>
      </c>
      <c r="DF1064" s="2" t="s">
        <v>8656</v>
      </c>
      <c r="DG1064" s="2" t="s">
        <v>8657</v>
      </c>
      <c r="DH1064" t="s">
        <v>415</v>
      </c>
      <c r="DI1064" t="s">
        <v>416</v>
      </c>
      <c r="DJ1064" s="4">
        <v>85364</v>
      </c>
      <c r="DK1064" t="s">
        <v>417</v>
      </c>
      <c r="DL1064" t="s">
        <v>134</v>
      </c>
      <c r="DM1064">
        <v>57</v>
      </c>
      <c r="DN1064" t="s">
        <v>8658</v>
      </c>
      <c r="DO1064" t="s">
        <v>415</v>
      </c>
      <c r="DP1064" t="s">
        <v>416</v>
      </c>
      <c r="DQ1064" t="str">
        <f>"85364"</f>
        <v>85364</v>
      </c>
      <c r="DR1064" t="s">
        <v>417</v>
      </c>
      <c r="DS1064" t="s">
        <v>8659</v>
      </c>
      <c r="DT1064">
        <v>18</v>
      </c>
      <c r="DU1064">
        <v>18</v>
      </c>
      <c r="DV1064" t="s">
        <v>134</v>
      </c>
      <c r="DW1064" t="s">
        <v>134</v>
      </c>
      <c r="DX1064" t="s">
        <v>134</v>
      </c>
      <c r="DY1064" t="s">
        <v>136</v>
      </c>
      <c r="DZ1064">
        <v>1</v>
      </c>
      <c r="EA1064" t="s">
        <v>134</v>
      </c>
      <c r="EB1064" s="5">
        <v>12.68</v>
      </c>
      <c r="EC1064" s="5">
        <v>12.68</v>
      </c>
      <c r="ED1064" s="5">
        <v>55</v>
      </c>
      <c r="EE1064">
        <v>18316763833</v>
      </c>
      <c r="EF1064" t="s">
        <v>3564</v>
      </c>
      <c r="EG1064" t="s">
        <v>148</v>
      </c>
      <c r="EH1064">
        <v>0</v>
      </c>
    </row>
    <row r="1065" spans="1:138" ht="15" customHeight="1" x14ac:dyDescent="0.35">
      <c r="A1065" t="s">
        <v>15240</v>
      </c>
      <c r="B1065" t="s">
        <v>157</v>
      </c>
      <c r="C1065" s="1">
        <v>44139.631185416663</v>
      </c>
      <c r="D1065" s="1">
        <v>44158</v>
      </c>
      <c r="E1065" t="s">
        <v>133</v>
      </c>
      <c r="F1065" t="s">
        <v>136</v>
      </c>
      <c r="G1065" t="s">
        <v>135</v>
      </c>
      <c r="H1065" t="s">
        <v>136</v>
      </c>
      <c r="I1065" t="s">
        <v>15241</v>
      </c>
      <c r="K1065" t="s">
        <v>15242</v>
      </c>
      <c r="M1065" t="s">
        <v>15243</v>
      </c>
      <c r="N1065" t="s">
        <v>161</v>
      </c>
      <c r="O1065" s="4">
        <v>30673</v>
      </c>
      <c r="P1065" t="s">
        <v>140</v>
      </c>
      <c r="R1065">
        <v>17705546849</v>
      </c>
      <c r="T1065">
        <v>111421</v>
      </c>
      <c r="U1065" t="s">
        <v>15244</v>
      </c>
      <c r="V1065" t="s">
        <v>15245</v>
      </c>
      <c r="W1065" t="s">
        <v>1603</v>
      </c>
      <c r="X1065" t="s">
        <v>429</v>
      </c>
      <c r="Y1065" t="s">
        <v>15246</v>
      </c>
      <c r="AA1065" t="s">
        <v>5830</v>
      </c>
      <c r="AB1065" t="s">
        <v>161</v>
      </c>
      <c r="AC1065" s="4">
        <v>30673</v>
      </c>
      <c r="AD1065" t="s">
        <v>140</v>
      </c>
      <c r="AF1065">
        <v>17705546849</v>
      </c>
      <c r="AH1065" t="s">
        <v>3856</v>
      </c>
      <c r="AI1065" t="s">
        <v>168</v>
      </c>
      <c r="AJ1065" t="s">
        <v>559</v>
      </c>
      <c r="AK1065" t="s">
        <v>433</v>
      </c>
      <c r="AL1065" t="s">
        <v>978</v>
      </c>
      <c r="AM1065" t="s">
        <v>561</v>
      </c>
      <c r="AN1065" t="s">
        <v>562</v>
      </c>
      <c r="AO1065" t="s">
        <v>563</v>
      </c>
      <c r="AP1065" t="s">
        <v>161</v>
      </c>
      <c r="AQ1065" s="4">
        <v>22949</v>
      </c>
      <c r="AR1065" t="s">
        <v>140</v>
      </c>
      <c r="AT1065">
        <v>14342634300</v>
      </c>
      <c r="AV1065" t="s">
        <v>3857</v>
      </c>
      <c r="AW1065" t="s">
        <v>566</v>
      </c>
      <c r="AZ1065" t="s">
        <v>144</v>
      </c>
      <c r="BA1065" t="s">
        <v>145</v>
      </c>
      <c r="BB1065" t="s">
        <v>136</v>
      </c>
      <c r="BC1065" t="s">
        <v>136</v>
      </c>
      <c r="BD1065" t="s">
        <v>148</v>
      </c>
      <c r="BE1065" t="s">
        <v>136</v>
      </c>
      <c r="BF1065" t="s">
        <v>136</v>
      </c>
      <c r="BG1065" t="s">
        <v>134</v>
      </c>
      <c r="BH1065" t="s">
        <v>136</v>
      </c>
      <c r="BI1065" t="s">
        <v>3858</v>
      </c>
      <c r="BJ1065" t="s">
        <v>3859</v>
      </c>
      <c r="BL1065" t="s">
        <v>566</v>
      </c>
      <c r="BM1065" t="s">
        <v>3856</v>
      </c>
      <c r="BN1065" t="s">
        <v>15247</v>
      </c>
      <c r="BO1065" t="s">
        <v>1174</v>
      </c>
      <c r="BP1065">
        <v>10</v>
      </c>
      <c r="BQ1065">
        <v>10</v>
      </c>
      <c r="BR1065">
        <v>10</v>
      </c>
      <c r="BS1065" s="1">
        <v>44207</v>
      </c>
      <c r="BT1065" s="1">
        <v>44511</v>
      </c>
      <c r="BU1065" s="1">
        <v>44207</v>
      </c>
      <c r="BV1065" s="1">
        <v>44511</v>
      </c>
      <c r="BW1065" t="s">
        <v>136</v>
      </c>
      <c r="BX1065">
        <v>45</v>
      </c>
      <c r="BY1065">
        <v>0</v>
      </c>
      <c r="BZ1065">
        <v>8</v>
      </c>
      <c r="CA1065">
        <v>8</v>
      </c>
      <c r="CB1065">
        <v>8</v>
      </c>
      <c r="CC1065">
        <v>8</v>
      </c>
      <c r="CD1065">
        <v>8</v>
      </c>
      <c r="CE1065">
        <v>5</v>
      </c>
      <c r="CF1065" t="str">
        <f>"7:00 AM"</f>
        <v>7:00 AM</v>
      </c>
      <c r="CG1065" t="str">
        <f>"4:00 PM"</f>
        <v>4:00 PM</v>
      </c>
      <c r="CH1065" s="5">
        <v>11.71</v>
      </c>
      <c r="CI1065" t="s">
        <v>146</v>
      </c>
      <c r="CL1065" t="s">
        <v>136</v>
      </c>
      <c r="CM1065" t="s">
        <v>147</v>
      </c>
      <c r="CN1065" t="s">
        <v>148</v>
      </c>
      <c r="CO1065" t="s">
        <v>1714</v>
      </c>
      <c r="CP1065" t="s">
        <v>149</v>
      </c>
      <c r="CQ1065">
        <v>3</v>
      </c>
      <c r="CR1065">
        <v>0</v>
      </c>
      <c r="CS1065" t="s">
        <v>136</v>
      </c>
      <c r="CT1065" t="s">
        <v>136</v>
      </c>
      <c r="CU1065" t="s">
        <v>136</v>
      </c>
      <c r="CV1065" t="s">
        <v>136</v>
      </c>
      <c r="CW1065" t="s">
        <v>134</v>
      </c>
      <c r="CX1065">
        <v>60</v>
      </c>
      <c r="CY1065" t="s">
        <v>134</v>
      </c>
      <c r="CZ1065" t="s">
        <v>134</v>
      </c>
      <c r="DA1065" t="s">
        <v>134</v>
      </c>
      <c r="DB1065" t="s">
        <v>134</v>
      </c>
      <c r="DC1065" t="s">
        <v>134</v>
      </c>
      <c r="DD1065" t="s">
        <v>136</v>
      </c>
      <c r="DF1065" t="s">
        <v>15248</v>
      </c>
      <c r="DG1065" t="s">
        <v>15246</v>
      </c>
      <c r="DH1065" t="s">
        <v>5830</v>
      </c>
      <c r="DI1065" t="s">
        <v>161</v>
      </c>
      <c r="DJ1065" s="4">
        <v>30673</v>
      </c>
      <c r="DK1065" t="s">
        <v>15249</v>
      </c>
      <c r="DL1065" t="s">
        <v>136</v>
      </c>
      <c r="DM1065">
        <v>1</v>
      </c>
      <c r="DN1065" t="s">
        <v>15250</v>
      </c>
      <c r="DO1065" t="s">
        <v>5830</v>
      </c>
      <c r="DP1065" t="s">
        <v>161</v>
      </c>
      <c r="DQ1065" t="str">
        <f>"30673"</f>
        <v>30673</v>
      </c>
      <c r="DR1065" t="s">
        <v>15249</v>
      </c>
      <c r="DS1065" t="s">
        <v>12710</v>
      </c>
      <c r="DT1065">
        <v>1</v>
      </c>
      <c r="DU1065">
        <v>20</v>
      </c>
      <c r="DV1065" t="s">
        <v>134</v>
      </c>
      <c r="DW1065" t="s">
        <v>134</v>
      </c>
      <c r="DX1065" t="s">
        <v>134</v>
      </c>
      <c r="DY1065" t="s">
        <v>136</v>
      </c>
      <c r="DZ1065">
        <v>1</v>
      </c>
      <c r="EA1065" t="s">
        <v>134</v>
      </c>
      <c r="EB1065" s="5">
        <v>12.68</v>
      </c>
      <c r="EC1065" s="5">
        <v>12.68</v>
      </c>
      <c r="ED1065" s="5">
        <v>55</v>
      </c>
      <c r="EE1065" t="s">
        <v>148</v>
      </c>
      <c r="EF1065" t="s">
        <v>577</v>
      </c>
      <c r="EG1065" t="s">
        <v>5288</v>
      </c>
      <c r="EH1065">
        <v>0</v>
      </c>
    </row>
    <row r="1066" spans="1:138" ht="15" customHeight="1" x14ac:dyDescent="0.35">
      <c r="A1066" t="s">
        <v>15748</v>
      </c>
      <c r="B1066" t="s">
        <v>157</v>
      </c>
      <c r="C1066" s="1">
        <v>44133.405400578704</v>
      </c>
      <c r="D1066" s="1">
        <v>44158</v>
      </c>
      <c r="E1066" t="s">
        <v>133</v>
      </c>
      <c r="F1066" t="s">
        <v>136</v>
      </c>
      <c r="G1066" t="s">
        <v>135</v>
      </c>
      <c r="H1066" t="s">
        <v>136</v>
      </c>
      <c r="I1066" t="s">
        <v>15749</v>
      </c>
      <c r="K1066" t="s">
        <v>15750</v>
      </c>
      <c r="L1066" t="s">
        <v>15751</v>
      </c>
      <c r="M1066" t="s">
        <v>15752</v>
      </c>
      <c r="N1066" t="s">
        <v>974</v>
      </c>
      <c r="O1066" s="4">
        <v>21047</v>
      </c>
      <c r="P1066" t="s">
        <v>140</v>
      </c>
      <c r="R1066">
        <v>14108791952</v>
      </c>
      <c r="T1066">
        <v>112920</v>
      </c>
      <c r="U1066" t="s">
        <v>6442</v>
      </c>
      <c r="V1066" t="s">
        <v>6163</v>
      </c>
      <c r="X1066" t="s">
        <v>10270</v>
      </c>
      <c r="Y1066" t="s">
        <v>15750</v>
      </c>
      <c r="AA1066" t="s">
        <v>15752</v>
      </c>
      <c r="AB1066" t="s">
        <v>974</v>
      </c>
      <c r="AC1066" s="4">
        <v>21047</v>
      </c>
      <c r="AD1066" t="s">
        <v>140</v>
      </c>
      <c r="AE1066" t="s">
        <v>841</v>
      </c>
      <c r="AF1066">
        <v>14108791952</v>
      </c>
      <c r="AH1066" t="s">
        <v>977</v>
      </c>
      <c r="AI1066" t="s">
        <v>168</v>
      </c>
      <c r="AJ1066" t="s">
        <v>559</v>
      </c>
      <c r="AK1066" t="s">
        <v>433</v>
      </c>
      <c r="AL1066" t="s">
        <v>978</v>
      </c>
      <c r="AM1066" t="s">
        <v>561</v>
      </c>
      <c r="AN1066" t="s">
        <v>562</v>
      </c>
      <c r="AO1066" t="s">
        <v>563</v>
      </c>
      <c r="AP1066" t="s">
        <v>564</v>
      </c>
      <c r="AQ1066" s="4">
        <v>22949</v>
      </c>
      <c r="AR1066" t="s">
        <v>140</v>
      </c>
      <c r="AT1066">
        <v>14342634300</v>
      </c>
      <c r="AV1066" t="s">
        <v>979</v>
      </c>
      <c r="AW1066" t="s">
        <v>980</v>
      </c>
      <c r="AZ1066" t="s">
        <v>334</v>
      </c>
      <c r="BA1066" t="s">
        <v>335</v>
      </c>
      <c r="BB1066" t="s">
        <v>136</v>
      </c>
      <c r="BC1066" t="s">
        <v>136</v>
      </c>
      <c r="BD1066" t="s">
        <v>148</v>
      </c>
      <c r="BE1066" t="s">
        <v>136</v>
      </c>
      <c r="BF1066" t="s">
        <v>136</v>
      </c>
      <c r="BG1066" t="s">
        <v>134</v>
      </c>
      <c r="BH1066" t="s">
        <v>136</v>
      </c>
      <c r="BI1066" t="s">
        <v>981</v>
      </c>
      <c r="BJ1066" t="s">
        <v>982</v>
      </c>
      <c r="BK1066" t="s">
        <v>15753</v>
      </c>
      <c r="BL1066" t="s">
        <v>566</v>
      </c>
      <c r="BM1066" t="s">
        <v>977</v>
      </c>
      <c r="BN1066" t="s">
        <v>15754</v>
      </c>
      <c r="BO1066" t="s">
        <v>984</v>
      </c>
      <c r="BP1066">
        <v>9</v>
      </c>
      <c r="BQ1066">
        <v>9</v>
      </c>
      <c r="BR1066">
        <v>9</v>
      </c>
      <c r="BS1066" s="1">
        <v>44206</v>
      </c>
      <c r="BT1066" s="1">
        <v>44500</v>
      </c>
      <c r="BU1066" s="1">
        <v>44206</v>
      </c>
      <c r="BV1066" s="1">
        <v>44500</v>
      </c>
      <c r="BW1066" t="s">
        <v>136</v>
      </c>
      <c r="BX1066">
        <v>48</v>
      </c>
      <c r="BY1066">
        <v>0</v>
      </c>
      <c r="BZ1066">
        <v>8</v>
      </c>
      <c r="CA1066">
        <v>8</v>
      </c>
      <c r="CB1066">
        <v>8</v>
      </c>
      <c r="CC1066">
        <v>8</v>
      </c>
      <c r="CD1066">
        <v>8</v>
      </c>
      <c r="CE1066">
        <v>8</v>
      </c>
      <c r="CF1066" t="str">
        <f>"7:30 AM"</f>
        <v>7:30 AM</v>
      </c>
      <c r="CG1066" t="str">
        <f>"4:30 PM"</f>
        <v>4:30 PM</v>
      </c>
      <c r="CH1066" s="5">
        <v>13.34</v>
      </c>
      <c r="CI1066" t="s">
        <v>146</v>
      </c>
      <c r="CL1066" t="s">
        <v>136</v>
      </c>
      <c r="CM1066" t="s">
        <v>147</v>
      </c>
      <c r="CN1066" t="s">
        <v>148</v>
      </c>
      <c r="CO1066" t="s">
        <v>854</v>
      </c>
      <c r="CP1066" t="s">
        <v>149</v>
      </c>
      <c r="CQ1066">
        <v>12</v>
      </c>
      <c r="CR1066">
        <v>0</v>
      </c>
      <c r="CS1066" t="s">
        <v>136</v>
      </c>
      <c r="CT1066" t="s">
        <v>136</v>
      </c>
      <c r="CU1066" t="s">
        <v>136</v>
      </c>
      <c r="CV1066" t="s">
        <v>136</v>
      </c>
      <c r="CW1066" t="s">
        <v>134</v>
      </c>
      <c r="CX1066">
        <v>60</v>
      </c>
      <c r="CY1066" t="s">
        <v>134</v>
      </c>
      <c r="CZ1066" t="s">
        <v>134</v>
      </c>
      <c r="DA1066" t="s">
        <v>134</v>
      </c>
      <c r="DB1066" t="s">
        <v>134</v>
      </c>
      <c r="DC1066" t="s">
        <v>134</v>
      </c>
      <c r="DD1066" t="s">
        <v>136</v>
      </c>
      <c r="DF1066" t="s">
        <v>15755</v>
      </c>
      <c r="DG1066" t="s">
        <v>15750</v>
      </c>
      <c r="DH1066" t="s">
        <v>15752</v>
      </c>
      <c r="DI1066" t="s">
        <v>974</v>
      </c>
      <c r="DJ1066" s="4">
        <v>21047</v>
      </c>
      <c r="DK1066" t="s">
        <v>5806</v>
      </c>
      <c r="DL1066" t="s">
        <v>134</v>
      </c>
      <c r="DM1066">
        <v>2</v>
      </c>
      <c r="DN1066" t="s">
        <v>15756</v>
      </c>
      <c r="DO1066" t="s">
        <v>15752</v>
      </c>
      <c r="DP1066" t="s">
        <v>974</v>
      </c>
      <c r="DQ1066" t="str">
        <f>"21047"</f>
        <v>21047</v>
      </c>
      <c r="DR1066" t="s">
        <v>5806</v>
      </c>
      <c r="DS1066" t="s">
        <v>919</v>
      </c>
      <c r="DT1066">
        <v>1</v>
      </c>
      <c r="DU1066">
        <v>4</v>
      </c>
      <c r="DV1066" t="s">
        <v>134</v>
      </c>
      <c r="DW1066" t="s">
        <v>134</v>
      </c>
      <c r="DX1066" t="s">
        <v>134</v>
      </c>
      <c r="DY1066" t="s">
        <v>134</v>
      </c>
      <c r="DZ1066">
        <v>2</v>
      </c>
      <c r="EA1066" t="s">
        <v>134</v>
      </c>
      <c r="EB1066" s="5">
        <v>12.68</v>
      </c>
      <c r="EC1066" s="5">
        <v>12.68</v>
      </c>
      <c r="ED1066" s="5">
        <v>55</v>
      </c>
      <c r="EE1066" t="s">
        <v>148</v>
      </c>
      <c r="EF1066" t="s">
        <v>577</v>
      </c>
      <c r="EG1066" t="s">
        <v>988</v>
      </c>
      <c r="EH1066">
        <v>0</v>
      </c>
    </row>
    <row r="1067" spans="1:138" ht="15" customHeight="1" x14ac:dyDescent="0.35">
      <c r="A1067" t="s">
        <v>12793</v>
      </c>
      <c r="B1067" t="s">
        <v>157</v>
      </c>
      <c r="C1067" s="1">
        <v>44143.937054629627</v>
      </c>
      <c r="D1067" s="1">
        <v>44158</v>
      </c>
      <c r="E1067" t="s">
        <v>133</v>
      </c>
      <c r="F1067" t="s">
        <v>136</v>
      </c>
      <c r="G1067" t="s">
        <v>135</v>
      </c>
      <c r="H1067" t="s">
        <v>136</v>
      </c>
      <c r="I1067" t="s">
        <v>12794</v>
      </c>
      <c r="K1067" t="s">
        <v>12795</v>
      </c>
      <c r="M1067" t="s">
        <v>8145</v>
      </c>
      <c r="N1067" t="s">
        <v>246</v>
      </c>
      <c r="O1067" s="4">
        <v>70764</v>
      </c>
      <c r="P1067" t="s">
        <v>140</v>
      </c>
      <c r="R1067">
        <v>12259642668</v>
      </c>
      <c r="T1067">
        <v>11251</v>
      </c>
      <c r="U1067" t="s">
        <v>12796</v>
      </c>
      <c r="V1067" t="s">
        <v>2141</v>
      </c>
      <c r="W1067" t="s">
        <v>12797</v>
      </c>
      <c r="X1067" t="s">
        <v>12798</v>
      </c>
      <c r="Y1067" t="s">
        <v>12795</v>
      </c>
      <c r="AA1067" t="s">
        <v>4304</v>
      </c>
      <c r="AB1067" t="s">
        <v>246</v>
      </c>
      <c r="AC1067" s="4">
        <v>70764</v>
      </c>
      <c r="AD1067" t="s">
        <v>140</v>
      </c>
      <c r="AE1067" t="s">
        <v>4305</v>
      </c>
      <c r="AF1067">
        <v>12259642668</v>
      </c>
      <c r="AH1067" t="s">
        <v>12799</v>
      </c>
      <c r="AI1067" t="s">
        <v>168</v>
      </c>
      <c r="AJ1067" t="s">
        <v>254</v>
      </c>
      <c r="AK1067" t="s">
        <v>255</v>
      </c>
      <c r="AL1067" t="s">
        <v>256</v>
      </c>
      <c r="AM1067" t="s">
        <v>257</v>
      </c>
      <c r="AO1067" t="s">
        <v>258</v>
      </c>
      <c r="AP1067" t="s">
        <v>246</v>
      </c>
      <c r="AQ1067" s="4">
        <v>70760</v>
      </c>
      <c r="AR1067" t="s">
        <v>140</v>
      </c>
      <c r="AS1067" t="s">
        <v>351</v>
      </c>
      <c r="AT1067">
        <v>12256387218</v>
      </c>
      <c r="AV1067" t="s">
        <v>260</v>
      </c>
      <c r="AW1067" t="s">
        <v>261</v>
      </c>
      <c r="AZ1067" t="s">
        <v>334</v>
      </c>
      <c r="BA1067" t="s">
        <v>335</v>
      </c>
      <c r="BB1067" t="s">
        <v>136</v>
      </c>
      <c r="BC1067" t="s">
        <v>136</v>
      </c>
      <c r="BD1067" t="s">
        <v>148</v>
      </c>
      <c r="BE1067" t="s">
        <v>136</v>
      </c>
      <c r="BF1067" t="s">
        <v>136</v>
      </c>
      <c r="BG1067" t="s">
        <v>134</v>
      </c>
      <c r="BH1067" t="s">
        <v>136</v>
      </c>
      <c r="BN1067" t="s">
        <v>12800</v>
      </c>
      <c r="BO1067" t="s">
        <v>265</v>
      </c>
      <c r="BP1067">
        <v>3</v>
      </c>
      <c r="BQ1067">
        <v>3</v>
      </c>
      <c r="BR1067">
        <v>3</v>
      </c>
      <c r="BS1067" s="1">
        <v>44197</v>
      </c>
      <c r="BT1067" s="1">
        <v>44362</v>
      </c>
      <c r="BU1067" s="1">
        <v>44197</v>
      </c>
      <c r="BV1067" s="1">
        <v>44362</v>
      </c>
      <c r="BW1067" t="s">
        <v>136</v>
      </c>
      <c r="BX1067">
        <v>40</v>
      </c>
      <c r="BY1067">
        <v>0</v>
      </c>
      <c r="BZ1067">
        <v>8</v>
      </c>
      <c r="CA1067">
        <v>8</v>
      </c>
      <c r="CB1067">
        <v>8</v>
      </c>
      <c r="CC1067">
        <v>8</v>
      </c>
      <c r="CD1067">
        <v>8</v>
      </c>
      <c r="CE1067">
        <v>0</v>
      </c>
      <c r="CF1067" t="str">
        <f>"7:00 AM"</f>
        <v>7:00 AM</v>
      </c>
      <c r="CG1067" t="str">
        <f>"4:00 PM"</f>
        <v>4:00 PM</v>
      </c>
      <c r="CH1067" s="5">
        <v>11.83</v>
      </c>
      <c r="CI1067" t="s">
        <v>146</v>
      </c>
      <c r="CL1067" t="s">
        <v>134</v>
      </c>
      <c r="CM1067" t="s">
        <v>312</v>
      </c>
      <c r="CN1067" t="s">
        <v>148</v>
      </c>
      <c r="CO1067" t="s">
        <v>266</v>
      </c>
      <c r="CP1067" t="s">
        <v>149</v>
      </c>
      <c r="CQ1067">
        <v>3</v>
      </c>
      <c r="CR1067">
        <v>0</v>
      </c>
      <c r="CS1067" t="s">
        <v>136</v>
      </c>
      <c r="CT1067" t="s">
        <v>136</v>
      </c>
      <c r="CU1067" t="s">
        <v>136</v>
      </c>
      <c r="CV1067" t="s">
        <v>134</v>
      </c>
      <c r="CW1067" t="s">
        <v>134</v>
      </c>
      <c r="CX1067">
        <v>50</v>
      </c>
      <c r="CY1067" t="s">
        <v>134</v>
      </c>
      <c r="CZ1067" t="s">
        <v>134</v>
      </c>
      <c r="DA1067" t="s">
        <v>134</v>
      </c>
      <c r="DB1067" t="s">
        <v>134</v>
      </c>
      <c r="DC1067" t="s">
        <v>134</v>
      </c>
      <c r="DD1067" t="s">
        <v>136</v>
      </c>
      <c r="DF1067" t="s">
        <v>267</v>
      </c>
      <c r="DG1067" t="s">
        <v>12795</v>
      </c>
      <c r="DH1067" t="s">
        <v>4304</v>
      </c>
      <c r="DI1067" t="s">
        <v>246</v>
      </c>
      <c r="DJ1067" s="4">
        <v>70764</v>
      </c>
      <c r="DK1067" t="s">
        <v>4311</v>
      </c>
      <c r="DL1067" t="s">
        <v>134</v>
      </c>
      <c r="DM1067">
        <v>3</v>
      </c>
      <c r="DN1067" t="s">
        <v>12801</v>
      </c>
      <c r="DO1067" t="s">
        <v>12802</v>
      </c>
      <c r="DP1067" t="s">
        <v>246</v>
      </c>
      <c r="DQ1067" t="str">
        <f>"70346"</f>
        <v>70346</v>
      </c>
      <c r="DR1067" t="s">
        <v>12803</v>
      </c>
      <c r="DS1067" t="s">
        <v>952</v>
      </c>
      <c r="DT1067">
        <v>1</v>
      </c>
      <c r="DU1067">
        <v>5</v>
      </c>
      <c r="DV1067" t="s">
        <v>134</v>
      </c>
      <c r="DW1067" t="s">
        <v>134</v>
      </c>
      <c r="DX1067" t="s">
        <v>134</v>
      </c>
      <c r="DY1067" t="s">
        <v>136</v>
      </c>
      <c r="DZ1067">
        <v>1</v>
      </c>
      <c r="EA1067" t="s">
        <v>136</v>
      </c>
      <c r="EC1067" s="5">
        <v>12.68</v>
      </c>
      <c r="ED1067" s="5">
        <v>55</v>
      </c>
      <c r="EE1067">
        <v>12259642668</v>
      </c>
      <c r="EF1067" t="s">
        <v>148</v>
      </c>
      <c r="EG1067" t="s">
        <v>271</v>
      </c>
      <c r="EH1067">
        <v>1</v>
      </c>
    </row>
    <row r="1068" spans="1:138" ht="15" customHeight="1" x14ac:dyDescent="0.35">
      <c r="A1068" t="s">
        <v>8332</v>
      </c>
      <c r="B1068" t="s">
        <v>157</v>
      </c>
      <c r="C1068" s="1">
        <v>44138.716608449075</v>
      </c>
      <c r="D1068" s="1">
        <v>44158</v>
      </c>
      <c r="E1068" t="s">
        <v>133</v>
      </c>
      <c r="F1068" t="s">
        <v>136</v>
      </c>
      <c r="G1068" t="s">
        <v>135</v>
      </c>
      <c r="H1068" t="s">
        <v>136</v>
      </c>
      <c r="I1068" t="s">
        <v>2611</v>
      </c>
      <c r="K1068" t="s">
        <v>2612</v>
      </c>
      <c r="L1068" t="s">
        <v>148</v>
      </c>
      <c r="M1068" t="s">
        <v>2613</v>
      </c>
      <c r="N1068" t="s">
        <v>960</v>
      </c>
      <c r="O1068" s="4">
        <v>36089</v>
      </c>
      <c r="P1068" t="s">
        <v>140</v>
      </c>
      <c r="R1068">
        <v>13347380039</v>
      </c>
      <c r="T1068">
        <v>4249</v>
      </c>
      <c r="U1068" t="s">
        <v>8333</v>
      </c>
      <c r="V1068" t="s">
        <v>5058</v>
      </c>
      <c r="X1068" t="s">
        <v>2616</v>
      </c>
      <c r="Y1068" t="s">
        <v>8334</v>
      </c>
      <c r="AA1068" t="s">
        <v>8335</v>
      </c>
      <c r="AB1068" t="s">
        <v>161</v>
      </c>
      <c r="AC1068" s="4">
        <v>30218</v>
      </c>
      <c r="AD1068" t="s">
        <v>140</v>
      </c>
      <c r="AE1068" t="s">
        <v>841</v>
      </c>
      <c r="AF1068">
        <v>13342246858</v>
      </c>
      <c r="AH1068" t="s">
        <v>8336</v>
      </c>
      <c r="AI1068" t="s">
        <v>168</v>
      </c>
      <c r="AJ1068" t="s">
        <v>2151</v>
      </c>
      <c r="AK1068" t="s">
        <v>2152</v>
      </c>
      <c r="AL1068" t="s">
        <v>509</v>
      </c>
      <c r="AM1068" t="s">
        <v>846</v>
      </c>
      <c r="AO1068" t="s">
        <v>847</v>
      </c>
      <c r="AP1068" t="s">
        <v>161</v>
      </c>
      <c r="AQ1068" s="4">
        <v>31636</v>
      </c>
      <c r="AR1068" t="s">
        <v>140</v>
      </c>
      <c r="AT1068">
        <v>12295596879</v>
      </c>
      <c r="AV1068" t="s">
        <v>2153</v>
      </c>
      <c r="AW1068" t="s">
        <v>849</v>
      </c>
      <c r="AZ1068" t="s">
        <v>175</v>
      </c>
      <c r="BA1068" t="s">
        <v>176</v>
      </c>
      <c r="BB1068" t="s">
        <v>136</v>
      </c>
      <c r="BC1068" t="s">
        <v>136</v>
      </c>
      <c r="BD1068" t="s">
        <v>148</v>
      </c>
      <c r="BE1068" t="s">
        <v>136</v>
      </c>
      <c r="BF1068" t="s">
        <v>136</v>
      </c>
      <c r="BG1068" t="s">
        <v>134</v>
      </c>
      <c r="BH1068" t="s">
        <v>136</v>
      </c>
      <c r="BI1068" t="s">
        <v>2509</v>
      </c>
      <c r="BJ1068" t="s">
        <v>2510</v>
      </c>
      <c r="BL1068" t="s">
        <v>849</v>
      </c>
      <c r="BM1068" t="s">
        <v>2153</v>
      </c>
      <c r="BN1068" t="s">
        <v>8337</v>
      </c>
      <c r="BO1068" t="s">
        <v>7882</v>
      </c>
      <c r="BP1068">
        <v>20</v>
      </c>
      <c r="BQ1068">
        <v>10</v>
      </c>
      <c r="BR1068">
        <v>10</v>
      </c>
      <c r="BS1068" s="1">
        <v>44209</v>
      </c>
      <c r="BT1068" s="1">
        <v>44439</v>
      </c>
      <c r="BU1068" s="1">
        <v>44209</v>
      </c>
      <c r="BV1068" s="1">
        <v>44439</v>
      </c>
      <c r="BW1068" t="s">
        <v>136</v>
      </c>
      <c r="BX1068">
        <v>45</v>
      </c>
      <c r="BY1068">
        <v>0</v>
      </c>
      <c r="BZ1068">
        <v>8</v>
      </c>
      <c r="CA1068">
        <v>8</v>
      </c>
      <c r="CB1068">
        <v>8</v>
      </c>
      <c r="CC1068">
        <v>8</v>
      </c>
      <c r="CD1068">
        <v>8</v>
      </c>
      <c r="CE1068">
        <v>5</v>
      </c>
      <c r="CF1068" t="str">
        <f>"8:00 AM"</f>
        <v>8:00 AM</v>
      </c>
      <c r="CG1068" t="str">
        <f>"4:30 PM"</f>
        <v>4:30 PM</v>
      </c>
      <c r="CH1068" s="5">
        <v>11.71</v>
      </c>
      <c r="CI1068" t="s">
        <v>146</v>
      </c>
      <c r="CL1068" t="s">
        <v>136</v>
      </c>
      <c r="CM1068" t="s">
        <v>147</v>
      </c>
      <c r="CN1068" t="s">
        <v>148</v>
      </c>
      <c r="CO1068" t="s">
        <v>854</v>
      </c>
      <c r="CP1068" t="s">
        <v>149</v>
      </c>
      <c r="CQ1068">
        <v>3</v>
      </c>
      <c r="CR1068">
        <v>0</v>
      </c>
      <c r="CS1068" t="s">
        <v>136</v>
      </c>
      <c r="CT1068" t="s">
        <v>136</v>
      </c>
      <c r="CU1068" t="s">
        <v>136</v>
      </c>
      <c r="CV1068" t="s">
        <v>134</v>
      </c>
      <c r="CW1068" t="s">
        <v>134</v>
      </c>
      <c r="CX1068">
        <v>50</v>
      </c>
      <c r="CY1068" t="s">
        <v>134</v>
      </c>
      <c r="CZ1068" t="s">
        <v>134</v>
      </c>
      <c r="DA1068" t="s">
        <v>134</v>
      </c>
      <c r="DB1068" t="s">
        <v>134</v>
      </c>
      <c r="DC1068" t="s">
        <v>134</v>
      </c>
      <c r="DD1068" t="s">
        <v>136</v>
      </c>
      <c r="DF1068" t="s">
        <v>8338</v>
      </c>
      <c r="DG1068" t="s">
        <v>8334</v>
      </c>
      <c r="DH1068" t="s">
        <v>8335</v>
      </c>
      <c r="DI1068" t="s">
        <v>161</v>
      </c>
      <c r="DJ1068" s="4">
        <v>30218</v>
      </c>
      <c r="DK1068" t="s">
        <v>8339</v>
      </c>
      <c r="DL1068" t="s">
        <v>136</v>
      </c>
      <c r="DM1068">
        <v>1</v>
      </c>
      <c r="DN1068" t="s">
        <v>8340</v>
      </c>
      <c r="DO1068" t="s">
        <v>8341</v>
      </c>
      <c r="DP1068" t="s">
        <v>161</v>
      </c>
      <c r="DQ1068" t="str">
        <f>"30269"</f>
        <v>30269</v>
      </c>
      <c r="DR1068" t="s">
        <v>2929</v>
      </c>
      <c r="DS1068" t="s">
        <v>2827</v>
      </c>
      <c r="DT1068">
        <v>2</v>
      </c>
      <c r="DU1068">
        <v>10</v>
      </c>
      <c r="DV1068" t="s">
        <v>134</v>
      </c>
      <c r="DW1068" t="s">
        <v>134</v>
      </c>
      <c r="DX1068" t="s">
        <v>134</v>
      </c>
      <c r="DY1068" t="s">
        <v>136</v>
      </c>
      <c r="DZ1068">
        <v>1</v>
      </c>
      <c r="EA1068" t="s">
        <v>134</v>
      </c>
      <c r="EB1068" s="5">
        <v>12.68</v>
      </c>
      <c r="EC1068" s="5">
        <v>12.68</v>
      </c>
      <c r="ED1068" s="5">
        <v>55</v>
      </c>
      <c r="EE1068" t="s">
        <v>148</v>
      </c>
      <c r="EF1068" t="s">
        <v>8336</v>
      </c>
      <c r="EG1068" t="s">
        <v>5288</v>
      </c>
      <c r="EH1068">
        <v>0</v>
      </c>
    </row>
    <row r="1069" spans="1:138" ht="15" customHeight="1" x14ac:dyDescent="0.35">
      <c r="A1069" t="s">
        <v>12283</v>
      </c>
      <c r="B1069" t="s">
        <v>157</v>
      </c>
      <c r="C1069" s="1">
        <v>44140.869707407408</v>
      </c>
      <c r="D1069" s="1">
        <v>44158</v>
      </c>
      <c r="E1069" t="s">
        <v>133</v>
      </c>
      <c r="F1069" t="s">
        <v>136</v>
      </c>
      <c r="G1069" t="s">
        <v>135</v>
      </c>
      <c r="H1069" t="s">
        <v>136</v>
      </c>
      <c r="I1069" t="s">
        <v>12284</v>
      </c>
      <c r="K1069" t="s">
        <v>12285</v>
      </c>
      <c r="M1069" t="s">
        <v>9035</v>
      </c>
      <c r="N1069" t="s">
        <v>246</v>
      </c>
      <c r="O1069" s="4">
        <v>70532</v>
      </c>
      <c r="P1069" t="s">
        <v>140</v>
      </c>
      <c r="R1069">
        <v>13373290194</v>
      </c>
      <c r="T1069">
        <v>112512</v>
      </c>
      <c r="U1069" t="s">
        <v>864</v>
      </c>
      <c r="V1069" t="s">
        <v>371</v>
      </c>
      <c r="W1069" t="s">
        <v>683</v>
      </c>
      <c r="X1069" t="s">
        <v>164</v>
      </c>
      <c r="Y1069" t="s">
        <v>12285</v>
      </c>
      <c r="AA1069" t="s">
        <v>9035</v>
      </c>
      <c r="AB1069" t="s">
        <v>246</v>
      </c>
      <c r="AC1069" s="4">
        <v>70532</v>
      </c>
      <c r="AD1069" t="s">
        <v>140</v>
      </c>
      <c r="AF1069">
        <v>13373290194</v>
      </c>
      <c r="AH1069" t="s">
        <v>12286</v>
      </c>
      <c r="AI1069" t="s">
        <v>226</v>
      </c>
      <c r="AJ1069" t="s">
        <v>667</v>
      </c>
      <c r="AK1069" t="s">
        <v>668</v>
      </c>
      <c r="AL1069" t="s">
        <v>669</v>
      </c>
      <c r="AM1069" t="s">
        <v>670</v>
      </c>
      <c r="AO1069" t="s">
        <v>671</v>
      </c>
      <c r="AP1069" t="s">
        <v>246</v>
      </c>
      <c r="AQ1069" s="4">
        <v>70601</v>
      </c>
      <c r="AR1069" t="s">
        <v>140</v>
      </c>
      <c r="AT1069">
        <v>13372140354</v>
      </c>
      <c r="AV1069" t="s">
        <v>672</v>
      </c>
      <c r="AW1069" t="s">
        <v>673</v>
      </c>
      <c r="AX1069" t="s">
        <v>246</v>
      </c>
      <c r="AY1069" t="s">
        <v>674</v>
      </c>
      <c r="AZ1069" t="s">
        <v>334</v>
      </c>
      <c r="BA1069" t="s">
        <v>335</v>
      </c>
      <c r="BB1069" t="s">
        <v>136</v>
      </c>
      <c r="BC1069" t="s">
        <v>136</v>
      </c>
      <c r="BD1069" t="s">
        <v>148</v>
      </c>
      <c r="BE1069" t="s">
        <v>136</v>
      </c>
      <c r="BF1069" t="s">
        <v>136</v>
      </c>
      <c r="BG1069" t="s">
        <v>134</v>
      </c>
      <c r="BH1069" t="s">
        <v>136</v>
      </c>
      <c r="BN1069" t="s">
        <v>12287</v>
      </c>
      <c r="BO1069" t="s">
        <v>905</v>
      </c>
      <c r="BP1069">
        <v>4</v>
      </c>
      <c r="BQ1069">
        <v>4</v>
      </c>
      <c r="BR1069">
        <v>4</v>
      </c>
      <c r="BS1069" s="1">
        <v>44197</v>
      </c>
      <c r="BT1069" s="1">
        <v>44469</v>
      </c>
      <c r="BU1069" s="1">
        <v>44197</v>
      </c>
      <c r="BV1069" s="1">
        <v>44469</v>
      </c>
      <c r="BW1069" t="s">
        <v>136</v>
      </c>
      <c r="BX1069">
        <v>40</v>
      </c>
      <c r="BY1069">
        <v>0</v>
      </c>
      <c r="BZ1069">
        <v>8</v>
      </c>
      <c r="CA1069">
        <v>8</v>
      </c>
      <c r="CB1069">
        <v>8</v>
      </c>
      <c r="CC1069">
        <v>8</v>
      </c>
      <c r="CD1069">
        <v>8</v>
      </c>
      <c r="CE1069">
        <v>0</v>
      </c>
      <c r="CF1069" t="str">
        <f>"7:00 AM"</f>
        <v>7:00 AM</v>
      </c>
      <c r="CG1069" t="str">
        <f>"3:00 PM"</f>
        <v>3:00 PM</v>
      </c>
      <c r="CH1069" s="5">
        <v>11.83</v>
      </c>
      <c r="CI1069" t="s">
        <v>146</v>
      </c>
      <c r="CL1069" t="s">
        <v>134</v>
      </c>
      <c r="CM1069" t="s">
        <v>147</v>
      </c>
      <c r="CN1069" t="s">
        <v>148</v>
      </c>
      <c r="CO1069" t="s">
        <v>8947</v>
      </c>
      <c r="CP1069" t="s">
        <v>149</v>
      </c>
      <c r="CQ1069">
        <v>3</v>
      </c>
      <c r="CR1069">
        <v>0</v>
      </c>
      <c r="CS1069" t="s">
        <v>136</v>
      </c>
      <c r="CT1069" t="s">
        <v>134</v>
      </c>
      <c r="CU1069" t="s">
        <v>136</v>
      </c>
      <c r="CV1069" t="s">
        <v>134</v>
      </c>
      <c r="CW1069" t="s">
        <v>134</v>
      </c>
      <c r="CX1069">
        <v>50</v>
      </c>
      <c r="CY1069" t="s">
        <v>134</v>
      </c>
      <c r="CZ1069" t="s">
        <v>136</v>
      </c>
      <c r="DA1069" t="s">
        <v>136</v>
      </c>
      <c r="DB1069" t="s">
        <v>134</v>
      </c>
      <c r="DC1069" t="s">
        <v>136</v>
      </c>
      <c r="DD1069" t="s">
        <v>136</v>
      </c>
      <c r="DF1069" t="s">
        <v>180</v>
      </c>
      <c r="DG1069" t="s">
        <v>12288</v>
      </c>
      <c r="DH1069" t="s">
        <v>1609</v>
      </c>
      <c r="DI1069" t="s">
        <v>246</v>
      </c>
      <c r="DJ1069" s="4">
        <v>70546</v>
      </c>
      <c r="DK1069" t="s">
        <v>1610</v>
      </c>
      <c r="DL1069" t="s">
        <v>134</v>
      </c>
      <c r="DM1069">
        <v>2</v>
      </c>
      <c r="DN1069" t="s">
        <v>12285</v>
      </c>
      <c r="DO1069" t="s">
        <v>9035</v>
      </c>
      <c r="DP1069" t="s">
        <v>246</v>
      </c>
      <c r="DQ1069" t="str">
        <f>"70532"</f>
        <v>70532</v>
      </c>
      <c r="DR1069" t="s">
        <v>1610</v>
      </c>
      <c r="DS1069" t="s">
        <v>952</v>
      </c>
      <c r="DT1069">
        <v>1</v>
      </c>
      <c r="DU1069">
        <v>8</v>
      </c>
      <c r="DV1069" t="s">
        <v>134</v>
      </c>
      <c r="DW1069" t="s">
        <v>134</v>
      </c>
      <c r="DX1069" t="s">
        <v>134</v>
      </c>
      <c r="DY1069" t="s">
        <v>136</v>
      </c>
      <c r="DZ1069">
        <v>1</v>
      </c>
      <c r="EA1069" t="s">
        <v>136</v>
      </c>
      <c r="EC1069" s="5">
        <v>12.68</v>
      </c>
      <c r="ED1069" s="5">
        <v>55</v>
      </c>
      <c r="EE1069">
        <v>13373290194</v>
      </c>
      <c r="EF1069" t="s">
        <v>12286</v>
      </c>
      <c r="EG1069" t="s">
        <v>148</v>
      </c>
      <c r="EH1069">
        <v>2</v>
      </c>
    </row>
    <row r="1070" spans="1:138" ht="15" customHeight="1" x14ac:dyDescent="0.35">
      <c r="A1070" t="s">
        <v>26908</v>
      </c>
      <c r="B1070" t="s">
        <v>157</v>
      </c>
      <c r="C1070" s="1">
        <v>44139.385626736112</v>
      </c>
      <c r="D1070" s="1">
        <v>44158</v>
      </c>
      <c r="E1070" t="s">
        <v>133</v>
      </c>
      <c r="F1070" t="s">
        <v>136</v>
      </c>
      <c r="G1070" t="s">
        <v>135</v>
      </c>
      <c r="H1070" t="s">
        <v>136</v>
      </c>
      <c r="I1070" t="s">
        <v>26909</v>
      </c>
      <c r="K1070" t="s">
        <v>26910</v>
      </c>
      <c r="L1070" t="s">
        <v>26911</v>
      </c>
      <c r="M1070" t="s">
        <v>26912</v>
      </c>
      <c r="N1070" t="s">
        <v>139</v>
      </c>
      <c r="O1070" s="4">
        <v>32091</v>
      </c>
      <c r="P1070" t="s">
        <v>140</v>
      </c>
      <c r="R1070">
        <v>19049643339</v>
      </c>
      <c r="T1070">
        <v>11251</v>
      </c>
      <c r="U1070" t="s">
        <v>26913</v>
      </c>
      <c r="V1070" t="s">
        <v>1252</v>
      </c>
      <c r="X1070" t="s">
        <v>6851</v>
      </c>
      <c r="Y1070" t="s">
        <v>26910</v>
      </c>
      <c r="Z1070" t="s">
        <v>26914</v>
      </c>
      <c r="AA1070" t="s">
        <v>26912</v>
      </c>
      <c r="AB1070" t="s">
        <v>139</v>
      </c>
      <c r="AC1070" s="4">
        <v>32091</v>
      </c>
      <c r="AD1070" t="s">
        <v>140</v>
      </c>
      <c r="AF1070">
        <v>19049643339</v>
      </c>
      <c r="AH1070" t="s">
        <v>1759</v>
      </c>
      <c r="AI1070" t="s">
        <v>168</v>
      </c>
      <c r="AJ1070" t="s">
        <v>559</v>
      </c>
      <c r="AK1070" t="s">
        <v>433</v>
      </c>
      <c r="AL1070" t="s">
        <v>978</v>
      </c>
      <c r="AM1070" t="s">
        <v>561</v>
      </c>
      <c r="AN1070" t="s">
        <v>562</v>
      </c>
      <c r="AO1070" t="s">
        <v>563</v>
      </c>
      <c r="AP1070" t="s">
        <v>564</v>
      </c>
      <c r="AQ1070" s="4">
        <v>22949</v>
      </c>
      <c r="AR1070" t="s">
        <v>140</v>
      </c>
      <c r="AT1070">
        <v>14342634300</v>
      </c>
      <c r="AV1070" t="s">
        <v>1760</v>
      </c>
      <c r="AW1070" t="s">
        <v>566</v>
      </c>
      <c r="AZ1070" t="s">
        <v>334</v>
      </c>
      <c r="BA1070" t="s">
        <v>335</v>
      </c>
      <c r="BB1070" t="s">
        <v>136</v>
      </c>
      <c r="BC1070" t="s">
        <v>136</v>
      </c>
      <c r="BD1070" t="s">
        <v>148</v>
      </c>
      <c r="BE1070" t="s">
        <v>136</v>
      </c>
      <c r="BF1070" t="s">
        <v>136</v>
      </c>
      <c r="BG1070" t="s">
        <v>134</v>
      </c>
      <c r="BH1070" t="s">
        <v>136</v>
      </c>
      <c r="BI1070" t="s">
        <v>1761</v>
      </c>
      <c r="BJ1070" t="s">
        <v>1762</v>
      </c>
      <c r="BL1070" t="s">
        <v>566</v>
      </c>
      <c r="BM1070" t="s">
        <v>1759</v>
      </c>
      <c r="BN1070" t="s">
        <v>26915</v>
      </c>
      <c r="BO1070" t="s">
        <v>26916</v>
      </c>
      <c r="BP1070">
        <v>20</v>
      </c>
      <c r="BQ1070">
        <v>15</v>
      </c>
      <c r="BR1070">
        <v>15</v>
      </c>
      <c r="BS1070" s="1">
        <v>44211</v>
      </c>
      <c r="BT1070" s="1">
        <v>44515</v>
      </c>
      <c r="BU1070" s="1">
        <v>44211</v>
      </c>
      <c r="BV1070" s="1">
        <v>44515</v>
      </c>
      <c r="BW1070" t="s">
        <v>136</v>
      </c>
      <c r="BX1070">
        <v>40</v>
      </c>
      <c r="BY1070">
        <v>0</v>
      </c>
      <c r="BZ1070">
        <v>7</v>
      </c>
      <c r="CA1070">
        <v>7</v>
      </c>
      <c r="CB1070">
        <v>7</v>
      </c>
      <c r="CC1070">
        <v>7</v>
      </c>
      <c r="CD1070">
        <v>7</v>
      </c>
      <c r="CE1070">
        <v>5</v>
      </c>
      <c r="CF1070" t="str">
        <f>"8:00 AM"</f>
        <v>8:00 AM</v>
      </c>
      <c r="CG1070" t="str">
        <f>"4:00 PM"</f>
        <v>4:00 PM</v>
      </c>
      <c r="CH1070" s="5">
        <v>11.71</v>
      </c>
      <c r="CI1070" t="s">
        <v>146</v>
      </c>
      <c r="CL1070" t="s">
        <v>136</v>
      </c>
      <c r="CM1070" t="s">
        <v>312</v>
      </c>
      <c r="CN1070" t="s">
        <v>148</v>
      </c>
      <c r="CO1070" t="s">
        <v>854</v>
      </c>
      <c r="CP1070" t="s">
        <v>149</v>
      </c>
      <c r="CQ1070">
        <v>3</v>
      </c>
      <c r="CR1070">
        <v>0</v>
      </c>
      <c r="CS1070" t="s">
        <v>136</v>
      </c>
      <c r="CT1070" t="s">
        <v>134</v>
      </c>
      <c r="CU1070" t="s">
        <v>134</v>
      </c>
      <c r="CV1070" t="s">
        <v>134</v>
      </c>
      <c r="CW1070" t="s">
        <v>134</v>
      </c>
      <c r="CX1070">
        <v>80</v>
      </c>
      <c r="CY1070" t="s">
        <v>134</v>
      </c>
      <c r="CZ1070" t="s">
        <v>134</v>
      </c>
      <c r="DA1070" t="s">
        <v>134</v>
      </c>
      <c r="DB1070" t="s">
        <v>134</v>
      </c>
      <c r="DC1070" t="s">
        <v>134</v>
      </c>
      <c r="DD1070" t="s">
        <v>136</v>
      </c>
      <c r="DF1070" t="s">
        <v>26917</v>
      </c>
      <c r="DG1070" t="s">
        <v>26910</v>
      </c>
      <c r="DH1070" t="s">
        <v>26912</v>
      </c>
      <c r="DI1070" t="s">
        <v>139</v>
      </c>
      <c r="DJ1070" s="4">
        <v>32091</v>
      </c>
      <c r="DK1070" t="s">
        <v>20445</v>
      </c>
      <c r="DL1070" t="s">
        <v>134</v>
      </c>
      <c r="DM1070">
        <v>2</v>
      </c>
      <c r="DN1070" t="s">
        <v>26910</v>
      </c>
      <c r="DO1070" t="s">
        <v>26912</v>
      </c>
      <c r="DP1070" t="s">
        <v>139</v>
      </c>
      <c r="DQ1070" t="str">
        <f>"32091"</f>
        <v>32091</v>
      </c>
      <c r="DR1070" t="s">
        <v>20445</v>
      </c>
      <c r="DS1070" t="s">
        <v>497</v>
      </c>
      <c r="DT1070">
        <v>3</v>
      </c>
      <c r="DU1070">
        <v>18</v>
      </c>
      <c r="DV1070" t="s">
        <v>134</v>
      </c>
      <c r="DW1070" t="s">
        <v>134</v>
      </c>
      <c r="DX1070" t="s">
        <v>134</v>
      </c>
      <c r="DY1070" t="s">
        <v>134</v>
      </c>
      <c r="DZ1070">
        <v>2</v>
      </c>
      <c r="EA1070" t="s">
        <v>134</v>
      </c>
      <c r="EB1070" s="5">
        <v>12.68</v>
      </c>
      <c r="EC1070" s="5">
        <v>12.68</v>
      </c>
      <c r="ED1070" s="5">
        <v>55</v>
      </c>
      <c r="EE1070" t="s">
        <v>148</v>
      </c>
      <c r="EF1070" t="s">
        <v>577</v>
      </c>
      <c r="EG1070" t="s">
        <v>524</v>
      </c>
      <c r="EH1070">
        <v>0</v>
      </c>
    </row>
    <row r="1071" spans="1:138" ht="15" customHeight="1" x14ac:dyDescent="0.35">
      <c r="A1071" t="s">
        <v>25880</v>
      </c>
      <c r="B1071" t="s">
        <v>157</v>
      </c>
      <c r="C1071" s="1">
        <v>44144.472866550925</v>
      </c>
      <c r="D1071" s="1">
        <v>44158</v>
      </c>
      <c r="E1071" t="s">
        <v>133</v>
      </c>
      <c r="F1071" t="s">
        <v>136</v>
      </c>
      <c r="G1071" t="s">
        <v>135</v>
      </c>
      <c r="H1071" t="s">
        <v>136</v>
      </c>
      <c r="I1071" t="s">
        <v>25881</v>
      </c>
      <c r="K1071" t="s">
        <v>25882</v>
      </c>
      <c r="M1071" t="s">
        <v>18553</v>
      </c>
      <c r="N1071" t="s">
        <v>246</v>
      </c>
      <c r="O1071" s="4">
        <v>70896</v>
      </c>
      <c r="P1071" t="s">
        <v>140</v>
      </c>
      <c r="R1071">
        <v>12259281822</v>
      </c>
      <c r="T1071">
        <v>11251</v>
      </c>
      <c r="U1071" t="s">
        <v>6752</v>
      </c>
      <c r="V1071" t="s">
        <v>6753</v>
      </c>
      <c r="X1071" t="s">
        <v>6009</v>
      </c>
      <c r="Y1071" t="s">
        <v>25882</v>
      </c>
      <c r="Z1071" t="s">
        <v>25883</v>
      </c>
      <c r="AA1071" t="s">
        <v>2921</v>
      </c>
      <c r="AB1071" t="s">
        <v>246</v>
      </c>
      <c r="AC1071" s="4">
        <v>70896</v>
      </c>
      <c r="AD1071" t="s">
        <v>140</v>
      </c>
      <c r="AF1071">
        <v>12259281822</v>
      </c>
      <c r="AH1071" t="s">
        <v>25884</v>
      </c>
      <c r="AZ1071" t="s">
        <v>334</v>
      </c>
      <c r="BA1071" t="s">
        <v>335</v>
      </c>
      <c r="BB1071" t="s">
        <v>136</v>
      </c>
      <c r="BC1071" t="s">
        <v>136</v>
      </c>
      <c r="BD1071" t="s">
        <v>148</v>
      </c>
      <c r="BE1071" t="s">
        <v>136</v>
      </c>
      <c r="BF1071" t="s">
        <v>136</v>
      </c>
      <c r="BG1071" t="s">
        <v>134</v>
      </c>
      <c r="BH1071" t="s">
        <v>136</v>
      </c>
      <c r="BN1071" t="s">
        <v>25885</v>
      </c>
      <c r="BO1071" t="s">
        <v>25886</v>
      </c>
      <c r="BP1071">
        <v>6</v>
      </c>
      <c r="BQ1071">
        <v>6</v>
      </c>
      <c r="BR1071">
        <v>6</v>
      </c>
      <c r="BS1071" s="1">
        <v>44197</v>
      </c>
      <c r="BT1071" s="1">
        <v>44409</v>
      </c>
      <c r="BU1071" s="1">
        <v>44197</v>
      </c>
      <c r="BV1071" s="1">
        <v>44409</v>
      </c>
      <c r="BW1071" t="s">
        <v>136</v>
      </c>
      <c r="BX1071">
        <v>40</v>
      </c>
      <c r="BY1071">
        <v>0</v>
      </c>
      <c r="BZ1071">
        <v>8</v>
      </c>
      <c r="CA1071">
        <v>8</v>
      </c>
      <c r="CB1071">
        <v>8</v>
      </c>
      <c r="CC1071">
        <v>8</v>
      </c>
      <c r="CD1071">
        <v>8</v>
      </c>
      <c r="CE1071">
        <v>0</v>
      </c>
      <c r="CF1071" t="str">
        <f>"7:00 AM"</f>
        <v>7:00 AM</v>
      </c>
      <c r="CG1071" t="str">
        <f>"4:00 PM"</f>
        <v>4:00 PM</v>
      </c>
      <c r="CH1071" s="5">
        <v>11.83</v>
      </c>
      <c r="CI1071" t="s">
        <v>146</v>
      </c>
      <c r="CL1071" t="s">
        <v>136</v>
      </c>
      <c r="CM1071" t="s">
        <v>147</v>
      </c>
      <c r="CN1071" t="s">
        <v>148</v>
      </c>
      <c r="CO1071" t="s">
        <v>25887</v>
      </c>
      <c r="CP1071" t="s">
        <v>149</v>
      </c>
      <c r="CQ1071">
        <v>0</v>
      </c>
      <c r="CR1071">
        <v>0</v>
      </c>
      <c r="CS1071" t="s">
        <v>136</v>
      </c>
      <c r="CT1071" t="s">
        <v>136</v>
      </c>
      <c r="CU1071" t="s">
        <v>136</v>
      </c>
      <c r="CV1071" t="s">
        <v>136</v>
      </c>
      <c r="CW1071" t="s">
        <v>134</v>
      </c>
      <c r="CX1071">
        <v>75</v>
      </c>
      <c r="CY1071" t="s">
        <v>134</v>
      </c>
      <c r="CZ1071" t="s">
        <v>136</v>
      </c>
      <c r="DA1071" t="s">
        <v>134</v>
      </c>
      <c r="DB1071" t="s">
        <v>134</v>
      </c>
      <c r="DC1071" t="s">
        <v>134</v>
      </c>
      <c r="DD1071" t="s">
        <v>136</v>
      </c>
      <c r="DF1071" t="s">
        <v>149</v>
      </c>
      <c r="DG1071" t="s">
        <v>25888</v>
      </c>
      <c r="DH1071" t="s">
        <v>7618</v>
      </c>
      <c r="DI1071" t="s">
        <v>246</v>
      </c>
      <c r="DJ1071" s="4">
        <v>71358</v>
      </c>
      <c r="DK1071" t="s">
        <v>3260</v>
      </c>
      <c r="DL1071" t="s">
        <v>136</v>
      </c>
      <c r="DM1071">
        <v>1</v>
      </c>
      <c r="DN1071" t="s">
        <v>25888</v>
      </c>
      <c r="DO1071" t="s">
        <v>7618</v>
      </c>
      <c r="DP1071" t="s">
        <v>246</v>
      </c>
      <c r="DQ1071" t="str">
        <f>"71358"</f>
        <v>71358</v>
      </c>
      <c r="DR1071" t="s">
        <v>3260</v>
      </c>
      <c r="DS1071" t="s">
        <v>25889</v>
      </c>
      <c r="DT1071">
        <v>1</v>
      </c>
      <c r="DU1071">
        <v>27</v>
      </c>
      <c r="DV1071" t="s">
        <v>136</v>
      </c>
      <c r="DW1071" t="s">
        <v>136</v>
      </c>
      <c r="DX1071" t="s">
        <v>134</v>
      </c>
      <c r="DY1071" t="s">
        <v>136</v>
      </c>
      <c r="DZ1071">
        <v>1</v>
      </c>
      <c r="EA1071" t="s">
        <v>136</v>
      </c>
      <c r="EC1071" s="5">
        <v>12.68</v>
      </c>
      <c r="ED1071" s="5">
        <v>55</v>
      </c>
      <c r="EE1071">
        <v>13379454263</v>
      </c>
      <c r="EF1071" t="s">
        <v>25884</v>
      </c>
      <c r="EG1071" t="s">
        <v>148</v>
      </c>
      <c r="EH1071">
        <v>0</v>
      </c>
    </row>
    <row r="1072" spans="1:138" ht="15" customHeight="1" x14ac:dyDescent="0.35">
      <c r="A1072" t="s">
        <v>22755</v>
      </c>
      <c r="B1072" t="s">
        <v>157</v>
      </c>
      <c r="C1072" s="1">
        <v>44145.878385763892</v>
      </c>
      <c r="D1072" s="1">
        <v>44158</v>
      </c>
      <c r="E1072" t="s">
        <v>133</v>
      </c>
      <c r="F1072" t="s">
        <v>136</v>
      </c>
      <c r="G1072" t="s">
        <v>135</v>
      </c>
      <c r="H1072" t="s">
        <v>136</v>
      </c>
      <c r="I1072" t="s">
        <v>22756</v>
      </c>
      <c r="K1072" t="s">
        <v>22757</v>
      </c>
      <c r="M1072" t="s">
        <v>1726</v>
      </c>
      <c r="N1072" t="s">
        <v>246</v>
      </c>
      <c r="O1072" s="4">
        <v>70591</v>
      </c>
      <c r="P1072" t="s">
        <v>140</v>
      </c>
      <c r="R1072">
        <v>13376580685</v>
      </c>
      <c r="T1072">
        <v>112512</v>
      </c>
      <c r="U1072" t="s">
        <v>22758</v>
      </c>
      <c r="V1072" t="s">
        <v>1245</v>
      </c>
      <c r="W1072" t="s">
        <v>1979</v>
      </c>
      <c r="X1072" t="s">
        <v>1157</v>
      </c>
      <c r="Y1072" t="s">
        <v>22759</v>
      </c>
      <c r="AA1072" t="s">
        <v>1726</v>
      </c>
      <c r="AB1072" t="s">
        <v>246</v>
      </c>
      <c r="AC1072" s="4">
        <v>70591</v>
      </c>
      <c r="AD1072" t="s">
        <v>140</v>
      </c>
      <c r="AF1072">
        <v>13376580685</v>
      </c>
      <c r="AH1072" t="s">
        <v>22760</v>
      </c>
      <c r="AI1072" t="s">
        <v>226</v>
      </c>
      <c r="AJ1072" t="s">
        <v>667</v>
      </c>
      <c r="AK1072" t="s">
        <v>668</v>
      </c>
      <c r="AL1072" t="s">
        <v>669</v>
      </c>
      <c r="AM1072" t="s">
        <v>670</v>
      </c>
      <c r="AO1072" t="s">
        <v>671</v>
      </c>
      <c r="AP1072" t="s">
        <v>246</v>
      </c>
      <c r="AQ1072" s="4">
        <v>70601</v>
      </c>
      <c r="AR1072" t="s">
        <v>140</v>
      </c>
      <c r="AT1072">
        <v>13372140354</v>
      </c>
      <c r="AV1072" t="s">
        <v>672</v>
      </c>
      <c r="AW1072" t="s">
        <v>673</v>
      </c>
      <c r="AX1072" t="s">
        <v>246</v>
      </c>
      <c r="AY1072" t="s">
        <v>674</v>
      </c>
      <c r="AZ1072" t="s">
        <v>334</v>
      </c>
      <c r="BA1072" t="s">
        <v>335</v>
      </c>
      <c r="BB1072" t="s">
        <v>136</v>
      </c>
      <c r="BC1072" t="s">
        <v>136</v>
      </c>
      <c r="BD1072" t="s">
        <v>148</v>
      </c>
      <c r="BE1072" t="s">
        <v>136</v>
      </c>
      <c r="BF1072" t="s">
        <v>136</v>
      </c>
      <c r="BG1072" t="s">
        <v>134</v>
      </c>
      <c r="BH1072" t="s">
        <v>136</v>
      </c>
      <c r="BN1072" t="s">
        <v>22761</v>
      </c>
      <c r="BO1072" t="s">
        <v>905</v>
      </c>
      <c r="BP1072">
        <v>6</v>
      </c>
      <c r="BQ1072">
        <v>6</v>
      </c>
      <c r="BR1072">
        <v>6</v>
      </c>
      <c r="BS1072" s="1">
        <v>44197</v>
      </c>
      <c r="BT1072" s="1">
        <v>44500</v>
      </c>
      <c r="BU1072" s="1">
        <v>44197</v>
      </c>
      <c r="BV1072" s="1">
        <v>44500</v>
      </c>
      <c r="BW1072" t="s">
        <v>136</v>
      </c>
      <c r="BX1072">
        <v>40</v>
      </c>
      <c r="BY1072">
        <v>0</v>
      </c>
      <c r="BZ1072">
        <v>8</v>
      </c>
      <c r="CA1072">
        <v>8</v>
      </c>
      <c r="CB1072">
        <v>8</v>
      </c>
      <c r="CC1072">
        <v>8</v>
      </c>
      <c r="CD1072">
        <v>8</v>
      </c>
      <c r="CE1072">
        <v>0</v>
      </c>
      <c r="CF1072" t="str">
        <f>"7:00 AM"</f>
        <v>7:00 AM</v>
      </c>
      <c r="CG1072" t="str">
        <f>"4:00 PM"</f>
        <v>4:00 PM</v>
      </c>
      <c r="CH1072" s="5">
        <v>11.83</v>
      </c>
      <c r="CI1072" t="s">
        <v>146</v>
      </c>
      <c r="CL1072" t="s">
        <v>134</v>
      </c>
      <c r="CM1072" t="s">
        <v>147</v>
      </c>
      <c r="CN1072" t="s">
        <v>148</v>
      </c>
      <c r="CO1072" t="s">
        <v>19235</v>
      </c>
      <c r="CP1072" t="s">
        <v>149</v>
      </c>
      <c r="CQ1072">
        <v>3</v>
      </c>
      <c r="CR1072">
        <v>0</v>
      </c>
      <c r="CS1072" t="s">
        <v>136</v>
      </c>
      <c r="CT1072" t="s">
        <v>134</v>
      </c>
      <c r="CU1072" t="s">
        <v>136</v>
      </c>
      <c r="CV1072" t="s">
        <v>136</v>
      </c>
      <c r="CW1072" t="s">
        <v>136</v>
      </c>
      <c r="CY1072" t="s">
        <v>134</v>
      </c>
      <c r="CZ1072" t="s">
        <v>136</v>
      </c>
      <c r="DA1072" t="s">
        <v>136</v>
      </c>
      <c r="DB1072" t="s">
        <v>134</v>
      </c>
      <c r="DC1072" t="s">
        <v>136</v>
      </c>
      <c r="DD1072" t="s">
        <v>136</v>
      </c>
      <c r="DF1072" t="s">
        <v>180</v>
      </c>
      <c r="DG1072" s="2" t="s">
        <v>22762</v>
      </c>
      <c r="DH1072" t="s">
        <v>1726</v>
      </c>
      <c r="DI1072" t="s">
        <v>246</v>
      </c>
      <c r="DJ1072" s="4">
        <v>70591</v>
      </c>
      <c r="DK1072" t="s">
        <v>1610</v>
      </c>
      <c r="DL1072" t="s">
        <v>136</v>
      </c>
      <c r="DM1072">
        <v>1</v>
      </c>
      <c r="DN1072" s="2" t="s">
        <v>22763</v>
      </c>
      <c r="DO1072" t="s">
        <v>1726</v>
      </c>
      <c r="DP1072" t="s">
        <v>246</v>
      </c>
      <c r="DQ1072" t="str">
        <f>"70591"</f>
        <v>70591</v>
      </c>
      <c r="DR1072" t="s">
        <v>1610</v>
      </c>
      <c r="DS1072" t="s">
        <v>22764</v>
      </c>
      <c r="DT1072">
        <v>1</v>
      </c>
      <c r="DU1072">
        <v>10</v>
      </c>
      <c r="DV1072" t="s">
        <v>134</v>
      </c>
      <c r="DW1072" t="s">
        <v>134</v>
      </c>
      <c r="DX1072" t="s">
        <v>134</v>
      </c>
      <c r="DY1072" t="s">
        <v>136</v>
      </c>
      <c r="DZ1072">
        <v>1</v>
      </c>
      <c r="EA1072" t="s">
        <v>136</v>
      </c>
      <c r="EC1072" s="5">
        <v>12.68</v>
      </c>
      <c r="ED1072" s="5">
        <v>55</v>
      </c>
      <c r="EE1072">
        <v>13376580685</v>
      </c>
      <c r="EF1072" t="s">
        <v>22760</v>
      </c>
      <c r="EG1072" t="s">
        <v>148</v>
      </c>
      <c r="EH1072">
        <v>2</v>
      </c>
    </row>
    <row r="1073" spans="1:138" ht="15" customHeight="1" x14ac:dyDescent="0.35">
      <c r="A1073" t="s">
        <v>18205</v>
      </c>
      <c r="B1073" t="s">
        <v>157</v>
      </c>
      <c r="C1073" s="1">
        <v>44140.545202430556</v>
      </c>
      <c r="D1073" s="1">
        <v>44158</v>
      </c>
      <c r="E1073" t="s">
        <v>133</v>
      </c>
      <c r="F1073" t="s">
        <v>136</v>
      </c>
      <c r="G1073" t="s">
        <v>135</v>
      </c>
      <c r="H1073" t="s">
        <v>136</v>
      </c>
      <c r="I1073" t="s">
        <v>18206</v>
      </c>
      <c r="K1073" t="s">
        <v>18207</v>
      </c>
      <c r="M1073" t="s">
        <v>3855</v>
      </c>
      <c r="N1073" t="s">
        <v>1358</v>
      </c>
      <c r="O1073" s="4">
        <v>81416</v>
      </c>
      <c r="P1073" t="s">
        <v>140</v>
      </c>
      <c r="R1073">
        <v>19702410851</v>
      </c>
      <c r="T1073">
        <v>11133</v>
      </c>
      <c r="U1073" t="s">
        <v>18208</v>
      </c>
      <c r="V1073" t="s">
        <v>3730</v>
      </c>
      <c r="X1073" t="s">
        <v>1323</v>
      </c>
      <c r="Y1073" t="s">
        <v>18207</v>
      </c>
      <c r="AA1073" t="s">
        <v>3855</v>
      </c>
      <c r="AB1073" t="s">
        <v>1358</v>
      </c>
      <c r="AC1073" s="4">
        <v>81416</v>
      </c>
      <c r="AD1073" t="s">
        <v>140</v>
      </c>
      <c r="AF1073">
        <v>19702410851</v>
      </c>
      <c r="AH1073" t="s">
        <v>2111</v>
      </c>
      <c r="AI1073" t="s">
        <v>168</v>
      </c>
      <c r="AJ1073" t="s">
        <v>2112</v>
      </c>
      <c r="AK1073" t="s">
        <v>2113</v>
      </c>
      <c r="AL1073" t="s">
        <v>1871</v>
      </c>
      <c r="AM1073" t="s">
        <v>2114</v>
      </c>
      <c r="AO1073" t="s">
        <v>2110</v>
      </c>
      <c r="AP1073" t="s">
        <v>1358</v>
      </c>
      <c r="AQ1073" s="4">
        <v>81526</v>
      </c>
      <c r="AR1073" t="s">
        <v>140</v>
      </c>
      <c r="AT1073">
        <v>19706400082</v>
      </c>
      <c r="AV1073" t="s">
        <v>2111</v>
      </c>
      <c r="AW1073" t="s">
        <v>2115</v>
      </c>
      <c r="AZ1073" t="s">
        <v>821</v>
      </c>
      <c r="BA1073" t="s">
        <v>822</v>
      </c>
      <c r="BB1073" t="s">
        <v>136</v>
      </c>
      <c r="BC1073" t="s">
        <v>136</v>
      </c>
      <c r="BD1073" t="s">
        <v>148</v>
      </c>
      <c r="BE1073" t="s">
        <v>136</v>
      </c>
      <c r="BF1073" t="s">
        <v>136</v>
      </c>
      <c r="BG1073" t="s">
        <v>134</v>
      </c>
      <c r="BH1073" t="s">
        <v>136</v>
      </c>
      <c r="BN1073" t="s">
        <v>18209</v>
      </c>
      <c r="BO1073" t="s">
        <v>734</v>
      </c>
      <c r="BP1073">
        <v>8</v>
      </c>
      <c r="BQ1073">
        <v>8</v>
      </c>
      <c r="BR1073">
        <v>8</v>
      </c>
      <c r="BS1073" s="1">
        <v>44211</v>
      </c>
      <c r="BT1073" s="1">
        <v>44500</v>
      </c>
      <c r="BU1073" s="1">
        <v>44211</v>
      </c>
      <c r="BV1073" s="1">
        <v>44500</v>
      </c>
      <c r="BW1073" t="s">
        <v>136</v>
      </c>
      <c r="BX1073">
        <v>36</v>
      </c>
      <c r="BY1073">
        <v>0</v>
      </c>
      <c r="BZ1073">
        <v>6</v>
      </c>
      <c r="CA1073">
        <v>6</v>
      </c>
      <c r="CB1073">
        <v>6</v>
      </c>
      <c r="CC1073">
        <v>6</v>
      </c>
      <c r="CD1073">
        <v>6</v>
      </c>
      <c r="CE1073">
        <v>6</v>
      </c>
      <c r="CF1073" t="str">
        <f>"7:00 AM"</f>
        <v>7:00 AM</v>
      </c>
      <c r="CG1073" t="str">
        <f>"2:00 PM"</f>
        <v>2:00 PM</v>
      </c>
      <c r="CH1073" s="5">
        <v>14.26</v>
      </c>
      <c r="CI1073" t="s">
        <v>146</v>
      </c>
      <c r="CL1073" t="s">
        <v>136</v>
      </c>
      <c r="CM1073" t="s">
        <v>312</v>
      </c>
      <c r="CN1073" t="s">
        <v>148</v>
      </c>
      <c r="CO1073" s="2" t="s">
        <v>18210</v>
      </c>
      <c r="CP1073" t="s">
        <v>149</v>
      </c>
      <c r="CQ1073">
        <v>1</v>
      </c>
      <c r="CR1073">
        <v>0</v>
      </c>
      <c r="CS1073" t="s">
        <v>136</v>
      </c>
      <c r="CT1073" t="s">
        <v>136</v>
      </c>
      <c r="CU1073" t="s">
        <v>136</v>
      </c>
      <c r="CV1073" t="s">
        <v>136</v>
      </c>
      <c r="CW1073" t="s">
        <v>134</v>
      </c>
      <c r="CX1073">
        <v>35</v>
      </c>
      <c r="CY1073" t="s">
        <v>136</v>
      </c>
      <c r="CZ1073" t="s">
        <v>136</v>
      </c>
      <c r="DA1073" t="s">
        <v>134</v>
      </c>
      <c r="DB1073" t="s">
        <v>134</v>
      </c>
      <c r="DC1073" t="s">
        <v>134</v>
      </c>
      <c r="DD1073" t="s">
        <v>136</v>
      </c>
      <c r="DF1073" s="2" t="s">
        <v>18211</v>
      </c>
      <c r="DG1073" t="s">
        <v>18207</v>
      </c>
      <c r="DH1073" t="s">
        <v>3855</v>
      </c>
      <c r="DI1073" t="s">
        <v>1358</v>
      </c>
      <c r="DJ1073" s="4">
        <v>81416</v>
      </c>
      <c r="DK1073" t="s">
        <v>3863</v>
      </c>
      <c r="DL1073" t="s">
        <v>136</v>
      </c>
      <c r="DM1073">
        <v>1</v>
      </c>
      <c r="DN1073" t="s">
        <v>18212</v>
      </c>
      <c r="DO1073" t="s">
        <v>3855</v>
      </c>
      <c r="DP1073" t="s">
        <v>1358</v>
      </c>
      <c r="DQ1073" t="str">
        <f>"81416"</f>
        <v>81416</v>
      </c>
      <c r="DR1073" t="s">
        <v>3863</v>
      </c>
      <c r="DS1073" t="s">
        <v>7364</v>
      </c>
      <c r="DT1073">
        <v>1</v>
      </c>
      <c r="DU1073">
        <v>9</v>
      </c>
      <c r="DV1073" t="s">
        <v>136</v>
      </c>
      <c r="DW1073" t="s">
        <v>136</v>
      </c>
      <c r="DX1073" t="s">
        <v>134</v>
      </c>
      <c r="DY1073" t="s">
        <v>136</v>
      </c>
      <c r="DZ1073">
        <v>1</v>
      </c>
      <c r="EA1073" t="s">
        <v>136</v>
      </c>
      <c r="EC1073" s="5">
        <v>12.68</v>
      </c>
      <c r="ED1073" s="5">
        <v>55</v>
      </c>
      <c r="EE1073">
        <v>19702410851</v>
      </c>
      <c r="EF1073" t="s">
        <v>18213</v>
      </c>
      <c r="EG1073" t="s">
        <v>148</v>
      </c>
      <c r="EH1073">
        <v>0</v>
      </c>
    </row>
    <row r="1074" spans="1:138" ht="15" customHeight="1" x14ac:dyDescent="0.35">
      <c r="A1074" t="s">
        <v>10010</v>
      </c>
      <c r="B1074" t="s">
        <v>157</v>
      </c>
      <c r="C1074" s="1">
        <v>44140.72285416667</v>
      </c>
      <c r="D1074" s="1">
        <v>44158</v>
      </c>
      <c r="E1074" t="s">
        <v>579</v>
      </c>
      <c r="F1074" t="s">
        <v>136</v>
      </c>
      <c r="G1074" t="s">
        <v>135</v>
      </c>
      <c r="H1074" t="s">
        <v>136</v>
      </c>
      <c r="I1074" t="s">
        <v>10011</v>
      </c>
      <c r="K1074" t="s">
        <v>10012</v>
      </c>
      <c r="L1074" t="s">
        <v>10013</v>
      </c>
      <c r="M1074" t="s">
        <v>6148</v>
      </c>
      <c r="N1074" t="s">
        <v>584</v>
      </c>
      <c r="O1074" s="4">
        <v>84630</v>
      </c>
      <c r="P1074" t="s">
        <v>140</v>
      </c>
      <c r="R1074">
        <v>14356106544</v>
      </c>
      <c r="T1074">
        <v>112410</v>
      </c>
      <c r="U1074" t="s">
        <v>10014</v>
      </c>
      <c r="V1074" t="s">
        <v>7012</v>
      </c>
      <c r="W1074" t="s">
        <v>347</v>
      </c>
      <c r="X1074" t="s">
        <v>164</v>
      </c>
      <c r="Y1074" t="s">
        <v>10012</v>
      </c>
      <c r="AA1074" t="s">
        <v>6148</v>
      </c>
      <c r="AB1074" t="s">
        <v>584</v>
      </c>
      <c r="AC1074" s="4">
        <v>84630</v>
      </c>
      <c r="AD1074" t="s">
        <v>140</v>
      </c>
      <c r="AF1074">
        <v>14356106544</v>
      </c>
      <c r="AH1074" t="s">
        <v>10015</v>
      </c>
      <c r="AI1074" t="s">
        <v>168</v>
      </c>
      <c r="AJ1074" t="s">
        <v>588</v>
      </c>
      <c r="AK1074" t="s">
        <v>589</v>
      </c>
      <c r="AM1074" t="s">
        <v>590</v>
      </c>
      <c r="AO1074" t="s">
        <v>591</v>
      </c>
      <c r="AP1074" t="s">
        <v>592</v>
      </c>
      <c r="AQ1074" s="4">
        <v>82601</v>
      </c>
      <c r="AR1074" t="s">
        <v>140</v>
      </c>
      <c r="AT1074">
        <v>13074722105</v>
      </c>
      <c r="AV1074" t="s">
        <v>593</v>
      </c>
      <c r="AW1074" t="s">
        <v>594</v>
      </c>
      <c r="AZ1074" t="s">
        <v>334</v>
      </c>
      <c r="BA1074" t="s">
        <v>335</v>
      </c>
      <c r="BB1074" t="s">
        <v>136</v>
      </c>
      <c r="BC1074" t="s">
        <v>136</v>
      </c>
      <c r="BD1074" t="s">
        <v>148</v>
      </c>
      <c r="BE1074" t="s">
        <v>136</v>
      </c>
      <c r="BF1074" t="s">
        <v>136</v>
      </c>
      <c r="BG1074" t="s">
        <v>134</v>
      </c>
      <c r="BH1074" t="s">
        <v>136</v>
      </c>
      <c r="BN1074" t="s">
        <v>10016</v>
      </c>
      <c r="BO1074" t="s">
        <v>596</v>
      </c>
      <c r="BP1074">
        <v>5</v>
      </c>
      <c r="BQ1074">
        <v>5</v>
      </c>
      <c r="BR1074">
        <v>5</v>
      </c>
      <c r="BS1074" s="1">
        <v>44192</v>
      </c>
      <c r="BT1074" s="1">
        <v>44255</v>
      </c>
      <c r="BU1074" s="1">
        <v>44192</v>
      </c>
      <c r="BV1074" s="1">
        <v>44255</v>
      </c>
      <c r="BW1074" t="s">
        <v>134</v>
      </c>
      <c r="CH1074" s="5">
        <v>1682.33</v>
      </c>
      <c r="CI1074" t="s">
        <v>597</v>
      </c>
      <c r="CJ1074">
        <v>0</v>
      </c>
      <c r="CK1074" t="s">
        <v>598</v>
      </c>
      <c r="CL1074" t="s">
        <v>136</v>
      </c>
      <c r="CM1074" t="s">
        <v>354</v>
      </c>
      <c r="CN1074" t="s">
        <v>599</v>
      </c>
      <c r="CO1074" t="s">
        <v>600</v>
      </c>
      <c r="CP1074" t="s">
        <v>149</v>
      </c>
      <c r="CQ1074">
        <v>6</v>
      </c>
      <c r="CR1074">
        <v>0</v>
      </c>
      <c r="CS1074" t="s">
        <v>136</v>
      </c>
      <c r="CT1074" t="s">
        <v>134</v>
      </c>
      <c r="CU1074" t="s">
        <v>136</v>
      </c>
      <c r="CV1074" t="s">
        <v>136</v>
      </c>
      <c r="CW1074" t="s">
        <v>134</v>
      </c>
      <c r="CX1074">
        <v>50</v>
      </c>
      <c r="CY1074" t="s">
        <v>134</v>
      </c>
      <c r="CZ1074" t="s">
        <v>136</v>
      </c>
      <c r="DA1074" t="s">
        <v>134</v>
      </c>
      <c r="DB1074" t="s">
        <v>136</v>
      </c>
      <c r="DC1074" t="s">
        <v>136</v>
      </c>
      <c r="DD1074" t="s">
        <v>136</v>
      </c>
      <c r="DF1074" t="s">
        <v>10017</v>
      </c>
      <c r="DG1074" t="s">
        <v>10012</v>
      </c>
      <c r="DH1074" t="s">
        <v>6148</v>
      </c>
      <c r="DI1074" t="s">
        <v>584</v>
      </c>
      <c r="DJ1074" s="4">
        <v>84630</v>
      </c>
      <c r="DK1074" t="s">
        <v>3004</v>
      </c>
      <c r="DL1074" t="s">
        <v>136</v>
      </c>
      <c r="DM1074">
        <v>1</v>
      </c>
      <c r="DN1074" t="s">
        <v>10018</v>
      </c>
      <c r="DO1074" t="s">
        <v>10019</v>
      </c>
      <c r="DP1074" t="s">
        <v>584</v>
      </c>
      <c r="DQ1074" t="str">
        <f>"84630"</f>
        <v>84630</v>
      </c>
      <c r="DR1074" t="s">
        <v>3004</v>
      </c>
      <c r="DS1074" t="s">
        <v>605</v>
      </c>
      <c r="DT1074">
        <v>3</v>
      </c>
      <c r="DU1074">
        <v>6</v>
      </c>
      <c r="DV1074" t="s">
        <v>136</v>
      </c>
      <c r="DW1074" t="s">
        <v>136</v>
      </c>
      <c r="DX1074" t="s">
        <v>134</v>
      </c>
      <c r="DY1074" t="s">
        <v>136</v>
      </c>
      <c r="DZ1074">
        <v>1</v>
      </c>
      <c r="EA1074" t="s">
        <v>136</v>
      </c>
      <c r="EC1074" s="5">
        <v>12.68</v>
      </c>
      <c r="ED1074" s="5">
        <v>55</v>
      </c>
      <c r="EE1074">
        <v>13074722105</v>
      </c>
      <c r="EF1074" t="s">
        <v>593</v>
      </c>
      <c r="EG1074" t="s">
        <v>148</v>
      </c>
      <c r="EH1074">
        <v>0</v>
      </c>
    </row>
    <row r="1075" spans="1:138" ht="15" customHeight="1" x14ac:dyDescent="0.35">
      <c r="A1075" t="s">
        <v>26711</v>
      </c>
      <c r="B1075" t="s">
        <v>157</v>
      </c>
      <c r="C1075" s="1">
        <v>44141.482660185182</v>
      </c>
      <c r="D1075" s="1">
        <v>44158</v>
      </c>
      <c r="E1075" t="s">
        <v>579</v>
      </c>
      <c r="F1075" t="s">
        <v>136</v>
      </c>
      <c r="G1075" t="s">
        <v>135</v>
      </c>
      <c r="H1075" t="s">
        <v>136</v>
      </c>
      <c r="I1075" t="s">
        <v>26712</v>
      </c>
      <c r="K1075" t="s">
        <v>26713</v>
      </c>
      <c r="L1075" t="s">
        <v>26714</v>
      </c>
      <c r="M1075" t="s">
        <v>26653</v>
      </c>
      <c r="N1075" t="s">
        <v>374</v>
      </c>
      <c r="O1075" s="4">
        <v>76936</v>
      </c>
      <c r="P1075" t="s">
        <v>140</v>
      </c>
      <c r="R1075">
        <v>13258532489</v>
      </c>
      <c r="T1075">
        <v>11241</v>
      </c>
      <c r="U1075" t="s">
        <v>8889</v>
      </c>
      <c r="V1075" t="s">
        <v>26715</v>
      </c>
      <c r="X1075" t="s">
        <v>164</v>
      </c>
      <c r="Y1075" t="s">
        <v>26716</v>
      </c>
      <c r="Z1075" t="s">
        <v>148</v>
      </c>
      <c r="AA1075" t="s">
        <v>26653</v>
      </c>
      <c r="AB1075" t="s">
        <v>374</v>
      </c>
      <c r="AC1075" s="4">
        <v>76936</v>
      </c>
      <c r="AD1075" t="s">
        <v>140</v>
      </c>
      <c r="AF1075">
        <v>13258532489</v>
      </c>
      <c r="AH1075" t="s">
        <v>26717</v>
      </c>
      <c r="AI1075" t="s">
        <v>168</v>
      </c>
      <c r="AJ1075" t="s">
        <v>588</v>
      </c>
      <c r="AK1075" t="s">
        <v>589</v>
      </c>
      <c r="AM1075" t="s">
        <v>590</v>
      </c>
      <c r="AO1075" t="s">
        <v>591</v>
      </c>
      <c r="AP1075" t="s">
        <v>592</v>
      </c>
      <c r="AQ1075" s="4">
        <v>82601</v>
      </c>
      <c r="AR1075" t="s">
        <v>140</v>
      </c>
      <c r="AT1075">
        <v>13074722105</v>
      </c>
      <c r="AV1075" t="s">
        <v>593</v>
      </c>
      <c r="AW1075" t="s">
        <v>594</v>
      </c>
      <c r="AZ1075" t="s">
        <v>334</v>
      </c>
      <c r="BA1075" t="s">
        <v>335</v>
      </c>
      <c r="BB1075" t="s">
        <v>136</v>
      </c>
      <c r="BC1075" t="s">
        <v>136</v>
      </c>
      <c r="BD1075" t="s">
        <v>148</v>
      </c>
      <c r="BE1075" t="s">
        <v>136</v>
      </c>
      <c r="BF1075" t="s">
        <v>136</v>
      </c>
      <c r="BG1075" t="s">
        <v>134</v>
      </c>
      <c r="BH1075" t="s">
        <v>136</v>
      </c>
      <c r="BN1075" t="s">
        <v>26718</v>
      </c>
      <c r="BO1075" t="s">
        <v>652</v>
      </c>
      <c r="BP1075">
        <v>3</v>
      </c>
      <c r="BQ1075">
        <v>3</v>
      </c>
      <c r="BR1075">
        <v>3</v>
      </c>
      <c r="BS1075" s="1">
        <v>44197</v>
      </c>
      <c r="BT1075" s="1">
        <v>44500</v>
      </c>
      <c r="BU1075" s="1">
        <v>44197</v>
      </c>
      <c r="BV1075" s="1">
        <v>44500</v>
      </c>
      <c r="BW1075" t="s">
        <v>134</v>
      </c>
      <c r="CH1075" s="5">
        <v>1682.33</v>
      </c>
      <c r="CI1075" t="s">
        <v>597</v>
      </c>
      <c r="CJ1075">
        <v>0</v>
      </c>
      <c r="CK1075" t="s">
        <v>598</v>
      </c>
      <c r="CL1075" t="s">
        <v>136</v>
      </c>
      <c r="CM1075" t="s">
        <v>354</v>
      </c>
      <c r="CN1075" t="s">
        <v>599</v>
      </c>
      <c r="CO1075" t="s">
        <v>600</v>
      </c>
      <c r="CP1075" t="s">
        <v>149</v>
      </c>
      <c r="CQ1075">
        <v>6</v>
      </c>
      <c r="CR1075">
        <v>0</v>
      </c>
      <c r="CS1075" t="s">
        <v>136</v>
      </c>
      <c r="CT1075" t="s">
        <v>134</v>
      </c>
      <c r="CU1075" t="s">
        <v>136</v>
      </c>
      <c r="CV1075" t="s">
        <v>136</v>
      </c>
      <c r="CW1075" t="s">
        <v>134</v>
      </c>
      <c r="CX1075">
        <v>50</v>
      </c>
      <c r="CY1075" t="s">
        <v>134</v>
      </c>
      <c r="CZ1075" t="s">
        <v>136</v>
      </c>
      <c r="DA1075" t="s">
        <v>134</v>
      </c>
      <c r="DB1075" t="s">
        <v>136</v>
      </c>
      <c r="DC1075" t="s">
        <v>136</v>
      </c>
      <c r="DD1075" t="s">
        <v>136</v>
      </c>
      <c r="DF1075" t="s">
        <v>26719</v>
      </c>
      <c r="DG1075" t="s">
        <v>26713</v>
      </c>
      <c r="DH1075" t="s">
        <v>26653</v>
      </c>
      <c r="DI1075" t="s">
        <v>374</v>
      </c>
      <c r="DJ1075" s="4">
        <v>76936</v>
      </c>
      <c r="DK1075" t="s">
        <v>15495</v>
      </c>
      <c r="DL1075" t="s">
        <v>134</v>
      </c>
      <c r="DM1075">
        <v>2</v>
      </c>
      <c r="DN1075" t="s">
        <v>26720</v>
      </c>
      <c r="DO1075" t="s">
        <v>26653</v>
      </c>
      <c r="DP1075" t="s">
        <v>374</v>
      </c>
      <c r="DQ1075" t="str">
        <f>"79936"</f>
        <v>79936</v>
      </c>
      <c r="DR1075" t="s">
        <v>15495</v>
      </c>
      <c r="DS1075" t="s">
        <v>1099</v>
      </c>
      <c r="DT1075">
        <v>1</v>
      </c>
      <c r="DU1075">
        <v>3</v>
      </c>
      <c r="DV1075" t="s">
        <v>134</v>
      </c>
      <c r="DW1075" t="s">
        <v>134</v>
      </c>
      <c r="DX1075" t="s">
        <v>134</v>
      </c>
      <c r="DY1075" t="s">
        <v>134</v>
      </c>
      <c r="DZ1075">
        <v>2</v>
      </c>
      <c r="EA1075" t="s">
        <v>136</v>
      </c>
      <c r="EC1075" s="5">
        <v>12.68</v>
      </c>
      <c r="ED1075" s="5">
        <v>55</v>
      </c>
      <c r="EE1075">
        <v>13074722105</v>
      </c>
      <c r="EF1075" t="s">
        <v>593</v>
      </c>
      <c r="EG1075" t="s">
        <v>148</v>
      </c>
      <c r="EH1075">
        <v>0</v>
      </c>
    </row>
    <row r="1076" spans="1:138" ht="15" customHeight="1" x14ac:dyDescent="0.35">
      <c r="A1076" t="s">
        <v>21216</v>
      </c>
      <c r="B1076" t="s">
        <v>157</v>
      </c>
      <c r="C1076" s="1">
        <v>44141.477936226853</v>
      </c>
      <c r="D1076" s="1">
        <v>44158</v>
      </c>
      <c r="E1076" t="s">
        <v>579</v>
      </c>
      <c r="F1076" t="s">
        <v>136</v>
      </c>
      <c r="G1076" t="s">
        <v>135</v>
      </c>
      <c r="H1076" t="s">
        <v>136</v>
      </c>
      <c r="I1076" t="s">
        <v>21217</v>
      </c>
      <c r="K1076" t="s">
        <v>21218</v>
      </c>
      <c r="L1076" t="s">
        <v>21219</v>
      </c>
      <c r="M1076" t="s">
        <v>21220</v>
      </c>
      <c r="N1076" t="s">
        <v>584</v>
      </c>
      <c r="O1076" s="4">
        <v>84312</v>
      </c>
      <c r="P1076" t="s">
        <v>140</v>
      </c>
      <c r="R1076">
        <v>14352300807</v>
      </c>
      <c r="T1076">
        <v>11241</v>
      </c>
      <c r="U1076" t="s">
        <v>21221</v>
      </c>
      <c r="V1076" t="s">
        <v>21222</v>
      </c>
      <c r="X1076" t="s">
        <v>1091</v>
      </c>
      <c r="Y1076" t="s">
        <v>21223</v>
      </c>
      <c r="AA1076" t="s">
        <v>21224</v>
      </c>
      <c r="AB1076" t="s">
        <v>584</v>
      </c>
      <c r="AC1076" s="4">
        <v>84312</v>
      </c>
      <c r="AD1076" t="s">
        <v>140</v>
      </c>
      <c r="AF1076">
        <v>14352300807</v>
      </c>
      <c r="AH1076" t="s">
        <v>21225</v>
      </c>
      <c r="AI1076" t="s">
        <v>168</v>
      </c>
      <c r="AJ1076" t="s">
        <v>588</v>
      </c>
      <c r="AK1076" t="s">
        <v>589</v>
      </c>
      <c r="AM1076" t="s">
        <v>590</v>
      </c>
      <c r="AO1076" t="s">
        <v>591</v>
      </c>
      <c r="AP1076" t="s">
        <v>592</v>
      </c>
      <c r="AQ1076" s="4">
        <v>82601</v>
      </c>
      <c r="AR1076" t="s">
        <v>140</v>
      </c>
      <c r="AT1076">
        <v>13074722105</v>
      </c>
      <c r="AV1076" t="s">
        <v>593</v>
      </c>
      <c r="AW1076" t="s">
        <v>594</v>
      </c>
      <c r="AZ1076" t="s">
        <v>334</v>
      </c>
      <c r="BA1076" t="s">
        <v>335</v>
      </c>
      <c r="BB1076" t="s">
        <v>136</v>
      </c>
      <c r="BC1076" t="s">
        <v>136</v>
      </c>
      <c r="BD1076" t="s">
        <v>148</v>
      </c>
      <c r="BE1076" t="s">
        <v>136</v>
      </c>
      <c r="BF1076" t="s">
        <v>136</v>
      </c>
      <c r="BG1076" t="s">
        <v>134</v>
      </c>
      <c r="BH1076" t="s">
        <v>136</v>
      </c>
      <c r="BN1076" t="s">
        <v>21226</v>
      </c>
      <c r="BO1076" t="s">
        <v>652</v>
      </c>
      <c r="BP1076">
        <v>12</v>
      </c>
      <c r="BQ1076">
        <v>12</v>
      </c>
      <c r="BR1076">
        <v>12</v>
      </c>
      <c r="BS1076" s="1">
        <v>44197</v>
      </c>
      <c r="BT1076" s="1">
        <v>44500</v>
      </c>
      <c r="BU1076" s="1">
        <v>44197</v>
      </c>
      <c r="BV1076" s="1">
        <v>44500</v>
      </c>
      <c r="BW1076" t="s">
        <v>134</v>
      </c>
      <c r="CH1076" s="5">
        <v>1682.33</v>
      </c>
      <c r="CI1076" t="s">
        <v>597</v>
      </c>
      <c r="CJ1076">
        <v>0</v>
      </c>
      <c r="CK1076" t="s">
        <v>598</v>
      </c>
      <c r="CL1076" t="s">
        <v>136</v>
      </c>
      <c r="CM1076" t="s">
        <v>354</v>
      </c>
      <c r="CN1076" t="s">
        <v>599</v>
      </c>
      <c r="CO1076" t="s">
        <v>600</v>
      </c>
      <c r="CP1076" t="s">
        <v>149</v>
      </c>
      <c r="CQ1076">
        <v>6</v>
      </c>
      <c r="CR1076">
        <v>0</v>
      </c>
      <c r="CS1076" t="s">
        <v>136</v>
      </c>
      <c r="CT1076" t="s">
        <v>134</v>
      </c>
      <c r="CU1076" t="s">
        <v>136</v>
      </c>
      <c r="CV1076" t="s">
        <v>136</v>
      </c>
      <c r="CW1076" t="s">
        <v>134</v>
      </c>
      <c r="CX1076">
        <v>50</v>
      </c>
      <c r="CY1076" t="s">
        <v>134</v>
      </c>
      <c r="CZ1076" t="s">
        <v>136</v>
      </c>
      <c r="DA1076" t="s">
        <v>134</v>
      </c>
      <c r="DB1076" t="s">
        <v>136</v>
      </c>
      <c r="DC1076" t="s">
        <v>136</v>
      </c>
      <c r="DD1076" t="s">
        <v>136</v>
      </c>
      <c r="DF1076" s="2" t="s">
        <v>12060</v>
      </c>
      <c r="DG1076" t="s">
        <v>21223</v>
      </c>
      <c r="DH1076" t="s">
        <v>21224</v>
      </c>
      <c r="DI1076" t="s">
        <v>584</v>
      </c>
      <c r="DJ1076" s="4">
        <v>84312</v>
      </c>
      <c r="DK1076" t="s">
        <v>603</v>
      </c>
      <c r="DL1076" t="s">
        <v>134</v>
      </c>
      <c r="DM1076">
        <v>2</v>
      </c>
      <c r="DN1076" t="s">
        <v>21223</v>
      </c>
      <c r="DO1076" t="s">
        <v>21224</v>
      </c>
      <c r="DP1076" t="s">
        <v>584</v>
      </c>
      <c r="DQ1076" t="str">
        <f>"84312"</f>
        <v>84312</v>
      </c>
      <c r="DR1076" t="s">
        <v>603</v>
      </c>
      <c r="DS1076" t="s">
        <v>2229</v>
      </c>
      <c r="DT1076">
        <v>2</v>
      </c>
      <c r="DU1076">
        <v>7</v>
      </c>
      <c r="DV1076" t="s">
        <v>136</v>
      </c>
      <c r="DW1076" t="s">
        <v>136</v>
      </c>
      <c r="DX1076" t="s">
        <v>134</v>
      </c>
      <c r="DY1076" t="s">
        <v>134</v>
      </c>
      <c r="DZ1076">
        <v>2</v>
      </c>
      <c r="EA1076" t="s">
        <v>136</v>
      </c>
      <c r="EC1076" s="5">
        <v>12.68</v>
      </c>
      <c r="ED1076" s="5">
        <v>55</v>
      </c>
      <c r="EE1076">
        <v>13074722105</v>
      </c>
      <c r="EF1076" t="s">
        <v>593</v>
      </c>
      <c r="EG1076" t="s">
        <v>148</v>
      </c>
      <c r="EH1076">
        <v>0</v>
      </c>
    </row>
    <row r="1077" spans="1:138" ht="15" customHeight="1" x14ac:dyDescent="0.35">
      <c r="A1077" t="s">
        <v>2552</v>
      </c>
      <c r="B1077" t="s">
        <v>157</v>
      </c>
      <c r="C1077" s="1">
        <v>44144.57262997685</v>
      </c>
      <c r="D1077" s="1">
        <v>44158</v>
      </c>
      <c r="E1077" t="s">
        <v>133</v>
      </c>
      <c r="F1077" t="s">
        <v>136</v>
      </c>
      <c r="G1077" t="s">
        <v>135</v>
      </c>
      <c r="H1077" t="s">
        <v>136</v>
      </c>
      <c r="I1077" t="s">
        <v>2553</v>
      </c>
      <c r="K1077" t="s">
        <v>2554</v>
      </c>
      <c r="M1077" t="s">
        <v>2555</v>
      </c>
      <c r="N1077" t="s">
        <v>837</v>
      </c>
      <c r="O1077" s="4">
        <v>29006</v>
      </c>
      <c r="P1077" t="s">
        <v>140</v>
      </c>
      <c r="R1077">
        <v>18036855118</v>
      </c>
      <c r="T1077">
        <v>111339</v>
      </c>
      <c r="U1077" t="s">
        <v>2556</v>
      </c>
      <c r="V1077" t="s">
        <v>2557</v>
      </c>
      <c r="X1077" t="s">
        <v>429</v>
      </c>
      <c r="Y1077" t="s">
        <v>2558</v>
      </c>
      <c r="AA1077" t="s">
        <v>2555</v>
      </c>
      <c r="AB1077" t="s">
        <v>837</v>
      </c>
      <c r="AC1077" s="4">
        <v>29006</v>
      </c>
      <c r="AD1077" t="s">
        <v>140</v>
      </c>
      <c r="AF1077">
        <v>18036855118</v>
      </c>
      <c r="AH1077" t="s">
        <v>2559</v>
      </c>
      <c r="AI1077" t="s">
        <v>168</v>
      </c>
      <c r="AJ1077" t="s">
        <v>2560</v>
      </c>
      <c r="AK1077" t="s">
        <v>1257</v>
      </c>
      <c r="AL1077" t="s">
        <v>898</v>
      </c>
      <c r="AM1077" t="s">
        <v>2561</v>
      </c>
      <c r="AO1077" t="s">
        <v>1040</v>
      </c>
      <c r="AP1077" t="s">
        <v>837</v>
      </c>
      <c r="AQ1077" s="4">
        <v>29401</v>
      </c>
      <c r="AR1077" t="s">
        <v>140</v>
      </c>
      <c r="AT1077">
        <v>18432004263</v>
      </c>
      <c r="AV1077" t="s">
        <v>2559</v>
      </c>
      <c r="AW1077" t="s">
        <v>2562</v>
      </c>
      <c r="AZ1077" t="s">
        <v>175</v>
      </c>
      <c r="BA1077" t="s">
        <v>176</v>
      </c>
      <c r="BB1077" t="s">
        <v>136</v>
      </c>
      <c r="BC1077" t="s">
        <v>136</v>
      </c>
      <c r="BD1077" t="s">
        <v>148</v>
      </c>
      <c r="BE1077" t="s">
        <v>136</v>
      </c>
      <c r="BF1077" t="s">
        <v>136</v>
      </c>
      <c r="BG1077" t="s">
        <v>134</v>
      </c>
      <c r="BH1077" t="s">
        <v>136</v>
      </c>
      <c r="BN1077" t="s">
        <v>2563</v>
      </c>
      <c r="BO1077" t="s">
        <v>2564</v>
      </c>
      <c r="BP1077">
        <v>80</v>
      </c>
      <c r="BQ1077">
        <v>70</v>
      </c>
      <c r="BR1077">
        <v>70</v>
      </c>
      <c r="BS1077" s="1">
        <v>44201</v>
      </c>
      <c r="BT1077" s="1">
        <v>44454</v>
      </c>
      <c r="BU1077" s="1">
        <v>44201</v>
      </c>
      <c r="BV1077" s="1">
        <v>44454</v>
      </c>
      <c r="BW1077" t="s">
        <v>136</v>
      </c>
      <c r="BX1077">
        <v>40</v>
      </c>
      <c r="BY1077">
        <v>0</v>
      </c>
      <c r="BZ1077">
        <v>7</v>
      </c>
      <c r="CA1077">
        <v>7</v>
      </c>
      <c r="CB1077">
        <v>7</v>
      </c>
      <c r="CC1077">
        <v>7</v>
      </c>
      <c r="CD1077">
        <v>7</v>
      </c>
      <c r="CE1077">
        <v>5</v>
      </c>
      <c r="CF1077" t="str">
        <f>"7:00 AM"</f>
        <v>7:00 AM</v>
      </c>
      <c r="CG1077" t="str">
        <f>"3:00 PM"</f>
        <v>3:00 PM</v>
      </c>
      <c r="CH1077" s="5">
        <v>11.71</v>
      </c>
      <c r="CI1077" t="s">
        <v>146</v>
      </c>
      <c r="CJ1077">
        <v>0.2</v>
      </c>
      <c r="CK1077" t="s">
        <v>2565</v>
      </c>
      <c r="CL1077" t="s">
        <v>136</v>
      </c>
      <c r="CM1077" t="s">
        <v>147</v>
      </c>
      <c r="CN1077" t="s">
        <v>148</v>
      </c>
      <c r="CO1077" t="s">
        <v>2566</v>
      </c>
      <c r="CP1077" t="s">
        <v>149</v>
      </c>
      <c r="CQ1077">
        <v>3</v>
      </c>
      <c r="CR1077">
        <v>0</v>
      </c>
      <c r="CS1077" t="s">
        <v>136</v>
      </c>
      <c r="CT1077" t="s">
        <v>136</v>
      </c>
      <c r="CU1077" t="s">
        <v>134</v>
      </c>
      <c r="CV1077" t="s">
        <v>134</v>
      </c>
      <c r="CW1077" t="s">
        <v>134</v>
      </c>
      <c r="CX1077">
        <v>50</v>
      </c>
      <c r="CY1077" t="s">
        <v>134</v>
      </c>
      <c r="CZ1077" t="s">
        <v>134</v>
      </c>
      <c r="DA1077" t="s">
        <v>134</v>
      </c>
      <c r="DB1077" t="s">
        <v>134</v>
      </c>
      <c r="DC1077" t="s">
        <v>134</v>
      </c>
      <c r="DD1077" t="s">
        <v>136</v>
      </c>
      <c r="DF1077" t="s">
        <v>180</v>
      </c>
      <c r="DG1077" t="s">
        <v>2558</v>
      </c>
      <c r="DH1077" t="s">
        <v>2555</v>
      </c>
      <c r="DI1077" t="s">
        <v>837</v>
      </c>
      <c r="DJ1077" s="4">
        <v>29006</v>
      </c>
      <c r="DK1077" t="s">
        <v>2567</v>
      </c>
      <c r="DL1077" t="s">
        <v>134</v>
      </c>
      <c r="DM1077">
        <v>10</v>
      </c>
      <c r="DN1077" t="s">
        <v>2568</v>
      </c>
      <c r="DO1077" t="s">
        <v>2569</v>
      </c>
      <c r="DP1077" t="s">
        <v>837</v>
      </c>
      <c r="DQ1077" t="str">
        <f>"29129"</f>
        <v>29129</v>
      </c>
      <c r="DR1077" t="s">
        <v>2570</v>
      </c>
      <c r="DS1077" t="s">
        <v>2571</v>
      </c>
      <c r="DT1077">
        <v>1</v>
      </c>
      <c r="DU1077">
        <v>5</v>
      </c>
      <c r="DV1077" t="s">
        <v>134</v>
      </c>
      <c r="DW1077" t="s">
        <v>134</v>
      </c>
      <c r="DX1077" t="s">
        <v>134</v>
      </c>
      <c r="DY1077" t="s">
        <v>134</v>
      </c>
      <c r="DZ1077">
        <v>9</v>
      </c>
      <c r="EA1077" t="s">
        <v>134</v>
      </c>
      <c r="EB1077" s="5">
        <v>12.68</v>
      </c>
      <c r="EC1077" s="5">
        <v>12.68</v>
      </c>
      <c r="ED1077" s="5">
        <v>55</v>
      </c>
      <c r="EE1077">
        <v>18036855150</v>
      </c>
      <c r="EF1077" t="s">
        <v>2572</v>
      </c>
      <c r="EG1077" t="s">
        <v>148</v>
      </c>
      <c r="EH1077">
        <v>0</v>
      </c>
    </row>
    <row r="1078" spans="1:138" ht="15" customHeight="1" x14ac:dyDescent="0.35">
      <c r="A1078" t="s">
        <v>20553</v>
      </c>
      <c r="B1078" t="s">
        <v>157</v>
      </c>
      <c r="C1078" s="1">
        <v>44148.641336689812</v>
      </c>
      <c r="D1078" s="1">
        <v>44158</v>
      </c>
      <c r="E1078" t="s">
        <v>1298</v>
      </c>
      <c r="F1078" t="s">
        <v>136</v>
      </c>
      <c r="G1078" t="s">
        <v>135</v>
      </c>
      <c r="H1078" t="s">
        <v>136</v>
      </c>
      <c r="I1078" t="s">
        <v>1299</v>
      </c>
      <c r="K1078" t="s">
        <v>1300</v>
      </c>
      <c r="L1078" t="s">
        <v>1301</v>
      </c>
      <c r="M1078" t="s">
        <v>1302</v>
      </c>
      <c r="N1078" t="s">
        <v>925</v>
      </c>
      <c r="O1078" s="4">
        <v>83301</v>
      </c>
      <c r="P1078" t="s">
        <v>140</v>
      </c>
      <c r="R1078">
        <v>12085952226</v>
      </c>
      <c r="T1078">
        <v>112410</v>
      </c>
      <c r="U1078" t="s">
        <v>1303</v>
      </c>
      <c r="V1078" t="s">
        <v>1304</v>
      </c>
      <c r="X1078" t="s">
        <v>1305</v>
      </c>
      <c r="Y1078" t="s">
        <v>1300</v>
      </c>
      <c r="Z1078" t="s">
        <v>1301</v>
      </c>
      <c r="AA1078" t="s">
        <v>1302</v>
      </c>
      <c r="AB1078" t="s">
        <v>925</v>
      </c>
      <c r="AC1078" s="4">
        <v>83301</v>
      </c>
      <c r="AD1078" t="s">
        <v>140</v>
      </c>
      <c r="AF1078">
        <v>12085952226</v>
      </c>
      <c r="AH1078" t="s">
        <v>1306</v>
      </c>
      <c r="AZ1078" t="s">
        <v>334</v>
      </c>
      <c r="BA1078" t="s">
        <v>335</v>
      </c>
      <c r="BB1078" t="s">
        <v>136</v>
      </c>
      <c r="BC1078" t="s">
        <v>136</v>
      </c>
      <c r="BD1078" t="s">
        <v>148</v>
      </c>
      <c r="BE1078" t="s">
        <v>136</v>
      </c>
      <c r="BF1078" t="s">
        <v>136</v>
      </c>
      <c r="BG1078" t="s">
        <v>134</v>
      </c>
      <c r="BH1078" t="s">
        <v>136</v>
      </c>
      <c r="BN1078" t="s">
        <v>20554</v>
      </c>
      <c r="BO1078" t="s">
        <v>1308</v>
      </c>
      <c r="BP1078">
        <v>1</v>
      </c>
      <c r="BQ1078">
        <v>1</v>
      </c>
      <c r="BR1078">
        <v>1</v>
      </c>
      <c r="BS1078" s="1">
        <v>44197</v>
      </c>
      <c r="BT1078" s="1">
        <v>44286</v>
      </c>
      <c r="BU1078" s="1">
        <v>44197</v>
      </c>
      <c r="BV1078" s="1">
        <v>44286</v>
      </c>
      <c r="BW1078" t="s">
        <v>134</v>
      </c>
      <c r="CH1078" s="5">
        <v>1682.33</v>
      </c>
      <c r="CI1078" t="s">
        <v>597</v>
      </c>
      <c r="CJ1078">
        <v>0</v>
      </c>
      <c r="CK1078" t="s">
        <v>2285</v>
      </c>
      <c r="CL1078" t="s">
        <v>136</v>
      </c>
      <c r="CM1078" t="s">
        <v>354</v>
      </c>
      <c r="CN1078" t="s">
        <v>1310</v>
      </c>
      <c r="CO1078" t="s">
        <v>2377</v>
      </c>
      <c r="CP1078" t="s">
        <v>149</v>
      </c>
      <c r="CQ1078">
        <v>3</v>
      </c>
      <c r="CR1078">
        <v>0</v>
      </c>
      <c r="CS1078" t="s">
        <v>136</v>
      </c>
      <c r="CT1078" t="s">
        <v>136</v>
      </c>
      <c r="CU1078" t="s">
        <v>136</v>
      </c>
      <c r="CV1078" t="s">
        <v>134</v>
      </c>
      <c r="CW1078" t="s">
        <v>134</v>
      </c>
      <c r="CX1078">
        <v>50</v>
      </c>
      <c r="CY1078" t="s">
        <v>134</v>
      </c>
      <c r="CZ1078" t="s">
        <v>136</v>
      </c>
      <c r="DA1078" t="s">
        <v>136</v>
      </c>
      <c r="DB1078" t="s">
        <v>136</v>
      </c>
      <c r="DC1078" t="s">
        <v>136</v>
      </c>
      <c r="DD1078" t="s">
        <v>136</v>
      </c>
      <c r="DF1078" t="s">
        <v>180</v>
      </c>
      <c r="DG1078" t="s">
        <v>4776</v>
      </c>
      <c r="DH1078" t="s">
        <v>4777</v>
      </c>
      <c r="DI1078" t="s">
        <v>1358</v>
      </c>
      <c r="DJ1078" s="4">
        <v>81625</v>
      </c>
      <c r="DK1078" t="s">
        <v>4778</v>
      </c>
      <c r="DL1078" t="s">
        <v>134</v>
      </c>
      <c r="DM1078">
        <v>2</v>
      </c>
      <c r="DN1078" t="s">
        <v>4776</v>
      </c>
      <c r="DO1078" t="s">
        <v>4777</v>
      </c>
      <c r="DP1078" t="s">
        <v>1358</v>
      </c>
      <c r="DQ1078" t="str">
        <f>"81625"</f>
        <v>81625</v>
      </c>
      <c r="DR1078" t="s">
        <v>4778</v>
      </c>
      <c r="DS1078" t="s">
        <v>2962</v>
      </c>
      <c r="DT1078">
        <v>21</v>
      </c>
      <c r="DU1078">
        <v>35</v>
      </c>
      <c r="DV1078" t="s">
        <v>134</v>
      </c>
      <c r="DW1078" t="s">
        <v>134</v>
      </c>
      <c r="DX1078" t="s">
        <v>134</v>
      </c>
      <c r="DY1078" t="s">
        <v>136</v>
      </c>
      <c r="DZ1078">
        <v>1</v>
      </c>
      <c r="EA1078" t="s">
        <v>136</v>
      </c>
      <c r="EC1078" s="5">
        <v>12.68</v>
      </c>
      <c r="ED1078" s="5">
        <v>55</v>
      </c>
      <c r="EE1078">
        <v>12085952226</v>
      </c>
      <c r="EF1078" t="s">
        <v>1316</v>
      </c>
      <c r="EG1078" t="s">
        <v>148</v>
      </c>
      <c r="EH1078">
        <v>0</v>
      </c>
    </row>
    <row r="1079" spans="1:138" ht="15" customHeight="1" x14ac:dyDescent="0.35">
      <c r="A1079" t="s">
        <v>22003</v>
      </c>
      <c r="B1079" t="s">
        <v>157</v>
      </c>
      <c r="C1079" s="1">
        <v>44148.683634953704</v>
      </c>
      <c r="D1079" s="1">
        <v>44158</v>
      </c>
      <c r="E1079" t="s">
        <v>1298</v>
      </c>
      <c r="F1079" t="s">
        <v>136</v>
      </c>
      <c r="G1079" t="s">
        <v>135</v>
      </c>
      <c r="H1079" t="s">
        <v>136</v>
      </c>
      <c r="I1079" t="s">
        <v>1299</v>
      </c>
      <c r="K1079" t="s">
        <v>1300</v>
      </c>
      <c r="L1079" t="s">
        <v>1301</v>
      </c>
      <c r="M1079" t="s">
        <v>1302</v>
      </c>
      <c r="N1079" t="s">
        <v>925</v>
      </c>
      <c r="O1079" s="4">
        <v>83301</v>
      </c>
      <c r="P1079" t="s">
        <v>140</v>
      </c>
      <c r="R1079">
        <v>12085952226</v>
      </c>
      <c r="T1079">
        <v>112410</v>
      </c>
      <c r="U1079" t="s">
        <v>1303</v>
      </c>
      <c r="V1079" t="s">
        <v>1304</v>
      </c>
      <c r="X1079" t="s">
        <v>1305</v>
      </c>
      <c r="Y1079" t="s">
        <v>1300</v>
      </c>
      <c r="Z1079" t="s">
        <v>1301</v>
      </c>
      <c r="AA1079" t="s">
        <v>1302</v>
      </c>
      <c r="AB1079" t="s">
        <v>925</v>
      </c>
      <c r="AC1079" s="4">
        <v>83301</v>
      </c>
      <c r="AD1079" t="s">
        <v>140</v>
      </c>
      <c r="AF1079">
        <v>12085952226</v>
      </c>
      <c r="AH1079" t="s">
        <v>1306</v>
      </c>
      <c r="AZ1079" t="s">
        <v>334</v>
      </c>
      <c r="BA1079" t="s">
        <v>335</v>
      </c>
      <c r="BB1079" t="s">
        <v>136</v>
      </c>
      <c r="BC1079" t="s">
        <v>136</v>
      </c>
      <c r="BD1079" t="s">
        <v>148</v>
      </c>
      <c r="BE1079" t="s">
        <v>136</v>
      </c>
      <c r="BF1079" t="s">
        <v>136</v>
      </c>
      <c r="BG1079" t="s">
        <v>134</v>
      </c>
      <c r="BH1079" t="s">
        <v>136</v>
      </c>
      <c r="BN1079" t="s">
        <v>22004</v>
      </c>
      <c r="BO1079" t="s">
        <v>1308</v>
      </c>
      <c r="BP1079">
        <v>1</v>
      </c>
      <c r="BQ1079">
        <v>1</v>
      </c>
      <c r="BR1079">
        <v>1</v>
      </c>
      <c r="BS1079" s="1">
        <v>44202</v>
      </c>
      <c r="BT1079" s="1">
        <v>44286</v>
      </c>
      <c r="BU1079" s="1">
        <v>44202</v>
      </c>
      <c r="BV1079" s="1">
        <v>44286</v>
      </c>
      <c r="BW1079" t="s">
        <v>134</v>
      </c>
      <c r="CH1079" s="5">
        <v>1682.33</v>
      </c>
      <c r="CI1079" t="s">
        <v>597</v>
      </c>
      <c r="CJ1079">
        <v>0</v>
      </c>
      <c r="CK1079" t="s">
        <v>2285</v>
      </c>
      <c r="CL1079" t="s">
        <v>136</v>
      </c>
      <c r="CM1079" t="s">
        <v>354</v>
      </c>
      <c r="CN1079" t="s">
        <v>1310</v>
      </c>
      <c r="CO1079" t="s">
        <v>2377</v>
      </c>
      <c r="CP1079" t="s">
        <v>149</v>
      </c>
      <c r="CQ1079">
        <v>3</v>
      </c>
      <c r="CR1079">
        <v>0</v>
      </c>
      <c r="CS1079" t="s">
        <v>136</v>
      </c>
      <c r="CT1079" t="s">
        <v>136</v>
      </c>
      <c r="CU1079" t="s">
        <v>136</v>
      </c>
      <c r="CV1079" t="s">
        <v>134</v>
      </c>
      <c r="CW1079" t="s">
        <v>134</v>
      </c>
      <c r="CX1079">
        <v>50</v>
      </c>
      <c r="CY1079" t="s">
        <v>134</v>
      </c>
      <c r="CZ1079" t="s">
        <v>136</v>
      </c>
      <c r="DA1079" t="s">
        <v>136</v>
      </c>
      <c r="DB1079" t="s">
        <v>136</v>
      </c>
      <c r="DC1079" t="s">
        <v>136</v>
      </c>
      <c r="DD1079" t="s">
        <v>136</v>
      </c>
      <c r="DF1079" t="s">
        <v>180</v>
      </c>
      <c r="DG1079" t="s">
        <v>22005</v>
      </c>
      <c r="DH1079" t="s">
        <v>9141</v>
      </c>
      <c r="DI1079" t="s">
        <v>584</v>
      </c>
      <c r="DJ1079" s="4">
        <v>84033</v>
      </c>
      <c r="DK1079" t="s">
        <v>656</v>
      </c>
      <c r="DL1079" t="s">
        <v>134</v>
      </c>
      <c r="DM1079">
        <v>2</v>
      </c>
      <c r="DN1079" t="s">
        <v>22005</v>
      </c>
      <c r="DO1079" t="s">
        <v>9141</v>
      </c>
      <c r="DP1079" t="s">
        <v>584</v>
      </c>
      <c r="DQ1079" t="str">
        <f>"84033"</f>
        <v>84033</v>
      </c>
      <c r="DR1079" t="s">
        <v>656</v>
      </c>
      <c r="DS1079" t="s">
        <v>1315</v>
      </c>
      <c r="DT1079">
        <v>4</v>
      </c>
      <c r="DU1079">
        <v>10</v>
      </c>
      <c r="DV1079" t="s">
        <v>134</v>
      </c>
      <c r="DW1079" t="s">
        <v>134</v>
      </c>
      <c r="DX1079" t="s">
        <v>134</v>
      </c>
      <c r="DY1079" t="s">
        <v>136</v>
      </c>
      <c r="DZ1079">
        <v>1</v>
      </c>
      <c r="EA1079" t="s">
        <v>136</v>
      </c>
      <c r="EC1079" s="5">
        <v>12.68</v>
      </c>
      <c r="ED1079" s="5">
        <v>55</v>
      </c>
      <c r="EE1079">
        <v>12085952226</v>
      </c>
      <c r="EF1079" t="s">
        <v>1316</v>
      </c>
      <c r="EG1079" t="s">
        <v>148</v>
      </c>
      <c r="EH1079">
        <v>0</v>
      </c>
    </row>
    <row r="1080" spans="1:138" ht="15" customHeight="1" x14ac:dyDescent="0.35">
      <c r="A1080" t="s">
        <v>10264</v>
      </c>
      <c r="B1080" t="s">
        <v>157</v>
      </c>
      <c r="C1080" s="1">
        <v>44148.739441550926</v>
      </c>
      <c r="D1080" s="1">
        <v>44158</v>
      </c>
      <c r="E1080" t="s">
        <v>1298</v>
      </c>
      <c r="F1080" t="s">
        <v>136</v>
      </c>
      <c r="G1080" t="s">
        <v>135</v>
      </c>
      <c r="H1080" t="s">
        <v>136</v>
      </c>
      <c r="I1080" t="s">
        <v>1299</v>
      </c>
      <c r="K1080" t="s">
        <v>1300</v>
      </c>
      <c r="L1080" t="s">
        <v>1301</v>
      </c>
      <c r="M1080" t="s">
        <v>1302</v>
      </c>
      <c r="N1080" t="s">
        <v>925</v>
      </c>
      <c r="O1080" s="4">
        <v>83301</v>
      </c>
      <c r="P1080" t="s">
        <v>140</v>
      </c>
      <c r="R1080">
        <v>12085952226</v>
      </c>
      <c r="T1080">
        <v>112410</v>
      </c>
      <c r="U1080" t="s">
        <v>1303</v>
      </c>
      <c r="V1080" t="s">
        <v>1304</v>
      </c>
      <c r="X1080" t="s">
        <v>1305</v>
      </c>
      <c r="Y1080" t="s">
        <v>1300</v>
      </c>
      <c r="Z1080" t="s">
        <v>1301</v>
      </c>
      <c r="AA1080" t="s">
        <v>1302</v>
      </c>
      <c r="AB1080" t="s">
        <v>925</v>
      </c>
      <c r="AC1080" s="4">
        <v>83301</v>
      </c>
      <c r="AD1080" t="s">
        <v>140</v>
      </c>
      <c r="AF1080">
        <v>12085952226</v>
      </c>
      <c r="AH1080" t="s">
        <v>1306</v>
      </c>
      <c r="AZ1080" t="s">
        <v>334</v>
      </c>
      <c r="BA1080" t="s">
        <v>335</v>
      </c>
      <c r="BB1080" t="s">
        <v>136</v>
      </c>
      <c r="BC1080" t="s">
        <v>136</v>
      </c>
      <c r="BD1080" t="s">
        <v>148</v>
      </c>
      <c r="BE1080" t="s">
        <v>136</v>
      </c>
      <c r="BF1080" t="s">
        <v>136</v>
      </c>
      <c r="BG1080" t="s">
        <v>134</v>
      </c>
      <c r="BH1080" t="s">
        <v>136</v>
      </c>
      <c r="BN1080" t="s">
        <v>10265</v>
      </c>
      <c r="BO1080" t="s">
        <v>1308</v>
      </c>
      <c r="BP1080">
        <v>4</v>
      </c>
      <c r="BQ1080">
        <v>4</v>
      </c>
      <c r="BR1080">
        <v>4</v>
      </c>
      <c r="BS1080" s="1">
        <v>44197</v>
      </c>
      <c r="BT1080" s="1">
        <v>44301</v>
      </c>
      <c r="BU1080" s="1">
        <v>44197</v>
      </c>
      <c r="BV1080" s="1">
        <v>44301</v>
      </c>
      <c r="BW1080" t="s">
        <v>134</v>
      </c>
      <c r="CH1080" s="5">
        <v>1682.33</v>
      </c>
      <c r="CI1080" t="s">
        <v>597</v>
      </c>
      <c r="CJ1080">
        <v>0</v>
      </c>
      <c r="CK1080" t="s">
        <v>3249</v>
      </c>
      <c r="CL1080" t="s">
        <v>136</v>
      </c>
      <c r="CM1080" t="s">
        <v>354</v>
      </c>
      <c r="CN1080" t="s">
        <v>1310</v>
      </c>
      <c r="CO1080" t="s">
        <v>2377</v>
      </c>
      <c r="CP1080" t="s">
        <v>149</v>
      </c>
      <c r="CQ1080">
        <v>3</v>
      </c>
      <c r="CR1080">
        <v>0</v>
      </c>
      <c r="CS1080" t="s">
        <v>136</v>
      </c>
      <c r="CT1080" t="s">
        <v>136</v>
      </c>
      <c r="CU1080" t="s">
        <v>136</v>
      </c>
      <c r="CV1080" t="s">
        <v>134</v>
      </c>
      <c r="CW1080" t="s">
        <v>134</v>
      </c>
      <c r="CX1080">
        <v>50</v>
      </c>
      <c r="CY1080" t="s">
        <v>134</v>
      </c>
      <c r="CZ1080" t="s">
        <v>136</v>
      </c>
      <c r="DA1080" t="s">
        <v>136</v>
      </c>
      <c r="DB1080" t="s">
        <v>136</v>
      </c>
      <c r="DC1080" t="s">
        <v>136</v>
      </c>
      <c r="DD1080" t="s">
        <v>136</v>
      </c>
      <c r="DF1080" t="s">
        <v>180</v>
      </c>
      <c r="DG1080" t="s">
        <v>10266</v>
      </c>
      <c r="DH1080" t="s">
        <v>10267</v>
      </c>
      <c r="DI1080" t="s">
        <v>925</v>
      </c>
      <c r="DJ1080" s="4">
        <v>83221</v>
      </c>
      <c r="DK1080" t="s">
        <v>10268</v>
      </c>
      <c r="DL1080" t="s">
        <v>134</v>
      </c>
      <c r="DM1080">
        <v>2</v>
      </c>
      <c r="DN1080" t="s">
        <v>10266</v>
      </c>
      <c r="DO1080" t="s">
        <v>10267</v>
      </c>
      <c r="DP1080" t="s">
        <v>925</v>
      </c>
      <c r="DQ1080" t="str">
        <f>"83221"</f>
        <v>83221</v>
      </c>
      <c r="DR1080" t="s">
        <v>10268</v>
      </c>
      <c r="DS1080" t="s">
        <v>2979</v>
      </c>
      <c r="DT1080">
        <v>9</v>
      </c>
      <c r="DU1080">
        <v>10</v>
      </c>
      <c r="DV1080" t="s">
        <v>134</v>
      </c>
      <c r="DW1080" t="s">
        <v>134</v>
      </c>
      <c r="DX1080" t="s">
        <v>134</v>
      </c>
      <c r="DY1080" t="s">
        <v>136</v>
      </c>
      <c r="DZ1080">
        <v>1</v>
      </c>
      <c r="EA1080" t="s">
        <v>136</v>
      </c>
      <c r="EC1080" s="5">
        <v>12.68</v>
      </c>
      <c r="ED1080" s="5">
        <v>55</v>
      </c>
      <c r="EE1080">
        <v>12085952226</v>
      </c>
      <c r="EF1080" t="s">
        <v>1316</v>
      </c>
      <c r="EG1080" t="s">
        <v>148</v>
      </c>
      <c r="EH1080">
        <v>0</v>
      </c>
    </row>
    <row r="1081" spans="1:138" ht="15" customHeight="1" x14ac:dyDescent="0.35">
      <c r="A1081" t="s">
        <v>23963</v>
      </c>
      <c r="B1081" t="s">
        <v>273</v>
      </c>
      <c r="C1081" s="1">
        <v>44151.686890972225</v>
      </c>
      <c r="D1081" s="1">
        <v>44158</v>
      </c>
      <c r="E1081" t="s">
        <v>133</v>
      </c>
      <c r="F1081" t="s">
        <v>136</v>
      </c>
      <c r="G1081" t="s">
        <v>135</v>
      </c>
      <c r="H1081" t="s">
        <v>134</v>
      </c>
      <c r="I1081" t="s">
        <v>8616</v>
      </c>
      <c r="J1081" t="s">
        <v>8616</v>
      </c>
      <c r="K1081" t="s">
        <v>8617</v>
      </c>
      <c r="M1081" t="s">
        <v>8618</v>
      </c>
      <c r="N1081" t="s">
        <v>1663</v>
      </c>
      <c r="O1081" s="4">
        <v>19330</v>
      </c>
      <c r="P1081" t="s">
        <v>140</v>
      </c>
      <c r="R1081">
        <v>16108579810</v>
      </c>
      <c r="T1081">
        <v>111421</v>
      </c>
      <c r="U1081" t="s">
        <v>8619</v>
      </c>
      <c r="V1081" t="s">
        <v>3319</v>
      </c>
      <c r="X1081" t="s">
        <v>429</v>
      </c>
      <c r="Y1081" t="s">
        <v>8620</v>
      </c>
      <c r="AA1081" t="s">
        <v>8618</v>
      </c>
      <c r="AB1081" t="s">
        <v>1663</v>
      </c>
      <c r="AC1081" s="4">
        <v>19330</v>
      </c>
      <c r="AD1081" t="s">
        <v>140</v>
      </c>
      <c r="AF1081">
        <v>16108579810</v>
      </c>
      <c r="AH1081" t="s">
        <v>8622</v>
      </c>
      <c r="AZ1081" t="s">
        <v>144</v>
      </c>
      <c r="BA1081" t="s">
        <v>145</v>
      </c>
      <c r="BB1081" t="s">
        <v>136</v>
      </c>
      <c r="BC1081" t="s">
        <v>136</v>
      </c>
      <c r="BD1081" t="s">
        <v>148</v>
      </c>
      <c r="BE1081" t="s">
        <v>136</v>
      </c>
      <c r="BF1081" t="s">
        <v>136</v>
      </c>
      <c r="BG1081" t="s">
        <v>134</v>
      </c>
      <c r="BH1081" t="s">
        <v>136</v>
      </c>
      <c r="BI1081" t="s">
        <v>8619</v>
      </c>
      <c r="BJ1081" t="s">
        <v>3319</v>
      </c>
      <c r="BL1081" t="s">
        <v>8616</v>
      </c>
      <c r="BM1081" t="s">
        <v>8622</v>
      </c>
      <c r="BN1081" t="s">
        <v>23964</v>
      </c>
      <c r="BO1081" t="s">
        <v>8624</v>
      </c>
      <c r="BP1081">
        <v>5</v>
      </c>
      <c r="BQ1081">
        <v>5</v>
      </c>
      <c r="BS1081" s="1">
        <v>44218</v>
      </c>
      <c r="BT1081" s="1">
        <v>44491</v>
      </c>
      <c r="BU1081" s="1">
        <v>44218</v>
      </c>
      <c r="BV1081" s="1">
        <v>44491</v>
      </c>
      <c r="BW1081" t="s">
        <v>136</v>
      </c>
      <c r="BX1081">
        <v>60</v>
      </c>
      <c r="BY1081">
        <v>0</v>
      </c>
      <c r="BZ1081">
        <v>10</v>
      </c>
      <c r="CA1081">
        <v>10</v>
      </c>
      <c r="CB1081">
        <v>10</v>
      </c>
      <c r="CC1081">
        <v>10</v>
      </c>
      <c r="CD1081">
        <v>10</v>
      </c>
      <c r="CE1081">
        <v>10</v>
      </c>
      <c r="CF1081" t="str">
        <f>"7:00 AM"</f>
        <v>7:00 AM</v>
      </c>
      <c r="CG1081" t="str">
        <f>"6:00 PM"</f>
        <v>6:00 PM</v>
      </c>
      <c r="CH1081" s="5">
        <v>13.34</v>
      </c>
      <c r="CI1081" t="s">
        <v>146</v>
      </c>
      <c r="CJ1081">
        <v>0</v>
      </c>
      <c r="CK1081" t="s">
        <v>1841</v>
      </c>
      <c r="CL1081" t="s">
        <v>136</v>
      </c>
      <c r="CM1081" t="s">
        <v>312</v>
      </c>
      <c r="CN1081" t="s">
        <v>148</v>
      </c>
      <c r="CO1081" s="2" t="s">
        <v>8625</v>
      </c>
      <c r="CP1081" t="s">
        <v>149</v>
      </c>
      <c r="CQ1081">
        <v>0</v>
      </c>
      <c r="CR1081">
        <v>0</v>
      </c>
      <c r="CS1081" t="s">
        <v>136</v>
      </c>
      <c r="CT1081" t="s">
        <v>136</v>
      </c>
      <c r="CU1081" t="s">
        <v>136</v>
      </c>
      <c r="CV1081" t="s">
        <v>136</v>
      </c>
      <c r="CW1081" t="s">
        <v>134</v>
      </c>
      <c r="CX1081">
        <v>75</v>
      </c>
      <c r="CY1081" t="s">
        <v>136</v>
      </c>
      <c r="CZ1081" t="s">
        <v>136</v>
      </c>
      <c r="DA1081" t="s">
        <v>136</v>
      </c>
      <c r="DB1081" t="s">
        <v>134</v>
      </c>
      <c r="DC1081" t="s">
        <v>136</v>
      </c>
      <c r="DD1081" t="s">
        <v>136</v>
      </c>
      <c r="DF1081" t="s">
        <v>1841</v>
      </c>
      <c r="DG1081" t="s">
        <v>8620</v>
      </c>
      <c r="DH1081" t="s">
        <v>8618</v>
      </c>
      <c r="DI1081" t="s">
        <v>1663</v>
      </c>
      <c r="DJ1081" s="4">
        <v>19330</v>
      </c>
      <c r="DK1081" t="s">
        <v>2779</v>
      </c>
      <c r="DL1081" t="s">
        <v>136</v>
      </c>
      <c r="DM1081">
        <v>1</v>
      </c>
      <c r="DN1081" t="s">
        <v>8626</v>
      </c>
      <c r="DO1081" t="s">
        <v>8627</v>
      </c>
      <c r="DP1081" t="s">
        <v>1663</v>
      </c>
      <c r="DQ1081" t="str">
        <f>"19330"</f>
        <v>19330</v>
      </c>
      <c r="DR1081" t="s">
        <v>2779</v>
      </c>
      <c r="DS1081" t="s">
        <v>23965</v>
      </c>
      <c r="DT1081">
        <v>2</v>
      </c>
      <c r="DU1081">
        <v>8</v>
      </c>
      <c r="DV1081" t="s">
        <v>134</v>
      </c>
      <c r="DW1081" t="s">
        <v>134</v>
      </c>
      <c r="DX1081" t="s">
        <v>134</v>
      </c>
      <c r="DY1081" t="s">
        <v>136</v>
      </c>
      <c r="DZ1081">
        <v>1</v>
      </c>
      <c r="EA1081" t="s">
        <v>136</v>
      </c>
      <c r="EC1081" s="5">
        <v>12.68</v>
      </c>
      <c r="ED1081" s="5">
        <v>55</v>
      </c>
      <c r="EE1081">
        <v>16108579810</v>
      </c>
      <c r="EF1081" t="s">
        <v>8622</v>
      </c>
      <c r="EG1081" t="s">
        <v>148</v>
      </c>
      <c r="EH1081">
        <v>0</v>
      </c>
    </row>
    <row r="1082" spans="1:138" ht="15" customHeight="1" x14ac:dyDescent="0.35">
      <c r="A1082" t="s">
        <v>23995</v>
      </c>
      <c r="B1082" t="s">
        <v>157</v>
      </c>
      <c r="C1082" s="1">
        <v>44152.690825810183</v>
      </c>
      <c r="D1082" s="1">
        <v>44158</v>
      </c>
      <c r="E1082" t="s">
        <v>133</v>
      </c>
      <c r="F1082" t="s">
        <v>136</v>
      </c>
      <c r="G1082" t="s">
        <v>135</v>
      </c>
      <c r="H1082" t="s">
        <v>134</v>
      </c>
      <c r="I1082" t="s">
        <v>23996</v>
      </c>
      <c r="J1082" t="s">
        <v>23997</v>
      </c>
      <c r="K1082" t="s">
        <v>23998</v>
      </c>
      <c r="M1082" t="s">
        <v>23999</v>
      </c>
      <c r="N1082" t="s">
        <v>960</v>
      </c>
      <c r="O1082" s="4">
        <v>36544</v>
      </c>
      <c r="P1082" t="s">
        <v>140</v>
      </c>
      <c r="Q1082" t="s">
        <v>155</v>
      </c>
      <c r="R1082">
        <v>12519572535</v>
      </c>
      <c r="T1082">
        <v>111421</v>
      </c>
      <c r="U1082" t="s">
        <v>7718</v>
      </c>
      <c r="V1082" t="s">
        <v>6443</v>
      </c>
      <c r="W1082" t="s">
        <v>1979</v>
      </c>
      <c r="X1082" t="s">
        <v>429</v>
      </c>
      <c r="Y1082" t="s">
        <v>23998</v>
      </c>
      <c r="AA1082" t="s">
        <v>23999</v>
      </c>
      <c r="AB1082" t="s">
        <v>960</v>
      </c>
      <c r="AC1082" s="4">
        <v>36544</v>
      </c>
      <c r="AD1082" t="s">
        <v>140</v>
      </c>
      <c r="AF1082">
        <v>12519572535</v>
      </c>
      <c r="AH1082" t="s">
        <v>1134</v>
      </c>
      <c r="AI1082" t="s">
        <v>168</v>
      </c>
      <c r="AJ1082" t="s">
        <v>1135</v>
      </c>
      <c r="AK1082" t="s">
        <v>1136</v>
      </c>
      <c r="AL1082" t="s">
        <v>229</v>
      </c>
      <c r="AM1082" t="s">
        <v>1137</v>
      </c>
      <c r="AN1082" t="s">
        <v>1138</v>
      </c>
      <c r="AO1082" t="s">
        <v>1139</v>
      </c>
      <c r="AP1082" t="s">
        <v>537</v>
      </c>
      <c r="AQ1082" s="4">
        <v>28327</v>
      </c>
      <c r="AR1082" t="s">
        <v>140</v>
      </c>
      <c r="AT1082">
        <v>19109476004</v>
      </c>
      <c r="AV1082" t="s">
        <v>1140</v>
      </c>
      <c r="AW1082" t="s">
        <v>1141</v>
      </c>
      <c r="AZ1082" t="s">
        <v>175</v>
      </c>
      <c r="BA1082" t="s">
        <v>176</v>
      </c>
      <c r="BB1082" t="s">
        <v>136</v>
      </c>
      <c r="BC1082" t="s">
        <v>136</v>
      </c>
      <c r="BD1082" t="s">
        <v>148</v>
      </c>
      <c r="BE1082" t="s">
        <v>136</v>
      </c>
      <c r="BF1082" t="s">
        <v>136</v>
      </c>
      <c r="BG1082" t="s">
        <v>134</v>
      </c>
      <c r="BH1082" t="s">
        <v>136</v>
      </c>
      <c r="BN1082" t="s">
        <v>24000</v>
      </c>
      <c r="BO1082" t="s">
        <v>3418</v>
      </c>
      <c r="BP1082">
        <v>103</v>
      </c>
      <c r="BQ1082">
        <v>31</v>
      </c>
      <c r="BR1082">
        <v>31</v>
      </c>
      <c r="BS1082" s="1">
        <v>44169</v>
      </c>
      <c r="BT1082" s="1">
        <v>44386</v>
      </c>
      <c r="BU1082" s="1">
        <v>44169</v>
      </c>
      <c r="BV1082" s="1">
        <v>44386</v>
      </c>
      <c r="BW1082" t="s">
        <v>136</v>
      </c>
      <c r="BX1082">
        <v>40</v>
      </c>
      <c r="BY1082">
        <v>0</v>
      </c>
      <c r="BZ1082">
        <v>8</v>
      </c>
      <c r="CA1082">
        <v>8</v>
      </c>
      <c r="CB1082">
        <v>8</v>
      </c>
      <c r="CC1082">
        <v>8</v>
      </c>
      <c r="CD1082">
        <v>8</v>
      </c>
      <c r="CE1082">
        <v>0</v>
      </c>
      <c r="CF1082" t="str">
        <f>"7:00 AM"</f>
        <v>7:00 AM</v>
      </c>
      <c r="CG1082" t="str">
        <f>"3:45 PM"</f>
        <v>3:45 PM</v>
      </c>
      <c r="CH1082" s="5">
        <v>11.71</v>
      </c>
      <c r="CI1082" t="s">
        <v>146</v>
      </c>
      <c r="CJ1082">
        <v>11.71</v>
      </c>
      <c r="CK1082" t="s">
        <v>24001</v>
      </c>
      <c r="CL1082" t="s">
        <v>134</v>
      </c>
      <c r="CM1082" t="s">
        <v>312</v>
      </c>
      <c r="CN1082" t="s">
        <v>148</v>
      </c>
      <c r="CO1082" t="s">
        <v>3495</v>
      </c>
      <c r="CP1082" t="s">
        <v>149</v>
      </c>
      <c r="CQ1082">
        <v>3</v>
      </c>
      <c r="CR1082">
        <v>0</v>
      </c>
      <c r="CS1082" t="s">
        <v>136</v>
      </c>
      <c r="CT1082" t="s">
        <v>136</v>
      </c>
      <c r="CU1082" t="s">
        <v>136</v>
      </c>
      <c r="CV1082" t="s">
        <v>134</v>
      </c>
      <c r="CW1082" t="s">
        <v>134</v>
      </c>
      <c r="CX1082">
        <v>75</v>
      </c>
      <c r="CY1082" t="s">
        <v>134</v>
      </c>
      <c r="CZ1082" t="s">
        <v>136</v>
      </c>
      <c r="DA1082" t="s">
        <v>134</v>
      </c>
      <c r="DB1082" t="s">
        <v>134</v>
      </c>
      <c r="DC1082" t="s">
        <v>134</v>
      </c>
      <c r="DD1082" t="s">
        <v>136</v>
      </c>
      <c r="DF1082" t="s">
        <v>24002</v>
      </c>
      <c r="DG1082" t="s">
        <v>24003</v>
      </c>
      <c r="DH1082" t="s">
        <v>23999</v>
      </c>
      <c r="DI1082" t="s">
        <v>960</v>
      </c>
      <c r="DJ1082" s="4">
        <v>36544</v>
      </c>
      <c r="DK1082" t="s">
        <v>1144</v>
      </c>
      <c r="DL1082" t="s">
        <v>134</v>
      </c>
      <c r="DM1082">
        <v>2</v>
      </c>
      <c r="DN1082" t="s">
        <v>24003</v>
      </c>
      <c r="DO1082" t="s">
        <v>23999</v>
      </c>
      <c r="DP1082" t="s">
        <v>960</v>
      </c>
      <c r="DQ1082" t="str">
        <f>"36544"</f>
        <v>36544</v>
      </c>
      <c r="DR1082" t="s">
        <v>1144</v>
      </c>
      <c r="DS1082" t="s">
        <v>24004</v>
      </c>
      <c r="DT1082">
        <v>4</v>
      </c>
      <c r="DU1082">
        <v>56</v>
      </c>
      <c r="DV1082" t="s">
        <v>134</v>
      </c>
      <c r="DW1082" t="s">
        <v>134</v>
      </c>
      <c r="DX1082" t="s">
        <v>134</v>
      </c>
      <c r="DY1082" t="s">
        <v>136</v>
      </c>
      <c r="DZ1082">
        <v>1</v>
      </c>
      <c r="EA1082" t="s">
        <v>136</v>
      </c>
      <c r="EC1082" s="5">
        <v>12.68</v>
      </c>
      <c r="ED1082" s="5">
        <v>55</v>
      </c>
      <c r="EE1082">
        <v>12519572535</v>
      </c>
      <c r="EF1082" t="s">
        <v>24005</v>
      </c>
      <c r="EG1082" t="s">
        <v>1145</v>
      </c>
      <c r="EH1082">
        <v>25</v>
      </c>
    </row>
    <row r="1083" spans="1:138" ht="15" customHeight="1" x14ac:dyDescent="0.35">
      <c r="A1083" t="s">
        <v>19504</v>
      </c>
      <c r="B1083" t="s">
        <v>132</v>
      </c>
      <c r="C1083" s="1">
        <v>44123.56902800926</v>
      </c>
      <c r="D1083" s="1">
        <v>44159</v>
      </c>
      <c r="E1083" t="s">
        <v>133</v>
      </c>
      <c r="F1083" t="s">
        <v>136</v>
      </c>
      <c r="G1083" t="s">
        <v>135</v>
      </c>
      <c r="H1083" t="s">
        <v>136</v>
      </c>
      <c r="I1083" t="s">
        <v>19505</v>
      </c>
      <c r="K1083" t="s">
        <v>19506</v>
      </c>
      <c r="M1083" t="s">
        <v>3336</v>
      </c>
      <c r="N1083" t="s">
        <v>1128</v>
      </c>
      <c r="O1083" s="4">
        <v>58576</v>
      </c>
      <c r="P1083" t="s">
        <v>140</v>
      </c>
      <c r="R1083">
        <v>17019891843</v>
      </c>
      <c r="T1083">
        <v>11119</v>
      </c>
      <c r="U1083" t="s">
        <v>19507</v>
      </c>
      <c r="V1083" t="s">
        <v>2127</v>
      </c>
      <c r="X1083" t="s">
        <v>164</v>
      </c>
      <c r="Y1083" t="s">
        <v>19506</v>
      </c>
      <c r="AA1083" t="s">
        <v>3336</v>
      </c>
      <c r="AB1083" t="s">
        <v>1128</v>
      </c>
      <c r="AC1083" s="4">
        <v>58576</v>
      </c>
      <c r="AD1083" t="s">
        <v>140</v>
      </c>
      <c r="AF1083">
        <v>17019891843</v>
      </c>
      <c r="AH1083" t="s">
        <v>148</v>
      </c>
      <c r="AI1083" t="s">
        <v>168</v>
      </c>
      <c r="AJ1083" t="s">
        <v>2162</v>
      </c>
      <c r="AK1083" t="s">
        <v>2163</v>
      </c>
      <c r="AM1083" t="s">
        <v>1212</v>
      </c>
      <c r="AO1083" t="s">
        <v>1213</v>
      </c>
      <c r="AP1083" t="s">
        <v>460</v>
      </c>
      <c r="AQ1083" s="4">
        <v>74132</v>
      </c>
      <c r="AR1083" t="s">
        <v>140</v>
      </c>
      <c r="AT1083">
        <v>19189065212</v>
      </c>
      <c r="AV1083" t="s">
        <v>2164</v>
      </c>
      <c r="AW1083" t="s">
        <v>1216</v>
      </c>
      <c r="AZ1083" t="s">
        <v>288</v>
      </c>
      <c r="BA1083" t="s">
        <v>289</v>
      </c>
      <c r="BB1083" t="s">
        <v>136</v>
      </c>
      <c r="BC1083" t="s">
        <v>136</v>
      </c>
      <c r="BD1083" t="s">
        <v>148</v>
      </c>
      <c r="BE1083" t="s">
        <v>136</v>
      </c>
      <c r="BF1083" t="s">
        <v>136</v>
      </c>
      <c r="BG1083" t="s">
        <v>134</v>
      </c>
      <c r="BH1083" t="s">
        <v>136</v>
      </c>
      <c r="BN1083" t="s">
        <v>19508</v>
      </c>
      <c r="BO1083" t="s">
        <v>1043</v>
      </c>
      <c r="BP1083">
        <v>1</v>
      </c>
      <c r="BQ1083">
        <v>1</v>
      </c>
      <c r="BS1083" s="1">
        <v>44180</v>
      </c>
      <c r="BT1083" s="1">
        <v>44287</v>
      </c>
      <c r="BU1083" s="1">
        <v>44180</v>
      </c>
      <c r="BV1083" s="1">
        <v>44287</v>
      </c>
      <c r="BW1083" t="s">
        <v>136</v>
      </c>
      <c r="BX1083">
        <v>45</v>
      </c>
      <c r="BY1083">
        <v>0</v>
      </c>
      <c r="BZ1083">
        <v>9</v>
      </c>
      <c r="CA1083">
        <v>9</v>
      </c>
      <c r="CB1083">
        <v>9</v>
      </c>
      <c r="CC1083">
        <v>9</v>
      </c>
      <c r="CD1083">
        <v>9</v>
      </c>
      <c r="CE1083">
        <v>0</v>
      </c>
      <c r="CF1083" t="str">
        <f>"7:00 AM"</f>
        <v>7:00 AM</v>
      </c>
      <c r="CG1083" t="str">
        <f>"4:30 PM"</f>
        <v>4:30 PM</v>
      </c>
      <c r="CH1083" s="5">
        <v>14.99</v>
      </c>
      <c r="CI1083" t="s">
        <v>146</v>
      </c>
      <c r="CL1083" t="s">
        <v>136</v>
      </c>
      <c r="CM1083" t="s">
        <v>10119</v>
      </c>
      <c r="CN1083" t="s">
        <v>148</v>
      </c>
      <c r="CO1083" t="s">
        <v>2165</v>
      </c>
      <c r="CP1083" t="s">
        <v>545</v>
      </c>
      <c r="CQ1083">
        <v>3</v>
      </c>
      <c r="CR1083">
        <v>0</v>
      </c>
      <c r="CS1083" t="s">
        <v>136</v>
      </c>
      <c r="CT1083" t="s">
        <v>136</v>
      </c>
      <c r="CU1083" t="s">
        <v>136</v>
      </c>
      <c r="CV1083" t="s">
        <v>136</v>
      </c>
      <c r="CW1083" t="s">
        <v>136</v>
      </c>
      <c r="CY1083" t="s">
        <v>136</v>
      </c>
      <c r="CZ1083" t="s">
        <v>136</v>
      </c>
      <c r="DA1083" t="s">
        <v>136</v>
      </c>
      <c r="DB1083" t="s">
        <v>136</v>
      </c>
      <c r="DC1083" t="s">
        <v>136</v>
      </c>
      <c r="DD1083" t="s">
        <v>136</v>
      </c>
      <c r="DF1083" t="s">
        <v>14552</v>
      </c>
      <c r="DG1083" t="s">
        <v>19509</v>
      </c>
      <c r="DH1083" t="s">
        <v>3336</v>
      </c>
      <c r="DI1083" t="s">
        <v>1128</v>
      </c>
      <c r="DJ1083" s="4">
        <v>58576</v>
      </c>
      <c r="DK1083" t="s">
        <v>3339</v>
      </c>
      <c r="DL1083" t="s">
        <v>136</v>
      </c>
      <c r="DM1083">
        <v>1</v>
      </c>
      <c r="DN1083" s="2" t="s">
        <v>19510</v>
      </c>
      <c r="DO1083" t="s">
        <v>3336</v>
      </c>
      <c r="DP1083" t="s">
        <v>1128</v>
      </c>
      <c r="DQ1083" t="str">
        <f>"58576"</f>
        <v>58576</v>
      </c>
      <c r="DR1083" t="s">
        <v>3339</v>
      </c>
      <c r="DS1083" t="s">
        <v>907</v>
      </c>
      <c r="DT1083">
        <v>1</v>
      </c>
      <c r="DU1083">
        <v>1</v>
      </c>
      <c r="DV1083" t="s">
        <v>134</v>
      </c>
      <c r="DW1083" t="s">
        <v>134</v>
      </c>
      <c r="DX1083" t="s">
        <v>134</v>
      </c>
      <c r="DY1083" t="s">
        <v>136</v>
      </c>
      <c r="DZ1083">
        <v>1</v>
      </c>
      <c r="EA1083" t="s">
        <v>136</v>
      </c>
      <c r="EC1083" s="5">
        <v>12.68</v>
      </c>
      <c r="ED1083" s="5">
        <v>55</v>
      </c>
      <c r="EE1083">
        <v>17019891843</v>
      </c>
      <c r="EF1083" t="s">
        <v>148</v>
      </c>
      <c r="EG1083" t="s">
        <v>2909</v>
      </c>
      <c r="EH1083">
        <v>0</v>
      </c>
    </row>
    <row r="1084" spans="1:138" ht="15" customHeight="1" x14ac:dyDescent="0.35">
      <c r="A1084" t="s">
        <v>9320</v>
      </c>
      <c r="B1084" t="s">
        <v>157</v>
      </c>
      <c r="C1084" s="1">
        <v>44117.442720949075</v>
      </c>
      <c r="D1084" s="1">
        <v>44159</v>
      </c>
      <c r="E1084" t="s">
        <v>133</v>
      </c>
      <c r="F1084" t="s">
        <v>136</v>
      </c>
      <c r="G1084" t="s">
        <v>135</v>
      </c>
      <c r="H1084" t="s">
        <v>136</v>
      </c>
      <c r="I1084" t="s">
        <v>3092</v>
      </c>
      <c r="K1084" t="s">
        <v>3093</v>
      </c>
      <c r="L1084" t="s">
        <v>3094</v>
      </c>
      <c r="M1084" t="s">
        <v>345</v>
      </c>
      <c r="N1084" t="s">
        <v>246</v>
      </c>
      <c r="O1084" s="4">
        <v>70527</v>
      </c>
      <c r="P1084" t="s">
        <v>140</v>
      </c>
      <c r="R1084">
        <v>13377898801</v>
      </c>
      <c r="T1084">
        <v>11251</v>
      </c>
      <c r="U1084" t="s">
        <v>1564</v>
      </c>
      <c r="V1084" t="s">
        <v>3095</v>
      </c>
      <c r="X1084" t="s">
        <v>164</v>
      </c>
      <c r="Y1084" t="s">
        <v>3096</v>
      </c>
      <c r="Z1084" t="s">
        <v>3097</v>
      </c>
      <c r="AA1084" t="s">
        <v>345</v>
      </c>
      <c r="AB1084" t="s">
        <v>246</v>
      </c>
      <c r="AC1084" s="4">
        <v>70527</v>
      </c>
      <c r="AD1084" t="s">
        <v>140</v>
      </c>
      <c r="AF1084">
        <v>13377898801</v>
      </c>
      <c r="AH1084" t="s">
        <v>3098</v>
      </c>
      <c r="AI1084" t="s">
        <v>168</v>
      </c>
      <c r="AJ1084" t="s">
        <v>325</v>
      </c>
      <c r="AK1084" t="s">
        <v>329</v>
      </c>
      <c r="AM1084" t="s">
        <v>330</v>
      </c>
      <c r="AO1084" t="s">
        <v>324</v>
      </c>
      <c r="AP1084" t="s">
        <v>246</v>
      </c>
      <c r="AQ1084" s="4">
        <v>70554</v>
      </c>
      <c r="AR1084" t="s">
        <v>140</v>
      </c>
      <c r="AS1084" t="s">
        <v>331</v>
      </c>
      <c r="AT1084">
        <v>13377894322</v>
      </c>
      <c r="AV1084" t="s">
        <v>332</v>
      </c>
      <c r="AW1084" t="s">
        <v>333</v>
      </c>
      <c r="AZ1084" t="s">
        <v>334</v>
      </c>
      <c r="BA1084" t="s">
        <v>335</v>
      </c>
      <c r="BB1084" t="s">
        <v>136</v>
      </c>
      <c r="BC1084" t="s">
        <v>136</v>
      </c>
      <c r="BD1084" t="s">
        <v>148</v>
      </c>
      <c r="BE1084" t="s">
        <v>136</v>
      </c>
      <c r="BF1084" t="s">
        <v>136</v>
      </c>
      <c r="BG1084" t="s">
        <v>134</v>
      </c>
      <c r="BH1084" t="s">
        <v>136</v>
      </c>
      <c r="BN1084" t="s">
        <v>9321</v>
      </c>
      <c r="BO1084" t="s">
        <v>337</v>
      </c>
      <c r="BP1084">
        <v>1</v>
      </c>
      <c r="BQ1084">
        <v>1</v>
      </c>
      <c r="BR1084">
        <v>1</v>
      </c>
      <c r="BS1084" s="1">
        <v>44191</v>
      </c>
      <c r="BT1084" s="1">
        <v>44495</v>
      </c>
      <c r="BU1084" s="1">
        <v>44191</v>
      </c>
      <c r="BV1084" s="1">
        <v>44495</v>
      </c>
      <c r="BW1084" t="s">
        <v>136</v>
      </c>
      <c r="BX1084">
        <v>40</v>
      </c>
      <c r="BY1084">
        <v>0</v>
      </c>
      <c r="BZ1084">
        <v>8</v>
      </c>
      <c r="CA1084">
        <v>8</v>
      </c>
      <c r="CB1084">
        <v>8</v>
      </c>
      <c r="CC1084">
        <v>8</v>
      </c>
      <c r="CD1084">
        <v>8</v>
      </c>
      <c r="CE1084">
        <v>0</v>
      </c>
      <c r="CF1084" t="str">
        <f>"8:00 AM"</f>
        <v>8:00 AM</v>
      </c>
      <c r="CG1084" t="str">
        <f>"5:00 PM"</f>
        <v>5:00 PM</v>
      </c>
      <c r="CH1084" s="5">
        <v>11.83</v>
      </c>
      <c r="CI1084" t="s">
        <v>146</v>
      </c>
      <c r="CL1084" t="s">
        <v>136</v>
      </c>
      <c r="CM1084" t="s">
        <v>147</v>
      </c>
      <c r="CN1084" t="s">
        <v>148</v>
      </c>
      <c r="CO1084" t="s">
        <v>338</v>
      </c>
      <c r="CP1084" t="s">
        <v>149</v>
      </c>
      <c r="CQ1084">
        <v>0</v>
      </c>
      <c r="CR1084">
        <v>0</v>
      </c>
      <c r="CS1084" t="s">
        <v>136</v>
      </c>
      <c r="CT1084" t="s">
        <v>136</v>
      </c>
      <c r="CU1084" t="s">
        <v>136</v>
      </c>
      <c r="CV1084" t="s">
        <v>136</v>
      </c>
      <c r="CW1084" t="s">
        <v>134</v>
      </c>
      <c r="CX1084">
        <v>40</v>
      </c>
      <c r="CY1084" t="s">
        <v>136</v>
      </c>
      <c r="CZ1084" t="s">
        <v>136</v>
      </c>
      <c r="DA1084" t="s">
        <v>136</v>
      </c>
      <c r="DB1084" t="s">
        <v>134</v>
      </c>
      <c r="DC1084" t="s">
        <v>134</v>
      </c>
      <c r="DD1084" t="s">
        <v>136</v>
      </c>
      <c r="DF1084" t="s">
        <v>1841</v>
      </c>
      <c r="DG1084" t="s">
        <v>3097</v>
      </c>
      <c r="DH1084" t="s">
        <v>345</v>
      </c>
      <c r="DI1084" t="s">
        <v>246</v>
      </c>
      <c r="DJ1084" s="4">
        <v>70527</v>
      </c>
      <c r="DK1084" t="s">
        <v>268</v>
      </c>
      <c r="DL1084" t="s">
        <v>136</v>
      </c>
      <c r="DM1084">
        <v>1</v>
      </c>
      <c r="DN1084" t="s">
        <v>9322</v>
      </c>
      <c r="DO1084" t="s">
        <v>345</v>
      </c>
      <c r="DP1084" t="s">
        <v>246</v>
      </c>
      <c r="DQ1084" t="str">
        <f>"70527"</f>
        <v>70527</v>
      </c>
      <c r="DR1084" t="s">
        <v>268</v>
      </c>
      <c r="DS1084" t="s">
        <v>907</v>
      </c>
      <c r="DT1084">
        <v>2</v>
      </c>
      <c r="DU1084">
        <v>2</v>
      </c>
      <c r="DV1084" t="s">
        <v>134</v>
      </c>
      <c r="DW1084" t="s">
        <v>134</v>
      </c>
      <c r="DX1084" t="s">
        <v>134</v>
      </c>
      <c r="DY1084" t="s">
        <v>136</v>
      </c>
      <c r="DZ1084">
        <v>1</v>
      </c>
      <c r="EA1084" t="s">
        <v>136</v>
      </c>
      <c r="EC1084" s="5">
        <v>12.68</v>
      </c>
      <c r="ED1084" s="5">
        <v>55</v>
      </c>
      <c r="EE1084">
        <v>13377898801</v>
      </c>
      <c r="EF1084" t="s">
        <v>3098</v>
      </c>
      <c r="EG1084" t="s">
        <v>148</v>
      </c>
      <c r="EH1084">
        <v>0</v>
      </c>
    </row>
    <row r="1085" spans="1:138" ht="15" customHeight="1" x14ac:dyDescent="0.35">
      <c r="A1085" t="s">
        <v>24741</v>
      </c>
      <c r="B1085" t="s">
        <v>132</v>
      </c>
      <c r="C1085" s="1">
        <v>44124.481509606485</v>
      </c>
      <c r="D1085" s="1">
        <v>44159</v>
      </c>
      <c r="E1085" t="s">
        <v>133</v>
      </c>
      <c r="F1085" t="s">
        <v>134</v>
      </c>
      <c r="G1085" t="s">
        <v>135</v>
      </c>
      <c r="H1085" t="s">
        <v>136</v>
      </c>
      <c r="I1085" t="s">
        <v>24742</v>
      </c>
      <c r="K1085" t="s">
        <v>24743</v>
      </c>
      <c r="M1085" t="s">
        <v>1583</v>
      </c>
      <c r="N1085" t="s">
        <v>161</v>
      </c>
      <c r="O1085" s="4">
        <v>31764</v>
      </c>
      <c r="P1085" t="s">
        <v>140</v>
      </c>
      <c r="R1085">
        <v>12298150300</v>
      </c>
      <c r="T1085">
        <v>11142</v>
      </c>
      <c r="U1085" t="s">
        <v>24744</v>
      </c>
      <c r="V1085" t="s">
        <v>24745</v>
      </c>
      <c r="X1085" t="s">
        <v>8156</v>
      </c>
      <c r="Y1085" t="s">
        <v>24743</v>
      </c>
      <c r="AA1085" t="s">
        <v>1583</v>
      </c>
      <c r="AB1085" t="s">
        <v>161</v>
      </c>
      <c r="AC1085" s="4">
        <v>31764</v>
      </c>
      <c r="AD1085" t="s">
        <v>140</v>
      </c>
      <c r="AF1085">
        <v>12298150300</v>
      </c>
      <c r="AH1085" t="s">
        <v>4090</v>
      </c>
      <c r="AI1085" t="s">
        <v>168</v>
      </c>
      <c r="AJ1085" t="s">
        <v>4091</v>
      </c>
      <c r="AK1085" t="s">
        <v>4092</v>
      </c>
      <c r="AM1085" t="s">
        <v>16973</v>
      </c>
      <c r="AN1085" t="s">
        <v>4094</v>
      </c>
      <c r="AO1085" t="s">
        <v>4086</v>
      </c>
      <c r="AP1085" t="s">
        <v>161</v>
      </c>
      <c r="AQ1085" s="4">
        <v>31513</v>
      </c>
      <c r="AR1085" t="s">
        <v>140</v>
      </c>
      <c r="AT1085">
        <v>19124243878</v>
      </c>
      <c r="AV1085" t="s">
        <v>4095</v>
      </c>
      <c r="AW1085" t="s">
        <v>13578</v>
      </c>
      <c r="AZ1085" t="s">
        <v>144</v>
      </c>
      <c r="BA1085" t="s">
        <v>145</v>
      </c>
      <c r="BB1085" t="s">
        <v>134</v>
      </c>
      <c r="BC1085" t="s">
        <v>134</v>
      </c>
      <c r="BD1085" t="s">
        <v>134</v>
      </c>
      <c r="BE1085" t="s">
        <v>134</v>
      </c>
      <c r="BF1085" t="s">
        <v>136</v>
      </c>
      <c r="BG1085" t="s">
        <v>134</v>
      </c>
      <c r="BH1085" t="s">
        <v>136</v>
      </c>
      <c r="BN1085" t="s">
        <v>24746</v>
      </c>
      <c r="BO1085" t="s">
        <v>676</v>
      </c>
      <c r="BP1085">
        <v>26</v>
      </c>
      <c r="BQ1085">
        <v>26</v>
      </c>
      <c r="BS1085" s="1">
        <v>44182</v>
      </c>
      <c r="BT1085" s="1">
        <v>44341</v>
      </c>
      <c r="BU1085" s="1">
        <v>44182</v>
      </c>
      <c r="BV1085" s="1">
        <v>44341</v>
      </c>
      <c r="BW1085" t="s">
        <v>136</v>
      </c>
      <c r="BX1085">
        <v>35</v>
      </c>
      <c r="BY1085">
        <v>0</v>
      </c>
      <c r="BZ1085">
        <v>6</v>
      </c>
      <c r="CA1085">
        <v>6</v>
      </c>
      <c r="CB1085">
        <v>6</v>
      </c>
      <c r="CC1085">
        <v>6</v>
      </c>
      <c r="CD1085">
        <v>6</v>
      </c>
      <c r="CE1085">
        <v>5</v>
      </c>
      <c r="CF1085" t="str">
        <f>"8:00 AM"</f>
        <v>8:00 AM</v>
      </c>
      <c r="CG1085" t="str">
        <f>"3:00 PM"</f>
        <v>3:00 PM</v>
      </c>
      <c r="CH1085" s="5">
        <v>11.71</v>
      </c>
      <c r="CI1085" t="s">
        <v>146</v>
      </c>
      <c r="CL1085" t="s">
        <v>136</v>
      </c>
      <c r="CM1085" t="s">
        <v>147</v>
      </c>
      <c r="CN1085" t="s">
        <v>148</v>
      </c>
      <c r="CO1085" s="2" t="s">
        <v>24747</v>
      </c>
      <c r="CP1085" t="s">
        <v>149</v>
      </c>
      <c r="CQ1085">
        <v>3</v>
      </c>
      <c r="CR1085">
        <v>0</v>
      </c>
      <c r="CS1085" t="s">
        <v>136</v>
      </c>
      <c r="CT1085" t="s">
        <v>136</v>
      </c>
      <c r="CU1085" t="s">
        <v>136</v>
      </c>
      <c r="CV1085" t="s">
        <v>134</v>
      </c>
      <c r="CW1085" t="s">
        <v>134</v>
      </c>
      <c r="CX1085">
        <v>50</v>
      </c>
      <c r="CY1085" t="s">
        <v>134</v>
      </c>
      <c r="CZ1085" t="s">
        <v>134</v>
      </c>
      <c r="DA1085" t="s">
        <v>134</v>
      </c>
      <c r="DB1085" t="s">
        <v>134</v>
      </c>
      <c r="DC1085" t="s">
        <v>134</v>
      </c>
      <c r="DD1085" t="s">
        <v>136</v>
      </c>
      <c r="DF1085" s="2" t="s">
        <v>4337</v>
      </c>
      <c r="DG1085" t="s">
        <v>24748</v>
      </c>
      <c r="DH1085" t="s">
        <v>24749</v>
      </c>
      <c r="DI1085" t="s">
        <v>161</v>
      </c>
      <c r="DJ1085" s="4">
        <v>31036</v>
      </c>
      <c r="DK1085" t="s">
        <v>2776</v>
      </c>
      <c r="DL1085" t="s">
        <v>136</v>
      </c>
      <c r="DM1085">
        <v>2</v>
      </c>
      <c r="DN1085" t="s">
        <v>24748</v>
      </c>
      <c r="DO1085" t="s">
        <v>24749</v>
      </c>
      <c r="DP1085" t="s">
        <v>161</v>
      </c>
      <c r="DQ1085" t="str">
        <f>"31036"</f>
        <v>31036</v>
      </c>
      <c r="DR1085" t="s">
        <v>2776</v>
      </c>
      <c r="DS1085" t="s">
        <v>4340</v>
      </c>
      <c r="DT1085">
        <v>1</v>
      </c>
      <c r="DU1085">
        <v>20</v>
      </c>
      <c r="DV1085" t="s">
        <v>134</v>
      </c>
      <c r="DW1085" t="s">
        <v>134</v>
      </c>
      <c r="DX1085" t="s">
        <v>134</v>
      </c>
      <c r="DY1085" t="s">
        <v>134</v>
      </c>
      <c r="DZ1085">
        <v>2</v>
      </c>
      <c r="EA1085" t="s">
        <v>136</v>
      </c>
      <c r="EC1085" s="5">
        <v>12.68</v>
      </c>
      <c r="ED1085" s="5">
        <v>55</v>
      </c>
      <c r="EE1085">
        <v>12298150300</v>
      </c>
      <c r="EF1085" t="s">
        <v>24750</v>
      </c>
      <c r="EG1085" t="s">
        <v>148</v>
      </c>
      <c r="EH1085">
        <v>0</v>
      </c>
    </row>
    <row r="1086" spans="1:138" ht="15" customHeight="1" x14ac:dyDescent="0.35">
      <c r="A1086" t="s">
        <v>12711</v>
      </c>
      <c r="B1086" t="s">
        <v>157</v>
      </c>
      <c r="C1086" s="1">
        <v>44120.61207372685</v>
      </c>
      <c r="D1086" s="1">
        <v>44159</v>
      </c>
      <c r="E1086" t="s">
        <v>133</v>
      </c>
      <c r="F1086" t="s">
        <v>136</v>
      </c>
      <c r="G1086" t="s">
        <v>135</v>
      </c>
      <c r="H1086" t="s">
        <v>136</v>
      </c>
      <c r="I1086" t="s">
        <v>12712</v>
      </c>
      <c r="K1086" t="s">
        <v>12713</v>
      </c>
      <c r="M1086" t="s">
        <v>12714</v>
      </c>
      <c r="N1086" t="s">
        <v>1187</v>
      </c>
      <c r="O1086" s="4">
        <v>66431</v>
      </c>
      <c r="P1086" t="s">
        <v>140</v>
      </c>
      <c r="R1086">
        <v>15756263897</v>
      </c>
      <c r="T1086">
        <v>11213</v>
      </c>
      <c r="U1086" t="s">
        <v>432</v>
      </c>
      <c r="V1086" t="s">
        <v>2129</v>
      </c>
      <c r="X1086" t="s">
        <v>429</v>
      </c>
      <c r="Y1086" t="s">
        <v>12713</v>
      </c>
      <c r="AA1086" t="s">
        <v>12714</v>
      </c>
      <c r="AB1086" t="s">
        <v>1187</v>
      </c>
      <c r="AC1086" s="4">
        <v>66431</v>
      </c>
      <c r="AD1086" t="s">
        <v>140</v>
      </c>
      <c r="AF1086">
        <v>15756263897</v>
      </c>
      <c r="AH1086" t="s">
        <v>148</v>
      </c>
      <c r="AI1086" t="s">
        <v>168</v>
      </c>
      <c r="AJ1086" t="s">
        <v>456</v>
      </c>
      <c r="AK1086" t="s">
        <v>457</v>
      </c>
      <c r="AM1086" t="s">
        <v>458</v>
      </c>
      <c r="AO1086" t="s">
        <v>459</v>
      </c>
      <c r="AP1086" t="s">
        <v>460</v>
      </c>
      <c r="AQ1086" s="4">
        <v>73737</v>
      </c>
      <c r="AR1086" t="s">
        <v>140</v>
      </c>
      <c r="AT1086">
        <v>15802274747</v>
      </c>
      <c r="AV1086" t="s">
        <v>461</v>
      </c>
      <c r="AW1086" t="s">
        <v>462</v>
      </c>
      <c r="AZ1086" t="s">
        <v>288</v>
      </c>
      <c r="BA1086" t="s">
        <v>289</v>
      </c>
      <c r="BB1086" t="s">
        <v>136</v>
      </c>
      <c r="BC1086" t="s">
        <v>136</v>
      </c>
      <c r="BD1086" t="s">
        <v>148</v>
      </c>
      <c r="BE1086" t="s">
        <v>136</v>
      </c>
      <c r="BF1086" t="s">
        <v>136</v>
      </c>
      <c r="BG1086" t="s">
        <v>134</v>
      </c>
      <c r="BH1086" t="s">
        <v>136</v>
      </c>
      <c r="BN1086" t="s">
        <v>12715</v>
      </c>
      <c r="BO1086" t="s">
        <v>1585</v>
      </c>
      <c r="BP1086">
        <v>8</v>
      </c>
      <c r="BQ1086">
        <v>8</v>
      </c>
      <c r="BR1086">
        <v>8</v>
      </c>
      <c r="BS1086" s="1">
        <v>44193</v>
      </c>
      <c r="BT1086" s="1">
        <v>44285</v>
      </c>
      <c r="BU1086" s="1">
        <v>44193</v>
      </c>
      <c r="BV1086" s="1">
        <v>44285</v>
      </c>
      <c r="BW1086" t="s">
        <v>136</v>
      </c>
      <c r="BX1086">
        <v>48</v>
      </c>
      <c r="BY1086">
        <v>0</v>
      </c>
      <c r="BZ1086">
        <v>8</v>
      </c>
      <c r="CA1086">
        <v>8</v>
      </c>
      <c r="CB1086">
        <v>8</v>
      </c>
      <c r="CC1086">
        <v>8</v>
      </c>
      <c r="CD1086">
        <v>8</v>
      </c>
      <c r="CE1086">
        <v>8</v>
      </c>
      <c r="CF1086" t="str">
        <f>"8:00 AM"</f>
        <v>8:00 AM</v>
      </c>
      <c r="CG1086" t="str">
        <f>"5:00 PM"</f>
        <v>5:00 PM</v>
      </c>
      <c r="CH1086" s="5">
        <v>14.99</v>
      </c>
      <c r="CI1086" t="s">
        <v>146</v>
      </c>
      <c r="CL1086" t="s">
        <v>136</v>
      </c>
      <c r="CM1086" t="s">
        <v>312</v>
      </c>
      <c r="CN1086" t="s">
        <v>148</v>
      </c>
      <c r="CO1086" t="s">
        <v>465</v>
      </c>
      <c r="CP1086" t="s">
        <v>149</v>
      </c>
      <c r="CQ1086">
        <v>3</v>
      </c>
      <c r="CR1086">
        <v>0</v>
      </c>
      <c r="CS1086" t="s">
        <v>136</v>
      </c>
      <c r="CT1086" t="s">
        <v>134</v>
      </c>
      <c r="CU1086" t="s">
        <v>136</v>
      </c>
      <c r="CV1086" t="s">
        <v>134</v>
      </c>
      <c r="CW1086" t="s">
        <v>134</v>
      </c>
      <c r="CX1086">
        <v>75</v>
      </c>
      <c r="CY1086" t="s">
        <v>134</v>
      </c>
      <c r="CZ1086" t="s">
        <v>134</v>
      </c>
      <c r="DA1086" t="s">
        <v>134</v>
      </c>
      <c r="DB1086" t="s">
        <v>136</v>
      </c>
      <c r="DC1086" t="s">
        <v>134</v>
      </c>
      <c r="DD1086" t="s">
        <v>136</v>
      </c>
      <c r="DF1086" t="s">
        <v>466</v>
      </c>
      <c r="DG1086" t="s">
        <v>12713</v>
      </c>
      <c r="DH1086" t="s">
        <v>12714</v>
      </c>
      <c r="DI1086" t="s">
        <v>1187</v>
      </c>
      <c r="DJ1086" s="4">
        <v>66431</v>
      </c>
      <c r="DK1086" t="s">
        <v>12716</v>
      </c>
      <c r="DL1086" t="s">
        <v>136</v>
      </c>
      <c r="DM1086">
        <v>1</v>
      </c>
      <c r="DN1086" t="s">
        <v>12713</v>
      </c>
      <c r="DO1086" t="s">
        <v>12714</v>
      </c>
      <c r="DP1086" t="s">
        <v>1187</v>
      </c>
      <c r="DQ1086" t="str">
        <f>"66431"</f>
        <v>66431</v>
      </c>
      <c r="DR1086" t="s">
        <v>12716</v>
      </c>
      <c r="DS1086" t="s">
        <v>296</v>
      </c>
      <c r="DT1086">
        <v>1</v>
      </c>
      <c r="DU1086">
        <v>8</v>
      </c>
      <c r="DV1086" t="s">
        <v>134</v>
      </c>
      <c r="DW1086" t="s">
        <v>134</v>
      </c>
      <c r="DX1086" t="s">
        <v>134</v>
      </c>
      <c r="DY1086" t="s">
        <v>136</v>
      </c>
      <c r="DZ1086">
        <v>1</v>
      </c>
      <c r="EA1086" t="s">
        <v>136</v>
      </c>
      <c r="EC1086" s="5">
        <v>12.68</v>
      </c>
      <c r="ED1086" s="5">
        <v>55</v>
      </c>
      <c r="EE1086">
        <v>15756263897</v>
      </c>
      <c r="EF1086" t="s">
        <v>12717</v>
      </c>
      <c r="EG1086" t="s">
        <v>148</v>
      </c>
      <c r="EH1086">
        <v>0</v>
      </c>
    </row>
    <row r="1087" spans="1:138" ht="15" customHeight="1" x14ac:dyDescent="0.35">
      <c r="A1087" t="s">
        <v>23720</v>
      </c>
      <c r="B1087" t="s">
        <v>157</v>
      </c>
      <c r="C1087" s="1">
        <v>44130.489934722224</v>
      </c>
      <c r="D1087" s="1">
        <v>44159</v>
      </c>
      <c r="E1087" t="s">
        <v>133</v>
      </c>
      <c r="F1087" t="s">
        <v>136</v>
      </c>
      <c r="G1087" t="s">
        <v>135</v>
      </c>
      <c r="H1087" t="s">
        <v>136</v>
      </c>
      <c r="I1087" t="s">
        <v>23721</v>
      </c>
      <c r="K1087" t="s">
        <v>23722</v>
      </c>
      <c r="M1087" t="s">
        <v>2341</v>
      </c>
      <c r="N1087" t="s">
        <v>246</v>
      </c>
      <c r="O1087" s="4">
        <v>70525</v>
      </c>
      <c r="P1087" t="s">
        <v>140</v>
      </c>
      <c r="R1087">
        <v>13375813495</v>
      </c>
      <c r="T1087">
        <v>112512</v>
      </c>
      <c r="U1087" t="s">
        <v>4279</v>
      </c>
      <c r="V1087" t="s">
        <v>347</v>
      </c>
      <c r="W1087" t="s">
        <v>1665</v>
      </c>
      <c r="X1087" t="s">
        <v>251</v>
      </c>
      <c r="Y1087" t="s">
        <v>23722</v>
      </c>
      <c r="AA1087" t="s">
        <v>2341</v>
      </c>
      <c r="AB1087" t="s">
        <v>246</v>
      </c>
      <c r="AC1087" s="4">
        <v>70525</v>
      </c>
      <c r="AD1087" t="s">
        <v>140</v>
      </c>
      <c r="AF1087">
        <v>13375813495</v>
      </c>
      <c r="AH1087" t="s">
        <v>23723</v>
      </c>
      <c r="AI1087" t="s">
        <v>168</v>
      </c>
      <c r="AJ1087" t="s">
        <v>3436</v>
      </c>
      <c r="AK1087" t="s">
        <v>1031</v>
      </c>
      <c r="AL1087" t="s">
        <v>6693</v>
      </c>
      <c r="AM1087" t="s">
        <v>9368</v>
      </c>
      <c r="AO1087" t="s">
        <v>2450</v>
      </c>
      <c r="AP1087" t="s">
        <v>246</v>
      </c>
      <c r="AQ1087" s="4">
        <v>70578</v>
      </c>
      <c r="AR1087" t="s">
        <v>140</v>
      </c>
      <c r="AT1087">
        <v>13375817041</v>
      </c>
      <c r="AV1087" t="s">
        <v>9369</v>
      </c>
      <c r="AW1087" t="s">
        <v>9370</v>
      </c>
      <c r="AZ1087" t="s">
        <v>334</v>
      </c>
      <c r="BA1087" t="s">
        <v>335</v>
      </c>
      <c r="BB1087" t="s">
        <v>136</v>
      </c>
      <c r="BC1087" t="s">
        <v>136</v>
      </c>
      <c r="BD1087" t="s">
        <v>148</v>
      </c>
      <c r="BE1087" t="s">
        <v>136</v>
      </c>
      <c r="BF1087" t="s">
        <v>136</v>
      </c>
      <c r="BG1087" t="s">
        <v>134</v>
      </c>
      <c r="BH1087" t="s">
        <v>136</v>
      </c>
      <c r="BN1087" t="s">
        <v>23724</v>
      </c>
      <c r="BO1087" t="s">
        <v>775</v>
      </c>
      <c r="BP1087">
        <v>1</v>
      </c>
      <c r="BQ1087">
        <v>1</v>
      </c>
      <c r="BR1087">
        <v>1</v>
      </c>
      <c r="BS1087" s="1">
        <v>44197</v>
      </c>
      <c r="BT1087" s="1">
        <v>44362</v>
      </c>
      <c r="BU1087" s="1">
        <v>44197</v>
      </c>
      <c r="BV1087" s="1">
        <v>44362</v>
      </c>
      <c r="BW1087" t="s">
        <v>136</v>
      </c>
      <c r="BX1087">
        <v>40</v>
      </c>
      <c r="BY1087">
        <v>0</v>
      </c>
      <c r="BZ1087">
        <v>8</v>
      </c>
      <c r="CA1087">
        <v>8</v>
      </c>
      <c r="CB1087">
        <v>8</v>
      </c>
      <c r="CC1087">
        <v>8</v>
      </c>
      <c r="CD1087">
        <v>8</v>
      </c>
      <c r="CE1087">
        <v>0</v>
      </c>
      <c r="CF1087" t="str">
        <f>"7:00 AM"</f>
        <v>7:00 AM</v>
      </c>
      <c r="CG1087" t="str">
        <f>"4:00 PM"</f>
        <v>4:00 PM</v>
      </c>
      <c r="CH1087" s="5">
        <v>11.83</v>
      </c>
      <c r="CI1087" t="s">
        <v>146</v>
      </c>
      <c r="CL1087" t="s">
        <v>134</v>
      </c>
      <c r="CM1087" t="s">
        <v>147</v>
      </c>
      <c r="CN1087" t="s">
        <v>148</v>
      </c>
      <c r="CO1087" s="2" t="s">
        <v>23725</v>
      </c>
      <c r="CP1087" t="s">
        <v>149</v>
      </c>
      <c r="CQ1087">
        <v>3</v>
      </c>
      <c r="CR1087">
        <v>0</v>
      </c>
      <c r="CS1087" t="s">
        <v>136</v>
      </c>
      <c r="CT1087" t="s">
        <v>136</v>
      </c>
      <c r="CU1087" t="s">
        <v>136</v>
      </c>
      <c r="CV1087" t="s">
        <v>134</v>
      </c>
      <c r="CW1087" t="s">
        <v>134</v>
      </c>
      <c r="CX1087">
        <v>50</v>
      </c>
      <c r="CY1087" t="s">
        <v>134</v>
      </c>
      <c r="CZ1087" t="s">
        <v>134</v>
      </c>
      <c r="DA1087" t="s">
        <v>134</v>
      </c>
      <c r="DB1087" t="s">
        <v>134</v>
      </c>
      <c r="DC1087" t="s">
        <v>134</v>
      </c>
      <c r="DD1087" t="s">
        <v>136</v>
      </c>
      <c r="DF1087" t="s">
        <v>23726</v>
      </c>
      <c r="DG1087" t="s">
        <v>23722</v>
      </c>
      <c r="DH1087" t="s">
        <v>2341</v>
      </c>
      <c r="DI1087" t="s">
        <v>246</v>
      </c>
      <c r="DJ1087" s="4">
        <v>70525</v>
      </c>
      <c r="DK1087" t="s">
        <v>268</v>
      </c>
      <c r="DL1087" t="s">
        <v>136</v>
      </c>
      <c r="DM1087">
        <v>1</v>
      </c>
      <c r="DN1087" t="s">
        <v>23722</v>
      </c>
      <c r="DO1087" t="s">
        <v>2341</v>
      </c>
      <c r="DP1087" t="s">
        <v>246</v>
      </c>
      <c r="DQ1087" t="str">
        <f>"70525"</f>
        <v>70525</v>
      </c>
      <c r="DR1087" t="s">
        <v>268</v>
      </c>
      <c r="DS1087" t="s">
        <v>23727</v>
      </c>
      <c r="DT1087">
        <v>1</v>
      </c>
      <c r="DU1087">
        <v>1</v>
      </c>
      <c r="DV1087" t="s">
        <v>134</v>
      </c>
      <c r="DW1087" t="s">
        <v>134</v>
      </c>
      <c r="DX1087" t="s">
        <v>134</v>
      </c>
      <c r="DY1087" t="s">
        <v>136</v>
      </c>
      <c r="DZ1087">
        <v>1</v>
      </c>
      <c r="EA1087" t="s">
        <v>136</v>
      </c>
      <c r="EC1087" s="5">
        <v>12.68</v>
      </c>
      <c r="ED1087" s="5">
        <v>55</v>
      </c>
      <c r="EE1087">
        <v>13375813495</v>
      </c>
      <c r="EF1087" t="s">
        <v>23723</v>
      </c>
      <c r="EG1087" t="s">
        <v>148</v>
      </c>
      <c r="EH1087">
        <v>2</v>
      </c>
    </row>
    <row r="1088" spans="1:138" ht="15" customHeight="1" x14ac:dyDescent="0.35">
      <c r="A1088" t="s">
        <v>22956</v>
      </c>
      <c r="B1088" t="s">
        <v>157</v>
      </c>
      <c r="C1088" s="1">
        <v>44123.69365277778</v>
      </c>
      <c r="D1088" s="1">
        <v>44159</v>
      </c>
      <c r="E1088" t="s">
        <v>133</v>
      </c>
      <c r="F1088" t="s">
        <v>136</v>
      </c>
      <c r="G1088" t="s">
        <v>135</v>
      </c>
      <c r="H1088" t="s">
        <v>136</v>
      </c>
      <c r="I1088" t="s">
        <v>22957</v>
      </c>
      <c r="K1088" t="s">
        <v>22958</v>
      </c>
      <c r="M1088" t="s">
        <v>22959</v>
      </c>
      <c r="N1088" t="s">
        <v>374</v>
      </c>
      <c r="O1088" s="4">
        <v>77465</v>
      </c>
      <c r="P1088" t="s">
        <v>140</v>
      </c>
      <c r="R1088">
        <v>13614040235</v>
      </c>
      <c r="T1088">
        <v>112511</v>
      </c>
      <c r="U1088" t="s">
        <v>15964</v>
      </c>
      <c r="V1088" t="s">
        <v>5509</v>
      </c>
      <c r="X1088" t="s">
        <v>2097</v>
      </c>
      <c r="Y1088" t="s">
        <v>22958</v>
      </c>
      <c r="AA1088" t="s">
        <v>22959</v>
      </c>
      <c r="AB1088" t="s">
        <v>374</v>
      </c>
      <c r="AC1088" s="4">
        <v>77465</v>
      </c>
      <c r="AD1088" t="s">
        <v>140</v>
      </c>
      <c r="AF1088">
        <v>13614040235</v>
      </c>
      <c r="AH1088" t="s">
        <v>22960</v>
      </c>
      <c r="AZ1088" t="s">
        <v>334</v>
      </c>
      <c r="BA1088" t="s">
        <v>335</v>
      </c>
      <c r="BB1088" t="s">
        <v>136</v>
      </c>
      <c r="BC1088" t="s">
        <v>136</v>
      </c>
      <c r="BD1088" t="s">
        <v>148</v>
      </c>
      <c r="BE1088" t="s">
        <v>136</v>
      </c>
      <c r="BF1088" t="s">
        <v>136</v>
      </c>
      <c r="BG1088" t="s">
        <v>134</v>
      </c>
      <c r="BH1088" t="s">
        <v>136</v>
      </c>
      <c r="BN1088" t="s">
        <v>22961</v>
      </c>
      <c r="BO1088" t="s">
        <v>11234</v>
      </c>
      <c r="BP1088">
        <v>5</v>
      </c>
      <c r="BQ1088">
        <v>5</v>
      </c>
      <c r="BR1088">
        <v>5</v>
      </c>
      <c r="BS1088" s="1">
        <v>44197</v>
      </c>
      <c r="BT1088" s="1">
        <v>44500</v>
      </c>
      <c r="BU1088" s="1">
        <v>44197</v>
      </c>
      <c r="BV1088" s="1">
        <v>44500</v>
      </c>
      <c r="BW1088" t="s">
        <v>136</v>
      </c>
      <c r="BX1088">
        <v>40</v>
      </c>
      <c r="BY1088">
        <v>0</v>
      </c>
      <c r="BZ1088">
        <v>7</v>
      </c>
      <c r="CA1088">
        <v>7</v>
      </c>
      <c r="CB1088">
        <v>7</v>
      </c>
      <c r="CC1088">
        <v>7</v>
      </c>
      <c r="CD1088">
        <v>7</v>
      </c>
      <c r="CE1088">
        <v>5</v>
      </c>
      <c r="CF1088" t="str">
        <f>"10:00 PM"</f>
        <v>10:00 PM</v>
      </c>
      <c r="CG1088" t="str">
        <f>"5:00 AM"</f>
        <v>5:00 AM</v>
      </c>
      <c r="CH1088" s="5">
        <v>12.67</v>
      </c>
      <c r="CI1088" t="s">
        <v>146</v>
      </c>
      <c r="CJ1088">
        <v>0</v>
      </c>
      <c r="CK1088" t="s">
        <v>148</v>
      </c>
      <c r="CL1088" t="s">
        <v>134</v>
      </c>
      <c r="CM1088" t="s">
        <v>147</v>
      </c>
      <c r="CN1088" t="s">
        <v>148</v>
      </c>
      <c r="CO1088" s="2" t="s">
        <v>22962</v>
      </c>
      <c r="CP1088" t="s">
        <v>149</v>
      </c>
      <c r="CQ1088">
        <v>3</v>
      </c>
      <c r="CR1088">
        <v>0</v>
      </c>
      <c r="CS1088" t="s">
        <v>136</v>
      </c>
      <c r="CT1088" t="s">
        <v>136</v>
      </c>
      <c r="CU1088" t="s">
        <v>136</v>
      </c>
      <c r="CV1088" t="s">
        <v>134</v>
      </c>
      <c r="CW1088" t="s">
        <v>134</v>
      </c>
      <c r="CX1088">
        <v>60</v>
      </c>
      <c r="CY1088" t="s">
        <v>134</v>
      </c>
      <c r="CZ1088" t="s">
        <v>134</v>
      </c>
      <c r="DA1088" t="s">
        <v>134</v>
      </c>
      <c r="DB1088" t="s">
        <v>134</v>
      </c>
      <c r="DC1088" t="s">
        <v>134</v>
      </c>
      <c r="DD1088" t="s">
        <v>136</v>
      </c>
      <c r="DF1088" t="s">
        <v>180</v>
      </c>
      <c r="DG1088" t="s">
        <v>22963</v>
      </c>
      <c r="DH1088" t="s">
        <v>22959</v>
      </c>
      <c r="DI1088" t="s">
        <v>374</v>
      </c>
      <c r="DJ1088" s="4">
        <v>77465</v>
      </c>
      <c r="DK1088" t="s">
        <v>4681</v>
      </c>
      <c r="DL1088" t="s">
        <v>136</v>
      </c>
      <c r="DM1088">
        <v>1</v>
      </c>
      <c r="DN1088" t="s">
        <v>22964</v>
      </c>
      <c r="DO1088" t="s">
        <v>22965</v>
      </c>
      <c r="DP1088" t="s">
        <v>374</v>
      </c>
      <c r="DQ1088" t="str">
        <f>"77437"</f>
        <v>77437</v>
      </c>
      <c r="DR1088" t="s">
        <v>4681</v>
      </c>
      <c r="DS1088" t="s">
        <v>15972</v>
      </c>
      <c r="DT1088">
        <v>1</v>
      </c>
      <c r="DU1088">
        <v>5</v>
      </c>
      <c r="DV1088" t="s">
        <v>134</v>
      </c>
      <c r="DW1088" t="s">
        <v>134</v>
      </c>
      <c r="DX1088" t="s">
        <v>134</v>
      </c>
      <c r="DY1088" t="s">
        <v>136</v>
      </c>
      <c r="DZ1088">
        <v>1</v>
      </c>
      <c r="EA1088" t="s">
        <v>136</v>
      </c>
      <c r="EC1088" s="5">
        <v>12.68</v>
      </c>
      <c r="ED1088" s="5">
        <v>55</v>
      </c>
      <c r="EE1088">
        <v>13614040235</v>
      </c>
      <c r="EF1088" t="s">
        <v>22960</v>
      </c>
      <c r="EG1088" t="s">
        <v>148</v>
      </c>
      <c r="EH1088">
        <v>1</v>
      </c>
    </row>
    <row r="1089" spans="1:138" ht="15" customHeight="1" x14ac:dyDescent="0.35">
      <c r="A1089" t="s">
        <v>23702</v>
      </c>
      <c r="B1089" t="s">
        <v>157</v>
      </c>
      <c r="C1089" s="1">
        <v>44124.459670601849</v>
      </c>
      <c r="D1089" s="1">
        <v>44159</v>
      </c>
      <c r="E1089" t="s">
        <v>133</v>
      </c>
      <c r="F1089" t="s">
        <v>136</v>
      </c>
      <c r="G1089" t="s">
        <v>135</v>
      </c>
      <c r="H1089" t="s">
        <v>136</v>
      </c>
      <c r="I1089" t="s">
        <v>23703</v>
      </c>
      <c r="K1089" t="s">
        <v>23704</v>
      </c>
      <c r="M1089" t="s">
        <v>23705</v>
      </c>
      <c r="N1089" t="s">
        <v>584</v>
      </c>
      <c r="O1089" s="4">
        <v>84601</v>
      </c>
      <c r="P1089" t="s">
        <v>140</v>
      </c>
      <c r="R1089">
        <v>18013772477</v>
      </c>
      <c r="T1089">
        <v>111421</v>
      </c>
      <c r="U1089" t="s">
        <v>23706</v>
      </c>
      <c r="V1089" t="s">
        <v>1148</v>
      </c>
      <c r="X1089" t="s">
        <v>429</v>
      </c>
      <c r="Y1089" t="s">
        <v>23707</v>
      </c>
      <c r="AA1089" t="s">
        <v>23705</v>
      </c>
      <c r="AB1089" t="s">
        <v>584</v>
      </c>
      <c r="AC1089" s="4">
        <v>84601</v>
      </c>
      <c r="AD1089" t="s">
        <v>140</v>
      </c>
      <c r="AF1089">
        <v>18013772477</v>
      </c>
      <c r="AH1089" t="s">
        <v>23708</v>
      </c>
      <c r="AI1089" t="s">
        <v>168</v>
      </c>
      <c r="AJ1089" t="s">
        <v>4134</v>
      </c>
      <c r="AK1089" t="s">
        <v>4135</v>
      </c>
      <c r="AM1089" t="s">
        <v>4136</v>
      </c>
      <c r="AO1089" t="s">
        <v>4137</v>
      </c>
      <c r="AP1089" t="s">
        <v>720</v>
      </c>
      <c r="AQ1089" s="4">
        <v>395656249</v>
      </c>
      <c r="AR1089" t="s">
        <v>140</v>
      </c>
      <c r="AT1089">
        <v>16015882379</v>
      </c>
      <c r="AV1089" t="s">
        <v>4138</v>
      </c>
      <c r="AW1089" t="s">
        <v>4139</v>
      </c>
      <c r="AZ1089" t="s">
        <v>144</v>
      </c>
      <c r="BA1089" t="s">
        <v>145</v>
      </c>
      <c r="BB1089" t="s">
        <v>136</v>
      </c>
      <c r="BC1089" t="s">
        <v>136</v>
      </c>
      <c r="BD1089" t="s">
        <v>148</v>
      </c>
      <c r="BE1089" t="s">
        <v>136</v>
      </c>
      <c r="BF1089" t="s">
        <v>136</v>
      </c>
      <c r="BG1089" t="s">
        <v>134</v>
      </c>
      <c r="BH1089" t="s">
        <v>136</v>
      </c>
      <c r="BN1089" t="s">
        <v>23709</v>
      </c>
      <c r="BO1089" t="s">
        <v>5803</v>
      </c>
      <c r="BP1089">
        <v>26</v>
      </c>
      <c r="BQ1089">
        <v>26</v>
      </c>
      <c r="BR1089">
        <v>26</v>
      </c>
      <c r="BS1089" s="1">
        <v>44193</v>
      </c>
      <c r="BT1089" s="1">
        <v>44362</v>
      </c>
      <c r="BU1089" s="1">
        <v>44193</v>
      </c>
      <c r="BV1089" s="1">
        <v>44362</v>
      </c>
      <c r="BW1089" t="s">
        <v>136</v>
      </c>
      <c r="BX1089">
        <v>40</v>
      </c>
      <c r="BY1089">
        <v>0</v>
      </c>
      <c r="BZ1089">
        <v>8</v>
      </c>
      <c r="CA1089">
        <v>8</v>
      </c>
      <c r="CB1089">
        <v>8</v>
      </c>
      <c r="CC1089">
        <v>8</v>
      </c>
      <c r="CD1089">
        <v>8</v>
      </c>
      <c r="CE1089">
        <v>0</v>
      </c>
      <c r="CF1089" t="str">
        <f>"7:00 AM"</f>
        <v>7:00 AM</v>
      </c>
      <c r="CG1089" t="str">
        <f>"3:30 AM"</f>
        <v>3:30 AM</v>
      </c>
      <c r="CH1089" s="5">
        <v>14.26</v>
      </c>
      <c r="CI1089" t="s">
        <v>146</v>
      </c>
      <c r="CL1089" t="s">
        <v>136</v>
      </c>
      <c r="CM1089" t="s">
        <v>312</v>
      </c>
      <c r="CN1089" t="s">
        <v>148</v>
      </c>
      <c r="CO1089" t="s">
        <v>4140</v>
      </c>
      <c r="CP1089" t="s">
        <v>149</v>
      </c>
      <c r="CQ1089">
        <v>3</v>
      </c>
      <c r="CR1089">
        <v>0</v>
      </c>
      <c r="CS1089" t="s">
        <v>136</v>
      </c>
      <c r="CT1089" t="s">
        <v>136</v>
      </c>
      <c r="CU1089" t="s">
        <v>136</v>
      </c>
      <c r="CV1089" t="s">
        <v>136</v>
      </c>
      <c r="CW1089" t="s">
        <v>134</v>
      </c>
      <c r="CX1089">
        <v>50</v>
      </c>
      <c r="CY1089" t="s">
        <v>136</v>
      </c>
      <c r="CZ1089" t="s">
        <v>136</v>
      </c>
      <c r="DA1089" t="s">
        <v>134</v>
      </c>
      <c r="DB1089" t="s">
        <v>134</v>
      </c>
      <c r="DC1089" t="s">
        <v>134</v>
      </c>
      <c r="DD1089" t="s">
        <v>136</v>
      </c>
      <c r="DF1089" t="s">
        <v>1841</v>
      </c>
      <c r="DG1089" t="s">
        <v>23704</v>
      </c>
      <c r="DH1089" t="s">
        <v>23705</v>
      </c>
      <c r="DI1089" t="s">
        <v>584</v>
      </c>
      <c r="DJ1089" s="4">
        <v>84601</v>
      </c>
      <c r="DK1089" t="s">
        <v>2008</v>
      </c>
      <c r="DL1089" t="s">
        <v>136</v>
      </c>
      <c r="DM1089">
        <v>1</v>
      </c>
      <c r="DN1089" t="s">
        <v>23710</v>
      </c>
      <c r="DO1089" t="s">
        <v>23705</v>
      </c>
      <c r="DP1089" t="s">
        <v>584</v>
      </c>
      <c r="DQ1089" t="str">
        <f>"84601"</f>
        <v>84601</v>
      </c>
      <c r="DR1089" t="s">
        <v>2008</v>
      </c>
      <c r="DS1089" t="s">
        <v>9198</v>
      </c>
      <c r="DT1089">
        <v>3</v>
      </c>
      <c r="DU1089">
        <v>26</v>
      </c>
      <c r="DV1089" t="s">
        <v>134</v>
      </c>
      <c r="DW1089" t="s">
        <v>134</v>
      </c>
      <c r="DX1089" t="s">
        <v>134</v>
      </c>
      <c r="DY1089" t="s">
        <v>136</v>
      </c>
      <c r="DZ1089">
        <v>1</v>
      </c>
      <c r="EA1089" t="s">
        <v>136</v>
      </c>
      <c r="EC1089" s="5">
        <v>12.68</v>
      </c>
      <c r="ED1089" s="5">
        <v>55</v>
      </c>
      <c r="EE1089">
        <v>18013772477</v>
      </c>
      <c r="EF1089" t="s">
        <v>23708</v>
      </c>
      <c r="EG1089" t="s">
        <v>148</v>
      </c>
      <c r="EH1089">
        <v>0</v>
      </c>
    </row>
    <row r="1090" spans="1:138" ht="15" customHeight="1" x14ac:dyDescent="0.35">
      <c r="A1090" t="s">
        <v>15673</v>
      </c>
      <c r="B1090" t="s">
        <v>157</v>
      </c>
      <c r="C1090" s="1">
        <v>44125.402648263887</v>
      </c>
      <c r="D1090" s="1">
        <v>44159</v>
      </c>
      <c r="E1090" t="s">
        <v>133</v>
      </c>
      <c r="F1090" t="s">
        <v>136</v>
      </c>
      <c r="G1090" t="s">
        <v>135</v>
      </c>
      <c r="H1090" t="s">
        <v>136</v>
      </c>
      <c r="I1090" t="s">
        <v>15674</v>
      </c>
      <c r="K1090" t="s">
        <v>15675</v>
      </c>
      <c r="M1090" t="s">
        <v>771</v>
      </c>
      <c r="N1090" t="s">
        <v>246</v>
      </c>
      <c r="O1090" s="4">
        <v>70535</v>
      </c>
      <c r="P1090" t="s">
        <v>140</v>
      </c>
      <c r="R1090">
        <v>13372077542</v>
      </c>
      <c r="T1090">
        <v>11251</v>
      </c>
      <c r="U1090" t="s">
        <v>15676</v>
      </c>
      <c r="V1090" t="s">
        <v>15677</v>
      </c>
      <c r="X1090" t="s">
        <v>164</v>
      </c>
      <c r="Y1090" t="s">
        <v>15678</v>
      </c>
      <c r="AA1090" t="s">
        <v>771</v>
      </c>
      <c r="AB1090" t="s">
        <v>246</v>
      </c>
      <c r="AC1090" s="4">
        <v>70535</v>
      </c>
      <c r="AD1090" t="s">
        <v>140</v>
      </c>
      <c r="AF1090">
        <v>13372077542</v>
      </c>
      <c r="AH1090" t="s">
        <v>15679</v>
      </c>
      <c r="AI1090" t="s">
        <v>168</v>
      </c>
      <c r="AJ1090" t="s">
        <v>325</v>
      </c>
      <c r="AK1090" t="s">
        <v>329</v>
      </c>
      <c r="AM1090" t="s">
        <v>330</v>
      </c>
      <c r="AO1090" t="s">
        <v>324</v>
      </c>
      <c r="AP1090" t="s">
        <v>246</v>
      </c>
      <c r="AQ1090" s="4">
        <v>70554</v>
      </c>
      <c r="AR1090" t="s">
        <v>140</v>
      </c>
      <c r="AS1090" t="s">
        <v>331</v>
      </c>
      <c r="AT1090">
        <v>13377894322</v>
      </c>
      <c r="AV1090" t="s">
        <v>332</v>
      </c>
      <c r="AW1090" t="s">
        <v>333</v>
      </c>
      <c r="AZ1090" t="s">
        <v>334</v>
      </c>
      <c r="BA1090" t="s">
        <v>335</v>
      </c>
      <c r="BB1090" t="s">
        <v>136</v>
      </c>
      <c r="BC1090" t="s">
        <v>136</v>
      </c>
      <c r="BD1090" t="s">
        <v>148</v>
      </c>
      <c r="BE1090" t="s">
        <v>136</v>
      </c>
      <c r="BF1090" t="s">
        <v>136</v>
      </c>
      <c r="BG1090" t="s">
        <v>134</v>
      </c>
      <c r="BH1090" t="s">
        <v>136</v>
      </c>
      <c r="BN1090" t="s">
        <v>15680</v>
      </c>
      <c r="BO1090" t="s">
        <v>337</v>
      </c>
      <c r="BP1090">
        <v>4</v>
      </c>
      <c r="BQ1090">
        <v>4</v>
      </c>
      <c r="BR1090">
        <v>4</v>
      </c>
      <c r="BS1090" s="1">
        <v>44197</v>
      </c>
      <c r="BT1090" s="1">
        <v>44440</v>
      </c>
      <c r="BU1090" s="1">
        <v>44197</v>
      </c>
      <c r="BV1090" s="1">
        <v>44440</v>
      </c>
      <c r="BW1090" t="s">
        <v>136</v>
      </c>
      <c r="BX1090">
        <v>35</v>
      </c>
      <c r="BY1090">
        <v>0</v>
      </c>
      <c r="BZ1090">
        <v>7</v>
      </c>
      <c r="CA1090">
        <v>7</v>
      </c>
      <c r="CB1090">
        <v>7</v>
      </c>
      <c r="CC1090">
        <v>7</v>
      </c>
      <c r="CD1090">
        <v>7</v>
      </c>
      <c r="CE1090">
        <v>0</v>
      </c>
      <c r="CF1090" t="str">
        <f>"8:00 AM"</f>
        <v>8:00 AM</v>
      </c>
      <c r="CG1090" t="str">
        <f>"4:00 PM"</f>
        <v>4:00 PM</v>
      </c>
      <c r="CH1090" s="5">
        <v>11.83</v>
      </c>
      <c r="CI1090" t="s">
        <v>146</v>
      </c>
      <c r="CL1090" t="s">
        <v>136</v>
      </c>
      <c r="CM1090" t="s">
        <v>147</v>
      </c>
      <c r="CN1090" t="s">
        <v>148</v>
      </c>
      <c r="CO1090" t="s">
        <v>338</v>
      </c>
      <c r="CP1090" t="s">
        <v>149</v>
      </c>
      <c r="CQ1090">
        <v>0</v>
      </c>
      <c r="CR1090">
        <v>0</v>
      </c>
      <c r="CS1090" t="s">
        <v>136</v>
      </c>
      <c r="CT1090" t="s">
        <v>136</v>
      </c>
      <c r="CU1090" t="s">
        <v>136</v>
      </c>
      <c r="CV1090" t="s">
        <v>136</v>
      </c>
      <c r="CW1090" t="s">
        <v>134</v>
      </c>
      <c r="CX1090">
        <v>40</v>
      </c>
      <c r="CY1090" t="s">
        <v>136</v>
      </c>
      <c r="CZ1090" t="s">
        <v>136</v>
      </c>
      <c r="DA1090" t="s">
        <v>136</v>
      </c>
      <c r="DB1090" t="s">
        <v>134</v>
      </c>
      <c r="DC1090" t="s">
        <v>134</v>
      </c>
      <c r="DD1090" t="s">
        <v>136</v>
      </c>
      <c r="DF1090" t="s">
        <v>149</v>
      </c>
      <c r="DG1090" t="s">
        <v>15675</v>
      </c>
      <c r="DH1090" t="s">
        <v>771</v>
      </c>
      <c r="DI1090" t="s">
        <v>246</v>
      </c>
      <c r="DJ1090" s="4">
        <v>70535</v>
      </c>
      <c r="DK1090" t="s">
        <v>339</v>
      </c>
      <c r="DL1090" t="s">
        <v>136</v>
      </c>
      <c r="DM1090">
        <v>1</v>
      </c>
      <c r="DN1090" t="s">
        <v>15681</v>
      </c>
      <c r="DO1090" t="s">
        <v>324</v>
      </c>
      <c r="DP1090" t="s">
        <v>246</v>
      </c>
      <c r="DQ1090" t="str">
        <f>"70554"</f>
        <v>70554</v>
      </c>
      <c r="DR1090" t="s">
        <v>339</v>
      </c>
      <c r="DS1090" t="s">
        <v>5394</v>
      </c>
      <c r="DT1090">
        <v>1</v>
      </c>
      <c r="DU1090">
        <v>4</v>
      </c>
      <c r="DV1090" t="s">
        <v>134</v>
      </c>
      <c r="DW1090" t="s">
        <v>134</v>
      </c>
      <c r="DX1090" t="s">
        <v>134</v>
      </c>
      <c r="DY1090" t="s">
        <v>136</v>
      </c>
      <c r="DZ1090">
        <v>1</v>
      </c>
      <c r="EA1090" t="s">
        <v>136</v>
      </c>
      <c r="EC1090" s="5">
        <v>12.68</v>
      </c>
      <c r="ED1090" s="5">
        <v>55</v>
      </c>
      <c r="EE1090">
        <v>13372077542</v>
      </c>
      <c r="EF1090" t="s">
        <v>15679</v>
      </c>
      <c r="EG1090" t="s">
        <v>148</v>
      </c>
      <c r="EH1090">
        <v>0</v>
      </c>
    </row>
    <row r="1091" spans="1:138" ht="15" customHeight="1" x14ac:dyDescent="0.35">
      <c r="A1091" t="s">
        <v>6188</v>
      </c>
      <c r="B1091" t="s">
        <v>157</v>
      </c>
      <c r="C1091" s="1">
        <v>44125.54181678241</v>
      </c>
      <c r="D1091" s="1">
        <v>44159</v>
      </c>
      <c r="E1091" t="s">
        <v>133</v>
      </c>
      <c r="F1091" t="s">
        <v>136</v>
      </c>
      <c r="G1091" t="s">
        <v>135</v>
      </c>
      <c r="H1091" t="s">
        <v>136</v>
      </c>
      <c r="I1091" t="s">
        <v>6189</v>
      </c>
      <c r="K1091" t="s">
        <v>6190</v>
      </c>
      <c r="M1091" t="s">
        <v>700</v>
      </c>
      <c r="N1091" t="s">
        <v>246</v>
      </c>
      <c r="O1091" s="4">
        <v>70586</v>
      </c>
      <c r="P1091" t="s">
        <v>140</v>
      </c>
      <c r="R1091">
        <v>13373603411</v>
      </c>
      <c r="T1091">
        <v>11251</v>
      </c>
      <c r="U1091" t="s">
        <v>6191</v>
      </c>
      <c r="V1091" t="s">
        <v>6192</v>
      </c>
      <c r="W1091" t="s">
        <v>2788</v>
      </c>
      <c r="X1091" t="s">
        <v>5818</v>
      </c>
      <c r="Y1091" t="s">
        <v>6193</v>
      </c>
      <c r="AA1091" t="s">
        <v>700</v>
      </c>
      <c r="AB1091" t="s">
        <v>246</v>
      </c>
      <c r="AC1091" s="4">
        <v>70554</v>
      </c>
      <c r="AD1091" t="s">
        <v>140</v>
      </c>
      <c r="AF1091">
        <v>13373603411</v>
      </c>
      <c r="AH1091" t="s">
        <v>6194</v>
      </c>
      <c r="AI1091" t="s">
        <v>168</v>
      </c>
      <c r="AJ1091" t="s">
        <v>325</v>
      </c>
      <c r="AK1091" t="s">
        <v>329</v>
      </c>
      <c r="AM1091" t="s">
        <v>330</v>
      </c>
      <c r="AO1091" t="s">
        <v>324</v>
      </c>
      <c r="AP1091" t="s">
        <v>246</v>
      </c>
      <c r="AQ1091" s="4">
        <v>70554</v>
      </c>
      <c r="AR1091" t="s">
        <v>140</v>
      </c>
      <c r="AS1091" t="s">
        <v>331</v>
      </c>
      <c r="AT1091">
        <v>13377894322</v>
      </c>
      <c r="AV1091" t="s">
        <v>332</v>
      </c>
      <c r="AW1091" t="s">
        <v>333</v>
      </c>
      <c r="AZ1091" t="s">
        <v>334</v>
      </c>
      <c r="BA1091" t="s">
        <v>335</v>
      </c>
      <c r="BB1091" t="s">
        <v>136</v>
      </c>
      <c r="BC1091" t="s">
        <v>136</v>
      </c>
      <c r="BD1091" t="s">
        <v>148</v>
      </c>
      <c r="BE1091" t="s">
        <v>136</v>
      </c>
      <c r="BF1091" t="s">
        <v>136</v>
      </c>
      <c r="BG1091" t="s">
        <v>134</v>
      </c>
      <c r="BH1091" t="s">
        <v>136</v>
      </c>
      <c r="BN1091" t="s">
        <v>6195</v>
      </c>
      <c r="BO1091" t="s">
        <v>337</v>
      </c>
      <c r="BP1091">
        <v>1</v>
      </c>
      <c r="BQ1091">
        <v>1</v>
      </c>
      <c r="BR1091">
        <v>1</v>
      </c>
      <c r="BS1091" s="1">
        <v>44198</v>
      </c>
      <c r="BT1091" s="1">
        <v>44377</v>
      </c>
      <c r="BU1091" s="1">
        <v>44198</v>
      </c>
      <c r="BV1091" s="1">
        <v>44377</v>
      </c>
      <c r="BW1091" t="s">
        <v>136</v>
      </c>
      <c r="BX1091">
        <v>35</v>
      </c>
      <c r="BY1091">
        <v>0</v>
      </c>
      <c r="BZ1091">
        <v>7</v>
      </c>
      <c r="CA1091">
        <v>7</v>
      </c>
      <c r="CB1091">
        <v>7</v>
      </c>
      <c r="CC1091">
        <v>7</v>
      </c>
      <c r="CD1091">
        <v>7</v>
      </c>
      <c r="CE1091">
        <v>0</v>
      </c>
      <c r="CF1091" t="str">
        <f>"8:00 AM"</f>
        <v>8:00 AM</v>
      </c>
      <c r="CG1091" t="str">
        <f>"4:00 PM"</f>
        <v>4:00 PM</v>
      </c>
      <c r="CH1091" s="5">
        <v>11.83</v>
      </c>
      <c r="CI1091" t="s">
        <v>146</v>
      </c>
      <c r="CL1091" t="s">
        <v>136</v>
      </c>
      <c r="CM1091" t="s">
        <v>147</v>
      </c>
      <c r="CN1091" t="s">
        <v>148</v>
      </c>
      <c r="CO1091" t="s">
        <v>338</v>
      </c>
      <c r="CP1091" t="s">
        <v>149</v>
      </c>
      <c r="CQ1091">
        <v>0</v>
      </c>
      <c r="CR1091">
        <v>0</v>
      </c>
      <c r="CS1091" t="s">
        <v>136</v>
      </c>
      <c r="CT1091" t="s">
        <v>136</v>
      </c>
      <c r="CU1091" t="s">
        <v>136</v>
      </c>
      <c r="CV1091" t="s">
        <v>136</v>
      </c>
      <c r="CW1091" t="s">
        <v>134</v>
      </c>
      <c r="CX1091">
        <v>40</v>
      </c>
      <c r="CY1091" t="s">
        <v>136</v>
      </c>
      <c r="CZ1091" t="s">
        <v>134</v>
      </c>
      <c r="DA1091" t="s">
        <v>134</v>
      </c>
      <c r="DB1091" t="s">
        <v>134</v>
      </c>
      <c r="DC1091" t="s">
        <v>134</v>
      </c>
      <c r="DD1091" t="s">
        <v>136</v>
      </c>
      <c r="DF1091" t="s">
        <v>149</v>
      </c>
      <c r="DG1091" t="s">
        <v>6196</v>
      </c>
      <c r="DH1091" t="s">
        <v>324</v>
      </c>
      <c r="DI1091" t="s">
        <v>246</v>
      </c>
      <c r="DJ1091" s="4">
        <v>70554</v>
      </c>
      <c r="DK1091" t="s">
        <v>339</v>
      </c>
      <c r="DL1091" t="s">
        <v>134</v>
      </c>
      <c r="DM1091">
        <v>2</v>
      </c>
      <c r="DN1091" t="s">
        <v>6197</v>
      </c>
      <c r="DO1091" t="s">
        <v>700</v>
      </c>
      <c r="DP1091" t="s">
        <v>246</v>
      </c>
      <c r="DQ1091" t="str">
        <f>"70586"</f>
        <v>70586</v>
      </c>
      <c r="DR1091" t="s">
        <v>339</v>
      </c>
      <c r="DS1091" t="s">
        <v>497</v>
      </c>
      <c r="DT1091">
        <v>1</v>
      </c>
      <c r="DU1091">
        <v>1</v>
      </c>
      <c r="DV1091" t="s">
        <v>134</v>
      </c>
      <c r="DW1091" t="s">
        <v>134</v>
      </c>
      <c r="DX1091" t="s">
        <v>134</v>
      </c>
      <c r="DY1091" t="s">
        <v>136</v>
      </c>
      <c r="DZ1091">
        <v>1</v>
      </c>
      <c r="EA1091" t="s">
        <v>136</v>
      </c>
      <c r="EC1091" s="5">
        <v>12.68</v>
      </c>
      <c r="ED1091" s="5">
        <v>55</v>
      </c>
      <c r="EE1091">
        <v>13373603411</v>
      </c>
      <c r="EF1091" t="s">
        <v>6194</v>
      </c>
      <c r="EG1091" t="s">
        <v>148</v>
      </c>
      <c r="EH1091">
        <v>0</v>
      </c>
    </row>
    <row r="1092" spans="1:138" ht="15" customHeight="1" x14ac:dyDescent="0.35">
      <c r="A1092" t="s">
        <v>20755</v>
      </c>
      <c r="B1092" t="s">
        <v>157</v>
      </c>
      <c r="C1092" s="1">
        <v>44126.611543865743</v>
      </c>
      <c r="D1092" s="1">
        <v>44159</v>
      </c>
      <c r="E1092" t="s">
        <v>133</v>
      </c>
      <c r="F1092" t="s">
        <v>136</v>
      </c>
      <c r="G1092" t="s">
        <v>135</v>
      </c>
      <c r="H1092" t="s">
        <v>136</v>
      </c>
      <c r="I1092" t="s">
        <v>16778</v>
      </c>
      <c r="K1092" t="s">
        <v>16779</v>
      </c>
      <c r="M1092" t="s">
        <v>3603</v>
      </c>
      <c r="N1092" t="s">
        <v>246</v>
      </c>
      <c r="O1092" s="4">
        <v>70570</v>
      </c>
      <c r="P1092" t="s">
        <v>140</v>
      </c>
      <c r="R1092">
        <v>13373514777</v>
      </c>
      <c r="T1092">
        <v>112512</v>
      </c>
      <c r="U1092" t="s">
        <v>864</v>
      </c>
      <c r="V1092" t="s">
        <v>16780</v>
      </c>
      <c r="X1092" t="s">
        <v>16781</v>
      </c>
      <c r="Y1092" t="s">
        <v>16779</v>
      </c>
      <c r="AA1092" t="s">
        <v>3603</v>
      </c>
      <c r="AB1092" t="s">
        <v>246</v>
      </c>
      <c r="AC1092" s="4">
        <v>70570</v>
      </c>
      <c r="AD1092" t="s">
        <v>140</v>
      </c>
      <c r="AF1092">
        <v>13373514777</v>
      </c>
      <c r="AH1092" t="s">
        <v>16782</v>
      </c>
      <c r="AI1092" t="s">
        <v>168</v>
      </c>
      <c r="AJ1092" t="s">
        <v>1977</v>
      </c>
      <c r="AK1092" t="s">
        <v>1978</v>
      </c>
      <c r="AL1092" t="s">
        <v>1979</v>
      </c>
      <c r="AM1092" t="s">
        <v>1980</v>
      </c>
      <c r="AN1092" t="s">
        <v>1981</v>
      </c>
      <c r="AO1092" t="s">
        <v>1982</v>
      </c>
      <c r="AP1092" t="s">
        <v>246</v>
      </c>
      <c r="AQ1092" s="4">
        <v>70754</v>
      </c>
      <c r="AR1092" t="s">
        <v>140</v>
      </c>
      <c r="AT1092">
        <v>12256863033</v>
      </c>
      <c r="AV1092" t="s">
        <v>1983</v>
      </c>
      <c r="AW1092" t="s">
        <v>1984</v>
      </c>
      <c r="AZ1092" t="s">
        <v>334</v>
      </c>
      <c r="BA1092" t="s">
        <v>335</v>
      </c>
      <c r="BB1092" t="s">
        <v>136</v>
      </c>
      <c r="BC1092" t="s">
        <v>136</v>
      </c>
      <c r="BD1092" t="s">
        <v>148</v>
      </c>
      <c r="BE1092" t="s">
        <v>136</v>
      </c>
      <c r="BF1092" t="s">
        <v>136</v>
      </c>
      <c r="BG1092" t="s">
        <v>134</v>
      </c>
      <c r="BH1092" t="s">
        <v>136</v>
      </c>
      <c r="BN1092" t="s">
        <v>20756</v>
      </c>
      <c r="BO1092" t="s">
        <v>13105</v>
      </c>
      <c r="BP1092">
        <v>8</v>
      </c>
      <c r="BQ1092">
        <v>8</v>
      </c>
      <c r="BR1092">
        <v>8</v>
      </c>
      <c r="BS1092" s="1">
        <v>44197</v>
      </c>
      <c r="BT1092" s="1">
        <v>44378</v>
      </c>
      <c r="BU1092" s="1">
        <v>44197</v>
      </c>
      <c r="BV1092" s="1">
        <v>44378</v>
      </c>
      <c r="BW1092" t="s">
        <v>136</v>
      </c>
      <c r="BX1092">
        <v>35</v>
      </c>
      <c r="BY1092">
        <v>0</v>
      </c>
      <c r="BZ1092">
        <v>6</v>
      </c>
      <c r="CA1092">
        <v>6</v>
      </c>
      <c r="CB1092">
        <v>6</v>
      </c>
      <c r="CC1092">
        <v>6</v>
      </c>
      <c r="CD1092">
        <v>6</v>
      </c>
      <c r="CE1092">
        <v>5</v>
      </c>
      <c r="CF1092" t="str">
        <f>"7:00 AM"</f>
        <v>7:00 AM</v>
      </c>
      <c r="CG1092" t="str">
        <f>"1:00 PM"</f>
        <v>1:00 PM</v>
      </c>
      <c r="CH1092" s="5">
        <v>11.83</v>
      </c>
      <c r="CI1092" t="s">
        <v>146</v>
      </c>
      <c r="CJ1092">
        <v>0</v>
      </c>
      <c r="CK1092" t="s">
        <v>16784</v>
      </c>
      <c r="CL1092" t="s">
        <v>134</v>
      </c>
      <c r="CM1092" t="s">
        <v>147</v>
      </c>
      <c r="CN1092" t="s">
        <v>148</v>
      </c>
      <c r="CO1092" s="2" t="s">
        <v>3165</v>
      </c>
      <c r="CP1092" t="s">
        <v>149</v>
      </c>
      <c r="CQ1092">
        <v>0</v>
      </c>
      <c r="CR1092">
        <v>0</v>
      </c>
      <c r="CS1092" t="s">
        <v>136</v>
      </c>
      <c r="CT1092" t="s">
        <v>136</v>
      </c>
      <c r="CU1092" t="s">
        <v>136</v>
      </c>
      <c r="CV1092" t="s">
        <v>134</v>
      </c>
      <c r="CW1092" t="s">
        <v>134</v>
      </c>
      <c r="CX1092">
        <v>50</v>
      </c>
      <c r="CY1092" t="s">
        <v>134</v>
      </c>
      <c r="CZ1092" t="s">
        <v>136</v>
      </c>
      <c r="DA1092" t="s">
        <v>134</v>
      </c>
      <c r="DB1092" t="s">
        <v>134</v>
      </c>
      <c r="DC1092" t="s">
        <v>134</v>
      </c>
      <c r="DD1092" t="s">
        <v>136</v>
      </c>
      <c r="DF1092" t="s">
        <v>3353</v>
      </c>
      <c r="DG1092" t="s">
        <v>16785</v>
      </c>
      <c r="DH1092" t="s">
        <v>3603</v>
      </c>
      <c r="DI1092" t="s">
        <v>246</v>
      </c>
      <c r="DJ1092" s="4">
        <v>70570</v>
      </c>
      <c r="DK1092" t="s">
        <v>3260</v>
      </c>
      <c r="DL1092" t="s">
        <v>134</v>
      </c>
      <c r="DM1092">
        <v>11</v>
      </c>
      <c r="DN1092" t="s">
        <v>16786</v>
      </c>
      <c r="DO1092" t="s">
        <v>3603</v>
      </c>
      <c r="DP1092" t="s">
        <v>246</v>
      </c>
      <c r="DQ1092" t="str">
        <f>"70570"</f>
        <v>70570</v>
      </c>
      <c r="DR1092" t="s">
        <v>3260</v>
      </c>
      <c r="DS1092" t="s">
        <v>296</v>
      </c>
      <c r="DT1092">
        <v>1</v>
      </c>
      <c r="DU1092">
        <v>4</v>
      </c>
      <c r="DV1092" t="s">
        <v>134</v>
      </c>
      <c r="DW1092" t="s">
        <v>134</v>
      </c>
      <c r="DX1092" t="s">
        <v>134</v>
      </c>
      <c r="DY1092" t="s">
        <v>134</v>
      </c>
      <c r="DZ1092">
        <v>2</v>
      </c>
      <c r="EA1092" t="s">
        <v>136</v>
      </c>
      <c r="EC1092" s="5">
        <v>12.68</v>
      </c>
      <c r="ED1092" s="5">
        <v>55</v>
      </c>
      <c r="EE1092">
        <v>13373514777</v>
      </c>
      <c r="EF1092" t="s">
        <v>16782</v>
      </c>
      <c r="EG1092" t="s">
        <v>1989</v>
      </c>
      <c r="EH1092">
        <v>3</v>
      </c>
    </row>
    <row r="1093" spans="1:138" ht="15" customHeight="1" x14ac:dyDescent="0.35">
      <c r="A1093" t="s">
        <v>24438</v>
      </c>
      <c r="B1093" t="s">
        <v>157</v>
      </c>
      <c r="C1093" s="1">
        <v>44132.666085532408</v>
      </c>
      <c r="D1093" s="1">
        <v>44159</v>
      </c>
      <c r="E1093" t="s">
        <v>133</v>
      </c>
      <c r="F1093" t="s">
        <v>136</v>
      </c>
      <c r="G1093" t="s">
        <v>135</v>
      </c>
      <c r="H1093" t="s">
        <v>136</v>
      </c>
      <c r="I1093" t="s">
        <v>24439</v>
      </c>
      <c r="K1093" t="s">
        <v>24440</v>
      </c>
      <c r="L1093" t="s">
        <v>24441</v>
      </c>
      <c r="M1093" t="s">
        <v>1783</v>
      </c>
      <c r="N1093" t="s">
        <v>374</v>
      </c>
      <c r="O1093" s="4">
        <v>77404</v>
      </c>
      <c r="P1093" t="s">
        <v>140</v>
      </c>
      <c r="R1093">
        <v>19792452043</v>
      </c>
      <c r="T1093">
        <v>111191</v>
      </c>
      <c r="U1093" t="s">
        <v>24442</v>
      </c>
      <c r="V1093" t="s">
        <v>1821</v>
      </c>
      <c r="X1093" t="s">
        <v>723</v>
      </c>
      <c r="Y1093" t="s">
        <v>24440</v>
      </c>
      <c r="Z1093" t="s">
        <v>24441</v>
      </c>
      <c r="AA1093" t="s">
        <v>1783</v>
      </c>
      <c r="AB1093" t="s">
        <v>374</v>
      </c>
      <c r="AC1093" s="4">
        <v>77404</v>
      </c>
      <c r="AD1093" t="s">
        <v>140</v>
      </c>
      <c r="AF1093">
        <v>19792452043</v>
      </c>
      <c r="AH1093" t="s">
        <v>148</v>
      </c>
      <c r="AI1093" t="s">
        <v>168</v>
      </c>
      <c r="AJ1093" t="s">
        <v>456</v>
      </c>
      <c r="AK1093" t="s">
        <v>457</v>
      </c>
      <c r="AM1093" t="s">
        <v>458</v>
      </c>
      <c r="AO1093" t="s">
        <v>459</v>
      </c>
      <c r="AP1093" t="s">
        <v>460</v>
      </c>
      <c r="AQ1093" s="4">
        <v>73737</v>
      </c>
      <c r="AR1093" t="s">
        <v>140</v>
      </c>
      <c r="AT1093">
        <v>15802274747</v>
      </c>
      <c r="AV1093" t="s">
        <v>461</v>
      </c>
      <c r="AW1093" t="s">
        <v>462</v>
      </c>
      <c r="AZ1093" t="s">
        <v>288</v>
      </c>
      <c r="BA1093" t="s">
        <v>289</v>
      </c>
      <c r="BB1093" t="s">
        <v>136</v>
      </c>
      <c r="BC1093" t="s">
        <v>136</v>
      </c>
      <c r="BD1093" t="s">
        <v>148</v>
      </c>
      <c r="BE1093" t="s">
        <v>136</v>
      </c>
      <c r="BF1093" t="s">
        <v>136</v>
      </c>
      <c r="BG1093" t="s">
        <v>134</v>
      </c>
      <c r="BH1093" t="s">
        <v>136</v>
      </c>
      <c r="BN1093" t="s">
        <v>24443</v>
      </c>
      <c r="BO1093" t="s">
        <v>1585</v>
      </c>
      <c r="BP1093">
        <v>5</v>
      </c>
      <c r="BQ1093">
        <v>5</v>
      </c>
      <c r="BR1093">
        <v>5</v>
      </c>
      <c r="BS1093" s="1">
        <v>44197</v>
      </c>
      <c r="BT1093" s="1">
        <v>44501</v>
      </c>
      <c r="BU1093" s="1">
        <v>44197</v>
      </c>
      <c r="BV1093" s="1">
        <v>44501</v>
      </c>
      <c r="BW1093" t="s">
        <v>136</v>
      </c>
      <c r="BX1093">
        <v>48</v>
      </c>
      <c r="BY1093">
        <v>0</v>
      </c>
      <c r="BZ1093">
        <v>8</v>
      </c>
      <c r="CA1093">
        <v>8</v>
      </c>
      <c r="CB1093">
        <v>8</v>
      </c>
      <c r="CC1093">
        <v>8</v>
      </c>
      <c r="CD1093">
        <v>8</v>
      </c>
      <c r="CE1093">
        <v>8</v>
      </c>
      <c r="CF1093" t="str">
        <f>"8:00 AM"</f>
        <v>8:00 AM</v>
      </c>
      <c r="CG1093" t="str">
        <f>"5:00 PM"</f>
        <v>5:00 PM</v>
      </c>
      <c r="CH1093" s="5">
        <v>12.67</v>
      </c>
      <c r="CI1093" t="s">
        <v>146</v>
      </c>
      <c r="CL1093" t="s">
        <v>136</v>
      </c>
      <c r="CM1093" t="s">
        <v>312</v>
      </c>
      <c r="CN1093" t="s">
        <v>148</v>
      </c>
      <c r="CO1093" t="s">
        <v>465</v>
      </c>
      <c r="CP1093" t="s">
        <v>149</v>
      </c>
      <c r="CQ1093">
        <v>3</v>
      </c>
      <c r="CR1093">
        <v>0</v>
      </c>
      <c r="CS1093" t="s">
        <v>136</v>
      </c>
      <c r="CT1093" t="s">
        <v>134</v>
      </c>
      <c r="CU1093" t="s">
        <v>136</v>
      </c>
      <c r="CV1093" t="s">
        <v>134</v>
      </c>
      <c r="CW1093" t="s">
        <v>134</v>
      </c>
      <c r="CX1093">
        <v>75</v>
      </c>
      <c r="CY1093" t="s">
        <v>134</v>
      </c>
      <c r="CZ1093" t="s">
        <v>134</v>
      </c>
      <c r="DA1093" t="s">
        <v>134</v>
      </c>
      <c r="DB1093" t="s">
        <v>136</v>
      </c>
      <c r="DC1093" t="s">
        <v>134</v>
      </c>
      <c r="DD1093" t="s">
        <v>136</v>
      </c>
      <c r="DF1093" t="s">
        <v>466</v>
      </c>
      <c r="DG1093" t="s">
        <v>24444</v>
      </c>
      <c r="DH1093" t="s">
        <v>1783</v>
      </c>
      <c r="DI1093" t="s">
        <v>374</v>
      </c>
      <c r="DJ1093" s="4">
        <v>77414</v>
      </c>
      <c r="DK1093" t="s">
        <v>4681</v>
      </c>
      <c r="DL1093" t="s">
        <v>136</v>
      </c>
      <c r="DM1093">
        <v>1</v>
      </c>
      <c r="DN1093" t="s">
        <v>24445</v>
      </c>
      <c r="DO1093" t="s">
        <v>1783</v>
      </c>
      <c r="DP1093" t="s">
        <v>374</v>
      </c>
      <c r="DQ1093" t="str">
        <f>"77414"</f>
        <v>77414</v>
      </c>
      <c r="DR1093" t="s">
        <v>4681</v>
      </c>
      <c r="DS1093" t="s">
        <v>296</v>
      </c>
      <c r="DT1093">
        <v>1</v>
      </c>
      <c r="DU1093">
        <v>5</v>
      </c>
      <c r="DV1093" t="s">
        <v>134</v>
      </c>
      <c r="DW1093" t="s">
        <v>134</v>
      </c>
      <c r="DX1093" t="s">
        <v>134</v>
      </c>
      <c r="DY1093" t="s">
        <v>136</v>
      </c>
      <c r="DZ1093">
        <v>1</v>
      </c>
      <c r="EA1093" t="s">
        <v>136</v>
      </c>
      <c r="EC1093" s="5">
        <v>12.68</v>
      </c>
      <c r="ED1093" s="5">
        <v>55</v>
      </c>
      <c r="EE1093">
        <v>19792452043</v>
      </c>
      <c r="EF1093" t="s">
        <v>24446</v>
      </c>
      <c r="EG1093" t="s">
        <v>148</v>
      </c>
      <c r="EH1093">
        <v>0</v>
      </c>
    </row>
    <row r="1094" spans="1:138" ht="15" customHeight="1" x14ac:dyDescent="0.35">
      <c r="A1094" t="s">
        <v>25477</v>
      </c>
      <c r="B1094" t="s">
        <v>157</v>
      </c>
      <c r="C1094" s="1">
        <v>44128.434077893522</v>
      </c>
      <c r="D1094" s="1">
        <v>44159</v>
      </c>
      <c r="E1094" t="s">
        <v>133</v>
      </c>
      <c r="F1094" t="s">
        <v>136</v>
      </c>
      <c r="G1094" t="s">
        <v>135</v>
      </c>
      <c r="H1094" t="s">
        <v>136</v>
      </c>
      <c r="I1094" t="s">
        <v>25478</v>
      </c>
      <c r="K1094" t="s">
        <v>25479</v>
      </c>
      <c r="L1094" t="s">
        <v>25480</v>
      </c>
      <c r="M1094" t="s">
        <v>21360</v>
      </c>
      <c r="N1094" t="s">
        <v>995</v>
      </c>
      <c r="O1094" s="4">
        <v>71663</v>
      </c>
      <c r="P1094" t="s">
        <v>140</v>
      </c>
      <c r="R1094">
        <v>18708662117</v>
      </c>
      <c r="T1094">
        <v>11251</v>
      </c>
      <c r="U1094" t="s">
        <v>2136</v>
      </c>
      <c r="V1094" t="s">
        <v>2158</v>
      </c>
      <c r="W1094" t="s">
        <v>1979</v>
      </c>
      <c r="X1094" t="s">
        <v>3481</v>
      </c>
      <c r="Y1094" t="s">
        <v>25479</v>
      </c>
      <c r="Z1094" t="s">
        <v>25480</v>
      </c>
      <c r="AA1094" t="s">
        <v>21360</v>
      </c>
      <c r="AB1094" t="s">
        <v>995</v>
      </c>
      <c r="AC1094" s="4">
        <v>71663</v>
      </c>
      <c r="AD1094" t="s">
        <v>140</v>
      </c>
      <c r="AF1094">
        <v>18708662117</v>
      </c>
      <c r="AH1094" t="s">
        <v>25481</v>
      </c>
      <c r="AI1094" t="s">
        <v>168</v>
      </c>
      <c r="AJ1094" t="s">
        <v>814</v>
      </c>
      <c r="AK1094" t="s">
        <v>815</v>
      </c>
      <c r="AL1094" t="s">
        <v>2898</v>
      </c>
      <c r="AM1094" t="s">
        <v>817</v>
      </c>
      <c r="AO1094" t="s">
        <v>818</v>
      </c>
      <c r="AP1094" t="s">
        <v>720</v>
      </c>
      <c r="AQ1094" s="4">
        <v>39114</v>
      </c>
      <c r="AR1094" t="s">
        <v>140</v>
      </c>
      <c r="AT1094">
        <v>16018475110</v>
      </c>
      <c r="AV1094" t="s">
        <v>819</v>
      </c>
      <c r="AW1094" t="s">
        <v>820</v>
      </c>
      <c r="AZ1094" t="s">
        <v>334</v>
      </c>
      <c r="BA1094" t="s">
        <v>335</v>
      </c>
      <c r="BB1094" t="s">
        <v>136</v>
      </c>
      <c r="BC1094" t="s">
        <v>136</v>
      </c>
      <c r="BD1094" t="s">
        <v>148</v>
      </c>
      <c r="BE1094" t="s">
        <v>136</v>
      </c>
      <c r="BF1094" t="s">
        <v>136</v>
      </c>
      <c r="BG1094" t="s">
        <v>134</v>
      </c>
      <c r="BH1094" t="s">
        <v>136</v>
      </c>
      <c r="BN1094" t="s">
        <v>25482</v>
      </c>
      <c r="BO1094" t="s">
        <v>5528</v>
      </c>
      <c r="BP1094">
        <v>10</v>
      </c>
      <c r="BQ1094">
        <v>4</v>
      </c>
      <c r="BR1094">
        <v>4</v>
      </c>
      <c r="BS1094" s="1">
        <v>44198</v>
      </c>
      <c r="BT1094" s="1">
        <v>44498</v>
      </c>
      <c r="BU1094" s="1">
        <v>44198</v>
      </c>
      <c r="BV1094" s="1">
        <v>44498</v>
      </c>
      <c r="BW1094" t="s">
        <v>136</v>
      </c>
      <c r="BX1094">
        <v>51</v>
      </c>
      <c r="BY1094">
        <v>0</v>
      </c>
      <c r="BZ1094">
        <v>9</v>
      </c>
      <c r="CA1094">
        <v>9</v>
      </c>
      <c r="CB1094">
        <v>9</v>
      </c>
      <c r="CC1094">
        <v>9</v>
      </c>
      <c r="CD1094">
        <v>9</v>
      </c>
      <c r="CE1094">
        <v>6</v>
      </c>
      <c r="CF1094" t="str">
        <f>"6:00 AM"</f>
        <v>6:00 AM</v>
      </c>
      <c r="CG1094" t="str">
        <f>"4:00 PM"</f>
        <v>4:00 PM</v>
      </c>
      <c r="CH1094" s="5">
        <v>11.83</v>
      </c>
      <c r="CI1094" t="s">
        <v>146</v>
      </c>
      <c r="CL1094" t="s">
        <v>136</v>
      </c>
      <c r="CM1094" t="s">
        <v>147</v>
      </c>
      <c r="CN1094" t="s">
        <v>148</v>
      </c>
      <c r="CO1094" s="2" t="s">
        <v>825</v>
      </c>
      <c r="CP1094" t="s">
        <v>149</v>
      </c>
      <c r="CQ1094">
        <v>1</v>
      </c>
      <c r="CR1094">
        <v>0</v>
      </c>
      <c r="CS1094" t="s">
        <v>136</v>
      </c>
      <c r="CT1094" t="s">
        <v>136</v>
      </c>
      <c r="CU1094" t="s">
        <v>136</v>
      </c>
      <c r="CV1094" t="s">
        <v>134</v>
      </c>
      <c r="CW1094" t="s">
        <v>134</v>
      </c>
      <c r="CX1094">
        <v>30</v>
      </c>
      <c r="CY1094" t="s">
        <v>134</v>
      </c>
      <c r="CZ1094" t="s">
        <v>134</v>
      </c>
      <c r="DA1094" t="s">
        <v>136</v>
      </c>
      <c r="DB1094" t="s">
        <v>134</v>
      </c>
      <c r="DC1094" t="s">
        <v>134</v>
      </c>
      <c r="DD1094" t="s">
        <v>136</v>
      </c>
      <c r="DF1094" s="2" t="s">
        <v>25483</v>
      </c>
      <c r="DG1094" t="s">
        <v>25484</v>
      </c>
      <c r="DH1094" t="s">
        <v>6582</v>
      </c>
      <c r="DI1094" t="s">
        <v>995</v>
      </c>
      <c r="DJ1094" s="4">
        <v>71658</v>
      </c>
      <c r="DK1094" t="s">
        <v>2638</v>
      </c>
      <c r="DL1094" t="s">
        <v>134</v>
      </c>
      <c r="DM1094">
        <v>5</v>
      </c>
      <c r="DN1094" t="s">
        <v>25485</v>
      </c>
      <c r="DO1094" t="s">
        <v>5203</v>
      </c>
      <c r="DP1094" t="s">
        <v>995</v>
      </c>
      <c r="DQ1094" t="str">
        <f>"71653"</f>
        <v>71653</v>
      </c>
      <c r="DR1094" t="s">
        <v>6416</v>
      </c>
      <c r="DS1094" t="s">
        <v>25486</v>
      </c>
      <c r="DT1094">
        <v>1</v>
      </c>
      <c r="DU1094">
        <v>6</v>
      </c>
      <c r="DV1094" t="s">
        <v>136</v>
      </c>
      <c r="DW1094" t="s">
        <v>136</v>
      </c>
      <c r="DX1094" t="s">
        <v>134</v>
      </c>
      <c r="DY1094" t="s">
        <v>136</v>
      </c>
      <c r="DZ1094">
        <v>1</v>
      </c>
      <c r="EA1094" t="s">
        <v>136</v>
      </c>
      <c r="EC1094" s="5">
        <v>12.68</v>
      </c>
      <c r="ED1094" s="5">
        <v>55</v>
      </c>
      <c r="EE1094">
        <v>18708662117</v>
      </c>
      <c r="EF1094" t="s">
        <v>25487</v>
      </c>
      <c r="EG1094" t="s">
        <v>148</v>
      </c>
      <c r="EH1094">
        <v>0</v>
      </c>
    </row>
    <row r="1095" spans="1:138" ht="15" customHeight="1" x14ac:dyDescent="0.35">
      <c r="A1095" t="s">
        <v>26871</v>
      </c>
      <c r="B1095" t="s">
        <v>157</v>
      </c>
      <c r="C1095" s="1">
        <v>44126.289759027779</v>
      </c>
      <c r="D1095" s="1">
        <v>44159</v>
      </c>
      <c r="E1095" t="s">
        <v>133</v>
      </c>
      <c r="F1095" t="s">
        <v>136</v>
      </c>
      <c r="G1095" t="s">
        <v>135</v>
      </c>
      <c r="H1095" t="s">
        <v>136</v>
      </c>
      <c r="I1095" t="s">
        <v>26872</v>
      </c>
      <c r="K1095" t="s">
        <v>26873</v>
      </c>
      <c r="L1095" t="s">
        <v>26874</v>
      </c>
      <c r="M1095" t="s">
        <v>16650</v>
      </c>
      <c r="N1095" t="s">
        <v>720</v>
      </c>
      <c r="O1095" s="4">
        <v>38761</v>
      </c>
      <c r="P1095" t="s">
        <v>140</v>
      </c>
      <c r="R1095">
        <v>16622465602</v>
      </c>
      <c r="T1095">
        <v>112511</v>
      </c>
      <c r="U1095" t="s">
        <v>4684</v>
      </c>
      <c r="V1095" t="s">
        <v>686</v>
      </c>
      <c r="W1095" t="s">
        <v>3648</v>
      </c>
      <c r="X1095" t="s">
        <v>896</v>
      </c>
      <c r="Y1095" t="s">
        <v>26875</v>
      </c>
      <c r="Z1095" t="s">
        <v>26876</v>
      </c>
      <c r="AA1095" t="s">
        <v>16650</v>
      </c>
      <c r="AB1095" t="s">
        <v>720</v>
      </c>
      <c r="AC1095" s="4">
        <v>38761</v>
      </c>
      <c r="AD1095" t="s">
        <v>140</v>
      </c>
      <c r="AF1095">
        <v>16622465602</v>
      </c>
      <c r="AH1095" t="s">
        <v>18936</v>
      </c>
      <c r="AI1095" t="s">
        <v>168</v>
      </c>
      <c r="AJ1095" t="s">
        <v>814</v>
      </c>
      <c r="AK1095" t="s">
        <v>815</v>
      </c>
      <c r="AL1095" t="s">
        <v>2898</v>
      </c>
      <c r="AM1095" t="s">
        <v>817</v>
      </c>
      <c r="AO1095" t="s">
        <v>818</v>
      </c>
      <c r="AP1095" t="s">
        <v>720</v>
      </c>
      <c r="AQ1095" s="4">
        <v>39114</v>
      </c>
      <c r="AR1095" t="s">
        <v>140</v>
      </c>
      <c r="AT1095">
        <v>16018475110</v>
      </c>
      <c r="AV1095" t="s">
        <v>819</v>
      </c>
      <c r="AW1095" t="s">
        <v>820</v>
      </c>
      <c r="AZ1095" t="s">
        <v>821</v>
      </c>
      <c r="BA1095" t="s">
        <v>822</v>
      </c>
      <c r="BB1095" t="s">
        <v>136</v>
      </c>
      <c r="BC1095" t="s">
        <v>136</v>
      </c>
      <c r="BD1095" t="s">
        <v>148</v>
      </c>
      <c r="BE1095" t="s">
        <v>136</v>
      </c>
      <c r="BF1095" t="s">
        <v>136</v>
      </c>
      <c r="BG1095" t="s">
        <v>134</v>
      </c>
      <c r="BH1095" t="s">
        <v>136</v>
      </c>
      <c r="BN1095" t="s">
        <v>26877</v>
      </c>
      <c r="BO1095" t="s">
        <v>2916</v>
      </c>
      <c r="BP1095">
        <v>18</v>
      </c>
      <c r="BQ1095">
        <v>8</v>
      </c>
      <c r="BR1095">
        <v>8</v>
      </c>
      <c r="BS1095" s="1">
        <v>44198</v>
      </c>
      <c r="BT1095" s="1">
        <v>44498</v>
      </c>
      <c r="BU1095" s="1">
        <v>44198</v>
      </c>
      <c r="BV1095" s="1">
        <v>44498</v>
      </c>
      <c r="BW1095" t="s">
        <v>136</v>
      </c>
      <c r="BX1095">
        <v>67</v>
      </c>
      <c r="BY1095">
        <v>6</v>
      </c>
      <c r="BZ1095">
        <v>11</v>
      </c>
      <c r="CA1095">
        <v>11</v>
      </c>
      <c r="CB1095">
        <v>11</v>
      </c>
      <c r="CC1095">
        <v>11</v>
      </c>
      <c r="CD1095">
        <v>11</v>
      </c>
      <c r="CE1095">
        <v>6</v>
      </c>
      <c r="CF1095" t="str">
        <f>"6:00 AM"</f>
        <v>6:00 AM</v>
      </c>
      <c r="CG1095" t="str">
        <f>"5:00 PM"</f>
        <v>5:00 PM</v>
      </c>
      <c r="CH1095" s="5">
        <v>11.83</v>
      </c>
      <c r="CI1095" t="s">
        <v>146</v>
      </c>
      <c r="CJ1095">
        <v>0</v>
      </c>
      <c r="CK1095" t="s">
        <v>26878</v>
      </c>
      <c r="CL1095" t="s">
        <v>136</v>
      </c>
      <c r="CM1095" t="s">
        <v>147</v>
      </c>
      <c r="CN1095" t="s">
        <v>148</v>
      </c>
      <c r="CO1095" s="2" t="s">
        <v>26879</v>
      </c>
      <c r="CP1095" t="s">
        <v>149</v>
      </c>
      <c r="CQ1095">
        <v>0</v>
      </c>
      <c r="CR1095">
        <v>0</v>
      </c>
      <c r="CS1095" t="s">
        <v>136</v>
      </c>
      <c r="CT1095" t="s">
        <v>136</v>
      </c>
      <c r="CU1095" t="s">
        <v>136</v>
      </c>
      <c r="CV1095" t="s">
        <v>136</v>
      </c>
      <c r="CW1095" t="s">
        <v>134</v>
      </c>
      <c r="CX1095">
        <v>30</v>
      </c>
      <c r="CY1095" t="s">
        <v>134</v>
      </c>
      <c r="CZ1095" t="s">
        <v>136</v>
      </c>
      <c r="DA1095" t="s">
        <v>136</v>
      </c>
      <c r="DB1095" t="s">
        <v>134</v>
      </c>
      <c r="DC1095" t="s">
        <v>134</v>
      </c>
      <c r="DD1095" t="s">
        <v>136</v>
      </c>
      <c r="DF1095" s="2" t="s">
        <v>26880</v>
      </c>
      <c r="DG1095" s="2" t="s">
        <v>26881</v>
      </c>
      <c r="DH1095" t="s">
        <v>16650</v>
      </c>
      <c r="DI1095" t="s">
        <v>720</v>
      </c>
      <c r="DJ1095" s="4">
        <v>38761</v>
      </c>
      <c r="DK1095" t="s">
        <v>2799</v>
      </c>
      <c r="DL1095" t="s">
        <v>136</v>
      </c>
      <c r="DM1095">
        <v>1</v>
      </c>
      <c r="DN1095" t="s">
        <v>26882</v>
      </c>
      <c r="DO1095" t="s">
        <v>16650</v>
      </c>
      <c r="DP1095" t="s">
        <v>720</v>
      </c>
      <c r="DQ1095" t="str">
        <f>"38761"</f>
        <v>38761</v>
      </c>
      <c r="DR1095" t="s">
        <v>2799</v>
      </c>
      <c r="DS1095" t="s">
        <v>26883</v>
      </c>
      <c r="DT1095">
        <v>1</v>
      </c>
      <c r="DU1095">
        <v>8</v>
      </c>
      <c r="DV1095" t="s">
        <v>136</v>
      </c>
      <c r="DW1095" t="s">
        <v>136</v>
      </c>
      <c r="DX1095" t="s">
        <v>134</v>
      </c>
      <c r="DY1095" t="s">
        <v>136</v>
      </c>
      <c r="DZ1095">
        <v>1</v>
      </c>
      <c r="EA1095" t="s">
        <v>136</v>
      </c>
      <c r="EC1095" s="5">
        <v>12.68</v>
      </c>
      <c r="ED1095" s="5">
        <v>55</v>
      </c>
      <c r="EE1095">
        <v>16622465602</v>
      </c>
      <c r="EF1095" t="s">
        <v>26884</v>
      </c>
      <c r="EG1095" t="s">
        <v>2899</v>
      </c>
      <c r="EH1095">
        <v>0</v>
      </c>
    </row>
    <row r="1096" spans="1:138" ht="15" customHeight="1" x14ac:dyDescent="0.35">
      <c r="A1096" t="s">
        <v>16170</v>
      </c>
      <c r="B1096" t="s">
        <v>157</v>
      </c>
      <c r="C1096" s="1">
        <v>44141.383549537037</v>
      </c>
      <c r="D1096" s="1">
        <v>44159</v>
      </c>
      <c r="E1096" t="s">
        <v>133</v>
      </c>
      <c r="F1096" t="s">
        <v>136</v>
      </c>
      <c r="G1096" t="s">
        <v>135</v>
      </c>
      <c r="H1096" t="s">
        <v>136</v>
      </c>
      <c r="I1096" t="s">
        <v>16171</v>
      </c>
      <c r="K1096" t="s">
        <v>16172</v>
      </c>
      <c r="M1096" t="s">
        <v>16173</v>
      </c>
      <c r="N1096" t="s">
        <v>365</v>
      </c>
      <c r="O1096" s="4">
        <v>51342</v>
      </c>
      <c r="P1096" t="s">
        <v>140</v>
      </c>
      <c r="R1096">
        <v>17122600303</v>
      </c>
      <c r="T1096">
        <v>811310</v>
      </c>
      <c r="U1096" t="s">
        <v>8595</v>
      </c>
      <c r="V1096" t="s">
        <v>14404</v>
      </c>
      <c r="X1096" t="s">
        <v>164</v>
      </c>
      <c r="Y1096" t="s">
        <v>16172</v>
      </c>
      <c r="AA1096" t="s">
        <v>16173</v>
      </c>
      <c r="AB1096" t="s">
        <v>365</v>
      </c>
      <c r="AC1096" s="4">
        <v>51342</v>
      </c>
      <c r="AD1096" t="s">
        <v>140</v>
      </c>
      <c r="AF1096">
        <v>17128593748</v>
      </c>
      <c r="AH1096" t="s">
        <v>16174</v>
      </c>
      <c r="AI1096" t="s">
        <v>168</v>
      </c>
      <c r="AJ1096" t="s">
        <v>533</v>
      </c>
      <c r="AK1096" t="s">
        <v>534</v>
      </c>
      <c r="AM1096" t="s">
        <v>535</v>
      </c>
      <c r="AO1096" t="s">
        <v>536</v>
      </c>
      <c r="AP1096" t="s">
        <v>537</v>
      </c>
      <c r="AQ1096" s="4">
        <v>28786</v>
      </c>
      <c r="AR1096" t="s">
        <v>140</v>
      </c>
      <c r="AT1096">
        <v>18282460659</v>
      </c>
      <c r="AV1096" t="s">
        <v>538</v>
      </c>
      <c r="AW1096" t="s">
        <v>539</v>
      </c>
      <c r="AZ1096" t="s">
        <v>540</v>
      </c>
      <c r="BA1096" t="s">
        <v>541</v>
      </c>
      <c r="BB1096" t="s">
        <v>136</v>
      </c>
      <c r="BC1096" t="s">
        <v>136</v>
      </c>
      <c r="BD1096" t="s">
        <v>148</v>
      </c>
      <c r="BE1096" t="s">
        <v>136</v>
      </c>
      <c r="BF1096" t="s">
        <v>136</v>
      </c>
      <c r="BG1096" t="s">
        <v>134</v>
      </c>
      <c r="BH1096" t="s">
        <v>136</v>
      </c>
      <c r="BN1096" t="s">
        <v>16175</v>
      </c>
      <c r="BO1096" t="s">
        <v>543</v>
      </c>
      <c r="BP1096">
        <v>1</v>
      </c>
      <c r="BQ1096">
        <v>1</v>
      </c>
      <c r="BR1096">
        <v>1</v>
      </c>
      <c r="BS1096" s="1">
        <v>44197</v>
      </c>
      <c r="BT1096" s="1">
        <v>44347</v>
      </c>
      <c r="BU1096" s="1">
        <v>44197</v>
      </c>
      <c r="BV1096" s="1">
        <v>44347</v>
      </c>
      <c r="BW1096" t="s">
        <v>136</v>
      </c>
      <c r="BX1096">
        <v>40</v>
      </c>
      <c r="BY1096">
        <v>0</v>
      </c>
      <c r="BZ1096">
        <v>8</v>
      </c>
      <c r="CA1096">
        <v>8</v>
      </c>
      <c r="CB1096">
        <v>8</v>
      </c>
      <c r="CC1096">
        <v>8</v>
      </c>
      <c r="CD1096">
        <v>8</v>
      </c>
      <c r="CE1096">
        <v>0</v>
      </c>
      <c r="CF1096" t="str">
        <f>"8:00 AM"</f>
        <v>8:00 AM</v>
      </c>
      <c r="CG1096" t="str">
        <f>"5:00 PM"</f>
        <v>5:00 PM</v>
      </c>
      <c r="CH1096" s="5">
        <v>14.58</v>
      </c>
      <c r="CI1096" t="s">
        <v>146</v>
      </c>
      <c r="CL1096" t="s">
        <v>136</v>
      </c>
      <c r="CM1096" t="s">
        <v>312</v>
      </c>
      <c r="CN1096" t="s">
        <v>148</v>
      </c>
      <c r="CO1096" t="s">
        <v>16176</v>
      </c>
      <c r="CP1096" t="s">
        <v>545</v>
      </c>
      <c r="CQ1096">
        <v>12</v>
      </c>
      <c r="CR1096">
        <v>0</v>
      </c>
      <c r="CS1096" t="s">
        <v>136</v>
      </c>
      <c r="CT1096" t="s">
        <v>136</v>
      </c>
      <c r="CU1096" t="s">
        <v>136</v>
      </c>
      <c r="CV1096" t="s">
        <v>136</v>
      </c>
      <c r="CW1096" t="s">
        <v>134</v>
      </c>
      <c r="CX1096">
        <v>60</v>
      </c>
      <c r="CY1096" t="s">
        <v>136</v>
      </c>
      <c r="CZ1096" t="s">
        <v>136</v>
      </c>
      <c r="DA1096" t="s">
        <v>136</v>
      </c>
      <c r="DB1096" t="s">
        <v>136</v>
      </c>
      <c r="DC1096" t="s">
        <v>136</v>
      </c>
      <c r="DD1096" t="s">
        <v>136</v>
      </c>
      <c r="DF1096" t="s">
        <v>16177</v>
      </c>
      <c r="DG1096" t="s">
        <v>16172</v>
      </c>
      <c r="DH1096" t="s">
        <v>16173</v>
      </c>
      <c r="DI1096" t="s">
        <v>365</v>
      </c>
      <c r="DJ1096" s="4">
        <v>51342</v>
      </c>
      <c r="DK1096" t="s">
        <v>386</v>
      </c>
      <c r="DL1096" t="s">
        <v>136</v>
      </c>
      <c r="DM1096">
        <v>1</v>
      </c>
      <c r="DN1096" t="s">
        <v>16178</v>
      </c>
      <c r="DO1096" t="s">
        <v>9433</v>
      </c>
      <c r="DP1096" t="s">
        <v>365</v>
      </c>
      <c r="DQ1096" t="str">
        <f>"50539"</f>
        <v>50539</v>
      </c>
      <c r="DR1096" t="s">
        <v>5918</v>
      </c>
      <c r="DS1096" t="s">
        <v>296</v>
      </c>
      <c r="DT1096">
        <v>1</v>
      </c>
      <c r="DU1096">
        <v>6</v>
      </c>
      <c r="DV1096" t="s">
        <v>134</v>
      </c>
      <c r="DW1096" t="s">
        <v>134</v>
      </c>
      <c r="DX1096" t="s">
        <v>134</v>
      </c>
      <c r="DY1096" t="s">
        <v>136</v>
      </c>
      <c r="DZ1096">
        <v>1</v>
      </c>
      <c r="EA1096" t="s">
        <v>136</v>
      </c>
      <c r="EC1096" s="5">
        <v>12.68</v>
      </c>
      <c r="ED1096" s="5">
        <v>55</v>
      </c>
      <c r="EE1096">
        <v>17122600303</v>
      </c>
      <c r="EF1096" t="s">
        <v>16174</v>
      </c>
      <c r="EG1096" t="s">
        <v>148</v>
      </c>
      <c r="EH1096">
        <v>0</v>
      </c>
    </row>
    <row r="1097" spans="1:138" ht="15" customHeight="1" x14ac:dyDescent="0.35">
      <c r="A1097" t="s">
        <v>3684</v>
      </c>
      <c r="B1097" t="s">
        <v>157</v>
      </c>
      <c r="C1097" s="1">
        <v>44134.73909884259</v>
      </c>
      <c r="D1097" s="1">
        <v>44159</v>
      </c>
      <c r="E1097" t="s">
        <v>133</v>
      </c>
      <c r="F1097" t="s">
        <v>136</v>
      </c>
      <c r="G1097" t="s">
        <v>135</v>
      </c>
      <c r="H1097" t="s">
        <v>136</v>
      </c>
      <c r="I1097" t="s">
        <v>3685</v>
      </c>
      <c r="J1097" t="s">
        <v>3685</v>
      </c>
      <c r="K1097" t="s">
        <v>3686</v>
      </c>
      <c r="M1097" t="s">
        <v>3687</v>
      </c>
      <c r="N1097" t="s">
        <v>1251</v>
      </c>
      <c r="O1097" s="4">
        <v>97031</v>
      </c>
      <c r="P1097" t="s">
        <v>140</v>
      </c>
      <c r="R1097">
        <v>15414913500</v>
      </c>
      <c r="T1097">
        <v>1113</v>
      </c>
      <c r="U1097" t="s">
        <v>3688</v>
      </c>
      <c r="V1097" t="s">
        <v>3689</v>
      </c>
      <c r="X1097" t="s">
        <v>3690</v>
      </c>
      <c r="Y1097" t="s">
        <v>3691</v>
      </c>
      <c r="AA1097" t="s">
        <v>3687</v>
      </c>
      <c r="AB1097" t="s">
        <v>1251</v>
      </c>
      <c r="AC1097" s="4">
        <v>97031</v>
      </c>
      <c r="AD1097" t="s">
        <v>140</v>
      </c>
      <c r="AF1097">
        <v>15414913500</v>
      </c>
      <c r="AH1097" t="s">
        <v>3692</v>
      </c>
      <c r="AI1097" t="s">
        <v>168</v>
      </c>
      <c r="AJ1097" t="s">
        <v>3693</v>
      </c>
      <c r="AK1097" t="s">
        <v>3694</v>
      </c>
      <c r="AM1097" t="s">
        <v>3695</v>
      </c>
      <c r="AN1097" t="s">
        <v>1121</v>
      </c>
      <c r="AO1097" t="s">
        <v>1122</v>
      </c>
      <c r="AP1097" t="s">
        <v>1251</v>
      </c>
      <c r="AQ1097" s="4">
        <v>98516</v>
      </c>
      <c r="AR1097" t="s">
        <v>140</v>
      </c>
      <c r="AT1097">
        <v>13604558064</v>
      </c>
      <c r="AV1097" t="s">
        <v>3692</v>
      </c>
      <c r="AW1097" t="s">
        <v>3696</v>
      </c>
      <c r="AZ1097" t="s">
        <v>821</v>
      </c>
      <c r="BA1097" t="s">
        <v>822</v>
      </c>
      <c r="BB1097" t="s">
        <v>136</v>
      </c>
      <c r="BC1097" t="s">
        <v>136</v>
      </c>
      <c r="BD1097" t="s">
        <v>148</v>
      </c>
      <c r="BE1097" t="s">
        <v>136</v>
      </c>
      <c r="BF1097" t="s">
        <v>136</v>
      </c>
      <c r="BG1097" t="s">
        <v>134</v>
      </c>
      <c r="BH1097" t="s">
        <v>136</v>
      </c>
      <c r="BN1097" t="s">
        <v>3697</v>
      </c>
      <c r="BO1097" t="s">
        <v>3698</v>
      </c>
      <c r="BP1097">
        <v>13</v>
      </c>
      <c r="BQ1097">
        <v>13</v>
      </c>
      <c r="BR1097">
        <v>13</v>
      </c>
      <c r="BS1097" s="1">
        <v>44185</v>
      </c>
      <c r="BT1097" s="1">
        <v>44275</v>
      </c>
      <c r="BU1097" s="1">
        <v>44185</v>
      </c>
      <c r="BV1097" s="1">
        <v>44275</v>
      </c>
      <c r="BW1097" t="s">
        <v>136</v>
      </c>
      <c r="BX1097">
        <v>35</v>
      </c>
      <c r="BY1097">
        <v>0</v>
      </c>
      <c r="BZ1097">
        <v>6</v>
      </c>
      <c r="CA1097">
        <v>6</v>
      </c>
      <c r="CB1097">
        <v>6</v>
      </c>
      <c r="CC1097">
        <v>6</v>
      </c>
      <c r="CD1097">
        <v>6</v>
      </c>
      <c r="CE1097">
        <v>5</v>
      </c>
      <c r="CF1097" t="str">
        <f>"7:30 AM"</f>
        <v>7:30 AM</v>
      </c>
      <c r="CG1097" t="str">
        <f>"3:00 PM"</f>
        <v>3:00 PM</v>
      </c>
      <c r="CH1097" s="5">
        <v>15.83</v>
      </c>
      <c r="CI1097" t="s">
        <v>146</v>
      </c>
      <c r="CJ1097">
        <v>0</v>
      </c>
      <c r="CK1097" t="s">
        <v>3699</v>
      </c>
      <c r="CL1097" t="s">
        <v>136</v>
      </c>
      <c r="CM1097" t="s">
        <v>312</v>
      </c>
      <c r="CN1097" t="s">
        <v>148</v>
      </c>
      <c r="CO1097" t="s">
        <v>3700</v>
      </c>
      <c r="CP1097" t="s">
        <v>149</v>
      </c>
      <c r="CQ1097">
        <v>1</v>
      </c>
      <c r="CR1097">
        <v>0</v>
      </c>
      <c r="CS1097" t="s">
        <v>136</v>
      </c>
      <c r="CT1097" t="s">
        <v>136</v>
      </c>
      <c r="CU1097" t="s">
        <v>136</v>
      </c>
      <c r="CV1097" t="s">
        <v>136</v>
      </c>
      <c r="CW1097" t="s">
        <v>134</v>
      </c>
      <c r="CX1097">
        <v>60</v>
      </c>
      <c r="CY1097" t="s">
        <v>134</v>
      </c>
      <c r="CZ1097" t="s">
        <v>134</v>
      </c>
      <c r="DA1097" t="s">
        <v>134</v>
      </c>
      <c r="DB1097" t="s">
        <v>134</v>
      </c>
      <c r="DC1097" t="s">
        <v>134</v>
      </c>
      <c r="DD1097" t="s">
        <v>136</v>
      </c>
      <c r="DF1097" s="2" t="s">
        <v>3701</v>
      </c>
      <c r="DG1097" t="s">
        <v>3702</v>
      </c>
      <c r="DH1097" t="s">
        <v>3703</v>
      </c>
      <c r="DI1097" t="s">
        <v>1251</v>
      </c>
      <c r="DJ1097" s="4">
        <v>97040</v>
      </c>
      <c r="DK1097" t="s">
        <v>3704</v>
      </c>
      <c r="DL1097" t="s">
        <v>134</v>
      </c>
      <c r="DM1097">
        <v>13</v>
      </c>
      <c r="DN1097" t="s">
        <v>3705</v>
      </c>
      <c r="DO1097" t="s">
        <v>3705</v>
      </c>
      <c r="DP1097" t="s">
        <v>1251</v>
      </c>
      <c r="DQ1097" t="str">
        <f>"97040"</f>
        <v>97040</v>
      </c>
      <c r="DR1097" t="s">
        <v>3704</v>
      </c>
      <c r="DS1097" t="s">
        <v>3706</v>
      </c>
      <c r="DT1097">
        <v>12</v>
      </c>
      <c r="DU1097">
        <v>78</v>
      </c>
      <c r="DV1097" t="s">
        <v>134</v>
      </c>
      <c r="DW1097" t="s">
        <v>134</v>
      </c>
      <c r="DX1097" t="s">
        <v>134</v>
      </c>
      <c r="DY1097" t="s">
        <v>134</v>
      </c>
      <c r="DZ1097">
        <v>5</v>
      </c>
      <c r="EA1097" t="s">
        <v>136</v>
      </c>
      <c r="EC1097" s="5">
        <v>12.68</v>
      </c>
      <c r="ED1097" s="5">
        <v>55</v>
      </c>
      <c r="EE1097">
        <v>15413874108</v>
      </c>
      <c r="EF1097" t="s">
        <v>3707</v>
      </c>
      <c r="EG1097" t="s">
        <v>148</v>
      </c>
      <c r="EH1097">
        <v>0</v>
      </c>
    </row>
    <row r="1098" spans="1:138" ht="15" customHeight="1" x14ac:dyDescent="0.35">
      <c r="A1098" t="s">
        <v>1658</v>
      </c>
      <c r="B1098" t="s">
        <v>157</v>
      </c>
      <c r="C1098" s="1">
        <v>44127.683260995371</v>
      </c>
      <c r="D1098" s="1">
        <v>44159</v>
      </c>
      <c r="E1098" t="s">
        <v>133</v>
      </c>
      <c r="F1098" t="s">
        <v>136</v>
      </c>
      <c r="G1098" t="s">
        <v>135</v>
      </c>
      <c r="H1098" t="s">
        <v>136</v>
      </c>
      <c r="I1098" t="s">
        <v>1659</v>
      </c>
      <c r="J1098" t="s">
        <v>1660</v>
      </c>
      <c r="K1098" t="s">
        <v>1661</v>
      </c>
      <c r="M1098" t="s">
        <v>1662</v>
      </c>
      <c r="N1098" t="s">
        <v>1663</v>
      </c>
      <c r="O1098" s="4">
        <v>18618</v>
      </c>
      <c r="P1098" t="s">
        <v>140</v>
      </c>
      <c r="R1098">
        <v>15703334774</v>
      </c>
      <c r="T1098">
        <v>112910</v>
      </c>
      <c r="U1098" t="s">
        <v>1664</v>
      </c>
      <c r="V1098" t="s">
        <v>1665</v>
      </c>
      <c r="W1098" t="s">
        <v>840</v>
      </c>
      <c r="X1098" t="s">
        <v>164</v>
      </c>
      <c r="Y1098" t="s">
        <v>1661</v>
      </c>
      <c r="AA1098" t="s">
        <v>1662</v>
      </c>
      <c r="AB1098" t="s">
        <v>1663</v>
      </c>
      <c r="AC1098" s="4">
        <v>18618</v>
      </c>
      <c r="AD1098" t="s">
        <v>140</v>
      </c>
      <c r="AF1098">
        <v>15703334774</v>
      </c>
      <c r="AH1098" t="s">
        <v>1599</v>
      </c>
      <c r="AI1098" t="s">
        <v>168</v>
      </c>
      <c r="AJ1098" t="s">
        <v>913</v>
      </c>
      <c r="AK1098" t="s">
        <v>914</v>
      </c>
      <c r="AL1098" t="s">
        <v>845</v>
      </c>
      <c r="AM1098" t="s">
        <v>561</v>
      </c>
      <c r="AN1098" t="s">
        <v>562</v>
      </c>
      <c r="AO1098" t="s">
        <v>563</v>
      </c>
      <c r="AP1098" t="s">
        <v>564</v>
      </c>
      <c r="AQ1098" s="4">
        <v>22949</v>
      </c>
      <c r="AR1098" t="s">
        <v>140</v>
      </c>
      <c r="AT1098">
        <v>14342634300</v>
      </c>
      <c r="AV1098" t="s">
        <v>1600</v>
      </c>
      <c r="AW1098" t="s">
        <v>566</v>
      </c>
      <c r="AZ1098" t="s">
        <v>334</v>
      </c>
      <c r="BA1098" t="s">
        <v>335</v>
      </c>
      <c r="BB1098" t="s">
        <v>136</v>
      </c>
      <c r="BC1098" t="s">
        <v>136</v>
      </c>
      <c r="BD1098" t="s">
        <v>148</v>
      </c>
      <c r="BE1098" t="s">
        <v>136</v>
      </c>
      <c r="BF1098" t="s">
        <v>136</v>
      </c>
      <c r="BG1098" t="s">
        <v>134</v>
      </c>
      <c r="BH1098" t="s">
        <v>136</v>
      </c>
      <c r="BI1098" t="s">
        <v>1601</v>
      </c>
      <c r="BJ1098" t="s">
        <v>1602</v>
      </c>
      <c r="BK1098" t="s">
        <v>1603</v>
      </c>
      <c r="BL1098" t="s">
        <v>566</v>
      </c>
      <c r="BM1098" t="s">
        <v>1599</v>
      </c>
      <c r="BN1098" t="s">
        <v>1666</v>
      </c>
      <c r="BO1098" t="s">
        <v>570</v>
      </c>
      <c r="BP1098">
        <v>6</v>
      </c>
      <c r="BQ1098">
        <v>6</v>
      </c>
      <c r="BR1098">
        <v>6</v>
      </c>
      <c r="BS1098" s="1">
        <v>44202</v>
      </c>
      <c r="BT1098" s="1">
        <v>44506</v>
      </c>
      <c r="BU1098" s="1">
        <v>44202</v>
      </c>
      <c r="BV1098" s="1">
        <v>44506</v>
      </c>
      <c r="BW1098" t="s">
        <v>136</v>
      </c>
      <c r="BX1098">
        <v>48</v>
      </c>
      <c r="BY1098">
        <v>0</v>
      </c>
      <c r="BZ1098">
        <v>8</v>
      </c>
      <c r="CA1098">
        <v>8</v>
      </c>
      <c r="CB1098">
        <v>8</v>
      </c>
      <c r="CC1098">
        <v>8</v>
      </c>
      <c r="CD1098">
        <v>8</v>
      </c>
      <c r="CE1098">
        <v>8</v>
      </c>
      <c r="CF1098" t="str">
        <f>"8:00 AM"</f>
        <v>8:00 AM</v>
      </c>
      <c r="CG1098" t="str">
        <f>"6:00 PM"</f>
        <v>6:00 PM</v>
      </c>
      <c r="CH1098" s="5">
        <v>11.71</v>
      </c>
      <c r="CI1098" t="s">
        <v>146</v>
      </c>
      <c r="CL1098" t="s">
        <v>136</v>
      </c>
      <c r="CM1098" t="s">
        <v>312</v>
      </c>
      <c r="CN1098" t="s">
        <v>148</v>
      </c>
      <c r="CO1098" t="s">
        <v>854</v>
      </c>
      <c r="CP1098" t="s">
        <v>149</v>
      </c>
      <c r="CQ1098">
        <v>3</v>
      </c>
      <c r="CR1098">
        <v>0</v>
      </c>
      <c r="CS1098" t="s">
        <v>136</v>
      </c>
      <c r="CT1098" t="s">
        <v>136</v>
      </c>
      <c r="CU1098" t="s">
        <v>136</v>
      </c>
      <c r="CV1098" t="s">
        <v>136</v>
      </c>
      <c r="CW1098" t="s">
        <v>134</v>
      </c>
      <c r="CX1098">
        <v>75</v>
      </c>
      <c r="CY1098" t="s">
        <v>134</v>
      </c>
      <c r="CZ1098" t="s">
        <v>134</v>
      </c>
      <c r="DA1098" t="s">
        <v>134</v>
      </c>
      <c r="DB1098" t="s">
        <v>134</v>
      </c>
      <c r="DC1098" t="s">
        <v>134</v>
      </c>
      <c r="DD1098" t="s">
        <v>136</v>
      </c>
      <c r="DF1098" t="s">
        <v>1667</v>
      </c>
      <c r="DG1098" t="s">
        <v>1668</v>
      </c>
      <c r="DH1098" t="s">
        <v>520</v>
      </c>
      <c r="DI1098" t="s">
        <v>139</v>
      </c>
      <c r="DJ1098" s="4">
        <v>34266</v>
      </c>
      <c r="DK1098" t="s">
        <v>521</v>
      </c>
      <c r="DL1098" t="s">
        <v>134</v>
      </c>
      <c r="DM1098">
        <v>14</v>
      </c>
      <c r="DN1098" t="s">
        <v>1669</v>
      </c>
      <c r="DO1098" t="s">
        <v>520</v>
      </c>
      <c r="DP1098" t="s">
        <v>139</v>
      </c>
      <c r="DQ1098" t="str">
        <f>"34266"</f>
        <v>34266</v>
      </c>
      <c r="DR1098" t="s">
        <v>521</v>
      </c>
      <c r="DS1098" t="s">
        <v>919</v>
      </c>
      <c r="DT1098">
        <v>1</v>
      </c>
      <c r="DU1098">
        <v>4</v>
      </c>
      <c r="DV1098" t="s">
        <v>134</v>
      </c>
      <c r="DW1098" t="s">
        <v>134</v>
      </c>
      <c r="DX1098" t="s">
        <v>134</v>
      </c>
      <c r="DY1098" t="s">
        <v>134</v>
      </c>
      <c r="DZ1098">
        <v>3</v>
      </c>
      <c r="EA1098" t="s">
        <v>134</v>
      </c>
      <c r="EB1098" s="5">
        <v>12.68</v>
      </c>
      <c r="EC1098" s="5">
        <v>12.68</v>
      </c>
      <c r="ED1098" s="5">
        <v>55</v>
      </c>
      <c r="EE1098">
        <v>15703334774</v>
      </c>
      <c r="EF1098" t="s">
        <v>148</v>
      </c>
      <c r="EG1098" t="s">
        <v>524</v>
      </c>
      <c r="EH1098">
        <v>0</v>
      </c>
    </row>
    <row r="1099" spans="1:138" ht="15" customHeight="1" x14ac:dyDescent="0.35">
      <c r="A1099" t="s">
        <v>14811</v>
      </c>
      <c r="B1099" t="s">
        <v>157</v>
      </c>
      <c r="C1099" s="1">
        <v>44132.680460185184</v>
      </c>
      <c r="D1099" s="1">
        <v>44159</v>
      </c>
      <c r="E1099" t="s">
        <v>133</v>
      </c>
      <c r="F1099" t="s">
        <v>136</v>
      </c>
      <c r="G1099" t="s">
        <v>135</v>
      </c>
      <c r="H1099" t="s">
        <v>136</v>
      </c>
      <c r="I1099" t="s">
        <v>14812</v>
      </c>
      <c r="K1099" t="s">
        <v>14813</v>
      </c>
      <c r="M1099" t="s">
        <v>7662</v>
      </c>
      <c r="N1099" t="s">
        <v>246</v>
      </c>
      <c r="O1099" s="4">
        <v>70542</v>
      </c>
      <c r="P1099" t="s">
        <v>140</v>
      </c>
      <c r="R1099">
        <v>13377897889</v>
      </c>
      <c r="T1099">
        <v>111160</v>
      </c>
      <c r="U1099" t="s">
        <v>14814</v>
      </c>
      <c r="V1099" t="s">
        <v>2757</v>
      </c>
      <c r="W1099" t="s">
        <v>2788</v>
      </c>
      <c r="X1099" t="s">
        <v>164</v>
      </c>
      <c r="Y1099" t="s">
        <v>14813</v>
      </c>
      <c r="AA1099" t="s">
        <v>7662</v>
      </c>
      <c r="AB1099" t="s">
        <v>246</v>
      </c>
      <c r="AC1099" s="4">
        <v>70542</v>
      </c>
      <c r="AD1099" t="s">
        <v>140</v>
      </c>
      <c r="AF1099">
        <v>13377897889</v>
      </c>
      <c r="AH1099" t="s">
        <v>14815</v>
      </c>
      <c r="AI1099" t="s">
        <v>226</v>
      </c>
      <c r="AJ1099" t="s">
        <v>3838</v>
      </c>
      <c r="AK1099" t="s">
        <v>2820</v>
      </c>
      <c r="AL1099" t="s">
        <v>664</v>
      </c>
      <c r="AM1099" t="s">
        <v>5000</v>
      </c>
      <c r="AO1099" t="s">
        <v>5001</v>
      </c>
      <c r="AP1099" t="s">
        <v>246</v>
      </c>
      <c r="AQ1099" s="4">
        <v>70601</v>
      </c>
      <c r="AR1099" t="s">
        <v>140</v>
      </c>
      <c r="AT1099">
        <v>13372140354</v>
      </c>
      <c r="AV1099" t="s">
        <v>3839</v>
      </c>
      <c r="AW1099" t="s">
        <v>1159</v>
      </c>
      <c r="AX1099" t="s">
        <v>246</v>
      </c>
      <c r="AY1099" t="s">
        <v>674</v>
      </c>
      <c r="AZ1099" t="s">
        <v>334</v>
      </c>
      <c r="BA1099" t="s">
        <v>335</v>
      </c>
      <c r="BB1099" t="s">
        <v>136</v>
      </c>
      <c r="BC1099" t="s">
        <v>136</v>
      </c>
      <c r="BD1099" t="s">
        <v>148</v>
      </c>
      <c r="BE1099" t="s">
        <v>136</v>
      </c>
      <c r="BF1099" t="s">
        <v>136</v>
      </c>
      <c r="BG1099" t="s">
        <v>134</v>
      </c>
      <c r="BH1099" t="s">
        <v>136</v>
      </c>
      <c r="BN1099" t="s">
        <v>14816</v>
      </c>
      <c r="BO1099" t="s">
        <v>905</v>
      </c>
      <c r="BP1099">
        <v>6</v>
      </c>
      <c r="BQ1099">
        <v>6</v>
      </c>
      <c r="BR1099">
        <v>6</v>
      </c>
      <c r="BS1099" s="1">
        <v>44198</v>
      </c>
      <c r="BT1099" s="1">
        <v>44501</v>
      </c>
      <c r="BU1099" s="1">
        <v>44198</v>
      </c>
      <c r="BV1099" s="1">
        <v>44501</v>
      </c>
      <c r="BW1099" t="s">
        <v>136</v>
      </c>
      <c r="BX1099">
        <v>40</v>
      </c>
      <c r="BY1099">
        <v>0</v>
      </c>
      <c r="BZ1099">
        <v>8</v>
      </c>
      <c r="CA1099">
        <v>8</v>
      </c>
      <c r="CB1099">
        <v>8</v>
      </c>
      <c r="CC1099">
        <v>8</v>
      </c>
      <c r="CD1099">
        <v>8</v>
      </c>
      <c r="CE1099">
        <v>0</v>
      </c>
      <c r="CF1099" t="str">
        <f>"7:00 AM"</f>
        <v>7:00 AM</v>
      </c>
      <c r="CG1099" t="str">
        <f>"3:00 PM"</f>
        <v>3:00 PM</v>
      </c>
      <c r="CH1099" s="5">
        <v>11.83</v>
      </c>
      <c r="CI1099" t="s">
        <v>146</v>
      </c>
      <c r="CL1099" t="s">
        <v>134</v>
      </c>
      <c r="CM1099" t="s">
        <v>312</v>
      </c>
      <c r="CN1099" t="s">
        <v>148</v>
      </c>
      <c r="CO1099" t="s">
        <v>7734</v>
      </c>
      <c r="CP1099" t="s">
        <v>149</v>
      </c>
      <c r="CQ1099">
        <v>3</v>
      </c>
      <c r="CR1099">
        <v>0</v>
      </c>
      <c r="CS1099" t="s">
        <v>136</v>
      </c>
      <c r="CT1099" t="s">
        <v>136</v>
      </c>
      <c r="CU1099" t="s">
        <v>136</v>
      </c>
      <c r="CV1099" t="s">
        <v>136</v>
      </c>
      <c r="CW1099" t="s">
        <v>134</v>
      </c>
      <c r="CX1099">
        <v>70</v>
      </c>
      <c r="CY1099" t="s">
        <v>136</v>
      </c>
      <c r="CZ1099" t="s">
        <v>136</v>
      </c>
      <c r="DA1099" t="s">
        <v>136</v>
      </c>
      <c r="DB1099" t="s">
        <v>134</v>
      </c>
      <c r="DC1099" t="s">
        <v>136</v>
      </c>
      <c r="DD1099" t="s">
        <v>136</v>
      </c>
      <c r="DF1099" t="s">
        <v>14817</v>
      </c>
      <c r="DG1099" s="2" t="s">
        <v>14818</v>
      </c>
      <c r="DH1099" t="s">
        <v>7662</v>
      </c>
      <c r="DI1099" t="s">
        <v>246</v>
      </c>
      <c r="DJ1099" s="4">
        <v>70542</v>
      </c>
      <c r="DK1099" t="s">
        <v>3166</v>
      </c>
      <c r="DL1099" t="s">
        <v>134</v>
      </c>
      <c r="DM1099">
        <v>3</v>
      </c>
      <c r="DN1099" t="s">
        <v>14819</v>
      </c>
      <c r="DO1099" t="s">
        <v>7662</v>
      </c>
      <c r="DP1099" t="s">
        <v>246</v>
      </c>
      <c r="DQ1099" t="str">
        <f>"70542"</f>
        <v>70542</v>
      </c>
      <c r="DR1099" t="s">
        <v>3166</v>
      </c>
      <c r="DS1099" t="s">
        <v>14820</v>
      </c>
      <c r="DT1099">
        <v>1</v>
      </c>
      <c r="DU1099">
        <v>9</v>
      </c>
      <c r="DV1099" t="s">
        <v>134</v>
      </c>
      <c r="DW1099" t="s">
        <v>134</v>
      </c>
      <c r="DX1099" t="s">
        <v>134</v>
      </c>
      <c r="DY1099" t="s">
        <v>136</v>
      </c>
      <c r="DZ1099">
        <v>1</v>
      </c>
      <c r="EA1099" t="s">
        <v>136</v>
      </c>
      <c r="EC1099" s="5">
        <v>12.68</v>
      </c>
      <c r="ED1099" s="5">
        <v>55</v>
      </c>
      <c r="EE1099">
        <v>13377897889</v>
      </c>
      <c r="EF1099" t="s">
        <v>14815</v>
      </c>
      <c r="EG1099" t="s">
        <v>148</v>
      </c>
      <c r="EH1099">
        <v>3</v>
      </c>
    </row>
    <row r="1100" spans="1:138" ht="15" customHeight="1" x14ac:dyDescent="0.35">
      <c r="A1100" t="s">
        <v>5097</v>
      </c>
      <c r="B1100" t="s">
        <v>157</v>
      </c>
      <c r="C1100" s="1">
        <v>44133.453444560182</v>
      </c>
      <c r="D1100" s="1">
        <v>44159</v>
      </c>
      <c r="E1100" t="s">
        <v>133</v>
      </c>
      <c r="F1100" t="s">
        <v>136</v>
      </c>
      <c r="G1100" t="s">
        <v>135</v>
      </c>
      <c r="H1100" t="s">
        <v>136</v>
      </c>
      <c r="I1100" t="s">
        <v>5098</v>
      </c>
      <c r="K1100" t="s">
        <v>5099</v>
      </c>
      <c r="M1100" t="s">
        <v>5100</v>
      </c>
      <c r="N1100" t="s">
        <v>1128</v>
      </c>
      <c r="O1100" s="4">
        <v>58374</v>
      </c>
      <c r="P1100" t="s">
        <v>140</v>
      </c>
      <c r="R1100">
        <v>17013510252</v>
      </c>
      <c r="T1100">
        <v>11211</v>
      </c>
      <c r="U1100" t="s">
        <v>5101</v>
      </c>
      <c r="V1100" t="s">
        <v>2888</v>
      </c>
      <c r="X1100" t="s">
        <v>164</v>
      </c>
      <c r="Y1100" t="s">
        <v>5099</v>
      </c>
      <c r="AA1100" t="s">
        <v>5100</v>
      </c>
      <c r="AB1100" t="s">
        <v>1128</v>
      </c>
      <c r="AC1100" s="4">
        <v>58374</v>
      </c>
      <c r="AD1100" t="s">
        <v>140</v>
      </c>
      <c r="AF1100">
        <v>17013510252</v>
      </c>
      <c r="AH1100" t="s">
        <v>155</v>
      </c>
      <c r="AI1100" t="s">
        <v>168</v>
      </c>
      <c r="AJ1100" t="s">
        <v>1210</v>
      </c>
      <c r="AK1100" t="s">
        <v>1211</v>
      </c>
      <c r="AM1100" t="s">
        <v>1212</v>
      </c>
      <c r="AO1100" t="s">
        <v>1213</v>
      </c>
      <c r="AP1100" t="s">
        <v>460</v>
      </c>
      <c r="AQ1100" s="4">
        <v>74132</v>
      </c>
      <c r="AR1100" t="s">
        <v>140</v>
      </c>
      <c r="AS1100" t="s">
        <v>1214</v>
      </c>
      <c r="AT1100">
        <v>19189065212</v>
      </c>
      <c r="AV1100" t="s">
        <v>1215</v>
      </c>
      <c r="AW1100" t="s">
        <v>1216</v>
      </c>
      <c r="AZ1100" t="s">
        <v>334</v>
      </c>
      <c r="BA1100" t="s">
        <v>335</v>
      </c>
      <c r="BB1100" t="s">
        <v>136</v>
      </c>
      <c r="BC1100" t="s">
        <v>136</v>
      </c>
      <c r="BD1100" t="s">
        <v>148</v>
      </c>
      <c r="BE1100" t="s">
        <v>136</v>
      </c>
      <c r="BF1100" t="s">
        <v>136</v>
      </c>
      <c r="BG1100" t="s">
        <v>134</v>
      </c>
      <c r="BH1100" t="s">
        <v>136</v>
      </c>
      <c r="BN1100" t="s">
        <v>5102</v>
      </c>
      <c r="BO1100" t="s">
        <v>1501</v>
      </c>
      <c r="BP1100">
        <v>2</v>
      </c>
      <c r="BQ1100">
        <v>2</v>
      </c>
      <c r="BR1100">
        <v>2</v>
      </c>
      <c r="BS1100" s="1">
        <v>44187</v>
      </c>
      <c r="BT1100" s="1">
        <v>44285</v>
      </c>
      <c r="BU1100" s="1">
        <v>44187</v>
      </c>
      <c r="BV1100" s="1">
        <v>44285</v>
      </c>
      <c r="BW1100" t="s">
        <v>136</v>
      </c>
      <c r="BX1100">
        <v>42</v>
      </c>
      <c r="BY1100">
        <v>0</v>
      </c>
      <c r="BZ1100">
        <v>7</v>
      </c>
      <c r="CA1100">
        <v>7</v>
      </c>
      <c r="CB1100">
        <v>7</v>
      </c>
      <c r="CC1100">
        <v>7</v>
      </c>
      <c r="CD1100">
        <v>7</v>
      </c>
      <c r="CE1100">
        <v>7</v>
      </c>
      <c r="CF1100" t="str">
        <f>"9:00 AM"</f>
        <v>9:00 AM</v>
      </c>
      <c r="CG1100" t="str">
        <f>"5:00 AM"</f>
        <v>5:00 AM</v>
      </c>
      <c r="CH1100" s="5">
        <v>14.99</v>
      </c>
      <c r="CI1100" t="s">
        <v>146</v>
      </c>
      <c r="CL1100" t="s">
        <v>136</v>
      </c>
      <c r="CM1100" t="s">
        <v>312</v>
      </c>
      <c r="CN1100" t="s">
        <v>148</v>
      </c>
      <c r="CO1100" t="s">
        <v>1218</v>
      </c>
      <c r="CP1100" t="s">
        <v>545</v>
      </c>
      <c r="CQ1100">
        <v>0</v>
      </c>
      <c r="CR1100">
        <v>0</v>
      </c>
      <c r="CS1100" t="s">
        <v>136</v>
      </c>
      <c r="CT1100" t="s">
        <v>134</v>
      </c>
      <c r="CU1100" t="s">
        <v>136</v>
      </c>
      <c r="CV1100" t="s">
        <v>134</v>
      </c>
      <c r="CW1100" t="s">
        <v>134</v>
      </c>
      <c r="CX1100">
        <v>50</v>
      </c>
      <c r="CY1100" t="s">
        <v>136</v>
      </c>
      <c r="CZ1100" t="s">
        <v>136</v>
      </c>
      <c r="DA1100" t="s">
        <v>136</v>
      </c>
      <c r="DB1100" t="s">
        <v>136</v>
      </c>
      <c r="DC1100" t="s">
        <v>136</v>
      </c>
      <c r="DD1100" t="s">
        <v>136</v>
      </c>
      <c r="DF1100" t="s">
        <v>5103</v>
      </c>
      <c r="DG1100" t="s">
        <v>5099</v>
      </c>
      <c r="DH1100" t="s">
        <v>5100</v>
      </c>
      <c r="DI1100" t="s">
        <v>1128</v>
      </c>
      <c r="DJ1100" s="4">
        <v>58374</v>
      </c>
      <c r="DK1100" t="s">
        <v>2050</v>
      </c>
      <c r="DL1100" t="s">
        <v>136</v>
      </c>
      <c r="DM1100">
        <v>1</v>
      </c>
      <c r="DN1100" t="s">
        <v>5104</v>
      </c>
      <c r="DO1100" t="s">
        <v>5100</v>
      </c>
      <c r="DP1100" t="s">
        <v>1128</v>
      </c>
      <c r="DQ1100" t="str">
        <f>"58374"</f>
        <v>58374</v>
      </c>
      <c r="DR1100" t="s">
        <v>2050</v>
      </c>
      <c r="DS1100" t="s">
        <v>1220</v>
      </c>
      <c r="DT1100">
        <v>1</v>
      </c>
      <c r="DU1100">
        <v>2</v>
      </c>
      <c r="DV1100" t="s">
        <v>134</v>
      </c>
      <c r="DW1100" t="s">
        <v>134</v>
      </c>
      <c r="DX1100" t="s">
        <v>134</v>
      </c>
      <c r="DY1100" t="s">
        <v>136</v>
      </c>
      <c r="DZ1100">
        <v>1</v>
      </c>
      <c r="EA1100" t="s">
        <v>136</v>
      </c>
      <c r="EC1100" s="5">
        <v>12.68</v>
      </c>
      <c r="ED1100" s="5">
        <v>55</v>
      </c>
      <c r="EE1100">
        <v>17013510252</v>
      </c>
      <c r="EF1100" t="s">
        <v>148</v>
      </c>
      <c r="EG1100" t="s">
        <v>1221</v>
      </c>
      <c r="EH1100">
        <v>0</v>
      </c>
    </row>
    <row r="1101" spans="1:138" ht="15" customHeight="1" x14ac:dyDescent="0.35">
      <c r="A1101" t="s">
        <v>13613</v>
      </c>
      <c r="B1101" t="s">
        <v>157</v>
      </c>
      <c r="C1101" s="1">
        <v>44144.516066203701</v>
      </c>
      <c r="D1101" s="1">
        <v>44159</v>
      </c>
      <c r="E1101" t="s">
        <v>133</v>
      </c>
      <c r="F1101" t="s">
        <v>136</v>
      </c>
      <c r="G1101" t="s">
        <v>135</v>
      </c>
      <c r="H1101" t="s">
        <v>136</v>
      </c>
      <c r="I1101" t="s">
        <v>13614</v>
      </c>
      <c r="K1101" t="s">
        <v>13615</v>
      </c>
      <c r="M1101" t="s">
        <v>13616</v>
      </c>
      <c r="N1101" t="s">
        <v>246</v>
      </c>
      <c r="O1101" s="4">
        <v>70438</v>
      </c>
      <c r="P1101" t="s">
        <v>140</v>
      </c>
      <c r="R1101">
        <v>19852737355</v>
      </c>
      <c r="T1101">
        <v>11212</v>
      </c>
      <c r="U1101" t="s">
        <v>13617</v>
      </c>
      <c r="V1101" t="s">
        <v>2296</v>
      </c>
      <c r="X1101" t="s">
        <v>164</v>
      </c>
      <c r="Y1101" t="s">
        <v>13618</v>
      </c>
      <c r="Z1101" t="s">
        <v>13619</v>
      </c>
      <c r="AA1101" t="s">
        <v>13616</v>
      </c>
      <c r="AB1101" t="s">
        <v>246</v>
      </c>
      <c r="AC1101" s="4">
        <v>70438</v>
      </c>
      <c r="AD1101" t="s">
        <v>140</v>
      </c>
      <c r="AF1101">
        <v>19855153996</v>
      </c>
      <c r="AH1101" t="s">
        <v>13620</v>
      </c>
      <c r="AI1101" t="s">
        <v>168</v>
      </c>
      <c r="AJ1101" t="s">
        <v>1977</v>
      </c>
      <c r="AK1101" t="s">
        <v>1978</v>
      </c>
      <c r="AL1101" t="s">
        <v>1979</v>
      </c>
      <c r="AM1101" t="s">
        <v>1980</v>
      </c>
      <c r="AN1101" t="s">
        <v>1981</v>
      </c>
      <c r="AO1101" t="s">
        <v>1982</v>
      </c>
      <c r="AP1101" t="s">
        <v>246</v>
      </c>
      <c r="AQ1101" s="4">
        <v>70754</v>
      </c>
      <c r="AR1101" t="s">
        <v>140</v>
      </c>
      <c r="AT1101">
        <v>12256863033</v>
      </c>
      <c r="AV1101" t="s">
        <v>1983</v>
      </c>
      <c r="AW1101" t="s">
        <v>1984</v>
      </c>
      <c r="AZ1101" t="s">
        <v>175</v>
      </c>
      <c r="BA1101" t="s">
        <v>176</v>
      </c>
      <c r="BB1101" t="s">
        <v>136</v>
      </c>
      <c r="BC1101" t="s">
        <v>136</v>
      </c>
      <c r="BD1101" t="s">
        <v>148</v>
      </c>
      <c r="BE1101" t="s">
        <v>136</v>
      </c>
      <c r="BF1101" t="s">
        <v>136</v>
      </c>
      <c r="BG1101" t="s">
        <v>134</v>
      </c>
      <c r="BH1101" t="s">
        <v>136</v>
      </c>
      <c r="BN1101" t="s">
        <v>13621</v>
      </c>
      <c r="BO1101" t="s">
        <v>905</v>
      </c>
      <c r="BP1101">
        <v>3</v>
      </c>
      <c r="BQ1101">
        <v>3</v>
      </c>
      <c r="BR1101">
        <v>3</v>
      </c>
      <c r="BS1101" s="1">
        <v>44190</v>
      </c>
      <c r="BT1101" s="1">
        <v>44440</v>
      </c>
      <c r="BU1101" s="1">
        <v>44190</v>
      </c>
      <c r="BV1101" s="1">
        <v>44440</v>
      </c>
      <c r="BW1101" t="s">
        <v>136</v>
      </c>
      <c r="BX1101">
        <v>35</v>
      </c>
      <c r="BY1101">
        <v>0</v>
      </c>
      <c r="BZ1101">
        <v>6</v>
      </c>
      <c r="CA1101">
        <v>6</v>
      </c>
      <c r="CB1101">
        <v>6</v>
      </c>
      <c r="CC1101">
        <v>6</v>
      </c>
      <c r="CD1101">
        <v>6</v>
      </c>
      <c r="CE1101">
        <v>5</v>
      </c>
      <c r="CF1101" t="str">
        <f>"7:00 AM"</f>
        <v>7:00 AM</v>
      </c>
      <c r="CG1101" t="str">
        <f>"1:00 PM"</f>
        <v>1:00 PM</v>
      </c>
      <c r="CH1101" s="5">
        <v>11.83</v>
      </c>
      <c r="CI1101" t="s">
        <v>146</v>
      </c>
      <c r="CJ1101">
        <v>0</v>
      </c>
      <c r="CK1101" t="s">
        <v>1985</v>
      </c>
      <c r="CL1101" t="s">
        <v>134</v>
      </c>
      <c r="CM1101" t="s">
        <v>147</v>
      </c>
      <c r="CN1101" t="s">
        <v>148</v>
      </c>
      <c r="CO1101" s="2" t="s">
        <v>3165</v>
      </c>
      <c r="CP1101" t="s">
        <v>149</v>
      </c>
      <c r="CQ1101">
        <v>0</v>
      </c>
      <c r="CR1101">
        <v>0</v>
      </c>
      <c r="CS1101" t="s">
        <v>136</v>
      </c>
      <c r="CT1101" t="s">
        <v>136</v>
      </c>
      <c r="CU1101" t="s">
        <v>136</v>
      </c>
      <c r="CV1101" t="s">
        <v>134</v>
      </c>
      <c r="CW1101" t="s">
        <v>134</v>
      </c>
      <c r="CX1101">
        <v>50</v>
      </c>
      <c r="CY1101" t="s">
        <v>134</v>
      </c>
      <c r="CZ1101" t="s">
        <v>134</v>
      </c>
      <c r="DA1101" t="s">
        <v>134</v>
      </c>
      <c r="DB1101" t="s">
        <v>134</v>
      </c>
      <c r="DC1101" t="s">
        <v>134</v>
      </c>
      <c r="DD1101" t="s">
        <v>136</v>
      </c>
      <c r="DF1101" t="s">
        <v>2346</v>
      </c>
      <c r="DG1101" t="s">
        <v>13618</v>
      </c>
      <c r="DH1101" t="s">
        <v>13616</v>
      </c>
      <c r="DI1101" t="s">
        <v>246</v>
      </c>
      <c r="DJ1101" s="4">
        <v>70438</v>
      </c>
      <c r="DK1101" t="s">
        <v>866</v>
      </c>
      <c r="DL1101" t="s">
        <v>136</v>
      </c>
      <c r="DM1101">
        <v>1</v>
      </c>
      <c r="DN1101" t="s">
        <v>13618</v>
      </c>
      <c r="DO1101" t="s">
        <v>13616</v>
      </c>
      <c r="DP1101" t="s">
        <v>246</v>
      </c>
      <c r="DQ1101" t="str">
        <f>"70438"</f>
        <v>70438</v>
      </c>
      <c r="DR1101" t="s">
        <v>866</v>
      </c>
      <c r="DS1101" t="s">
        <v>497</v>
      </c>
      <c r="DT1101">
        <v>1</v>
      </c>
      <c r="DU1101">
        <v>8</v>
      </c>
      <c r="DV1101" t="s">
        <v>134</v>
      </c>
      <c r="DW1101" t="s">
        <v>134</v>
      </c>
      <c r="DX1101" t="s">
        <v>134</v>
      </c>
      <c r="DY1101" t="s">
        <v>136</v>
      </c>
      <c r="DZ1101">
        <v>1</v>
      </c>
      <c r="EA1101" t="s">
        <v>136</v>
      </c>
      <c r="EC1101" s="5">
        <v>12.68</v>
      </c>
      <c r="ED1101" s="5">
        <v>55</v>
      </c>
      <c r="EE1101">
        <v>19852737355</v>
      </c>
      <c r="EF1101" t="s">
        <v>13620</v>
      </c>
      <c r="EG1101" t="s">
        <v>1989</v>
      </c>
      <c r="EH1101">
        <v>5</v>
      </c>
    </row>
    <row r="1102" spans="1:138" ht="15" customHeight="1" x14ac:dyDescent="0.35">
      <c r="A1102" t="s">
        <v>21571</v>
      </c>
      <c r="B1102" t="s">
        <v>157</v>
      </c>
      <c r="C1102" s="1">
        <v>44141.691025462962</v>
      </c>
      <c r="D1102" s="1">
        <v>44159</v>
      </c>
      <c r="E1102" t="s">
        <v>133</v>
      </c>
      <c r="F1102" t="s">
        <v>134</v>
      </c>
      <c r="G1102" t="s">
        <v>135</v>
      </c>
      <c r="H1102" t="s">
        <v>136</v>
      </c>
      <c r="I1102" t="s">
        <v>6867</v>
      </c>
      <c r="K1102" t="s">
        <v>6868</v>
      </c>
      <c r="M1102" t="s">
        <v>21572</v>
      </c>
      <c r="N1102" t="s">
        <v>395</v>
      </c>
      <c r="O1102" s="4">
        <v>93036</v>
      </c>
      <c r="P1102" t="s">
        <v>140</v>
      </c>
      <c r="R1102">
        <v>18058909980</v>
      </c>
      <c r="T1102">
        <v>1151</v>
      </c>
      <c r="U1102" t="s">
        <v>6870</v>
      </c>
      <c r="V1102" t="s">
        <v>6871</v>
      </c>
      <c r="X1102" t="s">
        <v>684</v>
      </c>
      <c r="Y1102" t="s">
        <v>6868</v>
      </c>
      <c r="AA1102" t="s">
        <v>6869</v>
      </c>
      <c r="AB1102" t="s">
        <v>395</v>
      </c>
      <c r="AC1102" s="4">
        <v>93036</v>
      </c>
      <c r="AD1102" t="s">
        <v>140</v>
      </c>
      <c r="AF1102">
        <v>18058909980</v>
      </c>
      <c r="AH1102" t="s">
        <v>6872</v>
      </c>
      <c r="AI1102" t="s">
        <v>168</v>
      </c>
      <c r="AJ1102" t="s">
        <v>1211</v>
      </c>
      <c r="AK1102" t="s">
        <v>1512</v>
      </c>
      <c r="AM1102" t="s">
        <v>21573</v>
      </c>
      <c r="AO1102" t="s">
        <v>15944</v>
      </c>
      <c r="AP1102" t="s">
        <v>395</v>
      </c>
      <c r="AQ1102" s="4">
        <v>94109</v>
      </c>
      <c r="AR1102" t="s">
        <v>140</v>
      </c>
      <c r="AT1102">
        <v>16505386201</v>
      </c>
      <c r="AV1102" t="s">
        <v>17757</v>
      </c>
      <c r="AW1102" t="s">
        <v>21574</v>
      </c>
      <c r="AZ1102" t="s">
        <v>821</v>
      </c>
      <c r="BA1102" t="s">
        <v>822</v>
      </c>
      <c r="BB1102" t="s">
        <v>134</v>
      </c>
      <c r="BC1102" t="s">
        <v>134</v>
      </c>
      <c r="BD1102" t="s">
        <v>134</v>
      </c>
      <c r="BE1102" t="s">
        <v>134</v>
      </c>
      <c r="BF1102" t="s">
        <v>134</v>
      </c>
      <c r="BG1102" t="s">
        <v>134</v>
      </c>
      <c r="BH1102" t="s">
        <v>136</v>
      </c>
      <c r="BN1102" t="s">
        <v>21575</v>
      </c>
      <c r="BO1102" t="s">
        <v>21576</v>
      </c>
      <c r="BP1102">
        <v>24</v>
      </c>
      <c r="BQ1102">
        <v>24</v>
      </c>
      <c r="BR1102">
        <v>24</v>
      </c>
      <c r="BS1102" s="1">
        <v>44198</v>
      </c>
      <c r="BT1102" s="1">
        <v>44393</v>
      </c>
      <c r="BU1102" s="1">
        <v>44198</v>
      </c>
      <c r="BV1102" s="1">
        <v>44393</v>
      </c>
      <c r="BW1102" t="s">
        <v>136</v>
      </c>
      <c r="BX1102">
        <v>40</v>
      </c>
      <c r="BY1102">
        <v>0</v>
      </c>
      <c r="BZ1102">
        <v>8</v>
      </c>
      <c r="CA1102">
        <v>8</v>
      </c>
      <c r="CB1102">
        <v>8</v>
      </c>
      <c r="CC1102">
        <v>8</v>
      </c>
      <c r="CD1102">
        <v>8</v>
      </c>
      <c r="CE1102">
        <v>0</v>
      </c>
      <c r="CF1102" t="str">
        <f>"7:00 AM"</f>
        <v>7:00 AM</v>
      </c>
      <c r="CG1102" t="str">
        <f>"3:30 PM"</f>
        <v>3:30 PM</v>
      </c>
      <c r="CH1102" s="5">
        <v>14.77</v>
      </c>
      <c r="CI1102" t="s">
        <v>146</v>
      </c>
      <c r="CJ1102">
        <v>116.28</v>
      </c>
      <c r="CK1102" t="s">
        <v>15945</v>
      </c>
      <c r="CL1102" t="s">
        <v>134</v>
      </c>
      <c r="CM1102" t="s">
        <v>147</v>
      </c>
      <c r="CN1102" t="s">
        <v>148</v>
      </c>
      <c r="CO1102" t="s">
        <v>15946</v>
      </c>
      <c r="CP1102" t="s">
        <v>149</v>
      </c>
      <c r="CQ1102">
        <v>0</v>
      </c>
      <c r="CR1102">
        <v>0</v>
      </c>
      <c r="CS1102" t="s">
        <v>136</v>
      </c>
      <c r="CT1102" t="s">
        <v>136</v>
      </c>
      <c r="CU1102" t="s">
        <v>136</v>
      </c>
      <c r="CV1102" t="s">
        <v>136</v>
      </c>
      <c r="CW1102" t="s">
        <v>134</v>
      </c>
      <c r="CX1102">
        <v>65</v>
      </c>
      <c r="CY1102" t="s">
        <v>134</v>
      </c>
      <c r="CZ1102" t="s">
        <v>136</v>
      </c>
      <c r="DA1102" t="s">
        <v>136</v>
      </c>
      <c r="DB1102" t="s">
        <v>134</v>
      </c>
      <c r="DC1102" t="s">
        <v>134</v>
      </c>
      <c r="DD1102" t="s">
        <v>136</v>
      </c>
      <c r="DF1102" t="s">
        <v>17761</v>
      </c>
      <c r="DG1102" t="s">
        <v>21577</v>
      </c>
      <c r="DH1102" t="s">
        <v>21578</v>
      </c>
      <c r="DI1102" t="s">
        <v>395</v>
      </c>
      <c r="DJ1102" s="4">
        <v>95482</v>
      </c>
      <c r="DK1102" t="s">
        <v>18296</v>
      </c>
      <c r="DL1102" t="s">
        <v>134</v>
      </c>
      <c r="DM1102">
        <v>8</v>
      </c>
      <c r="DN1102" t="s">
        <v>21579</v>
      </c>
      <c r="DO1102" t="s">
        <v>21580</v>
      </c>
      <c r="DP1102" t="s">
        <v>395</v>
      </c>
      <c r="DQ1102" t="str">
        <f>"95449"</f>
        <v>95449</v>
      </c>
      <c r="DR1102" t="s">
        <v>18296</v>
      </c>
      <c r="DS1102" t="s">
        <v>21581</v>
      </c>
      <c r="DT1102">
        <v>4</v>
      </c>
      <c r="DU1102">
        <v>48</v>
      </c>
      <c r="DV1102" t="s">
        <v>134</v>
      </c>
      <c r="DW1102" t="s">
        <v>134</v>
      </c>
      <c r="DX1102" t="s">
        <v>134</v>
      </c>
      <c r="DY1102" t="s">
        <v>136</v>
      </c>
      <c r="DZ1102">
        <v>1</v>
      </c>
      <c r="EA1102" t="s">
        <v>136</v>
      </c>
      <c r="EC1102" s="5">
        <v>12.68</v>
      </c>
      <c r="ED1102" s="5">
        <v>55</v>
      </c>
      <c r="EE1102">
        <v>18059836412</v>
      </c>
      <c r="EF1102" t="s">
        <v>6872</v>
      </c>
      <c r="EG1102" t="s">
        <v>148</v>
      </c>
      <c r="EH1102">
        <v>1</v>
      </c>
    </row>
    <row r="1103" spans="1:138" ht="15" customHeight="1" x14ac:dyDescent="0.35">
      <c r="A1103" t="s">
        <v>25490</v>
      </c>
      <c r="B1103" t="s">
        <v>157</v>
      </c>
      <c r="C1103" s="1">
        <v>44134.333154745371</v>
      </c>
      <c r="D1103" s="1">
        <v>44159</v>
      </c>
      <c r="E1103" t="s">
        <v>133</v>
      </c>
      <c r="F1103" t="s">
        <v>136</v>
      </c>
      <c r="G1103" t="s">
        <v>135</v>
      </c>
      <c r="H1103" t="s">
        <v>136</v>
      </c>
      <c r="I1103" t="s">
        <v>20645</v>
      </c>
      <c r="K1103" t="s">
        <v>25491</v>
      </c>
      <c r="M1103" t="s">
        <v>20647</v>
      </c>
      <c r="N1103" t="s">
        <v>720</v>
      </c>
      <c r="O1103" s="4">
        <v>39358</v>
      </c>
      <c r="P1103" t="s">
        <v>140</v>
      </c>
      <c r="R1103">
        <v>16624768436</v>
      </c>
      <c r="T1103">
        <v>112511</v>
      </c>
      <c r="U1103" t="s">
        <v>20648</v>
      </c>
      <c r="V1103" t="s">
        <v>20649</v>
      </c>
      <c r="W1103" t="s">
        <v>6767</v>
      </c>
      <c r="X1103" t="s">
        <v>429</v>
      </c>
      <c r="Y1103" t="s">
        <v>20646</v>
      </c>
      <c r="AA1103" t="s">
        <v>20647</v>
      </c>
      <c r="AB1103" t="s">
        <v>720</v>
      </c>
      <c r="AC1103" s="4">
        <v>39358</v>
      </c>
      <c r="AD1103" t="s">
        <v>140</v>
      </c>
      <c r="AF1103">
        <v>16624768436</v>
      </c>
      <c r="AH1103" t="s">
        <v>20650</v>
      </c>
      <c r="AI1103" t="s">
        <v>168</v>
      </c>
      <c r="AJ1103" t="s">
        <v>814</v>
      </c>
      <c r="AK1103" t="s">
        <v>815</v>
      </c>
      <c r="AM1103" t="s">
        <v>817</v>
      </c>
      <c r="AO1103" t="s">
        <v>818</v>
      </c>
      <c r="AP1103" t="s">
        <v>720</v>
      </c>
      <c r="AQ1103" s="4">
        <v>39114</v>
      </c>
      <c r="AR1103" t="s">
        <v>140</v>
      </c>
      <c r="AT1103">
        <v>16018475110</v>
      </c>
      <c r="AV1103" t="s">
        <v>819</v>
      </c>
      <c r="AW1103" t="s">
        <v>820</v>
      </c>
      <c r="AZ1103" t="s">
        <v>334</v>
      </c>
      <c r="BA1103" t="s">
        <v>335</v>
      </c>
      <c r="BB1103" t="s">
        <v>136</v>
      </c>
      <c r="BC1103" t="s">
        <v>136</v>
      </c>
      <c r="BD1103" t="s">
        <v>148</v>
      </c>
      <c r="BE1103" t="s">
        <v>136</v>
      </c>
      <c r="BF1103" t="s">
        <v>136</v>
      </c>
      <c r="BG1103" t="s">
        <v>134</v>
      </c>
      <c r="BH1103" t="s">
        <v>136</v>
      </c>
      <c r="BN1103" t="s">
        <v>25492</v>
      </c>
      <c r="BO1103" t="s">
        <v>20651</v>
      </c>
      <c r="BP1103">
        <v>10</v>
      </c>
      <c r="BQ1103">
        <v>10</v>
      </c>
      <c r="BR1103">
        <v>10</v>
      </c>
      <c r="BS1103" s="1">
        <v>44198</v>
      </c>
      <c r="BT1103" s="1">
        <v>44498</v>
      </c>
      <c r="BU1103" s="1">
        <v>44198</v>
      </c>
      <c r="BV1103" s="1">
        <v>44498</v>
      </c>
      <c r="BW1103" t="s">
        <v>136</v>
      </c>
      <c r="BX1103">
        <v>50</v>
      </c>
      <c r="BY1103">
        <v>2</v>
      </c>
      <c r="BZ1103">
        <v>10</v>
      </c>
      <c r="CA1103">
        <v>10</v>
      </c>
      <c r="CB1103">
        <v>10</v>
      </c>
      <c r="CC1103">
        <v>10</v>
      </c>
      <c r="CD1103">
        <v>8</v>
      </c>
      <c r="CE1103">
        <v>0</v>
      </c>
      <c r="CF1103" t="str">
        <f>"5:00 AM"</f>
        <v>5:00 AM</v>
      </c>
      <c r="CG1103" t="str">
        <f>"3:30 PM"</f>
        <v>3:30 PM</v>
      </c>
      <c r="CH1103" s="5">
        <v>11.83</v>
      </c>
      <c r="CI1103" t="s">
        <v>146</v>
      </c>
      <c r="CJ1103">
        <v>0</v>
      </c>
      <c r="CK1103" t="s">
        <v>148</v>
      </c>
      <c r="CL1103" t="s">
        <v>136</v>
      </c>
      <c r="CM1103" t="s">
        <v>147</v>
      </c>
      <c r="CN1103" t="s">
        <v>148</v>
      </c>
      <c r="CO1103" s="2" t="s">
        <v>20652</v>
      </c>
      <c r="CP1103" t="s">
        <v>149</v>
      </c>
      <c r="CQ1103">
        <v>3</v>
      </c>
      <c r="CR1103">
        <v>0</v>
      </c>
      <c r="CS1103" t="s">
        <v>136</v>
      </c>
      <c r="CT1103" t="s">
        <v>136</v>
      </c>
      <c r="CU1103" t="s">
        <v>134</v>
      </c>
      <c r="CV1103" t="s">
        <v>134</v>
      </c>
      <c r="CW1103" t="s">
        <v>134</v>
      </c>
      <c r="CX1103">
        <v>80</v>
      </c>
      <c r="CY1103" t="s">
        <v>134</v>
      </c>
      <c r="CZ1103" t="s">
        <v>136</v>
      </c>
      <c r="DA1103" t="s">
        <v>136</v>
      </c>
      <c r="DB1103" t="s">
        <v>134</v>
      </c>
      <c r="DC1103" t="s">
        <v>134</v>
      </c>
      <c r="DD1103" t="s">
        <v>136</v>
      </c>
      <c r="DF1103" s="2" t="s">
        <v>20653</v>
      </c>
      <c r="DG1103" t="s">
        <v>20654</v>
      </c>
      <c r="DH1103" t="s">
        <v>7735</v>
      </c>
      <c r="DI1103" t="s">
        <v>720</v>
      </c>
      <c r="DJ1103" s="4">
        <v>39341</v>
      </c>
      <c r="DK1103" t="s">
        <v>1874</v>
      </c>
      <c r="DL1103" t="s">
        <v>134</v>
      </c>
      <c r="DM1103">
        <v>5</v>
      </c>
      <c r="DN1103" t="s">
        <v>20654</v>
      </c>
      <c r="DO1103" t="s">
        <v>7735</v>
      </c>
      <c r="DP1103" t="s">
        <v>720</v>
      </c>
      <c r="DQ1103" t="str">
        <f>"39341"</f>
        <v>39341</v>
      </c>
      <c r="DR1103" t="s">
        <v>1874</v>
      </c>
      <c r="DS1103" t="s">
        <v>20655</v>
      </c>
      <c r="DT1103">
        <v>1</v>
      </c>
      <c r="DU1103">
        <v>6</v>
      </c>
      <c r="DV1103" t="s">
        <v>136</v>
      </c>
      <c r="DW1103" t="s">
        <v>136</v>
      </c>
      <c r="DX1103" t="s">
        <v>134</v>
      </c>
      <c r="DY1103" t="s">
        <v>134</v>
      </c>
      <c r="DZ1103">
        <v>2</v>
      </c>
      <c r="EA1103" t="s">
        <v>136</v>
      </c>
      <c r="EC1103" s="5">
        <v>12.68</v>
      </c>
      <c r="ED1103" s="5">
        <v>55</v>
      </c>
      <c r="EE1103">
        <v>16624768436</v>
      </c>
      <c r="EF1103" t="s">
        <v>20650</v>
      </c>
      <c r="EG1103" t="s">
        <v>831</v>
      </c>
      <c r="EH1103">
        <v>0</v>
      </c>
    </row>
    <row r="1104" spans="1:138" ht="15" customHeight="1" x14ac:dyDescent="0.35">
      <c r="A1104" t="s">
        <v>15268</v>
      </c>
      <c r="B1104" t="s">
        <v>157</v>
      </c>
      <c r="C1104" s="1">
        <v>44151.664150694443</v>
      </c>
      <c r="D1104" s="1">
        <v>44159</v>
      </c>
      <c r="E1104" t="s">
        <v>133</v>
      </c>
      <c r="F1104" t="s">
        <v>136</v>
      </c>
      <c r="G1104" t="s">
        <v>135</v>
      </c>
      <c r="H1104" t="s">
        <v>136</v>
      </c>
      <c r="I1104" t="s">
        <v>6839</v>
      </c>
      <c r="K1104" t="s">
        <v>6840</v>
      </c>
      <c r="M1104" t="s">
        <v>765</v>
      </c>
      <c r="N1104" t="s">
        <v>246</v>
      </c>
      <c r="O1104" s="4">
        <v>70648</v>
      </c>
      <c r="P1104" t="s">
        <v>140</v>
      </c>
      <c r="R1104">
        <v>13372740245</v>
      </c>
      <c r="T1104">
        <v>112512</v>
      </c>
      <c r="U1104" t="s">
        <v>6841</v>
      </c>
      <c r="V1104" t="s">
        <v>3489</v>
      </c>
      <c r="W1104" t="s">
        <v>229</v>
      </c>
      <c r="X1104" t="s">
        <v>164</v>
      </c>
      <c r="Y1104" t="s">
        <v>6840</v>
      </c>
      <c r="Z1104" t="s">
        <v>148</v>
      </c>
      <c r="AA1104" t="s">
        <v>765</v>
      </c>
      <c r="AB1104" t="s">
        <v>246</v>
      </c>
      <c r="AC1104" s="4">
        <v>70648</v>
      </c>
      <c r="AD1104" t="s">
        <v>140</v>
      </c>
      <c r="AF1104">
        <v>13372740245</v>
      </c>
      <c r="AH1104" t="s">
        <v>1571</v>
      </c>
      <c r="AI1104" t="s">
        <v>168</v>
      </c>
      <c r="AJ1104" t="s">
        <v>1565</v>
      </c>
      <c r="AK1104" t="s">
        <v>1566</v>
      </c>
      <c r="AL1104" t="s">
        <v>1567</v>
      </c>
      <c r="AM1104" t="s">
        <v>1568</v>
      </c>
      <c r="AN1104" t="s">
        <v>1569</v>
      </c>
      <c r="AO1104" t="s">
        <v>1570</v>
      </c>
      <c r="AP1104" t="s">
        <v>537</v>
      </c>
      <c r="AQ1104" s="4">
        <v>27536</v>
      </c>
      <c r="AR1104" t="s">
        <v>140</v>
      </c>
      <c r="AT1104">
        <v>14349173294</v>
      </c>
      <c r="AV1104" t="s">
        <v>2442</v>
      </c>
      <c r="AW1104" t="s">
        <v>1572</v>
      </c>
      <c r="AZ1104" t="s">
        <v>334</v>
      </c>
      <c r="BA1104" t="s">
        <v>335</v>
      </c>
      <c r="BB1104" t="s">
        <v>136</v>
      </c>
      <c r="BC1104" t="s">
        <v>136</v>
      </c>
      <c r="BD1104" t="s">
        <v>148</v>
      </c>
      <c r="BE1104" t="s">
        <v>136</v>
      </c>
      <c r="BF1104" t="s">
        <v>136</v>
      </c>
      <c r="BG1104" t="s">
        <v>134</v>
      </c>
      <c r="BH1104" t="s">
        <v>136</v>
      </c>
      <c r="BN1104" t="s">
        <v>15269</v>
      </c>
      <c r="BO1104" t="s">
        <v>1574</v>
      </c>
      <c r="BP1104">
        <v>3</v>
      </c>
      <c r="BQ1104">
        <v>3</v>
      </c>
      <c r="BR1104">
        <v>3</v>
      </c>
      <c r="BS1104" s="1">
        <v>44198</v>
      </c>
      <c r="BT1104" s="1">
        <v>44392</v>
      </c>
      <c r="BU1104" s="1">
        <v>44198</v>
      </c>
      <c r="BV1104" s="1">
        <v>44392</v>
      </c>
      <c r="BW1104" t="s">
        <v>136</v>
      </c>
      <c r="BX1104">
        <v>40</v>
      </c>
      <c r="BY1104">
        <v>0</v>
      </c>
      <c r="BZ1104">
        <v>7</v>
      </c>
      <c r="CA1104">
        <v>7</v>
      </c>
      <c r="CB1104">
        <v>7</v>
      </c>
      <c r="CC1104">
        <v>7</v>
      </c>
      <c r="CD1104">
        <v>7</v>
      </c>
      <c r="CE1104">
        <v>5</v>
      </c>
      <c r="CF1104" t="str">
        <f>"7:00 AM"</f>
        <v>7:00 AM</v>
      </c>
      <c r="CG1104" t="str">
        <f>"4:00 PM"</f>
        <v>4:00 PM</v>
      </c>
      <c r="CH1104" s="5">
        <v>11.83</v>
      </c>
      <c r="CI1104" t="s">
        <v>146</v>
      </c>
      <c r="CL1104" t="s">
        <v>134</v>
      </c>
      <c r="CM1104" t="s">
        <v>147</v>
      </c>
      <c r="CN1104" t="s">
        <v>148</v>
      </c>
      <c r="CO1104" t="s">
        <v>1575</v>
      </c>
      <c r="CP1104" t="s">
        <v>149</v>
      </c>
      <c r="CQ1104">
        <v>3</v>
      </c>
      <c r="CR1104">
        <v>0</v>
      </c>
      <c r="CS1104" t="s">
        <v>136</v>
      </c>
      <c r="CT1104" t="s">
        <v>136</v>
      </c>
      <c r="CU1104" t="s">
        <v>134</v>
      </c>
      <c r="CV1104" t="s">
        <v>134</v>
      </c>
      <c r="CW1104" t="s">
        <v>134</v>
      </c>
      <c r="CX1104">
        <v>70</v>
      </c>
      <c r="CY1104" t="s">
        <v>134</v>
      </c>
      <c r="CZ1104" t="s">
        <v>134</v>
      </c>
      <c r="DA1104" t="s">
        <v>134</v>
      </c>
      <c r="DB1104" t="s">
        <v>134</v>
      </c>
      <c r="DC1104" t="s">
        <v>134</v>
      </c>
      <c r="DD1104" t="s">
        <v>136</v>
      </c>
      <c r="DF1104" t="s">
        <v>1576</v>
      </c>
      <c r="DG1104" t="s">
        <v>6840</v>
      </c>
      <c r="DH1104" t="s">
        <v>765</v>
      </c>
      <c r="DI1104" t="s">
        <v>246</v>
      </c>
      <c r="DJ1104" s="4">
        <v>70648</v>
      </c>
      <c r="DK1104" t="s">
        <v>1610</v>
      </c>
      <c r="DL1104" t="s">
        <v>134</v>
      </c>
      <c r="DM1104">
        <v>3</v>
      </c>
      <c r="DN1104" t="s">
        <v>6844</v>
      </c>
      <c r="DO1104" t="s">
        <v>1726</v>
      </c>
      <c r="DP1104" t="s">
        <v>246</v>
      </c>
      <c r="DQ1104" t="str">
        <f>"70591"</f>
        <v>70591</v>
      </c>
      <c r="DR1104" t="s">
        <v>1610</v>
      </c>
      <c r="DS1104" t="s">
        <v>6845</v>
      </c>
      <c r="DT1104">
        <v>1</v>
      </c>
      <c r="DU1104">
        <v>9</v>
      </c>
      <c r="DV1104" t="s">
        <v>134</v>
      </c>
      <c r="DW1104" t="s">
        <v>134</v>
      </c>
      <c r="DX1104" t="s">
        <v>134</v>
      </c>
      <c r="DY1104" t="s">
        <v>136</v>
      </c>
      <c r="DZ1104">
        <v>1</v>
      </c>
      <c r="EA1104" t="s">
        <v>136</v>
      </c>
      <c r="EC1104" s="5">
        <v>12.68</v>
      </c>
      <c r="ED1104" s="5">
        <v>55</v>
      </c>
      <c r="EE1104">
        <v>13372740245</v>
      </c>
      <c r="EF1104" t="s">
        <v>148</v>
      </c>
      <c r="EG1104" t="s">
        <v>271</v>
      </c>
      <c r="EH1104">
        <v>2</v>
      </c>
    </row>
    <row r="1105" spans="1:138" ht="15" customHeight="1" x14ac:dyDescent="0.35">
      <c r="A1105" t="s">
        <v>15232</v>
      </c>
      <c r="B1105" t="s">
        <v>157</v>
      </c>
      <c r="C1105" s="1">
        <v>44152.613668055557</v>
      </c>
      <c r="D1105" s="1">
        <v>44159</v>
      </c>
      <c r="E1105" t="s">
        <v>133</v>
      </c>
      <c r="F1105" t="s">
        <v>136</v>
      </c>
      <c r="G1105" t="s">
        <v>135</v>
      </c>
      <c r="H1105" t="s">
        <v>136</v>
      </c>
      <c r="I1105" t="s">
        <v>15233</v>
      </c>
      <c r="K1105" t="s">
        <v>15234</v>
      </c>
      <c r="M1105" t="s">
        <v>2695</v>
      </c>
      <c r="N1105" t="s">
        <v>246</v>
      </c>
      <c r="O1105" s="4">
        <v>70559</v>
      </c>
      <c r="P1105" t="s">
        <v>140</v>
      </c>
      <c r="R1105">
        <v>13372243701</v>
      </c>
      <c r="T1105">
        <v>112512</v>
      </c>
      <c r="U1105" t="s">
        <v>4423</v>
      </c>
      <c r="V1105" t="s">
        <v>2788</v>
      </c>
      <c r="W1105" t="s">
        <v>15235</v>
      </c>
      <c r="X1105" t="s">
        <v>164</v>
      </c>
      <c r="Y1105" t="s">
        <v>15234</v>
      </c>
      <c r="Z1105" t="s">
        <v>148</v>
      </c>
      <c r="AA1105" t="s">
        <v>2695</v>
      </c>
      <c r="AB1105" t="s">
        <v>246</v>
      </c>
      <c r="AC1105" s="4">
        <v>70559</v>
      </c>
      <c r="AD1105" t="s">
        <v>140</v>
      </c>
      <c r="AF1105">
        <v>13372243701</v>
      </c>
      <c r="AH1105" t="s">
        <v>1571</v>
      </c>
      <c r="AI1105" t="s">
        <v>168</v>
      </c>
      <c r="AJ1105" t="s">
        <v>1565</v>
      </c>
      <c r="AK1105" t="s">
        <v>1566</v>
      </c>
      <c r="AL1105" t="s">
        <v>1567</v>
      </c>
      <c r="AM1105" t="s">
        <v>1568</v>
      </c>
      <c r="AN1105" t="s">
        <v>1569</v>
      </c>
      <c r="AO1105" t="s">
        <v>1570</v>
      </c>
      <c r="AP1105" t="s">
        <v>537</v>
      </c>
      <c r="AQ1105" s="4">
        <v>27536</v>
      </c>
      <c r="AR1105" t="s">
        <v>140</v>
      </c>
      <c r="AT1105">
        <v>14349173294</v>
      </c>
      <c r="AV1105" t="s">
        <v>2442</v>
      </c>
      <c r="AW1105" t="s">
        <v>1572</v>
      </c>
      <c r="AZ1105" t="s">
        <v>334</v>
      </c>
      <c r="BA1105" t="s">
        <v>335</v>
      </c>
      <c r="BB1105" t="s">
        <v>136</v>
      </c>
      <c r="BC1105" t="s">
        <v>136</v>
      </c>
      <c r="BD1105" t="s">
        <v>148</v>
      </c>
      <c r="BE1105" t="s">
        <v>136</v>
      </c>
      <c r="BF1105" t="s">
        <v>136</v>
      </c>
      <c r="BG1105" t="s">
        <v>134</v>
      </c>
      <c r="BH1105" t="s">
        <v>136</v>
      </c>
      <c r="BN1105" t="s">
        <v>15236</v>
      </c>
      <c r="BO1105" t="s">
        <v>1574</v>
      </c>
      <c r="BP1105">
        <v>5</v>
      </c>
      <c r="BQ1105">
        <v>5</v>
      </c>
      <c r="BR1105">
        <v>5</v>
      </c>
      <c r="BS1105" s="1">
        <v>44198</v>
      </c>
      <c r="BT1105" s="1">
        <v>44377</v>
      </c>
      <c r="BU1105" s="1">
        <v>44198</v>
      </c>
      <c r="BV1105" s="1">
        <v>44377</v>
      </c>
      <c r="BW1105" t="s">
        <v>136</v>
      </c>
      <c r="BX1105">
        <v>40</v>
      </c>
      <c r="BY1105">
        <v>0</v>
      </c>
      <c r="BZ1105">
        <v>7</v>
      </c>
      <c r="CA1105">
        <v>7</v>
      </c>
      <c r="CB1105">
        <v>7</v>
      </c>
      <c r="CC1105">
        <v>7</v>
      </c>
      <c r="CD1105">
        <v>7</v>
      </c>
      <c r="CE1105">
        <v>5</v>
      </c>
      <c r="CF1105" t="str">
        <f>"7:00 AM"</f>
        <v>7:00 AM</v>
      </c>
      <c r="CG1105" t="str">
        <f>"4:00 PM"</f>
        <v>4:00 PM</v>
      </c>
      <c r="CH1105" s="5">
        <v>11.83</v>
      </c>
      <c r="CI1105" t="s">
        <v>146</v>
      </c>
      <c r="CL1105" t="s">
        <v>134</v>
      </c>
      <c r="CM1105" t="s">
        <v>312</v>
      </c>
      <c r="CN1105" t="s">
        <v>148</v>
      </c>
      <c r="CO1105" t="s">
        <v>1575</v>
      </c>
      <c r="CP1105" t="s">
        <v>149</v>
      </c>
      <c r="CQ1105">
        <v>3</v>
      </c>
      <c r="CR1105">
        <v>0</v>
      </c>
      <c r="CS1105" t="s">
        <v>136</v>
      </c>
      <c r="CT1105" t="s">
        <v>136</v>
      </c>
      <c r="CU1105" t="s">
        <v>134</v>
      </c>
      <c r="CV1105" t="s">
        <v>134</v>
      </c>
      <c r="CW1105" t="s">
        <v>134</v>
      </c>
      <c r="CX1105">
        <v>70</v>
      </c>
      <c r="CY1105" t="s">
        <v>134</v>
      </c>
      <c r="CZ1105" t="s">
        <v>134</v>
      </c>
      <c r="DA1105" t="s">
        <v>134</v>
      </c>
      <c r="DB1105" t="s">
        <v>134</v>
      </c>
      <c r="DC1105" t="s">
        <v>134</v>
      </c>
      <c r="DD1105" t="s">
        <v>136</v>
      </c>
      <c r="DF1105" t="s">
        <v>1576</v>
      </c>
      <c r="DG1105" t="s">
        <v>15237</v>
      </c>
      <c r="DH1105" t="s">
        <v>2695</v>
      </c>
      <c r="DI1105" t="s">
        <v>246</v>
      </c>
      <c r="DJ1105" s="4">
        <v>70559</v>
      </c>
      <c r="DK1105" t="s">
        <v>268</v>
      </c>
      <c r="DL1105" t="s">
        <v>134</v>
      </c>
      <c r="DM1105">
        <v>4</v>
      </c>
      <c r="DN1105" t="s">
        <v>15238</v>
      </c>
      <c r="DO1105" t="s">
        <v>2695</v>
      </c>
      <c r="DP1105" t="s">
        <v>246</v>
      </c>
      <c r="DQ1105" t="str">
        <f>"70559"</f>
        <v>70559</v>
      </c>
      <c r="DR1105" t="s">
        <v>268</v>
      </c>
      <c r="DS1105" t="s">
        <v>15239</v>
      </c>
      <c r="DT1105">
        <v>1</v>
      </c>
      <c r="DU1105">
        <v>7</v>
      </c>
      <c r="DV1105" t="s">
        <v>134</v>
      </c>
      <c r="DW1105" t="s">
        <v>134</v>
      </c>
      <c r="DX1105" t="s">
        <v>134</v>
      </c>
      <c r="DY1105" t="s">
        <v>136</v>
      </c>
      <c r="DZ1105">
        <v>1</v>
      </c>
      <c r="EA1105" t="s">
        <v>136</v>
      </c>
      <c r="EC1105" s="5">
        <v>12.68</v>
      </c>
      <c r="ED1105" s="5">
        <v>55</v>
      </c>
      <c r="EE1105">
        <v>13372243701</v>
      </c>
      <c r="EF1105" t="s">
        <v>148</v>
      </c>
      <c r="EG1105" t="s">
        <v>271</v>
      </c>
      <c r="EH1105">
        <v>1</v>
      </c>
    </row>
    <row r="1106" spans="1:138" ht="15" customHeight="1" x14ac:dyDescent="0.35">
      <c r="A1106" t="s">
        <v>5008</v>
      </c>
      <c r="B1106" t="s">
        <v>157</v>
      </c>
      <c r="C1106" s="1">
        <v>44137.465522800929</v>
      </c>
      <c r="D1106" s="1">
        <v>44159</v>
      </c>
      <c r="E1106" t="s">
        <v>133</v>
      </c>
      <c r="F1106" t="s">
        <v>136</v>
      </c>
      <c r="G1106" t="s">
        <v>135</v>
      </c>
      <c r="H1106" t="s">
        <v>136</v>
      </c>
      <c r="I1106" t="s">
        <v>5009</v>
      </c>
      <c r="K1106" t="s">
        <v>5010</v>
      </c>
      <c r="M1106" t="s">
        <v>5011</v>
      </c>
      <c r="N1106" t="s">
        <v>365</v>
      </c>
      <c r="O1106" s="4">
        <v>51247</v>
      </c>
      <c r="P1106" t="s">
        <v>140</v>
      </c>
      <c r="R1106">
        <v>17124392108</v>
      </c>
      <c r="T1106">
        <v>1111</v>
      </c>
      <c r="U1106" t="s">
        <v>5012</v>
      </c>
      <c r="V1106" t="s">
        <v>5013</v>
      </c>
      <c r="X1106" t="s">
        <v>723</v>
      </c>
      <c r="Y1106" t="s">
        <v>5010</v>
      </c>
      <c r="AA1106" t="s">
        <v>5011</v>
      </c>
      <c r="AB1106" t="s">
        <v>365</v>
      </c>
      <c r="AC1106" s="4">
        <v>51247</v>
      </c>
      <c r="AD1106" t="s">
        <v>140</v>
      </c>
      <c r="AF1106">
        <v>17124392108</v>
      </c>
      <c r="AH1106" t="s">
        <v>5014</v>
      </c>
      <c r="AI1106" t="s">
        <v>168</v>
      </c>
      <c r="AJ1106" t="s">
        <v>725</v>
      </c>
      <c r="AK1106" t="s">
        <v>2767</v>
      </c>
      <c r="AL1106" t="s">
        <v>2768</v>
      </c>
      <c r="AM1106" t="s">
        <v>728</v>
      </c>
      <c r="AN1106" t="s">
        <v>729</v>
      </c>
      <c r="AO1106" t="s">
        <v>730</v>
      </c>
      <c r="AP1106" t="s">
        <v>720</v>
      </c>
      <c r="AQ1106" s="4">
        <v>38930</v>
      </c>
      <c r="AR1106" t="s">
        <v>140</v>
      </c>
      <c r="AT1106">
        <v>16623854219</v>
      </c>
      <c r="AV1106" t="s">
        <v>2769</v>
      </c>
      <c r="AW1106" t="s">
        <v>732</v>
      </c>
      <c r="AZ1106" t="s">
        <v>288</v>
      </c>
      <c r="BA1106" t="s">
        <v>289</v>
      </c>
      <c r="BB1106" t="s">
        <v>136</v>
      </c>
      <c r="BC1106" t="s">
        <v>136</v>
      </c>
      <c r="BD1106" t="s">
        <v>148</v>
      </c>
      <c r="BE1106" t="s">
        <v>136</v>
      </c>
      <c r="BF1106" t="s">
        <v>136</v>
      </c>
      <c r="BG1106" t="s">
        <v>134</v>
      </c>
      <c r="BH1106" t="s">
        <v>136</v>
      </c>
      <c r="BN1106" t="s">
        <v>5015</v>
      </c>
      <c r="BO1106" t="s">
        <v>734</v>
      </c>
      <c r="BP1106">
        <v>1</v>
      </c>
      <c r="BQ1106">
        <v>1</v>
      </c>
      <c r="BR1106">
        <v>1</v>
      </c>
      <c r="BS1106" s="1">
        <v>44191</v>
      </c>
      <c r="BT1106" s="1">
        <v>44287</v>
      </c>
      <c r="BU1106" s="1">
        <v>44191</v>
      </c>
      <c r="BV1106" s="1">
        <v>44287</v>
      </c>
      <c r="BW1106" t="s">
        <v>136</v>
      </c>
      <c r="BX1106">
        <v>39.996000000000002</v>
      </c>
      <c r="BY1106">
        <v>0</v>
      </c>
      <c r="BZ1106">
        <v>6.6660000000000004</v>
      </c>
      <c r="CA1106">
        <v>6.6660000000000004</v>
      </c>
      <c r="CB1106">
        <v>6.6660000000000004</v>
      </c>
      <c r="CC1106">
        <v>6.6660000000000004</v>
      </c>
      <c r="CD1106">
        <v>6.6660000000000004</v>
      </c>
      <c r="CE1106">
        <v>6.6660000000000004</v>
      </c>
      <c r="CF1106" t="str">
        <f>"8:00 AM"</f>
        <v>8:00 AM</v>
      </c>
      <c r="CG1106" t="str">
        <f>"2:40 PM"</f>
        <v>2:40 PM</v>
      </c>
      <c r="CH1106" s="5">
        <v>14.58</v>
      </c>
      <c r="CI1106" t="s">
        <v>146</v>
      </c>
      <c r="CL1106" t="s">
        <v>134</v>
      </c>
      <c r="CM1106" t="s">
        <v>312</v>
      </c>
      <c r="CN1106" t="s">
        <v>148</v>
      </c>
      <c r="CO1106" t="s">
        <v>3032</v>
      </c>
      <c r="CP1106" t="s">
        <v>149</v>
      </c>
      <c r="CQ1106">
        <v>6</v>
      </c>
      <c r="CR1106">
        <v>0</v>
      </c>
      <c r="CS1106" t="s">
        <v>136</v>
      </c>
      <c r="CT1106" t="s">
        <v>134</v>
      </c>
      <c r="CU1106" t="s">
        <v>136</v>
      </c>
      <c r="CV1106" t="s">
        <v>136</v>
      </c>
      <c r="CW1106" t="s">
        <v>136</v>
      </c>
      <c r="CY1106" t="s">
        <v>136</v>
      </c>
      <c r="CZ1106" t="s">
        <v>136</v>
      </c>
      <c r="DA1106" t="s">
        <v>136</v>
      </c>
      <c r="DB1106" t="s">
        <v>136</v>
      </c>
      <c r="DC1106" t="s">
        <v>136</v>
      </c>
      <c r="DD1106" t="s">
        <v>136</v>
      </c>
      <c r="DF1106" t="s">
        <v>5016</v>
      </c>
      <c r="DG1106" t="s">
        <v>5010</v>
      </c>
      <c r="DH1106" t="s">
        <v>5011</v>
      </c>
      <c r="DI1106" t="s">
        <v>365</v>
      </c>
      <c r="DJ1106" s="4">
        <v>51246</v>
      </c>
      <c r="DK1106" t="s">
        <v>5017</v>
      </c>
      <c r="DL1106" t="s">
        <v>136</v>
      </c>
      <c r="DM1106">
        <v>1</v>
      </c>
      <c r="DN1106" s="2" t="s">
        <v>5018</v>
      </c>
      <c r="DO1106" t="s">
        <v>5019</v>
      </c>
      <c r="DP1106" t="s">
        <v>365</v>
      </c>
      <c r="DQ1106" t="str">
        <f>"51246"</f>
        <v>51246</v>
      </c>
      <c r="DR1106" t="s">
        <v>4981</v>
      </c>
      <c r="DS1106" t="s">
        <v>5020</v>
      </c>
      <c r="DT1106">
        <v>1</v>
      </c>
      <c r="DU1106">
        <v>6</v>
      </c>
      <c r="DV1106" t="s">
        <v>134</v>
      </c>
      <c r="DW1106" t="s">
        <v>134</v>
      </c>
      <c r="DX1106" t="s">
        <v>134</v>
      </c>
      <c r="DY1106" t="s">
        <v>136</v>
      </c>
      <c r="DZ1106">
        <v>1</v>
      </c>
      <c r="EA1106" t="s">
        <v>136</v>
      </c>
      <c r="EC1106" s="5">
        <v>12.68</v>
      </c>
      <c r="ED1106" s="5">
        <v>55</v>
      </c>
      <c r="EE1106">
        <v>17124392108</v>
      </c>
      <c r="EF1106" t="s">
        <v>5014</v>
      </c>
      <c r="EG1106" t="s">
        <v>148</v>
      </c>
      <c r="EH1106">
        <v>1</v>
      </c>
    </row>
    <row r="1107" spans="1:138" ht="15" customHeight="1" x14ac:dyDescent="0.35">
      <c r="A1107" t="s">
        <v>19927</v>
      </c>
      <c r="B1107" t="s">
        <v>157</v>
      </c>
      <c r="C1107" s="1">
        <v>44139.466107291664</v>
      </c>
      <c r="D1107" s="1">
        <v>44159</v>
      </c>
      <c r="E1107" t="s">
        <v>133</v>
      </c>
      <c r="F1107" t="s">
        <v>136</v>
      </c>
      <c r="G1107" t="s">
        <v>135</v>
      </c>
      <c r="H1107" t="s">
        <v>136</v>
      </c>
      <c r="I1107" t="s">
        <v>11480</v>
      </c>
      <c r="K1107" t="s">
        <v>11481</v>
      </c>
      <c r="M1107" t="s">
        <v>8943</v>
      </c>
      <c r="N1107" t="s">
        <v>246</v>
      </c>
      <c r="O1107" s="4">
        <v>70531</v>
      </c>
      <c r="P1107" t="s">
        <v>140</v>
      </c>
      <c r="R1107">
        <v>13378847065</v>
      </c>
      <c r="T1107">
        <v>11251</v>
      </c>
      <c r="U1107" t="s">
        <v>11482</v>
      </c>
      <c r="V1107" t="s">
        <v>2615</v>
      </c>
      <c r="X1107" t="s">
        <v>164</v>
      </c>
      <c r="Y1107" t="s">
        <v>11481</v>
      </c>
      <c r="Z1107" t="s">
        <v>11483</v>
      </c>
      <c r="AA1107" t="s">
        <v>8943</v>
      </c>
      <c r="AB1107" t="s">
        <v>246</v>
      </c>
      <c r="AC1107" s="4">
        <v>70531</v>
      </c>
      <c r="AD1107" t="s">
        <v>140</v>
      </c>
      <c r="AF1107">
        <v>13378847065</v>
      </c>
      <c r="AH1107" t="s">
        <v>11484</v>
      </c>
      <c r="AI1107" t="s">
        <v>168</v>
      </c>
      <c r="AJ1107" t="s">
        <v>2425</v>
      </c>
      <c r="AK1107" t="s">
        <v>2426</v>
      </c>
      <c r="AL1107" t="s">
        <v>509</v>
      </c>
      <c r="AM1107" t="s">
        <v>2427</v>
      </c>
      <c r="AO1107" t="s">
        <v>345</v>
      </c>
      <c r="AP1107" t="s">
        <v>246</v>
      </c>
      <c r="AQ1107" s="4">
        <v>70526</v>
      </c>
      <c r="AR1107" t="s">
        <v>140</v>
      </c>
      <c r="AT1107">
        <v>13377835693</v>
      </c>
      <c r="AU1107">
        <v>3010</v>
      </c>
      <c r="AV1107" t="s">
        <v>2428</v>
      </c>
      <c r="AW1107" t="s">
        <v>2429</v>
      </c>
      <c r="AZ1107" t="s">
        <v>334</v>
      </c>
      <c r="BA1107" t="s">
        <v>335</v>
      </c>
      <c r="BB1107" t="s">
        <v>136</v>
      </c>
      <c r="BC1107" t="s">
        <v>136</v>
      </c>
      <c r="BD1107" t="s">
        <v>148</v>
      </c>
      <c r="BE1107" t="s">
        <v>136</v>
      </c>
      <c r="BF1107" t="s">
        <v>136</v>
      </c>
      <c r="BG1107" t="s">
        <v>134</v>
      </c>
      <c r="BH1107" t="s">
        <v>136</v>
      </c>
      <c r="BN1107" t="s">
        <v>19928</v>
      </c>
      <c r="BO1107" t="s">
        <v>11050</v>
      </c>
      <c r="BP1107">
        <v>2</v>
      </c>
      <c r="BQ1107">
        <v>2</v>
      </c>
      <c r="BR1107">
        <v>2</v>
      </c>
      <c r="BS1107" s="1">
        <v>44198</v>
      </c>
      <c r="BT1107" s="1">
        <v>44408</v>
      </c>
      <c r="BU1107" s="1">
        <v>44198</v>
      </c>
      <c r="BV1107" s="1">
        <v>44408</v>
      </c>
      <c r="BW1107" t="s">
        <v>136</v>
      </c>
      <c r="BX1107">
        <v>35</v>
      </c>
      <c r="BY1107">
        <v>0</v>
      </c>
      <c r="BZ1107">
        <v>6</v>
      </c>
      <c r="CA1107">
        <v>6</v>
      </c>
      <c r="CB1107">
        <v>6</v>
      </c>
      <c r="CC1107">
        <v>6</v>
      </c>
      <c r="CD1107">
        <v>6</v>
      </c>
      <c r="CE1107">
        <v>5</v>
      </c>
      <c r="CF1107" t="str">
        <f>"7:00 AM"</f>
        <v>7:00 AM</v>
      </c>
      <c r="CG1107" t="str">
        <f>"1:00 PM"</f>
        <v>1:00 PM</v>
      </c>
      <c r="CH1107" s="5">
        <v>11.83</v>
      </c>
      <c r="CI1107" t="s">
        <v>146</v>
      </c>
      <c r="CL1107" t="s">
        <v>134</v>
      </c>
      <c r="CM1107" t="s">
        <v>147</v>
      </c>
      <c r="CN1107" t="s">
        <v>148</v>
      </c>
      <c r="CO1107" t="s">
        <v>2548</v>
      </c>
      <c r="CP1107" t="s">
        <v>149</v>
      </c>
      <c r="CQ1107">
        <v>0</v>
      </c>
      <c r="CR1107">
        <v>0</v>
      </c>
      <c r="CS1107" t="s">
        <v>136</v>
      </c>
      <c r="CT1107" t="s">
        <v>136</v>
      </c>
      <c r="CU1107" t="s">
        <v>136</v>
      </c>
      <c r="CV1107" t="s">
        <v>134</v>
      </c>
      <c r="CW1107" t="s">
        <v>134</v>
      </c>
      <c r="CX1107">
        <v>50</v>
      </c>
      <c r="CY1107" t="s">
        <v>134</v>
      </c>
      <c r="CZ1107" t="s">
        <v>134</v>
      </c>
      <c r="DA1107" t="s">
        <v>134</v>
      </c>
      <c r="DB1107" t="s">
        <v>134</v>
      </c>
      <c r="DC1107" t="s">
        <v>134</v>
      </c>
      <c r="DD1107" t="s">
        <v>136</v>
      </c>
      <c r="DF1107" t="s">
        <v>2433</v>
      </c>
      <c r="DG1107" t="s">
        <v>11488</v>
      </c>
      <c r="DH1107" t="s">
        <v>771</v>
      </c>
      <c r="DI1107" t="s">
        <v>246</v>
      </c>
      <c r="DJ1107" s="4">
        <v>70535</v>
      </c>
      <c r="DK1107" t="s">
        <v>268</v>
      </c>
      <c r="DL1107" t="s">
        <v>136</v>
      </c>
      <c r="DM1107">
        <v>1</v>
      </c>
      <c r="DN1107" t="s">
        <v>11489</v>
      </c>
      <c r="DO1107" t="s">
        <v>8943</v>
      </c>
      <c r="DP1107" t="s">
        <v>246</v>
      </c>
      <c r="DQ1107" t="str">
        <f>"70531"</f>
        <v>70531</v>
      </c>
      <c r="DR1107" t="s">
        <v>268</v>
      </c>
      <c r="DS1107" t="s">
        <v>497</v>
      </c>
      <c r="DT1107">
        <v>1</v>
      </c>
      <c r="DU1107">
        <v>6</v>
      </c>
      <c r="DV1107" t="s">
        <v>136</v>
      </c>
      <c r="DW1107" t="s">
        <v>134</v>
      </c>
      <c r="DX1107" t="s">
        <v>136</v>
      </c>
      <c r="DY1107" t="s">
        <v>136</v>
      </c>
      <c r="DZ1107">
        <v>1</v>
      </c>
      <c r="EA1107" t="s">
        <v>136</v>
      </c>
      <c r="EC1107" s="5">
        <v>12.68</v>
      </c>
      <c r="ED1107" s="5">
        <v>55</v>
      </c>
      <c r="EE1107">
        <v>13378847065</v>
      </c>
      <c r="EF1107" t="s">
        <v>11484</v>
      </c>
      <c r="EG1107" t="s">
        <v>148</v>
      </c>
      <c r="EH1107">
        <v>1</v>
      </c>
    </row>
    <row r="1108" spans="1:138" ht="15" customHeight="1" x14ac:dyDescent="0.35">
      <c r="A1108" t="s">
        <v>11479</v>
      </c>
      <c r="B1108" t="s">
        <v>157</v>
      </c>
      <c r="C1108" s="1">
        <v>44139.464043055559</v>
      </c>
      <c r="D1108" s="1">
        <v>44159</v>
      </c>
      <c r="E1108" t="s">
        <v>133</v>
      </c>
      <c r="F1108" t="s">
        <v>136</v>
      </c>
      <c r="G1108" t="s">
        <v>135</v>
      </c>
      <c r="H1108" t="s">
        <v>136</v>
      </c>
      <c r="I1108" t="s">
        <v>11480</v>
      </c>
      <c r="K1108" t="s">
        <v>11481</v>
      </c>
      <c r="M1108" t="s">
        <v>8943</v>
      </c>
      <c r="N1108" t="s">
        <v>246</v>
      </c>
      <c r="O1108" s="4">
        <v>70531</v>
      </c>
      <c r="P1108" t="s">
        <v>140</v>
      </c>
      <c r="R1108">
        <v>13378847065</v>
      </c>
      <c r="T1108">
        <v>111160</v>
      </c>
      <c r="U1108" t="s">
        <v>11482</v>
      </c>
      <c r="V1108" t="s">
        <v>2615</v>
      </c>
      <c r="X1108" t="s">
        <v>164</v>
      </c>
      <c r="Y1108" t="s">
        <v>11481</v>
      </c>
      <c r="Z1108" t="s">
        <v>11483</v>
      </c>
      <c r="AA1108" t="s">
        <v>8943</v>
      </c>
      <c r="AB1108" t="s">
        <v>246</v>
      </c>
      <c r="AC1108" s="4">
        <v>70531</v>
      </c>
      <c r="AD1108" t="s">
        <v>140</v>
      </c>
      <c r="AF1108">
        <v>13378847065</v>
      </c>
      <c r="AH1108" t="s">
        <v>11484</v>
      </c>
      <c r="AI1108" t="s">
        <v>168</v>
      </c>
      <c r="AJ1108" t="s">
        <v>2425</v>
      </c>
      <c r="AK1108" t="s">
        <v>2426</v>
      </c>
      <c r="AL1108" t="s">
        <v>509</v>
      </c>
      <c r="AM1108" t="s">
        <v>2427</v>
      </c>
      <c r="AO1108" t="s">
        <v>345</v>
      </c>
      <c r="AP1108" t="s">
        <v>246</v>
      </c>
      <c r="AQ1108" s="4">
        <v>70526</v>
      </c>
      <c r="AR1108" t="s">
        <v>140</v>
      </c>
      <c r="AT1108">
        <v>13377835693</v>
      </c>
      <c r="AU1108">
        <v>3010</v>
      </c>
      <c r="AV1108" t="s">
        <v>2428</v>
      </c>
      <c r="AW1108" t="s">
        <v>2429</v>
      </c>
      <c r="AZ1108" t="s">
        <v>334</v>
      </c>
      <c r="BA1108" t="s">
        <v>335</v>
      </c>
      <c r="BB1108" t="s">
        <v>136</v>
      </c>
      <c r="BC1108" t="s">
        <v>136</v>
      </c>
      <c r="BD1108" t="s">
        <v>148</v>
      </c>
      <c r="BE1108" t="s">
        <v>136</v>
      </c>
      <c r="BF1108" t="s">
        <v>136</v>
      </c>
      <c r="BG1108" t="s">
        <v>134</v>
      </c>
      <c r="BH1108" t="s">
        <v>136</v>
      </c>
      <c r="BN1108" t="s">
        <v>11485</v>
      </c>
      <c r="BO1108" t="s">
        <v>11486</v>
      </c>
      <c r="BP1108">
        <v>2</v>
      </c>
      <c r="BQ1108">
        <v>2</v>
      </c>
      <c r="BR1108">
        <v>2</v>
      </c>
      <c r="BS1108" s="1">
        <v>44198</v>
      </c>
      <c r="BT1108" s="1">
        <v>44469</v>
      </c>
      <c r="BU1108" s="1">
        <v>44198</v>
      </c>
      <c r="BV1108" s="1">
        <v>44469</v>
      </c>
      <c r="BW1108" t="s">
        <v>136</v>
      </c>
      <c r="BX1108">
        <v>35</v>
      </c>
      <c r="BY1108">
        <v>0</v>
      </c>
      <c r="BZ1108">
        <v>6</v>
      </c>
      <c r="CA1108">
        <v>6</v>
      </c>
      <c r="CB1108">
        <v>6</v>
      </c>
      <c r="CC1108">
        <v>6</v>
      </c>
      <c r="CD1108">
        <v>6</v>
      </c>
      <c r="CE1108">
        <v>5</v>
      </c>
      <c r="CF1108" t="str">
        <f>"7:00 AM"</f>
        <v>7:00 AM</v>
      </c>
      <c r="CG1108" t="str">
        <f>"1:00 PM"</f>
        <v>1:00 PM</v>
      </c>
      <c r="CH1108" s="5">
        <v>11.83</v>
      </c>
      <c r="CI1108" t="s">
        <v>146</v>
      </c>
      <c r="CL1108" t="s">
        <v>134</v>
      </c>
      <c r="CM1108" t="s">
        <v>147</v>
      </c>
      <c r="CN1108" t="s">
        <v>148</v>
      </c>
      <c r="CO1108" t="s">
        <v>11487</v>
      </c>
      <c r="CP1108" t="s">
        <v>149</v>
      </c>
      <c r="CQ1108">
        <v>0</v>
      </c>
      <c r="CR1108">
        <v>0</v>
      </c>
      <c r="CS1108" t="s">
        <v>136</v>
      </c>
      <c r="CT1108" t="s">
        <v>136</v>
      </c>
      <c r="CU1108" t="s">
        <v>136</v>
      </c>
      <c r="CV1108" t="s">
        <v>134</v>
      </c>
      <c r="CW1108" t="s">
        <v>134</v>
      </c>
      <c r="CX1108">
        <v>50</v>
      </c>
      <c r="CY1108" t="s">
        <v>134</v>
      </c>
      <c r="CZ1108" t="s">
        <v>134</v>
      </c>
      <c r="DA1108" t="s">
        <v>134</v>
      </c>
      <c r="DB1108" t="s">
        <v>134</v>
      </c>
      <c r="DC1108" t="s">
        <v>134</v>
      </c>
      <c r="DD1108" t="s">
        <v>136</v>
      </c>
      <c r="DF1108" t="s">
        <v>2433</v>
      </c>
      <c r="DG1108" t="s">
        <v>11488</v>
      </c>
      <c r="DH1108" t="s">
        <v>771</v>
      </c>
      <c r="DI1108" t="s">
        <v>246</v>
      </c>
      <c r="DJ1108" s="4">
        <v>70535</v>
      </c>
      <c r="DK1108" t="s">
        <v>268</v>
      </c>
      <c r="DL1108" t="s">
        <v>136</v>
      </c>
      <c r="DM1108">
        <v>1</v>
      </c>
      <c r="DN1108" t="s">
        <v>11489</v>
      </c>
      <c r="DO1108" t="s">
        <v>8943</v>
      </c>
      <c r="DP1108" t="s">
        <v>246</v>
      </c>
      <c r="DQ1108" t="str">
        <f>"70531"</f>
        <v>70531</v>
      </c>
      <c r="DR1108" t="s">
        <v>268</v>
      </c>
      <c r="DS1108" t="s">
        <v>497</v>
      </c>
      <c r="DT1108">
        <v>1</v>
      </c>
      <c r="DU1108">
        <v>6</v>
      </c>
      <c r="DV1108" t="s">
        <v>136</v>
      </c>
      <c r="DW1108" t="s">
        <v>134</v>
      </c>
      <c r="DX1108" t="s">
        <v>136</v>
      </c>
      <c r="DY1108" t="s">
        <v>136</v>
      </c>
      <c r="DZ1108">
        <v>1</v>
      </c>
      <c r="EA1108" t="s">
        <v>136</v>
      </c>
      <c r="EC1108" s="5">
        <v>12.68</v>
      </c>
      <c r="ED1108" s="5">
        <v>55</v>
      </c>
      <c r="EE1108">
        <v>13378847065</v>
      </c>
      <c r="EF1108" t="s">
        <v>11484</v>
      </c>
      <c r="EG1108" t="s">
        <v>148</v>
      </c>
      <c r="EH1108">
        <v>2</v>
      </c>
    </row>
    <row r="1109" spans="1:138" ht="15" customHeight="1" x14ac:dyDescent="0.35">
      <c r="A1109" t="s">
        <v>18340</v>
      </c>
      <c r="B1109" t="s">
        <v>157</v>
      </c>
      <c r="C1109" s="1">
        <v>44134.491432175928</v>
      </c>
      <c r="D1109" s="1">
        <v>44159</v>
      </c>
      <c r="E1109" t="s">
        <v>133</v>
      </c>
      <c r="F1109" t="s">
        <v>136</v>
      </c>
      <c r="G1109" t="s">
        <v>135</v>
      </c>
      <c r="H1109" t="s">
        <v>136</v>
      </c>
      <c r="I1109" t="s">
        <v>18341</v>
      </c>
      <c r="K1109" t="s">
        <v>18342</v>
      </c>
      <c r="M1109" t="s">
        <v>11008</v>
      </c>
      <c r="N1109" t="s">
        <v>395</v>
      </c>
      <c r="O1109" s="4">
        <v>95603</v>
      </c>
      <c r="P1109" t="s">
        <v>140</v>
      </c>
      <c r="R1109">
        <v>19168250933</v>
      </c>
      <c r="T1109">
        <v>1124</v>
      </c>
      <c r="U1109" t="s">
        <v>18343</v>
      </c>
      <c r="V1109" t="s">
        <v>18344</v>
      </c>
      <c r="W1109" t="s">
        <v>229</v>
      </c>
      <c r="X1109" t="s">
        <v>164</v>
      </c>
      <c r="Y1109" t="s">
        <v>18342</v>
      </c>
      <c r="AA1109" t="s">
        <v>11008</v>
      </c>
      <c r="AB1109" t="s">
        <v>395</v>
      </c>
      <c r="AC1109" s="4">
        <v>95603</v>
      </c>
      <c r="AD1109" t="s">
        <v>140</v>
      </c>
      <c r="AF1109">
        <v>19168250933</v>
      </c>
      <c r="AH1109" t="s">
        <v>18345</v>
      </c>
      <c r="AI1109" t="s">
        <v>168</v>
      </c>
      <c r="AJ1109" t="s">
        <v>789</v>
      </c>
      <c r="AK1109" t="s">
        <v>790</v>
      </c>
      <c r="AL1109" t="s">
        <v>403</v>
      </c>
      <c r="AM1109" t="s">
        <v>791</v>
      </c>
      <c r="AO1109" t="s">
        <v>792</v>
      </c>
      <c r="AP1109" t="s">
        <v>784</v>
      </c>
      <c r="AQ1109" s="4">
        <v>59457</v>
      </c>
      <c r="AR1109" t="s">
        <v>140</v>
      </c>
      <c r="AS1109" t="s">
        <v>793</v>
      </c>
      <c r="AT1109">
        <v>14065797529</v>
      </c>
      <c r="AV1109" t="s">
        <v>794</v>
      </c>
      <c r="AW1109" t="s">
        <v>795</v>
      </c>
      <c r="AZ1109" t="s">
        <v>334</v>
      </c>
      <c r="BA1109" t="s">
        <v>335</v>
      </c>
      <c r="BB1109" t="s">
        <v>136</v>
      </c>
      <c r="BC1109" t="s">
        <v>136</v>
      </c>
      <c r="BD1109" t="s">
        <v>148</v>
      </c>
      <c r="BE1109" t="s">
        <v>136</v>
      </c>
      <c r="BF1109" t="s">
        <v>136</v>
      </c>
      <c r="BG1109" t="s">
        <v>134</v>
      </c>
      <c r="BH1109" t="s">
        <v>136</v>
      </c>
      <c r="BI1109" t="s">
        <v>796</v>
      </c>
      <c r="BJ1109" t="s">
        <v>797</v>
      </c>
      <c r="BK1109" t="s">
        <v>229</v>
      </c>
      <c r="BL1109" t="s">
        <v>795</v>
      </c>
      <c r="BM1109" t="s">
        <v>794</v>
      </c>
      <c r="BN1109" t="s">
        <v>18346</v>
      </c>
      <c r="BO1109" t="s">
        <v>18347</v>
      </c>
      <c r="BP1109">
        <v>1</v>
      </c>
      <c r="BQ1109">
        <v>1</v>
      </c>
      <c r="BR1109">
        <v>1</v>
      </c>
      <c r="BS1109" s="1">
        <v>44194</v>
      </c>
      <c r="BT1109" s="1">
        <v>44316</v>
      </c>
      <c r="BU1109" s="1">
        <v>44194</v>
      </c>
      <c r="BV1109" s="1">
        <v>44316</v>
      </c>
      <c r="BW1109" t="s">
        <v>134</v>
      </c>
      <c r="CH1109" s="5">
        <v>2133.52</v>
      </c>
      <c r="CI1109" t="s">
        <v>597</v>
      </c>
      <c r="CL1109" t="s">
        <v>136</v>
      </c>
      <c r="CM1109" t="s">
        <v>312</v>
      </c>
      <c r="CN1109" t="s">
        <v>148</v>
      </c>
      <c r="CO1109" t="s">
        <v>18348</v>
      </c>
      <c r="CP1109" t="s">
        <v>149</v>
      </c>
      <c r="CQ1109">
        <v>6</v>
      </c>
      <c r="CR1109">
        <v>0</v>
      </c>
      <c r="CS1109" t="s">
        <v>136</v>
      </c>
      <c r="CT1109" t="s">
        <v>136</v>
      </c>
      <c r="CU1109" t="s">
        <v>136</v>
      </c>
      <c r="CV1109" t="s">
        <v>136</v>
      </c>
      <c r="CW1109" t="s">
        <v>134</v>
      </c>
      <c r="CX1109">
        <v>50</v>
      </c>
      <c r="CY1109" t="s">
        <v>134</v>
      </c>
      <c r="CZ1109" t="s">
        <v>134</v>
      </c>
      <c r="DA1109" t="s">
        <v>134</v>
      </c>
      <c r="DB1109" t="s">
        <v>134</v>
      </c>
      <c r="DC1109" t="s">
        <v>136</v>
      </c>
      <c r="DD1109" t="s">
        <v>136</v>
      </c>
      <c r="DF1109" t="s">
        <v>149</v>
      </c>
      <c r="DG1109" t="s">
        <v>18349</v>
      </c>
      <c r="DH1109" t="s">
        <v>11008</v>
      </c>
      <c r="DI1109" t="s">
        <v>395</v>
      </c>
      <c r="DJ1109" s="4">
        <v>95603</v>
      </c>
      <c r="DK1109" t="s">
        <v>469</v>
      </c>
      <c r="DL1109" t="s">
        <v>136</v>
      </c>
      <c r="DM1109">
        <v>1</v>
      </c>
      <c r="DN1109" t="s">
        <v>18350</v>
      </c>
      <c r="DO1109" t="s">
        <v>18351</v>
      </c>
      <c r="DP1109" t="s">
        <v>395</v>
      </c>
      <c r="DQ1109" t="str">
        <f>"95650"</f>
        <v>95650</v>
      </c>
      <c r="DR1109" t="s">
        <v>469</v>
      </c>
      <c r="DS1109" t="s">
        <v>18352</v>
      </c>
      <c r="DT1109">
        <v>1</v>
      </c>
      <c r="DU1109">
        <v>1</v>
      </c>
      <c r="DV1109" t="s">
        <v>134</v>
      </c>
      <c r="DW1109" t="s">
        <v>134</v>
      </c>
      <c r="DX1109" t="s">
        <v>134</v>
      </c>
      <c r="DY1109" t="s">
        <v>136</v>
      </c>
      <c r="DZ1109">
        <v>1</v>
      </c>
      <c r="EA1109" t="s">
        <v>136</v>
      </c>
      <c r="EC1109" s="5">
        <v>12.68</v>
      </c>
      <c r="ED1109" s="5">
        <v>55</v>
      </c>
      <c r="EE1109">
        <v>19168250933</v>
      </c>
      <c r="EF1109" t="s">
        <v>18345</v>
      </c>
      <c r="EG1109" t="s">
        <v>148</v>
      </c>
      <c r="EH1109">
        <v>0</v>
      </c>
    </row>
    <row r="1110" spans="1:138" ht="15" customHeight="1" x14ac:dyDescent="0.35">
      <c r="A1110" t="s">
        <v>26252</v>
      </c>
      <c r="B1110" t="s">
        <v>157</v>
      </c>
      <c r="C1110" s="1">
        <v>44145.377724768521</v>
      </c>
      <c r="D1110" s="1">
        <v>44159</v>
      </c>
      <c r="E1110" t="s">
        <v>133</v>
      </c>
      <c r="F1110" t="s">
        <v>136</v>
      </c>
      <c r="G1110" t="s">
        <v>135</v>
      </c>
      <c r="H1110" t="s">
        <v>136</v>
      </c>
      <c r="I1110" t="s">
        <v>26253</v>
      </c>
      <c r="K1110" t="s">
        <v>26254</v>
      </c>
      <c r="M1110" t="s">
        <v>2450</v>
      </c>
      <c r="N1110" t="s">
        <v>246</v>
      </c>
      <c r="O1110" s="4">
        <v>70578</v>
      </c>
      <c r="P1110" t="s">
        <v>140</v>
      </c>
      <c r="R1110">
        <v>13372788868</v>
      </c>
      <c r="T1110">
        <v>112512</v>
      </c>
      <c r="U1110" t="s">
        <v>26255</v>
      </c>
      <c r="V1110" t="s">
        <v>5581</v>
      </c>
      <c r="X1110" t="s">
        <v>164</v>
      </c>
      <c r="Y1110" t="s">
        <v>26254</v>
      </c>
      <c r="AA1110" t="s">
        <v>2450</v>
      </c>
      <c r="AB1110" t="s">
        <v>246</v>
      </c>
      <c r="AC1110" s="4">
        <v>70578</v>
      </c>
      <c r="AD1110" t="s">
        <v>140</v>
      </c>
      <c r="AF1110">
        <v>13372788868</v>
      </c>
      <c r="AH1110" t="s">
        <v>26256</v>
      </c>
      <c r="AI1110" t="s">
        <v>168</v>
      </c>
      <c r="AJ1110" t="s">
        <v>2425</v>
      </c>
      <c r="AK1110" t="s">
        <v>2426</v>
      </c>
      <c r="AL1110" t="s">
        <v>509</v>
      </c>
      <c r="AM1110" t="s">
        <v>2427</v>
      </c>
      <c r="AO1110" t="s">
        <v>345</v>
      </c>
      <c r="AP1110" t="s">
        <v>246</v>
      </c>
      <c r="AQ1110" s="4">
        <v>70526</v>
      </c>
      <c r="AR1110" t="s">
        <v>140</v>
      </c>
      <c r="AT1110">
        <v>13377835693</v>
      </c>
      <c r="AU1110">
        <v>3010</v>
      </c>
      <c r="AV1110" t="s">
        <v>2428</v>
      </c>
      <c r="AW1110" t="s">
        <v>2429</v>
      </c>
      <c r="AZ1110" t="s">
        <v>334</v>
      </c>
      <c r="BA1110" t="s">
        <v>335</v>
      </c>
      <c r="BB1110" t="s">
        <v>136</v>
      </c>
      <c r="BC1110" t="s">
        <v>136</v>
      </c>
      <c r="BD1110" t="s">
        <v>148</v>
      </c>
      <c r="BE1110" t="s">
        <v>136</v>
      </c>
      <c r="BF1110" t="s">
        <v>136</v>
      </c>
      <c r="BG1110" t="s">
        <v>134</v>
      </c>
      <c r="BH1110" t="s">
        <v>136</v>
      </c>
      <c r="BN1110" t="s">
        <v>26257</v>
      </c>
      <c r="BO1110" t="s">
        <v>22169</v>
      </c>
      <c r="BP1110">
        <v>2</v>
      </c>
      <c r="BQ1110">
        <v>2</v>
      </c>
      <c r="BR1110">
        <v>2</v>
      </c>
      <c r="BS1110" s="1">
        <v>44198</v>
      </c>
      <c r="BT1110" s="1">
        <v>44378</v>
      </c>
      <c r="BU1110" s="1">
        <v>44198</v>
      </c>
      <c r="BV1110" s="1">
        <v>44378</v>
      </c>
      <c r="BW1110" t="s">
        <v>136</v>
      </c>
      <c r="BX1110">
        <v>35</v>
      </c>
      <c r="BY1110">
        <v>0</v>
      </c>
      <c r="BZ1110">
        <v>6</v>
      </c>
      <c r="CA1110">
        <v>6</v>
      </c>
      <c r="CB1110">
        <v>6</v>
      </c>
      <c r="CC1110">
        <v>6</v>
      </c>
      <c r="CD1110">
        <v>6</v>
      </c>
      <c r="CE1110">
        <v>5</v>
      </c>
      <c r="CF1110" t="str">
        <f>"7:00 AM"</f>
        <v>7:00 AM</v>
      </c>
      <c r="CG1110" t="str">
        <f>"1:00 PM"</f>
        <v>1:00 PM</v>
      </c>
      <c r="CH1110" s="5">
        <v>11.83</v>
      </c>
      <c r="CI1110" t="s">
        <v>146</v>
      </c>
      <c r="CL1110" t="s">
        <v>134</v>
      </c>
      <c r="CM1110" t="s">
        <v>147</v>
      </c>
      <c r="CN1110" t="s">
        <v>148</v>
      </c>
      <c r="CO1110" t="s">
        <v>2548</v>
      </c>
      <c r="CP1110" t="s">
        <v>149</v>
      </c>
      <c r="CQ1110">
        <v>0</v>
      </c>
      <c r="CR1110">
        <v>0</v>
      </c>
      <c r="CS1110" t="s">
        <v>136</v>
      </c>
      <c r="CT1110" t="s">
        <v>136</v>
      </c>
      <c r="CU1110" t="s">
        <v>136</v>
      </c>
      <c r="CV1110" t="s">
        <v>134</v>
      </c>
      <c r="CW1110" t="s">
        <v>134</v>
      </c>
      <c r="CX1110">
        <v>50</v>
      </c>
      <c r="CY1110" t="s">
        <v>134</v>
      </c>
      <c r="CZ1110" t="s">
        <v>134</v>
      </c>
      <c r="DA1110" t="s">
        <v>134</v>
      </c>
      <c r="DB1110" t="s">
        <v>134</v>
      </c>
      <c r="DC1110" t="s">
        <v>134</v>
      </c>
      <c r="DD1110" t="s">
        <v>136</v>
      </c>
      <c r="DF1110" t="s">
        <v>2433</v>
      </c>
      <c r="DG1110" t="s">
        <v>26254</v>
      </c>
      <c r="DH1110" t="s">
        <v>2450</v>
      </c>
      <c r="DI1110" t="s">
        <v>246</v>
      </c>
      <c r="DJ1110" s="4">
        <v>70578</v>
      </c>
      <c r="DK1110" t="s">
        <v>268</v>
      </c>
      <c r="DL1110" t="s">
        <v>136</v>
      </c>
      <c r="DM1110">
        <v>1</v>
      </c>
      <c r="DN1110" t="s">
        <v>26258</v>
      </c>
      <c r="DO1110" t="s">
        <v>2450</v>
      </c>
      <c r="DP1110" t="s">
        <v>246</v>
      </c>
      <c r="DQ1110" t="str">
        <f>"70578"</f>
        <v>70578</v>
      </c>
      <c r="DR1110" t="s">
        <v>268</v>
      </c>
      <c r="DS1110" t="s">
        <v>26259</v>
      </c>
      <c r="DT1110">
        <v>1</v>
      </c>
      <c r="DU1110">
        <v>2</v>
      </c>
      <c r="DV1110" t="s">
        <v>136</v>
      </c>
      <c r="DW1110" t="s">
        <v>134</v>
      </c>
      <c r="DX1110" t="s">
        <v>136</v>
      </c>
      <c r="DY1110" t="s">
        <v>136</v>
      </c>
      <c r="DZ1110">
        <v>1</v>
      </c>
      <c r="EA1110" t="s">
        <v>136</v>
      </c>
      <c r="EC1110" s="5">
        <v>12.68</v>
      </c>
      <c r="ED1110" s="5">
        <v>55</v>
      </c>
      <c r="EE1110">
        <v>13372788868</v>
      </c>
      <c r="EF1110" t="s">
        <v>26256</v>
      </c>
      <c r="EG1110" t="s">
        <v>148</v>
      </c>
      <c r="EH1110">
        <v>1</v>
      </c>
    </row>
    <row r="1111" spans="1:138" ht="15" customHeight="1" x14ac:dyDescent="0.35">
      <c r="A1111" t="s">
        <v>16591</v>
      </c>
      <c r="B1111" t="s">
        <v>157</v>
      </c>
      <c r="C1111" s="1">
        <v>44134.576655208337</v>
      </c>
      <c r="D1111" s="1">
        <v>44159</v>
      </c>
      <c r="E1111" t="s">
        <v>133</v>
      </c>
      <c r="F1111" t="s">
        <v>136</v>
      </c>
      <c r="G1111" t="s">
        <v>135</v>
      </c>
      <c r="H1111" t="s">
        <v>136</v>
      </c>
      <c r="I1111" t="s">
        <v>2611</v>
      </c>
      <c r="K1111" t="s">
        <v>2612</v>
      </c>
      <c r="L1111" t="s">
        <v>148</v>
      </c>
      <c r="M1111" t="s">
        <v>2613</v>
      </c>
      <c r="N1111" t="s">
        <v>960</v>
      </c>
      <c r="O1111" s="4">
        <v>36089</v>
      </c>
      <c r="P1111" t="s">
        <v>140</v>
      </c>
      <c r="R1111">
        <v>13347380039</v>
      </c>
      <c r="T1111">
        <v>4249</v>
      </c>
      <c r="U1111" t="s">
        <v>371</v>
      </c>
      <c r="V1111" t="s">
        <v>1373</v>
      </c>
      <c r="X1111" t="s">
        <v>2616</v>
      </c>
      <c r="Y1111" t="s">
        <v>16592</v>
      </c>
      <c r="AA1111" t="s">
        <v>1244</v>
      </c>
      <c r="AB1111" t="s">
        <v>744</v>
      </c>
      <c r="AC1111" s="4">
        <v>40069</v>
      </c>
      <c r="AD1111" t="s">
        <v>140</v>
      </c>
      <c r="AE1111" t="s">
        <v>841</v>
      </c>
      <c r="AF1111">
        <v>18593360808</v>
      </c>
      <c r="AH1111" t="s">
        <v>16593</v>
      </c>
      <c r="AI1111" t="s">
        <v>168</v>
      </c>
      <c r="AJ1111" t="s">
        <v>2151</v>
      </c>
      <c r="AK1111" t="s">
        <v>2152</v>
      </c>
      <c r="AL1111" t="s">
        <v>509</v>
      </c>
      <c r="AM1111" t="s">
        <v>846</v>
      </c>
      <c r="AO1111" t="s">
        <v>847</v>
      </c>
      <c r="AP1111" t="s">
        <v>161</v>
      </c>
      <c r="AQ1111" s="4">
        <v>31636</v>
      </c>
      <c r="AR1111" t="s">
        <v>140</v>
      </c>
      <c r="AT1111">
        <v>12295596879</v>
      </c>
      <c r="AV1111" t="s">
        <v>2153</v>
      </c>
      <c r="AW1111" t="s">
        <v>849</v>
      </c>
      <c r="AZ1111" t="s">
        <v>821</v>
      </c>
      <c r="BA1111" t="s">
        <v>822</v>
      </c>
      <c r="BB1111" t="s">
        <v>136</v>
      </c>
      <c r="BC1111" t="s">
        <v>136</v>
      </c>
      <c r="BD1111" t="s">
        <v>148</v>
      </c>
      <c r="BE1111" t="s">
        <v>136</v>
      </c>
      <c r="BF1111" t="s">
        <v>136</v>
      </c>
      <c r="BG1111" t="s">
        <v>134</v>
      </c>
      <c r="BH1111" t="s">
        <v>136</v>
      </c>
      <c r="BI1111" t="s">
        <v>4627</v>
      </c>
      <c r="BJ1111" t="s">
        <v>4628</v>
      </c>
      <c r="BL1111" t="s">
        <v>849</v>
      </c>
      <c r="BM1111" t="s">
        <v>2153</v>
      </c>
      <c r="BN1111" t="s">
        <v>16594</v>
      </c>
      <c r="BO1111" t="s">
        <v>2620</v>
      </c>
      <c r="BP1111">
        <v>21</v>
      </c>
      <c r="BQ1111">
        <v>14</v>
      </c>
      <c r="BR1111">
        <v>14</v>
      </c>
      <c r="BS1111" s="1">
        <v>44207</v>
      </c>
      <c r="BT1111" s="1">
        <v>44439</v>
      </c>
      <c r="BU1111" s="1">
        <v>44207</v>
      </c>
      <c r="BV1111" s="1">
        <v>44439</v>
      </c>
      <c r="BW1111" t="s">
        <v>136</v>
      </c>
      <c r="BX1111">
        <v>40</v>
      </c>
      <c r="BY1111">
        <v>0</v>
      </c>
      <c r="BZ1111">
        <v>8</v>
      </c>
      <c r="CA1111">
        <v>8</v>
      </c>
      <c r="CB1111">
        <v>8</v>
      </c>
      <c r="CC1111">
        <v>8</v>
      </c>
      <c r="CD1111">
        <v>8</v>
      </c>
      <c r="CE1111">
        <v>0</v>
      </c>
      <c r="CF1111" t="str">
        <f>"8:00 AM"</f>
        <v>8:00 AM</v>
      </c>
      <c r="CG1111" t="str">
        <f>"4:30 PM"</f>
        <v>4:30 PM</v>
      </c>
      <c r="CH1111" s="5">
        <v>12.4</v>
      </c>
      <c r="CI1111" t="s">
        <v>146</v>
      </c>
      <c r="CL1111" t="s">
        <v>136</v>
      </c>
      <c r="CM1111" t="s">
        <v>147</v>
      </c>
      <c r="CN1111" t="s">
        <v>148</v>
      </c>
      <c r="CO1111" t="s">
        <v>854</v>
      </c>
      <c r="CP1111" t="s">
        <v>149</v>
      </c>
      <c r="CQ1111">
        <v>3</v>
      </c>
      <c r="CR1111">
        <v>0</v>
      </c>
      <c r="CS1111" t="s">
        <v>136</v>
      </c>
      <c r="CT1111" t="s">
        <v>136</v>
      </c>
      <c r="CU1111" t="s">
        <v>136</v>
      </c>
      <c r="CV1111" t="s">
        <v>134</v>
      </c>
      <c r="CW1111" t="s">
        <v>134</v>
      </c>
      <c r="CX1111">
        <v>60</v>
      </c>
      <c r="CY1111" t="s">
        <v>134</v>
      </c>
      <c r="CZ1111" t="s">
        <v>136</v>
      </c>
      <c r="DA1111" t="s">
        <v>134</v>
      </c>
      <c r="DB1111" t="s">
        <v>134</v>
      </c>
      <c r="DC1111" t="s">
        <v>134</v>
      </c>
      <c r="DD1111" t="s">
        <v>136</v>
      </c>
      <c r="DF1111" t="s">
        <v>16595</v>
      </c>
      <c r="DG1111" t="s">
        <v>16592</v>
      </c>
      <c r="DH1111" t="s">
        <v>1244</v>
      </c>
      <c r="DI1111" t="s">
        <v>744</v>
      </c>
      <c r="DJ1111" s="4">
        <v>40069</v>
      </c>
      <c r="DK1111" t="s">
        <v>866</v>
      </c>
      <c r="DL1111" t="s">
        <v>136</v>
      </c>
      <c r="DM1111">
        <v>1</v>
      </c>
      <c r="DN1111" t="s">
        <v>16592</v>
      </c>
      <c r="DO1111" t="s">
        <v>1244</v>
      </c>
      <c r="DP1111" t="s">
        <v>744</v>
      </c>
      <c r="DQ1111" t="str">
        <f>"40069"</f>
        <v>40069</v>
      </c>
      <c r="DR1111" t="s">
        <v>866</v>
      </c>
      <c r="DS1111" t="s">
        <v>4153</v>
      </c>
      <c r="DT1111">
        <v>1</v>
      </c>
      <c r="DU1111">
        <v>14</v>
      </c>
      <c r="DV1111" t="s">
        <v>134</v>
      </c>
      <c r="DW1111" t="s">
        <v>134</v>
      </c>
      <c r="DX1111" t="s">
        <v>134</v>
      </c>
      <c r="DY1111" t="s">
        <v>136</v>
      </c>
      <c r="DZ1111">
        <v>1</v>
      </c>
      <c r="EA1111" t="s">
        <v>134</v>
      </c>
      <c r="EB1111" s="5">
        <v>12.68</v>
      </c>
      <c r="EC1111" s="5">
        <v>12.68</v>
      </c>
      <c r="ED1111" s="5">
        <v>55</v>
      </c>
      <c r="EE1111" t="s">
        <v>148</v>
      </c>
      <c r="EF1111" t="s">
        <v>16593</v>
      </c>
      <c r="EG1111" t="s">
        <v>16596</v>
      </c>
      <c r="EH1111">
        <v>0</v>
      </c>
    </row>
    <row r="1112" spans="1:138" ht="15" customHeight="1" x14ac:dyDescent="0.35">
      <c r="A1112" t="s">
        <v>13980</v>
      </c>
      <c r="B1112" t="s">
        <v>157</v>
      </c>
      <c r="C1112" s="1">
        <v>44137.661142245372</v>
      </c>
      <c r="D1112" s="1">
        <v>44159</v>
      </c>
      <c r="E1112" t="s">
        <v>133</v>
      </c>
      <c r="F1112" t="s">
        <v>136</v>
      </c>
      <c r="G1112" t="s">
        <v>135</v>
      </c>
      <c r="H1112" t="s">
        <v>136</v>
      </c>
      <c r="I1112" t="s">
        <v>13981</v>
      </c>
      <c r="K1112" t="s">
        <v>13982</v>
      </c>
      <c r="M1112" t="s">
        <v>1653</v>
      </c>
      <c r="N1112" t="s">
        <v>720</v>
      </c>
      <c r="O1112" s="4">
        <v>38665</v>
      </c>
      <c r="P1112" t="s">
        <v>140</v>
      </c>
      <c r="R1112">
        <v>18707346212</v>
      </c>
      <c r="T1112">
        <v>111191</v>
      </c>
      <c r="U1112" t="s">
        <v>13983</v>
      </c>
      <c r="V1112" t="s">
        <v>2073</v>
      </c>
      <c r="X1112" t="s">
        <v>164</v>
      </c>
      <c r="Y1112" t="s">
        <v>13982</v>
      </c>
      <c r="AA1112" t="s">
        <v>1653</v>
      </c>
      <c r="AB1112" t="s">
        <v>720</v>
      </c>
      <c r="AC1112" s="4">
        <v>38665</v>
      </c>
      <c r="AD1112" t="s">
        <v>140</v>
      </c>
      <c r="AF1112">
        <v>18707346212</v>
      </c>
      <c r="AH1112" t="s">
        <v>148</v>
      </c>
      <c r="AI1112" t="s">
        <v>168</v>
      </c>
      <c r="AJ1112" t="s">
        <v>456</v>
      </c>
      <c r="AK1112" t="s">
        <v>457</v>
      </c>
      <c r="AM1112" t="s">
        <v>458</v>
      </c>
      <c r="AO1112" t="s">
        <v>459</v>
      </c>
      <c r="AP1112" t="s">
        <v>460</v>
      </c>
      <c r="AQ1112" s="4">
        <v>73737</v>
      </c>
      <c r="AR1112" t="s">
        <v>140</v>
      </c>
      <c r="AT1112">
        <v>15802274747</v>
      </c>
      <c r="AV1112" t="s">
        <v>461</v>
      </c>
      <c r="AW1112" t="s">
        <v>462</v>
      </c>
      <c r="AZ1112" t="s">
        <v>821</v>
      </c>
      <c r="BA1112" t="s">
        <v>822</v>
      </c>
      <c r="BB1112" t="s">
        <v>136</v>
      </c>
      <c r="BC1112" t="s">
        <v>136</v>
      </c>
      <c r="BD1112" t="s">
        <v>148</v>
      </c>
      <c r="BE1112" t="s">
        <v>136</v>
      </c>
      <c r="BF1112" t="s">
        <v>136</v>
      </c>
      <c r="BG1112" t="s">
        <v>134</v>
      </c>
      <c r="BH1112" t="s">
        <v>136</v>
      </c>
      <c r="BN1112" t="s">
        <v>13984</v>
      </c>
      <c r="BO1112" t="s">
        <v>1043</v>
      </c>
      <c r="BP1112">
        <v>4</v>
      </c>
      <c r="BQ1112">
        <v>4</v>
      </c>
      <c r="BR1112">
        <v>4</v>
      </c>
      <c r="BS1112" s="1">
        <v>44197</v>
      </c>
      <c r="BT1112" s="1">
        <v>44287</v>
      </c>
      <c r="BU1112" s="1">
        <v>44197</v>
      </c>
      <c r="BV1112" s="1">
        <v>44287</v>
      </c>
      <c r="BW1112" t="s">
        <v>136</v>
      </c>
      <c r="BX1112">
        <v>35</v>
      </c>
      <c r="BY1112">
        <v>0</v>
      </c>
      <c r="BZ1112">
        <v>6</v>
      </c>
      <c r="CA1112">
        <v>6</v>
      </c>
      <c r="CB1112">
        <v>6</v>
      </c>
      <c r="CC1112">
        <v>6</v>
      </c>
      <c r="CD1112">
        <v>6</v>
      </c>
      <c r="CE1112">
        <v>5</v>
      </c>
      <c r="CF1112" t="str">
        <f>"9:00 AM"</f>
        <v>9:00 AM</v>
      </c>
      <c r="CG1112" t="str">
        <f>"4:00 PM"</f>
        <v>4:00 PM</v>
      </c>
      <c r="CH1112" s="5">
        <v>11.83</v>
      </c>
      <c r="CI1112" t="s">
        <v>146</v>
      </c>
      <c r="CL1112" t="s">
        <v>136</v>
      </c>
      <c r="CM1112" t="s">
        <v>312</v>
      </c>
      <c r="CN1112" t="s">
        <v>148</v>
      </c>
      <c r="CO1112" t="s">
        <v>465</v>
      </c>
      <c r="CP1112" t="s">
        <v>149</v>
      </c>
      <c r="CQ1112">
        <v>3</v>
      </c>
      <c r="CR1112">
        <v>0</v>
      </c>
      <c r="CS1112" t="s">
        <v>136</v>
      </c>
      <c r="CT1112" t="s">
        <v>134</v>
      </c>
      <c r="CU1112" t="s">
        <v>136</v>
      </c>
      <c r="CV1112" t="s">
        <v>134</v>
      </c>
      <c r="CW1112" t="s">
        <v>134</v>
      </c>
      <c r="CX1112">
        <v>75</v>
      </c>
      <c r="CY1112" t="s">
        <v>134</v>
      </c>
      <c r="CZ1112" t="s">
        <v>134</v>
      </c>
      <c r="DA1112" t="s">
        <v>134</v>
      </c>
      <c r="DB1112" t="s">
        <v>136</v>
      </c>
      <c r="DC1112" t="s">
        <v>134</v>
      </c>
      <c r="DD1112" t="s">
        <v>136</v>
      </c>
      <c r="DF1112" t="s">
        <v>466</v>
      </c>
      <c r="DG1112" t="s">
        <v>13985</v>
      </c>
      <c r="DH1112" t="s">
        <v>9809</v>
      </c>
      <c r="DI1112" t="s">
        <v>720</v>
      </c>
      <c r="DJ1112" s="4">
        <v>38670</v>
      </c>
      <c r="DK1112" t="s">
        <v>1916</v>
      </c>
      <c r="DL1112" t="s">
        <v>136</v>
      </c>
      <c r="DM1112">
        <v>1</v>
      </c>
      <c r="DN1112" t="s">
        <v>13986</v>
      </c>
      <c r="DO1112" t="s">
        <v>1549</v>
      </c>
      <c r="DP1112" t="s">
        <v>720</v>
      </c>
      <c r="DQ1112" t="str">
        <f>"38676"</f>
        <v>38676</v>
      </c>
      <c r="DR1112" t="s">
        <v>1558</v>
      </c>
      <c r="DS1112" t="s">
        <v>296</v>
      </c>
      <c r="DT1112">
        <v>1</v>
      </c>
      <c r="DU1112">
        <v>4</v>
      </c>
      <c r="DV1112" t="s">
        <v>134</v>
      </c>
      <c r="DW1112" t="s">
        <v>134</v>
      </c>
      <c r="DX1112" t="s">
        <v>134</v>
      </c>
      <c r="DY1112" t="s">
        <v>136</v>
      </c>
      <c r="DZ1112">
        <v>1</v>
      </c>
      <c r="EA1112" t="s">
        <v>136</v>
      </c>
      <c r="EC1112" s="5">
        <v>12.68</v>
      </c>
      <c r="ED1112" s="5">
        <v>55</v>
      </c>
      <c r="EE1112">
        <v>18707346212</v>
      </c>
      <c r="EF1112" t="s">
        <v>13987</v>
      </c>
      <c r="EG1112" t="s">
        <v>148</v>
      </c>
      <c r="EH1112">
        <v>0</v>
      </c>
    </row>
    <row r="1113" spans="1:138" ht="15" customHeight="1" x14ac:dyDescent="0.35">
      <c r="A1113" t="s">
        <v>2503</v>
      </c>
      <c r="B1113" t="s">
        <v>157</v>
      </c>
      <c r="C1113" s="1">
        <v>44141.395205324072</v>
      </c>
      <c r="D1113" s="1">
        <v>44159</v>
      </c>
      <c r="E1113" t="s">
        <v>133</v>
      </c>
      <c r="F1113" t="s">
        <v>136</v>
      </c>
      <c r="G1113" t="s">
        <v>135</v>
      </c>
      <c r="H1113" t="s">
        <v>136</v>
      </c>
      <c r="I1113" t="s">
        <v>2504</v>
      </c>
      <c r="K1113" t="s">
        <v>2505</v>
      </c>
      <c r="L1113" t="s">
        <v>148</v>
      </c>
      <c r="M1113" t="s">
        <v>2506</v>
      </c>
      <c r="N1113" t="s">
        <v>139</v>
      </c>
      <c r="O1113" s="4">
        <v>32190</v>
      </c>
      <c r="P1113" t="s">
        <v>140</v>
      </c>
      <c r="R1113">
        <v>13864903392</v>
      </c>
      <c r="T1113">
        <v>1114</v>
      </c>
      <c r="U1113" t="s">
        <v>2507</v>
      </c>
      <c r="V1113" t="s">
        <v>2177</v>
      </c>
      <c r="X1113" t="s">
        <v>990</v>
      </c>
      <c r="Y1113" t="s">
        <v>2505</v>
      </c>
      <c r="AA1113" t="s">
        <v>2506</v>
      </c>
      <c r="AB1113" t="s">
        <v>139</v>
      </c>
      <c r="AC1113" s="4">
        <v>32190</v>
      </c>
      <c r="AD1113" t="s">
        <v>140</v>
      </c>
      <c r="AE1113" t="s">
        <v>841</v>
      </c>
      <c r="AF1113">
        <v>13864903392</v>
      </c>
      <c r="AH1113" t="s">
        <v>2508</v>
      </c>
      <c r="AI1113" t="s">
        <v>168</v>
      </c>
      <c r="AJ1113" t="s">
        <v>2151</v>
      </c>
      <c r="AK1113" t="s">
        <v>2152</v>
      </c>
      <c r="AL1113" t="s">
        <v>509</v>
      </c>
      <c r="AM1113" t="s">
        <v>846</v>
      </c>
      <c r="AO1113" t="s">
        <v>847</v>
      </c>
      <c r="AP1113" t="s">
        <v>161</v>
      </c>
      <c r="AQ1113" s="4">
        <v>31636</v>
      </c>
      <c r="AR1113" t="s">
        <v>140</v>
      </c>
      <c r="AT1113">
        <v>12295596879</v>
      </c>
      <c r="AV1113" t="s">
        <v>2153</v>
      </c>
      <c r="AW1113" t="s">
        <v>849</v>
      </c>
      <c r="AZ1113" t="s">
        <v>821</v>
      </c>
      <c r="BA1113" t="s">
        <v>822</v>
      </c>
      <c r="BB1113" t="s">
        <v>136</v>
      </c>
      <c r="BC1113" t="s">
        <v>136</v>
      </c>
      <c r="BD1113" t="s">
        <v>148</v>
      </c>
      <c r="BE1113" t="s">
        <v>136</v>
      </c>
      <c r="BF1113" t="s">
        <v>136</v>
      </c>
      <c r="BG1113" t="s">
        <v>134</v>
      </c>
      <c r="BH1113" t="s">
        <v>136</v>
      </c>
      <c r="BI1113" t="s">
        <v>2509</v>
      </c>
      <c r="BJ1113" t="s">
        <v>2510</v>
      </c>
      <c r="BL1113" t="s">
        <v>849</v>
      </c>
      <c r="BM1113" t="s">
        <v>2153</v>
      </c>
      <c r="BN1113" t="s">
        <v>2511</v>
      </c>
      <c r="BO1113" t="s">
        <v>145</v>
      </c>
      <c r="BP1113">
        <v>6</v>
      </c>
      <c r="BQ1113">
        <v>6</v>
      </c>
      <c r="BR1113">
        <v>6</v>
      </c>
      <c r="BS1113" s="1">
        <v>44209</v>
      </c>
      <c r="BT1113" s="1">
        <v>44512</v>
      </c>
      <c r="BU1113" s="1">
        <v>44209</v>
      </c>
      <c r="BV1113" s="1">
        <v>44512</v>
      </c>
      <c r="BW1113" t="s">
        <v>136</v>
      </c>
      <c r="BX1113">
        <v>50</v>
      </c>
      <c r="BY1113">
        <v>0</v>
      </c>
      <c r="BZ1113">
        <v>10</v>
      </c>
      <c r="CA1113">
        <v>10</v>
      </c>
      <c r="CB1113">
        <v>10</v>
      </c>
      <c r="CC1113">
        <v>10</v>
      </c>
      <c r="CD1113">
        <v>5</v>
      </c>
      <c r="CE1113">
        <v>5</v>
      </c>
      <c r="CF1113" t="str">
        <f>"7:30 AM"</f>
        <v>7:30 AM</v>
      </c>
      <c r="CG1113" t="str">
        <f>"6:00 PM"</f>
        <v>6:00 PM</v>
      </c>
      <c r="CH1113" s="5">
        <v>11.71</v>
      </c>
      <c r="CI1113" t="s">
        <v>146</v>
      </c>
      <c r="CL1113" t="s">
        <v>136</v>
      </c>
      <c r="CM1113" t="s">
        <v>147</v>
      </c>
      <c r="CN1113" t="s">
        <v>148</v>
      </c>
      <c r="CO1113" t="s">
        <v>854</v>
      </c>
      <c r="CP1113" t="s">
        <v>149</v>
      </c>
      <c r="CQ1113">
        <v>0</v>
      </c>
      <c r="CR1113">
        <v>0</v>
      </c>
      <c r="CS1113" t="s">
        <v>136</v>
      </c>
      <c r="CT1113" t="s">
        <v>136</v>
      </c>
      <c r="CU1113" t="s">
        <v>136</v>
      </c>
      <c r="CV1113" t="s">
        <v>136</v>
      </c>
      <c r="CW1113" t="s">
        <v>134</v>
      </c>
      <c r="CX1113">
        <v>40</v>
      </c>
      <c r="CY1113" t="s">
        <v>134</v>
      </c>
      <c r="CZ1113" t="s">
        <v>134</v>
      </c>
      <c r="DA1113" t="s">
        <v>134</v>
      </c>
      <c r="DB1113" t="s">
        <v>134</v>
      </c>
      <c r="DC1113" t="s">
        <v>134</v>
      </c>
      <c r="DD1113" t="s">
        <v>136</v>
      </c>
      <c r="DF1113" t="s">
        <v>2512</v>
      </c>
      <c r="DG1113" t="s">
        <v>2505</v>
      </c>
      <c r="DH1113" t="s">
        <v>2506</v>
      </c>
      <c r="DI1113" t="s">
        <v>139</v>
      </c>
      <c r="DJ1113" s="4">
        <v>32190</v>
      </c>
      <c r="DK1113" t="s">
        <v>1473</v>
      </c>
      <c r="DL1113" t="s">
        <v>136</v>
      </c>
      <c r="DM1113">
        <v>1</v>
      </c>
      <c r="DN1113" t="s">
        <v>2513</v>
      </c>
      <c r="DO1113" t="s">
        <v>2506</v>
      </c>
      <c r="DP1113" t="s">
        <v>139</v>
      </c>
      <c r="DQ1113" t="str">
        <f>"32109"</f>
        <v>32109</v>
      </c>
      <c r="DR1113" t="s">
        <v>1473</v>
      </c>
      <c r="DS1113" t="s">
        <v>919</v>
      </c>
      <c r="DT1113">
        <v>1</v>
      </c>
      <c r="DU1113">
        <v>6</v>
      </c>
      <c r="DV1113" t="s">
        <v>134</v>
      </c>
      <c r="DW1113" t="s">
        <v>134</v>
      </c>
      <c r="DX1113" t="s">
        <v>134</v>
      </c>
      <c r="DY1113" t="s">
        <v>136</v>
      </c>
      <c r="DZ1113">
        <v>1</v>
      </c>
      <c r="EA1113" t="s">
        <v>134</v>
      </c>
      <c r="EB1113" s="5">
        <v>12.68</v>
      </c>
      <c r="EC1113" s="5">
        <v>12.68</v>
      </c>
      <c r="ED1113" s="5">
        <v>55</v>
      </c>
      <c r="EE1113" t="s">
        <v>148</v>
      </c>
      <c r="EF1113" t="s">
        <v>2508</v>
      </c>
      <c r="EG1113" t="s">
        <v>524</v>
      </c>
      <c r="EH1113">
        <v>0</v>
      </c>
    </row>
    <row r="1114" spans="1:138" ht="15" customHeight="1" x14ac:dyDescent="0.35">
      <c r="A1114" t="s">
        <v>18510</v>
      </c>
      <c r="B1114" t="s">
        <v>157</v>
      </c>
      <c r="C1114" s="1">
        <v>44138.500647222223</v>
      </c>
      <c r="D1114" s="1">
        <v>44159</v>
      </c>
      <c r="E1114" t="s">
        <v>133</v>
      </c>
      <c r="F1114" t="s">
        <v>136</v>
      </c>
      <c r="G1114" t="s">
        <v>135</v>
      </c>
      <c r="H1114" t="s">
        <v>136</v>
      </c>
      <c r="I1114" t="s">
        <v>18511</v>
      </c>
      <c r="K1114" t="s">
        <v>18512</v>
      </c>
      <c r="M1114" t="s">
        <v>5415</v>
      </c>
      <c r="N1114" t="s">
        <v>720</v>
      </c>
      <c r="O1114" s="4">
        <v>38773</v>
      </c>
      <c r="P1114" t="s">
        <v>140</v>
      </c>
      <c r="R1114">
        <v>16627195148</v>
      </c>
      <c r="T1114">
        <v>111191</v>
      </c>
      <c r="U1114" t="s">
        <v>18513</v>
      </c>
      <c r="V1114" t="s">
        <v>18514</v>
      </c>
      <c r="X1114" t="s">
        <v>429</v>
      </c>
      <c r="Y1114" t="s">
        <v>18512</v>
      </c>
      <c r="AA1114" t="s">
        <v>5415</v>
      </c>
      <c r="AB1114" t="s">
        <v>720</v>
      </c>
      <c r="AC1114" s="4">
        <v>38773</v>
      </c>
      <c r="AD1114" t="s">
        <v>140</v>
      </c>
      <c r="AF1114">
        <v>16627195148</v>
      </c>
      <c r="AH1114" t="s">
        <v>148</v>
      </c>
      <c r="AI1114" t="s">
        <v>168</v>
      </c>
      <c r="AJ1114" t="s">
        <v>456</v>
      </c>
      <c r="AK1114" t="s">
        <v>457</v>
      </c>
      <c r="AM1114" t="s">
        <v>458</v>
      </c>
      <c r="AO1114" t="s">
        <v>459</v>
      </c>
      <c r="AP1114" t="s">
        <v>460</v>
      </c>
      <c r="AQ1114" s="4">
        <v>73737</v>
      </c>
      <c r="AR1114" t="s">
        <v>140</v>
      </c>
      <c r="AT1114">
        <v>15802274747</v>
      </c>
      <c r="AV1114" t="s">
        <v>461</v>
      </c>
      <c r="AW1114" t="s">
        <v>462</v>
      </c>
      <c r="AZ1114" t="s">
        <v>288</v>
      </c>
      <c r="BA1114" t="s">
        <v>289</v>
      </c>
      <c r="BB1114" t="s">
        <v>136</v>
      </c>
      <c r="BC1114" t="s">
        <v>136</v>
      </c>
      <c r="BD1114" t="s">
        <v>148</v>
      </c>
      <c r="BE1114" t="s">
        <v>136</v>
      </c>
      <c r="BF1114" t="s">
        <v>136</v>
      </c>
      <c r="BG1114" t="s">
        <v>134</v>
      </c>
      <c r="BH1114" t="s">
        <v>136</v>
      </c>
      <c r="BN1114" t="s">
        <v>18515</v>
      </c>
      <c r="BO1114" t="s">
        <v>1043</v>
      </c>
      <c r="BP1114">
        <v>5</v>
      </c>
      <c r="BQ1114">
        <v>5</v>
      </c>
      <c r="BR1114">
        <v>5</v>
      </c>
      <c r="BS1114" s="1">
        <v>44206</v>
      </c>
      <c r="BT1114" s="1">
        <v>44509</v>
      </c>
      <c r="BU1114" s="1">
        <v>44206</v>
      </c>
      <c r="BV1114" s="1">
        <v>44509</v>
      </c>
      <c r="BW1114" t="s">
        <v>136</v>
      </c>
      <c r="BX1114">
        <v>48</v>
      </c>
      <c r="BY1114">
        <v>0</v>
      </c>
      <c r="BZ1114">
        <v>8</v>
      </c>
      <c r="CA1114">
        <v>8</v>
      </c>
      <c r="CB1114">
        <v>8</v>
      </c>
      <c r="CC1114">
        <v>8</v>
      </c>
      <c r="CD1114">
        <v>8</v>
      </c>
      <c r="CE1114">
        <v>8</v>
      </c>
      <c r="CF1114" t="str">
        <f>"8:00 AM"</f>
        <v>8:00 AM</v>
      </c>
      <c r="CG1114" t="str">
        <f>"5:00 PM"</f>
        <v>5:00 PM</v>
      </c>
      <c r="CH1114" s="5">
        <v>11.83</v>
      </c>
      <c r="CI1114" t="s">
        <v>146</v>
      </c>
      <c r="CL1114" t="s">
        <v>136</v>
      </c>
      <c r="CM1114" t="s">
        <v>312</v>
      </c>
      <c r="CN1114" t="s">
        <v>148</v>
      </c>
      <c r="CO1114" t="s">
        <v>465</v>
      </c>
      <c r="CP1114" t="s">
        <v>149</v>
      </c>
      <c r="CQ1114">
        <v>3</v>
      </c>
      <c r="CR1114">
        <v>0</v>
      </c>
      <c r="CS1114" t="s">
        <v>136</v>
      </c>
      <c r="CT1114" t="s">
        <v>134</v>
      </c>
      <c r="CU1114" t="s">
        <v>136</v>
      </c>
      <c r="CV1114" t="s">
        <v>134</v>
      </c>
      <c r="CW1114" t="s">
        <v>134</v>
      </c>
      <c r="CX1114">
        <v>75</v>
      </c>
      <c r="CY1114" t="s">
        <v>134</v>
      </c>
      <c r="CZ1114" t="s">
        <v>134</v>
      </c>
      <c r="DA1114" t="s">
        <v>134</v>
      </c>
      <c r="DB1114" t="s">
        <v>136</v>
      </c>
      <c r="DC1114" t="s">
        <v>134</v>
      </c>
      <c r="DD1114" t="s">
        <v>136</v>
      </c>
      <c r="DF1114" t="s">
        <v>466</v>
      </c>
      <c r="DG1114" t="s">
        <v>18516</v>
      </c>
      <c r="DH1114" t="s">
        <v>5415</v>
      </c>
      <c r="DI1114" t="s">
        <v>720</v>
      </c>
      <c r="DJ1114" s="4">
        <v>38773</v>
      </c>
      <c r="DK1114" t="s">
        <v>737</v>
      </c>
      <c r="DL1114" t="s">
        <v>136</v>
      </c>
      <c r="DM1114">
        <v>1</v>
      </c>
      <c r="DN1114" t="s">
        <v>18517</v>
      </c>
      <c r="DO1114" t="s">
        <v>5415</v>
      </c>
      <c r="DP1114" t="s">
        <v>720</v>
      </c>
      <c r="DQ1114" t="str">
        <f>"38773"</f>
        <v>38773</v>
      </c>
      <c r="DR1114" t="s">
        <v>737</v>
      </c>
      <c r="DS1114" t="s">
        <v>296</v>
      </c>
      <c r="DT1114">
        <v>1</v>
      </c>
      <c r="DU1114">
        <v>8</v>
      </c>
      <c r="DV1114" t="s">
        <v>134</v>
      </c>
      <c r="DW1114" t="s">
        <v>134</v>
      </c>
      <c r="DX1114" t="s">
        <v>134</v>
      </c>
      <c r="DY1114" t="s">
        <v>136</v>
      </c>
      <c r="DZ1114">
        <v>1</v>
      </c>
      <c r="EA1114" t="s">
        <v>136</v>
      </c>
      <c r="EC1114" s="5">
        <v>12.68</v>
      </c>
      <c r="ED1114" s="5">
        <v>55</v>
      </c>
      <c r="EE1114">
        <v>16627195148</v>
      </c>
      <c r="EF1114" t="s">
        <v>18518</v>
      </c>
      <c r="EG1114" t="s">
        <v>148</v>
      </c>
      <c r="EH1114">
        <v>0</v>
      </c>
    </row>
    <row r="1115" spans="1:138" ht="15" customHeight="1" x14ac:dyDescent="0.35">
      <c r="A1115" t="s">
        <v>15785</v>
      </c>
      <c r="B1115" t="s">
        <v>157</v>
      </c>
      <c r="C1115" s="1">
        <v>44138.63913333333</v>
      </c>
      <c r="D1115" s="1">
        <v>44159</v>
      </c>
      <c r="E1115" t="s">
        <v>133</v>
      </c>
      <c r="F1115" t="s">
        <v>136</v>
      </c>
      <c r="G1115" t="s">
        <v>135</v>
      </c>
      <c r="H1115" t="s">
        <v>136</v>
      </c>
      <c r="I1115" t="s">
        <v>15786</v>
      </c>
      <c r="K1115" t="s">
        <v>15787</v>
      </c>
      <c r="M1115" t="s">
        <v>9514</v>
      </c>
      <c r="N1115" t="s">
        <v>995</v>
      </c>
      <c r="O1115" s="4">
        <v>72422</v>
      </c>
      <c r="P1115" t="s">
        <v>140</v>
      </c>
      <c r="R1115">
        <v>18703230223</v>
      </c>
      <c r="T1115">
        <v>112112</v>
      </c>
      <c r="U1115" t="s">
        <v>15788</v>
      </c>
      <c r="V1115" t="s">
        <v>1245</v>
      </c>
      <c r="W1115" t="s">
        <v>2129</v>
      </c>
      <c r="X1115" t="s">
        <v>164</v>
      </c>
      <c r="Y1115" t="s">
        <v>15787</v>
      </c>
      <c r="AA1115" t="s">
        <v>9514</v>
      </c>
      <c r="AB1115" t="s">
        <v>995</v>
      </c>
      <c r="AC1115" s="4">
        <v>72422</v>
      </c>
      <c r="AD1115" t="s">
        <v>140</v>
      </c>
      <c r="AF1115">
        <v>18703230223</v>
      </c>
      <c r="AH1115" t="s">
        <v>15789</v>
      </c>
      <c r="AI1115" t="s">
        <v>168</v>
      </c>
      <c r="AJ1115" t="s">
        <v>533</v>
      </c>
      <c r="AK1115" t="s">
        <v>534</v>
      </c>
      <c r="AM1115" t="s">
        <v>535</v>
      </c>
      <c r="AO1115" t="s">
        <v>536</v>
      </c>
      <c r="AP1115" t="s">
        <v>537</v>
      </c>
      <c r="AQ1115" s="4">
        <v>28786</v>
      </c>
      <c r="AR1115" t="s">
        <v>140</v>
      </c>
      <c r="AT1115">
        <v>18282460659</v>
      </c>
      <c r="AV1115" t="s">
        <v>538</v>
      </c>
      <c r="AW1115" t="s">
        <v>539</v>
      </c>
      <c r="AZ1115" t="s">
        <v>334</v>
      </c>
      <c r="BA1115" t="s">
        <v>335</v>
      </c>
      <c r="BB1115" t="s">
        <v>136</v>
      </c>
      <c r="BC1115" t="s">
        <v>136</v>
      </c>
      <c r="BD1115" t="s">
        <v>148</v>
      </c>
      <c r="BE1115" t="s">
        <v>136</v>
      </c>
      <c r="BF1115" t="s">
        <v>136</v>
      </c>
      <c r="BG1115" t="s">
        <v>134</v>
      </c>
      <c r="BH1115" t="s">
        <v>136</v>
      </c>
      <c r="BN1115" t="s">
        <v>15790</v>
      </c>
      <c r="BO1115" t="s">
        <v>3151</v>
      </c>
      <c r="BP1115">
        <v>2</v>
      </c>
      <c r="BQ1115">
        <v>2</v>
      </c>
      <c r="BR1115">
        <v>2</v>
      </c>
      <c r="BS1115" s="1">
        <v>44194</v>
      </c>
      <c r="BT1115" s="1">
        <v>44255</v>
      </c>
      <c r="BU1115" s="1">
        <v>44194</v>
      </c>
      <c r="BV1115" s="1">
        <v>44255</v>
      </c>
      <c r="BW1115" t="s">
        <v>136</v>
      </c>
      <c r="BX1115">
        <v>48</v>
      </c>
      <c r="BY1115">
        <v>0</v>
      </c>
      <c r="BZ1115">
        <v>8</v>
      </c>
      <c r="CA1115">
        <v>8</v>
      </c>
      <c r="CB1115">
        <v>8</v>
      </c>
      <c r="CC1115">
        <v>8</v>
      </c>
      <c r="CD1115">
        <v>8</v>
      </c>
      <c r="CE1115">
        <v>8</v>
      </c>
      <c r="CF1115" t="str">
        <f>"8:00 AM"</f>
        <v>8:00 AM</v>
      </c>
      <c r="CG1115" t="str">
        <f>"5:00 PM"</f>
        <v>5:00 PM</v>
      </c>
      <c r="CH1115" s="5">
        <v>11.83</v>
      </c>
      <c r="CI1115" t="s">
        <v>146</v>
      </c>
      <c r="CL1115" t="s">
        <v>136</v>
      </c>
      <c r="CM1115" t="s">
        <v>147</v>
      </c>
      <c r="CN1115" t="s">
        <v>148</v>
      </c>
      <c r="CO1115" t="s">
        <v>1490</v>
      </c>
      <c r="CP1115" t="s">
        <v>149</v>
      </c>
      <c r="CQ1115">
        <v>3</v>
      </c>
      <c r="CR1115">
        <v>0</v>
      </c>
      <c r="CS1115" t="s">
        <v>136</v>
      </c>
      <c r="CT1115" t="s">
        <v>134</v>
      </c>
      <c r="CU1115" t="s">
        <v>136</v>
      </c>
      <c r="CV1115" t="s">
        <v>136</v>
      </c>
      <c r="CW1115" t="s">
        <v>134</v>
      </c>
      <c r="CX1115">
        <v>50</v>
      </c>
      <c r="CY1115" t="s">
        <v>134</v>
      </c>
      <c r="CZ1115" t="s">
        <v>134</v>
      </c>
      <c r="DA1115" t="s">
        <v>134</v>
      </c>
      <c r="DB1115" t="s">
        <v>136</v>
      </c>
      <c r="DC1115" t="s">
        <v>136</v>
      </c>
      <c r="DD1115" t="s">
        <v>136</v>
      </c>
      <c r="DF1115" t="s">
        <v>15791</v>
      </c>
      <c r="DG1115" t="s">
        <v>15787</v>
      </c>
      <c r="DH1115" t="s">
        <v>9514</v>
      </c>
      <c r="DI1115" t="s">
        <v>995</v>
      </c>
      <c r="DJ1115" s="4">
        <v>72422</v>
      </c>
      <c r="DK1115" t="s">
        <v>389</v>
      </c>
      <c r="DL1115" t="s">
        <v>136</v>
      </c>
      <c r="DM1115">
        <v>1</v>
      </c>
      <c r="DN1115" t="s">
        <v>15792</v>
      </c>
      <c r="DO1115" t="s">
        <v>15329</v>
      </c>
      <c r="DP1115" t="s">
        <v>995</v>
      </c>
      <c r="DQ1115" t="str">
        <f>"72456"</f>
        <v>72456</v>
      </c>
      <c r="DR1115" t="s">
        <v>389</v>
      </c>
      <c r="DS1115" t="s">
        <v>15793</v>
      </c>
      <c r="DT1115">
        <v>1</v>
      </c>
      <c r="DU1115">
        <v>4</v>
      </c>
      <c r="DV1115" t="s">
        <v>134</v>
      </c>
      <c r="DW1115" t="s">
        <v>134</v>
      </c>
      <c r="DX1115" t="s">
        <v>134</v>
      </c>
      <c r="DY1115" t="s">
        <v>136</v>
      </c>
      <c r="DZ1115">
        <v>1</v>
      </c>
      <c r="EA1115" t="s">
        <v>136</v>
      </c>
      <c r="EC1115" s="5">
        <v>12.68</v>
      </c>
      <c r="ED1115" s="5">
        <v>55</v>
      </c>
      <c r="EE1115">
        <v>18703230223</v>
      </c>
      <c r="EF1115" t="s">
        <v>15789</v>
      </c>
      <c r="EG1115" t="s">
        <v>148</v>
      </c>
      <c r="EH1115">
        <v>0</v>
      </c>
    </row>
    <row r="1116" spans="1:138" ht="15" customHeight="1" x14ac:dyDescent="0.35">
      <c r="A1116" t="s">
        <v>3806</v>
      </c>
      <c r="B1116" t="s">
        <v>157</v>
      </c>
      <c r="C1116" s="1">
        <v>44141.737373148149</v>
      </c>
      <c r="D1116" s="1">
        <v>44159</v>
      </c>
      <c r="E1116" t="s">
        <v>133</v>
      </c>
      <c r="F1116" t="s">
        <v>136</v>
      </c>
      <c r="G1116" t="s">
        <v>135</v>
      </c>
      <c r="H1116" t="s">
        <v>136</v>
      </c>
      <c r="I1116" t="s">
        <v>3807</v>
      </c>
      <c r="K1116" t="s">
        <v>3808</v>
      </c>
      <c r="M1116" t="s">
        <v>3809</v>
      </c>
      <c r="N1116" t="s">
        <v>611</v>
      </c>
      <c r="O1116" s="4">
        <v>57385</v>
      </c>
      <c r="P1116" t="s">
        <v>140</v>
      </c>
      <c r="R1116">
        <v>16057965012</v>
      </c>
      <c r="T1116">
        <v>11119</v>
      </c>
      <c r="U1116" t="s">
        <v>3810</v>
      </c>
      <c r="V1116" t="s">
        <v>3811</v>
      </c>
      <c r="X1116" t="s">
        <v>723</v>
      </c>
      <c r="Y1116" t="s">
        <v>3808</v>
      </c>
      <c r="AA1116" t="s">
        <v>3809</v>
      </c>
      <c r="AB1116" t="s">
        <v>611</v>
      </c>
      <c r="AC1116" s="4">
        <v>57385</v>
      </c>
      <c r="AD1116" t="s">
        <v>140</v>
      </c>
      <c r="AF1116">
        <v>16057965012</v>
      </c>
      <c r="AH1116" t="s">
        <v>3812</v>
      </c>
      <c r="AI1116" t="s">
        <v>168</v>
      </c>
      <c r="AJ1116" t="s">
        <v>1941</v>
      </c>
      <c r="AK1116" t="s">
        <v>1942</v>
      </c>
      <c r="AL1116" t="s">
        <v>1943</v>
      </c>
      <c r="AM1116" t="s">
        <v>1944</v>
      </c>
      <c r="AN1116" t="s">
        <v>1945</v>
      </c>
      <c r="AO1116" t="s">
        <v>1946</v>
      </c>
      <c r="AP1116" t="s">
        <v>374</v>
      </c>
      <c r="AQ1116" s="4">
        <v>78266</v>
      </c>
      <c r="AR1116" t="s">
        <v>140</v>
      </c>
      <c r="AT1116">
        <v>18305844555</v>
      </c>
      <c r="AV1116" t="s">
        <v>1947</v>
      </c>
      <c r="AW1116" t="s">
        <v>1948</v>
      </c>
      <c r="AZ1116" t="s">
        <v>334</v>
      </c>
      <c r="BA1116" t="s">
        <v>335</v>
      </c>
      <c r="BB1116" t="s">
        <v>136</v>
      </c>
      <c r="BC1116" t="s">
        <v>136</v>
      </c>
      <c r="BD1116" t="s">
        <v>148</v>
      </c>
      <c r="BE1116" t="s">
        <v>136</v>
      </c>
      <c r="BF1116" t="s">
        <v>136</v>
      </c>
      <c r="BG1116" t="s">
        <v>134</v>
      </c>
      <c r="BH1116" t="s">
        <v>136</v>
      </c>
      <c r="BN1116" t="s">
        <v>3813</v>
      </c>
      <c r="BO1116" t="s">
        <v>3814</v>
      </c>
      <c r="BP1116">
        <v>4</v>
      </c>
      <c r="BQ1116">
        <v>4</v>
      </c>
      <c r="BR1116">
        <v>4</v>
      </c>
      <c r="BS1116" s="1">
        <v>44194</v>
      </c>
      <c r="BT1116" s="1">
        <v>44301</v>
      </c>
      <c r="BU1116" s="1">
        <v>44194</v>
      </c>
      <c r="BV1116" s="1">
        <v>44301</v>
      </c>
      <c r="BW1116" t="s">
        <v>136</v>
      </c>
      <c r="BX1116">
        <v>40</v>
      </c>
      <c r="BY1116">
        <v>0</v>
      </c>
      <c r="BZ1116">
        <v>8</v>
      </c>
      <c r="CA1116">
        <v>8</v>
      </c>
      <c r="CB1116">
        <v>8</v>
      </c>
      <c r="CC1116">
        <v>8</v>
      </c>
      <c r="CD1116">
        <v>8</v>
      </c>
      <c r="CE1116">
        <v>0</v>
      </c>
      <c r="CF1116" t="str">
        <f>"8:00 AM"</f>
        <v>8:00 AM</v>
      </c>
      <c r="CG1116" t="str">
        <f>"5:00 PM"</f>
        <v>5:00 PM</v>
      </c>
      <c r="CH1116" s="5">
        <v>14.99</v>
      </c>
      <c r="CI1116" t="s">
        <v>146</v>
      </c>
      <c r="CJ1116">
        <v>0</v>
      </c>
      <c r="CK1116" t="s">
        <v>148</v>
      </c>
      <c r="CL1116" t="s">
        <v>136</v>
      </c>
      <c r="CM1116" t="s">
        <v>312</v>
      </c>
      <c r="CN1116" t="s">
        <v>148</v>
      </c>
      <c r="CO1116" s="2" t="s">
        <v>1949</v>
      </c>
      <c r="CP1116" t="s">
        <v>149</v>
      </c>
      <c r="CQ1116">
        <v>6</v>
      </c>
      <c r="CR1116">
        <v>0</v>
      </c>
      <c r="CS1116" t="s">
        <v>136</v>
      </c>
      <c r="CT1116" t="s">
        <v>134</v>
      </c>
      <c r="CU1116" t="s">
        <v>136</v>
      </c>
      <c r="CV1116" t="s">
        <v>136</v>
      </c>
      <c r="CW1116" t="s">
        <v>136</v>
      </c>
      <c r="CY1116" t="s">
        <v>136</v>
      </c>
      <c r="CZ1116" t="s">
        <v>136</v>
      </c>
      <c r="DA1116" t="s">
        <v>136</v>
      </c>
      <c r="DB1116" t="s">
        <v>136</v>
      </c>
      <c r="DC1116" t="s">
        <v>136</v>
      </c>
      <c r="DD1116" t="s">
        <v>136</v>
      </c>
      <c r="DF1116" t="s">
        <v>3815</v>
      </c>
      <c r="DG1116" t="s">
        <v>3808</v>
      </c>
      <c r="DH1116" t="s">
        <v>3809</v>
      </c>
      <c r="DI1116" t="s">
        <v>611</v>
      </c>
      <c r="DJ1116" s="4">
        <v>57385</v>
      </c>
      <c r="DK1116" t="s">
        <v>3816</v>
      </c>
      <c r="DL1116" t="s">
        <v>136</v>
      </c>
      <c r="DM1116">
        <v>1</v>
      </c>
      <c r="DN1116" t="s">
        <v>3817</v>
      </c>
      <c r="DO1116" t="s">
        <v>3809</v>
      </c>
      <c r="DP1116" t="s">
        <v>611</v>
      </c>
      <c r="DQ1116" t="str">
        <f>"57385"</f>
        <v>57385</v>
      </c>
      <c r="DR1116" t="s">
        <v>3816</v>
      </c>
      <c r="DS1116" t="s">
        <v>1952</v>
      </c>
      <c r="DT1116">
        <v>1</v>
      </c>
      <c r="DU1116">
        <v>4</v>
      </c>
      <c r="DV1116" t="s">
        <v>134</v>
      </c>
      <c r="DW1116" t="s">
        <v>134</v>
      </c>
      <c r="DX1116" t="s">
        <v>134</v>
      </c>
      <c r="DY1116" t="s">
        <v>136</v>
      </c>
      <c r="DZ1116">
        <v>1</v>
      </c>
      <c r="EA1116" t="s">
        <v>136</v>
      </c>
      <c r="EC1116" s="5">
        <v>12.68</v>
      </c>
      <c r="ED1116" s="5">
        <v>55</v>
      </c>
      <c r="EE1116">
        <v>16053504915</v>
      </c>
      <c r="EF1116" t="s">
        <v>3812</v>
      </c>
      <c r="EG1116" t="s">
        <v>148</v>
      </c>
      <c r="EH1116">
        <v>0</v>
      </c>
    </row>
    <row r="1117" spans="1:138" ht="15" customHeight="1" x14ac:dyDescent="0.35">
      <c r="A1117" t="s">
        <v>8317</v>
      </c>
      <c r="B1117" t="s">
        <v>157</v>
      </c>
      <c r="C1117" s="1">
        <v>44137.757976157409</v>
      </c>
      <c r="D1117" s="1">
        <v>44159</v>
      </c>
      <c r="E1117" t="s">
        <v>133</v>
      </c>
      <c r="F1117" t="s">
        <v>136</v>
      </c>
      <c r="G1117" t="s">
        <v>135</v>
      </c>
      <c r="H1117" t="s">
        <v>136</v>
      </c>
      <c r="I1117" t="s">
        <v>8318</v>
      </c>
      <c r="K1117" t="s">
        <v>8319</v>
      </c>
      <c r="M1117" t="s">
        <v>8320</v>
      </c>
      <c r="N1117" t="s">
        <v>1358</v>
      </c>
      <c r="O1117" s="4">
        <v>81650</v>
      </c>
      <c r="P1117" t="s">
        <v>140</v>
      </c>
      <c r="R1117">
        <v>13034896355</v>
      </c>
      <c r="T1117">
        <v>112111</v>
      </c>
      <c r="U1117" t="s">
        <v>8321</v>
      </c>
      <c r="V1117" t="s">
        <v>8322</v>
      </c>
      <c r="W1117" t="s">
        <v>8323</v>
      </c>
      <c r="X1117" t="s">
        <v>8324</v>
      </c>
      <c r="Y1117" t="s">
        <v>8325</v>
      </c>
      <c r="AA1117" t="s">
        <v>8326</v>
      </c>
      <c r="AB1117" t="s">
        <v>1358</v>
      </c>
      <c r="AC1117" s="4">
        <v>81650</v>
      </c>
      <c r="AD1117" t="s">
        <v>140</v>
      </c>
      <c r="AF1117">
        <v>13034896355</v>
      </c>
      <c r="AH1117" t="s">
        <v>8327</v>
      </c>
      <c r="AI1117" t="s">
        <v>168</v>
      </c>
      <c r="AJ1117" t="s">
        <v>6475</v>
      </c>
      <c r="AK1117" t="s">
        <v>6476</v>
      </c>
      <c r="AL1117" t="s">
        <v>1871</v>
      </c>
      <c r="AM1117" t="s">
        <v>6477</v>
      </c>
      <c r="AO1117" t="s">
        <v>6478</v>
      </c>
      <c r="AP1117" t="s">
        <v>1358</v>
      </c>
      <c r="AQ1117" s="4">
        <v>81625</v>
      </c>
      <c r="AR1117" t="s">
        <v>140</v>
      </c>
      <c r="AT1117">
        <v>19708244226</v>
      </c>
      <c r="AV1117" t="s">
        <v>6479</v>
      </c>
      <c r="AW1117" t="s">
        <v>6589</v>
      </c>
      <c r="AZ1117" t="s">
        <v>334</v>
      </c>
      <c r="BA1117" t="s">
        <v>335</v>
      </c>
      <c r="BB1117" t="s">
        <v>136</v>
      </c>
      <c r="BC1117" t="s">
        <v>136</v>
      </c>
      <c r="BD1117" t="s">
        <v>148</v>
      </c>
      <c r="BE1117" t="s">
        <v>136</v>
      </c>
      <c r="BF1117" t="s">
        <v>136</v>
      </c>
      <c r="BG1117" t="s">
        <v>134</v>
      </c>
      <c r="BH1117" t="s">
        <v>136</v>
      </c>
      <c r="BI1117" t="s">
        <v>6590</v>
      </c>
      <c r="BN1117" t="s">
        <v>8328</v>
      </c>
      <c r="BO1117" t="s">
        <v>5890</v>
      </c>
      <c r="BP1117">
        <v>3</v>
      </c>
      <c r="BQ1117">
        <v>3</v>
      </c>
      <c r="BR1117">
        <v>3</v>
      </c>
      <c r="BS1117" s="1">
        <v>44211</v>
      </c>
      <c r="BT1117" s="1">
        <v>44515</v>
      </c>
      <c r="BU1117" s="1">
        <v>44211</v>
      </c>
      <c r="BV1117" s="1">
        <v>44515</v>
      </c>
      <c r="BW1117" t="s">
        <v>136</v>
      </c>
      <c r="BX1117">
        <v>48</v>
      </c>
      <c r="BY1117">
        <v>0</v>
      </c>
      <c r="BZ1117">
        <v>8</v>
      </c>
      <c r="CA1117">
        <v>8</v>
      </c>
      <c r="CB1117">
        <v>8</v>
      </c>
      <c r="CC1117">
        <v>8</v>
      </c>
      <c r="CD1117">
        <v>8</v>
      </c>
      <c r="CE1117">
        <v>8</v>
      </c>
      <c r="CF1117" t="str">
        <f>"8:00 AM"</f>
        <v>8:00 AM</v>
      </c>
      <c r="CG1117" t="str">
        <f>"5:00 PM"</f>
        <v>5:00 PM</v>
      </c>
      <c r="CH1117" s="5">
        <v>14.26</v>
      </c>
      <c r="CI1117" t="s">
        <v>146</v>
      </c>
      <c r="CJ1117">
        <v>0</v>
      </c>
      <c r="CL1117" t="s">
        <v>136</v>
      </c>
      <c r="CM1117" t="s">
        <v>312</v>
      </c>
      <c r="CN1117" t="s">
        <v>148</v>
      </c>
      <c r="CO1117" s="2" t="s">
        <v>8329</v>
      </c>
      <c r="CP1117" t="s">
        <v>149</v>
      </c>
      <c r="CQ1117">
        <v>3</v>
      </c>
      <c r="CR1117">
        <v>0</v>
      </c>
      <c r="CS1117" t="s">
        <v>136</v>
      </c>
      <c r="CT1117" t="s">
        <v>136</v>
      </c>
      <c r="CU1117" t="s">
        <v>136</v>
      </c>
      <c r="CV1117" t="s">
        <v>136</v>
      </c>
      <c r="CW1117" t="s">
        <v>134</v>
      </c>
      <c r="CX1117">
        <v>75</v>
      </c>
      <c r="CY1117" t="s">
        <v>134</v>
      </c>
      <c r="CZ1117" t="s">
        <v>134</v>
      </c>
      <c r="DA1117" t="s">
        <v>134</v>
      </c>
      <c r="DB1117" t="s">
        <v>134</v>
      </c>
      <c r="DC1117" t="s">
        <v>134</v>
      </c>
      <c r="DD1117" t="s">
        <v>136</v>
      </c>
      <c r="DF1117" s="2" t="s">
        <v>8330</v>
      </c>
      <c r="DG1117" t="s">
        <v>8319</v>
      </c>
      <c r="DH1117" t="s">
        <v>8320</v>
      </c>
      <c r="DI1117" t="s">
        <v>1358</v>
      </c>
      <c r="DJ1117" s="4">
        <v>81650</v>
      </c>
      <c r="DK1117" t="s">
        <v>1314</v>
      </c>
      <c r="DL1117" t="s">
        <v>136</v>
      </c>
      <c r="DM1117">
        <v>1</v>
      </c>
      <c r="DN1117" t="s">
        <v>8319</v>
      </c>
      <c r="DO1117" t="s">
        <v>8320</v>
      </c>
      <c r="DP1117" t="s">
        <v>1358</v>
      </c>
      <c r="DQ1117" t="str">
        <f>"81650"</f>
        <v>81650</v>
      </c>
      <c r="DR1117" t="s">
        <v>1314</v>
      </c>
      <c r="DS1117" t="s">
        <v>8331</v>
      </c>
      <c r="DT1117">
        <v>1</v>
      </c>
      <c r="DU1117">
        <v>4</v>
      </c>
      <c r="DV1117" t="s">
        <v>136</v>
      </c>
      <c r="DW1117" t="s">
        <v>134</v>
      </c>
      <c r="DX1117" t="s">
        <v>134</v>
      </c>
      <c r="DY1117" t="s">
        <v>136</v>
      </c>
      <c r="DZ1117">
        <v>1</v>
      </c>
      <c r="EA1117" t="s">
        <v>136</v>
      </c>
      <c r="EC1117" s="5">
        <v>12.68</v>
      </c>
      <c r="ED1117" s="5">
        <v>55</v>
      </c>
      <c r="EE1117">
        <v>13034896355</v>
      </c>
      <c r="EF1117" t="s">
        <v>8327</v>
      </c>
      <c r="EG1117" t="s">
        <v>1722</v>
      </c>
      <c r="EH1117">
        <v>0</v>
      </c>
    </row>
    <row r="1118" spans="1:138" ht="15" customHeight="1" x14ac:dyDescent="0.35">
      <c r="A1118" t="s">
        <v>2526</v>
      </c>
      <c r="B1118" t="s">
        <v>157</v>
      </c>
      <c r="C1118" s="1">
        <v>44144.817990972224</v>
      </c>
      <c r="D1118" s="1">
        <v>44159</v>
      </c>
      <c r="E1118" t="s">
        <v>133</v>
      </c>
      <c r="F1118" t="s">
        <v>136</v>
      </c>
      <c r="G1118" t="s">
        <v>135</v>
      </c>
      <c r="H1118" t="s">
        <v>136</v>
      </c>
      <c r="I1118" t="s">
        <v>2527</v>
      </c>
      <c r="K1118" t="s">
        <v>2528</v>
      </c>
      <c r="M1118" t="s">
        <v>2529</v>
      </c>
      <c r="N1118" t="s">
        <v>374</v>
      </c>
      <c r="O1118" s="4">
        <v>78877</v>
      </c>
      <c r="P1118" t="s">
        <v>140</v>
      </c>
      <c r="R1118">
        <v>18307571181</v>
      </c>
      <c r="T1118">
        <v>11211</v>
      </c>
      <c r="U1118" t="s">
        <v>2530</v>
      </c>
      <c r="V1118" t="s">
        <v>2531</v>
      </c>
      <c r="W1118" t="s">
        <v>1871</v>
      </c>
      <c r="X1118" t="s">
        <v>164</v>
      </c>
      <c r="Y1118" t="s">
        <v>2528</v>
      </c>
      <c r="AA1118" t="s">
        <v>2529</v>
      </c>
      <c r="AB1118" t="s">
        <v>374</v>
      </c>
      <c r="AC1118" s="4">
        <v>78877</v>
      </c>
      <c r="AD1118" t="s">
        <v>140</v>
      </c>
      <c r="AF1118">
        <v>18307571181</v>
      </c>
      <c r="AH1118" t="s">
        <v>148</v>
      </c>
      <c r="AI1118" t="s">
        <v>168</v>
      </c>
      <c r="AJ1118" t="s">
        <v>2532</v>
      </c>
      <c r="AK1118" t="s">
        <v>2533</v>
      </c>
      <c r="AM1118" t="s">
        <v>1020</v>
      </c>
      <c r="AO1118" t="s">
        <v>1021</v>
      </c>
      <c r="AP1118" t="s">
        <v>374</v>
      </c>
      <c r="AQ1118" s="4">
        <v>75442</v>
      </c>
      <c r="AR1118" t="s">
        <v>140</v>
      </c>
      <c r="AT1118">
        <v>14692388392</v>
      </c>
      <c r="AV1118" t="s">
        <v>2534</v>
      </c>
      <c r="AW1118" t="s">
        <v>1023</v>
      </c>
      <c r="AZ1118" t="s">
        <v>334</v>
      </c>
      <c r="BA1118" t="s">
        <v>335</v>
      </c>
      <c r="BB1118" t="s">
        <v>136</v>
      </c>
      <c r="BC1118" t="s">
        <v>136</v>
      </c>
      <c r="BD1118" t="s">
        <v>148</v>
      </c>
      <c r="BE1118" t="s">
        <v>136</v>
      </c>
      <c r="BF1118" t="s">
        <v>136</v>
      </c>
      <c r="BG1118" t="s">
        <v>134</v>
      </c>
      <c r="BH1118" t="s">
        <v>136</v>
      </c>
      <c r="BN1118" t="s">
        <v>2535</v>
      </c>
      <c r="BO1118" t="s">
        <v>2536</v>
      </c>
      <c r="BP1118">
        <v>12</v>
      </c>
      <c r="BQ1118">
        <v>10</v>
      </c>
      <c r="BR1118">
        <v>10</v>
      </c>
      <c r="BS1118" s="1">
        <v>44211</v>
      </c>
      <c r="BT1118" s="1">
        <v>44514</v>
      </c>
      <c r="BU1118" s="1">
        <v>44211</v>
      </c>
      <c r="BV1118" s="1">
        <v>44514</v>
      </c>
      <c r="BW1118" t="s">
        <v>136</v>
      </c>
      <c r="BX1118">
        <v>40</v>
      </c>
      <c r="BY1118">
        <v>0</v>
      </c>
      <c r="BZ1118">
        <v>8</v>
      </c>
      <c r="CA1118">
        <v>8</v>
      </c>
      <c r="CB1118">
        <v>8</v>
      </c>
      <c r="CC1118">
        <v>8</v>
      </c>
      <c r="CD1118">
        <v>8</v>
      </c>
      <c r="CE1118">
        <v>0</v>
      </c>
      <c r="CF1118" t="str">
        <f>"8:00 AM"</f>
        <v>8:00 AM</v>
      </c>
      <c r="CG1118" t="str">
        <f>"5:00 PM"</f>
        <v>5:00 PM</v>
      </c>
      <c r="CH1118" s="5">
        <v>12.67</v>
      </c>
      <c r="CI1118" t="s">
        <v>146</v>
      </c>
      <c r="CJ1118">
        <v>0</v>
      </c>
      <c r="CK1118" t="s">
        <v>1024</v>
      </c>
      <c r="CL1118" t="s">
        <v>134</v>
      </c>
      <c r="CM1118" t="s">
        <v>147</v>
      </c>
      <c r="CN1118" t="s">
        <v>148</v>
      </c>
      <c r="CO1118" t="s">
        <v>1025</v>
      </c>
      <c r="CP1118" t="s">
        <v>149</v>
      </c>
      <c r="CQ1118">
        <v>0</v>
      </c>
      <c r="CR1118">
        <v>0</v>
      </c>
      <c r="CS1118" t="s">
        <v>136</v>
      </c>
      <c r="CT1118" t="s">
        <v>136</v>
      </c>
      <c r="CU1118" t="s">
        <v>134</v>
      </c>
      <c r="CV1118" t="s">
        <v>136</v>
      </c>
      <c r="CW1118" t="s">
        <v>134</v>
      </c>
      <c r="CX1118">
        <v>50</v>
      </c>
      <c r="CY1118" t="s">
        <v>134</v>
      </c>
      <c r="CZ1118" t="s">
        <v>134</v>
      </c>
      <c r="DA1118" t="s">
        <v>134</v>
      </c>
      <c r="DB1118" t="s">
        <v>134</v>
      </c>
      <c r="DC1118" t="s">
        <v>134</v>
      </c>
      <c r="DD1118" t="s">
        <v>136</v>
      </c>
      <c r="DF1118" t="s">
        <v>180</v>
      </c>
      <c r="DG1118" t="s">
        <v>2537</v>
      </c>
      <c r="DH1118" t="s">
        <v>2529</v>
      </c>
      <c r="DI1118" t="s">
        <v>374</v>
      </c>
      <c r="DJ1118" s="4">
        <v>78877</v>
      </c>
      <c r="DK1118" t="s">
        <v>2538</v>
      </c>
      <c r="DL1118" t="s">
        <v>134</v>
      </c>
      <c r="DM1118">
        <v>5</v>
      </c>
      <c r="DN1118" t="s">
        <v>2539</v>
      </c>
      <c r="DO1118" t="s">
        <v>2529</v>
      </c>
      <c r="DP1118" t="s">
        <v>374</v>
      </c>
      <c r="DQ1118" t="str">
        <f>"78877"</f>
        <v>78877</v>
      </c>
      <c r="DR1118" t="s">
        <v>2538</v>
      </c>
      <c r="DS1118" t="s">
        <v>2540</v>
      </c>
      <c r="DT1118">
        <v>1</v>
      </c>
      <c r="DU1118">
        <v>10</v>
      </c>
      <c r="DV1118" t="s">
        <v>134</v>
      </c>
      <c r="DW1118" t="s">
        <v>134</v>
      </c>
      <c r="DX1118" t="s">
        <v>134</v>
      </c>
      <c r="DY1118" t="s">
        <v>136</v>
      </c>
      <c r="DZ1118">
        <v>1</v>
      </c>
      <c r="EA1118" t="s">
        <v>136</v>
      </c>
      <c r="EC1118" s="5">
        <v>12.68</v>
      </c>
      <c r="ED1118" s="5">
        <v>55</v>
      </c>
      <c r="EE1118">
        <v>18307571181</v>
      </c>
      <c r="EF1118" t="s">
        <v>148</v>
      </c>
      <c r="EG1118" t="s">
        <v>2138</v>
      </c>
      <c r="EH1118">
        <v>1</v>
      </c>
    </row>
    <row r="1119" spans="1:138" ht="15" customHeight="1" x14ac:dyDescent="0.35">
      <c r="A1119" t="s">
        <v>16599</v>
      </c>
      <c r="B1119" t="s">
        <v>157</v>
      </c>
      <c r="C1119" s="1">
        <v>44145.909706712962</v>
      </c>
      <c r="D1119" s="1">
        <v>44159</v>
      </c>
      <c r="E1119" t="s">
        <v>133</v>
      </c>
      <c r="F1119" t="s">
        <v>136</v>
      </c>
      <c r="G1119" t="s">
        <v>135</v>
      </c>
      <c r="H1119" t="s">
        <v>136</v>
      </c>
      <c r="I1119" t="s">
        <v>11120</v>
      </c>
      <c r="K1119" t="s">
        <v>11121</v>
      </c>
      <c r="M1119" t="s">
        <v>1385</v>
      </c>
      <c r="N1119" t="s">
        <v>246</v>
      </c>
      <c r="O1119" s="4">
        <v>70559</v>
      </c>
      <c r="P1119" t="s">
        <v>140</v>
      </c>
      <c r="R1119">
        <v>13377881009</v>
      </c>
      <c r="T1119">
        <v>112512</v>
      </c>
      <c r="U1119" t="s">
        <v>4423</v>
      </c>
      <c r="V1119" t="s">
        <v>2235</v>
      </c>
      <c r="W1119" t="s">
        <v>6767</v>
      </c>
      <c r="X1119" t="s">
        <v>723</v>
      </c>
      <c r="Y1119" t="s">
        <v>11121</v>
      </c>
      <c r="AA1119" t="s">
        <v>1385</v>
      </c>
      <c r="AB1119" t="s">
        <v>246</v>
      </c>
      <c r="AC1119" s="4">
        <v>70559</v>
      </c>
      <c r="AD1119" t="s">
        <v>140</v>
      </c>
      <c r="AF1119">
        <v>13377881009</v>
      </c>
      <c r="AH1119" t="s">
        <v>11122</v>
      </c>
      <c r="AI1119" t="s">
        <v>226</v>
      </c>
      <c r="AJ1119" t="s">
        <v>667</v>
      </c>
      <c r="AK1119" t="s">
        <v>668</v>
      </c>
      <c r="AL1119" t="s">
        <v>669</v>
      </c>
      <c r="AM1119" t="s">
        <v>670</v>
      </c>
      <c r="AO1119" t="s">
        <v>671</v>
      </c>
      <c r="AP1119" t="s">
        <v>246</v>
      </c>
      <c r="AQ1119" s="4">
        <v>70601</v>
      </c>
      <c r="AR1119" t="s">
        <v>140</v>
      </c>
      <c r="AT1119">
        <v>13372140354</v>
      </c>
      <c r="AV1119" t="s">
        <v>672</v>
      </c>
      <c r="AW1119" t="s">
        <v>673</v>
      </c>
      <c r="AX1119" t="s">
        <v>246</v>
      </c>
      <c r="AY1119" t="s">
        <v>674</v>
      </c>
      <c r="AZ1119" t="s">
        <v>334</v>
      </c>
      <c r="BA1119" t="s">
        <v>335</v>
      </c>
      <c r="BB1119" t="s">
        <v>136</v>
      </c>
      <c r="BC1119" t="s">
        <v>136</v>
      </c>
      <c r="BD1119" t="s">
        <v>148</v>
      </c>
      <c r="BE1119" t="s">
        <v>136</v>
      </c>
      <c r="BF1119" t="s">
        <v>136</v>
      </c>
      <c r="BG1119" t="s">
        <v>134</v>
      </c>
      <c r="BH1119" t="s">
        <v>136</v>
      </c>
      <c r="BN1119" t="s">
        <v>16600</v>
      </c>
      <c r="BO1119" t="s">
        <v>905</v>
      </c>
      <c r="BP1119">
        <v>11</v>
      </c>
      <c r="BQ1119">
        <v>11</v>
      </c>
      <c r="BR1119">
        <v>11</v>
      </c>
      <c r="BS1119" s="1">
        <v>44197</v>
      </c>
      <c r="BT1119" s="1">
        <v>44428</v>
      </c>
      <c r="BU1119" s="1">
        <v>44197</v>
      </c>
      <c r="BV1119" s="1">
        <v>44428</v>
      </c>
      <c r="BW1119" t="s">
        <v>136</v>
      </c>
      <c r="BX1119">
        <v>40</v>
      </c>
      <c r="BY1119">
        <v>0</v>
      </c>
      <c r="BZ1119">
        <v>8</v>
      </c>
      <c r="CA1119">
        <v>8</v>
      </c>
      <c r="CB1119">
        <v>8</v>
      </c>
      <c r="CC1119">
        <v>8</v>
      </c>
      <c r="CD1119">
        <v>8</v>
      </c>
      <c r="CE1119">
        <v>0</v>
      </c>
      <c r="CF1119" t="str">
        <f>"7:00 AM"</f>
        <v>7:00 AM</v>
      </c>
      <c r="CG1119" t="str">
        <f>"4:00 PM"</f>
        <v>4:00 PM</v>
      </c>
      <c r="CH1119" s="5">
        <v>11.83</v>
      </c>
      <c r="CI1119" t="s">
        <v>146</v>
      </c>
      <c r="CL1119" t="s">
        <v>134</v>
      </c>
      <c r="CM1119" t="s">
        <v>147</v>
      </c>
      <c r="CN1119" t="s">
        <v>148</v>
      </c>
      <c r="CO1119" t="s">
        <v>8594</v>
      </c>
      <c r="CP1119" t="s">
        <v>149</v>
      </c>
      <c r="CQ1119">
        <v>3</v>
      </c>
      <c r="CR1119">
        <v>0</v>
      </c>
      <c r="CS1119" t="s">
        <v>136</v>
      </c>
      <c r="CT1119" t="s">
        <v>136</v>
      </c>
      <c r="CU1119" t="s">
        <v>136</v>
      </c>
      <c r="CV1119" t="s">
        <v>136</v>
      </c>
      <c r="CW1119" t="s">
        <v>136</v>
      </c>
      <c r="CY1119" t="s">
        <v>134</v>
      </c>
      <c r="CZ1119" t="s">
        <v>136</v>
      </c>
      <c r="DA1119" t="s">
        <v>136</v>
      </c>
      <c r="DB1119" t="s">
        <v>134</v>
      </c>
      <c r="DC1119" t="s">
        <v>136</v>
      </c>
      <c r="DD1119" t="s">
        <v>136</v>
      </c>
      <c r="DF1119" t="s">
        <v>11124</v>
      </c>
      <c r="DG1119" t="s">
        <v>11121</v>
      </c>
      <c r="DH1119" t="s">
        <v>1385</v>
      </c>
      <c r="DI1119" t="s">
        <v>246</v>
      </c>
      <c r="DJ1119" s="4">
        <v>70559</v>
      </c>
      <c r="DK1119" t="s">
        <v>268</v>
      </c>
      <c r="DL1119" t="s">
        <v>134</v>
      </c>
      <c r="DM1119">
        <v>37</v>
      </c>
      <c r="DN1119" t="s">
        <v>4430</v>
      </c>
      <c r="DO1119" t="s">
        <v>2695</v>
      </c>
      <c r="DP1119" t="s">
        <v>246</v>
      </c>
      <c r="DQ1119" t="str">
        <f>"70559"</f>
        <v>70559</v>
      </c>
      <c r="DR1119" t="s">
        <v>268</v>
      </c>
      <c r="DS1119" t="s">
        <v>16601</v>
      </c>
      <c r="DT1119">
        <v>2</v>
      </c>
      <c r="DU1119">
        <v>15</v>
      </c>
      <c r="DV1119" t="s">
        <v>134</v>
      </c>
      <c r="DW1119" t="s">
        <v>134</v>
      </c>
      <c r="DX1119" t="s">
        <v>134</v>
      </c>
      <c r="DY1119" t="s">
        <v>136</v>
      </c>
      <c r="DZ1119">
        <v>1</v>
      </c>
      <c r="EA1119" t="s">
        <v>136</v>
      </c>
      <c r="EC1119" s="5">
        <v>12.68</v>
      </c>
      <c r="ED1119" s="5">
        <v>55</v>
      </c>
      <c r="EE1119">
        <v>13377881009</v>
      </c>
      <c r="EF1119" t="s">
        <v>11122</v>
      </c>
      <c r="EG1119" t="s">
        <v>148</v>
      </c>
      <c r="EH1119">
        <v>1</v>
      </c>
    </row>
    <row r="1120" spans="1:138" ht="15" customHeight="1" x14ac:dyDescent="0.35">
      <c r="A1120" t="s">
        <v>16261</v>
      </c>
      <c r="B1120" t="s">
        <v>157</v>
      </c>
      <c r="C1120" s="1">
        <v>44145.708961458331</v>
      </c>
      <c r="D1120" s="1">
        <v>44159</v>
      </c>
      <c r="E1120" t="s">
        <v>133</v>
      </c>
      <c r="F1120" t="s">
        <v>136</v>
      </c>
      <c r="G1120" t="s">
        <v>135</v>
      </c>
      <c r="H1120" t="s">
        <v>136</v>
      </c>
      <c r="I1120" t="s">
        <v>16262</v>
      </c>
      <c r="K1120" t="s">
        <v>16263</v>
      </c>
      <c r="M1120" t="s">
        <v>2450</v>
      </c>
      <c r="N1120" t="s">
        <v>246</v>
      </c>
      <c r="O1120" s="4">
        <v>70578</v>
      </c>
      <c r="P1120" t="s">
        <v>140</v>
      </c>
      <c r="R1120">
        <v>13375814092</v>
      </c>
      <c r="T1120">
        <v>11251</v>
      </c>
      <c r="U1120" t="s">
        <v>2425</v>
      </c>
      <c r="V1120" t="s">
        <v>898</v>
      </c>
      <c r="X1120" t="s">
        <v>251</v>
      </c>
      <c r="Y1120" t="s">
        <v>16263</v>
      </c>
      <c r="AA1120" t="s">
        <v>2450</v>
      </c>
      <c r="AB1120" t="s">
        <v>246</v>
      </c>
      <c r="AC1120" s="4">
        <v>70578</v>
      </c>
      <c r="AD1120" t="s">
        <v>140</v>
      </c>
      <c r="AF1120">
        <v>13375814092</v>
      </c>
      <c r="AH1120" t="s">
        <v>16264</v>
      </c>
      <c r="AI1120" t="s">
        <v>168</v>
      </c>
      <c r="AJ1120" t="s">
        <v>3436</v>
      </c>
      <c r="AK1120" t="s">
        <v>1031</v>
      </c>
      <c r="AL1120" t="s">
        <v>6693</v>
      </c>
      <c r="AM1120" t="s">
        <v>9368</v>
      </c>
      <c r="AO1120" t="s">
        <v>2450</v>
      </c>
      <c r="AP1120" t="s">
        <v>246</v>
      </c>
      <c r="AQ1120" s="4">
        <v>70578</v>
      </c>
      <c r="AR1120" t="s">
        <v>140</v>
      </c>
      <c r="AT1120">
        <v>13375817041</v>
      </c>
      <c r="AV1120" t="s">
        <v>9369</v>
      </c>
      <c r="AW1120" t="s">
        <v>9370</v>
      </c>
      <c r="AZ1120" t="s">
        <v>334</v>
      </c>
      <c r="BA1120" t="s">
        <v>335</v>
      </c>
      <c r="BB1120" t="s">
        <v>136</v>
      </c>
      <c r="BC1120" t="s">
        <v>136</v>
      </c>
      <c r="BD1120" t="s">
        <v>148</v>
      </c>
      <c r="BE1120" t="s">
        <v>136</v>
      </c>
      <c r="BF1120" t="s">
        <v>136</v>
      </c>
      <c r="BG1120" t="s">
        <v>134</v>
      </c>
      <c r="BH1120" t="s">
        <v>136</v>
      </c>
      <c r="BN1120" t="s">
        <v>16265</v>
      </c>
      <c r="BO1120" t="s">
        <v>775</v>
      </c>
      <c r="BP1120">
        <v>2</v>
      </c>
      <c r="BQ1120">
        <v>2</v>
      </c>
      <c r="BR1120">
        <v>2</v>
      </c>
      <c r="BS1120" s="1">
        <v>44211</v>
      </c>
      <c r="BT1120" s="1">
        <v>44423</v>
      </c>
      <c r="BU1120" s="1">
        <v>44211</v>
      </c>
      <c r="BV1120" s="1">
        <v>44423</v>
      </c>
      <c r="BW1120" t="s">
        <v>136</v>
      </c>
      <c r="BX1120">
        <v>40</v>
      </c>
      <c r="BY1120">
        <v>0</v>
      </c>
      <c r="BZ1120">
        <v>8</v>
      </c>
      <c r="CA1120">
        <v>8</v>
      </c>
      <c r="CB1120">
        <v>8</v>
      </c>
      <c r="CC1120">
        <v>8</v>
      </c>
      <c r="CD1120">
        <v>8</v>
      </c>
      <c r="CE1120">
        <v>0</v>
      </c>
      <c r="CF1120" t="str">
        <f>"7:00 AM"</f>
        <v>7:00 AM</v>
      </c>
      <c r="CG1120" t="str">
        <f>"4:00 PM"</f>
        <v>4:00 PM</v>
      </c>
      <c r="CH1120" s="5">
        <v>11.83</v>
      </c>
      <c r="CI1120" t="s">
        <v>146</v>
      </c>
      <c r="CL1120" t="s">
        <v>134</v>
      </c>
      <c r="CM1120" t="s">
        <v>147</v>
      </c>
      <c r="CN1120" t="s">
        <v>148</v>
      </c>
      <c r="CO1120" s="2" t="s">
        <v>11451</v>
      </c>
      <c r="CP1120" t="s">
        <v>149</v>
      </c>
      <c r="CQ1120">
        <v>3</v>
      </c>
      <c r="CR1120">
        <v>0</v>
      </c>
      <c r="CS1120" t="s">
        <v>136</v>
      </c>
      <c r="CT1120" t="s">
        <v>136</v>
      </c>
      <c r="CU1120" t="s">
        <v>136</v>
      </c>
      <c r="CV1120" t="s">
        <v>134</v>
      </c>
      <c r="CW1120" t="s">
        <v>134</v>
      </c>
      <c r="CX1120">
        <v>50</v>
      </c>
      <c r="CY1120" t="s">
        <v>134</v>
      </c>
      <c r="CZ1120" t="s">
        <v>134</v>
      </c>
      <c r="DA1120" t="s">
        <v>134</v>
      </c>
      <c r="DB1120" t="s">
        <v>134</v>
      </c>
      <c r="DC1120" t="s">
        <v>134</v>
      </c>
      <c r="DD1120" t="s">
        <v>136</v>
      </c>
      <c r="DF1120" t="s">
        <v>16266</v>
      </c>
      <c r="DG1120" t="s">
        <v>16267</v>
      </c>
      <c r="DH1120" t="s">
        <v>2450</v>
      </c>
      <c r="DI1120" t="s">
        <v>246</v>
      </c>
      <c r="DJ1120" s="4">
        <v>70578</v>
      </c>
      <c r="DK1120" t="s">
        <v>268</v>
      </c>
      <c r="DL1120" t="s">
        <v>136</v>
      </c>
      <c r="DM1120">
        <v>1</v>
      </c>
      <c r="DN1120" t="s">
        <v>16268</v>
      </c>
      <c r="DO1120" t="s">
        <v>2450</v>
      </c>
      <c r="DP1120" t="s">
        <v>246</v>
      </c>
      <c r="DQ1120" t="str">
        <f>"70578"</f>
        <v>70578</v>
      </c>
      <c r="DR1120" t="s">
        <v>268</v>
      </c>
      <c r="DS1120" t="s">
        <v>16269</v>
      </c>
      <c r="DT1120">
        <v>1</v>
      </c>
      <c r="DU1120">
        <v>6</v>
      </c>
      <c r="DV1120" t="s">
        <v>134</v>
      </c>
      <c r="DW1120" t="s">
        <v>134</v>
      </c>
      <c r="DX1120" t="s">
        <v>134</v>
      </c>
      <c r="DY1120" t="s">
        <v>136</v>
      </c>
      <c r="DZ1120">
        <v>1</v>
      </c>
      <c r="EA1120" t="s">
        <v>136</v>
      </c>
      <c r="EC1120" s="5">
        <v>12.68</v>
      </c>
      <c r="ED1120" s="5">
        <v>55</v>
      </c>
      <c r="EE1120">
        <v>13375814092</v>
      </c>
      <c r="EF1120" t="s">
        <v>16264</v>
      </c>
      <c r="EG1120" t="s">
        <v>148</v>
      </c>
      <c r="EH1120">
        <v>2</v>
      </c>
    </row>
    <row r="1121" spans="1:138" ht="15" customHeight="1" x14ac:dyDescent="0.35">
      <c r="A1121" t="s">
        <v>23768</v>
      </c>
      <c r="B1121" t="s">
        <v>157</v>
      </c>
      <c r="C1121" s="1">
        <v>44144.534415972223</v>
      </c>
      <c r="D1121" s="1">
        <v>44159</v>
      </c>
      <c r="E1121" t="s">
        <v>133</v>
      </c>
      <c r="F1121" t="s">
        <v>136</v>
      </c>
      <c r="G1121" t="s">
        <v>135</v>
      </c>
      <c r="H1121" t="s">
        <v>136</v>
      </c>
      <c r="I1121" t="s">
        <v>23769</v>
      </c>
      <c r="K1121" t="s">
        <v>23770</v>
      </c>
      <c r="M1121" t="s">
        <v>5393</v>
      </c>
      <c r="N1121" t="s">
        <v>925</v>
      </c>
      <c r="O1121" s="4">
        <v>83328</v>
      </c>
      <c r="P1121" t="s">
        <v>140</v>
      </c>
      <c r="R1121">
        <v>12085396550</v>
      </c>
      <c r="T1121">
        <v>1119</v>
      </c>
      <c r="U1121" t="s">
        <v>23771</v>
      </c>
      <c r="V1121" t="s">
        <v>17580</v>
      </c>
      <c r="X1121" t="s">
        <v>634</v>
      </c>
      <c r="Y1121" t="s">
        <v>23770</v>
      </c>
      <c r="AA1121" t="s">
        <v>5393</v>
      </c>
      <c r="AB1121" t="s">
        <v>925</v>
      </c>
      <c r="AC1121" s="4">
        <v>83328</v>
      </c>
      <c r="AD1121" t="s">
        <v>140</v>
      </c>
      <c r="AF1121">
        <v>12085396550</v>
      </c>
      <c r="AH1121" t="s">
        <v>23772</v>
      </c>
      <c r="AI1121" t="s">
        <v>168</v>
      </c>
      <c r="AJ1121" t="s">
        <v>930</v>
      </c>
      <c r="AK1121" t="s">
        <v>931</v>
      </c>
      <c r="AL1121" t="s">
        <v>932</v>
      </c>
      <c r="AM1121" t="s">
        <v>933</v>
      </c>
      <c r="AO1121" t="s">
        <v>934</v>
      </c>
      <c r="AP1121" t="s">
        <v>925</v>
      </c>
      <c r="AQ1121" s="4">
        <v>83336</v>
      </c>
      <c r="AR1121" t="s">
        <v>140</v>
      </c>
      <c r="AT1121">
        <v>12084369737</v>
      </c>
      <c r="AV1121" t="s">
        <v>935</v>
      </c>
      <c r="AW1121" t="s">
        <v>936</v>
      </c>
      <c r="AZ1121" t="s">
        <v>175</v>
      </c>
      <c r="BA1121" t="s">
        <v>176</v>
      </c>
      <c r="BB1121" t="s">
        <v>136</v>
      </c>
      <c r="BC1121" t="s">
        <v>136</v>
      </c>
      <c r="BD1121" t="s">
        <v>148</v>
      </c>
      <c r="BE1121" t="s">
        <v>136</v>
      </c>
      <c r="BF1121" t="s">
        <v>136</v>
      </c>
      <c r="BG1121" t="s">
        <v>134</v>
      </c>
      <c r="BH1121" t="s">
        <v>136</v>
      </c>
      <c r="BI1121" t="s">
        <v>937</v>
      </c>
      <c r="BJ1121" t="s">
        <v>938</v>
      </c>
      <c r="BK1121" t="s">
        <v>939</v>
      </c>
      <c r="BL1121" t="s">
        <v>940</v>
      </c>
      <c r="BM1121" t="s">
        <v>941</v>
      </c>
      <c r="BN1121" t="s">
        <v>23773</v>
      </c>
      <c r="BO1121" t="s">
        <v>1622</v>
      </c>
      <c r="BP1121">
        <v>2</v>
      </c>
      <c r="BQ1121">
        <v>2</v>
      </c>
      <c r="BR1121">
        <v>2</v>
      </c>
      <c r="BS1121" s="1">
        <v>44211</v>
      </c>
      <c r="BT1121" s="1">
        <v>44514</v>
      </c>
      <c r="BU1121" s="1">
        <v>44211</v>
      </c>
      <c r="BV1121" s="1">
        <v>44514</v>
      </c>
      <c r="BW1121" t="s">
        <v>136</v>
      </c>
      <c r="BX1121">
        <v>42</v>
      </c>
      <c r="BY1121">
        <v>0</v>
      </c>
      <c r="BZ1121">
        <v>7</v>
      </c>
      <c r="CA1121">
        <v>7</v>
      </c>
      <c r="CB1121">
        <v>7</v>
      </c>
      <c r="CC1121">
        <v>7</v>
      </c>
      <c r="CD1121">
        <v>7</v>
      </c>
      <c r="CE1121">
        <v>7</v>
      </c>
      <c r="CF1121" t="str">
        <f>"6:00 AM"</f>
        <v>6:00 AM</v>
      </c>
      <c r="CG1121" t="str">
        <f>"7:00 PM"</f>
        <v>7:00 PM</v>
      </c>
      <c r="CH1121" s="5">
        <v>13.62</v>
      </c>
      <c r="CI1121" t="s">
        <v>146</v>
      </c>
      <c r="CJ1121">
        <v>0</v>
      </c>
      <c r="CK1121" t="s">
        <v>944</v>
      </c>
      <c r="CL1121" t="s">
        <v>136</v>
      </c>
      <c r="CM1121" t="s">
        <v>312</v>
      </c>
      <c r="CN1121" t="s">
        <v>148</v>
      </c>
      <c r="CO1121" t="s">
        <v>946</v>
      </c>
      <c r="CP1121" t="s">
        <v>149</v>
      </c>
      <c r="CQ1121">
        <v>0</v>
      </c>
      <c r="CR1121">
        <v>0</v>
      </c>
      <c r="CS1121" t="s">
        <v>134</v>
      </c>
      <c r="CT1121" t="s">
        <v>136</v>
      </c>
      <c r="CU1121" t="s">
        <v>136</v>
      </c>
      <c r="CV1121" t="s">
        <v>134</v>
      </c>
      <c r="CW1121" t="s">
        <v>134</v>
      </c>
      <c r="CX1121">
        <v>100</v>
      </c>
      <c r="CY1121" t="s">
        <v>134</v>
      </c>
      <c r="CZ1121" t="s">
        <v>134</v>
      </c>
      <c r="DA1121" t="s">
        <v>136</v>
      </c>
      <c r="DB1121" t="s">
        <v>136</v>
      </c>
      <c r="DC1121" t="s">
        <v>134</v>
      </c>
      <c r="DD1121" t="s">
        <v>136</v>
      </c>
      <c r="DF1121" t="s">
        <v>1623</v>
      </c>
      <c r="DG1121" t="s">
        <v>23774</v>
      </c>
      <c r="DH1121" t="s">
        <v>5393</v>
      </c>
      <c r="DI1121" t="s">
        <v>925</v>
      </c>
      <c r="DJ1121" s="4">
        <v>83328</v>
      </c>
      <c r="DK1121" t="s">
        <v>1302</v>
      </c>
      <c r="DL1121" t="s">
        <v>136</v>
      </c>
      <c r="DM1121">
        <v>1</v>
      </c>
      <c r="DN1121" t="s">
        <v>23775</v>
      </c>
      <c r="DO1121" t="s">
        <v>5393</v>
      </c>
      <c r="DP1121" t="s">
        <v>925</v>
      </c>
      <c r="DQ1121" t="str">
        <f>"83328"</f>
        <v>83328</v>
      </c>
      <c r="DR1121" t="s">
        <v>1302</v>
      </c>
      <c r="DS1121" t="s">
        <v>952</v>
      </c>
      <c r="DT1121">
        <v>1</v>
      </c>
      <c r="DU1121">
        <v>4</v>
      </c>
      <c r="DV1121" t="s">
        <v>136</v>
      </c>
      <c r="DW1121" t="s">
        <v>136</v>
      </c>
      <c r="DX1121" t="s">
        <v>134</v>
      </c>
      <c r="DY1121" t="s">
        <v>136</v>
      </c>
      <c r="DZ1121">
        <v>1</v>
      </c>
      <c r="EA1121" t="s">
        <v>134</v>
      </c>
      <c r="EB1121" s="5">
        <v>12.68</v>
      </c>
      <c r="EC1121" s="5">
        <v>12.68</v>
      </c>
      <c r="ED1121" s="5">
        <v>55</v>
      </c>
      <c r="EE1121" t="s">
        <v>148</v>
      </c>
      <c r="EF1121" t="s">
        <v>953</v>
      </c>
      <c r="EG1121" t="s">
        <v>954</v>
      </c>
      <c r="EH1121">
        <v>0</v>
      </c>
    </row>
    <row r="1122" spans="1:138" ht="15" customHeight="1" x14ac:dyDescent="0.35">
      <c r="A1122" t="s">
        <v>4174</v>
      </c>
      <c r="B1122" t="s">
        <v>157</v>
      </c>
      <c r="C1122" s="1">
        <v>44141.465548726854</v>
      </c>
      <c r="D1122" s="1">
        <v>44159</v>
      </c>
      <c r="E1122" t="s">
        <v>579</v>
      </c>
      <c r="F1122" t="s">
        <v>136</v>
      </c>
      <c r="G1122" t="s">
        <v>135</v>
      </c>
      <c r="H1122" t="s">
        <v>136</v>
      </c>
      <c r="I1122" t="s">
        <v>4175</v>
      </c>
      <c r="K1122" t="s">
        <v>4176</v>
      </c>
      <c r="L1122" t="s">
        <v>4177</v>
      </c>
      <c r="M1122" t="s">
        <v>2086</v>
      </c>
      <c r="N1122" t="s">
        <v>592</v>
      </c>
      <c r="O1122" s="4">
        <v>82935</v>
      </c>
      <c r="P1122" t="s">
        <v>140</v>
      </c>
      <c r="R1122">
        <v>13078708062</v>
      </c>
      <c r="T1122">
        <v>1124</v>
      </c>
      <c r="U1122" t="s">
        <v>4178</v>
      </c>
      <c r="V1122" t="s">
        <v>4179</v>
      </c>
      <c r="W1122" t="s">
        <v>509</v>
      </c>
      <c r="X1122" t="s">
        <v>164</v>
      </c>
      <c r="Y1122" t="s">
        <v>4180</v>
      </c>
      <c r="Z1122" t="s">
        <v>4181</v>
      </c>
      <c r="AA1122" t="s">
        <v>2089</v>
      </c>
      <c r="AB1122" t="s">
        <v>592</v>
      </c>
      <c r="AC1122" s="4">
        <v>83101</v>
      </c>
      <c r="AD1122" t="s">
        <v>140</v>
      </c>
      <c r="AF1122">
        <v>13078708062</v>
      </c>
      <c r="AH1122" t="s">
        <v>4182</v>
      </c>
      <c r="AI1122" t="s">
        <v>168</v>
      </c>
      <c r="AJ1122" t="s">
        <v>588</v>
      </c>
      <c r="AK1122" t="s">
        <v>589</v>
      </c>
      <c r="AM1122" t="s">
        <v>590</v>
      </c>
      <c r="AO1122" t="s">
        <v>591</v>
      </c>
      <c r="AP1122" t="s">
        <v>592</v>
      </c>
      <c r="AQ1122" s="4">
        <v>82601</v>
      </c>
      <c r="AR1122" t="s">
        <v>140</v>
      </c>
      <c r="AT1122">
        <v>13074722105</v>
      </c>
      <c r="AV1122" t="s">
        <v>593</v>
      </c>
      <c r="AW1122" t="s">
        <v>594</v>
      </c>
      <c r="AZ1122" t="s">
        <v>334</v>
      </c>
      <c r="BA1122" t="s">
        <v>335</v>
      </c>
      <c r="BB1122" t="s">
        <v>136</v>
      </c>
      <c r="BC1122" t="s">
        <v>136</v>
      </c>
      <c r="BD1122" t="s">
        <v>148</v>
      </c>
      <c r="BE1122" t="s">
        <v>136</v>
      </c>
      <c r="BF1122" t="s">
        <v>136</v>
      </c>
      <c r="BG1122" t="s">
        <v>134</v>
      </c>
      <c r="BH1122" t="s">
        <v>136</v>
      </c>
      <c r="BN1122" t="s">
        <v>4183</v>
      </c>
      <c r="BO1122" t="s">
        <v>596</v>
      </c>
      <c r="BP1122">
        <v>4</v>
      </c>
      <c r="BQ1122">
        <v>4</v>
      </c>
      <c r="BR1122">
        <v>4</v>
      </c>
      <c r="BS1122" s="1">
        <v>44192</v>
      </c>
      <c r="BT1122" s="1">
        <v>44286</v>
      </c>
      <c r="BU1122" s="1">
        <v>44192</v>
      </c>
      <c r="BV1122" s="1">
        <v>44286</v>
      </c>
      <c r="BW1122" t="s">
        <v>134</v>
      </c>
      <c r="CH1122" s="5">
        <v>1682.33</v>
      </c>
      <c r="CI1122" t="s">
        <v>597</v>
      </c>
      <c r="CJ1122">
        <v>0</v>
      </c>
      <c r="CK1122" t="s">
        <v>598</v>
      </c>
      <c r="CL1122" t="s">
        <v>136</v>
      </c>
      <c r="CM1122" t="s">
        <v>354</v>
      </c>
      <c r="CN1122" t="s">
        <v>599</v>
      </c>
      <c r="CO1122" t="s">
        <v>600</v>
      </c>
      <c r="CP1122" t="s">
        <v>149</v>
      </c>
      <c r="CQ1122">
        <v>6</v>
      </c>
      <c r="CR1122">
        <v>0</v>
      </c>
      <c r="CS1122" t="s">
        <v>136</v>
      </c>
      <c r="CT1122" t="s">
        <v>134</v>
      </c>
      <c r="CU1122" t="s">
        <v>136</v>
      </c>
      <c r="CV1122" t="s">
        <v>136</v>
      </c>
      <c r="CW1122" t="s">
        <v>134</v>
      </c>
      <c r="CX1122">
        <v>50</v>
      </c>
      <c r="CY1122" t="s">
        <v>134</v>
      </c>
      <c r="CZ1122" t="s">
        <v>136</v>
      </c>
      <c r="DA1122" t="s">
        <v>134</v>
      </c>
      <c r="DB1122" t="s">
        <v>136</v>
      </c>
      <c r="DC1122" t="s">
        <v>136</v>
      </c>
      <c r="DD1122" t="s">
        <v>136</v>
      </c>
      <c r="DF1122" t="s">
        <v>4184</v>
      </c>
      <c r="DG1122" t="s">
        <v>4185</v>
      </c>
      <c r="DH1122" t="s">
        <v>2086</v>
      </c>
      <c r="DI1122" t="s">
        <v>592</v>
      </c>
      <c r="DJ1122" s="4">
        <v>82935</v>
      </c>
      <c r="DK1122" t="s">
        <v>2087</v>
      </c>
      <c r="DL1122" t="s">
        <v>136</v>
      </c>
      <c r="DM1122">
        <v>1</v>
      </c>
      <c r="DN1122" t="s">
        <v>4186</v>
      </c>
      <c r="DO1122" t="s">
        <v>4187</v>
      </c>
      <c r="DP1122" t="s">
        <v>592</v>
      </c>
      <c r="DQ1122" t="str">
        <f>"82935"</f>
        <v>82935</v>
      </c>
      <c r="DR1122" t="s">
        <v>2087</v>
      </c>
      <c r="DS1122" t="s">
        <v>4188</v>
      </c>
      <c r="DT1122">
        <v>1</v>
      </c>
      <c r="DU1122">
        <v>4</v>
      </c>
      <c r="DV1122" t="s">
        <v>136</v>
      </c>
      <c r="DW1122" t="s">
        <v>136</v>
      </c>
      <c r="DX1122" t="s">
        <v>134</v>
      </c>
      <c r="DY1122" t="s">
        <v>134</v>
      </c>
      <c r="DZ1122">
        <v>2</v>
      </c>
      <c r="EA1122" t="s">
        <v>136</v>
      </c>
      <c r="EC1122" s="5">
        <v>12.68</v>
      </c>
      <c r="ED1122" s="5">
        <v>55</v>
      </c>
      <c r="EE1122">
        <v>13074722105</v>
      </c>
      <c r="EF1122" t="s">
        <v>593</v>
      </c>
      <c r="EG1122" t="s">
        <v>148</v>
      </c>
      <c r="EH1122">
        <v>0</v>
      </c>
    </row>
    <row r="1123" spans="1:138" ht="15" customHeight="1" x14ac:dyDescent="0.35">
      <c r="A1123" t="s">
        <v>19157</v>
      </c>
      <c r="B1123" t="s">
        <v>157</v>
      </c>
      <c r="C1123" s="1">
        <v>44141.407935300929</v>
      </c>
      <c r="D1123" s="1">
        <v>44159</v>
      </c>
      <c r="E1123" t="s">
        <v>579</v>
      </c>
      <c r="F1123" t="s">
        <v>136</v>
      </c>
      <c r="G1123" t="s">
        <v>135</v>
      </c>
      <c r="H1123" t="s">
        <v>136</v>
      </c>
      <c r="I1123" t="s">
        <v>19158</v>
      </c>
      <c r="K1123" t="s">
        <v>19159</v>
      </c>
      <c r="L1123" t="s">
        <v>19160</v>
      </c>
      <c r="M1123" t="s">
        <v>19161</v>
      </c>
      <c r="N1123" t="s">
        <v>584</v>
      </c>
      <c r="O1123" s="4">
        <v>84662</v>
      </c>
      <c r="P1123" t="s">
        <v>140</v>
      </c>
      <c r="R1123">
        <v>14354690345</v>
      </c>
      <c r="T1123">
        <v>112410</v>
      </c>
      <c r="U1123" t="s">
        <v>19162</v>
      </c>
      <c r="V1123" t="s">
        <v>19163</v>
      </c>
      <c r="X1123" t="s">
        <v>164</v>
      </c>
      <c r="Y1123" t="s">
        <v>19159</v>
      </c>
      <c r="Z1123" t="s">
        <v>19164</v>
      </c>
      <c r="AA1123" t="s">
        <v>19161</v>
      </c>
      <c r="AB1123" t="s">
        <v>584</v>
      </c>
      <c r="AC1123" s="4">
        <v>84662</v>
      </c>
      <c r="AD1123" t="s">
        <v>140</v>
      </c>
      <c r="AF1123">
        <v>14354690345</v>
      </c>
      <c r="AH1123" t="s">
        <v>19165</v>
      </c>
      <c r="AI1123" t="s">
        <v>168</v>
      </c>
      <c r="AJ1123" t="s">
        <v>588</v>
      </c>
      <c r="AK1123" t="s">
        <v>589</v>
      </c>
      <c r="AM1123" t="s">
        <v>590</v>
      </c>
      <c r="AO1123" t="s">
        <v>591</v>
      </c>
      <c r="AP1123" t="s">
        <v>592</v>
      </c>
      <c r="AQ1123" s="4">
        <v>82601</v>
      </c>
      <c r="AR1123" t="s">
        <v>140</v>
      </c>
      <c r="AT1123">
        <v>13074722105</v>
      </c>
      <c r="AV1123" t="s">
        <v>593</v>
      </c>
      <c r="AW1123" t="s">
        <v>594</v>
      </c>
      <c r="AZ1123" t="s">
        <v>334</v>
      </c>
      <c r="BA1123" t="s">
        <v>335</v>
      </c>
      <c r="BB1123" t="s">
        <v>136</v>
      </c>
      <c r="BC1123" t="s">
        <v>136</v>
      </c>
      <c r="BD1123" t="s">
        <v>148</v>
      </c>
      <c r="BE1123" t="s">
        <v>136</v>
      </c>
      <c r="BF1123" t="s">
        <v>136</v>
      </c>
      <c r="BG1123" t="s">
        <v>134</v>
      </c>
      <c r="BH1123" t="s">
        <v>136</v>
      </c>
      <c r="BN1123" t="s">
        <v>19166</v>
      </c>
      <c r="BO1123" t="s">
        <v>596</v>
      </c>
      <c r="BP1123">
        <v>5</v>
      </c>
      <c r="BQ1123">
        <v>5</v>
      </c>
      <c r="BR1123">
        <v>5</v>
      </c>
      <c r="BS1123" s="1">
        <v>44192</v>
      </c>
      <c r="BT1123" s="1">
        <v>44255</v>
      </c>
      <c r="BU1123" s="1">
        <v>44192</v>
      </c>
      <c r="BV1123" s="1">
        <v>44255</v>
      </c>
      <c r="BW1123" t="s">
        <v>134</v>
      </c>
      <c r="CH1123" s="5">
        <v>1682.33</v>
      </c>
      <c r="CI1123" t="s">
        <v>597</v>
      </c>
      <c r="CJ1123">
        <v>0</v>
      </c>
      <c r="CK1123" t="s">
        <v>598</v>
      </c>
      <c r="CL1123" t="s">
        <v>136</v>
      </c>
      <c r="CM1123" t="s">
        <v>354</v>
      </c>
      <c r="CN1123" t="s">
        <v>599</v>
      </c>
      <c r="CO1123" t="s">
        <v>600</v>
      </c>
      <c r="CP1123" t="s">
        <v>149</v>
      </c>
      <c r="CQ1123">
        <v>6</v>
      </c>
      <c r="CR1123">
        <v>0</v>
      </c>
      <c r="CS1123" t="s">
        <v>136</v>
      </c>
      <c r="CT1123" t="s">
        <v>134</v>
      </c>
      <c r="CU1123" t="s">
        <v>136</v>
      </c>
      <c r="CV1123" t="s">
        <v>136</v>
      </c>
      <c r="CW1123" t="s">
        <v>134</v>
      </c>
      <c r="CX1123">
        <v>50</v>
      </c>
      <c r="CY1123" t="s">
        <v>134</v>
      </c>
      <c r="CZ1123" t="s">
        <v>136</v>
      </c>
      <c r="DA1123" t="s">
        <v>134</v>
      </c>
      <c r="DB1123" t="s">
        <v>136</v>
      </c>
      <c r="DC1123" t="s">
        <v>136</v>
      </c>
      <c r="DD1123" t="s">
        <v>136</v>
      </c>
      <c r="DF1123" t="s">
        <v>19167</v>
      </c>
      <c r="DG1123" t="s">
        <v>19159</v>
      </c>
      <c r="DH1123" t="s">
        <v>19161</v>
      </c>
      <c r="DI1123" t="s">
        <v>584</v>
      </c>
      <c r="DJ1123" s="4">
        <v>84662</v>
      </c>
      <c r="DK1123" t="s">
        <v>3004</v>
      </c>
      <c r="DL1123" t="s">
        <v>136</v>
      </c>
      <c r="DM1123">
        <v>1</v>
      </c>
      <c r="DN1123" t="s">
        <v>19168</v>
      </c>
      <c r="DO1123" t="s">
        <v>19161</v>
      </c>
      <c r="DP1123" t="s">
        <v>584</v>
      </c>
      <c r="DQ1123" t="str">
        <f>"84662"</f>
        <v>84662</v>
      </c>
      <c r="DR1123" t="s">
        <v>3004</v>
      </c>
      <c r="DS1123" t="s">
        <v>605</v>
      </c>
      <c r="DT1123">
        <v>9</v>
      </c>
      <c r="DU1123">
        <v>18</v>
      </c>
      <c r="DV1123" t="s">
        <v>136</v>
      </c>
      <c r="DW1123" t="s">
        <v>136</v>
      </c>
      <c r="DX1123" t="s">
        <v>134</v>
      </c>
      <c r="DY1123" t="s">
        <v>136</v>
      </c>
      <c r="DZ1123">
        <v>1</v>
      </c>
      <c r="EA1123" t="s">
        <v>136</v>
      </c>
      <c r="EC1123" s="5">
        <v>12.68</v>
      </c>
      <c r="ED1123" s="5">
        <v>55</v>
      </c>
      <c r="EE1123">
        <v>13074722105</v>
      </c>
      <c r="EF1123" t="s">
        <v>593</v>
      </c>
      <c r="EG1123" t="s">
        <v>148</v>
      </c>
      <c r="EH1123">
        <v>0</v>
      </c>
    </row>
    <row r="1124" spans="1:138" ht="15" customHeight="1" x14ac:dyDescent="0.35">
      <c r="A1124" t="s">
        <v>7494</v>
      </c>
      <c r="B1124" t="s">
        <v>157</v>
      </c>
      <c r="C1124" s="1">
        <v>44140.63734050926</v>
      </c>
      <c r="D1124" s="1">
        <v>44159</v>
      </c>
      <c r="E1124" t="s">
        <v>579</v>
      </c>
      <c r="F1124" t="s">
        <v>136</v>
      </c>
      <c r="G1124" t="s">
        <v>135</v>
      </c>
      <c r="H1124" t="s">
        <v>136</v>
      </c>
      <c r="I1124" t="s">
        <v>7495</v>
      </c>
      <c r="K1124" t="s">
        <v>7496</v>
      </c>
      <c r="L1124" t="s">
        <v>7497</v>
      </c>
      <c r="M1124" t="s">
        <v>7498</v>
      </c>
      <c r="N1124" t="s">
        <v>395</v>
      </c>
      <c r="O1124" s="4">
        <v>94571</v>
      </c>
      <c r="P1124" t="s">
        <v>140</v>
      </c>
      <c r="R1124">
        <v>17073745585</v>
      </c>
      <c r="T1124">
        <v>112410</v>
      </c>
      <c r="U1124" t="s">
        <v>7499</v>
      </c>
      <c r="V1124" t="s">
        <v>7500</v>
      </c>
      <c r="X1124" t="s">
        <v>7501</v>
      </c>
      <c r="Y1124" t="s">
        <v>7496</v>
      </c>
      <c r="Z1124" t="s">
        <v>148</v>
      </c>
      <c r="AA1124" t="s">
        <v>7498</v>
      </c>
      <c r="AB1124" t="s">
        <v>395</v>
      </c>
      <c r="AC1124" s="4">
        <v>94571</v>
      </c>
      <c r="AD1124" t="s">
        <v>140</v>
      </c>
      <c r="AF1124">
        <v>17073745585</v>
      </c>
      <c r="AH1124" t="s">
        <v>7502</v>
      </c>
      <c r="AI1124" t="s">
        <v>168</v>
      </c>
      <c r="AJ1124" t="s">
        <v>588</v>
      </c>
      <c r="AK1124" t="s">
        <v>589</v>
      </c>
      <c r="AM1124" t="s">
        <v>590</v>
      </c>
      <c r="AO1124" t="s">
        <v>591</v>
      </c>
      <c r="AP1124" t="s">
        <v>592</v>
      </c>
      <c r="AQ1124" s="4">
        <v>82601</v>
      </c>
      <c r="AR1124" t="s">
        <v>140</v>
      </c>
      <c r="AT1124">
        <v>13074722105</v>
      </c>
      <c r="AV1124" t="s">
        <v>593</v>
      </c>
      <c r="AW1124" t="s">
        <v>594</v>
      </c>
      <c r="AZ1124" t="s">
        <v>334</v>
      </c>
      <c r="BA1124" t="s">
        <v>335</v>
      </c>
      <c r="BB1124" t="s">
        <v>136</v>
      </c>
      <c r="BC1124" t="s">
        <v>136</v>
      </c>
      <c r="BD1124" t="s">
        <v>148</v>
      </c>
      <c r="BE1124" t="s">
        <v>136</v>
      </c>
      <c r="BF1124" t="s">
        <v>136</v>
      </c>
      <c r="BG1124" t="s">
        <v>134</v>
      </c>
      <c r="BH1124" t="s">
        <v>136</v>
      </c>
      <c r="BN1124" t="s">
        <v>7503</v>
      </c>
      <c r="BO1124" t="s">
        <v>652</v>
      </c>
      <c r="BP1124">
        <v>13</v>
      </c>
      <c r="BQ1124">
        <v>9</v>
      </c>
      <c r="BR1124">
        <v>9</v>
      </c>
      <c r="BS1124" s="1">
        <v>44192</v>
      </c>
      <c r="BT1124" s="1">
        <v>44469</v>
      </c>
      <c r="BU1124" s="1">
        <v>44192</v>
      </c>
      <c r="BV1124" s="1">
        <v>44469</v>
      </c>
      <c r="BW1124" t="s">
        <v>134</v>
      </c>
      <c r="CH1124" s="5">
        <v>2133.52</v>
      </c>
      <c r="CI1124" t="s">
        <v>597</v>
      </c>
      <c r="CJ1124">
        <v>0</v>
      </c>
      <c r="CK1124" t="s">
        <v>1362</v>
      </c>
      <c r="CL1124" t="s">
        <v>136</v>
      </c>
      <c r="CM1124" t="s">
        <v>354</v>
      </c>
      <c r="CN1124" t="s">
        <v>599</v>
      </c>
      <c r="CO1124" t="s">
        <v>600</v>
      </c>
      <c r="CP1124" t="s">
        <v>149</v>
      </c>
      <c r="CQ1124">
        <v>6</v>
      </c>
      <c r="CR1124">
        <v>0</v>
      </c>
      <c r="CS1124" t="s">
        <v>136</v>
      </c>
      <c r="CT1124" t="s">
        <v>134</v>
      </c>
      <c r="CU1124" t="s">
        <v>136</v>
      </c>
      <c r="CV1124" t="s">
        <v>136</v>
      </c>
      <c r="CW1124" t="s">
        <v>134</v>
      </c>
      <c r="CX1124">
        <v>50</v>
      </c>
      <c r="CY1124" t="s">
        <v>134</v>
      </c>
      <c r="CZ1124" t="s">
        <v>136</v>
      </c>
      <c r="DA1124" t="s">
        <v>134</v>
      </c>
      <c r="DB1124" t="s">
        <v>136</v>
      </c>
      <c r="DC1124" t="s">
        <v>136</v>
      </c>
      <c r="DD1124" t="s">
        <v>136</v>
      </c>
      <c r="DF1124" t="s">
        <v>7504</v>
      </c>
      <c r="DG1124" t="s">
        <v>7505</v>
      </c>
      <c r="DH1124" t="s">
        <v>7498</v>
      </c>
      <c r="DI1124" t="s">
        <v>395</v>
      </c>
      <c r="DJ1124" s="4">
        <v>94571</v>
      </c>
      <c r="DK1124" t="s">
        <v>1858</v>
      </c>
      <c r="DL1124" t="s">
        <v>134</v>
      </c>
      <c r="DM1124">
        <v>3</v>
      </c>
      <c r="DN1124" t="s">
        <v>7506</v>
      </c>
      <c r="DO1124" t="s">
        <v>7507</v>
      </c>
      <c r="DP1124" t="s">
        <v>395</v>
      </c>
      <c r="DQ1124" t="str">
        <f>"94585"</f>
        <v>94585</v>
      </c>
      <c r="DR1124" t="s">
        <v>1858</v>
      </c>
      <c r="DS1124" t="s">
        <v>1099</v>
      </c>
      <c r="DT1124">
        <v>1</v>
      </c>
      <c r="DU1124">
        <v>2</v>
      </c>
      <c r="DV1124" t="s">
        <v>136</v>
      </c>
      <c r="DW1124" t="s">
        <v>134</v>
      </c>
      <c r="DX1124" t="s">
        <v>134</v>
      </c>
      <c r="DY1124" t="s">
        <v>134</v>
      </c>
      <c r="DZ1124">
        <v>2</v>
      </c>
      <c r="EA1124" t="s">
        <v>136</v>
      </c>
      <c r="EC1124" s="5">
        <v>12.68</v>
      </c>
      <c r="ED1124" s="5">
        <v>55</v>
      </c>
      <c r="EE1124">
        <v>13074722105</v>
      </c>
      <c r="EF1124" t="s">
        <v>593</v>
      </c>
      <c r="EG1124" t="s">
        <v>148</v>
      </c>
      <c r="EH1124">
        <v>0</v>
      </c>
    </row>
    <row r="1125" spans="1:138" ht="15" customHeight="1" x14ac:dyDescent="0.35">
      <c r="A1125" t="s">
        <v>24859</v>
      </c>
      <c r="B1125" t="s">
        <v>157</v>
      </c>
      <c r="C1125" s="1">
        <v>44140.755610532404</v>
      </c>
      <c r="D1125" s="1">
        <v>44159</v>
      </c>
      <c r="E1125" t="s">
        <v>133</v>
      </c>
      <c r="F1125" t="s">
        <v>136</v>
      </c>
      <c r="G1125" t="s">
        <v>135</v>
      </c>
      <c r="H1125" t="s">
        <v>136</v>
      </c>
      <c r="I1125" t="s">
        <v>24860</v>
      </c>
      <c r="K1125" t="s">
        <v>24861</v>
      </c>
      <c r="M1125" t="s">
        <v>6468</v>
      </c>
      <c r="N1125" t="s">
        <v>720</v>
      </c>
      <c r="O1125" s="4">
        <v>38963</v>
      </c>
      <c r="P1125" t="s">
        <v>140</v>
      </c>
      <c r="R1125">
        <v>16627198812</v>
      </c>
      <c r="T1125">
        <v>1111</v>
      </c>
      <c r="U1125" t="s">
        <v>6441</v>
      </c>
      <c r="V1125" t="s">
        <v>23694</v>
      </c>
      <c r="X1125" t="s">
        <v>164</v>
      </c>
      <c r="Y1125" t="s">
        <v>24861</v>
      </c>
      <c r="AA1125" t="s">
        <v>6468</v>
      </c>
      <c r="AB1125" t="s">
        <v>720</v>
      </c>
      <c r="AC1125" s="4">
        <v>38963</v>
      </c>
      <c r="AD1125" t="s">
        <v>140</v>
      </c>
      <c r="AF1125">
        <v>16627198812</v>
      </c>
      <c r="AH1125" t="s">
        <v>24862</v>
      </c>
      <c r="AI1125" t="s">
        <v>168</v>
      </c>
      <c r="AJ1125" t="s">
        <v>725</v>
      </c>
      <c r="AK1125" t="s">
        <v>2767</v>
      </c>
      <c r="AL1125" t="s">
        <v>2768</v>
      </c>
      <c r="AM1125" t="s">
        <v>728</v>
      </c>
      <c r="AN1125" t="s">
        <v>729</v>
      </c>
      <c r="AO1125" t="s">
        <v>730</v>
      </c>
      <c r="AP1125" t="s">
        <v>720</v>
      </c>
      <c r="AQ1125" s="4">
        <v>38930</v>
      </c>
      <c r="AR1125" t="s">
        <v>140</v>
      </c>
      <c r="AT1125">
        <v>16623854219</v>
      </c>
      <c r="AV1125" t="s">
        <v>2769</v>
      </c>
      <c r="AW1125" t="s">
        <v>732</v>
      </c>
      <c r="AZ1125" t="s">
        <v>821</v>
      </c>
      <c r="BA1125" t="s">
        <v>822</v>
      </c>
      <c r="BB1125" t="s">
        <v>136</v>
      </c>
      <c r="BC1125" t="s">
        <v>136</v>
      </c>
      <c r="BD1125" t="s">
        <v>148</v>
      </c>
      <c r="BE1125" t="s">
        <v>136</v>
      </c>
      <c r="BF1125" t="s">
        <v>136</v>
      </c>
      <c r="BG1125" t="s">
        <v>134</v>
      </c>
      <c r="BH1125" t="s">
        <v>136</v>
      </c>
      <c r="BN1125" t="s">
        <v>24863</v>
      </c>
      <c r="BO1125" t="s">
        <v>734</v>
      </c>
      <c r="BP1125">
        <v>6</v>
      </c>
      <c r="BQ1125">
        <v>6</v>
      </c>
      <c r="BR1125">
        <v>6</v>
      </c>
      <c r="BS1125" s="1">
        <v>44211</v>
      </c>
      <c r="BT1125" s="1">
        <v>44514</v>
      </c>
      <c r="BU1125" s="1">
        <v>44211</v>
      </c>
      <c r="BV1125" s="1">
        <v>44514</v>
      </c>
      <c r="BW1125" t="s">
        <v>136</v>
      </c>
      <c r="BX1125">
        <v>54.96</v>
      </c>
      <c r="BY1125">
        <v>0</v>
      </c>
      <c r="BZ1125">
        <v>9.16</v>
      </c>
      <c r="CA1125">
        <v>9.16</v>
      </c>
      <c r="CB1125">
        <v>9.16</v>
      </c>
      <c r="CC1125">
        <v>9.16</v>
      </c>
      <c r="CD1125">
        <v>9.16</v>
      </c>
      <c r="CE1125">
        <v>9.16</v>
      </c>
      <c r="CF1125" t="str">
        <f>"8:00 AM"</f>
        <v>8:00 AM</v>
      </c>
      <c r="CG1125" t="str">
        <f>"5:10 PM"</f>
        <v>5:10 PM</v>
      </c>
      <c r="CH1125" s="5">
        <v>11.83</v>
      </c>
      <c r="CI1125" t="s">
        <v>146</v>
      </c>
      <c r="CL1125" t="s">
        <v>134</v>
      </c>
      <c r="CM1125" t="s">
        <v>147</v>
      </c>
      <c r="CN1125" t="s">
        <v>148</v>
      </c>
      <c r="CO1125" t="s">
        <v>735</v>
      </c>
      <c r="CP1125" t="s">
        <v>149</v>
      </c>
      <c r="CQ1125">
        <v>3</v>
      </c>
      <c r="CR1125">
        <v>0</v>
      </c>
      <c r="CS1125" t="s">
        <v>136</v>
      </c>
      <c r="CT1125" t="s">
        <v>134</v>
      </c>
      <c r="CU1125" t="s">
        <v>136</v>
      </c>
      <c r="CV1125" t="s">
        <v>136</v>
      </c>
      <c r="CW1125" t="s">
        <v>136</v>
      </c>
      <c r="CY1125" t="s">
        <v>136</v>
      </c>
      <c r="CZ1125" t="s">
        <v>136</v>
      </c>
      <c r="DA1125" t="s">
        <v>136</v>
      </c>
      <c r="DB1125" t="s">
        <v>136</v>
      </c>
      <c r="DC1125" t="s">
        <v>136</v>
      </c>
      <c r="DD1125" t="s">
        <v>136</v>
      </c>
      <c r="DF1125" t="s">
        <v>24864</v>
      </c>
      <c r="DG1125" t="s">
        <v>24865</v>
      </c>
      <c r="DH1125" t="s">
        <v>6468</v>
      </c>
      <c r="DI1125" t="s">
        <v>720</v>
      </c>
      <c r="DJ1125" s="4">
        <v>38963</v>
      </c>
      <c r="DK1125" t="s">
        <v>1247</v>
      </c>
      <c r="DL1125" t="s">
        <v>136</v>
      </c>
      <c r="DM1125">
        <v>1</v>
      </c>
      <c r="DN1125" t="s">
        <v>24865</v>
      </c>
      <c r="DO1125" t="s">
        <v>6468</v>
      </c>
      <c r="DP1125" t="s">
        <v>720</v>
      </c>
      <c r="DQ1125" t="str">
        <f>"38963"</f>
        <v>38963</v>
      </c>
      <c r="DR1125" t="s">
        <v>1247</v>
      </c>
      <c r="DS1125" t="s">
        <v>1248</v>
      </c>
      <c r="DT1125">
        <v>1</v>
      </c>
      <c r="DU1125">
        <v>6</v>
      </c>
      <c r="DV1125" t="s">
        <v>134</v>
      </c>
      <c r="DW1125" t="s">
        <v>134</v>
      </c>
      <c r="DX1125" t="s">
        <v>134</v>
      </c>
      <c r="DY1125" t="s">
        <v>136</v>
      </c>
      <c r="DZ1125">
        <v>1</v>
      </c>
      <c r="EA1125" t="s">
        <v>136</v>
      </c>
      <c r="EC1125" s="5">
        <v>12.68</v>
      </c>
      <c r="ED1125" s="5">
        <v>55</v>
      </c>
      <c r="EE1125">
        <v>16627198812</v>
      </c>
      <c r="EF1125" t="s">
        <v>24862</v>
      </c>
      <c r="EG1125" t="s">
        <v>148</v>
      </c>
      <c r="EH1125">
        <v>1</v>
      </c>
    </row>
    <row r="1126" spans="1:138" ht="15" customHeight="1" x14ac:dyDescent="0.35">
      <c r="A1126" t="s">
        <v>9872</v>
      </c>
      <c r="B1126" t="s">
        <v>157</v>
      </c>
      <c r="C1126" s="1">
        <v>44141.521484375</v>
      </c>
      <c r="D1126" s="1">
        <v>44159</v>
      </c>
      <c r="E1126" t="s">
        <v>1298</v>
      </c>
      <c r="F1126" t="s">
        <v>136</v>
      </c>
      <c r="G1126" t="s">
        <v>135</v>
      </c>
      <c r="H1126" t="s">
        <v>136</v>
      </c>
      <c r="I1126" t="s">
        <v>1299</v>
      </c>
      <c r="K1126" t="s">
        <v>1300</v>
      </c>
      <c r="L1126" t="s">
        <v>1301</v>
      </c>
      <c r="M1126" t="s">
        <v>1302</v>
      </c>
      <c r="N1126" t="s">
        <v>925</v>
      </c>
      <c r="O1126" s="4">
        <v>83301</v>
      </c>
      <c r="P1126" t="s">
        <v>140</v>
      </c>
      <c r="R1126">
        <v>12085952226</v>
      </c>
      <c r="T1126">
        <v>112410</v>
      </c>
      <c r="U1126" t="s">
        <v>1303</v>
      </c>
      <c r="V1126" t="s">
        <v>1304</v>
      </c>
      <c r="X1126" t="s">
        <v>1305</v>
      </c>
      <c r="Y1126" t="s">
        <v>1300</v>
      </c>
      <c r="Z1126" t="s">
        <v>1301</v>
      </c>
      <c r="AA1126" t="s">
        <v>1302</v>
      </c>
      <c r="AB1126" t="s">
        <v>925</v>
      </c>
      <c r="AC1126" s="4">
        <v>83301</v>
      </c>
      <c r="AD1126" t="s">
        <v>140</v>
      </c>
      <c r="AF1126">
        <v>12085952226</v>
      </c>
      <c r="AH1126" t="s">
        <v>1306</v>
      </c>
      <c r="AZ1126" t="s">
        <v>334</v>
      </c>
      <c r="BA1126" t="s">
        <v>335</v>
      </c>
      <c r="BB1126" t="s">
        <v>136</v>
      </c>
      <c r="BC1126" t="s">
        <v>136</v>
      </c>
      <c r="BD1126" t="s">
        <v>148</v>
      </c>
      <c r="BE1126" t="s">
        <v>136</v>
      </c>
      <c r="BF1126" t="s">
        <v>136</v>
      </c>
      <c r="BG1126" t="s">
        <v>134</v>
      </c>
      <c r="BH1126" t="s">
        <v>136</v>
      </c>
      <c r="BN1126" t="s">
        <v>9873</v>
      </c>
      <c r="BO1126" t="s">
        <v>1308</v>
      </c>
      <c r="BP1126">
        <v>1</v>
      </c>
      <c r="BQ1126">
        <v>1</v>
      </c>
      <c r="BR1126">
        <v>1</v>
      </c>
      <c r="BS1126" s="1">
        <v>44202</v>
      </c>
      <c r="BT1126" s="1">
        <v>44347</v>
      </c>
      <c r="BU1126" s="1">
        <v>44202</v>
      </c>
      <c r="BV1126" s="1">
        <v>44347</v>
      </c>
      <c r="BW1126" t="s">
        <v>134</v>
      </c>
      <c r="CH1126" s="5">
        <v>1682.33</v>
      </c>
      <c r="CI1126" t="s">
        <v>597</v>
      </c>
      <c r="CJ1126">
        <v>0</v>
      </c>
      <c r="CK1126" t="s">
        <v>9874</v>
      </c>
      <c r="CL1126" t="s">
        <v>136</v>
      </c>
      <c r="CM1126" t="s">
        <v>354</v>
      </c>
      <c r="CN1126" t="s">
        <v>1310</v>
      </c>
      <c r="CO1126" t="s">
        <v>2377</v>
      </c>
      <c r="CP1126" t="s">
        <v>149</v>
      </c>
      <c r="CQ1126">
        <v>3</v>
      </c>
      <c r="CR1126">
        <v>0</v>
      </c>
      <c r="CS1126" t="s">
        <v>136</v>
      </c>
      <c r="CT1126" t="s">
        <v>136</v>
      </c>
      <c r="CU1126" t="s">
        <v>136</v>
      </c>
      <c r="CV1126" t="s">
        <v>134</v>
      </c>
      <c r="CW1126" t="s">
        <v>134</v>
      </c>
      <c r="CX1126">
        <v>50</v>
      </c>
      <c r="CY1126" t="s">
        <v>134</v>
      </c>
      <c r="CZ1126" t="s">
        <v>136</v>
      </c>
      <c r="DA1126" t="s">
        <v>136</v>
      </c>
      <c r="DB1126" t="s">
        <v>136</v>
      </c>
      <c r="DC1126" t="s">
        <v>136</v>
      </c>
      <c r="DD1126" t="s">
        <v>136</v>
      </c>
      <c r="DF1126" t="s">
        <v>180</v>
      </c>
      <c r="DG1126" t="s">
        <v>9875</v>
      </c>
      <c r="DH1126" t="s">
        <v>9876</v>
      </c>
      <c r="DI1126" t="s">
        <v>784</v>
      </c>
      <c r="DJ1126" s="4">
        <v>59053</v>
      </c>
      <c r="DK1126" t="s">
        <v>4765</v>
      </c>
      <c r="DL1126" t="s">
        <v>134</v>
      </c>
      <c r="DM1126">
        <v>2</v>
      </c>
      <c r="DN1126" t="s">
        <v>9875</v>
      </c>
      <c r="DO1126" t="s">
        <v>9876</v>
      </c>
      <c r="DP1126" t="s">
        <v>784</v>
      </c>
      <c r="DQ1126" t="str">
        <f>"59053"</f>
        <v>59053</v>
      </c>
      <c r="DR1126" t="s">
        <v>4765</v>
      </c>
      <c r="DS1126" t="s">
        <v>9877</v>
      </c>
      <c r="DT1126">
        <v>3</v>
      </c>
      <c r="DU1126">
        <v>5</v>
      </c>
      <c r="DV1126" t="s">
        <v>134</v>
      </c>
      <c r="DW1126" t="s">
        <v>134</v>
      </c>
      <c r="DX1126" t="s">
        <v>134</v>
      </c>
      <c r="DY1126" t="s">
        <v>136</v>
      </c>
      <c r="DZ1126">
        <v>1</v>
      </c>
      <c r="EA1126" t="s">
        <v>136</v>
      </c>
      <c r="EC1126" s="5">
        <v>12.68</v>
      </c>
      <c r="ED1126" s="5">
        <v>55</v>
      </c>
      <c r="EE1126">
        <v>12085952226</v>
      </c>
      <c r="EF1126" t="s">
        <v>1316</v>
      </c>
      <c r="EG1126" t="s">
        <v>148</v>
      </c>
      <c r="EH1126">
        <v>0</v>
      </c>
    </row>
    <row r="1127" spans="1:138" ht="15" customHeight="1" x14ac:dyDescent="0.35">
      <c r="A1127" t="s">
        <v>21422</v>
      </c>
      <c r="B1127" t="s">
        <v>157</v>
      </c>
      <c r="C1127" s="1">
        <v>44144.747397222221</v>
      </c>
      <c r="D1127" s="1">
        <v>44159</v>
      </c>
      <c r="E1127" t="s">
        <v>579</v>
      </c>
      <c r="F1127" t="s">
        <v>136</v>
      </c>
      <c r="G1127" t="s">
        <v>135</v>
      </c>
      <c r="H1127" t="s">
        <v>136</v>
      </c>
      <c r="I1127" t="s">
        <v>21423</v>
      </c>
      <c r="K1127" t="s">
        <v>21424</v>
      </c>
      <c r="L1127" t="s">
        <v>21425</v>
      </c>
      <c r="M1127" t="s">
        <v>21426</v>
      </c>
      <c r="N1127" t="s">
        <v>784</v>
      </c>
      <c r="O1127" s="4">
        <v>59648</v>
      </c>
      <c r="P1127" t="s">
        <v>140</v>
      </c>
      <c r="R1127">
        <v>14065948954</v>
      </c>
      <c r="T1127">
        <v>112410</v>
      </c>
      <c r="U1127" t="s">
        <v>21427</v>
      </c>
      <c r="V1127" t="s">
        <v>21428</v>
      </c>
      <c r="X1127" t="s">
        <v>21429</v>
      </c>
      <c r="Y1127" t="s">
        <v>21430</v>
      </c>
      <c r="AA1127" t="s">
        <v>21426</v>
      </c>
      <c r="AB1127" t="s">
        <v>784</v>
      </c>
      <c r="AC1127" s="4">
        <v>59648</v>
      </c>
      <c r="AD1127" t="s">
        <v>140</v>
      </c>
      <c r="AF1127">
        <v>14065948954</v>
      </c>
      <c r="AH1127" t="s">
        <v>21431</v>
      </c>
      <c r="AI1127" t="s">
        <v>168</v>
      </c>
      <c r="AJ1127" t="s">
        <v>588</v>
      </c>
      <c r="AK1127" t="s">
        <v>589</v>
      </c>
      <c r="AM1127" t="s">
        <v>590</v>
      </c>
      <c r="AO1127" t="s">
        <v>591</v>
      </c>
      <c r="AP1127" t="s">
        <v>592</v>
      </c>
      <c r="AQ1127" s="4">
        <v>82601</v>
      </c>
      <c r="AR1127" t="s">
        <v>140</v>
      </c>
      <c r="AT1127">
        <v>13074722105</v>
      </c>
      <c r="AV1127" t="s">
        <v>593</v>
      </c>
      <c r="AW1127" t="s">
        <v>594</v>
      </c>
      <c r="AZ1127" t="s">
        <v>334</v>
      </c>
      <c r="BA1127" t="s">
        <v>335</v>
      </c>
      <c r="BB1127" t="s">
        <v>136</v>
      </c>
      <c r="BC1127" t="s">
        <v>136</v>
      </c>
      <c r="BD1127" t="s">
        <v>148</v>
      </c>
      <c r="BE1127" t="s">
        <v>136</v>
      </c>
      <c r="BF1127" t="s">
        <v>136</v>
      </c>
      <c r="BG1127" t="s">
        <v>134</v>
      </c>
      <c r="BH1127" t="s">
        <v>136</v>
      </c>
      <c r="BN1127" t="s">
        <v>21432</v>
      </c>
      <c r="BO1127" t="s">
        <v>2271</v>
      </c>
      <c r="BP1127">
        <v>2</v>
      </c>
      <c r="BQ1127">
        <v>2</v>
      </c>
      <c r="BR1127">
        <v>2</v>
      </c>
      <c r="BS1127" s="1">
        <v>44190</v>
      </c>
      <c r="BT1127" s="1">
        <v>44269</v>
      </c>
      <c r="BU1127" s="1">
        <v>44190</v>
      </c>
      <c r="BV1127" s="1">
        <v>44269</v>
      </c>
      <c r="BW1127" t="s">
        <v>134</v>
      </c>
      <c r="CH1127" s="5">
        <v>1682.33</v>
      </c>
      <c r="CI1127" t="s">
        <v>597</v>
      </c>
      <c r="CJ1127">
        <v>0</v>
      </c>
      <c r="CK1127" t="s">
        <v>598</v>
      </c>
      <c r="CL1127" t="s">
        <v>136</v>
      </c>
      <c r="CM1127" t="s">
        <v>354</v>
      </c>
      <c r="CN1127" t="s">
        <v>599</v>
      </c>
      <c r="CO1127" t="s">
        <v>600</v>
      </c>
      <c r="CP1127" t="s">
        <v>149</v>
      </c>
      <c r="CQ1127">
        <v>6</v>
      </c>
      <c r="CR1127">
        <v>0</v>
      </c>
      <c r="CS1127" t="s">
        <v>136</v>
      </c>
      <c r="CT1127" t="s">
        <v>134</v>
      </c>
      <c r="CU1127" t="s">
        <v>136</v>
      </c>
      <c r="CV1127" t="s">
        <v>136</v>
      </c>
      <c r="CW1127" t="s">
        <v>134</v>
      </c>
      <c r="CX1127">
        <v>50</v>
      </c>
      <c r="CY1127" t="s">
        <v>134</v>
      </c>
      <c r="CZ1127" t="s">
        <v>136</v>
      </c>
      <c r="DA1127" t="s">
        <v>134</v>
      </c>
      <c r="DB1127" t="s">
        <v>136</v>
      </c>
      <c r="DC1127" t="s">
        <v>136</v>
      </c>
      <c r="DD1127" t="s">
        <v>136</v>
      </c>
      <c r="DF1127" t="s">
        <v>4697</v>
      </c>
      <c r="DG1127" t="s">
        <v>21424</v>
      </c>
      <c r="DH1127" t="s">
        <v>21426</v>
      </c>
      <c r="DI1127" t="s">
        <v>784</v>
      </c>
      <c r="DJ1127" s="4">
        <v>59648</v>
      </c>
      <c r="DK1127" t="s">
        <v>13379</v>
      </c>
      <c r="DL1127" t="s">
        <v>136</v>
      </c>
      <c r="DM1127">
        <v>1</v>
      </c>
      <c r="DN1127" t="s">
        <v>21433</v>
      </c>
      <c r="DO1127" t="s">
        <v>21426</v>
      </c>
      <c r="DP1127" t="s">
        <v>784</v>
      </c>
      <c r="DQ1127" t="str">
        <f>"59648"</f>
        <v>59648</v>
      </c>
      <c r="DR1127" t="s">
        <v>13379</v>
      </c>
      <c r="DS1127" t="s">
        <v>2917</v>
      </c>
      <c r="DT1127">
        <v>1</v>
      </c>
      <c r="DU1127">
        <v>4</v>
      </c>
      <c r="DV1127" t="s">
        <v>136</v>
      </c>
      <c r="DW1127" t="s">
        <v>136</v>
      </c>
      <c r="DX1127" t="s">
        <v>134</v>
      </c>
      <c r="DY1127" t="s">
        <v>134</v>
      </c>
      <c r="DZ1127">
        <v>2</v>
      </c>
      <c r="EA1127" t="s">
        <v>136</v>
      </c>
      <c r="EC1127" s="5">
        <v>12.68</v>
      </c>
      <c r="ED1127" s="5">
        <v>55</v>
      </c>
      <c r="EE1127">
        <v>13074722105</v>
      </c>
      <c r="EF1127" t="s">
        <v>593</v>
      </c>
      <c r="EG1127" t="s">
        <v>148</v>
      </c>
      <c r="EH1127">
        <v>0</v>
      </c>
    </row>
    <row r="1128" spans="1:138" ht="15" customHeight="1" x14ac:dyDescent="0.35">
      <c r="A1128" t="s">
        <v>12333</v>
      </c>
      <c r="B1128" t="s">
        <v>157</v>
      </c>
      <c r="C1128" s="1">
        <v>44147.787977546293</v>
      </c>
      <c r="D1128" s="1">
        <v>44159</v>
      </c>
      <c r="E1128" t="s">
        <v>133</v>
      </c>
      <c r="F1128" t="s">
        <v>136</v>
      </c>
      <c r="G1128" t="s">
        <v>135</v>
      </c>
      <c r="H1128" t="s">
        <v>136</v>
      </c>
      <c r="I1128" t="s">
        <v>12334</v>
      </c>
      <c r="K1128" t="s">
        <v>12335</v>
      </c>
      <c r="M1128" t="s">
        <v>12336</v>
      </c>
      <c r="N1128" t="s">
        <v>784</v>
      </c>
      <c r="O1128" s="4">
        <v>59501</v>
      </c>
      <c r="P1128" t="s">
        <v>140</v>
      </c>
      <c r="R1128">
        <v>14063942375</v>
      </c>
      <c r="T1128">
        <v>1121</v>
      </c>
      <c r="U1128" t="s">
        <v>254</v>
      </c>
      <c r="V1128" t="s">
        <v>5895</v>
      </c>
      <c r="W1128" t="s">
        <v>1267</v>
      </c>
      <c r="X1128" t="s">
        <v>429</v>
      </c>
      <c r="Y1128" t="s">
        <v>12335</v>
      </c>
      <c r="AA1128" t="s">
        <v>12336</v>
      </c>
      <c r="AB1128" t="s">
        <v>784</v>
      </c>
      <c r="AC1128" s="4">
        <v>59501</v>
      </c>
      <c r="AD1128" t="s">
        <v>140</v>
      </c>
      <c r="AF1128">
        <v>14063942375</v>
      </c>
      <c r="AH1128" t="s">
        <v>12337</v>
      </c>
      <c r="AI1128" t="s">
        <v>168</v>
      </c>
      <c r="AJ1128" t="s">
        <v>789</v>
      </c>
      <c r="AK1128" t="s">
        <v>790</v>
      </c>
      <c r="AL1128" t="s">
        <v>403</v>
      </c>
      <c r="AM1128" t="s">
        <v>791</v>
      </c>
      <c r="AO1128" t="s">
        <v>792</v>
      </c>
      <c r="AP1128" t="s">
        <v>784</v>
      </c>
      <c r="AQ1128" s="4">
        <v>59457</v>
      </c>
      <c r="AR1128" t="s">
        <v>140</v>
      </c>
      <c r="AS1128" t="s">
        <v>793</v>
      </c>
      <c r="AT1128">
        <v>14065797529</v>
      </c>
      <c r="AV1128" t="s">
        <v>794</v>
      </c>
      <c r="AW1128" t="s">
        <v>795</v>
      </c>
      <c r="AZ1128" t="s">
        <v>334</v>
      </c>
      <c r="BA1128" t="s">
        <v>335</v>
      </c>
      <c r="BB1128" t="s">
        <v>136</v>
      </c>
      <c r="BC1128" t="s">
        <v>136</v>
      </c>
      <c r="BD1128" t="s">
        <v>148</v>
      </c>
      <c r="BE1128" t="s">
        <v>136</v>
      </c>
      <c r="BF1128" t="s">
        <v>136</v>
      </c>
      <c r="BG1128" t="s">
        <v>134</v>
      </c>
      <c r="BH1128" t="s">
        <v>136</v>
      </c>
      <c r="BI1128" t="s">
        <v>796</v>
      </c>
      <c r="BJ1128" t="s">
        <v>797</v>
      </c>
      <c r="BK1128" t="s">
        <v>1800</v>
      </c>
      <c r="BL1128" t="s">
        <v>795</v>
      </c>
      <c r="BM1128" t="s">
        <v>794</v>
      </c>
      <c r="BN1128" t="s">
        <v>12338</v>
      </c>
      <c r="BO1128" t="s">
        <v>5272</v>
      </c>
      <c r="BP1128">
        <v>2</v>
      </c>
      <c r="BQ1128">
        <v>2</v>
      </c>
      <c r="BR1128">
        <v>2</v>
      </c>
      <c r="BS1128" s="1">
        <v>44211</v>
      </c>
      <c r="BT1128" s="1">
        <v>44514</v>
      </c>
      <c r="BU1128" s="1">
        <v>44211</v>
      </c>
      <c r="BV1128" s="1">
        <v>44514</v>
      </c>
      <c r="BW1128" t="s">
        <v>136</v>
      </c>
      <c r="BX1128">
        <v>55</v>
      </c>
      <c r="BY1128">
        <v>0</v>
      </c>
      <c r="BZ1128">
        <v>10</v>
      </c>
      <c r="CA1128">
        <v>10</v>
      </c>
      <c r="CB1128">
        <v>10</v>
      </c>
      <c r="CC1128">
        <v>10</v>
      </c>
      <c r="CD1128">
        <v>10</v>
      </c>
      <c r="CE1128">
        <v>5</v>
      </c>
      <c r="CF1128" t="str">
        <f>"7:00 AM"</f>
        <v>7:00 AM</v>
      </c>
      <c r="CG1128" t="str">
        <f>"6:00 PM"</f>
        <v>6:00 PM</v>
      </c>
      <c r="CH1128" s="5">
        <v>13.62</v>
      </c>
      <c r="CI1128" t="s">
        <v>146</v>
      </c>
      <c r="CL1128" t="s">
        <v>136</v>
      </c>
      <c r="CM1128" t="s">
        <v>312</v>
      </c>
      <c r="CN1128" t="s">
        <v>148</v>
      </c>
      <c r="CO1128" t="s">
        <v>1802</v>
      </c>
      <c r="CP1128" t="s">
        <v>149</v>
      </c>
      <c r="CQ1128">
        <v>3</v>
      </c>
      <c r="CR1128">
        <v>0</v>
      </c>
      <c r="CS1128" t="s">
        <v>136</v>
      </c>
      <c r="CT1128" t="s">
        <v>136</v>
      </c>
      <c r="CU1128" t="s">
        <v>136</v>
      </c>
      <c r="CV1128" t="s">
        <v>136</v>
      </c>
      <c r="CW1128" t="s">
        <v>134</v>
      </c>
      <c r="CX1128">
        <v>100</v>
      </c>
      <c r="CY1128" t="s">
        <v>134</v>
      </c>
      <c r="CZ1128" t="s">
        <v>134</v>
      </c>
      <c r="DA1128" t="s">
        <v>134</v>
      </c>
      <c r="DB1128" t="s">
        <v>134</v>
      </c>
      <c r="DC1128" t="s">
        <v>136</v>
      </c>
      <c r="DD1128" t="s">
        <v>136</v>
      </c>
      <c r="DF1128" t="s">
        <v>1841</v>
      </c>
      <c r="DG1128" t="s">
        <v>12335</v>
      </c>
      <c r="DH1128" t="s">
        <v>12336</v>
      </c>
      <c r="DI1128" t="s">
        <v>784</v>
      </c>
      <c r="DJ1128" s="4">
        <v>59501</v>
      </c>
      <c r="DK1128" t="s">
        <v>12035</v>
      </c>
      <c r="DL1128" t="s">
        <v>136</v>
      </c>
      <c r="DM1128">
        <v>1</v>
      </c>
      <c r="DN1128" t="s">
        <v>12339</v>
      </c>
      <c r="DO1128" t="s">
        <v>12336</v>
      </c>
      <c r="DP1128" t="s">
        <v>784</v>
      </c>
      <c r="DQ1128" t="str">
        <f>"59501"</f>
        <v>59501</v>
      </c>
      <c r="DR1128" t="s">
        <v>12035</v>
      </c>
      <c r="DS1128" t="s">
        <v>2917</v>
      </c>
      <c r="DT1128">
        <v>1</v>
      </c>
      <c r="DU1128">
        <v>2</v>
      </c>
      <c r="DV1128" t="s">
        <v>134</v>
      </c>
      <c r="DW1128" t="s">
        <v>134</v>
      </c>
      <c r="DX1128" t="s">
        <v>134</v>
      </c>
      <c r="DY1128" t="s">
        <v>136</v>
      </c>
      <c r="DZ1128">
        <v>1</v>
      </c>
      <c r="EA1128" t="s">
        <v>136</v>
      </c>
      <c r="EC1128" s="5">
        <v>12.68</v>
      </c>
      <c r="ED1128" s="5">
        <v>55</v>
      </c>
      <c r="EE1128">
        <v>14063942375</v>
      </c>
      <c r="EF1128" t="s">
        <v>12337</v>
      </c>
      <c r="EG1128" t="s">
        <v>148</v>
      </c>
      <c r="EH1128">
        <v>0</v>
      </c>
    </row>
    <row r="1129" spans="1:138" ht="15" customHeight="1" x14ac:dyDescent="0.35">
      <c r="A1129" t="s">
        <v>14873</v>
      </c>
      <c r="B1129" t="s">
        <v>157</v>
      </c>
      <c r="C1129" s="1">
        <v>44145.674112152781</v>
      </c>
      <c r="D1129" s="1">
        <v>44159</v>
      </c>
      <c r="E1129" t="s">
        <v>133</v>
      </c>
      <c r="F1129" t="s">
        <v>136</v>
      </c>
      <c r="G1129" t="s">
        <v>135</v>
      </c>
      <c r="H1129" t="s">
        <v>136</v>
      </c>
      <c r="I1129" t="s">
        <v>14874</v>
      </c>
      <c r="K1129" t="s">
        <v>14875</v>
      </c>
      <c r="M1129" t="s">
        <v>11085</v>
      </c>
      <c r="N1129" t="s">
        <v>925</v>
      </c>
      <c r="O1129" s="4">
        <v>83221</v>
      </c>
      <c r="P1129" t="s">
        <v>140</v>
      </c>
      <c r="R1129">
        <v>12086819093</v>
      </c>
      <c r="T1129">
        <v>112410</v>
      </c>
      <c r="U1129" t="s">
        <v>11628</v>
      </c>
      <c r="V1129" t="s">
        <v>5868</v>
      </c>
      <c r="X1129" t="s">
        <v>164</v>
      </c>
      <c r="Y1129" t="s">
        <v>14876</v>
      </c>
      <c r="AA1129" t="s">
        <v>11085</v>
      </c>
      <c r="AB1129" t="s">
        <v>925</v>
      </c>
      <c r="AC1129" s="4">
        <v>83221</v>
      </c>
      <c r="AD1129" t="s">
        <v>140</v>
      </c>
      <c r="AF1129">
        <v>12086819093</v>
      </c>
      <c r="AH1129" t="s">
        <v>897</v>
      </c>
      <c r="AI1129" t="s">
        <v>168</v>
      </c>
      <c r="AJ1129" t="s">
        <v>621</v>
      </c>
      <c r="AK1129" t="s">
        <v>898</v>
      </c>
      <c r="AL1129" t="s">
        <v>899</v>
      </c>
      <c r="AM1129" t="s">
        <v>900</v>
      </c>
      <c r="AO1129" t="s">
        <v>901</v>
      </c>
      <c r="AP1129" t="s">
        <v>374</v>
      </c>
      <c r="AQ1129" s="4">
        <v>78260</v>
      </c>
      <c r="AR1129" t="s">
        <v>140</v>
      </c>
      <c r="AT1129">
        <v>12104820641</v>
      </c>
      <c r="AV1129" t="s">
        <v>902</v>
      </c>
      <c r="AW1129" t="s">
        <v>903</v>
      </c>
      <c r="AZ1129" t="s">
        <v>334</v>
      </c>
      <c r="BA1129" t="s">
        <v>335</v>
      </c>
      <c r="BB1129" t="s">
        <v>136</v>
      </c>
      <c r="BC1129" t="s">
        <v>136</v>
      </c>
      <c r="BD1129" t="s">
        <v>148</v>
      </c>
      <c r="BE1129" t="s">
        <v>136</v>
      </c>
      <c r="BF1129" t="s">
        <v>136</v>
      </c>
      <c r="BG1129" t="s">
        <v>134</v>
      </c>
      <c r="BH1129" t="s">
        <v>136</v>
      </c>
      <c r="BN1129" t="s">
        <v>14877</v>
      </c>
      <c r="BO1129" t="s">
        <v>14878</v>
      </c>
      <c r="BP1129">
        <v>4</v>
      </c>
      <c r="BQ1129">
        <v>4</v>
      </c>
      <c r="BR1129">
        <v>4</v>
      </c>
      <c r="BS1129" s="1">
        <v>44211</v>
      </c>
      <c r="BT1129" s="1">
        <v>44500</v>
      </c>
      <c r="BU1129" s="1">
        <v>44211</v>
      </c>
      <c r="BV1129" s="1">
        <v>44500</v>
      </c>
      <c r="BW1129" t="s">
        <v>134</v>
      </c>
      <c r="CH1129" s="5">
        <v>1682.33</v>
      </c>
      <c r="CI1129" t="s">
        <v>597</v>
      </c>
      <c r="CL1129" t="s">
        <v>134</v>
      </c>
      <c r="CM1129" t="s">
        <v>312</v>
      </c>
      <c r="CN1129" t="s">
        <v>148</v>
      </c>
      <c r="CO1129" t="s">
        <v>3661</v>
      </c>
      <c r="CP1129" t="s">
        <v>149</v>
      </c>
      <c r="CQ1129">
        <v>3</v>
      </c>
      <c r="CR1129">
        <v>0</v>
      </c>
      <c r="CS1129" t="s">
        <v>136</v>
      </c>
      <c r="CT1129" t="s">
        <v>136</v>
      </c>
      <c r="CU1129" t="s">
        <v>136</v>
      </c>
      <c r="CV1129" t="s">
        <v>136</v>
      </c>
      <c r="CW1129" t="s">
        <v>134</v>
      </c>
      <c r="CX1129">
        <v>50</v>
      </c>
      <c r="CY1129" t="s">
        <v>134</v>
      </c>
      <c r="CZ1129" t="s">
        <v>136</v>
      </c>
      <c r="DA1129" t="s">
        <v>134</v>
      </c>
      <c r="DB1129" t="s">
        <v>134</v>
      </c>
      <c r="DC1129" t="s">
        <v>136</v>
      </c>
      <c r="DD1129" t="s">
        <v>136</v>
      </c>
      <c r="DF1129" t="s">
        <v>149</v>
      </c>
      <c r="DG1129" t="s">
        <v>14879</v>
      </c>
      <c r="DH1129" t="s">
        <v>11085</v>
      </c>
      <c r="DI1129" t="s">
        <v>925</v>
      </c>
      <c r="DJ1129" s="4">
        <v>83221</v>
      </c>
      <c r="DK1129" t="s">
        <v>10268</v>
      </c>
      <c r="DL1129" t="s">
        <v>136</v>
      </c>
      <c r="DM1129">
        <v>1</v>
      </c>
      <c r="DN1129" t="s">
        <v>14876</v>
      </c>
      <c r="DO1129" t="s">
        <v>11085</v>
      </c>
      <c r="DP1129" t="s">
        <v>925</v>
      </c>
      <c r="DQ1129" t="str">
        <f>"83221"</f>
        <v>83221</v>
      </c>
      <c r="DR1129" t="s">
        <v>10268</v>
      </c>
      <c r="DS1129" t="s">
        <v>14880</v>
      </c>
      <c r="DT1129">
        <v>9</v>
      </c>
      <c r="DU1129">
        <v>4</v>
      </c>
      <c r="DV1129" t="s">
        <v>134</v>
      </c>
      <c r="DW1129" t="s">
        <v>134</v>
      </c>
      <c r="DX1129" t="s">
        <v>134</v>
      </c>
      <c r="DY1129" t="s">
        <v>136</v>
      </c>
      <c r="DZ1129">
        <v>1</v>
      </c>
      <c r="EA1129" t="s">
        <v>136</v>
      </c>
      <c r="EC1129" s="5">
        <v>12.68</v>
      </c>
      <c r="ED1129" s="5">
        <v>55</v>
      </c>
      <c r="EE1129">
        <v>12086819093</v>
      </c>
      <c r="EF1129" t="s">
        <v>11629</v>
      </c>
      <c r="EG1129" t="s">
        <v>148</v>
      </c>
      <c r="EH1129">
        <v>1</v>
      </c>
    </row>
    <row r="1130" spans="1:138" ht="15" customHeight="1" x14ac:dyDescent="0.35">
      <c r="A1130" t="s">
        <v>24664</v>
      </c>
      <c r="B1130" t="s">
        <v>157</v>
      </c>
      <c r="C1130" s="1">
        <v>44145.46641666667</v>
      </c>
      <c r="D1130" s="1">
        <v>44159</v>
      </c>
      <c r="E1130" t="s">
        <v>1298</v>
      </c>
      <c r="F1130" t="s">
        <v>136</v>
      </c>
      <c r="G1130" t="s">
        <v>135</v>
      </c>
      <c r="H1130" t="s">
        <v>136</v>
      </c>
      <c r="I1130" t="s">
        <v>1299</v>
      </c>
      <c r="K1130" t="s">
        <v>1300</v>
      </c>
      <c r="L1130" t="s">
        <v>1301</v>
      </c>
      <c r="M1130" t="s">
        <v>1302</v>
      </c>
      <c r="N1130" t="s">
        <v>925</v>
      </c>
      <c r="O1130" s="4">
        <v>83301</v>
      </c>
      <c r="P1130" t="s">
        <v>140</v>
      </c>
      <c r="R1130">
        <v>12085952226</v>
      </c>
      <c r="T1130">
        <v>112410</v>
      </c>
      <c r="U1130" t="s">
        <v>1303</v>
      </c>
      <c r="V1130" t="s">
        <v>1304</v>
      </c>
      <c r="X1130" t="s">
        <v>1305</v>
      </c>
      <c r="Y1130" t="s">
        <v>1300</v>
      </c>
      <c r="Z1130" t="s">
        <v>1301</v>
      </c>
      <c r="AA1130" t="s">
        <v>1302</v>
      </c>
      <c r="AB1130" t="s">
        <v>925</v>
      </c>
      <c r="AC1130" s="4">
        <v>83301</v>
      </c>
      <c r="AD1130" t="s">
        <v>140</v>
      </c>
      <c r="AF1130">
        <v>12085952226</v>
      </c>
      <c r="AH1130" t="s">
        <v>1306</v>
      </c>
      <c r="AZ1130" t="s">
        <v>334</v>
      </c>
      <c r="BA1130" t="s">
        <v>335</v>
      </c>
      <c r="BB1130" t="s">
        <v>136</v>
      </c>
      <c r="BC1130" t="s">
        <v>136</v>
      </c>
      <c r="BD1130" t="s">
        <v>148</v>
      </c>
      <c r="BE1130" t="s">
        <v>136</v>
      </c>
      <c r="BF1130" t="s">
        <v>136</v>
      </c>
      <c r="BG1130" t="s">
        <v>134</v>
      </c>
      <c r="BH1130" t="s">
        <v>136</v>
      </c>
      <c r="BN1130" t="s">
        <v>24665</v>
      </c>
      <c r="BO1130" t="s">
        <v>18025</v>
      </c>
      <c r="BP1130">
        <v>1</v>
      </c>
      <c r="BQ1130">
        <v>1</v>
      </c>
      <c r="BR1130">
        <v>1</v>
      </c>
      <c r="BS1130" s="1">
        <v>44190</v>
      </c>
      <c r="BT1130" s="1">
        <v>44286</v>
      </c>
      <c r="BU1130" s="1">
        <v>44190</v>
      </c>
      <c r="BV1130" s="1">
        <v>44286</v>
      </c>
      <c r="BW1130" t="s">
        <v>134</v>
      </c>
      <c r="CH1130" s="5">
        <v>1682.33</v>
      </c>
      <c r="CI1130" t="s">
        <v>597</v>
      </c>
      <c r="CJ1130">
        <v>0</v>
      </c>
      <c r="CK1130" t="s">
        <v>3249</v>
      </c>
      <c r="CL1130" t="s">
        <v>136</v>
      </c>
      <c r="CM1130" t="s">
        <v>354</v>
      </c>
      <c r="CN1130" t="s">
        <v>1310</v>
      </c>
      <c r="CO1130" t="s">
        <v>2377</v>
      </c>
      <c r="CP1130" t="s">
        <v>149</v>
      </c>
      <c r="CQ1130">
        <v>3</v>
      </c>
      <c r="CR1130">
        <v>0</v>
      </c>
      <c r="CS1130" t="s">
        <v>136</v>
      </c>
      <c r="CT1130" t="s">
        <v>136</v>
      </c>
      <c r="CU1130" t="s">
        <v>136</v>
      </c>
      <c r="CV1130" t="s">
        <v>134</v>
      </c>
      <c r="CW1130" t="s">
        <v>134</v>
      </c>
      <c r="CX1130">
        <v>50</v>
      </c>
      <c r="CY1130" t="s">
        <v>134</v>
      </c>
      <c r="CZ1130" t="s">
        <v>136</v>
      </c>
      <c r="DA1130" t="s">
        <v>136</v>
      </c>
      <c r="DB1130" t="s">
        <v>136</v>
      </c>
      <c r="DC1130" t="s">
        <v>136</v>
      </c>
      <c r="DD1130" t="s">
        <v>136</v>
      </c>
      <c r="DF1130" t="s">
        <v>180</v>
      </c>
      <c r="DG1130" t="s">
        <v>18026</v>
      </c>
      <c r="DH1130" t="s">
        <v>18027</v>
      </c>
      <c r="DI1130" t="s">
        <v>925</v>
      </c>
      <c r="DJ1130" s="4">
        <v>83617</v>
      </c>
      <c r="DK1130" t="s">
        <v>9556</v>
      </c>
      <c r="DL1130" t="s">
        <v>134</v>
      </c>
      <c r="DM1130">
        <v>2</v>
      </c>
      <c r="DN1130" t="s">
        <v>18026</v>
      </c>
      <c r="DO1130" t="s">
        <v>14251</v>
      </c>
      <c r="DP1130" t="s">
        <v>925</v>
      </c>
      <c r="DQ1130" t="str">
        <f>"83617"</f>
        <v>83617</v>
      </c>
      <c r="DR1130" t="s">
        <v>9556</v>
      </c>
      <c r="DS1130" t="s">
        <v>2979</v>
      </c>
      <c r="DT1130">
        <v>5</v>
      </c>
      <c r="DU1130">
        <v>7</v>
      </c>
      <c r="DV1130" t="s">
        <v>134</v>
      </c>
      <c r="DW1130" t="s">
        <v>134</v>
      </c>
      <c r="DX1130" t="s">
        <v>134</v>
      </c>
      <c r="DY1130" t="s">
        <v>136</v>
      </c>
      <c r="DZ1130">
        <v>1</v>
      </c>
      <c r="EA1130" t="s">
        <v>136</v>
      </c>
      <c r="EC1130" s="5">
        <v>12.68</v>
      </c>
      <c r="ED1130" s="5">
        <v>55</v>
      </c>
      <c r="EE1130">
        <v>12085952226</v>
      </c>
      <c r="EF1130" t="s">
        <v>1316</v>
      </c>
      <c r="EG1130" t="s">
        <v>148</v>
      </c>
      <c r="EH1130">
        <v>0</v>
      </c>
    </row>
    <row r="1131" spans="1:138" ht="15" customHeight="1" x14ac:dyDescent="0.35">
      <c r="A1131" t="s">
        <v>26099</v>
      </c>
      <c r="B1131" t="s">
        <v>157</v>
      </c>
      <c r="C1131" s="1">
        <v>44145.753967013887</v>
      </c>
      <c r="D1131" s="1">
        <v>44159</v>
      </c>
      <c r="E1131" t="s">
        <v>1298</v>
      </c>
      <c r="F1131" t="s">
        <v>136</v>
      </c>
      <c r="G1131" t="s">
        <v>135</v>
      </c>
      <c r="H1131" t="s">
        <v>136</v>
      </c>
      <c r="I1131" t="s">
        <v>1299</v>
      </c>
      <c r="K1131" t="s">
        <v>1300</v>
      </c>
      <c r="L1131" t="s">
        <v>1301</v>
      </c>
      <c r="M1131" t="s">
        <v>1302</v>
      </c>
      <c r="N1131" t="s">
        <v>925</v>
      </c>
      <c r="O1131" s="4">
        <v>83301</v>
      </c>
      <c r="P1131" t="s">
        <v>140</v>
      </c>
      <c r="R1131">
        <v>12085952226</v>
      </c>
      <c r="T1131">
        <v>112410</v>
      </c>
      <c r="U1131" t="s">
        <v>1303</v>
      </c>
      <c r="V1131" t="s">
        <v>1304</v>
      </c>
      <c r="X1131" t="s">
        <v>1305</v>
      </c>
      <c r="Y1131" t="s">
        <v>9859</v>
      </c>
      <c r="Z1131" t="s">
        <v>1301</v>
      </c>
      <c r="AA1131" t="s">
        <v>1302</v>
      </c>
      <c r="AB1131" t="s">
        <v>925</v>
      </c>
      <c r="AC1131" s="4">
        <v>83301</v>
      </c>
      <c r="AD1131" t="s">
        <v>140</v>
      </c>
      <c r="AF1131">
        <v>12085952226</v>
      </c>
      <c r="AH1131" t="s">
        <v>1306</v>
      </c>
      <c r="AZ1131" t="s">
        <v>334</v>
      </c>
      <c r="BA1131" t="s">
        <v>335</v>
      </c>
      <c r="BB1131" t="s">
        <v>136</v>
      </c>
      <c r="BC1131" t="s">
        <v>136</v>
      </c>
      <c r="BD1131" t="s">
        <v>148</v>
      </c>
      <c r="BE1131" t="s">
        <v>136</v>
      </c>
      <c r="BF1131" t="s">
        <v>136</v>
      </c>
      <c r="BG1131" t="s">
        <v>134</v>
      </c>
      <c r="BH1131" t="s">
        <v>136</v>
      </c>
      <c r="BN1131" t="s">
        <v>26100</v>
      </c>
      <c r="BO1131" t="s">
        <v>1308</v>
      </c>
      <c r="BP1131">
        <v>1</v>
      </c>
      <c r="BQ1131">
        <v>1</v>
      </c>
      <c r="BR1131">
        <v>1</v>
      </c>
      <c r="BS1131" s="1">
        <v>44197</v>
      </c>
      <c r="BT1131" s="1">
        <v>44286</v>
      </c>
      <c r="BU1131" s="1">
        <v>44197</v>
      </c>
      <c r="BV1131" s="1">
        <v>44286</v>
      </c>
      <c r="BW1131" t="s">
        <v>134</v>
      </c>
      <c r="CH1131" s="5">
        <v>1682.33</v>
      </c>
      <c r="CI1131" t="s">
        <v>597</v>
      </c>
      <c r="CJ1131">
        <v>0</v>
      </c>
      <c r="CK1131" t="s">
        <v>1309</v>
      </c>
      <c r="CL1131" t="s">
        <v>136</v>
      </c>
      <c r="CM1131" t="s">
        <v>354</v>
      </c>
      <c r="CN1131" t="s">
        <v>1310</v>
      </c>
      <c r="CO1131" t="s">
        <v>1311</v>
      </c>
      <c r="CP1131" t="s">
        <v>149</v>
      </c>
      <c r="CQ1131">
        <v>3</v>
      </c>
      <c r="CR1131">
        <v>0</v>
      </c>
      <c r="CS1131" t="s">
        <v>136</v>
      </c>
      <c r="CT1131" t="s">
        <v>136</v>
      </c>
      <c r="CU1131" t="s">
        <v>136</v>
      </c>
      <c r="CV1131" t="s">
        <v>134</v>
      </c>
      <c r="CW1131" t="s">
        <v>134</v>
      </c>
      <c r="CX1131">
        <v>50</v>
      </c>
      <c r="CY1131" t="s">
        <v>134</v>
      </c>
      <c r="CZ1131" t="s">
        <v>136</v>
      </c>
      <c r="DA1131" t="s">
        <v>136</v>
      </c>
      <c r="DB1131" t="s">
        <v>136</v>
      </c>
      <c r="DC1131" t="s">
        <v>136</v>
      </c>
      <c r="DD1131" t="s">
        <v>136</v>
      </c>
      <c r="DF1131" t="s">
        <v>180</v>
      </c>
      <c r="DG1131" t="s">
        <v>9861</v>
      </c>
      <c r="DH1131" t="s">
        <v>9862</v>
      </c>
      <c r="DI1131" t="s">
        <v>1338</v>
      </c>
      <c r="DJ1131" s="4">
        <v>89425</v>
      </c>
      <c r="DK1131" t="s">
        <v>2978</v>
      </c>
      <c r="DL1131" t="s">
        <v>134</v>
      </c>
      <c r="DM1131">
        <v>2</v>
      </c>
      <c r="DN1131" t="s">
        <v>9863</v>
      </c>
      <c r="DO1131" t="s">
        <v>9862</v>
      </c>
      <c r="DP1131" t="s">
        <v>1338</v>
      </c>
      <c r="DQ1131" t="str">
        <f>"89425"</f>
        <v>89425</v>
      </c>
      <c r="DR1131" t="s">
        <v>2978</v>
      </c>
      <c r="DS1131" t="s">
        <v>2979</v>
      </c>
      <c r="DT1131">
        <v>4</v>
      </c>
      <c r="DU1131">
        <v>9</v>
      </c>
      <c r="DV1131" t="s">
        <v>134</v>
      </c>
      <c r="DW1131" t="s">
        <v>134</v>
      </c>
      <c r="DX1131" t="s">
        <v>134</v>
      </c>
      <c r="DY1131" t="s">
        <v>136</v>
      </c>
      <c r="DZ1131">
        <v>1</v>
      </c>
      <c r="EA1131" t="s">
        <v>136</v>
      </c>
      <c r="EC1131" s="5">
        <v>12.68</v>
      </c>
      <c r="ED1131" s="5">
        <v>55</v>
      </c>
      <c r="EE1131">
        <v>12085952226</v>
      </c>
      <c r="EF1131" t="s">
        <v>1316</v>
      </c>
      <c r="EG1131" t="s">
        <v>148</v>
      </c>
      <c r="EH1131">
        <v>0</v>
      </c>
    </row>
    <row r="1132" spans="1:138" ht="15" customHeight="1" x14ac:dyDescent="0.35">
      <c r="A1132" t="s">
        <v>15518</v>
      </c>
      <c r="B1132" t="s">
        <v>157</v>
      </c>
      <c r="C1132" s="1">
        <v>44147.568386226849</v>
      </c>
      <c r="D1132" s="1">
        <v>44159</v>
      </c>
      <c r="E1132" t="s">
        <v>579</v>
      </c>
      <c r="F1132" t="s">
        <v>136</v>
      </c>
      <c r="G1132" t="s">
        <v>135</v>
      </c>
      <c r="H1132" t="s">
        <v>136</v>
      </c>
      <c r="I1132" t="s">
        <v>8610</v>
      </c>
      <c r="K1132" t="s">
        <v>8611</v>
      </c>
      <c r="L1132" t="s">
        <v>8612</v>
      </c>
      <c r="M1132" t="s">
        <v>8613</v>
      </c>
      <c r="N1132" t="s">
        <v>592</v>
      </c>
      <c r="O1132" s="4">
        <v>82331</v>
      </c>
      <c r="P1132" t="s">
        <v>140</v>
      </c>
      <c r="R1132">
        <v>13073268028</v>
      </c>
      <c r="T1132">
        <v>11299</v>
      </c>
      <c r="U1132" t="s">
        <v>6942</v>
      </c>
      <c r="V1132" t="s">
        <v>15519</v>
      </c>
      <c r="W1132" t="s">
        <v>229</v>
      </c>
      <c r="X1132" t="s">
        <v>164</v>
      </c>
      <c r="Y1132" t="s">
        <v>15520</v>
      </c>
      <c r="Z1132" t="s">
        <v>15521</v>
      </c>
      <c r="AA1132" t="s">
        <v>8613</v>
      </c>
      <c r="AB1132" t="s">
        <v>592</v>
      </c>
      <c r="AC1132" s="4">
        <v>82331</v>
      </c>
      <c r="AD1132" t="s">
        <v>140</v>
      </c>
      <c r="AF1132">
        <v>13073268028</v>
      </c>
      <c r="AH1132" t="s">
        <v>8614</v>
      </c>
      <c r="AI1132" t="s">
        <v>168</v>
      </c>
      <c r="AJ1132" t="s">
        <v>588</v>
      </c>
      <c r="AK1132" t="s">
        <v>589</v>
      </c>
      <c r="AM1132" t="s">
        <v>590</v>
      </c>
      <c r="AO1132" t="s">
        <v>591</v>
      </c>
      <c r="AP1132" t="s">
        <v>592</v>
      </c>
      <c r="AQ1132" s="4">
        <v>82601</v>
      </c>
      <c r="AR1132" t="s">
        <v>140</v>
      </c>
      <c r="AT1132">
        <v>13074722105</v>
      </c>
      <c r="AV1132" t="s">
        <v>593</v>
      </c>
      <c r="AW1132" t="s">
        <v>594</v>
      </c>
      <c r="AZ1132" t="s">
        <v>334</v>
      </c>
      <c r="BA1132" t="s">
        <v>335</v>
      </c>
      <c r="BB1132" t="s">
        <v>136</v>
      </c>
      <c r="BC1132" t="s">
        <v>136</v>
      </c>
      <c r="BD1132" t="s">
        <v>148</v>
      </c>
      <c r="BE1132" t="s">
        <v>136</v>
      </c>
      <c r="BF1132" t="s">
        <v>136</v>
      </c>
      <c r="BG1132" t="s">
        <v>134</v>
      </c>
      <c r="BH1132" t="s">
        <v>136</v>
      </c>
      <c r="BN1132" t="s">
        <v>15522</v>
      </c>
      <c r="BO1132" t="s">
        <v>8013</v>
      </c>
      <c r="BP1132">
        <v>2</v>
      </c>
      <c r="BQ1132">
        <v>2</v>
      </c>
      <c r="BR1132">
        <v>2</v>
      </c>
      <c r="BS1132" s="1">
        <v>44197</v>
      </c>
      <c r="BT1132" s="1">
        <v>44255</v>
      </c>
      <c r="BU1132" s="1">
        <v>44197</v>
      </c>
      <c r="BV1132" s="1">
        <v>44255</v>
      </c>
      <c r="BW1132" t="s">
        <v>134</v>
      </c>
      <c r="CH1132" s="5">
        <v>1682.33</v>
      </c>
      <c r="CI1132" t="s">
        <v>597</v>
      </c>
      <c r="CJ1132">
        <v>0</v>
      </c>
      <c r="CK1132" t="s">
        <v>1362</v>
      </c>
      <c r="CL1132" t="s">
        <v>136</v>
      </c>
      <c r="CM1132" t="s">
        <v>354</v>
      </c>
      <c r="CN1132" t="s">
        <v>945</v>
      </c>
      <c r="CO1132" t="s">
        <v>600</v>
      </c>
      <c r="CP1132" t="s">
        <v>149</v>
      </c>
      <c r="CQ1132">
        <v>6</v>
      </c>
      <c r="CR1132">
        <v>0</v>
      </c>
      <c r="CS1132" t="s">
        <v>136</v>
      </c>
      <c r="CT1132" t="s">
        <v>134</v>
      </c>
      <c r="CU1132" t="s">
        <v>136</v>
      </c>
      <c r="CV1132" t="s">
        <v>136</v>
      </c>
      <c r="CW1132" t="s">
        <v>134</v>
      </c>
      <c r="CX1132">
        <v>50</v>
      </c>
      <c r="CY1132" t="s">
        <v>134</v>
      </c>
      <c r="CZ1132" t="s">
        <v>136</v>
      </c>
      <c r="DA1132" t="s">
        <v>134</v>
      </c>
      <c r="DB1132" t="s">
        <v>136</v>
      </c>
      <c r="DC1132" t="s">
        <v>136</v>
      </c>
      <c r="DD1132" t="s">
        <v>136</v>
      </c>
      <c r="DF1132" t="s">
        <v>15523</v>
      </c>
      <c r="DG1132" t="s">
        <v>15524</v>
      </c>
      <c r="DH1132" t="s">
        <v>8613</v>
      </c>
      <c r="DI1132" t="s">
        <v>592</v>
      </c>
      <c r="DJ1132" s="4">
        <v>82331</v>
      </c>
      <c r="DK1132" t="s">
        <v>7731</v>
      </c>
      <c r="DL1132" t="s">
        <v>136</v>
      </c>
      <c r="DM1132">
        <v>1</v>
      </c>
      <c r="DN1132" t="s">
        <v>15525</v>
      </c>
      <c r="DO1132" t="s">
        <v>8613</v>
      </c>
      <c r="DP1132" t="s">
        <v>592</v>
      </c>
      <c r="DQ1132" t="str">
        <f>"82331"</f>
        <v>82331</v>
      </c>
      <c r="DR1132" t="s">
        <v>7469</v>
      </c>
      <c r="DS1132" t="s">
        <v>2917</v>
      </c>
      <c r="DT1132">
        <v>1</v>
      </c>
      <c r="DU1132">
        <v>5</v>
      </c>
      <c r="DV1132" t="s">
        <v>136</v>
      </c>
      <c r="DW1132" t="s">
        <v>136</v>
      </c>
      <c r="DX1132" t="s">
        <v>134</v>
      </c>
      <c r="DY1132" t="s">
        <v>136</v>
      </c>
      <c r="DZ1132">
        <v>1</v>
      </c>
      <c r="EA1132" t="s">
        <v>136</v>
      </c>
      <c r="EC1132" s="5">
        <v>12.68</v>
      </c>
      <c r="ED1132" s="5">
        <v>55</v>
      </c>
      <c r="EE1132">
        <v>13074722105</v>
      </c>
      <c r="EF1132" t="s">
        <v>593</v>
      </c>
      <c r="EG1132" t="s">
        <v>148</v>
      </c>
      <c r="EH1132">
        <v>0</v>
      </c>
    </row>
    <row r="1133" spans="1:138" ht="15" customHeight="1" x14ac:dyDescent="0.35">
      <c r="A1133" t="s">
        <v>14184</v>
      </c>
      <c r="B1133" t="s">
        <v>361</v>
      </c>
      <c r="C1133" s="1">
        <v>44148.464734374997</v>
      </c>
      <c r="D1133" s="1">
        <v>44159</v>
      </c>
      <c r="E1133" t="s">
        <v>579</v>
      </c>
      <c r="F1133" t="s">
        <v>136</v>
      </c>
      <c r="G1133" t="s">
        <v>135</v>
      </c>
      <c r="H1133" t="s">
        <v>134</v>
      </c>
      <c r="I1133" t="s">
        <v>2215</v>
      </c>
      <c r="K1133" t="s">
        <v>14185</v>
      </c>
      <c r="L1133" t="s">
        <v>2217</v>
      </c>
      <c r="M1133" t="s">
        <v>1707</v>
      </c>
      <c r="N1133" t="s">
        <v>592</v>
      </c>
      <c r="O1133" s="4">
        <v>82435</v>
      </c>
      <c r="P1133" t="s">
        <v>140</v>
      </c>
      <c r="R1133">
        <v>13078996130</v>
      </c>
      <c r="T1133">
        <v>112410</v>
      </c>
      <c r="U1133" t="s">
        <v>2218</v>
      </c>
      <c r="V1133" t="s">
        <v>2219</v>
      </c>
      <c r="X1133" t="s">
        <v>164</v>
      </c>
      <c r="Y1133" t="s">
        <v>2220</v>
      </c>
      <c r="AA1133" t="s">
        <v>1707</v>
      </c>
      <c r="AB1133" t="s">
        <v>592</v>
      </c>
      <c r="AC1133" s="4">
        <v>82435</v>
      </c>
      <c r="AD1133" t="s">
        <v>140</v>
      </c>
      <c r="AF1133">
        <v>13077543130</v>
      </c>
      <c r="AH1133" t="s">
        <v>2221</v>
      </c>
      <c r="AI1133" t="s">
        <v>168</v>
      </c>
      <c r="AJ1133" t="s">
        <v>588</v>
      </c>
      <c r="AK1133" t="s">
        <v>589</v>
      </c>
      <c r="AM1133" t="s">
        <v>590</v>
      </c>
      <c r="AO1133" t="s">
        <v>591</v>
      </c>
      <c r="AP1133" t="s">
        <v>592</v>
      </c>
      <c r="AQ1133" s="4">
        <v>82601</v>
      </c>
      <c r="AR1133" t="s">
        <v>140</v>
      </c>
      <c r="AT1133">
        <v>13074722105</v>
      </c>
      <c r="AV1133" t="s">
        <v>593</v>
      </c>
      <c r="AW1133" t="s">
        <v>594</v>
      </c>
      <c r="AZ1133" t="s">
        <v>334</v>
      </c>
      <c r="BA1133" t="s">
        <v>335</v>
      </c>
      <c r="BB1133" t="s">
        <v>136</v>
      </c>
      <c r="BC1133" t="s">
        <v>136</v>
      </c>
      <c r="BD1133" t="s">
        <v>148</v>
      </c>
      <c r="BE1133" t="s">
        <v>136</v>
      </c>
      <c r="BF1133" t="s">
        <v>136</v>
      </c>
      <c r="BG1133" t="s">
        <v>134</v>
      </c>
      <c r="BH1133" t="s">
        <v>136</v>
      </c>
      <c r="BN1133" t="s">
        <v>14186</v>
      </c>
      <c r="BO1133" t="s">
        <v>2223</v>
      </c>
      <c r="BP1133">
        <v>5</v>
      </c>
      <c r="BQ1133">
        <v>2</v>
      </c>
      <c r="BR1133">
        <v>2</v>
      </c>
      <c r="BS1133" s="1">
        <v>44166</v>
      </c>
      <c r="BT1133" s="1">
        <v>44196</v>
      </c>
      <c r="BU1133" s="1">
        <v>44166</v>
      </c>
      <c r="BV1133" s="1">
        <v>44196</v>
      </c>
      <c r="BW1133" t="s">
        <v>134</v>
      </c>
      <c r="CH1133" s="5">
        <v>1682.33</v>
      </c>
      <c r="CI1133" t="s">
        <v>597</v>
      </c>
      <c r="CJ1133">
        <v>0</v>
      </c>
      <c r="CK1133" t="s">
        <v>2224</v>
      </c>
      <c r="CL1133" t="s">
        <v>136</v>
      </c>
      <c r="CM1133" t="s">
        <v>354</v>
      </c>
      <c r="CN1133" t="s">
        <v>599</v>
      </c>
      <c r="CO1133" t="s">
        <v>6202</v>
      </c>
      <c r="CP1133" t="s">
        <v>149</v>
      </c>
      <c r="CQ1133">
        <v>6</v>
      </c>
      <c r="CR1133">
        <v>0</v>
      </c>
      <c r="CS1133" t="s">
        <v>136</v>
      </c>
      <c r="CT1133" t="s">
        <v>134</v>
      </c>
      <c r="CU1133" t="s">
        <v>136</v>
      </c>
      <c r="CV1133" t="s">
        <v>136</v>
      </c>
      <c r="CW1133" t="s">
        <v>134</v>
      </c>
      <c r="CX1133">
        <v>50</v>
      </c>
      <c r="CY1133" t="s">
        <v>134</v>
      </c>
      <c r="CZ1133" t="s">
        <v>136</v>
      </c>
      <c r="DA1133" t="s">
        <v>134</v>
      </c>
      <c r="DB1133" t="s">
        <v>136</v>
      </c>
      <c r="DC1133" t="s">
        <v>136</v>
      </c>
      <c r="DD1133" t="s">
        <v>136</v>
      </c>
      <c r="DF1133" t="s">
        <v>2226</v>
      </c>
      <c r="DG1133" t="s">
        <v>2216</v>
      </c>
      <c r="DH1133" t="s">
        <v>1707</v>
      </c>
      <c r="DI1133" t="s">
        <v>592</v>
      </c>
      <c r="DJ1133" s="4">
        <v>82435</v>
      </c>
      <c r="DK1133" t="s">
        <v>2227</v>
      </c>
      <c r="DL1133" t="s">
        <v>134</v>
      </c>
      <c r="DM1133">
        <v>2</v>
      </c>
      <c r="DN1133" t="s">
        <v>2228</v>
      </c>
      <c r="DO1133" t="s">
        <v>1707</v>
      </c>
      <c r="DP1133" t="s">
        <v>592</v>
      </c>
      <c r="DQ1133" t="str">
        <f>"82435"</f>
        <v>82435</v>
      </c>
      <c r="DR1133" t="s">
        <v>2227</v>
      </c>
      <c r="DS1133" t="s">
        <v>2229</v>
      </c>
      <c r="DT1133">
        <v>1</v>
      </c>
      <c r="DU1133">
        <v>3</v>
      </c>
      <c r="DV1133" t="s">
        <v>136</v>
      </c>
      <c r="DW1133" t="s">
        <v>136</v>
      </c>
      <c r="DX1133" t="s">
        <v>134</v>
      </c>
      <c r="DY1133" t="s">
        <v>134</v>
      </c>
      <c r="DZ1133">
        <v>2</v>
      </c>
      <c r="EA1133" t="s">
        <v>136</v>
      </c>
      <c r="EC1133" s="5">
        <v>12.68</v>
      </c>
      <c r="ED1133" s="5">
        <v>55</v>
      </c>
      <c r="EE1133">
        <v>13074722105</v>
      </c>
      <c r="EF1133" t="s">
        <v>593</v>
      </c>
      <c r="EG1133" t="s">
        <v>148</v>
      </c>
      <c r="EH1133">
        <v>0</v>
      </c>
    </row>
    <row r="1134" spans="1:138" ht="15" customHeight="1" x14ac:dyDescent="0.35">
      <c r="A1134" t="s">
        <v>21797</v>
      </c>
      <c r="B1134" t="s">
        <v>157</v>
      </c>
      <c r="C1134" s="1">
        <v>44148.74242372685</v>
      </c>
      <c r="D1134" s="1">
        <v>44159</v>
      </c>
      <c r="E1134" t="s">
        <v>1298</v>
      </c>
      <c r="F1134" t="s">
        <v>136</v>
      </c>
      <c r="G1134" t="s">
        <v>135</v>
      </c>
      <c r="H1134" t="s">
        <v>136</v>
      </c>
      <c r="I1134" t="s">
        <v>1299</v>
      </c>
      <c r="K1134" t="s">
        <v>1300</v>
      </c>
      <c r="L1134" t="s">
        <v>1301</v>
      </c>
      <c r="M1134" t="s">
        <v>1302</v>
      </c>
      <c r="N1134" t="s">
        <v>925</v>
      </c>
      <c r="O1134" s="4">
        <v>83301</v>
      </c>
      <c r="P1134" t="s">
        <v>140</v>
      </c>
      <c r="R1134">
        <v>12085952226</v>
      </c>
      <c r="T1134">
        <v>112410</v>
      </c>
      <c r="U1134" t="s">
        <v>1303</v>
      </c>
      <c r="V1134" t="s">
        <v>1304</v>
      </c>
      <c r="X1134" t="s">
        <v>1305</v>
      </c>
      <c r="Y1134" t="s">
        <v>1300</v>
      </c>
      <c r="Z1134" t="s">
        <v>1301</v>
      </c>
      <c r="AA1134" t="s">
        <v>1302</v>
      </c>
      <c r="AB1134" t="s">
        <v>925</v>
      </c>
      <c r="AC1134" s="4">
        <v>83301</v>
      </c>
      <c r="AD1134" t="s">
        <v>140</v>
      </c>
      <c r="AF1134">
        <v>12085952226</v>
      </c>
      <c r="AH1134" t="s">
        <v>1306</v>
      </c>
      <c r="AZ1134" t="s">
        <v>334</v>
      </c>
      <c r="BA1134" t="s">
        <v>335</v>
      </c>
      <c r="BB1134" t="s">
        <v>136</v>
      </c>
      <c r="BC1134" t="s">
        <v>136</v>
      </c>
      <c r="BD1134" t="s">
        <v>148</v>
      </c>
      <c r="BE1134" t="s">
        <v>136</v>
      </c>
      <c r="BF1134" t="s">
        <v>136</v>
      </c>
      <c r="BG1134" t="s">
        <v>134</v>
      </c>
      <c r="BH1134" t="s">
        <v>136</v>
      </c>
      <c r="BN1134" t="s">
        <v>21798</v>
      </c>
      <c r="BO1134" t="s">
        <v>1308</v>
      </c>
      <c r="BP1134">
        <v>1</v>
      </c>
      <c r="BQ1134">
        <v>1</v>
      </c>
      <c r="BR1134">
        <v>1</v>
      </c>
      <c r="BS1134" s="1">
        <v>44197</v>
      </c>
      <c r="BT1134" s="1">
        <v>44286</v>
      </c>
      <c r="BU1134" s="1">
        <v>44197</v>
      </c>
      <c r="BV1134" s="1">
        <v>44286</v>
      </c>
      <c r="BW1134" t="s">
        <v>134</v>
      </c>
      <c r="CH1134" s="5">
        <v>1682.33</v>
      </c>
      <c r="CI1134" t="s">
        <v>597</v>
      </c>
      <c r="CJ1134">
        <v>0</v>
      </c>
      <c r="CK1134" t="s">
        <v>1309</v>
      </c>
      <c r="CL1134" t="s">
        <v>136</v>
      </c>
      <c r="CM1134" t="s">
        <v>354</v>
      </c>
      <c r="CN1134" t="s">
        <v>1310</v>
      </c>
      <c r="CO1134" t="s">
        <v>1350</v>
      </c>
      <c r="CP1134" t="s">
        <v>149</v>
      </c>
      <c r="CQ1134">
        <v>3</v>
      </c>
      <c r="CR1134">
        <v>0</v>
      </c>
      <c r="CS1134" t="s">
        <v>136</v>
      </c>
      <c r="CT1134" t="s">
        <v>136</v>
      </c>
      <c r="CU1134" t="s">
        <v>136</v>
      </c>
      <c r="CV1134" t="s">
        <v>134</v>
      </c>
      <c r="CW1134" t="s">
        <v>134</v>
      </c>
      <c r="CX1134">
        <v>50</v>
      </c>
      <c r="CY1134" t="s">
        <v>134</v>
      </c>
      <c r="CZ1134" t="s">
        <v>136</v>
      </c>
      <c r="DA1134" t="s">
        <v>136</v>
      </c>
      <c r="DB1134" t="s">
        <v>136</v>
      </c>
      <c r="DC1134" t="s">
        <v>136</v>
      </c>
      <c r="DD1134" t="s">
        <v>136</v>
      </c>
      <c r="DF1134" t="s">
        <v>180</v>
      </c>
      <c r="DG1134" t="s">
        <v>21799</v>
      </c>
      <c r="DH1134" t="s">
        <v>21800</v>
      </c>
      <c r="DI1134" t="s">
        <v>784</v>
      </c>
      <c r="DJ1134" s="4">
        <v>59745</v>
      </c>
      <c r="DK1134" t="s">
        <v>715</v>
      </c>
      <c r="DL1134" t="s">
        <v>134</v>
      </c>
      <c r="DM1134">
        <v>2</v>
      </c>
      <c r="DN1134" t="s">
        <v>21799</v>
      </c>
      <c r="DO1134" t="s">
        <v>21800</v>
      </c>
      <c r="DP1134" t="s">
        <v>784</v>
      </c>
      <c r="DQ1134" t="str">
        <f>"59745"</f>
        <v>59745</v>
      </c>
      <c r="DR1134" t="s">
        <v>715</v>
      </c>
      <c r="DS1134" t="s">
        <v>21801</v>
      </c>
      <c r="DT1134">
        <v>1</v>
      </c>
      <c r="DU1134">
        <v>1</v>
      </c>
      <c r="DV1134" t="s">
        <v>134</v>
      </c>
      <c r="DW1134" t="s">
        <v>134</v>
      </c>
      <c r="DX1134" t="s">
        <v>134</v>
      </c>
      <c r="DY1134" t="s">
        <v>136</v>
      </c>
      <c r="DZ1134">
        <v>1</v>
      </c>
      <c r="EA1134" t="s">
        <v>136</v>
      </c>
      <c r="EC1134" s="5">
        <v>12.68</v>
      </c>
      <c r="ED1134" s="5">
        <v>55</v>
      </c>
      <c r="EE1134">
        <v>12085952226</v>
      </c>
      <c r="EF1134" t="s">
        <v>1316</v>
      </c>
      <c r="EG1134" t="s">
        <v>148</v>
      </c>
      <c r="EH1134">
        <v>0</v>
      </c>
    </row>
    <row r="1135" spans="1:138" ht="15" customHeight="1" x14ac:dyDescent="0.35">
      <c r="A1135" t="s">
        <v>27561</v>
      </c>
      <c r="B1135" t="s">
        <v>157</v>
      </c>
      <c r="C1135" s="1">
        <v>44151.654086458337</v>
      </c>
      <c r="D1135" s="1">
        <v>44159</v>
      </c>
      <c r="E1135" t="s">
        <v>579</v>
      </c>
      <c r="F1135" t="s">
        <v>136</v>
      </c>
      <c r="G1135" t="s">
        <v>135</v>
      </c>
      <c r="H1135" t="s">
        <v>136</v>
      </c>
      <c r="I1135" t="s">
        <v>27562</v>
      </c>
      <c r="K1135" t="s">
        <v>27563</v>
      </c>
      <c r="L1135" t="s">
        <v>27564</v>
      </c>
      <c r="M1135" t="s">
        <v>4081</v>
      </c>
      <c r="N1135" t="s">
        <v>925</v>
      </c>
      <c r="O1135" s="4">
        <v>83330</v>
      </c>
      <c r="P1135" t="s">
        <v>140</v>
      </c>
      <c r="R1135">
        <v>12085397714</v>
      </c>
      <c r="T1135">
        <v>1129</v>
      </c>
      <c r="U1135" t="s">
        <v>5361</v>
      </c>
      <c r="V1135" t="s">
        <v>27565</v>
      </c>
      <c r="X1135" t="s">
        <v>164</v>
      </c>
      <c r="Y1135" t="s">
        <v>27566</v>
      </c>
      <c r="Z1135" t="s">
        <v>27567</v>
      </c>
      <c r="AA1135" t="s">
        <v>11657</v>
      </c>
      <c r="AB1135" t="s">
        <v>925</v>
      </c>
      <c r="AC1135" s="4">
        <v>83324</v>
      </c>
      <c r="AD1135" t="s">
        <v>140</v>
      </c>
      <c r="AF1135">
        <v>12085397714</v>
      </c>
      <c r="AH1135" t="s">
        <v>27568</v>
      </c>
      <c r="AI1135" t="s">
        <v>168</v>
      </c>
      <c r="AJ1135" t="s">
        <v>588</v>
      </c>
      <c r="AK1135" t="s">
        <v>589</v>
      </c>
      <c r="AM1135" t="s">
        <v>590</v>
      </c>
      <c r="AO1135" t="s">
        <v>591</v>
      </c>
      <c r="AP1135" t="s">
        <v>592</v>
      </c>
      <c r="AQ1135" s="4">
        <v>82601</v>
      </c>
      <c r="AR1135" t="s">
        <v>140</v>
      </c>
      <c r="AT1135">
        <v>13074722105</v>
      </c>
      <c r="AV1135" t="s">
        <v>593</v>
      </c>
      <c r="AW1135" t="s">
        <v>594</v>
      </c>
      <c r="AZ1135" t="s">
        <v>334</v>
      </c>
      <c r="BA1135" t="s">
        <v>335</v>
      </c>
      <c r="BB1135" t="s">
        <v>136</v>
      </c>
      <c r="BC1135" t="s">
        <v>136</v>
      </c>
      <c r="BD1135" t="s">
        <v>148</v>
      </c>
      <c r="BE1135" t="s">
        <v>136</v>
      </c>
      <c r="BF1135" t="s">
        <v>136</v>
      </c>
      <c r="BG1135" t="s">
        <v>134</v>
      </c>
      <c r="BH1135" t="s">
        <v>136</v>
      </c>
      <c r="BN1135" t="s">
        <v>27569</v>
      </c>
      <c r="BO1135" t="s">
        <v>652</v>
      </c>
      <c r="BP1135">
        <v>3</v>
      </c>
      <c r="BQ1135">
        <v>3</v>
      </c>
      <c r="BR1135">
        <v>3</v>
      </c>
      <c r="BS1135" s="1">
        <v>44197</v>
      </c>
      <c r="BT1135" s="1">
        <v>44500</v>
      </c>
      <c r="BU1135" s="1">
        <v>44197</v>
      </c>
      <c r="BV1135" s="1">
        <v>44500</v>
      </c>
      <c r="BW1135" t="s">
        <v>134</v>
      </c>
      <c r="CH1135" s="5">
        <v>1682.33</v>
      </c>
      <c r="CI1135" t="s">
        <v>597</v>
      </c>
      <c r="CJ1135">
        <v>0</v>
      </c>
      <c r="CK1135" t="s">
        <v>1362</v>
      </c>
      <c r="CL1135" t="s">
        <v>136</v>
      </c>
      <c r="CM1135" t="s">
        <v>354</v>
      </c>
      <c r="CN1135" t="s">
        <v>945</v>
      </c>
      <c r="CO1135" t="s">
        <v>600</v>
      </c>
      <c r="CP1135" t="s">
        <v>149</v>
      </c>
      <c r="CQ1135">
        <v>6</v>
      </c>
      <c r="CR1135">
        <v>0</v>
      </c>
      <c r="CS1135" t="s">
        <v>136</v>
      </c>
      <c r="CT1135" t="s">
        <v>134</v>
      </c>
      <c r="CU1135" t="s">
        <v>136</v>
      </c>
      <c r="CV1135" t="s">
        <v>136</v>
      </c>
      <c r="CW1135" t="s">
        <v>134</v>
      </c>
      <c r="CX1135">
        <v>50</v>
      </c>
      <c r="CY1135" t="s">
        <v>134</v>
      </c>
      <c r="CZ1135" t="s">
        <v>136</v>
      </c>
      <c r="DA1135" t="s">
        <v>134</v>
      </c>
      <c r="DB1135" t="s">
        <v>136</v>
      </c>
      <c r="DC1135" t="s">
        <v>136</v>
      </c>
      <c r="DD1135" t="s">
        <v>136</v>
      </c>
      <c r="DF1135" t="s">
        <v>27570</v>
      </c>
      <c r="DG1135" t="s">
        <v>27571</v>
      </c>
      <c r="DH1135" t="s">
        <v>8889</v>
      </c>
      <c r="DI1135" t="s">
        <v>925</v>
      </c>
      <c r="DJ1135" s="4">
        <v>83250</v>
      </c>
      <c r="DK1135" t="s">
        <v>27572</v>
      </c>
      <c r="DL1135" t="s">
        <v>134</v>
      </c>
      <c r="DM1135">
        <v>4</v>
      </c>
      <c r="DN1135" t="s">
        <v>27573</v>
      </c>
      <c r="DO1135" t="s">
        <v>11657</v>
      </c>
      <c r="DP1135" t="s">
        <v>925</v>
      </c>
      <c r="DQ1135" t="str">
        <f>"83324"</f>
        <v>83324</v>
      </c>
      <c r="DR1135" t="s">
        <v>1822</v>
      </c>
      <c r="DS1135" t="s">
        <v>1099</v>
      </c>
      <c r="DT1135">
        <v>1</v>
      </c>
      <c r="DU1135">
        <v>1</v>
      </c>
      <c r="DV1135" t="s">
        <v>136</v>
      </c>
      <c r="DW1135" t="s">
        <v>136</v>
      </c>
      <c r="DX1135" t="s">
        <v>134</v>
      </c>
      <c r="DY1135" t="s">
        <v>134</v>
      </c>
      <c r="DZ1135">
        <v>2</v>
      </c>
      <c r="EA1135" t="s">
        <v>136</v>
      </c>
      <c r="EC1135" s="5">
        <v>12.68</v>
      </c>
      <c r="ED1135" s="5">
        <v>55</v>
      </c>
      <c r="EE1135">
        <v>13074722105</v>
      </c>
      <c r="EF1135" t="s">
        <v>593</v>
      </c>
      <c r="EG1135" t="s">
        <v>148</v>
      </c>
      <c r="EH1135">
        <v>0</v>
      </c>
    </row>
    <row r="1136" spans="1:138" ht="15" customHeight="1" x14ac:dyDescent="0.35">
      <c r="A1136" t="s">
        <v>24006</v>
      </c>
      <c r="B1136" t="s">
        <v>157</v>
      </c>
      <c r="C1136" s="1">
        <v>44151.66974409722</v>
      </c>
      <c r="D1136" s="1">
        <v>44159</v>
      </c>
      <c r="E1136" t="s">
        <v>133</v>
      </c>
      <c r="F1136" t="s">
        <v>136</v>
      </c>
      <c r="G1136" t="s">
        <v>135</v>
      </c>
      <c r="H1136" t="s">
        <v>134</v>
      </c>
      <c r="I1136" t="s">
        <v>24007</v>
      </c>
      <c r="K1136" t="s">
        <v>24008</v>
      </c>
      <c r="M1136" t="s">
        <v>1896</v>
      </c>
      <c r="N1136" t="s">
        <v>995</v>
      </c>
      <c r="O1136" s="4">
        <v>72324</v>
      </c>
      <c r="P1136" t="s">
        <v>140</v>
      </c>
      <c r="R1136">
        <v>18705884205</v>
      </c>
      <c r="T1136">
        <v>1121</v>
      </c>
      <c r="U1136" t="s">
        <v>24009</v>
      </c>
      <c r="V1136" t="s">
        <v>682</v>
      </c>
      <c r="X1136" t="s">
        <v>164</v>
      </c>
      <c r="Y1136" t="s">
        <v>24008</v>
      </c>
      <c r="AA1136" t="s">
        <v>1896</v>
      </c>
      <c r="AB1136" t="s">
        <v>995</v>
      </c>
      <c r="AC1136" s="4">
        <v>72324</v>
      </c>
      <c r="AD1136" t="s">
        <v>140</v>
      </c>
      <c r="AF1136">
        <v>18705884205</v>
      </c>
      <c r="AH1136" t="s">
        <v>148</v>
      </c>
      <c r="AI1136" t="s">
        <v>168</v>
      </c>
      <c r="AJ1136" t="s">
        <v>456</v>
      </c>
      <c r="AK1136" t="s">
        <v>457</v>
      </c>
      <c r="AM1136" t="s">
        <v>458</v>
      </c>
      <c r="AO1136" t="s">
        <v>459</v>
      </c>
      <c r="AP1136" t="s">
        <v>460</v>
      </c>
      <c r="AQ1136" s="4">
        <v>73737</v>
      </c>
      <c r="AR1136" t="s">
        <v>140</v>
      </c>
      <c r="AT1136">
        <v>15802274747</v>
      </c>
      <c r="AV1136" t="s">
        <v>461</v>
      </c>
      <c r="AW1136" t="s">
        <v>462</v>
      </c>
      <c r="AZ1136" t="s">
        <v>334</v>
      </c>
      <c r="BA1136" t="s">
        <v>335</v>
      </c>
      <c r="BB1136" t="s">
        <v>136</v>
      </c>
      <c r="BC1136" t="s">
        <v>136</v>
      </c>
      <c r="BD1136" t="s">
        <v>148</v>
      </c>
      <c r="BE1136" t="s">
        <v>136</v>
      </c>
      <c r="BF1136" t="s">
        <v>136</v>
      </c>
      <c r="BG1136" t="s">
        <v>134</v>
      </c>
      <c r="BH1136" t="s">
        <v>136</v>
      </c>
      <c r="BN1136" t="s">
        <v>24010</v>
      </c>
      <c r="BO1136" t="s">
        <v>1585</v>
      </c>
      <c r="BP1136">
        <v>1</v>
      </c>
      <c r="BQ1136">
        <v>1</v>
      </c>
      <c r="BR1136">
        <v>1</v>
      </c>
      <c r="BS1136" s="1">
        <v>44166</v>
      </c>
      <c r="BT1136" s="1">
        <v>44409</v>
      </c>
      <c r="BU1136" s="1">
        <v>44166</v>
      </c>
      <c r="BV1136" s="1">
        <v>44409</v>
      </c>
      <c r="BW1136" t="s">
        <v>136</v>
      </c>
      <c r="BX1136">
        <v>40</v>
      </c>
      <c r="BY1136">
        <v>0</v>
      </c>
      <c r="BZ1136">
        <v>7</v>
      </c>
      <c r="CA1136">
        <v>7</v>
      </c>
      <c r="CB1136">
        <v>7</v>
      </c>
      <c r="CC1136">
        <v>7</v>
      </c>
      <c r="CD1136">
        <v>7</v>
      </c>
      <c r="CE1136">
        <v>5</v>
      </c>
      <c r="CF1136" t="str">
        <f>"9:00 AM"</f>
        <v>9:00 AM</v>
      </c>
      <c r="CG1136" t="str">
        <f>"5:00 PM"</f>
        <v>5:00 PM</v>
      </c>
      <c r="CH1136" s="5">
        <v>11.83</v>
      </c>
      <c r="CI1136" t="s">
        <v>146</v>
      </c>
      <c r="CL1136" t="s">
        <v>136</v>
      </c>
      <c r="CM1136" t="s">
        <v>312</v>
      </c>
      <c r="CN1136" t="s">
        <v>148</v>
      </c>
      <c r="CO1136" t="s">
        <v>465</v>
      </c>
      <c r="CP1136" t="s">
        <v>149</v>
      </c>
      <c r="CQ1136">
        <v>3</v>
      </c>
      <c r="CR1136">
        <v>0</v>
      </c>
      <c r="CS1136" t="s">
        <v>136</v>
      </c>
      <c r="CT1136" t="s">
        <v>134</v>
      </c>
      <c r="CU1136" t="s">
        <v>136</v>
      </c>
      <c r="CV1136" t="s">
        <v>134</v>
      </c>
      <c r="CW1136" t="s">
        <v>134</v>
      </c>
      <c r="CX1136">
        <v>75</v>
      </c>
      <c r="CY1136" t="s">
        <v>134</v>
      </c>
      <c r="CZ1136" t="s">
        <v>134</v>
      </c>
      <c r="DA1136" t="s">
        <v>134</v>
      </c>
      <c r="DB1136" t="s">
        <v>136</v>
      </c>
      <c r="DC1136" t="s">
        <v>134</v>
      </c>
      <c r="DD1136" t="s">
        <v>136</v>
      </c>
      <c r="DF1136" t="s">
        <v>466</v>
      </c>
      <c r="DG1136" t="s">
        <v>24008</v>
      </c>
      <c r="DH1136" t="s">
        <v>1896</v>
      </c>
      <c r="DI1136" t="s">
        <v>995</v>
      </c>
      <c r="DJ1136" s="4">
        <v>72342</v>
      </c>
      <c r="DK1136" t="s">
        <v>1902</v>
      </c>
      <c r="DL1136" t="s">
        <v>136</v>
      </c>
      <c r="DM1136">
        <v>1</v>
      </c>
      <c r="DN1136" t="s">
        <v>24011</v>
      </c>
      <c r="DO1136" t="s">
        <v>1896</v>
      </c>
      <c r="DP1136" t="s">
        <v>995</v>
      </c>
      <c r="DQ1136" t="str">
        <f>"72324"</f>
        <v>72324</v>
      </c>
      <c r="DR1136" t="s">
        <v>1902</v>
      </c>
      <c r="DS1136" t="s">
        <v>551</v>
      </c>
      <c r="DT1136">
        <v>1</v>
      </c>
      <c r="DU1136">
        <v>6</v>
      </c>
      <c r="DV1136" t="s">
        <v>134</v>
      </c>
      <c r="DW1136" t="s">
        <v>134</v>
      </c>
      <c r="DX1136" t="s">
        <v>134</v>
      </c>
      <c r="DY1136" t="s">
        <v>136</v>
      </c>
      <c r="DZ1136">
        <v>1</v>
      </c>
      <c r="EA1136" t="s">
        <v>136</v>
      </c>
      <c r="EC1136" s="5">
        <v>12.68</v>
      </c>
      <c r="ED1136" s="5">
        <v>55</v>
      </c>
      <c r="EE1136">
        <v>18705884205</v>
      </c>
      <c r="EF1136" t="s">
        <v>24012</v>
      </c>
      <c r="EG1136" t="s">
        <v>148</v>
      </c>
      <c r="EH1136">
        <v>0</v>
      </c>
    </row>
    <row r="1137" spans="1:138" ht="15" customHeight="1" x14ac:dyDescent="0.35">
      <c r="A1137" t="s">
        <v>5795</v>
      </c>
      <c r="B1137" t="s">
        <v>157</v>
      </c>
      <c r="C1137" s="1">
        <v>44153.658858449075</v>
      </c>
      <c r="D1137" s="1">
        <v>44159</v>
      </c>
      <c r="E1137" t="s">
        <v>133</v>
      </c>
      <c r="F1137" t="s">
        <v>136</v>
      </c>
      <c r="G1137" t="s">
        <v>135</v>
      </c>
      <c r="H1137" t="s">
        <v>136</v>
      </c>
      <c r="I1137" t="s">
        <v>5796</v>
      </c>
      <c r="K1137" t="s">
        <v>5797</v>
      </c>
      <c r="M1137" t="s">
        <v>5798</v>
      </c>
      <c r="N1137" t="s">
        <v>974</v>
      </c>
      <c r="O1137" s="4">
        <v>21154</v>
      </c>
      <c r="P1137" t="s">
        <v>140</v>
      </c>
      <c r="R1137">
        <v>14108367023</v>
      </c>
      <c r="T1137">
        <v>111421</v>
      </c>
      <c r="U1137" t="s">
        <v>5799</v>
      </c>
      <c r="V1137" t="s">
        <v>3605</v>
      </c>
      <c r="W1137" t="s">
        <v>5354</v>
      </c>
      <c r="X1137" t="s">
        <v>990</v>
      </c>
      <c r="Y1137" t="s">
        <v>5797</v>
      </c>
      <c r="AA1137" t="s">
        <v>5798</v>
      </c>
      <c r="AB1137" t="s">
        <v>974</v>
      </c>
      <c r="AC1137" s="4">
        <v>21154</v>
      </c>
      <c r="AD1137" t="s">
        <v>140</v>
      </c>
      <c r="AE1137" t="s">
        <v>5800</v>
      </c>
      <c r="AF1137">
        <v>14108367023</v>
      </c>
      <c r="AH1137" t="s">
        <v>5801</v>
      </c>
      <c r="AZ1137" t="s">
        <v>144</v>
      </c>
      <c r="BA1137" t="s">
        <v>145</v>
      </c>
      <c r="BB1137" t="s">
        <v>136</v>
      </c>
      <c r="BC1137" t="s">
        <v>136</v>
      </c>
      <c r="BD1137" t="s">
        <v>148</v>
      </c>
      <c r="BE1137" t="s">
        <v>136</v>
      </c>
      <c r="BF1137" t="s">
        <v>136</v>
      </c>
      <c r="BG1137" t="s">
        <v>134</v>
      </c>
      <c r="BH1137" t="s">
        <v>136</v>
      </c>
      <c r="BN1137" t="s">
        <v>5802</v>
      </c>
      <c r="BO1137" t="s">
        <v>5803</v>
      </c>
      <c r="BP1137">
        <v>32</v>
      </c>
      <c r="BQ1137">
        <v>32</v>
      </c>
      <c r="BR1137">
        <v>32</v>
      </c>
      <c r="BS1137" s="1">
        <v>44228</v>
      </c>
      <c r="BT1137" s="1">
        <v>44530</v>
      </c>
      <c r="BU1137" s="1">
        <v>44228</v>
      </c>
      <c r="BV1137" s="1">
        <v>44530</v>
      </c>
      <c r="BW1137" t="s">
        <v>136</v>
      </c>
      <c r="BX1137">
        <v>40</v>
      </c>
      <c r="BY1137">
        <v>0</v>
      </c>
      <c r="BZ1137">
        <v>7</v>
      </c>
      <c r="CA1137">
        <v>7</v>
      </c>
      <c r="CB1137">
        <v>7</v>
      </c>
      <c r="CC1137">
        <v>7</v>
      </c>
      <c r="CD1137">
        <v>7</v>
      </c>
      <c r="CE1137">
        <v>5</v>
      </c>
      <c r="CF1137" t="str">
        <f>"8:00 AM"</f>
        <v>8:00 AM</v>
      </c>
      <c r="CG1137" t="str">
        <f>"4:00 PM"</f>
        <v>4:00 PM</v>
      </c>
      <c r="CH1137" s="5">
        <v>13.34</v>
      </c>
      <c r="CI1137" t="s">
        <v>146</v>
      </c>
      <c r="CL1137" t="s">
        <v>136</v>
      </c>
      <c r="CM1137" t="s">
        <v>312</v>
      </c>
      <c r="CN1137" t="s">
        <v>148</v>
      </c>
      <c r="CO1137" s="2" t="s">
        <v>5804</v>
      </c>
      <c r="CP1137" t="s">
        <v>149</v>
      </c>
      <c r="CQ1137">
        <v>3</v>
      </c>
      <c r="CR1137">
        <v>0</v>
      </c>
      <c r="CS1137" t="s">
        <v>136</v>
      </c>
      <c r="CT1137" t="s">
        <v>136</v>
      </c>
      <c r="CU1137" t="s">
        <v>136</v>
      </c>
      <c r="CV1137" t="s">
        <v>136</v>
      </c>
      <c r="CW1137" t="s">
        <v>134</v>
      </c>
      <c r="CX1137">
        <v>50</v>
      </c>
      <c r="CY1137" t="s">
        <v>134</v>
      </c>
      <c r="CZ1137" t="s">
        <v>134</v>
      </c>
      <c r="DA1137" t="s">
        <v>134</v>
      </c>
      <c r="DB1137" t="s">
        <v>134</v>
      </c>
      <c r="DC1137" t="s">
        <v>134</v>
      </c>
      <c r="DD1137" t="s">
        <v>136</v>
      </c>
      <c r="DF1137" s="2" t="s">
        <v>5805</v>
      </c>
      <c r="DG1137" t="s">
        <v>5797</v>
      </c>
      <c r="DH1137" t="s">
        <v>5798</v>
      </c>
      <c r="DI1137" t="s">
        <v>974</v>
      </c>
      <c r="DJ1137" s="4">
        <v>21154</v>
      </c>
      <c r="DK1137" t="s">
        <v>5806</v>
      </c>
      <c r="DL1137" t="s">
        <v>136</v>
      </c>
      <c r="DM1137">
        <v>1</v>
      </c>
      <c r="DN1137" t="s">
        <v>5807</v>
      </c>
      <c r="DO1137" t="s">
        <v>5798</v>
      </c>
      <c r="DP1137" t="s">
        <v>974</v>
      </c>
      <c r="DQ1137" t="str">
        <f>"21154"</f>
        <v>21154</v>
      </c>
      <c r="DR1137" t="s">
        <v>5806</v>
      </c>
      <c r="DS1137" t="s">
        <v>5808</v>
      </c>
      <c r="DT1137">
        <v>1</v>
      </c>
      <c r="DU1137">
        <v>10</v>
      </c>
      <c r="DV1137" t="s">
        <v>134</v>
      </c>
      <c r="DW1137" t="s">
        <v>134</v>
      </c>
      <c r="DX1137" t="s">
        <v>134</v>
      </c>
      <c r="DY1137" t="s">
        <v>134</v>
      </c>
      <c r="DZ1137">
        <v>3</v>
      </c>
      <c r="EA1137" t="s">
        <v>136</v>
      </c>
      <c r="EC1137" s="5">
        <v>12.68</v>
      </c>
      <c r="ED1137" s="5">
        <v>55</v>
      </c>
      <c r="EE1137">
        <v>14109960500</v>
      </c>
      <c r="EF1137" t="s">
        <v>148</v>
      </c>
      <c r="EG1137" t="s">
        <v>5809</v>
      </c>
      <c r="EH1137">
        <v>0</v>
      </c>
    </row>
    <row r="1138" spans="1:138" ht="15" customHeight="1" x14ac:dyDescent="0.35">
      <c r="A1138" t="s">
        <v>14745</v>
      </c>
      <c r="B1138" t="s">
        <v>157</v>
      </c>
      <c r="C1138" s="1">
        <v>44116.500048263886</v>
      </c>
      <c r="D1138" s="1">
        <v>44160</v>
      </c>
      <c r="E1138" t="s">
        <v>133</v>
      </c>
      <c r="F1138" t="s">
        <v>136</v>
      </c>
      <c r="G1138" t="s">
        <v>135</v>
      </c>
      <c r="H1138" t="s">
        <v>136</v>
      </c>
      <c r="I1138" t="s">
        <v>14746</v>
      </c>
      <c r="J1138" t="s">
        <v>14746</v>
      </c>
      <c r="K1138" t="s">
        <v>14747</v>
      </c>
      <c r="M1138" t="s">
        <v>14748</v>
      </c>
      <c r="N1138" t="s">
        <v>1251</v>
      </c>
      <c r="O1138" s="4">
        <v>97080</v>
      </c>
      <c r="P1138" t="s">
        <v>140</v>
      </c>
      <c r="R1138">
        <v>15036634844</v>
      </c>
      <c r="T1138">
        <v>111421</v>
      </c>
      <c r="U1138" t="s">
        <v>14749</v>
      </c>
      <c r="V1138" t="s">
        <v>14750</v>
      </c>
      <c r="X1138" t="s">
        <v>14751</v>
      </c>
      <c r="Y1138" t="s">
        <v>14752</v>
      </c>
      <c r="AA1138" t="s">
        <v>14748</v>
      </c>
      <c r="AB1138" t="s">
        <v>1251</v>
      </c>
      <c r="AC1138" s="4">
        <v>97080</v>
      </c>
      <c r="AD1138" t="s">
        <v>140</v>
      </c>
      <c r="AF1138">
        <v>15036634844</v>
      </c>
      <c r="AH1138" t="s">
        <v>3692</v>
      </c>
      <c r="AI1138" t="s">
        <v>168</v>
      </c>
      <c r="AJ1138" t="s">
        <v>4022</v>
      </c>
      <c r="AK1138" t="s">
        <v>4023</v>
      </c>
      <c r="AL1138" t="s">
        <v>1871</v>
      </c>
      <c r="AM1138" t="s">
        <v>3695</v>
      </c>
      <c r="AN1138" t="s">
        <v>1121</v>
      </c>
      <c r="AO1138" t="s">
        <v>1122</v>
      </c>
      <c r="AP1138" t="s">
        <v>1114</v>
      </c>
      <c r="AQ1138" s="4">
        <v>98516</v>
      </c>
      <c r="AR1138" t="s">
        <v>140</v>
      </c>
      <c r="AS1138" t="s">
        <v>5830</v>
      </c>
      <c r="AT1138">
        <v>13604558064</v>
      </c>
      <c r="AV1138" t="s">
        <v>3692</v>
      </c>
      <c r="AW1138" t="s">
        <v>3696</v>
      </c>
      <c r="AZ1138" t="s">
        <v>821</v>
      </c>
      <c r="BA1138" t="s">
        <v>822</v>
      </c>
      <c r="BB1138" t="s">
        <v>136</v>
      </c>
      <c r="BC1138" t="s">
        <v>136</v>
      </c>
      <c r="BD1138" t="s">
        <v>148</v>
      </c>
      <c r="BE1138" t="s">
        <v>136</v>
      </c>
      <c r="BF1138" t="s">
        <v>136</v>
      </c>
      <c r="BG1138" t="s">
        <v>134</v>
      </c>
      <c r="BH1138" t="s">
        <v>136</v>
      </c>
      <c r="BN1138" t="s">
        <v>14753</v>
      </c>
      <c r="BO1138" t="s">
        <v>3698</v>
      </c>
      <c r="BP1138">
        <v>50</v>
      </c>
      <c r="BQ1138">
        <v>50</v>
      </c>
      <c r="BR1138">
        <v>50</v>
      </c>
      <c r="BS1138" s="1">
        <v>44166</v>
      </c>
      <c r="BT1138" s="1">
        <v>44470</v>
      </c>
      <c r="BU1138" s="1">
        <v>44166</v>
      </c>
      <c r="BV1138" s="1">
        <v>44470</v>
      </c>
      <c r="BW1138" t="s">
        <v>136</v>
      </c>
      <c r="BX1138">
        <v>40</v>
      </c>
      <c r="BY1138">
        <v>0</v>
      </c>
      <c r="BZ1138">
        <v>7</v>
      </c>
      <c r="CA1138">
        <v>7</v>
      </c>
      <c r="CB1138">
        <v>7</v>
      </c>
      <c r="CC1138">
        <v>7</v>
      </c>
      <c r="CD1138">
        <v>7</v>
      </c>
      <c r="CE1138">
        <v>5</v>
      </c>
      <c r="CF1138" t="str">
        <f>"7:00 PM"</f>
        <v>7:00 PM</v>
      </c>
      <c r="CG1138" t="str">
        <f>"3:00 PM"</f>
        <v>3:00 PM</v>
      </c>
      <c r="CH1138" s="5">
        <v>15.83</v>
      </c>
      <c r="CI1138" t="s">
        <v>146</v>
      </c>
      <c r="CL1138" t="s">
        <v>136</v>
      </c>
      <c r="CM1138" t="s">
        <v>312</v>
      </c>
      <c r="CN1138" t="s">
        <v>148</v>
      </c>
      <c r="CO1138" t="s">
        <v>14754</v>
      </c>
      <c r="CP1138" t="s">
        <v>149</v>
      </c>
      <c r="CQ1138">
        <v>3</v>
      </c>
      <c r="CR1138">
        <v>0</v>
      </c>
      <c r="CS1138" t="s">
        <v>136</v>
      </c>
      <c r="CT1138" t="s">
        <v>136</v>
      </c>
      <c r="CU1138" t="s">
        <v>136</v>
      </c>
      <c r="CV1138" t="s">
        <v>136</v>
      </c>
      <c r="CW1138" t="s">
        <v>134</v>
      </c>
      <c r="CX1138">
        <v>75</v>
      </c>
      <c r="CY1138" t="s">
        <v>134</v>
      </c>
      <c r="CZ1138" t="s">
        <v>134</v>
      </c>
      <c r="DA1138" t="s">
        <v>134</v>
      </c>
      <c r="DB1138" t="s">
        <v>134</v>
      </c>
      <c r="DC1138" t="s">
        <v>134</v>
      </c>
      <c r="DD1138" t="s">
        <v>136</v>
      </c>
      <c r="DF1138" s="2" t="s">
        <v>14755</v>
      </c>
      <c r="DG1138" t="s">
        <v>14756</v>
      </c>
      <c r="DH1138" t="s">
        <v>14748</v>
      </c>
      <c r="DI1138" t="s">
        <v>1251</v>
      </c>
      <c r="DJ1138" s="4">
        <v>97080</v>
      </c>
      <c r="DK1138" t="s">
        <v>14757</v>
      </c>
      <c r="DL1138" t="s">
        <v>134</v>
      </c>
      <c r="DM1138">
        <v>18</v>
      </c>
      <c r="DN1138" t="s">
        <v>14758</v>
      </c>
      <c r="DO1138" t="s">
        <v>14748</v>
      </c>
      <c r="DP1138" t="s">
        <v>1251</v>
      </c>
      <c r="DQ1138" t="str">
        <f>"97080"</f>
        <v>97080</v>
      </c>
      <c r="DR1138" t="s">
        <v>14757</v>
      </c>
      <c r="DS1138" t="s">
        <v>14759</v>
      </c>
      <c r="DT1138">
        <v>2</v>
      </c>
      <c r="DU1138">
        <v>18</v>
      </c>
      <c r="DV1138" t="s">
        <v>134</v>
      </c>
      <c r="DW1138" t="s">
        <v>134</v>
      </c>
      <c r="DX1138" t="s">
        <v>134</v>
      </c>
      <c r="DY1138" t="s">
        <v>134</v>
      </c>
      <c r="DZ1138">
        <v>4</v>
      </c>
      <c r="EA1138" t="s">
        <v>136</v>
      </c>
      <c r="EC1138" s="5">
        <v>12.68</v>
      </c>
      <c r="ED1138" s="5">
        <v>55</v>
      </c>
      <c r="EE1138">
        <v>15036634844</v>
      </c>
      <c r="EF1138" t="s">
        <v>14760</v>
      </c>
      <c r="EG1138" t="s">
        <v>148</v>
      </c>
      <c r="EH1138">
        <v>0</v>
      </c>
    </row>
    <row r="1139" spans="1:138" ht="15" customHeight="1" x14ac:dyDescent="0.35">
      <c r="A1139" t="s">
        <v>24125</v>
      </c>
      <c r="B1139" t="s">
        <v>157</v>
      </c>
      <c r="C1139" s="1">
        <v>44137.505614004629</v>
      </c>
      <c r="D1139" s="1">
        <v>44160</v>
      </c>
      <c r="E1139" t="s">
        <v>133</v>
      </c>
      <c r="F1139" t="s">
        <v>136</v>
      </c>
      <c r="G1139" t="s">
        <v>135</v>
      </c>
      <c r="H1139" t="s">
        <v>136</v>
      </c>
      <c r="I1139" t="s">
        <v>24126</v>
      </c>
      <c r="K1139" t="s">
        <v>24127</v>
      </c>
      <c r="M1139" t="s">
        <v>345</v>
      </c>
      <c r="N1139" t="s">
        <v>246</v>
      </c>
      <c r="O1139" s="4">
        <v>70526</v>
      </c>
      <c r="P1139" t="s">
        <v>140</v>
      </c>
      <c r="R1139">
        <v>13347883484</v>
      </c>
      <c r="T1139">
        <v>11251</v>
      </c>
      <c r="U1139" t="s">
        <v>2451</v>
      </c>
      <c r="V1139" t="s">
        <v>7960</v>
      </c>
      <c r="W1139" t="s">
        <v>3512</v>
      </c>
      <c r="X1139" t="s">
        <v>164</v>
      </c>
      <c r="Y1139" t="s">
        <v>24127</v>
      </c>
      <c r="Z1139" t="s">
        <v>148</v>
      </c>
      <c r="AA1139" t="s">
        <v>345</v>
      </c>
      <c r="AB1139" t="s">
        <v>246</v>
      </c>
      <c r="AC1139" s="4">
        <v>70526</v>
      </c>
      <c r="AD1139" t="s">
        <v>140</v>
      </c>
      <c r="AF1139">
        <v>13347883484</v>
      </c>
      <c r="AH1139" t="s">
        <v>2442</v>
      </c>
      <c r="AI1139" t="s">
        <v>168</v>
      </c>
      <c r="AJ1139" t="s">
        <v>1565</v>
      </c>
      <c r="AK1139" t="s">
        <v>1566</v>
      </c>
      <c r="AL1139" t="s">
        <v>1567</v>
      </c>
      <c r="AM1139" t="s">
        <v>1568</v>
      </c>
      <c r="AN1139" t="s">
        <v>1569</v>
      </c>
      <c r="AO1139" t="s">
        <v>1570</v>
      </c>
      <c r="AP1139" t="s">
        <v>537</v>
      </c>
      <c r="AQ1139" s="4">
        <v>27536</v>
      </c>
      <c r="AR1139" t="s">
        <v>140</v>
      </c>
      <c r="AT1139">
        <v>14349173294</v>
      </c>
      <c r="AV1139" t="s">
        <v>1571</v>
      </c>
      <c r="AW1139" t="s">
        <v>1572</v>
      </c>
      <c r="AZ1139" t="s">
        <v>334</v>
      </c>
      <c r="BA1139" t="s">
        <v>335</v>
      </c>
      <c r="BB1139" t="s">
        <v>136</v>
      </c>
      <c r="BC1139" t="s">
        <v>136</v>
      </c>
      <c r="BD1139" t="s">
        <v>148</v>
      </c>
      <c r="BE1139" t="s">
        <v>136</v>
      </c>
      <c r="BF1139" t="s">
        <v>136</v>
      </c>
      <c r="BG1139" t="s">
        <v>134</v>
      </c>
      <c r="BH1139" t="s">
        <v>136</v>
      </c>
      <c r="BN1139" t="s">
        <v>24128</v>
      </c>
      <c r="BO1139" t="s">
        <v>1574</v>
      </c>
      <c r="BP1139">
        <v>4</v>
      </c>
      <c r="BQ1139">
        <v>4</v>
      </c>
      <c r="BR1139">
        <v>4</v>
      </c>
      <c r="BS1139" s="1">
        <v>44185</v>
      </c>
      <c r="BT1139" s="1">
        <v>44377</v>
      </c>
      <c r="BU1139" s="1">
        <v>44185</v>
      </c>
      <c r="BV1139" s="1">
        <v>44377</v>
      </c>
      <c r="BW1139" t="s">
        <v>136</v>
      </c>
      <c r="BX1139">
        <v>40</v>
      </c>
      <c r="BY1139">
        <v>0</v>
      </c>
      <c r="BZ1139">
        <v>7</v>
      </c>
      <c r="CA1139">
        <v>7</v>
      </c>
      <c r="CB1139">
        <v>7</v>
      </c>
      <c r="CC1139">
        <v>7</v>
      </c>
      <c r="CD1139">
        <v>7</v>
      </c>
      <c r="CE1139">
        <v>5</v>
      </c>
      <c r="CF1139" t="str">
        <f>"7:00 AM"</f>
        <v>7:00 AM</v>
      </c>
      <c r="CG1139" t="str">
        <f>"4:00 PM"</f>
        <v>4:00 PM</v>
      </c>
      <c r="CH1139" s="5">
        <v>11.83</v>
      </c>
      <c r="CI1139" t="s">
        <v>146</v>
      </c>
      <c r="CL1139" t="s">
        <v>134</v>
      </c>
      <c r="CM1139" t="s">
        <v>147</v>
      </c>
      <c r="CN1139" t="s">
        <v>148</v>
      </c>
      <c r="CO1139" s="2" t="s">
        <v>5732</v>
      </c>
      <c r="CP1139" t="s">
        <v>149</v>
      </c>
      <c r="CQ1139">
        <v>3</v>
      </c>
      <c r="CR1139">
        <v>0</v>
      </c>
      <c r="CS1139" t="s">
        <v>136</v>
      </c>
      <c r="CT1139" t="s">
        <v>136</v>
      </c>
      <c r="CU1139" t="s">
        <v>134</v>
      </c>
      <c r="CV1139" t="s">
        <v>134</v>
      </c>
      <c r="CW1139" t="s">
        <v>134</v>
      </c>
      <c r="CX1139">
        <v>70</v>
      </c>
      <c r="CY1139" t="s">
        <v>134</v>
      </c>
      <c r="CZ1139" t="s">
        <v>134</v>
      </c>
      <c r="DA1139" t="s">
        <v>134</v>
      </c>
      <c r="DB1139" t="s">
        <v>134</v>
      </c>
      <c r="DC1139" t="s">
        <v>134</v>
      </c>
      <c r="DD1139" t="s">
        <v>136</v>
      </c>
      <c r="DF1139" s="2" t="s">
        <v>15189</v>
      </c>
      <c r="DG1139" t="s">
        <v>24127</v>
      </c>
      <c r="DH1139" t="s">
        <v>345</v>
      </c>
      <c r="DI1139" t="s">
        <v>246</v>
      </c>
      <c r="DJ1139" s="4">
        <v>70526</v>
      </c>
      <c r="DK1139" t="s">
        <v>268</v>
      </c>
      <c r="DL1139" t="s">
        <v>134</v>
      </c>
      <c r="DM1139">
        <v>2</v>
      </c>
      <c r="DN1139" t="s">
        <v>24129</v>
      </c>
      <c r="DO1139" t="s">
        <v>2695</v>
      </c>
      <c r="DP1139" t="s">
        <v>246</v>
      </c>
      <c r="DQ1139" t="str">
        <f>"70559"</f>
        <v>70559</v>
      </c>
      <c r="DR1139" t="s">
        <v>268</v>
      </c>
      <c r="DS1139" t="s">
        <v>24130</v>
      </c>
      <c r="DT1139">
        <v>1</v>
      </c>
      <c r="DU1139">
        <v>10</v>
      </c>
      <c r="DV1139" t="s">
        <v>134</v>
      </c>
      <c r="DW1139" t="s">
        <v>134</v>
      </c>
      <c r="DX1139" t="s">
        <v>134</v>
      </c>
      <c r="DY1139" t="s">
        <v>136</v>
      </c>
      <c r="DZ1139">
        <v>1</v>
      </c>
      <c r="EA1139" t="s">
        <v>136</v>
      </c>
      <c r="EC1139" s="5">
        <v>12.68</v>
      </c>
      <c r="ED1139" s="5">
        <v>55</v>
      </c>
      <c r="EE1139">
        <v>13347883484</v>
      </c>
      <c r="EF1139" t="s">
        <v>148</v>
      </c>
      <c r="EG1139" t="s">
        <v>271</v>
      </c>
      <c r="EH1139">
        <v>2</v>
      </c>
    </row>
    <row r="1140" spans="1:138" ht="15" customHeight="1" x14ac:dyDescent="0.35">
      <c r="A1140" t="s">
        <v>13545</v>
      </c>
      <c r="B1140" t="s">
        <v>157</v>
      </c>
      <c r="C1140" s="1">
        <v>44125.732924305557</v>
      </c>
      <c r="D1140" s="1">
        <v>44160</v>
      </c>
      <c r="E1140" t="s">
        <v>133</v>
      </c>
      <c r="F1140" t="s">
        <v>136</v>
      </c>
      <c r="G1140" t="s">
        <v>135</v>
      </c>
      <c r="H1140" t="s">
        <v>136</v>
      </c>
      <c r="I1140" t="s">
        <v>13546</v>
      </c>
      <c r="K1140" t="s">
        <v>13547</v>
      </c>
      <c r="L1140" t="s">
        <v>13548</v>
      </c>
      <c r="M1140" t="s">
        <v>13549</v>
      </c>
      <c r="N1140" t="s">
        <v>870</v>
      </c>
      <c r="O1140" s="4">
        <v>56557</v>
      </c>
      <c r="P1140" t="s">
        <v>140</v>
      </c>
      <c r="R1140">
        <v>12187901818</v>
      </c>
      <c r="T1140">
        <v>111191</v>
      </c>
      <c r="U1140" t="s">
        <v>13550</v>
      </c>
      <c r="V1140" t="s">
        <v>13551</v>
      </c>
      <c r="X1140" t="s">
        <v>164</v>
      </c>
      <c r="Y1140" t="s">
        <v>13547</v>
      </c>
      <c r="Z1140" t="s">
        <v>13552</v>
      </c>
      <c r="AA1140" t="s">
        <v>13549</v>
      </c>
      <c r="AB1140" t="s">
        <v>870</v>
      </c>
      <c r="AC1140" s="4">
        <v>56557</v>
      </c>
      <c r="AD1140" t="s">
        <v>140</v>
      </c>
      <c r="AF1140">
        <v>12187901818</v>
      </c>
      <c r="AH1140" t="s">
        <v>148</v>
      </c>
      <c r="AI1140" t="s">
        <v>168</v>
      </c>
      <c r="AJ1140" t="s">
        <v>456</v>
      </c>
      <c r="AK1140" t="s">
        <v>457</v>
      </c>
      <c r="AM1140" t="s">
        <v>458</v>
      </c>
      <c r="AO1140" t="s">
        <v>459</v>
      </c>
      <c r="AP1140" t="s">
        <v>460</v>
      </c>
      <c r="AQ1140" s="4">
        <v>73737</v>
      </c>
      <c r="AR1140" t="s">
        <v>140</v>
      </c>
      <c r="AT1140">
        <v>15802274747</v>
      </c>
      <c r="AV1140" t="s">
        <v>461</v>
      </c>
      <c r="AW1140" t="s">
        <v>462</v>
      </c>
      <c r="AZ1140" t="s">
        <v>288</v>
      </c>
      <c r="BA1140" t="s">
        <v>289</v>
      </c>
      <c r="BB1140" t="s">
        <v>136</v>
      </c>
      <c r="BC1140" t="s">
        <v>136</v>
      </c>
      <c r="BD1140" t="s">
        <v>148</v>
      </c>
      <c r="BE1140" t="s">
        <v>136</v>
      </c>
      <c r="BF1140" t="s">
        <v>136</v>
      </c>
      <c r="BG1140" t="s">
        <v>134</v>
      </c>
      <c r="BH1140" t="s">
        <v>136</v>
      </c>
      <c r="BN1140" t="s">
        <v>13553</v>
      </c>
      <c r="BO1140" t="s">
        <v>1585</v>
      </c>
      <c r="BP1140">
        <v>5</v>
      </c>
      <c r="BQ1140">
        <v>5</v>
      </c>
      <c r="BR1140">
        <v>5</v>
      </c>
      <c r="BS1140" s="1">
        <v>44192</v>
      </c>
      <c r="BT1140" s="1">
        <v>44287</v>
      </c>
      <c r="BU1140" s="1">
        <v>44192</v>
      </c>
      <c r="BV1140" s="1">
        <v>44287</v>
      </c>
      <c r="BW1140" t="s">
        <v>136</v>
      </c>
      <c r="BX1140">
        <v>48</v>
      </c>
      <c r="BY1140">
        <v>0</v>
      </c>
      <c r="BZ1140">
        <v>8</v>
      </c>
      <c r="CA1140">
        <v>8</v>
      </c>
      <c r="CB1140">
        <v>8</v>
      </c>
      <c r="CC1140">
        <v>8</v>
      </c>
      <c r="CD1140">
        <v>8</v>
      </c>
      <c r="CE1140">
        <v>8</v>
      </c>
      <c r="CF1140" t="str">
        <f>"8:00 AM"</f>
        <v>8:00 AM</v>
      </c>
      <c r="CG1140" t="str">
        <f>"5:00 PM"</f>
        <v>5:00 PM</v>
      </c>
      <c r="CH1140" s="5">
        <v>14.4</v>
      </c>
      <c r="CI1140" t="s">
        <v>146</v>
      </c>
      <c r="CL1140" t="s">
        <v>136</v>
      </c>
      <c r="CM1140" t="s">
        <v>312</v>
      </c>
      <c r="CN1140" t="s">
        <v>148</v>
      </c>
      <c r="CO1140" t="s">
        <v>465</v>
      </c>
      <c r="CP1140" t="s">
        <v>149</v>
      </c>
      <c r="CQ1140">
        <v>3</v>
      </c>
      <c r="CR1140">
        <v>0</v>
      </c>
      <c r="CS1140" t="s">
        <v>136</v>
      </c>
      <c r="CT1140" t="s">
        <v>134</v>
      </c>
      <c r="CU1140" t="s">
        <v>136</v>
      </c>
      <c r="CV1140" t="s">
        <v>134</v>
      </c>
      <c r="CW1140" t="s">
        <v>134</v>
      </c>
      <c r="CX1140">
        <v>75</v>
      </c>
      <c r="CY1140" t="s">
        <v>134</v>
      </c>
      <c r="CZ1140" t="s">
        <v>134</v>
      </c>
      <c r="DA1140" t="s">
        <v>134</v>
      </c>
      <c r="DB1140" t="s">
        <v>136</v>
      </c>
      <c r="DC1140" t="s">
        <v>134</v>
      </c>
      <c r="DD1140" t="s">
        <v>136</v>
      </c>
      <c r="DF1140" t="s">
        <v>466</v>
      </c>
      <c r="DG1140" t="s">
        <v>13554</v>
      </c>
      <c r="DH1140" t="s">
        <v>13555</v>
      </c>
      <c r="DI1140" t="s">
        <v>870</v>
      </c>
      <c r="DJ1140" s="4">
        <v>56644</v>
      </c>
      <c r="DK1140" t="s">
        <v>13556</v>
      </c>
      <c r="DL1140" t="s">
        <v>136</v>
      </c>
      <c r="DM1140">
        <v>1</v>
      </c>
      <c r="DN1140" t="s">
        <v>13557</v>
      </c>
      <c r="DO1140" t="s">
        <v>13558</v>
      </c>
      <c r="DP1140" t="s">
        <v>870</v>
      </c>
      <c r="DQ1140" t="str">
        <f>"56557"</f>
        <v>56557</v>
      </c>
      <c r="DR1140" t="s">
        <v>1447</v>
      </c>
      <c r="DS1140" t="s">
        <v>296</v>
      </c>
      <c r="DT1140">
        <v>1</v>
      </c>
      <c r="DU1140">
        <v>3</v>
      </c>
      <c r="DV1140" t="s">
        <v>134</v>
      </c>
      <c r="DW1140" t="s">
        <v>134</v>
      </c>
      <c r="DX1140" t="s">
        <v>134</v>
      </c>
      <c r="DY1140" t="s">
        <v>134</v>
      </c>
      <c r="DZ1140">
        <v>2</v>
      </c>
      <c r="EA1140" t="s">
        <v>136</v>
      </c>
      <c r="EC1140" s="5">
        <v>12.68</v>
      </c>
      <c r="ED1140" s="5">
        <v>55</v>
      </c>
      <c r="EE1140">
        <v>12187901818</v>
      </c>
      <c r="EF1140" t="s">
        <v>13559</v>
      </c>
      <c r="EG1140" t="s">
        <v>148</v>
      </c>
      <c r="EH1140">
        <v>0</v>
      </c>
    </row>
    <row r="1141" spans="1:138" ht="15" customHeight="1" x14ac:dyDescent="0.35">
      <c r="A1141" t="s">
        <v>15682</v>
      </c>
      <c r="B1141" t="s">
        <v>157</v>
      </c>
      <c r="C1141" s="1">
        <v>44133.666796874997</v>
      </c>
      <c r="D1141" s="1">
        <v>44160</v>
      </c>
      <c r="E1141" t="s">
        <v>133</v>
      </c>
      <c r="F1141" t="s">
        <v>134</v>
      </c>
      <c r="G1141" t="s">
        <v>135</v>
      </c>
      <c r="H1141" t="s">
        <v>136</v>
      </c>
      <c r="I1141" t="s">
        <v>15683</v>
      </c>
      <c r="K1141" t="s">
        <v>15684</v>
      </c>
      <c r="L1141" t="s">
        <v>15685</v>
      </c>
      <c r="M1141" t="s">
        <v>15686</v>
      </c>
      <c r="N1141" t="s">
        <v>537</v>
      </c>
      <c r="O1141" s="4">
        <v>27604</v>
      </c>
      <c r="P1141" t="s">
        <v>140</v>
      </c>
      <c r="R1141">
        <v>19199818086</v>
      </c>
      <c r="T1141">
        <v>1112</v>
      </c>
      <c r="U1141" t="s">
        <v>1515</v>
      </c>
      <c r="V1141" t="s">
        <v>844</v>
      </c>
      <c r="X1141" t="s">
        <v>15687</v>
      </c>
      <c r="Y1141" t="s">
        <v>15684</v>
      </c>
      <c r="Z1141" t="s">
        <v>15685</v>
      </c>
      <c r="AA1141" t="s">
        <v>15686</v>
      </c>
      <c r="AB1141" t="s">
        <v>537</v>
      </c>
      <c r="AC1141" s="4">
        <v>27604</v>
      </c>
      <c r="AD1141" t="s">
        <v>140</v>
      </c>
      <c r="AE1141" t="s">
        <v>841</v>
      </c>
      <c r="AF1141">
        <v>19199818086</v>
      </c>
      <c r="AH1141" t="s">
        <v>15688</v>
      </c>
      <c r="AI1141" t="s">
        <v>168</v>
      </c>
      <c r="AJ1141" t="s">
        <v>843</v>
      </c>
      <c r="AK1141" t="s">
        <v>844</v>
      </c>
      <c r="AL1141" t="s">
        <v>845</v>
      </c>
      <c r="AM1141" t="s">
        <v>846</v>
      </c>
      <c r="AO1141" t="s">
        <v>847</v>
      </c>
      <c r="AP1141" t="s">
        <v>161</v>
      </c>
      <c r="AQ1141" s="4">
        <v>31636</v>
      </c>
      <c r="AR1141" t="s">
        <v>140</v>
      </c>
      <c r="AT1141">
        <v>12295596879</v>
      </c>
      <c r="AV1141" t="s">
        <v>2153</v>
      </c>
      <c r="AW1141" t="s">
        <v>849</v>
      </c>
      <c r="AZ1141" t="s">
        <v>175</v>
      </c>
      <c r="BA1141" t="s">
        <v>176</v>
      </c>
      <c r="BB1141" t="s">
        <v>134</v>
      </c>
      <c r="BC1141" t="s">
        <v>134</v>
      </c>
      <c r="BD1141" t="s">
        <v>134</v>
      </c>
      <c r="BE1141" t="s">
        <v>134</v>
      </c>
      <c r="BF1141" t="s">
        <v>134</v>
      </c>
      <c r="BG1141" t="s">
        <v>134</v>
      </c>
      <c r="BH1141" t="s">
        <v>136</v>
      </c>
      <c r="BN1141" t="s">
        <v>15689</v>
      </c>
      <c r="BO1141" t="s">
        <v>3450</v>
      </c>
      <c r="BP1141">
        <v>125</v>
      </c>
      <c r="BQ1141">
        <v>125</v>
      </c>
      <c r="BR1141">
        <v>125</v>
      </c>
      <c r="BS1141" s="1">
        <v>44181</v>
      </c>
      <c r="BT1141" s="1">
        <v>44377</v>
      </c>
      <c r="BU1141" s="1">
        <v>44181</v>
      </c>
      <c r="BV1141" s="1">
        <v>44377</v>
      </c>
      <c r="BW1141" t="s">
        <v>136</v>
      </c>
      <c r="BX1141">
        <v>40</v>
      </c>
      <c r="BY1141">
        <v>0</v>
      </c>
      <c r="BZ1141">
        <v>7</v>
      </c>
      <c r="CA1141">
        <v>7</v>
      </c>
      <c r="CB1141">
        <v>7</v>
      </c>
      <c r="CC1141">
        <v>7</v>
      </c>
      <c r="CD1141">
        <v>7</v>
      </c>
      <c r="CE1141">
        <v>5</v>
      </c>
      <c r="CF1141" t="str">
        <f>"7:00 AM"</f>
        <v>7:00 AM</v>
      </c>
      <c r="CG1141" t="str">
        <f>"3:00 PM"</f>
        <v>3:00 PM</v>
      </c>
      <c r="CH1141" s="5">
        <v>11.71</v>
      </c>
      <c r="CI1141" t="s">
        <v>146</v>
      </c>
      <c r="CJ1141">
        <v>1</v>
      </c>
      <c r="CK1141" t="s">
        <v>15690</v>
      </c>
      <c r="CL1141" t="s">
        <v>134</v>
      </c>
      <c r="CM1141" t="s">
        <v>147</v>
      </c>
      <c r="CN1141" t="s">
        <v>148</v>
      </c>
      <c r="CO1141" t="s">
        <v>4284</v>
      </c>
      <c r="CP1141" t="s">
        <v>149</v>
      </c>
      <c r="CQ1141">
        <v>3</v>
      </c>
      <c r="CR1141">
        <v>0</v>
      </c>
      <c r="CS1141" t="s">
        <v>136</v>
      </c>
      <c r="CT1141" t="s">
        <v>136</v>
      </c>
      <c r="CU1141" t="s">
        <v>136</v>
      </c>
      <c r="CV1141" t="s">
        <v>136</v>
      </c>
      <c r="CW1141" t="s">
        <v>134</v>
      </c>
      <c r="CX1141">
        <v>60</v>
      </c>
      <c r="CY1141" t="s">
        <v>134</v>
      </c>
      <c r="CZ1141" t="s">
        <v>134</v>
      </c>
      <c r="DA1141" t="s">
        <v>134</v>
      </c>
      <c r="DB1141" t="s">
        <v>134</v>
      </c>
      <c r="DC1141" t="s">
        <v>134</v>
      </c>
      <c r="DD1141" t="s">
        <v>136</v>
      </c>
      <c r="DF1141" t="s">
        <v>15691</v>
      </c>
      <c r="DG1141" t="s">
        <v>15692</v>
      </c>
      <c r="DH1141" t="s">
        <v>9998</v>
      </c>
      <c r="DI1141" t="s">
        <v>139</v>
      </c>
      <c r="DJ1141" s="4">
        <v>32092</v>
      </c>
      <c r="DK1141" t="s">
        <v>9999</v>
      </c>
      <c r="DL1141" t="s">
        <v>134</v>
      </c>
      <c r="DM1141">
        <v>38</v>
      </c>
      <c r="DN1141" t="s">
        <v>15693</v>
      </c>
      <c r="DO1141" t="s">
        <v>9995</v>
      </c>
      <c r="DP1141" t="s">
        <v>139</v>
      </c>
      <c r="DQ1141" t="str">
        <f>"32131"</f>
        <v>32131</v>
      </c>
      <c r="DR1141" t="s">
        <v>9996</v>
      </c>
      <c r="DS1141" t="s">
        <v>4625</v>
      </c>
      <c r="DT1141">
        <v>32</v>
      </c>
      <c r="DU1141">
        <v>77</v>
      </c>
      <c r="DV1141" t="s">
        <v>134</v>
      </c>
      <c r="DW1141" t="s">
        <v>134</v>
      </c>
      <c r="DX1141" t="s">
        <v>134</v>
      </c>
      <c r="DY1141" t="s">
        <v>134</v>
      </c>
      <c r="DZ1141">
        <v>2</v>
      </c>
      <c r="EA1141" t="s">
        <v>134</v>
      </c>
      <c r="EB1141" s="5">
        <v>12.68</v>
      </c>
      <c r="EC1141" s="5">
        <v>12.68</v>
      </c>
      <c r="ED1141" s="5">
        <v>55</v>
      </c>
      <c r="EE1141">
        <v>13863285338</v>
      </c>
      <c r="EF1141" t="s">
        <v>15694</v>
      </c>
      <c r="EG1141" t="s">
        <v>148</v>
      </c>
      <c r="EH1141">
        <v>7</v>
      </c>
    </row>
    <row r="1142" spans="1:138" ht="15" customHeight="1" x14ac:dyDescent="0.35">
      <c r="A1142" t="s">
        <v>22708</v>
      </c>
      <c r="B1142" t="s">
        <v>157</v>
      </c>
      <c r="C1142" s="1">
        <v>44152.305679513891</v>
      </c>
      <c r="D1142" s="1">
        <v>44160</v>
      </c>
      <c r="E1142" t="s">
        <v>133</v>
      </c>
      <c r="F1142" t="s">
        <v>136</v>
      </c>
      <c r="G1142" t="s">
        <v>135</v>
      </c>
      <c r="H1142" t="s">
        <v>136</v>
      </c>
      <c r="I1142" t="s">
        <v>22709</v>
      </c>
      <c r="J1142" t="s">
        <v>22709</v>
      </c>
      <c r="K1142" t="s">
        <v>22710</v>
      </c>
      <c r="M1142" t="s">
        <v>2450</v>
      </c>
      <c r="N1142" t="s">
        <v>246</v>
      </c>
      <c r="O1142" s="4">
        <v>70578</v>
      </c>
      <c r="P1142" t="s">
        <v>140</v>
      </c>
      <c r="R1142">
        <v>13376523258</v>
      </c>
      <c r="T1142">
        <v>11251</v>
      </c>
      <c r="U1142" t="s">
        <v>22711</v>
      </c>
      <c r="V1142" t="s">
        <v>2139</v>
      </c>
      <c r="W1142" t="s">
        <v>1536</v>
      </c>
      <c r="X1142" t="s">
        <v>164</v>
      </c>
      <c r="Y1142" t="s">
        <v>22710</v>
      </c>
      <c r="AA1142" t="s">
        <v>2450</v>
      </c>
      <c r="AB1142" t="s">
        <v>246</v>
      </c>
      <c r="AC1142" s="4">
        <v>70578</v>
      </c>
      <c r="AD1142" t="s">
        <v>140</v>
      </c>
      <c r="AE1142" t="s">
        <v>6691</v>
      </c>
      <c r="AF1142">
        <v>13376523258</v>
      </c>
      <c r="AH1142" t="s">
        <v>22712</v>
      </c>
      <c r="AI1142" t="s">
        <v>168</v>
      </c>
      <c r="AJ1142" t="s">
        <v>6693</v>
      </c>
      <c r="AK1142" t="s">
        <v>6694</v>
      </c>
      <c r="AL1142" t="s">
        <v>250</v>
      </c>
      <c r="AM1142" t="s">
        <v>6695</v>
      </c>
      <c r="AO1142" t="s">
        <v>2450</v>
      </c>
      <c r="AP1142" t="s">
        <v>246</v>
      </c>
      <c r="AQ1142" s="4">
        <v>70578</v>
      </c>
      <c r="AR1142" t="s">
        <v>140</v>
      </c>
      <c r="AS1142" t="s">
        <v>6691</v>
      </c>
      <c r="AT1142">
        <v>13373166970</v>
      </c>
      <c r="AV1142" t="s">
        <v>6692</v>
      </c>
      <c r="AW1142" t="s">
        <v>6696</v>
      </c>
      <c r="AZ1142" t="s">
        <v>334</v>
      </c>
      <c r="BA1142" t="s">
        <v>335</v>
      </c>
      <c r="BB1142" t="s">
        <v>136</v>
      </c>
      <c r="BC1142" t="s">
        <v>136</v>
      </c>
      <c r="BD1142" t="s">
        <v>148</v>
      </c>
      <c r="BE1142" t="s">
        <v>136</v>
      </c>
      <c r="BF1142" t="s">
        <v>136</v>
      </c>
      <c r="BG1142" t="s">
        <v>134</v>
      </c>
      <c r="BH1142" t="s">
        <v>136</v>
      </c>
      <c r="BN1142" t="s">
        <v>22713</v>
      </c>
      <c r="BO1142" t="s">
        <v>1574</v>
      </c>
      <c r="BP1142">
        <v>2</v>
      </c>
      <c r="BQ1142">
        <v>2</v>
      </c>
      <c r="BR1142">
        <v>2</v>
      </c>
      <c r="BS1142" s="1">
        <v>44197</v>
      </c>
      <c r="BT1142" s="1">
        <v>44392</v>
      </c>
      <c r="BU1142" s="1">
        <v>44197</v>
      </c>
      <c r="BV1142" s="1">
        <v>44392</v>
      </c>
      <c r="BW1142" t="s">
        <v>136</v>
      </c>
      <c r="BX1142">
        <v>40</v>
      </c>
      <c r="BY1142">
        <v>0</v>
      </c>
      <c r="BZ1142">
        <v>8</v>
      </c>
      <c r="CA1142">
        <v>8</v>
      </c>
      <c r="CB1142">
        <v>8</v>
      </c>
      <c r="CC1142">
        <v>8</v>
      </c>
      <c r="CD1142">
        <v>8</v>
      </c>
      <c r="CE1142">
        <v>0</v>
      </c>
      <c r="CF1142" t="str">
        <f>"7:00 AM"</f>
        <v>7:00 AM</v>
      </c>
      <c r="CG1142" t="str">
        <f>"4:00 PM"</f>
        <v>4:00 PM</v>
      </c>
      <c r="CH1142" s="5">
        <v>11.83</v>
      </c>
      <c r="CI1142" t="s">
        <v>146</v>
      </c>
      <c r="CL1142" t="s">
        <v>134</v>
      </c>
      <c r="CM1142" t="s">
        <v>147</v>
      </c>
      <c r="CN1142" t="s">
        <v>148</v>
      </c>
      <c r="CO1142" s="2" t="s">
        <v>22714</v>
      </c>
      <c r="CP1142" t="s">
        <v>149</v>
      </c>
      <c r="CQ1142">
        <v>3</v>
      </c>
      <c r="CR1142">
        <v>0</v>
      </c>
      <c r="CS1142" t="s">
        <v>136</v>
      </c>
      <c r="CT1142" t="s">
        <v>136</v>
      </c>
      <c r="CU1142" t="s">
        <v>136</v>
      </c>
      <c r="CV1142" t="s">
        <v>134</v>
      </c>
      <c r="CW1142" t="s">
        <v>134</v>
      </c>
      <c r="CX1142">
        <v>50</v>
      </c>
      <c r="CY1142" t="s">
        <v>134</v>
      </c>
      <c r="CZ1142" t="s">
        <v>134</v>
      </c>
      <c r="DA1142" t="s">
        <v>134</v>
      </c>
      <c r="DB1142" t="s">
        <v>134</v>
      </c>
      <c r="DC1142" t="s">
        <v>134</v>
      </c>
      <c r="DD1142" t="s">
        <v>136</v>
      </c>
      <c r="DF1142" s="2" t="s">
        <v>6699</v>
      </c>
      <c r="DG1142" s="2" t="s">
        <v>22715</v>
      </c>
      <c r="DH1142" t="s">
        <v>2450</v>
      </c>
      <c r="DI1142" t="s">
        <v>246</v>
      </c>
      <c r="DJ1142" s="4">
        <v>70578</v>
      </c>
      <c r="DK1142" t="s">
        <v>6700</v>
      </c>
      <c r="DL1142" t="s">
        <v>136</v>
      </c>
      <c r="DM1142">
        <v>1</v>
      </c>
      <c r="DN1142" t="s">
        <v>22716</v>
      </c>
      <c r="DO1142" t="s">
        <v>345</v>
      </c>
      <c r="DP1142" t="s">
        <v>246</v>
      </c>
      <c r="DQ1142" t="str">
        <f>"70526"</f>
        <v>70526</v>
      </c>
      <c r="DR1142" t="s">
        <v>268</v>
      </c>
      <c r="DS1142" t="s">
        <v>6701</v>
      </c>
      <c r="DT1142">
        <v>1</v>
      </c>
      <c r="DU1142">
        <v>2</v>
      </c>
      <c r="DV1142" t="s">
        <v>134</v>
      </c>
      <c r="DW1142" t="s">
        <v>134</v>
      </c>
      <c r="DX1142" t="s">
        <v>134</v>
      </c>
      <c r="DY1142" t="s">
        <v>136</v>
      </c>
      <c r="DZ1142">
        <v>1</v>
      </c>
      <c r="EA1142" t="s">
        <v>136</v>
      </c>
      <c r="EC1142" s="5">
        <v>12.68</v>
      </c>
      <c r="ED1142" s="5">
        <v>55</v>
      </c>
      <c r="EE1142">
        <v>13376523258</v>
      </c>
      <c r="EF1142" t="s">
        <v>22717</v>
      </c>
      <c r="EG1142" t="s">
        <v>148</v>
      </c>
      <c r="EH1142">
        <v>4</v>
      </c>
    </row>
    <row r="1143" spans="1:138" ht="15" customHeight="1" x14ac:dyDescent="0.35">
      <c r="A1143" t="s">
        <v>19891</v>
      </c>
      <c r="B1143" t="s">
        <v>157</v>
      </c>
      <c r="C1143" s="1">
        <v>44152.306863078702</v>
      </c>
      <c r="D1143" s="1">
        <v>44160</v>
      </c>
      <c r="E1143" t="s">
        <v>133</v>
      </c>
      <c r="F1143" t="s">
        <v>136</v>
      </c>
      <c r="G1143" t="s">
        <v>135</v>
      </c>
      <c r="H1143" t="s">
        <v>136</v>
      </c>
      <c r="I1143" t="s">
        <v>19892</v>
      </c>
      <c r="J1143" t="s">
        <v>19892</v>
      </c>
      <c r="K1143" t="s">
        <v>6695</v>
      </c>
      <c r="M1143" t="s">
        <v>19893</v>
      </c>
      <c r="N1143" t="s">
        <v>246</v>
      </c>
      <c r="O1143" s="4">
        <v>70578</v>
      </c>
      <c r="P1143" t="s">
        <v>140</v>
      </c>
      <c r="R1143">
        <v>13373166969</v>
      </c>
      <c r="T1143">
        <v>11251</v>
      </c>
      <c r="U1143" t="s">
        <v>19894</v>
      </c>
      <c r="V1143" t="s">
        <v>347</v>
      </c>
      <c r="W1143" t="s">
        <v>250</v>
      </c>
      <c r="X1143" t="s">
        <v>164</v>
      </c>
      <c r="Y1143" t="s">
        <v>6695</v>
      </c>
      <c r="AA1143" t="s">
        <v>2450</v>
      </c>
      <c r="AB1143" t="s">
        <v>246</v>
      </c>
      <c r="AC1143" s="4">
        <v>70578</v>
      </c>
      <c r="AD1143" t="s">
        <v>140</v>
      </c>
      <c r="AE1143" t="s">
        <v>6691</v>
      </c>
      <c r="AF1143">
        <v>13373166970</v>
      </c>
      <c r="AH1143" t="s">
        <v>19895</v>
      </c>
      <c r="AI1143" t="s">
        <v>168</v>
      </c>
      <c r="AJ1143" t="s">
        <v>6693</v>
      </c>
      <c r="AK1143" t="s">
        <v>6694</v>
      </c>
      <c r="AL1143" t="s">
        <v>250</v>
      </c>
      <c r="AM1143" t="s">
        <v>6695</v>
      </c>
      <c r="AO1143" t="s">
        <v>2450</v>
      </c>
      <c r="AP1143" t="s">
        <v>246</v>
      </c>
      <c r="AQ1143" s="4">
        <v>70578</v>
      </c>
      <c r="AR1143" t="s">
        <v>140</v>
      </c>
      <c r="AS1143" t="s">
        <v>6691</v>
      </c>
      <c r="AT1143">
        <v>13373166970</v>
      </c>
      <c r="AV1143" t="s">
        <v>6692</v>
      </c>
      <c r="AW1143" t="s">
        <v>6696</v>
      </c>
      <c r="AZ1143" t="s">
        <v>334</v>
      </c>
      <c r="BA1143" t="s">
        <v>335</v>
      </c>
      <c r="BB1143" t="s">
        <v>136</v>
      </c>
      <c r="BC1143" t="s">
        <v>136</v>
      </c>
      <c r="BD1143" t="s">
        <v>148</v>
      </c>
      <c r="BE1143" t="s">
        <v>136</v>
      </c>
      <c r="BF1143" t="s">
        <v>136</v>
      </c>
      <c r="BG1143" t="s">
        <v>134</v>
      </c>
      <c r="BH1143" t="s">
        <v>136</v>
      </c>
      <c r="BN1143" t="s">
        <v>19896</v>
      </c>
      <c r="BO1143" t="s">
        <v>1574</v>
      </c>
      <c r="BP1143">
        <v>13</v>
      </c>
      <c r="BQ1143">
        <v>13</v>
      </c>
      <c r="BR1143">
        <v>13</v>
      </c>
      <c r="BS1143" s="1">
        <v>44197</v>
      </c>
      <c r="BT1143" s="1">
        <v>44500</v>
      </c>
      <c r="BU1143" s="1">
        <v>44197</v>
      </c>
      <c r="BV1143" s="1">
        <v>44500</v>
      </c>
      <c r="BW1143" t="s">
        <v>136</v>
      </c>
      <c r="BX1143">
        <v>40</v>
      </c>
      <c r="BY1143">
        <v>0</v>
      </c>
      <c r="BZ1143">
        <v>8</v>
      </c>
      <c r="CA1143">
        <v>8</v>
      </c>
      <c r="CB1143">
        <v>8</v>
      </c>
      <c r="CC1143">
        <v>8</v>
      </c>
      <c r="CD1143">
        <v>8</v>
      </c>
      <c r="CE1143">
        <v>0</v>
      </c>
      <c r="CF1143" t="str">
        <f>"7:00 AM"</f>
        <v>7:00 AM</v>
      </c>
      <c r="CG1143" t="str">
        <f>"4:00 PM"</f>
        <v>4:00 PM</v>
      </c>
      <c r="CH1143" s="5">
        <v>11.83</v>
      </c>
      <c r="CI1143" t="s">
        <v>146</v>
      </c>
      <c r="CL1143" t="s">
        <v>134</v>
      </c>
      <c r="CM1143" t="s">
        <v>147</v>
      </c>
      <c r="CN1143" t="s">
        <v>148</v>
      </c>
      <c r="CO1143" s="2" t="s">
        <v>19897</v>
      </c>
      <c r="CP1143" t="s">
        <v>149</v>
      </c>
      <c r="CQ1143">
        <v>3</v>
      </c>
      <c r="CR1143">
        <v>0</v>
      </c>
      <c r="CS1143" t="s">
        <v>136</v>
      </c>
      <c r="CT1143" t="s">
        <v>136</v>
      </c>
      <c r="CU1143" t="s">
        <v>136</v>
      </c>
      <c r="CV1143" t="s">
        <v>134</v>
      </c>
      <c r="CW1143" t="s">
        <v>134</v>
      </c>
      <c r="CX1143">
        <v>50</v>
      </c>
      <c r="CY1143" t="s">
        <v>134</v>
      </c>
      <c r="CZ1143" t="s">
        <v>134</v>
      </c>
      <c r="DA1143" t="s">
        <v>134</v>
      </c>
      <c r="DB1143" t="s">
        <v>134</v>
      </c>
      <c r="DC1143" t="s">
        <v>134</v>
      </c>
      <c r="DD1143" t="s">
        <v>136</v>
      </c>
      <c r="DF1143" t="s">
        <v>9282</v>
      </c>
      <c r="DG1143" t="s">
        <v>19898</v>
      </c>
      <c r="DH1143" t="s">
        <v>9293</v>
      </c>
      <c r="DI1143" t="s">
        <v>246</v>
      </c>
      <c r="DJ1143" s="4">
        <v>70529</v>
      </c>
      <c r="DK1143" t="s">
        <v>6700</v>
      </c>
      <c r="DL1143" t="s">
        <v>136</v>
      </c>
      <c r="DM1143">
        <v>1</v>
      </c>
      <c r="DN1143" t="s">
        <v>19899</v>
      </c>
      <c r="DO1143" t="s">
        <v>2450</v>
      </c>
      <c r="DP1143" t="s">
        <v>246</v>
      </c>
      <c r="DQ1143" t="str">
        <f>"70578"</f>
        <v>70578</v>
      </c>
      <c r="DR1143" t="s">
        <v>6700</v>
      </c>
      <c r="DS1143" t="s">
        <v>4745</v>
      </c>
      <c r="DT1143">
        <v>3</v>
      </c>
      <c r="DU1143">
        <v>13</v>
      </c>
      <c r="DV1143" t="s">
        <v>134</v>
      </c>
      <c r="DW1143" t="s">
        <v>134</v>
      </c>
      <c r="DX1143" t="s">
        <v>134</v>
      </c>
      <c r="DY1143" t="s">
        <v>136</v>
      </c>
      <c r="DZ1143">
        <v>1</v>
      </c>
      <c r="EA1143" t="s">
        <v>136</v>
      </c>
      <c r="EC1143" s="5">
        <v>12.68</v>
      </c>
      <c r="ED1143" s="5">
        <v>55</v>
      </c>
      <c r="EE1143">
        <v>13373166969</v>
      </c>
      <c r="EF1143" t="s">
        <v>19895</v>
      </c>
      <c r="EG1143" t="s">
        <v>148</v>
      </c>
      <c r="EH1143">
        <v>4</v>
      </c>
    </row>
    <row r="1144" spans="1:138" ht="15" customHeight="1" x14ac:dyDescent="0.35">
      <c r="A1144" t="s">
        <v>12124</v>
      </c>
      <c r="B1144" t="s">
        <v>157</v>
      </c>
      <c r="C1144" s="1">
        <v>44123.678647106484</v>
      </c>
      <c r="D1144" s="1">
        <v>44160</v>
      </c>
      <c r="E1144" t="s">
        <v>133</v>
      </c>
      <c r="F1144" t="s">
        <v>136</v>
      </c>
      <c r="G1144" t="s">
        <v>135</v>
      </c>
      <c r="H1144" t="s">
        <v>134</v>
      </c>
      <c r="I1144" t="s">
        <v>12125</v>
      </c>
      <c r="K1144" t="s">
        <v>12126</v>
      </c>
      <c r="M1144" t="s">
        <v>5404</v>
      </c>
      <c r="N1144" t="s">
        <v>246</v>
      </c>
      <c r="O1144" s="4">
        <v>70514</v>
      </c>
      <c r="P1144" t="s">
        <v>140</v>
      </c>
      <c r="R1144">
        <v>13379671269</v>
      </c>
      <c r="T1144">
        <v>112512</v>
      </c>
      <c r="U1144" t="s">
        <v>12127</v>
      </c>
      <c r="V1144" t="s">
        <v>2801</v>
      </c>
      <c r="X1144" t="s">
        <v>872</v>
      </c>
      <c r="Y1144" t="s">
        <v>12128</v>
      </c>
      <c r="AA1144" t="s">
        <v>12129</v>
      </c>
      <c r="AB1144" t="s">
        <v>246</v>
      </c>
      <c r="AC1144" s="4">
        <v>70514</v>
      </c>
      <c r="AD1144" t="s">
        <v>140</v>
      </c>
      <c r="AF1144">
        <v>13379671269</v>
      </c>
      <c r="AH1144" t="s">
        <v>12130</v>
      </c>
      <c r="AZ1144" t="s">
        <v>334</v>
      </c>
      <c r="BA1144" t="s">
        <v>335</v>
      </c>
      <c r="BB1144" t="s">
        <v>136</v>
      </c>
      <c r="BC1144" t="s">
        <v>136</v>
      </c>
      <c r="BD1144" t="s">
        <v>148</v>
      </c>
      <c r="BE1144" t="s">
        <v>136</v>
      </c>
      <c r="BF1144" t="s">
        <v>136</v>
      </c>
      <c r="BG1144" t="s">
        <v>134</v>
      </c>
      <c r="BH1144" t="s">
        <v>136</v>
      </c>
      <c r="BN1144" t="s">
        <v>12131</v>
      </c>
      <c r="BO1144" t="s">
        <v>10249</v>
      </c>
      <c r="BP1144">
        <v>2</v>
      </c>
      <c r="BQ1144">
        <v>2</v>
      </c>
      <c r="BR1144">
        <v>2</v>
      </c>
      <c r="BS1144" s="1">
        <v>44197</v>
      </c>
      <c r="BT1144" s="1">
        <v>44377</v>
      </c>
      <c r="BU1144" s="1">
        <v>44197</v>
      </c>
      <c r="BV1144" s="1">
        <v>44377</v>
      </c>
      <c r="BW1144" t="s">
        <v>136</v>
      </c>
      <c r="BX1144">
        <v>36</v>
      </c>
      <c r="BY1144">
        <v>0</v>
      </c>
      <c r="BZ1144">
        <v>6</v>
      </c>
      <c r="CA1144">
        <v>6</v>
      </c>
      <c r="CB1144">
        <v>6</v>
      </c>
      <c r="CC1144">
        <v>6</v>
      </c>
      <c r="CD1144">
        <v>6</v>
      </c>
      <c r="CE1144">
        <v>6</v>
      </c>
      <c r="CF1144" t="str">
        <f>"6:00 AM"</f>
        <v>6:00 AM</v>
      </c>
      <c r="CG1144" t="str">
        <f>"12:00 PM"</f>
        <v>12:00 PM</v>
      </c>
      <c r="CH1144" s="5">
        <v>11.83</v>
      </c>
      <c r="CI1144" t="s">
        <v>146</v>
      </c>
      <c r="CJ1144">
        <v>0</v>
      </c>
      <c r="CK1144" t="s">
        <v>148</v>
      </c>
      <c r="CL1144" t="s">
        <v>134</v>
      </c>
      <c r="CM1144" t="s">
        <v>147</v>
      </c>
      <c r="CN1144" t="s">
        <v>148</v>
      </c>
      <c r="CO1144" s="2" t="s">
        <v>12132</v>
      </c>
      <c r="CP1144" t="s">
        <v>149</v>
      </c>
      <c r="CQ1144">
        <v>3</v>
      </c>
      <c r="CR1144">
        <v>0</v>
      </c>
      <c r="CS1144" t="s">
        <v>136</v>
      </c>
      <c r="CT1144" t="s">
        <v>136</v>
      </c>
      <c r="CU1144" t="s">
        <v>136</v>
      </c>
      <c r="CV1144" t="s">
        <v>134</v>
      </c>
      <c r="CW1144" t="s">
        <v>134</v>
      </c>
      <c r="CX1144">
        <v>60</v>
      </c>
      <c r="CY1144" t="s">
        <v>134</v>
      </c>
      <c r="CZ1144" t="s">
        <v>134</v>
      </c>
      <c r="DA1144" t="s">
        <v>134</v>
      </c>
      <c r="DB1144" t="s">
        <v>134</v>
      </c>
      <c r="DC1144" t="s">
        <v>134</v>
      </c>
      <c r="DD1144" t="s">
        <v>136</v>
      </c>
      <c r="DF1144" t="s">
        <v>180</v>
      </c>
      <c r="DG1144" s="2" t="s">
        <v>12133</v>
      </c>
      <c r="DH1144" t="s">
        <v>918</v>
      </c>
      <c r="DI1144" t="s">
        <v>246</v>
      </c>
      <c r="DJ1144" s="4">
        <v>70538</v>
      </c>
      <c r="DK1144" t="s">
        <v>12134</v>
      </c>
      <c r="DL1144" t="s">
        <v>136</v>
      </c>
      <c r="DM1144">
        <v>1</v>
      </c>
      <c r="DN1144" s="2" t="s">
        <v>12135</v>
      </c>
      <c r="DO1144" t="s">
        <v>918</v>
      </c>
      <c r="DP1144" t="s">
        <v>246</v>
      </c>
      <c r="DQ1144" t="str">
        <f>"70538"</f>
        <v>70538</v>
      </c>
      <c r="DR1144" t="s">
        <v>12134</v>
      </c>
      <c r="DS1144" t="s">
        <v>241</v>
      </c>
      <c r="DT1144">
        <v>1</v>
      </c>
      <c r="DU1144">
        <v>2</v>
      </c>
      <c r="DV1144" t="s">
        <v>134</v>
      </c>
      <c r="DW1144" t="s">
        <v>134</v>
      </c>
      <c r="DX1144" t="s">
        <v>134</v>
      </c>
      <c r="DY1144" t="s">
        <v>136</v>
      </c>
      <c r="DZ1144">
        <v>1</v>
      </c>
      <c r="EA1144" t="s">
        <v>136</v>
      </c>
      <c r="EC1144" s="5">
        <v>12.68</v>
      </c>
      <c r="ED1144" s="5">
        <v>55</v>
      </c>
      <c r="EE1144">
        <v>13379671269</v>
      </c>
      <c r="EF1144" t="s">
        <v>12130</v>
      </c>
      <c r="EG1144" t="s">
        <v>148</v>
      </c>
      <c r="EH1144">
        <v>1</v>
      </c>
    </row>
    <row r="1145" spans="1:138" ht="15" customHeight="1" x14ac:dyDescent="0.35">
      <c r="A1145" t="s">
        <v>26193</v>
      </c>
      <c r="B1145" t="s">
        <v>157</v>
      </c>
      <c r="C1145" s="1">
        <v>44124.443111921297</v>
      </c>
      <c r="D1145" s="1">
        <v>44160</v>
      </c>
      <c r="E1145" t="s">
        <v>133</v>
      </c>
      <c r="F1145" t="s">
        <v>136</v>
      </c>
      <c r="G1145" t="s">
        <v>135</v>
      </c>
      <c r="H1145" t="s">
        <v>136</v>
      </c>
      <c r="I1145" t="s">
        <v>26194</v>
      </c>
      <c r="K1145" t="s">
        <v>26195</v>
      </c>
      <c r="M1145" t="s">
        <v>324</v>
      </c>
      <c r="N1145" t="s">
        <v>246</v>
      </c>
      <c r="O1145" s="4">
        <v>70554</v>
      </c>
      <c r="P1145" t="s">
        <v>140</v>
      </c>
      <c r="R1145">
        <v>13374662948</v>
      </c>
      <c r="T1145">
        <v>11251</v>
      </c>
      <c r="U1145" t="s">
        <v>18586</v>
      </c>
      <c r="V1145" t="s">
        <v>665</v>
      </c>
      <c r="X1145" t="s">
        <v>164</v>
      </c>
      <c r="Y1145" t="s">
        <v>26196</v>
      </c>
      <c r="AA1145" t="s">
        <v>771</v>
      </c>
      <c r="AB1145" t="s">
        <v>246</v>
      </c>
      <c r="AC1145" s="4">
        <v>70535</v>
      </c>
      <c r="AD1145" t="s">
        <v>140</v>
      </c>
      <c r="AF1145">
        <v>13374662948</v>
      </c>
      <c r="AH1145" t="s">
        <v>26197</v>
      </c>
      <c r="AI1145" t="s">
        <v>168</v>
      </c>
      <c r="AJ1145" t="s">
        <v>325</v>
      </c>
      <c r="AK1145" t="s">
        <v>329</v>
      </c>
      <c r="AL1145" t="s">
        <v>687</v>
      </c>
      <c r="AM1145" t="s">
        <v>14007</v>
      </c>
      <c r="AO1145" t="s">
        <v>324</v>
      </c>
      <c r="AP1145" t="s">
        <v>246</v>
      </c>
      <c r="AQ1145" s="4">
        <v>70554</v>
      </c>
      <c r="AR1145" t="s">
        <v>140</v>
      </c>
      <c r="AS1145" t="s">
        <v>331</v>
      </c>
      <c r="AT1145">
        <v>13377894322</v>
      </c>
      <c r="AV1145" t="s">
        <v>332</v>
      </c>
      <c r="AW1145" t="s">
        <v>14008</v>
      </c>
      <c r="AZ1145" t="s">
        <v>334</v>
      </c>
      <c r="BA1145" t="s">
        <v>335</v>
      </c>
      <c r="BB1145" t="s">
        <v>136</v>
      </c>
      <c r="BC1145" t="s">
        <v>136</v>
      </c>
      <c r="BD1145" t="s">
        <v>148</v>
      </c>
      <c r="BE1145" t="s">
        <v>136</v>
      </c>
      <c r="BF1145" t="s">
        <v>136</v>
      </c>
      <c r="BG1145" t="s">
        <v>134</v>
      </c>
      <c r="BH1145" t="s">
        <v>136</v>
      </c>
      <c r="BN1145" t="s">
        <v>26198</v>
      </c>
      <c r="BO1145" t="s">
        <v>337</v>
      </c>
      <c r="BP1145">
        <v>4</v>
      </c>
      <c r="BQ1145">
        <v>4</v>
      </c>
      <c r="BR1145">
        <v>4</v>
      </c>
      <c r="BS1145" s="1">
        <v>44198</v>
      </c>
      <c r="BT1145" s="1">
        <v>44441</v>
      </c>
      <c r="BU1145" s="1">
        <v>44198</v>
      </c>
      <c r="BV1145" s="1">
        <v>44441</v>
      </c>
      <c r="BW1145" t="s">
        <v>136</v>
      </c>
      <c r="BX1145">
        <v>35</v>
      </c>
      <c r="BY1145">
        <v>0</v>
      </c>
      <c r="BZ1145">
        <v>7</v>
      </c>
      <c r="CA1145">
        <v>7</v>
      </c>
      <c r="CB1145">
        <v>7</v>
      </c>
      <c r="CC1145">
        <v>7</v>
      </c>
      <c r="CD1145">
        <v>7</v>
      </c>
      <c r="CE1145">
        <v>0</v>
      </c>
      <c r="CF1145" t="str">
        <f>"8:00 AM"</f>
        <v>8:00 AM</v>
      </c>
      <c r="CG1145" t="str">
        <f>"4:00 PM"</f>
        <v>4:00 PM</v>
      </c>
      <c r="CH1145" s="5">
        <v>11.83</v>
      </c>
      <c r="CI1145" t="s">
        <v>146</v>
      </c>
      <c r="CL1145" t="s">
        <v>136</v>
      </c>
      <c r="CM1145" t="s">
        <v>147</v>
      </c>
      <c r="CN1145" t="s">
        <v>148</v>
      </c>
      <c r="CO1145" t="s">
        <v>338</v>
      </c>
      <c r="CP1145" t="s">
        <v>149</v>
      </c>
      <c r="CQ1145">
        <v>0</v>
      </c>
      <c r="CR1145">
        <v>0</v>
      </c>
      <c r="CS1145" t="s">
        <v>136</v>
      </c>
      <c r="CT1145" t="s">
        <v>136</v>
      </c>
      <c r="CU1145" t="s">
        <v>136</v>
      </c>
      <c r="CV1145" t="s">
        <v>136</v>
      </c>
      <c r="CW1145" t="s">
        <v>134</v>
      </c>
      <c r="CX1145">
        <v>40</v>
      </c>
      <c r="CY1145" t="s">
        <v>136</v>
      </c>
      <c r="CZ1145" t="s">
        <v>134</v>
      </c>
      <c r="DA1145" t="s">
        <v>134</v>
      </c>
      <c r="DB1145" t="s">
        <v>134</v>
      </c>
      <c r="DC1145" t="s">
        <v>134</v>
      </c>
      <c r="DD1145" t="s">
        <v>136</v>
      </c>
      <c r="DF1145" t="s">
        <v>149</v>
      </c>
      <c r="DG1145" t="s">
        <v>26196</v>
      </c>
      <c r="DH1145" t="s">
        <v>771</v>
      </c>
      <c r="DI1145" t="s">
        <v>246</v>
      </c>
      <c r="DJ1145" s="4">
        <v>70535</v>
      </c>
      <c r="DK1145" t="s">
        <v>3260</v>
      </c>
      <c r="DL1145" t="s">
        <v>136</v>
      </c>
      <c r="DM1145">
        <v>1</v>
      </c>
      <c r="DN1145" t="s">
        <v>26199</v>
      </c>
      <c r="DO1145" t="s">
        <v>324</v>
      </c>
      <c r="DP1145" t="s">
        <v>246</v>
      </c>
      <c r="DQ1145" t="str">
        <f>"70554"</f>
        <v>70554</v>
      </c>
      <c r="DR1145" t="s">
        <v>339</v>
      </c>
      <c r="DS1145" t="s">
        <v>296</v>
      </c>
      <c r="DT1145">
        <v>1</v>
      </c>
      <c r="DU1145">
        <v>4</v>
      </c>
      <c r="DV1145" t="s">
        <v>134</v>
      </c>
      <c r="DW1145" t="s">
        <v>134</v>
      </c>
      <c r="DX1145" t="s">
        <v>134</v>
      </c>
      <c r="DY1145" t="s">
        <v>136</v>
      </c>
      <c r="DZ1145">
        <v>1</v>
      </c>
      <c r="EA1145" t="s">
        <v>136</v>
      </c>
      <c r="EC1145" s="5">
        <v>12.68</v>
      </c>
      <c r="ED1145" s="5">
        <v>55</v>
      </c>
      <c r="EE1145">
        <v>13374662948</v>
      </c>
      <c r="EF1145" t="s">
        <v>26197</v>
      </c>
      <c r="EG1145" t="s">
        <v>148</v>
      </c>
      <c r="EH1145">
        <v>0</v>
      </c>
    </row>
    <row r="1146" spans="1:138" ht="15" customHeight="1" x14ac:dyDescent="0.35">
      <c r="A1146" t="s">
        <v>11771</v>
      </c>
      <c r="B1146" t="s">
        <v>157</v>
      </c>
      <c r="C1146" s="1">
        <v>44126.603566203703</v>
      </c>
      <c r="D1146" s="1">
        <v>44160</v>
      </c>
      <c r="E1146" t="s">
        <v>133</v>
      </c>
      <c r="F1146" t="s">
        <v>136</v>
      </c>
      <c r="G1146" t="s">
        <v>135</v>
      </c>
      <c r="H1146" t="s">
        <v>136</v>
      </c>
      <c r="I1146" t="s">
        <v>11772</v>
      </c>
      <c r="K1146" t="s">
        <v>11773</v>
      </c>
      <c r="M1146" t="s">
        <v>3328</v>
      </c>
      <c r="N1146" t="s">
        <v>246</v>
      </c>
      <c r="O1146" s="4">
        <v>70543</v>
      </c>
      <c r="P1146" t="s">
        <v>140</v>
      </c>
      <c r="R1146">
        <v>13375816932</v>
      </c>
      <c r="T1146">
        <v>112512</v>
      </c>
      <c r="U1146" t="s">
        <v>11774</v>
      </c>
      <c r="V1146" t="s">
        <v>3489</v>
      </c>
      <c r="W1146" t="s">
        <v>1536</v>
      </c>
      <c r="X1146" t="s">
        <v>164</v>
      </c>
      <c r="Y1146" t="s">
        <v>11773</v>
      </c>
      <c r="AA1146" t="s">
        <v>3328</v>
      </c>
      <c r="AB1146" t="s">
        <v>246</v>
      </c>
      <c r="AC1146" s="4">
        <v>70543</v>
      </c>
      <c r="AD1146" t="s">
        <v>140</v>
      </c>
      <c r="AF1146">
        <v>13375816932</v>
      </c>
      <c r="AH1146" t="s">
        <v>11775</v>
      </c>
      <c r="AI1146" t="s">
        <v>168</v>
      </c>
      <c r="AJ1146" t="s">
        <v>1977</v>
      </c>
      <c r="AK1146" t="s">
        <v>1978</v>
      </c>
      <c r="AL1146" t="s">
        <v>1979</v>
      </c>
      <c r="AM1146" t="s">
        <v>1980</v>
      </c>
      <c r="AN1146" t="s">
        <v>1981</v>
      </c>
      <c r="AO1146" t="s">
        <v>1982</v>
      </c>
      <c r="AP1146" t="s">
        <v>246</v>
      </c>
      <c r="AQ1146" s="4">
        <v>70754</v>
      </c>
      <c r="AR1146" t="s">
        <v>140</v>
      </c>
      <c r="AT1146">
        <v>12256863033</v>
      </c>
      <c r="AV1146" t="s">
        <v>1983</v>
      </c>
      <c r="AW1146" t="s">
        <v>1984</v>
      </c>
      <c r="AZ1146" t="s">
        <v>334</v>
      </c>
      <c r="BA1146" t="s">
        <v>335</v>
      </c>
      <c r="BB1146" t="s">
        <v>136</v>
      </c>
      <c r="BC1146" t="s">
        <v>136</v>
      </c>
      <c r="BD1146" t="s">
        <v>148</v>
      </c>
      <c r="BE1146" t="s">
        <v>136</v>
      </c>
      <c r="BF1146" t="s">
        <v>136</v>
      </c>
      <c r="BG1146" t="s">
        <v>134</v>
      </c>
      <c r="BH1146" t="s">
        <v>136</v>
      </c>
      <c r="BN1146" t="s">
        <v>11776</v>
      </c>
      <c r="BO1146" t="s">
        <v>11777</v>
      </c>
      <c r="BP1146">
        <v>2</v>
      </c>
      <c r="BQ1146">
        <v>2</v>
      </c>
      <c r="BR1146">
        <v>2</v>
      </c>
      <c r="BS1146" s="1">
        <v>44197</v>
      </c>
      <c r="BT1146" s="1">
        <v>44378</v>
      </c>
      <c r="BU1146" s="1">
        <v>44197</v>
      </c>
      <c r="BV1146" s="1">
        <v>44378</v>
      </c>
      <c r="BW1146" t="s">
        <v>136</v>
      </c>
      <c r="BX1146">
        <v>35</v>
      </c>
      <c r="BY1146">
        <v>0</v>
      </c>
      <c r="BZ1146">
        <v>6</v>
      </c>
      <c r="CA1146">
        <v>6</v>
      </c>
      <c r="CB1146">
        <v>6</v>
      </c>
      <c r="CC1146">
        <v>6</v>
      </c>
      <c r="CD1146">
        <v>6</v>
      </c>
      <c r="CE1146">
        <v>5</v>
      </c>
      <c r="CF1146" t="str">
        <f t="shared" ref="CF1146:CF1154" si="3">"7:00 AM"</f>
        <v>7:00 AM</v>
      </c>
      <c r="CG1146" t="str">
        <f>"1:00 PM"</f>
        <v>1:00 PM</v>
      </c>
      <c r="CH1146" s="5">
        <v>11.83</v>
      </c>
      <c r="CI1146" t="s">
        <v>146</v>
      </c>
      <c r="CJ1146">
        <v>0</v>
      </c>
      <c r="CK1146" t="s">
        <v>3352</v>
      </c>
      <c r="CL1146" t="s">
        <v>134</v>
      </c>
      <c r="CM1146" t="s">
        <v>147</v>
      </c>
      <c r="CN1146" t="s">
        <v>148</v>
      </c>
      <c r="CO1146" s="2" t="s">
        <v>3165</v>
      </c>
      <c r="CP1146" t="s">
        <v>149</v>
      </c>
      <c r="CQ1146">
        <v>0</v>
      </c>
      <c r="CR1146">
        <v>0</v>
      </c>
      <c r="CS1146" t="s">
        <v>136</v>
      </c>
      <c r="CT1146" t="s">
        <v>136</v>
      </c>
      <c r="CU1146" t="s">
        <v>136</v>
      </c>
      <c r="CV1146" t="s">
        <v>136</v>
      </c>
      <c r="CW1146" t="s">
        <v>134</v>
      </c>
      <c r="CX1146">
        <v>50</v>
      </c>
      <c r="CY1146" t="s">
        <v>134</v>
      </c>
      <c r="CZ1146" t="s">
        <v>136</v>
      </c>
      <c r="DA1146" t="s">
        <v>134</v>
      </c>
      <c r="DB1146" t="s">
        <v>134</v>
      </c>
      <c r="DC1146" t="s">
        <v>134</v>
      </c>
      <c r="DD1146" t="s">
        <v>136</v>
      </c>
      <c r="DF1146" t="s">
        <v>3353</v>
      </c>
      <c r="DG1146" t="s">
        <v>11778</v>
      </c>
      <c r="DH1146" t="s">
        <v>3328</v>
      </c>
      <c r="DI1146" t="s">
        <v>246</v>
      </c>
      <c r="DJ1146" s="4">
        <v>70543</v>
      </c>
      <c r="DK1146" t="s">
        <v>268</v>
      </c>
      <c r="DL1146" t="s">
        <v>134</v>
      </c>
      <c r="DM1146">
        <v>7</v>
      </c>
      <c r="DN1146" t="s">
        <v>11779</v>
      </c>
      <c r="DO1146" t="s">
        <v>3328</v>
      </c>
      <c r="DP1146" t="s">
        <v>246</v>
      </c>
      <c r="DQ1146" t="str">
        <f>"70543"</f>
        <v>70543</v>
      </c>
      <c r="DR1146" t="s">
        <v>268</v>
      </c>
      <c r="DS1146" t="s">
        <v>6701</v>
      </c>
      <c r="DT1146">
        <v>1</v>
      </c>
      <c r="DU1146">
        <v>4</v>
      </c>
      <c r="DV1146" t="s">
        <v>134</v>
      </c>
      <c r="DW1146" t="s">
        <v>134</v>
      </c>
      <c r="DX1146" t="s">
        <v>134</v>
      </c>
      <c r="DY1146" t="s">
        <v>136</v>
      </c>
      <c r="DZ1146">
        <v>1</v>
      </c>
      <c r="EA1146" t="s">
        <v>136</v>
      </c>
      <c r="EC1146" s="5">
        <v>12.68</v>
      </c>
      <c r="ED1146" s="5">
        <v>55</v>
      </c>
      <c r="EE1146">
        <v>13375816932</v>
      </c>
      <c r="EF1146" t="s">
        <v>11775</v>
      </c>
      <c r="EG1146" t="s">
        <v>1989</v>
      </c>
      <c r="EH1146">
        <v>3</v>
      </c>
    </row>
    <row r="1147" spans="1:138" ht="15" customHeight="1" x14ac:dyDescent="0.35">
      <c r="A1147" t="s">
        <v>11416</v>
      </c>
      <c r="B1147" t="s">
        <v>157</v>
      </c>
      <c r="C1147" s="1">
        <v>44126.587405902777</v>
      </c>
      <c r="D1147" s="1">
        <v>44160</v>
      </c>
      <c r="E1147" t="s">
        <v>133</v>
      </c>
      <c r="F1147" t="s">
        <v>136</v>
      </c>
      <c r="G1147" t="s">
        <v>135</v>
      </c>
      <c r="H1147" t="s">
        <v>136</v>
      </c>
      <c r="I1147" t="s">
        <v>6293</v>
      </c>
      <c r="K1147" t="s">
        <v>6294</v>
      </c>
      <c r="M1147" t="s">
        <v>345</v>
      </c>
      <c r="N1147" t="s">
        <v>246</v>
      </c>
      <c r="O1147" s="4">
        <v>70526</v>
      </c>
      <c r="P1147" t="s">
        <v>140</v>
      </c>
      <c r="R1147">
        <v>13375819062</v>
      </c>
      <c r="T1147">
        <v>11116</v>
      </c>
      <c r="U1147" t="s">
        <v>6295</v>
      </c>
      <c r="V1147" t="s">
        <v>2759</v>
      </c>
      <c r="W1147" t="s">
        <v>1007</v>
      </c>
      <c r="X1147" t="s">
        <v>723</v>
      </c>
      <c r="Y1147" t="s">
        <v>6294</v>
      </c>
      <c r="AA1147" t="s">
        <v>345</v>
      </c>
      <c r="AB1147" t="s">
        <v>246</v>
      </c>
      <c r="AC1147" s="4">
        <v>70526</v>
      </c>
      <c r="AD1147" t="s">
        <v>140</v>
      </c>
      <c r="AF1147">
        <v>13375819062</v>
      </c>
      <c r="AH1147" t="s">
        <v>6296</v>
      </c>
      <c r="AI1147" t="s">
        <v>168</v>
      </c>
      <c r="AJ1147" t="s">
        <v>1977</v>
      </c>
      <c r="AK1147" t="s">
        <v>1978</v>
      </c>
      <c r="AL1147" t="s">
        <v>1979</v>
      </c>
      <c r="AM1147" t="s">
        <v>1980</v>
      </c>
      <c r="AN1147" t="s">
        <v>1981</v>
      </c>
      <c r="AO1147" t="s">
        <v>1982</v>
      </c>
      <c r="AP1147" t="s">
        <v>246</v>
      </c>
      <c r="AQ1147" s="4">
        <v>70754</v>
      </c>
      <c r="AR1147" t="s">
        <v>140</v>
      </c>
      <c r="AT1147">
        <v>12256863033</v>
      </c>
      <c r="AV1147" t="s">
        <v>1983</v>
      </c>
      <c r="AW1147" t="s">
        <v>1984</v>
      </c>
      <c r="AZ1147" t="s">
        <v>334</v>
      </c>
      <c r="BA1147" t="s">
        <v>335</v>
      </c>
      <c r="BB1147" t="s">
        <v>136</v>
      </c>
      <c r="BC1147" t="s">
        <v>136</v>
      </c>
      <c r="BD1147" t="s">
        <v>148</v>
      </c>
      <c r="BE1147" t="s">
        <v>136</v>
      </c>
      <c r="BF1147" t="s">
        <v>136</v>
      </c>
      <c r="BG1147" t="s">
        <v>134</v>
      </c>
      <c r="BH1147" t="s">
        <v>136</v>
      </c>
      <c r="BN1147" t="s">
        <v>11417</v>
      </c>
      <c r="BO1147" t="s">
        <v>905</v>
      </c>
      <c r="BP1147">
        <v>8</v>
      </c>
      <c r="BQ1147">
        <v>8</v>
      </c>
      <c r="BR1147">
        <v>8</v>
      </c>
      <c r="BS1147" s="1">
        <v>44197</v>
      </c>
      <c r="BT1147" s="1">
        <v>44440</v>
      </c>
      <c r="BU1147" s="1">
        <v>44197</v>
      </c>
      <c r="BV1147" s="1">
        <v>44440</v>
      </c>
      <c r="BW1147" t="s">
        <v>136</v>
      </c>
      <c r="BX1147">
        <v>35</v>
      </c>
      <c r="BY1147">
        <v>0</v>
      </c>
      <c r="BZ1147">
        <v>6</v>
      </c>
      <c r="CA1147">
        <v>6</v>
      </c>
      <c r="CB1147">
        <v>6</v>
      </c>
      <c r="CC1147">
        <v>6</v>
      </c>
      <c r="CD1147">
        <v>6</v>
      </c>
      <c r="CE1147">
        <v>5</v>
      </c>
      <c r="CF1147" t="str">
        <f t="shared" si="3"/>
        <v>7:00 AM</v>
      </c>
      <c r="CG1147" t="str">
        <f>"1:00 PM"</f>
        <v>1:00 PM</v>
      </c>
      <c r="CH1147" s="5">
        <v>11.83</v>
      </c>
      <c r="CI1147" t="s">
        <v>146</v>
      </c>
      <c r="CJ1147">
        <v>0</v>
      </c>
      <c r="CK1147" t="s">
        <v>1985</v>
      </c>
      <c r="CL1147" t="s">
        <v>134</v>
      </c>
      <c r="CM1147" t="s">
        <v>147</v>
      </c>
      <c r="CN1147" t="s">
        <v>148</v>
      </c>
      <c r="CO1147" s="2" t="s">
        <v>1986</v>
      </c>
      <c r="CP1147" t="s">
        <v>149</v>
      </c>
      <c r="CQ1147">
        <v>0</v>
      </c>
      <c r="CR1147">
        <v>0</v>
      </c>
      <c r="CS1147" t="s">
        <v>136</v>
      </c>
      <c r="CT1147" t="s">
        <v>136</v>
      </c>
      <c r="CU1147" t="s">
        <v>136</v>
      </c>
      <c r="CV1147" t="s">
        <v>134</v>
      </c>
      <c r="CW1147" t="s">
        <v>134</v>
      </c>
      <c r="CX1147">
        <v>50</v>
      </c>
      <c r="CY1147" t="s">
        <v>134</v>
      </c>
      <c r="CZ1147" t="s">
        <v>134</v>
      </c>
      <c r="DA1147" t="s">
        <v>134</v>
      </c>
      <c r="DB1147" t="s">
        <v>134</v>
      </c>
      <c r="DC1147" t="s">
        <v>134</v>
      </c>
      <c r="DD1147" t="s">
        <v>136</v>
      </c>
      <c r="DF1147" t="s">
        <v>2346</v>
      </c>
      <c r="DG1147" t="s">
        <v>6298</v>
      </c>
      <c r="DH1147" t="s">
        <v>6299</v>
      </c>
      <c r="DI1147" t="s">
        <v>246</v>
      </c>
      <c r="DJ1147" s="4">
        <v>70534</v>
      </c>
      <c r="DK1147" t="s">
        <v>268</v>
      </c>
      <c r="DL1147" t="s">
        <v>134</v>
      </c>
      <c r="DM1147">
        <v>2</v>
      </c>
      <c r="DN1147" t="s">
        <v>6300</v>
      </c>
      <c r="DO1147" t="s">
        <v>345</v>
      </c>
      <c r="DP1147" t="s">
        <v>246</v>
      </c>
      <c r="DQ1147" t="str">
        <f>"70526"</f>
        <v>70526</v>
      </c>
      <c r="DR1147" t="s">
        <v>268</v>
      </c>
      <c r="DS1147" t="s">
        <v>680</v>
      </c>
      <c r="DT1147">
        <v>2</v>
      </c>
      <c r="DU1147">
        <v>11</v>
      </c>
      <c r="DV1147" t="s">
        <v>134</v>
      </c>
      <c r="DW1147" t="s">
        <v>134</v>
      </c>
      <c r="DX1147" t="s">
        <v>134</v>
      </c>
      <c r="DY1147" t="s">
        <v>134</v>
      </c>
      <c r="DZ1147">
        <v>2</v>
      </c>
      <c r="EA1147" t="s">
        <v>136</v>
      </c>
      <c r="EC1147" s="5">
        <v>12.68</v>
      </c>
      <c r="ED1147" s="5">
        <v>55</v>
      </c>
      <c r="EE1147">
        <v>13375819062</v>
      </c>
      <c r="EF1147" t="s">
        <v>6296</v>
      </c>
      <c r="EG1147" t="s">
        <v>1989</v>
      </c>
      <c r="EH1147">
        <v>3</v>
      </c>
    </row>
    <row r="1148" spans="1:138" ht="15" customHeight="1" x14ac:dyDescent="0.35">
      <c r="A1148" t="s">
        <v>16564</v>
      </c>
      <c r="B1148" t="s">
        <v>157</v>
      </c>
      <c r="C1148" s="1">
        <v>44144.515672106485</v>
      </c>
      <c r="D1148" s="1">
        <v>44160</v>
      </c>
      <c r="E1148" t="s">
        <v>133</v>
      </c>
      <c r="F1148" t="s">
        <v>136</v>
      </c>
      <c r="G1148" t="s">
        <v>135</v>
      </c>
      <c r="H1148" t="s">
        <v>136</v>
      </c>
      <c r="I1148" t="s">
        <v>16565</v>
      </c>
      <c r="K1148" t="s">
        <v>16566</v>
      </c>
      <c r="M1148" t="s">
        <v>345</v>
      </c>
      <c r="N1148" t="s">
        <v>246</v>
      </c>
      <c r="O1148" s="4">
        <v>70526</v>
      </c>
      <c r="P1148" t="s">
        <v>140</v>
      </c>
      <c r="Q1148" t="s">
        <v>247</v>
      </c>
      <c r="R1148">
        <v>13377891628</v>
      </c>
      <c r="T1148">
        <v>11116</v>
      </c>
      <c r="U1148" t="s">
        <v>16567</v>
      </c>
      <c r="V1148" t="s">
        <v>7849</v>
      </c>
      <c r="W1148" t="s">
        <v>910</v>
      </c>
      <c r="X1148" t="s">
        <v>251</v>
      </c>
      <c r="Y1148" t="s">
        <v>16566</v>
      </c>
      <c r="AA1148" t="s">
        <v>345</v>
      </c>
      <c r="AB1148" t="s">
        <v>246</v>
      </c>
      <c r="AC1148" s="4">
        <v>70526</v>
      </c>
      <c r="AD1148" t="s">
        <v>140</v>
      </c>
      <c r="AE1148" t="s">
        <v>16568</v>
      </c>
      <c r="AF1148">
        <v>13377891628</v>
      </c>
      <c r="AH1148" t="s">
        <v>16569</v>
      </c>
      <c r="AI1148" t="s">
        <v>168</v>
      </c>
      <c r="AJ1148" t="s">
        <v>254</v>
      </c>
      <c r="AK1148" t="s">
        <v>255</v>
      </c>
      <c r="AL1148" t="s">
        <v>256</v>
      </c>
      <c r="AM1148" t="s">
        <v>257</v>
      </c>
      <c r="AO1148" t="s">
        <v>258</v>
      </c>
      <c r="AP1148" t="s">
        <v>246</v>
      </c>
      <c r="AQ1148" s="4">
        <v>70760</v>
      </c>
      <c r="AR1148" t="s">
        <v>140</v>
      </c>
      <c r="AS1148" t="s">
        <v>351</v>
      </c>
      <c r="AT1148">
        <v>12256387218</v>
      </c>
      <c r="AV1148" t="s">
        <v>260</v>
      </c>
      <c r="AW1148" t="s">
        <v>261</v>
      </c>
      <c r="AZ1148" t="s">
        <v>175</v>
      </c>
      <c r="BA1148" t="s">
        <v>176</v>
      </c>
      <c r="BB1148" t="s">
        <v>136</v>
      </c>
      <c r="BC1148" t="s">
        <v>136</v>
      </c>
      <c r="BD1148" t="s">
        <v>148</v>
      </c>
      <c r="BE1148" t="s">
        <v>136</v>
      </c>
      <c r="BF1148" t="s">
        <v>136</v>
      </c>
      <c r="BG1148" t="s">
        <v>134</v>
      </c>
      <c r="BH1148" t="s">
        <v>136</v>
      </c>
      <c r="BN1148" t="s">
        <v>16570</v>
      </c>
      <c r="BO1148" t="s">
        <v>3322</v>
      </c>
      <c r="BP1148">
        <v>1</v>
      </c>
      <c r="BQ1148">
        <v>1</v>
      </c>
      <c r="BR1148">
        <v>1</v>
      </c>
      <c r="BS1148" s="1">
        <v>44197</v>
      </c>
      <c r="BT1148" s="1">
        <v>44500</v>
      </c>
      <c r="BU1148" s="1">
        <v>44197</v>
      </c>
      <c r="BV1148" s="1">
        <v>44500</v>
      </c>
      <c r="BW1148" t="s">
        <v>136</v>
      </c>
      <c r="BX1148">
        <v>40</v>
      </c>
      <c r="BY1148">
        <v>0</v>
      </c>
      <c r="BZ1148">
        <v>8</v>
      </c>
      <c r="CA1148">
        <v>8</v>
      </c>
      <c r="CB1148">
        <v>8</v>
      </c>
      <c r="CC1148">
        <v>8</v>
      </c>
      <c r="CD1148">
        <v>8</v>
      </c>
      <c r="CE1148">
        <v>0</v>
      </c>
      <c r="CF1148" t="str">
        <f t="shared" si="3"/>
        <v>7:00 AM</v>
      </c>
      <c r="CG1148" t="str">
        <f t="shared" ref="CG1148:CG1153" si="4">"4:00 PM"</f>
        <v>4:00 PM</v>
      </c>
      <c r="CH1148" s="5">
        <v>11.83</v>
      </c>
      <c r="CI1148" t="s">
        <v>146</v>
      </c>
      <c r="CL1148" t="s">
        <v>134</v>
      </c>
      <c r="CM1148" t="s">
        <v>147</v>
      </c>
      <c r="CN1148" t="s">
        <v>148</v>
      </c>
      <c r="CO1148" t="s">
        <v>266</v>
      </c>
      <c r="CP1148" t="s">
        <v>149</v>
      </c>
      <c r="CQ1148">
        <v>3</v>
      </c>
      <c r="CR1148">
        <v>0</v>
      </c>
      <c r="CS1148" t="s">
        <v>136</v>
      </c>
      <c r="CT1148" t="s">
        <v>136</v>
      </c>
      <c r="CU1148" t="s">
        <v>136</v>
      </c>
      <c r="CV1148" t="s">
        <v>134</v>
      </c>
      <c r="CW1148" t="s">
        <v>134</v>
      </c>
      <c r="CX1148">
        <v>50</v>
      </c>
      <c r="CY1148" t="s">
        <v>134</v>
      </c>
      <c r="CZ1148" t="s">
        <v>134</v>
      </c>
      <c r="DA1148" t="s">
        <v>134</v>
      </c>
      <c r="DB1148" t="s">
        <v>134</v>
      </c>
      <c r="DC1148" t="s">
        <v>134</v>
      </c>
      <c r="DD1148" t="s">
        <v>136</v>
      </c>
      <c r="DF1148" t="s">
        <v>16571</v>
      </c>
      <c r="DG1148" t="s">
        <v>16566</v>
      </c>
      <c r="DH1148" t="s">
        <v>345</v>
      </c>
      <c r="DI1148" t="s">
        <v>246</v>
      </c>
      <c r="DJ1148" s="4">
        <v>70526</v>
      </c>
      <c r="DK1148" t="s">
        <v>268</v>
      </c>
      <c r="DL1148" t="s">
        <v>134</v>
      </c>
      <c r="DM1148">
        <v>5</v>
      </c>
      <c r="DN1148" t="s">
        <v>16572</v>
      </c>
      <c r="DO1148" t="s">
        <v>345</v>
      </c>
      <c r="DP1148" t="s">
        <v>246</v>
      </c>
      <c r="DQ1148" t="str">
        <f>"70526"</f>
        <v>70526</v>
      </c>
      <c r="DR1148" t="s">
        <v>268</v>
      </c>
      <c r="DS1148" t="s">
        <v>497</v>
      </c>
      <c r="DT1148">
        <v>1</v>
      </c>
      <c r="DU1148">
        <v>3</v>
      </c>
      <c r="DV1148" t="s">
        <v>134</v>
      </c>
      <c r="DW1148" t="s">
        <v>134</v>
      </c>
      <c r="DX1148" t="s">
        <v>134</v>
      </c>
      <c r="DY1148" t="s">
        <v>136</v>
      </c>
      <c r="DZ1148">
        <v>1</v>
      </c>
      <c r="EA1148" t="s">
        <v>136</v>
      </c>
      <c r="EC1148" s="5">
        <v>12.68</v>
      </c>
      <c r="ED1148" s="5">
        <v>55</v>
      </c>
      <c r="EE1148">
        <v>13377891628</v>
      </c>
      <c r="EF1148" t="s">
        <v>148</v>
      </c>
      <c r="EG1148" t="s">
        <v>271</v>
      </c>
      <c r="EH1148">
        <v>3</v>
      </c>
    </row>
    <row r="1149" spans="1:138" ht="15" customHeight="1" x14ac:dyDescent="0.35">
      <c r="A1149" t="s">
        <v>17766</v>
      </c>
      <c r="B1149" t="s">
        <v>157</v>
      </c>
      <c r="C1149" s="1">
        <v>44143.95032708333</v>
      </c>
      <c r="D1149" s="1">
        <v>44160</v>
      </c>
      <c r="E1149" t="s">
        <v>133</v>
      </c>
      <c r="F1149" t="s">
        <v>136</v>
      </c>
      <c r="G1149" t="s">
        <v>135</v>
      </c>
      <c r="H1149" t="s">
        <v>136</v>
      </c>
      <c r="I1149" t="s">
        <v>16565</v>
      </c>
      <c r="K1149" t="s">
        <v>16566</v>
      </c>
      <c r="M1149" t="s">
        <v>345</v>
      </c>
      <c r="N1149" t="s">
        <v>246</v>
      </c>
      <c r="O1149" s="4">
        <v>70526</v>
      </c>
      <c r="P1149" t="s">
        <v>140</v>
      </c>
      <c r="Q1149" t="s">
        <v>247</v>
      </c>
      <c r="R1149">
        <v>13377891628</v>
      </c>
      <c r="T1149">
        <v>11116</v>
      </c>
      <c r="U1149" t="s">
        <v>16567</v>
      </c>
      <c r="V1149" t="s">
        <v>7849</v>
      </c>
      <c r="W1149" t="s">
        <v>910</v>
      </c>
      <c r="X1149" t="s">
        <v>251</v>
      </c>
      <c r="Y1149" t="s">
        <v>16566</v>
      </c>
      <c r="AA1149" t="s">
        <v>345</v>
      </c>
      <c r="AB1149" t="s">
        <v>246</v>
      </c>
      <c r="AC1149" s="4">
        <v>70526</v>
      </c>
      <c r="AD1149" t="s">
        <v>140</v>
      </c>
      <c r="AE1149" t="s">
        <v>247</v>
      </c>
      <c r="AF1149">
        <v>13377891628</v>
      </c>
      <c r="AH1149" t="s">
        <v>16569</v>
      </c>
      <c r="AI1149" t="s">
        <v>168</v>
      </c>
      <c r="AJ1149" t="s">
        <v>254</v>
      </c>
      <c r="AK1149" t="s">
        <v>255</v>
      </c>
      <c r="AL1149" t="s">
        <v>256</v>
      </c>
      <c r="AM1149" t="s">
        <v>257</v>
      </c>
      <c r="AO1149" t="s">
        <v>258</v>
      </c>
      <c r="AP1149" t="s">
        <v>246</v>
      </c>
      <c r="AQ1149" s="4">
        <v>70760</v>
      </c>
      <c r="AR1149" t="s">
        <v>140</v>
      </c>
      <c r="AS1149" t="s">
        <v>351</v>
      </c>
      <c r="AT1149">
        <v>12256387218</v>
      </c>
      <c r="AV1149" t="s">
        <v>260</v>
      </c>
      <c r="AW1149" t="s">
        <v>261</v>
      </c>
      <c r="AZ1149" t="s">
        <v>175</v>
      </c>
      <c r="BA1149" t="s">
        <v>176</v>
      </c>
      <c r="BB1149" t="s">
        <v>136</v>
      </c>
      <c r="BC1149" t="s">
        <v>136</v>
      </c>
      <c r="BD1149" t="s">
        <v>148</v>
      </c>
      <c r="BE1149" t="s">
        <v>136</v>
      </c>
      <c r="BF1149" t="s">
        <v>136</v>
      </c>
      <c r="BG1149" t="s">
        <v>134</v>
      </c>
      <c r="BH1149" t="s">
        <v>136</v>
      </c>
      <c r="BN1149" t="s">
        <v>17767</v>
      </c>
      <c r="BO1149" t="s">
        <v>3322</v>
      </c>
      <c r="BP1149">
        <v>2</v>
      </c>
      <c r="BQ1149">
        <v>2</v>
      </c>
      <c r="BR1149">
        <v>2</v>
      </c>
      <c r="BS1149" s="1">
        <v>44197</v>
      </c>
      <c r="BT1149" s="1">
        <v>44377</v>
      </c>
      <c r="BU1149" s="1">
        <v>44197</v>
      </c>
      <c r="BV1149" s="1">
        <v>44377</v>
      </c>
      <c r="BW1149" t="s">
        <v>136</v>
      </c>
      <c r="BX1149">
        <v>40</v>
      </c>
      <c r="BY1149">
        <v>0</v>
      </c>
      <c r="BZ1149">
        <v>8</v>
      </c>
      <c r="CA1149">
        <v>8</v>
      </c>
      <c r="CB1149">
        <v>8</v>
      </c>
      <c r="CC1149">
        <v>8</v>
      </c>
      <c r="CD1149">
        <v>8</v>
      </c>
      <c r="CE1149">
        <v>0</v>
      </c>
      <c r="CF1149" t="str">
        <f t="shared" si="3"/>
        <v>7:00 AM</v>
      </c>
      <c r="CG1149" t="str">
        <f t="shared" si="4"/>
        <v>4:00 PM</v>
      </c>
      <c r="CH1149" s="5">
        <v>11.83</v>
      </c>
      <c r="CI1149" t="s">
        <v>146</v>
      </c>
      <c r="CL1149" t="s">
        <v>134</v>
      </c>
      <c r="CM1149" t="s">
        <v>147</v>
      </c>
      <c r="CN1149" t="s">
        <v>148</v>
      </c>
      <c r="CO1149" t="s">
        <v>266</v>
      </c>
      <c r="CP1149" t="s">
        <v>149</v>
      </c>
      <c r="CQ1149">
        <v>3</v>
      </c>
      <c r="CR1149">
        <v>0</v>
      </c>
      <c r="CS1149" t="s">
        <v>136</v>
      </c>
      <c r="CT1149" t="s">
        <v>136</v>
      </c>
      <c r="CU1149" t="s">
        <v>136</v>
      </c>
      <c r="CV1149" t="s">
        <v>134</v>
      </c>
      <c r="CW1149" t="s">
        <v>134</v>
      </c>
      <c r="CX1149">
        <v>50</v>
      </c>
      <c r="CY1149" t="s">
        <v>134</v>
      </c>
      <c r="CZ1149" t="s">
        <v>134</v>
      </c>
      <c r="DA1149" t="s">
        <v>134</v>
      </c>
      <c r="DB1149" t="s">
        <v>134</v>
      </c>
      <c r="DC1149" t="s">
        <v>134</v>
      </c>
      <c r="DD1149" t="s">
        <v>136</v>
      </c>
      <c r="DF1149" t="s">
        <v>16571</v>
      </c>
      <c r="DG1149" t="s">
        <v>16566</v>
      </c>
      <c r="DH1149" t="s">
        <v>345</v>
      </c>
      <c r="DI1149" t="s">
        <v>246</v>
      </c>
      <c r="DJ1149" s="4">
        <v>70526</v>
      </c>
      <c r="DK1149" t="s">
        <v>268</v>
      </c>
      <c r="DL1149" t="s">
        <v>134</v>
      </c>
      <c r="DM1149">
        <v>5</v>
      </c>
      <c r="DN1149" t="s">
        <v>16572</v>
      </c>
      <c r="DO1149" t="s">
        <v>345</v>
      </c>
      <c r="DP1149" t="s">
        <v>246</v>
      </c>
      <c r="DQ1149" t="str">
        <f>"70526"</f>
        <v>70526</v>
      </c>
      <c r="DR1149" t="s">
        <v>268</v>
      </c>
      <c r="DS1149" t="s">
        <v>497</v>
      </c>
      <c r="DT1149">
        <v>1</v>
      </c>
      <c r="DU1149">
        <v>3</v>
      </c>
      <c r="DV1149" t="s">
        <v>134</v>
      </c>
      <c r="DW1149" t="s">
        <v>134</v>
      </c>
      <c r="DX1149" t="s">
        <v>134</v>
      </c>
      <c r="DY1149" t="s">
        <v>136</v>
      </c>
      <c r="DZ1149">
        <v>1</v>
      </c>
      <c r="EA1149" t="s">
        <v>136</v>
      </c>
      <c r="EC1149" s="5">
        <v>12.68</v>
      </c>
      <c r="ED1149" s="5">
        <v>55</v>
      </c>
      <c r="EE1149">
        <v>13377891628</v>
      </c>
      <c r="EF1149" t="s">
        <v>148</v>
      </c>
      <c r="EG1149" t="s">
        <v>271</v>
      </c>
      <c r="EH1149">
        <v>3</v>
      </c>
    </row>
    <row r="1150" spans="1:138" ht="15" customHeight="1" x14ac:dyDescent="0.35">
      <c r="A1150" t="s">
        <v>15185</v>
      </c>
      <c r="B1150" t="s">
        <v>157</v>
      </c>
      <c r="C1150" s="1">
        <v>44152.59943159722</v>
      </c>
      <c r="D1150" s="1">
        <v>44160</v>
      </c>
      <c r="E1150" t="s">
        <v>133</v>
      </c>
      <c r="F1150" t="s">
        <v>136</v>
      </c>
      <c r="G1150" t="s">
        <v>135</v>
      </c>
      <c r="H1150" t="s">
        <v>136</v>
      </c>
      <c r="I1150" t="s">
        <v>15186</v>
      </c>
      <c r="K1150" t="s">
        <v>15187</v>
      </c>
      <c r="M1150" t="s">
        <v>245</v>
      </c>
      <c r="N1150" t="s">
        <v>246</v>
      </c>
      <c r="O1150" s="4">
        <v>70516</v>
      </c>
      <c r="P1150" t="s">
        <v>140</v>
      </c>
      <c r="R1150">
        <v>13372506818</v>
      </c>
      <c r="T1150">
        <v>11251</v>
      </c>
      <c r="U1150" t="s">
        <v>2451</v>
      </c>
      <c r="V1150" t="s">
        <v>3319</v>
      </c>
      <c r="W1150" t="s">
        <v>434</v>
      </c>
      <c r="X1150" t="s">
        <v>164</v>
      </c>
      <c r="Y1150" t="s">
        <v>15187</v>
      </c>
      <c r="Z1150" t="s">
        <v>148</v>
      </c>
      <c r="AA1150" t="s">
        <v>245</v>
      </c>
      <c r="AB1150" t="s">
        <v>246</v>
      </c>
      <c r="AC1150" s="4">
        <v>70516</v>
      </c>
      <c r="AD1150" t="s">
        <v>140</v>
      </c>
      <c r="AF1150">
        <v>13372506818</v>
      </c>
      <c r="AH1150" t="s">
        <v>1571</v>
      </c>
      <c r="AI1150" t="s">
        <v>168</v>
      </c>
      <c r="AJ1150" t="s">
        <v>1565</v>
      </c>
      <c r="AK1150" t="s">
        <v>1566</v>
      </c>
      <c r="AL1150" t="s">
        <v>1567</v>
      </c>
      <c r="AM1150" t="s">
        <v>1568</v>
      </c>
      <c r="AN1150" t="s">
        <v>1569</v>
      </c>
      <c r="AO1150" t="s">
        <v>1570</v>
      </c>
      <c r="AP1150" t="s">
        <v>537</v>
      </c>
      <c r="AQ1150" s="4">
        <v>27536</v>
      </c>
      <c r="AR1150" t="s">
        <v>140</v>
      </c>
      <c r="AT1150">
        <v>14349173294</v>
      </c>
      <c r="AV1150" t="s">
        <v>2442</v>
      </c>
      <c r="AW1150" t="s">
        <v>1572</v>
      </c>
      <c r="AZ1150" t="s">
        <v>334</v>
      </c>
      <c r="BA1150" t="s">
        <v>335</v>
      </c>
      <c r="BB1150" t="s">
        <v>136</v>
      </c>
      <c r="BC1150" t="s">
        <v>136</v>
      </c>
      <c r="BD1150" t="s">
        <v>148</v>
      </c>
      <c r="BE1150" t="s">
        <v>136</v>
      </c>
      <c r="BF1150" t="s">
        <v>136</v>
      </c>
      <c r="BG1150" t="s">
        <v>134</v>
      </c>
      <c r="BH1150" t="s">
        <v>136</v>
      </c>
      <c r="BN1150" t="s">
        <v>15188</v>
      </c>
      <c r="BO1150" t="s">
        <v>1574</v>
      </c>
      <c r="BP1150">
        <v>2</v>
      </c>
      <c r="BQ1150">
        <v>2</v>
      </c>
      <c r="BR1150">
        <v>2</v>
      </c>
      <c r="BS1150" s="1">
        <v>44198</v>
      </c>
      <c r="BT1150" s="1">
        <v>44469</v>
      </c>
      <c r="BU1150" s="1">
        <v>44198</v>
      </c>
      <c r="BV1150" s="1">
        <v>44469</v>
      </c>
      <c r="BW1150" t="s">
        <v>136</v>
      </c>
      <c r="BX1150">
        <v>40</v>
      </c>
      <c r="BY1150">
        <v>0</v>
      </c>
      <c r="BZ1150">
        <v>7</v>
      </c>
      <c r="CA1150">
        <v>7</v>
      </c>
      <c r="CB1150">
        <v>7</v>
      </c>
      <c r="CC1150">
        <v>7</v>
      </c>
      <c r="CD1150">
        <v>7</v>
      </c>
      <c r="CE1150">
        <v>5</v>
      </c>
      <c r="CF1150" t="str">
        <f t="shared" si="3"/>
        <v>7:00 AM</v>
      </c>
      <c r="CG1150" t="str">
        <f t="shared" si="4"/>
        <v>4:00 PM</v>
      </c>
      <c r="CH1150" s="5">
        <v>11.83</v>
      </c>
      <c r="CI1150" t="s">
        <v>146</v>
      </c>
      <c r="CL1150" t="s">
        <v>134</v>
      </c>
      <c r="CM1150" t="s">
        <v>147</v>
      </c>
      <c r="CN1150" t="s">
        <v>148</v>
      </c>
      <c r="CO1150" t="s">
        <v>1575</v>
      </c>
      <c r="CP1150" t="s">
        <v>149</v>
      </c>
      <c r="CQ1150">
        <v>3</v>
      </c>
      <c r="CR1150">
        <v>0</v>
      </c>
      <c r="CS1150" t="s">
        <v>136</v>
      </c>
      <c r="CT1150" t="s">
        <v>136</v>
      </c>
      <c r="CU1150" t="s">
        <v>134</v>
      </c>
      <c r="CV1150" t="s">
        <v>134</v>
      </c>
      <c r="CW1150" t="s">
        <v>134</v>
      </c>
      <c r="CX1150">
        <v>70</v>
      </c>
      <c r="CY1150" t="s">
        <v>134</v>
      </c>
      <c r="CZ1150" t="s">
        <v>134</v>
      </c>
      <c r="DA1150" t="s">
        <v>134</v>
      </c>
      <c r="DB1150" t="s">
        <v>134</v>
      </c>
      <c r="DC1150" t="s">
        <v>134</v>
      </c>
      <c r="DD1150" t="s">
        <v>136</v>
      </c>
      <c r="DF1150" s="2" t="s">
        <v>15189</v>
      </c>
      <c r="DG1150" t="s">
        <v>15187</v>
      </c>
      <c r="DH1150" t="s">
        <v>245</v>
      </c>
      <c r="DI1150" t="s">
        <v>246</v>
      </c>
      <c r="DJ1150" s="4">
        <v>70516</v>
      </c>
      <c r="DK1150" t="s">
        <v>268</v>
      </c>
      <c r="DL1150" t="s">
        <v>136</v>
      </c>
      <c r="DM1150">
        <v>2</v>
      </c>
      <c r="DN1150" t="s">
        <v>15190</v>
      </c>
      <c r="DO1150" t="s">
        <v>245</v>
      </c>
      <c r="DP1150" t="s">
        <v>246</v>
      </c>
      <c r="DQ1150" t="str">
        <f>"70516"</f>
        <v>70516</v>
      </c>
      <c r="DR1150" t="s">
        <v>268</v>
      </c>
      <c r="DS1150" t="s">
        <v>15191</v>
      </c>
      <c r="DT1150">
        <v>1</v>
      </c>
      <c r="DU1150">
        <v>8</v>
      </c>
      <c r="DV1150" t="s">
        <v>134</v>
      </c>
      <c r="DW1150" t="s">
        <v>134</v>
      </c>
      <c r="DX1150" t="s">
        <v>134</v>
      </c>
      <c r="DY1150" t="s">
        <v>136</v>
      </c>
      <c r="DZ1150">
        <v>1</v>
      </c>
      <c r="EA1150" t="s">
        <v>136</v>
      </c>
      <c r="EC1150" s="5">
        <v>12.68</v>
      </c>
      <c r="ED1150" s="5">
        <v>55</v>
      </c>
      <c r="EE1150">
        <v>13372506818</v>
      </c>
      <c r="EF1150" t="s">
        <v>148</v>
      </c>
      <c r="EG1150" t="s">
        <v>271</v>
      </c>
      <c r="EH1150">
        <v>3</v>
      </c>
    </row>
    <row r="1151" spans="1:138" ht="15" customHeight="1" x14ac:dyDescent="0.35">
      <c r="A1151" t="s">
        <v>23172</v>
      </c>
      <c r="B1151" t="s">
        <v>157</v>
      </c>
      <c r="C1151" s="1">
        <v>44152.611717245367</v>
      </c>
      <c r="D1151" s="1">
        <v>44160</v>
      </c>
      <c r="E1151" t="s">
        <v>133</v>
      </c>
      <c r="F1151" t="s">
        <v>136</v>
      </c>
      <c r="G1151" t="s">
        <v>135</v>
      </c>
      <c r="H1151" t="s">
        <v>136</v>
      </c>
      <c r="I1151" t="s">
        <v>15233</v>
      </c>
      <c r="K1151" t="s">
        <v>15234</v>
      </c>
      <c r="M1151" t="s">
        <v>2695</v>
      </c>
      <c r="N1151" t="s">
        <v>246</v>
      </c>
      <c r="O1151" s="4">
        <v>70559</v>
      </c>
      <c r="P1151" t="s">
        <v>140</v>
      </c>
      <c r="R1151">
        <v>13372243701</v>
      </c>
      <c r="T1151">
        <v>112512</v>
      </c>
      <c r="U1151" t="s">
        <v>4423</v>
      </c>
      <c r="V1151" t="s">
        <v>2788</v>
      </c>
      <c r="W1151" t="s">
        <v>15235</v>
      </c>
      <c r="X1151" t="s">
        <v>164</v>
      </c>
      <c r="Y1151" t="s">
        <v>15234</v>
      </c>
      <c r="Z1151" t="s">
        <v>148</v>
      </c>
      <c r="AA1151" t="s">
        <v>2695</v>
      </c>
      <c r="AB1151" t="s">
        <v>246</v>
      </c>
      <c r="AC1151" s="4">
        <v>70559</v>
      </c>
      <c r="AD1151" t="s">
        <v>140</v>
      </c>
      <c r="AF1151">
        <v>13372243701</v>
      </c>
      <c r="AH1151" t="s">
        <v>1571</v>
      </c>
      <c r="AI1151" t="s">
        <v>168</v>
      </c>
      <c r="AJ1151" t="s">
        <v>1565</v>
      </c>
      <c r="AK1151" t="s">
        <v>1566</v>
      </c>
      <c r="AL1151" t="s">
        <v>1567</v>
      </c>
      <c r="AM1151" t="s">
        <v>1568</v>
      </c>
      <c r="AN1151" t="s">
        <v>1569</v>
      </c>
      <c r="AO1151" t="s">
        <v>1570</v>
      </c>
      <c r="AP1151" t="s">
        <v>537</v>
      </c>
      <c r="AQ1151" s="4">
        <v>27536</v>
      </c>
      <c r="AR1151" t="s">
        <v>140</v>
      </c>
      <c r="AT1151">
        <v>14349173294</v>
      </c>
      <c r="AV1151" t="s">
        <v>2442</v>
      </c>
      <c r="AW1151" t="s">
        <v>1572</v>
      </c>
      <c r="AZ1151" t="s">
        <v>334</v>
      </c>
      <c r="BA1151" t="s">
        <v>335</v>
      </c>
      <c r="BB1151" t="s">
        <v>136</v>
      </c>
      <c r="BC1151" t="s">
        <v>136</v>
      </c>
      <c r="BD1151" t="s">
        <v>148</v>
      </c>
      <c r="BE1151" t="s">
        <v>136</v>
      </c>
      <c r="BF1151" t="s">
        <v>136</v>
      </c>
      <c r="BG1151" t="s">
        <v>134</v>
      </c>
      <c r="BH1151" t="s">
        <v>136</v>
      </c>
      <c r="BN1151" t="s">
        <v>23173</v>
      </c>
      <c r="BO1151" t="s">
        <v>1574</v>
      </c>
      <c r="BP1151">
        <v>1</v>
      </c>
      <c r="BQ1151">
        <v>1</v>
      </c>
      <c r="BR1151">
        <v>1</v>
      </c>
      <c r="BS1151" s="1">
        <v>44198</v>
      </c>
      <c r="BT1151" s="1">
        <v>44471</v>
      </c>
      <c r="BU1151" s="1">
        <v>44198</v>
      </c>
      <c r="BV1151" s="1">
        <v>44471</v>
      </c>
      <c r="BW1151" t="s">
        <v>136</v>
      </c>
      <c r="BX1151">
        <v>40</v>
      </c>
      <c r="BY1151">
        <v>0</v>
      </c>
      <c r="BZ1151">
        <v>7</v>
      </c>
      <c r="CA1151">
        <v>7</v>
      </c>
      <c r="CB1151">
        <v>7</v>
      </c>
      <c r="CC1151">
        <v>7</v>
      </c>
      <c r="CD1151">
        <v>7</v>
      </c>
      <c r="CE1151">
        <v>5</v>
      </c>
      <c r="CF1151" t="str">
        <f t="shared" si="3"/>
        <v>7:00 AM</v>
      </c>
      <c r="CG1151" t="str">
        <f t="shared" si="4"/>
        <v>4:00 PM</v>
      </c>
      <c r="CH1151" s="5">
        <v>11.83</v>
      </c>
      <c r="CI1151" t="s">
        <v>146</v>
      </c>
      <c r="CL1151" t="s">
        <v>134</v>
      </c>
      <c r="CM1151" t="s">
        <v>312</v>
      </c>
      <c r="CN1151" t="s">
        <v>148</v>
      </c>
      <c r="CO1151" t="s">
        <v>1575</v>
      </c>
      <c r="CP1151" t="s">
        <v>149</v>
      </c>
      <c r="CQ1151">
        <v>3</v>
      </c>
      <c r="CR1151">
        <v>0</v>
      </c>
      <c r="CS1151" t="s">
        <v>136</v>
      </c>
      <c r="CT1151" t="s">
        <v>136</v>
      </c>
      <c r="CU1151" t="s">
        <v>134</v>
      </c>
      <c r="CV1151" t="s">
        <v>134</v>
      </c>
      <c r="CW1151" t="s">
        <v>134</v>
      </c>
      <c r="CX1151">
        <v>70</v>
      </c>
      <c r="CY1151" t="s">
        <v>134</v>
      </c>
      <c r="CZ1151" t="s">
        <v>136</v>
      </c>
      <c r="DA1151" t="s">
        <v>134</v>
      </c>
      <c r="DB1151" t="s">
        <v>134</v>
      </c>
      <c r="DC1151" t="s">
        <v>134</v>
      </c>
      <c r="DD1151" t="s">
        <v>136</v>
      </c>
      <c r="DF1151" t="s">
        <v>1576</v>
      </c>
      <c r="DG1151" t="s">
        <v>15237</v>
      </c>
      <c r="DH1151" t="s">
        <v>2695</v>
      </c>
      <c r="DI1151" t="s">
        <v>246</v>
      </c>
      <c r="DJ1151" s="4">
        <v>70559</v>
      </c>
      <c r="DK1151" t="s">
        <v>268</v>
      </c>
      <c r="DL1151" t="s">
        <v>134</v>
      </c>
      <c r="DM1151">
        <v>4</v>
      </c>
      <c r="DN1151" t="s">
        <v>15238</v>
      </c>
      <c r="DO1151" t="s">
        <v>2695</v>
      </c>
      <c r="DP1151" t="s">
        <v>246</v>
      </c>
      <c r="DQ1151" t="str">
        <f>"70559"</f>
        <v>70559</v>
      </c>
      <c r="DR1151" t="s">
        <v>268</v>
      </c>
      <c r="DS1151" t="s">
        <v>15239</v>
      </c>
      <c r="DT1151">
        <v>1</v>
      </c>
      <c r="DU1151">
        <v>7</v>
      </c>
      <c r="DV1151" t="s">
        <v>134</v>
      </c>
      <c r="DW1151" t="s">
        <v>134</v>
      </c>
      <c r="DX1151" t="s">
        <v>134</v>
      </c>
      <c r="DY1151" t="s">
        <v>136</v>
      </c>
      <c r="DZ1151">
        <v>1</v>
      </c>
      <c r="EA1151" t="s">
        <v>136</v>
      </c>
      <c r="EC1151" s="5">
        <v>12.68</v>
      </c>
      <c r="ED1151" s="5">
        <v>55</v>
      </c>
      <c r="EE1151">
        <v>13372243701</v>
      </c>
      <c r="EF1151" t="s">
        <v>148</v>
      </c>
      <c r="EG1151" t="s">
        <v>271</v>
      </c>
      <c r="EH1151">
        <v>1</v>
      </c>
    </row>
    <row r="1152" spans="1:138" ht="15" customHeight="1" x14ac:dyDescent="0.35">
      <c r="A1152" t="s">
        <v>10020</v>
      </c>
      <c r="B1152" t="s">
        <v>157</v>
      </c>
      <c r="C1152" s="1">
        <v>44151.540215740744</v>
      </c>
      <c r="D1152" s="1">
        <v>44160</v>
      </c>
      <c r="E1152" t="s">
        <v>1202</v>
      </c>
      <c r="F1152" t="s">
        <v>136</v>
      </c>
      <c r="G1152" t="s">
        <v>135</v>
      </c>
      <c r="H1152" t="s">
        <v>136</v>
      </c>
      <c r="I1152" t="s">
        <v>10021</v>
      </c>
      <c r="K1152" t="s">
        <v>10022</v>
      </c>
      <c r="M1152" t="s">
        <v>345</v>
      </c>
      <c r="N1152" t="s">
        <v>246</v>
      </c>
      <c r="O1152" s="4">
        <v>70526</v>
      </c>
      <c r="P1152" t="s">
        <v>140</v>
      </c>
      <c r="R1152">
        <v>13377852388</v>
      </c>
      <c r="T1152">
        <v>112512</v>
      </c>
      <c r="U1152" t="s">
        <v>10023</v>
      </c>
      <c r="V1152" t="s">
        <v>3790</v>
      </c>
      <c r="W1152" t="s">
        <v>1536</v>
      </c>
      <c r="X1152" t="s">
        <v>164</v>
      </c>
      <c r="Y1152" t="s">
        <v>10022</v>
      </c>
      <c r="Z1152" t="s">
        <v>148</v>
      </c>
      <c r="AA1152" t="s">
        <v>345</v>
      </c>
      <c r="AB1152" t="s">
        <v>246</v>
      </c>
      <c r="AC1152" s="4">
        <v>70526</v>
      </c>
      <c r="AD1152" t="s">
        <v>140</v>
      </c>
      <c r="AF1152">
        <v>13377852388</v>
      </c>
      <c r="AH1152" t="s">
        <v>1571</v>
      </c>
      <c r="AI1152" t="s">
        <v>168</v>
      </c>
      <c r="AJ1152" t="s">
        <v>1565</v>
      </c>
      <c r="AK1152" t="s">
        <v>1566</v>
      </c>
      <c r="AL1152" t="s">
        <v>1567</v>
      </c>
      <c r="AM1152" t="s">
        <v>1568</v>
      </c>
      <c r="AN1152" t="s">
        <v>1569</v>
      </c>
      <c r="AO1152" t="s">
        <v>1570</v>
      </c>
      <c r="AP1152" t="s">
        <v>537</v>
      </c>
      <c r="AQ1152" s="4">
        <v>27536</v>
      </c>
      <c r="AR1152" t="s">
        <v>140</v>
      </c>
      <c r="AT1152">
        <v>14349173294</v>
      </c>
      <c r="AV1152" t="s">
        <v>2442</v>
      </c>
      <c r="AW1152" t="s">
        <v>1572</v>
      </c>
      <c r="AZ1152" t="s">
        <v>334</v>
      </c>
      <c r="BA1152" t="s">
        <v>335</v>
      </c>
      <c r="BB1152" t="s">
        <v>136</v>
      </c>
      <c r="BC1152" t="s">
        <v>136</v>
      </c>
      <c r="BD1152" t="s">
        <v>148</v>
      </c>
      <c r="BE1152" t="s">
        <v>136</v>
      </c>
      <c r="BF1152" t="s">
        <v>136</v>
      </c>
      <c r="BG1152" t="s">
        <v>134</v>
      </c>
      <c r="BH1152" t="s">
        <v>134</v>
      </c>
      <c r="BN1152" t="s">
        <v>10024</v>
      </c>
      <c r="BO1152" t="s">
        <v>1574</v>
      </c>
      <c r="BP1152">
        <v>8</v>
      </c>
      <c r="BQ1152">
        <v>8</v>
      </c>
      <c r="BR1152">
        <v>8</v>
      </c>
      <c r="BS1152" s="1">
        <v>44198</v>
      </c>
      <c r="BT1152" s="1">
        <v>44392</v>
      </c>
      <c r="BU1152" s="1">
        <v>44198</v>
      </c>
      <c r="BV1152" s="1">
        <v>44392</v>
      </c>
      <c r="BW1152" t="s">
        <v>136</v>
      </c>
      <c r="BX1152">
        <v>40</v>
      </c>
      <c r="BY1152">
        <v>0</v>
      </c>
      <c r="BZ1152">
        <v>7</v>
      </c>
      <c r="CA1152">
        <v>7</v>
      </c>
      <c r="CB1152">
        <v>7</v>
      </c>
      <c r="CC1152">
        <v>7</v>
      </c>
      <c r="CD1152">
        <v>7</v>
      </c>
      <c r="CE1152">
        <v>5</v>
      </c>
      <c r="CF1152" t="str">
        <f t="shared" si="3"/>
        <v>7:00 AM</v>
      </c>
      <c r="CG1152" t="str">
        <f t="shared" si="4"/>
        <v>4:00 PM</v>
      </c>
      <c r="CH1152" s="5">
        <v>11.83</v>
      </c>
      <c r="CI1152" t="s">
        <v>146</v>
      </c>
      <c r="CL1152" t="s">
        <v>134</v>
      </c>
      <c r="CM1152" t="s">
        <v>147</v>
      </c>
      <c r="CN1152" t="s">
        <v>148</v>
      </c>
      <c r="CO1152" t="s">
        <v>1575</v>
      </c>
      <c r="CP1152" t="s">
        <v>149</v>
      </c>
      <c r="CQ1152">
        <v>3</v>
      </c>
      <c r="CR1152">
        <v>0</v>
      </c>
      <c r="CS1152" t="s">
        <v>136</v>
      </c>
      <c r="CT1152" t="s">
        <v>136</v>
      </c>
      <c r="CU1152" t="s">
        <v>134</v>
      </c>
      <c r="CV1152" t="s">
        <v>134</v>
      </c>
      <c r="CW1152" t="s">
        <v>134</v>
      </c>
      <c r="CX1152">
        <v>70</v>
      </c>
      <c r="CY1152" t="s">
        <v>134</v>
      </c>
      <c r="CZ1152" t="s">
        <v>134</v>
      </c>
      <c r="DA1152" t="s">
        <v>134</v>
      </c>
      <c r="DB1152" t="s">
        <v>134</v>
      </c>
      <c r="DC1152" t="s">
        <v>134</v>
      </c>
      <c r="DD1152" t="s">
        <v>136</v>
      </c>
      <c r="DF1152" t="s">
        <v>1576</v>
      </c>
      <c r="DG1152" t="s">
        <v>10022</v>
      </c>
      <c r="DH1152" t="s">
        <v>345</v>
      </c>
      <c r="DI1152" t="s">
        <v>246</v>
      </c>
      <c r="DJ1152" s="4">
        <v>70526</v>
      </c>
      <c r="DK1152" t="s">
        <v>268</v>
      </c>
      <c r="DL1152" t="s">
        <v>134</v>
      </c>
      <c r="DM1152">
        <v>9</v>
      </c>
      <c r="DN1152" t="s">
        <v>10025</v>
      </c>
      <c r="DO1152" t="s">
        <v>345</v>
      </c>
      <c r="DP1152" t="s">
        <v>246</v>
      </c>
      <c r="DQ1152" t="str">
        <f>"70526"</f>
        <v>70526</v>
      </c>
      <c r="DR1152" t="s">
        <v>268</v>
      </c>
      <c r="DS1152" t="s">
        <v>10026</v>
      </c>
      <c r="DT1152">
        <v>1</v>
      </c>
      <c r="DU1152">
        <v>6</v>
      </c>
      <c r="DV1152" t="s">
        <v>134</v>
      </c>
      <c r="DW1152" t="s">
        <v>134</v>
      </c>
      <c r="DX1152" t="s">
        <v>134</v>
      </c>
      <c r="DY1152" t="s">
        <v>134</v>
      </c>
      <c r="DZ1152">
        <v>2</v>
      </c>
      <c r="EA1152" t="s">
        <v>136</v>
      </c>
      <c r="EC1152" s="5">
        <v>12.68</v>
      </c>
      <c r="ED1152" s="5">
        <v>55</v>
      </c>
      <c r="EE1152">
        <v>13377852388</v>
      </c>
      <c r="EF1152" t="s">
        <v>148</v>
      </c>
      <c r="EG1152" t="s">
        <v>10027</v>
      </c>
      <c r="EH1152">
        <v>4</v>
      </c>
    </row>
    <row r="1153" spans="1:138" ht="15" customHeight="1" x14ac:dyDescent="0.35">
      <c r="A1153" t="s">
        <v>25161</v>
      </c>
      <c r="B1153" t="s">
        <v>157</v>
      </c>
      <c r="C1153" s="1">
        <v>44151.548623495371</v>
      </c>
      <c r="D1153" s="1">
        <v>44160</v>
      </c>
      <c r="E1153" t="s">
        <v>133</v>
      </c>
      <c r="F1153" t="s">
        <v>136</v>
      </c>
      <c r="G1153" t="s">
        <v>135</v>
      </c>
      <c r="H1153" t="s">
        <v>136</v>
      </c>
      <c r="I1153" t="s">
        <v>7760</v>
      </c>
      <c r="K1153" t="s">
        <v>7764</v>
      </c>
      <c r="M1153" t="s">
        <v>345</v>
      </c>
      <c r="N1153" t="s">
        <v>246</v>
      </c>
      <c r="O1153" s="4">
        <v>70526</v>
      </c>
      <c r="P1153" t="s">
        <v>140</v>
      </c>
      <c r="R1153">
        <v>13375810148</v>
      </c>
      <c r="T1153">
        <v>112512</v>
      </c>
      <c r="U1153" t="s">
        <v>7762</v>
      </c>
      <c r="V1153" t="s">
        <v>1551</v>
      </c>
      <c r="W1153" t="s">
        <v>250</v>
      </c>
      <c r="X1153" t="s">
        <v>7763</v>
      </c>
      <c r="Y1153" t="s">
        <v>7764</v>
      </c>
      <c r="Z1153" t="s">
        <v>148</v>
      </c>
      <c r="AA1153" t="s">
        <v>345</v>
      </c>
      <c r="AB1153" t="s">
        <v>246</v>
      </c>
      <c r="AC1153" s="4">
        <v>70526</v>
      </c>
      <c r="AD1153" t="s">
        <v>140</v>
      </c>
      <c r="AF1153">
        <v>13375810148</v>
      </c>
      <c r="AH1153" t="s">
        <v>1571</v>
      </c>
      <c r="AI1153" t="s">
        <v>168</v>
      </c>
      <c r="AJ1153" t="s">
        <v>1565</v>
      </c>
      <c r="AK1153" t="s">
        <v>1566</v>
      </c>
      <c r="AL1153" t="s">
        <v>1567</v>
      </c>
      <c r="AM1153" t="s">
        <v>1568</v>
      </c>
      <c r="AN1153" t="s">
        <v>1569</v>
      </c>
      <c r="AO1153" t="s">
        <v>1570</v>
      </c>
      <c r="AP1153" t="s">
        <v>537</v>
      </c>
      <c r="AQ1153" s="4">
        <v>27536</v>
      </c>
      <c r="AR1153" t="s">
        <v>140</v>
      </c>
      <c r="AT1153">
        <v>14349173294</v>
      </c>
      <c r="AV1153" t="s">
        <v>2442</v>
      </c>
      <c r="AW1153" t="s">
        <v>1572</v>
      </c>
      <c r="AZ1153" t="s">
        <v>334</v>
      </c>
      <c r="BA1153" t="s">
        <v>335</v>
      </c>
      <c r="BB1153" t="s">
        <v>136</v>
      </c>
      <c r="BC1153" t="s">
        <v>136</v>
      </c>
      <c r="BD1153" t="s">
        <v>148</v>
      </c>
      <c r="BE1153" t="s">
        <v>136</v>
      </c>
      <c r="BF1153" t="s">
        <v>136</v>
      </c>
      <c r="BG1153" t="s">
        <v>134</v>
      </c>
      <c r="BH1153" t="s">
        <v>136</v>
      </c>
      <c r="BN1153" t="s">
        <v>25162</v>
      </c>
      <c r="BO1153" t="s">
        <v>1574</v>
      </c>
      <c r="BP1153">
        <v>12</v>
      </c>
      <c r="BQ1153">
        <v>12</v>
      </c>
      <c r="BR1153">
        <v>12</v>
      </c>
      <c r="BS1153" s="1">
        <v>44198</v>
      </c>
      <c r="BT1153" s="1">
        <v>44377</v>
      </c>
      <c r="BU1153" s="1">
        <v>44198</v>
      </c>
      <c r="BV1153" s="1">
        <v>44377</v>
      </c>
      <c r="BW1153" t="s">
        <v>136</v>
      </c>
      <c r="BX1153">
        <v>40</v>
      </c>
      <c r="BY1153">
        <v>0</v>
      </c>
      <c r="BZ1153">
        <v>7</v>
      </c>
      <c r="CA1153">
        <v>7</v>
      </c>
      <c r="CB1153">
        <v>7</v>
      </c>
      <c r="CC1153">
        <v>7</v>
      </c>
      <c r="CD1153">
        <v>7</v>
      </c>
      <c r="CE1153">
        <v>5</v>
      </c>
      <c r="CF1153" t="str">
        <f t="shared" si="3"/>
        <v>7:00 AM</v>
      </c>
      <c r="CG1153" t="str">
        <f t="shared" si="4"/>
        <v>4:00 PM</v>
      </c>
      <c r="CH1153" s="5">
        <v>11.83</v>
      </c>
      <c r="CI1153" t="s">
        <v>146</v>
      </c>
      <c r="CL1153" t="s">
        <v>134</v>
      </c>
      <c r="CM1153" t="s">
        <v>147</v>
      </c>
      <c r="CN1153" t="s">
        <v>148</v>
      </c>
      <c r="CO1153" t="s">
        <v>1575</v>
      </c>
      <c r="CP1153" t="s">
        <v>149</v>
      </c>
      <c r="CQ1153">
        <v>3</v>
      </c>
      <c r="CR1153">
        <v>0</v>
      </c>
      <c r="CS1153" t="s">
        <v>136</v>
      </c>
      <c r="CT1153" t="s">
        <v>136</v>
      </c>
      <c r="CU1153" t="s">
        <v>134</v>
      </c>
      <c r="CV1153" t="s">
        <v>134</v>
      </c>
      <c r="CW1153" t="s">
        <v>134</v>
      </c>
      <c r="CX1153">
        <v>70</v>
      </c>
      <c r="CY1153" t="s">
        <v>134</v>
      </c>
      <c r="CZ1153" t="s">
        <v>134</v>
      </c>
      <c r="DA1153" t="s">
        <v>134</v>
      </c>
      <c r="DB1153" t="s">
        <v>134</v>
      </c>
      <c r="DC1153" t="s">
        <v>134</v>
      </c>
      <c r="DD1153" t="s">
        <v>136</v>
      </c>
      <c r="DF1153" t="s">
        <v>1576</v>
      </c>
      <c r="DG1153" t="s">
        <v>7764</v>
      </c>
      <c r="DH1153" t="s">
        <v>345</v>
      </c>
      <c r="DI1153" t="s">
        <v>246</v>
      </c>
      <c r="DJ1153" s="4">
        <v>70526</v>
      </c>
      <c r="DK1153" t="s">
        <v>268</v>
      </c>
      <c r="DL1153" t="s">
        <v>134</v>
      </c>
      <c r="DM1153">
        <v>13</v>
      </c>
      <c r="DN1153" t="s">
        <v>7766</v>
      </c>
      <c r="DO1153" t="s">
        <v>345</v>
      </c>
      <c r="DP1153" t="s">
        <v>246</v>
      </c>
      <c r="DQ1153" t="str">
        <f>"70526"</f>
        <v>70526</v>
      </c>
      <c r="DR1153" t="s">
        <v>268</v>
      </c>
      <c r="DS1153" t="s">
        <v>576</v>
      </c>
      <c r="DT1153">
        <v>1</v>
      </c>
      <c r="DU1153">
        <v>9</v>
      </c>
      <c r="DV1153" t="s">
        <v>134</v>
      </c>
      <c r="DW1153" t="s">
        <v>134</v>
      </c>
      <c r="DX1153" t="s">
        <v>134</v>
      </c>
      <c r="DY1153" t="s">
        <v>134</v>
      </c>
      <c r="DZ1153">
        <v>2</v>
      </c>
      <c r="EA1153" t="s">
        <v>136</v>
      </c>
      <c r="EC1153" s="5">
        <v>12.68</v>
      </c>
      <c r="ED1153" s="5">
        <v>55</v>
      </c>
      <c r="EE1153">
        <v>13375810148</v>
      </c>
      <c r="EF1153" t="s">
        <v>148</v>
      </c>
      <c r="EG1153" t="s">
        <v>271</v>
      </c>
      <c r="EH1153">
        <v>2</v>
      </c>
    </row>
    <row r="1154" spans="1:138" ht="15" customHeight="1" x14ac:dyDescent="0.35">
      <c r="A1154" t="s">
        <v>26522</v>
      </c>
      <c r="B1154" t="s">
        <v>157</v>
      </c>
      <c r="C1154" s="1">
        <v>44145.36252962963</v>
      </c>
      <c r="D1154" s="1">
        <v>44160</v>
      </c>
      <c r="E1154" t="s">
        <v>133</v>
      </c>
      <c r="F1154" t="s">
        <v>136</v>
      </c>
      <c r="G1154" t="s">
        <v>135</v>
      </c>
      <c r="H1154" t="s">
        <v>136</v>
      </c>
      <c r="I1154" t="s">
        <v>26523</v>
      </c>
      <c r="K1154" t="s">
        <v>26524</v>
      </c>
      <c r="L1154" t="s">
        <v>21343</v>
      </c>
      <c r="M1154" t="s">
        <v>8943</v>
      </c>
      <c r="N1154" t="s">
        <v>246</v>
      </c>
      <c r="O1154" s="4">
        <v>70531</v>
      </c>
      <c r="P1154" t="s">
        <v>140</v>
      </c>
      <c r="R1154">
        <v>13372506434</v>
      </c>
      <c r="T1154">
        <v>112512</v>
      </c>
      <c r="U1154" t="s">
        <v>10459</v>
      </c>
      <c r="V1154" t="s">
        <v>1252</v>
      </c>
      <c r="X1154" t="s">
        <v>164</v>
      </c>
      <c r="Y1154" t="s">
        <v>26524</v>
      </c>
      <c r="Z1154" t="s">
        <v>26525</v>
      </c>
      <c r="AA1154" t="s">
        <v>8943</v>
      </c>
      <c r="AB1154" t="s">
        <v>246</v>
      </c>
      <c r="AC1154" s="4">
        <v>70531</v>
      </c>
      <c r="AD1154" t="s">
        <v>140</v>
      </c>
      <c r="AF1154">
        <v>13372506434</v>
      </c>
      <c r="AH1154" t="s">
        <v>26526</v>
      </c>
      <c r="AI1154" t="s">
        <v>168</v>
      </c>
      <c r="AJ1154" t="s">
        <v>2425</v>
      </c>
      <c r="AK1154" t="s">
        <v>2426</v>
      </c>
      <c r="AL1154" t="s">
        <v>509</v>
      </c>
      <c r="AM1154" t="s">
        <v>2427</v>
      </c>
      <c r="AO1154" t="s">
        <v>345</v>
      </c>
      <c r="AP1154" t="s">
        <v>246</v>
      </c>
      <c r="AQ1154" s="4">
        <v>70526</v>
      </c>
      <c r="AR1154" t="s">
        <v>140</v>
      </c>
      <c r="AT1154">
        <v>13377835693</v>
      </c>
      <c r="AU1154">
        <v>3010</v>
      </c>
      <c r="AV1154" t="s">
        <v>2428</v>
      </c>
      <c r="AW1154" t="s">
        <v>2429</v>
      </c>
      <c r="AZ1154" t="s">
        <v>334</v>
      </c>
      <c r="BA1154" t="s">
        <v>335</v>
      </c>
      <c r="BB1154" t="s">
        <v>136</v>
      </c>
      <c r="BC1154" t="s">
        <v>136</v>
      </c>
      <c r="BD1154" t="s">
        <v>148</v>
      </c>
      <c r="BE1154" t="s">
        <v>136</v>
      </c>
      <c r="BF1154" t="s">
        <v>136</v>
      </c>
      <c r="BG1154" t="s">
        <v>134</v>
      </c>
      <c r="BH1154" t="s">
        <v>136</v>
      </c>
      <c r="BN1154" t="s">
        <v>26527</v>
      </c>
      <c r="BO1154" t="s">
        <v>11050</v>
      </c>
      <c r="BP1154">
        <v>3</v>
      </c>
      <c r="BQ1154">
        <v>3</v>
      </c>
      <c r="BR1154">
        <v>3</v>
      </c>
      <c r="BS1154" s="1">
        <v>44198</v>
      </c>
      <c r="BT1154" s="1">
        <v>44377</v>
      </c>
      <c r="BU1154" s="1">
        <v>44198</v>
      </c>
      <c r="BV1154" s="1">
        <v>44377</v>
      </c>
      <c r="BW1154" t="s">
        <v>136</v>
      </c>
      <c r="BX1154">
        <v>35</v>
      </c>
      <c r="BY1154">
        <v>0</v>
      </c>
      <c r="BZ1154">
        <v>6</v>
      </c>
      <c r="CA1154">
        <v>6</v>
      </c>
      <c r="CB1154">
        <v>6</v>
      </c>
      <c r="CC1154">
        <v>6</v>
      </c>
      <c r="CD1154">
        <v>6</v>
      </c>
      <c r="CE1154">
        <v>5</v>
      </c>
      <c r="CF1154" t="str">
        <f t="shared" si="3"/>
        <v>7:00 AM</v>
      </c>
      <c r="CG1154" t="str">
        <f>"1:00 PM"</f>
        <v>1:00 PM</v>
      </c>
      <c r="CH1154" s="5">
        <v>11.83</v>
      </c>
      <c r="CI1154" t="s">
        <v>146</v>
      </c>
      <c r="CL1154" t="s">
        <v>134</v>
      </c>
      <c r="CM1154" t="s">
        <v>147</v>
      </c>
      <c r="CN1154" t="s">
        <v>148</v>
      </c>
      <c r="CO1154" t="s">
        <v>2548</v>
      </c>
      <c r="CP1154" t="s">
        <v>149</v>
      </c>
      <c r="CQ1154">
        <v>0</v>
      </c>
      <c r="CR1154">
        <v>0</v>
      </c>
      <c r="CS1154" t="s">
        <v>136</v>
      </c>
      <c r="CT1154" t="s">
        <v>136</v>
      </c>
      <c r="CU1154" t="s">
        <v>136</v>
      </c>
      <c r="CV1154" t="s">
        <v>134</v>
      </c>
      <c r="CW1154" t="s">
        <v>134</v>
      </c>
      <c r="CX1154">
        <v>50</v>
      </c>
      <c r="CY1154" t="s">
        <v>134</v>
      </c>
      <c r="CZ1154" t="s">
        <v>134</v>
      </c>
      <c r="DA1154" t="s">
        <v>134</v>
      </c>
      <c r="DB1154" t="s">
        <v>134</v>
      </c>
      <c r="DC1154" t="s">
        <v>134</v>
      </c>
      <c r="DD1154" t="s">
        <v>136</v>
      </c>
      <c r="DF1154" t="s">
        <v>2433</v>
      </c>
      <c r="DG1154" t="s">
        <v>26528</v>
      </c>
      <c r="DH1154" t="s">
        <v>8943</v>
      </c>
      <c r="DI1154" t="s">
        <v>246</v>
      </c>
      <c r="DJ1154" s="4">
        <v>70531</v>
      </c>
      <c r="DK1154" t="s">
        <v>268</v>
      </c>
      <c r="DL1154" t="s">
        <v>136</v>
      </c>
      <c r="DM1154">
        <v>1</v>
      </c>
      <c r="DN1154" t="s">
        <v>26529</v>
      </c>
      <c r="DO1154" t="s">
        <v>8943</v>
      </c>
      <c r="DP1154" t="s">
        <v>246</v>
      </c>
      <c r="DQ1154" t="str">
        <f>"70531"</f>
        <v>70531</v>
      </c>
      <c r="DR1154" t="s">
        <v>268</v>
      </c>
      <c r="DS1154" t="s">
        <v>26530</v>
      </c>
      <c r="DT1154">
        <v>1</v>
      </c>
      <c r="DU1154">
        <v>8</v>
      </c>
      <c r="DV1154" t="s">
        <v>136</v>
      </c>
      <c r="DW1154" t="s">
        <v>134</v>
      </c>
      <c r="DX1154" t="s">
        <v>136</v>
      </c>
      <c r="DY1154" t="s">
        <v>136</v>
      </c>
      <c r="DZ1154">
        <v>1</v>
      </c>
      <c r="EA1154" t="s">
        <v>136</v>
      </c>
      <c r="EC1154" s="5">
        <v>12.68</v>
      </c>
      <c r="ED1154" s="5">
        <v>55</v>
      </c>
      <c r="EE1154">
        <v>13372506434</v>
      </c>
      <c r="EF1154" t="s">
        <v>26526</v>
      </c>
      <c r="EG1154" t="s">
        <v>148</v>
      </c>
      <c r="EH1154">
        <v>1</v>
      </c>
    </row>
    <row r="1155" spans="1:138" ht="15" customHeight="1" x14ac:dyDescent="0.35">
      <c r="A1155" t="s">
        <v>21951</v>
      </c>
      <c r="B1155" t="s">
        <v>157</v>
      </c>
      <c r="C1155" s="1">
        <v>44137.713148842595</v>
      </c>
      <c r="D1155" s="1">
        <v>44160</v>
      </c>
      <c r="E1155" t="s">
        <v>133</v>
      </c>
      <c r="F1155" t="s">
        <v>136</v>
      </c>
      <c r="G1155" t="s">
        <v>135</v>
      </c>
      <c r="H1155" t="s">
        <v>136</v>
      </c>
      <c r="I1155" t="s">
        <v>21952</v>
      </c>
      <c r="K1155" t="s">
        <v>21953</v>
      </c>
      <c r="M1155" t="s">
        <v>14738</v>
      </c>
      <c r="N1155" t="s">
        <v>1128</v>
      </c>
      <c r="O1155" s="4">
        <v>58750</v>
      </c>
      <c r="P1155" t="s">
        <v>140</v>
      </c>
      <c r="R1155">
        <v>17012631835</v>
      </c>
      <c r="T1155">
        <v>11211</v>
      </c>
      <c r="U1155" t="s">
        <v>1129</v>
      </c>
      <c r="V1155" t="s">
        <v>373</v>
      </c>
      <c r="X1155" t="s">
        <v>164</v>
      </c>
      <c r="Y1155" t="s">
        <v>21953</v>
      </c>
      <c r="AA1155" t="s">
        <v>14738</v>
      </c>
      <c r="AB1155" t="s">
        <v>1128</v>
      </c>
      <c r="AC1155" s="4">
        <v>58750</v>
      </c>
      <c r="AD1155" t="s">
        <v>140</v>
      </c>
      <c r="AF1155">
        <v>17012631835</v>
      </c>
      <c r="AH1155" t="s">
        <v>21954</v>
      </c>
      <c r="AI1155" t="s">
        <v>168</v>
      </c>
      <c r="AJ1155" t="s">
        <v>533</v>
      </c>
      <c r="AK1155" t="s">
        <v>534</v>
      </c>
      <c r="AM1155" t="s">
        <v>535</v>
      </c>
      <c r="AO1155" t="s">
        <v>536</v>
      </c>
      <c r="AP1155" t="s">
        <v>537</v>
      </c>
      <c r="AQ1155" s="4">
        <v>28786</v>
      </c>
      <c r="AR1155" t="s">
        <v>140</v>
      </c>
      <c r="AT1155">
        <v>18282460659</v>
      </c>
      <c r="AV1155" t="s">
        <v>538</v>
      </c>
      <c r="AW1155" t="s">
        <v>539</v>
      </c>
      <c r="AZ1155" t="s">
        <v>334</v>
      </c>
      <c r="BA1155" t="s">
        <v>335</v>
      </c>
      <c r="BB1155" t="s">
        <v>136</v>
      </c>
      <c r="BC1155" t="s">
        <v>136</v>
      </c>
      <c r="BD1155" t="s">
        <v>148</v>
      </c>
      <c r="BE1155" t="s">
        <v>136</v>
      </c>
      <c r="BF1155" t="s">
        <v>136</v>
      </c>
      <c r="BG1155" t="s">
        <v>134</v>
      </c>
      <c r="BH1155" t="s">
        <v>136</v>
      </c>
      <c r="BN1155" t="s">
        <v>21955</v>
      </c>
      <c r="BO1155" t="s">
        <v>3151</v>
      </c>
      <c r="BP1155">
        <v>1</v>
      </c>
      <c r="BQ1155">
        <v>1</v>
      </c>
      <c r="BR1155">
        <v>1</v>
      </c>
      <c r="BS1155" s="1">
        <v>44193</v>
      </c>
      <c r="BT1155" s="1">
        <v>44270</v>
      </c>
      <c r="BU1155" s="1">
        <v>44193</v>
      </c>
      <c r="BV1155" s="1">
        <v>44270</v>
      </c>
      <c r="BW1155" t="s">
        <v>136</v>
      </c>
      <c r="BX1155">
        <v>48</v>
      </c>
      <c r="BY1155">
        <v>0</v>
      </c>
      <c r="BZ1155">
        <v>8</v>
      </c>
      <c r="CA1155">
        <v>8</v>
      </c>
      <c r="CB1155">
        <v>8</v>
      </c>
      <c r="CC1155">
        <v>8</v>
      </c>
      <c r="CD1155">
        <v>8</v>
      </c>
      <c r="CE1155">
        <v>8</v>
      </c>
      <c r="CF1155" t="str">
        <f>"8:00 AM"</f>
        <v>8:00 AM</v>
      </c>
      <c r="CG1155" t="str">
        <f>"5:00 PM"</f>
        <v>5:00 PM</v>
      </c>
      <c r="CH1155" s="5">
        <v>14.99</v>
      </c>
      <c r="CI1155" t="s">
        <v>146</v>
      </c>
      <c r="CL1155" t="s">
        <v>136</v>
      </c>
      <c r="CM1155" t="s">
        <v>354</v>
      </c>
      <c r="CN1155" t="s">
        <v>8313</v>
      </c>
      <c r="CO1155" t="s">
        <v>544</v>
      </c>
      <c r="CP1155" t="s">
        <v>149</v>
      </c>
      <c r="CQ1155">
        <v>3</v>
      </c>
      <c r="CR1155">
        <v>0</v>
      </c>
      <c r="CS1155" t="s">
        <v>136</v>
      </c>
      <c r="CT1155" t="s">
        <v>134</v>
      </c>
      <c r="CU1155" t="s">
        <v>136</v>
      </c>
      <c r="CV1155" t="s">
        <v>136</v>
      </c>
      <c r="CW1155" t="s">
        <v>136</v>
      </c>
      <c r="CY1155" t="s">
        <v>136</v>
      </c>
      <c r="CZ1155" t="s">
        <v>136</v>
      </c>
      <c r="DA1155" t="s">
        <v>136</v>
      </c>
      <c r="DB1155" t="s">
        <v>136</v>
      </c>
      <c r="DC1155" t="s">
        <v>136</v>
      </c>
      <c r="DD1155" t="s">
        <v>136</v>
      </c>
      <c r="DF1155" t="s">
        <v>21956</v>
      </c>
      <c r="DG1155" t="s">
        <v>21957</v>
      </c>
      <c r="DH1155" t="s">
        <v>14738</v>
      </c>
      <c r="DI1155" t="s">
        <v>1128</v>
      </c>
      <c r="DJ1155" s="4">
        <v>58750</v>
      </c>
      <c r="DK1155" t="s">
        <v>13600</v>
      </c>
      <c r="DL1155" t="s">
        <v>136</v>
      </c>
      <c r="DM1155">
        <v>1</v>
      </c>
      <c r="DN1155" t="s">
        <v>21958</v>
      </c>
      <c r="DO1155" t="s">
        <v>14738</v>
      </c>
      <c r="DP1155" t="s">
        <v>1128</v>
      </c>
      <c r="DQ1155" t="str">
        <f>"58750"</f>
        <v>58750</v>
      </c>
      <c r="DR1155" t="s">
        <v>13600</v>
      </c>
      <c r="DS1155" t="s">
        <v>551</v>
      </c>
      <c r="DT1155">
        <v>1</v>
      </c>
      <c r="DU1155">
        <v>3</v>
      </c>
      <c r="DV1155" t="s">
        <v>134</v>
      </c>
      <c r="DW1155" t="s">
        <v>134</v>
      </c>
      <c r="DX1155" t="s">
        <v>134</v>
      </c>
      <c r="DY1155" t="s">
        <v>136</v>
      </c>
      <c r="DZ1155">
        <v>1</v>
      </c>
      <c r="EA1155" t="s">
        <v>136</v>
      </c>
      <c r="EC1155" s="5">
        <v>12.68</v>
      </c>
      <c r="ED1155" s="5">
        <v>55</v>
      </c>
      <c r="EE1155">
        <v>17012631835</v>
      </c>
      <c r="EF1155" t="s">
        <v>21954</v>
      </c>
      <c r="EG1155" t="s">
        <v>2909</v>
      </c>
      <c r="EH1155">
        <v>0</v>
      </c>
    </row>
    <row r="1156" spans="1:138" ht="15" customHeight="1" x14ac:dyDescent="0.35">
      <c r="A1156" t="s">
        <v>23728</v>
      </c>
      <c r="B1156" t="s">
        <v>833</v>
      </c>
      <c r="C1156" s="1">
        <v>44138.525943865738</v>
      </c>
      <c r="D1156" s="1">
        <v>44160</v>
      </c>
      <c r="E1156" t="s">
        <v>133</v>
      </c>
      <c r="F1156" t="s">
        <v>136</v>
      </c>
      <c r="G1156" t="s">
        <v>135</v>
      </c>
      <c r="H1156" t="s">
        <v>136</v>
      </c>
      <c r="I1156" t="s">
        <v>23729</v>
      </c>
      <c r="K1156" t="s">
        <v>23730</v>
      </c>
      <c r="M1156" t="s">
        <v>4086</v>
      </c>
      <c r="N1156" t="s">
        <v>161</v>
      </c>
      <c r="O1156" s="4">
        <v>31513</v>
      </c>
      <c r="P1156" t="s">
        <v>140</v>
      </c>
      <c r="R1156">
        <v>19123392999</v>
      </c>
      <c r="T1156">
        <v>111334</v>
      </c>
      <c r="U1156" t="s">
        <v>23731</v>
      </c>
      <c r="V1156" t="s">
        <v>1437</v>
      </c>
      <c r="X1156" t="s">
        <v>429</v>
      </c>
      <c r="Y1156" t="s">
        <v>23730</v>
      </c>
      <c r="AA1156" t="s">
        <v>4086</v>
      </c>
      <c r="AB1156" t="s">
        <v>161</v>
      </c>
      <c r="AC1156" s="4">
        <v>31513</v>
      </c>
      <c r="AD1156" t="s">
        <v>140</v>
      </c>
      <c r="AF1156">
        <v>19123392999</v>
      </c>
      <c r="AH1156" t="s">
        <v>23732</v>
      </c>
      <c r="AZ1156" t="s">
        <v>175</v>
      </c>
      <c r="BA1156" t="s">
        <v>176</v>
      </c>
      <c r="BB1156" t="s">
        <v>136</v>
      </c>
      <c r="BC1156" t="s">
        <v>136</v>
      </c>
      <c r="BD1156" t="s">
        <v>148</v>
      </c>
      <c r="BE1156" t="s">
        <v>136</v>
      </c>
      <c r="BF1156" t="s">
        <v>136</v>
      </c>
      <c r="BG1156" t="s">
        <v>134</v>
      </c>
      <c r="BH1156" t="s">
        <v>136</v>
      </c>
      <c r="BN1156" t="s">
        <v>23733</v>
      </c>
      <c r="BO1156" t="s">
        <v>179</v>
      </c>
      <c r="BP1156">
        <v>45</v>
      </c>
      <c r="BQ1156">
        <v>45</v>
      </c>
      <c r="BR1156">
        <v>40</v>
      </c>
      <c r="BS1156" s="1">
        <v>44206</v>
      </c>
      <c r="BT1156" s="1">
        <v>44499</v>
      </c>
      <c r="BU1156" s="1">
        <v>44206</v>
      </c>
      <c r="BV1156" s="1">
        <v>44499</v>
      </c>
      <c r="BW1156" t="s">
        <v>136</v>
      </c>
      <c r="BX1156">
        <v>35</v>
      </c>
      <c r="BY1156">
        <v>0</v>
      </c>
      <c r="BZ1156">
        <v>6</v>
      </c>
      <c r="CA1156">
        <v>6</v>
      </c>
      <c r="CB1156">
        <v>6</v>
      </c>
      <c r="CC1156">
        <v>6</v>
      </c>
      <c r="CD1156">
        <v>6</v>
      </c>
      <c r="CE1156">
        <v>5</v>
      </c>
      <c r="CF1156" t="str">
        <f>"8:00 AM"</f>
        <v>8:00 AM</v>
      </c>
      <c r="CG1156" t="str">
        <f>"4:00 PM"</f>
        <v>4:00 PM</v>
      </c>
      <c r="CH1156" s="5">
        <v>11.71</v>
      </c>
      <c r="CI1156" t="s">
        <v>146</v>
      </c>
      <c r="CJ1156">
        <v>0.5</v>
      </c>
      <c r="CK1156" t="s">
        <v>23734</v>
      </c>
      <c r="CL1156" t="s">
        <v>136</v>
      </c>
      <c r="CM1156" t="s">
        <v>147</v>
      </c>
      <c r="CN1156" t="s">
        <v>148</v>
      </c>
      <c r="CO1156" s="2" t="s">
        <v>23735</v>
      </c>
      <c r="CP1156" t="s">
        <v>149</v>
      </c>
      <c r="CQ1156">
        <v>2</v>
      </c>
      <c r="CR1156">
        <v>0</v>
      </c>
      <c r="CS1156" t="s">
        <v>136</v>
      </c>
      <c r="CT1156" t="s">
        <v>136</v>
      </c>
      <c r="CU1156" t="s">
        <v>136</v>
      </c>
      <c r="CV1156" t="s">
        <v>134</v>
      </c>
      <c r="CW1156" t="s">
        <v>134</v>
      </c>
      <c r="CX1156">
        <v>52</v>
      </c>
      <c r="CY1156" t="s">
        <v>134</v>
      </c>
      <c r="CZ1156" t="s">
        <v>134</v>
      </c>
      <c r="DA1156" t="s">
        <v>134</v>
      </c>
      <c r="DB1156" t="s">
        <v>134</v>
      </c>
      <c r="DC1156" t="s">
        <v>134</v>
      </c>
      <c r="DD1156" t="s">
        <v>136</v>
      </c>
      <c r="DF1156" t="s">
        <v>23736</v>
      </c>
      <c r="DG1156" t="s">
        <v>23737</v>
      </c>
      <c r="DH1156" t="s">
        <v>4086</v>
      </c>
      <c r="DI1156" t="s">
        <v>161</v>
      </c>
      <c r="DJ1156" s="4">
        <v>31513</v>
      </c>
      <c r="DK1156" t="s">
        <v>4106</v>
      </c>
      <c r="DL1156" t="s">
        <v>136</v>
      </c>
      <c r="DM1156">
        <v>1</v>
      </c>
      <c r="DN1156" t="s">
        <v>23738</v>
      </c>
      <c r="DO1156" t="s">
        <v>4086</v>
      </c>
      <c r="DP1156" t="s">
        <v>161</v>
      </c>
      <c r="DQ1156" t="str">
        <f>"31513"</f>
        <v>31513</v>
      </c>
      <c r="DR1156" t="s">
        <v>4106</v>
      </c>
      <c r="DS1156" t="s">
        <v>23739</v>
      </c>
      <c r="DT1156">
        <v>1</v>
      </c>
      <c r="DU1156">
        <v>8</v>
      </c>
      <c r="DV1156" t="s">
        <v>134</v>
      </c>
      <c r="DW1156" t="s">
        <v>134</v>
      </c>
      <c r="DX1156" t="s">
        <v>134</v>
      </c>
      <c r="DY1156" t="s">
        <v>134</v>
      </c>
      <c r="DZ1156">
        <v>6</v>
      </c>
      <c r="EA1156" t="s">
        <v>136</v>
      </c>
      <c r="EC1156" s="5">
        <v>12.68</v>
      </c>
      <c r="ED1156" s="5">
        <v>55</v>
      </c>
      <c r="EE1156">
        <v>19123392999</v>
      </c>
      <c r="EF1156" t="s">
        <v>23732</v>
      </c>
      <c r="EG1156" t="s">
        <v>148</v>
      </c>
      <c r="EH1156">
        <v>0</v>
      </c>
    </row>
    <row r="1157" spans="1:138" ht="15" customHeight="1" x14ac:dyDescent="0.35">
      <c r="A1157" t="s">
        <v>22473</v>
      </c>
      <c r="B1157" t="s">
        <v>157</v>
      </c>
      <c r="C1157" s="1">
        <v>44141.396715972223</v>
      </c>
      <c r="D1157" s="1">
        <v>44160</v>
      </c>
      <c r="E1157" t="s">
        <v>133</v>
      </c>
      <c r="F1157" t="s">
        <v>134</v>
      </c>
      <c r="G1157" t="s">
        <v>135</v>
      </c>
      <c r="H1157" t="s">
        <v>136</v>
      </c>
      <c r="I1157" t="s">
        <v>3229</v>
      </c>
      <c r="K1157" t="s">
        <v>3230</v>
      </c>
      <c r="M1157" t="s">
        <v>303</v>
      </c>
      <c r="N1157" t="s">
        <v>139</v>
      </c>
      <c r="O1157" s="4">
        <v>33935</v>
      </c>
      <c r="P1157" t="s">
        <v>140</v>
      </c>
      <c r="R1157">
        <v>18636740601</v>
      </c>
      <c r="T1157">
        <v>115115</v>
      </c>
      <c r="U1157" t="s">
        <v>3231</v>
      </c>
      <c r="V1157" t="s">
        <v>3232</v>
      </c>
      <c r="X1157" t="s">
        <v>3233</v>
      </c>
      <c r="Y1157" t="s">
        <v>3234</v>
      </c>
      <c r="AA1157" t="s">
        <v>303</v>
      </c>
      <c r="AB1157" t="s">
        <v>139</v>
      </c>
      <c r="AC1157" s="4">
        <v>33935</v>
      </c>
      <c r="AD1157" t="s">
        <v>140</v>
      </c>
      <c r="AF1157">
        <v>18636740601</v>
      </c>
      <c r="AH1157" t="s">
        <v>3235</v>
      </c>
      <c r="AZ1157" t="s">
        <v>175</v>
      </c>
      <c r="BA1157" t="s">
        <v>176</v>
      </c>
      <c r="BB1157" t="s">
        <v>134</v>
      </c>
      <c r="BC1157" t="s">
        <v>134</v>
      </c>
      <c r="BD1157" t="s">
        <v>134</v>
      </c>
      <c r="BE1157" t="s">
        <v>134</v>
      </c>
      <c r="BF1157" t="s">
        <v>136</v>
      </c>
      <c r="BG1157" t="s">
        <v>134</v>
      </c>
      <c r="BH1157" t="s">
        <v>136</v>
      </c>
      <c r="BI1157" t="s">
        <v>3231</v>
      </c>
      <c r="BJ1157" t="s">
        <v>3232</v>
      </c>
      <c r="BL1157" t="s">
        <v>3229</v>
      </c>
      <c r="BM1157" t="s">
        <v>3235</v>
      </c>
      <c r="BN1157" t="s">
        <v>22474</v>
      </c>
      <c r="BO1157" t="s">
        <v>3237</v>
      </c>
      <c r="BP1157">
        <v>52</v>
      </c>
      <c r="BQ1157">
        <v>52</v>
      </c>
      <c r="BR1157">
        <v>52</v>
      </c>
      <c r="BS1157" s="1">
        <v>44192</v>
      </c>
      <c r="BT1157" s="1">
        <v>44291</v>
      </c>
      <c r="BU1157" s="1">
        <v>44192</v>
      </c>
      <c r="BV1157" s="1">
        <v>44291</v>
      </c>
      <c r="BW1157" t="s">
        <v>136</v>
      </c>
      <c r="BX1157">
        <v>35</v>
      </c>
      <c r="BY1157">
        <v>0</v>
      </c>
      <c r="BZ1157">
        <v>6</v>
      </c>
      <c r="CA1157">
        <v>6</v>
      </c>
      <c r="CB1157">
        <v>6</v>
      </c>
      <c r="CC1157">
        <v>6</v>
      </c>
      <c r="CD1157">
        <v>6</v>
      </c>
      <c r="CE1157">
        <v>5</v>
      </c>
      <c r="CF1157" t="str">
        <f>"7:00 AM"</f>
        <v>7:00 AM</v>
      </c>
      <c r="CG1157" t="str">
        <f>"1:00 PM"</f>
        <v>1:00 PM</v>
      </c>
      <c r="CH1157" s="5">
        <v>11.71</v>
      </c>
      <c r="CI1157" t="s">
        <v>146</v>
      </c>
      <c r="CJ1157">
        <v>0.8</v>
      </c>
      <c r="CK1157" t="s">
        <v>22475</v>
      </c>
      <c r="CL1157" t="s">
        <v>134</v>
      </c>
      <c r="CM1157" t="s">
        <v>147</v>
      </c>
      <c r="CN1157" t="s">
        <v>148</v>
      </c>
      <c r="CO1157" s="2" t="s">
        <v>22476</v>
      </c>
      <c r="CP1157" t="s">
        <v>149</v>
      </c>
      <c r="CQ1157">
        <v>0</v>
      </c>
      <c r="CR1157">
        <v>0</v>
      </c>
      <c r="CS1157" t="s">
        <v>136</v>
      </c>
      <c r="CT1157" t="s">
        <v>136</v>
      </c>
      <c r="CU1157" t="s">
        <v>134</v>
      </c>
      <c r="CV1157" t="s">
        <v>134</v>
      </c>
      <c r="CW1157" t="s">
        <v>134</v>
      </c>
      <c r="CX1157">
        <v>50</v>
      </c>
      <c r="CY1157" t="s">
        <v>134</v>
      </c>
      <c r="CZ1157" t="s">
        <v>134</v>
      </c>
      <c r="DA1157" t="s">
        <v>134</v>
      </c>
      <c r="DB1157" t="s">
        <v>134</v>
      </c>
      <c r="DC1157" t="s">
        <v>134</v>
      </c>
      <c r="DD1157" t="s">
        <v>136</v>
      </c>
      <c r="DF1157" t="s">
        <v>22477</v>
      </c>
      <c r="DG1157" t="s">
        <v>22478</v>
      </c>
      <c r="DH1157" t="s">
        <v>212</v>
      </c>
      <c r="DI1157" t="s">
        <v>139</v>
      </c>
      <c r="DJ1157" s="4">
        <v>33935</v>
      </c>
      <c r="DK1157" t="s">
        <v>210</v>
      </c>
      <c r="DL1157" t="s">
        <v>134</v>
      </c>
      <c r="DM1157">
        <v>6</v>
      </c>
      <c r="DN1157" t="s">
        <v>22479</v>
      </c>
      <c r="DO1157" t="s">
        <v>212</v>
      </c>
      <c r="DP1157" t="s">
        <v>139</v>
      </c>
      <c r="DQ1157" t="str">
        <f>"33935"</f>
        <v>33935</v>
      </c>
      <c r="DR1157" t="s">
        <v>210</v>
      </c>
      <c r="DS1157" s="2" t="s">
        <v>22480</v>
      </c>
      <c r="DT1157">
        <v>3</v>
      </c>
      <c r="DU1157">
        <v>14</v>
      </c>
      <c r="DV1157" t="s">
        <v>134</v>
      </c>
      <c r="DW1157" t="s">
        <v>134</v>
      </c>
      <c r="DX1157" t="s">
        <v>134</v>
      </c>
      <c r="DY1157" t="s">
        <v>134</v>
      </c>
      <c r="DZ1157">
        <v>3</v>
      </c>
      <c r="EA1157" t="s">
        <v>134</v>
      </c>
      <c r="EB1157" s="5">
        <v>12.68</v>
      </c>
      <c r="EC1157" s="5">
        <v>12.68</v>
      </c>
      <c r="ED1157" s="5">
        <v>55</v>
      </c>
      <c r="EE1157">
        <v>18636740601</v>
      </c>
      <c r="EF1157" t="s">
        <v>3235</v>
      </c>
      <c r="EG1157" t="s">
        <v>148</v>
      </c>
      <c r="EH1157">
        <v>3</v>
      </c>
    </row>
    <row r="1158" spans="1:138" ht="15" customHeight="1" x14ac:dyDescent="0.35">
      <c r="A1158" t="s">
        <v>14862</v>
      </c>
      <c r="B1158" t="s">
        <v>157</v>
      </c>
      <c r="C1158" s="1">
        <v>44143.942885879631</v>
      </c>
      <c r="D1158" s="1">
        <v>44160</v>
      </c>
      <c r="E1158" t="s">
        <v>133</v>
      </c>
      <c r="F1158" t="s">
        <v>136</v>
      </c>
      <c r="G1158" t="s">
        <v>135</v>
      </c>
      <c r="H1158" t="s">
        <v>136</v>
      </c>
      <c r="I1158" t="s">
        <v>14863</v>
      </c>
      <c r="K1158" t="s">
        <v>14864</v>
      </c>
      <c r="M1158" t="s">
        <v>771</v>
      </c>
      <c r="N1158" t="s">
        <v>246</v>
      </c>
      <c r="O1158" s="4">
        <v>70535</v>
      </c>
      <c r="P1158" t="s">
        <v>140</v>
      </c>
      <c r="R1158">
        <v>19794171124</v>
      </c>
      <c r="T1158">
        <v>11251</v>
      </c>
      <c r="U1158" t="s">
        <v>14865</v>
      </c>
      <c r="V1158" t="s">
        <v>690</v>
      </c>
      <c r="W1158" t="s">
        <v>14866</v>
      </c>
      <c r="X1158" t="s">
        <v>3930</v>
      </c>
      <c r="Y1158" t="s">
        <v>14867</v>
      </c>
      <c r="AA1158" t="s">
        <v>245</v>
      </c>
      <c r="AB1158" t="s">
        <v>246</v>
      </c>
      <c r="AC1158" s="4">
        <v>70516</v>
      </c>
      <c r="AD1158" t="s">
        <v>140</v>
      </c>
      <c r="AE1158" t="s">
        <v>247</v>
      </c>
      <c r="AF1158">
        <v>19794171124</v>
      </c>
      <c r="AH1158" t="s">
        <v>14868</v>
      </c>
      <c r="AI1158" t="s">
        <v>168</v>
      </c>
      <c r="AJ1158" t="s">
        <v>254</v>
      </c>
      <c r="AK1158" t="s">
        <v>255</v>
      </c>
      <c r="AL1158" t="s">
        <v>256</v>
      </c>
      <c r="AM1158" t="s">
        <v>257</v>
      </c>
      <c r="AO1158" t="s">
        <v>258</v>
      </c>
      <c r="AP1158" t="s">
        <v>246</v>
      </c>
      <c r="AQ1158" s="4">
        <v>70760</v>
      </c>
      <c r="AR1158" t="s">
        <v>140</v>
      </c>
      <c r="AS1158" t="s">
        <v>351</v>
      </c>
      <c r="AT1158">
        <v>12256387218</v>
      </c>
      <c r="AV1158" t="s">
        <v>260</v>
      </c>
      <c r="AW1158" t="s">
        <v>261</v>
      </c>
      <c r="AZ1158" t="s">
        <v>334</v>
      </c>
      <c r="BA1158" t="s">
        <v>335</v>
      </c>
      <c r="BB1158" t="s">
        <v>136</v>
      </c>
      <c r="BC1158" t="s">
        <v>136</v>
      </c>
      <c r="BD1158" t="s">
        <v>148</v>
      </c>
      <c r="BE1158" t="s">
        <v>136</v>
      </c>
      <c r="BF1158" t="s">
        <v>136</v>
      </c>
      <c r="BG1158" t="s">
        <v>134</v>
      </c>
      <c r="BH1158" t="s">
        <v>136</v>
      </c>
      <c r="BN1158" t="s">
        <v>14869</v>
      </c>
      <c r="BO1158" t="s">
        <v>775</v>
      </c>
      <c r="BP1158">
        <v>2</v>
      </c>
      <c r="BQ1158">
        <v>2</v>
      </c>
      <c r="BR1158">
        <v>2</v>
      </c>
      <c r="BS1158" s="1">
        <v>44197</v>
      </c>
      <c r="BT1158" s="1">
        <v>44392</v>
      </c>
      <c r="BU1158" s="1">
        <v>44197</v>
      </c>
      <c r="BV1158" s="1">
        <v>44392</v>
      </c>
      <c r="BW1158" t="s">
        <v>136</v>
      </c>
      <c r="BX1158">
        <v>40</v>
      </c>
      <c r="BY1158">
        <v>0</v>
      </c>
      <c r="BZ1158">
        <v>8</v>
      </c>
      <c r="CA1158">
        <v>8</v>
      </c>
      <c r="CB1158">
        <v>8</v>
      </c>
      <c r="CC1158">
        <v>8</v>
      </c>
      <c r="CD1158">
        <v>8</v>
      </c>
      <c r="CE1158">
        <v>0</v>
      </c>
      <c r="CF1158" t="str">
        <f>"7:00 AM"</f>
        <v>7:00 AM</v>
      </c>
      <c r="CG1158" t="str">
        <f>"4:00 PM"</f>
        <v>4:00 PM</v>
      </c>
      <c r="CH1158" s="5">
        <v>11.83</v>
      </c>
      <c r="CI1158" t="s">
        <v>146</v>
      </c>
      <c r="CL1158" t="s">
        <v>134</v>
      </c>
      <c r="CM1158" t="s">
        <v>147</v>
      </c>
      <c r="CN1158" t="s">
        <v>148</v>
      </c>
      <c r="CO1158" t="s">
        <v>266</v>
      </c>
      <c r="CP1158" t="s">
        <v>149</v>
      </c>
      <c r="CQ1158">
        <v>3</v>
      </c>
      <c r="CR1158">
        <v>0</v>
      </c>
      <c r="CS1158" t="s">
        <v>136</v>
      </c>
      <c r="CT1158" t="s">
        <v>136</v>
      </c>
      <c r="CU1158" t="s">
        <v>136</v>
      </c>
      <c r="CV1158" t="s">
        <v>134</v>
      </c>
      <c r="CW1158" t="s">
        <v>134</v>
      </c>
      <c r="CX1158">
        <v>50</v>
      </c>
      <c r="CY1158" t="s">
        <v>134</v>
      </c>
      <c r="CZ1158" t="s">
        <v>134</v>
      </c>
      <c r="DA1158" t="s">
        <v>134</v>
      </c>
      <c r="DB1158" t="s">
        <v>134</v>
      </c>
      <c r="DC1158" t="s">
        <v>134</v>
      </c>
      <c r="DD1158" t="s">
        <v>136</v>
      </c>
      <c r="DF1158" t="s">
        <v>267</v>
      </c>
      <c r="DG1158" t="s">
        <v>14870</v>
      </c>
      <c r="DH1158" t="s">
        <v>7297</v>
      </c>
      <c r="DI1158" t="s">
        <v>246</v>
      </c>
      <c r="DJ1158" s="4">
        <v>70535</v>
      </c>
      <c r="DK1158" t="s">
        <v>268</v>
      </c>
      <c r="DL1158" t="s">
        <v>134</v>
      </c>
      <c r="DM1158">
        <v>3</v>
      </c>
      <c r="DN1158" t="s">
        <v>14871</v>
      </c>
      <c r="DO1158" t="s">
        <v>7297</v>
      </c>
      <c r="DP1158" t="s">
        <v>246</v>
      </c>
      <c r="DQ1158" t="str">
        <f>"70535"</f>
        <v>70535</v>
      </c>
      <c r="DR1158" t="s">
        <v>268</v>
      </c>
      <c r="DS1158" s="2" t="s">
        <v>14872</v>
      </c>
      <c r="DT1158">
        <v>2</v>
      </c>
      <c r="DU1158">
        <v>5</v>
      </c>
      <c r="DV1158" t="s">
        <v>134</v>
      </c>
      <c r="DW1158" t="s">
        <v>134</v>
      </c>
      <c r="DX1158" t="s">
        <v>134</v>
      </c>
      <c r="DY1158" t="s">
        <v>136</v>
      </c>
      <c r="DZ1158">
        <v>1</v>
      </c>
      <c r="EA1158" t="s">
        <v>136</v>
      </c>
      <c r="EC1158" s="5">
        <v>12.68</v>
      </c>
      <c r="ED1158" s="5">
        <v>55</v>
      </c>
      <c r="EE1158">
        <v>19794171124</v>
      </c>
      <c r="EF1158" t="s">
        <v>148</v>
      </c>
      <c r="EG1158" t="s">
        <v>271</v>
      </c>
      <c r="EH1158">
        <v>3</v>
      </c>
    </row>
    <row r="1159" spans="1:138" ht="15" customHeight="1" x14ac:dyDescent="0.35">
      <c r="A1159" t="s">
        <v>15203</v>
      </c>
      <c r="B1159" t="s">
        <v>157</v>
      </c>
      <c r="C1159" s="1">
        <v>44140.518687384261</v>
      </c>
      <c r="D1159" s="1">
        <v>44160</v>
      </c>
      <c r="E1159" t="s">
        <v>133</v>
      </c>
      <c r="F1159" t="s">
        <v>136</v>
      </c>
      <c r="G1159" t="s">
        <v>135</v>
      </c>
      <c r="H1159" t="s">
        <v>136</v>
      </c>
      <c r="I1159" t="s">
        <v>15204</v>
      </c>
      <c r="K1159" t="s">
        <v>15205</v>
      </c>
      <c r="L1159" t="s">
        <v>15206</v>
      </c>
      <c r="M1159" t="s">
        <v>3400</v>
      </c>
      <c r="N1159" t="s">
        <v>1187</v>
      </c>
      <c r="O1159" s="4">
        <v>67860</v>
      </c>
      <c r="P1159" t="s">
        <v>140</v>
      </c>
      <c r="R1159">
        <v>18063763711</v>
      </c>
      <c r="T1159">
        <v>111191</v>
      </c>
      <c r="U1159" t="s">
        <v>15207</v>
      </c>
      <c r="V1159" t="s">
        <v>3648</v>
      </c>
      <c r="X1159" t="s">
        <v>164</v>
      </c>
      <c r="Y1159" t="s">
        <v>15208</v>
      </c>
      <c r="Z1159" t="s">
        <v>15206</v>
      </c>
      <c r="AA1159" t="s">
        <v>3400</v>
      </c>
      <c r="AB1159" t="s">
        <v>1187</v>
      </c>
      <c r="AC1159" s="4">
        <v>67860</v>
      </c>
      <c r="AD1159" t="s">
        <v>140</v>
      </c>
      <c r="AF1159">
        <v>18063763711</v>
      </c>
      <c r="AH1159" t="s">
        <v>148</v>
      </c>
      <c r="AI1159" t="s">
        <v>168</v>
      </c>
      <c r="AJ1159" t="s">
        <v>456</v>
      </c>
      <c r="AK1159" t="s">
        <v>457</v>
      </c>
      <c r="AM1159" t="s">
        <v>458</v>
      </c>
      <c r="AO1159" t="s">
        <v>459</v>
      </c>
      <c r="AP1159" t="s">
        <v>460</v>
      </c>
      <c r="AQ1159" s="4">
        <v>73737</v>
      </c>
      <c r="AR1159" t="s">
        <v>140</v>
      </c>
      <c r="AT1159">
        <v>15802274747</v>
      </c>
      <c r="AV1159" t="s">
        <v>461</v>
      </c>
      <c r="AW1159" t="s">
        <v>462</v>
      </c>
      <c r="AZ1159" t="s">
        <v>288</v>
      </c>
      <c r="BA1159" t="s">
        <v>289</v>
      </c>
      <c r="BB1159" t="s">
        <v>136</v>
      </c>
      <c r="BC1159" t="s">
        <v>136</v>
      </c>
      <c r="BD1159" t="s">
        <v>148</v>
      </c>
      <c r="BE1159" t="s">
        <v>136</v>
      </c>
      <c r="BF1159" t="s">
        <v>136</v>
      </c>
      <c r="BG1159" t="s">
        <v>134</v>
      </c>
      <c r="BH1159" t="s">
        <v>136</v>
      </c>
      <c r="BN1159" t="s">
        <v>15209</v>
      </c>
      <c r="BO1159" t="s">
        <v>1043</v>
      </c>
      <c r="BP1159">
        <v>6</v>
      </c>
      <c r="BQ1159">
        <v>6</v>
      </c>
      <c r="BR1159">
        <v>6</v>
      </c>
      <c r="BS1159" s="1">
        <v>44197</v>
      </c>
      <c r="BT1159" s="1">
        <v>44500</v>
      </c>
      <c r="BU1159" s="1">
        <v>44197</v>
      </c>
      <c r="BV1159" s="1">
        <v>44500</v>
      </c>
      <c r="BW1159" t="s">
        <v>136</v>
      </c>
      <c r="BX1159">
        <v>48</v>
      </c>
      <c r="BY1159">
        <v>0</v>
      </c>
      <c r="BZ1159">
        <v>8</v>
      </c>
      <c r="CA1159">
        <v>8</v>
      </c>
      <c r="CB1159">
        <v>8</v>
      </c>
      <c r="CC1159">
        <v>8</v>
      </c>
      <c r="CD1159">
        <v>8</v>
      </c>
      <c r="CE1159">
        <v>8</v>
      </c>
      <c r="CF1159" t="str">
        <f>"8:00 AM"</f>
        <v>8:00 AM</v>
      </c>
      <c r="CG1159" t="str">
        <f>"5:00 PM"</f>
        <v>5:00 PM</v>
      </c>
      <c r="CH1159" s="5">
        <v>14.99</v>
      </c>
      <c r="CI1159" t="s">
        <v>146</v>
      </c>
      <c r="CL1159" t="s">
        <v>136</v>
      </c>
      <c r="CM1159" t="s">
        <v>312</v>
      </c>
      <c r="CN1159" t="s">
        <v>148</v>
      </c>
      <c r="CO1159" t="s">
        <v>465</v>
      </c>
      <c r="CP1159" t="s">
        <v>149</v>
      </c>
      <c r="CQ1159">
        <v>3</v>
      </c>
      <c r="CR1159">
        <v>0</v>
      </c>
      <c r="CS1159" t="s">
        <v>136</v>
      </c>
      <c r="CT1159" t="s">
        <v>134</v>
      </c>
      <c r="CU1159" t="s">
        <v>136</v>
      </c>
      <c r="CV1159" t="s">
        <v>134</v>
      </c>
      <c r="CW1159" t="s">
        <v>134</v>
      </c>
      <c r="CX1159">
        <v>75</v>
      </c>
      <c r="CY1159" t="s">
        <v>134</v>
      </c>
      <c r="CZ1159" t="s">
        <v>134</v>
      </c>
      <c r="DA1159" t="s">
        <v>134</v>
      </c>
      <c r="DB1159" t="s">
        <v>136</v>
      </c>
      <c r="DC1159" t="s">
        <v>134</v>
      </c>
      <c r="DD1159" t="s">
        <v>136</v>
      </c>
      <c r="DF1159" t="s">
        <v>466</v>
      </c>
      <c r="DG1159" t="s">
        <v>15210</v>
      </c>
      <c r="DH1159" t="s">
        <v>3400</v>
      </c>
      <c r="DI1159" t="s">
        <v>1187</v>
      </c>
      <c r="DJ1159" s="4">
        <v>67860</v>
      </c>
      <c r="DK1159" t="s">
        <v>3401</v>
      </c>
      <c r="DL1159" t="s">
        <v>136</v>
      </c>
      <c r="DM1159">
        <v>1</v>
      </c>
      <c r="DN1159" t="s">
        <v>15211</v>
      </c>
      <c r="DO1159" t="s">
        <v>3400</v>
      </c>
      <c r="DP1159" t="s">
        <v>1187</v>
      </c>
      <c r="DQ1159" t="str">
        <f>"67860"</f>
        <v>67860</v>
      </c>
      <c r="DR1159" t="s">
        <v>3401</v>
      </c>
      <c r="DS1159" t="s">
        <v>551</v>
      </c>
      <c r="DT1159">
        <v>2</v>
      </c>
      <c r="DU1159">
        <v>6</v>
      </c>
      <c r="DV1159" t="s">
        <v>134</v>
      </c>
      <c r="DW1159" t="s">
        <v>134</v>
      </c>
      <c r="DX1159" t="s">
        <v>134</v>
      </c>
      <c r="DY1159" t="s">
        <v>136</v>
      </c>
      <c r="DZ1159">
        <v>2</v>
      </c>
      <c r="EA1159" t="s">
        <v>136</v>
      </c>
      <c r="EC1159" s="5">
        <v>12.68</v>
      </c>
      <c r="ED1159" s="5">
        <v>55</v>
      </c>
      <c r="EE1159">
        <v>18063763711</v>
      </c>
      <c r="EF1159" t="s">
        <v>15212</v>
      </c>
      <c r="EG1159" t="s">
        <v>148</v>
      </c>
      <c r="EH1159">
        <v>0</v>
      </c>
    </row>
    <row r="1160" spans="1:138" ht="15" customHeight="1" x14ac:dyDescent="0.35">
      <c r="A1160" t="s">
        <v>25139</v>
      </c>
      <c r="B1160" t="s">
        <v>157</v>
      </c>
      <c r="C1160" s="1">
        <v>44147.608559143519</v>
      </c>
      <c r="D1160" s="1">
        <v>44160</v>
      </c>
      <c r="E1160" t="s">
        <v>133</v>
      </c>
      <c r="F1160" t="s">
        <v>136</v>
      </c>
      <c r="G1160" t="s">
        <v>135</v>
      </c>
      <c r="H1160" t="s">
        <v>136</v>
      </c>
      <c r="I1160" t="s">
        <v>25140</v>
      </c>
      <c r="K1160" t="s">
        <v>25141</v>
      </c>
      <c r="M1160" t="s">
        <v>8943</v>
      </c>
      <c r="N1160" t="s">
        <v>246</v>
      </c>
      <c r="O1160" s="4">
        <v>70531</v>
      </c>
      <c r="P1160" t="s">
        <v>140</v>
      </c>
      <c r="Q1160" t="s">
        <v>252</v>
      </c>
      <c r="R1160">
        <v>18708201182</v>
      </c>
      <c r="T1160">
        <v>112512</v>
      </c>
      <c r="U1160" t="s">
        <v>280</v>
      </c>
      <c r="V1160" t="s">
        <v>15902</v>
      </c>
      <c r="X1160" t="s">
        <v>164</v>
      </c>
      <c r="Y1160" t="s">
        <v>25141</v>
      </c>
      <c r="AA1160" t="s">
        <v>8943</v>
      </c>
      <c r="AB1160" t="s">
        <v>246</v>
      </c>
      <c r="AC1160" s="4">
        <v>70531</v>
      </c>
      <c r="AD1160" t="s">
        <v>140</v>
      </c>
      <c r="AF1160">
        <v>18708201182</v>
      </c>
      <c r="AH1160" t="s">
        <v>25142</v>
      </c>
      <c r="AI1160" t="s">
        <v>168</v>
      </c>
      <c r="AJ1160" t="s">
        <v>2425</v>
      </c>
      <c r="AK1160" t="s">
        <v>2426</v>
      </c>
      <c r="AL1160" t="s">
        <v>509</v>
      </c>
      <c r="AM1160" t="s">
        <v>2427</v>
      </c>
      <c r="AO1160" t="s">
        <v>345</v>
      </c>
      <c r="AP1160" t="s">
        <v>246</v>
      </c>
      <c r="AQ1160" s="4">
        <v>70526</v>
      </c>
      <c r="AR1160" t="s">
        <v>140</v>
      </c>
      <c r="AT1160">
        <v>13377835693</v>
      </c>
      <c r="AU1160">
        <v>3010</v>
      </c>
      <c r="AV1160" t="s">
        <v>2428</v>
      </c>
      <c r="AW1160" t="s">
        <v>2429</v>
      </c>
      <c r="AZ1160" t="s">
        <v>334</v>
      </c>
      <c r="BA1160" t="s">
        <v>335</v>
      </c>
      <c r="BB1160" t="s">
        <v>136</v>
      </c>
      <c r="BC1160" t="s">
        <v>136</v>
      </c>
      <c r="BD1160" t="s">
        <v>148</v>
      </c>
      <c r="BE1160" t="s">
        <v>136</v>
      </c>
      <c r="BF1160" t="s">
        <v>136</v>
      </c>
      <c r="BG1160" t="s">
        <v>134</v>
      </c>
      <c r="BH1160" t="s">
        <v>136</v>
      </c>
      <c r="BN1160" t="s">
        <v>25143</v>
      </c>
      <c r="BO1160" t="s">
        <v>3310</v>
      </c>
      <c r="BP1160">
        <v>1</v>
      </c>
      <c r="BQ1160">
        <v>1</v>
      </c>
      <c r="BR1160">
        <v>1</v>
      </c>
      <c r="BS1160" s="1">
        <v>44198</v>
      </c>
      <c r="BT1160" s="1">
        <v>44378</v>
      </c>
      <c r="BU1160" s="1">
        <v>44198</v>
      </c>
      <c r="BV1160" s="1">
        <v>44378</v>
      </c>
      <c r="BW1160" t="s">
        <v>136</v>
      </c>
      <c r="BX1160">
        <v>35</v>
      </c>
      <c r="BY1160">
        <v>0</v>
      </c>
      <c r="BZ1160">
        <v>6</v>
      </c>
      <c r="CA1160">
        <v>6</v>
      </c>
      <c r="CB1160">
        <v>6</v>
      </c>
      <c r="CC1160">
        <v>6</v>
      </c>
      <c r="CD1160">
        <v>6</v>
      </c>
      <c r="CE1160">
        <v>5</v>
      </c>
      <c r="CF1160" t="str">
        <f>"7:00 AM"</f>
        <v>7:00 AM</v>
      </c>
      <c r="CG1160" t="str">
        <f>"1:00 PM"</f>
        <v>1:00 PM</v>
      </c>
      <c r="CH1160" s="5">
        <v>11.83</v>
      </c>
      <c r="CI1160" t="s">
        <v>146</v>
      </c>
      <c r="CL1160" t="s">
        <v>134</v>
      </c>
      <c r="CM1160" t="s">
        <v>147</v>
      </c>
      <c r="CN1160" t="s">
        <v>148</v>
      </c>
      <c r="CO1160" t="s">
        <v>6134</v>
      </c>
      <c r="CP1160" t="s">
        <v>149</v>
      </c>
      <c r="CQ1160">
        <v>0</v>
      </c>
      <c r="CR1160">
        <v>0</v>
      </c>
      <c r="CS1160" t="s">
        <v>136</v>
      </c>
      <c r="CT1160" t="s">
        <v>136</v>
      </c>
      <c r="CU1160" t="s">
        <v>136</v>
      </c>
      <c r="CV1160" t="s">
        <v>134</v>
      </c>
      <c r="CW1160" t="s">
        <v>134</v>
      </c>
      <c r="CX1160">
        <v>50</v>
      </c>
      <c r="CY1160" t="s">
        <v>134</v>
      </c>
      <c r="CZ1160" t="s">
        <v>134</v>
      </c>
      <c r="DA1160" t="s">
        <v>134</v>
      </c>
      <c r="DB1160" t="s">
        <v>134</v>
      </c>
      <c r="DC1160" t="s">
        <v>134</v>
      </c>
      <c r="DD1160" t="s">
        <v>136</v>
      </c>
      <c r="DF1160" t="s">
        <v>2433</v>
      </c>
      <c r="DG1160" t="s">
        <v>25141</v>
      </c>
      <c r="DH1160" t="s">
        <v>8943</v>
      </c>
      <c r="DI1160" t="s">
        <v>246</v>
      </c>
      <c r="DJ1160" s="4">
        <v>70531</v>
      </c>
      <c r="DK1160" t="s">
        <v>268</v>
      </c>
      <c r="DL1160" t="s">
        <v>136</v>
      </c>
      <c r="DM1160">
        <v>1</v>
      </c>
      <c r="DN1160" t="s">
        <v>11489</v>
      </c>
      <c r="DO1160" t="s">
        <v>8943</v>
      </c>
      <c r="DP1160" t="s">
        <v>246</v>
      </c>
      <c r="DQ1160" t="str">
        <f>"70531"</f>
        <v>70531</v>
      </c>
      <c r="DR1160" t="s">
        <v>268</v>
      </c>
      <c r="DS1160" t="s">
        <v>1177</v>
      </c>
      <c r="DT1160">
        <v>1</v>
      </c>
      <c r="DU1160">
        <v>6</v>
      </c>
      <c r="DV1160" t="s">
        <v>136</v>
      </c>
      <c r="DW1160" t="s">
        <v>134</v>
      </c>
      <c r="DX1160" t="s">
        <v>136</v>
      </c>
      <c r="DY1160" t="s">
        <v>136</v>
      </c>
      <c r="DZ1160">
        <v>1</v>
      </c>
      <c r="EA1160" t="s">
        <v>136</v>
      </c>
      <c r="EC1160" s="5">
        <v>12.68</v>
      </c>
      <c r="ED1160" s="5">
        <v>55</v>
      </c>
      <c r="EE1160">
        <v>18708201182</v>
      </c>
      <c r="EF1160" t="s">
        <v>25142</v>
      </c>
      <c r="EG1160" t="s">
        <v>148</v>
      </c>
      <c r="EH1160">
        <v>1</v>
      </c>
    </row>
    <row r="1161" spans="1:138" ht="15" customHeight="1" x14ac:dyDescent="0.35">
      <c r="A1161" t="s">
        <v>26896</v>
      </c>
      <c r="B1161" t="s">
        <v>157</v>
      </c>
      <c r="C1161" s="1">
        <v>44146.67741851852</v>
      </c>
      <c r="D1161" s="1">
        <v>44160</v>
      </c>
      <c r="E1161" t="s">
        <v>133</v>
      </c>
      <c r="F1161" t="s">
        <v>136</v>
      </c>
      <c r="G1161" t="s">
        <v>135</v>
      </c>
      <c r="H1161" t="s">
        <v>136</v>
      </c>
      <c r="I1161" t="s">
        <v>26897</v>
      </c>
      <c r="K1161" t="s">
        <v>26898</v>
      </c>
      <c r="M1161" t="s">
        <v>15442</v>
      </c>
      <c r="N1161" t="s">
        <v>246</v>
      </c>
      <c r="O1161" s="4">
        <v>70630</v>
      </c>
      <c r="P1161" t="s">
        <v>140</v>
      </c>
      <c r="R1161">
        <v>13377640933</v>
      </c>
      <c r="T1161">
        <v>112512</v>
      </c>
      <c r="U1161" t="s">
        <v>26899</v>
      </c>
      <c r="V1161" t="s">
        <v>2615</v>
      </c>
      <c r="W1161" t="s">
        <v>816</v>
      </c>
      <c r="X1161" t="s">
        <v>3481</v>
      </c>
      <c r="Y1161" t="s">
        <v>26898</v>
      </c>
      <c r="AA1161" t="s">
        <v>15442</v>
      </c>
      <c r="AB1161" t="s">
        <v>246</v>
      </c>
      <c r="AC1161" s="4">
        <v>70630</v>
      </c>
      <c r="AD1161" t="s">
        <v>140</v>
      </c>
      <c r="AF1161">
        <v>13377640933</v>
      </c>
      <c r="AH1161" t="s">
        <v>26900</v>
      </c>
      <c r="AI1161" t="s">
        <v>226</v>
      </c>
      <c r="AJ1161" t="s">
        <v>667</v>
      </c>
      <c r="AK1161" t="s">
        <v>668</v>
      </c>
      <c r="AL1161" t="s">
        <v>669</v>
      </c>
      <c r="AM1161" t="s">
        <v>670</v>
      </c>
      <c r="AO1161" t="s">
        <v>671</v>
      </c>
      <c r="AP1161" t="s">
        <v>246</v>
      </c>
      <c r="AQ1161" s="4">
        <v>70601</v>
      </c>
      <c r="AR1161" t="s">
        <v>140</v>
      </c>
      <c r="AT1161">
        <v>13372140354</v>
      </c>
      <c r="AV1161" t="s">
        <v>672</v>
      </c>
      <c r="AW1161" t="s">
        <v>673</v>
      </c>
      <c r="AX1161" t="s">
        <v>246</v>
      </c>
      <c r="AY1161" t="s">
        <v>674</v>
      </c>
      <c r="AZ1161" t="s">
        <v>334</v>
      </c>
      <c r="BA1161" t="s">
        <v>335</v>
      </c>
      <c r="BB1161" t="s">
        <v>136</v>
      </c>
      <c r="BC1161" t="s">
        <v>136</v>
      </c>
      <c r="BD1161" t="s">
        <v>148</v>
      </c>
      <c r="BE1161" t="s">
        <v>136</v>
      </c>
      <c r="BF1161" t="s">
        <v>136</v>
      </c>
      <c r="BG1161" t="s">
        <v>134</v>
      </c>
      <c r="BH1161" t="s">
        <v>136</v>
      </c>
      <c r="BN1161" t="s">
        <v>26901</v>
      </c>
      <c r="BO1161" t="s">
        <v>905</v>
      </c>
      <c r="BP1161">
        <v>4</v>
      </c>
      <c r="BQ1161">
        <v>4</v>
      </c>
      <c r="BR1161">
        <v>4</v>
      </c>
      <c r="BS1161" s="1">
        <v>44197</v>
      </c>
      <c r="BT1161" s="1">
        <v>44500</v>
      </c>
      <c r="BU1161" s="1">
        <v>44197</v>
      </c>
      <c r="BV1161" s="1">
        <v>44500</v>
      </c>
      <c r="BW1161" t="s">
        <v>136</v>
      </c>
      <c r="BX1161">
        <v>40</v>
      </c>
      <c r="BY1161">
        <v>0</v>
      </c>
      <c r="BZ1161">
        <v>8</v>
      </c>
      <c r="CA1161">
        <v>8</v>
      </c>
      <c r="CB1161">
        <v>8</v>
      </c>
      <c r="CC1161">
        <v>8</v>
      </c>
      <c r="CD1161">
        <v>8</v>
      </c>
      <c r="CE1161">
        <v>0</v>
      </c>
      <c r="CF1161" t="str">
        <f>"7:00 AM"</f>
        <v>7:00 AM</v>
      </c>
      <c r="CG1161" t="str">
        <f>"4:00 PM"</f>
        <v>4:00 PM</v>
      </c>
      <c r="CH1161" s="5">
        <v>11.83</v>
      </c>
      <c r="CI1161" t="s">
        <v>146</v>
      </c>
      <c r="CL1161" t="s">
        <v>134</v>
      </c>
      <c r="CM1161" t="s">
        <v>147</v>
      </c>
      <c r="CN1161" t="s">
        <v>148</v>
      </c>
      <c r="CO1161" t="s">
        <v>2923</v>
      </c>
      <c r="CP1161" t="s">
        <v>149</v>
      </c>
      <c r="CQ1161">
        <v>3</v>
      </c>
      <c r="CR1161">
        <v>0</v>
      </c>
      <c r="CS1161" t="s">
        <v>136</v>
      </c>
      <c r="CT1161" t="s">
        <v>134</v>
      </c>
      <c r="CU1161" t="s">
        <v>136</v>
      </c>
      <c r="CV1161" t="s">
        <v>136</v>
      </c>
      <c r="CW1161" t="s">
        <v>134</v>
      </c>
      <c r="CX1161">
        <v>50</v>
      </c>
      <c r="CY1161" t="s">
        <v>136</v>
      </c>
      <c r="CZ1161" t="s">
        <v>136</v>
      </c>
      <c r="DA1161" t="s">
        <v>134</v>
      </c>
      <c r="DB1161" t="s">
        <v>134</v>
      </c>
      <c r="DC1161" t="s">
        <v>134</v>
      </c>
      <c r="DD1161" t="s">
        <v>136</v>
      </c>
      <c r="DF1161" t="s">
        <v>180</v>
      </c>
      <c r="DG1161" s="2" t="s">
        <v>26902</v>
      </c>
      <c r="DH1161" t="s">
        <v>15442</v>
      </c>
      <c r="DI1161" t="s">
        <v>246</v>
      </c>
      <c r="DJ1161" s="4">
        <v>70630</v>
      </c>
      <c r="DK1161" t="s">
        <v>1161</v>
      </c>
      <c r="DL1161" t="s">
        <v>134</v>
      </c>
      <c r="DM1161">
        <v>3</v>
      </c>
      <c r="DN1161" t="s">
        <v>26903</v>
      </c>
      <c r="DO1161" t="s">
        <v>15442</v>
      </c>
      <c r="DP1161" t="s">
        <v>246</v>
      </c>
      <c r="DQ1161" t="str">
        <f>"70630"</f>
        <v>70630</v>
      </c>
      <c r="DR1161" t="s">
        <v>1161</v>
      </c>
      <c r="DS1161" t="s">
        <v>5941</v>
      </c>
      <c r="DT1161">
        <v>1</v>
      </c>
      <c r="DU1161">
        <v>6</v>
      </c>
      <c r="DV1161" t="s">
        <v>134</v>
      </c>
      <c r="DW1161" t="s">
        <v>134</v>
      </c>
      <c r="DX1161" t="s">
        <v>134</v>
      </c>
      <c r="DY1161" t="s">
        <v>136</v>
      </c>
      <c r="DZ1161">
        <v>1</v>
      </c>
      <c r="EA1161" t="s">
        <v>136</v>
      </c>
      <c r="EC1161" s="5">
        <v>12.68</v>
      </c>
      <c r="ED1161" s="5">
        <v>55</v>
      </c>
      <c r="EE1161">
        <v>13377640933</v>
      </c>
      <c r="EF1161" t="s">
        <v>26900</v>
      </c>
      <c r="EG1161" t="s">
        <v>148</v>
      </c>
      <c r="EH1161">
        <v>3</v>
      </c>
    </row>
    <row r="1162" spans="1:138" ht="15" customHeight="1" x14ac:dyDescent="0.35">
      <c r="A1162" t="s">
        <v>25120</v>
      </c>
      <c r="B1162" t="s">
        <v>157</v>
      </c>
      <c r="C1162" s="1">
        <v>44143.999588888888</v>
      </c>
      <c r="D1162" s="1">
        <v>44160</v>
      </c>
      <c r="E1162" t="s">
        <v>133</v>
      </c>
      <c r="F1162" t="s">
        <v>136</v>
      </c>
      <c r="G1162" t="s">
        <v>135</v>
      </c>
      <c r="H1162" t="s">
        <v>136</v>
      </c>
      <c r="I1162" t="s">
        <v>12270</v>
      </c>
      <c r="K1162" t="s">
        <v>25121</v>
      </c>
      <c r="M1162" t="s">
        <v>2695</v>
      </c>
      <c r="N1162" t="s">
        <v>246</v>
      </c>
      <c r="O1162" s="4">
        <v>70559</v>
      </c>
      <c r="P1162" t="s">
        <v>140</v>
      </c>
      <c r="Q1162" t="s">
        <v>247</v>
      </c>
      <c r="R1162">
        <v>13377835238</v>
      </c>
      <c r="T1162">
        <v>1125</v>
      </c>
      <c r="U1162" t="s">
        <v>12272</v>
      </c>
      <c r="V1162" t="s">
        <v>12273</v>
      </c>
      <c r="W1162" t="s">
        <v>1148</v>
      </c>
      <c r="X1162" t="s">
        <v>12274</v>
      </c>
      <c r="Y1162" t="s">
        <v>12275</v>
      </c>
      <c r="AA1162" t="s">
        <v>2695</v>
      </c>
      <c r="AB1162" t="s">
        <v>246</v>
      </c>
      <c r="AC1162" s="4">
        <v>70559</v>
      </c>
      <c r="AD1162" t="s">
        <v>140</v>
      </c>
      <c r="AE1162" t="s">
        <v>247</v>
      </c>
      <c r="AF1162">
        <v>13377835238</v>
      </c>
      <c r="AH1162" t="s">
        <v>12276</v>
      </c>
      <c r="AI1162" t="s">
        <v>168</v>
      </c>
      <c r="AJ1162" t="s">
        <v>254</v>
      </c>
      <c r="AK1162" t="s">
        <v>255</v>
      </c>
      <c r="AL1162" t="s">
        <v>2011</v>
      </c>
      <c r="AM1162" t="s">
        <v>257</v>
      </c>
      <c r="AO1162" t="s">
        <v>258</v>
      </c>
      <c r="AP1162" t="s">
        <v>246</v>
      </c>
      <c r="AQ1162" s="4">
        <v>70760</v>
      </c>
      <c r="AR1162" t="s">
        <v>140</v>
      </c>
      <c r="AS1162" t="s">
        <v>351</v>
      </c>
      <c r="AT1162">
        <v>12256387218</v>
      </c>
      <c r="AV1162" t="s">
        <v>260</v>
      </c>
      <c r="AW1162" t="s">
        <v>25122</v>
      </c>
      <c r="AZ1162" t="s">
        <v>334</v>
      </c>
      <c r="BA1162" t="s">
        <v>335</v>
      </c>
      <c r="BB1162" t="s">
        <v>136</v>
      </c>
      <c r="BC1162" t="s">
        <v>136</v>
      </c>
      <c r="BD1162" t="s">
        <v>148</v>
      </c>
      <c r="BE1162" t="s">
        <v>136</v>
      </c>
      <c r="BF1162" t="s">
        <v>136</v>
      </c>
      <c r="BG1162" t="s">
        <v>134</v>
      </c>
      <c r="BH1162" t="s">
        <v>136</v>
      </c>
      <c r="BN1162" t="s">
        <v>25123</v>
      </c>
      <c r="BO1162" t="s">
        <v>3057</v>
      </c>
      <c r="BP1162">
        <v>2</v>
      </c>
      <c r="BQ1162">
        <v>2</v>
      </c>
      <c r="BR1162">
        <v>2</v>
      </c>
      <c r="BS1162" s="1">
        <v>44197</v>
      </c>
      <c r="BT1162" s="1">
        <v>44454</v>
      </c>
      <c r="BU1162" s="1">
        <v>44197</v>
      </c>
      <c r="BV1162" s="1">
        <v>44454</v>
      </c>
      <c r="BW1162" t="s">
        <v>136</v>
      </c>
      <c r="BX1162">
        <v>40</v>
      </c>
      <c r="BY1162">
        <v>0</v>
      </c>
      <c r="BZ1162">
        <v>8</v>
      </c>
      <c r="CA1162">
        <v>8</v>
      </c>
      <c r="CB1162">
        <v>8</v>
      </c>
      <c r="CC1162">
        <v>8</v>
      </c>
      <c r="CD1162">
        <v>8</v>
      </c>
      <c r="CE1162">
        <v>0</v>
      </c>
      <c r="CF1162" t="str">
        <f>"7:00 AM"</f>
        <v>7:00 AM</v>
      </c>
      <c r="CG1162" t="str">
        <f>"4:00 PM"</f>
        <v>4:00 PM</v>
      </c>
      <c r="CH1162" s="5">
        <v>11.83</v>
      </c>
      <c r="CI1162" t="s">
        <v>146</v>
      </c>
      <c r="CL1162" t="s">
        <v>134</v>
      </c>
      <c r="CM1162" t="s">
        <v>147</v>
      </c>
      <c r="CN1162" t="s">
        <v>148</v>
      </c>
      <c r="CO1162" t="s">
        <v>7692</v>
      </c>
      <c r="CP1162" t="s">
        <v>149</v>
      </c>
      <c r="CQ1162">
        <v>3</v>
      </c>
      <c r="CR1162">
        <v>0</v>
      </c>
      <c r="CS1162" t="s">
        <v>136</v>
      </c>
      <c r="CT1162" t="s">
        <v>136</v>
      </c>
      <c r="CU1162" t="s">
        <v>136</v>
      </c>
      <c r="CV1162" t="s">
        <v>134</v>
      </c>
      <c r="CW1162" t="s">
        <v>134</v>
      </c>
      <c r="CX1162">
        <v>50</v>
      </c>
      <c r="CY1162" t="s">
        <v>134</v>
      </c>
      <c r="CZ1162" t="s">
        <v>134</v>
      </c>
      <c r="DA1162" t="s">
        <v>134</v>
      </c>
      <c r="DB1162" t="s">
        <v>134</v>
      </c>
      <c r="DC1162" t="s">
        <v>134</v>
      </c>
      <c r="DD1162" t="s">
        <v>136</v>
      </c>
      <c r="DF1162" t="s">
        <v>12278</v>
      </c>
      <c r="DG1162" t="s">
        <v>12275</v>
      </c>
      <c r="DH1162" t="s">
        <v>11128</v>
      </c>
      <c r="DI1162" t="s">
        <v>246</v>
      </c>
      <c r="DJ1162" s="4">
        <v>70559</v>
      </c>
      <c r="DK1162" t="s">
        <v>268</v>
      </c>
      <c r="DL1162" t="s">
        <v>134</v>
      </c>
      <c r="DM1162">
        <v>5</v>
      </c>
      <c r="DN1162" t="s">
        <v>12280</v>
      </c>
      <c r="DO1162" t="s">
        <v>12281</v>
      </c>
      <c r="DP1162" t="s">
        <v>246</v>
      </c>
      <c r="DQ1162" t="str">
        <f>"70534"</f>
        <v>70534</v>
      </c>
      <c r="DR1162" t="s">
        <v>268</v>
      </c>
      <c r="DS1162" t="s">
        <v>12282</v>
      </c>
      <c r="DT1162">
        <v>1</v>
      </c>
      <c r="DU1162">
        <v>7</v>
      </c>
      <c r="DV1162" t="s">
        <v>134</v>
      </c>
      <c r="DW1162" t="s">
        <v>134</v>
      </c>
      <c r="DX1162" t="s">
        <v>134</v>
      </c>
      <c r="DY1162" t="s">
        <v>136</v>
      </c>
      <c r="DZ1162">
        <v>1</v>
      </c>
      <c r="EA1162" t="s">
        <v>136</v>
      </c>
      <c r="EC1162" s="5">
        <v>12.68</v>
      </c>
      <c r="ED1162" s="5">
        <v>55</v>
      </c>
      <c r="EE1162">
        <v>13377835238</v>
      </c>
      <c r="EF1162" t="s">
        <v>148</v>
      </c>
      <c r="EG1162" t="s">
        <v>271</v>
      </c>
      <c r="EH1162">
        <v>2</v>
      </c>
    </row>
    <row r="1163" spans="1:138" ht="15" customHeight="1" x14ac:dyDescent="0.35">
      <c r="A1163" t="s">
        <v>12269</v>
      </c>
      <c r="B1163" t="s">
        <v>157</v>
      </c>
      <c r="C1163" s="1">
        <v>44143.990774768521</v>
      </c>
      <c r="D1163" s="1">
        <v>44160</v>
      </c>
      <c r="E1163" t="s">
        <v>133</v>
      </c>
      <c r="F1163" t="s">
        <v>136</v>
      </c>
      <c r="G1163" t="s">
        <v>135</v>
      </c>
      <c r="H1163" t="s">
        <v>136</v>
      </c>
      <c r="I1163" t="s">
        <v>12270</v>
      </c>
      <c r="K1163" t="s">
        <v>12271</v>
      </c>
      <c r="M1163" t="s">
        <v>6299</v>
      </c>
      <c r="N1163" t="s">
        <v>246</v>
      </c>
      <c r="O1163" s="4">
        <v>70534</v>
      </c>
      <c r="P1163" t="s">
        <v>140</v>
      </c>
      <c r="Q1163" t="s">
        <v>247</v>
      </c>
      <c r="R1163">
        <v>13377835238</v>
      </c>
      <c r="T1163">
        <v>1125</v>
      </c>
      <c r="U1163" t="s">
        <v>12272</v>
      </c>
      <c r="V1163" t="s">
        <v>12273</v>
      </c>
      <c r="W1163" t="s">
        <v>1148</v>
      </c>
      <c r="X1163" t="s">
        <v>12274</v>
      </c>
      <c r="Y1163" t="s">
        <v>12275</v>
      </c>
      <c r="AA1163" t="s">
        <v>2695</v>
      </c>
      <c r="AB1163" t="s">
        <v>246</v>
      </c>
      <c r="AC1163" s="4">
        <v>70559</v>
      </c>
      <c r="AD1163" t="s">
        <v>140</v>
      </c>
      <c r="AE1163" t="s">
        <v>252</v>
      </c>
      <c r="AF1163">
        <v>13377835238</v>
      </c>
      <c r="AH1163" t="s">
        <v>12276</v>
      </c>
      <c r="AI1163" t="s">
        <v>168</v>
      </c>
      <c r="AJ1163" t="s">
        <v>254</v>
      </c>
      <c r="AK1163" t="s">
        <v>255</v>
      </c>
      <c r="AL1163" t="s">
        <v>256</v>
      </c>
      <c r="AM1163" t="s">
        <v>257</v>
      </c>
      <c r="AO1163" t="s">
        <v>258</v>
      </c>
      <c r="AP1163" t="s">
        <v>246</v>
      </c>
      <c r="AQ1163" s="4">
        <v>70760</v>
      </c>
      <c r="AR1163" t="s">
        <v>140</v>
      </c>
      <c r="AS1163" t="s">
        <v>351</v>
      </c>
      <c r="AT1163">
        <v>12256387218</v>
      </c>
      <c r="AV1163" t="s">
        <v>260</v>
      </c>
      <c r="AW1163" t="s">
        <v>261</v>
      </c>
      <c r="AZ1163" t="s">
        <v>334</v>
      </c>
      <c r="BA1163" t="s">
        <v>335</v>
      </c>
      <c r="BB1163" t="s">
        <v>136</v>
      </c>
      <c r="BC1163" t="s">
        <v>136</v>
      </c>
      <c r="BD1163" t="s">
        <v>148</v>
      </c>
      <c r="BE1163" t="s">
        <v>136</v>
      </c>
      <c r="BF1163" t="s">
        <v>136</v>
      </c>
      <c r="BG1163" t="s">
        <v>134</v>
      </c>
      <c r="BH1163" t="s">
        <v>136</v>
      </c>
      <c r="BN1163" t="s">
        <v>12277</v>
      </c>
      <c r="BO1163" t="s">
        <v>3057</v>
      </c>
      <c r="BP1163">
        <v>5</v>
      </c>
      <c r="BQ1163">
        <v>4</v>
      </c>
      <c r="BR1163">
        <v>4</v>
      </c>
      <c r="BS1163" s="1">
        <v>44197</v>
      </c>
      <c r="BT1163" s="1">
        <v>44377</v>
      </c>
      <c r="BU1163" s="1">
        <v>44197</v>
      </c>
      <c r="BV1163" s="1">
        <v>44377</v>
      </c>
      <c r="BW1163" t="s">
        <v>136</v>
      </c>
      <c r="BX1163">
        <v>40</v>
      </c>
      <c r="BY1163">
        <v>0</v>
      </c>
      <c r="BZ1163">
        <v>8</v>
      </c>
      <c r="CA1163">
        <v>8</v>
      </c>
      <c r="CB1163">
        <v>8</v>
      </c>
      <c r="CC1163">
        <v>8</v>
      </c>
      <c r="CD1163">
        <v>8</v>
      </c>
      <c r="CE1163">
        <v>0</v>
      </c>
      <c r="CF1163" t="str">
        <f>"7:00 AM"</f>
        <v>7:00 AM</v>
      </c>
      <c r="CG1163" t="str">
        <f>"4:00 PM"</f>
        <v>4:00 PM</v>
      </c>
      <c r="CH1163" s="5">
        <v>11.83</v>
      </c>
      <c r="CI1163" t="s">
        <v>146</v>
      </c>
      <c r="CL1163" t="s">
        <v>134</v>
      </c>
      <c r="CM1163" t="s">
        <v>147</v>
      </c>
      <c r="CN1163" t="s">
        <v>148</v>
      </c>
      <c r="CO1163" t="s">
        <v>7692</v>
      </c>
      <c r="CP1163" t="s">
        <v>149</v>
      </c>
      <c r="CQ1163">
        <v>3</v>
      </c>
      <c r="CR1163">
        <v>0</v>
      </c>
      <c r="CS1163" t="s">
        <v>136</v>
      </c>
      <c r="CT1163" t="s">
        <v>136</v>
      </c>
      <c r="CU1163" t="s">
        <v>136</v>
      </c>
      <c r="CV1163" t="s">
        <v>134</v>
      </c>
      <c r="CW1163" t="s">
        <v>134</v>
      </c>
      <c r="CX1163">
        <v>50</v>
      </c>
      <c r="CY1163" t="s">
        <v>134</v>
      </c>
      <c r="CZ1163" t="s">
        <v>134</v>
      </c>
      <c r="DA1163" t="s">
        <v>134</v>
      </c>
      <c r="DB1163" t="s">
        <v>134</v>
      </c>
      <c r="DC1163" t="s">
        <v>134</v>
      </c>
      <c r="DD1163" t="s">
        <v>136</v>
      </c>
      <c r="DF1163" t="s">
        <v>12278</v>
      </c>
      <c r="DG1163" t="s">
        <v>12279</v>
      </c>
      <c r="DH1163" t="s">
        <v>11128</v>
      </c>
      <c r="DI1163" t="s">
        <v>246</v>
      </c>
      <c r="DJ1163" s="4">
        <v>70559</v>
      </c>
      <c r="DK1163" t="s">
        <v>268</v>
      </c>
      <c r="DL1163" t="s">
        <v>134</v>
      </c>
      <c r="DM1163">
        <v>5</v>
      </c>
      <c r="DN1163" t="s">
        <v>12280</v>
      </c>
      <c r="DO1163" t="s">
        <v>12281</v>
      </c>
      <c r="DP1163" t="s">
        <v>246</v>
      </c>
      <c r="DQ1163" t="str">
        <f>"70534"</f>
        <v>70534</v>
      </c>
      <c r="DR1163" t="s">
        <v>268</v>
      </c>
      <c r="DS1163" t="s">
        <v>12282</v>
      </c>
      <c r="DT1163">
        <v>1</v>
      </c>
      <c r="DU1163">
        <v>4</v>
      </c>
      <c r="DV1163" t="s">
        <v>134</v>
      </c>
      <c r="DW1163" t="s">
        <v>134</v>
      </c>
      <c r="DX1163" t="s">
        <v>134</v>
      </c>
      <c r="DY1163" t="s">
        <v>136</v>
      </c>
      <c r="DZ1163">
        <v>1</v>
      </c>
      <c r="EA1163" t="s">
        <v>136</v>
      </c>
      <c r="EC1163" s="5">
        <v>12.68</v>
      </c>
      <c r="ED1163" s="5">
        <v>55</v>
      </c>
      <c r="EE1163">
        <v>13377835238</v>
      </c>
      <c r="EF1163" t="s">
        <v>148</v>
      </c>
      <c r="EG1163" t="s">
        <v>271</v>
      </c>
      <c r="EH1163">
        <v>2</v>
      </c>
    </row>
    <row r="1164" spans="1:138" ht="15" customHeight="1" x14ac:dyDescent="0.35">
      <c r="A1164" t="s">
        <v>21549</v>
      </c>
      <c r="B1164" t="s">
        <v>157</v>
      </c>
      <c r="C1164" s="1">
        <v>44144.716175462963</v>
      </c>
      <c r="D1164" s="1">
        <v>44160</v>
      </c>
      <c r="E1164" t="s">
        <v>133</v>
      </c>
      <c r="F1164" t="s">
        <v>136</v>
      </c>
      <c r="G1164" t="s">
        <v>135</v>
      </c>
      <c r="H1164" t="s">
        <v>136</v>
      </c>
      <c r="I1164" t="s">
        <v>21550</v>
      </c>
      <c r="J1164" t="s">
        <v>21551</v>
      </c>
      <c r="K1164" t="s">
        <v>21552</v>
      </c>
      <c r="M1164" t="s">
        <v>7369</v>
      </c>
      <c r="N1164" t="s">
        <v>395</v>
      </c>
      <c r="O1164" s="4">
        <v>95608</v>
      </c>
      <c r="P1164" t="s">
        <v>140</v>
      </c>
      <c r="R1164">
        <v>19165026589</v>
      </c>
      <c r="T1164">
        <v>112910</v>
      </c>
      <c r="U1164" t="s">
        <v>21553</v>
      </c>
      <c r="V1164" t="s">
        <v>1665</v>
      </c>
      <c r="X1164" t="s">
        <v>6277</v>
      </c>
      <c r="Y1164" t="s">
        <v>21552</v>
      </c>
      <c r="AA1164" t="s">
        <v>7369</v>
      </c>
      <c r="AB1164" t="s">
        <v>395</v>
      </c>
      <c r="AC1164" s="4">
        <v>95608</v>
      </c>
      <c r="AD1164" t="s">
        <v>140</v>
      </c>
      <c r="AF1164">
        <v>19165026589</v>
      </c>
      <c r="AH1164" t="s">
        <v>148</v>
      </c>
      <c r="AI1164" t="s">
        <v>168</v>
      </c>
      <c r="AJ1164" t="s">
        <v>456</v>
      </c>
      <c r="AK1164" t="s">
        <v>457</v>
      </c>
      <c r="AM1164" t="s">
        <v>458</v>
      </c>
      <c r="AO1164" t="s">
        <v>459</v>
      </c>
      <c r="AP1164" t="s">
        <v>460</v>
      </c>
      <c r="AQ1164" s="4">
        <v>73737</v>
      </c>
      <c r="AR1164" t="s">
        <v>140</v>
      </c>
      <c r="AT1164">
        <v>15802274747</v>
      </c>
      <c r="AV1164" t="s">
        <v>461</v>
      </c>
      <c r="AW1164" t="s">
        <v>462</v>
      </c>
      <c r="AZ1164" t="s">
        <v>334</v>
      </c>
      <c r="BA1164" t="s">
        <v>335</v>
      </c>
      <c r="BB1164" t="s">
        <v>136</v>
      </c>
      <c r="BC1164" t="s">
        <v>136</v>
      </c>
      <c r="BD1164" t="s">
        <v>148</v>
      </c>
      <c r="BE1164" t="s">
        <v>136</v>
      </c>
      <c r="BF1164" t="s">
        <v>136</v>
      </c>
      <c r="BG1164" t="s">
        <v>134</v>
      </c>
      <c r="BH1164" t="s">
        <v>136</v>
      </c>
      <c r="BN1164" t="s">
        <v>21554</v>
      </c>
      <c r="BO1164" t="s">
        <v>464</v>
      </c>
      <c r="BP1164">
        <v>2</v>
      </c>
      <c r="BQ1164">
        <v>2</v>
      </c>
      <c r="BR1164">
        <v>2</v>
      </c>
      <c r="BS1164" s="1">
        <v>44211</v>
      </c>
      <c r="BT1164" s="1">
        <v>44515</v>
      </c>
      <c r="BU1164" s="1">
        <v>44211</v>
      </c>
      <c r="BV1164" s="1">
        <v>44515</v>
      </c>
      <c r="BW1164" t="s">
        <v>136</v>
      </c>
      <c r="BX1164">
        <v>35</v>
      </c>
      <c r="BY1164">
        <v>0</v>
      </c>
      <c r="BZ1164">
        <v>6</v>
      </c>
      <c r="CA1164">
        <v>6</v>
      </c>
      <c r="CB1164">
        <v>6</v>
      </c>
      <c r="CC1164">
        <v>6</v>
      </c>
      <c r="CD1164">
        <v>6</v>
      </c>
      <c r="CE1164">
        <v>5</v>
      </c>
      <c r="CF1164" t="str">
        <f>"9:00 AM"</f>
        <v>9:00 AM</v>
      </c>
      <c r="CG1164" t="str">
        <f>"4:00 PM"</f>
        <v>4:00 PM</v>
      </c>
      <c r="CH1164" s="5">
        <v>14.77</v>
      </c>
      <c r="CI1164" t="s">
        <v>146</v>
      </c>
      <c r="CL1164" t="s">
        <v>136</v>
      </c>
      <c r="CM1164" t="s">
        <v>312</v>
      </c>
      <c r="CN1164" t="s">
        <v>148</v>
      </c>
      <c r="CO1164" t="s">
        <v>465</v>
      </c>
      <c r="CP1164" t="s">
        <v>149</v>
      </c>
      <c r="CQ1164">
        <v>3</v>
      </c>
      <c r="CR1164">
        <v>0</v>
      </c>
      <c r="CS1164" t="s">
        <v>136</v>
      </c>
      <c r="CT1164" t="s">
        <v>134</v>
      </c>
      <c r="CU1164" t="s">
        <v>136</v>
      </c>
      <c r="CV1164" t="s">
        <v>134</v>
      </c>
      <c r="CW1164" t="s">
        <v>134</v>
      </c>
      <c r="CX1164">
        <v>75</v>
      </c>
      <c r="CY1164" t="s">
        <v>134</v>
      </c>
      <c r="CZ1164" t="s">
        <v>134</v>
      </c>
      <c r="DA1164" t="s">
        <v>134</v>
      </c>
      <c r="DB1164" t="s">
        <v>136</v>
      </c>
      <c r="DC1164" t="s">
        <v>134</v>
      </c>
      <c r="DD1164" t="s">
        <v>136</v>
      </c>
      <c r="DF1164" t="s">
        <v>466</v>
      </c>
      <c r="DG1164" t="s">
        <v>21555</v>
      </c>
      <c r="DH1164" t="s">
        <v>21556</v>
      </c>
      <c r="DI1164" t="s">
        <v>395</v>
      </c>
      <c r="DJ1164" s="4">
        <v>95664</v>
      </c>
      <c r="DK1164" t="s">
        <v>21557</v>
      </c>
      <c r="DL1164" t="s">
        <v>134</v>
      </c>
      <c r="DM1164">
        <v>5</v>
      </c>
      <c r="DN1164" t="s">
        <v>21552</v>
      </c>
      <c r="DO1164" t="s">
        <v>7369</v>
      </c>
      <c r="DP1164" t="s">
        <v>395</v>
      </c>
      <c r="DQ1164" t="str">
        <f>"95608"</f>
        <v>95608</v>
      </c>
      <c r="DR1164" t="s">
        <v>472</v>
      </c>
      <c r="DS1164" t="s">
        <v>296</v>
      </c>
      <c r="DT1164">
        <v>1</v>
      </c>
      <c r="DU1164">
        <v>8</v>
      </c>
      <c r="DV1164" t="s">
        <v>134</v>
      </c>
      <c r="DW1164" t="s">
        <v>134</v>
      </c>
      <c r="DX1164" t="s">
        <v>134</v>
      </c>
      <c r="DY1164" t="s">
        <v>136</v>
      </c>
      <c r="DZ1164">
        <v>1</v>
      </c>
      <c r="EA1164" t="s">
        <v>136</v>
      </c>
      <c r="EC1164" s="5">
        <v>12.68</v>
      </c>
      <c r="ED1164" s="5">
        <v>55</v>
      </c>
      <c r="EE1164">
        <v>19165026589</v>
      </c>
      <c r="EF1164" t="s">
        <v>21558</v>
      </c>
      <c r="EG1164" t="s">
        <v>148</v>
      </c>
      <c r="EH1164">
        <v>0</v>
      </c>
    </row>
    <row r="1165" spans="1:138" ht="15" customHeight="1" x14ac:dyDescent="0.35">
      <c r="A1165" t="s">
        <v>6246</v>
      </c>
      <c r="B1165" t="s">
        <v>157</v>
      </c>
      <c r="C1165" s="1">
        <v>44144.621182523151</v>
      </c>
      <c r="D1165" s="1">
        <v>44160</v>
      </c>
      <c r="E1165" t="s">
        <v>133</v>
      </c>
      <c r="F1165" t="s">
        <v>136</v>
      </c>
      <c r="G1165" t="s">
        <v>135</v>
      </c>
      <c r="H1165" t="s">
        <v>136</v>
      </c>
      <c r="I1165" t="s">
        <v>6247</v>
      </c>
      <c r="K1165" t="s">
        <v>6248</v>
      </c>
      <c r="M1165" t="s">
        <v>3160</v>
      </c>
      <c r="N1165" t="s">
        <v>246</v>
      </c>
      <c r="O1165" s="4">
        <v>70510</v>
      </c>
      <c r="P1165" t="s">
        <v>140</v>
      </c>
      <c r="R1165">
        <v>13373199613</v>
      </c>
      <c r="T1165">
        <v>112512</v>
      </c>
      <c r="U1165" t="s">
        <v>3161</v>
      </c>
      <c r="V1165" t="s">
        <v>2932</v>
      </c>
      <c r="W1165" t="s">
        <v>816</v>
      </c>
      <c r="X1165" t="s">
        <v>164</v>
      </c>
      <c r="Y1165" t="s">
        <v>6248</v>
      </c>
      <c r="AA1165" t="s">
        <v>3160</v>
      </c>
      <c r="AB1165" t="s">
        <v>246</v>
      </c>
      <c r="AC1165" s="4">
        <v>70510</v>
      </c>
      <c r="AD1165" t="s">
        <v>140</v>
      </c>
      <c r="AF1165">
        <v>13373199613</v>
      </c>
      <c r="AH1165" t="s">
        <v>6249</v>
      </c>
      <c r="AI1165" t="s">
        <v>168</v>
      </c>
      <c r="AJ1165" t="s">
        <v>1977</v>
      </c>
      <c r="AK1165" t="s">
        <v>1978</v>
      </c>
      <c r="AL1165" t="s">
        <v>1979</v>
      </c>
      <c r="AM1165" t="s">
        <v>1980</v>
      </c>
      <c r="AN1165" t="s">
        <v>1981</v>
      </c>
      <c r="AO1165" t="s">
        <v>1982</v>
      </c>
      <c r="AP1165" t="s">
        <v>246</v>
      </c>
      <c r="AQ1165" s="4">
        <v>70754</v>
      </c>
      <c r="AR1165" t="s">
        <v>140</v>
      </c>
      <c r="AT1165">
        <v>12256863033</v>
      </c>
      <c r="AV1165" t="s">
        <v>1983</v>
      </c>
      <c r="AW1165" t="s">
        <v>1984</v>
      </c>
      <c r="AZ1165" t="s">
        <v>334</v>
      </c>
      <c r="BA1165" t="s">
        <v>335</v>
      </c>
      <c r="BB1165" t="s">
        <v>136</v>
      </c>
      <c r="BC1165" t="s">
        <v>136</v>
      </c>
      <c r="BD1165" t="s">
        <v>148</v>
      </c>
      <c r="BE1165" t="s">
        <v>136</v>
      </c>
      <c r="BF1165" t="s">
        <v>136</v>
      </c>
      <c r="BG1165" t="s">
        <v>134</v>
      </c>
      <c r="BH1165" t="s">
        <v>136</v>
      </c>
      <c r="BN1165" t="s">
        <v>6250</v>
      </c>
      <c r="BO1165" t="s">
        <v>3652</v>
      </c>
      <c r="BP1165">
        <v>10</v>
      </c>
      <c r="BQ1165">
        <v>10</v>
      </c>
      <c r="BR1165">
        <v>10</v>
      </c>
      <c r="BS1165" s="1">
        <v>44197</v>
      </c>
      <c r="BT1165" s="1">
        <v>44362</v>
      </c>
      <c r="BU1165" s="1">
        <v>44197</v>
      </c>
      <c r="BV1165" s="1">
        <v>44362</v>
      </c>
      <c r="BW1165" t="s">
        <v>136</v>
      </c>
      <c r="BX1165">
        <v>35</v>
      </c>
      <c r="BY1165">
        <v>0</v>
      </c>
      <c r="BZ1165">
        <v>6</v>
      </c>
      <c r="CA1165">
        <v>6</v>
      </c>
      <c r="CB1165">
        <v>6</v>
      </c>
      <c r="CC1165">
        <v>6</v>
      </c>
      <c r="CD1165">
        <v>6</v>
      </c>
      <c r="CE1165">
        <v>5</v>
      </c>
      <c r="CF1165" t="str">
        <f>"7:00 AM"</f>
        <v>7:00 AM</v>
      </c>
      <c r="CG1165" t="str">
        <f>"1:00 PM"</f>
        <v>1:00 PM</v>
      </c>
      <c r="CH1165" s="5">
        <v>11.83</v>
      </c>
      <c r="CI1165" t="s">
        <v>146</v>
      </c>
      <c r="CJ1165">
        <v>0</v>
      </c>
      <c r="CK1165" t="s">
        <v>3352</v>
      </c>
      <c r="CL1165" t="s">
        <v>134</v>
      </c>
      <c r="CM1165" t="s">
        <v>147</v>
      </c>
      <c r="CN1165" t="s">
        <v>148</v>
      </c>
      <c r="CO1165" s="2" t="s">
        <v>3165</v>
      </c>
      <c r="CP1165" t="s">
        <v>149</v>
      </c>
      <c r="CQ1165">
        <v>0</v>
      </c>
      <c r="CR1165">
        <v>0</v>
      </c>
      <c r="CS1165" t="s">
        <v>136</v>
      </c>
      <c r="CT1165" t="s">
        <v>136</v>
      </c>
      <c r="CU1165" t="s">
        <v>136</v>
      </c>
      <c r="CV1165" t="s">
        <v>134</v>
      </c>
      <c r="CW1165" t="s">
        <v>134</v>
      </c>
      <c r="CX1165">
        <v>50</v>
      </c>
      <c r="CY1165" t="s">
        <v>134</v>
      </c>
      <c r="CZ1165" t="s">
        <v>136</v>
      </c>
      <c r="DA1165" t="s">
        <v>134</v>
      </c>
      <c r="DB1165" t="s">
        <v>134</v>
      </c>
      <c r="DC1165" t="s">
        <v>134</v>
      </c>
      <c r="DD1165" t="s">
        <v>136</v>
      </c>
      <c r="DF1165" t="s">
        <v>3353</v>
      </c>
      <c r="DG1165" t="s">
        <v>6248</v>
      </c>
      <c r="DH1165" t="s">
        <v>3160</v>
      </c>
      <c r="DI1165" t="s">
        <v>246</v>
      </c>
      <c r="DJ1165" s="4">
        <v>70510</v>
      </c>
      <c r="DK1165" t="s">
        <v>3166</v>
      </c>
      <c r="DL1165" t="s">
        <v>136</v>
      </c>
      <c r="DM1165">
        <v>1</v>
      </c>
      <c r="DN1165" t="s">
        <v>6251</v>
      </c>
      <c r="DO1165" t="s">
        <v>3160</v>
      </c>
      <c r="DP1165" t="s">
        <v>246</v>
      </c>
      <c r="DQ1165" t="str">
        <f>"70510"</f>
        <v>70510</v>
      </c>
      <c r="DR1165" t="s">
        <v>3166</v>
      </c>
      <c r="DS1165" t="s">
        <v>296</v>
      </c>
      <c r="DT1165">
        <v>1</v>
      </c>
      <c r="DU1165">
        <v>10</v>
      </c>
      <c r="DV1165" t="s">
        <v>134</v>
      </c>
      <c r="DW1165" t="s">
        <v>134</v>
      </c>
      <c r="DX1165" t="s">
        <v>134</v>
      </c>
      <c r="DY1165" t="s">
        <v>134</v>
      </c>
      <c r="DZ1165">
        <v>2</v>
      </c>
      <c r="EA1165" t="s">
        <v>136</v>
      </c>
      <c r="EC1165" s="5">
        <v>12.68</v>
      </c>
      <c r="ED1165" s="5">
        <v>55</v>
      </c>
      <c r="EE1165">
        <v>13373199613</v>
      </c>
      <c r="EF1165" t="s">
        <v>6249</v>
      </c>
      <c r="EG1165" t="s">
        <v>1989</v>
      </c>
      <c r="EH1165">
        <v>3</v>
      </c>
    </row>
    <row r="1166" spans="1:138" ht="15" customHeight="1" x14ac:dyDescent="0.35">
      <c r="A1166" t="s">
        <v>12531</v>
      </c>
      <c r="B1166" t="s">
        <v>157</v>
      </c>
      <c r="C1166" s="1">
        <v>44140.761274189812</v>
      </c>
      <c r="D1166" s="1">
        <v>44160</v>
      </c>
      <c r="E1166" t="s">
        <v>579</v>
      </c>
      <c r="F1166" t="s">
        <v>136</v>
      </c>
      <c r="G1166" t="s">
        <v>135</v>
      </c>
      <c r="H1166" t="s">
        <v>136</v>
      </c>
      <c r="I1166" t="s">
        <v>12532</v>
      </c>
      <c r="K1166" t="s">
        <v>12533</v>
      </c>
      <c r="L1166" t="s">
        <v>12534</v>
      </c>
      <c r="M1166" t="s">
        <v>12535</v>
      </c>
      <c r="N1166" t="s">
        <v>1338</v>
      </c>
      <c r="O1166" s="4">
        <v>89446</v>
      </c>
      <c r="P1166" t="s">
        <v>140</v>
      </c>
      <c r="R1166">
        <v>17026003418</v>
      </c>
      <c r="T1166">
        <v>112410</v>
      </c>
      <c r="U1166" t="s">
        <v>11679</v>
      </c>
      <c r="V1166" t="s">
        <v>5902</v>
      </c>
      <c r="X1166" t="s">
        <v>164</v>
      </c>
      <c r="Y1166" t="s">
        <v>12533</v>
      </c>
      <c r="AA1166" t="s">
        <v>12535</v>
      </c>
      <c r="AB1166" t="s">
        <v>1338</v>
      </c>
      <c r="AC1166" s="4">
        <v>89446</v>
      </c>
      <c r="AD1166" t="s">
        <v>140</v>
      </c>
      <c r="AF1166">
        <v>17026003418</v>
      </c>
      <c r="AH1166" t="s">
        <v>12536</v>
      </c>
      <c r="AI1166" t="s">
        <v>168</v>
      </c>
      <c r="AJ1166" t="s">
        <v>588</v>
      </c>
      <c r="AK1166" t="s">
        <v>589</v>
      </c>
      <c r="AM1166" t="s">
        <v>590</v>
      </c>
      <c r="AO1166" t="s">
        <v>591</v>
      </c>
      <c r="AP1166" t="s">
        <v>592</v>
      </c>
      <c r="AQ1166" s="4">
        <v>82601</v>
      </c>
      <c r="AR1166" t="s">
        <v>140</v>
      </c>
      <c r="AT1166">
        <v>13074722105</v>
      </c>
      <c r="AV1166" t="s">
        <v>593</v>
      </c>
      <c r="AW1166" t="s">
        <v>594</v>
      </c>
      <c r="AZ1166" t="s">
        <v>334</v>
      </c>
      <c r="BA1166" t="s">
        <v>335</v>
      </c>
      <c r="BB1166" t="s">
        <v>136</v>
      </c>
      <c r="BC1166" t="s">
        <v>136</v>
      </c>
      <c r="BD1166" t="s">
        <v>148</v>
      </c>
      <c r="BE1166" t="s">
        <v>136</v>
      </c>
      <c r="BF1166" t="s">
        <v>136</v>
      </c>
      <c r="BG1166" t="s">
        <v>134</v>
      </c>
      <c r="BH1166" t="s">
        <v>136</v>
      </c>
      <c r="BN1166" t="s">
        <v>12537</v>
      </c>
      <c r="BO1166" t="s">
        <v>10768</v>
      </c>
      <c r="BP1166">
        <v>4</v>
      </c>
      <c r="BQ1166">
        <v>4</v>
      </c>
      <c r="BR1166">
        <v>4</v>
      </c>
      <c r="BS1166" s="1">
        <v>44195</v>
      </c>
      <c r="BT1166" s="1">
        <v>44255</v>
      </c>
      <c r="BU1166" s="1">
        <v>44195</v>
      </c>
      <c r="BV1166" s="1">
        <v>44255</v>
      </c>
      <c r="BW1166" t="s">
        <v>134</v>
      </c>
      <c r="CH1166" s="5">
        <v>1682.33</v>
      </c>
      <c r="CI1166" t="s">
        <v>597</v>
      </c>
      <c r="CJ1166">
        <v>0</v>
      </c>
      <c r="CK1166" t="s">
        <v>598</v>
      </c>
      <c r="CL1166" t="s">
        <v>136</v>
      </c>
      <c r="CM1166" t="s">
        <v>354</v>
      </c>
      <c r="CN1166" t="s">
        <v>599</v>
      </c>
      <c r="CO1166" t="s">
        <v>600</v>
      </c>
      <c r="CP1166" t="s">
        <v>149</v>
      </c>
      <c r="CQ1166">
        <v>6</v>
      </c>
      <c r="CR1166">
        <v>0</v>
      </c>
      <c r="CS1166" t="s">
        <v>136</v>
      </c>
      <c r="CT1166" t="s">
        <v>134</v>
      </c>
      <c r="CU1166" t="s">
        <v>136</v>
      </c>
      <c r="CV1166" t="s">
        <v>136</v>
      </c>
      <c r="CW1166" t="s">
        <v>134</v>
      </c>
      <c r="CX1166">
        <v>50</v>
      </c>
      <c r="CY1166" t="s">
        <v>134</v>
      </c>
      <c r="CZ1166" t="s">
        <v>136</v>
      </c>
      <c r="DA1166" t="s">
        <v>134</v>
      </c>
      <c r="DB1166" t="s">
        <v>136</v>
      </c>
      <c r="DC1166" t="s">
        <v>136</v>
      </c>
      <c r="DD1166" t="s">
        <v>136</v>
      </c>
      <c r="DF1166" t="s">
        <v>12538</v>
      </c>
      <c r="DG1166" t="s">
        <v>12533</v>
      </c>
      <c r="DH1166" t="s">
        <v>12535</v>
      </c>
      <c r="DI1166" t="s">
        <v>1338</v>
      </c>
      <c r="DJ1166" s="4">
        <v>89446</v>
      </c>
      <c r="DK1166" t="s">
        <v>2978</v>
      </c>
      <c r="DL1166" t="s">
        <v>136</v>
      </c>
      <c r="DM1166">
        <v>1</v>
      </c>
      <c r="DN1166" t="s">
        <v>12539</v>
      </c>
      <c r="DO1166" t="s">
        <v>12535</v>
      </c>
      <c r="DP1166" t="s">
        <v>1338</v>
      </c>
      <c r="DQ1166" t="str">
        <f>"89446"</f>
        <v>89446</v>
      </c>
      <c r="DR1166" t="s">
        <v>2978</v>
      </c>
      <c r="DS1166" t="s">
        <v>605</v>
      </c>
      <c r="DT1166">
        <v>3</v>
      </c>
      <c r="DU1166">
        <v>6</v>
      </c>
      <c r="DV1166" t="s">
        <v>136</v>
      </c>
      <c r="DW1166" t="s">
        <v>136</v>
      </c>
      <c r="DX1166" t="s">
        <v>134</v>
      </c>
      <c r="DY1166" t="s">
        <v>136</v>
      </c>
      <c r="DZ1166">
        <v>1</v>
      </c>
      <c r="EA1166" t="s">
        <v>136</v>
      </c>
      <c r="EC1166" s="5">
        <v>12.68</v>
      </c>
      <c r="ED1166" s="5">
        <v>55</v>
      </c>
      <c r="EE1166">
        <v>13074722105</v>
      </c>
      <c r="EF1166" t="s">
        <v>593</v>
      </c>
      <c r="EG1166" t="s">
        <v>148</v>
      </c>
      <c r="EH1166">
        <v>0</v>
      </c>
    </row>
    <row r="1167" spans="1:138" ht="15" customHeight="1" x14ac:dyDescent="0.35">
      <c r="A1167" t="s">
        <v>25153</v>
      </c>
      <c r="B1167" t="s">
        <v>157</v>
      </c>
      <c r="C1167" s="1">
        <v>44145.514687615738</v>
      </c>
      <c r="D1167" s="1">
        <v>44160</v>
      </c>
      <c r="E1167" t="s">
        <v>579</v>
      </c>
      <c r="F1167" t="s">
        <v>136</v>
      </c>
      <c r="G1167" t="s">
        <v>135</v>
      </c>
      <c r="H1167" t="s">
        <v>136</v>
      </c>
      <c r="I1167" t="s">
        <v>24691</v>
      </c>
      <c r="K1167" t="s">
        <v>24692</v>
      </c>
      <c r="L1167" t="s">
        <v>25154</v>
      </c>
      <c r="M1167" t="s">
        <v>18486</v>
      </c>
      <c r="N1167" t="s">
        <v>1358</v>
      </c>
      <c r="O1167" s="4">
        <v>80430</v>
      </c>
      <c r="P1167" t="s">
        <v>140</v>
      </c>
      <c r="R1167">
        <v>19707234050</v>
      </c>
      <c r="T1167">
        <v>11211</v>
      </c>
      <c r="U1167" t="s">
        <v>24693</v>
      </c>
      <c r="V1167" t="s">
        <v>24693</v>
      </c>
      <c r="X1167" t="s">
        <v>24694</v>
      </c>
      <c r="Y1167" t="s">
        <v>24692</v>
      </c>
      <c r="Z1167" t="s">
        <v>148</v>
      </c>
      <c r="AA1167" t="s">
        <v>18486</v>
      </c>
      <c r="AB1167" t="s">
        <v>1358</v>
      </c>
      <c r="AC1167" s="4">
        <v>80430</v>
      </c>
      <c r="AD1167" t="s">
        <v>140</v>
      </c>
      <c r="AF1167">
        <v>19707234050</v>
      </c>
      <c r="AH1167" t="s">
        <v>25155</v>
      </c>
      <c r="AI1167" t="s">
        <v>168</v>
      </c>
      <c r="AJ1167" t="s">
        <v>588</v>
      </c>
      <c r="AK1167" t="s">
        <v>589</v>
      </c>
      <c r="AM1167" t="s">
        <v>590</v>
      </c>
      <c r="AO1167" t="s">
        <v>591</v>
      </c>
      <c r="AP1167" t="s">
        <v>592</v>
      </c>
      <c r="AQ1167" s="4">
        <v>82601</v>
      </c>
      <c r="AR1167" t="s">
        <v>140</v>
      </c>
      <c r="AT1167">
        <v>13074722105</v>
      </c>
      <c r="AV1167" t="s">
        <v>593</v>
      </c>
      <c r="AW1167" t="s">
        <v>594</v>
      </c>
      <c r="AZ1167" t="s">
        <v>334</v>
      </c>
      <c r="BA1167" t="s">
        <v>335</v>
      </c>
      <c r="BB1167" t="s">
        <v>136</v>
      </c>
      <c r="BC1167" t="s">
        <v>136</v>
      </c>
      <c r="BD1167" t="s">
        <v>148</v>
      </c>
      <c r="BE1167" t="s">
        <v>136</v>
      </c>
      <c r="BF1167" t="s">
        <v>136</v>
      </c>
      <c r="BG1167" t="s">
        <v>134</v>
      </c>
      <c r="BH1167" t="s">
        <v>136</v>
      </c>
      <c r="BN1167" t="s">
        <v>25156</v>
      </c>
      <c r="BO1167" t="s">
        <v>8013</v>
      </c>
      <c r="BP1167">
        <v>1</v>
      </c>
      <c r="BQ1167">
        <v>1</v>
      </c>
      <c r="BR1167">
        <v>1</v>
      </c>
      <c r="BS1167" s="1">
        <v>44197</v>
      </c>
      <c r="BT1167" s="1">
        <v>44255</v>
      </c>
      <c r="BU1167" s="1">
        <v>44197</v>
      </c>
      <c r="BV1167" s="1">
        <v>44255</v>
      </c>
      <c r="BW1167" t="s">
        <v>134</v>
      </c>
      <c r="CH1167" s="5">
        <v>1682.33</v>
      </c>
      <c r="CI1167" t="s">
        <v>597</v>
      </c>
      <c r="CJ1167">
        <v>0</v>
      </c>
      <c r="CK1167" t="s">
        <v>1362</v>
      </c>
      <c r="CL1167" t="s">
        <v>136</v>
      </c>
      <c r="CM1167" t="s">
        <v>354</v>
      </c>
      <c r="CN1167" t="s">
        <v>945</v>
      </c>
      <c r="CO1167" t="s">
        <v>600</v>
      </c>
      <c r="CP1167" t="s">
        <v>149</v>
      </c>
      <c r="CQ1167">
        <v>6</v>
      </c>
      <c r="CR1167">
        <v>0</v>
      </c>
      <c r="CS1167" t="s">
        <v>136</v>
      </c>
      <c r="CT1167" t="s">
        <v>134</v>
      </c>
      <c r="CU1167" t="s">
        <v>136</v>
      </c>
      <c r="CV1167" t="s">
        <v>136</v>
      </c>
      <c r="CW1167" t="s">
        <v>134</v>
      </c>
      <c r="CX1167">
        <v>50</v>
      </c>
      <c r="CY1167" t="s">
        <v>134</v>
      </c>
      <c r="CZ1167" t="s">
        <v>136</v>
      </c>
      <c r="DA1167" t="s">
        <v>134</v>
      </c>
      <c r="DB1167" t="s">
        <v>136</v>
      </c>
      <c r="DC1167" t="s">
        <v>136</v>
      </c>
      <c r="DD1167" t="s">
        <v>136</v>
      </c>
      <c r="DF1167" t="s">
        <v>25157</v>
      </c>
      <c r="DG1167" t="s">
        <v>24698</v>
      </c>
      <c r="DH1167" t="s">
        <v>18486</v>
      </c>
      <c r="DI1167" t="s">
        <v>1358</v>
      </c>
      <c r="DJ1167" s="4">
        <v>80430</v>
      </c>
      <c r="DK1167" t="s">
        <v>712</v>
      </c>
      <c r="DL1167" t="s">
        <v>136</v>
      </c>
      <c r="DM1167">
        <v>1</v>
      </c>
      <c r="DN1167" t="s">
        <v>24692</v>
      </c>
      <c r="DO1167" t="s">
        <v>18486</v>
      </c>
      <c r="DP1167" t="s">
        <v>1358</v>
      </c>
      <c r="DQ1167" t="str">
        <f>"80430"</f>
        <v>80430</v>
      </c>
      <c r="DR1167" t="s">
        <v>712</v>
      </c>
      <c r="DS1167" t="s">
        <v>1099</v>
      </c>
      <c r="DT1167">
        <v>1</v>
      </c>
      <c r="DU1167">
        <v>2</v>
      </c>
      <c r="DV1167" t="s">
        <v>136</v>
      </c>
      <c r="DW1167" t="s">
        <v>136</v>
      </c>
      <c r="DX1167" t="s">
        <v>134</v>
      </c>
      <c r="DY1167" t="s">
        <v>136</v>
      </c>
      <c r="DZ1167">
        <v>1</v>
      </c>
      <c r="EA1167" t="s">
        <v>136</v>
      </c>
      <c r="EC1167" s="5">
        <v>12.68</v>
      </c>
      <c r="ED1167" s="5">
        <v>55</v>
      </c>
      <c r="EE1167">
        <v>13074722105</v>
      </c>
      <c r="EF1167" t="s">
        <v>593</v>
      </c>
      <c r="EG1167" t="s">
        <v>148</v>
      </c>
      <c r="EH1167">
        <v>0</v>
      </c>
    </row>
    <row r="1168" spans="1:138" ht="15" customHeight="1" x14ac:dyDescent="0.35">
      <c r="A1168" t="s">
        <v>7868</v>
      </c>
      <c r="B1168" t="s">
        <v>157</v>
      </c>
      <c r="C1168" s="1">
        <v>44151.48592835648</v>
      </c>
      <c r="D1168" s="1">
        <v>44160</v>
      </c>
      <c r="E1168" t="s">
        <v>133</v>
      </c>
      <c r="F1168" t="s">
        <v>136</v>
      </c>
      <c r="G1168" t="s">
        <v>135</v>
      </c>
      <c r="H1168" t="s">
        <v>136</v>
      </c>
      <c r="I1168" t="s">
        <v>7869</v>
      </c>
      <c r="K1168" t="s">
        <v>7870</v>
      </c>
      <c r="M1168" t="s">
        <v>7871</v>
      </c>
      <c r="N1168" t="s">
        <v>161</v>
      </c>
      <c r="O1168" s="4">
        <v>31513</v>
      </c>
      <c r="P1168" t="s">
        <v>140</v>
      </c>
      <c r="R1168">
        <v>19123675706</v>
      </c>
      <c r="T1168">
        <v>333111</v>
      </c>
      <c r="U1168" t="s">
        <v>7872</v>
      </c>
      <c r="V1168" t="s">
        <v>2751</v>
      </c>
      <c r="X1168" t="s">
        <v>4089</v>
      </c>
      <c r="Y1168" t="s">
        <v>7873</v>
      </c>
      <c r="AA1168" t="s">
        <v>4086</v>
      </c>
      <c r="AB1168" t="s">
        <v>161</v>
      </c>
      <c r="AC1168" s="4">
        <v>31513</v>
      </c>
      <c r="AD1168" t="s">
        <v>140</v>
      </c>
      <c r="AF1168">
        <v>19123675706</v>
      </c>
      <c r="AH1168" t="s">
        <v>4090</v>
      </c>
      <c r="AI1168" t="s">
        <v>168</v>
      </c>
      <c r="AJ1168" t="s">
        <v>4091</v>
      </c>
      <c r="AK1168" t="s">
        <v>4092</v>
      </c>
      <c r="AM1168" t="s">
        <v>7874</v>
      </c>
      <c r="AN1168" t="s">
        <v>4094</v>
      </c>
      <c r="AO1168" t="s">
        <v>4086</v>
      </c>
      <c r="AP1168" t="s">
        <v>161</v>
      </c>
      <c r="AQ1168" s="4">
        <v>31513</v>
      </c>
      <c r="AR1168" t="s">
        <v>140</v>
      </c>
      <c r="AT1168">
        <v>19124243878</v>
      </c>
      <c r="AV1168" t="s">
        <v>4095</v>
      </c>
      <c r="AW1168" t="s">
        <v>7875</v>
      </c>
      <c r="AZ1168" t="s">
        <v>288</v>
      </c>
      <c r="BA1168" t="s">
        <v>289</v>
      </c>
      <c r="BB1168" t="s">
        <v>136</v>
      </c>
      <c r="BC1168" t="s">
        <v>136</v>
      </c>
      <c r="BD1168" t="s">
        <v>148</v>
      </c>
      <c r="BE1168" t="s">
        <v>136</v>
      </c>
      <c r="BF1168" t="s">
        <v>136</v>
      </c>
      <c r="BG1168" t="s">
        <v>134</v>
      </c>
      <c r="BH1168" t="s">
        <v>136</v>
      </c>
      <c r="BN1168" t="s">
        <v>7876</v>
      </c>
      <c r="BO1168" t="s">
        <v>2889</v>
      </c>
      <c r="BP1168">
        <v>15</v>
      </c>
      <c r="BQ1168">
        <v>15</v>
      </c>
      <c r="BR1168">
        <v>15</v>
      </c>
      <c r="BS1168" s="1">
        <v>44214</v>
      </c>
      <c r="BT1168" s="1">
        <v>44510</v>
      </c>
      <c r="BU1168" s="1">
        <v>44214</v>
      </c>
      <c r="BV1168" s="1">
        <v>44510</v>
      </c>
      <c r="BW1168" t="s">
        <v>136</v>
      </c>
      <c r="BX1168">
        <v>35</v>
      </c>
      <c r="BY1168">
        <v>0</v>
      </c>
      <c r="BZ1168">
        <v>6</v>
      </c>
      <c r="CA1168">
        <v>6</v>
      </c>
      <c r="CB1168">
        <v>6</v>
      </c>
      <c r="CC1168">
        <v>6</v>
      </c>
      <c r="CD1168">
        <v>6</v>
      </c>
      <c r="CE1168">
        <v>5</v>
      </c>
      <c r="CF1168" t="str">
        <f>"8:00 AM"</f>
        <v>8:00 AM</v>
      </c>
      <c r="CG1168" t="str">
        <f>"3:00 PM"</f>
        <v>3:00 PM</v>
      </c>
      <c r="CH1168" s="5">
        <v>11.71</v>
      </c>
      <c r="CI1168" t="s">
        <v>146</v>
      </c>
      <c r="CL1168" t="s">
        <v>136</v>
      </c>
      <c r="CM1168" t="s">
        <v>147</v>
      </c>
      <c r="CN1168" t="s">
        <v>148</v>
      </c>
      <c r="CO1168" s="2" t="s">
        <v>4100</v>
      </c>
      <c r="CP1168" t="s">
        <v>149</v>
      </c>
      <c r="CQ1168">
        <v>3</v>
      </c>
      <c r="CR1168">
        <v>0</v>
      </c>
      <c r="CS1168" t="s">
        <v>136</v>
      </c>
      <c r="CT1168" t="s">
        <v>136</v>
      </c>
      <c r="CU1168" t="s">
        <v>136</v>
      </c>
      <c r="CV1168" t="s">
        <v>134</v>
      </c>
      <c r="CW1168" t="s">
        <v>134</v>
      </c>
      <c r="CX1168">
        <v>60</v>
      </c>
      <c r="CY1168" t="s">
        <v>134</v>
      </c>
      <c r="CZ1168" t="s">
        <v>134</v>
      </c>
      <c r="DA1168" t="s">
        <v>134</v>
      </c>
      <c r="DB1168" t="s">
        <v>134</v>
      </c>
      <c r="DC1168" t="s">
        <v>134</v>
      </c>
      <c r="DD1168" t="s">
        <v>136</v>
      </c>
      <c r="DF1168" s="2" t="s">
        <v>4337</v>
      </c>
      <c r="DG1168" t="s">
        <v>7877</v>
      </c>
      <c r="DH1168" t="s">
        <v>4086</v>
      </c>
      <c r="DI1168" t="s">
        <v>161</v>
      </c>
      <c r="DJ1168" s="4">
        <v>31513</v>
      </c>
      <c r="DK1168" t="s">
        <v>4106</v>
      </c>
      <c r="DL1168" t="s">
        <v>134</v>
      </c>
      <c r="DM1168">
        <v>4</v>
      </c>
      <c r="DN1168" t="s">
        <v>7878</v>
      </c>
      <c r="DO1168" t="s">
        <v>7879</v>
      </c>
      <c r="DP1168" t="s">
        <v>161</v>
      </c>
      <c r="DQ1168" t="str">
        <f>"31563"</f>
        <v>31563</v>
      </c>
      <c r="DR1168" t="s">
        <v>4106</v>
      </c>
      <c r="DS1168" t="s">
        <v>4340</v>
      </c>
      <c r="DT1168">
        <v>1</v>
      </c>
      <c r="DU1168">
        <v>30</v>
      </c>
      <c r="DV1168" t="s">
        <v>134</v>
      </c>
      <c r="DW1168" t="s">
        <v>134</v>
      </c>
      <c r="DX1168" t="s">
        <v>134</v>
      </c>
      <c r="DY1168" t="s">
        <v>136</v>
      </c>
      <c r="DZ1168">
        <v>1</v>
      </c>
      <c r="EA1168" t="s">
        <v>136</v>
      </c>
      <c r="EC1168" s="5">
        <v>12.68</v>
      </c>
      <c r="ED1168" s="5">
        <v>55</v>
      </c>
      <c r="EE1168">
        <v>19123675706</v>
      </c>
      <c r="EF1168" t="s">
        <v>7880</v>
      </c>
      <c r="EG1168" t="s">
        <v>148</v>
      </c>
      <c r="EH1168">
        <v>0</v>
      </c>
    </row>
    <row r="1169" spans="1:138" ht="15" customHeight="1" x14ac:dyDescent="0.35">
      <c r="A1169" t="s">
        <v>8629</v>
      </c>
      <c r="B1169" t="s">
        <v>157</v>
      </c>
      <c r="C1169" s="1">
        <v>44147.574714814815</v>
      </c>
      <c r="D1169" s="1">
        <v>44160</v>
      </c>
      <c r="E1169" t="s">
        <v>579</v>
      </c>
      <c r="F1169" t="s">
        <v>136</v>
      </c>
      <c r="G1169" t="s">
        <v>135</v>
      </c>
      <c r="H1169" t="s">
        <v>136</v>
      </c>
      <c r="I1169" t="s">
        <v>8630</v>
      </c>
      <c r="K1169" t="s">
        <v>8631</v>
      </c>
      <c r="L1169" t="s">
        <v>8632</v>
      </c>
      <c r="M1169" t="s">
        <v>8633</v>
      </c>
      <c r="N1169" t="s">
        <v>925</v>
      </c>
      <c r="O1169" s="4">
        <v>83332</v>
      </c>
      <c r="P1169" t="s">
        <v>140</v>
      </c>
      <c r="R1169">
        <v>12083080743</v>
      </c>
      <c r="T1169">
        <v>112111</v>
      </c>
      <c r="U1169" t="s">
        <v>8634</v>
      </c>
      <c r="V1169" t="s">
        <v>8635</v>
      </c>
      <c r="X1169" t="s">
        <v>164</v>
      </c>
      <c r="Y1169" t="s">
        <v>8636</v>
      </c>
      <c r="Z1169" t="s">
        <v>148</v>
      </c>
      <c r="AA1169" t="s">
        <v>8633</v>
      </c>
      <c r="AB1169" t="s">
        <v>925</v>
      </c>
      <c r="AC1169" s="4">
        <v>83332</v>
      </c>
      <c r="AD1169" t="s">
        <v>140</v>
      </c>
      <c r="AF1169">
        <v>12083080743</v>
      </c>
      <c r="AH1169" t="s">
        <v>8637</v>
      </c>
      <c r="AI1169" t="s">
        <v>168</v>
      </c>
      <c r="AJ1169" t="s">
        <v>588</v>
      </c>
      <c r="AK1169" t="s">
        <v>589</v>
      </c>
      <c r="AM1169" t="s">
        <v>590</v>
      </c>
      <c r="AO1169" t="s">
        <v>591</v>
      </c>
      <c r="AP1169" t="s">
        <v>592</v>
      </c>
      <c r="AQ1169" s="4">
        <v>82601</v>
      </c>
      <c r="AR1169" t="s">
        <v>140</v>
      </c>
      <c r="AT1169">
        <v>13074722105</v>
      </c>
      <c r="AV1169" t="s">
        <v>593</v>
      </c>
      <c r="AW1169" t="s">
        <v>594</v>
      </c>
      <c r="AZ1169" t="s">
        <v>334</v>
      </c>
      <c r="BA1169" t="s">
        <v>335</v>
      </c>
      <c r="BB1169" t="s">
        <v>136</v>
      </c>
      <c r="BC1169" t="s">
        <v>136</v>
      </c>
      <c r="BD1169" t="s">
        <v>148</v>
      </c>
      <c r="BE1169" t="s">
        <v>136</v>
      </c>
      <c r="BF1169" t="s">
        <v>136</v>
      </c>
      <c r="BG1169" t="s">
        <v>134</v>
      </c>
      <c r="BH1169" t="s">
        <v>136</v>
      </c>
      <c r="BN1169" t="s">
        <v>8638</v>
      </c>
      <c r="BO1169" t="s">
        <v>652</v>
      </c>
      <c r="BP1169">
        <v>5</v>
      </c>
      <c r="BQ1169">
        <v>5</v>
      </c>
      <c r="BR1169">
        <v>5</v>
      </c>
      <c r="BS1169" s="1">
        <v>44197</v>
      </c>
      <c r="BT1169" s="1">
        <v>44500</v>
      </c>
      <c r="BU1169" s="1">
        <v>44197</v>
      </c>
      <c r="BV1169" s="1">
        <v>44500</v>
      </c>
      <c r="BW1169" t="s">
        <v>134</v>
      </c>
      <c r="CH1169" s="5">
        <v>1682.33</v>
      </c>
      <c r="CI1169" t="s">
        <v>597</v>
      </c>
      <c r="CJ1169">
        <v>1682.33</v>
      </c>
      <c r="CK1169" t="s">
        <v>1362</v>
      </c>
      <c r="CL1169" t="s">
        <v>136</v>
      </c>
      <c r="CM1169" t="s">
        <v>354</v>
      </c>
      <c r="CN1169" t="s">
        <v>945</v>
      </c>
      <c r="CO1169" t="s">
        <v>600</v>
      </c>
      <c r="CP1169" t="s">
        <v>149</v>
      </c>
      <c r="CQ1169">
        <v>6</v>
      </c>
      <c r="CR1169">
        <v>0</v>
      </c>
      <c r="CS1169" t="s">
        <v>136</v>
      </c>
      <c r="CT1169" t="s">
        <v>134</v>
      </c>
      <c r="CU1169" t="s">
        <v>136</v>
      </c>
      <c r="CV1169" t="s">
        <v>136</v>
      </c>
      <c r="CW1169" t="s">
        <v>134</v>
      </c>
      <c r="CX1169">
        <v>50</v>
      </c>
      <c r="CY1169" t="s">
        <v>134</v>
      </c>
      <c r="CZ1169" t="s">
        <v>136</v>
      </c>
      <c r="DA1169" t="s">
        <v>134</v>
      </c>
      <c r="DB1169" t="s">
        <v>136</v>
      </c>
      <c r="DC1169" t="s">
        <v>136</v>
      </c>
      <c r="DD1169" t="s">
        <v>136</v>
      </c>
      <c r="DF1169" s="2" t="s">
        <v>2272</v>
      </c>
      <c r="DG1169" t="s">
        <v>8639</v>
      </c>
      <c r="DH1169" t="s">
        <v>8633</v>
      </c>
      <c r="DI1169" t="s">
        <v>925</v>
      </c>
      <c r="DJ1169" s="4">
        <v>83332</v>
      </c>
      <c r="DK1169" t="s">
        <v>2969</v>
      </c>
      <c r="DL1169" t="s">
        <v>136</v>
      </c>
      <c r="DM1169">
        <v>1</v>
      </c>
      <c r="DN1169" t="s">
        <v>8639</v>
      </c>
      <c r="DO1169" t="s">
        <v>8633</v>
      </c>
      <c r="DP1169" t="s">
        <v>925</v>
      </c>
      <c r="DQ1169" t="str">
        <f>"83332"</f>
        <v>83332</v>
      </c>
      <c r="DR1169" t="s">
        <v>2969</v>
      </c>
      <c r="DS1169" t="s">
        <v>8640</v>
      </c>
      <c r="DT1169">
        <v>4</v>
      </c>
      <c r="DU1169">
        <v>4</v>
      </c>
      <c r="DV1169" t="s">
        <v>136</v>
      </c>
      <c r="DW1169" t="s">
        <v>136</v>
      </c>
      <c r="DX1169" t="s">
        <v>134</v>
      </c>
      <c r="DY1169" t="s">
        <v>136</v>
      </c>
      <c r="DZ1169">
        <v>1</v>
      </c>
      <c r="EA1169" t="s">
        <v>136</v>
      </c>
      <c r="EC1169" s="5">
        <v>12.68</v>
      </c>
      <c r="ED1169" s="5">
        <v>55</v>
      </c>
      <c r="EE1169">
        <v>13074722105</v>
      </c>
      <c r="EF1169" t="s">
        <v>593</v>
      </c>
      <c r="EG1169" t="s">
        <v>148</v>
      </c>
      <c r="EH1169">
        <v>0</v>
      </c>
    </row>
    <row r="1170" spans="1:138" ht="15" customHeight="1" x14ac:dyDescent="0.35">
      <c r="A1170" t="s">
        <v>25365</v>
      </c>
      <c r="B1170" t="s">
        <v>157</v>
      </c>
      <c r="C1170" s="1">
        <v>44148.614258796297</v>
      </c>
      <c r="D1170" s="1">
        <v>44160</v>
      </c>
      <c r="E1170" t="s">
        <v>1298</v>
      </c>
      <c r="F1170" t="s">
        <v>136</v>
      </c>
      <c r="G1170" t="s">
        <v>135</v>
      </c>
      <c r="H1170" t="s">
        <v>136</v>
      </c>
      <c r="I1170" t="s">
        <v>1299</v>
      </c>
      <c r="K1170" t="s">
        <v>1300</v>
      </c>
      <c r="L1170" t="s">
        <v>1301</v>
      </c>
      <c r="M1170" t="s">
        <v>1302</v>
      </c>
      <c r="N1170" t="s">
        <v>925</v>
      </c>
      <c r="O1170" s="4">
        <v>83301</v>
      </c>
      <c r="P1170" t="s">
        <v>140</v>
      </c>
      <c r="R1170">
        <v>12085952226</v>
      </c>
      <c r="T1170">
        <v>112410</v>
      </c>
      <c r="U1170" t="s">
        <v>1303</v>
      </c>
      <c r="V1170" t="s">
        <v>1304</v>
      </c>
      <c r="X1170" t="s">
        <v>1305</v>
      </c>
      <c r="Y1170" t="s">
        <v>1300</v>
      </c>
      <c r="Z1170" t="s">
        <v>1301</v>
      </c>
      <c r="AA1170" t="s">
        <v>1302</v>
      </c>
      <c r="AB1170" t="s">
        <v>925</v>
      </c>
      <c r="AC1170" s="4">
        <v>83301</v>
      </c>
      <c r="AD1170" t="s">
        <v>140</v>
      </c>
      <c r="AF1170">
        <v>12085952226</v>
      </c>
      <c r="AH1170" t="s">
        <v>1306</v>
      </c>
      <c r="AZ1170" t="s">
        <v>334</v>
      </c>
      <c r="BA1170" t="s">
        <v>335</v>
      </c>
      <c r="BB1170" t="s">
        <v>136</v>
      </c>
      <c r="BC1170" t="s">
        <v>136</v>
      </c>
      <c r="BD1170" t="s">
        <v>148</v>
      </c>
      <c r="BE1170" t="s">
        <v>136</v>
      </c>
      <c r="BF1170" t="s">
        <v>136</v>
      </c>
      <c r="BG1170" t="s">
        <v>134</v>
      </c>
      <c r="BH1170" t="s">
        <v>136</v>
      </c>
      <c r="BN1170" t="s">
        <v>25366</v>
      </c>
      <c r="BO1170" t="s">
        <v>1308</v>
      </c>
      <c r="BP1170">
        <v>10</v>
      </c>
      <c r="BQ1170">
        <v>10</v>
      </c>
      <c r="BR1170">
        <v>10</v>
      </c>
      <c r="BS1170" s="1">
        <v>44197</v>
      </c>
      <c r="BT1170" s="1">
        <v>44347</v>
      </c>
      <c r="BU1170" s="1">
        <v>44197</v>
      </c>
      <c r="BV1170" s="1">
        <v>44347</v>
      </c>
      <c r="BW1170" t="s">
        <v>134</v>
      </c>
      <c r="CH1170" s="5">
        <v>1682.33</v>
      </c>
      <c r="CI1170" t="s">
        <v>597</v>
      </c>
      <c r="CJ1170">
        <v>0</v>
      </c>
      <c r="CK1170" t="s">
        <v>1309</v>
      </c>
      <c r="CL1170" t="s">
        <v>136</v>
      </c>
      <c r="CM1170" t="s">
        <v>354</v>
      </c>
      <c r="CN1170" t="s">
        <v>1310</v>
      </c>
      <c r="CO1170" t="s">
        <v>1311</v>
      </c>
      <c r="CP1170" t="s">
        <v>149</v>
      </c>
      <c r="CQ1170">
        <v>3</v>
      </c>
      <c r="CR1170">
        <v>0</v>
      </c>
      <c r="CS1170" t="s">
        <v>136</v>
      </c>
      <c r="CT1170" t="s">
        <v>136</v>
      </c>
      <c r="CU1170" t="s">
        <v>136</v>
      </c>
      <c r="CV1170" t="s">
        <v>134</v>
      </c>
      <c r="CW1170" t="s">
        <v>134</v>
      </c>
      <c r="CX1170">
        <v>50</v>
      </c>
      <c r="CY1170" t="s">
        <v>134</v>
      </c>
      <c r="CZ1170" t="s">
        <v>136</v>
      </c>
      <c r="DA1170" t="s">
        <v>136</v>
      </c>
      <c r="DB1170" t="s">
        <v>136</v>
      </c>
      <c r="DC1170" t="s">
        <v>136</v>
      </c>
      <c r="DD1170" t="s">
        <v>136</v>
      </c>
      <c r="DF1170" t="s">
        <v>180</v>
      </c>
      <c r="DG1170" t="s">
        <v>9245</v>
      </c>
      <c r="DH1170" t="s">
        <v>9246</v>
      </c>
      <c r="DI1170" t="s">
        <v>1338</v>
      </c>
      <c r="DJ1170" s="4">
        <v>89815</v>
      </c>
      <c r="DK1170" t="s">
        <v>2937</v>
      </c>
      <c r="DL1170" t="s">
        <v>134</v>
      </c>
      <c r="DM1170">
        <v>2</v>
      </c>
      <c r="DN1170" t="s">
        <v>9245</v>
      </c>
      <c r="DO1170" t="s">
        <v>9246</v>
      </c>
      <c r="DP1170" t="s">
        <v>1338</v>
      </c>
      <c r="DQ1170" t="str">
        <f>"89815"</f>
        <v>89815</v>
      </c>
      <c r="DR1170" t="s">
        <v>2937</v>
      </c>
      <c r="DS1170" t="s">
        <v>2979</v>
      </c>
      <c r="DT1170">
        <v>11</v>
      </c>
      <c r="DU1170">
        <v>28</v>
      </c>
      <c r="DV1170" t="s">
        <v>134</v>
      </c>
      <c r="DW1170" t="s">
        <v>134</v>
      </c>
      <c r="DX1170" t="s">
        <v>134</v>
      </c>
      <c r="DY1170" t="s">
        <v>136</v>
      </c>
      <c r="DZ1170">
        <v>1</v>
      </c>
      <c r="EA1170" t="s">
        <v>136</v>
      </c>
      <c r="EC1170" s="5">
        <v>12.68</v>
      </c>
      <c r="ED1170" s="5">
        <v>55</v>
      </c>
      <c r="EE1170">
        <v>12085952226</v>
      </c>
      <c r="EF1170" t="s">
        <v>1316</v>
      </c>
      <c r="EG1170" t="s">
        <v>148</v>
      </c>
      <c r="EH1170">
        <v>0</v>
      </c>
    </row>
    <row r="1171" spans="1:138" ht="15" customHeight="1" x14ac:dyDescent="0.35">
      <c r="A1171" t="s">
        <v>19520</v>
      </c>
      <c r="B1171" t="s">
        <v>157</v>
      </c>
      <c r="C1171" s="1">
        <v>44126.541144444447</v>
      </c>
      <c r="D1171" s="1">
        <v>44162</v>
      </c>
      <c r="E1171" t="s">
        <v>133</v>
      </c>
      <c r="F1171" t="s">
        <v>136</v>
      </c>
      <c r="G1171" t="s">
        <v>135</v>
      </c>
      <c r="H1171" t="s">
        <v>136</v>
      </c>
      <c r="I1171" t="s">
        <v>19521</v>
      </c>
      <c r="J1171" t="s">
        <v>19522</v>
      </c>
      <c r="K1171" t="s">
        <v>19523</v>
      </c>
      <c r="M1171" t="s">
        <v>7913</v>
      </c>
      <c r="N1171" t="s">
        <v>395</v>
      </c>
      <c r="O1171" s="4">
        <v>96080</v>
      </c>
      <c r="P1171" t="s">
        <v>140</v>
      </c>
      <c r="R1171">
        <v>15309082921</v>
      </c>
      <c r="T1171">
        <v>111421</v>
      </c>
      <c r="U1171" t="s">
        <v>19524</v>
      </c>
      <c r="V1171" t="s">
        <v>19525</v>
      </c>
      <c r="X1171" t="s">
        <v>5419</v>
      </c>
      <c r="Y1171" t="s">
        <v>19523</v>
      </c>
      <c r="AA1171" t="s">
        <v>7913</v>
      </c>
      <c r="AB1171" t="s">
        <v>395</v>
      </c>
      <c r="AC1171" s="4">
        <v>96080</v>
      </c>
      <c r="AD1171" t="s">
        <v>140</v>
      </c>
      <c r="AF1171">
        <v>15309082921</v>
      </c>
      <c r="AH1171" t="s">
        <v>19526</v>
      </c>
      <c r="AZ1171" t="s">
        <v>821</v>
      </c>
      <c r="BA1171" t="s">
        <v>822</v>
      </c>
      <c r="BB1171" t="s">
        <v>136</v>
      </c>
      <c r="BC1171" t="s">
        <v>136</v>
      </c>
      <c r="BD1171" t="s">
        <v>148</v>
      </c>
      <c r="BE1171" t="s">
        <v>136</v>
      </c>
      <c r="BF1171" t="s">
        <v>136</v>
      </c>
      <c r="BG1171" t="s">
        <v>134</v>
      </c>
      <c r="BH1171" t="s">
        <v>136</v>
      </c>
      <c r="BI1171" t="s">
        <v>19524</v>
      </c>
      <c r="BJ1171" t="s">
        <v>19527</v>
      </c>
      <c r="BK1171" t="s">
        <v>148</v>
      </c>
      <c r="BL1171" t="s">
        <v>19521</v>
      </c>
      <c r="BM1171" t="s">
        <v>19526</v>
      </c>
      <c r="BN1171" t="s">
        <v>19528</v>
      </c>
      <c r="BO1171" t="s">
        <v>410</v>
      </c>
      <c r="BP1171">
        <v>26</v>
      </c>
      <c r="BQ1171">
        <v>26</v>
      </c>
      <c r="BR1171">
        <v>26</v>
      </c>
      <c r="BS1171" s="1">
        <v>44166</v>
      </c>
      <c r="BT1171" s="1">
        <v>44470</v>
      </c>
      <c r="BU1171" s="1">
        <v>44166</v>
      </c>
      <c r="BV1171" s="1">
        <v>44470</v>
      </c>
      <c r="BW1171" t="s">
        <v>136</v>
      </c>
      <c r="BX1171">
        <v>44</v>
      </c>
      <c r="BY1171">
        <v>0</v>
      </c>
      <c r="BZ1171">
        <v>8</v>
      </c>
      <c r="CA1171">
        <v>8</v>
      </c>
      <c r="CB1171">
        <v>8</v>
      </c>
      <c r="CC1171">
        <v>8</v>
      </c>
      <c r="CD1171">
        <v>8</v>
      </c>
      <c r="CE1171">
        <v>4</v>
      </c>
      <c r="CF1171" t="str">
        <f>"7:00 AM"</f>
        <v>7:00 AM</v>
      </c>
      <c r="CG1171" t="str">
        <f>"4:00 PM"</f>
        <v>4:00 PM</v>
      </c>
      <c r="CH1171" s="5">
        <v>14.77</v>
      </c>
      <c r="CI1171" t="s">
        <v>146</v>
      </c>
      <c r="CJ1171">
        <v>0</v>
      </c>
      <c r="CK1171">
        <v>0</v>
      </c>
      <c r="CL1171" t="s">
        <v>136</v>
      </c>
      <c r="CM1171" t="s">
        <v>312</v>
      </c>
      <c r="CN1171" t="s">
        <v>148</v>
      </c>
      <c r="CO1171" t="s">
        <v>19529</v>
      </c>
      <c r="CP1171" t="s">
        <v>149</v>
      </c>
      <c r="CQ1171">
        <v>3</v>
      </c>
      <c r="CR1171">
        <v>0</v>
      </c>
      <c r="CS1171" t="s">
        <v>136</v>
      </c>
      <c r="CT1171" t="s">
        <v>134</v>
      </c>
      <c r="CU1171" t="s">
        <v>136</v>
      </c>
      <c r="CV1171" t="s">
        <v>136</v>
      </c>
      <c r="CW1171" t="s">
        <v>134</v>
      </c>
      <c r="CX1171">
        <v>50</v>
      </c>
      <c r="CY1171" t="s">
        <v>134</v>
      </c>
      <c r="CZ1171" t="s">
        <v>134</v>
      </c>
      <c r="DA1171" t="s">
        <v>134</v>
      </c>
      <c r="DB1171" t="s">
        <v>134</v>
      </c>
      <c r="DC1171" t="s">
        <v>134</v>
      </c>
      <c r="DD1171" t="s">
        <v>136</v>
      </c>
      <c r="DF1171" s="2" t="s">
        <v>19530</v>
      </c>
      <c r="DG1171" t="s">
        <v>19523</v>
      </c>
      <c r="DH1171" t="s">
        <v>7913</v>
      </c>
      <c r="DI1171" t="s">
        <v>395</v>
      </c>
      <c r="DJ1171" s="4">
        <v>96080</v>
      </c>
      <c r="DK1171" t="s">
        <v>7915</v>
      </c>
      <c r="DL1171" t="s">
        <v>136</v>
      </c>
      <c r="DM1171">
        <v>1</v>
      </c>
      <c r="DN1171" t="s">
        <v>19523</v>
      </c>
      <c r="DO1171" t="s">
        <v>7913</v>
      </c>
      <c r="DP1171" t="s">
        <v>395</v>
      </c>
      <c r="DQ1171" t="str">
        <f>"96080"</f>
        <v>96080</v>
      </c>
      <c r="DR1171" t="s">
        <v>7915</v>
      </c>
      <c r="DS1171" t="s">
        <v>19531</v>
      </c>
      <c r="DT1171">
        <v>3</v>
      </c>
      <c r="DU1171">
        <v>11</v>
      </c>
      <c r="DV1171" t="s">
        <v>134</v>
      </c>
      <c r="DW1171" t="s">
        <v>134</v>
      </c>
      <c r="DX1171" t="s">
        <v>134</v>
      </c>
      <c r="DY1171" t="s">
        <v>134</v>
      </c>
      <c r="DZ1171">
        <v>2</v>
      </c>
      <c r="EA1171" t="s">
        <v>136</v>
      </c>
      <c r="EC1171" s="5">
        <v>12.68</v>
      </c>
      <c r="ED1171" s="5">
        <v>55</v>
      </c>
      <c r="EE1171">
        <v>17079678000</v>
      </c>
      <c r="EF1171" t="s">
        <v>19532</v>
      </c>
      <c r="EG1171" t="s">
        <v>19533</v>
      </c>
      <c r="EH1171">
        <v>0</v>
      </c>
    </row>
    <row r="1172" spans="1:138" ht="15" customHeight="1" x14ac:dyDescent="0.35">
      <c r="A1172" t="s">
        <v>4407</v>
      </c>
      <c r="B1172" t="s">
        <v>157</v>
      </c>
      <c r="C1172" s="1">
        <v>44145.756313194448</v>
      </c>
      <c r="D1172" s="1">
        <v>44162</v>
      </c>
      <c r="E1172" t="s">
        <v>133</v>
      </c>
      <c r="F1172" t="s">
        <v>136</v>
      </c>
      <c r="G1172" t="s">
        <v>135</v>
      </c>
      <c r="H1172" t="s">
        <v>136</v>
      </c>
      <c r="I1172" t="s">
        <v>2611</v>
      </c>
      <c r="K1172" t="s">
        <v>2612</v>
      </c>
      <c r="L1172" t="s">
        <v>148</v>
      </c>
      <c r="M1172" t="s">
        <v>2613</v>
      </c>
      <c r="N1172" t="s">
        <v>960</v>
      </c>
      <c r="O1172" s="4">
        <v>36089</v>
      </c>
      <c r="P1172" t="s">
        <v>140</v>
      </c>
      <c r="R1172">
        <v>13347380039</v>
      </c>
      <c r="T1172">
        <v>424</v>
      </c>
      <c r="U1172" t="s">
        <v>4408</v>
      </c>
      <c r="V1172" t="s">
        <v>428</v>
      </c>
      <c r="X1172" t="s">
        <v>2616</v>
      </c>
      <c r="Y1172" t="s">
        <v>4409</v>
      </c>
      <c r="AA1172" t="s">
        <v>4410</v>
      </c>
      <c r="AB1172" t="s">
        <v>374</v>
      </c>
      <c r="AC1172" s="4">
        <v>76273</v>
      </c>
      <c r="AD1172" t="s">
        <v>140</v>
      </c>
      <c r="AE1172" t="s">
        <v>841</v>
      </c>
      <c r="AF1172">
        <v>19037181643</v>
      </c>
      <c r="AH1172" t="s">
        <v>4411</v>
      </c>
      <c r="AI1172" t="s">
        <v>168</v>
      </c>
      <c r="AJ1172" t="s">
        <v>843</v>
      </c>
      <c r="AK1172" t="s">
        <v>844</v>
      </c>
      <c r="AL1172" t="s">
        <v>845</v>
      </c>
      <c r="AM1172" t="s">
        <v>846</v>
      </c>
      <c r="AO1172" t="s">
        <v>847</v>
      </c>
      <c r="AP1172" t="s">
        <v>161</v>
      </c>
      <c r="AQ1172" s="4">
        <v>31636</v>
      </c>
      <c r="AR1172" t="s">
        <v>140</v>
      </c>
      <c r="AT1172">
        <v>12295596879</v>
      </c>
      <c r="AV1172" t="s">
        <v>2153</v>
      </c>
      <c r="AW1172" t="s">
        <v>849</v>
      </c>
      <c r="AZ1172" t="s">
        <v>821</v>
      </c>
      <c r="BA1172" t="s">
        <v>822</v>
      </c>
      <c r="BB1172" t="s">
        <v>136</v>
      </c>
      <c r="BC1172" t="s">
        <v>136</v>
      </c>
      <c r="BD1172" t="s">
        <v>148</v>
      </c>
      <c r="BE1172" t="s">
        <v>136</v>
      </c>
      <c r="BF1172" t="s">
        <v>136</v>
      </c>
      <c r="BG1172" t="s">
        <v>134</v>
      </c>
      <c r="BH1172" t="s">
        <v>136</v>
      </c>
      <c r="BN1172" t="s">
        <v>4412</v>
      </c>
      <c r="BO1172" t="s">
        <v>2620</v>
      </c>
      <c r="BP1172">
        <v>30</v>
      </c>
      <c r="BQ1172">
        <v>15</v>
      </c>
      <c r="BR1172">
        <v>15</v>
      </c>
      <c r="BS1172" s="1">
        <v>44193</v>
      </c>
      <c r="BT1172" s="1">
        <v>44367</v>
      </c>
      <c r="BU1172" s="1">
        <v>44193</v>
      </c>
      <c r="BV1172" s="1">
        <v>44367</v>
      </c>
      <c r="BW1172" t="s">
        <v>136</v>
      </c>
      <c r="BX1172">
        <v>40</v>
      </c>
      <c r="BY1172">
        <v>0</v>
      </c>
      <c r="BZ1172">
        <v>7.5</v>
      </c>
      <c r="CA1172">
        <v>7.5</v>
      </c>
      <c r="CB1172">
        <v>7.5</v>
      </c>
      <c r="CC1172">
        <v>7.5</v>
      </c>
      <c r="CD1172">
        <v>7.5</v>
      </c>
      <c r="CE1172">
        <v>2.5</v>
      </c>
      <c r="CF1172" t="str">
        <f>"8:00 AM"</f>
        <v>8:00 AM</v>
      </c>
      <c r="CG1172" t="str">
        <f>"4:00 PM"</f>
        <v>4:00 PM</v>
      </c>
      <c r="CH1172" s="5">
        <v>12.67</v>
      </c>
      <c r="CI1172" t="s">
        <v>146</v>
      </c>
      <c r="CL1172" t="s">
        <v>136</v>
      </c>
      <c r="CM1172" t="s">
        <v>147</v>
      </c>
      <c r="CN1172" t="s">
        <v>148</v>
      </c>
      <c r="CO1172" t="s">
        <v>4284</v>
      </c>
      <c r="CP1172" t="s">
        <v>149</v>
      </c>
      <c r="CQ1172">
        <v>3</v>
      </c>
      <c r="CR1172">
        <v>0</v>
      </c>
      <c r="CS1172" t="s">
        <v>136</v>
      </c>
      <c r="CT1172" t="s">
        <v>136</v>
      </c>
      <c r="CU1172" t="s">
        <v>136</v>
      </c>
      <c r="CV1172" t="s">
        <v>134</v>
      </c>
      <c r="CW1172" t="s">
        <v>134</v>
      </c>
      <c r="CX1172">
        <v>50</v>
      </c>
      <c r="CY1172" t="s">
        <v>134</v>
      </c>
      <c r="CZ1172" t="s">
        <v>134</v>
      </c>
      <c r="DA1172" t="s">
        <v>134</v>
      </c>
      <c r="DB1172" t="s">
        <v>134</v>
      </c>
      <c r="DC1172" t="s">
        <v>134</v>
      </c>
      <c r="DD1172" t="s">
        <v>136</v>
      </c>
      <c r="DF1172" t="s">
        <v>4413</v>
      </c>
      <c r="DG1172" t="s">
        <v>4414</v>
      </c>
      <c r="DH1172" t="s">
        <v>4410</v>
      </c>
      <c r="DI1172" t="s">
        <v>374</v>
      </c>
      <c r="DJ1172" s="4">
        <v>76273</v>
      </c>
      <c r="DK1172" t="s">
        <v>4415</v>
      </c>
      <c r="DL1172" t="s">
        <v>136</v>
      </c>
      <c r="DM1172">
        <v>1</v>
      </c>
      <c r="DN1172" t="s">
        <v>4416</v>
      </c>
      <c r="DO1172" t="s">
        <v>1826</v>
      </c>
      <c r="DP1172" t="s">
        <v>374</v>
      </c>
      <c r="DQ1172" t="str">
        <f>"76240"</f>
        <v>76240</v>
      </c>
      <c r="DR1172" t="s">
        <v>4415</v>
      </c>
      <c r="DS1172" t="s">
        <v>4417</v>
      </c>
      <c r="DT1172">
        <v>1</v>
      </c>
      <c r="DU1172">
        <v>10</v>
      </c>
      <c r="DV1172" t="s">
        <v>136</v>
      </c>
      <c r="DW1172" t="s">
        <v>134</v>
      </c>
      <c r="DX1172" t="s">
        <v>134</v>
      </c>
      <c r="DY1172" t="s">
        <v>134</v>
      </c>
      <c r="DZ1172">
        <v>2</v>
      </c>
      <c r="EA1172" t="s">
        <v>136</v>
      </c>
      <c r="EC1172" s="5">
        <v>12.68</v>
      </c>
      <c r="ED1172" s="5">
        <v>55</v>
      </c>
      <c r="EE1172">
        <v>19037181643</v>
      </c>
      <c r="EF1172" t="s">
        <v>4411</v>
      </c>
      <c r="EG1172" t="s">
        <v>148</v>
      </c>
      <c r="EH1172">
        <v>0</v>
      </c>
    </row>
    <row r="1173" spans="1:138" ht="15" customHeight="1" x14ac:dyDescent="0.35">
      <c r="A1173" t="s">
        <v>13602</v>
      </c>
      <c r="B1173" t="s">
        <v>157</v>
      </c>
      <c r="C1173" s="1">
        <v>44126.783008680555</v>
      </c>
      <c r="D1173" s="1">
        <v>44162</v>
      </c>
      <c r="E1173" t="s">
        <v>133</v>
      </c>
      <c r="F1173" t="s">
        <v>136</v>
      </c>
      <c r="G1173" t="s">
        <v>135</v>
      </c>
      <c r="H1173" t="s">
        <v>136</v>
      </c>
      <c r="I1173" t="s">
        <v>13603</v>
      </c>
      <c r="K1173" t="s">
        <v>13604</v>
      </c>
      <c r="M1173" t="s">
        <v>1168</v>
      </c>
      <c r="N1173" t="s">
        <v>416</v>
      </c>
      <c r="O1173" s="4">
        <v>85041</v>
      </c>
      <c r="P1173" t="s">
        <v>140</v>
      </c>
      <c r="R1173">
        <v>16023171228</v>
      </c>
      <c r="T1173">
        <v>11291</v>
      </c>
      <c r="U1173" t="s">
        <v>13605</v>
      </c>
      <c r="V1173" t="s">
        <v>1811</v>
      </c>
      <c r="X1173" t="s">
        <v>164</v>
      </c>
      <c r="Y1173" t="s">
        <v>13604</v>
      </c>
      <c r="AA1173" t="s">
        <v>1168</v>
      </c>
      <c r="AB1173" t="s">
        <v>416</v>
      </c>
      <c r="AC1173" s="4">
        <v>85041</v>
      </c>
      <c r="AD1173" t="s">
        <v>140</v>
      </c>
      <c r="AF1173">
        <v>16023171228</v>
      </c>
      <c r="AH1173" t="s">
        <v>13606</v>
      </c>
      <c r="AZ1173" t="s">
        <v>334</v>
      </c>
      <c r="BA1173" t="s">
        <v>335</v>
      </c>
      <c r="BB1173" t="s">
        <v>136</v>
      </c>
      <c r="BC1173" t="s">
        <v>136</v>
      </c>
      <c r="BD1173" t="s">
        <v>148</v>
      </c>
      <c r="BE1173" t="s">
        <v>136</v>
      </c>
      <c r="BF1173" t="s">
        <v>136</v>
      </c>
      <c r="BG1173" t="s">
        <v>134</v>
      </c>
      <c r="BH1173" t="s">
        <v>136</v>
      </c>
      <c r="BN1173" t="s">
        <v>13607</v>
      </c>
      <c r="BO1173" t="s">
        <v>570</v>
      </c>
      <c r="BP1173">
        <v>4</v>
      </c>
      <c r="BQ1173">
        <v>4</v>
      </c>
      <c r="BR1173">
        <v>4</v>
      </c>
      <c r="BS1173" s="1">
        <v>44193</v>
      </c>
      <c r="BT1173" s="1">
        <v>44497</v>
      </c>
      <c r="BU1173" s="1">
        <v>44193</v>
      </c>
      <c r="BV1173" s="1">
        <v>44497</v>
      </c>
      <c r="BW1173" t="s">
        <v>136</v>
      </c>
      <c r="BX1173">
        <v>48</v>
      </c>
      <c r="BY1173">
        <v>0</v>
      </c>
      <c r="BZ1173">
        <v>8</v>
      </c>
      <c r="CA1173">
        <v>8</v>
      </c>
      <c r="CB1173">
        <v>8</v>
      </c>
      <c r="CC1173">
        <v>8</v>
      </c>
      <c r="CD1173">
        <v>8</v>
      </c>
      <c r="CE1173">
        <v>8</v>
      </c>
      <c r="CF1173" t="str">
        <f>"6:00 AM"</f>
        <v>6:00 AM</v>
      </c>
      <c r="CG1173" t="str">
        <f>"3:00 PM"</f>
        <v>3:00 PM</v>
      </c>
      <c r="CH1173" s="5">
        <v>12.91</v>
      </c>
      <c r="CI1173" t="s">
        <v>146</v>
      </c>
      <c r="CL1173" t="s">
        <v>136</v>
      </c>
      <c r="CM1173" t="s">
        <v>147</v>
      </c>
      <c r="CN1173" t="s">
        <v>148</v>
      </c>
      <c r="CO1173" s="2" t="s">
        <v>13608</v>
      </c>
      <c r="CP1173" t="s">
        <v>149</v>
      </c>
      <c r="CQ1173">
        <v>3</v>
      </c>
      <c r="CR1173">
        <v>0</v>
      </c>
      <c r="CS1173" t="s">
        <v>136</v>
      </c>
      <c r="CT1173" t="s">
        <v>136</v>
      </c>
      <c r="CU1173" t="s">
        <v>136</v>
      </c>
      <c r="CV1173" t="s">
        <v>134</v>
      </c>
      <c r="CW1173" t="s">
        <v>134</v>
      </c>
      <c r="CX1173">
        <v>75</v>
      </c>
      <c r="CY1173" t="s">
        <v>134</v>
      </c>
      <c r="CZ1173" t="s">
        <v>136</v>
      </c>
      <c r="DA1173" t="s">
        <v>136</v>
      </c>
      <c r="DB1173" t="s">
        <v>134</v>
      </c>
      <c r="DC1173" t="s">
        <v>136</v>
      </c>
      <c r="DD1173" t="s">
        <v>136</v>
      </c>
      <c r="DF1173" t="s">
        <v>13609</v>
      </c>
      <c r="DG1173" t="s">
        <v>13610</v>
      </c>
      <c r="DH1173" t="s">
        <v>13611</v>
      </c>
      <c r="DI1173" t="s">
        <v>416</v>
      </c>
      <c r="DJ1173" s="4">
        <v>85339</v>
      </c>
      <c r="DK1173" t="s">
        <v>1176</v>
      </c>
      <c r="DL1173" t="s">
        <v>134</v>
      </c>
      <c r="DM1173">
        <v>4</v>
      </c>
      <c r="DN1173" t="s">
        <v>13610</v>
      </c>
      <c r="DO1173" t="s">
        <v>13611</v>
      </c>
      <c r="DP1173" t="s">
        <v>416</v>
      </c>
      <c r="DQ1173" t="str">
        <f>"85339"</f>
        <v>85339</v>
      </c>
      <c r="DR1173" t="s">
        <v>1176</v>
      </c>
      <c r="DS1173" t="s">
        <v>13612</v>
      </c>
      <c r="DT1173">
        <v>3</v>
      </c>
      <c r="DU1173">
        <v>4</v>
      </c>
      <c r="DV1173" t="s">
        <v>134</v>
      </c>
      <c r="DW1173" t="s">
        <v>134</v>
      </c>
      <c r="DX1173" t="s">
        <v>134</v>
      </c>
      <c r="DY1173" t="s">
        <v>136</v>
      </c>
      <c r="DZ1173">
        <v>2</v>
      </c>
      <c r="EA1173" t="s">
        <v>136</v>
      </c>
      <c r="EC1173" s="5">
        <v>12.68</v>
      </c>
      <c r="ED1173" s="5">
        <v>55</v>
      </c>
      <c r="EE1173">
        <v>16023171228</v>
      </c>
      <c r="EF1173" t="s">
        <v>13606</v>
      </c>
      <c r="EG1173" t="s">
        <v>148</v>
      </c>
      <c r="EH1173">
        <v>0</v>
      </c>
    </row>
    <row r="1174" spans="1:138" ht="15" customHeight="1" x14ac:dyDescent="0.35">
      <c r="A1174" t="s">
        <v>19153</v>
      </c>
      <c r="B1174" t="s">
        <v>157</v>
      </c>
      <c r="C1174" s="1">
        <v>44130.460328587964</v>
      </c>
      <c r="D1174" s="1">
        <v>44162</v>
      </c>
      <c r="E1174" t="s">
        <v>133</v>
      </c>
      <c r="F1174" t="s">
        <v>136</v>
      </c>
      <c r="G1174" t="s">
        <v>135</v>
      </c>
      <c r="H1174" t="s">
        <v>136</v>
      </c>
      <c r="I1174" t="s">
        <v>16262</v>
      </c>
      <c r="K1174" t="s">
        <v>16263</v>
      </c>
      <c r="M1174" t="s">
        <v>2450</v>
      </c>
      <c r="N1174" t="s">
        <v>246</v>
      </c>
      <c r="O1174" s="4">
        <v>70578</v>
      </c>
      <c r="P1174" t="s">
        <v>140</v>
      </c>
      <c r="R1174">
        <v>13375814092</v>
      </c>
      <c r="T1174">
        <v>111160</v>
      </c>
      <c r="U1174" t="s">
        <v>2425</v>
      </c>
      <c r="V1174" t="s">
        <v>898</v>
      </c>
      <c r="X1174" t="s">
        <v>251</v>
      </c>
      <c r="Y1174" t="s">
        <v>16263</v>
      </c>
      <c r="AA1174" t="s">
        <v>2450</v>
      </c>
      <c r="AB1174" t="s">
        <v>246</v>
      </c>
      <c r="AC1174" s="4">
        <v>70578</v>
      </c>
      <c r="AD1174" t="s">
        <v>140</v>
      </c>
      <c r="AF1174">
        <v>13375814092</v>
      </c>
      <c r="AH1174" t="s">
        <v>16264</v>
      </c>
      <c r="AI1174" t="s">
        <v>168</v>
      </c>
      <c r="AJ1174" t="s">
        <v>3436</v>
      </c>
      <c r="AK1174" t="s">
        <v>1031</v>
      </c>
      <c r="AL1174" t="s">
        <v>6693</v>
      </c>
      <c r="AM1174" t="s">
        <v>9368</v>
      </c>
      <c r="AO1174" t="s">
        <v>2450</v>
      </c>
      <c r="AP1174" t="s">
        <v>246</v>
      </c>
      <c r="AQ1174" s="4">
        <v>70578</v>
      </c>
      <c r="AR1174" t="s">
        <v>140</v>
      </c>
      <c r="AT1174">
        <v>13375817041</v>
      </c>
      <c r="AV1174" t="s">
        <v>9369</v>
      </c>
      <c r="AW1174" t="s">
        <v>9370</v>
      </c>
      <c r="AZ1174" t="s">
        <v>334</v>
      </c>
      <c r="BA1174" t="s">
        <v>335</v>
      </c>
      <c r="BB1174" t="s">
        <v>136</v>
      </c>
      <c r="BC1174" t="s">
        <v>136</v>
      </c>
      <c r="BD1174" t="s">
        <v>148</v>
      </c>
      <c r="BE1174" t="s">
        <v>136</v>
      </c>
      <c r="BF1174" t="s">
        <v>136</v>
      </c>
      <c r="BG1174" t="s">
        <v>134</v>
      </c>
      <c r="BH1174" t="s">
        <v>136</v>
      </c>
      <c r="BN1174" t="s">
        <v>19154</v>
      </c>
      <c r="BO1174" t="s">
        <v>775</v>
      </c>
      <c r="BP1174">
        <v>4</v>
      </c>
      <c r="BQ1174">
        <v>4</v>
      </c>
      <c r="BR1174">
        <v>4</v>
      </c>
      <c r="BS1174" s="1">
        <v>44197</v>
      </c>
      <c r="BT1174" s="1">
        <v>44500</v>
      </c>
      <c r="BU1174" s="1">
        <v>44197</v>
      </c>
      <c r="BV1174" s="1">
        <v>44500</v>
      </c>
      <c r="BW1174" t="s">
        <v>136</v>
      </c>
      <c r="BX1174">
        <v>40</v>
      </c>
      <c r="BY1174">
        <v>0</v>
      </c>
      <c r="BZ1174">
        <v>8</v>
      </c>
      <c r="CA1174">
        <v>8</v>
      </c>
      <c r="CB1174">
        <v>8</v>
      </c>
      <c r="CC1174">
        <v>8</v>
      </c>
      <c r="CD1174">
        <v>8</v>
      </c>
      <c r="CE1174">
        <v>0</v>
      </c>
      <c r="CF1174" t="str">
        <f>"7:00 AM"</f>
        <v>7:00 AM</v>
      </c>
      <c r="CG1174" t="str">
        <f>"4:00 PM"</f>
        <v>4:00 PM</v>
      </c>
      <c r="CH1174" s="5">
        <v>11.83</v>
      </c>
      <c r="CI1174" t="s">
        <v>146</v>
      </c>
      <c r="CL1174" t="s">
        <v>134</v>
      </c>
      <c r="CM1174" t="s">
        <v>147</v>
      </c>
      <c r="CN1174" t="s">
        <v>148</v>
      </c>
      <c r="CO1174" s="2" t="s">
        <v>11451</v>
      </c>
      <c r="CP1174" t="s">
        <v>149</v>
      </c>
      <c r="CQ1174">
        <v>3</v>
      </c>
      <c r="CR1174">
        <v>0</v>
      </c>
      <c r="CS1174" t="s">
        <v>136</v>
      </c>
      <c r="CT1174" t="s">
        <v>136</v>
      </c>
      <c r="CU1174" t="s">
        <v>136</v>
      </c>
      <c r="CV1174" t="s">
        <v>134</v>
      </c>
      <c r="CW1174" t="s">
        <v>134</v>
      </c>
      <c r="CX1174">
        <v>50</v>
      </c>
      <c r="CY1174" t="s">
        <v>134</v>
      </c>
      <c r="CZ1174" t="s">
        <v>134</v>
      </c>
      <c r="DA1174" t="s">
        <v>134</v>
      </c>
      <c r="DB1174" t="s">
        <v>134</v>
      </c>
      <c r="DC1174" t="s">
        <v>134</v>
      </c>
      <c r="DD1174" t="s">
        <v>136</v>
      </c>
      <c r="DF1174" t="s">
        <v>19155</v>
      </c>
      <c r="DG1174" t="s">
        <v>16267</v>
      </c>
      <c r="DH1174" t="s">
        <v>2450</v>
      </c>
      <c r="DI1174" t="s">
        <v>246</v>
      </c>
      <c r="DJ1174" s="4">
        <v>70578</v>
      </c>
      <c r="DK1174" t="s">
        <v>268</v>
      </c>
      <c r="DL1174" t="s">
        <v>136</v>
      </c>
      <c r="DM1174">
        <v>1</v>
      </c>
      <c r="DN1174" t="s">
        <v>16268</v>
      </c>
      <c r="DO1174" t="s">
        <v>2450</v>
      </c>
      <c r="DP1174" t="s">
        <v>246</v>
      </c>
      <c r="DQ1174" t="str">
        <f>"70578"</f>
        <v>70578</v>
      </c>
      <c r="DR1174" t="s">
        <v>268</v>
      </c>
      <c r="DS1174" t="s">
        <v>19156</v>
      </c>
      <c r="DT1174">
        <v>1</v>
      </c>
      <c r="DU1174">
        <v>6</v>
      </c>
      <c r="DV1174" t="s">
        <v>134</v>
      </c>
      <c r="DW1174" t="s">
        <v>134</v>
      </c>
      <c r="DX1174" t="s">
        <v>134</v>
      </c>
      <c r="DY1174" t="s">
        <v>136</v>
      </c>
      <c r="DZ1174">
        <v>1</v>
      </c>
      <c r="EA1174" t="s">
        <v>136</v>
      </c>
      <c r="EC1174" s="5">
        <v>12.68</v>
      </c>
      <c r="ED1174" s="5">
        <v>55</v>
      </c>
      <c r="EE1174">
        <v>13375814092</v>
      </c>
      <c r="EF1174" t="s">
        <v>16264</v>
      </c>
      <c r="EG1174" t="s">
        <v>148</v>
      </c>
      <c r="EH1174">
        <v>4</v>
      </c>
    </row>
    <row r="1175" spans="1:138" ht="15" customHeight="1" x14ac:dyDescent="0.35">
      <c r="A1175" t="s">
        <v>24447</v>
      </c>
      <c r="B1175" t="s">
        <v>157</v>
      </c>
      <c r="C1175" s="1">
        <v>44127.984604513891</v>
      </c>
      <c r="D1175" s="1">
        <v>44162</v>
      </c>
      <c r="E1175" t="s">
        <v>133</v>
      </c>
      <c r="F1175" t="s">
        <v>136</v>
      </c>
      <c r="G1175" t="s">
        <v>135</v>
      </c>
      <c r="H1175" t="s">
        <v>136</v>
      </c>
      <c r="I1175" t="s">
        <v>24448</v>
      </c>
      <c r="K1175" t="s">
        <v>24449</v>
      </c>
      <c r="M1175" t="s">
        <v>24450</v>
      </c>
      <c r="N1175" t="s">
        <v>3242</v>
      </c>
      <c r="O1175" s="4">
        <v>96727</v>
      </c>
      <c r="P1175" t="s">
        <v>140</v>
      </c>
      <c r="R1175">
        <v>18089363188</v>
      </c>
      <c r="T1175">
        <v>111339</v>
      </c>
      <c r="U1175" t="s">
        <v>24451</v>
      </c>
      <c r="V1175" t="s">
        <v>13551</v>
      </c>
      <c r="W1175" t="s">
        <v>148</v>
      </c>
      <c r="X1175" t="s">
        <v>747</v>
      </c>
      <c r="Y1175" t="s">
        <v>24452</v>
      </c>
      <c r="Z1175" t="s">
        <v>148</v>
      </c>
      <c r="AA1175" t="s">
        <v>24450</v>
      </c>
      <c r="AB1175" t="s">
        <v>3242</v>
      </c>
      <c r="AC1175" s="4">
        <v>96727</v>
      </c>
      <c r="AD1175" t="s">
        <v>140</v>
      </c>
      <c r="AF1175">
        <v>18089363188</v>
      </c>
      <c r="AH1175" t="s">
        <v>24453</v>
      </c>
      <c r="AI1175" t="s">
        <v>226</v>
      </c>
      <c r="AJ1175" t="s">
        <v>1163</v>
      </c>
      <c r="AK1175" t="s">
        <v>7433</v>
      </c>
      <c r="AL1175" t="s">
        <v>24454</v>
      </c>
      <c r="AM1175" t="s">
        <v>24455</v>
      </c>
      <c r="AN1175" t="s">
        <v>24456</v>
      </c>
      <c r="AO1175" t="s">
        <v>24457</v>
      </c>
      <c r="AP1175" t="s">
        <v>3242</v>
      </c>
      <c r="AQ1175" s="4">
        <v>96720</v>
      </c>
      <c r="AR1175" t="s">
        <v>140</v>
      </c>
      <c r="AT1175">
        <v>18089610406</v>
      </c>
      <c r="AV1175" t="s">
        <v>24458</v>
      </c>
      <c r="AW1175" t="s">
        <v>24459</v>
      </c>
      <c r="AX1175" t="s">
        <v>3242</v>
      </c>
      <c r="AY1175" t="s">
        <v>24460</v>
      </c>
      <c r="AZ1175" t="s">
        <v>175</v>
      </c>
      <c r="BA1175" t="s">
        <v>176</v>
      </c>
      <c r="BB1175" t="s">
        <v>136</v>
      </c>
      <c r="BC1175" t="s">
        <v>136</v>
      </c>
      <c r="BD1175" t="s">
        <v>148</v>
      </c>
      <c r="BE1175" t="s">
        <v>136</v>
      </c>
      <c r="BF1175" t="s">
        <v>136</v>
      </c>
      <c r="BG1175" t="s">
        <v>134</v>
      </c>
      <c r="BH1175" t="s">
        <v>136</v>
      </c>
      <c r="BN1175" t="s">
        <v>24461</v>
      </c>
      <c r="BO1175" t="s">
        <v>24462</v>
      </c>
      <c r="BP1175">
        <v>6</v>
      </c>
      <c r="BQ1175">
        <v>6</v>
      </c>
      <c r="BR1175">
        <v>6</v>
      </c>
      <c r="BS1175" s="1">
        <v>44197</v>
      </c>
      <c r="BT1175" s="1">
        <v>44439</v>
      </c>
      <c r="BU1175" s="1">
        <v>44197</v>
      </c>
      <c r="BV1175" s="1">
        <v>44439</v>
      </c>
      <c r="BW1175" t="s">
        <v>136</v>
      </c>
      <c r="BX1175">
        <v>40</v>
      </c>
      <c r="BY1175">
        <v>0</v>
      </c>
      <c r="BZ1175">
        <v>8</v>
      </c>
      <c r="CA1175">
        <v>8</v>
      </c>
      <c r="CB1175">
        <v>8</v>
      </c>
      <c r="CC1175">
        <v>8</v>
      </c>
      <c r="CD1175">
        <v>8</v>
      </c>
      <c r="CE1175">
        <v>0</v>
      </c>
      <c r="CF1175" t="str">
        <f>"7:00 AM"</f>
        <v>7:00 AM</v>
      </c>
      <c r="CG1175" t="str">
        <f>"3:00 PM"</f>
        <v>3:00 PM</v>
      </c>
      <c r="CH1175" s="5">
        <v>14.9</v>
      </c>
      <c r="CI1175" t="s">
        <v>146</v>
      </c>
      <c r="CL1175" t="s">
        <v>136</v>
      </c>
      <c r="CM1175" t="s">
        <v>312</v>
      </c>
      <c r="CN1175" t="s">
        <v>148</v>
      </c>
      <c r="CO1175" t="s">
        <v>24463</v>
      </c>
      <c r="CP1175" t="s">
        <v>149</v>
      </c>
      <c r="CQ1175">
        <v>0</v>
      </c>
      <c r="CR1175">
        <v>0</v>
      </c>
      <c r="CS1175" t="s">
        <v>136</v>
      </c>
      <c r="CT1175" t="s">
        <v>136</v>
      </c>
      <c r="CU1175" t="s">
        <v>136</v>
      </c>
      <c r="CV1175" t="s">
        <v>136</v>
      </c>
      <c r="CW1175" t="s">
        <v>134</v>
      </c>
      <c r="CX1175">
        <v>50</v>
      </c>
      <c r="CY1175" t="s">
        <v>136</v>
      </c>
      <c r="CZ1175" t="s">
        <v>136</v>
      </c>
      <c r="DA1175" t="s">
        <v>134</v>
      </c>
      <c r="DB1175" t="s">
        <v>134</v>
      </c>
      <c r="DC1175" t="s">
        <v>134</v>
      </c>
      <c r="DD1175" t="s">
        <v>136</v>
      </c>
      <c r="DF1175" t="s">
        <v>180</v>
      </c>
      <c r="DG1175" t="s">
        <v>24449</v>
      </c>
      <c r="DH1175" t="s">
        <v>24450</v>
      </c>
      <c r="DI1175" t="s">
        <v>3242</v>
      </c>
      <c r="DJ1175" s="4">
        <v>96727</v>
      </c>
      <c r="DK1175" t="s">
        <v>11813</v>
      </c>
      <c r="DL1175" t="s">
        <v>136</v>
      </c>
      <c r="DM1175">
        <v>1</v>
      </c>
      <c r="DN1175" t="s">
        <v>24449</v>
      </c>
      <c r="DO1175" t="s">
        <v>24450</v>
      </c>
      <c r="DP1175" t="s">
        <v>3242</v>
      </c>
      <c r="DQ1175" t="str">
        <f>"96727"</f>
        <v>96727</v>
      </c>
      <c r="DR1175" t="s">
        <v>11813</v>
      </c>
      <c r="DS1175" t="s">
        <v>4625</v>
      </c>
      <c r="DT1175">
        <v>2</v>
      </c>
      <c r="DU1175">
        <v>6</v>
      </c>
      <c r="DV1175" t="s">
        <v>134</v>
      </c>
      <c r="DW1175" t="s">
        <v>134</v>
      </c>
      <c r="DX1175" t="s">
        <v>134</v>
      </c>
      <c r="DY1175" t="s">
        <v>136</v>
      </c>
      <c r="DZ1175">
        <v>1</v>
      </c>
      <c r="EA1175" t="s">
        <v>136</v>
      </c>
      <c r="EC1175" s="5">
        <v>12.68</v>
      </c>
      <c r="ED1175" s="5">
        <v>55</v>
      </c>
      <c r="EE1175">
        <v>18089363188</v>
      </c>
      <c r="EF1175" t="s">
        <v>24464</v>
      </c>
      <c r="EG1175" t="s">
        <v>24465</v>
      </c>
      <c r="EH1175">
        <v>0</v>
      </c>
    </row>
    <row r="1176" spans="1:138" ht="15" customHeight="1" x14ac:dyDescent="0.35">
      <c r="A1176" t="s">
        <v>3644</v>
      </c>
      <c r="B1176" t="s">
        <v>157</v>
      </c>
      <c r="C1176" s="1">
        <v>44126.605571180553</v>
      </c>
      <c r="D1176" s="1">
        <v>44162</v>
      </c>
      <c r="E1176" t="s">
        <v>133</v>
      </c>
      <c r="F1176" t="s">
        <v>136</v>
      </c>
      <c r="G1176" t="s">
        <v>135</v>
      </c>
      <c r="H1176" t="s">
        <v>136</v>
      </c>
      <c r="I1176" t="s">
        <v>3645</v>
      </c>
      <c r="K1176" t="s">
        <v>3646</v>
      </c>
      <c r="M1176" t="s">
        <v>3647</v>
      </c>
      <c r="N1176" t="s">
        <v>246</v>
      </c>
      <c r="O1176" s="4">
        <v>71457</v>
      </c>
      <c r="P1176" t="s">
        <v>140</v>
      </c>
      <c r="R1176">
        <v>13183790539</v>
      </c>
      <c r="T1176">
        <v>112512</v>
      </c>
      <c r="U1176" t="s">
        <v>2219</v>
      </c>
      <c r="V1176" t="s">
        <v>3648</v>
      </c>
      <c r="X1176" t="s">
        <v>3649</v>
      </c>
      <c r="Y1176" t="s">
        <v>3646</v>
      </c>
      <c r="AA1176" t="s">
        <v>3647</v>
      </c>
      <c r="AB1176" t="s">
        <v>246</v>
      </c>
      <c r="AC1176" s="4">
        <v>71457</v>
      </c>
      <c r="AD1176" t="s">
        <v>140</v>
      </c>
      <c r="AF1176">
        <v>13186636465</v>
      </c>
      <c r="AH1176" t="s">
        <v>3650</v>
      </c>
      <c r="AI1176" t="s">
        <v>168</v>
      </c>
      <c r="AJ1176" t="s">
        <v>1977</v>
      </c>
      <c r="AK1176" t="s">
        <v>1978</v>
      </c>
      <c r="AL1176" t="s">
        <v>1979</v>
      </c>
      <c r="AM1176" t="s">
        <v>1980</v>
      </c>
      <c r="AN1176" t="s">
        <v>1981</v>
      </c>
      <c r="AO1176" t="s">
        <v>1982</v>
      </c>
      <c r="AP1176" t="s">
        <v>246</v>
      </c>
      <c r="AQ1176" s="4">
        <v>70754</v>
      </c>
      <c r="AR1176" t="s">
        <v>140</v>
      </c>
      <c r="AT1176">
        <v>12256863033</v>
      </c>
      <c r="AV1176" t="s">
        <v>1983</v>
      </c>
      <c r="AW1176" t="s">
        <v>1984</v>
      </c>
      <c r="AZ1176" t="s">
        <v>334</v>
      </c>
      <c r="BA1176" t="s">
        <v>335</v>
      </c>
      <c r="BB1176" t="s">
        <v>136</v>
      </c>
      <c r="BC1176" t="s">
        <v>136</v>
      </c>
      <c r="BD1176" t="s">
        <v>148</v>
      </c>
      <c r="BE1176" t="s">
        <v>136</v>
      </c>
      <c r="BF1176" t="s">
        <v>136</v>
      </c>
      <c r="BG1176" t="s">
        <v>134</v>
      </c>
      <c r="BH1176" t="s">
        <v>136</v>
      </c>
      <c r="BN1176" t="s">
        <v>3651</v>
      </c>
      <c r="BO1176" t="s">
        <v>3652</v>
      </c>
      <c r="BP1176">
        <v>4</v>
      </c>
      <c r="BQ1176">
        <v>4</v>
      </c>
      <c r="BR1176">
        <v>4</v>
      </c>
      <c r="BS1176" s="1">
        <v>44197</v>
      </c>
      <c r="BT1176" s="1">
        <v>44423</v>
      </c>
      <c r="BU1176" s="1">
        <v>44197</v>
      </c>
      <c r="BV1176" s="1">
        <v>44423</v>
      </c>
      <c r="BW1176" t="s">
        <v>136</v>
      </c>
      <c r="BX1176">
        <v>35</v>
      </c>
      <c r="BY1176">
        <v>0</v>
      </c>
      <c r="BZ1176">
        <v>6</v>
      </c>
      <c r="CA1176">
        <v>6</v>
      </c>
      <c r="CB1176">
        <v>6</v>
      </c>
      <c r="CC1176">
        <v>6</v>
      </c>
      <c r="CD1176">
        <v>6</v>
      </c>
      <c r="CE1176">
        <v>5</v>
      </c>
      <c r="CF1176" t="str">
        <f>"7:00 AM"</f>
        <v>7:00 AM</v>
      </c>
      <c r="CG1176" t="str">
        <f>"1:00 PM"</f>
        <v>1:00 PM</v>
      </c>
      <c r="CH1176" s="5">
        <v>11.83</v>
      </c>
      <c r="CI1176" t="s">
        <v>146</v>
      </c>
      <c r="CJ1176">
        <v>0</v>
      </c>
      <c r="CK1176" t="s">
        <v>3352</v>
      </c>
      <c r="CL1176" t="s">
        <v>134</v>
      </c>
      <c r="CM1176" t="s">
        <v>147</v>
      </c>
      <c r="CN1176" t="s">
        <v>148</v>
      </c>
      <c r="CO1176" s="2" t="s">
        <v>3165</v>
      </c>
      <c r="CP1176" t="s">
        <v>149</v>
      </c>
      <c r="CQ1176">
        <v>0</v>
      </c>
      <c r="CR1176">
        <v>0</v>
      </c>
      <c r="CS1176" t="s">
        <v>136</v>
      </c>
      <c r="CT1176" t="s">
        <v>136</v>
      </c>
      <c r="CU1176" t="s">
        <v>136</v>
      </c>
      <c r="CV1176" t="s">
        <v>134</v>
      </c>
      <c r="CW1176" t="s">
        <v>134</v>
      </c>
      <c r="CX1176">
        <v>50</v>
      </c>
      <c r="CY1176" t="s">
        <v>134</v>
      </c>
      <c r="CZ1176" t="s">
        <v>134</v>
      </c>
      <c r="DA1176" t="s">
        <v>134</v>
      </c>
      <c r="DB1176" t="s">
        <v>134</v>
      </c>
      <c r="DC1176" t="s">
        <v>134</v>
      </c>
      <c r="DD1176" t="s">
        <v>136</v>
      </c>
      <c r="DF1176" t="s">
        <v>2346</v>
      </c>
      <c r="DG1176" t="s">
        <v>3646</v>
      </c>
      <c r="DH1176" t="s">
        <v>3647</v>
      </c>
      <c r="DI1176" t="s">
        <v>246</v>
      </c>
      <c r="DJ1176" s="4">
        <v>71457</v>
      </c>
      <c r="DK1176" t="s">
        <v>3653</v>
      </c>
      <c r="DL1176" t="s">
        <v>136</v>
      </c>
      <c r="DM1176">
        <v>1</v>
      </c>
      <c r="DN1176" t="s">
        <v>3646</v>
      </c>
      <c r="DO1176" t="s">
        <v>3647</v>
      </c>
      <c r="DP1176" t="s">
        <v>246</v>
      </c>
      <c r="DQ1176" t="str">
        <f>"71547"</f>
        <v>71547</v>
      </c>
      <c r="DR1176" t="s">
        <v>3653</v>
      </c>
      <c r="DS1176" t="s">
        <v>497</v>
      </c>
      <c r="DT1176">
        <v>3</v>
      </c>
      <c r="DU1176">
        <v>12</v>
      </c>
      <c r="DV1176" t="s">
        <v>134</v>
      </c>
      <c r="DW1176" t="s">
        <v>134</v>
      </c>
      <c r="DX1176" t="s">
        <v>134</v>
      </c>
      <c r="DY1176" t="s">
        <v>136</v>
      </c>
      <c r="DZ1176">
        <v>1</v>
      </c>
      <c r="EA1176" t="s">
        <v>136</v>
      </c>
      <c r="EC1176" s="5">
        <v>12.68</v>
      </c>
      <c r="ED1176" s="5">
        <v>55</v>
      </c>
      <c r="EE1176">
        <v>13186636465</v>
      </c>
      <c r="EF1176" t="s">
        <v>3650</v>
      </c>
      <c r="EG1176" t="s">
        <v>1989</v>
      </c>
      <c r="EH1176">
        <v>1</v>
      </c>
    </row>
    <row r="1177" spans="1:138" ht="15" customHeight="1" x14ac:dyDescent="0.35">
      <c r="A1177" t="s">
        <v>11402</v>
      </c>
      <c r="B1177" t="s">
        <v>157</v>
      </c>
      <c r="C1177" s="1">
        <v>44138.509515509257</v>
      </c>
      <c r="D1177" s="1">
        <v>44162</v>
      </c>
      <c r="E1177" t="s">
        <v>133</v>
      </c>
      <c r="F1177" t="s">
        <v>134</v>
      </c>
      <c r="G1177" t="s">
        <v>135</v>
      </c>
      <c r="H1177" t="s">
        <v>136</v>
      </c>
      <c r="I1177" t="s">
        <v>4158</v>
      </c>
      <c r="J1177" t="s">
        <v>4158</v>
      </c>
      <c r="K1177" t="s">
        <v>2591</v>
      </c>
      <c r="M1177" t="s">
        <v>2589</v>
      </c>
      <c r="N1177" t="s">
        <v>2120</v>
      </c>
      <c r="O1177" s="4">
        <v>49403</v>
      </c>
      <c r="P1177" t="s">
        <v>140</v>
      </c>
      <c r="R1177">
        <v>18636731549</v>
      </c>
      <c r="T1177">
        <v>1151</v>
      </c>
      <c r="U1177" t="s">
        <v>4159</v>
      </c>
      <c r="V1177" t="s">
        <v>1954</v>
      </c>
      <c r="X1177" t="s">
        <v>1677</v>
      </c>
      <c r="Y1177" t="s">
        <v>4160</v>
      </c>
      <c r="AA1177" t="s">
        <v>2589</v>
      </c>
      <c r="AB1177" t="s">
        <v>2120</v>
      </c>
      <c r="AC1177" s="4">
        <v>49403</v>
      </c>
      <c r="AD1177" t="s">
        <v>140</v>
      </c>
      <c r="AF1177">
        <v>18636731549</v>
      </c>
      <c r="AH1177" t="s">
        <v>4161</v>
      </c>
      <c r="AI1177" t="s">
        <v>226</v>
      </c>
      <c r="AJ1177" t="s">
        <v>2593</v>
      </c>
      <c r="AK1177" t="s">
        <v>2594</v>
      </c>
      <c r="AL1177" t="s">
        <v>347</v>
      </c>
      <c r="AM1177" t="s">
        <v>2595</v>
      </c>
      <c r="AN1177" t="s">
        <v>2596</v>
      </c>
      <c r="AO1177" t="s">
        <v>11403</v>
      </c>
      <c r="AP1177" t="s">
        <v>2120</v>
      </c>
      <c r="AQ1177" s="4">
        <v>49503</v>
      </c>
      <c r="AR1177" t="s">
        <v>140</v>
      </c>
      <c r="AT1177">
        <v>16162335276</v>
      </c>
      <c r="AV1177" t="s">
        <v>2598</v>
      </c>
      <c r="AW1177" t="s">
        <v>2599</v>
      </c>
      <c r="AX1177" t="s">
        <v>2120</v>
      </c>
      <c r="AY1177" t="s">
        <v>2600</v>
      </c>
      <c r="AZ1177" t="s">
        <v>821</v>
      </c>
      <c r="BA1177" t="s">
        <v>822</v>
      </c>
      <c r="BB1177" t="s">
        <v>134</v>
      </c>
      <c r="BC1177" t="s">
        <v>134</v>
      </c>
      <c r="BD1177" t="s">
        <v>134</v>
      </c>
      <c r="BE1177" t="s">
        <v>134</v>
      </c>
      <c r="BF1177" t="s">
        <v>136</v>
      </c>
      <c r="BG1177" t="s">
        <v>134</v>
      </c>
      <c r="BH1177" t="s">
        <v>136</v>
      </c>
      <c r="BN1177" t="s">
        <v>11404</v>
      </c>
      <c r="BO1177" t="s">
        <v>381</v>
      </c>
      <c r="BP1177">
        <v>50</v>
      </c>
      <c r="BQ1177">
        <v>50</v>
      </c>
      <c r="BR1177">
        <v>50</v>
      </c>
      <c r="BS1177" s="1">
        <v>44200</v>
      </c>
      <c r="BT1177" s="1">
        <v>44500</v>
      </c>
      <c r="BU1177" s="1">
        <v>44200</v>
      </c>
      <c r="BV1177" s="1">
        <v>44500</v>
      </c>
      <c r="BW1177" t="s">
        <v>136</v>
      </c>
      <c r="BX1177">
        <v>36</v>
      </c>
      <c r="BY1177">
        <v>0</v>
      </c>
      <c r="BZ1177">
        <v>6</v>
      </c>
      <c r="CA1177">
        <v>6</v>
      </c>
      <c r="CB1177">
        <v>6</v>
      </c>
      <c r="CC1177">
        <v>6</v>
      </c>
      <c r="CD1177">
        <v>6</v>
      </c>
      <c r="CE1177">
        <v>6</v>
      </c>
      <c r="CF1177" t="str">
        <f>"8:00 AM"</f>
        <v>8:00 AM</v>
      </c>
      <c r="CG1177" t="str">
        <f>"2:00 PM"</f>
        <v>2:00 PM</v>
      </c>
      <c r="CH1177" s="5">
        <v>14.4</v>
      </c>
      <c r="CI1177" t="s">
        <v>146</v>
      </c>
      <c r="CL1177" t="s">
        <v>136</v>
      </c>
      <c r="CM1177" t="s">
        <v>147</v>
      </c>
      <c r="CN1177" t="s">
        <v>148</v>
      </c>
      <c r="CO1177" t="s">
        <v>2602</v>
      </c>
      <c r="CP1177" t="s">
        <v>149</v>
      </c>
      <c r="CQ1177">
        <v>3</v>
      </c>
      <c r="CR1177">
        <v>0</v>
      </c>
      <c r="CS1177" t="s">
        <v>136</v>
      </c>
      <c r="CT1177" t="s">
        <v>136</v>
      </c>
      <c r="CU1177" t="s">
        <v>136</v>
      </c>
      <c r="CV1177" t="s">
        <v>134</v>
      </c>
      <c r="CW1177" t="s">
        <v>134</v>
      </c>
      <c r="CX1177">
        <v>60</v>
      </c>
      <c r="CY1177" t="s">
        <v>134</v>
      </c>
      <c r="CZ1177" t="s">
        <v>134</v>
      </c>
      <c r="DA1177" t="s">
        <v>134</v>
      </c>
      <c r="DB1177" t="s">
        <v>134</v>
      </c>
      <c r="DC1177" t="s">
        <v>134</v>
      </c>
      <c r="DD1177" t="s">
        <v>136</v>
      </c>
      <c r="DF1177" t="s">
        <v>3886</v>
      </c>
      <c r="DG1177" t="s">
        <v>11405</v>
      </c>
      <c r="DH1177" t="s">
        <v>11406</v>
      </c>
      <c r="DI1177" t="s">
        <v>2120</v>
      </c>
      <c r="DJ1177" s="4">
        <v>49048</v>
      </c>
      <c r="DK1177" t="s">
        <v>11407</v>
      </c>
      <c r="DL1177" t="s">
        <v>134</v>
      </c>
      <c r="DM1177">
        <v>20</v>
      </c>
      <c r="DN1177" t="s">
        <v>11408</v>
      </c>
      <c r="DO1177" t="s">
        <v>2589</v>
      </c>
      <c r="DP1177" t="s">
        <v>2120</v>
      </c>
      <c r="DQ1177" t="str">
        <f>"49403"</f>
        <v>49403</v>
      </c>
      <c r="DR1177" t="s">
        <v>2608</v>
      </c>
      <c r="DS1177" t="s">
        <v>861</v>
      </c>
      <c r="DT1177">
        <v>20</v>
      </c>
      <c r="DU1177">
        <v>152</v>
      </c>
      <c r="DV1177" t="s">
        <v>134</v>
      </c>
      <c r="DW1177" t="s">
        <v>134</v>
      </c>
      <c r="DX1177" t="s">
        <v>134</v>
      </c>
      <c r="DY1177" t="s">
        <v>134</v>
      </c>
      <c r="DZ1177">
        <v>3</v>
      </c>
      <c r="EA1177" t="s">
        <v>136</v>
      </c>
      <c r="EC1177" s="5">
        <v>12.68</v>
      </c>
      <c r="ED1177" s="5">
        <v>55</v>
      </c>
      <c r="EE1177">
        <v>18636731549</v>
      </c>
      <c r="EF1177" t="s">
        <v>4161</v>
      </c>
      <c r="EG1177" t="s">
        <v>155</v>
      </c>
      <c r="EH1177">
        <v>0</v>
      </c>
    </row>
    <row r="1178" spans="1:138" ht="15" customHeight="1" x14ac:dyDescent="0.35">
      <c r="A1178" t="s">
        <v>23447</v>
      </c>
      <c r="B1178" t="s">
        <v>157</v>
      </c>
      <c r="C1178" s="1">
        <v>44137.694294791669</v>
      </c>
      <c r="D1178" s="1">
        <v>44162</v>
      </c>
      <c r="E1178" t="s">
        <v>133</v>
      </c>
      <c r="F1178" t="s">
        <v>136</v>
      </c>
      <c r="G1178" t="s">
        <v>135</v>
      </c>
      <c r="H1178" t="s">
        <v>136</v>
      </c>
      <c r="I1178" t="s">
        <v>23448</v>
      </c>
      <c r="K1178" t="s">
        <v>23449</v>
      </c>
      <c r="M1178" t="s">
        <v>3711</v>
      </c>
      <c r="N1178" t="s">
        <v>1104</v>
      </c>
      <c r="O1178" s="4">
        <v>69336</v>
      </c>
      <c r="P1178" t="s">
        <v>140</v>
      </c>
      <c r="R1178">
        <v>13082625150</v>
      </c>
      <c r="T1178">
        <v>112112</v>
      </c>
      <c r="U1178" t="s">
        <v>23450</v>
      </c>
      <c r="V1178" t="s">
        <v>5496</v>
      </c>
      <c r="X1178" t="s">
        <v>164</v>
      </c>
      <c r="Y1178" t="s">
        <v>23449</v>
      </c>
      <c r="AA1178" t="s">
        <v>3711</v>
      </c>
      <c r="AB1178" t="s">
        <v>1104</v>
      </c>
      <c r="AC1178" s="4">
        <v>69336</v>
      </c>
      <c r="AD1178" t="s">
        <v>140</v>
      </c>
      <c r="AF1178">
        <v>13082625150</v>
      </c>
      <c r="AH1178" t="s">
        <v>23451</v>
      </c>
      <c r="AI1178" t="s">
        <v>168</v>
      </c>
      <c r="AJ1178" t="s">
        <v>533</v>
      </c>
      <c r="AK1178" t="s">
        <v>534</v>
      </c>
      <c r="AM1178" t="s">
        <v>535</v>
      </c>
      <c r="AO1178" t="s">
        <v>536</v>
      </c>
      <c r="AP1178" t="s">
        <v>537</v>
      </c>
      <c r="AQ1178" s="4">
        <v>28786</v>
      </c>
      <c r="AR1178" t="s">
        <v>140</v>
      </c>
      <c r="AT1178">
        <v>18282460659</v>
      </c>
      <c r="AV1178" t="s">
        <v>538</v>
      </c>
      <c r="AW1178" t="s">
        <v>539</v>
      </c>
      <c r="AZ1178" t="s">
        <v>334</v>
      </c>
      <c r="BA1178" t="s">
        <v>335</v>
      </c>
      <c r="BB1178" t="s">
        <v>136</v>
      </c>
      <c r="BC1178" t="s">
        <v>136</v>
      </c>
      <c r="BD1178" t="s">
        <v>148</v>
      </c>
      <c r="BE1178" t="s">
        <v>136</v>
      </c>
      <c r="BF1178" t="s">
        <v>136</v>
      </c>
      <c r="BG1178" t="s">
        <v>134</v>
      </c>
      <c r="BH1178" t="s">
        <v>136</v>
      </c>
      <c r="BN1178" t="s">
        <v>23452</v>
      </c>
      <c r="BO1178" t="s">
        <v>3151</v>
      </c>
      <c r="BP1178">
        <v>3</v>
      </c>
      <c r="BQ1178">
        <v>3</v>
      </c>
      <c r="BR1178">
        <v>3</v>
      </c>
      <c r="BS1178" s="1">
        <v>44197</v>
      </c>
      <c r="BT1178" s="1">
        <v>44316</v>
      </c>
      <c r="BU1178" s="1">
        <v>44197</v>
      </c>
      <c r="BV1178" s="1">
        <v>44316</v>
      </c>
      <c r="BW1178" t="s">
        <v>136</v>
      </c>
      <c r="BX1178">
        <v>48</v>
      </c>
      <c r="BY1178">
        <v>0</v>
      </c>
      <c r="BZ1178">
        <v>8</v>
      </c>
      <c r="CA1178">
        <v>8</v>
      </c>
      <c r="CB1178">
        <v>8</v>
      </c>
      <c r="CC1178">
        <v>8</v>
      </c>
      <c r="CD1178">
        <v>8</v>
      </c>
      <c r="CE1178">
        <v>8</v>
      </c>
      <c r="CF1178" t="str">
        <f>"8:00 AM"</f>
        <v>8:00 AM</v>
      </c>
      <c r="CG1178" t="str">
        <f>"5:00 PM"</f>
        <v>5:00 PM</v>
      </c>
      <c r="CH1178" s="5">
        <v>14.99</v>
      </c>
      <c r="CI1178" t="s">
        <v>146</v>
      </c>
      <c r="CL1178" t="s">
        <v>136</v>
      </c>
      <c r="CM1178" t="s">
        <v>354</v>
      </c>
      <c r="CN1178" t="s">
        <v>2411</v>
      </c>
      <c r="CO1178" t="s">
        <v>4373</v>
      </c>
      <c r="CP1178" t="s">
        <v>149</v>
      </c>
      <c r="CQ1178">
        <v>1</v>
      </c>
      <c r="CR1178">
        <v>0</v>
      </c>
      <c r="CS1178" t="s">
        <v>136</v>
      </c>
      <c r="CT1178" t="s">
        <v>134</v>
      </c>
      <c r="CU1178" t="s">
        <v>136</v>
      </c>
      <c r="CV1178" t="s">
        <v>136</v>
      </c>
      <c r="CW1178" t="s">
        <v>134</v>
      </c>
      <c r="CX1178">
        <v>75</v>
      </c>
      <c r="CY1178" t="s">
        <v>136</v>
      </c>
      <c r="CZ1178" t="s">
        <v>136</v>
      </c>
      <c r="DA1178" t="s">
        <v>136</v>
      </c>
      <c r="DB1178" t="s">
        <v>136</v>
      </c>
      <c r="DC1178" t="s">
        <v>136</v>
      </c>
      <c r="DD1178" t="s">
        <v>136</v>
      </c>
      <c r="DF1178" t="s">
        <v>23453</v>
      </c>
      <c r="DG1178" t="s">
        <v>23449</v>
      </c>
      <c r="DH1178" t="s">
        <v>3711</v>
      </c>
      <c r="DI1178" t="s">
        <v>1104</v>
      </c>
      <c r="DJ1178" s="4">
        <v>69336</v>
      </c>
      <c r="DK1178" t="s">
        <v>3718</v>
      </c>
      <c r="DL1178" t="s">
        <v>136</v>
      </c>
      <c r="DM1178">
        <v>1</v>
      </c>
      <c r="DN1178" t="s">
        <v>23454</v>
      </c>
      <c r="DO1178" t="s">
        <v>3711</v>
      </c>
      <c r="DP1178" t="s">
        <v>1104</v>
      </c>
      <c r="DQ1178" t="str">
        <f>"69336"</f>
        <v>69336</v>
      </c>
      <c r="DR1178" t="s">
        <v>3718</v>
      </c>
      <c r="DS1178" t="s">
        <v>296</v>
      </c>
      <c r="DT1178">
        <v>1</v>
      </c>
      <c r="DU1178">
        <v>5</v>
      </c>
      <c r="DV1178" t="s">
        <v>134</v>
      </c>
      <c r="DW1178" t="s">
        <v>134</v>
      </c>
      <c r="DX1178" t="s">
        <v>134</v>
      </c>
      <c r="DY1178" t="s">
        <v>134</v>
      </c>
      <c r="DZ1178">
        <v>2</v>
      </c>
      <c r="EA1178" t="s">
        <v>136</v>
      </c>
      <c r="EC1178" s="5">
        <v>12.68</v>
      </c>
      <c r="ED1178" s="5">
        <v>55</v>
      </c>
      <c r="EE1178">
        <v>13082625150</v>
      </c>
      <c r="EF1178" t="s">
        <v>23451</v>
      </c>
      <c r="EG1178" t="s">
        <v>148</v>
      </c>
      <c r="EH1178">
        <v>0</v>
      </c>
    </row>
    <row r="1179" spans="1:138" ht="15" customHeight="1" x14ac:dyDescent="0.35">
      <c r="A1179" t="s">
        <v>9984</v>
      </c>
      <c r="B1179" t="s">
        <v>157</v>
      </c>
      <c r="C1179" s="1">
        <v>44148.615008912035</v>
      </c>
      <c r="D1179" s="1">
        <v>44162</v>
      </c>
      <c r="E1179" t="s">
        <v>133</v>
      </c>
      <c r="F1179" t="s">
        <v>136</v>
      </c>
      <c r="G1179" t="s">
        <v>135</v>
      </c>
      <c r="H1179" t="s">
        <v>136</v>
      </c>
      <c r="I1179" t="s">
        <v>9985</v>
      </c>
      <c r="J1179" t="s">
        <v>9986</v>
      </c>
      <c r="K1179" t="s">
        <v>9987</v>
      </c>
      <c r="L1179" t="s">
        <v>148</v>
      </c>
      <c r="M1179" t="s">
        <v>9988</v>
      </c>
      <c r="N1179" t="s">
        <v>161</v>
      </c>
      <c r="O1179" s="4">
        <v>31771</v>
      </c>
      <c r="P1179" t="s">
        <v>140</v>
      </c>
      <c r="R1179">
        <v>12297693113</v>
      </c>
      <c r="T1179">
        <v>11121</v>
      </c>
      <c r="U1179" t="s">
        <v>9989</v>
      </c>
      <c r="V1179" t="s">
        <v>3951</v>
      </c>
      <c r="X1179" t="s">
        <v>5353</v>
      </c>
      <c r="Y1179" t="s">
        <v>9987</v>
      </c>
      <c r="AA1179" t="s">
        <v>9988</v>
      </c>
      <c r="AB1179" t="s">
        <v>161</v>
      </c>
      <c r="AC1179" s="4">
        <v>31771</v>
      </c>
      <c r="AD1179" t="s">
        <v>140</v>
      </c>
      <c r="AE1179" t="s">
        <v>841</v>
      </c>
      <c r="AF1179">
        <v>12297693113</v>
      </c>
      <c r="AH1179" t="s">
        <v>9990</v>
      </c>
      <c r="AI1179" t="s">
        <v>168</v>
      </c>
      <c r="AJ1179" t="s">
        <v>843</v>
      </c>
      <c r="AK1179" t="s">
        <v>844</v>
      </c>
      <c r="AL1179" t="s">
        <v>845</v>
      </c>
      <c r="AM1179" t="s">
        <v>846</v>
      </c>
      <c r="AO1179" t="s">
        <v>847</v>
      </c>
      <c r="AP1179" t="s">
        <v>161</v>
      </c>
      <c r="AQ1179" s="4">
        <v>31636</v>
      </c>
      <c r="AR1179" t="s">
        <v>140</v>
      </c>
      <c r="AT1179">
        <v>12295596879</v>
      </c>
      <c r="AV1179" t="s">
        <v>2153</v>
      </c>
      <c r="AW1179" t="s">
        <v>849</v>
      </c>
      <c r="AZ1179" t="s">
        <v>175</v>
      </c>
      <c r="BA1179" t="s">
        <v>176</v>
      </c>
      <c r="BB1179" t="s">
        <v>136</v>
      </c>
      <c r="BC1179" t="s">
        <v>136</v>
      </c>
      <c r="BD1179" t="s">
        <v>148</v>
      </c>
      <c r="BE1179" t="s">
        <v>136</v>
      </c>
      <c r="BF1179" t="s">
        <v>136</v>
      </c>
      <c r="BG1179" t="s">
        <v>134</v>
      </c>
      <c r="BH1179" t="s">
        <v>136</v>
      </c>
      <c r="BN1179" t="s">
        <v>9991</v>
      </c>
      <c r="BO1179" t="s">
        <v>2634</v>
      </c>
      <c r="BP1179">
        <v>40</v>
      </c>
      <c r="BQ1179">
        <v>40</v>
      </c>
      <c r="BR1179">
        <v>40</v>
      </c>
      <c r="BS1179" s="1">
        <v>44194</v>
      </c>
      <c r="BT1179" s="1">
        <v>44286</v>
      </c>
      <c r="BU1179" s="1">
        <v>44194</v>
      </c>
      <c r="BV1179" s="1">
        <v>44286</v>
      </c>
      <c r="BW1179" t="s">
        <v>136</v>
      </c>
      <c r="BX1179">
        <v>40</v>
      </c>
      <c r="BY1179">
        <v>0</v>
      </c>
      <c r="BZ1179">
        <v>7</v>
      </c>
      <c r="CA1179">
        <v>7</v>
      </c>
      <c r="CB1179">
        <v>7</v>
      </c>
      <c r="CC1179">
        <v>7</v>
      </c>
      <c r="CD1179">
        <v>7</v>
      </c>
      <c r="CE1179">
        <v>5</v>
      </c>
      <c r="CF1179" t="str">
        <f>"7:00 AM"</f>
        <v>7:00 AM</v>
      </c>
      <c r="CG1179" t="str">
        <f>"3:00 PM"</f>
        <v>3:00 PM</v>
      </c>
      <c r="CH1179" s="5">
        <v>11.71</v>
      </c>
      <c r="CI1179" t="s">
        <v>146</v>
      </c>
      <c r="CJ1179">
        <v>1</v>
      </c>
      <c r="CK1179" t="s">
        <v>9992</v>
      </c>
      <c r="CL1179" t="s">
        <v>134</v>
      </c>
      <c r="CM1179" t="s">
        <v>147</v>
      </c>
      <c r="CN1179" t="s">
        <v>148</v>
      </c>
      <c r="CO1179" t="s">
        <v>4284</v>
      </c>
      <c r="CP1179" t="s">
        <v>149</v>
      </c>
      <c r="CQ1179">
        <v>3</v>
      </c>
      <c r="CR1179">
        <v>0</v>
      </c>
      <c r="CS1179" t="s">
        <v>136</v>
      </c>
      <c r="CT1179" t="s">
        <v>136</v>
      </c>
      <c r="CU1179" t="s">
        <v>136</v>
      </c>
      <c r="CV1179" t="s">
        <v>134</v>
      </c>
      <c r="CW1179" t="s">
        <v>134</v>
      </c>
      <c r="CX1179">
        <v>60</v>
      </c>
      <c r="CY1179" t="s">
        <v>134</v>
      </c>
      <c r="CZ1179" t="s">
        <v>134</v>
      </c>
      <c r="DA1179" t="s">
        <v>134</v>
      </c>
      <c r="DB1179" t="s">
        <v>134</v>
      </c>
      <c r="DC1179" t="s">
        <v>134</v>
      </c>
      <c r="DD1179" t="s">
        <v>136</v>
      </c>
      <c r="DF1179" t="s">
        <v>9993</v>
      </c>
      <c r="DG1179" t="s">
        <v>9994</v>
      </c>
      <c r="DH1179" t="s">
        <v>9995</v>
      </c>
      <c r="DI1179" t="s">
        <v>139</v>
      </c>
      <c r="DJ1179" s="4">
        <v>32131</v>
      </c>
      <c r="DK1179" t="s">
        <v>9996</v>
      </c>
      <c r="DL1179" t="s">
        <v>136</v>
      </c>
      <c r="DM1179">
        <v>1</v>
      </c>
      <c r="DN1179" t="s">
        <v>9997</v>
      </c>
      <c r="DO1179" t="s">
        <v>9998</v>
      </c>
      <c r="DP1179" t="s">
        <v>139</v>
      </c>
      <c r="DQ1179" t="str">
        <f>"32084"</f>
        <v>32084</v>
      </c>
      <c r="DR1179" t="s">
        <v>9999</v>
      </c>
      <c r="DS1179" t="s">
        <v>10000</v>
      </c>
      <c r="DT1179">
        <v>1</v>
      </c>
      <c r="DU1179">
        <v>16</v>
      </c>
      <c r="DV1179" t="s">
        <v>134</v>
      </c>
      <c r="DW1179" t="s">
        <v>134</v>
      </c>
      <c r="DX1179" t="s">
        <v>134</v>
      </c>
      <c r="DY1179" t="s">
        <v>134</v>
      </c>
      <c r="DZ1179">
        <v>3</v>
      </c>
      <c r="EA1179" t="s">
        <v>136</v>
      </c>
      <c r="EB1179" s="5">
        <v>0</v>
      </c>
      <c r="EC1179" s="5">
        <v>12.68</v>
      </c>
      <c r="ED1179" s="5">
        <v>55</v>
      </c>
      <c r="EE1179">
        <v>12297693203</v>
      </c>
      <c r="EF1179" t="s">
        <v>10001</v>
      </c>
      <c r="EG1179" t="s">
        <v>148</v>
      </c>
      <c r="EH1179">
        <v>1</v>
      </c>
    </row>
    <row r="1180" spans="1:138" ht="15" customHeight="1" x14ac:dyDescent="0.35">
      <c r="A1180" t="s">
        <v>25533</v>
      </c>
      <c r="B1180" t="s">
        <v>157</v>
      </c>
      <c r="C1180" s="1">
        <v>44141.469502199077</v>
      </c>
      <c r="D1180" s="1">
        <v>44162</v>
      </c>
      <c r="E1180" t="s">
        <v>133</v>
      </c>
      <c r="F1180" t="s">
        <v>136</v>
      </c>
      <c r="G1180" t="s">
        <v>135</v>
      </c>
      <c r="H1180" t="s">
        <v>136</v>
      </c>
      <c r="I1180" t="s">
        <v>25534</v>
      </c>
      <c r="K1180" t="s">
        <v>25535</v>
      </c>
      <c r="M1180" t="s">
        <v>700</v>
      </c>
      <c r="N1180" t="s">
        <v>246</v>
      </c>
      <c r="O1180" s="4">
        <v>70586</v>
      </c>
      <c r="P1180" t="s">
        <v>140</v>
      </c>
      <c r="R1180">
        <v>13379451411</v>
      </c>
      <c r="T1180">
        <v>112512</v>
      </c>
      <c r="U1180" t="s">
        <v>2219</v>
      </c>
      <c r="V1180" t="s">
        <v>14404</v>
      </c>
      <c r="W1180" t="s">
        <v>683</v>
      </c>
      <c r="X1180" t="s">
        <v>164</v>
      </c>
      <c r="Y1180" t="s">
        <v>25535</v>
      </c>
      <c r="AA1180" t="s">
        <v>700</v>
      </c>
      <c r="AB1180" t="s">
        <v>246</v>
      </c>
      <c r="AC1180" s="4">
        <v>70586</v>
      </c>
      <c r="AD1180" t="s">
        <v>140</v>
      </c>
      <c r="AF1180">
        <v>13379451411</v>
      </c>
      <c r="AH1180" t="s">
        <v>25536</v>
      </c>
      <c r="AI1180" t="s">
        <v>226</v>
      </c>
      <c r="AJ1180" t="s">
        <v>667</v>
      </c>
      <c r="AK1180" t="s">
        <v>668</v>
      </c>
      <c r="AL1180" t="s">
        <v>669</v>
      </c>
      <c r="AM1180" t="s">
        <v>670</v>
      </c>
      <c r="AO1180" t="s">
        <v>671</v>
      </c>
      <c r="AP1180" t="s">
        <v>246</v>
      </c>
      <c r="AQ1180" s="4">
        <v>70601</v>
      </c>
      <c r="AR1180" t="s">
        <v>140</v>
      </c>
      <c r="AT1180">
        <v>13372140354</v>
      </c>
      <c r="AV1180" t="s">
        <v>672</v>
      </c>
      <c r="AW1180" t="s">
        <v>673</v>
      </c>
      <c r="AX1180" t="s">
        <v>246</v>
      </c>
      <c r="AY1180" t="s">
        <v>674</v>
      </c>
      <c r="AZ1180" t="s">
        <v>334</v>
      </c>
      <c r="BA1180" t="s">
        <v>335</v>
      </c>
      <c r="BB1180" t="s">
        <v>136</v>
      </c>
      <c r="BC1180" t="s">
        <v>136</v>
      </c>
      <c r="BD1180" t="s">
        <v>148</v>
      </c>
      <c r="BE1180" t="s">
        <v>136</v>
      </c>
      <c r="BF1180" t="s">
        <v>136</v>
      </c>
      <c r="BG1180" t="s">
        <v>134</v>
      </c>
      <c r="BH1180" t="s">
        <v>136</v>
      </c>
      <c r="BN1180" t="s">
        <v>25537</v>
      </c>
      <c r="BO1180" t="s">
        <v>905</v>
      </c>
      <c r="BP1180">
        <v>14</v>
      </c>
      <c r="BQ1180">
        <v>14</v>
      </c>
      <c r="BR1180">
        <v>14</v>
      </c>
      <c r="BS1180" s="1">
        <v>44197</v>
      </c>
      <c r="BT1180" s="1">
        <v>44440</v>
      </c>
      <c r="BU1180" s="1">
        <v>44197</v>
      </c>
      <c r="BV1180" s="1">
        <v>44440</v>
      </c>
      <c r="BW1180" t="s">
        <v>136</v>
      </c>
      <c r="BX1180">
        <v>40</v>
      </c>
      <c r="BY1180">
        <v>0</v>
      </c>
      <c r="BZ1180">
        <v>8</v>
      </c>
      <c r="CA1180">
        <v>8</v>
      </c>
      <c r="CB1180">
        <v>8</v>
      </c>
      <c r="CC1180">
        <v>8</v>
      </c>
      <c r="CD1180">
        <v>8</v>
      </c>
      <c r="CE1180">
        <v>0</v>
      </c>
      <c r="CF1180" t="str">
        <f>"7:00 AM"</f>
        <v>7:00 AM</v>
      </c>
      <c r="CG1180" t="str">
        <f>"4:00 PM"</f>
        <v>4:00 PM</v>
      </c>
      <c r="CH1180" s="5">
        <v>11.83</v>
      </c>
      <c r="CI1180" t="s">
        <v>146</v>
      </c>
      <c r="CL1180" t="s">
        <v>134</v>
      </c>
      <c r="CM1180" t="s">
        <v>147</v>
      </c>
      <c r="CN1180" t="s">
        <v>148</v>
      </c>
      <c r="CO1180" t="s">
        <v>7734</v>
      </c>
      <c r="CP1180" t="s">
        <v>149</v>
      </c>
      <c r="CQ1180">
        <v>0</v>
      </c>
      <c r="CR1180">
        <v>0</v>
      </c>
      <c r="CS1180" t="s">
        <v>136</v>
      </c>
      <c r="CT1180" t="s">
        <v>136</v>
      </c>
      <c r="CU1180" t="s">
        <v>136</v>
      </c>
      <c r="CV1180" t="s">
        <v>134</v>
      </c>
      <c r="CW1180" t="s">
        <v>134</v>
      </c>
      <c r="CX1180">
        <v>50</v>
      </c>
      <c r="CY1180" t="s">
        <v>134</v>
      </c>
      <c r="CZ1180" t="s">
        <v>136</v>
      </c>
      <c r="DA1180" t="s">
        <v>134</v>
      </c>
      <c r="DB1180" t="s">
        <v>134</v>
      </c>
      <c r="DC1180" t="s">
        <v>134</v>
      </c>
      <c r="DD1180" t="s">
        <v>136</v>
      </c>
      <c r="DF1180" t="s">
        <v>180</v>
      </c>
      <c r="DG1180" t="s">
        <v>25535</v>
      </c>
      <c r="DH1180" t="s">
        <v>700</v>
      </c>
      <c r="DI1180" t="s">
        <v>246</v>
      </c>
      <c r="DJ1180" s="4">
        <v>70586</v>
      </c>
      <c r="DK1180" t="s">
        <v>339</v>
      </c>
      <c r="DL1180" t="s">
        <v>136</v>
      </c>
      <c r="DM1180">
        <v>1</v>
      </c>
      <c r="DN1180" t="s">
        <v>25538</v>
      </c>
      <c r="DO1180" t="s">
        <v>700</v>
      </c>
      <c r="DP1180" t="s">
        <v>246</v>
      </c>
      <c r="DQ1180" t="str">
        <f>"70586"</f>
        <v>70586</v>
      </c>
      <c r="DR1180" t="s">
        <v>339</v>
      </c>
      <c r="DS1180" t="s">
        <v>952</v>
      </c>
      <c r="DT1180">
        <v>1</v>
      </c>
      <c r="DU1180">
        <v>15</v>
      </c>
      <c r="DV1180" t="s">
        <v>134</v>
      </c>
      <c r="DW1180" t="s">
        <v>134</v>
      </c>
      <c r="DX1180" t="s">
        <v>134</v>
      </c>
      <c r="DY1180" t="s">
        <v>134</v>
      </c>
      <c r="DZ1180">
        <v>2</v>
      </c>
      <c r="EA1180" t="s">
        <v>136</v>
      </c>
      <c r="EC1180" s="5">
        <v>12.68</v>
      </c>
      <c r="ED1180" s="5">
        <v>55</v>
      </c>
      <c r="EE1180">
        <v>13379451411</v>
      </c>
      <c r="EF1180" t="s">
        <v>25536</v>
      </c>
      <c r="EG1180" t="s">
        <v>148</v>
      </c>
      <c r="EH1180">
        <v>2</v>
      </c>
    </row>
    <row r="1181" spans="1:138" ht="15" customHeight="1" x14ac:dyDescent="0.35">
      <c r="A1181" t="s">
        <v>15296</v>
      </c>
      <c r="B1181" t="s">
        <v>157</v>
      </c>
      <c r="C1181" s="1">
        <v>44145.533575000001</v>
      </c>
      <c r="D1181" s="1">
        <v>44162</v>
      </c>
      <c r="E1181" t="s">
        <v>133</v>
      </c>
      <c r="F1181" t="s">
        <v>136</v>
      </c>
      <c r="G1181" t="s">
        <v>135</v>
      </c>
      <c r="H1181" t="s">
        <v>136</v>
      </c>
      <c r="I1181" t="s">
        <v>15297</v>
      </c>
      <c r="K1181" t="s">
        <v>15298</v>
      </c>
      <c r="M1181" t="s">
        <v>2699</v>
      </c>
      <c r="N1181" t="s">
        <v>1041</v>
      </c>
      <c r="O1181" s="4">
        <v>64068</v>
      </c>
      <c r="P1181" t="s">
        <v>140</v>
      </c>
      <c r="R1181">
        <v>18168088096</v>
      </c>
      <c r="T1181">
        <v>115113</v>
      </c>
      <c r="U1181" t="s">
        <v>2700</v>
      </c>
      <c r="V1181" t="s">
        <v>2701</v>
      </c>
      <c r="W1181" t="s">
        <v>2702</v>
      </c>
      <c r="X1181" t="s">
        <v>747</v>
      </c>
      <c r="Y1181" t="s">
        <v>15298</v>
      </c>
      <c r="AA1181" t="s">
        <v>2699</v>
      </c>
      <c r="AB1181" t="s">
        <v>1041</v>
      </c>
      <c r="AC1181" s="4">
        <v>64068</v>
      </c>
      <c r="AD1181" t="s">
        <v>140</v>
      </c>
      <c r="AF1181">
        <v>18168088096</v>
      </c>
      <c r="AH1181" t="s">
        <v>155</v>
      </c>
      <c r="AI1181" t="s">
        <v>168</v>
      </c>
      <c r="AJ1181" t="s">
        <v>281</v>
      </c>
      <c r="AK1181" t="s">
        <v>282</v>
      </c>
      <c r="AL1181" t="s">
        <v>250</v>
      </c>
      <c r="AM1181" t="s">
        <v>283</v>
      </c>
      <c r="AN1181" t="s">
        <v>284</v>
      </c>
      <c r="AO1181" t="s">
        <v>285</v>
      </c>
      <c r="AP1181" t="s">
        <v>221</v>
      </c>
      <c r="AQ1181" s="4">
        <v>37862</v>
      </c>
      <c r="AR1181" t="s">
        <v>140</v>
      </c>
      <c r="AT1181">
        <v>18653663731</v>
      </c>
      <c r="AV1181" t="s">
        <v>1107</v>
      </c>
      <c r="AW1181" t="s">
        <v>287</v>
      </c>
      <c r="AZ1181" t="s">
        <v>288</v>
      </c>
      <c r="BA1181" t="s">
        <v>289</v>
      </c>
      <c r="BB1181" t="s">
        <v>136</v>
      </c>
      <c r="BC1181" t="s">
        <v>136</v>
      </c>
      <c r="BD1181" t="s">
        <v>148</v>
      </c>
      <c r="BE1181" t="s">
        <v>136</v>
      </c>
      <c r="BF1181" t="s">
        <v>136</v>
      </c>
      <c r="BG1181" t="s">
        <v>134</v>
      </c>
      <c r="BH1181" t="s">
        <v>136</v>
      </c>
      <c r="BN1181" t="s">
        <v>15299</v>
      </c>
      <c r="BO1181" t="s">
        <v>289</v>
      </c>
      <c r="BP1181">
        <v>4</v>
      </c>
      <c r="BQ1181">
        <v>4</v>
      </c>
      <c r="BR1181">
        <v>4</v>
      </c>
      <c r="BS1181" s="1">
        <v>44198</v>
      </c>
      <c r="BT1181" s="1">
        <v>44275</v>
      </c>
      <c r="BU1181" s="1">
        <v>44198</v>
      </c>
      <c r="BV1181" s="1">
        <v>44275</v>
      </c>
      <c r="BW1181" t="s">
        <v>136</v>
      </c>
      <c r="BX1181">
        <v>40</v>
      </c>
      <c r="BY1181">
        <v>0</v>
      </c>
      <c r="BZ1181">
        <v>8</v>
      </c>
      <c r="CA1181">
        <v>8</v>
      </c>
      <c r="CB1181">
        <v>8</v>
      </c>
      <c r="CC1181">
        <v>8</v>
      </c>
      <c r="CD1181">
        <v>8</v>
      </c>
      <c r="CE1181">
        <v>0</v>
      </c>
      <c r="CF1181" t="str">
        <f>"8:00 AM"</f>
        <v>8:00 AM</v>
      </c>
      <c r="CG1181" t="str">
        <f>"5:00 PM"</f>
        <v>5:00 PM</v>
      </c>
      <c r="CH1181" s="5">
        <v>14.58</v>
      </c>
      <c r="CI1181" t="s">
        <v>146</v>
      </c>
      <c r="CL1181" t="s">
        <v>134</v>
      </c>
      <c r="CM1181" t="s">
        <v>312</v>
      </c>
      <c r="CN1181" t="s">
        <v>148</v>
      </c>
      <c r="CO1181" s="2" t="s">
        <v>292</v>
      </c>
      <c r="CP1181" t="s">
        <v>149</v>
      </c>
      <c r="CQ1181">
        <v>3</v>
      </c>
      <c r="CR1181">
        <v>0</v>
      </c>
      <c r="CS1181" t="s">
        <v>136</v>
      </c>
      <c r="CT1181" t="s">
        <v>134</v>
      </c>
      <c r="CU1181" t="s">
        <v>136</v>
      </c>
      <c r="CV1181" t="s">
        <v>136</v>
      </c>
      <c r="CW1181" t="s">
        <v>134</v>
      </c>
      <c r="CX1181">
        <v>50</v>
      </c>
      <c r="CY1181" t="s">
        <v>136</v>
      </c>
      <c r="CZ1181" t="s">
        <v>136</v>
      </c>
      <c r="DA1181" t="s">
        <v>134</v>
      </c>
      <c r="DB1181" t="s">
        <v>136</v>
      </c>
      <c r="DC1181" t="s">
        <v>136</v>
      </c>
      <c r="DD1181" t="s">
        <v>136</v>
      </c>
      <c r="DF1181" t="s">
        <v>15300</v>
      </c>
      <c r="DG1181" t="s">
        <v>15298</v>
      </c>
      <c r="DH1181" t="s">
        <v>2699</v>
      </c>
      <c r="DI1181" t="s">
        <v>1041</v>
      </c>
      <c r="DJ1181" s="4">
        <v>64068</v>
      </c>
      <c r="DK1181" t="s">
        <v>389</v>
      </c>
      <c r="DL1181" t="s">
        <v>136</v>
      </c>
      <c r="DM1181">
        <v>1</v>
      </c>
      <c r="DN1181" t="s">
        <v>15301</v>
      </c>
      <c r="DO1181" t="s">
        <v>1229</v>
      </c>
      <c r="DP1181" t="s">
        <v>1041</v>
      </c>
      <c r="DQ1181" t="str">
        <f>"64085"</f>
        <v>64085</v>
      </c>
      <c r="DR1181" t="s">
        <v>15302</v>
      </c>
      <c r="DS1181" t="s">
        <v>296</v>
      </c>
      <c r="DT1181">
        <v>1</v>
      </c>
      <c r="DU1181">
        <v>4</v>
      </c>
      <c r="DV1181" t="s">
        <v>134</v>
      </c>
      <c r="DW1181" t="s">
        <v>134</v>
      </c>
      <c r="DX1181" t="s">
        <v>134</v>
      </c>
      <c r="DY1181" t="s">
        <v>134</v>
      </c>
      <c r="DZ1181">
        <v>2</v>
      </c>
      <c r="EA1181" t="s">
        <v>136</v>
      </c>
      <c r="EC1181" s="5">
        <v>12.68</v>
      </c>
      <c r="ED1181" s="5">
        <v>55</v>
      </c>
      <c r="EE1181">
        <v>18168088096</v>
      </c>
      <c r="EF1181" t="s">
        <v>15303</v>
      </c>
      <c r="EG1181" t="s">
        <v>2703</v>
      </c>
      <c r="EH1181">
        <v>1</v>
      </c>
    </row>
    <row r="1182" spans="1:138" ht="15" customHeight="1" x14ac:dyDescent="0.35">
      <c r="A1182" t="s">
        <v>27690</v>
      </c>
      <c r="B1182" t="s">
        <v>157</v>
      </c>
      <c r="C1182" s="1">
        <v>44140.72766921296</v>
      </c>
      <c r="D1182" s="1">
        <v>44162</v>
      </c>
      <c r="E1182" t="s">
        <v>579</v>
      </c>
      <c r="F1182" t="s">
        <v>136</v>
      </c>
      <c r="G1182" t="s">
        <v>135</v>
      </c>
      <c r="H1182" t="s">
        <v>136</v>
      </c>
      <c r="I1182" t="s">
        <v>27691</v>
      </c>
      <c r="K1182" t="s">
        <v>27692</v>
      </c>
      <c r="L1182" t="s">
        <v>27693</v>
      </c>
      <c r="M1182" t="s">
        <v>27694</v>
      </c>
      <c r="N1182" t="s">
        <v>3242</v>
      </c>
      <c r="O1182" s="4">
        <v>96793</v>
      </c>
      <c r="P1182" t="s">
        <v>140</v>
      </c>
      <c r="R1182">
        <v>18086396872</v>
      </c>
      <c r="T1182">
        <v>112111</v>
      </c>
      <c r="U1182" t="s">
        <v>27695</v>
      </c>
      <c r="V1182" t="s">
        <v>2235</v>
      </c>
      <c r="W1182" t="s">
        <v>250</v>
      </c>
      <c r="X1182" t="s">
        <v>1677</v>
      </c>
      <c r="Y1182" t="s">
        <v>27696</v>
      </c>
      <c r="AA1182" t="s">
        <v>27694</v>
      </c>
      <c r="AB1182" t="s">
        <v>3242</v>
      </c>
      <c r="AC1182" s="4">
        <v>96793</v>
      </c>
      <c r="AD1182" t="s">
        <v>140</v>
      </c>
      <c r="AF1182">
        <v>18086396872</v>
      </c>
      <c r="AH1182" t="s">
        <v>27697</v>
      </c>
      <c r="AI1182" t="s">
        <v>168</v>
      </c>
      <c r="AJ1182" t="s">
        <v>588</v>
      </c>
      <c r="AK1182" t="s">
        <v>589</v>
      </c>
      <c r="AM1182" t="s">
        <v>590</v>
      </c>
      <c r="AO1182" t="s">
        <v>591</v>
      </c>
      <c r="AP1182" t="s">
        <v>592</v>
      </c>
      <c r="AQ1182" s="4">
        <v>82601</v>
      </c>
      <c r="AR1182" t="s">
        <v>140</v>
      </c>
      <c r="AT1182">
        <v>13074722105</v>
      </c>
      <c r="AV1182" t="s">
        <v>593</v>
      </c>
      <c r="AW1182" t="s">
        <v>594</v>
      </c>
      <c r="AZ1182" t="s">
        <v>334</v>
      </c>
      <c r="BA1182" t="s">
        <v>335</v>
      </c>
      <c r="BB1182" t="s">
        <v>136</v>
      </c>
      <c r="BC1182" t="s">
        <v>136</v>
      </c>
      <c r="BD1182" t="s">
        <v>148</v>
      </c>
      <c r="BE1182" t="s">
        <v>136</v>
      </c>
      <c r="BF1182" t="s">
        <v>136</v>
      </c>
      <c r="BG1182" t="s">
        <v>134</v>
      </c>
      <c r="BH1182" t="s">
        <v>136</v>
      </c>
      <c r="BN1182" t="s">
        <v>27698</v>
      </c>
      <c r="BO1182" t="s">
        <v>652</v>
      </c>
      <c r="BP1182">
        <v>3</v>
      </c>
      <c r="BQ1182">
        <v>3</v>
      </c>
      <c r="BR1182">
        <v>3</v>
      </c>
      <c r="BS1182" s="1">
        <v>44197</v>
      </c>
      <c r="BT1182" s="1">
        <v>44469</v>
      </c>
      <c r="BU1182" s="1">
        <v>44197</v>
      </c>
      <c r="BV1182" s="1">
        <v>44469</v>
      </c>
      <c r="BW1182" t="s">
        <v>134</v>
      </c>
      <c r="CH1182" s="5">
        <v>1682.33</v>
      </c>
      <c r="CI1182" t="s">
        <v>597</v>
      </c>
      <c r="CJ1182">
        <v>0</v>
      </c>
      <c r="CK1182" t="s">
        <v>1362</v>
      </c>
      <c r="CL1182" t="s">
        <v>136</v>
      </c>
      <c r="CM1182" t="s">
        <v>354</v>
      </c>
      <c r="CN1182" t="s">
        <v>599</v>
      </c>
      <c r="CO1182" t="s">
        <v>600</v>
      </c>
      <c r="CP1182" t="s">
        <v>149</v>
      </c>
      <c r="CQ1182">
        <v>6</v>
      </c>
      <c r="CR1182">
        <v>0</v>
      </c>
      <c r="CS1182" t="s">
        <v>136</v>
      </c>
      <c r="CT1182" t="s">
        <v>134</v>
      </c>
      <c r="CU1182" t="s">
        <v>136</v>
      </c>
      <c r="CV1182" t="s">
        <v>136</v>
      </c>
      <c r="CW1182" t="s">
        <v>134</v>
      </c>
      <c r="CX1182">
        <v>50</v>
      </c>
      <c r="CY1182" t="s">
        <v>134</v>
      </c>
      <c r="CZ1182" t="s">
        <v>136</v>
      </c>
      <c r="DA1182" t="s">
        <v>134</v>
      </c>
      <c r="DB1182" t="s">
        <v>136</v>
      </c>
      <c r="DC1182" t="s">
        <v>136</v>
      </c>
      <c r="DD1182" t="s">
        <v>136</v>
      </c>
      <c r="DF1182" s="2" t="s">
        <v>27699</v>
      </c>
      <c r="DG1182" t="s">
        <v>27700</v>
      </c>
      <c r="DH1182" t="s">
        <v>27701</v>
      </c>
      <c r="DI1182" t="s">
        <v>3242</v>
      </c>
      <c r="DJ1182" s="4">
        <v>96713</v>
      </c>
      <c r="DK1182" t="s">
        <v>27702</v>
      </c>
      <c r="DL1182" t="s">
        <v>136</v>
      </c>
      <c r="DM1182">
        <v>1</v>
      </c>
      <c r="DN1182" t="s">
        <v>27703</v>
      </c>
      <c r="DO1182" t="s">
        <v>27701</v>
      </c>
      <c r="DP1182" t="s">
        <v>3242</v>
      </c>
      <c r="DQ1182" t="str">
        <f>"96713"</f>
        <v>96713</v>
      </c>
      <c r="DR1182" t="s">
        <v>27702</v>
      </c>
      <c r="DS1182" t="s">
        <v>1099</v>
      </c>
      <c r="DT1182">
        <v>2</v>
      </c>
      <c r="DU1182">
        <v>3</v>
      </c>
      <c r="DV1182" t="s">
        <v>136</v>
      </c>
      <c r="DW1182" t="s">
        <v>136</v>
      </c>
      <c r="DX1182" t="s">
        <v>134</v>
      </c>
      <c r="DY1182" t="s">
        <v>136</v>
      </c>
      <c r="DZ1182">
        <v>1</v>
      </c>
      <c r="EA1182" t="s">
        <v>136</v>
      </c>
      <c r="EC1182" s="5">
        <v>12.68</v>
      </c>
      <c r="ED1182" s="5">
        <v>55</v>
      </c>
      <c r="EE1182">
        <v>13074722105</v>
      </c>
      <c r="EF1182" t="s">
        <v>593</v>
      </c>
      <c r="EG1182" t="s">
        <v>148</v>
      </c>
      <c r="EH1182">
        <v>0</v>
      </c>
    </row>
    <row r="1183" spans="1:138" ht="15" customHeight="1" x14ac:dyDescent="0.35">
      <c r="A1183" t="s">
        <v>24354</v>
      </c>
      <c r="B1183" t="s">
        <v>157</v>
      </c>
      <c r="C1183" s="1">
        <v>44140.65445011574</v>
      </c>
      <c r="D1183" s="1">
        <v>44162</v>
      </c>
      <c r="E1183" t="s">
        <v>579</v>
      </c>
      <c r="F1183" t="s">
        <v>136</v>
      </c>
      <c r="G1183" t="s">
        <v>135</v>
      </c>
      <c r="H1183" t="s">
        <v>136</v>
      </c>
      <c r="I1183" t="s">
        <v>24355</v>
      </c>
      <c r="K1183" t="s">
        <v>24356</v>
      </c>
      <c r="L1183" t="s">
        <v>24357</v>
      </c>
      <c r="M1183" t="s">
        <v>1148</v>
      </c>
      <c r="N1183" t="s">
        <v>925</v>
      </c>
      <c r="O1183" s="4">
        <v>83347</v>
      </c>
      <c r="P1183" t="s">
        <v>140</v>
      </c>
      <c r="R1183">
        <v>12084388132</v>
      </c>
      <c r="T1183">
        <v>112410</v>
      </c>
      <c r="U1183" t="s">
        <v>3869</v>
      </c>
      <c r="V1183" t="s">
        <v>24358</v>
      </c>
      <c r="X1183" t="s">
        <v>164</v>
      </c>
      <c r="Y1183" t="s">
        <v>24356</v>
      </c>
      <c r="AA1183" t="s">
        <v>1148</v>
      </c>
      <c r="AB1183" t="s">
        <v>925</v>
      </c>
      <c r="AC1183" s="4">
        <v>83347</v>
      </c>
      <c r="AD1183" t="s">
        <v>140</v>
      </c>
      <c r="AF1183">
        <v>12084388132</v>
      </c>
      <c r="AH1183" t="s">
        <v>24359</v>
      </c>
      <c r="AI1183" t="s">
        <v>168</v>
      </c>
      <c r="AJ1183" t="s">
        <v>588</v>
      </c>
      <c r="AK1183" t="s">
        <v>589</v>
      </c>
      <c r="AM1183" t="s">
        <v>590</v>
      </c>
      <c r="AO1183" t="s">
        <v>591</v>
      </c>
      <c r="AP1183" t="s">
        <v>592</v>
      </c>
      <c r="AQ1183" s="4">
        <v>82601</v>
      </c>
      <c r="AR1183" t="s">
        <v>140</v>
      </c>
      <c r="AT1183">
        <v>13074722105</v>
      </c>
      <c r="AV1183" t="s">
        <v>593</v>
      </c>
      <c r="AW1183" t="s">
        <v>594</v>
      </c>
      <c r="AZ1183" t="s">
        <v>334</v>
      </c>
      <c r="BA1183" t="s">
        <v>335</v>
      </c>
      <c r="BB1183" t="s">
        <v>136</v>
      </c>
      <c r="BC1183" t="s">
        <v>136</v>
      </c>
      <c r="BD1183" t="s">
        <v>148</v>
      </c>
      <c r="BE1183" t="s">
        <v>136</v>
      </c>
      <c r="BF1183" t="s">
        <v>136</v>
      </c>
      <c r="BG1183" t="s">
        <v>134</v>
      </c>
      <c r="BH1183" t="s">
        <v>136</v>
      </c>
      <c r="BN1183" t="s">
        <v>24360</v>
      </c>
      <c r="BO1183" t="s">
        <v>596</v>
      </c>
      <c r="BP1183">
        <v>2</v>
      </c>
      <c r="BQ1183">
        <v>2</v>
      </c>
      <c r="BR1183">
        <v>2</v>
      </c>
      <c r="BS1183" s="1">
        <v>44192</v>
      </c>
      <c r="BT1183" s="1">
        <v>44286</v>
      </c>
      <c r="BU1183" s="1">
        <v>44192</v>
      </c>
      <c r="BV1183" s="1">
        <v>44286</v>
      </c>
      <c r="BW1183" t="s">
        <v>134</v>
      </c>
      <c r="CH1183" s="5">
        <v>1682.33</v>
      </c>
      <c r="CI1183" t="s">
        <v>597</v>
      </c>
      <c r="CJ1183">
        <v>0</v>
      </c>
      <c r="CK1183" t="s">
        <v>598</v>
      </c>
      <c r="CL1183" t="s">
        <v>136</v>
      </c>
      <c r="CM1183" t="s">
        <v>354</v>
      </c>
      <c r="CN1183" t="s">
        <v>599</v>
      </c>
      <c r="CO1183" t="s">
        <v>600</v>
      </c>
      <c r="CP1183" t="s">
        <v>149</v>
      </c>
      <c r="CQ1183">
        <v>6</v>
      </c>
      <c r="CR1183">
        <v>0</v>
      </c>
      <c r="CS1183" t="s">
        <v>136</v>
      </c>
      <c r="CT1183" t="s">
        <v>134</v>
      </c>
      <c r="CU1183" t="s">
        <v>136</v>
      </c>
      <c r="CV1183" t="s">
        <v>136</v>
      </c>
      <c r="CW1183" t="s">
        <v>134</v>
      </c>
      <c r="CX1183">
        <v>50</v>
      </c>
      <c r="CY1183" t="s">
        <v>134</v>
      </c>
      <c r="CZ1183" t="s">
        <v>136</v>
      </c>
      <c r="DA1183" t="s">
        <v>134</v>
      </c>
      <c r="DB1183" t="s">
        <v>136</v>
      </c>
      <c r="DC1183" t="s">
        <v>136</v>
      </c>
      <c r="DD1183" t="s">
        <v>136</v>
      </c>
      <c r="DF1183" t="s">
        <v>4697</v>
      </c>
      <c r="DG1183" t="s">
        <v>24361</v>
      </c>
      <c r="DH1183" t="s">
        <v>1148</v>
      </c>
      <c r="DI1183" t="s">
        <v>925</v>
      </c>
      <c r="DJ1183" s="4">
        <v>83347</v>
      </c>
      <c r="DK1183" t="s">
        <v>2173</v>
      </c>
      <c r="DL1183" t="s">
        <v>136</v>
      </c>
      <c r="DM1183">
        <v>1</v>
      </c>
      <c r="DN1183" t="s">
        <v>24361</v>
      </c>
      <c r="DO1183" t="s">
        <v>1148</v>
      </c>
      <c r="DP1183" t="s">
        <v>925</v>
      </c>
      <c r="DQ1183" t="str">
        <f>"83347"</f>
        <v>83347</v>
      </c>
      <c r="DR1183" t="s">
        <v>2173</v>
      </c>
      <c r="DS1183" t="s">
        <v>2917</v>
      </c>
      <c r="DT1183">
        <v>1</v>
      </c>
      <c r="DU1183">
        <v>6</v>
      </c>
      <c r="DV1183" t="s">
        <v>136</v>
      </c>
      <c r="DW1183" t="s">
        <v>136</v>
      </c>
      <c r="DX1183" t="s">
        <v>134</v>
      </c>
      <c r="DY1183" t="s">
        <v>134</v>
      </c>
      <c r="DZ1183">
        <v>2</v>
      </c>
      <c r="EA1183" t="s">
        <v>136</v>
      </c>
      <c r="EC1183" s="5">
        <v>12.68</v>
      </c>
      <c r="ED1183" s="5">
        <v>55</v>
      </c>
      <c r="EE1183">
        <v>13074722105</v>
      </c>
      <c r="EF1183" t="s">
        <v>593</v>
      </c>
      <c r="EG1183" t="s">
        <v>148</v>
      </c>
      <c r="EH1183">
        <v>0</v>
      </c>
    </row>
    <row r="1184" spans="1:138" ht="15" customHeight="1" x14ac:dyDescent="0.35">
      <c r="A1184" t="s">
        <v>13208</v>
      </c>
      <c r="B1184" t="s">
        <v>157</v>
      </c>
      <c r="C1184" s="1">
        <v>44151.655284606481</v>
      </c>
      <c r="D1184" s="1">
        <v>44162</v>
      </c>
      <c r="E1184" t="s">
        <v>133</v>
      </c>
      <c r="F1184" t="s">
        <v>136</v>
      </c>
      <c r="G1184" t="s">
        <v>135</v>
      </c>
      <c r="H1184" t="s">
        <v>136</v>
      </c>
      <c r="I1184" t="s">
        <v>13209</v>
      </c>
      <c r="J1184" t="s">
        <v>13210</v>
      </c>
      <c r="K1184" t="s">
        <v>13211</v>
      </c>
      <c r="M1184" t="s">
        <v>3279</v>
      </c>
      <c r="N1184" t="s">
        <v>1114</v>
      </c>
      <c r="O1184" s="4">
        <v>98801</v>
      </c>
      <c r="P1184" t="s">
        <v>140</v>
      </c>
      <c r="R1184">
        <v>15096623613</v>
      </c>
      <c r="S1184">
        <v>2728</v>
      </c>
      <c r="T1184">
        <v>1113</v>
      </c>
      <c r="U1184" t="s">
        <v>13212</v>
      </c>
      <c r="V1184" t="s">
        <v>13213</v>
      </c>
      <c r="W1184" t="s">
        <v>1665</v>
      </c>
      <c r="X1184" t="s">
        <v>13214</v>
      </c>
      <c r="Y1184" t="s">
        <v>13211</v>
      </c>
      <c r="AA1184" t="s">
        <v>3279</v>
      </c>
      <c r="AB1184" t="s">
        <v>1114</v>
      </c>
      <c r="AC1184" s="4">
        <v>98801</v>
      </c>
      <c r="AD1184" t="s">
        <v>140</v>
      </c>
      <c r="AF1184">
        <v>15096623613</v>
      </c>
      <c r="AG1184">
        <v>2728</v>
      </c>
      <c r="AH1184" t="s">
        <v>13215</v>
      </c>
      <c r="AZ1184" t="s">
        <v>175</v>
      </c>
      <c r="BA1184" t="s">
        <v>176</v>
      </c>
      <c r="BB1184" t="s">
        <v>136</v>
      </c>
      <c r="BC1184" t="s">
        <v>136</v>
      </c>
      <c r="BD1184" t="s">
        <v>148</v>
      </c>
      <c r="BE1184" t="s">
        <v>136</v>
      </c>
      <c r="BF1184" t="s">
        <v>136</v>
      </c>
      <c r="BG1184" t="s">
        <v>134</v>
      </c>
      <c r="BH1184" t="s">
        <v>136</v>
      </c>
      <c r="BN1184" t="s">
        <v>13216</v>
      </c>
      <c r="BO1184" t="s">
        <v>822</v>
      </c>
      <c r="BP1184">
        <v>550</v>
      </c>
      <c r="BQ1184">
        <v>234</v>
      </c>
      <c r="BR1184">
        <v>234</v>
      </c>
      <c r="BS1184" s="1">
        <v>44220</v>
      </c>
      <c r="BT1184" s="1">
        <v>44523</v>
      </c>
      <c r="BU1184" s="1">
        <v>44220</v>
      </c>
      <c r="BV1184" s="1">
        <v>44523</v>
      </c>
      <c r="BW1184" t="s">
        <v>136</v>
      </c>
      <c r="BX1184">
        <v>35</v>
      </c>
      <c r="BY1184">
        <v>0</v>
      </c>
      <c r="BZ1184">
        <v>6</v>
      </c>
      <c r="CA1184">
        <v>6</v>
      </c>
      <c r="CB1184">
        <v>6</v>
      </c>
      <c r="CC1184">
        <v>6</v>
      </c>
      <c r="CD1184">
        <v>6</v>
      </c>
      <c r="CE1184">
        <v>5</v>
      </c>
      <c r="CF1184" t="str">
        <f>"6:00 AM"</f>
        <v>6:00 AM</v>
      </c>
      <c r="CG1184" t="str">
        <f>"12:30 PM"</f>
        <v>12:30 PM</v>
      </c>
      <c r="CH1184" s="5">
        <v>15.83</v>
      </c>
      <c r="CI1184" t="s">
        <v>146</v>
      </c>
      <c r="CJ1184">
        <v>0</v>
      </c>
      <c r="CK1184" t="s">
        <v>13217</v>
      </c>
      <c r="CL1184" t="s">
        <v>134</v>
      </c>
      <c r="CM1184" t="s">
        <v>147</v>
      </c>
      <c r="CN1184" t="s">
        <v>148</v>
      </c>
      <c r="CO1184" s="2" t="s">
        <v>13218</v>
      </c>
      <c r="CP1184" t="s">
        <v>149</v>
      </c>
      <c r="CQ1184">
        <v>3</v>
      </c>
      <c r="CR1184">
        <v>0</v>
      </c>
      <c r="CS1184" t="s">
        <v>136</v>
      </c>
      <c r="CT1184" t="s">
        <v>136</v>
      </c>
      <c r="CU1184" t="s">
        <v>136</v>
      </c>
      <c r="CV1184" t="s">
        <v>136</v>
      </c>
      <c r="CW1184" t="s">
        <v>134</v>
      </c>
      <c r="CX1184">
        <v>60</v>
      </c>
      <c r="CY1184" t="s">
        <v>134</v>
      </c>
      <c r="CZ1184" t="s">
        <v>134</v>
      </c>
      <c r="DA1184" t="s">
        <v>134</v>
      </c>
      <c r="DB1184" t="s">
        <v>134</v>
      </c>
      <c r="DC1184" t="s">
        <v>134</v>
      </c>
      <c r="DD1184" t="s">
        <v>136</v>
      </c>
      <c r="DF1184" s="2" t="s">
        <v>13219</v>
      </c>
      <c r="DG1184" t="s">
        <v>13220</v>
      </c>
      <c r="DH1184" t="s">
        <v>3279</v>
      </c>
      <c r="DI1184" t="s">
        <v>1114</v>
      </c>
      <c r="DJ1184" s="4">
        <v>98801</v>
      </c>
      <c r="DK1184" t="s">
        <v>6824</v>
      </c>
      <c r="DL1184" t="s">
        <v>136</v>
      </c>
      <c r="DM1184">
        <v>1</v>
      </c>
      <c r="DN1184" t="s">
        <v>13221</v>
      </c>
      <c r="DO1184" t="s">
        <v>3279</v>
      </c>
      <c r="DP1184" t="s">
        <v>1114</v>
      </c>
      <c r="DQ1184" t="str">
        <f>"98801"</f>
        <v>98801</v>
      </c>
      <c r="DR1184" t="s">
        <v>6824</v>
      </c>
      <c r="DS1184" t="s">
        <v>13222</v>
      </c>
      <c r="DT1184">
        <v>30</v>
      </c>
      <c r="DU1184">
        <v>162</v>
      </c>
      <c r="DV1184" t="s">
        <v>134</v>
      </c>
      <c r="DW1184" t="s">
        <v>134</v>
      </c>
      <c r="DX1184" t="s">
        <v>134</v>
      </c>
      <c r="DY1184" t="s">
        <v>134</v>
      </c>
      <c r="DZ1184">
        <v>4</v>
      </c>
      <c r="EA1184" t="s">
        <v>136</v>
      </c>
      <c r="EC1184" s="5">
        <v>12.68</v>
      </c>
      <c r="ED1184" s="5">
        <v>55</v>
      </c>
      <c r="EE1184">
        <v>15096623613</v>
      </c>
      <c r="EF1184" t="s">
        <v>13223</v>
      </c>
      <c r="EG1184" t="s">
        <v>148</v>
      </c>
      <c r="EH1184">
        <v>25</v>
      </c>
    </row>
    <row r="1185" spans="1:138" ht="15" customHeight="1" x14ac:dyDescent="0.35">
      <c r="A1185" t="s">
        <v>25158</v>
      </c>
      <c r="B1185" t="s">
        <v>157</v>
      </c>
      <c r="C1185" s="1">
        <v>44147.59158148148</v>
      </c>
      <c r="D1185" s="1">
        <v>44162</v>
      </c>
      <c r="E1185" t="s">
        <v>579</v>
      </c>
      <c r="F1185" t="s">
        <v>136</v>
      </c>
      <c r="G1185" t="s">
        <v>135</v>
      </c>
      <c r="H1185" t="s">
        <v>136</v>
      </c>
      <c r="I1185" t="s">
        <v>16486</v>
      </c>
      <c r="K1185" t="s">
        <v>16487</v>
      </c>
      <c r="L1185" t="s">
        <v>25159</v>
      </c>
      <c r="M1185" t="s">
        <v>16489</v>
      </c>
      <c r="N1185" t="s">
        <v>584</v>
      </c>
      <c r="O1185" s="4">
        <v>84646</v>
      </c>
      <c r="P1185" t="s">
        <v>140</v>
      </c>
      <c r="R1185">
        <v>14354368562</v>
      </c>
      <c r="T1185">
        <v>11241</v>
      </c>
      <c r="U1185" t="s">
        <v>16490</v>
      </c>
      <c r="V1185" t="s">
        <v>16491</v>
      </c>
      <c r="X1185" t="s">
        <v>164</v>
      </c>
      <c r="Y1185" t="s">
        <v>16487</v>
      </c>
      <c r="Z1185" t="s">
        <v>148</v>
      </c>
      <c r="AA1185" t="s">
        <v>16489</v>
      </c>
      <c r="AB1185" t="s">
        <v>584</v>
      </c>
      <c r="AC1185" s="4">
        <v>84646</v>
      </c>
      <c r="AD1185" t="s">
        <v>140</v>
      </c>
      <c r="AF1185">
        <v>14354368562</v>
      </c>
      <c r="AH1185" t="s">
        <v>16492</v>
      </c>
      <c r="AI1185" t="s">
        <v>168</v>
      </c>
      <c r="AJ1185" t="s">
        <v>588</v>
      </c>
      <c r="AK1185" t="s">
        <v>589</v>
      </c>
      <c r="AM1185" t="s">
        <v>590</v>
      </c>
      <c r="AO1185" t="s">
        <v>591</v>
      </c>
      <c r="AP1185" t="s">
        <v>592</v>
      </c>
      <c r="AQ1185" s="4">
        <v>82601</v>
      </c>
      <c r="AR1185" t="s">
        <v>140</v>
      </c>
      <c r="AT1185">
        <v>13074722105</v>
      </c>
      <c r="AV1185" t="s">
        <v>593</v>
      </c>
      <c r="AW1185" t="s">
        <v>594</v>
      </c>
      <c r="AZ1185" t="s">
        <v>334</v>
      </c>
      <c r="BA1185" t="s">
        <v>335</v>
      </c>
      <c r="BB1185" t="s">
        <v>136</v>
      </c>
      <c r="BC1185" t="s">
        <v>136</v>
      </c>
      <c r="BD1185" t="s">
        <v>148</v>
      </c>
      <c r="BE1185" t="s">
        <v>136</v>
      </c>
      <c r="BF1185" t="s">
        <v>136</v>
      </c>
      <c r="BG1185" t="s">
        <v>134</v>
      </c>
      <c r="BH1185" t="s">
        <v>136</v>
      </c>
      <c r="BN1185" t="s">
        <v>25160</v>
      </c>
      <c r="BO1185" t="s">
        <v>652</v>
      </c>
      <c r="BP1185">
        <v>6</v>
      </c>
      <c r="BQ1185">
        <v>6</v>
      </c>
      <c r="BR1185">
        <v>6</v>
      </c>
      <c r="BS1185" s="1">
        <v>44228</v>
      </c>
      <c r="BT1185" s="1">
        <v>44530</v>
      </c>
      <c r="BU1185" s="1">
        <v>44228</v>
      </c>
      <c r="BV1185" s="1">
        <v>44530</v>
      </c>
      <c r="BW1185" t="s">
        <v>134</v>
      </c>
      <c r="CH1185" s="5">
        <v>1682.33</v>
      </c>
      <c r="CI1185" t="s">
        <v>597</v>
      </c>
      <c r="CJ1185">
        <v>0</v>
      </c>
      <c r="CK1185" t="s">
        <v>598</v>
      </c>
      <c r="CL1185" t="s">
        <v>136</v>
      </c>
      <c r="CM1185" t="s">
        <v>354</v>
      </c>
      <c r="CN1185" t="s">
        <v>945</v>
      </c>
      <c r="CO1185" t="s">
        <v>600</v>
      </c>
      <c r="CP1185" t="s">
        <v>149</v>
      </c>
      <c r="CQ1185">
        <v>6</v>
      </c>
      <c r="CR1185">
        <v>0</v>
      </c>
      <c r="CS1185" t="s">
        <v>136</v>
      </c>
      <c r="CT1185" t="s">
        <v>134</v>
      </c>
      <c r="CU1185" t="s">
        <v>136</v>
      </c>
      <c r="CV1185" t="s">
        <v>136</v>
      </c>
      <c r="CW1185" t="s">
        <v>134</v>
      </c>
      <c r="CX1185">
        <v>50</v>
      </c>
      <c r="CY1185" t="s">
        <v>134</v>
      </c>
      <c r="CZ1185" t="s">
        <v>136</v>
      </c>
      <c r="DA1185" t="s">
        <v>134</v>
      </c>
      <c r="DB1185" t="s">
        <v>136</v>
      </c>
      <c r="DC1185" t="s">
        <v>136</v>
      </c>
      <c r="DD1185" t="s">
        <v>136</v>
      </c>
      <c r="DF1185" t="s">
        <v>16494</v>
      </c>
      <c r="DG1185" t="s">
        <v>16487</v>
      </c>
      <c r="DH1185" t="s">
        <v>16489</v>
      </c>
      <c r="DI1185" t="s">
        <v>584</v>
      </c>
      <c r="DJ1185" s="4">
        <v>84646</v>
      </c>
      <c r="DK1185" t="s">
        <v>3004</v>
      </c>
      <c r="DL1185" t="s">
        <v>136</v>
      </c>
      <c r="DM1185">
        <v>1</v>
      </c>
      <c r="DN1185" t="s">
        <v>16487</v>
      </c>
      <c r="DO1185" t="s">
        <v>16489</v>
      </c>
      <c r="DP1185" t="s">
        <v>584</v>
      </c>
      <c r="DQ1185" t="str">
        <f>"84646"</f>
        <v>84646</v>
      </c>
      <c r="DR1185" t="s">
        <v>3004</v>
      </c>
      <c r="DS1185" t="s">
        <v>605</v>
      </c>
      <c r="DT1185">
        <v>7</v>
      </c>
      <c r="DU1185">
        <v>14</v>
      </c>
      <c r="DV1185" t="s">
        <v>136</v>
      </c>
      <c r="DW1185" t="s">
        <v>134</v>
      </c>
      <c r="DX1185" t="s">
        <v>134</v>
      </c>
      <c r="DY1185" t="s">
        <v>136</v>
      </c>
      <c r="DZ1185">
        <v>1</v>
      </c>
      <c r="EA1185" t="s">
        <v>136</v>
      </c>
      <c r="EC1185" s="5">
        <v>12.68</v>
      </c>
      <c r="ED1185" s="5">
        <v>55</v>
      </c>
      <c r="EE1185">
        <v>13074722105</v>
      </c>
      <c r="EF1185" t="s">
        <v>593</v>
      </c>
      <c r="EG1185" t="s">
        <v>148</v>
      </c>
      <c r="EH1185">
        <v>0</v>
      </c>
    </row>
    <row r="1186" spans="1:138" ht="15" customHeight="1" x14ac:dyDescent="0.35">
      <c r="A1186" t="s">
        <v>25378</v>
      </c>
      <c r="B1186" t="s">
        <v>157</v>
      </c>
      <c r="C1186" s="1">
        <v>44148.767292824072</v>
      </c>
      <c r="D1186" s="1">
        <v>44162</v>
      </c>
      <c r="E1186" t="s">
        <v>579</v>
      </c>
      <c r="F1186" t="s">
        <v>136</v>
      </c>
      <c r="G1186" t="s">
        <v>135</v>
      </c>
      <c r="H1186" t="s">
        <v>136</v>
      </c>
      <c r="I1186" t="s">
        <v>2275</v>
      </c>
      <c r="K1186" t="s">
        <v>2279</v>
      </c>
      <c r="M1186" t="s">
        <v>2276</v>
      </c>
      <c r="N1186" t="s">
        <v>395</v>
      </c>
      <c r="O1186" s="4">
        <v>96101</v>
      </c>
      <c r="P1186" t="s">
        <v>140</v>
      </c>
      <c r="R1186">
        <v>15302336900</v>
      </c>
      <c r="T1186">
        <v>112410</v>
      </c>
      <c r="U1186" t="s">
        <v>2277</v>
      </c>
      <c r="V1186" t="s">
        <v>2278</v>
      </c>
      <c r="X1186" t="s">
        <v>164</v>
      </c>
      <c r="Y1186" t="s">
        <v>25379</v>
      </c>
      <c r="AA1186" t="s">
        <v>2276</v>
      </c>
      <c r="AB1186" t="s">
        <v>395</v>
      </c>
      <c r="AC1186" s="4">
        <v>96101</v>
      </c>
      <c r="AD1186" t="s">
        <v>140</v>
      </c>
      <c r="AF1186">
        <v>15302336900</v>
      </c>
      <c r="AH1186" t="s">
        <v>2280</v>
      </c>
      <c r="AI1186" t="s">
        <v>168</v>
      </c>
      <c r="AJ1186" t="s">
        <v>588</v>
      </c>
      <c r="AK1186" t="s">
        <v>589</v>
      </c>
      <c r="AM1186" t="s">
        <v>590</v>
      </c>
      <c r="AO1186" t="s">
        <v>591</v>
      </c>
      <c r="AP1186" t="s">
        <v>592</v>
      </c>
      <c r="AQ1186" s="4">
        <v>82601</v>
      </c>
      <c r="AR1186" t="s">
        <v>140</v>
      </c>
      <c r="AT1186">
        <v>13074722105</v>
      </c>
      <c r="AV1186" t="s">
        <v>593</v>
      </c>
      <c r="AW1186" t="s">
        <v>594</v>
      </c>
      <c r="AZ1186" t="s">
        <v>334</v>
      </c>
      <c r="BA1186" t="s">
        <v>335</v>
      </c>
      <c r="BB1186" t="s">
        <v>136</v>
      </c>
      <c r="BC1186" t="s">
        <v>136</v>
      </c>
      <c r="BD1186" t="s">
        <v>148</v>
      </c>
      <c r="BE1186" t="s">
        <v>136</v>
      </c>
      <c r="BF1186" t="s">
        <v>136</v>
      </c>
      <c r="BG1186" t="s">
        <v>134</v>
      </c>
      <c r="BH1186" t="s">
        <v>136</v>
      </c>
      <c r="BN1186" t="s">
        <v>25380</v>
      </c>
      <c r="BO1186" t="s">
        <v>596</v>
      </c>
      <c r="BP1186">
        <v>5</v>
      </c>
      <c r="BQ1186">
        <v>5</v>
      </c>
      <c r="BR1186">
        <v>5</v>
      </c>
      <c r="BS1186" s="1">
        <v>44192</v>
      </c>
      <c r="BT1186" s="1">
        <v>44241</v>
      </c>
      <c r="BU1186" s="1">
        <v>44192</v>
      </c>
      <c r="BV1186" s="1">
        <v>44241</v>
      </c>
      <c r="BW1186" t="s">
        <v>134</v>
      </c>
      <c r="CH1186" s="5">
        <v>2133.52</v>
      </c>
      <c r="CI1186" t="s">
        <v>597</v>
      </c>
      <c r="CJ1186">
        <v>0</v>
      </c>
      <c r="CK1186" t="s">
        <v>598</v>
      </c>
      <c r="CL1186" t="s">
        <v>136</v>
      </c>
      <c r="CM1186" t="s">
        <v>354</v>
      </c>
      <c r="CN1186" t="s">
        <v>945</v>
      </c>
      <c r="CO1186" t="s">
        <v>600</v>
      </c>
      <c r="CP1186" t="s">
        <v>149</v>
      </c>
      <c r="CQ1186">
        <v>6</v>
      </c>
      <c r="CR1186">
        <v>0</v>
      </c>
      <c r="CS1186" t="s">
        <v>136</v>
      </c>
      <c r="CT1186" t="s">
        <v>134</v>
      </c>
      <c r="CU1186" t="s">
        <v>136</v>
      </c>
      <c r="CV1186" t="s">
        <v>136</v>
      </c>
      <c r="CW1186" t="s">
        <v>134</v>
      </c>
      <c r="CX1186">
        <v>50</v>
      </c>
      <c r="CY1186" t="s">
        <v>134</v>
      </c>
      <c r="CZ1186" t="s">
        <v>136</v>
      </c>
      <c r="DA1186" t="s">
        <v>134</v>
      </c>
      <c r="DB1186" t="s">
        <v>136</v>
      </c>
      <c r="DC1186" t="s">
        <v>136</v>
      </c>
      <c r="DD1186" t="s">
        <v>136</v>
      </c>
      <c r="DF1186" t="s">
        <v>25381</v>
      </c>
      <c r="DG1186" t="s">
        <v>2279</v>
      </c>
      <c r="DH1186" t="s">
        <v>2276</v>
      </c>
      <c r="DI1186" t="s">
        <v>395</v>
      </c>
      <c r="DJ1186" s="4">
        <v>96101</v>
      </c>
      <c r="DK1186" t="s">
        <v>2281</v>
      </c>
      <c r="DL1186" t="s">
        <v>136</v>
      </c>
      <c r="DM1186">
        <v>1</v>
      </c>
      <c r="DN1186" t="s">
        <v>25382</v>
      </c>
      <c r="DO1186" t="s">
        <v>2276</v>
      </c>
      <c r="DP1186" t="s">
        <v>395</v>
      </c>
      <c r="DQ1186" t="str">
        <f>"96101"</f>
        <v>96101</v>
      </c>
      <c r="DR1186" t="s">
        <v>2281</v>
      </c>
      <c r="DS1186" t="s">
        <v>2917</v>
      </c>
      <c r="DT1186">
        <v>1</v>
      </c>
      <c r="DU1186">
        <v>2</v>
      </c>
      <c r="DV1186" t="s">
        <v>136</v>
      </c>
      <c r="DW1186" t="s">
        <v>136</v>
      </c>
      <c r="DX1186" t="s">
        <v>134</v>
      </c>
      <c r="DY1186" t="s">
        <v>134</v>
      </c>
      <c r="DZ1186">
        <v>2</v>
      </c>
      <c r="EA1186" t="s">
        <v>136</v>
      </c>
      <c r="EC1186" s="5">
        <v>12.68</v>
      </c>
      <c r="ED1186" s="5">
        <v>55</v>
      </c>
      <c r="EE1186">
        <v>13074722105</v>
      </c>
      <c r="EF1186" t="s">
        <v>593</v>
      </c>
      <c r="EG1186" t="s">
        <v>148</v>
      </c>
      <c r="EH1186">
        <v>0</v>
      </c>
    </row>
    <row r="1187" spans="1:138" ht="15" customHeight="1" x14ac:dyDescent="0.35">
      <c r="A1187" t="s">
        <v>22501</v>
      </c>
      <c r="B1187" t="s">
        <v>157</v>
      </c>
      <c r="C1187" s="1">
        <v>44154.508893055558</v>
      </c>
      <c r="D1187" s="1">
        <v>44162</v>
      </c>
      <c r="E1187" t="s">
        <v>133</v>
      </c>
      <c r="F1187" t="s">
        <v>136</v>
      </c>
      <c r="G1187" t="s">
        <v>135</v>
      </c>
      <c r="H1187" t="s">
        <v>136</v>
      </c>
      <c r="I1187" t="s">
        <v>22502</v>
      </c>
      <c r="K1187" t="s">
        <v>22503</v>
      </c>
      <c r="M1187" t="s">
        <v>18333</v>
      </c>
      <c r="N1187" t="s">
        <v>139</v>
      </c>
      <c r="O1187" s="4">
        <v>34736</v>
      </c>
      <c r="P1187" t="s">
        <v>140</v>
      </c>
      <c r="R1187">
        <v>13524292171</v>
      </c>
      <c r="T1187">
        <v>111421</v>
      </c>
      <c r="U1187" t="s">
        <v>9701</v>
      </c>
      <c r="V1187" t="s">
        <v>22504</v>
      </c>
      <c r="X1187" t="s">
        <v>22505</v>
      </c>
      <c r="Y1187" t="s">
        <v>22506</v>
      </c>
      <c r="AA1187" t="s">
        <v>18333</v>
      </c>
      <c r="AB1187" t="s">
        <v>139</v>
      </c>
      <c r="AC1187" s="4">
        <v>34736</v>
      </c>
      <c r="AD1187" t="s">
        <v>140</v>
      </c>
      <c r="AF1187">
        <v>13524292171</v>
      </c>
      <c r="AH1187" t="s">
        <v>3856</v>
      </c>
      <c r="AI1187" t="s">
        <v>168</v>
      </c>
      <c r="AJ1187" t="s">
        <v>559</v>
      </c>
      <c r="AK1187" t="s">
        <v>433</v>
      </c>
      <c r="AL1187" t="s">
        <v>560</v>
      </c>
      <c r="AM1187" t="s">
        <v>561</v>
      </c>
      <c r="AN1187" t="s">
        <v>562</v>
      </c>
      <c r="AO1187" t="s">
        <v>563</v>
      </c>
      <c r="AP1187" t="s">
        <v>564</v>
      </c>
      <c r="AQ1187" s="4">
        <v>22949</v>
      </c>
      <c r="AR1187" t="s">
        <v>140</v>
      </c>
      <c r="AT1187">
        <v>14342634300</v>
      </c>
      <c r="AV1187" t="s">
        <v>3857</v>
      </c>
      <c r="AW1187" t="s">
        <v>566</v>
      </c>
      <c r="AZ1187" t="s">
        <v>175</v>
      </c>
      <c r="BA1187" t="s">
        <v>176</v>
      </c>
      <c r="BB1187" t="s">
        <v>136</v>
      </c>
      <c r="BC1187" t="s">
        <v>136</v>
      </c>
      <c r="BD1187" t="s">
        <v>148</v>
      </c>
      <c r="BE1187" t="s">
        <v>136</v>
      </c>
      <c r="BF1187" t="s">
        <v>136</v>
      </c>
      <c r="BG1187" t="s">
        <v>134</v>
      </c>
      <c r="BH1187" t="s">
        <v>136</v>
      </c>
      <c r="BI1187" t="s">
        <v>3858</v>
      </c>
      <c r="BJ1187" t="s">
        <v>3859</v>
      </c>
      <c r="BL1187" t="s">
        <v>566</v>
      </c>
      <c r="BM1187" t="s">
        <v>3856</v>
      </c>
      <c r="BN1187" t="s">
        <v>22507</v>
      </c>
      <c r="BO1187" t="s">
        <v>676</v>
      </c>
      <c r="BP1187">
        <v>62</v>
      </c>
      <c r="BQ1187">
        <v>62</v>
      </c>
      <c r="BR1187">
        <v>62</v>
      </c>
      <c r="BS1187" s="1">
        <v>44228</v>
      </c>
      <c r="BT1187" s="1">
        <v>44524</v>
      </c>
      <c r="BU1187" s="1">
        <v>44228</v>
      </c>
      <c r="BV1187" s="1">
        <v>44524</v>
      </c>
      <c r="BW1187" t="s">
        <v>136</v>
      </c>
      <c r="BX1187">
        <v>40</v>
      </c>
      <c r="BY1187">
        <v>0</v>
      </c>
      <c r="BZ1187">
        <v>7</v>
      </c>
      <c r="CA1187">
        <v>7</v>
      </c>
      <c r="CB1187">
        <v>7</v>
      </c>
      <c r="CC1187">
        <v>7</v>
      </c>
      <c r="CD1187">
        <v>7</v>
      </c>
      <c r="CE1187">
        <v>5</v>
      </c>
      <c r="CF1187" t="str">
        <f>"7:30 AM"</f>
        <v>7:30 AM</v>
      </c>
      <c r="CG1187" t="str">
        <f>"3:00 PM"</f>
        <v>3:00 PM</v>
      </c>
      <c r="CH1187" s="5">
        <v>11.71</v>
      </c>
      <c r="CI1187" t="s">
        <v>146</v>
      </c>
      <c r="CL1187" t="s">
        <v>136</v>
      </c>
      <c r="CM1187" t="s">
        <v>312</v>
      </c>
      <c r="CN1187" t="s">
        <v>148</v>
      </c>
      <c r="CO1187" t="s">
        <v>854</v>
      </c>
      <c r="CP1187" t="s">
        <v>149</v>
      </c>
      <c r="CQ1187">
        <v>3</v>
      </c>
      <c r="CR1187">
        <v>0</v>
      </c>
      <c r="CS1187" t="s">
        <v>136</v>
      </c>
      <c r="CT1187" t="s">
        <v>136</v>
      </c>
      <c r="CU1187" t="s">
        <v>134</v>
      </c>
      <c r="CV1187" t="s">
        <v>134</v>
      </c>
      <c r="CW1187" t="s">
        <v>134</v>
      </c>
      <c r="CX1187">
        <v>60</v>
      </c>
      <c r="CY1187" t="s">
        <v>134</v>
      </c>
      <c r="CZ1187" t="s">
        <v>134</v>
      </c>
      <c r="DA1187" t="s">
        <v>134</v>
      </c>
      <c r="DB1187" t="s">
        <v>134</v>
      </c>
      <c r="DC1187" t="s">
        <v>134</v>
      </c>
      <c r="DD1187" t="s">
        <v>136</v>
      </c>
      <c r="DF1187" t="s">
        <v>22508</v>
      </c>
      <c r="DG1187" t="s">
        <v>22506</v>
      </c>
      <c r="DH1187" t="s">
        <v>18333</v>
      </c>
      <c r="DI1187" t="s">
        <v>139</v>
      </c>
      <c r="DJ1187" s="4">
        <v>34736</v>
      </c>
      <c r="DK1187" t="s">
        <v>1253</v>
      </c>
      <c r="DL1187" t="s">
        <v>134</v>
      </c>
      <c r="DM1187">
        <v>2</v>
      </c>
      <c r="DN1187" t="s">
        <v>22509</v>
      </c>
      <c r="DO1187" t="s">
        <v>18333</v>
      </c>
      <c r="DP1187" t="s">
        <v>139</v>
      </c>
      <c r="DQ1187" t="str">
        <f>"34736"</f>
        <v>34736</v>
      </c>
      <c r="DR1187" t="s">
        <v>1253</v>
      </c>
      <c r="DS1187" t="s">
        <v>3273</v>
      </c>
      <c r="DT1187">
        <v>1</v>
      </c>
      <c r="DU1187">
        <v>96</v>
      </c>
      <c r="DV1187" t="s">
        <v>134</v>
      </c>
      <c r="DW1187" t="s">
        <v>134</v>
      </c>
      <c r="DX1187" t="s">
        <v>134</v>
      </c>
      <c r="DY1187" t="s">
        <v>136</v>
      </c>
      <c r="DZ1187">
        <v>1</v>
      </c>
      <c r="EA1187" t="s">
        <v>134</v>
      </c>
      <c r="EB1187" s="5">
        <v>12.68</v>
      </c>
      <c r="EC1187" s="5">
        <v>12.68</v>
      </c>
      <c r="ED1187" s="5">
        <v>55</v>
      </c>
      <c r="EE1187" t="s">
        <v>148</v>
      </c>
      <c r="EF1187" t="s">
        <v>22510</v>
      </c>
      <c r="EG1187" t="s">
        <v>524</v>
      </c>
      <c r="EH1187">
        <v>0</v>
      </c>
    </row>
    <row r="1188" spans="1:138" ht="15" customHeight="1" x14ac:dyDescent="0.35">
      <c r="A1188" t="s">
        <v>16099</v>
      </c>
      <c r="B1188" t="s">
        <v>273</v>
      </c>
      <c r="C1188" s="1">
        <v>44098.475922106481</v>
      </c>
      <c r="D1188" s="1">
        <v>44165</v>
      </c>
      <c r="E1188" t="s">
        <v>579</v>
      </c>
      <c r="F1188" t="s">
        <v>136</v>
      </c>
      <c r="G1188" t="s">
        <v>135</v>
      </c>
      <c r="H1188" t="s">
        <v>136</v>
      </c>
      <c r="I1188" t="s">
        <v>16100</v>
      </c>
      <c r="K1188" t="s">
        <v>16101</v>
      </c>
      <c r="L1188" t="s">
        <v>16102</v>
      </c>
      <c r="M1188" t="s">
        <v>16103</v>
      </c>
      <c r="N1188" t="s">
        <v>1631</v>
      </c>
      <c r="O1188" s="4">
        <v>88352</v>
      </c>
      <c r="P1188" t="s">
        <v>140</v>
      </c>
      <c r="R1188">
        <v>14065791540</v>
      </c>
      <c r="T1188">
        <v>11292</v>
      </c>
      <c r="U1188" t="s">
        <v>639</v>
      </c>
      <c r="V1188" t="s">
        <v>16104</v>
      </c>
      <c r="X1188" t="s">
        <v>14609</v>
      </c>
      <c r="Y1188" t="s">
        <v>16101</v>
      </c>
      <c r="Z1188" t="s">
        <v>148</v>
      </c>
      <c r="AA1188" t="s">
        <v>16103</v>
      </c>
      <c r="AB1188" t="s">
        <v>1631</v>
      </c>
      <c r="AC1188" s="4">
        <v>88352</v>
      </c>
      <c r="AD1188" t="s">
        <v>140</v>
      </c>
      <c r="AF1188">
        <v>14065791540</v>
      </c>
      <c r="AH1188" t="s">
        <v>16105</v>
      </c>
      <c r="AI1188" t="s">
        <v>168</v>
      </c>
      <c r="AJ1188" t="s">
        <v>588</v>
      </c>
      <c r="AK1188" t="s">
        <v>589</v>
      </c>
      <c r="AM1188" t="s">
        <v>590</v>
      </c>
      <c r="AO1188" t="s">
        <v>591</v>
      </c>
      <c r="AP1188" t="s">
        <v>592</v>
      </c>
      <c r="AQ1188" s="4">
        <v>82601</v>
      </c>
      <c r="AR1188" t="s">
        <v>140</v>
      </c>
      <c r="AT1188">
        <v>13074722105</v>
      </c>
      <c r="AV1188" t="s">
        <v>593</v>
      </c>
      <c r="AW1188" t="s">
        <v>594</v>
      </c>
      <c r="AZ1188" t="s">
        <v>334</v>
      </c>
      <c r="BA1188" t="s">
        <v>335</v>
      </c>
      <c r="BB1188" t="s">
        <v>136</v>
      </c>
      <c r="BC1188" t="s">
        <v>136</v>
      </c>
      <c r="BD1188" t="s">
        <v>148</v>
      </c>
      <c r="BE1188" t="s">
        <v>136</v>
      </c>
      <c r="BF1188" t="s">
        <v>136</v>
      </c>
      <c r="BG1188" t="s">
        <v>134</v>
      </c>
      <c r="BH1188" t="s">
        <v>136</v>
      </c>
      <c r="BN1188" t="s">
        <v>16106</v>
      </c>
      <c r="BO1188" t="s">
        <v>16107</v>
      </c>
      <c r="BP1188">
        <v>3</v>
      </c>
      <c r="BQ1188">
        <v>3</v>
      </c>
      <c r="BS1188" s="1">
        <v>44166</v>
      </c>
      <c r="BT1188" s="1">
        <v>44469</v>
      </c>
      <c r="BU1188" s="1">
        <v>44166</v>
      </c>
      <c r="BV1188" s="1">
        <v>44469</v>
      </c>
      <c r="BW1188" t="s">
        <v>134</v>
      </c>
      <c r="CH1188" s="5">
        <v>12.91</v>
      </c>
      <c r="CI1188" t="s">
        <v>146</v>
      </c>
      <c r="CJ1188">
        <v>0</v>
      </c>
      <c r="CK1188" t="s">
        <v>7908</v>
      </c>
      <c r="CL1188" t="s">
        <v>136</v>
      </c>
      <c r="CM1188" t="s">
        <v>354</v>
      </c>
      <c r="CN1188" t="s">
        <v>599</v>
      </c>
      <c r="CO1188" t="s">
        <v>2225</v>
      </c>
      <c r="CP1188" t="s">
        <v>149</v>
      </c>
      <c r="CQ1188">
        <v>3</v>
      </c>
      <c r="CR1188">
        <v>0</v>
      </c>
      <c r="CS1188" t="s">
        <v>136</v>
      </c>
      <c r="CT1188" t="s">
        <v>134</v>
      </c>
      <c r="CU1188" t="s">
        <v>136</v>
      </c>
      <c r="CV1188" t="s">
        <v>136</v>
      </c>
      <c r="CW1188" t="s">
        <v>134</v>
      </c>
      <c r="CX1188">
        <v>100</v>
      </c>
      <c r="CY1188" t="s">
        <v>134</v>
      </c>
      <c r="CZ1188" t="s">
        <v>136</v>
      </c>
      <c r="DA1188" t="s">
        <v>134</v>
      </c>
      <c r="DB1188" t="s">
        <v>136</v>
      </c>
      <c r="DC1188" t="s">
        <v>136</v>
      </c>
      <c r="DD1188" t="s">
        <v>136</v>
      </c>
      <c r="DF1188" s="2" t="s">
        <v>16108</v>
      </c>
      <c r="DG1188" t="s">
        <v>16109</v>
      </c>
      <c r="DH1188" t="s">
        <v>16103</v>
      </c>
      <c r="DI1188" t="s">
        <v>1631</v>
      </c>
      <c r="DJ1188" s="4">
        <v>88352</v>
      </c>
      <c r="DK1188" t="s">
        <v>16110</v>
      </c>
      <c r="DL1188" t="s">
        <v>134</v>
      </c>
      <c r="DM1188">
        <v>2</v>
      </c>
      <c r="DN1188" t="s">
        <v>16109</v>
      </c>
      <c r="DO1188" t="s">
        <v>16103</v>
      </c>
      <c r="DP1188" t="s">
        <v>1631</v>
      </c>
      <c r="DQ1188" t="str">
        <f>"88352"</f>
        <v>88352</v>
      </c>
      <c r="DR1188" t="s">
        <v>16110</v>
      </c>
      <c r="DS1188" t="s">
        <v>1099</v>
      </c>
      <c r="DT1188">
        <v>1</v>
      </c>
      <c r="DU1188">
        <v>3</v>
      </c>
      <c r="DV1188" t="s">
        <v>134</v>
      </c>
      <c r="DW1188" t="s">
        <v>134</v>
      </c>
      <c r="DX1188" t="s">
        <v>134</v>
      </c>
      <c r="DY1188" t="s">
        <v>134</v>
      </c>
      <c r="DZ1188">
        <v>2</v>
      </c>
      <c r="EA1188" t="s">
        <v>136</v>
      </c>
      <c r="EC1188" s="5">
        <v>12.68</v>
      </c>
      <c r="ED1188" s="5">
        <v>55</v>
      </c>
      <c r="EE1188">
        <v>13074722105</v>
      </c>
      <c r="EF1188" t="s">
        <v>593</v>
      </c>
      <c r="EG1188" t="s">
        <v>148</v>
      </c>
      <c r="EH1188">
        <v>0</v>
      </c>
    </row>
    <row r="1189" spans="1:138" ht="15" customHeight="1" x14ac:dyDescent="0.35">
      <c r="A1189" t="s">
        <v>16987</v>
      </c>
      <c r="B1189" t="s">
        <v>157</v>
      </c>
      <c r="C1189" s="1">
        <v>44124.542372916665</v>
      </c>
      <c r="D1189" s="1">
        <v>44165</v>
      </c>
      <c r="E1189" t="s">
        <v>133</v>
      </c>
      <c r="F1189" t="s">
        <v>136</v>
      </c>
      <c r="G1189" t="s">
        <v>135</v>
      </c>
      <c r="H1189" t="s">
        <v>136</v>
      </c>
      <c r="I1189" t="s">
        <v>16988</v>
      </c>
      <c r="K1189" t="s">
        <v>16989</v>
      </c>
      <c r="M1189" t="s">
        <v>16990</v>
      </c>
      <c r="N1189" t="s">
        <v>870</v>
      </c>
      <c r="O1189" s="4">
        <v>55379</v>
      </c>
      <c r="P1189" t="s">
        <v>140</v>
      </c>
      <c r="R1189">
        <v>19522922007</v>
      </c>
      <c r="T1189">
        <v>112112</v>
      </c>
      <c r="U1189" t="s">
        <v>16991</v>
      </c>
      <c r="V1189" t="s">
        <v>1811</v>
      </c>
      <c r="X1189" t="s">
        <v>164</v>
      </c>
      <c r="Y1189" t="s">
        <v>16989</v>
      </c>
      <c r="AA1189" t="s">
        <v>16990</v>
      </c>
      <c r="AB1189" t="s">
        <v>870</v>
      </c>
      <c r="AC1189" s="4">
        <v>55379</v>
      </c>
      <c r="AD1189" t="s">
        <v>140</v>
      </c>
      <c r="AF1189">
        <v>19522922007</v>
      </c>
      <c r="AH1189" t="s">
        <v>16992</v>
      </c>
      <c r="AI1189" t="s">
        <v>168</v>
      </c>
      <c r="AJ1189" t="s">
        <v>533</v>
      </c>
      <c r="AK1189" t="s">
        <v>534</v>
      </c>
      <c r="AM1189" t="s">
        <v>535</v>
      </c>
      <c r="AO1189" t="s">
        <v>536</v>
      </c>
      <c r="AP1189" t="s">
        <v>537</v>
      </c>
      <c r="AQ1189" s="4">
        <v>28786</v>
      </c>
      <c r="AR1189" t="s">
        <v>140</v>
      </c>
      <c r="AT1189">
        <v>18282460659</v>
      </c>
      <c r="AV1189" t="s">
        <v>538</v>
      </c>
      <c r="AW1189" t="s">
        <v>539</v>
      </c>
      <c r="AZ1189" t="s">
        <v>334</v>
      </c>
      <c r="BA1189" t="s">
        <v>335</v>
      </c>
      <c r="BB1189" t="s">
        <v>136</v>
      </c>
      <c r="BC1189" t="s">
        <v>136</v>
      </c>
      <c r="BD1189" t="s">
        <v>148</v>
      </c>
      <c r="BE1189" t="s">
        <v>136</v>
      </c>
      <c r="BF1189" t="s">
        <v>136</v>
      </c>
      <c r="BG1189" t="s">
        <v>134</v>
      </c>
      <c r="BH1189" t="s">
        <v>136</v>
      </c>
      <c r="BN1189" t="s">
        <v>16993</v>
      </c>
      <c r="BO1189" t="s">
        <v>3151</v>
      </c>
      <c r="BP1189">
        <v>1</v>
      </c>
      <c r="BQ1189">
        <v>1</v>
      </c>
      <c r="BR1189">
        <v>1</v>
      </c>
      <c r="BS1189" s="1">
        <v>44171</v>
      </c>
      <c r="BT1189" s="1">
        <v>44256</v>
      </c>
      <c r="BU1189" s="1">
        <v>44171</v>
      </c>
      <c r="BV1189" s="1">
        <v>44256</v>
      </c>
      <c r="BW1189" t="s">
        <v>136</v>
      </c>
      <c r="BX1189">
        <v>48</v>
      </c>
      <c r="BY1189">
        <v>0</v>
      </c>
      <c r="BZ1189">
        <v>8</v>
      </c>
      <c r="CA1189">
        <v>8</v>
      </c>
      <c r="CB1189">
        <v>8</v>
      </c>
      <c r="CC1189">
        <v>8</v>
      </c>
      <c r="CD1189">
        <v>8</v>
      </c>
      <c r="CE1189">
        <v>8</v>
      </c>
      <c r="CF1189" t="str">
        <f>"8:00 AM"</f>
        <v>8:00 AM</v>
      </c>
      <c r="CG1189" t="str">
        <f>"5:00 PM"</f>
        <v>5:00 PM</v>
      </c>
      <c r="CH1189" s="5">
        <v>14.4</v>
      </c>
      <c r="CI1189" t="s">
        <v>146</v>
      </c>
      <c r="CL1189" t="s">
        <v>134</v>
      </c>
      <c r="CM1189" t="s">
        <v>312</v>
      </c>
      <c r="CN1189" t="s">
        <v>148</v>
      </c>
      <c r="CO1189" t="s">
        <v>966</v>
      </c>
      <c r="CP1189" t="s">
        <v>149</v>
      </c>
      <c r="CQ1189">
        <v>3</v>
      </c>
      <c r="CR1189">
        <v>0</v>
      </c>
      <c r="CS1189" t="s">
        <v>136</v>
      </c>
      <c r="CT1189" t="s">
        <v>134</v>
      </c>
      <c r="CU1189" t="s">
        <v>136</v>
      </c>
      <c r="CV1189" t="s">
        <v>136</v>
      </c>
      <c r="CW1189" t="s">
        <v>134</v>
      </c>
      <c r="CX1189">
        <v>50</v>
      </c>
      <c r="CY1189" t="s">
        <v>134</v>
      </c>
      <c r="CZ1189" t="s">
        <v>134</v>
      </c>
      <c r="DA1189" t="s">
        <v>134</v>
      </c>
      <c r="DB1189" t="s">
        <v>134</v>
      </c>
      <c r="DC1189" t="s">
        <v>134</v>
      </c>
      <c r="DD1189" t="s">
        <v>136</v>
      </c>
      <c r="DF1189" t="s">
        <v>16994</v>
      </c>
      <c r="DG1189" t="s">
        <v>16995</v>
      </c>
      <c r="DH1189" t="s">
        <v>16990</v>
      </c>
      <c r="DI1189" t="s">
        <v>870</v>
      </c>
      <c r="DJ1189" s="4">
        <v>55379</v>
      </c>
      <c r="DK1189" t="s">
        <v>6182</v>
      </c>
      <c r="DL1189" t="s">
        <v>136</v>
      </c>
      <c r="DM1189">
        <v>1</v>
      </c>
      <c r="DN1189" t="s">
        <v>16996</v>
      </c>
      <c r="DO1189" t="s">
        <v>16990</v>
      </c>
      <c r="DP1189" t="s">
        <v>870</v>
      </c>
      <c r="DQ1189" t="str">
        <f>"55379"</f>
        <v>55379</v>
      </c>
      <c r="DR1189" t="s">
        <v>6182</v>
      </c>
      <c r="DS1189" t="s">
        <v>296</v>
      </c>
      <c r="DT1189">
        <v>1</v>
      </c>
      <c r="DU1189">
        <v>5</v>
      </c>
      <c r="DV1189" t="s">
        <v>134</v>
      </c>
      <c r="DW1189" t="s">
        <v>134</v>
      </c>
      <c r="DX1189" t="s">
        <v>134</v>
      </c>
      <c r="DY1189" t="s">
        <v>136</v>
      </c>
      <c r="DZ1189">
        <v>1</v>
      </c>
      <c r="EA1189" t="s">
        <v>136</v>
      </c>
      <c r="EC1189" s="5">
        <v>12.68</v>
      </c>
      <c r="ED1189" s="5">
        <v>55</v>
      </c>
      <c r="EE1189">
        <v>19522922007</v>
      </c>
      <c r="EF1189" t="s">
        <v>16992</v>
      </c>
      <c r="EG1189" t="s">
        <v>148</v>
      </c>
      <c r="EH1189">
        <v>1</v>
      </c>
    </row>
    <row r="1190" spans="1:138" ht="15" customHeight="1" x14ac:dyDescent="0.35">
      <c r="A1190" t="s">
        <v>17712</v>
      </c>
      <c r="B1190" t="s">
        <v>157</v>
      </c>
      <c r="C1190" s="1">
        <v>44127.441902199076</v>
      </c>
      <c r="D1190" s="1">
        <v>44165</v>
      </c>
      <c r="E1190" t="s">
        <v>133</v>
      </c>
      <c r="F1190" t="s">
        <v>136</v>
      </c>
      <c r="G1190" t="s">
        <v>135</v>
      </c>
      <c r="H1190" t="s">
        <v>136</v>
      </c>
      <c r="I1190" t="s">
        <v>17713</v>
      </c>
      <c r="K1190" t="s">
        <v>17714</v>
      </c>
      <c r="M1190" t="s">
        <v>17715</v>
      </c>
      <c r="N1190" t="s">
        <v>246</v>
      </c>
      <c r="O1190" s="4">
        <v>70437</v>
      </c>
      <c r="P1190" t="s">
        <v>140</v>
      </c>
      <c r="R1190">
        <v>19857965563</v>
      </c>
      <c r="T1190">
        <v>112</v>
      </c>
      <c r="U1190" t="s">
        <v>17716</v>
      </c>
      <c r="V1190" t="s">
        <v>17717</v>
      </c>
      <c r="W1190" t="s">
        <v>816</v>
      </c>
      <c r="X1190" t="s">
        <v>17718</v>
      </c>
      <c r="Y1190" t="s">
        <v>17714</v>
      </c>
      <c r="AA1190" t="s">
        <v>17715</v>
      </c>
      <c r="AB1190" t="s">
        <v>246</v>
      </c>
      <c r="AC1190" s="4">
        <v>70437</v>
      </c>
      <c r="AD1190" t="s">
        <v>140</v>
      </c>
      <c r="AF1190">
        <v>19857965563</v>
      </c>
      <c r="AH1190" t="s">
        <v>17719</v>
      </c>
      <c r="AI1190" t="s">
        <v>226</v>
      </c>
      <c r="AJ1190" t="s">
        <v>1512</v>
      </c>
      <c r="AK1190" t="s">
        <v>17720</v>
      </c>
      <c r="AM1190" t="s">
        <v>17721</v>
      </c>
      <c r="AN1190" t="s">
        <v>17722</v>
      </c>
      <c r="AO1190" t="s">
        <v>17723</v>
      </c>
      <c r="AP1190" t="s">
        <v>246</v>
      </c>
      <c r="AQ1190" s="4">
        <v>70170</v>
      </c>
      <c r="AR1190" t="s">
        <v>140</v>
      </c>
      <c r="AT1190">
        <v>15045828706</v>
      </c>
      <c r="AV1190" t="s">
        <v>17724</v>
      </c>
      <c r="AW1190" t="s">
        <v>17725</v>
      </c>
      <c r="AX1190" t="s">
        <v>246</v>
      </c>
      <c r="AY1190" t="s">
        <v>774</v>
      </c>
      <c r="AZ1190" t="s">
        <v>334</v>
      </c>
      <c r="BA1190" t="s">
        <v>335</v>
      </c>
      <c r="BB1190" t="s">
        <v>136</v>
      </c>
      <c r="BC1190" t="s">
        <v>136</v>
      </c>
      <c r="BD1190" t="s">
        <v>148</v>
      </c>
      <c r="BE1190" t="s">
        <v>136</v>
      </c>
      <c r="BF1190" t="s">
        <v>136</v>
      </c>
      <c r="BG1190" t="s">
        <v>134</v>
      </c>
      <c r="BH1190" t="s">
        <v>136</v>
      </c>
      <c r="BN1190" t="s">
        <v>17726</v>
      </c>
      <c r="BO1190" t="s">
        <v>17727</v>
      </c>
      <c r="BP1190">
        <v>12</v>
      </c>
      <c r="BQ1190">
        <v>12</v>
      </c>
      <c r="BR1190">
        <v>12</v>
      </c>
      <c r="BS1190" s="1">
        <v>44197</v>
      </c>
      <c r="BT1190" s="1">
        <v>44500</v>
      </c>
      <c r="BU1190" s="1">
        <v>44197</v>
      </c>
      <c r="BV1190" s="1">
        <v>44500</v>
      </c>
      <c r="BW1190" t="s">
        <v>136</v>
      </c>
      <c r="BX1190">
        <v>55</v>
      </c>
      <c r="BY1190">
        <v>7</v>
      </c>
      <c r="BZ1190">
        <v>8</v>
      </c>
      <c r="CA1190">
        <v>8</v>
      </c>
      <c r="CB1190">
        <v>8</v>
      </c>
      <c r="CC1190">
        <v>8</v>
      </c>
      <c r="CD1190">
        <v>8</v>
      </c>
      <c r="CE1190">
        <v>8</v>
      </c>
      <c r="CF1190" t="str">
        <f>"7:00 AM"</f>
        <v>7:00 AM</v>
      </c>
      <c r="CG1190" t="str">
        <f>"4:00 PM"</f>
        <v>4:00 PM</v>
      </c>
      <c r="CH1190" s="5">
        <v>11.83</v>
      </c>
      <c r="CI1190" t="s">
        <v>146</v>
      </c>
      <c r="CL1190" t="s">
        <v>136</v>
      </c>
      <c r="CM1190" t="s">
        <v>147</v>
      </c>
      <c r="CN1190" t="s">
        <v>148</v>
      </c>
      <c r="CO1190" t="s">
        <v>17728</v>
      </c>
      <c r="CP1190" t="s">
        <v>149</v>
      </c>
      <c r="CQ1190">
        <v>3</v>
      </c>
      <c r="CR1190">
        <v>0</v>
      </c>
      <c r="CS1190" t="s">
        <v>136</v>
      </c>
      <c r="CT1190" t="s">
        <v>136</v>
      </c>
      <c r="CU1190" t="s">
        <v>136</v>
      </c>
      <c r="CV1190" t="s">
        <v>136</v>
      </c>
      <c r="CW1190" t="s">
        <v>134</v>
      </c>
      <c r="CX1190">
        <v>60</v>
      </c>
      <c r="CY1190" t="s">
        <v>134</v>
      </c>
      <c r="CZ1190" t="s">
        <v>136</v>
      </c>
      <c r="DA1190" t="s">
        <v>134</v>
      </c>
      <c r="DB1190" t="s">
        <v>136</v>
      </c>
      <c r="DC1190" t="s">
        <v>134</v>
      </c>
      <c r="DD1190" t="s">
        <v>136</v>
      </c>
      <c r="DF1190" t="s">
        <v>180</v>
      </c>
      <c r="DG1190" t="s">
        <v>17714</v>
      </c>
      <c r="DH1190" t="s">
        <v>17715</v>
      </c>
      <c r="DI1190" t="s">
        <v>246</v>
      </c>
      <c r="DJ1190" s="4">
        <v>70437</v>
      </c>
      <c r="DK1190" t="s">
        <v>17729</v>
      </c>
      <c r="DL1190" t="s">
        <v>136</v>
      </c>
      <c r="DM1190">
        <v>1</v>
      </c>
      <c r="DN1190" t="s">
        <v>17714</v>
      </c>
      <c r="DO1190" t="s">
        <v>17715</v>
      </c>
      <c r="DP1190" t="s">
        <v>246</v>
      </c>
      <c r="DQ1190" t="str">
        <f>"70437"</f>
        <v>70437</v>
      </c>
      <c r="DR1190" t="s">
        <v>17729</v>
      </c>
      <c r="DS1190" t="s">
        <v>3273</v>
      </c>
      <c r="DT1190">
        <v>5</v>
      </c>
      <c r="DU1190">
        <v>18</v>
      </c>
      <c r="DV1190" t="s">
        <v>134</v>
      </c>
      <c r="DW1190" t="s">
        <v>134</v>
      </c>
      <c r="DX1190" t="s">
        <v>134</v>
      </c>
      <c r="DY1190" t="s">
        <v>136</v>
      </c>
      <c r="DZ1190">
        <v>1</v>
      </c>
      <c r="EA1190" t="s">
        <v>136</v>
      </c>
      <c r="EC1190" s="5">
        <v>12.68</v>
      </c>
      <c r="ED1190" s="5">
        <v>55</v>
      </c>
      <c r="EE1190">
        <v>19857965563</v>
      </c>
      <c r="EF1190" t="s">
        <v>17730</v>
      </c>
      <c r="EG1190" t="s">
        <v>148</v>
      </c>
      <c r="EH1190">
        <v>0</v>
      </c>
    </row>
    <row r="1191" spans="1:138" ht="15" customHeight="1" x14ac:dyDescent="0.35">
      <c r="A1191" t="s">
        <v>4971</v>
      </c>
      <c r="B1191" t="s">
        <v>157</v>
      </c>
      <c r="C1191" s="1">
        <v>44131.599244444442</v>
      </c>
      <c r="D1191" s="1">
        <v>44165</v>
      </c>
      <c r="E1191" t="s">
        <v>133</v>
      </c>
      <c r="F1191" t="s">
        <v>136</v>
      </c>
      <c r="G1191" t="s">
        <v>135</v>
      </c>
      <c r="H1191" t="s">
        <v>136</v>
      </c>
      <c r="I1191" t="s">
        <v>4972</v>
      </c>
      <c r="K1191" t="s">
        <v>4973</v>
      </c>
      <c r="M1191" t="s">
        <v>4974</v>
      </c>
      <c r="N1191" t="s">
        <v>1338</v>
      </c>
      <c r="O1191" s="4">
        <v>89447</v>
      </c>
      <c r="P1191" t="s">
        <v>140</v>
      </c>
      <c r="R1191">
        <v>17754637001</v>
      </c>
      <c r="T1191">
        <v>1119</v>
      </c>
      <c r="U1191" t="s">
        <v>4975</v>
      </c>
      <c r="V1191" t="s">
        <v>4976</v>
      </c>
      <c r="W1191" t="s">
        <v>932</v>
      </c>
      <c r="X1191" t="s">
        <v>3481</v>
      </c>
      <c r="Y1191" t="s">
        <v>4973</v>
      </c>
      <c r="AA1191" t="s">
        <v>4974</v>
      </c>
      <c r="AB1191" t="s">
        <v>1338</v>
      </c>
      <c r="AC1191" s="4">
        <v>89447</v>
      </c>
      <c r="AD1191" t="s">
        <v>140</v>
      </c>
      <c r="AF1191">
        <v>17754637001</v>
      </c>
      <c r="AH1191" t="s">
        <v>4977</v>
      </c>
      <c r="AI1191" t="s">
        <v>168</v>
      </c>
      <c r="AJ1191" t="s">
        <v>930</v>
      </c>
      <c r="AK1191" t="s">
        <v>931</v>
      </c>
      <c r="AL1191" t="s">
        <v>932</v>
      </c>
      <c r="AM1191" t="s">
        <v>933</v>
      </c>
      <c r="AO1191" t="s">
        <v>934</v>
      </c>
      <c r="AP1191" t="s">
        <v>925</v>
      </c>
      <c r="AQ1191" s="4">
        <v>83336</v>
      </c>
      <c r="AR1191" t="s">
        <v>140</v>
      </c>
      <c r="AT1191">
        <v>12084369737</v>
      </c>
      <c r="AV1191" t="s">
        <v>935</v>
      </c>
      <c r="AW1191" t="s">
        <v>936</v>
      </c>
      <c r="AZ1191" t="s">
        <v>821</v>
      </c>
      <c r="BA1191" t="s">
        <v>822</v>
      </c>
      <c r="BB1191" t="s">
        <v>136</v>
      </c>
      <c r="BC1191" t="s">
        <v>136</v>
      </c>
      <c r="BD1191" t="s">
        <v>148</v>
      </c>
      <c r="BE1191" t="s">
        <v>136</v>
      </c>
      <c r="BF1191" t="s">
        <v>136</v>
      </c>
      <c r="BG1191" t="s">
        <v>134</v>
      </c>
      <c r="BH1191" t="s">
        <v>136</v>
      </c>
      <c r="BI1191" t="s">
        <v>3190</v>
      </c>
      <c r="BJ1191" t="s">
        <v>3191</v>
      </c>
      <c r="BK1191" t="s">
        <v>978</v>
      </c>
      <c r="BL1191" t="s">
        <v>940</v>
      </c>
      <c r="BM1191" t="s">
        <v>941</v>
      </c>
      <c r="BN1191" t="s">
        <v>4978</v>
      </c>
      <c r="BO1191" t="s">
        <v>1622</v>
      </c>
      <c r="BP1191">
        <v>1</v>
      </c>
      <c r="BQ1191">
        <v>1</v>
      </c>
      <c r="BR1191">
        <v>1</v>
      </c>
      <c r="BS1191" s="1">
        <v>44197</v>
      </c>
      <c r="BT1191" s="1">
        <v>44500</v>
      </c>
      <c r="BU1191" s="1">
        <v>44197</v>
      </c>
      <c r="BV1191" s="1">
        <v>44500</v>
      </c>
      <c r="BW1191" t="s">
        <v>136</v>
      </c>
      <c r="BX1191">
        <v>39</v>
      </c>
      <c r="BY1191">
        <v>0</v>
      </c>
      <c r="BZ1191">
        <v>7</v>
      </c>
      <c r="CA1191">
        <v>7</v>
      </c>
      <c r="CB1191">
        <v>7</v>
      </c>
      <c r="CC1191">
        <v>7</v>
      </c>
      <c r="CD1191">
        <v>7</v>
      </c>
      <c r="CE1191">
        <v>4</v>
      </c>
      <c r="CF1191" t="str">
        <f>"8:00 AM"</f>
        <v>8:00 AM</v>
      </c>
      <c r="CG1191" t="str">
        <f>"4:00 PM"</f>
        <v>4:00 PM</v>
      </c>
      <c r="CH1191" s="5">
        <v>14.26</v>
      </c>
      <c r="CI1191" t="s">
        <v>146</v>
      </c>
      <c r="CJ1191">
        <v>0</v>
      </c>
      <c r="CK1191" t="s">
        <v>944</v>
      </c>
      <c r="CL1191" t="s">
        <v>136</v>
      </c>
      <c r="CM1191" t="s">
        <v>354</v>
      </c>
      <c r="CN1191" t="s">
        <v>599</v>
      </c>
      <c r="CO1191" t="s">
        <v>946</v>
      </c>
      <c r="CP1191" t="s">
        <v>149</v>
      </c>
      <c r="CQ1191">
        <v>0</v>
      </c>
      <c r="CR1191">
        <v>0</v>
      </c>
      <c r="CS1191" t="s">
        <v>136</v>
      </c>
      <c r="CT1191" t="s">
        <v>136</v>
      </c>
      <c r="CU1191" t="s">
        <v>136</v>
      </c>
      <c r="CV1191" t="s">
        <v>134</v>
      </c>
      <c r="CW1191" t="s">
        <v>134</v>
      </c>
      <c r="CX1191">
        <v>100</v>
      </c>
      <c r="CY1191" t="s">
        <v>134</v>
      </c>
      <c r="CZ1191" t="s">
        <v>136</v>
      </c>
      <c r="DA1191" t="s">
        <v>136</v>
      </c>
      <c r="DB1191" t="s">
        <v>136</v>
      </c>
      <c r="DC1191" t="s">
        <v>136</v>
      </c>
      <c r="DD1191" t="s">
        <v>136</v>
      </c>
      <c r="DF1191" t="s">
        <v>4979</v>
      </c>
      <c r="DG1191" t="s">
        <v>4980</v>
      </c>
      <c r="DH1191" t="s">
        <v>4974</v>
      </c>
      <c r="DI1191" t="s">
        <v>1338</v>
      </c>
      <c r="DJ1191" s="4">
        <v>89447</v>
      </c>
      <c r="DK1191" t="s">
        <v>4981</v>
      </c>
      <c r="DL1191" t="s">
        <v>134</v>
      </c>
      <c r="DM1191">
        <v>2</v>
      </c>
      <c r="DN1191" t="s">
        <v>4982</v>
      </c>
      <c r="DO1191" t="s">
        <v>4974</v>
      </c>
      <c r="DP1191" t="s">
        <v>1338</v>
      </c>
      <c r="DQ1191" t="str">
        <f>"89447"</f>
        <v>89447</v>
      </c>
      <c r="DR1191" t="s">
        <v>4981</v>
      </c>
      <c r="DS1191" t="s">
        <v>952</v>
      </c>
      <c r="DT1191">
        <v>1</v>
      </c>
      <c r="DU1191">
        <v>2</v>
      </c>
      <c r="DV1191" t="s">
        <v>136</v>
      </c>
      <c r="DW1191" t="s">
        <v>136</v>
      </c>
      <c r="DX1191" t="s">
        <v>134</v>
      </c>
      <c r="DY1191" t="s">
        <v>136</v>
      </c>
      <c r="DZ1191">
        <v>1</v>
      </c>
      <c r="EA1191" t="s">
        <v>134</v>
      </c>
      <c r="EB1191" s="5">
        <v>12.68</v>
      </c>
      <c r="EC1191" s="5">
        <v>12.68</v>
      </c>
      <c r="ED1191" s="5">
        <v>55</v>
      </c>
      <c r="EE1191" t="s">
        <v>148</v>
      </c>
      <c r="EF1191" t="s">
        <v>953</v>
      </c>
      <c r="EG1191" t="s">
        <v>4983</v>
      </c>
      <c r="EH1191">
        <v>0</v>
      </c>
    </row>
    <row r="1192" spans="1:138" ht="15" customHeight="1" x14ac:dyDescent="0.35">
      <c r="A1192" t="s">
        <v>5053</v>
      </c>
      <c r="B1192" t="s">
        <v>157</v>
      </c>
      <c r="C1192" s="1">
        <v>44126.613575000003</v>
      </c>
      <c r="D1192" s="1">
        <v>44165</v>
      </c>
      <c r="E1192" t="s">
        <v>133</v>
      </c>
      <c r="F1192" t="s">
        <v>136</v>
      </c>
      <c r="G1192" t="s">
        <v>135</v>
      </c>
      <c r="H1192" t="s">
        <v>136</v>
      </c>
      <c r="I1192" t="s">
        <v>5054</v>
      </c>
      <c r="K1192" t="s">
        <v>5055</v>
      </c>
      <c r="L1192" t="s">
        <v>5056</v>
      </c>
      <c r="M1192" t="s">
        <v>1975</v>
      </c>
      <c r="N1192" t="s">
        <v>246</v>
      </c>
      <c r="O1192" s="4">
        <v>71362</v>
      </c>
      <c r="P1192" t="s">
        <v>140</v>
      </c>
      <c r="R1192">
        <v>13183598877</v>
      </c>
      <c r="T1192">
        <v>112512</v>
      </c>
      <c r="U1192" t="s">
        <v>5057</v>
      </c>
      <c r="V1192" t="s">
        <v>5058</v>
      </c>
      <c r="X1192" t="s">
        <v>164</v>
      </c>
      <c r="Y1192" t="s">
        <v>5059</v>
      </c>
      <c r="AA1192" t="s">
        <v>1975</v>
      </c>
      <c r="AB1192" t="s">
        <v>246</v>
      </c>
      <c r="AC1192" s="4">
        <v>71362</v>
      </c>
      <c r="AD1192" t="s">
        <v>140</v>
      </c>
      <c r="AF1192">
        <v>13183598877</v>
      </c>
      <c r="AH1192" t="s">
        <v>5060</v>
      </c>
      <c r="AI1192" t="s">
        <v>168</v>
      </c>
      <c r="AJ1192" t="s">
        <v>1977</v>
      </c>
      <c r="AK1192" t="s">
        <v>1978</v>
      </c>
      <c r="AL1192" t="s">
        <v>1979</v>
      </c>
      <c r="AM1192" t="s">
        <v>1980</v>
      </c>
      <c r="AN1192" t="s">
        <v>1981</v>
      </c>
      <c r="AO1192" t="s">
        <v>1982</v>
      </c>
      <c r="AP1192" t="s">
        <v>246</v>
      </c>
      <c r="AQ1192" s="4">
        <v>70754</v>
      </c>
      <c r="AR1192" t="s">
        <v>140</v>
      </c>
      <c r="AT1192">
        <v>12256863033</v>
      </c>
      <c r="AV1192" t="s">
        <v>1983</v>
      </c>
      <c r="AW1192" t="s">
        <v>1984</v>
      </c>
      <c r="AZ1192" t="s">
        <v>334</v>
      </c>
      <c r="BA1192" t="s">
        <v>335</v>
      </c>
      <c r="BB1192" t="s">
        <v>136</v>
      </c>
      <c r="BC1192" t="s">
        <v>136</v>
      </c>
      <c r="BD1192" t="s">
        <v>148</v>
      </c>
      <c r="BE1192" t="s">
        <v>136</v>
      </c>
      <c r="BF1192" t="s">
        <v>136</v>
      </c>
      <c r="BG1192" t="s">
        <v>134</v>
      </c>
      <c r="BH1192" t="s">
        <v>136</v>
      </c>
      <c r="BN1192" t="s">
        <v>5061</v>
      </c>
      <c r="BO1192" t="s">
        <v>5062</v>
      </c>
      <c r="BP1192">
        <v>40</v>
      </c>
      <c r="BQ1192">
        <v>40</v>
      </c>
      <c r="BR1192">
        <v>40</v>
      </c>
      <c r="BS1192" s="1">
        <v>44197</v>
      </c>
      <c r="BT1192" s="1">
        <v>44362</v>
      </c>
      <c r="BU1192" s="1">
        <v>44197</v>
      </c>
      <c r="BV1192" s="1">
        <v>44362</v>
      </c>
      <c r="BW1192" t="s">
        <v>136</v>
      </c>
      <c r="BX1192">
        <v>35</v>
      </c>
      <c r="BY1192">
        <v>0</v>
      </c>
      <c r="BZ1192">
        <v>6</v>
      </c>
      <c r="CA1192">
        <v>6</v>
      </c>
      <c r="CB1192">
        <v>6</v>
      </c>
      <c r="CC1192">
        <v>6</v>
      </c>
      <c r="CD1192">
        <v>6</v>
      </c>
      <c r="CE1192">
        <v>5</v>
      </c>
      <c r="CF1192" t="str">
        <f>"7:00 AM"</f>
        <v>7:00 AM</v>
      </c>
      <c r="CG1192" t="str">
        <f>"1:00 PM"</f>
        <v>1:00 PM</v>
      </c>
      <c r="CH1192" s="5">
        <v>11.83</v>
      </c>
      <c r="CI1192" t="s">
        <v>146</v>
      </c>
      <c r="CJ1192">
        <v>0</v>
      </c>
      <c r="CK1192" t="s">
        <v>1985</v>
      </c>
      <c r="CL1192" t="s">
        <v>134</v>
      </c>
      <c r="CM1192" t="s">
        <v>147</v>
      </c>
      <c r="CN1192" t="s">
        <v>148</v>
      </c>
      <c r="CO1192" s="2" t="s">
        <v>5063</v>
      </c>
      <c r="CP1192" t="s">
        <v>149</v>
      </c>
      <c r="CQ1192">
        <v>0</v>
      </c>
      <c r="CR1192">
        <v>0</v>
      </c>
      <c r="CS1192" t="s">
        <v>136</v>
      </c>
      <c r="CT1192" t="s">
        <v>136</v>
      </c>
      <c r="CU1192" t="s">
        <v>136</v>
      </c>
      <c r="CV1192" t="s">
        <v>134</v>
      </c>
      <c r="CW1192" t="s">
        <v>134</v>
      </c>
      <c r="CX1192">
        <v>50</v>
      </c>
      <c r="CY1192" t="s">
        <v>134</v>
      </c>
      <c r="CZ1192" t="s">
        <v>136</v>
      </c>
      <c r="DA1192" t="s">
        <v>134</v>
      </c>
      <c r="DB1192" t="s">
        <v>134</v>
      </c>
      <c r="DC1192" t="s">
        <v>134</v>
      </c>
      <c r="DD1192" t="s">
        <v>136</v>
      </c>
      <c r="DF1192" s="2" t="s">
        <v>5064</v>
      </c>
      <c r="DG1192" t="s">
        <v>5065</v>
      </c>
      <c r="DH1192" t="s">
        <v>1975</v>
      </c>
      <c r="DI1192" t="s">
        <v>246</v>
      </c>
      <c r="DJ1192" s="4">
        <v>71362</v>
      </c>
      <c r="DK1192" t="s">
        <v>711</v>
      </c>
      <c r="DL1192" t="s">
        <v>134</v>
      </c>
      <c r="DM1192">
        <v>3</v>
      </c>
      <c r="DN1192" t="s">
        <v>5065</v>
      </c>
      <c r="DO1192" t="s">
        <v>1975</v>
      </c>
      <c r="DP1192" t="s">
        <v>246</v>
      </c>
      <c r="DQ1192" t="str">
        <f>"71362"</f>
        <v>71362</v>
      </c>
      <c r="DR1192" t="s">
        <v>711</v>
      </c>
      <c r="DS1192" t="s">
        <v>2028</v>
      </c>
      <c r="DT1192">
        <v>1</v>
      </c>
      <c r="DU1192">
        <v>40</v>
      </c>
      <c r="DV1192" t="s">
        <v>134</v>
      </c>
      <c r="DW1192" t="s">
        <v>134</v>
      </c>
      <c r="DX1192" t="s">
        <v>134</v>
      </c>
      <c r="DY1192" t="s">
        <v>134</v>
      </c>
      <c r="DZ1192">
        <v>3</v>
      </c>
      <c r="EA1192" t="s">
        <v>136</v>
      </c>
      <c r="EC1192" s="5">
        <v>12.68</v>
      </c>
      <c r="ED1192" s="5">
        <v>55</v>
      </c>
      <c r="EE1192">
        <v>13183598877</v>
      </c>
      <c r="EF1192" t="s">
        <v>5060</v>
      </c>
      <c r="EG1192" t="s">
        <v>1989</v>
      </c>
      <c r="EH1192">
        <v>1</v>
      </c>
    </row>
    <row r="1193" spans="1:138" ht="15" customHeight="1" x14ac:dyDescent="0.35">
      <c r="A1193" t="s">
        <v>11802</v>
      </c>
      <c r="B1193" t="s">
        <v>157</v>
      </c>
      <c r="C1193" s="1">
        <v>44133.636907638887</v>
      </c>
      <c r="D1193" s="1">
        <v>44165</v>
      </c>
      <c r="E1193" t="s">
        <v>133</v>
      </c>
      <c r="F1193" t="s">
        <v>134</v>
      </c>
      <c r="G1193" t="s">
        <v>135</v>
      </c>
      <c r="H1193" t="s">
        <v>136</v>
      </c>
      <c r="I1193" t="s">
        <v>11803</v>
      </c>
      <c r="K1193" t="s">
        <v>11804</v>
      </c>
      <c r="M1193" t="s">
        <v>11805</v>
      </c>
      <c r="N1193" t="s">
        <v>139</v>
      </c>
      <c r="O1193" s="4">
        <v>32960</v>
      </c>
      <c r="P1193" t="s">
        <v>140</v>
      </c>
      <c r="R1193">
        <v>17726338158</v>
      </c>
      <c r="T1193">
        <v>115115</v>
      </c>
      <c r="U1193" t="s">
        <v>8130</v>
      </c>
      <c r="V1193" t="s">
        <v>10366</v>
      </c>
      <c r="X1193" t="s">
        <v>429</v>
      </c>
      <c r="Y1193" t="s">
        <v>11804</v>
      </c>
      <c r="AA1193" t="s">
        <v>11805</v>
      </c>
      <c r="AB1193" t="s">
        <v>139</v>
      </c>
      <c r="AC1193" s="4">
        <v>32960</v>
      </c>
      <c r="AD1193" t="s">
        <v>140</v>
      </c>
      <c r="AF1193">
        <v>17726338158</v>
      </c>
      <c r="AH1193" t="s">
        <v>2325</v>
      </c>
      <c r="AI1193" t="s">
        <v>168</v>
      </c>
      <c r="AJ1193" t="s">
        <v>2326</v>
      </c>
      <c r="AK1193" t="s">
        <v>2327</v>
      </c>
      <c r="AL1193" t="s">
        <v>2328</v>
      </c>
      <c r="AM1193" t="s">
        <v>2329</v>
      </c>
      <c r="AO1193" t="s">
        <v>152</v>
      </c>
      <c r="AP1193" t="s">
        <v>139</v>
      </c>
      <c r="AQ1193" s="4">
        <v>33852</v>
      </c>
      <c r="AR1193" t="s">
        <v>140</v>
      </c>
      <c r="AS1193" t="s">
        <v>1249</v>
      </c>
      <c r="AT1193">
        <v>18634655550</v>
      </c>
      <c r="AV1193" t="s">
        <v>2325</v>
      </c>
      <c r="AW1193" t="s">
        <v>2330</v>
      </c>
      <c r="AZ1193" t="s">
        <v>175</v>
      </c>
      <c r="BA1193" t="s">
        <v>176</v>
      </c>
      <c r="BB1193" t="s">
        <v>134</v>
      </c>
      <c r="BC1193" t="s">
        <v>134</v>
      </c>
      <c r="BD1193" t="s">
        <v>134</v>
      </c>
      <c r="BE1193" t="s">
        <v>134</v>
      </c>
      <c r="BF1193" t="s">
        <v>134</v>
      </c>
      <c r="BG1193" t="s">
        <v>134</v>
      </c>
      <c r="BH1193" t="s">
        <v>136</v>
      </c>
      <c r="BN1193" t="s">
        <v>11806</v>
      </c>
      <c r="BO1193" t="s">
        <v>5349</v>
      </c>
      <c r="BP1193">
        <v>30</v>
      </c>
      <c r="BQ1193">
        <v>28</v>
      </c>
      <c r="BR1193">
        <v>28</v>
      </c>
      <c r="BS1193" s="1">
        <v>44197</v>
      </c>
      <c r="BT1193" s="1">
        <v>44276</v>
      </c>
      <c r="BU1193" s="1">
        <v>44197</v>
      </c>
      <c r="BV1193" s="1">
        <v>44276</v>
      </c>
      <c r="BW1193" t="s">
        <v>136</v>
      </c>
      <c r="BX1193">
        <v>42</v>
      </c>
      <c r="BY1193">
        <v>0</v>
      </c>
      <c r="BZ1193">
        <v>7</v>
      </c>
      <c r="CA1193">
        <v>7</v>
      </c>
      <c r="CB1193">
        <v>7</v>
      </c>
      <c r="CC1193">
        <v>7</v>
      </c>
      <c r="CD1193">
        <v>7</v>
      </c>
      <c r="CE1193">
        <v>7</v>
      </c>
      <c r="CF1193" t="str">
        <f>"7:30 AM"</f>
        <v>7:30 AM</v>
      </c>
      <c r="CG1193" t="str">
        <f>"1:30 PM"</f>
        <v>1:30 PM</v>
      </c>
      <c r="CH1193" s="5">
        <v>14.9</v>
      </c>
      <c r="CI1193" t="s">
        <v>146</v>
      </c>
      <c r="CL1193" t="s">
        <v>136</v>
      </c>
      <c r="CM1193" t="s">
        <v>147</v>
      </c>
      <c r="CN1193" t="s">
        <v>148</v>
      </c>
      <c r="CO1193" t="s">
        <v>11807</v>
      </c>
      <c r="CP1193" t="s">
        <v>149</v>
      </c>
      <c r="CQ1193">
        <v>1</v>
      </c>
      <c r="CR1193">
        <v>0</v>
      </c>
      <c r="CS1193" t="s">
        <v>136</v>
      </c>
      <c r="CT1193" t="s">
        <v>136</v>
      </c>
      <c r="CU1193" t="s">
        <v>136</v>
      </c>
      <c r="CV1193" t="s">
        <v>136</v>
      </c>
      <c r="CW1193" t="s">
        <v>134</v>
      </c>
      <c r="CX1193">
        <v>60</v>
      </c>
      <c r="CY1193" t="s">
        <v>134</v>
      </c>
      <c r="CZ1193" t="s">
        <v>134</v>
      </c>
      <c r="DA1193" t="s">
        <v>134</v>
      </c>
      <c r="DB1193" t="s">
        <v>134</v>
      </c>
      <c r="DC1193" t="s">
        <v>134</v>
      </c>
      <c r="DD1193" t="s">
        <v>136</v>
      </c>
      <c r="DF1193" t="s">
        <v>11808</v>
      </c>
      <c r="DG1193" t="s">
        <v>11809</v>
      </c>
      <c r="DH1193" t="s">
        <v>11810</v>
      </c>
      <c r="DI1193" t="s">
        <v>3242</v>
      </c>
      <c r="DJ1193" s="4">
        <v>96752</v>
      </c>
      <c r="DK1193" t="s">
        <v>3243</v>
      </c>
      <c r="DL1193" t="s">
        <v>136</v>
      </c>
      <c r="DM1193">
        <v>2</v>
      </c>
      <c r="DN1193" t="s">
        <v>11811</v>
      </c>
      <c r="DO1193" t="s">
        <v>11812</v>
      </c>
      <c r="DP1193" t="s">
        <v>3242</v>
      </c>
      <c r="DQ1193" t="str">
        <f>"96796"</f>
        <v>96796</v>
      </c>
      <c r="DR1193" t="s">
        <v>11813</v>
      </c>
      <c r="DS1193" t="s">
        <v>3273</v>
      </c>
      <c r="DT1193">
        <v>1</v>
      </c>
      <c r="DU1193">
        <v>9</v>
      </c>
      <c r="DV1193" t="s">
        <v>134</v>
      </c>
      <c r="DW1193" t="s">
        <v>134</v>
      </c>
      <c r="DX1193" t="s">
        <v>134</v>
      </c>
      <c r="DY1193" t="s">
        <v>134</v>
      </c>
      <c r="DZ1193">
        <v>5</v>
      </c>
      <c r="EA1193" t="s">
        <v>136</v>
      </c>
      <c r="EC1193" s="5">
        <v>12.68</v>
      </c>
      <c r="ED1193" s="5">
        <v>55</v>
      </c>
      <c r="EE1193">
        <v>17726338158</v>
      </c>
      <c r="EF1193" t="s">
        <v>11814</v>
      </c>
      <c r="EG1193" t="s">
        <v>148</v>
      </c>
      <c r="EH1193">
        <v>0</v>
      </c>
    </row>
    <row r="1194" spans="1:138" ht="15" customHeight="1" x14ac:dyDescent="0.35">
      <c r="A1194" t="s">
        <v>13946</v>
      </c>
      <c r="B1194" t="s">
        <v>157</v>
      </c>
      <c r="C1194" s="1">
        <v>44131.621625810185</v>
      </c>
      <c r="D1194" s="1">
        <v>44165</v>
      </c>
      <c r="E1194" t="s">
        <v>133</v>
      </c>
      <c r="F1194" t="s">
        <v>134</v>
      </c>
      <c r="G1194" t="s">
        <v>135</v>
      </c>
      <c r="H1194" t="s">
        <v>136</v>
      </c>
      <c r="I1194" t="s">
        <v>499</v>
      </c>
      <c r="K1194" t="s">
        <v>500</v>
      </c>
      <c r="M1194" t="s">
        <v>501</v>
      </c>
      <c r="N1194" t="s">
        <v>139</v>
      </c>
      <c r="O1194" s="4">
        <v>33873</v>
      </c>
      <c r="P1194" t="s">
        <v>140</v>
      </c>
      <c r="R1194">
        <v>18637736633</v>
      </c>
      <c r="T1194">
        <v>115115</v>
      </c>
      <c r="U1194" t="s">
        <v>502</v>
      </c>
      <c r="V1194" t="s">
        <v>503</v>
      </c>
      <c r="W1194" t="s">
        <v>504</v>
      </c>
      <c r="X1194" t="s">
        <v>429</v>
      </c>
      <c r="Y1194" t="s">
        <v>505</v>
      </c>
      <c r="AA1194" t="s">
        <v>501</v>
      </c>
      <c r="AB1194" t="s">
        <v>139</v>
      </c>
      <c r="AC1194" s="4">
        <v>33873</v>
      </c>
      <c r="AD1194" t="s">
        <v>140</v>
      </c>
      <c r="AF1194">
        <v>18637736633</v>
      </c>
      <c r="AH1194" t="s">
        <v>506</v>
      </c>
      <c r="AI1194" t="s">
        <v>168</v>
      </c>
      <c r="AJ1194" t="s">
        <v>507</v>
      </c>
      <c r="AK1194" t="s">
        <v>508</v>
      </c>
      <c r="AL1194" t="s">
        <v>509</v>
      </c>
      <c r="AM1194" t="s">
        <v>510</v>
      </c>
      <c r="AN1194" t="s">
        <v>511</v>
      </c>
      <c r="AO1194" t="s">
        <v>512</v>
      </c>
      <c r="AP1194" t="s">
        <v>139</v>
      </c>
      <c r="AQ1194" s="4">
        <v>32751</v>
      </c>
      <c r="AR1194" t="s">
        <v>140</v>
      </c>
      <c r="AT1194">
        <v>13212145200</v>
      </c>
      <c r="AU1194">
        <v>5216</v>
      </c>
      <c r="AV1194" t="s">
        <v>513</v>
      </c>
      <c r="AW1194" t="s">
        <v>514</v>
      </c>
      <c r="AZ1194" t="s">
        <v>175</v>
      </c>
      <c r="BA1194" t="s">
        <v>176</v>
      </c>
      <c r="BB1194" t="s">
        <v>134</v>
      </c>
      <c r="BC1194" t="s">
        <v>134</v>
      </c>
      <c r="BD1194" t="s">
        <v>134</v>
      </c>
      <c r="BE1194" t="s">
        <v>134</v>
      </c>
      <c r="BF1194" t="s">
        <v>136</v>
      </c>
      <c r="BG1194" t="s">
        <v>134</v>
      </c>
      <c r="BH1194" t="s">
        <v>136</v>
      </c>
      <c r="BN1194" t="s">
        <v>13947</v>
      </c>
      <c r="BO1194" t="s">
        <v>516</v>
      </c>
      <c r="BP1194">
        <v>110</v>
      </c>
      <c r="BQ1194">
        <v>110</v>
      </c>
      <c r="BR1194">
        <v>110</v>
      </c>
      <c r="BS1194" s="1">
        <v>44200</v>
      </c>
      <c r="BT1194" s="1">
        <v>44353</v>
      </c>
      <c r="BU1194" s="1">
        <v>44200</v>
      </c>
      <c r="BV1194" s="1">
        <v>44353</v>
      </c>
      <c r="BW1194" t="s">
        <v>136</v>
      </c>
      <c r="BX1194">
        <v>36</v>
      </c>
      <c r="BY1194">
        <v>0</v>
      </c>
      <c r="BZ1194">
        <v>6</v>
      </c>
      <c r="CA1194">
        <v>6</v>
      </c>
      <c r="CB1194">
        <v>6</v>
      </c>
      <c r="CC1194">
        <v>6</v>
      </c>
      <c r="CD1194">
        <v>6</v>
      </c>
      <c r="CE1194">
        <v>6</v>
      </c>
      <c r="CF1194" t="str">
        <f>"7:00 AM"</f>
        <v>7:00 AM</v>
      </c>
      <c r="CG1194" t="str">
        <f>"1:00 PM"</f>
        <v>1:00 PM</v>
      </c>
      <c r="CH1194" s="5">
        <v>11.71</v>
      </c>
      <c r="CI1194" t="s">
        <v>146</v>
      </c>
      <c r="CL1194" t="s">
        <v>134</v>
      </c>
      <c r="CM1194" t="s">
        <v>147</v>
      </c>
      <c r="CN1194" t="s">
        <v>148</v>
      </c>
      <c r="CO1194" t="s">
        <v>13948</v>
      </c>
      <c r="CP1194" t="s">
        <v>149</v>
      </c>
      <c r="CQ1194">
        <v>0</v>
      </c>
      <c r="CR1194">
        <v>0</v>
      </c>
      <c r="CS1194" t="s">
        <v>136</v>
      </c>
      <c r="CT1194" t="s">
        <v>136</v>
      </c>
      <c r="CU1194" t="s">
        <v>136</v>
      </c>
      <c r="CV1194" t="s">
        <v>134</v>
      </c>
      <c r="CW1194" t="s">
        <v>134</v>
      </c>
      <c r="CX1194">
        <v>100</v>
      </c>
      <c r="CY1194" t="s">
        <v>134</v>
      </c>
      <c r="CZ1194" t="s">
        <v>134</v>
      </c>
      <c r="DA1194" t="s">
        <v>134</v>
      </c>
      <c r="DB1194" t="s">
        <v>134</v>
      </c>
      <c r="DC1194" t="s">
        <v>134</v>
      </c>
      <c r="DD1194" t="s">
        <v>136</v>
      </c>
      <c r="DF1194" t="s">
        <v>518</v>
      </c>
      <c r="DG1194" s="2" t="s">
        <v>519</v>
      </c>
      <c r="DH1194" t="s">
        <v>520</v>
      </c>
      <c r="DI1194" t="s">
        <v>139</v>
      </c>
      <c r="DJ1194" s="4">
        <v>34266</v>
      </c>
      <c r="DK1194" t="s">
        <v>521</v>
      </c>
      <c r="DL1194" t="s">
        <v>134</v>
      </c>
      <c r="DM1194">
        <v>105</v>
      </c>
      <c r="DN1194" t="s">
        <v>522</v>
      </c>
      <c r="DO1194" t="s">
        <v>501</v>
      </c>
      <c r="DP1194" t="s">
        <v>139</v>
      </c>
      <c r="DQ1194" t="str">
        <f>"33873"</f>
        <v>33873</v>
      </c>
      <c r="DR1194" t="s">
        <v>151</v>
      </c>
      <c r="DS1194" t="s">
        <v>523</v>
      </c>
      <c r="DT1194">
        <v>51</v>
      </c>
      <c r="DU1194">
        <v>430</v>
      </c>
      <c r="DV1194" t="s">
        <v>134</v>
      </c>
      <c r="DW1194" t="s">
        <v>134</v>
      </c>
      <c r="DX1194" t="s">
        <v>134</v>
      </c>
      <c r="DY1194" t="s">
        <v>134</v>
      </c>
      <c r="DZ1194">
        <v>9</v>
      </c>
      <c r="EA1194" t="s">
        <v>136</v>
      </c>
      <c r="EC1194" s="5">
        <v>12.68</v>
      </c>
      <c r="ED1194" s="5">
        <v>55</v>
      </c>
      <c r="EE1194">
        <v>18637736633</v>
      </c>
      <c r="EF1194" t="s">
        <v>148</v>
      </c>
      <c r="EG1194" t="s">
        <v>524</v>
      </c>
      <c r="EH1194">
        <v>33</v>
      </c>
    </row>
    <row r="1195" spans="1:138" ht="15" customHeight="1" x14ac:dyDescent="0.35">
      <c r="A1195" t="s">
        <v>26836</v>
      </c>
      <c r="B1195" t="s">
        <v>157</v>
      </c>
      <c r="C1195" s="1">
        <v>44132.525495833332</v>
      </c>
      <c r="D1195" s="1">
        <v>44165</v>
      </c>
      <c r="E1195" t="s">
        <v>133</v>
      </c>
      <c r="F1195" t="s">
        <v>136</v>
      </c>
      <c r="G1195" t="s">
        <v>135</v>
      </c>
      <c r="H1195" t="s">
        <v>136</v>
      </c>
      <c r="I1195" t="s">
        <v>26837</v>
      </c>
      <c r="K1195" t="s">
        <v>26838</v>
      </c>
      <c r="M1195" t="s">
        <v>14942</v>
      </c>
      <c r="N1195" t="s">
        <v>784</v>
      </c>
      <c r="O1195" s="4">
        <v>59486</v>
      </c>
      <c r="P1195" t="s">
        <v>140</v>
      </c>
      <c r="R1195">
        <v>14063917771</v>
      </c>
      <c r="T1195">
        <v>1121</v>
      </c>
      <c r="U1195" t="s">
        <v>11651</v>
      </c>
      <c r="V1195" t="s">
        <v>20549</v>
      </c>
      <c r="W1195" t="s">
        <v>229</v>
      </c>
      <c r="X1195" t="s">
        <v>787</v>
      </c>
      <c r="Y1195" t="s">
        <v>26838</v>
      </c>
      <c r="AA1195" t="s">
        <v>14942</v>
      </c>
      <c r="AB1195" t="s">
        <v>784</v>
      </c>
      <c r="AC1195" s="4">
        <v>59486</v>
      </c>
      <c r="AD1195" t="s">
        <v>140</v>
      </c>
      <c r="AF1195">
        <v>14063917771</v>
      </c>
      <c r="AH1195" t="s">
        <v>26839</v>
      </c>
      <c r="AI1195" t="s">
        <v>168</v>
      </c>
      <c r="AJ1195" t="s">
        <v>789</v>
      </c>
      <c r="AK1195" t="s">
        <v>790</v>
      </c>
      <c r="AL1195" t="s">
        <v>403</v>
      </c>
      <c r="AM1195" t="s">
        <v>791</v>
      </c>
      <c r="AO1195" t="s">
        <v>792</v>
      </c>
      <c r="AP1195" t="s">
        <v>784</v>
      </c>
      <c r="AQ1195" s="4">
        <v>59457</v>
      </c>
      <c r="AR1195" t="s">
        <v>140</v>
      </c>
      <c r="AS1195" t="s">
        <v>793</v>
      </c>
      <c r="AT1195">
        <v>14065797529</v>
      </c>
      <c r="AV1195" t="s">
        <v>794</v>
      </c>
      <c r="AW1195" t="s">
        <v>795</v>
      </c>
      <c r="AZ1195" t="s">
        <v>334</v>
      </c>
      <c r="BA1195" t="s">
        <v>335</v>
      </c>
      <c r="BB1195" t="s">
        <v>136</v>
      </c>
      <c r="BC1195" t="s">
        <v>136</v>
      </c>
      <c r="BD1195" t="s">
        <v>148</v>
      </c>
      <c r="BE1195" t="s">
        <v>136</v>
      </c>
      <c r="BF1195" t="s">
        <v>136</v>
      </c>
      <c r="BG1195" t="s">
        <v>134</v>
      </c>
      <c r="BH1195" t="s">
        <v>136</v>
      </c>
      <c r="BI1195" t="s">
        <v>796</v>
      </c>
      <c r="BJ1195" t="s">
        <v>797</v>
      </c>
      <c r="BK1195" t="s">
        <v>229</v>
      </c>
      <c r="BL1195" t="s">
        <v>795</v>
      </c>
      <c r="BM1195" t="s">
        <v>794</v>
      </c>
      <c r="BN1195" t="s">
        <v>26840</v>
      </c>
      <c r="BO1195" t="s">
        <v>5272</v>
      </c>
      <c r="BP1195">
        <v>3</v>
      </c>
      <c r="BQ1195">
        <v>3</v>
      </c>
      <c r="BR1195">
        <v>3</v>
      </c>
      <c r="BS1195" s="1">
        <v>44197</v>
      </c>
      <c r="BT1195" s="1">
        <v>44499</v>
      </c>
      <c r="BU1195" s="1">
        <v>44197</v>
      </c>
      <c r="BV1195" s="1">
        <v>44499</v>
      </c>
      <c r="BW1195" t="s">
        <v>136</v>
      </c>
      <c r="BX1195">
        <v>40</v>
      </c>
      <c r="BY1195">
        <v>0</v>
      </c>
      <c r="BZ1195">
        <v>8</v>
      </c>
      <c r="CA1195">
        <v>8</v>
      </c>
      <c r="CB1195">
        <v>8</v>
      </c>
      <c r="CC1195">
        <v>8</v>
      </c>
      <c r="CD1195">
        <v>8</v>
      </c>
      <c r="CE1195">
        <v>0</v>
      </c>
      <c r="CF1195" t="str">
        <f>"9:00 AM"</f>
        <v>9:00 AM</v>
      </c>
      <c r="CG1195" t="str">
        <f>"5:00 PM"</f>
        <v>5:00 PM</v>
      </c>
      <c r="CH1195" s="5">
        <v>13.62</v>
      </c>
      <c r="CI1195" t="s">
        <v>146</v>
      </c>
      <c r="CL1195" t="s">
        <v>136</v>
      </c>
      <c r="CM1195" t="s">
        <v>312</v>
      </c>
      <c r="CN1195" t="s">
        <v>148</v>
      </c>
      <c r="CO1195" t="s">
        <v>26841</v>
      </c>
      <c r="CP1195" t="s">
        <v>149</v>
      </c>
      <c r="CQ1195">
        <v>1</v>
      </c>
      <c r="CR1195">
        <v>0</v>
      </c>
      <c r="CS1195" t="s">
        <v>136</v>
      </c>
      <c r="CT1195" t="s">
        <v>134</v>
      </c>
      <c r="CU1195" t="s">
        <v>136</v>
      </c>
      <c r="CV1195" t="s">
        <v>136</v>
      </c>
      <c r="CW1195" t="s">
        <v>134</v>
      </c>
      <c r="CX1195">
        <v>100</v>
      </c>
      <c r="CY1195" t="s">
        <v>134</v>
      </c>
      <c r="CZ1195" t="s">
        <v>134</v>
      </c>
      <c r="DA1195" t="s">
        <v>134</v>
      </c>
      <c r="DB1195" t="s">
        <v>134</v>
      </c>
      <c r="DC1195" t="s">
        <v>136</v>
      </c>
      <c r="DD1195" t="s">
        <v>136</v>
      </c>
      <c r="DF1195" t="s">
        <v>26842</v>
      </c>
      <c r="DG1195" t="s">
        <v>26838</v>
      </c>
      <c r="DH1195" t="s">
        <v>14942</v>
      </c>
      <c r="DI1195" t="s">
        <v>784</v>
      </c>
      <c r="DJ1195" s="4">
        <v>59486</v>
      </c>
      <c r="DK1195" t="s">
        <v>14145</v>
      </c>
      <c r="DL1195" t="s">
        <v>136</v>
      </c>
      <c r="DM1195">
        <v>1</v>
      </c>
      <c r="DN1195" t="s">
        <v>26843</v>
      </c>
      <c r="DO1195" t="s">
        <v>14942</v>
      </c>
      <c r="DP1195" t="s">
        <v>784</v>
      </c>
      <c r="DQ1195" t="str">
        <f>"59486"</f>
        <v>59486</v>
      </c>
      <c r="DR1195" t="s">
        <v>14145</v>
      </c>
      <c r="DS1195" t="s">
        <v>26844</v>
      </c>
      <c r="DT1195">
        <v>1</v>
      </c>
      <c r="DU1195">
        <v>3</v>
      </c>
      <c r="DV1195" t="s">
        <v>134</v>
      </c>
      <c r="DW1195" t="s">
        <v>134</v>
      </c>
      <c r="DX1195" t="s">
        <v>134</v>
      </c>
      <c r="DY1195" t="s">
        <v>136</v>
      </c>
      <c r="DZ1195">
        <v>1</v>
      </c>
      <c r="EA1195" t="s">
        <v>136</v>
      </c>
      <c r="EC1195" s="5">
        <v>12.68</v>
      </c>
      <c r="ED1195" s="5">
        <v>55</v>
      </c>
      <c r="EE1195">
        <v>14062793569</v>
      </c>
      <c r="EF1195" t="s">
        <v>26845</v>
      </c>
      <c r="EG1195" t="s">
        <v>148</v>
      </c>
      <c r="EH1195">
        <v>0</v>
      </c>
    </row>
    <row r="1196" spans="1:138" ht="15" customHeight="1" x14ac:dyDescent="0.35">
      <c r="A1196" t="s">
        <v>8602</v>
      </c>
      <c r="B1196" t="s">
        <v>157</v>
      </c>
      <c r="C1196" s="1">
        <v>44130.52802395833</v>
      </c>
      <c r="D1196" s="1">
        <v>44165</v>
      </c>
      <c r="E1196" t="s">
        <v>133</v>
      </c>
      <c r="F1196" t="s">
        <v>136</v>
      </c>
      <c r="G1196" t="s">
        <v>135</v>
      </c>
      <c r="H1196" t="s">
        <v>136</v>
      </c>
      <c r="I1196" t="s">
        <v>8603</v>
      </c>
      <c r="K1196" t="s">
        <v>8604</v>
      </c>
      <c r="L1196" t="s">
        <v>8605</v>
      </c>
      <c r="M1196" t="s">
        <v>468</v>
      </c>
      <c r="N1196" t="s">
        <v>395</v>
      </c>
      <c r="O1196" s="4">
        <v>95648</v>
      </c>
      <c r="P1196" t="s">
        <v>140</v>
      </c>
      <c r="R1196">
        <v>19168999130</v>
      </c>
      <c r="T1196">
        <v>1124</v>
      </c>
      <c r="U1196" t="s">
        <v>3465</v>
      </c>
      <c r="V1196" t="s">
        <v>2730</v>
      </c>
      <c r="X1196" t="s">
        <v>164</v>
      </c>
      <c r="Y1196" t="s">
        <v>8604</v>
      </c>
      <c r="Z1196" t="s">
        <v>8605</v>
      </c>
      <c r="AA1196" t="s">
        <v>468</v>
      </c>
      <c r="AB1196" t="s">
        <v>395</v>
      </c>
      <c r="AC1196" s="4">
        <v>95648</v>
      </c>
      <c r="AD1196" t="s">
        <v>140</v>
      </c>
      <c r="AF1196">
        <v>19168999130</v>
      </c>
      <c r="AH1196" t="s">
        <v>8606</v>
      </c>
      <c r="AI1196" t="s">
        <v>168</v>
      </c>
      <c r="AJ1196" t="s">
        <v>789</v>
      </c>
      <c r="AK1196" t="s">
        <v>790</v>
      </c>
      <c r="AL1196" t="s">
        <v>403</v>
      </c>
      <c r="AM1196" t="s">
        <v>791</v>
      </c>
      <c r="AO1196" t="s">
        <v>792</v>
      </c>
      <c r="AP1196" t="s">
        <v>784</v>
      </c>
      <c r="AQ1196" s="4">
        <v>59457</v>
      </c>
      <c r="AR1196" t="s">
        <v>140</v>
      </c>
      <c r="AS1196" t="s">
        <v>793</v>
      </c>
      <c r="AT1196">
        <v>14065797529</v>
      </c>
      <c r="AV1196" t="s">
        <v>794</v>
      </c>
      <c r="AW1196" t="s">
        <v>795</v>
      </c>
      <c r="AZ1196" t="s">
        <v>334</v>
      </c>
      <c r="BA1196" t="s">
        <v>335</v>
      </c>
      <c r="BB1196" t="s">
        <v>136</v>
      </c>
      <c r="BC1196" t="s">
        <v>136</v>
      </c>
      <c r="BD1196" t="s">
        <v>148</v>
      </c>
      <c r="BE1196" t="s">
        <v>136</v>
      </c>
      <c r="BF1196" t="s">
        <v>136</v>
      </c>
      <c r="BG1196" t="s">
        <v>134</v>
      </c>
      <c r="BH1196" t="s">
        <v>136</v>
      </c>
      <c r="BI1196" t="s">
        <v>796</v>
      </c>
      <c r="BJ1196" t="s">
        <v>797</v>
      </c>
      <c r="BL1196" t="s">
        <v>795</v>
      </c>
      <c r="BM1196" t="s">
        <v>794</v>
      </c>
      <c r="BN1196" t="s">
        <v>8607</v>
      </c>
      <c r="BO1196" t="s">
        <v>8608</v>
      </c>
      <c r="BP1196">
        <v>3</v>
      </c>
      <c r="BQ1196">
        <v>3</v>
      </c>
      <c r="BR1196">
        <v>3</v>
      </c>
      <c r="BS1196" s="1">
        <v>44197</v>
      </c>
      <c r="BT1196" s="1">
        <v>44316</v>
      </c>
      <c r="BU1196" s="1">
        <v>44197</v>
      </c>
      <c r="BV1196" s="1">
        <v>44316</v>
      </c>
      <c r="BW1196" t="s">
        <v>134</v>
      </c>
      <c r="CH1196" s="5">
        <v>2133.52</v>
      </c>
      <c r="CI1196" t="s">
        <v>597</v>
      </c>
      <c r="CL1196" t="s">
        <v>136</v>
      </c>
      <c r="CM1196" t="s">
        <v>312</v>
      </c>
      <c r="CN1196" t="s">
        <v>148</v>
      </c>
      <c r="CO1196" s="2" t="s">
        <v>7677</v>
      </c>
      <c r="CP1196" t="s">
        <v>149</v>
      </c>
      <c r="CQ1196">
        <v>6</v>
      </c>
      <c r="CR1196">
        <v>0</v>
      </c>
      <c r="CS1196" t="s">
        <v>136</v>
      </c>
      <c r="CT1196" t="s">
        <v>136</v>
      </c>
      <c r="CU1196" t="s">
        <v>136</v>
      </c>
      <c r="CV1196" t="s">
        <v>136</v>
      </c>
      <c r="CW1196" t="s">
        <v>134</v>
      </c>
      <c r="CX1196">
        <v>100</v>
      </c>
      <c r="CY1196" t="s">
        <v>134</v>
      </c>
      <c r="CZ1196" t="s">
        <v>134</v>
      </c>
      <c r="DA1196" t="s">
        <v>134</v>
      </c>
      <c r="DB1196" t="s">
        <v>134</v>
      </c>
      <c r="DC1196" t="s">
        <v>136</v>
      </c>
      <c r="DD1196" t="s">
        <v>136</v>
      </c>
      <c r="DF1196" t="s">
        <v>149</v>
      </c>
      <c r="DG1196" t="s">
        <v>8609</v>
      </c>
      <c r="DH1196" t="s">
        <v>468</v>
      </c>
      <c r="DI1196" t="s">
        <v>395</v>
      </c>
      <c r="DJ1196" s="4">
        <v>95648</v>
      </c>
      <c r="DK1196" t="s">
        <v>469</v>
      </c>
      <c r="DL1196" t="s">
        <v>136</v>
      </c>
      <c r="DM1196">
        <v>1</v>
      </c>
      <c r="DN1196" t="s">
        <v>8609</v>
      </c>
      <c r="DO1196" t="s">
        <v>468</v>
      </c>
      <c r="DP1196" t="s">
        <v>395</v>
      </c>
      <c r="DQ1196" t="str">
        <f>"95648"</f>
        <v>95648</v>
      </c>
      <c r="DR1196" t="s">
        <v>469</v>
      </c>
      <c r="DS1196" t="s">
        <v>1750</v>
      </c>
      <c r="DT1196">
        <v>3</v>
      </c>
      <c r="DU1196">
        <v>3</v>
      </c>
      <c r="DV1196" t="s">
        <v>134</v>
      </c>
      <c r="DW1196" t="s">
        <v>134</v>
      </c>
      <c r="DX1196" t="s">
        <v>134</v>
      </c>
      <c r="DY1196" t="s">
        <v>136</v>
      </c>
      <c r="DZ1196">
        <v>1</v>
      </c>
      <c r="EA1196" t="s">
        <v>136</v>
      </c>
      <c r="EC1196" s="5">
        <v>12.68</v>
      </c>
      <c r="ED1196" s="5">
        <v>55</v>
      </c>
      <c r="EE1196">
        <v>19168999130</v>
      </c>
      <c r="EF1196" t="s">
        <v>8606</v>
      </c>
      <c r="EG1196" t="s">
        <v>148</v>
      </c>
      <c r="EH1196">
        <v>0</v>
      </c>
    </row>
    <row r="1197" spans="1:138" ht="15" customHeight="1" x14ac:dyDescent="0.35">
      <c r="A1197" t="s">
        <v>7156</v>
      </c>
      <c r="B1197" t="s">
        <v>157</v>
      </c>
      <c r="C1197" s="1">
        <v>44134.390341203703</v>
      </c>
      <c r="D1197" s="1">
        <v>44165</v>
      </c>
      <c r="E1197" t="s">
        <v>133</v>
      </c>
      <c r="F1197" t="s">
        <v>136</v>
      </c>
      <c r="G1197" t="s">
        <v>135</v>
      </c>
      <c r="H1197" t="s">
        <v>134</v>
      </c>
      <c r="I1197" t="s">
        <v>7157</v>
      </c>
      <c r="K1197" t="s">
        <v>7158</v>
      </c>
      <c r="M1197" t="s">
        <v>1133</v>
      </c>
      <c r="N1197" t="s">
        <v>960</v>
      </c>
      <c r="O1197" s="4">
        <v>36587</v>
      </c>
      <c r="P1197" t="s">
        <v>140</v>
      </c>
      <c r="R1197">
        <v>12516459224</v>
      </c>
      <c r="T1197">
        <v>111421</v>
      </c>
      <c r="U1197" t="s">
        <v>7159</v>
      </c>
      <c r="V1197" t="s">
        <v>7160</v>
      </c>
      <c r="X1197" t="s">
        <v>164</v>
      </c>
      <c r="Y1197" t="s">
        <v>7161</v>
      </c>
      <c r="AA1197" t="s">
        <v>1133</v>
      </c>
      <c r="AB1197" t="s">
        <v>960</v>
      </c>
      <c r="AC1197" s="4">
        <v>36587</v>
      </c>
      <c r="AD1197" t="s">
        <v>140</v>
      </c>
      <c r="AF1197">
        <v>12516459224</v>
      </c>
      <c r="AH1197" t="s">
        <v>1134</v>
      </c>
      <c r="AI1197" t="s">
        <v>168</v>
      </c>
      <c r="AJ1197" t="s">
        <v>1135</v>
      </c>
      <c r="AK1197" t="s">
        <v>1136</v>
      </c>
      <c r="AL1197" t="s">
        <v>229</v>
      </c>
      <c r="AM1197" t="s">
        <v>1137</v>
      </c>
      <c r="AN1197" t="s">
        <v>1138</v>
      </c>
      <c r="AO1197" t="s">
        <v>1139</v>
      </c>
      <c r="AP1197" t="s">
        <v>537</v>
      </c>
      <c r="AQ1197" s="4">
        <v>28327</v>
      </c>
      <c r="AR1197" t="s">
        <v>140</v>
      </c>
      <c r="AT1197">
        <v>19109476004</v>
      </c>
      <c r="AV1197" t="s">
        <v>1140</v>
      </c>
      <c r="AW1197" t="s">
        <v>1141</v>
      </c>
      <c r="AZ1197" t="s">
        <v>144</v>
      </c>
      <c r="BA1197" t="s">
        <v>145</v>
      </c>
      <c r="BB1197" t="s">
        <v>136</v>
      </c>
      <c r="BC1197" t="s">
        <v>136</v>
      </c>
      <c r="BD1197" t="s">
        <v>148</v>
      </c>
      <c r="BE1197" t="s">
        <v>136</v>
      </c>
      <c r="BF1197" t="s">
        <v>136</v>
      </c>
      <c r="BG1197" t="s">
        <v>134</v>
      </c>
      <c r="BH1197" t="s">
        <v>136</v>
      </c>
      <c r="BN1197" t="s">
        <v>7162</v>
      </c>
      <c r="BO1197" t="s">
        <v>676</v>
      </c>
      <c r="BP1197">
        <v>6</v>
      </c>
      <c r="BQ1197">
        <v>4</v>
      </c>
      <c r="BR1197">
        <v>4</v>
      </c>
      <c r="BS1197" s="1">
        <v>44202</v>
      </c>
      <c r="BT1197" s="1">
        <v>44506</v>
      </c>
      <c r="BU1197" s="1">
        <v>44202</v>
      </c>
      <c r="BV1197" s="1">
        <v>44506</v>
      </c>
      <c r="BW1197" t="s">
        <v>136</v>
      </c>
      <c r="BX1197">
        <v>40</v>
      </c>
      <c r="BY1197">
        <v>0</v>
      </c>
      <c r="BZ1197">
        <v>7</v>
      </c>
      <c r="CA1197">
        <v>7</v>
      </c>
      <c r="CB1197">
        <v>7</v>
      </c>
      <c r="CC1197">
        <v>7</v>
      </c>
      <c r="CD1197">
        <v>7</v>
      </c>
      <c r="CE1197">
        <v>5</v>
      </c>
      <c r="CF1197" t="str">
        <f>"7:00 AM"</f>
        <v>7:00 AM</v>
      </c>
      <c r="CG1197" t="str">
        <f>"3:00 PM"</f>
        <v>3:00 PM</v>
      </c>
      <c r="CH1197" s="5">
        <v>11.71</v>
      </c>
      <c r="CI1197" t="s">
        <v>146</v>
      </c>
      <c r="CL1197" t="s">
        <v>136</v>
      </c>
      <c r="CM1197" t="s">
        <v>147</v>
      </c>
      <c r="CN1197" t="s">
        <v>148</v>
      </c>
      <c r="CO1197" t="s">
        <v>7163</v>
      </c>
      <c r="CP1197" t="s">
        <v>149</v>
      </c>
      <c r="CQ1197">
        <v>3</v>
      </c>
      <c r="CR1197">
        <v>0</v>
      </c>
      <c r="CS1197" t="s">
        <v>136</v>
      </c>
      <c r="CT1197" t="s">
        <v>134</v>
      </c>
      <c r="CU1197" t="s">
        <v>136</v>
      </c>
      <c r="CV1197" t="s">
        <v>134</v>
      </c>
      <c r="CW1197" t="s">
        <v>134</v>
      </c>
      <c r="CX1197">
        <v>75</v>
      </c>
      <c r="CY1197" t="s">
        <v>134</v>
      </c>
      <c r="CZ1197" t="s">
        <v>134</v>
      </c>
      <c r="DA1197" t="s">
        <v>134</v>
      </c>
      <c r="DB1197" t="s">
        <v>134</v>
      </c>
      <c r="DC1197" t="s">
        <v>134</v>
      </c>
      <c r="DD1197" t="s">
        <v>136</v>
      </c>
      <c r="DF1197" t="s">
        <v>2522</v>
      </c>
      <c r="DG1197" t="s">
        <v>7164</v>
      </c>
      <c r="DH1197" t="s">
        <v>1133</v>
      </c>
      <c r="DI1197" t="s">
        <v>960</v>
      </c>
      <c r="DJ1197" s="4">
        <v>36587</v>
      </c>
      <c r="DK1197" t="s">
        <v>1144</v>
      </c>
      <c r="DL1197" t="s">
        <v>136</v>
      </c>
      <c r="DM1197">
        <v>1</v>
      </c>
      <c r="DN1197" t="s">
        <v>7164</v>
      </c>
      <c r="DO1197" t="s">
        <v>1133</v>
      </c>
      <c r="DP1197" t="s">
        <v>960</v>
      </c>
      <c r="DQ1197" t="str">
        <f>"36587"</f>
        <v>36587</v>
      </c>
      <c r="DR1197" t="s">
        <v>1144</v>
      </c>
      <c r="DS1197" t="s">
        <v>7165</v>
      </c>
      <c r="DT1197">
        <v>2</v>
      </c>
      <c r="DU1197">
        <v>8</v>
      </c>
      <c r="DV1197" t="s">
        <v>134</v>
      </c>
      <c r="DW1197" t="s">
        <v>134</v>
      </c>
      <c r="DX1197" t="s">
        <v>134</v>
      </c>
      <c r="DY1197" t="s">
        <v>136</v>
      </c>
      <c r="DZ1197">
        <v>1</v>
      </c>
      <c r="EA1197" t="s">
        <v>136</v>
      </c>
      <c r="EC1197" s="5">
        <v>12.68</v>
      </c>
      <c r="ED1197" s="5">
        <v>55</v>
      </c>
      <c r="EE1197" t="s">
        <v>148</v>
      </c>
      <c r="EF1197" t="s">
        <v>1751</v>
      </c>
      <c r="EG1197" t="s">
        <v>1145</v>
      </c>
      <c r="EH1197">
        <v>0</v>
      </c>
    </row>
    <row r="1198" spans="1:138" ht="15" customHeight="1" x14ac:dyDescent="0.35">
      <c r="A1198" t="s">
        <v>21913</v>
      </c>
      <c r="B1198" t="s">
        <v>157</v>
      </c>
      <c r="C1198" s="1">
        <v>44142.735508333331</v>
      </c>
      <c r="D1198" s="1">
        <v>44165</v>
      </c>
      <c r="E1198" t="s">
        <v>133</v>
      </c>
      <c r="F1198" t="s">
        <v>136</v>
      </c>
      <c r="G1198" t="s">
        <v>135</v>
      </c>
      <c r="H1198" t="s">
        <v>136</v>
      </c>
      <c r="I1198" t="s">
        <v>21914</v>
      </c>
      <c r="J1198" t="s">
        <v>21914</v>
      </c>
      <c r="K1198" t="s">
        <v>21915</v>
      </c>
      <c r="L1198" t="s">
        <v>155</v>
      </c>
      <c r="M1198" t="s">
        <v>7565</v>
      </c>
      <c r="N1198" t="s">
        <v>720</v>
      </c>
      <c r="O1198" s="4">
        <v>39218</v>
      </c>
      <c r="P1198" t="s">
        <v>140</v>
      </c>
      <c r="R1198">
        <v>16019329333</v>
      </c>
      <c r="T1198">
        <v>1114</v>
      </c>
      <c r="U1198" t="s">
        <v>21916</v>
      </c>
      <c r="V1198" t="s">
        <v>2235</v>
      </c>
      <c r="W1198" t="s">
        <v>155</v>
      </c>
      <c r="X1198" t="s">
        <v>164</v>
      </c>
      <c r="Y1198" t="s">
        <v>21915</v>
      </c>
      <c r="Z1198" t="s">
        <v>155</v>
      </c>
      <c r="AA1198" t="s">
        <v>7565</v>
      </c>
      <c r="AB1198" t="s">
        <v>720</v>
      </c>
      <c r="AC1198" s="4">
        <v>39218</v>
      </c>
      <c r="AD1198" t="s">
        <v>140</v>
      </c>
      <c r="AE1198" t="s">
        <v>12773</v>
      </c>
      <c r="AF1198">
        <v>16019329333</v>
      </c>
      <c r="AH1198" t="s">
        <v>6149</v>
      </c>
      <c r="AI1198" t="s">
        <v>168</v>
      </c>
      <c r="AJ1198" t="s">
        <v>6146</v>
      </c>
      <c r="AK1198" t="s">
        <v>844</v>
      </c>
      <c r="AL1198" t="s">
        <v>229</v>
      </c>
      <c r="AM1198" t="s">
        <v>10653</v>
      </c>
      <c r="AN1198" t="s">
        <v>155</v>
      </c>
      <c r="AO1198" t="s">
        <v>752</v>
      </c>
      <c r="AP1198" t="s">
        <v>744</v>
      </c>
      <c r="AQ1198" s="4">
        <v>40504</v>
      </c>
      <c r="AR1198" t="s">
        <v>140</v>
      </c>
      <c r="AS1198" t="s">
        <v>6148</v>
      </c>
      <c r="AT1198">
        <v>18592724797</v>
      </c>
      <c r="AV1198" t="s">
        <v>6149</v>
      </c>
      <c r="AW1198" t="s">
        <v>21917</v>
      </c>
      <c r="AZ1198" t="s">
        <v>821</v>
      </c>
      <c r="BA1198" t="s">
        <v>822</v>
      </c>
      <c r="BB1198" t="s">
        <v>136</v>
      </c>
      <c r="BC1198" t="s">
        <v>136</v>
      </c>
      <c r="BD1198" t="s">
        <v>148</v>
      </c>
      <c r="BE1198" t="s">
        <v>136</v>
      </c>
      <c r="BF1198" t="s">
        <v>136</v>
      </c>
      <c r="BG1198" t="s">
        <v>134</v>
      </c>
      <c r="BH1198" t="s">
        <v>136</v>
      </c>
      <c r="BN1198" t="s">
        <v>21918</v>
      </c>
      <c r="BO1198" t="s">
        <v>516</v>
      </c>
      <c r="BP1198">
        <v>6</v>
      </c>
      <c r="BQ1198">
        <v>6</v>
      </c>
      <c r="BR1198">
        <v>6</v>
      </c>
      <c r="BS1198" s="1">
        <v>44203</v>
      </c>
      <c r="BT1198" s="1">
        <v>44506</v>
      </c>
      <c r="BU1198" s="1">
        <v>44203</v>
      </c>
      <c r="BV1198" s="1">
        <v>44506</v>
      </c>
      <c r="BW1198" t="s">
        <v>136</v>
      </c>
      <c r="BX1198">
        <v>40</v>
      </c>
      <c r="BY1198">
        <v>0</v>
      </c>
      <c r="BZ1198">
        <v>7</v>
      </c>
      <c r="CA1198">
        <v>7</v>
      </c>
      <c r="CB1198">
        <v>7</v>
      </c>
      <c r="CC1198">
        <v>7</v>
      </c>
      <c r="CD1198">
        <v>7</v>
      </c>
      <c r="CE1198">
        <v>5</v>
      </c>
      <c r="CF1198" t="str">
        <f>"8:00 AM"</f>
        <v>8:00 AM</v>
      </c>
      <c r="CG1198" t="str">
        <f>"4:00 PM"</f>
        <v>4:00 PM</v>
      </c>
      <c r="CH1198" s="5">
        <v>11.83</v>
      </c>
      <c r="CI1198" t="s">
        <v>146</v>
      </c>
      <c r="CJ1198">
        <v>0</v>
      </c>
      <c r="CK1198" t="s">
        <v>155</v>
      </c>
      <c r="CL1198" t="s">
        <v>136</v>
      </c>
      <c r="CM1198" t="s">
        <v>147</v>
      </c>
      <c r="CN1198" t="s">
        <v>148</v>
      </c>
      <c r="CO1198" t="s">
        <v>338</v>
      </c>
      <c r="CP1198" t="s">
        <v>149</v>
      </c>
      <c r="CQ1198">
        <v>3</v>
      </c>
      <c r="CR1198">
        <v>0</v>
      </c>
      <c r="CS1198" t="s">
        <v>136</v>
      </c>
      <c r="CT1198" t="s">
        <v>136</v>
      </c>
      <c r="CU1198" t="s">
        <v>136</v>
      </c>
      <c r="CV1198" t="s">
        <v>136</v>
      </c>
      <c r="CW1198" t="s">
        <v>134</v>
      </c>
      <c r="CX1198">
        <v>50</v>
      </c>
      <c r="CY1198" t="s">
        <v>134</v>
      </c>
      <c r="CZ1198" t="s">
        <v>134</v>
      </c>
      <c r="DA1198" t="s">
        <v>134</v>
      </c>
      <c r="DB1198" t="s">
        <v>134</v>
      </c>
      <c r="DC1198" t="s">
        <v>134</v>
      </c>
      <c r="DD1198" t="s">
        <v>136</v>
      </c>
      <c r="DF1198" s="2" t="s">
        <v>21919</v>
      </c>
      <c r="DG1198" t="s">
        <v>21915</v>
      </c>
      <c r="DH1198" t="s">
        <v>7565</v>
      </c>
      <c r="DI1198" t="s">
        <v>720</v>
      </c>
      <c r="DJ1198" s="4">
        <v>39218</v>
      </c>
      <c r="DK1198" t="s">
        <v>6415</v>
      </c>
      <c r="DL1198" t="s">
        <v>136</v>
      </c>
      <c r="DM1198">
        <v>1</v>
      </c>
      <c r="DN1198" t="s">
        <v>21920</v>
      </c>
      <c r="DO1198" t="s">
        <v>21921</v>
      </c>
      <c r="DP1198" t="s">
        <v>720</v>
      </c>
      <c r="DQ1198" t="str">
        <f>"39218"</f>
        <v>39218</v>
      </c>
      <c r="DR1198" t="s">
        <v>6415</v>
      </c>
      <c r="DS1198" t="s">
        <v>21922</v>
      </c>
      <c r="DT1198">
        <v>1</v>
      </c>
      <c r="DU1198">
        <v>6</v>
      </c>
      <c r="DV1198" t="s">
        <v>134</v>
      </c>
      <c r="DW1198" t="s">
        <v>134</v>
      </c>
      <c r="DX1198" t="s">
        <v>134</v>
      </c>
      <c r="DY1198" t="s">
        <v>136</v>
      </c>
      <c r="DZ1198">
        <v>1</v>
      </c>
      <c r="EA1198" t="s">
        <v>136</v>
      </c>
      <c r="EC1198" s="5">
        <v>12.68</v>
      </c>
      <c r="ED1198" s="5">
        <v>55</v>
      </c>
      <c r="EE1198">
        <v>16019329333</v>
      </c>
      <c r="EF1198" t="s">
        <v>6149</v>
      </c>
      <c r="EG1198" t="s">
        <v>155</v>
      </c>
      <c r="EH1198">
        <v>0</v>
      </c>
    </row>
    <row r="1199" spans="1:138" ht="15" customHeight="1" x14ac:dyDescent="0.35">
      <c r="A1199" t="s">
        <v>24199</v>
      </c>
      <c r="B1199" t="s">
        <v>157</v>
      </c>
      <c r="C1199" s="1">
        <v>44145.680341435182</v>
      </c>
      <c r="D1199" s="1">
        <v>44165</v>
      </c>
      <c r="E1199" t="s">
        <v>133</v>
      </c>
      <c r="F1199" t="s">
        <v>136</v>
      </c>
      <c r="G1199" t="s">
        <v>135</v>
      </c>
      <c r="H1199" t="s">
        <v>136</v>
      </c>
      <c r="I1199" t="s">
        <v>23175</v>
      </c>
      <c r="K1199" t="s">
        <v>23176</v>
      </c>
      <c r="M1199" t="s">
        <v>3328</v>
      </c>
      <c r="N1199" t="s">
        <v>246</v>
      </c>
      <c r="O1199" s="4">
        <v>70543</v>
      </c>
      <c r="P1199" t="s">
        <v>140</v>
      </c>
      <c r="R1199">
        <v>13375814285</v>
      </c>
      <c r="T1199">
        <v>112512</v>
      </c>
      <c r="U1199" t="s">
        <v>23177</v>
      </c>
      <c r="V1199" t="s">
        <v>613</v>
      </c>
      <c r="X1199" t="s">
        <v>164</v>
      </c>
      <c r="Y1199" t="s">
        <v>23176</v>
      </c>
      <c r="AA1199" t="s">
        <v>3328</v>
      </c>
      <c r="AB1199" t="s">
        <v>246</v>
      </c>
      <c r="AC1199" s="4">
        <v>70543</v>
      </c>
      <c r="AD1199" t="s">
        <v>140</v>
      </c>
      <c r="AF1199">
        <v>13375814285</v>
      </c>
      <c r="AH1199" t="s">
        <v>23178</v>
      </c>
      <c r="AI1199" t="s">
        <v>168</v>
      </c>
      <c r="AJ1199" t="s">
        <v>2425</v>
      </c>
      <c r="AK1199" t="s">
        <v>2426</v>
      </c>
      <c r="AL1199" t="s">
        <v>509</v>
      </c>
      <c r="AM1199" t="s">
        <v>2427</v>
      </c>
      <c r="AO1199" t="s">
        <v>345</v>
      </c>
      <c r="AP1199" t="s">
        <v>246</v>
      </c>
      <c r="AQ1199" s="4">
        <v>70526</v>
      </c>
      <c r="AR1199" t="s">
        <v>140</v>
      </c>
      <c r="AT1199">
        <v>13377835693</v>
      </c>
      <c r="AU1199">
        <v>3010</v>
      </c>
      <c r="AV1199" t="s">
        <v>2428</v>
      </c>
      <c r="AW1199" t="s">
        <v>2429</v>
      </c>
      <c r="AZ1199" t="s">
        <v>334</v>
      </c>
      <c r="BA1199" t="s">
        <v>335</v>
      </c>
      <c r="BB1199" t="s">
        <v>136</v>
      </c>
      <c r="BC1199" t="s">
        <v>136</v>
      </c>
      <c r="BD1199" t="s">
        <v>148</v>
      </c>
      <c r="BE1199" t="s">
        <v>136</v>
      </c>
      <c r="BF1199" t="s">
        <v>136</v>
      </c>
      <c r="BG1199" t="s">
        <v>134</v>
      </c>
      <c r="BH1199" t="s">
        <v>136</v>
      </c>
      <c r="BN1199" t="s">
        <v>24200</v>
      </c>
      <c r="BO1199" t="s">
        <v>11050</v>
      </c>
      <c r="BP1199">
        <v>2</v>
      </c>
      <c r="BQ1199">
        <v>2</v>
      </c>
      <c r="BR1199">
        <v>2</v>
      </c>
      <c r="BS1199" s="1">
        <v>44200</v>
      </c>
      <c r="BT1199" s="1">
        <v>44408</v>
      </c>
      <c r="BU1199" s="1">
        <v>44200</v>
      </c>
      <c r="BV1199" s="1">
        <v>44408</v>
      </c>
      <c r="BW1199" t="s">
        <v>136</v>
      </c>
      <c r="BX1199">
        <v>35</v>
      </c>
      <c r="BY1199">
        <v>0</v>
      </c>
      <c r="BZ1199">
        <v>6</v>
      </c>
      <c r="CA1199">
        <v>6</v>
      </c>
      <c r="CB1199">
        <v>6</v>
      </c>
      <c r="CC1199">
        <v>6</v>
      </c>
      <c r="CD1199">
        <v>6</v>
      </c>
      <c r="CE1199">
        <v>5</v>
      </c>
      <c r="CF1199" t="str">
        <f>"7:00 AM"</f>
        <v>7:00 AM</v>
      </c>
      <c r="CG1199" t="str">
        <f>"1:00 PM"</f>
        <v>1:00 PM</v>
      </c>
      <c r="CH1199" s="5">
        <v>11.83</v>
      </c>
      <c r="CI1199" t="s">
        <v>146</v>
      </c>
      <c r="CL1199" t="s">
        <v>134</v>
      </c>
      <c r="CM1199" t="s">
        <v>147</v>
      </c>
      <c r="CN1199" t="s">
        <v>148</v>
      </c>
      <c r="CO1199" t="s">
        <v>2548</v>
      </c>
      <c r="CP1199" t="s">
        <v>149</v>
      </c>
      <c r="CQ1199">
        <v>0</v>
      </c>
      <c r="CR1199">
        <v>0</v>
      </c>
      <c r="CS1199" t="s">
        <v>136</v>
      </c>
      <c r="CT1199" t="s">
        <v>136</v>
      </c>
      <c r="CU1199" t="s">
        <v>136</v>
      </c>
      <c r="CV1199" t="s">
        <v>134</v>
      </c>
      <c r="CW1199" t="s">
        <v>134</v>
      </c>
      <c r="CX1199">
        <v>50</v>
      </c>
      <c r="CY1199" t="s">
        <v>134</v>
      </c>
      <c r="CZ1199" t="s">
        <v>134</v>
      </c>
      <c r="DA1199" t="s">
        <v>134</v>
      </c>
      <c r="DB1199" t="s">
        <v>134</v>
      </c>
      <c r="DC1199" t="s">
        <v>134</v>
      </c>
      <c r="DD1199" t="s">
        <v>136</v>
      </c>
      <c r="DF1199" t="s">
        <v>2433</v>
      </c>
      <c r="DG1199" t="s">
        <v>23176</v>
      </c>
      <c r="DH1199" t="s">
        <v>3328</v>
      </c>
      <c r="DI1199" t="s">
        <v>246</v>
      </c>
      <c r="DJ1199" s="4">
        <v>70543</v>
      </c>
      <c r="DK1199" t="s">
        <v>268</v>
      </c>
      <c r="DL1199" t="s">
        <v>136</v>
      </c>
      <c r="DM1199">
        <v>1</v>
      </c>
      <c r="DN1199" t="s">
        <v>23181</v>
      </c>
      <c r="DO1199" t="s">
        <v>3328</v>
      </c>
      <c r="DP1199" t="s">
        <v>246</v>
      </c>
      <c r="DQ1199" t="str">
        <f>"70543"</f>
        <v>70543</v>
      </c>
      <c r="DR1199" t="s">
        <v>268</v>
      </c>
      <c r="DS1199" t="s">
        <v>497</v>
      </c>
      <c r="DT1199">
        <v>1</v>
      </c>
      <c r="DU1199">
        <v>5</v>
      </c>
      <c r="DV1199" t="s">
        <v>136</v>
      </c>
      <c r="DW1199" t="s">
        <v>134</v>
      </c>
      <c r="DX1199" t="s">
        <v>136</v>
      </c>
      <c r="DY1199" t="s">
        <v>136</v>
      </c>
      <c r="DZ1199">
        <v>1</v>
      </c>
      <c r="EA1199" t="s">
        <v>136</v>
      </c>
      <c r="EC1199" s="5">
        <v>12.68</v>
      </c>
      <c r="ED1199" s="5">
        <v>55</v>
      </c>
      <c r="EE1199">
        <v>13375814285</v>
      </c>
      <c r="EF1199" t="s">
        <v>23178</v>
      </c>
      <c r="EG1199" t="s">
        <v>148</v>
      </c>
      <c r="EH1199">
        <v>1</v>
      </c>
    </row>
    <row r="1200" spans="1:138" ht="15" customHeight="1" x14ac:dyDescent="0.35">
      <c r="A1200" t="s">
        <v>9405</v>
      </c>
      <c r="B1200" t="s">
        <v>157</v>
      </c>
      <c r="C1200" s="1">
        <v>44144.490648842591</v>
      </c>
      <c r="D1200" s="1">
        <v>44165</v>
      </c>
      <c r="E1200" t="s">
        <v>133</v>
      </c>
      <c r="F1200" t="s">
        <v>136</v>
      </c>
      <c r="G1200" t="s">
        <v>135</v>
      </c>
      <c r="H1200" t="s">
        <v>136</v>
      </c>
      <c r="I1200" t="s">
        <v>9406</v>
      </c>
      <c r="K1200" t="s">
        <v>9407</v>
      </c>
      <c r="M1200" t="s">
        <v>1609</v>
      </c>
      <c r="N1200" t="s">
        <v>246</v>
      </c>
      <c r="O1200" s="4">
        <v>70546</v>
      </c>
      <c r="P1200" t="s">
        <v>140</v>
      </c>
      <c r="Q1200" t="s">
        <v>7073</v>
      </c>
      <c r="R1200">
        <v>13375262808</v>
      </c>
      <c r="T1200">
        <v>11116</v>
      </c>
      <c r="U1200" t="s">
        <v>280</v>
      </c>
      <c r="V1200" t="s">
        <v>3319</v>
      </c>
      <c r="W1200" t="s">
        <v>2788</v>
      </c>
      <c r="X1200" t="s">
        <v>370</v>
      </c>
      <c r="Y1200" t="s">
        <v>9407</v>
      </c>
      <c r="AA1200" t="s">
        <v>1609</v>
      </c>
      <c r="AB1200" t="s">
        <v>246</v>
      </c>
      <c r="AC1200" s="4">
        <v>70546</v>
      </c>
      <c r="AD1200" t="s">
        <v>140</v>
      </c>
      <c r="AE1200" t="s">
        <v>259</v>
      </c>
      <c r="AF1200">
        <v>13375262808</v>
      </c>
      <c r="AH1200" t="s">
        <v>9408</v>
      </c>
      <c r="AI1200" t="s">
        <v>168</v>
      </c>
      <c r="AJ1200" t="s">
        <v>254</v>
      </c>
      <c r="AK1200" t="s">
        <v>255</v>
      </c>
      <c r="AL1200" t="s">
        <v>256</v>
      </c>
      <c r="AM1200" t="s">
        <v>257</v>
      </c>
      <c r="AO1200" t="s">
        <v>258</v>
      </c>
      <c r="AP1200" t="s">
        <v>246</v>
      </c>
      <c r="AQ1200" s="4">
        <v>70760</v>
      </c>
      <c r="AR1200" t="s">
        <v>140</v>
      </c>
      <c r="AS1200" t="s">
        <v>351</v>
      </c>
      <c r="AT1200">
        <v>12256387218</v>
      </c>
      <c r="AV1200" t="s">
        <v>260</v>
      </c>
      <c r="AW1200" t="s">
        <v>4309</v>
      </c>
      <c r="AZ1200" t="s">
        <v>334</v>
      </c>
      <c r="BA1200" t="s">
        <v>335</v>
      </c>
      <c r="BB1200" t="s">
        <v>136</v>
      </c>
      <c r="BC1200" t="s">
        <v>136</v>
      </c>
      <c r="BD1200" t="s">
        <v>148</v>
      </c>
      <c r="BE1200" t="s">
        <v>136</v>
      </c>
      <c r="BF1200" t="s">
        <v>136</v>
      </c>
      <c r="BG1200" t="s">
        <v>134</v>
      </c>
      <c r="BH1200" t="s">
        <v>136</v>
      </c>
      <c r="BN1200" t="s">
        <v>9409</v>
      </c>
      <c r="BO1200" t="s">
        <v>7586</v>
      </c>
      <c r="BP1200">
        <v>2</v>
      </c>
      <c r="BQ1200">
        <v>2</v>
      </c>
      <c r="BR1200">
        <v>2</v>
      </c>
      <c r="BS1200" s="1">
        <v>44197</v>
      </c>
      <c r="BT1200" s="1">
        <v>44484</v>
      </c>
      <c r="BU1200" s="1">
        <v>44197</v>
      </c>
      <c r="BV1200" s="1">
        <v>44484</v>
      </c>
      <c r="BW1200" t="s">
        <v>136</v>
      </c>
      <c r="BX1200">
        <v>40</v>
      </c>
      <c r="BY1200">
        <v>0</v>
      </c>
      <c r="BZ1200">
        <v>8</v>
      </c>
      <c r="CA1200">
        <v>8</v>
      </c>
      <c r="CB1200">
        <v>8</v>
      </c>
      <c r="CC1200">
        <v>8</v>
      </c>
      <c r="CD1200">
        <v>8</v>
      </c>
      <c r="CE1200">
        <v>0</v>
      </c>
      <c r="CF1200" t="str">
        <f>"7:00 AM"</f>
        <v>7:00 AM</v>
      </c>
      <c r="CG1200" t="str">
        <f>"4:00 PM"</f>
        <v>4:00 PM</v>
      </c>
      <c r="CH1200" s="5">
        <v>11.83</v>
      </c>
      <c r="CI1200" t="s">
        <v>146</v>
      </c>
      <c r="CL1200" t="s">
        <v>134</v>
      </c>
      <c r="CM1200" t="s">
        <v>147</v>
      </c>
      <c r="CN1200" t="s">
        <v>148</v>
      </c>
      <c r="CO1200" t="s">
        <v>266</v>
      </c>
      <c r="CP1200" t="s">
        <v>149</v>
      </c>
      <c r="CQ1200">
        <v>3</v>
      </c>
      <c r="CR1200">
        <v>0</v>
      </c>
      <c r="CS1200" t="s">
        <v>136</v>
      </c>
      <c r="CT1200" t="s">
        <v>136</v>
      </c>
      <c r="CU1200" t="s">
        <v>136</v>
      </c>
      <c r="CV1200" t="s">
        <v>134</v>
      </c>
      <c r="CW1200" t="s">
        <v>134</v>
      </c>
      <c r="CX1200">
        <v>50</v>
      </c>
      <c r="CY1200" t="s">
        <v>134</v>
      </c>
      <c r="CZ1200" t="s">
        <v>134</v>
      </c>
      <c r="DA1200" t="s">
        <v>134</v>
      </c>
      <c r="DB1200" t="s">
        <v>134</v>
      </c>
      <c r="DC1200" t="s">
        <v>134</v>
      </c>
      <c r="DD1200" t="s">
        <v>136</v>
      </c>
      <c r="DF1200" t="s">
        <v>267</v>
      </c>
      <c r="DG1200" t="s">
        <v>9407</v>
      </c>
      <c r="DH1200" t="s">
        <v>1609</v>
      </c>
      <c r="DI1200" t="s">
        <v>246</v>
      </c>
      <c r="DJ1200" s="4">
        <v>70546</v>
      </c>
      <c r="DK1200" t="s">
        <v>1610</v>
      </c>
      <c r="DL1200" t="s">
        <v>134</v>
      </c>
      <c r="DM1200">
        <v>9</v>
      </c>
      <c r="DN1200" t="s">
        <v>9410</v>
      </c>
      <c r="DO1200" t="s">
        <v>1609</v>
      </c>
      <c r="DP1200" t="s">
        <v>246</v>
      </c>
      <c r="DQ1200" t="str">
        <f>"70546"</f>
        <v>70546</v>
      </c>
      <c r="DR1200" t="s">
        <v>1610</v>
      </c>
      <c r="DS1200" t="s">
        <v>296</v>
      </c>
      <c r="DT1200">
        <v>1</v>
      </c>
      <c r="DU1200">
        <v>26</v>
      </c>
      <c r="DV1200" t="s">
        <v>134</v>
      </c>
      <c r="DW1200" t="s">
        <v>134</v>
      </c>
      <c r="DX1200" t="s">
        <v>134</v>
      </c>
      <c r="DY1200" t="s">
        <v>136</v>
      </c>
      <c r="DZ1200">
        <v>1</v>
      </c>
      <c r="EA1200" t="s">
        <v>136</v>
      </c>
      <c r="EC1200" s="5">
        <v>12.68</v>
      </c>
      <c r="ED1200" s="5">
        <v>55</v>
      </c>
      <c r="EE1200">
        <v>13375262808</v>
      </c>
      <c r="EF1200" t="s">
        <v>148</v>
      </c>
      <c r="EG1200" t="s">
        <v>8151</v>
      </c>
      <c r="EH1200">
        <v>6</v>
      </c>
    </row>
    <row r="1201" spans="1:138" ht="15" customHeight="1" x14ac:dyDescent="0.35">
      <c r="A1201" t="s">
        <v>25902</v>
      </c>
      <c r="B1201" t="s">
        <v>157</v>
      </c>
      <c r="C1201" s="1">
        <v>44147.402202777776</v>
      </c>
      <c r="D1201" s="1">
        <v>44165</v>
      </c>
      <c r="E1201" t="s">
        <v>133</v>
      </c>
      <c r="F1201" t="s">
        <v>136</v>
      </c>
      <c r="G1201" t="s">
        <v>135</v>
      </c>
      <c r="H1201" t="s">
        <v>136</v>
      </c>
      <c r="I1201" t="s">
        <v>25903</v>
      </c>
      <c r="K1201" t="s">
        <v>25904</v>
      </c>
      <c r="M1201" t="s">
        <v>8180</v>
      </c>
      <c r="N1201" t="s">
        <v>611</v>
      </c>
      <c r="O1201" s="4">
        <v>57747</v>
      </c>
      <c r="P1201" t="s">
        <v>140</v>
      </c>
      <c r="R1201">
        <v>16057454109</v>
      </c>
      <c r="T1201">
        <v>1121</v>
      </c>
      <c r="U1201" t="s">
        <v>25905</v>
      </c>
      <c r="V1201" t="s">
        <v>1042</v>
      </c>
      <c r="X1201" t="s">
        <v>25906</v>
      </c>
      <c r="Y1201" t="s">
        <v>25904</v>
      </c>
      <c r="AA1201" t="s">
        <v>8180</v>
      </c>
      <c r="AB1201" t="s">
        <v>611</v>
      </c>
      <c r="AC1201" s="4">
        <v>57747</v>
      </c>
      <c r="AD1201" t="s">
        <v>140</v>
      </c>
      <c r="AF1201">
        <v>16057454109</v>
      </c>
      <c r="AH1201" t="s">
        <v>148</v>
      </c>
      <c r="AI1201" t="s">
        <v>168</v>
      </c>
      <c r="AJ1201" t="s">
        <v>639</v>
      </c>
      <c r="AK1201" t="s">
        <v>767</v>
      </c>
      <c r="AM1201" t="s">
        <v>1020</v>
      </c>
      <c r="AO1201" t="s">
        <v>1021</v>
      </c>
      <c r="AP1201" t="s">
        <v>374</v>
      </c>
      <c r="AQ1201" s="4">
        <v>75442</v>
      </c>
      <c r="AR1201" t="s">
        <v>140</v>
      </c>
      <c r="AT1201">
        <v>14692388392</v>
      </c>
      <c r="AV1201" t="s">
        <v>1022</v>
      </c>
      <c r="AW1201" t="s">
        <v>1023</v>
      </c>
      <c r="AZ1201" t="s">
        <v>175</v>
      </c>
      <c r="BA1201" t="s">
        <v>176</v>
      </c>
      <c r="BB1201" t="s">
        <v>136</v>
      </c>
      <c r="BC1201" t="s">
        <v>136</v>
      </c>
      <c r="BD1201" t="s">
        <v>148</v>
      </c>
      <c r="BE1201" t="s">
        <v>136</v>
      </c>
      <c r="BF1201" t="s">
        <v>136</v>
      </c>
      <c r="BG1201" t="s">
        <v>134</v>
      </c>
      <c r="BH1201" t="s">
        <v>136</v>
      </c>
      <c r="BN1201" t="s">
        <v>25907</v>
      </c>
      <c r="BO1201" t="s">
        <v>25908</v>
      </c>
      <c r="BP1201">
        <v>8</v>
      </c>
      <c r="BQ1201">
        <v>3</v>
      </c>
      <c r="BR1201">
        <v>3</v>
      </c>
      <c r="BS1201" s="1">
        <v>44197</v>
      </c>
      <c r="BT1201" s="1">
        <v>44500</v>
      </c>
      <c r="BU1201" s="1">
        <v>44197</v>
      </c>
      <c r="BV1201" s="1">
        <v>44500</v>
      </c>
      <c r="BW1201" t="s">
        <v>136</v>
      </c>
      <c r="BX1201">
        <v>40</v>
      </c>
      <c r="BY1201">
        <v>0</v>
      </c>
      <c r="BZ1201">
        <v>8</v>
      </c>
      <c r="CA1201">
        <v>8</v>
      </c>
      <c r="CB1201">
        <v>8</v>
      </c>
      <c r="CC1201">
        <v>8</v>
      </c>
      <c r="CD1201">
        <v>8</v>
      </c>
      <c r="CE1201">
        <v>0</v>
      </c>
      <c r="CF1201" t="str">
        <f>"7:00 AM"</f>
        <v>7:00 AM</v>
      </c>
      <c r="CG1201" t="str">
        <f>"5:00 PM"</f>
        <v>5:00 PM</v>
      </c>
      <c r="CH1201" s="5">
        <v>14.99</v>
      </c>
      <c r="CI1201" t="s">
        <v>146</v>
      </c>
      <c r="CJ1201">
        <v>0</v>
      </c>
      <c r="CK1201" t="s">
        <v>1024</v>
      </c>
      <c r="CL1201" t="s">
        <v>134</v>
      </c>
      <c r="CM1201" t="s">
        <v>312</v>
      </c>
      <c r="CN1201" t="s">
        <v>148</v>
      </c>
      <c r="CO1201" t="s">
        <v>1025</v>
      </c>
      <c r="CP1201" t="s">
        <v>149</v>
      </c>
      <c r="CQ1201">
        <v>3</v>
      </c>
      <c r="CR1201">
        <v>0</v>
      </c>
      <c r="CS1201" t="s">
        <v>136</v>
      </c>
      <c r="CT1201" t="s">
        <v>136</v>
      </c>
      <c r="CU1201" t="s">
        <v>134</v>
      </c>
      <c r="CV1201" t="s">
        <v>136</v>
      </c>
      <c r="CW1201" t="s">
        <v>134</v>
      </c>
      <c r="CX1201">
        <v>75</v>
      </c>
      <c r="CY1201" t="s">
        <v>134</v>
      </c>
      <c r="CZ1201" t="s">
        <v>134</v>
      </c>
      <c r="DA1201" t="s">
        <v>134</v>
      </c>
      <c r="DB1201" t="s">
        <v>134</v>
      </c>
      <c r="DC1201" t="s">
        <v>134</v>
      </c>
      <c r="DD1201" t="s">
        <v>136</v>
      </c>
      <c r="DF1201" s="2" t="s">
        <v>25909</v>
      </c>
      <c r="DG1201" t="s">
        <v>25904</v>
      </c>
      <c r="DH1201" t="s">
        <v>8180</v>
      </c>
      <c r="DI1201" t="s">
        <v>611</v>
      </c>
      <c r="DJ1201" s="4">
        <v>57747</v>
      </c>
      <c r="DK1201" t="s">
        <v>25910</v>
      </c>
      <c r="DL1201" t="s">
        <v>136</v>
      </c>
      <c r="DM1201">
        <v>1</v>
      </c>
      <c r="DN1201" t="s">
        <v>25911</v>
      </c>
      <c r="DO1201" t="s">
        <v>8180</v>
      </c>
      <c r="DP1201" t="s">
        <v>611</v>
      </c>
      <c r="DQ1201" t="str">
        <f>"57747"</f>
        <v>57747</v>
      </c>
      <c r="DR1201" t="s">
        <v>25910</v>
      </c>
      <c r="DS1201" t="s">
        <v>25912</v>
      </c>
      <c r="DT1201">
        <v>1</v>
      </c>
      <c r="DU1201">
        <v>3</v>
      </c>
      <c r="DV1201" t="s">
        <v>134</v>
      </c>
      <c r="DW1201" t="s">
        <v>134</v>
      </c>
      <c r="DX1201" t="s">
        <v>134</v>
      </c>
      <c r="DY1201" t="s">
        <v>136</v>
      </c>
      <c r="DZ1201">
        <v>1</v>
      </c>
      <c r="EA1201" t="s">
        <v>136</v>
      </c>
      <c r="EC1201" s="5">
        <v>12.68</v>
      </c>
      <c r="ED1201" s="5">
        <v>55</v>
      </c>
      <c r="EE1201">
        <v>16057454109</v>
      </c>
      <c r="EF1201" t="s">
        <v>148</v>
      </c>
      <c r="EG1201" t="s">
        <v>25913</v>
      </c>
      <c r="EH1201">
        <v>0</v>
      </c>
    </row>
    <row r="1202" spans="1:138" ht="15" customHeight="1" x14ac:dyDescent="0.35">
      <c r="A1202" t="s">
        <v>27493</v>
      </c>
      <c r="B1202" t="s">
        <v>157</v>
      </c>
      <c r="C1202" s="1">
        <v>44147.45886608796</v>
      </c>
      <c r="D1202" s="1">
        <v>44165</v>
      </c>
      <c r="E1202" t="s">
        <v>133</v>
      </c>
      <c r="F1202" t="s">
        <v>136</v>
      </c>
      <c r="G1202" t="s">
        <v>135</v>
      </c>
      <c r="H1202" t="s">
        <v>136</v>
      </c>
      <c r="I1202" t="s">
        <v>27494</v>
      </c>
      <c r="K1202" t="s">
        <v>27495</v>
      </c>
      <c r="M1202" t="s">
        <v>10756</v>
      </c>
      <c r="N1202" t="s">
        <v>374</v>
      </c>
      <c r="O1202" s="4">
        <v>77445</v>
      </c>
      <c r="P1202" t="s">
        <v>140</v>
      </c>
      <c r="R1202">
        <v>17132654330</v>
      </c>
      <c r="T1202">
        <v>444220</v>
      </c>
      <c r="U1202" t="s">
        <v>3960</v>
      </c>
      <c r="V1202" t="s">
        <v>24613</v>
      </c>
      <c r="X1202" t="s">
        <v>429</v>
      </c>
      <c r="Y1202" t="s">
        <v>27495</v>
      </c>
      <c r="AA1202" t="s">
        <v>10756</v>
      </c>
      <c r="AB1202" t="s">
        <v>374</v>
      </c>
      <c r="AC1202" s="4">
        <v>77445</v>
      </c>
      <c r="AD1202" t="s">
        <v>140</v>
      </c>
      <c r="AF1202">
        <v>17132654330</v>
      </c>
      <c r="AH1202" t="s">
        <v>27496</v>
      </c>
      <c r="AI1202" t="s">
        <v>226</v>
      </c>
      <c r="AJ1202" t="s">
        <v>2783</v>
      </c>
      <c r="AK1202" t="s">
        <v>786</v>
      </c>
      <c r="AM1202" t="s">
        <v>3490</v>
      </c>
      <c r="AN1202" t="s">
        <v>2784</v>
      </c>
      <c r="AO1202" t="s">
        <v>373</v>
      </c>
      <c r="AP1202" t="s">
        <v>374</v>
      </c>
      <c r="AQ1202" s="4">
        <v>78746</v>
      </c>
      <c r="AR1202" t="s">
        <v>140</v>
      </c>
      <c r="AT1202">
        <v>15123470007</v>
      </c>
      <c r="AV1202" t="s">
        <v>27497</v>
      </c>
      <c r="AW1202" t="s">
        <v>2786</v>
      </c>
      <c r="AX1202" t="s">
        <v>374</v>
      </c>
      <c r="AY1202" t="s">
        <v>1379</v>
      </c>
      <c r="AZ1202" t="s">
        <v>144</v>
      </c>
      <c r="BA1202" t="s">
        <v>145</v>
      </c>
      <c r="BB1202" t="s">
        <v>136</v>
      </c>
      <c r="BC1202" t="s">
        <v>136</v>
      </c>
      <c r="BD1202" t="s">
        <v>148</v>
      </c>
      <c r="BE1202" t="s">
        <v>136</v>
      </c>
      <c r="BF1202" t="s">
        <v>136</v>
      </c>
      <c r="BG1202" t="s">
        <v>134</v>
      </c>
      <c r="BH1202" t="s">
        <v>136</v>
      </c>
      <c r="BN1202" t="s">
        <v>27498</v>
      </c>
      <c r="BO1202" t="s">
        <v>734</v>
      </c>
      <c r="BP1202">
        <v>100</v>
      </c>
      <c r="BQ1202">
        <v>100</v>
      </c>
      <c r="BR1202">
        <v>100</v>
      </c>
      <c r="BS1202" s="1">
        <v>44211</v>
      </c>
      <c r="BT1202" s="1">
        <v>44512</v>
      </c>
      <c r="BU1202" s="1">
        <v>44211</v>
      </c>
      <c r="BV1202" s="1">
        <v>44512</v>
      </c>
      <c r="BW1202" t="s">
        <v>136</v>
      </c>
      <c r="BX1202">
        <v>40</v>
      </c>
      <c r="BY1202">
        <v>0</v>
      </c>
      <c r="BZ1202">
        <v>8</v>
      </c>
      <c r="CA1202">
        <v>8</v>
      </c>
      <c r="CB1202">
        <v>8</v>
      </c>
      <c r="CC1202">
        <v>8</v>
      </c>
      <c r="CD1202">
        <v>8</v>
      </c>
      <c r="CE1202">
        <v>0</v>
      </c>
      <c r="CF1202" t="str">
        <f>"7:00 AM"</f>
        <v>7:00 AM</v>
      </c>
      <c r="CG1202" t="str">
        <f>"4:00 PM"</f>
        <v>4:00 PM</v>
      </c>
      <c r="CH1202" s="5">
        <v>12.67</v>
      </c>
      <c r="CI1202" t="s">
        <v>146</v>
      </c>
      <c r="CJ1202">
        <v>0</v>
      </c>
      <c r="CK1202" t="s">
        <v>27499</v>
      </c>
      <c r="CL1202" t="s">
        <v>136</v>
      </c>
      <c r="CM1202" t="s">
        <v>147</v>
      </c>
      <c r="CN1202" t="s">
        <v>148</v>
      </c>
      <c r="CO1202" t="s">
        <v>12645</v>
      </c>
      <c r="CP1202" t="s">
        <v>149</v>
      </c>
      <c r="CQ1202">
        <v>0</v>
      </c>
      <c r="CR1202">
        <v>1</v>
      </c>
      <c r="CS1202" t="s">
        <v>136</v>
      </c>
      <c r="CT1202" t="s">
        <v>136</v>
      </c>
      <c r="CU1202" t="s">
        <v>136</v>
      </c>
      <c r="CV1202" t="s">
        <v>136</v>
      </c>
      <c r="CW1202" t="s">
        <v>134</v>
      </c>
      <c r="CX1202">
        <v>50</v>
      </c>
      <c r="CY1202" t="s">
        <v>136</v>
      </c>
      <c r="CZ1202" t="s">
        <v>136</v>
      </c>
      <c r="DA1202" t="s">
        <v>136</v>
      </c>
      <c r="DB1202" t="s">
        <v>134</v>
      </c>
      <c r="DC1202" t="s">
        <v>134</v>
      </c>
      <c r="DD1202" t="s">
        <v>136</v>
      </c>
      <c r="DF1202" t="s">
        <v>12646</v>
      </c>
      <c r="DG1202" t="s">
        <v>27500</v>
      </c>
      <c r="DH1202" t="s">
        <v>10756</v>
      </c>
      <c r="DI1202" t="s">
        <v>374</v>
      </c>
      <c r="DJ1202" s="4">
        <v>77445</v>
      </c>
      <c r="DK1202" t="s">
        <v>6332</v>
      </c>
      <c r="DL1202" t="s">
        <v>136</v>
      </c>
      <c r="DM1202">
        <v>1</v>
      </c>
      <c r="DN1202" t="s">
        <v>27495</v>
      </c>
      <c r="DO1202" t="s">
        <v>10756</v>
      </c>
      <c r="DP1202" t="s">
        <v>374</v>
      </c>
      <c r="DQ1202" t="str">
        <f>"77445"</f>
        <v>77445</v>
      </c>
      <c r="DR1202" t="s">
        <v>6332</v>
      </c>
      <c r="DS1202" t="s">
        <v>3273</v>
      </c>
      <c r="DT1202">
        <v>96</v>
      </c>
      <c r="DU1202">
        <v>96</v>
      </c>
      <c r="DV1202" t="s">
        <v>134</v>
      </c>
      <c r="DW1202" t="s">
        <v>134</v>
      </c>
      <c r="DX1202" t="s">
        <v>134</v>
      </c>
      <c r="DY1202" t="s">
        <v>134</v>
      </c>
      <c r="DZ1202">
        <v>2</v>
      </c>
      <c r="EA1202" t="s">
        <v>136</v>
      </c>
      <c r="EC1202" s="5">
        <v>12.68</v>
      </c>
      <c r="ED1202" s="5">
        <v>55</v>
      </c>
      <c r="EE1202">
        <v>17132654330</v>
      </c>
      <c r="EF1202" t="s">
        <v>27496</v>
      </c>
      <c r="EG1202" t="s">
        <v>148</v>
      </c>
      <c r="EH1202">
        <v>0</v>
      </c>
    </row>
    <row r="1203" spans="1:138" ht="15" customHeight="1" x14ac:dyDescent="0.35">
      <c r="A1203" t="s">
        <v>23783</v>
      </c>
      <c r="B1203" t="s">
        <v>157</v>
      </c>
      <c r="C1203" s="1">
        <v>44141.399006481479</v>
      </c>
      <c r="D1203" s="1">
        <v>44165</v>
      </c>
      <c r="E1203" t="s">
        <v>133</v>
      </c>
      <c r="F1203" t="s">
        <v>136</v>
      </c>
      <c r="G1203" t="s">
        <v>135</v>
      </c>
      <c r="H1203" t="s">
        <v>136</v>
      </c>
      <c r="I1203" t="s">
        <v>23784</v>
      </c>
      <c r="K1203" t="s">
        <v>23785</v>
      </c>
      <c r="M1203" t="s">
        <v>23786</v>
      </c>
      <c r="N1203" t="s">
        <v>960</v>
      </c>
      <c r="O1203" s="4">
        <v>36040</v>
      </c>
      <c r="P1203" t="s">
        <v>140</v>
      </c>
      <c r="R1203">
        <v>12516491148</v>
      </c>
      <c r="T1203">
        <v>115116</v>
      </c>
      <c r="U1203" t="s">
        <v>23787</v>
      </c>
      <c r="V1203" t="s">
        <v>682</v>
      </c>
      <c r="X1203" t="s">
        <v>1677</v>
      </c>
      <c r="Y1203" t="s">
        <v>23788</v>
      </c>
      <c r="AA1203" t="s">
        <v>23789</v>
      </c>
      <c r="AB1203" t="s">
        <v>960</v>
      </c>
      <c r="AC1203" s="4">
        <v>36040</v>
      </c>
      <c r="AD1203" t="s">
        <v>140</v>
      </c>
      <c r="AF1203">
        <v>12516491148</v>
      </c>
      <c r="AH1203" t="s">
        <v>912</v>
      </c>
      <c r="AI1203" t="s">
        <v>168</v>
      </c>
      <c r="AJ1203" t="s">
        <v>913</v>
      </c>
      <c r="AK1203" t="s">
        <v>914</v>
      </c>
      <c r="AL1203" t="s">
        <v>845</v>
      </c>
      <c r="AM1203" t="s">
        <v>561</v>
      </c>
      <c r="AN1203" t="s">
        <v>562</v>
      </c>
      <c r="AO1203" t="s">
        <v>563</v>
      </c>
      <c r="AP1203" t="s">
        <v>564</v>
      </c>
      <c r="AQ1203" s="4">
        <v>22949</v>
      </c>
      <c r="AR1203" t="s">
        <v>140</v>
      </c>
      <c r="AT1203">
        <v>14342634300</v>
      </c>
      <c r="AV1203" t="s">
        <v>915</v>
      </c>
      <c r="AW1203" t="s">
        <v>566</v>
      </c>
      <c r="AZ1203" t="s">
        <v>334</v>
      </c>
      <c r="BA1203" t="s">
        <v>335</v>
      </c>
      <c r="BB1203" t="s">
        <v>136</v>
      </c>
      <c r="BC1203" t="s">
        <v>136</v>
      </c>
      <c r="BD1203" t="s">
        <v>148</v>
      </c>
      <c r="BE1203" t="s">
        <v>136</v>
      </c>
      <c r="BF1203" t="s">
        <v>136</v>
      </c>
      <c r="BG1203" t="s">
        <v>134</v>
      </c>
      <c r="BH1203" t="s">
        <v>136</v>
      </c>
      <c r="BI1203" t="s">
        <v>916</v>
      </c>
      <c r="BJ1203" t="s">
        <v>917</v>
      </c>
      <c r="BK1203" t="s">
        <v>504</v>
      </c>
      <c r="BL1203" t="s">
        <v>566</v>
      </c>
      <c r="BM1203" t="s">
        <v>912</v>
      </c>
      <c r="BN1203" t="s">
        <v>23790</v>
      </c>
      <c r="BO1203" t="s">
        <v>4847</v>
      </c>
      <c r="BP1203">
        <v>7</v>
      </c>
      <c r="BQ1203">
        <v>4</v>
      </c>
      <c r="BR1203">
        <v>4</v>
      </c>
      <c r="BS1203" s="1">
        <v>44211</v>
      </c>
      <c r="BT1203" s="1">
        <v>44515</v>
      </c>
      <c r="BU1203" s="1">
        <v>44211</v>
      </c>
      <c r="BV1203" s="1">
        <v>44515</v>
      </c>
      <c r="BW1203" t="s">
        <v>136</v>
      </c>
      <c r="BX1203">
        <v>62</v>
      </c>
      <c r="BY1203">
        <v>0</v>
      </c>
      <c r="BZ1203">
        <v>10.5</v>
      </c>
      <c r="CA1203">
        <v>10.5</v>
      </c>
      <c r="CB1203">
        <v>10.5</v>
      </c>
      <c r="CC1203">
        <v>10.5</v>
      </c>
      <c r="CD1203">
        <v>10.5</v>
      </c>
      <c r="CE1203">
        <v>9.5</v>
      </c>
      <c r="CF1203" t="str">
        <f>"7:00 AM"</f>
        <v>7:00 AM</v>
      </c>
      <c r="CG1203" t="str">
        <f>"6:00 PM"</f>
        <v>6:00 PM</v>
      </c>
      <c r="CH1203" s="5">
        <v>11.71</v>
      </c>
      <c r="CI1203" t="s">
        <v>146</v>
      </c>
      <c r="CL1203" t="s">
        <v>136</v>
      </c>
      <c r="CM1203" t="s">
        <v>147</v>
      </c>
      <c r="CN1203" t="s">
        <v>148</v>
      </c>
      <c r="CO1203" t="s">
        <v>854</v>
      </c>
      <c r="CP1203" t="s">
        <v>149</v>
      </c>
      <c r="CQ1203">
        <v>3</v>
      </c>
      <c r="CR1203">
        <v>0</v>
      </c>
      <c r="CS1203" t="s">
        <v>136</v>
      </c>
      <c r="CT1203" t="s">
        <v>136</v>
      </c>
      <c r="CU1203" t="s">
        <v>136</v>
      </c>
      <c r="CV1203" t="s">
        <v>136</v>
      </c>
      <c r="CW1203" t="s">
        <v>134</v>
      </c>
      <c r="CX1203">
        <v>60</v>
      </c>
      <c r="CY1203" t="s">
        <v>134</v>
      </c>
      <c r="CZ1203" t="s">
        <v>134</v>
      </c>
      <c r="DA1203" t="s">
        <v>134</v>
      </c>
      <c r="DB1203" t="s">
        <v>134</v>
      </c>
      <c r="DC1203" t="s">
        <v>134</v>
      </c>
      <c r="DD1203" t="s">
        <v>136</v>
      </c>
      <c r="DF1203" t="s">
        <v>23791</v>
      </c>
      <c r="DG1203" t="s">
        <v>23788</v>
      </c>
      <c r="DH1203" t="s">
        <v>23789</v>
      </c>
      <c r="DI1203" t="s">
        <v>960</v>
      </c>
      <c r="DJ1203" s="4">
        <v>36040</v>
      </c>
      <c r="DK1203" t="s">
        <v>4080</v>
      </c>
      <c r="DL1203" t="s">
        <v>136</v>
      </c>
      <c r="DM1203">
        <v>1</v>
      </c>
      <c r="DN1203" t="s">
        <v>23788</v>
      </c>
      <c r="DO1203" t="s">
        <v>23789</v>
      </c>
      <c r="DP1203" t="s">
        <v>960</v>
      </c>
      <c r="DQ1203" t="str">
        <f>"36040"</f>
        <v>36040</v>
      </c>
      <c r="DR1203" t="s">
        <v>4080</v>
      </c>
      <c r="DS1203" t="s">
        <v>4153</v>
      </c>
      <c r="DT1203">
        <v>1</v>
      </c>
      <c r="DU1203">
        <v>7</v>
      </c>
      <c r="DV1203" t="s">
        <v>134</v>
      </c>
      <c r="DW1203" t="s">
        <v>134</v>
      </c>
      <c r="DX1203" t="s">
        <v>134</v>
      </c>
      <c r="DY1203" t="s">
        <v>136</v>
      </c>
      <c r="DZ1203">
        <v>1</v>
      </c>
      <c r="EA1203" t="s">
        <v>134</v>
      </c>
      <c r="EB1203" s="5">
        <v>12.68</v>
      </c>
      <c r="EC1203" s="5">
        <v>12.68</v>
      </c>
      <c r="ED1203" s="5">
        <v>55</v>
      </c>
      <c r="EE1203" t="s">
        <v>148</v>
      </c>
      <c r="EF1203" t="s">
        <v>577</v>
      </c>
      <c r="EG1203" t="s">
        <v>8563</v>
      </c>
      <c r="EH1203">
        <v>0</v>
      </c>
    </row>
    <row r="1204" spans="1:138" ht="15" customHeight="1" x14ac:dyDescent="0.35">
      <c r="A1204" t="s">
        <v>23152</v>
      </c>
      <c r="B1204" t="s">
        <v>157</v>
      </c>
      <c r="C1204" s="1">
        <v>44151.648817476853</v>
      </c>
      <c r="D1204" s="1">
        <v>44165</v>
      </c>
      <c r="E1204" t="s">
        <v>133</v>
      </c>
      <c r="F1204" t="s">
        <v>134</v>
      </c>
      <c r="G1204" t="s">
        <v>135</v>
      </c>
      <c r="H1204" t="s">
        <v>136</v>
      </c>
      <c r="I1204" t="s">
        <v>23153</v>
      </c>
      <c r="J1204" t="s">
        <v>23154</v>
      </c>
      <c r="K1204" t="s">
        <v>23155</v>
      </c>
      <c r="M1204" t="s">
        <v>2234</v>
      </c>
      <c r="N1204" t="s">
        <v>1128</v>
      </c>
      <c r="O1204" s="4">
        <v>58278</v>
      </c>
      <c r="P1204" t="s">
        <v>140</v>
      </c>
      <c r="R1204">
        <v>12097774992</v>
      </c>
      <c r="T1204">
        <v>1129</v>
      </c>
      <c r="U1204" t="s">
        <v>14142</v>
      </c>
      <c r="V1204" t="s">
        <v>23156</v>
      </c>
      <c r="W1204" t="s">
        <v>148</v>
      </c>
      <c r="X1204" t="s">
        <v>164</v>
      </c>
      <c r="Y1204" t="s">
        <v>23155</v>
      </c>
      <c r="Z1204" t="s">
        <v>148</v>
      </c>
      <c r="AA1204" t="s">
        <v>2234</v>
      </c>
      <c r="AB1204" t="s">
        <v>1128</v>
      </c>
      <c r="AC1204" s="4">
        <v>58278</v>
      </c>
      <c r="AD1204" t="s">
        <v>140</v>
      </c>
      <c r="AF1204">
        <v>12097774992</v>
      </c>
      <c r="AH1204" t="s">
        <v>23157</v>
      </c>
      <c r="AI1204" t="s">
        <v>168</v>
      </c>
      <c r="AJ1204" t="s">
        <v>1941</v>
      </c>
      <c r="AK1204" t="s">
        <v>1942</v>
      </c>
      <c r="AL1204" t="s">
        <v>148</v>
      </c>
      <c r="AM1204" t="s">
        <v>1944</v>
      </c>
      <c r="AN1204" t="s">
        <v>1945</v>
      </c>
      <c r="AO1204" t="s">
        <v>1946</v>
      </c>
      <c r="AP1204" t="s">
        <v>374</v>
      </c>
      <c r="AQ1204" s="4">
        <v>78266</v>
      </c>
      <c r="AR1204" t="s">
        <v>140</v>
      </c>
      <c r="AT1204">
        <v>18305844555</v>
      </c>
      <c r="AV1204" t="s">
        <v>1947</v>
      </c>
      <c r="AW1204" t="s">
        <v>1948</v>
      </c>
      <c r="AZ1204" t="s">
        <v>334</v>
      </c>
      <c r="BA1204" t="s">
        <v>335</v>
      </c>
      <c r="BB1204" t="s">
        <v>134</v>
      </c>
      <c r="BC1204" t="s">
        <v>134</v>
      </c>
      <c r="BD1204" t="s">
        <v>134</v>
      </c>
      <c r="BE1204" t="s">
        <v>134</v>
      </c>
      <c r="BF1204" t="s">
        <v>136</v>
      </c>
      <c r="BG1204" t="s">
        <v>134</v>
      </c>
      <c r="BH1204" t="s">
        <v>136</v>
      </c>
      <c r="BN1204" t="s">
        <v>23158</v>
      </c>
      <c r="BO1204" t="s">
        <v>7737</v>
      </c>
      <c r="BP1204">
        <v>6</v>
      </c>
      <c r="BQ1204">
        <v>6</v>
      </c>
      <c r="BR1204">
        <v>6</v>
      </c>
      <c r="BS1204" s="1">
        <v>44197</v>
      </c>
      <c r="BT1204" s="1">
        <v>44500</v>
      </c>
      <c r="BU1204" s="1">
        <v>44197</v>
      </c>
      <c r="BV1204" s="1">
        <v>44500</v>
      </c>
      <c r="BW1204" t="s">
        <v>136</v>
      </c>
      <c r="BX1204">
        <v>40</v>
      </c>
      <c r="BY1204">
        <v>0</v>
      </c>
      <c r="BZ1204">
        <v>8</v>
      </c>
      <c r="CA1204">
        <v>8</v>
      </c>
      <c r="CB1204">
        <v>8</v>
      </c>
      <c r="CC1204">
        <v>8</v>
      </c>
      <c r="CD1204">
        <v>8</v>
      </c>
      <c r="CE1204">
        <v>0</v>
      </c>
      <c r="CF1204" t="str">
        <f>"8:00 AM"</f>
        <v>8:00 AM</v>
      </c>
      <c r="CG1204" t="str">
        <f>"5:00 PM"</f>
        <v>5:00 PM</v>
      </c>
      <c r="CH1204" s="5">
        <v>14.77</v>
      </c>
      <c r="CI1204" t="s">
        <v>146</v>
      </c>
      <c r="CJ1204">
        <v>14.99</v>
      </c>
      <c r="CK1204" t="s">
        <v>23159</v>
      </c>
      <c r="CL1204" t="s">
        <v>136</v>
      </c>
      <c r="CM1204" t="s">
        <v>354</v>
      </c>
      <c r="CN1204" t="s">
        <v>23160</v>
      </c>
      <c r="CO1204" s="2" t="s">
        <v>1949</v>
      </c>
      <c r="CP1204" t="s">
        <v>149</v>
      </c>
      <c r="CQ1204">
        <v>3</v>
      </c>
      <c r="CR1204">
        <v>0</v>
      </c>
      <c r="CS1204" t="s">
        <v>136</v>
      </c>
      <c r="CT1204" t="s">
        <v>134</v>
      </c>
      <c r="CU1204" t="s">
        <v>136</v>
      </c>
      <c r="CV1204" t="s">
        <v>136</v>
      </c>
      <c r="CW1204" t="s">
        <v>134</v>
      </c>
      <c r="CX1204">
        <v>50</v>
      </c>
      <c r="CY1204" t="s">
        <v>136</v>
      </c>
      <c r="CZ1204" t="s">
        <v>136</v>
      </c>
      <c r="DA1204" t="s">
        <v>136</v>
      </c>
      <c r="DB1204" t="s">
        <v>136</v>
      </c>
      <c r="DC1204" t="s">
        <v>136</v>
      </c>
      <c r="DD1204" t="s">
        <v>136</v>
      </c>
      <c r="DF1204" t="s">
        <v>9482</v>
      </c>
      <c r="DG1204" t="s">
        <v>23161</v>
      </c>
      <c r="DH1204" t="s">
        <v>2234</v>
      </c>
      <c r="DI1204" t="s">
        <v>1128</v>
      </c>
      <c r="DJ1204" s="4">
        <v>58278</v>
      </c>
      <c r="DK1204" t="s">
        <v>5422</v>
      </c>
      <c r="DL1204" t="s">
        <v>134</v>
      </c>
      <c r="DM1204">
        <v>62</v>
      </c>
      <c r="DN1204" t="s">
        <v>23162</v>
      </c>
      <c r="DO1204" t="s">
        <v>23163</v>
      </c>
      <c r="DP1204" t="s">
        <v>1128</v>
      </c>
      <c r="DQ1204" t="str">
        <f>"58201"</f>
        <v>58201</v>
      </c>
      <c r="DR1204" t="s">
        <v>5422</v>
      </c>
      <c r="DS1204" t="s">
        <v>4250</v>
      </c>
      <c r="DT1204">
        <v>1</v>
      </c>
      <c r="DU1204">
        <v>6</v>
      </c>
      <c r="DV1204" t="s">
        <v>134</v>
      </c>
      <c r="DW1204" t="s">
        <v>134</v>
      </c>
      <c r="DX1204" t="s">
        <v>134</v>
      </c>
      <c r="DY1204" t="s">
        <v>134</v>
      </c>
      <c r="DZ1204">
        <v>3</v>
      </c>
      <c r="EA1204" t="s">
        <v>136</v>
      </c>
      <c r="EC1204" s="5">
        <v>12.68</v>
      </c>
      <c r="ED1204" s="5">
        <v>55</v>
      </c>
      <c r="EE1204">
        <v>12097774992</v>
      </c>
      <c r="EF1204" t="s">
        <v>23157</v>
      </c>
      <c r="EG1204" t="s">
        <v>1132</v>
      </c>
      <c r="EH1204">
        <v>0</v>
      </c>
    </row>
    <row r="1205" spans="1:138" ht="15" customHeight="1" x14ac:dyDescent="0.35">
      <c r="A1205" t="s">
        <v>5649</v>
      </c>
      <c r="B1205" t="s">
        <v>157</v>
      </c>
      <c r="C1205" s="1">
        <v>44145.408109027776</v>
      </c>
      <c r="D1205" s="1">
        <v>44165</v>
      </c>
      <c r="E1205" t="s">
        <v>133</v>
      </c>
      <c r="F1205" t="s">
        <v>136</v>
      </c>
      <c r="G1205" t="s">
        <v>135</v>
      </c>
      <c r="H1205" t="s">
        <v>136</v>
      </c>
      <c r="I1205" t="s">
        <v>5650</v>
      </c>
      <c r="K1205" t="s">
        <v>5651</v>
      </c>
      <c r="L1205" t="s">
        <v>511</v>
      </c>
      <c r="M1205" t="s">
        <v>5652</v>
      </c>
      <c r="N1205" t="s">
        <v>139</v>
      </c>
      <c r="O1205" s="4">
        <v>34103</v>
      </c>
      <c r="P1205" t="s">
        <v>140</v>
      </c>
      <c r="R1205">
        <v>18134047991</v>
      </c>
      <c r="T1205">
        <v>115115</v>
      </c>
      <c r="U1205" t="s">
        <v>5653</v>
      </c>
      <c r="V1205" t="s">
        <v>5654</v>
      </c>
      <c r="X1205" t="s">
        <v>5655</v>
      </c>
      <c r="Y1205" t="s">
        <v>5651</v>
      </c>
      <c r="Z1205" t="s">
        <v>511</v>
      </c>
      <c r="AA1205" t="s">
        <v>5652</v>
      </c>
      <c r="AB1205" t="s">
        <v>139</v>
      </c>
      <c r="AC1205" s="4">
        <v>34103</v>
      </c>
      <c r="AD1205" t="s">
        <v>140</v>
      </c>
      <c r="AF1205">
        <v>18134047991</v>
      </c>
      <c r="AH1205" t="s">
        <v>5656</v>
      </c>
      <c r="AI1205" t="s">
        <v>226</v>
      </c>
      <c r="AJ1205" t="s">
        <v>481</v>
      </c>
      <c r="AK1205" t="s">
        <v>482</v>
      </c>
      <c r="AL1205" t="s">
        <v>483</v>
      </c>
      <c r="AM1205" t="s">
        <v>484</v>
      </c>
      <c r="AO1205" t="s">
        <v>485</v>
      </c>
      <c r="AP1205" t="s">
        <v>139</v>
      </c>
      <c r="AQ1205" s="4">
        <v>33825</v>
      </c>
      <c r="AR1205" t="s">
        <v>140</v>
      </c>
      <c r="AT1205">
        <v>18632019211</v>
      </c>
      <c r="AV1205" t="s">
        <v>487</v>
      </c>
      <c r="AW1205" t="s">
        <v>488</v>
      </c>
      <c r="AX1205" t="s">
        <v>139</v>
      </c>
      <c r="AY1205" t="s">
        <v>489</v>
      </c>
      <c r="AZ1205" t="s">
        <v>175</v>
      </c>
      <c r="BA1205" t="s">
        <v>176</v>
      </c>
      <c r="BB1205" t="s">
        <v>136</v>
      </c>
      <c r="BC1205" t="s">
        <v>136</v>
      </c>
      <c r="BD1205" t="s">
        <v>148</v>
      </c>
      <c r="BE1205" t="s">
        <v>136</v>
      </c>
      <c r="BF1205" t="s">
        <v>136</v>
      </c>
      <c r="BG1205" t="s">
        <v>134</v>
      </c>
      <c r="BH1205" t="s">
        <v>136</v>
      </c>
      <c r="BI1205" t="s">
        <v>148</v>
      </c>
      <c r="BJ1205" t="s">
        <v>148</v>
      </c>
      <c r="BK1205" t="s">
        <v>148</v>
      </c>
      <c r="BN1205" t="s">
        <v>5657</v>
      </c>
      <c r="BO1205" t="s">
        <v>176</v>
      </c>
      <c r="BP1205">
        <v>50</v>
      </c>
      <c r="BQ1205">
        <v>50</v>
      </c>
      <c r="BR1205">
        <v>50</v>
      </c>
      <c r="BS1205" s="1">
        <v>44214</v>
      </c>
      <c r="BT1205" s="1">
        <v>44288</v>
      </c>
      <c r="BU1205" s="1">
        <v>44214</v>
      </c>
      <c r="BV1205" s="1">
        <v>44288</v>
      </c>
      <c r="BW1205" t="s">
        <v>136</v>
      </c>
      <c r="BX1205">
        <v>36</v>
      </c>
      <c r="BY1205">
        <v>0</v>
      </c>
      <c r="BZ1205">
        <v>6</v>
      </c>
      <c r="CA1205">
        <v>6</v>
      </c>
      <c r="CB1205">
        <v>6</v>
      </c>
      <c r="CC1205">
        <v>6</v>
      </c>
      <c r="CD1205">
        <v>6</v>
      </c>
      <c r="CE1205">
        <v>6</v>
      </c>
      <c r="CF1205" t="str">
        <f>"7:00 AM"</f>
        <v>7:00 AM</v>
      </c>
      <c r="CG1205" t="str">
        <f>"8:00 PM"</f>
        <v>8:00 PM</v>
      </c>
      <c r="CH1205" s="5">
        <v>11.71</v>
      </c>
      <c r="CI1205" t="s">
        <v>146</v>
      </c>
      <c r="CL1205" t="s">
        <v>134</v>
      </c>
      <c r="CM1205" t="s">
        <v>147</v>
      </c>
      <c r="CN1205" t="s">
        <v>148</v>
      </c>
      <c r="CO1205" t="s">
        <v>492</v>
      </c>
      <c r="CP1205" t="s">
        <v>149</v>
      </c>
      <c r="CQ1205">
        <v>3</v>
      </c>
      <c r="CR1205">
        <v>0</v>
      </c>
      <c r="CS1205" t="s">
        <v>136</v>
      </c>
      <c r="CT1205" t="s">
        <v>136</v>
      </c>
      <c r="CU1205" t="s">
        <v>134</v>
      </c>
      <c r="CV1205" t="s">
        <v>134</v>
      </c>
      <c r="CW1205" t="s">
        <v>134</v>
      </c>
      <c r="CX1205">
        <v>50</v>
      </c>
      <c r="CY1205" t="s">
        <v>134</v>
      </c>
      <c r="CZ1205" t="s">
        <v>134</v>
      </c>
      <c r="DA1205" t="s">
        <v>134</v>
      </c>
      <c r="DB1205" t="s">
        <v>134</v>
      </c>
      <c r="DC1205" t="s">
        <v>134</v>
      </c>
      <c r="DD1205" t="s">
        <v>136</v>
      </c>
      <c r="DF1205" s="2" t="s">
        <v>4078</v>
      </c>
      <c r="DG1205" t="s">
        <v>5658</v>
      </c>
      <c r="DH1205" t="s">
        <v>3140</v>
      </c>
      <c r="DI1205" t="s">
        <v>139</v>
      </c>
      <c r="DJ1205" s="4">
        <v>34219</v>
      </c>
      <c r="DK1205" t="s">
        <v>574</v>
      </c>
      <c r="DL1205" t="s">
        <v>134</v>
      </c>
      <c r="DM1205">
        <v>2</v>
      </c>
      <c r="DN1205" t="s">
        <v>5659</v>
      </c>
      <c r="DO1205" t="s">
        <v>501</v>
      </c>
      <c r="DP1205" t="s">
        <v>139</v>
      </c>
      <c r="DQ1205" t="str">
        <f>"33873"</f>
        <v>33873</v>
      </c>
      <c r="DR1205" t="s">
        <v>151</v>
      </c>
      <c r="DS1205" t="s">
        <v>420</v>
      </c>
      <c r="DT1205">
        <v>13</v>
      </c>
      <c r="DU1205">
        <v>50</v>
      </c>
      <c r="DV1205" t="s">
        <v>136</v>
      </c>
      <c r="DW1205" t="s">
        <v>134</v>
      </c>
      <c r="DX1205" t="s">
        <v>134</v>
      </c>
      <c r="DY1205" t="s">
        <v>136</v>
      </c>
      <c r="DZ1205">
        <v>1</v>
      </c>
      <c r="EA1205" t="s">
        <v>136</v>
      </c>
      <c r="EC1205" s="5">
        <v>12.68</v>
      </c>
      <c r="ED1205" s="5">
        <v>55</v>
      </c>
      <c r="EE1205">
        <v>18134047991</v>
      </c>
      <c r="EF1205" t="s">
        <v>5656</v>
      </c>
      <c r="EG1205" t="s">
        <v>148</v>
      </c>
      <c r="EH1205">
        <v>26</v>
      </c>
    </row>
    <row r="1206" spans="1:138" ht="15" customHeight="1" x14ac:dyDescent="0.35">
      <c r="A1206" t="s">
        <v>5699</v>
      </c>
      <c r="B1206" t="s">
        <v>157</v>
      </c>
      <c r="C1206" s="1">
        <v>44147.778784837959</v>
      </c>
      <c r="D1206" s="1">
        <v>44165</v>
      </c>
      <c r="E1206" t="s">
        <v>133</v>
      </c>
      <c r="F1206" t="s">
        <v>136</v>
      </c>
      <c r="G1206" t="s">
        <v>135</v>
      </c>
      <c r="H1206" t="s">
        <v>136</v>
      </c>
      <c r="I1206" t="s">
        <v>2491</v>
      </c>
      <c r="K1206" t="s">
        <v>2492</v>
      </c>
      <c r="M1206" t="s">
        <v>2493</v>
      </c>
      <c r="N1206" t="s">
        <v>161</v>
      </c>
      <c r="O1206" s="4">
        <v>30453</v>
      </c>
      <c r="P1206" t="s">
        <v>140</v>
      </c>
      <c r="R1206">
        <v>19123140190</v>
      </c>
      <c r="T1206">
        <v>111219</v>
      </c>
      <c r="U1206" t="s">
        <v>2494</v>
      </c>
      <c r="V1206" t="s">
        <v>1050</v>
      </c>
      <c r="X1206" t="s">
        <v>2495</v>
      </c>
      <c r="Y1206" t="s">
        <v>2492</v>
      </c>
      <c r="AA1206" t="s">
        <v>2493</v>
      </c>
      <c r="AB1206" t="s">
        <v>161</v>
      </c>
      <c r="AC1206" s="4">
        <v>30453</v>
      </c>
      <c r="AD1206" t="s">
        <v>140</v>
      </c>
      <c r="AF1206">
        <v>19123140190</v>
      </c>
      <c r="AH1206" t="s">
        <v>2496</v>
      </c>
      <c r="AZ1206" t="s">
        <v>175</v>
      </c>
      <c r="BA1206" t="s">
        <v>176</v>
      </c>
      <c r="BB1206" t="s">
        <v>136</v>
      </c>
      <c r="BC1206" t="s">
        <v>136</v>
      </c>
      <c r="BD1206" t="s">
        <v>148</v>
      </c>
      <c r="BE1206" t="s">
        <v>136</v>
      </c>
      <c r="BF1206" t="s">
        <v>136</v>
      </c>
      <c r="BG1206" t="s">
        <v>134</v>
      </c>
      <c r="BH1206" t="s">
        <v>136</v>
      </c>
      <c r="BN1206" t="s">
        <v>5700</v>
      </c>
      <c r="BO1206" t="s">
        <v>2498</v>
      </c>
      <c r="BP1206">
        <v>8</v>
      </c>
      <c r="BQ1206">
        <v>8</v>
      </c>
      <c r="BR1206">
        <v>8</v>
      </c>
      <c r="BS1206" s="1">
        <v>44211</v>
      </c>
      <c r="BT1206" s="1">
        <v>44392</v>
      </c>
      <c r="BU1206" s="1">
        <v>44211</v>
      </c>
      <c r="BV1206" s="1">
        <v>44392</v>
      </c>
      <c r="BW1206" t="s">
        <v>136</v>
      </c>
      <c r="BX1206">
        <v>40</v>
      </c>
      <c r="BY1206">
        <v>0</v>
      </c>
      <c r="BZ1206">
        <v>7</v>
      </c>
      <c r="CA1206">
        <v>7</v>
      </c>
      <c r="CB1206">
        <v>7</v>
      </c>
      <c r="CC1206">
        <v>7</v>
      </c>
      <c r="CD1206">
        <v>7</v>
      </c>
      <c r="CE1206">
        <v>5</v>
      </c>
      <c r="CF1206" t="str">
        <f>"7:00 AM"</f>
        <v>7:00 AM</v>
      </c>
      <c r="CG1206" t="str">
        <f>"4:00 PM"</f>
        <v>4:00 PM</v>
      </c>
      <c r="CH1206" s="5">
        <v>11.71</v>
      </c>
      <c r="CI1206" t="s">
        <v>146</v>
      </c>
      <c r="CL1206" t="s">
        <v>136</v>
      </c>
      <c r="CM1206" t="s">
        <v>312</v>
      </c>
      <c r="CN1206" t="s">
        <v>148</v>
      </c>
      <c r="CO1206" s="2" t="s">
        <v>2499</v>
      </c>
      <c r="CP1206" t="s">
        <v>149</v>
      </c>
      <c r="CQ1206">
        <v>0</v>
      </c>
      <c r="CR1206">
        <v>0</v>
      </c>
      <c r="CS1206" t="s">
        <v>136</v>
      </c>
      <c r="CT1206" t="s">
        <v>136</v>
      </c>
      <c r="CU1206" t="s">
        <v>136</v>
      </c>
      <c r="CV1206" t="s">
        <v>136</v>
      </c>
      <c r="CW1206" t="s">
        <v>134</v>
      </c>
      <c r="CX1206">
        <v>75</v>
      </c>
      <c r="CY1206" t="s">
        <v>134</v>
      </c>
      <c r="CZ1206" t="s">
        <v>134</v>
      </c>
      <c r="DA1206" t="s">
        <v>134</v>
      </c>
      <c r="DB1206" t="s">
        <v>134</v>
      </c>
      <c r="DC1206" t="s">
        <v>134</v>
      </c>
      <c r="DD1206" t="s">
        <v>136</v>
      </c>
      <c r="DF1206" t="s">
        <v>2500</v>
      </c>
      <c r="DG1206" t="s">
        <v>2492</v>
      </c>
      <c r="DH1206" t="s">
        <v>2493</v>
      </c>
      <c r="DI1206" t="s">
        <v>161</v>
      </c>
      <c r="DJ1206" s="4">
        <v>30453</v>
      </c>
      <c r="DK1206" t="s">
        <v>2501</v>
      </c>
      <c r="DL1206" t="s">
        <v>136</v>
      </c>
      <c r="DM1206">
        <v>1</v>
      </c>
      <c r="DN1206" t="s">
        <v>5701</v>
      </c>
      <c r="DO1206" t="s">
        <v>2493</v>
      </c>
      <c r="DP1206" t="s">
        <v>161</v>
      </c>
      <c r="DQ1206" t="str">
        <f>"30453"</f>
        <v>30453</v>
      </c>
      <c r="DR1206" t="s">
        <v>2501</v>
      </c>
      <c r="DS1206" t="s">
        <v>952</v>
      </c>
      <c r="DT1206">
        <v>1</v>
      </c>
      <c r="DU1206">
        <v>8</v>
      </c>
      <c r="DV1206" t="s">
        <v>134</v>
      </c>
      <c r="DW1206" t="s">
        <v>134</v>
      </c>
      <c r="DX1206" t="s">
        <v>134</v>
      </c>
      <c r="DY1206" t="s">
        <v>136</v>
      </c>
      <c r="DZ1206">
        <v>2</v>
      </c>
      <c r="EA1206" t="s">
        <v>136</v>
      </c>
      <c r="EC1206" s="5">
        <v>12.68</v>
      </c>
      <c r="ED1206" s="5">
        <v>55</v>
      </c>
      <c r="EE1206">
        <v>19123140190</v>
      </c>
      <c r="EF1206" t="s">
        <v>2496</v>
      </c>
      <c r="EG1206" t="s">
        <v>148</v>
      </c>
      <c r="EH1206">
        <v>0</v>
      </c>
    </row>
    <row r="1207" spans="1:138" ht="15" customHeight="1" x14ac:dyDescent="0.35">
      <c r="A1207" t="s">
        <v>20679</v>
      </c>
      <c r="B1207" t="s">
        <v>273</v>
      </c>
      <c r="C1207" s="1">
        <v>44146.627295370374</v>
      </c>
      <c r="D1207" s="1">
        <v>44165</v>
      </c>
      <c r="E1207" t="s">
        <v>133</v>
      </c>
      <c r="F1207" t="s">
        <v>136</v>
      </c>
      <c r="G1207" t="s">
        <v>607</v>
      </c>
      <c r="H1207" t="s">
        <v>134</v>
      </c>
      <c r="I1207" t="s">
        <v>20680</v>
      </c>
      <c r="K1207" t="s">
        <v>20681</v>
      </c>
      <c r="M1207" t="s">
        <v>4241</v>
      </c>
      <c r="N1207" t="s">
        <v>374</v>
      </c>
      <c r="O1207" s="4">
        <v>79029</v>
      </c>
      <c r="P1207" t="s">
        <v>140</v>
      </c>
      <c r="R1207">
        <v>18069663650</v>
      </c>
      <c r="T1207">
        <v>11511</v>
      </c>
      <c r="U1207" t="s">
        <v>12016</v>
      </c>
      <c r="V1207" t="s">
        <v>5583</v>
      </c>
      <c r="X1207" t="s">
        <v>13397</v>
      </c>
      <c r="Y1207" t="s">
        <v>20681</v>
      </c>
      <c r="AA1207" t="s">
        <v>4241</v>
      </c>
      <c r="AB1207" t="s">
        <v>374</v>
      </c>
      <c r="AC1207" s="4">
        <v>79029</v>
      </c>
      <c r="AD1207" t="s">
        <v>140</v>
      </c>
      <c r="AF1207">
        <v>18069663650</v>
      </c>
      <c r="AH1207" t="s">
        <v>20682</v>
      </c>
      <c r="AI1207" t="s">
        <v>226</v>
      </c>
      <c r="AJ1207" t="s">
        <v>20683</v>
      </c>
      <c r="AK1207" t="s">
        <v>1653</v>
      </c>
      <c r="AL1207" t="s">
        <v>1619</v>
      </c>
      <c r="AM1207" t="s">
        <v>20684</v>
      </c>
      <c r="AO1207" t="s">
        <v>1282</v>
      </c>
      <c r="AP1207" t="s">
        <v>374</v>
      </c>
      <c r="AQ1207" s="4">
        <v>77222</v>
      </c>
      <c r="AR1207" t="s">
        <v>140</v>
      </c>
      <c r="AT1207">
        <v>12814935529</v>
      </c>
      <c r="AV1207" t="s">
        <v>20685</v>
      </c>
      <c r="AW1207" t="s">
        <v>20686</v>
      </c>
      <c r="AX1207" t="s">
        <v>374</v>
      </c>
      <c r="AY1207" t="s">
        <v>12034</v>
      </c>
      <c r="AZ1207" t="s">
        <v>262</v>
      </c>
      <c r="BA1207" t="s">
        <v>263</v>
      </c>
      <c r="BB1207" t="s">
        <v>136</v>
      </c>
      <c r="BC1207" t="s">
        <v>136</v>
      </c>
      <c r="BD1207" t="s">
        <v>148</v>
      </c>
      <c r="BE1207" t="s">
        <v>136</v>
      </c>
      <c r="BF1207" t="s">
        <v>136</v>
      </c>
      <c r="BG1207" t="s">
        <v>134</v>
      </c>
      <c r="BH1207" t="s">
        <v>136</v>
      </c>
      <c r="BN1207" t="s">
        <v>20687</v>
      </c>
      <c r="BO1207" t="s">
        <v>20688</v>
      </c>
      <c r="BP1207">
        <v>4</v>
      </c>
      <c r="BQ1207">
        <v>4</v>
      </c>
      <c r="BS1207" s="1">
        <v>44197</v>
      </c>
      <c r="BT1207" s="1">
        <v>44260</v>
      </c>
      <c r="BU1207" s="1">
        <v>44197</v>
      </c>
      <c r="BV1207" s="1">
        <v>44260</v>
      </c>
      <c r="BW1207" t="s">
        <v>136</v>
      </c>
      <c r="BX1207">
        <v>60</v>
      </c>
      <c r="BY1207">
        <v>0</v>
      </c>
      <c r="BZ1207">
        <v>10</v>
      </c>
      <c r="CA1207">
        <v>10</v>
      </c>
      <c r="CB1207">
        <v>10</v>
      </c>
      <c r="CC1207">
        <v>10</v>
      </c>
      <c r="CD1207">
        <v>10</v>
      </c>
      <c r="CE1207">
        <v>10</v>
      </c>
      <c r="CF1207" t="str">
        <f>"8:00 AM"</f>
        <v>8:00 AM</v>
      </c>
      <c r="CG1207" t="str">
        <f>"6:00 PM"</f>
        <v>6:00 PM</v>
      </c>
      <c r="CH1207" s="5">
        <v>12.67</v>
      </c>
      <c r="CI1207" t="s">
        <v>146</v>
      </c>
      <c r="CL1207" t="s">
        <v>136</v>
      </c>
      <c r="CM1207" t="s">
        <v>354</v>
      </c>
      <c r="CN1207" t="s">
        <v>2106</v>
      </c>
      <c r="CO1207" s="2" t="s">
        <v>20689</v>
      </c>
      <c r="CP1207" t="s">
        <v>149</v>
      </c>
      <c r="CQ1207">
        <v>6</v>
      </c>
      <c r="CR1207">
        <v>0</v>
      </c>
      <c r="CS1207" t="s">
        <v>134</v>
      </c>
      <c r="CT1207" t="s">
        <v>134</v>
      </c>
      <c r="CU1207" t="s">
        <v>136</v>
      </c>
      <c r="CV1207" t="s">
        <v>134</v>
      </c>
      <c r="CW1207" t="s">
        <v>136</v>
      </c>
      <c r="CY1207" t="s">
        <v>136</v>
      </c>
      <c r="CZ1207" t="s">
        <v>136</v>
      </c>
      <c r="DA1207" t="s">
        <v>136</v>
      </c>
      <c r="DB1207" t="s">
        <v>136</v>
      </c>
      <c r="DC1207" t="s">
        <v>136</v>
      </c>
      <c r="DD1207" t="s">
        <v>136</v>
      </c>
      <c r="DF1207" t="s">
        <v>20690</v>
      </c>
      <c r="DG1207" t="s">
        <v>20681</v>
      </c>
      <c r="DH1207" t="s">
        <v>4241</v>
      </c>
      <c r="DI1207" t="s">
        <v>374</v>
      </c>
      <c r="DJ1207" s="4">
        <v>79029</v>
      </c>
      <c r="DK1207" t="s">
        <v>2728</v>
      </c>
      <c r="DL1207" t="s">
        <v>136</v>
      </c>
      <c r="DM1207">
        <v>1</v>
      </c>
      <c r="DN1207" t="s">
        <v>20681</v>
      </c>
      <c r="DO1207" t="s">
        <v>4241</v>
      </c>
      <c r="DP1207" t="s">
        <v>374</v>
      </c>
      <c r="DQ1207" t="str">
        <f>"79029"</f>
        <v>79029</v>
      </c>
      <c r="DR1207" t="s">
        <v>2728</v>
      </c>
      <c r="DS1207" t="s">
        <v>20691</v>
      </c>
      <c r="DT1207">
        <v>2</v>
      </c>
      <c r="DU1207">
        <v>7</v>
      </c>
      <c r="DV1207" t="s">
        <v>134</v>
      </c>
      <c r="DW1207" t="s">
        <v>134</v>
      </c>
      <c r="DX1207" t="s">
        <v>134</v>
      </c>
      <c r="DY1207" t="s">
        <v>134</v>
      </c>
      <c r="DZ1207">
        <v>2</v>
      </c>
      <c r="EA1207" t="s">
        <v>136</v>
      </c>
      <c r="EC1207" s="5">
        <v>12.68</v>
      </c>
      <c r="ED1207" s="5">
        <v>51</v>
      </c>
      <c r="EE1207">
        <v>18069357337</v>
      </c>
      <c r="EF1207" t="s">
        <v>148</v>
      </c>
      <c r="EG1207" t="s">
        <v>2138</v>
      </c>
      <c r="EH1207">
        <v>0</v>
      </c>
    </row>
    <row r="1208" spans="1:138" ht="15" customHeight="1" x14ac:dyDescent="0.35">
      <c r="A1208" t="s">
        <v>8668</v>
      </c>
      <c r="B1208" t="s">
        <v>157</v>
      </c>
      <c r="C1208" s="1">
        <v>44148.646977546297</v>
      </c>
      <c r="D1208" s="1">
        <v>44165</v>
      </c>
      <c r="E1208" t="s">
        <v>1298</v>
      </c>
      <c r="F1208" t="s">
        <v>136</v>
      </c>
      <c r="G1208" t="s">
        <v>135</v>
      </c>
      <c r="H1208" t="s">
        <v>136</v>
      </c>
      <c r="I1208" t="s">
        <v>1299</v>
      </c>
      <c r="K1208" t="s">
        <v>1300</v>
      </c>
      <c r="L1208" t="s">
        <v>1301</v>
      </c>
      <c r="M1208" t="s">
        <v>1302</v>
      </c>
      <c r="N1208" t="s">
        <v>925</v>
      </c>
      <c r="O1208" s="4">
        <v>83301</v>
      </c>
      <c r="P1208" t="s">
        <v>140</v>
      </c>
      <c r="R1208">
        <v>12085952226</v>
      </c>
      <c r="T1208">
        <v>112410</v>
      </c>
      <c r="U1208" t="s">
        <v>1303</v>
      </c>
      <c r="V1208" t="s">
        <v>1304</v>
      </c>
      <c r="X1208" t="s">
        <v>1305</v>
      </c>
      <c r="Y1208" t="s">
        <v>1300</v>
      </c>
      <c r="Z1208" t="s">
        <v>1301</v>
      </c>
      <c r="AA1208" t="s">
        <v>1302</v>
      </c>
      <c r="AB1208" t="s">
        <v>925</v>
      </c>
      <c r="AC1208" s="4">
        <v>83301</v>
      </c>
      <c r="AD1208" t="s">
        <v>140</v>
      </c>
      <c r="AF1208">
        <v>12085952226</v>
      </c>
      <c r="AH1208" t="s">
        <v>1306</v>
      </c>
      <c r="AZ1208" t="s">
        <v>334</v>
      </c>
      <c r="BA1208" t="s">
        <v>335</v>
      </c>
      <c r="BB1208" t="s">
        <v>136</v>
      </c>
      <c r="BC1208" t="s">
        <v>136</v>
      </c>
      <c r="BD1208" t="s">
        <v>148</v>
      </c>
      <c r="BE1208" t="s">
        <v>136</v>
      </c>
      <c r="BF1208" t="s">
        <v>136</v>
      </c>
      <c r="BG1208" t="s">
        <v>134</v>
      </c>
      <c r="BH1208" t="s">
        <v>136</v>
      </c>
      <c r="BN1208" t="s">
        <v>8669</v>
      </c>
      <c r="BO1208" t="s">
        <v>1308</v>
      </c>
      <c r="BP1208">
        <v>3</v>
      </c>
      <c r="BQ1208">
        <v>3</v>
      </c>
      <c r="BR1208">
        <v>3</v>
      </c>
      <c r="BS1208" s="1">
        <v>44197</v>
      </c>
      <c r="BT1208" s="1">
        <v>44316</v>
      </c>
      <c r="BU1208" s="1">
        <v>44197</v>
      </c>
      <c r="BV1208" s="1">
        <v>44316</v>
      </c>
      <c r="BW1208" t="s">
        <v>134</v>
      </c>
      <c r="CH1208" s="5">
        <v>1682.33</v>
      </c>
      <c r="CI1208" t="s">
        <v>597</v>
      </c>
      <c r="CJ1208">
        <v>0</v>
      </c>
      <c r="CK1208" t="s">
        <v>8670</v>
      </c>
      <c r="CL1208" t="s">
        <v>136</v>
      </c>
      <c r="CM1208" t="s">
        <v>354</v>
      </c>
      <c r="CN1208" t="s">
        <v>1310</v>
      </c>
      <c r="CO1208" s="2" t="s">
        <v>8671</v>
      </c>
      <c r="CP1208" t="s">
        <v>149</v>
      </c>
      <c r="CQ1208">
        <v>3</v>
      </c>
      <c r="CR1208">
        <v>0</v>
      </c>
      <c r="CS1208" t="s">
        <v>136</v>
      </c>
      <c r="CT1208" t="s">
        <v>136</v>
      </c>
      <c r="CU1208" t="s">
        <v>136</v>
      </c>
      <c r="CV1208" t="s">
        <v>134</v>
      </c>
      <c r="CW1208" t="s">
        <v>134</v>
      </c>
      <c r="CX1208">
        <v>50</v>
      </c>
      <c r="CY1208" t="s">
        <v>134</v>
      </c>
      <c r="CZ1208" t="s">
        <v>136</v>
      </c>
      <c r="DA1208" t="s">
        <v>136</v>
      </c>
      <c r="DB1208" t="s">
        <v>136</v>
      </c>
      <c r="DC1208" t="s">
        <v>136</v>
      </c>
      <c r="DD1208" t="s">
        <v>136</v>
      </c>
      <c r="DF1208" t="s">
        <v>180</v>
      </c>
      <c r="DG1208" t="s">
        <v>8672</v>
      </c>
      <c r="DH1208" t="s">
        <v>8673</v>
      </c>
      <c r="DI1208" t="s">
        <v>1338</v>
      </c>
      <c r="DJ1208" s="4">
        <v>89418</v>
      </c>
      <c r="DK1208" t="s">
        <v>8674</v>
      </c>
      <c r="DL1208" t="s">
        <v>134</v>
      </c>
      <c r="DM1208">
        <v>2</v>
      </c>
      <c r="DN1208" t="s">
        <v>8672</v>
      </c>
      <c r="DO1208" t="s">
        <v>8673</v>
      </c>
      <c r="DP1208" t="s">
        <v>1338</v>
      </c>
      <c r="DQ1208" t="str">
        <f>"89418"</f>
        <v>89418</v>
      </c>
      <c r="DR1208" t="s">
        <v>8674</v>
      </c>
      <c r="DS1208" t="s">
        <v>1315</v>
      </c>
      <c r="DT1208">
        <v>9</v>
      </c>
      <c r="DU1208">
        <v>15</v>
      </c>
      <c r="DV1208" t="s">
        <v>134</v>
      </c>
      <c r="DW1208" t="s">
        <v>134</v>
      </c>
      <c r="DX1208" t="s">
        <v>134</v>
      </c>
      <c r="DY1208" t="s">
        <v>136</v>
      </c>
      <c r="DZ1208">
        <v>1</v>
      </c>
      <c r="EA1208" t="s">
        <v>136</v>
      </c>
      <c r="EC1208" s="5">
        <v>12.68</v>
      </c>
      <c r="ED1208" s="5">
        <v>55</v>
      </c>
      <c r="EE1208">
        <v>12085952226</v>
      </c>
      <c r="EF1208" t="s">
        <v>1316</v>
      </c>
      <c r="EG1208" t="s">
        <v>148</v>
      </c>
      <c r="EH1208">
        <v>0</v>
      </c>
    </row>
    <row r="1209" spans="1:138" ht="15" customHeight="1" x14ac:dyDescent="0.35">
      <c r="A1209" t="s">
        <v>3956</v>
      </c>
      <c r="B1209" t="s">
        <v>157</v>
      </c>
      <c r="C1209" s="1">
        <v>44158.354642013888</v>
      </c>
      <c r="D1209" s="1">
        <v>44165</v>
      </c>
      <c r="E1209" t="s">
        <v>579</v>
      </c>
      <c r="F1209" t="s">
        <v>136</v>
      </c>
      <c r="G1209" t="s">
        <v>135</v>
      </c>
      <c r="H1209" t="s">
        <v>136</v>
      </c>
      <c r="I1209" t="s">
        <v>3957</v>
      </c>
      <c r="K1209" t="s">
        <v>3958</v>
      </c>
      <c r="M1209" t="s">
        <v>3959</v>
      </c>
      <c r="N1209" t="s">
        <v>744</v>
      </c>
      <c r="O1209" s="4">
        <v>40108</v>
      </c>
      <c r="P1209" t="s">
        <v>140</v>
      </c>
      <c r="R1209">
        <v>12704223862</v>
      </c>
      <c r="T1209">
        <v>1119</v>
      </c>
      <c r="U1209" t="s">
        <v>3960</v>
      </c>
      <c r="V1209" t="s">
        <v>3961</v>
      </c>
      <c r="X1209" t="s">
        <v>747</v>
      </c>
      <c r="Y1209" t="s">
        <v>3958</v>
      </c>
      <c r="AA1209" t="s">
        <v>3959</v>
      </c>
      <c r="AB1209" t="s">
        <v>744</v>
      </c>
      <c r="AC1209" s="4">
        <v>40108</v>
      </c>
      <c r="AD1209" t="s">
        <v>140</v>
      </c>
      <c r="AF1209">
        <v>12704223862</v>
      </c>
      <c r="AH1209" t="s">
        <v>155</v>
      </c>
      <c r="AI1209" t="s">
        <v>168</v>
      </c>
      <c r="AJ1209" t="s">
        <v>749</v>
      </c>
      <c r="AK1209" t="s">
        <v>750</v>
      </c>
      <c r="AM1209" t="s">
        <v>751</v>
      </c>
      <c r="AO1209" t="s">
        <v>752</v>
      </c>
      <c r="AP1209" t="s">
        <v>744</v>
      </c>
      <c r="AQ1209" s="4">
        <v>40508</v>
      </c>
      <c r="AR1209" t="s">
        <v>140</v>
      </c>
      <c r="AT1209">
        <v>18592337845</v>
      </c>
      <c r="AV1209" t="s">
        <v>753</v>
      </c>
      <c r="AW1209" t="s">
        <v>754</v>
      </c>
      <c r="AY1209" t="s">
        <v>155</v>
      </c>
      <c r="AZ1209" t="s">
        <v>175</v>
      </c>
      <c r="BA1209" t="s">
        <v>176</v>
      </c>
      <c r="BB1209" t="s">
        <v>136</v>
      </c>
      <c r="BC1209" t="s">
        <v>136</v>
      </c>
      <c r="BD1209" t="s">
        <v>148</v>
      </c>
      <c r="BE1209" t="s">
        <v>136</v>
      </c>
      <c r="BF1209" t="s">
        <v>136</v>
      </c>
      <c r="BG1209" t="s">
        <v>134</v>
      </c>
      <c r="BH1209" t="s">
        <v>136</v>
      </c>
      <c r="BN1209" t="s">
        <v>3962</v>
      </c>
      <c r="BO1209" t="s">
        <v>3963</v>
      </c>
      <c r="BP1209">
        <v>2</v>
      </c>
      <c r="BQ1209">
        <v>2</v>
      </c>
      <c r="BR1209">
        <v>2</v>
      </c>
      <c r="BS1209" s="1">
        <v>44228</v>
      </c>
      <c r="BT1209" s="1">
        <v>44531</v>
      </c>
      <c r="BU1209" s="1">
        <v>44228</v>
      </c>
      <c r="BV1209" s="1">
        <v>44531</v>
      </c>
      <c r="BW1209" t="s">
        <v>136</v>
      </c>
      <c r="BX1209">
        <v>40</v>
      </c>
      <c r="BY1209">
        <v>0</v>
      </c>
      <c r="BZ1209">
        <v>7</v>
      </c>
      <c r="CA1209">
        <v>7</v>
      </c>
      <c r="CB1209">
        <v>7</v>
      </c>
      <c r="CC1209">
        <v>7</v>
      </c>
      <c r="CD1209">
        <v>7</v>
      </c>
      <c r="CE1209">
        <v>5</v>
      </c>
      <c r="CF1209" t="str">
        <f>"8:00 AM"</f>
        <v>8:00 AM</v>
      </c>
      <c r="CG1209" t="str">
        <f>"4:00 PM"</f>
        <v>4:00 PM</v>
      </c>
      <c r="CH1209" s="5">
        <v>12.4</v>
      </c>
      <c r="CI1209" t="s">
        <v>146</v>
      </c>
      <c r="CL1209" t="s">
        <v>136</v>
      </c>
      <c r="CM1209" t="s">
        <v>147</v>
      </c>
      <c r="CN1209" t="s">
        <v>148</v>
      </c>
      <c r="CO1209" t="s">
        <v>757</v>
      </c>
      <c r="CP1209" t="s">
        <v>149</v>
      </c>
      <c r="CQ1209">
        <v>0</v>
      </c>
      <c r="CR1209">
        <v>0</v>
      </c>
      <c r="CS1209" t="s">
        <v>136</v>
      </c>
      <c r="CT1209" t="s">
        <v>136</v>
      </c>
      <c r="CU1209" t="s">
        <v>134</v>
      </c>
      <c r="CV1209" t="s">
        <v>134</v>
      </c>
      <c r="CW1209" t="s">
        <v>136</v>
      </c>
      <c r="CY1209" t="s">
        <v>134</v>
      </c>
      <c r="CZ1209" t="s">
        <v>136</v>
      </c>
      <c r="DA1209" t="s">
        <v>136</v>
      </c>
      <c r="DB1209" t="s">
        <v>136</v>
      </c>
      <c r="DC1209" t="s">
        <v>134</v>
      </c>
      <c r="DD1209" t="s">
        <v>136</v>
      </c>
      <c r="DF1209" t="s">
        <v>758</v>
      </c>
      <c r="DG1209" t="s">
        <v>3964</v>
      </c>
      <c r="DH1209" t="s">
        <v>3959</v>
      </c>
      <c r="DI1209" t="s">
        <v>744</v>
      </c>
      <c r="DJ1209" s="4">
        <v>40108</v>
      </c>
      <c r="DK1209" t="s">
        <v>3383</v>
      </c>
      <c r="DL1209" t="s">
        <v>134</v>
      </c>
      <c r="DM1209">
        <v>10</v>
      </c>
      <c r="DN1209" t="s">
        <v>3965</v>
      </c>
      <c r="DO1209" t="s">
        <v>3382</v>
      </c>
      <c r="DP1209" t="s">
        <v>744</v>
      </c>
      <c r="DQ1209" t="str">
        <f>"40142"</f>
        <v>40142</v>
      </c>
      <c r="DR1209" t="s">
        <v>3383</v>
      </c>
      <c r="DS1209" t="s">
        <v>497</v>
      </c>
      <c r="DT1209">
        <v>1</v>
      </c>
      <c r="DU1209">
        <v>3</v>
      </c>
      <c r="DV1209" t="s">
        <v>134</v>
      </c>
      <c r="DW1209" t="s">
        <v>134</v>
      </c>
      <c r="DX1209" t="s">
        <v>134</v>
      </c>
      <c r="DY1209" t="s">
        <v>136</v>
      </c>
      <c r="DZ1209">
        <v>1</v>
      </c>
      <c r="EA1209" t="s">
        <v>136</v>
      </c>
      <c r="EC1209" s="5">
        <v>12.68</v>
      </c>
      <c r="ED1209" s="5">
        <v>55</v>
      </c>
      <c r="EE1209">
        <v>12704223862</v>
      </c>
      <c r="EF1209" t="s">
        <v>148</v>
      </c>
      <c r="EG1209" t="s">
        <v>764</v>
      </c>
      <c r="EH1209">
        <v>0</v>
      </c>
    </row>
    <row r="1210" spans="1:138" ht="15" customHeight="1" x14ac:dyDescent="0.35">
      <c r="A1210" t="s">
        <v>10107</v>
      </c>
      <c r="B1210" t="s">
        <v>157</v>
      </c>
      <c r="C1210" s="1">
        <v>44153.811950115742</v>
      </c>
      <c r="D1210" s="1">
        <v>44165</v>
      </c>
      <c r="E1210" t="s">
        <v>133</v>
      </c>
      <c r="F1210" t="s">
        <v>136</v>
      </c>
      <c r="G1210" t="s">
        <v>135</v>
      </c>
      <c r="H1210" t="s">
        <v>136</v>
      </c>
      <c r="I1210" t="s">
        <v>10108</v>
      </c>
      <c r="K1210" t="s">
        <v>10109</v>
      </c>
      <c r="M1210" t="s">
        <v>10110</v>
      </c>
      <c r="N1210" t="s">
        <v>592</v>
      </c>
      <c r="O1210" s="4">
        <v>82335</v>
      </c>
      <c r="P1210" t="s">
        <v>140</v>
      </c>
      <c r="R1210">
        <v>13073245543</v>
      </c>
      <c r="T1210">
        <v>112111</v>
      </c>
      <c r="U1210" t="s">
        <v>10111</v>
      </c>
      <c r="V1210" t="s">
        <v>10112</v>
      </c>
      <c r="X1210" t="s">
        <v>10113</v>
      </c>
      <c r="Y1210" t="s">
        <v>10114</v>
      </c>
      <c r="Z1210" t="s">
        <v>10115</v>
      </c>
      <c r="AA1210" t="s">
        <v>10110</v>
      </c>
      <c r="AB1210" t="s">
        <v>592</v>
      </c>
      <c r="AC1210" s="4">
        <v>82335</v>
      </c>
      <c r="AD1210" t="s">
        <v>140</v>
      </c>
      <c r="AF1210">
        <v>13073205243</v>
      </c>
      <c r="AH1210" t="s">
        <v>10116</v>
      </c>
      <c r="AZ1210" t="s">
        <v>334</v>
      </c>
      <c r="BA1210" t="s">
        <v>335</v>
      </c>
      <c r="BB1210" t="s">
        <v>136</v>
      </c>
      <c r="BC1210" t="s">
        <v>136</v>
      </c>
      <c r="BD1210" t="s">
        <v>148</v>
      </c>
      <c r="BE1210" t="s">
        <v>136</v>
      </c>
      <c r="BF1210" t="s">
        <v>136</v>
      </c>
      <c r="BG1210" t="s">
        <v>134</v>
      </c>
      <c r="BH1210" t="s">
        <v>136</v>
      </c>
      <c r="BN1210" t="s">
        <v>10117</v>
      </c>
      <c r="BO1210" t="s">
        <v>10118</v>
      </c>
      <c r="BP1210">
        <v>1</v>
      </c>
      <c r="BQ1210">
        <v>1</v>
      </c>
      <c r="BR1210">
        <v>1</v>
      </c>
      <c r="BS1210" s="1">
        <v>44222</v>
      </c>
      <c r="BT1210" s="1">
        <v>44525</v>
      </c>
      <c r="BU1210" s="1">
        <v>44222</v>
      </c>
      <c r="BV1210" s="1">
        <v>44525</v>
      </c>
      <c r="BW1210" t="s">
        <v>134</v>
      </c>
      <c r="CH1210" s="5">
        <v>1682.33</v>
      </c>
      <c r="CI1210" t="s">
        <v>597</v>
      </c>
      <c r="CL1210" t="s">
        <v>136</v>
      </c>
      <c r="CM1210" t="s">
        <v>10119</v>
      </c>
      <c r="CN1210" t="s">
        <v>10120</v>
      </c>
      <c r="CO1210" t="s">
        <v>10121</v>
      </c>
      <c r="CP1210" t="s">
        <v>149</v>
      </c>
      <c r="CQ1210">
        <v>6</v>
      </c>
      <c r="CR1210">
        <v>0</v>
      </c>
      <c r="CS1210" t="s">
        <v>136</v>
      </c>
      <c r="CT1210" t="s">
        <v>136</v>
      </c>
      <c r="CU1210" t="s">
        <v>136</v>
      </c>
      <c r="CV1210" t="s">
        <v>136</v>
      </c>
      <c r="CW1210" t="s">
        <v>134</v>
      </c>
      <c r="CX1210">
        <v>50</v>
      </c>
      <c r="CY1210" t="s">
        <v>136</v>
      </c>
      <c r="CZ1210" t="s">
        <v>136</v>
      </c>
      <c r="DA1210" t="s">
        <v>136</v>
      </c>
      <c r="DB1210" t="s">
        <v>136</v>
      </c>
      <c r="DC1210" t="s">
        <v>136</v>
      </c>
      <c r="DD1210" t="s">
        <v>136</v>
      </c>
      <c r="DF1210" t="s">
        <v>10122</v>
      </c>
      <c r="DG1210" t="s">
        <v>10109</v>
      </c>
      <c r="DH1210" t="s">
        <v>10110</v>
      </c>
      <c r="DI1210" t="s">
        <v>592</v>
      </c>
      <c r="DJ1210" s="4">
        <v>82335</v>
      </c>
      <c r="DK1210" t="s">
        <v>7731</v>
      </c>
      <c r="DL1210" t="s">
        <v>136</v>
      </c>
      <c r="DM1210">
        <v>1</v>
      </c>
      <c r="DN1210" t="s">
        <v>10123</v>
      </c>
      <c r="DO1210" t="s">
        <v>10110</v>
      </c>
      <c r="DP1210" t="s">
        <v>592</v>
      </c>
      <c r="DQ1210" t="str">
        <f>"82335"</f>
        <v>82335</v>
      </c>
      <c r="DR1210" t="s">
        <v>7731</v>
      </c>
      <c r="DS1210" t="s">
        <v>10124</v>
      </c>
      <c r="DT1210">
        <v>1</v>
      </c>
      <c r="DU1210">
        <v>2</v>
      </c>
      <c r="DV1210" t="s">
        <v>136</v>
      </c>
      <c r="DW1210" t="s">
        <v>134</v>
      </c>
      <c r="DX1210" t="s">
        <v>136</v>
      </c>
      <c r="DY1210" t="s">
        <v>136</v>
      </c>
      <c r="DZ1210">
        <v>1</v>
      </c>
      <c r="EA1210" t="s">
        <v>136</v>
      </c>
      <c r="EC1210" s="5">
        <v>12.68</v>
      </c>
      <c r="ED1210" s="5">
        <v>55</v>
      </c>
      <c r="EE1210">
        <v>13073205243</v>
      </c>
      <c r="EF1210" t="s">
        <v>10116</v>
      </c>
      <c r="EG1210" t="s">
        <v>148</v>
      </c>
      <c r="EH1210">
        <v>0</v>
      </c>
    </row>
    <row r="1211" spans="1:138" ht="15" customHeight="1" x14ac:dyDescent="0.35">
      <c r="A1211" t="s">
        <v>17746</v>
      </c>
      <c r="B1211" t="s">
        <v>157</v>
      </c>
      <c r="C1211" s="1">
        <v>44121.932395138887</v>
      </c>
      <c r="D1211" s="1">
        <v>44166</v>
      </c>
      <c r="E1211" t="s">
        <v>133</v>
      </c>
      <c r="F1211" t="s">
        <v>134</v>
      </c>
      <c r="G1211" t="s">
        <v>135</v>
      </c>
      <c r="H1211" t="s">
        <v>136</v>
      </c>
      <c r="I1211" t="s">
        <v>5215</v>
      </c>
      <c r="K1211" t="s">
        <v>5216</v>
      </c>
      <c r="M1211" t="s">
        <v>5217</v>
      </c>
      <c r="N1211" t="s">
        <v>139</v>
      </c>
      <c r="O1211" s="4">
        <v>33825</v>
      </c>
      <c r="P1211" t="s">
        <v>140</v>
      </c>
      <c r="R1211">
        <v>18633681671</v>
      </c>
      <c r="T1211">
        <v>11511</v>
      </c>
      <c r="U1211" t="s">
        <v>5218</v>
      </c>
      <c r="V1211" t="s">
        <v>5219</v>
      </c>
      <c r="X1211" t="s">
        <v>143</v>
      </c>
      <c r="Y1211" t="s">
        <v>5216</v>
      </c>
      <c r="AA1211" t="s">
        <v>5217</v>
      </c>
      <c r="AB1211" t="s">
        <v>139</v>
      </c>
      <c r="AC1211" s="4">
        <v>33825</v>
      </c>
      <c r="AD1211" t="s">
        <v>140</v>
      </c>
      <c r="AF1211">
        <v>18633681671</v>
      </c>
      <c r="AH1211" t="s">
        <v>5220</v>
      </c>
      <c r="AI1211" t="s">
        <v>168</v>
      </c>
      <c r="AJ1211" t="s">
        <v>141</v>
      </c>
      <c r="AK1211" t="s">
        <v>17747</v>
      </c>
      <c r="AM1211" t="s">
        <v>137</v>
      </c>
      <c r="AO1211" t="s">
        <v>138</v>
      </c>
      <c r="AP1211" t="s">
        <v>139</v>
      </c>
      <c r="AQ1211" s="4">
        <v>33852</v>
      </c>
      <c r="AR1211" t="s">
        <v>140</v>
      </c>
      <c r="AT1211">
        <v>18632738870</v>
      </c>
      <c r="AV1211" t="s">
        <v>5221</v>
      </c>
      <c r="AW1211" t="s">
        <v>5222</v>
      </c>
      <c r="AZ1211" t="s">
        <v>175</v>
      </c>
      <c r="BA1211" t="s">
        <v>176</v>
      </c>
      <c r="BB1211" t="s">
        <v>134</v>
      </c>
      <c r="BC1211" t="s">
        <v>134</v>
      </c>
      <c r="BD1211" t="s">
        <v>134</v>
      </c>
      <c r="BE1211" t="s">
        <v>134</v>
      </c>
      <c r="BF1211" t="s">
        <v>134</v>
      </c>
      <c r="BG1211" t="s">
        <v>134</v>
      </c>
      <c r="BH1211" t="s">
        <v>136</v>
      </c>
      <c r="BN1211" t="s">
        <v>17748</v>
      </c>
      <c r="BO1211" t="s">
        <v>17749</v>
      </c>
      <c r="BP1211">
        <v>18</v>
      </c>
      <c r="BQ1211">
        <v>18</v>
      </c>
      <c r="BR1211">
        <v>18</v>
      </c>
      <c r="BS1211" s="1">
        <v>44168</v>
      </c>
      <c r="BT1211" s="1">
        <v>44377</v>
      </c>
      <c r="BU1211" s="1">
        <v>44168</v>
      </c>
      <c r="BV1211" s="1">
        <v>44377</v>
      </c>
      <c r="BW1211" t="s">
        <v>136</v>
      </c>
      <c r="BX1211">
        <v>40</v>
      </c>
      <c r="BY1211">
        <v>0</v>
      </c>
      <c r="BZ1211">
        <v>6</v>
      </c>
      <c r="CA1211">
        <v>7</v>
      </c>
      <c r="CB1211">
        <v>7</v>
      </c>
      <c r="CC1211">
        <v>7</v>
      </c>
      <c r="CD1211">
        <v>7</v>
      </c>
      <c r="CE1211">
        <v>6</v>
      </c>
      <c r="CF1211" t="str">
        <f>"7:00 AM"</f>
        <v>7:00 AM</v>
      </c>
      <c r="CG1211" t="str">
        <f>"2:00 PM"</f>
        <v>2:00 PM</v>
      </c>
      <c r="CH1211" s="5">
        <v>11.71</v>
      </c>
      <c r="CI1211" t="s">
        <v>146</v>
      </c>
      <c r="CJ1211">
        <v>1.05</v>
      </c>
      <c r="CK1211" t="s">
        <v>17750</v>
      </c>
      <c r="CL1211" t="s">
        <v>134</v>
      </c>
      <c r="CM1211" t="s">
        <v>147</v>
      </c>
      <c r="CN1211" t="s">
        <v>148</v>
      </c>
      <c r="CO1211" s="2" t="s">
        <v>17751</v>
      </c>
      <c r="CP1211" t="s">
        <v>149</v>
      </c>
      <c r="CQ1211">
        <v>0</v>
      </c>
      <c r="CR1211">
        <v>0</v>
      </c>
      <c r="CS1211" t="s">
        <v>136</v>
      </c>
      <c r="CT1211" t="s">
        <v>136</v>
      </c>
      <c r="CU1211" t="s">
        <v>136</v>
      </c>
      <c r="CV1211" t="s">
        <v>136</v>
      </c>
      <c r="CW1211" t="s">
        <v>134</v>
      </c>
      <c r="CX1211">
        <v>100</v>
      </c>
      <c r="CY1211" t="s">
        <v>134</v>
      </c>
      <c r="CZ1211" t="s">
        <v>134</v>
      </c>
      <c r="DA1211" t="s">
        <v>134</v>
      </c>
      <c r="DB1211" t="s">
        <v>134</v>
      </c>
      <c r="DC1211" t="s">
        <v>134</v>
      </c>
      <c r="DD1211" t="s">
        <v>136</v>
      </c>
      <c r="DF1211" t="s">
        <v>17752</v>
      </c>
      <c r="DG1211" t="s">
        <v>17753</v>
      </c>
      <c r="DH1211" t="s">
        <v>12478</v>
      </c>
      <c r="DI1211" t="s">
        <v>139</v>
      </c>
      <c r="DJ1211" s="4">
        <v>33841</v>
      </c>
      <c r="DK1211" t="s">
        <v>1447</v>
      </c>
      <c r="DL1211" t="s">
        <v>134</v>
      </c>
      <c r="DM1211">
        <v>40</v>
      </c>
      <c r="DN1211" t="s">
        <v>17754</v>
      </c>
      <c r="DO1211" t="s">
        <v>485</v>
      </c>
      <c r="DP1211" t="s">
        <v>139</v>
      </c>
      <c r="DQ1211" t="str">
        <f>"33825"</f>
        <v>33825</v>
      </c>
      <c r="DR1211" t="s">
        <v>153</v>
      </c>
      <c r="DS1211" t="s">
        <v>17755</v>
      </c>
      <c r="DT1211">
        <v>1</v>
      </c>
      <c r="DU1211">
        <v>9</v>
      </c>
      <c r="DV1211" t="s">
        <v>134</v>
      </c>
      <c r="DW1211" t="s">
        <v>134</v>
      </c>
      <c r="DX1211" t="s">
        <v>134</v>
      </c>
      <c r="DY1211" t="s">
        <v>134</v>
      </c>
      <c r="DZ1211">
        <v>2</v>
      </c>
      <c r="EA1211" t="s">
        <v>136</v>
      </c>
      <c r="EC1211" s="5">
        <v>12.68</v>
      </c>
      <c r="ED1211" s="5">
        <v>55</v>
      </c>
      <c r="EE1211">
        <v>18633681671</v>
      </c>
      <c r="EF1211" t="s">
        <v>5220</v>
      </c>
      <c r="EG1211" t="s">
        <v>148</v>
      </c>
      <c r="EH1211">
        <v>5</v>
      </c>
    </row>
    <row r="1212" spans="1:138" ht="15" customHeight="1" x14ac:dyDescent="0.35">
      <c r="A1212" t="s">
        <v>20211</v>
      </c>
      <c r="B1212" t="s">
        <v>157</v>
      </c>
      <c r="C1212" s="1">
        <v>44129.975725115743</v>
      </c>
      <c r="D1212" s="1">
        <v>44166</v>
      </c>
      <c r="E1212" t="s">
        <v>133</v>
      </c>
      <c r="F1212" t="s">
        <v>136</v>
      </c>
      <c r="G1212" t="s">
        <v>135</v>
      </c>
      <c r="H1212" t="s">
        <v>136</v>
      </c>
      <c r="I1212" t="s">
        <v>20212</v>
      </c>
      <c r="K1212" t="s">
        <v>20213</v>
      </c>
      <c r="M1212" t="s">
        <v>345</v>
      </c>
      <c r="N1212" t="s">
        <v>246</v>
      </c>
      <c r="O1212" s="4">
        <v>70526</v>
      </c>
      <c r="P1212" t="s">
        <v>140</v>
      </c>
      <c r="Q1212" t="s">
        <v>247</v>
      </c>
      <c r="R1212">
        <v>13375817121</v>
      </c>
      <c r="T1212">
        <v>11251</v>
      </c>
      <c r="U1212" t="s">
        <v>1564</v>
      </c>
      <c r="V1212" t="s">
        <v>5058</v>
      </c>
      <c r="W1212" t="s">
        <v>348</v>
      </c>
      <c r="X1212" t="s">
        <v>251</v>
      </c>
      <c r="Y1212" t="s">
        <v>20214</v>
      </c>
      <c r="AA1212" t="s">
        <v>345</v>
      </c>
      <c r="AB1212" t="s">
        <v>246</v>
      </c>
      <c r="AC1212" s="4">
        <v>70526</v>
      </c>
      <c r="AD1212" t="s">
        <v>140</v>
      </c>
      <c r="AE1212" t="s">
        <v>252</v>
      </c>
      <c r="AF1212">
        <v>13375817121</v>
      </c>
      <c r="AH1212" t="s">
        <v>20215</v>
      </c>
      <c r="AI1212" t="s">
        <v>168</v>
      </c>
      <c r="AJ1212" t="s">
        <v>254</v>
      </c>
      <c r="AK1212" t="s">
        <v>255</v>
      </c>
      <c r="AL1212" t="s">
        <v>256</v>
      </c>
      <c r="AM1212" t="s">
        <v>257</v>
      </c>
      <c r="AO1212" t="s">
        <v>258</v>
      </c>
      <c r="AP1212" t="s">
        <v>246</v>
      </c>
      <c r="AQ1212" s="4">
        <v>70760</v>
      </c>
      <c r="AR1212" t="s">
        <v>140</v>
      </c>
      <c r="AS1212" t="s">
        <v>351</v>
      </c>
      <c r="AT1212">
        <v>12256387218</v>
      </c>
      <c r="AV1212" t="s">
        <v>260</v>
      </c>
      <c r="AW1212" t="s">
        <v>261</v>
      </c>
      <c r="AZ1212" t="s">
        <v>334</v>
      </c>
      <c r="BA1212" t="s">
        <v>335</v>
      </c>
      <c r="BB1212" t="s">
        <v>136</v>
      </c>
      <c r="BC1212" t="s">
        <v>136</v>
      </c>
      <c r="BD1212" t="s">
        <v>148</v>
      </c>
      <c r="BE1212" t="s">
        <v>136</v>
      </c>
      <c r="BF1212" t="s">
        <v>136</v>
      </c>
      <c r="BG1212" t="s">
        <v>134</v>
      </c>
      <c r="BH1212" t="s">
        <v>136</v>
      </c>
      <c r="BN1212" t="s">
        <v>20216</v>
      </c>
      <c r="BO1212" t="s">
        <v>3322</v>
      </c>
      <c r="BP1212">
        <v>18</v>
      </c>
      <c r="BQ1212">
        <v>18</v>
      </c>
      <c r="BR1212">
        <v>18</v>
      </c>
      <c r="BS1212" s="1">
        <v>44180</v>
      </c>
      <c r="BT1212" s="1">
        <v>44469</v>
      </c>
      <c r="BU1212" s="1">
        <v>44180</v>
      </c>
      <c r="BV1212" s="1">
        <v>44469</v>
      </c>
      <c r="BW1212" t="s">
        <v>136</v>
      </c>
      <c r="BX1212">
        <v>40</v>
      </c>
      <c r="BY1212">
        <v>0</v>
      </c>
      <c r="BZ1212">
        <v>8</v>
      </c>
      <c r="CA1212">
        <v>8</v>
      </c>
      <c r="CB1212">
        <v>8</v>
      </c>
      <c r="CC1212">
        <v>8</v>
      </c>
      <c r="CD1212">
        <v>8</v>
      </c>
      <c r="CE1212">
        <v>0</v>
      </c>
      <c r="CF1212" t="str">
        <f>"7:00 AM"</f>
        <v>7:00 AM</v>
      </c>
      <c r="CG1212" t="str">
        <f>"4:00 PM"</f>
        <v>4:00 PM</v>
      </c>
      <c r="CH1212" s="5">
        <v>11.83</v>
      </c>
      <c r="CI1212" t="s">
        <v>146</v>
      </c>
      <c r="CL1212" t="s">
        <v>134</v>
      </c>
      <c r="CM1212" t="s">
        <v>354</v>
      </c>
      <c r="CN1212" t="s">
        <v>20217</v>
      </c>
      <c r="CO1212" t="s">
        <v>266</v>
      </c>
      <c r="CP1212" t="s">
        <v>149</v>
      </c>
      <c r="CQ1212">
        <v>3</v>
      </c>
      <c r="CR1212">
        <v>0</v>
      </c>
      <c r="CS1212" t="s">
        <v>136</v>
      </c>
      <c r="CT1212" t="s">
        <v>136</v>
      </c>
      <c r="CU1212" t="s">
        <v>136</v>
      </c>
      <c r="CV1212" t="s">
        <v>134</v>
      </c>
      <c r="CW1212" t="s">
        <v>134</v>
      </c>
      <c r="CX1212">
        <v>50</v>
      </c>
      <c r="CY1212" t="s">
        <v>134</v>
      </c>
      <c r="CZ1212" t="s">
        <v>134</v>
      </c>
      <c r="DA1212" t="s">
        <v>134</v>
      </c>
      <c r="DB1212" t="s">
        <v>134</v>
      </c>
      <c r="DC1212" t="s">
        <v>134</v>
      </c>
      <c r="DD1212" t="s">
        <v>136</v>
      </c>
      <c r="DF1212" t="s">
        <v>267</v>
      </c>
      <c r="DG1212" t="s">
        <v>20213</v>
      </c>
      <c r="DH1212" t="s">
        <v>345</v>
      </c>
      <c r="DI1212" t="s">
        <v>246</v>
      </c>
      <c r="DJ1212" s="4">
        <v>70526</v>
      </c>
      <c r="DK1212" t="s">
        <v>268</v>
      </c>
      <c r="DL1212" t="s">
        <v>134</v>
      </c>
      <c r="DM1212">
        <v>9</v>
      </c>
      <c r="DN1212" t="s">
        <v>20218</v>
      </c>
      <c r="DO1212" t="s">
        <v>7685</v>
      </c>
      <c r="DP1212" t="s">
        <v>246</v>
      </c>
      <c r="DQ1212" t="str">
        <f>"70655"</f>
        <v>70655</v>
      </c>
      <c r="DR1212" t="s">
        <v>1083</v>
      </c>
      <c r="DS1212" t="s">
        <v>20219</v>
      </c>
      <c r="DT1212">
        <v>2</v>
      </c>
      <c r="DU1212">
        <v>12</v>
      </c>
      <c r="DV1212" t="s">
        <v>134</v>
      </c>
      <c r="DW1212" t="s">
        <v>134</v>
      </c>
      <c r="DX1212" t="s">
        <v>134</v>
      </c>
      <c r="DY1212" t="s">
        <v>134</v>
      </c>
      <c r="DZ1212">
        <v>3</v>
      </c>
      <c r="EA1212" t="s">
        <v>136</v>
      </c>
      <c r="EC1212" s="5">
        <v>12.68</v>
      </c>
      <c r="ED1212" s="5">
        <v>55</v>
      </c>
      <c r="EE1212">
        <v>13375817121</v>
      </c>
      <c r="EF1212" t="s">
        <v>148</v>
      </c>
      <c r="EG1212" t="s">
        <v>271</v>
      </c>
      <c r="EH1212">
        <v>3</v>
      </c>
    </row>
    <row r="1213" spans="1:138" ht="15" customHeight="1" x14ac:dyDescent="0.35">
      <c r="A1213" t="s">
        <v>11418</v>
      </c>
      <c r="B1213" t="s">
        <v>157</v>
      </c>
      <c r="C1213" s="1">
        <v>44124.527252430555</v>
      </c>
      <c r="D1213" s="1">
        <v>44166</v>
      </c>
      <c r="E1213" t="s">
        <v>133</v>
      </c>
      <c r="F1213" t="s">
        <v>136</v>
      </c>
      <c r="G1213" t="s">
        <v>135</v>
      </c>
      <c r="H1213" t="s">
        <v>136</v>
      </c>
      <c r="I1213" t="s">
        <v>6569</v>
      </c>
      <c r="K1213" t="s">
        <v>11419</v>
      </c>
      <c r="M1213" t="s">
        <v>6570</v>
      </c>
      <c r="N1213" t="s">
        <v>374</v>
      </c>
      <c r="O1213" s="4">
        <v>79549</v>
      </c>
      <c r="P1213" t="s">
        <v>140</v>
      </c>
      <c r="R1213">
        <v>13255737341</v>
      </c>
      <c r="T1213">
        <v>112112</v>
      </c>
      <c r="U1213" t="s">
        <v>4470</v>
      </c>
      <c r="V1213" t="s">
        <v>2626</v>
      </c>
      <c r="X1213" t="s">
        <v>164</v>
      </c>
      <c r="Y1213" t="s">
        <v>11419</v>
      </c>
      <c r="AA1213" t="s">
        <v>6570</v>
      </c>
      <c r="AB1213" t="s">
        <v>374</v>
      </c>
      <c r="AC1213" s="4">
        <v>79549</v>
      </c>
      <c r="AD1213" t="s">
        <v>140</v>
      </c>
      <c r="AF1213">
        <v>13255737341</v>
      </c>
      <c r="AH1213" t="s">
        <v>6571</v>
      </c>
      <c r="AI1213" t="s">
        <v>168</v>
      </c>
      <c r="AJ1213" t="s">
        <v>533</v>
      </c>
      <c r="AK1213" t="s">
        <v>534</v>
      </c>
      <c r="AM1213" t="s">
        <v>535</v>
      </c>
      <c r="AO1213" t="s">
        <v>536</v>
      </c>
      <c r="AP1213" t="s">
        <v>537</v>
      </c>
      <c r="AQ1213" s="4">
        <v>28786</v>
      </c>
      <c r="AR1213" t="s">
        <v>140</v>
      </c>
      <c r="AT1213">
        <v>18282460659</v>
      </c>
      <c r="AV1213" t="s">
        <v>538</v>
      </c>
      <c r="AW1213" t="s">
        <v>539</v>
      </c>
      <c r="AZ1213" t="s">
        <v>334</v>
      </c>
      <c r="BA1213" t="s">
        <v>335</v>
      </c>
      <c r="BB1213" t="s">
        <v>136</v>
      </c>
      <c r="BC1213" t="s">
        <v>136</v>
      </c>
      <c r="BD1213" t="s">
        <v>148</v>
      </c>
      <c r="BE1213" t="s">
        <v>136</v>
      </c>
      <c r="BF1213" t="s">
        <v>136</v>
      </c>
      <c r="BG1213" t="s">
        <v>134</v>
      </c>
      <c r="BH1213" t="s">
        <v>136</v>
      </c>
      <c r="BN1213" t="s">
        <v>11420</v>
      </c>
      <c r="BO1213" t="s">
        <v>3151</v>
      </c>
      <c r="BP1213">
        <v>1</v>
      </c>
      <c r="BQ1213">
        <v>1</v>
      </c>
      <c r="BR1213">
        <v>1</v>
      </c>
      <c r="BS1213" s="1">
        <v>44185</v>
      </c>
      <c r="BT1213" s="1">
        <v>44287</v>
      </c>
      <c r="BU1213" s="1">
        <v>44185</v>
      </c>
      <c r="BV1213" s="1">
        <v>44287</v>
      </c>
      <c r="BW1213" t="s">
        <v>136</v>
      </c>
      <c r="BX1213">
        <v>48</v>
      </c>
      <c r="BY1213">
        <v>0</v>
      </c>
      <c r="BZ1213">
        <v>8</v>
      </c>
      <c r="CA1213">
        <v>8</v>
      </c>
      <c r="CB1213">
        <v>8</v>
      </c>
      <c r="CC1213">
        <v>8</v>
      </c>
      <c r="CD1213">
        <v>8</v>
      </c>
      <c r="CE1213">
        <v>8</v>
      </c>
      <c r="CF1213" t="str">
        <f>"8:00 AM"</f>
        <v>8:00 AM</v>
      </c>
      <c r="CG1213" t="str">
        <f>"5:00 PM"</f>
        <v>5:00 PM</v>
      </c>
      <c r="CH1213" s="5">
        <v>12.67</v>
      </c>
      <c r="CI1213" t="s">
        <v>146</v>
      </c>
      <c r="CL1213" t="s">
        <v>136</v>
      </c>
      <c r="CM1213" t="s">
        <v>312</v>
      </c>
      <c r="CN1213" t="s">
        <v>148</v>
      </c>
      <c r="CO1213" t="s">
        <v>11421</v>
      </c>
      <c r="CP1213" t="s">
        <v>149</v>
      </c>
      <c r="CQ1213">
        <v>1</v>
      </c>
      <c r="CR1213">
        <v>0</v>
      </c>
      <c r="CS1213" t="s">
        <v>136</v>
      </c>
      <c r="CT1213" t="s">
        <v>134</v>
      </c>
      <c r="CU1213" t="s">
        <v>136</v>
      </c>
      <c r="CV1213" t="s">
        <v>136</v>
      </c>
      <c r="CW1213" t="s">
        <v>134</v>
      </c>
      <c r="CX1213">
        <v>75</v>
      </c>
      <c r="CY1213" t="s">
        <v>134</v>
      </c>
      <c r="CZ1213" t="s">
        <v>136</v>
      </c>
      <c r="DA1213" t="s">
        <v>136</v>
      </c>
      <c r="DB1213" t="s">
        <v>136</v>
      </c>
      <c r="DC1213" t="s">
        <v>136</v>
      </c>
      <c r="DD1213" t="s">
        <v>136</v>
      </c>
      <c r="DF1213" t="s">
        <v>11422</v>
      </c>
      <c r="DG1213" t="s">
        <v>6572</v>
      </c>
      <c r="DH1213" t="s">
        <v>6570</v>
      </c>
      <c r="DI1213" t="s">
        <v>374</v>
      </c>
      <c r="DJ1213" s="4">
        <v>79549</v>
      </c>
      <c r="DK1213" t="s">
        <v>6573</v>
      </c>
      <c r="DL1213" t="s">
        <v>136</v>
      </c>
      <c r="DM1213">
        <v>1</v>
      </c>
      <c r="DN1213" t="s">
        <v>6574</v>
      </c>
      <c r="DO1213" t="s">
        <v>6570</v>
      </c>
      <c r="DP1213" t="s">
        <v>374</v>
      </c>
      <c r="DQ1213" t="str">
        <f>"79549"</f>
        <v>79549</v>
      </c>
      <c r="DR1213" t="s">
        <v>6573</v>
      </c>
      <c r="DS1213" t="s">
        <v>296</v>
      </c>
      <c r="DT1213">
        <v>1</v>
      </c>
      <c r="DU1213">
        <v>4</v>
      </c>
      <c r="DV1213" t="s">
        <v>134</v>
      </c>
      <c r="DW1213" t="s">
        <v>134</v>
      </c>
      <c r="DX1213" t="s">
        <v>134</v>
      </c>
      <c r="DY1213" t="s">
        <v>136</v>
      </c>
      <c r="DZ1213">
        <v>1</v>
      </c>
      <c r="EA1213" t="s">
        <v>136</v>
      </c>
      <c r="EC1213" s="5">
        <v>12.68</v>
      </c>
      <c r="ED1213" s="5">
        <v>55</v>
      </c>
      <c r="EE1213">
        <v>13255737341</v>
      </c>
      <c r="EF1213" t="s">
        <v>6571</v>
      </c>
      <c r="EG1213" t="s">
        <v>148</v>
      </c>
      <c r="EH1213">
        <v>0</v>
      </c>
    </row>
    <row r="1214" spans="1:138" ht="15" customHeight="1" x14ac:dyDescent="0.35">
      <c r="A1214" t="s">
        <v>5591</v>
      </c>
      <c r="B1214" t="s">
        <v>157</v>
      </c>
      <c r="C1214" s="1">
        <v>44120.474003356481</v>
      </c>
      <c r="D1214" s="1">
        <v>44166</v>
      </c>
      <c r="E1214" t="s">
        <v>133</v>
      </c>
      <c r="F1214" t="s">
        <v>136</v>
      </c>
      <c r="G1214" t="s">
        <v>135</v>
      </c>
      <c r="H1214" t="s">
        <v>136</v>
      </c>
      <c r="I1214" t="s">
        <v>5592</v>
      </c>
      <c r="J1214" t="s">
        <v>5593</v>
      </c>
      <c r="K1214" t="s">
        <v>5594</v>
      </c>
      <c r="L1214" t="s">
        <v>5595</v>
      </c>
      <c r="M1214" t="s">
        <v>1198</v>
      </c>
      <c r="N1214" t="s">
        <v>784</v>
      </c>
      <c r="O1214" s="4">
        <v>59417</v>
      </c>
      <c r="P1214" t="s">
        <v>140</v>
      </c>
      <c r="R1214">
        <v>14063385150</v>
      </c>
      <c r="T1214">
        <v>1121</v>
      </c>
      <c r="U1214" t="s">
        <v>5596</v>
      </c>
      <c r="V1214" t="s">
        <v>5597</v>
      </c>
      <c r="X1214" t="s">
        <v>164</v>
      </c>
      <c r="Y1214" t="s">
        <v>5598</v>
      </c>
      <c r="Z1214" t="s">
        <v>5595</v>
      </c>
      <c r="AA1214" t="s">
        <v>1198</v>
      </c>
      <c r="AB1214" t="s">
        <v>784</v>
      </c>
      <c r="AC1214" s="4">
        <v>59417</v>
      </c>
      <c r="AD1214" t="s">
        <v>140</v>
      </c>
      <c r="AF1214">
        <v>14063385150</v>
      </c>
      <c r="AH1214" t="s">
        <v>5599</v>
      </c>
      <c r="AI1214" t="s">
        <v>168</v>
      </c>
      <c r="AJ1214" t="s">
        <v>930</v>
      </c>
      <c r="AK1214" t="s">
        <v>931</v>
      </c>
      <c r="AL1214" t="s">
        <v>932</v>
      </c>
      <c r="AM1214" t="s">
        <v>933</v>
      </c>
      <c r="AO1214" t="s">
        <v>934</v>
      </c>
      <c r="AP1214" t="s">
        <v>925</v>
      </c>
      <c r="AQ1214" s="4">
        <v>83336</v>
      </c>
      <c r="AR1214" t="s">
        <v>140</v>
      </c>
      <c r="AT1214">
        <v>12084369737</v>
      </c>
      <c r="AV1214" t="s">
        <v>935</v>
      </c>
      <c r="AW1214" t="s">
        <v>936</v>
      </c>
      <c r="AZ1214" t="s">
        <v>334</v>
      </c>
      <c r="BA1214" t="s">
        <v>335</v>
      </c>
      <c r="BB1214" t="s">
        <v>136</v>
      </c>
      <c r="BC1214" t="s">
        <v>136</v>
      </c>
      <c r="BD1214" t="s">
        <v>148</v>
      </c>
      <c r="BE1214" t="s">
        <v>136</v>
      </c>
      <c r="BF1214" t="s">
        <v>136</v>
      </c>
      <c r="BG1214" t="s">
        <v>134</v>
      </c>
      <c r="BH1214" t="s">
        <v>136</v>
      </c>
      <c r="BI1214" t="s">
        <v>1032</v>
      </c>
      <c r="BJ1214" t="s">
        <v>1033</v>
      </c>
      <c r="BK1214" t="s">
        <v>683</v>
      </c>
      <c r="BL1214" t="s">
        <v>1034</v>
      </c>
      <c r="BM1214" t="s">
        <v>941</v>
      </c>
      <c r="BN1214" t="s">
        <v>5600</v>
      </c>
      <c r="BO1214" t="s">
        <v>1196</v>
      </c>
      <c r="BP1214">
        <v>1</v>
      </c>
      <c r="BQ1214">
        <v>1</v>
      </c>
      <c r="BR1214">
        <v>1</v>
      </c>
      <c r="BS1214" s="1">
        <v>44180</v>
      </c>
      <c r="BT1214" s="1">
        <v>44275</v>
      </c>
      <c r="BU1214" s="1">
        <v>44180</v>
      </c>
      <c r="BV1214" s="1">
        <v>44275</v>
      </c>
      <c r="BW1214" t="s">
        <v>136</v>
      </c>
      <c r="BX1214">
        <v>40</v>
      </c>
      <c r="BY1214">
        <v>0</v>
      </c>
      <c r="BZ1214">
        <v>8</v>
      </c>
      <c r="CA1214">
        <v>8</v>
      </c>
      <c r="CB1214">
        <v>8</v>
      </c>
      <c r="CC1214">
        <v>8</v>
      </c>
      <c r="CD1214">
        <v>8</v>
      </c>
      <c r="CE1214">
        <v>0</v>
      </c>
      <c r="CF1214" t="str">
        <f>"8:00 AM"</f>
        <v>8:00 AM</v>
      </c>
      <c r="CG1214" t="str">
        <f>"5:00 PM"</f>
        <v>5:00 PM</v>
      </c>
      <c r="CH1214" s="5">
        <v>13.62</v>
      </c>
      <c r="CI1214" t="s">
        <v>146</v>
      </c>
      <c r="CJ1214">
        <v>0</v>
      </c>
      <c r="CK1214" t="s">
        <v>944</v>
      </c>
      <c r="CL1214" t="s">
        <v>136</v>
      </c>
      <c r="CM1214" t="s">
        <v>354</v>
      </c>
      <c r="CN1214" t="s">
        <v>945</v>
      </c>
      <c r="CO1214" t="s">
        <v>946</v>
      </c>
      <c r="CP1214" t="s">
        <v>149</v>
      </c>
      <c r="CQ1214">
        <v>6</v>
      </c>
      <c r="CR1214">
        <v>0</v>
      </c>
      <c r="CS1214" t="s">
        <v>134</v>
      </c>
      <c r="CT1214" t="s">
        <v>136</v>
      </c>
      <c r="CU1214" t="s">
        <v>136</v>
      </c>
      <c r="CV1214" t="s">
        <v>136</v>
      </c>
      <c r="CW1214" t="s">
        <v>134</v>
      </c>
      <c r="CX1214">
        <v>100</v>
      </c>
      <c r="CY1214" t="s">
        <v>134</v>
      </c>
      <c r="CZ1214" t="s">
        <v>136</v>
      </c>
      <c r="DA1214" t="s">
        <v>136</v>
      </c>
      <c r="DB1214" t="s">
        <v>136</v>
      </c>
      <c r="DC1214" t="s">
        <v>136</v>
      </c>
      <c r="DD1214" t="s">
        <v>136</v>
      </c>
      <c r="DF1214" t="s">
        <v>5601</v>
      </c>
      <c r="DG1214" t="s">
        <v>5602</v>
      </c>
      <c r="DH1214" t="s">
        <v>1198</v>
      </c>
      <c r="DI1214" t="s">
        <v>784</v>
      </c>
      <c r="DJ1214" s="4">
        <v>59417</v>
      </c>
      <c r="DK1214" t="s">
        <v>1199</v>
      </c>
      <c r="DL1214" t="s">
        <v>136</v>
      </c>
      <c r="DM1214">
        <v>1</v>
      </c>
      <c r="DN1214" t="s">
        <v>1197</v>
      </c>
      <c r="DO1214" t="s">
        <v>1198</v>
      </c>
      <c r="DP1214" t="s">
        <v>784</v>
      </c>
      <c r="DQ1214" t="str">
        <f>"59417"</f>
        <v>59417</v>
      </c>
      <c r="DR1214" t="s">
        <v>1199</v>
      </c>
      <c r="DS1214" t="s">
        <v>1200</v>
      </c>
      <c r="DT1214">
        <v>1</v>
      </c>
      <c r="DU1214">
        <v>3</v>
      </c>
      <c r="DV1214" t="s">
        <v>136</v>
      </c>
      <c r="DW1214" t="s">
        <v>136</v>
      </c>
      <c r="DX1214" t="s">
        <v>134</v>
      </c>
      <c r="DY1214" t="s">
        <v>136</v>
      </c>
      <c r="DZ1214">
        <v>1</v>
      </c>
      <c r="EA1214" t="s">
        <v>134</v>
      </c>
      <c r="EB1214" s="5">
        <v>12.68</v>
      </c>
      <c r="EC1214" s="5">
        <v>12.68</v>
      </c>
      <c r="ED1214" s="5">
        <v>55</v>
      </c>
      <c r="EE1214" t="s">
        <v>148</v>
      </c>
      <c r="EF1214" t="s">
        <v>953</v>
      </c>
      <c r="EG1214" t="s">
        <v>1201</v>
      </c>
      <c r="EH1214">
        <v>0</v>
      </c>
    </row>
    <row r="1215" spans="1:138" ht="15" customHeight="1" x14ac:dyDescent="0.35">
      <c r="A1215" t="s">
        <v>27152</v>
      </c>
      <c r="B1215" t="s">
        <v>157</v>
      </c>
      <c r="C1215" s="1">
        <v>44134.631796527778</v>
      </c>
      <c r="D1215" s="1">
        <v>44166</v>
      </c>
      <c r="E1215" t="s">
        <v>133</v>
      </c>
      <c r="F1215" t="s">
        <v>136</v>
      </c>
      <c r="G1215" t="s">
        <v>135</v>
      </c>
      <c r="H1215" t="s">
        <v>136</v>
      </c>
      <c r="I1215" t="s">
        <v>27153</v>
      </c>
      <c r="K1215" t="s">
        <v>27154</v>
      </c>
      <c r="M1215" t="s">
        <v>27155</v>
      </c>
      <c r="N1215" t="s">
        <v>529</v>
      </c>
      <c r="O1215" s="4">
        <v>47396</v>
      </c>
      <c r="P1215" t="s">
        <v>140</v>
      </c>
      <c r="R1215">
        <v>17014022830</v>
      </c>
      <c r="T1215">
        <v>11121</v>
      </c>
      <c r="U1215" t="s">
        <v>4559</v>
      </c>
      <c r="V1215" t="s">
        <v>7367</v>
      </c>
      <c r="W1215" t="s">
        <v>9759</v>
      </c>
      <c r="X1215" t="s">
        <v>13907</v>
      </c>
      <c r="Y1215" t="s">
        <v>27156</v>
      </c>
      <c r="AA1215" t="s">
        <v>27157</v>
      </c>
      <c r="AB1215" t="s">
        <v>139</v>
      </c>
      <c r="AC1215" s="4">
        <v>32159</v>
      </c>
      <c r="AD1215" t="s">
        <v>140</v>
      </c>
      <c r="AF1215">
        <v>17014022830</v>
      </c>
      <c r="AH1215" t="s">
        <v>27158</v>
      </c>
      <c r="AZ1215" t="s">
        <v>175</v>
      </c>
      <c r="BA1215" t="s">
        <v>176</v>
      </c>
      <c r="BB1215" t="s">
        <v>136</v>
      </c>
      <c r="BC1215" t="s">
        <v>136</v>
      </c>
      <c r="BD1215" t="s">
        <v>148</v>
      </c>
      <c r="BE1215" t="s">
        <v>136</v>
      </c>
      <c r="BF1215" t="s">
        <v>136</v>
      </c>
      <c r="BG1215" t="s">
        <v>134</v>
      </c>
      <c r="BH1215" t="s">
        <v>136</v>
      </c>
      <c r="BN1215" t="s">
        <v>27159</v>
      </c>
      <c r="BO1215" t="s">
        <v>15424</v>
      </c>
      <c r="BP1215">
        <v>65</v>
      </c>
      <c r="BQ1215">
        <v>24</v>
      </c>
      <c r="BR1215">
        <v>24</v>
      </c>
      <c r="BS1215" s="1">
        <v>44197</v>
      </c>
      <c r="BT1215" s="1">
        <v>44347</v>
      </c>
      <c r="BU1215" s="1">
        <v>44197</v>
      </c>
      <c r="BV1215" s="1">
        <v>44347</v>
      </c>
      <c r="BW1215" t="s">
        <v>136</v>
      </c>
      <c r="BX1215">
        <v>35</v>
      </c>
      <c r="BY1215">
        <v>0</v>
      </c>
      <c r="BZ1215">
        <v>7</v>
      </c>
      <c r="CA1215">
        <v>7</v>
      </c>
      <c r="CB1215">
        <v>7</v>
      </c>
      <c r="CC1215">
        <v>7</v>
      </c>
      <c r="CD1215">
        <v>7</v>
      </c>
      <c r="CE1215">
        <v>0</v>
      </c>
      <c r="CF1215" t="str">
        <f>"7:00 AM"</f>
        <v>7:00 AM</v>
      </c>
      <c r="CG1215" t="str">
        <f>"3:00 PM"</f>
        <v>3:00 PM</v>
      </c>
      <c r="CH1215" s="5">
        <v>14.52</v>
      </c>
      <c r="CI1215" t="s">
        <v>146</v>
      </c>
      <c r="CK1215" t="s">
        <v>27160</v>
      </c>
      <c r="CL1215" t="s">
        <v>134</v>
      </c>
      <c r="CM1215" t="s">
        <v>147</v>
      </c>
      <c r="CN1215" t="s">
        <v>148</v>
      </c>
      <c r="CO1215" t="s">
        <v>27161</v>
      </c>
      <c r="CP1215" t="s">
        <v>149</v>
      </c>
      <c r="CQ1215">
        <v>3</v>
      </c>
      <c r="CR1215">
        <v>0</v>
      </c>
      <c r="CS1215" t="s">
        <v>136</v>
      </c>
      <c r="CT1215" t="s">
        <v>136</v>
      </c>
      <c r="CU1215" t="s">
        <v>136</v>
      </c>
      <c r="CV1215" t="s">
        <v>134</v>
      </c>
      <c r="CW1215" t="s">
        <v>134</v>
      </c>
      <c r="CX1215">
        <v>50</v>
      </c>
      <c r="CY1215" t="s">
        <v>136</v>
      </c>
      <c r="CZ1215" t="s">
        <v>134</v>
      </c>
      <c r="DA1215" t="s">
        <v>134</v>
      </c>
      <c r="DB1215" t="s">
        <v>134</v>
      </c>
      <c r="DC1215" t="s">
        <v>134</v>
      </c>
      <c r="DD1215" t="s">
        <v>136</v>
      </c>
      <c r="DF1215" t="s">
        <v>27162</v>
      </c>
      <c r="DG1215" s="2" t="s">
        <v>27163</v>
      </c>
      <c r="DH1215" t="s">
        <v>27155</v>
      </c>
      <c r="DI1215" t="s">
        <v>529</v>
      </c>
      <c r="DJ1215" s="4">
        <v>47396</v>
      </c>
      <c r="DK1215" t="s">
        <v>21725</v>
      </c>
      <c r="DL1215" t="s">
        <v>136</v>
      </c>
      <c r="DM1215">
        <v>1</v>
      </c>
      <c r="DN1215" s="2" t="s">
        <v>27164</v>
      </c>
      <c r="DO1215" t="s">
        <v>27165</v>
      </c>
      <c r="DP1215" t="s">
        <v>529</v>
      </c>
      <c r="DQ1215" t="str">
        <f>"47304"</f>
        <v>47304</v>
      </c>
      <c r="DR1215" t="s">
        <v>21725</v>
      </c>
      <c r="DS1215" t="s">
        <v>27166</v>
      </c>
      <c r="DT1215">
        <v>7</v>
      </c>
      <c r="DU1215">
        <v>28</v>
      </c>
      <c r="DV1215" t="s">
        <v>134</v>
      </c>
      <c r="DW1215" t="s">
        <v>134</v>
      </c>
      <c r="DX1215" t="s">
        <v>134</v>
      </c>
      <c r="DY1215" t="s">
        <v>136</v>
      </c>
      <c r="DZ1215">
        <v>1</v>
      </c>
      <c r="EA1215" t="s">
        <v>136</v>
      </c>
      <c r="EC1215" s="5">
        <v>12.68</v>
      </c>
      <c r="ED1215" s="5">
        <v>55</v>
      </c>
      <c r="EE1215">
        <v>17657226077</v>
      </c>
      <c r="EF1215" t="s">
        <v>27167</v>
      </c>
      <c r="EG1215" t="s">
        <v>148</v>
      </c>
      <c r="EH1215">
        <v>1</v>
      </c>
    </row>
    <row r="1216" spans="1:138" ht="15" customHeight="1" x14ac:dyDescent="0.35">
      <c r="A1216" t="s">
        <v>13560</v>
      </c>
      <c r="B1216" t="s">
        <v>157</v>
      </c>
      <c r="C1216" s="1">
        <v>44130.606154745372</v>
      </c>
      <c r="D1216" s="1">
        <v>44166</v>
      </c>
      <c r="E1216" t="s">
        <v>133</v>
      </c>
      <c r="F1216" t="s">
        <v>136</v>
      </c>
      <c r="G1216" t="s">
        <v>135</v>
      </c>
      <c r="H1216" t="s">
        <v>136</v>
      </c>
      <c r="I1216" t="s">
        <v>13561</v>
      </c>
      <c r="K1216" t="s">
        <v>13562</v>
      </c>
      <c r="M1216" t="s">
        <v>2450</v>
      </c>
      <c r="N1216" t="s">
        <v>246</v>
      </c>
      <c r="O1216" s="4">
        <v>70578</v>
      </c>
      <c r="P1216" t="s">
        <v>140</v>
      </c>
      <c r="R1216">
        <v>13372244134</v>
      </c>
      <c r="T1216">
        <v>111160</v>
      </c>
      <c r="U1216" t="s">
        <v>7932</v>
      </c>
      <c r="V1216" t="s">
        <v>4511</v>
      </c>
      <c r="X1216" t="s">
        <v>251</v>
      </c>
      <c r="Y1216" t="s">
        <v>13562</v>
      </c>
      <c r="AA1216" t="s">
        <v>2450</v>
      </c>
      <c r="AB1216" t="s">
        <v>246</v>
      </c>
      <c r="AC1216" s="4">
        <v>70578</v>
      </c>
      <c r="AD1216" t="s">
        <v>140</v>
      </c>
      <c r="AF1216">
        <v>13372244134</v>
      </c>
      <c r="AH1216" t="s">
        <v>13563</v>
      </c>
      <c r="AI1216" t="s">
        <v>168</v>
      </c>
      <c r="AJ1216" t="s">
        <v>3436</v>
      </c>
      <c r="AK1216" t="s">
        <v>1031</v>
      </c>
      <c r="AL1216" t="s">
        <v>6693</v>
      </c>
      <c r="AM1216" t="s">
        <v>9368</v>
      </c>
      <c r="AO1216" t="s">
        <v>2450</v>
      </c>
      <c r="AP1216" t="s">
        <v>246</v>
      </c>
      <c r="AQ1216" s="4">
        <v>70578</v>
      </c>
      <c r="AR1216" t="s">
        <v>140</v>
      </c>
      <c r="AT1216">
        <v>13375817041</v>
      </c>
      <c r="AV1216" t="s">
        <v>9369</v>
      </c>
      <c r="AW1216" t="s">
        <v>9370</v>
      </c>
      <c r="AZ1216" t="s">
        <v>334</v>
      </c>
      <c r="BA1216" t="s">
        <v>335</v>
      </c>
      <c r="BB1216" t="s">
        <v>136</v>
      </c>
      <c r="BC1216" t="s">
        <v>136</v>
      </c>
      <c r="BD1216" t="s">
        <v>148</v>
      </c>
      <c r="BE1216" t="s">
        <v>136</v>
      </c>
      <c r="BF1216" t="s">
        <v>136</v>
      </c>
      <c r="BG1216" t="s">
        <v>134</v>
      </c>
      <c r="BH1216" t="s">
        <v>136</v>
      </c>
      <c r="BN1216" t="s">
        <v>13564</v>
      </c>
      <c r="BO1216" t="s">
        <v>775</v>
      </c>
      <c r="BP1216">
        <v>2</v>
      </c>
      <c r="BQ1216">
        <v>2</v>
      </c>
      <c r="BR1216">
        <v>2</v>
      </c>
      <c r="BS1216" s="1">
        <v>44197</v>
      </c>
      <c r="BT1216" s="1">
        <v>44500</v>
      </c>
      <c r="BU1216" s="1">
        <v>44197</v>
      </c>
      <c r="BV1216" s="1">
        <v>44500</v>
      </c>
      <c r="BW1216" t="s">
        <v>136</v>
      </c>
      <c r="BX1216">
        <v>40</v>
      </c>
      <c r="BY1216">
        <v>0</v>
      </c>
      <c r="BZ1216">
        <v>8</v>
      </c>
      <c r="CA1216">
        <v>8</v>
      </c>
      <c r="CB1216">
        <v>8</v>
      </c>
      <c r="CC1216">
        <v>8</v>
      </c>
      <c r="CD1216">
        <v>8</v>
      </c>
      <c r="CE1216">
        <v>0</v>
      </c>
      <c r="CF1216" t="str">
        <f>"7:00 AM"</f>
        <v>7:00 AM</v>
      </c>
      <c r="CG1216" t="str">
        <f>"4:00 PM"</f>
        <v>4:00 PM</v>
      </c>
      <c r="CH1216" s="5">
        <v>11.83</v>
      </c>
      <c r="CI1216" t="s">
        <v>146</v>
      </c>
      <c r="CL1216" t="s">
        <v>134</v>
      </c>
      <c r="CM1216" t="s">
        <v>147</v>
      </c>
      <c r="CN1216" t="s">
        <v>148</v>
      </c>
      <c r="CO1216" s="2" t="s">
        <v>13565</v>
      </c>
      <c r="CP1216" t="s">
        <v>149</v>
      </c>
      <c r="CQ1216">
        <v>3</v>
      </c>
      <c r="CR1216">
        <v>0</v>
      </c>
      <c r="CS1216" t="s">
        <v>136</v>
      </c>
      <c r="CT1216" t="s">
        <v>136</v>
      </c>
      <c r="CU1216" t="s">
        <v>136</v>
      </c>
      <c r="CV1216" t="s">
        <v>134</v>
      </c>
      <c r="CW1216" t="s">
        <v>134</v>
      </c>
      <c r="CX1216">
        <v>50</v>
      </c>
      <c r="CY1216" t="s">
        <v>134</v>
      </c>
      <c r="CZ1216" t="s">
        <v>134</v>
      </c>
      <c r="DA1216" t="s">
        <v>134</v>
      </c>
      <c r="DB1216" t="s">
        <v>134</v>
      </c>
      <c r="DC1216" t="s">
        <v>134</v>
      </c>
      <c r="DD1216" t="s">
        <v>136</v>
      </c>
      <c r="DF1216" t="s">
        <v>13566</v>
      </c>
      <c r="DG1216" t="s">
        <v>13567</v>
      </c>
      <c r="DH1216" t="s">
        <v>9293</v>
      </c>
      <c r="DI1216" t="s">
        <v>246</v>
      </c>
      <c r="DJ1216" s="4">
        <v>70529</v>
      </c>
      <c r="DK1216" t="s">
        <v>6700</v>
      </c>
      <c r="DL1216" t="s">
        <v>136</v>
      </c>
      <c r="DM1216">
        <v>1</v>
      </c>
      <c r="DN1216" t="s">
        <v>13568</v>
      </c>
      <c r="DO1216" t="s">
        <v>9293</v>
      </c>
      <c r="DP1216" t="s">
        <v>246</v>
      </c>
      <c r="DQ1216" t="str">
        <f>"70529"</f>
        <v>70529</v>
      </c>
      <c r="DR1216" t="s">
        <v>6700</v>
      </c>
      <c r="DS1216" t="s">
        <v>13569</v>
      </c>
      <c r="DT1216">
        <v>1</v>
      </c>
      <c r="DU1216">
        <v>2</v>
      </c>
      <c r="DV1216" t="s">
        <v>134</v>
      </c>
      <c r="DW1216" t="s">
        <v>134</v>
      </c>
      <c r="DX1216" t="s">
        <v>134</v>
      </c>
      <c r="DY1216" t="s">
        <v>136</v>
      </c>
      <c r="DZ1216">
        <v>1</v>
      </c>
      <c r="EA1216" t="s">
        <v>136</v>
      </c>
      <c r="EC1216" s="5">
        <v>12.68</v>
      </c>
      <c r="ED1216" s="5">
        <v>55</v>
      </c>
      <c r="EE1216">
        <v>13372244134</v>
      </c>
      <c r="EF1216" t="s">
        <v>13563</v>
      </c>
      <c r="EG1216" t="s">
        <v>148</v>
      </c>
      <c r="EH1216">
        <v>3</v>
      </c>
    </row>
    <row r="1217" spans="1:138" ht="15" customHeight="1" x14ac:dyDescent="0.35">
      <c r="A1217" t="s">
        <v>18464</v>
      </c>
      <c r="B1217" t="s">
        <v>157</v>
      </c>
      <c r="C1217" s="1">
        <v>44130.570944907406</v>
      </c>
      <c r="D1217" s="1">
        <v>44166</v>
      </c>
      <c r="E1217" t="s">
        <v>133</v>
      </c>
      <c r="F1217" t="s">
        <v>136</v>
      </c>
      <c r="G1217" t="s">
        <v>135</v>
      </c>
      <c r="H1217" t="s">
        <v>136</v>
      </c>
      <c r="I1217" t="s">
        <v>18465</v>
      </c>
      <c r="K1217" t="s">
        <v>18466</v>
      </c>
      <c r="M1217" t="s">
        <v>2450</v>
      </c>
      <c r="N1217" t="s">
        <v>246</v>
      </c>
      <c r="O1217" s="4">
        <v>70578</v>
      </c>
      <c r="P1217" t="s">
        <v>140</v>
      </c>
      <c r="R1217">
        <v>13372242690</v>
      </c>
      <c r="T1217">
        <v>112512</v>
      </c>
      <c r="U1217" t="s">
        <v>6471</v>
      </c>
      <c r="V1217" t="s">
        <v>1147</v>
      </c>
      <c r="X1217" t="s">
        <v>251</v>
      </c>
      <c r="Y1217" t="s">
        <v>18467</v>
      </c>
      <c r="AA1217" t="s">
        <v>2450</v>
      </c>
      <c r="AB1217" t="s">
        <v>246</v>
      </c>
      <c r="AC1217" s="4">
        <v>70578</v>
      </c>
      <c r="AD1217" t="s">
        <v>140</v>
      </c>
      <c r="AF1217">
        <v>13372242690</v>
      </c>
      <c r="AH1217" t="s">
        <v>18468</v>
      </c>
      <c r="AI1217" t="s">
        <v>168</v>
      </c>
      <c r="AJ1217" t="s">
        <v>3436</v>
      </c>
      <c r="AK1217" t="s">
        <v>1031</v>
      </c>
      <c r="AL1217" t="s">
        <v>6693</v>
      </c>
      <c r="AM1217" t="s">
        <v>9368</v>
      </c>
      <c r="AO1217" t="s">
        <v>2450</v>
      </c>
      <c r="AP1217" t="s">
        <v>246</v>
      </c>
      <c r="AQ1217" s="4">
        <v>70578</v>
      </c>
      <c r="AR1217" t="s">
        <v>140</v>
      </c>
      <c r="AT1217">
        <v>13375817041</v>
      </c>
      <c r="AV1217" t="s">
        <v>9369</v>
      </c>
      <c r="AW1217" t="s">
        <v>9370</v>
      </c>
      <c r="AZ1217" t="s">
        <v>334</v>
      </c>
      <c r="BA1217" t="s">
        <v>335</v>
      </c>
      <c r="BB1217" t="s">
        <v>136</v>
      </c>
      <c r="BC1217" t="s">
        <v>136</v>
      </c>
      <c r="BD1217" t="s">
        <v>148</v>
      </c>
      <c r="BE1217" t="s">
        <v>136</v>
      </c>
      <c r="BF1217" t="s">
        <v>136</v>
      </c>
      <c r="BG1217" t="s">
        <v>134</v>
      </c>
      <c r="BH1217" t="s">
        <v>136</v>
      </c>
      <c r="BN1217" t="s">
        <v>18469</v>
      </c>
      <c r="BO1217" t="s">
        <v>775</v>
      </c>
      <c r="BP1217">
        <v>3</v>
      </c>
      <c r="BQ1217">
        <v>3</v>
      </c>
      <c r="BR1217">
        <v>3</v>
      </c>
      <c r="BS1217" s="1">
        <v>44197</v>
      </c>
      <c r="BT1217" s="1">
        <v>44408</v>
      </c>
      <c r="BU1217" s="1">
        <v>44197</v>
      </c>
      <c r="BV1217" s="1">
        <v>44408</v>
      </c>
      <c r="BW1217" t="s">
        <v>136</v>
      </c>
      <c r="BX1217">
        <v>40</v>
      </c>
      <c r="BY1217">
        <v>0</v>
      </c>
      <c r="BZ1217">
        <v>8</v>
      </c>
      <c r="CA1217">
        <v>8</v>
      </c>
      <c r="CB1217">
        <v>8</v>
      </c>
      <c r="CC1217">
        <v>8</v>
      </c>
      <c r="CD1217">
        <v>8</v>
      </c>
      <c r="CE1217">
        <v>0</v>
      </c>
      <c r="CF1217" t="str">
        <f>"7:00 AM"</f>
        <v>7:00 AM</v>
      </c>
      <c r="CG1217" t="str">
        <f>"4:00 PM"</f>
        <v>4:00 PM</v>
      </c>
      <c r="CH1217" s="5">
        <v>11.83</v>
      </c>
      <c r="CI1217" t="s">
        <v>146</v>
      </c>
      <c r="CL1217" t="s">
        <v>134</v>
      </c>
      <c r="CM1217" t="s">
        <v>147</v>
      </c>
      <c r="CN1217" t="s">
        <v>148</v>
      </c>
      <c r="CO1217" s="2" t="s">
        <v>18470</v>
      </c>
      <c r="CP1217" t="s">
        <v>149</v>
      </c>
      <c r="CQ1217">
        <v>3</v>
      </c>
      <c r="CR1217">
        <v>0</v>
      </c>
      <c r="CS1217" t="s">
        <v>136</v>
      </c>
      <c r="CT1217" t="s">
        <v>136</v>
      </c>
      <c r="CU1217" t="s">
        <v>136</v>
      </c>
      <c r="CV1217" t="s">
        <v>134</v>
      </c>
      <c r="CW1217" t="s">
        <v>134</v>
      </c>
      <c r="CX1217">
        <v>50</v>
      </c>
      <c r="CY1217" t="s">
        <v>134</v>
      </c>
      <c r="CZ1217" t="s">
        <v>134</v>
      </c>
      <c r="DA1217" t="s">
        <v>134</v>
      </c>
      <c r="DB1217" t="s">
        <v>134</v>
      </c>
      <c r="DC1217" t="s">
        <v>134</v>
      </c>
      <c r="DD1217" t="s">
        <v>136</v>
      </c>
      <c r="DF1217" t="s">
        <v>17650</v>
      </c>
      <c r="DG1217" t="s">
        <v>18471</v>
      </c>
      <c r="DH1217" t="s">
        <v>2450</v>
      </c>
      <c r="DI1217" t="s">
        <v>246</v>
      </c>
      <c r="DJ1217" s="4">
        <v>70578</v>
      </c>
      <c r="DK1217" t="s">
        <v>6700</v>
      </c>
      <c r="DL1217" t="s">
        <v>136</v>
      </c>
      <c r="DM1217">
        <v>1</v>
      </c>
      <c r="DN1217" t="s">
        <v>18472</v>
      </c>
      <c r="DO1217" t="s">
        <v>2450</v>
      </c>
      <c r="DP1217" t="s">
        <v>246</v>
      </c>
      <c r="DQ1217" t="str">
        <f>"70578"</f>
        <v>70578</v>
      </c>
      <c r="DR1217" t="s">
        <v>6700</v>
      </c>
      <c r="DS1217" t="s">
        <v>18473</v>
      </c>
      <c r="DT1217">
        <v>1</v>
      </c>
      <c r="DU1217">
        <v>3</v>
      </c>
      <c r="DV1217" t="s">
        <v>134</v>
      </c>
      <c r="DW1217" t="s">
        <v>134</v>
      </c>
      <c r="DX1217" t="s">
        <v>134</v>
      </c>
      <c r="DY1217" t="s">
        <v>136</v>
      </c>
      <c r="DZ1217">
        <v>1</v>
      </c>
      <c r="EA1217" t="s">
        <v>136</v>
      </c>
      <c r="EC1217" s="5">
        <v>12.68</v>
      </c>
      <c r="ED1217" s="5">
        <v>55</v>
      </c>
      <c r="EE1217">
        <v>13372242690</v>
      </c>
      <c r="EF1217" t="s">
        <v>18468</v>
      </c>
      <c r="EG1217" t="s">
        <v>148</v>
      </c>
      <c r="EH1217">
        <v>2</v>
      </c>
    </row>
    <row r="1218" spans="1:138" ht="15" customHeight="1" x14ac:dyDescent="0.35">
      <c r="A1218" t="s">
        <v>23443</v>
      </c>
      <c r="B1218" t="s">
        <v>157</v>
      </c>
      <c r="C1218" s="1">
        <v>44125.507361458331</v>
      </c>
      <c r="D1218" s="1">
        <v>44166</v>
      </c>
      <c r="E1218" t="s">
        <v>133</v>
      </c>
      <c r="F1218" t="s">
        <v>136</v>
      </c>
      <c r="G1218" t="s">
        <v>135</v>
      </c>
      <c r="H1218" t="s">
        <v>136</v>
      </c>
      <c r="I1218" t="s">
        <v>12137</v>
      </c>
      <c r="K1218" t="s">
        <v>12138</v>
      </c>
      <c r="M1218" t="s">
        <v>778</v>
      </c>
      <c r="N1218" t="s">
        <v>246</v>
      </c>
      <c r="O1218" s="4">
        <v>70515</v>
      </c>
      <c r="P1218" t="s">
        <v>140</v>
      </c>
      <c r="R1218">
        <v>13372075433</v>
      </c>
      <c r="T1218">
        <v>11251</v>
      </c>
      <c r="U1218" t="s">
        <v>621</v>
      </c>
      <c r="V1218" t="s">
        <v>6880</v>
      </c>
      <c r="X1218" t="s">
        <v>164</v>
      </c>
      <c r="Y1218" t="s">
        <v>23444</v>
      </c>
      <c r="AA1218" t="s">
        <v>778</v>
      </c>
      <c r="AB1218" t="s">
        <v>246</v>
      </c>
      <c r="AC1218" s="4">
        <v>70515</v>
      </c>
      <c r="AD1218" t="s">
        <v>140</v>
      </c>
      <c r="AF1218">
        <v>13372075433</v>
      </c>
      <c r="AH1218" t="s">
        <v>12140</v>
      </c>
      <c r="AI1218" t="s">
        <v>168</v>
      </c>
      <c r="AJ1218" t="s">
        <v>325</v>
      </c>
      <c r="AK1218" t="s">
        <v>329</v>
      </c>
      <c r="AM1218" t="s">
        <v>330</v>
      </c>
      <c r="AO1218" t="s">
        <v>324</v>
      </c>
      <c r="AP1218" t="s">
        <v>246</v>
      </c>
      <c r="AQ1218" s="4">
        <v>70554</v>
      </c>
      <c r="AR1218" t="s">
        <v>140</v>
      </c>
      <c r="AS1218" t="s">
        <v>331</v>
      </c>
      <c r="AT1218">
        <v>13377894322</v>
      </c>
      <c r="AV1218" t="s">
        <v>332</v>
      </c>
      <c r="AW1218" t="s">
        <v>333</v>
      </c>
      <c r="AZ1218" t="s">
        <v>334</v>
      </c>
      <c r="BA1218" t="s">
        <v>335</v>
      </c>
      <c r="BB1218" t="s">
        <v>136</v>
      </c>
      <c r="BC1218" t="s">
        <v>136</v>
      </c>
      <c r="BD1218" t="s">
        <v>148</v>
      </c>
      <c r="BE1218" t="s">
        <v>136</v>
      </c>
      <c r="BF1218" t="s">
        <v>136</v>
      </c>
      <c r="BG1218" t="s">
        <v>134</v>
      </c>
      <c r="BH1218" t="s">
        <v>136</v>
      </c>
      <c r="BN1218" t="s">
        <v>23445</v>
      </c>
      <c r="BO1218" t="s">
        <v>337</v>
      </c>
      <c r="BP1218">
        <v>3</v>
      </c>
      <c r="BQ1218">
        <v>3</v>
      </c>
      <c r="BR1218">
        <v>3</v>
      </c>
      <c r="BS1218" s="1">
        <v>44197</v>
      </c>
      <c r="BT1218" s="1">
        <v>44408</v>
      </c>
      <c r="BU1218" s="1">
        <v>44197</v>
      </c>
      <c r="BV1218" s="1">
        <v>44408</v>
      </c>
      <c r="BW1218" t="s">
        <v>136</v>
      </c>
      <c r="BX1218">
        <v>35</v>
      </c>
      <c r="BY1218">
        <v>0</v>
      </c>
      <c r="BZ1218">
        <v>7</v>
      </c>
      <c r="CA1218">
        <v>7</v>
      </c>
      <c r="CB1218">
        <v>7</v>
      </c>
      <c r="CC1218">
        <v>7</v>
      </c>
      <c r="CD1218">
        <v>7</v>
      </c>
      <c r="CE1218">
        <v>0</v>
      </c>
      <c r="CF1218" t="str">
        <f>"8:00 AM"</f>
        <v>8:00 AM</v>
      </c>
      <c r="CG1218" t="str">
        <f>"4:00 PM"</f>
        <v>4:00 PM</v>
      </c>
      <c r="CH1218" s="5">
        <v>11.83</v>
      </c>
      <c r="CI1218" t="s">
        <v>146</v>
      </c>
      <c r="CL1218" t="s">
        <v>136</v>
      </c>
      <c r="CM1218" t="s">
        <v>147</v>
      </c>
      <c r="CN1218" t="s">
        <v>148</v>
      </c>
      <c r="CO1218" t="s">
        <v>338</v>
      </c>
      <c r="CP1218" t="s">
        <v>149</v>
      </c>
      <c r="CQ1218">
        <v>0</v>
      </c>
      <c r="CR1218">
        <v>0</v>
      </c>
      <c r="CS1218" t="s">
        <v>136</v>
      </c>
      <c r="CT1218" t="s">
        <v>136</v>
      </c>
      <c r="CU1218" t="s">
        <v>136</v>
      </c>
      <c r="CV1218" t="s">
        <v>136</v>
      </c>
      <c r="CW1218" t="s">
        <v>134</v>
      </c>
      <c r="CX1218">
        <v>50</v>
      </c>
      <c r="CY1218" t="s">
        <v>136</v>
      </c>
      <c r="CZ1218" t="s">
        <v>136</v>
      </c>
      <c r="DA1218" t="s">
        <v>136</v>
      </c>
      <c r="DB1218" t="s">
        <v>134</v>
      </c>
      <c r="DC1218" t="s">
        <v>134</v>
      </c>
      <c r="DD1218" t="s">
        <v>136</v>
      </c>
      <c r="DF1218" t="s">
        <v>149</v>
      </c>
      <c r="DG1218" t="s">
        <v>23444</v>
      </c>
      <c r="DH1218" t="s">
        <v>778</v>
      </c>
      <c r="DI1218" t="s">
        <v>246</v>
      </c>
      <c r="DJ1218" s="4">
        <v>70515</v>
      </c>
      <c r="DK1218" t="s">
        <v>339</v>
      </c>
      <c r="DL1218" t="s">
        <v>136</v>
      </c>
      <c r="DM1218">
        <v>1</v>
      </c>
      <c r="DN1218" t="s">
        <v>23446</v>
      </c>
      <c r="DO1218" t="s">
        <v>778</v>
      </c>
      <c r="DP1218" t="s">
        <v>246</v>
      </c>
      <c r="DQ1218" t="str">
        <f>"70515"</f>
        <v>70515</v>
      </c>
      <c r="DR1218" t="s">
        <v>339</v>
      </c>
      <c r="DS1218" t="s">
        <v>1206</v>
      </c>
      <c r="DT1218">
        <v>1</v>
      </c>
      <c r="DU1218">
        <v>3</v>
      </c>
      <c r="DV1218" t="s">
        <v>134</v>
      </c>
      <c r="DW1218" t="s">
        <v>134</v>
      </c>
      <c r="DX1218" t="s">
        <v>134</v>
      </c>
      <c r="DY1218" t="s">
        <v>136</v>
      </c>
      <c r="DZ1218">
        <v>1</v>
      </c>
      <c r="EA1218" t="s">
        <v>136</v>
      </c>
      <c r="EC1218" s="5">
        <v>12.68</v>
      </c>
      <c r="ED1218" s="5">
        <v>55</v>
      </c>
      <c r="EE1218">
        <v>13372075433</v>
      </c>
      <c r="EF1218" t="s">
        <v>12140</v>
      </c>
      <c r="EG1218" t="s">
        <v>148</v>
      </c>
      <c r="EH1218">
        <v>0</v>
      </c>
    </row>
    <row r="1219" spans="1:138" ht="15" customHeight="1" x14ac:dyDescent="0.35">
      <c r="A1219" t="s">
        <v>12216</v>
      </c>
      <c r="B1219" t="s">
        <v>157</v>
      </c>
      <c r="C1219" s="1">
        <v>44125.551707523147</v>
      </c>
      <c r="D1219" s="1">
        <v>44166</v>
      </c>
      <c r="E1219" t="s">
        <v>133</v>
      </c>
      <c r="F1219" t="s">
        <v>136</v>
      </c>
      <c r="G1219" t="s">
        <v>135</v>
      </c>
      <c r="H1219" t="s">
        <v>136</v>
      </c>
      <c r="I1219" t="s">
        <v>6247</v>
      </c>
      <c r="K1219" t="s">
        <v>12217</v>
      </c>
      <c r="M1219" t="s">
        <v>8297</v>
      </c>
      <c r="N1219" t="s">
        <v>246</v>
      </c>
      <c r="O1219" s="4">
        <v>70555</v>
      </c>
      <c r="P1219" t="s">
        <v>140</v>
      </c>
      <c r="R1219">
        <v>13375232703</v>
      </c>
      <c r="T1219">
        <v>11251</v>
      </c>
      <c r="U1219" t="s">
        <v>3161</v>
      </c>
      <c r="V1219" t="s">
        <v>2128</v>
      </c>
      <c r="X1219" t="s">
        <v>164</v>
      </c>
      <c r="Y1219" t="s">
        <v>12217</v>
      </c>
      <c r="AA1219" t="s">
        <v>8297</v>
      </c>
      <c r="AB1219" t="s">
        <v>246</v>
      </c>
      <c r="AC1219" s="4">
        <v>70555</v>
      </c>
      <c r="AD1219" t="s">
        <v>140</v>
      </c>
      <c r="AF1219">
        <v>13375232703</v>
      </c>
      <c r="AH1219" t="s">
        <v>12218</v>
      </c>
      <c r="AI1219" t="s">
        <v>168</v>
      </c>
      <c r="AJ1219" t="s">
        <v>325</v>
      </c>
      <c r="AK1219" t="s">
        <v>329</v>
      </c>
      <c r="AM1219" t="s">
        <v>330</v>
      </c>
      <c r="AO1219" t="s">
        <v>324</v>
      </c>
      <c r="AP1219" t="s">
        <v>246</v>
      </c>
      <c r="AQ1219" s="4">
        <v>70554</v>
      </c>
      <c r="AR1219" t="s">
        <v>140</v>
      </c>
      <c r="AS1219" t="s">
        <v>331</v>
      </c>
      <c r="AT1219">
        <v>13377894322</v>
      </c>
      <c r="AV1219" t="s">
        <v>332</v>
      </c>
      <c r="AW1219" t="s">
        <v>333</v>
      </c>
      <c r="AZ1219" t="s">
        <v>334</v>
      </c>
      <c r="BA1219" t="s">
        <v>335</v>
      </c>
      <c r="BB1219" t="s">
        <v>136</v>
      </c>
      <c r="BC1219" t="s">
        <v>136</v>
      </c>
      <c r="BD1219" t="s">
        <v>148</v>
      </c>
      <c r="BE1219" t="s">
        <v>136</v>
      </c>
      <c r="BF1219" t="s">
        <v>136</v>
      </c>
      <c r="BG1219" t="s">
        <v>134</v>
      </c>
      <c r="BH1219" t="s">
        <v>136</v>
      </c>
      <c r="BN1219" t="s">
        <v>12219</v>
      </c>
      <c r="BO1219" t="s">
        <v>337</v>
      </c>
      <c r="BP1219">
        <v>2</v>
      </c>
      <c r="BQ1219">
        <v>2</v>
      </c>
      <c r="BR1219">
        <v>2</v>
      </c>
      <c r="BS1219" s="1">
        <v>44197</v>
      </c>
      <c r="BT1219" s="1">
        <v>44500</v>
      </c>
      <c r="BU1219" s="1">
        <v>44197</v>
      </c>
      <c r="BV1219" s="1">
        <v>44500</v>
      </c>
      <c r="BW1219" t="s">
        <v>136</v>
      </c>
      <c r="BX1219">
        <v>35</v>
      </c>
      <c r="BY1219">
        <v>0</v>
      </c>
      <c r="BZ1219">
        <v>7</v>
      </c>
      <c r="CA1219">
        <v>7</v>
      </c>
      <c r="CB1219">
        <v>7</v>
      </c>
      <c r="CC1219">
        <v>7</v>
      </c>
      <c r="CD1219">
        <v>7</v>
      </c>
      <c r="CE1219">
        <v>0</v>
      </c>
      <c r="CF1219" t="str">
        <f>"8:00 AM"</f>
        <v>8:00 AM</v>
      </c>
      <c r="CG1219" t="str">
        <f>"4:00 PM"</f>
        <v>4:00 PM</v>
      </c>
      <c r="CH1219" s="5">
        <v>11.83</v>
      </c>
      <c r="CI1219" t="s">
        <v>146</v>
      </c>
      <c r="CL1219" t="s">
        <v>136</v>
      </c>
      <c r="CM1219" t="s">
        <v>147</v>
      </c>
      <c r="CN1219" t="s">
        <v>148</v>
      </c>
      <c r="CO1219" t="s">
        <v>338</v>
      </c>
      <c r="CP1219" t="s">
        <v>149</v>
      </c>
      <c r="CQ1219">
        <v>0</v>
      </c>
      <c r="CR1219">
        <v>0</v>
      </c>
      <c r="CS1219" t="s">
        <v>136</v>
      </c>
      <c r="CT1219" t="s">
        <v>136</v>
      </c>
      <c r="CU1219" t="s">
        <v>136</v>
      </c>
      <c r="CV1219" t="s">
        <v>136</v>
      </c>
      <c r="CW1219" t="s">
        <v>134</v>
      </c>
      <c r="CX1219">
        <v>40</v>
      </c>
      <c r="CY1219" t="s">
        <v>136</v>
      </c>
      <c r="CZ1219" t="s">
        <v>136</v>
      </c>
      <c r="DA1219" t="s">
        <v>136</v>
      </c>
      <c r="DB1219" t="s">
        <v>134</v>
      </c>
      <c r="DC1219" t="s">
        <v>134</v>
      </c>
      <c r="DD1219" t="s">
        <v>136</v>
      </c>
      <c r="DF1219" t="s">
        <v>149</v>
      </c>
      <c r="DG1219" t="s">
        <v>12217</v>
      </c>
      <c r="DH1219" t="s">
        <v>8297</v>
      </c>
      <c r="DI1219" t="s">
        <v>246</v>
      </c>
      <c r="DJ1219" s="4">
        <v>70555</v>
      </c>
      <c r="DK1219" t="s">
        <v>3166</v>
      </c>
      <c r="DL1219" t="s">
        <v>136</v>
      </c>
      <c r="DM1219">
        <v>1</v>
      </c>
      <c r="DN1219" t="s">
        <v>12217</v>
      </c>
      <c r="DO1219" t="s">
        <v>8297</v>
      </c>
      <c r="DP1219" t="s">
        <v>246</v>
      </c>
      <c r="DQ1219" t="str">
        <f>"70555"</f>
        <v>70555</v>
      </c>
      <c r="DR1219" t="s">
        <v>3166</v>
      </c>
      <c r="DS1219" t="s">
        <v>3441</v>
      </c>
      <c r="DT1219">
        <v>1</v>
      </c>
      <c r="DU1219">
        <v>2</v>
      </c>
      <c r="DV1219" t="s">
        <v>134</v>
      </c>
      <c r="DW1219" t="s">
        <v>134</v>
      </c>
      <c r="DX1219" t="s">
        <v>134</v>
      </c>
      <c r="DY1219" t="s">
        <v>136</v>
      </c>
      <c r="DZ1219">
        <v>1</v>
      </c>
      <c r="EA1219" t="s">
        <v>136</v>
      </c>
      <c r="EC1219" s="5">
        <v>12.68</v>
      </c>
      <c r="ED1219" s="5">
        <v>55</v>
      </c>
      <c r="EE1219">
        <v>13375232703</v>
      </c>
      <c r="EF1219" t="s">
        <v>12218</v>
      </c>
      <c r="EG1219" t="s">
        <v>148</v>
      </c>
      <c r="EH1219">
        <v>0</v>
      </c>
    </row>
    <row r="1220" spans="1:138" ht="15" customHeight="1" x14ac:dyDescent="0.35">
      <c r="A1220" t="s">
        <v>25493</v>
      </c>
      <c r="B1220" t="s">
        <v>157</v>
      </c>
      <c r="C1220" s="1">
        <v>44124.432070370371</v>
      </c>
      <c r="D1220" s="1">
        <v>44166</v>
      </c>
      <c r="E1220" t="s">
        <v>133</v>
      </c>
      <c r="F1220" t="s">
        <v>136</v>
      </c>
      <c r="G1220" t="s">
        <v>135</v>
      </c>
      <c r="H1220" t="s">
        <v>136</v>
      </c>
      <c r="I1220" t="s">
        <v>25494</v>
      </c>
      <c r="K1220" t="s">
        <v>25495</v>
      </c>
      <c r="M1220" t="s">
        <v>9209</v>
      </c>
      <c r="N1220" t="s">
        <v>1128</v>
      </c>
      <c r="O1220" s="4">
        <v>58456</v>
      </c>
      <c r="P1220" t="s">
        <v>140</v>
      </c>
      <c r="R1220">
        <v>17012692963</v>
      </c>
      <c r="T1220">
        <v>111191</v>
      </c>
      <c r="U1220" t="s">
        <v>25496</v>
      </c>
      <c r="V1220" t="s">
        <v>15891</v>
      </c>
      <c r="X1220" t="s">
        <v>164</v>
      </c>
      <c r="Y1220" t="s">
        <v>25495</v>
      </c>
      <c r="AA1220" t="s">
        <v>9209</v>
      </c>
      <c r="AB1220" t="s">
        <v>1128</v>
      </c>
      <c r="AC1220" s="4">
        <v>58456</v>
      </c>
      <c r="AD1220" t="s">
        <v>140</v>
      </c>
      <c r="AF1220">
        <v>17012692963</v>
      </c>
      <c r="AH1220" t="s">
        <v>148</v>
      </c>
      <c r="AI1220" t="s">
        <v>168</v>
      </c>
      <c r="AJ1220" t="s">
        <v>456</v>
      </c>
      <c r="AK1220" t="s">
        <v>457</v>
      </c>
      <c r="AM1220" t="s">
        <v>458</v>
      </c>
      <c r="AO1220" t="s">
        <v>459</v>
      </c>
      <c r="AP1220" t="s">
        <v>460</v>
      </c>
      <c r="AQ1220" s="4">
        <v>73737</v>
      </c>
      <c r="AR1220" t="s">
        <v>140</v>
      </c>
      <c r="AT1220">
        <v>15802274747</v>
      </c>
      <c r="AV1220" t="s">
        <v>461</v>
      </c>
      <c r="AW1220" t="s">
        <v>462</v>
      </c>
      <c r="AZ1220" t="s">
        <v>175</v>
      </c>
      <c r="BA1220" t="s">
        <v>176</v>
      </c>
      <c r="BB1220" t="s">
        <v>136</v>
      </c>
      <c r="BC1220" t="s">
        <v>136</v>
      </c>
      <c r="BD1220" t="s">
        <v>148</v>
      </c>
      <c r="BE1220" t="s">
        <v>136</v>
      </c>
      <c r="BF1220" t="s">
        <v>136</v>
      </c>
      <c r="BG1220" t="s">
        <v>134</v>
      </c>
      <c r="BH1220" t="s">
        <v>136</v>
      </c>
      <c r="BN1220" t="s">
        <v>25497</v>
      </c>
      <c r="BO1220" t="s">
        <v>1585</v>
      </c>
      <c r="BP1220">
        <v>1</v>
      </c>
      <c r="BQ1220">
        <v>1</v>
      </c>
      <c r="BR1220">
        <v>1</v>
      </c>
      <c r="BS1220" s="1">
        <v>44197</v>
      </c>
      <c r="BT1220" s="1">
        <v>44256</v>
      </c>
      <c r="BU1220" s="1">
        <v>44197</v>
      </c>
      <c r="BV1220" s="1">
        <v>44256</v>
      </c>
      <c r="BW1220" t="s">
        <v>136</v>
      </c>
      <c r="BX1220">
        <v>40</v>
      </c>
      <c r="BY1220">
        <v>0</v>
      </c>
      <c r="BZ1220">
        <v>7</v>
      </c>
      <c r="CA1220">
        <v>7</v>
      </c>
      <c r="CB1220">
        <v>7</v>
      </c>
      <c r="CC1220">
        <v>7</v>
      </c>
      <c r="CD1220">
        <v>7</v>
      </c>
      <c r="CE1220">
        <v>5</v>
      </c>
      <c r="CF1220" t="str">
        <f>"9:00 AM"</f>
        <v>9:00 AM</v>
      </c>
      <c r="CG1220" t="str">
        <f>"5:00 PM"</f>
        <v>5:00 PM</v>
      </c>
      <c r="CH1220" s="5">
        <v>14.99</v>
      </c>
      <c r="CI1220" t="s">
        <v>146</v>
      </c>
      <c r="CL1220" t="s">
        <v>136</v>
      </c>
      <c r="CM1220" t="s">
        <v>312</v>
      </c>
      <c r="CN1220" t="s">
        <v>148</v>
      </c>
      <c r="CO1220" t="s">
        <v>465</v>
      </c>
      <c r="CP1220" t="s">
        <v>149</v>
      </c>
      <c r="CQ1220">
        <v>3</v>
      </c>
      <c r="CR1220">
        <v>0</v>
      </c>
      <c r="CS1220" t="s">
        <v>136</v>
      </c>
      <c r="CT1220" t="s">
        <v>134</v>
      </c>
      <c r="CU1220" t="s">
        <v>136</v>
      </c>
      <c r="CV1220" t="s">
        <v>134</v>
      </c>
      <c r="CW1220" t="s">
        <v>134</v>
      </c>
      <c r="CX1220">
        <v>75</v>
      </c>
      <c r="CY1220" t="s">
        <v>134</v>
      </c>
      <c r="CZ1220" t="s">
        <v>134</v>
      </c>
      <c r="DA1220" t="s">
        <v>134</v>
      </c>
      <c r="DB1220" t="s">
        <v>136</v>
      </c>
      <c r="DC1220" t="s">
        <v>134</v>
      </c>
      <c r="DD1220" t="s">
        <v>136</v>
      </c>
      <c r="DF1220" t="s">
        <v>466</v>
      </c>
      <c r="DG1220" t="s">
        <v>25495</v>
      </c>
      <c r="DH1220" t="s">
        <v>9209</v>
      </c>
      <c r="DI1220" t="s">
        <v>1128</v>
      </c>
      <c r="DJ1220" s="4">
        <v>58456</v>
      </c>
      <c r="DK1220" t="s">
        <v>9156</v>
      </c>
      <c r="DL1220" t="s">
        <v>136</v>
      </c>
      <c r="DM1220">
        <v>1</v>
      </c>
      <c r="DN1220" t="s">
        <v>25498</v>
      </c>
      <c r="DO1220" t="s">
        <v>9209</v>
      </c>
      <c r="DP1220" t="s">
        <v>1128</v>
      </c>
      <c r="DQ1220" t="str">
        <f>"58456"</f>
        <v>58456</v>
      </c>
      <c r="DR1220" t="s">
        <v>9156</v>
      </c>
      <c r="DS1220" t="s">
        <v>296</v>
      </c>
      <c r="DT1220">
        <v>1</v>
      </c>
      <c r="DU1220">
        <v>1</v>
      </c>
      <c r="DV1220" t="s">
        <v>134</v>
      </c>
      <c r="DW1220" t="s">
        <v>134</v>
      </c>
      <c r="DX1220" t="s">
        <v>134</v>
      </c>
      <c r="DY1220" t="s">
        <v>136</v>
      </c>
      <c r="DZ1220">
        <v>1</v>
      </c>
      <c r="EA1220" t="s">
        <v>136</v>
      </c>
      <c r="EC1220" s="5">
        <v>12.68</v>
      </c>
      <c r="ED1220" s="5">
        <v>55</v>
      </c>
      <c r="EE1220">
        <v>17012692963</v>
      </c>
      <c r="EF1220" t="s">
        <v>25499</v>
      </c>
      <c r="EG1220" t="s">
        <v>148</v>
      </c>
      <c r="EH1220">
        <v>0</v>
      </c>
    </row>
    <row r="1221" spans="1:138" ht="15" customHeight="1" x14ac:dyDescent="0.35">
      <c r="A1221" t="s">
        <v>5603</v>
      </c>
      <c r="B1221" t="s">
        <v>157</v>
      </c>
      <c r="C1221" s="1">
        <v>44130.724034837964</v>
      </c>
      <c r="D1221" s="1">
        <v>44166</v>
      </c>
      <c r="E1221" t="s">
        <v>133</v>
      </c>
      <c r="F1221" t="s">
        <v>136</v>
      </c>
      <c r="G1221" t="s">
        <v>135</v>
      </c>
      <c r="H1221" t="s">
        <v>136</v>
      </c>
      <c r="I1221" t="s">
        <v>5604</v>
      </c>
      <c r="K1221" t="s">
        <v>5605</v>
      </c>
      <c r="L1221" t="s">
        <v>1203</v>
      </c>
      <c r="M1221" t="s">
        <v>5606</v>
      </c>
      <c r="N1221" t="s">
        <v>784</v>
      </c>
      <c r="O1221" s="4">
        <v>59743</v>
      </c>
      <c r="P1221" t="s">
        <v>140</v>
      </c>
      <c r="R1221">
        <v>14068353891</v>
      </c>
      <c r="T1221">
        <v>1119</v>
      </c>
      <c r="U1221" t="s">
        <v>2219</v>
      </c>
      <c r="V1221" t="s">
        <v>5607</v>
      </c>
      <c r="X1221" t="s">
        <v>429</v>
      </c>
      <c r="Y1221" t="s">
        <v>5605</v>
      </c>
      <c r="Z1221" t="s">
        <v>1203</v>
      </c>
      <c r="AA1221" t="s">
        <v>5606</v>
      </c>
      <c r="AB1221" t="s">
        <v>784</v>
      </c>
      <c r="AC1221" s="4">
        <v>59743</v>
      </c>
      <c r="AD1221" t="s">
        <v>140</v>
      </c>
      <c r="AF1221">
        <v>14068353891</v>
      </c>
      <c r="AH1221" t="s">
        <v>5608</v>
      </c>
      <c r="AI1221" t="s">
        <v>168</v>
      </c>
      <c r="AJ1221" t="s">
        <v>930</v>
      </c>
      <c r="AK1221" t="s">
        <v>931</v>
      </c>
      <c r="AL1221" t="s">
        <v>932</v>
      </c>
      <c r="AM1221" t="s">
        <v>933</v>
      </c>
      <c r="AO1221" t="s">
        <v>934</v>
      </c>
      <c r="AP1221" t="s">
        <v>925</v>
      </c>
      <c r="AQ1221" s="4">
        <v>83336</v>
      </c>
      <c r="AR1221" t="s">
        <v>140</v>
      </c>
      <c r="AT1221">
        <v>12084369737</v>
      </c>
      <c r="AV1221" t="s">
        <v>935</v>
      </c>
      <c r="AW1221" t="s">
        <v>936</v>
      </c>
      <c r="AZ1221" t="s">
        <v>821</v>
      </c>
      <c r="BA1221" t="s">
        <v>822</v>
      </c>
      <c r="BB1221" t="s">
        <v>136</v>
      </c>
      <c r="BC1221" t="s">
        <v>136</v>
      </c>
      <c r="BD1221" t="s">
        <v>148</v>
      </c>
      <c r="BE1221" t="s">
        <v>136</v>
      </c>
      <c r="BF1221" t="s">
        <v>136</v>
      </c>
      <c r="BG1221" t="s">
        <v>134</v>
      </c>
      <c r="BH1221" t="s">
        <v>136</v>
      </c>
      <c r="BI1221" t="s">
        <v>1194</v>
      </c>
      <c r="BJ1221" t="s">
        <v>633</v>
      </c>
      <c r="BK1221" t="s">
        <v>1195</v>
      </c>
      <c r="BL1221" t="s">
        <v>940</v>
      </c>
      <c r="BM1221" t="s">
        <v>941</v>
      </c>
      <c r="BN1221" t="s">
        <v>5609</v>
      </c>
      <c r="BO1221" t="s">
        <v>1622</v>
      </c>
      <c r="BP1221">
        <v>1</v>
      </c>
      <c r="BQ1221">
        <v>1</v>
      </c>
      <c r="BR1221">
        <v>1</v>
      </c>
      <c r="BS1221" s="1">
        <v>44197</v>
      </c>
      <c r="BT1221" s="1">
        <v>44500</v>
      </c>
      <c r="BU1221" s="1">
        <v>44197</v>
      </c>
      <c r="BV1221" s="1">
        <v>44500</v>
      </c>
      <c r="BW1221" t="s">
        <v>136</v>
      </c>
      <c r="BX1221">
        <v>48</v>
      </c>
      <c r="BY1221">
        <v>0</v>
      </c>
      <c r="BZ1221">
        <v>8</v>
      </c>
      <c r="CA1221">
        <v>8</v>
      </c>
      <c r="CB1221">
        <v>8</v>
      </c>
      <c r="CC1221">
        <v>8</v>
      </c>
      <c r="CD1221">
        <v>8</v>
      </c>
      <c r="CE1221">
        <v>8</v>
      </c>
      <c r="CF1221" t="str">
        <f>"6:00 AM"</f>
        <v>6:00 AM</v>
      </c>
      <c r="CG1221" t="str">
        <f>"6:00 PM"</f>
        <v>6:00 PM</v>
      </c>
      <c r="CH1221" s="5">
        <v>13.62</v>
      </c>
      <c r="CI1221" t="s">
        <v>146</v>
      </c>
      <c r="CJ1221">
        <v>0</v>
      </c>
      <c r="CK1221" t="s">
        <v>944</v>
      </c>
      <c r="CL1221" t="s">
        <v>136</v>
      </c>
      <c r="CM1221" t="s">
        <v>312</v>
      </c>
      <c r="CN1221" t="s">
        <v>148</v>
      </c>
      <c r="CO1221" t="s">
        <v>946</v>
      </c>
      <c r="CP1221" t="s">
        <v>149</v>
      </c>
      <c r="CQ1221">
        <v>0</v>
      </c>
      <c r="CR1221">
        <v>0</v>
      </c>
      <c r="CS1221" t="s">
        <v>134</v>
      </c>
      <c r="CT1221" t="s">
        <v>136</v>
      </c>
      <c r="CU1221" t="s">
        <v>136</v>
      </c>
      <c r="CV1221" t="s">
        <v>136</v>
      </c>
      <c r="CW1221" t="s">
        <v>134</v>
      </c>
      <c r="CX1221">
        <v>100</v>
      </c>
      <c r="CY1221" t="s">
        <v>134</v>
      </c>
      <c r="CZ1221" t="s">
        <v>136</v>
      </c>
      <c r="DA1221" t="s">
        <v>136</v>
      </c>
      <c r="DB1221" t="s">
        <v>136</v>
      </c>
      <c r="DC1221" t="s">
        <v>136</v>
      </c>
      <c r="DD1221" t="s">
        <v>136</v>
      </c>
      <c r="DF1221" t="s">
        <v>5610</v>
      </c>
      <c r="DG1221" t="s">
        <v>5611</v>
      </c>
      <c r="DH1221" t="s">
        <v>5606</v>
      </c>
      <c r="DI1221" t="s">
        <v>784</v>
      </c>
      <c r="DJ1221" s="4">
        <v>59743</v>
      </c>
      <c r="DK1221" t="s">
        <v>5612</v>
      </c>
      <c r="DL1221" t="s">
        <v>136</v>
      </c>
      <c r="DM1221">
        <v>1</v>
      </c>
      <c r="DN1221" t="s">
        <v>5613</v>
      </c>
      <c r="DO1221" t="s">
        <v>5606</v>
      </c>
      <c r="DP1221" t="s">
        <v>784</v>
      </c>
      <c r="DQ1221" t="str">
        <f>"59743"</f>
        <v>59743</v>
      </c>
      <c r="DR1221" t="s">
        <v>5612</v>
      </c>
      <c r="DS1221" t="s">
        <v>952</v>
      </c>
      <c r="DT1221">
        <v>1</v>
      </c>
      <c r="DU1221">
        <v>2</v>
      </c>
      <c r="DV1221" t="s">
        <v>136</v>
      </c>
      <c r="DW1221" t="s">
        <v>136</v>
      </c>
      <c r="DX1221" t="s">
        <v>134</v>
      </c>
      <c r="DY1221" t="s">
        <v>136</v>
      </c>
      <c r="DZ1221">
        <v>1</v>
      </c>
      <c r="EA1221" t="s">
        <v>134</v>
      </c>
      <c r="EB1221" s="5">
        <v>12.68</v>
      </c>
      <c r="EC1221" s="5">
        <v>12.68</v>
      </c>
      <c r="ED1221" s="5">
        <v>55</v>
      </c>
      <c r="EE1221" t="s">
        <v>148</v>
      </c>
      <c r="EF1221" t="s">
        <v>953</v>
      </c>
      <c r="EG1221" t="s">
        <v>1201</v>
      </c>
      <c r="EH1221">
        <v>0</v>
      </c>
    </row>
    <row r="1222" spans="1:138" ht="15" customHeight="1" x14ac:dyDescent="0.35">
      <c r="A1222" t="s">
        <v>23458</v>
      </c>
      <c r="B1222" t="s">
        <v>157</v>
      </c>
      <c r="C1222" s="1">
        <v>44126.591996990741</v>
      </c>
      <c r="D1222" s="1">
        <v>44166</v>
      </c>
      <c r="E1222" t="s">
        <v>133</v>
      </c>
      <c r="F1222" t="s">
        <v>136</v>
      </c>
      <c r="G1222" t="s">
        <v>135</v>
      </c>
      <c r="H1222" t="s">
        <v>136</v>
      </c>
      <c r="I1222" t="s">
        <v>23459</v>
      </c>
      <c r="K1222" t="s">
        <v>23460</v>
      </c>
      <c r="M1222" t="s">
        <v>2341</v>
      </c>
      <c r="N1222" t="s">
        <v>246</v>
      </c>
      <c r="O1222" s="4">
        <v>70525</v>
      </c>
      <c r="P1222" t="s">
        <v>140</v>
      </c>
      <c r="R1222">
        <v>13379624900</v>
      </c>
      <c r="T1222">
        <v>112512</v>
      </c>
      <c r="U1222" t="s">
        <v>23461</v>
      </c>
      <c r="V1222" t="s">
        <v>2615</v>
      </c>
      <c r="W1222" t="s">
        <v>683</v>
      </c>
      <c r="X1222" t="s">
        <v>164</v>
      </c>
      <c r="Y1222" t="s">
        <v>23460</v>
      </c>
      <c r="AA1222" t="s">
        <v>2341</v>
      </c>
      <c r="AB1222" t="s">
        <v>246</v>
      </c>
      <c r="AC1222" s="4">
        <v>70525</v>
      </c>
      <c r="AD1222" t="s">
        <v>140</v>
      </c>
      <c r="AF1222">
        <v>13379624900</v>
      </c>
      <c r="AH1222" t="s">
        <v>23462</v>
      </c>
      <c r="AI1222" t="s">
        <v>168</v>
      </c>
      <c r="AJ1222" t="s">
        <v>1977</v>
      </c>
      <c r="AK1222" t="s">
        <v>1978</v>
      </c>
      <c r="AL1222" t="s">
        <v>1979</v>
      </c>
      <c r="AM1222" t="s">
        <v>1980</v>
      </c>
      <c r="AN1222" t="s">
        <v>1981</v>
      </c>
      <c r="AO1222" t="s">
        <v>1982</v>
      </c>
      <c r="AP1222" t="s">
        <v>246</v>
      </c>
      <c r="AQ1222" s="4">
        <v>70754</v>
      </c>
      <c r="AR1222" t="s">
        <v>140</v>
      </c>
      <c r="AT1222">
        <v>12256863033</v>
      </c>
      <c r="AV1222" t="s">
        <v>1983</v>
      </c>
      <c r="AW1222" t="s">
        <v>1984</v>
      </c>
      <c r="AZ1222" t="s">
        <v>334</v>
      </c>
      <c r="BA1222" t="s">
        <v>335</v>
      </c>
      <c r="BB1222" t="s">
        <v>136</v>
      </c>
      <c r="BC1222" t="s">
        <v>136</v>
      </c>
      <c r="BD1222" t="s">
        <v>148</v>
      </c>
      <c r="BE1222" t="s">
        <v>136</v>
      </c>
      <c r="BF1222" t="s">
        <v>136</v>
      </c>
      <c r="BG1222" t="s">
        <v>134</v>
      </c>
      <c r="BH1222" t="s">
        <v>136</v>
      </c>
      <c r="BN1222" t="s">
        <v>23463</v>
      </c>
      <c r="BO1222" t="s">
        <v>23464</v>
      </c>
      <c r="BP1222">
        <v>2</v>
      </c>
      <c r="BQ1222">
        <v>2</v>
      </c>
      <c r="BR1222">
        <v>2</v>
      </c>
      <c r="BS1222" s="1">
        <v>44197</v>
      </c>
      <c r="BT1222" s="1">
        <v>44484</v>
      </c>
      <c r="BU1222" s="1">
        <v>44197</v>
      </c>
      <c r="BV1222" s="1">
        <v>44484</v>
      </c>
      <c r="BW1222" t="s">
        <v>136</v>
      </c>
      <c r="BX1222">
        <v>35</v>
      </c>
      <c r="BY1222">
        <v>0</v>
      </c>
      <c r="BZ1222">
        <v>6</v>
      </c>
      <c r="CA1222">
        <v>6</v>
      </c>
      <c r="CB1222">
        <v>6</v>
      </c>
      <c r="CC1222">
        <v>6</v>
      </c>
      <c r="CD1222">
        <v>6</v>
      </c>
      <c r="CE1222">
        <v>5</v>
      </c>
      <c r="CF1222" t="str">
        <f>"7:00 AM"</f>
        <v>7:00 AM</v>
      </c>
      <c r="CG1222" t="str">
        <f>"1:00 PM"</f>
        <v>1:00 PM</v>
      </c>
      <c r="CH1222" s="5">
        <v>11.83</v>
      </c>
      <c r="CI1222" t="s">
        <v>146</v>
      </c>
      <c r="CJ1222">
        <v>0</v>
      </c>
      <c r="CK1222" t="s">
        <v>1985</v>
      </c>
      <c r="CL1222" t="s">
        <v>134</v>
      </c>
      <c r="CM1222" t="s">
        <v>147</v>
      </c>
      <c r="CN1222" t="s">
        <v>148</v>
      </c>
      <c r="CO1222" s="2" t="s">
        <v>1986</v>
      </c>
      <c r="CP1222" t="s">
        <v>149</v>
      </c>
      <c r="CQ1222">
        <v>0</v>
      </c>
      <c r="CR1222">
        <v>0</v>
      </c>
      <c r="CS1222" t="s">
        <v>136</v>
      </c>
      <c r="CT1222" t="s">
        <v>136</v>
      </c>
      <c r="CU1222" t="s">
        <v>136</v>
      </c>
      <c r="CV1222" t="s">
        <v>134</v>
      </c>
      <c r="CW1222" t="s">
        <v>134</v>
      </c>
      <c r="CX1222">
        <v>50</v>
      </c>
      <c r="CY1222" t="s">
        <v>134</v>
      </c>
      <c r="CZ1222" t="s">
        <v>136</v>
      </c>
      <c r="DA1222" t="s">
        <v>134</v>
      </c>
      <c r="DB1222" t="s">
        <v>134</v>
      </c>
      <c r="DC1222" t="s">
        <v>134</v>
      </c>
      <c r="DD1222" t="s">
        <v>136</v>
      </c>
      <c r="DF1222" t="s">
        <v>3353</v>
      </c>
      <c r="DG1222" t="s">
        <v>23465</v>
      </c>
      <c r="DH1222" t="s">
        <v>2341</v>
      </c>
      <c r="DI1222" t="s">
        <v>246</v>
      </c>
      <c r="DJ1222" s="4">
        <v>70525</v>
      </c>
      <c r="DK1222" t="s">
        <v>268</v>
      </c>
      <c r="DL1222" t="s">
        <v>136</v>
      </c>
      <c r="DM1222">
        <v>1</v>
      </c>
      <c r="DN1222" t="s">
        <v>2347</v>
      </c>
      <c r="DO1222" t="s">
        <v>2341</v>
      </c>
      <c r="DP1222" t="s">
        <v>246</v>
      </c>
      <c r="DQ1222" t="str">
        <f>"70525"</f>
        <v>70525</v>
      </c>
      <c r="DR1222" t="s">
        <v>268</v>
      </c>
      <c r="DS1222" t="s">
        <v>23466</v>
      </c>
      <c r="DT1222">
        <v>2</v>
      </c>
      <c r="DU1222">
        <v>45</v>
      </c>
      <c r="DV1222" t="s">
        <v>134</v>
      </c>
      <c r="DW1222" t="s">
        <v>134</v>
      </c>
      <c r="DX1222" t="s">
        <v>134</v>
      </c>
      <c r="DY1222" t="s">
        <v>136</v>
      </c>
      <c r="DZ1222">
        <v>1</v>
      </c>
      <c r="EA1222" t="s">
        <v>136</v>
      </c>
      <c r="EC1222" s="5">
        <v>12.68</v>
      </c>
      <c r="ED1222" s="5">
        <v>55</v>
      </c>
      <c r="EE1222">
        <v>13379624900</v>
      </c>
      <c r="EF1222" t="s">
        <v>23462</v>
      </c>
      <c r="EG1222" t="s">
        <v>1989</v>
      </c>
      <c r="EH1222">
        <v>2</v>
      </c>
    </row>
    <row r="1223" spans="1:138" ht="15" customHeight="1" x14ac:dyDescent="0.35">
      <c r="A1223" t="s">
        <v>25098</v>
      </c>
      <c r="B1223" t="s">
        <v>157</v>
      </c>
      <c r="C1223" s="1">
        <v>44126.593688194444</v>
      </c>
      <c r="D1223" s="1">
        <v>44166</v>
      </c>
      <c r="E1223" t="s">
        <v>133</v>
      </c>
      <c r="F1223" t="s">
        <v>136</v>
      </c>
      <c r="G1223" t="s">
        <v>135</v>
      </c>
      <c r="H1223" t="s">
        <v>136</v>
      </c>
      <c r="I1223" t="s">
        <v>23459</v>
      </c>
      <c r="K1223" t="s">
        <v>23460</v>
      </c>
      <c r="M1223" t="s">
        <v>2341</v>
      </c>
      <c r="N1223" t="s">
        <v>246</v>
      </c>
      <c r="O1223" s="4">
        <v>70525</v>
      </c>
      <c r="P1223" t="s">
        <v>140</v>
      </c>
      <c r="R1223">
        <v>13379624900</v>
      </c>
      <c r="T1223">
        <v>112512</v>
      </c>
      <c r="U1223" t="s">
        <v>23461</v>
      </c>
      <c r="V1223" t="s">
        <v>2615</v>
      </c>
      <c r="W1223" t="s">
        <v>683</v>
      </c>
      <c r="X1223" t="s">
        <v>164</v>
      </c>
      <c r="Y1223" t="s">
        <v>23460</v>
      </c>
      <c r="AA1223" t="s">
        <v>2341</v>
      </c>
      <c r="AB1223" t="s">
        <v>246</v>
      </c>
      <c r="AC1223" s="4">
        <v>70525</v>
      </c>
      <c r="AD1223" t="s">
        <v>140</v>
      </c>
      <c r="AF1223">
        <v>13379624900</v>
      </c>
      <c r="AH1223" t="s">
        <v>23462</v>
      </c>
      <c r="AI1223" t="s">
        <v>168</v>
      </c>
      <c r="AJ1223" t="s">
        <v>1977</v>
      </c>
      <c r="AK1223" t="s">
        <v>1978</v>
      </c>
      <c r="AL1223" t="s">
        <v>1979</v>
      </c>
      <c r="AM1223" t="s">
        <v>1980</v>
      </c>
      <c r="AN1223" t="s">
        <v>1981</v>
      </c>
      <c r="AO1223" t="s">
        <v>1982</v>
      </c>
      <c r="AP1223" t="s">
        <v>246</v>
      </c>
      <c r="AQ1223" s="4">
        <v>70754</v>
      </c>
      <c r="AR1223" t="s">
        <v>140</v>
      </c>
      <c r="AT1223">
        <v>12256863033</v>
      </c>
      <c r="AV1223" t="s">
        <v>1983</v>
      </c>
      <c r="AW1223" t="s">
        <v>1984</v>
      </c>
      <c r="AZ1223" t="s">
        <v>334</v>
      </c>
      <c r="BA1223" t="s">
        <v>335</v>
      </c>
      <c r="BB1223" t="s">
        <v>136</v>
      </c>
      <c r="BC1223" t="s">
        <v>136</v>
      </c>
      <c r="BD1223" t="s">
        <v>148</v>
      </c>
      <c r="BE1223" t="s">
        <v>136</v>
      </c>
      <c r="BF1223" t="s">
        <v>136</v>
      </c>
      <c r="BG1223" t="s">
        <v>134</v>
      </c>
      <c r="BH1223" t="s">
        <v>136</v>
      </c>
      <c r="BN1223" t="s">
        <v>25099</v>
      </c>
      <c r="BO1223" t="s">
        <v>23464</v>
      </c>
      <c r="BP1223">
        <v>16</v>
      </c>
      <c r="BQ1223">
        <v>16</v>
      </c>
      <c r="BR1223">
        <v>16</v>
      </c>
      <c r="BS1223" s="1">
        <v>44197</v>
      </c>
      <c r="BT1223" s="1">
        <v>44381</v>
      </c>
      <c r="BU1223" s="1">
        <v>44197</v>
      </c>
      <c r="BV1223" s="1">
        <v>44381</v>
      </c>
      <c r="BW1223" t="s">
        <v>136</v>
      </c>
      <c r="BX1223">
        <v>35</v>
      </c>
      <c r="BY1223">
        <v>0</v>
      </c>
      <c r="BZ1223">
        <v>6</v>
      </c>
      <c r="CA1223">
        <v>6</v>
      </c>
      <c r="CB1223">
        <v>6</v>
      </c>
      <c r="CC1223">
        <v>6</v>
      </c>
      <c r="CD1223">
        <v>6</v>
      </c>
      <c r="CE1223">
        <v>5</v>
      </c>
      <c r="CF1223" t="str">
        <f>"7:00 AM"</f>
        <v>7:00 AM</v>
      </c>
      <c r="CG1223" t="str">
        <f>"1:00 PM"</f>
        <v>1:00 PM</v>
      </c>
      <c r="CH1223" s="5">
        <v>11.83</v>
      </c>
      <c r="CI1223" t="s">
        <v>146</v>
      </c>
      <c r="CJ1223">
        <v>0</v>
      </c>
      <c r="CK1223" t="s">
        <v>1985</v>
      </c>
      <c r="CL1223" t="s">
        <v>134</v>
      </c>
      <c r="CM1223" t="s">
        <v>147</v>
      </c>
      <c r="CN1223" t="s">
        <v>148</v>
      </c>
      <c r="CO1223" s="2" t="s">
        <v>1986</v>
      </c>
      <c r="CP1223" t="s">
        <v>149</v>
      </c>
      <c r="CQ1223">
        <v>0</v>
      </c>
      <c r="CR1223">
        <v>0</v>
      </c>
      <c r="CS1223" t="s">
        <v>136</v>
      </c>
      <c r="CT1223" t="s">
        <v>136</v>
      </c>
      <c r="CU1223" t="s">
        <v>136</v>
      </c>
      <c r="CV1223" t="s">
        <v>134</v>
      </c>
      <c r="CW1223" t="s">
        <v>134</v>
      </c>
      <c r="CX1223">
        <v>50</v>
      </c>
      <c r="CY1223" t="s">
        <v>134</v>
      </c>
      <c r="CZ1223" t="s">
        <v>136</v>
      </c>
      <c r="DA1223" t="s">
        <v>134</v>
      </c>
      <c r="DB1223" t="s">
        <v>134</v>
      </c>
      <c r="DC1223" t="s">
        <v>134</v>
      </c>
      <c r="DD1223" t="s">
        <v>136</v>
      </c>
      <c r="DF1223" t="s">
        <v>3353</v>
      </c>
      <c r="DG1223" t="s">
        <v>23465</v>
      </c>
      <c r="DH1223" t="s">
        <v>2341</v>
      </c>
      <c r="DI1223" t="s">
        <v>246</v>
      </c>
      <c r="DJ1223" s="4">
        <v>70525</v>
      </c>
      <c r="DK1223" t="s">
        <v>268</v>
      </c>
      <c r="DL1223" t="s">
        <v>136</v>
      </c>
      <c r="DM1223">
        <v>1</v>
      </c>
      <c r="DN1223" t="s">
        <v>2347</v>
      </c>
      <c r="DO1223" t="s">
        <v>2341</v>
      </c>
      <c r="DP1223" t="s">
        <v>246</v>
      </c>
      <c r="DQ1223" t="str">
        <f>"70525"</f>
        <v>70525</v>
      </c>
      <c r="DR1223" t="s">
        <v>268</v>
      </c>
      <c r="DS1223" t="s">
        <v>23466</v>
      </c>
      <c r="DT1223">
        <v>2</v>
      </c>
      <c r="DU1223">
        <v>45</v>
      </c>
      <c r="DV1223" t="s">
        <v>134</v>
      </c>
      <c r="DW1223" t="s">
        <v>134</v>
      </c>
      <c r="DX1223" t="s">
        <v>134</v>
      </c>
      <c r="DY1223" t="s">
        <v>136</v>
      </c>
      <c r="DZ1223">
        <v>1</v>
      </c>
      <c r="EA1223" t="s">
        <v>136</v>
      </c>
      <c r="EC1223" s="5">
        <v>12.68</v>
      </c>
      <c r="ED1223" s="5">
        <v>55</v>
      </c>
      <c r="EE1223">
        <v>13379624900</v>
      </c>
      <c r="EF1223" t="s">
        <v>23462</v>
      </c>
      <c r="EG1223" t="s">
        <v>1989</v>
      </c>
      <c r="EH1223">
        <v>2</v>
      </c>
    </row>
    <row r="1224" spans="1:138" ht="15" customHeight="1" x14ac:dyDescent="0.35">
      <c r="A1224" t="s">
        <v>15666</v>
      </c>
      <c r="B1224" t="s">
        <v>157</v>
      </c>
      <c r="C1224" s="1">
        <v>44126.607985763891</v>
      </c>
      <c r="D1224" s="1">
        <v>44166</v>
      </c>
      <c r="E1224" t="s">
        <v>133</v>
      </c>
      <c r="F1224" t="s">
        <v>136</v>
      </c>
      <c r="G1224" t="s">
        <v>135</v>
      </c>
      <c r="H1224" t="s">
        <v>136</v>
      </c>
      <c r="I1224" t="s">
        <v>15667</v>
      </c>
      <c r="K1224" t="s">
        <v>15668</v>
      </c>
      <c r="M1224" t="s">
        <v>15669</v>
      </c>
      <c r="N1224" t="s">
        <v>246</v>
      </c>
      <c r="O1224" s="4">
        <v>70548</v>
      </c>
      <c r="P1224" t="s">
        <v>140</v>
      </c>
      <c r="R1224">
        <v>13376529600</v>
      </c>
      <c r="T1224">
        <v>112512</v>
      </c>
      <c r="U1224" t="s">
        <v>9797</v>
      </c>
      <c r="V1224" t="s">
        <v>6870</v>
      </c>
      <c r="X1224" t="s">
        <v>164</v>
      </c>
      <c r="Y1224" t="s">
        <v>15668</v>
      </c>
      <c r="AA1224" t="s">
        <v>5442</v>
      </c>
      <c r="AB1224" t="s">
        <v>246</v>
      </c>
      <c r="AC1224" s="4">
        <v>70548</v>
      </c>
      <c r="AD1224" t="s">
        <v>140</v>
      </c>
      <c r="AF1224">
        <v>13376529600</v>
      </c>
      <c r="AH1224" t="s">
        <v>15670</v>
      </c>
      <c r="AI1224" t="s">
        <v>168</v>
      </c>
      <c r="AJ1224" t="s">
        <v>1977</v>
      </c>
      <c r="AK1224" t="s">
        <v>1978</v>
      </c>
      <c r="AL1224" t="s">
        <v>1979</v>
      </c>
      <c r="AM1224" t="s">
        <v>1980</v>
      </c>
      <c r="AN1224" t="s">
        <v>1981</v>
      </c>
      <c r="AO1224" t="s">
        <v>1982</v>
      </c>
      <c r="AP1224" t="s">
        <v>246</v>
      </c>
      <c r="AQ1224" s="4">
        <v>70754</v>
      </c>
      <c r="AR1224" t="s">
        <v>140</v>
      </c>
      <c r="AT1224">
        <v>12256863033</v>
      </c>
      <c r="AV1224" t="s">
        <v>1983</v>
      </c>
      <c r="AW1224" t="s">
        <v>1984</v>
      </c>
      <c r="AZ1224" t="s">
        <v>334</v>
      </c>
      <c r="BA1224" t="s">
        <v>335</v>
      </c>
      <c r="BB1224" t="s">
        <v>136</v>
      </c>
      <c r="BC1224" t="s">
        <v>136</v>
      </c>
      <c r="BD1224" t="s">
        <v>148</v>
      </c>
      <c r="BE1224" t="s">
        <v>136</v>
      </c>
      <c r="BF1224" t="s">
        <v>136</v>
      </c>
      <c r="BG1224" t="s">
        <v>134</v>
      </c>
      <c r="BH1224" t="s">
        <v>136</v>
      </c>
      <c r="BN1224" t="s">
        <v>15671</v>
      </c>
      <c r="BO1224" t="s">
        <v>905</v>
      </c>
      <c r="BP1224">
        <v>2</v>
      </c>
      <c r="BQ1224">
        <v>2</v>
      </c>
      <c r="BR1224">
        <v>2</v>
      </c>
      <c r="BS1224" s="1">
        <v>44197</v>
      </c>
      <c r="BT1224" s="1">
        <v>44362</v>
      </c>
      <c r="BU1224" s="1">
        <v>44197</v>
      </c>
      <c r="BV1224" s="1">
        <v>44362</v>
      </c>
      <c r="BW1224" t="s">
        <v>136</v>
      </c>
      <c r="BX1224">
        <v>35</v>
      </c>
      <c r="BY1224">
        <v>0</v>
      </c>
      <c r="BZ1224">
        <v>6</v>
      </c>
      <c r="CA1224">
        <v>6</v>
      </c>
      <c r="CB1224">
        <v>6</v>
      </c>
      <c r="CC1224">
        <v>6</v>
      </c>
      <c r="CD1224">
        <v>6</v>
      </c>
      <c r="CE1224">
        <v>5</v>
      </c>
      <c r="CF1224" t="str">
        <f>"7:00 AM"</f>
        <v>7:00 AM</v>
      </c>
      <c r="CG1224" t="str">
        <f>"1:00 PM"</f>
        <v>1:00 PM</v>
      </c>
      <c r="CH1224" s="5">
        <v>11.83</v>
      </c>
      <c r="CI1224" t="s">
        <v>146</v>
      </c>
      <c r="CJ1224">
        <v>0</v>
      </c>
      <c r="CK1224" t="s">
        <v>1985</v>
      </c>
      <c r="CL1224" t="s">
        <v>134</v>
      </c>
      <c r="CM1224" t="s">
        <v>147</v>
      </c>
      <c r="CN1224" t="s">
        <v>148</v>
      </c>
      <c r="CO1224" s="2" t="s">
        <v>3165</v>
      </c>
      <c r="CP1224" t="s">
        <v>149</v>
      </c>
      <c r="CQ1224">
        <v>0</v>
      </c>
      <c r="CR1224">
        <v>0</v>
      </c>
      <c r="CS1224" t="s">
        <v>136</v>
      </c>
      <c r="CT1224" t="s">
        <v>136</v>
      </c>
      <c r="CU1224" t="s">
        <v>136</v>
      </c>
      <c r="CV1224" t="s">
        <v>134</v>
      </c>
      <c r="CW1224" t="s">
        <v>134</v>
      </c>
      <c r="CX1224">
        <v>50</v>
      </c>
      <c r="CY1224" t="s">
        <v>134</v>
      </c>
      <c r="CZ1224" t="s">
        <v>134</v>
      </c>
      <c r="DA1224" t="s">
        <v>134</v>
      </c>
      <c r="DB1224" t="s">
        <v>134</v>
      </c>
      <c r="DC1224" t="s">
        <v>134</v>
      </c>
      <c r="DD1224" t="s">
        <v>136</v>
      </c>
      <c r="DF1224" t="s">
        <v>3353</v>
      </c>
      <c r="DG1224" t="s">
        <v>15668</v>
      </c>
      <c r="DH1224" t="s">
        <v>5442</v>
      </c>
      <c r="DI1224" t="s">
        <v>246</v>
      </c>
      <c r="DJ1224" s="4">
        <v>70548</v>
      </c>
      <c r="DK1224" t="s">
        <v>3166</v>
      </c>
      <c r="DL1224" t="s">
        <v>136</v>
      </c>
      <c r="DM1224">
        <v>1</v>
      </c>
      <c r="DN1224" t="s">
        <v>15672</v>
      </c>
      <c r="DO1224" t="s">
        <v>5442</v>
      </c>
      <c r="DP1224" t="s">
        <v>246</v>
      </c>
      <c r="DQ1224" t="str">
        <f>"70548"</f>
        <v>70548</v>
      </c>
      <c r="DR1224" t="s">
        <v>3166</v>
      </c>
      <c r="DS1224" t="s">
        <v>907</v>
      </c>
      <c r="DT1224">
        <v>1</v>
      </c>
      <c r="DU1224">
        <v>3</v>
      </c>
      <c r="DV1224" t="s">
        <v>134</v>
      </c>
      <c r="DW1224" t="s">
        <v>134</v>
      </c>
      <c r="DX1224" t="s">
        <v>134</v>
      </c>
      <c r="DY1224" t="s">
        <v>136</v>
      </c>
      <c r="DZ1224">
        <v>1</v>
      </c>
      <c r="EA1224" t="s">
        <v>136</v>
      </c>
      <c r="EC1224" s="5">
        <v>12.68</v>
      </c>
      <c r="ED1224" s="5">
        <v>55</v>
      </c>
      <c r="EE1224">
        <v>13376529600</v>
      </c>
      <c r="EF1224" t="s">
        <v>15670</v>
      </c>
      <c r="EG1224" t="s">
        <v>1989</v>
      </c>
      <c r="EH1224">
        <v>2</v>
      </c>
    </row>
    <row r="1225" spans="1:138" ht="15" customHeight="1" x14ac:dyDescent="0.35">
      <c r="A1225" t="s">
        <v>26217</v>
      </c>
      <c r="B1225" t="s">
        <v>157</v>
      </c>
      <c r="C1225" s="1">
        <v>44131.638364120372</v>
      </c>
      <c r="D1225" s="1">
        <v>44166</v>
      </c>
      <c r="E1225" t="s">
        <v>579</v>
      </c>
      <c r="F1225" t="s">
        <v>136</v>
      </c>
      <c r="G1225" t="s">
        <v>135</v>
      </c>
      <c r="H1225" t="s">
        <v>136</v>
      </c>
      <c r="I1225" t="s">
        <v>26218</v>
      </c>
      <c r="J1225" t="s">
        <v>26219</v>
      </c>
      <c r="K1225" t="s">
        <v>26220</v>
      </c>
      <c r="M1225" t="s">
        <v>26221</v>
      </c>
      <c r="N1225" t="s">
        <v>374</v>
      </c>
      <c r="O1225" s="4">
        <v>75784</v>
      </c>
      <c r="P1225" t="s">
        <v>140</v>
      </c>
      <c r="R1225">
        <v>19367554700</v>
      </c>
      <c r="T1225">
        <v>1114</v>
      </c>
      <c r="U1225" t="s">
        <v>621</v>
      </c>
      <c r="V1225" t="s">
        <v>5352</v>
      </c>
      <c r="X1225" t="s">
        <v>1323</v>
      </c>
      <c r="Y1225" t="s">
        <v>26220</v>
      </c>
      <c r="AA1225" t="s">
        <v>26221</v>
      </c>
      <c r="AB1225" t="s">
        <v>374</v>
      </c>
      <c r="AC1225" s="4">
        <v>75784</v>
      </c>
      <c r="AD1225" t="s">
        <v>140</v>
      </c>
      <c r="AF1225">
        <v>19367554700</v>
      </c>
      <c r="AH1225" t="s">
        <v>155</v>
      </c>
      <c r="AI1225" t="s">
        <v>168</v>
      </c>
      <c r="AJ1225" t="s">
        <v>749</v>
      </c>
      <c r="AK1225" t="s">
        <v>750</v>
      </c>
      <c r="AM1225" t="s">
        <v>751</v>
      </c>
      <c r="AO1225" t="s">
        <v>752</v>
      </c>
      <c r="AP1225" t="s">
        <v>744</v>
      </c>
      <c r="AQ1225" s="4">
        <v>40508</v>
      </c>
      <c r="AR1225" t="s">
        <v>140</v>
      </c>
      <c r="AT1225">
        <v>18592337845</v>
      </c>
      <c r="AV1225" t="s">
        <v>753</v>
      </c>
      <c r="AW1225" t="s">
        <v>754</v>
      </c>
      <c r="AY1225" t="s">
        <v>155</v>
      </c>
      <c r="AZ1225" t="s">
        <v>144</v>
      </c>
      <c r="BA1225" t="s">
        <v>145</v>
      </c>
      <c r="BB1225" t="s">
        <v>136</v>
      </c>
      <c r="BC1225" t="s">
        <v>136</v>
      </c>
      <c r="BD1225" t="s">
        <v>148</v>
      </c>
      <c r="BE1225" t="s">
        <v>136</v>
      </c>
      <c r="BF1225" t="s">
        <v>136</v>
      </c>
      <c r="BG1225" t="s">
        <v>134</v>
      </c>
      <c r="BH1225" t="s">
        <v>136</v>
      </c>
      <c r="BN1225" t="s">
        <v>26222</v>
      </c>
      <c r="BO1225" t="s">
        <v>145</v>
      </c>
      <c r="BP1225">
        <v>24</v>
      </c>
      <c r="BQ1225">
        <v>24</v>
      </c>
      <c r="BR1225">
        <v>24</v>
      </c>
      <c r="BS1225" s="1">
        <v>44197</v>
      </c>
      <c r="BT1225" s="1">
        <v>44500</v>
      </c>
      <c r="BU1225" s="1">
        <v>44197</v>
      </c>
      <c r="BV1225" s="1">
        <v>44500</v>
      </c>
      <c r="BW1225" t="s">
        <v>136</v>
      </c>
      <c r="BX1225">
        <v>40</v>
      </c>
      <c r="BY1225">
        <v>0</v>
      </c>
      <c r="BZ1225">
        <v>7</v>
      </c>
      <c r="CA1225">
        <v>7</v>
      </c>
      <c r="CB1225">
        <v>7</v>
      </c>
      <c r="CC1225">
        <v>7</v>
      </c>
      <c r="CD1225">
        <v>7</v>
      </c>
      <c r="CE1225">
        <v>5</v>
      </c>
      <c r="CF1225" t="str">
        <f>"7:30 AM"</f>
        <v>7:30 AM</v>
      </c>
      <c r="CG1225" t="str">
        <f>"3:30 PM"</f>
        <v>3:30 PM</v>
      </c>
      <c r="CH1225" s="5">
        <v>12.67</v>
      </c>
      <c r="CI1225" t="s">
        <v>146</v>
      </c>
      <c r="CL1225" t="s">
        <v>136</v>
      </c>
      <c r="CM1225" t="s">
        <v>147</v>
      </c>
      <c r="CN1225" t="s">
        <v>148</v>
      </c>
      <c r="CO1225" t="s">
        <v>757</v>
      </c>
      <c r="CP1225" t="s">
        <v>149</v>
      </c>
      <c r="CQ1225">
        <v>0</v>
      </c>
      <c r="CR1225">
        <v>0</v>
      </c>
      <c r="CS1225" t="s">
        <v>136</v>
      </c>
      <c r="CT1225" t="s">
        <v>136</v>
      </c>
      <c r="CU1225" t="s">
        <v>134</v>
      </c>
      <c r="CV1225" t="s">
        <v>134</v>
      </c>
      <c r="CW1225" t="s">
        <v>136</v>
      </c>
      <c r="CY1225" t="s">
        <v>134</v>
      </c>
      <c r="CZ1225" t="s">
        <v>136</v>
      </c>
      <c r="DA1225" t="s">
        <v>136</v>
      </c>
      <c r="DB1225" t="s">
        <v>134</v>
      </c>
      <c r="DC1225" t="s">
        <v>134</v>
      </c>
      <c r="DD1225" t="s">
        <v>136</v>
      </c>
      <c r="DF1225" s="2" t="s">
        <v>9157</v>
      </c>
      <c r="DG1225" t="s">
        <v>26220</v>
      </c>
      <c r="DH1225" t="s">
        <v>26221</v>
      </c>
      <c r="DI1225" t="s">
        <v>374</v>
      </c>
      <c r="DJ1225" s="4">
        <v>75784</v>
      </c>
      <c r="DK1225" t="s">
        <v>1276</v>
      </c>
      <c r="DL1225" t="s">
        <v>136</v>
      </c>
      <c r="DM1225">
        <v>1</v>
      </c>
      <c r="DN1225" t="s">
        <v>26220</v>
      </c>
      <c r="DO1225" t="s">
        <v>26221</v>
      </c>
      <c r="DP1225" t="s">
        <v>374</v>
      </c>
      <c r="DQ1225" t="str">
        <f>"75784"</f>
        <v>75784</v>
      </c>
      <c r="DR1225" t="s">
        <v>1276</v>
      </c>
      <c r="DS1225" t="s">
        <v>26223</v>
      </c>
      <c r="DT1225">
        <v>2</v>
      </c>
      <c r="DU1225">
        <v>24</v>
      </c>
      <c r="DV1225" t="s">
        <v>134</v>
      </c>
      <c r="DW1225" t="s">
        <v>134</v>
      </c>
      <c r="DX1225" t="s">
        <v>134</v>
      </c>
      <c r="DY1225" t="s">
        <v>136</v>
      </c>
      <c r="DZ1225">
        <v>1</v>
      </c>
      <c r="EA1225" t="s">
        <v>136</v>
      </c>
      <c r="EC1225" s="5">
        <v>12.68</v>
      </c>
      <c r="ED1225" s="5">
        <v>55</v>
      </c>
      <c r="EE1225">
        <v>19367554700</v>
      </c>
      <c r="EF1225" t="s">
        <v>148</v>
      </c>
      <c r="EG1225" t="s">
        <v>22745</v>
      </c>
      <c r="EH1225">
        <v>0</v>
      </c>
    </row>
    <row r="1226" spans="1:138" ht="15" customHeight="1" x14ac:dyDescent="0.35">
      <c r="A1226" t="s">
        <v>25488</v>
      </c>
      <c r="B1226" t="s">
        <v>157</v>
      </c>
      <c r="C1226" s="1">
        <v>44127.677684722221</v>
      </c>
      <c r="D1226" s="1">
        <v>44166</v>
      </c>
      <c r="E1226" t="s">
        <v>133</v>
      </c>
      <c r="F1226" t="s">
        <v>136</v>
      </c>
      <c r="G1226" t="s">
        <v>135</v>
      </c>
      <c r="H1226" t="s">
        <v>136</v>
      </c>
      <c r="I1226" t="s">
        <v>4862</v>
      </c>
      <c r="K1226" t="s">
        <v>4868</v>
      </c>
      <c r="M1226" t="s">
        <v>4864</v>
      </c>
      <c r="N1226" t="s">
        <v>416</v>
      </c>
      <c r="O1226" s="4">
        <v>39305</v>
      </c>
      <c r="P1226" t="s">
        <v>140</v>
      </c>
      <c r="R1226">
        <v>16016798227</v>
      </c>
      <c r="T1226">
        <v>42493</v>
      </c>
      <c r="U1226" t="s">
        <v>4865</v>
      </c>
      <c r="V1226" t="s">
        <v>4866</v>
      </c>
      <c r="W1226" t="s">
        <v>148</v>
      </c>
      <c r="X1226" t="s">
        <v>4867</v>
      </c>
      <c r="Y1226" t="s">
        <v>4868</v>
      </c>
      <c r="AA1226" t="s">
        <v>4864</v>
      </c>
      <c r="AB1226" t="s">
        <v>720</v>
      </c>
      <c r="AC1226" s="4">
        <v>39305</v>
      </c>
      <c r="AD1226" t="s">
        <v>140</v>
      </c>
      <c r="AF1226">
        <v>16016798274</v>
      </c>
      <c r="AH1226" t="s">
        <v>4869</v>
      </c>
      <c r="AI1226" t="s">
        <v>168</v>
      </c>
      <c r="AJ1226" t="s">
        <v>1169</v>
      </c>
      <c r="AK1226" t="s">
        <v>3270</v>
      </c>
      <c r="AM1226" t="s">
        <v>1171</v>
      </c>
      <c r="AO1226" t="s">
        <v>1165</v>
      </c>
      <c r="AP1226" t="s">
        <v>416</v>
      </c>
      <c r="AQ1226" s="4">
        <v>85048</v>
      </c>
      <c r="AR1226" t="s">
        <v>140</v>
      </c>
      <c r="AT1226">
        <v>14809411885</v>
      </c>
      <c r="AV1226" t="s">
        <v>1172</v>
      </c>
      <c r="AW1226" t="s">
        <v>1173</v>
      </c>
      <c r="AZ1226" t="s">
        <v>821</v>
      </c>
      <c r="BA1226" t="s">
        <v>822</v>
      </c>
      <c r="BB1226" t="s">
        <v>136</v>
      </c>
      <c r="BC1226" t="s">
        <v>136</v>
      </c>
      <c r="BD1226" t="s">
        <v>148</v>
      </c>
      <c r="BE1226" t="s">
        <v>136</v>
      </c>
      <c r="BF1226" t="s">
        <v>136</v>
      </c>
      <c r="BG1226" t="s">
        <v>134</v>
      </c>
      <c r="BH1226" t="s">
        <v>136</v>
      </c>
      <c r="BN1226" t="s">
        <v>25489</v>
      </c>
      <c r="BO1226" t="s">
        <v>4871</v>
      </c>
      <c r="BP1226">
        <v>37</v>
      </c>
      <c r="BQ1226">
        <v>37</v>
      </c>
      <c r="BR1226">
        <v>37</v>
      </c>
      <c r="BS1226" s="1">
        <v>44197</v>
      </c>
      <c r="BT1226" s="1">
        <v>44256</v>
      </c>
      <c r="BU1226" s="1">
        <v>44197</v>
      </c>
      <c r="BV1226" s="1">
        <v>44256</v>
      </c>
      <c r="BW1226" t="s">
        <v>136</v>
      </c>
      <c r="BX1226">
        <v>42</v>
      </c>
      <c r="BY1226">
        <v>6</v>
      </c>
      <c r="BZ1226">
        <v>6</v>
      </c>
      <c r="CA1226">
        <v>6</v>
      </c>
      <c r="CB1226">
        <v>6</v>
      </c>
      <c r="CC1226">
        <v>6</v>
      </c>
      <c r="CD1226">
        <v>6</v>
      </c>
      <c r="CE1226">
        <v>6</v>
      </c>
      <c r="CF1226" t="str">
        <f>"8:00 AM"</f>
        <v>8:00 AM</v>
      </c>
      <c r="CG1226" t="str">
        <f>"2:30 PM"</f>
        <v>2:30 PM</v>
      </c>
      <c r="CH1226" s="5">
        <v>11.83</v>
      </c>
      <c r="CI1226" t="s">
        <v>146</v>
      </c>
      <c r="CL1226" t="s">
        <v>136</v>
      </c>
      <c r="CM1226" t="s">
        <v>147</v>
      </c>
      <c r="CN1226" t="s">
        <v>148</v>
      </c>
      <c r="CO1226" s="2" t="s">
        <v>4872</v>
      </c>
      <c r="CP1226" t="s">
        <v>149</v>
      </c>
      <c r="CQ1226">
        <v>0</v>
      </c>
      <c r="CR1226">
        <v>0</v>
      </c>
      <c r="CS1226" t="s">
        <v>136</v>
      </c>
      <c r="CT1226" t="s">
        <v>136</v>
      </c>
      <c r="CU1226" t="s">
        <v>136</v>
      </c>
      <c r="CV1226" t="s">
        <v>134</v>
      </c>
      <c r="CW1226" t="s">
        <v>134</v>
      </c>
      <c r="CX1226">
        <v>40</v>
      </c>
      <c r="CY1226" t="s">
        <v>134</v>
      </c>
      <c r="CZ1226" t="s">
        <v>134</v>
      </c>
      <c r="DA1226" t="s">
        <v>134</v>
      </c>
      <c r="DB1226" t="s">
        <v>134</v>
      </c>
      <c r="DC1226" t="s">
        <v>134</v>
      </c>
      <c r="DD1226" t="s">
        <v>136</v>
      </c>
      <c r="DF1226" t="s">
        <v>3271</v>
      </c>
      <c r="DG1226" t="s">
        <v>4868</v>
      </c>
      <c r="DH1226" t="s">
        <v>4864</v>
      </c>
      <c r="DI1226" t="s">
        <v>720</v>
      </c>
      <c r="DJ1226" s="4">
        <v>39305</v>
      </c>
      <c r="DK1226" t="s">
        <v>3479</v>
      </c>
      <c r="DL1226" t="s">
        <v>134</v>
      </c>
      <c r="DM1226">
        <v>2</v>
      </c>
      <c r="DN1226" t="s">
        <v>4873</v>
      </c>
      <c r="DO1226" t="s">
        <v>4864</v>
      </c>
      <c r="DP1226" t="s">
        <v>720</v>
      </c>
      <c r="DQ1226" t="str">
        <f>"39307"</f>
        <v>39307</v>
      </c>
      <c r="DR1226" t="s">
        <v>3479</v>
      </c>
      <c r="DS1226" t="s">
        <v>213</v>
      </c>
      <c r="DT1226">
        <v>2</v>
      </c>
      <c r="DU1226">
        <v>8</v>
      </c>
      <c r="DV1226" t="s">
        <v>134</v>
      </c>
      <c r="DW1226" t="s">
        <v>134</v>
      </c>
      <c r="DX1226" t="s">
        <v>134</v>
      </c>
      <c r="DY1226" t="s">
        <v>136</v>
      </c>
      <c r="DZ1226">
        <v>1</v>
      </c>
      <c r="EA1226" t="s">
        <v>136</v>
      </c>
      <c r="EC1226" s="5">
        <v>12.68</v>
      </c>
      <c r="ED1226" s="5">
        <v>55</v>
      </c>
      <c r="EE1226">
        <v>16016791035</v>
      </c>
      <c r="EF1226" t="s">
        <v>4874</v>
      </c>
      <c r="EG1226" t="s">
        <v>148</v>
      </c>
      <c r="EH1226">
        <v>0</v>
      </c>
    </row>
    <row r="1227" spans="1:138" ht="15" customHeight="1" x14ac:dyDescent="0.35">
      <c r="A1227" t="s">
        <v>9352</v>
      </c>
      <c r="B1227" t="s">
        <v>157</v>
      </c>
      <c r="C1227" s="1">
        <v>44139.807191782405</v>
      </c>
      <c r="D1227" s="1">
        <v>44166</v>
      </c>
      <c r="E1227" t="s">
        <v>7944</v>
      </c>
      <c r="F1227" t="s">
        <v>136</v>
      </c>
      <c r="G1227" t="s">
        <v>135</v>
      </c>
      <c r="H1227" t="s">
        <v>136</v>
      </c>
      <c r="I1227" t="s">
        <v>9353</v>
      </c>
      <c r="J1227" t="s">
        <v>9353</v>
      </c>
      <c r="K1227" t="s">
        <v>9354</v>
      </c>
      <c r="L1227">
        <v>2</v>
      </c>
      <c r="M1227" t="s">
        <v>9355</v>
      </c>
      <c r="N1227" t="s">
        <v>374</v>
      </c>
      <c r="O1227" s="4">
        <v>79735</v>
      </c>
      <c r="P1227" t="s">
        <v>140</v>
      </c>
      <c r="R1227">
        <v>14323952255</v>
      </c>
      <c r="T1227">
        <v>112111</v>
      </c>
      <c r="U1227" t="s">
        <v>9356</v>
      </c>
      <c r="V1227" t="s">
        <v>6092</v>
      </c>
      <c r="X1227" t="s">
        <v>1677</v>
      </c>
      <c r="Y1227" t="s">
        <v>9357</v>
      </c>
      <c r="Z1227" t="s">
        <v>9358</v>
      </c>
      <c r="AA1227" t="s">
        <v>1953</v>
      </c>
      <c r="AB1227" t="s">
        <v>374</v>
      </c>
      <c r="AC1227" s="4">
        <v>79735</v>
      </c>
      <c r="AD1227" t="s">
        <v>140</v>
      </c>
      <c r="AF1227">
        <v>14323952255</v>
      </c>
      <c r="AH1227" t="s">
        <v>9359</v>
      </c>
      <c r="AI1227" t="s">
        <v>168</v>
      </c>
      <c r="AJ1227" t="s">
        <v>1955</v>
      </c>
      <c r="AK1227" t="s">
        <v>1956</v>
      </c>
      <c r="AL1227" t="s">
        <v>1957</v>
      </c>
      <c r="AM1227" t="s">
        <v>3674</v>
      </c>
      <c r="AO1227" t="s">
        <v>1958</v>
      </c>
      <c r="AP1227" t="s">
        <v>374</v>
      </c>
      <c r="AQ1227" s="4">
        <v>76901</v>
      </c>
      <c r="AR1227" t="s">
        <v>140</v>
      </c>
      <c r="AT1227">
        <v>13256509657</v>
      </c>
      <c r="AV1227" t="s">
        <v>1959</v>
      </c>
      <c r="AW1227" t="s">
        <v>1960</v>
      </c>
      <c r="AZ1227" t="s">
        <v>334</v>
      </c>
      <c r="BA1227" t="s">
        <v>335</v>
      </c>
      <c r="BB1227" t="s">
        <v>136</v>
      </c>
      <c r="BC1227" t="s">
        <v>136</v>
      </c>
      <c r="BD1227" t="s">
        <v>148</v>
      </c>
      <c r="BE1227" t="s">
        <v>136</v>
      </c>
      <c r="BF1227" t="s">
        <v>136</v>
      </c>
      <c r="BG1227" t="s">
        <v>134</v>
      </c>
      <c r="BH1227" t="s">
        <v>136</v>
      </c>
      <c r="BN1227" t="s">
        <v>9360</v>
      </c>
      <c r="BO1227" t="s">
        <v>9361</v>
      </c>
      <c r="BP1227">
        <v>3</v>
      </c>
      <c r="BQ1227">
        <v>3</v>
      </c>
      <c r="BR1227">
        <v>3</v>
      </c>
      <c r="BS1227" s="1">
        <v>44184</v>
      </c>
      <c r="BT1227" s="1">
        <v>44488</v>
      </c>
      <c r="BU1227" s="1">
        <v>44184</v>
      </c>
      <c r="BV1227" s="1">
        <v>44488</v>
      </c>
      <c r="BW1227" t="s">
        <v>136</v>
      </c>
      <c r="BX1227">
        <v>48</v>
      </c>
      <c r="BY1227">
        <v>0</v>
      </c>
      <c r="BZ1227">
        <v>8</v>
      </c>
      <c r="CA1227">
        <v>8</v>
      </c>
      <c r="CB1227">
        <v>8</v>
      </c>
      <c r="CC1227">
        <v>8</v>
      </c>
      <c r="CD1227">
        <v>8</v>
      </c>
      <c r="CE1227">
        <v>8</v>
      </c>
      <c r="CF1227" t="str">
        <f>"7:00 AM"</f>
        <v>7:00 AM</v>
      </c>
      <c r="CG1227" t="str">
        <f>"4:00 PM"</f>
        <v>4:00 PM</v>
      </c>
      <c r="CH1227" s="5">
        <v>12.67</v>
      </c>
      <c r="CI1227" t="s">
        <v>146</v>
      </c>
      <c r="CJ1227">
        <v>0</v>
      </c>
      <c r="CK1227" t="s">
        <v>148</v>
      </c>
      <c r="CL1227" t="s">
        <v>136</v>
      </c>
      <c r="CM1227" t="s">
        <v>312</v>
      </c>
      <c r="CN1227" t="s">
        <v>148</v>
      </c>
      <c r="CO1227" t="s">
        <v>3678</v>
      </c>
      <c r="CP1227" t="s">
        <v>149</v>
      </c>
      <c r="CQ1227">
        <v>3</v>
      </c>
      <c r="CR1227">
        <v>0</v>
      </c>
      <c r="CS1227" t="s">
        <v>136</v>
      </c>
      <c r="CT1227" t="s">
        <v>136</v>
      </c>
      <c r="CU1227" t="s">
        <v>136</v>
      </c>
      <c r="CV1227" t="s">
        <v>136</v>
      </c>
      <c r="CW1227" t="s">
        <v>134</v>
      </c>
      <c r="CX1227">
        <v>50</v>
      </c>
      <c r="CY1227" t="s">
        <v>134</v>
      </c>
      <c r="CZ1227" t="s">
        <v>136</v>
      </c>
      <c r="DA1227" t="s">
        <v>134</v>
      </c>
      <c r="DB1227" t="s">
        <v>134</v>
      </c>
      <c r="DC1227" t="s">
        <v>134</v>
      </c>
      <c r="DD1227" t="s">
        <v>136</v>
      </c>
      <c r="DF1227" t="s">
        <v>180</v>
      </c>
      <c r="DG1227" s="2" t="s">
        <v>9362</v>
      </c>
      <c r="DH1227" t="s">
        <v>9355</v>
      </c>
      <c r="DI1227" t="s">
        <v>374</v>
      </c>
      <c r="DJ1227" s="4">
        <v>79735</v>
      </c>
      <c r="DK1227" t="s">
        <v>993</v>
      </c>
      <c r="DL1227" t="s">
        <v>136</v>
      </c>
      <c r="DM1227">
        <v>1</v>
      </c>
      <c r="DN1227" t="s">
        <v>9363</v>
      </c>
      <c r="DO1227" t="s">
        <v>9355</v>
      </c>
      <c r="DP1227" t="s">
        <v>374</v>
      </c>
      <c r="DQ1227" t="str">
        <f>"79735"</f>
        <v>79735</v>
      </c>
      <c r="DR1227" t="s">
        <v>993</v>
      </c>
      <c r="DS1227" t="s">
        <v>4513</v>
      </c>
      <c r="DT1227">
        <v>1</v>
      </c>
      <c r="DU1227">
        <v>3</v>
      </c>
      <c r="DV1227" t="s">
        <v>134</v>
      </c>
      <c r="DW1227" t="s">
        <v>134</v>
      </c>
      <c r="DX1227" t="s">
        <v>134</v>
      </c>
      <c r="DY1227" t="s">
        <v>136</v>
      </c>
      <c r="DZ1227">
        <v>1</v>
      </c>
      <c r="EA1227" t="s">
        <v>136</v>
      </c>
      <c r="EC1227" s="5">
        <v>12.68</v>
      </c>
      <c r="ED1227" s="5">
        <v>55</v>
      </c>
      <c r="EE1227">
        <v>14323952255</v>
      </c>
      <c r="EF1227" t="s">
        <v>9359</v>
      </c>
      <c r="EG1227" t="s">
        <v>148</v>
      </c>
      <c r="EH1227">
        <v>0</v>
      </c>
    </row>
    <row r="1228" spans="1:138" ht="15" customHeight="1" x14ac:dyDescent="0.35">
      <c r="A1228" t="s">
        <v>25465</v>
      </c>
      <c r="B1228" t="s">
        <v>157</v>
      </c>
      <c r="C1228" s="1">
        <v>44132.386581134262</v>
      </c>
      <c r="D1228" s="1">
        <v>44166</v>
      </c>
      <c r="E1228" t="s">
        <v>133</v>
      </c>
      <c r="F1228" t="s">
        <v>136</v>
      </c>
      <c r="G1228" t="s">
        <v>135</v>
      </c>
      <c r="H1228" t="s">
        <v>136</v>
      </c>
      <c r="I1228" t="s">
        <v>25466</v>
      </c>
      <c r="K1228" t="s">
        <v>25467</v>
      </c>
      <c r="L1228" t="s">
        <v>25468</v>
      </c>
      <c r="M1228" t="s">
        <v>25469</v>
      </c>
      <c r="N1228" t="s">
        <v>1114</v>
      </c>
      <c r="O1228" s="4">
        <v>98953</v>
      </c>
      <c r="P1228" t="s">
        <v>140</v>
      </c>
      <c r="R1228">
        <v>15093146590</v>
      </c>
      <c r="T1228">
        <v>1113</v>
      </c>
      <c r="U1228" t="s">
        <v>14264</v>
      </c>
      <c r="V1228" t="s">
        <v>25470</v>
      </c>
      <c r="X1228" t="s">
        <v>25471</v>
      </c>
      <c r="Y1228" t="s">
        <v>25472</v>
      </c>
      <c r="AA1228" t="s">
        <v>25469</v>
      </c>
      <c r="AB1228" t="s">
        <v>1114</v>
      </c>
      <c r="AC1228" s="4">
        <v>98953</v>
      </c>
      <c r="AD1228" t="s">
        <v>140</v>
      </c>
      <c r="AF1228">
        <v>15093146590</v>
      </c>
      <c r="AH1228" t="s">
        <v>1759</v>
      </c>
      <c r="AI1228" t="s">
        <v>168</v>
      </c>
      <c r="AJ1228" t="s">
        <v>913</v>
      </c>
      <c r="AK1228" t="s">
        <v>914</v>
      </c>
      <c r="AL1228" t="s">
        <v>845</v>
      </c>
      <c r="AM1228" t="s">
        <v>561</v>
      </c>
      <c r="AN1228" t="s">
        <v>562</v>
      </c>
      <c r="AO1228" t="s">
        <v>563</v>
      </c>
      <c r="AP1228" t="s">
        <v>564</v>
      </c>
      <c r="AQ1228" s="4">
        <v>22949</v>
      </c>
      <c r="AR1228" t="s">
        <v>140</v>
      </c>
      <c r="AT1228">
        <v>14342634300</v>
      </c>
      <c r="AV1228" t="s">
        <v>1760</v>
      </c>
      <c r="AW1228" t="s">
        <v>566</v>
      </c>
      <c r="AZ1228" t="s">
        <v>821</v>
      </c>
      <c r="BA1228" t="s">
        <v>822</v>
      </c>
      <c r="BB1228" t="s">
        <v>136</v>
      </c>
      <c r="BC1228" t="s">
        <v>136</v>
      </c>
      <c r="BD1228" t="s">
        <v>148</v>
      </c>
      <c r="BE1228" t="s">
        <v>136</v>
      </c>
      <c r="BF1228" t="s">
        <v>136</v>
      </c>
      <c r="BG1228" t="s">
        <v>134</v>
      </c>
      <c r="BH1228" t="s">
        <v>136</v>
      </c>
      <c r="BI1228" t="s">
        <v>1761</v>
      </c>
      <c r="BJ1228" t="s">
        <v>1762</v>
      </c>
      <c r="BL1228" t="s">
        <v>566</v>
      </c>
      <c r="BM1228" t="s">
        <v>1759</v>
      </c>
      <c r="BN1228" t="s">
        <v>25473</v>
      </c>
      <c r="BO1228" t="s">
        <v>734</v>
      </c>
      <c r="BP1228">
        <v>32</v>
      </c>
      <c r="BQ1228">
        <v>11</v>
      </c>
      <c r="BR1228">
        <v>11</v>
      </c>
      <c r="BS1228" s="1">
        <v>44200</v>
      </c>
      <c r="BT1228" s="1">
        <v>44316</v>
      </c>
      <c r="BU1228" s="1">
        <v>44200</v>
      </c>
      <c r="BV1228" s="1">
        <v>44316</v>
      </c>
      <c r="BW1228" t="s">
        <v>136</v>
      </c>
      <c r="BX1228">
        <v>40</v>
      </c>
      <c r="BY1228">
        <v>0</v>
      </c>
      <c r="BZ1228">
        <v>7</v>
      </c>
      <c r="CA1228">
        <v>7</v>
      </c>
      <c r="CB1228">
        <v>7</v>
      </c>
      <c r="CC1228">
        <v>7</v>
      </c>
      <c r="CD1228">
        <v>7</v>
      </c>
      <c r="CE1228">
        <v>5</v>
      </c>
      <c r="CF1228" t="str">
        <f>"6:00 AM"</f>
        <v>6:00 AM</v>
      </c>
      <c r="CG1228" t="str">
        <f>"1:30 PM"</f>
        <v>1:30 PM</v>
      </c>
      <c r="CH1228" s="5">
        <v>15.83</v>
      </c>
      <c r="CI1228" t="s">
        <v>146</v>
      </c>
      <c r="CJ1228">
        <v>26</v>
      </c>
      <c r="CK1228" t="s">
        <v>19993</v>
      </c>
      <c r="CL1228" t="s">
        <v>134</v>
      </c>
      <c r="CM1228" t="s">
        <v>147</v>
      </c>
      <c r="CN1228" t="s">
        <v>148</v>
      </c>
      <c r="CO1228" t="s">
        <v>1714</v>
      </c>
      <c r="CP1228" t="s">
        <v>149</v>
      </c>
      <c r="CQ1228">
        <v>3</v>
      </c>
      <c r="CR1228">
        <v>0</v>
      </c>
      <c r="CS1228" t="s">
        <v>136</v>
      </c>
      <c r="CT1228" t="s">
        <v>136</v>
      </c>
      <c r="CU1228" t="s">
        <v>136</v>
      </c>
      <c r="CV1228" t="s">
        <v>134</v>
      </c>
      <c r="CW1228" t="s">
        <v>134</v>
      </c>
      <c r="CX1228">
        <v>60</v>
      </c>
      <c r="CY1228" t="s">
        <v>134</v>
      </c>
      <c r="CZ1228" t="s">
        <v>134</v>
      </c>
      <c r="DA1228" t="s">
        <v>134</v>
      </c>
      <c r="DB1228" t="s">
        <v>134</v>
      </c>
      <c r="DC1228" t="s">
        <v>134</v>
      </c>
      <c r="DD1228" t="s">
        <v>136</v>
      </c>
      <c r="DF1228" t="s">
        <v>25474</v>
      </c>
      <c r="DG1228" t="s">
        <v>25475</v>
      </c>
      <c r="DH1228" t="s">
        <v>5971</v>
      </c>
      <c r="DI1228" t="s">
        <v>1251</v>
      </c>
      <c r="DJ1228" s="4">
        <v>97041</v>
      </c>
      <c r="DK1228" t="s">
        <v>5970</v>
      </c>
      <c r="DL1228" t="s">
        <v>134</v>
      </c>
      <c r="DM1228">
        <v>2</v>
      </c>
      <c r="DN1228" t="s">
        <v>25476</v>
      </c>
      <c r="DO1228" t="s">
        <v>5971</v>
      </c>
      <c r="DP1228" t="s">
        <v>1251</v>
      </c>
      <c r="DQ1228" t="str">
        <f>"97041"</f>
        <v>97041</v>
      </c>
      <c r="DR1228" t="s">
        <v>5970</v>
      </c>
      <c r="DS1228" t="s">
        <v>861</v>
      </c>
      <c r="DT1228">
        <v>1</v>
      </c>
      <c r="DU1228">
        <v>6</v>
      </c>
      <c r="DV1228" t="s">
        <v>134</v>
      </c>
      <c r="DW1228" t="s">
        <v>134</v>
      </c>
      <c r="DX1228" t="s">
        <v>134</v>
      </c>
      <c r="DY1228" t="s">
        <v>134</v>
      </c>
      <c r="DZ1228">
        <v>2</v>
      </c>
      <c r="EA1228" t="s">
        <v>134</v>
      </c>
      <c r="EB1228" s="5">
        <v>12.68</v>
      </c>
      <c r="EC1228" s="5">
        <v>12.68</v>
      </c>
      <c r="ED1228" s="5">
        <v>55</v>
      </c>
      <c r="EE1228">
        <v>15098652161</v>
      </c>
      <c r="EF1228" t="s">
        <v>148</v>
      </c>
      <c r="EG1228" t="s">
        <v>9203</v>
      </c>
      <c r="EH1228">
        <v>7</v>
      </c>
    </row>
    <row r="1229" spans="1:138" ht="15" customHeight="1" x14ac:dyDescent="0.35">
      <c r="A1229" t="s">
        <v>11794</v>
      </c>
      <c r="B1229" t="s">
        <v>157</v>
      </c>
      <c r="C1229" s="1">
        <v>44127.650259490743</v>
      </c>
      <c r="D1229" s="1">
        <v>44166</v>
      </c>
      <c r="E1229" t="s">
        <v>133</v>
      </c>
      <c r="F1229" t="s">
        <v>136</v>
      </c>
      <c r="G1229" t="s">
        <v>135</v>
      </c>
      <c r="H1229" t="s">
        <v>136</v>
      </c>
      <c r="I1229" t="s">
        <v>11795</v>
      </c>
      <c r="K1229" t="s">
        <v>11796</v>
      </c>
      <c r="M1229" t="s">
        <v>2924</v>
      </c>
      <c r="N1229" t="s">
        <v>246</v>
      </c>
      <c r="O1229" s="4">
        <v>70647</v>
      </c>
      <c r="P1229" t="s">
        <v>140</v>
      </c>
      <c r="R1229">
        <v>13375400397</v>
      </c>
      <c r="T1229">
        <v>112512</v>
      </c>
      <c r="U1229" t="s">
        <v>11797</v>
      </c>
      <c r="V1229" t="s">
        <v>347</v>
      </c>
      <c r="X1229" t="s">
        <v>164</v>
      </c>
      <c r="Y1229" t="s">
        <v>11796</v>
      </c>
      <c r="AA1229" t="s">
        <v>2924</v>
      </c>
      <c r="AB1229" t="s">
        <v>246</v>
      </c>
      <c r="AC1229" s="4">
        <v>70647</v>
      </c>
      <c r="AD1229" t="s">
        <v>140</v>
      </c>
      <c r="AF1229">
        <v>13375400397</v>
      </c>
      <c r="AH1229" t="s">
        <v>11798</v>
      </c>
      <c r="AI1229" t="s">
        <v>226</v>
      </c>
      <c r="AJ1229" t="s">
        <v>3838</v>
      </c>
      <c r="AK1229" t="s">
        <v>2820</v>
      </c>
      <c r="AL1229" t="s">
        <v>664</v>
      </c>
      <c r="AM1229" t="s">
        <v>5000</v>
      </c>
      <c r="AO1229" t="s">
        <v>5001</v>
      </c>
      <c r="AP1229" t="s">
        <v>246</v>
      </c>
      <c r="AQ1229" s="4">
        <v>70601</v>
      </c>
      <c r="AR1229" t="s">
        <v>140</v>
      </c>
      <c r="AT1229">
        <v>13372140354</v>
      </c>
      <c r="AV1229" t="s">
        <v>3839</v>
      </c>
      <c r="AW1229" t="s">
        <v>1159</v>
      </c>
      <c r="AX1229" t="s">
        <v>246</v>
      </c>
      <c r="AY1229" t="s">
        <v>674</v>
      </c>
      <c r="AZ1229" t="s">
        <v>334</v>
      </c>
      <c r="BA1229" t="s">
        <v>335</v>
      </c>
      <c r="BB1229" t="s">
        <v>136</v>
      </c>
      <c r="BC1229" t="s">
        <v>136</v>
      </c>
      <c r="BD1229" t="s">
        <v>148</v>
      </c>
      <c r="BE1229" t="s">
        <v>136</v>
      </c>
      <c r="BF1229" t="s">
        <v>136</v>
      </c>
      <c r="BG1229" t="s">
        <v>134</v>
      </c>
      <c r="BH1229" t="s">
        <v>136</v>
      </c>
      <c r="BN1229" t="s">
        <v>11799</v>
      </c>
      <c r="BO1229" t="s">
        <v>905</v>
      </c>
      <c r="BP1229">
        <v>3</v>
      </c>
      <c r="BQ1229">
        <v>3</v>
      </c>
      <c r="BR1229">
        <v>3</v>
      </c>
      <c r="BS1229" s="1">
        <v>44197</v>
      </c>
      <c r="BT1229" s="1">
        <v>44439</v>
      </c>
      <c r="BU1229" s="1">
        <v>44197</v>
      </c>
      <c r="BV1229" s="1">
        <v>44439</v>
      </c>
      <c r="BW1229" t="s">
        <v>136</v>
      </c>
      <c r="BX1229">
        <v>40</v>
      </c>
      <c r="BY1229">
        <v>0</v>
      </c>
      <c r="BZ1229">
        <v>8</v>
      </c>
      <c r="CA1229">
        <v>8</v>
      </c>
      <c r="CB1229">
        <v>8</v>
      </c>
      <c r="CC1229">
        <v>8</v>
      </c>
      <c r="CD1229">
        <v>8</v>
      </c>
      <c r="CE1229">
        <v>0</v>
      </c>
      <c r="CF1229" t="str">
        <f>"10:00 AM"</f>
        <v>10:00 AM</v>
      </c>
      <c r="CG1229" t="str">
        <f>"6:00 PM"</f>
        <v>6:00 PM</v>
      </c>
      <c r="CH1229" s="5">
        <v>11.83</v>
      </c>
      <c r="CI1229" t="s">
        <v>146</v>
      </c>
      <c r="CL1229" t="s">
        <v>134</v>
      </c>
      <c r="CM1229" t="s">
        <v>147</v>
      </c>
      <c r="CN1229" t="s">
        <v>148</v>
      </c>
      <c r="CO1229" t="s">
        <v>11800</v>
      </c>
      <c r="CP1229" t="s">
        <v>149</v>
      </c>
      <c r="CQ1229">
        <v>3</v>
      </c>
      <c r="CR1229">
        <v>0</v>
      </c>
      <c r="CS1229" t="s">
        <v>136</v>
      </c>
      <c r="CT1229" t="s">
        <v>134</v>
      </c>
      <c r="CU1229" t="s">
        <v>136</v>
      </c>
      <c r="CV1229" t="s">
        <v>134</v>
      </c>
      <c r="CW1229" t="s">
        <v>134</v>
      </c>
      <c r="CX1229">
        <v>50</v>
      </c>
      <c r="CY1229" t="s">
        <v>134</v>
      </c>
      <c r="CZ1229" t="s">
        <v>136</v>
      </c>
      <c r="DA1229" t="s">
        <v>136</v>
      </c>
      <c r="DB1229" t="s">
        <v>134</v>
      </c>
      <c r="DC1229" t="s">
        <v>136</v>
      </c>
      <c r="DD1229" t="s">
        <v>136</v>
      </c>
      <c r="DF1229" t="s">
        <v>180</v>
      </c>
      <c r="DG1229" t="s">
        <v>11796</v>
      </c>
      <c r="DH1229" t="s">
        <v>2924</v>
      </c>
      <c r="DI1229" t="s">
        <v>246</v>
      </c>
      <c r="DJ1229" s="4">
        <v>70647</v>
      </c>
      <c r="DK1229" t="s">
        <v>1161</v>
      </c>
      <c r="DL1229" t="s">
        <v>136</v>
      </c>
      <c r="DM1229">
        <v>1</v>
      </c>
      <c r="DN1229" t="s">
        <v>11796</v>
      </c>
      <c r="DO1229" t="s">
        <v>2924</v>
      </c>
      <c r="DP1229" t="s">
        <v>246</v>
      </c>
      <c r="DQ1229" t="str">
        <f>"70647"</f>
        <v>70647</v>
      </c>
      <c r="DR1229" t="s">
        <v>1161</v>
      </c>
      <c r="DS1229" t="s">
        <v>497</v>
      </c>
      <c r="DT1229">
        <v>1</v>
      </c>
      <c r="DU1229">
        <v>2</v>
      </c>
      <c r="DV1229" t="s">
        <v>134</v>
      </c>
      <c r="DW1229" t="s">
        <v>134</v>
      </c>
      <c r="DX1229" t="s">
        <v>134</v>
      </c>
      <c r="DY1229" t="s">
        <v>134</v>
      </c>
      <c r="DZ1229">
        <v>2</v>
      </c>
      <c r="EA1229" t="s">
        <v>136</v>
      </c>
      <c r="EC1229" s="5">
        <v>12.68</v>
      </c>
      <c r="ED1229" s="5">
        <v>55</v>
      </c>
      <c r="EE1229">
        <v>13375400397</v>
      </c>
      <c r="EF1229" t="s">
        <v>11798</v>
      </c>
      <c r="EG1229" t="s">
        <v>148</v>
      </c>
      <c r="EH1229">
        <v>1</v>
      </c>
    </row>
    <row r="1230" spans="1:138" ht="15" customHeight="1" x14ac:dyDescent="0.35">
      <c r="A1230" t="s">
        <v>18147</v>
      </c>
      <c r="B1230" t="s">
        <v>157</v>
      </c>
      <c r="C1230" s="1">
        <v>44130.400786689817</v>
      </c>
      <c r="D1230" s="1">
        <v>44166</v>
      </c>
      <c r="E1230" t="s">
        <v>133</v>
      </c>
      <c r="F1230" t="s">
        <v>136</v>
      </c>
      <c r="G1230" t="s">
        <v>135</v>
      </c>
      <c r="H1230" t="s">
        <v>136</v>
      </c>
      <c r="I1230" t="s">
        <v>18148</v>
      </c>
      <c r="K1230" t="s">
        <v>18149</v>
      </c>
      <c r="M1230" t="s">
        <v>324</v>
      </c>
      <c r="N1230" t="s">
        <v>246</v>
      </c>
      <c r="O1230" s="4">
        <v>70554</v>
      </c>
      <c r="P1230" t="s">
        <v>140</v>
      </c>
      <c r="R1230">
        <v>13378316465</v>
      </c>
      <c r="T1230">
        <v>11251</v>
      </c>
      <c r="U1230" t="s">
        <v>534</v>
      </c>
      <c r="V1230" t="s">
        <v>18150</v>
      </c>
      <c r="X1230" t="s">
        <v>164</v>
      </c>
      <c r="Y1230" t="s">
        <v>18151</v>
      </c>
      <c r="AA1230" t="s">
        <v>324</v>
      </c>
      <c r="AB1230" t="s">
        <v>246</v>
      </c>
      <c r="AC1230" s="4">
        <v>70554</v>
      </c>
      <c r="AD1230" t="s">
        <v>140</v>
      </c>
      <c r="AF1230">
        <v>13378316465</v>
      </c>
      <c r="AH1230" t="s">
        <v>18152</v>
      </c>
      <c r="AI1230" t="s">
        <v>168</v>
      </c>
      <c r="AJ1230" t="s">
        <v>325</v>
      </c>
      <c r="AK1230" t="s">
        <v>329</v>
      </c>
      <c r="AM1230" t="s">
        <v>330</v>
      </c>
      <c r="AO1230" t="s">
        <v>324</v>
      </c>
      <c r="AP1230" t="s">
        <v>246</v>
      </c>
      <c r="AQ1230" s="4">
        <v>70554</v>
      </c>
      <c r="AR1230" t="s">
        <v>140</v>
      </c>
      <c r="AS1230" t="s">
        <v>331</v>
      </c>
      <c r="AT1230">
        <v>13377894322</v>
      </c>
      <c r="AV1230" t="s">
        <v>332</v>
      </c>
      <c r="AW1230" t="s">
        <v>333</v>
      </c>
      <c r="AZ1230" t="s">
        <v>175</v>
      </c>
      <c r="BA1230" t="s">
        <v>176</v>
      </c>
      <c r="BB1230" t="s">
        <v>136</v>
      </c>
      <c r="BC1230" t="s">
        <v>136</v>
      </c>
      <c r="BD1230" t="s">
        <v>148</v>
      </c>
      <c r="BE1230" t="s">
        <v>136</v>
      </c>
      <c r="BF1230" t="s">
        <v>136</v>
      </c>
      <c r="BG1230" t="s">
        <v>134</v>
      </c>
      <c r="BH1230" t="s">
        <v>136</v>
      </c>
      <c r="BN1230" t="s">
        <v>18153</v>
      </c>
      <c r="BO1230" t="s">
        <v>1574</v>
      </c>
      <c r="BP1230">
        <v>5</v>
      </c>
      <c r="BQ1230">
        <v>5</v>
      </c>
      <c r="BR1230">
        <v>5</v>
      </c>
      <c r="BS1230" s="1">
        <v>44201</v>
      </c>
      <c r="BT1230" s="1">
        <v>44469</v>
      </c>
      <c r="BU1230" s="1">
        <v>44201</v>
      </c>
      <c r="BV1230" s="1">
        <v>44469</v>
      </c>
      <c r="BW1230" t="s">
        <v>136</v>
      </c>
      <c r="BX1230">
        <v>35</v>
      </c>
      <c r="BY1230">
        <v>0</v>
      </c>
      <c r="BZ1230">
        <v>7</v>
      </c>
      <c r="CA1230">
        <v>7</v>
      </c>
      <c r="CB1230">
        <v>7</v>
      </c>
      <c r="CC1230">
        <v>7</v>
      </c>
      <c r="CD1230">
        <v>7</v>
      </c>
      <c r="CE1230">
        <v>0</v>
      </c>
      <c r="CF1230" t="str">
        <f>"8:00 AM"</f>
        <v>8:00 AM</v>
      </c>
      <c r="CG1230" t="str">
        <f>"4:00 PM"</f>
        <v>4:00 PM</v>
      </c>
      <c r="CH1230" s="5">
        <v>11.83</v>
      </c>
      <c r="CI1230" t="s">
        <v>146</v>
      </c>
      <c r="CL1230" t="s">
        <v>136</v>
      </c>
      <c r="CM1230" t="s">
        <v>147</v>
      </c>
      <c r="CN1230" t="s">
        <v>148</v>
      </c>
      <c r="CO1230" t="s">
        <v>338</v>
      </c>
      <c r="CP1230" t="s">
        <v>149</v>
      </c>
      <c r="CQ1230">
        <v>0</v>
      </c>
      <c r="CR1230">
        <v>0</v>
      </c>
      <c r="CS1230" t="s">
        <v>136</v>
      </c>
      <c r="CT1230" t="s">
        <v>136</v>
      </c>
      <c r="CU1230" t="s">
        <v>136</v>
      </c>
      <c r="CV1230" t="s">
        <v>136</v>
      </c>
      <c r="CW1230" t="s">
        <v>134</v>
      </c>
      <c r="CX1230">
        <v>40</v>
      </c>
      <c r="CY1230" t="s">
        <v>136</v>
      </c>
      <c r="CZ1230" t="s">
        <v>136</v>
      </c>
      <c r="DA1230" t="s">
        <v>136</v>
      </c>
      <c r="DB1230" t="s">
        <v>134</v>
      </c>
      <c r="DC1230" t="s">
        <v>134</v>
      </c>
      <c r="DD1230" t="s">
        <v>136</v>
      </c>
      <c r="DF1230" t="s">
        <v>149</v>
      </c>
      <c r="DG1230" t="s">
        <v>18149</v>
      </c>
      <c r="DH1230" t="s">
        <v>324</v>
      </c>
      <c r="DI1230" t="s">
        <v>246</v>
      </c>
      <c r="DJ1230" s="4">
        <v>70554</v>
      </c>
      <c r="DK1230" t="s">
        <v>339</v>
      </c>
      <c r="DL1230" t="s">
        <v>136</v>
      </c>
      <c r="DM1230">
        <v>1</v>
      </c>
      <c r="DN1230" t="s">
        <v>18149</v>
      </c>
      <c r="DO1230" t="s">
        <v>324</v>
      </c>
      <c r="DP1230" t="s">
        <v>246</v>
      </c>
      <c r="DQ1230" t="str">
        <f>"70554"</f>
        <v>70554</v>
      </c>
      <c r="DR1230" t="s">
        <v>339</v>
      </c>
      <c r="DS1230" t="s">
        <v>551</v>
      </c>
      <c r="DT1230">
        <v>1</v>
      </c>
      <c r="DU1230">
        <v>5</v>
      </c>
      <c r="DV1230" t="s">
        <v>134</v>
      </c>
      <c r="DW1230" t="s">
        <v>134</v>
      </c>
      <c r="DX1230" t="s">
        <v>134</v>
      </c>
      <c r="DY1230" t="s">
        <v>136</v>
      </c>
      <c r="DZ1230">
        <v>1</v>
      </c>
      <c r="EA1230" t="s">
        <v>136</v>
      </c>
      <c r="EC1230" s="5">
        <v>12.68</v>
      </c>
      <c r="ED1230" s="5">
        <v>55</v>
      </c>
      <c r="EE1230">
        <v>13378316465</v>
      </c>
      <c r="EF1230" t="s">
        <v>18152</v>
      </c>
      <c r="EG1230" t="s">
        <v>148</v>
      </c>
      <c r="EH1230">
        <v>0</v>
      </c>
    </row>
    <row r="1231" spans="1:138" ht="15" customHeight="1" x14ac:dyDescent="0.35">
      <c r="A1231" t="s">
        <v>21168</v>
      </c>
      <c r="B1231" t="s">
        <v>157</v>
      </c>
      <c r="C1231" s="1">
        <v>44130.568384953702</v>
      </c>
      <c r="D1231" s="1">
        <v>44166</v>
      </c>
      <c r="E1231" t="s">
        <v>133</v>
      </c>
      <c r="F1231" t="s">
        <v>136</v>
      </c>
      <c r="G1231" t="s">
        <v>135</v>
      </c>
      <c r="H1231" t="s">
        <v>136</v>
      </c>
      <c r="I1231" t="s">
        <v>21169</v>
      </c>
      <c r="K1231" t="s">
        <v>21170</v>
      </c>
      <c r="M1231" t="s">
        <v>324</v>
      </c>
      <c r="N1231" t="s">
        <v>246</v>
      </c>
      <c r="O1231" s="4">
        <v>70554</v>
      </c>
      <c r="P1231" t="s">
        <v>140</v>
      </c>
      <c r="R1231">
        <v>13377898054</v>
      </c>
      <c r="T1231">
        <v>11251</v>
      </c>
      <c r="U1231" t="s">
        <v>5101</v>
      </c>
      <c r="V1231" t="s">
        <v>8043</v>
      </c>
      <c r="X1231" t="s">
        <v>164</v>
      </c>
      <c r="Y1231" t="s">
        <v>21170</v>
      </c>
      <c r="AA1231" t="s">
        <v>324</v>
      </c>
      <c r="AB1231" t="s">
        <v>246</v>
      </c>
      <c r="AC1231" s="4">
        <v>70554</v>
      </c>
      <c r="AD1231" t="s">
        <v>140</v>
      </c>
      <c r="AF1231">
        <v>13377898054</v>
      </c>
      <c r="AH1231" t="s">
        <v>21171</v>
      </c>
      <c r="AI1231" t="s">
        <v>168</v>
      </c>
      <c r="AJ1231" t="s">
        <v>325</v>
      </c>
      <c r="AK1231" t="s">
        <v>329</v>
      </c>
      <c r="AL1231" t="s">
        <v>687</v>
      </c>
      <c r="AM1231" t="s">
        <v>14007</v>
      </c>
      <c r="AO1231" t="s">
        <v>324</v>
      </c>
      <c r="AP1231" t="s">
        <v>246</v>
      </c>
      <c r="AQ1231" s="4">
        <v>70554</v>
      </c>
      <c r="AR1231" t="s">
        <v>140</v>
      </c>
      <c r="AT1231">
        <v>13377894322</v>
      </c>
      <c r="AV1231" t="s">
        <v>332</v>
      </c>
      <c r="AW1231" t="s">
        <v>14008</v>
      </c>
      <c r="AZ1231" t="s">
        <v>334</v>
      </c>
      <c r="BA1231" t="s">
        <v>335</v>
      </c>
      <c r="BB1231" t="s">
        <v>136</v>
      </c>
      <c r="BC1231" t="s">
        <v>136</v>
      </c>
      <c r="BD1231" t="s">
        <v>148</v>
      </c>
      <c r="BE1231" t="s">
        <v>136</v>
      </c>
      <c r="BF1231" t="s">
        <v>136</v>
      </c>
      <c r="BG1231" t="s">
        <v>134</v>
      </c>
      <c r="BH1231" t="s">
        <v>136</v>
      </c>
      <c r="BN1231" t="s">
        <v>21172</v>
      </c>
      <c r="BO1231" t="s">
        <v>1574</v>
      </c>
      <c r="BP1231">
        <v>1</v>
      </c>
      <c r="BQ1231">
        <v>1</v>
      </c>
      <c r="BR1231">
        <v>1</v>
      </c>
      <c r="BS1231" s="1">
        <v>44201</v>
      </c>
      <c r="BT1231" s="1">
        <v>44505</v>
      </c>
      <c r="BU1231" s="1">
        <v>44201</v>
      </c>
      <c r="BV1231" s="1">
        <v>44505</v>
      </c>
      <c r="BW1231" t="s">
        <v>136</v>
      </c>
      <c r="BX1231">
        <v>35</v>
      </c>
      <c r="BY1231">
        <v>0</v>
      </c>
      <c r="BZ1231">
        <v>7</v>
      </c>
      <c r="CA1231">
        <v>7</v>
      </c>
      <c r="CB1231">
        <v>7</v>
      </c>
      <c r="CC1231">
        <v>7</v>
      </c>
      <c r="CD1231">
        <v>7</v>
      </c>
      <c r="CE1231">
        <v>0</v>
      </c>
      <c r="CF1231" t="str">
        <f>"8:00 AM"</f>
        <v>8:00 AM</v>
      </c>
      <c r="CG1231" t="str">
        <f>"4:00 PM"</f>
        <v>4:00 PM</v>
      </c>
      <c r="CH1231" s="5">
        <v>11.83</v>
      </c>
      <c r="CI1231" t="s">
        <v>146</v>
      </c>
      <c r="CL1231" t="s">
        <v>136</v>
      </c>
      <c r="CM1231" t="s">
        <v>147</v>
      </c>
      <c r="CN1231" t="s">
        <v>148</v>
      </c>
      <c r="CO1231" t="s">
        <v>338</v>
      </c>
      <c r="CP1231" t="s">
        <v>149</v>
      </c>
      <c r="CQ1231">
        <v>0</v>
      </c>
      <c r="CR1231">
        <v>0</v>
      </c>
      <c r="CS1231" t="s">
        <v>136</v>
      </c>
      <c r="CT1231" t="s">
        <v>136</v>
      </c>
      <c r="CU1231" t="s">
        <v>136</v>
      </c>
      <c r="CV1231" t="s">
        <v>136</v>
      </c>
      <c r="CW1231" t="s">
        <v>134</v>
      </c>
      <c r="CX1231">
        <v>40</v>
      </c>
      <c r="CY1231" t="s">
        <v>136</v>
      </c>
      <c r="CZ1231" t="s">
        <v>136</v>
      </c>
      <c r="DA1231" t="s">
        <v>136</v>
      </c>
      <c r="DB1231" t="s">
        <v>134</v>
      </c>
      <c r="DC1231" t="s">
        <v>134</v>
      </c>
      <c r="DD1231" t="s">
        <v>136</v>
      </c>
      <c r="DF1231" t="s">
        <v>149</v>
      </c>
      <c r="DG1231" t="s">
        <v>21173</v>
      </c>
      <c r="DH1231" t="s">
        <v>700</v>
      </c>
      <c r="DI1231" t="s">
        <v>246</v>
      </c>
      <c r="DJ1231" s="4">
        <v>70586</v>
      </c>
      <c r="DK1231" t="s">
        <v>339</v>
      </c>
      <c r="DL1231" t="s">
        <v>136</v>
      </c>
      <c r="DM1231">
        <v>1</v>
      </c>
      <c r="DN1231" t="s">
        <v>21173</v>
      </c>
      <c r="DO1231" t="s">
        <v>21174</v>
      </c>
      <c r="DP1231" t="s">
        <v>246</v>
      </c>
      <c r="DQ1231" t="str">
        <f>"70586"</f>
        <v>70586</v>
      </c>
      <c r="DR1231" t="s">
        <v>339</v>
      </c>
      <c r="DS1231" t="s">
        <v>551</v>
      </c>
      <c r="DT1231">
        <v>1</v>
      </c>
      <c r="DU1231">
        <v>1</v>
      </c>
      <c r="DV1231" t="s">
        <v>134</v>
      </c>
      <c r="DW1231" t="s">
        <v>134</v>
      </c>
      <c r="DX1231" t="s">
        <v>134</v>
      </c>
      <c r="DY1231" t="s">
        <v>136</v>
      </c>
      <c r="DZ1231">
        <v>1</v>
      </c>
      <c r="EA1231" t="s">
        <v>136</v>
      </c>
      <c r="EC1231" s="5">
        <v>12.68</v>
      </c>
      <c r="ED1231" s="5">
        <v>55</v>
      </c>
      <c r="EE1231">
        <v>13377898054</v>
      </c>
      <c r="EF1231" t="s">
        <v>21171</v>
      </c>
      <c r="EG1231" t="s">
        <v>148</v>
      </c>
      <c r="EH1231">
        <v>0</v>
      </c>
    </row>
    <row r="1232" spans="1:138" ht="15" customHeight="1" x14ac:dyDescent="0.35">
      <c r="A1232" t="s">
        <v>22200</v>
      </c>
      <c r="B1232" t="s">
        <v>157</v>
      </c>
      <c r="C1232" s="1">
        <v>44130.61971979167</v>
      </c>
      <c r="D1232" s="1">
        <v>44166</v>
      </c>
      <c r="E1232" t="s">
        <v>133</v>
      </c>
      <c r="F1232" t="s">
        <v>136</v>
      </c>
      <c r="G1232" t="s">
        <v>135</v>
      </c>
      <c r="H1232" t="s">
        <v>136</v>
      </c>
      <c r="I1232" t="s">
        <v>22201</v>
      </c>
      <c r="K1232" t="s">
        <v>22202</v>
      </c>
      <c r="M1232" t="s">
        <v>324</v>
      </c>
      <c r="N1232" t="s">
        <v>246</v>
      </c>
      <c r="O1232" s="4">
        <v>70554</v>
      </c>
      <c r="P1232" t="s">
        <v>140</v>
      </c>
      <c r="R1232">
        <v>13377899530</v>
      </c>
      <c r="T1232">
        <v>11251</v>
      </c>
      <c r="U1232" t="s">
        <v>2796</v>
      </c>
      <c r="V1232" t="s">
        <v>1155</v>
      </c>
      <c r="X1232" t="s">
        <v>164</v>
      </c>
      <c r="Y1232" t="s">
        <v>22202</v>
      </c>
      <c r="AA1232" t="s">
        <v>324</v>
      </c>
      <c r="AB1232" t="s">
        <v>246</v>
      </c>
      <c r="AC1232" s="4">
        <v>70554</v>
      </c>
      <c r="AD1232" t="s">
        <v>140</v>
      </c>
      <c r="AF1232">
        <v>13377899530</v>
      </c>
      <c r="AH1232" t="s">
        <v>22203</v>
      </c>
      <c r="AI1232" t="s">
        <v>168</v>
      </c>
      <c r="AJ1232" t="s">
        <v>325</v>
      </c>
      <c r="AK1232" t="s">
        <v>329</v>
      </c>
      <c r="AM1232" t="s">
        <v>330</v>
      </c>
      <c r="AO1232" t="s">
        <v>324</v>
      </c>
      <c r="AP1232" t="s">
        <v>246</v>
      </c>
      <c r="AQ1232" s="4">
        <v>70554</v>
      </c>
      <c r="AR1232" t="s">
        <v>140</v>
      </c>
      <c r="AS1232" t="s">
        <v>331</v>
      </c>
      <c r="AT1232">
        <v>13377894322</v>
      </c>
      <c r="AV1232" t="s">
        <v>332</v>
      </c>
      <c r="AW1232" t="s">
        <v>333</v>
      </c>
      <c r="AZ1232" t="s">
        <v>334</v>
      </c>
      <c r="BA1232" t="s">
        <v>335</v>
      </c>
      <c r="BB1232" t="s">
        <v>136</v>
      </c>
      <c r="BC1232" t="s">
        <v>136</v>
      </c>
      <c r="BD1232" t="s">
        <v>148</v>
      </c>
      <c r="BE1232" t="s">
        <v>136</v>
      </c>
      <c r="BF1232" t="s">
        <v>136</v>
      </c>
      <c r="BG1232" t="s">
        <v>134</v>
      </c>
      <c r="BH1232" t="s">
        <v>136</v>
      </c>
      <c r="BN1232" t="s">
        <v>22204</v>
      </c>
      <c r="BO1232" t="s">
        <v>1574</v>
      </c>
      <c r="BP1232">
        <v>1</v>
      </c>
      <c r="BQ1232">
        <v>1</v>
      </c>
      <c r="BR1232">
        <v>1</v>
      </c>
      <c r="BS1232" s="1">
        <v>44201</v>
      </c>
      <c r="BT1232" s="1">
        <v>44377</v>
      </c>
      <c r="BU1232" s="1">
        <v>44201</v>
      </c>
      <c r="BV1232" s="1">
        <v>44377</v>
      </c>
      <c r="BW1232" t="s">
        <v>136</v>
      </c>
      <c r="BX1232">
        <v>35</v>
      </c>
      <c r="BY1232">
        <v>0</v>
      </c>
      <c r="BZ1232">
        <v>7</v>
      </c>
      <c r="CA1232">
        <v>7</v>
      </c>
      <c r="CB1232">
        <v>7</v>
      </c>
      <c r="CC1232">
        <v>7</v>
      </c>
      <c r="CD1232">
        <v>7</v>
      </c>
      <c r="CE1232">
        <v>0</v>
      </c>
      <c r="CF1232" t="str">
        <f>"8:00 AM"</f>
        <v>8:00 AM</v>
      </c>
      <c r="CG1232" t="str">
        <f>"4:00 PM"</f>
        <v>4:00 PM</v>
      </c>
      <c r="CH1232" s="5">
        <v>11.83</v>
      </c>
      <c r="CI1232" t="s">
        <v>146</v>
      </c>
      <c r="CL1232" t="s">
        <v>136</v>
      </c>
      <c r="CM1232" t="s">
        <v>147</v>
      </c>
      <c r="CN1232" t="s">
        <v>148</v>
      </c>
      <c r="CO1232" t="s">
        <v>338</v>
      </c>
      <c r="CP1232" t="s">
        <v>149</v>
      </c>
      <c r="CQ1232">
        <v>0</v>
      </c>
      <c r="CR1232">
        <v>0</v>
      </c>
      <c r="CS1232" t="s">
        <v>136</v>
      </c>
      <c r="CT1232" t="s">
        <v>136</v>
      </c>
      <c r="CU1232" t="s">
        <v>136</v>
      </c>
      <c r="CV1232" t="s">
        <v>136</v>
      </c>
      <c r="CW1232" t="s">
        <v>134</v>
      </c>
      <c r="CX1232">
        <v>40</v>
      </c>
      <c r="CY1232" t="s">
        <v>136</v>
      </c>
      <c r="CZ1232" t="s">
        <v>136</v>
      </c>
      <c r="DA1232" t="s">
        <v>136</v>
      </c>
      <c r="DB1232" t="s">
        <v>134</v>
      </c>
      <c r="DC1232" t="s">
        <v>134</v>
      </c>
      <c r="DD1232" t="s">
        <v>136</v>
      </c>
      <c r="DF1232" t="s">
        <v>149</v>
      </c>
      <c r="DG1232" t="s">
        <v>22202</v>
      </c>
      <c r="DH1232" t="s">
        <v>324</v>
      </c>
      <c r="DI1232" t="s">
        <v>246</v>
      </c>
      <c r="DJ1232" s="4">
        <v>70554</v>
      </c>
      <c r="DK1232" t="s">
        <v>339</v>
      </c>
      <c r="DL1232" t="s">
        <v>136</v>
      </c>
      <c r="DM1232">
        <v>1</v>
      </c>
      <c r="DN1232" t="s">
        <v>22205</v>
      </c>
      <c r="DO1232" t="s">
        <v>324</v>
      </c>
      <c r="DP1232" t="s">
        <v>246</v>
      </c>
      <c r="DQ1232" t="str">
        <f>"70554"</f>
        <v>70554</v>
      </c>
      <c r="DR1232" t="s">
        <v>339</v>
      </c>
      <c r="DS1232" t="s">
        <v>551</v>
      </c>
      <c r="DT1232">
        <v>1</v>
      </c>
      <c r="DU1232">
        <v>1</v>
      </c>
      <c r="DV1232" t="s">
        <v>134</v>
      </c>
      <c r="DW1232" t="s">
        <v>134</v>
      </c>
      <c r="DX1232" t="s">
        <v>134</v>
      </c>
      <c r="DY1232" t="s">
        <v>136</v>
      </c>
      <c r="DZ1232">
        <v>1</v>
      </c>
      <c r="EA1232" t="s">
        <v>136</v>
      </c>
      <c r="EC1232" s="5">
        <v>12.68</v>
      </c>
      <c r="ED1232" s="5">
        <v>55</v>
      </c>
      <c r="EE1232">
        <v>13377899530</v>
      </c>
      <c r="EF1232" t="s">
        <v>22203</v>
      </c>
      <c r="EG1232" t="s">
        <v>148</v>
      </c>
      <c r="EH1232">
        <v>0</v>
      </c>
    </row>
    <row r="1233" spans="1:138" ht="15" customHeight="1" x14ac:dyDescent="0.35">
      <c r="A1233" t="s">
        <v>13949</v>
      </c>
      <c r="B1233" t="s">
        <v>157</v>
      </c>
      <c r="C1233" s="1">
        <v>44132.692950231482</v>
      </c>
      <c r="D1233" s="1">
        <v>44166</v>
      </c>
      <c r="E1233" t="s">
        <v>133</v>
      </c>
      <c r="F1233" t="s">
        <v>136</v>
      </c>
      <c r="G1233" t="s">
        <v>135</v>
      </c>
      <c r="H1233" t="s">
        <v>136</v>
      </c>
      <c r="I1233" t="s">
        <v>9955</v>
      </c>
      <c r="K1233" t="s">
        <v>9956</v>
      </c>
      <c r="L1233" t="s">
        <v>9957</v>
      </c>
      <c r="M1233" t="s">
        <v>9958</v>
      </c>
      <c r="N1233" t="s">
        <v>246</v>
      </c>
      <c r="O1233" s="4">
        <v>70524</v>
      </c>
      <c r="P1233" t="s">
        <v>140</v>
      </c>
      <c r="R1233">
        <v>13378852265</v>
      </c>
      <c r="T1233">
        <v>112512</v>
      </c>
      <c r="U1233" t="s">
        <v>864</v>
      </c>
      <c r="V1233" t="s">
        <v>9959</v>
      </c>
      <c r="X1233" t="s">
        <v>1677</v>
      </c>
      <c r="Y1233" t="s">
        <v>9956</v>
      </c>
      <c r="Z1233" t="s">
        <v>9957</v>
      </c>
      <c r="AA1233" t="s">
        <v>9958</v>
      </c>
      <c r="AB1233" t="s">
        <v>246</v>
      </c>
      <c r="AC1233" s="4">
        <v>70524</v>
      </c>
      <c r="AD1233" t="s">
        <v>140</v>
      </c>
      <c r="AF1233">
        <v>13372305566</v>
      </c>
      <c r="AH1233" t="s">
        <v>9960</v>
      </c>
      <c r="AI1233" t="s">
        <v>168</v>
      </c>
      <c r="AJ1233" t="s">
        <v>1977</v>
      </c>
      <c r="AK1233" t="s">
        <v>1978</v>
      </c>
      <c r="AL1233" t="s">
        <v>1979</v>
      </c>
      <c r="AM1233" t="s">
        <v>1980</v>
      </c>
      <c r="AN1233" t="s">
        <v>1981</v>
      </c>
      <c r="AO1233" t="s">
        <v>1982</v>
      </c>
      <c r="AP1233" t="s">
        <v>246</v>
      </c>
      <c r="AQ1233" s="4">
        <v>70754</v>
      </c>
      <c r="AR1233" t="s">
        <v>140</v>
      </c>
      <c r="AT1233">
        <v>12256863033</v>
      </c>
      <c r="AV1233" t="s">
        <v>1983</v>
      </c>
      <c r="AW1233" t="s">
        <v>1984</v>
      </c>
      <c r="AZ1233" t="s">
        <v>334</v>
      </c>
      <c r="BA1233" t="s">
        <v>335</v>
      </c>
      <c r="BB1233" t="s">
        <v>136</v>
      </c>
      <c r="BC1233" t="s">
        <v>136</v>
      </c>
      <c r="BD1233" t="s">
        <v>148</v>
      </c>
      <c r="BE1233" t="s">
        <v>136</v>
      </c>
      <c r="BF1233" t="s">
        <v>136</v>
      </c>
      <c r="BG1233" t="s">
        <v>134</v>
      </c>
      <c r="BH1233" t="s">
        <v>136</v>
      </c>
      <c r="BN1233" t="s">
        <v>13950</v>
      </c>
      <c r="BO1233" t="s">
        <v>9962</v>
      </c>
      <c r="BP1233">
        <v>4</v>
      </c>
      <c r="BQ1233">
        <v>4</v>
      </c>
      <c r="BR1233">
        <v>4</v>
      </c>
      <c r="BS1233" s="1">
        <v>44201</v>
      </c>
      <c r="BT1233" s="1">
        <v>44392</v>
      </c>
      <c r="BU1233" s="1">
        <v>44201</v>
      </c>
      <c r="BV1233" s="1">
        <v>44392</v>
      </c>
      <c r="BW1233" t="s">
        <v>136</v>
      </c>
      <c r="BX1233">
        <v>35</v>
      </c>
      <c r="BY1233">
        <v>0</v>
      </c>
      <c r="BZ1233">
        <v>6</v>
      </c>
      <c r="CA1233">
        <v>6</v>
      </c>
      <c r="CB1233">
        <v>6</v>
      </c>
      <c r="CC1233">
        <v>6</v>
      </c>
      <c r="CD1233">
        <v>6</v>
      </c>
      <c r="CE1233">
        <v>5</v>
      </c>
      <c r="CF1233" t="str">
        <f>"7:00 AM"</f>
        <v>7:00 AM</v>
      </c>
      <c r="CG1233" t="str">
        <f>"1:00 PM"</f>
        <v>1:00 PM</v>
      </c>
      <c r="CH1233" s="5">
        <v>11.83</v>
      </c>
      <c r="CI1233" t="s">
        <v>146</v>
      </c>
      <c r="CJ1233">
        <v>0</v>
      </c>
      <c r="CK1233" t="s">
        <v>3352</v>
      </c>
      <c r="CL1233" t="s">
        <v>134</v>
      </c>
      <c r="CM1233" t="s">
        <v>147</v>
      </c>
      <c r="CN1233" t="s">
        <v>148</v>
      </c>
      <c r="CO1233" s="2" t="s">
        <v>3165</v>
      </c>
      <c r="CP1233" t="s">
        <v>149</v>
      </c>
      <c r="CQ1233">
        <v>0</v>
      </c>
      <c r="CR1233">
        <v>0</v>
      </c>
      <c r="CS1233" t="s">
        <v>136</v>
      </c>
      <c r="CT1233" t="s">
        <v>136</v>
      </c>
      <c r="CU1233" t="s">
        <v>136</v>
      </c>
      <c r="CV1233" t="s">
        <v>134</v>
      </c>
      <c r="CW1233" t="s">
        <v>134</v>
      </c>
      <c r="CX1233">
        <v>50</v>
      </c>
      <c r="CY1233" t="s">
        <v>134</v>
      </c>
      <c r="CZ1233" t="s">
        <v>134</v>
      </c>
      <c r="DA1233" t="s">
        <v>134</v>
      </c>
      <c r="DB1233" t="s">
        <v>134</v>
      </c>
      <c r="DC1233" t="s">
        <v>134</v>
      </c>
      <c r="DD1233" t="s">
        <v>136</v>
      </c>
      <c r="DF1233" t="s">
        <v>3353</v>
      </c>
      <c r="DG1233" t="s">
        <v>9956</v>
      </c>
      <c r="DH1233" t="s">
        <v>9958</v>
      </c>
      <c r="DI1233" t="s">
        <v>246</v>
      </c>
      <c r="DJ1233" s="4">
        <v>70524</v>
      </c>
      <c r="DK1233" t="s">
        <v>339</v>
      </c>
      <c r="DL1233" t="s">
        <v>136</v>
      </c>
      <c r="DM1233">
        <v>1</v>
      </c>
      <c r="DN1233" t="s">
        <v>9963</v>
      </c>
      <c r="DO1233" t="s">
        <v>9958</v>
      </c>
      <c r="DP1233" t="s">
        <v>246</v>
      </c>
      <c r="DQ1233" t="str">
        <f>"70524"</f>
        <v>70524</v>
      </c>
      <c r="DR1233" t="s">
        <v>339</v>
      </c>
      <c r="DS1233" t="s">
        <v>296</v>
      </c>
      <c r="DT1233">
        <v>1</v>
      </c>
      <c r="DU1233">
        <v>4</v>
      </c>
      <c r="DV1233" t="s">
        <v>134</v>
      </c>
      <c r="DW1233" t="s">
        <v>134</v>
      </c>
      <c r="DX1233" t="s">
        <v>134</v>
      </c>
      <c r="DY1233" t="s">
        <v>134</v>
      </c>
      <c r="DZ1233">
        <v>2</v>
      </c>
      <c r="EA1233" t="s">
        <v>136</v>
      </c>
      <c r="EC1233" s="5">
        <v>12.68</v>
      </c>
      <c r="ED1233" s="5">
        <v>55</v>
      </c>
      <c r="EE1233">
        <v>13372305566</v>
      </c>
      <c r="EF1233" t="s">
        <v>9960</v>
      </c>
      <c r="EG1233" t="s">
        <v>1989</v>
      </c>
      <c r="EH1233">
        <v>2</v>
      </c>
    </row>
    <row r="1234" spans="1:138" ht="15" customHeight="1" x14ac:dyDescent="0.35">
      <c r="A1234" t="s">
        <v>22765</v>
      </c>
      <c r="B1234" t="s">
        <v>157</v>
      </c>
      <c r="C1234" s="1">
        <v>44138.680955208336</v>
      </c>
      <c r="D1234" s="1">
        <v>44166</v>
      </c>
      <c r="E1234" t="s">
        <v>133</v>
      </c>
      <c r="F1234" t="s">
        <v>134</v>
      </c>
      <c r="G1234" t="s">
        <v>135</v>
      </c>
      <c r="H1234" t="s">
        <v>136</v>
      </c>
      <c r="I1234" t="s">
        <v>5703</v>
      </c>
      <c r="J1234" t="s">
        <v>5510</v>
      </c>
      <c r="K1234" t="s">
        <v>5708</v>
      </c>
      <c r="L1234" t="s">
        <v>5510</v>
      </c>
      <c r="M1234" t="s">
        <v>10414</v>
      </c>
      <c r="N1234" t="s">
        <v>720</v>
      </c>
      <c r="O1234" s="4">
        <v>38671</v>
      </c>
      <c r="P1234" t="s">
        <v>140</v>
      </c>
      <c r="R1234">
        <v>16623934241</v>
      </c>
      <c r="S1234">
        <v>227</v>
      </c>
      <c r="T1234">
        <v>115</v>
      </c>
      <c r="U1234" t="s">
        <v>5706</v>
      </c>
      <c r="V1234" t="s">
        <v>5707</v>
      </c>
      <c r="W1234" t="s">
        <v>5510</v>
      </c>
      <c r="X1234" t="s">
        <v>429</v>
      </c>
      <c r="Y1234" t="s">
        <v>5708</v>
      </c>
      <c r="Z1234" t="s">
        <v>5510</v>
      </c>
      <c r="AA1234" t="s">
        <v>5705</v>
      </c>
      <c r="AB1234" t="s">
        <v>720</v>
      </c>
      <c r="AC1234" s="4">
        <v>38671</v>
      </c>
      <c r="AD1234" t="s">
        <v>140</v>
      </c>
      <c r="AE1234" t="s">
        <v>5510</v>
      </c>
      <c r="AF1234">
        <v>16623934241</v>
      </c>
      <c r="AG1234">
        <v>227</v>
      </c>
      <c r="AH1234" t="s">
        <v>5709</v>
      </c>
      <c r="AZ1234" t="s">
        <v>175</v>
      </c>
      <c r="BA1234" t="s">
        <v>176</v>
      </c>
      <c r="BB1234" t="s">
        <v>134</v>
      </c>
      <c r="BC1234" t="s">
        <v>134</v>
      </c>
      <c r="BD1234" t="s">
        <v>134</v>
      </c>
      <c r="BE1234" t="s">
        <v>134</v>
      </c>
      <c r="BF1234" t="s">
        <v>136</v>
      </c>
      <c r="BG1234" t="s">
        <v>134</v>
      </c>
      <c r="BH1234" t="s">
        <v>136</v>
      </c>
      <c r="BI1234" t="s">
        <v>5510</v>
      </c>
      <c r="BJ1234" t="s">
        <v>5510</v>
      </c>
      <c r="BK1234" t="s">
        <v>5510</v>
      </c>
      <c r="BL1234" t="s">
        <v>5510</v>
      </c>
      <c r="BM1234" t="s">
        <v>148</v>
      </c>
      <c r="BN1234" t="s">
        <v>22766</v>
      </c>
      <c r="BO1234" t="s">
        <v>5711</v>
      </c>
      <c r="BP1234">
        <v>6</v>
      </c>
      <c r="BQ1234">
        <v>6</v>
      </c>
      <c r="BR1234">
        <v>6</v>
      </c>
      <c r="BS1234" s="1">
        <v>44200</v>
      </c>
      <c r="BT1234" s="1">
        <v>44464</v>
      </c>
      <c r="BU1234" s="1">
        <v>44200</v>
      </c>
      <c r="BV1234" s="1">
        <v>44464</v>
      </c>
      <c r="BW1234" t="s">
        <v>136</v>
      </c>
      <c r="BX1234">
        <v>55</v>
      </c>
      <c r="BY1234">
        <v>0</v>
      </c>
      <c r="BZ1234">
        <v>9</v>
      </c>
      <c r="CA1234">
        <v>9</v>
      </c>
      <c r="CB1234">
        <v>9</v>
      </c>
      <c r="CC1234">
        <v>9</v>
      </c>
      <c r="CD1234">
        <v>9</v>
      </c>
      <c r="CE1234">
        <v>10</v>
      </c>
      <c r="CF1234" t="str">
        <f>"7:00 AM"</f>
        <v>7:00 AM</v>
      </c>
      <c r="CG1234" t="str">
        <f>"4:00 PM"</f>
        <v>4:00 PM</v>
      </c>
      <c r="CH1234" s="5">
        <v>14.52</v>
      </c>
      <c r="CI1234" t="s">
        <v>146</v>
      </c>
      <c r="CJ1234">
        <v>0</v>
      </c>
      <c r="CK1234" t="s">
        <v>5510</v>
      </c>
      <c r="CL1234" t="s">
        <v>134</v>
      </c>
      <c r="CM1234" t="s">
        <v>147</v>
      </c>
      <c r="CN1234" t="s">
        <v>148</v>
      </c>
      <c r="CO1234" s="2" t="s">
        <v>5712</v>
      </c>
      <c r="CP1234" t="s">
        <v>149</v>
      </c>
      <c r="CQ1234">
        <v>1</v>
      </c>
      <c r="CR1234">
        <v>0</v>
      </c>
      <c r="CS1234" t="s">
        <v>134</v>
      </c>
      <c r="CT1234" t="s">
        <v>134</v>
      </c>
      <c r="CU1234" t="s">
        <v>134</v>
      </c>
      <c r="CV1234" t="s">
        <v>134</v>
      </c>
      <c r="CW1234" t="s">
        <v>134</v>
      </c>
      <c r="CX1234">
        <v>50</v>
      </c>
      <c r="CY1234" t="s">
        <v>134</v>
      </c>
      <c r="CZ1234" t="s">
        <v>134</v>
      </c>
      <c r="DA1234" t="s">
        <v>134</v>
      </c>
      <c r="DB1234" t="s">
        <v>134</v>
      </c>
      <c r="DC1234" t="s">
        <v>134</v>
      </c>
      <c r="DD1234" t="s">
        <v>136</v>
      </c>
      <c r="DF1234" t="s">
        <v>22767</v>
      </c>
      <c r="DG1234" s="2" t="s">
        <v>5714</v>
      </c>
      <c r="DH1234" t="s">
        <v>5715</v>
      </c>
      <c r="DI1234" t="s">
        <v>277</v>
      </c>
      <c r="DJ1234" s="4">
        <v>62458</v>
      </c>
      <c r="DK1234" t="s">
        <v>2929</v>
      </c>
      <c r="DL1234" t="s">
        <v>136</v>
      </c>
      <c r="DM1234">
        <v>2</v>
      </c>
      <c r="DN1234" t="s">
        <v>5716</v>
      </c>
      <c r="DO1234" t="s">
        <v>5715</v>
      </c>
      <c r="DP1234" t="s">
        <v>277</v>
      </c>
      <c r="DQ1234" t="str">
        <f>"62458"</f>
        <v>62458</v>
      </c>
      <c r="DR1234" t="s">
        <v>2929</v>
      </c>
      <c r="DS1234" t="s">
        <v>296</v>
      </c>
      <c r="DT1234">
        <v>1</v>
      </c>
      <c r="DU1234">
        <v>12</v>
      </c>
      <c r="DV1234" t="s">
        <v>134</v>
      </c>
      <c r="DW1234" t="s">
        <v>134</v>
      </c>
      <c r="DX1234" t="s">
        <v>134</v>
      </c>
      <c r="DY1234" t="s">
        <v>134</v>
      </c>
      <c r="DZ1234">
        <v>2</v>
      </c>
      <c r="EA1234" t="s">
        <v>136</v>
      </c>
      <c r="EC1234" s="5">
        <v>12.68</v>
      </c>
      <c r="ED1234" s="5">
        <v>55</v>
      </c>
      <c r="EE1234">
        <v>16623934241</v>
      </c>
      <c r="EF1234" t="s">
        <v>5717</v>
      </c>
      <c r="EG1234" t="s">
        <v>5718</v>
      </c>
      <c r="EH1234">
        <v>7</v>
      </c>
    </row>
    <row r="1235" spans="1:138" ht="15" customHeight="1" x14ac:dyDescent="0.35">
      <c r="A1235" t="s">
        <v>22173</v>
      </c>
      <c r="B1235" t="s">
        <v>157</v>
      </c>
      <c r="C1235" s="1">
        <v>44140.556976157408</v>
      </c>
      <c r="D1235" s="1">
        <v>44166</v>
      </c>
      <c r="E1235" t="s">
        <v>133</v>
      </c>
      <c r="F1235" t="s">
        <v>136</v>
      </c>
      <c r="G1235" t="s">
        <v>135</v>
      </c>
      <c r="H1235" t="s">
        <v>136</v>
      </c>
      <c r="I1235" t="s">
        <v>22174</v>
      </c>
      <c r="K1235" t="s">
        <v>22175</v>
      </c>
      <c r="M1235" t="s">
        <v>22176</v>
      </c>
      <c r="N1235" t="s">
        <v>246</v>
      </c>
      <c r="O1235" s="4">
        <v>70532</v>
      </c>
      <c r="P1235" t="s">
        <v>140</v>
      </c>
      <c r="R1235">
        <v>13372247466</v>
      </c>
      <c r="T1235">
        <v>1125</v>
      </c>
      <c r="U1235" t="s">
        <v>12035</v>
      </c>
      <c r="V1235" t="s">
        <v>22177</v>
      </c>
      <c r="W1235" t="s">
        <v>1871</v>
      </c>
      <c r="X1235" t="s">
        <v>224</v>
      </c>
      <c r="Y1235" t="s">
        <v>22175</v>
      </c>
      <c r="AA1235" t="s">
        <v>22176</v>
      </c>
      <c r="AB1235" t="s">
        <v>246</v>
      </c>
      <c r="AC1235" s="4">
        <v>70532</v>
      </c>
      <c r="AD1235" t="s">
        <v>140</v>
      </c>
      <c r="AF1235">
        <v>13372247466</v>
      </c>
      <c r="AH1235" t="s">
        <v>22178</v>
      </c>
      <c r="AI1235" t="s">
        <v>226</v>
      </c>
      <c r="AJ1235" t="s">
        <v>7774</v>
      </c>
      <c r="AK1235" t="s">
        <v>7775</v>
      </c>
      <c r="AL1235" t="s">
        <v>7776</v>
      </c>
      <c r="AM1235" t="s">
        <v>7777</v>
      </c>
      <c r="AO1235" t="s">
        <v>7770</v>
      </c>
      <c r="AP1235" t="s">
        <v>246</v>
      </c>
      <c r="AQ1235" s="4">
        <v>70546</v>
      </c>
      <c r="AR1235" t="s">
        <v>140</v>
      </c>
      <c r="AS1235" t="s">
        <v>22179</v>
      </c>
      <c r="AT1235">
        <v>13375154543</v>
      </c>
      <c r="AV1235" t="s">
        <v>7778</v>
      </c>
      <c r="AW1235" t="s">
        <v>7779</v>
      </c>
      <c r="AX1235" t="s">
        <v>246</v>
      </c>
      <c r="AY1235" t="s">
        <v>22180</v>
      </c>
      <c r="AZ1235" t="s">
        <v>334</v>
      </c>
      <c r="BA1235" t="s">
        <v>335</v>
      </c>
      <c r="BB1235" t="s">
        <v>136</v>
      </c>
      <c r="BC1235" t="s">
        <v>136</v>
      </c>
      <c r="BD1235" t="s">
        <v>148</v>
      </c>
      <c r="BE1235" t="s">
        <v>136</v>
      </c>
      <c r="BF1235" t="s">
        <v>136</v>
      </c>
      <c r="BG1235" t="s">
        <v>134</v>
      </c>
      <c r="BH1235" t="s">
        <v>136</v>
      </c>
      <c r="BN1235" t="s">
        <v>22181</v>
      </c>
      <c r="BO1235" t="s">
        <v>7782</v>
      </c>
      <c r="BP1235">
        <v>6</v>
      </c>
      <c r="BQ1235">
        <v>6</v>
      </c>
      <c r="BR1235">
        <v>6</v>
      </c>
      <c r="BS1235" s="1">
        <v>44197</v>
      </c>
      <c r="BT1235" s="1">
        <v>44409</v>
      </c>
      <c r="BU1235" s="1">
        <v>44197</v>
      </c>
      <c r="BV1235" s="1">
        <v>44409</v>
      </c>
      <c r="BW1235" t="s">
        <v>136</v>
      </c>
      <c r="BX1235">
        <v>36</v>
      </c>
      <c r="BY1235">
        <v>0</v>
      </c>
      <c r="BZ1235">
        <v>6</v>
      </c>
      <c r="CA1235">
        <v>6</v>
      </c>
      <c r="CB1235">
        <v>6</v>
      </c>
      <c r="CC1235">
        <v>6</v>
      </c>
      <c r="CD1235">
        <v>6</v>
      </c>
      <c r="CE1235">
        <v>6</v>
      </c>
      <c r="CF1235" t="str">
        <f>"7:00 AM"</f>
        <v>7:00 AM</v>
      </c>
      <c r="CG1235" t="str">
        <f>"1:00 PM"</f>
        <v>1:00 PM</v>
      </c>
      <c r="CH1235" s="5">
        <v>11.83</v>
      </c>
      <c r="CI1235" t="s">
        <v>146</v>
      </c>
      <c r="CL1235" t="s">
        <v>136</v>
      </c>
      <c r="CM1235" t="s">
        <v>312</v>
      </c>
      <c r="CN1235" t="s">
        <v>148</v>
      </c>
      <c r="CO1235" t="s">
        <v>22182</v>
      </c>
      <c r="CP1235" t="s">
        <v>149</v>
      </c>
      <c r="CQ1235">
        <v>3</v>
      </c>
      <c r="CR1235">
        <v>0</v>
      </c>
      <c r="CS1235" t="s">
        <v>136</v>
      </c>
      <c r="CT1235" t="s">
        <v>136</v>
      </c>
      <c r="CU1235" t="s">
        <v>136</v>
      </c>
      <c r="CV1235" t="s">
        <v>136</v>
      </c>
      <c r="CW1235" t="s">
        <v>134</v>
      </c>
      <c r="CX1235">
        <v>50</v>
      </c>
      <c r="CY1235" t="s">
        <v>134</v>
      </c>
      <c r="CZ1235" t="s">
        <v>134</v>
      </c>
      <c r="DA1235" t="s">
        <v>134</v>
      </c>
      <c r="DB1235" t="s">
        <v>134</v>
      </c>
      <c r="DC1235" t="s">
        <v>134</v>
      </c>
      <c r="DD1235" t="s">
        <v>136</v>
      </c>
      <c r="DF1235" s="2" t="s">
        <v>22183</v>
      </c>
      <c r="DG1235" t="s">
        <v>22175</v>
      </c>
      <c r="DH1235" t="s">
        <v>22176</v>
      </c>
      <c r="DI1235" t="s">
        <v>246</v>
      </c>
      <c r="DJ1235" s="4">
        <v>70532</v>
      </c>
      <c r="DK1235" t="s">
        <v>3414</v>
      </c>
      <c r="DL1235" t="s">
        <v>136</v>
      </c>
      <c r="DM1235">
        <v>1</v>
      </c>
      <c r="DN1235" t="s">
        <v>22184</v>
      </c>
      <c r="DO1235" t="s">
        <v>7770</v>
      </c>
      <c r="DP1235" t="s">
        <v>246</v>
      </c>
      <c r="DQ1235" t="str">
        <f>"70546"</f>
        <v>70546</v>
      </c>
      <c r="DR1235" t="s">
        <v>3414</v>
      </c>
      <c r="DS1235" t="s">
        <v>22185</v>
      </c>
      <c r="DT1235">
        <v>1</v>
      </c>
      <c r="DU1235">
        <v>6</v>
      </c>
      <c r="DV1235" t="s">
        <v>134</v>
      </c>
      <c r="DW1235" t="s">
        <v>134</v>
      </c>
      <c r="DX1235" t="s">
        <v>134</v>
      </c>
      <c r="DY1235" t="s">
        <v>136</v>
      </c>
      <c r="DZ1235">
        <v>1</v>
      </c>
      <c r="EA1235" t="s">
        <v>136</v>
      </c>
      <c r="EB1235" s="5">
        <v>12.64</v>
      </c>
      <c r="EC1235" s="5">
        <v>12.68</v>
      </c>
      <c r="ED1235" s="5">
        <v>55</v>
      </c>
      <c r="EE1235">
        <v>13372247466</v>
      </c>
      <c r="EF1235" t="s">
        <v>22178</v>
      </c>
      <c r="EG1235" t="s">
        <v>148</v>
      </c>
      <c r="EH1235">
        <v>0</v>
      </c>
    </row>
    <row r="1236" spans="1:138" ht="15" customHeight="1" x14ac:dyDescent="0.35">
      <c r="A1236" t="s">
        <v>16211</v>
      </c>
      <c r="B1236" t="s">
        <v>157</v>
      </c>
      <c r="C1236" s="1">
        <v>44139.619191782411</v>
      </c>
      <c r="D1236" s="1">
        <v>44166</v>
      </c>
      <c r="E1236" t="s">
        <v>133</v>
      </c>
      <c r="F1236" t="s">
        <v>134</v>
      </c>
      <c r="G1236" t="s">
        <v>135</v>
      </c>
      <c r="H1236" t="s">
        <v>136</v>
      </c>
      <c r="I1236" t="s">
        <v>4158</v>
      </c>
      <c r="J1236" t="s">
        <v>4158</v>
      </c>
      <c r="K1236" t="s">
        <v>2591</v>
      </c>
      <c r="M1236" t="s">
        <v>2589</v>
      </c>
      <c r="N1236" t="s">
        <v>2120</v>
      </c>
      <c r="O1236" s="4">
        <v>49403</v>
      </c>
      <c r="P1236" t="s">
        <v>140</v>
      </c>
      <c r="R1236">
        <v>18636731549</v>
      </c>
      <c r="T1236">
        <v>1151</v>
      </c>
      <c r="U1236" t="s">
        <v>4159</v>
      </c>
      <c r="V1236" t="s">
        <v>1954</v>
      </c>
      <c r="X1236" t="s">
        <v>1677</v>
      </c>
      <c r="Y1236" t="s">
        <v>2591</v>
      </c>
      <c r="AA1236" t="s">
        <v>2589</v>
      </c>
      <c r="AB1236" t="s">
        <v>2120</v>
      </c>
      <c r="AC1236" s="4">
        <v>49403</v>
      </c>
      <c r="AD1236" t="s">
        <v>140</v>
      </c>
      <c r="AF1236">
        <v>18636731549</v>
      </c>
      <c r="AH1236" t="s">
        <v>4161</v>
      </c>
      <c r="AI1236" t="s">
        <v>226</v>
      </c>
      <c r="AJ1236" t="s">
        <v>2593</v>
      </c>
      <c r="AK1236" t="s">
        <v>2594</v>
      </c>
      <c r="AL1236" t="s">
        <v>347</v>
      </c>
      <c r="AM1236" t="s">
        <v>2595</v>
      </c>
      <c r="AN1236" t="s">
        <v>2596</v>
      </c>
      <c r="AO1236" t="s">
        <v>2597</v>
      </c>
      <c r="AP1236" t="s">
        <v>2120</v>
      </c>
      <c r="AQ1236" s="4">
        <v>49503</v>
      </c>
      <c r="AR1236" t="s">
        <v>140</v>
      </c>
      <c r="AT1236">
        <v>16162335276</v>
      </c>
      <c r="AV1236" t="s">
        <v>2598</v>
      </c>
      <c r="AW1236" t="s">
        <v>2599</v>
      </c>
      <c r="AX1236" t="s">
        <v>2120</v>
      </c>
      <c r="AY1236" t="s">
        <v>2600</v>
      </c>
      <c r="AZ1236" t="s">
        <v>821</v>
      </c>
      <c r="BA1236" t="s">
        <v>822</v>
      </c>
      <c r="BB1236" t="s">
        <v>134</v>
      </c>
      <c r="BC1236" t="s">
        <v>134</v>
      </c>
      <c r="BD1236" t="s">
        <v>134</v>
      </c>
      <c r="BE1236" t="s">
        <v>134</v>
      </c>
      <c r="BF1236" t="s">
        <v>136</v>
      </c>
      <c r="BG1236" t="s">
        <v>134</v>
      </c>
      <c r="BH1236" t="s">
        <v>136</v>
      </c>
      <c r="BN1236" t="s">
        <v>16212</v>
      </c>
      <c r="BO1236" t="s">
        <v>381</v>
      </c>
      <c r="BP1236">
        <v>55</v>
      </c>
      <c r="BQ1236">
        <v>55</v>
      </c>
      <c r="BR1236">
        <v>55</v>
      </c>
      <c r="BS1236" s="1">
        <v>44200</v>
      </c>
      <c r="BT1236" s="1">
        <v>44377</v>
      </c>
      <c r="BU1236" s="1">
        <v>44200</v>
      </c>
      <c r="BV1236" s="1">
        <v>44377</v>
      </c>
      <c r="BW1236" t="s">
        <v>136</v>
      </c>
      <c r="BX1236">
        <v>36</v>
      </c>
      <c r="BY1236">
        <v>0</v>
      </c>
      <c r="BZ1236">
        <v>6</v>
      </c>
      <c r="CA1236">
        <v>6</v>
      </c>
      <c r="CB1236">
        <v>6</v>
      </c>
      <c r="CC1236">
        <v>6</v>
      </c>
      <c r="CD1236">
        <v>6</v>
      </c>
      <c r="CE1236">
        <v>6</v>
      </c>
      <c r="CF1236" t="str">
        <f>"8:00 AM"</f>
        <v>8:00 AM</v>
      </c>
      <c r="CG1236" t="str">
        <f>"2:00 PM"</f>
        <v>2:00 PM</v>
      </c>
      <c r="CH1236" s="5">
        <v>14.4</v>
      </c>
      <c r="CI1236" t="s">
        <v>146</v>
      </c>
      <c r="CL1236" t="s">
        <v>136</v>
      </c>
      <c r="CM1236" t="s">
        <v>147</v>
      </c>
      <c r="CN1236" t="s">
        <v>148</v>
      </c>
      <c r="CO1236" t="s">
        <v>2602</v>
      </c>
      <c r="CP1236" t="s">
        <v>149</v>
      </c>
      <c r="CQ1236">
        <v>3</v>
      </c>
      <c r="CR1236">
        <v>0</v>
      </c>
      <c r="CS1236" t="s">
        <v>136</v>
      </c>
      <c r="CT1236" t="s">
        <v>136</v>
      </c>
      <c r="CU1236" t="s">
        <v>136</v>
      </c>
      <c r="CV1236" t="s">
        <v>134</v>
      </c>
      <c r="CW1236" t="s">
        <v>134</v>
      </c>
      <c r="CX1236">
        <v>60</v>
      </c>
      <c r="CY1236" t="s">
        <v>134</v>
      </c>
      <c r="CZ1236" t="s">
        <v>134</v>
      </c>
      <c r="DA1236" t="s">
        <v>134</v>
      </c>
      <c r="DB1236" t="s">
        <v>134</v>
      </c>
      <c r="DC1236" t="s">
        <v>134</v>
      </c>
      <c r="DD1236" t="s">
        <v>136</v>
      </c>
      <c r="DF1236" t="s">
        <v>3886</v>
      </c>
      <c r="DG1236" t="s">
        <v>16213</v>
      </c>
      <c r="DH1236" t="s">
        <v>2589</v>
      </c>
      <c r="DI1236" t="s">
        <v>2120</v>
      </c>
      <c r="DJ1236" s="4">
        <v>49403</v>
      </c>
      <c r="DK1236" t="s">
        <v>2606</v>
      </c>
      <c r="DL1236" t="s">
        <v>134</v>
      </c>
      <c r="DM1236">
        <v>20</v>
      </c>
      <c r="DN1236" t="s">
        <v>11408</v>
      </c>
      <c r="DO1236" t="s">
        <v>2589</v>
      </c>
      <c r="DP1236" t="s">
        <v>2120</v>
      </c>
      <c r="DQ1236" t="str">
        <f>"49403"</f>
        <v>49403</v>
      </c>
      <c r="DR1236" t="s">
        <v>2606</v>
      </c>
      <c r="DS1236" t="s">
        <v>861</v>
      </c>
      <c r="DT1236">
        <v>20</v>
      </c>
      <c r="DU1236">
        <v>152</v>
      </c>
      <c r="DV1236" t="s">
        <v>134</v>
      </c>
      <c r="DW1236" t="s">
        <v>134</v>
      </c>
      <c r="DX1236" t="s">
        <v>134</v>
      </c>
      <c r="DY1236" t="s">
        <v>136</v>
      </c>
      <c r="DZ1236">
        <v>1</v>
      </c>
      <c r="EA1236" t="s">
        <v>136</v>
      </c>
      <c r="EC1236" s="5">
        <v>12.68</v>
      </c>
      <c r="ED1236" s="5">
        <v>55</v>
      </c>
      <c r="EE1236">
        <v>18636731549</v>
      </c>
      <c r="EF1236" t="s">
        <v>4161</v>
      </c>
      <c r="EG1236" t="s">
        <v>155</v>
      </c>
      <c r="EH1236">
        <v>0</v>
      </c>
    </row>
    <row r="1237" spans="1:138" ht="15" customHeight="1" x14ac:dyDescent="0.35">
      <c r="A1237" t="s">
        <v>11815</v>
      </c>
      <c r="B1237" t="s">
        <v>157</v>
      </c>
      <c r="C1237" s="1">
        <v>44144.406949884258</v>
      </c>
      <c r="D1237" s="1">
        <v>44166</v>
      </c>
      <c r="E1237" t="s">
        <v>133</v>
      </c>
      <c r="F1237" t="s">
        <v>136</v>
      </c>
      <c r="G1237" t="s">
        <v>135</v>
      </c>
      <c r="H1237" t="s">
        <v>136</v>
      </c>
      <c r="I1237" t="s">
        <v>5132</v>
      </c>
      <c r="J1237" t="s">
        <v>5133</v>
      </c>
      <c r="K1237" t="s">
        <v>11816</v>
      </c>
      <c r="L1237" t="s">
        <v>11817</v>
      </c>
      <c r="M1237" t="s">
        <v>11818</v>
      </c>
      <c r="N1237" t="s">
        <v>870</v>
      </c>
      <c r="O1237" s="4">
        <v>56540</v>
      </c>
      <c r="P1237" t="s">
        <v>140</v>
      </c>
      <c r="R1237">
        <v>12189456055</v>
      </c>
      <c r="T1237">
        <v>11291</v>
      </c>
      <c r="U1237" t="s">
        <v>5136</v>
      </c>
      <c r="V1237" t="s">
        <v>5137</v>
      </c>
      <c r="X1237" t="s">
        <v>634</v>
      </c>
      <c r="Y1237" t="s">
        <v>11816</v>
      </c>
      <c r="Z1237" t="s">
        <v>11817</v>
      </c>
      <c r="AA1237" t="s">
        <v>11818</v>
      </c>
      <c r="AB1237" t="s">
        <v>870</v>
      </c>
      <c r="AC1237" s="4">
        <v>56540</v>
      </c>
      <c r="AD1237" t="s">
        <v>140</v>
      </c>
      <c r="AF1237">
        <v>12189456055</v>
      </c>
      <c r="AH1237" t="s">
        <v>558</v>
      </c>
      <c r="AI1237" t="s">
        <v>168</v>
      </c>
      <c r="AJ1237" t="s">
        <v>913</v>
      </c>
      <c r="AK1237" t="s">
        <v>914</v>
      </c>
      <c r="AL1237" t="s">
        <v>845</v>
      </c>
      <c r="AM1237" t="s">
        <v>561</v>
      </c>
      <c r="AN1237" t="s">
        <v>562</v>
      </c>
      <c r="AO1237" t="s">
        <v>563</v>
      </c>
      <c r="AP1237" t="s">
        <v>564</v>
      </c>
      <c r="AQ1237" s="4">
        <v>22949</v>
      </c>
      <c r="AR1237" t="s">
        <v>140</v>
      </c>
      <c r="AT1237">
        <v>14342634300</v>
      </c>
      <c r="AV1237" t="s">
        <v>565</v>
      </c>
      <c r="AW1237" t="s">
        <v>566</v>
      </c>
      <c r="AZ1237" t="s">
        <v>334</v>
      </c>
      <c r="BA1237" t="s">
        <v>335</v>
      </c>
      <c r="BB1237" t="s">
        <v>136</v>
      </c>
      <c r="BC1237" t="s">
        <v>136</v>
      </c>
      <c r="BD1237" t="s">
        <v>148</v>
      </c>
      <c r="BE1237" t="s">
        <v>136</v>
      </c>
      <c r="BF1237" t="s">
        <v>136</v>
      </c>
      <c r="BG1237" t="s">
        <v>134</v>
      </c>
      <c r="BH1237" t="s">
        <v>136</v>
      </c>
      <c r="BI1237" t="s">
        <v>567</v>
      </c>
      <c r="BJ1237" t="s">
        <v>568</v>
      </c>
      <c r="BL1237" t="s">
        <v>566</v>
      </c>
      <c r="BM1237" t="s">
        <v>558</v>
      </c>
      <c r="BN1237" t="s">
        <v>11819</v>
      </c>
      <c r="BO1237" t="s">
        <v>570</v>
      </c>
      <c r="BP1237">
        <v>1</v>
      </c>
      <c r="BQ1237">
        <v>1</v>
      </c>
      <c r="BR1237">
        <v>1</v>
      </c>
      <c r="BS1237" s="1">
        <v>44201</v>
      </c>
      <c r="BT1237" s="1">
        <v>44306</v>
      </c>
      <c r="BU1237" s="1">
        <v>44201</v>
      </c>
      <c r="BV1237" s="1">
        <v>44306</v>
      </c>
      <c r="BW1237" t="s">
        <v>136</v>
      </c>
      <c r="BX1237">
        <v>42</v>
      </c>
      <c r="BY1237">
        <v>0</v>
      </c>
      <c r="BZ1237">
        <v>7</v>
      </c>
      <c r="CA1237">
        <v>7</v>
      </c>
      <c r="CB1237">
        <v>7</v>
      </c>
      <c r="CC1237">
        <v>7</v>
      </c>
      <c r="CD1237">
        <v>7</v>
      </c>
      <c r="CE1237">
        <v>7</v>
      </c>
      <c r="CF1237" t="str">
        <f>"7:00 AM"</f>
        <v>7:00 AM</v>
      </c>
      <c r="CG1237" t="str">
        <f>"3:00 PM"</f>
        <v>3:00 PM</v>
      </c>
      <c r="CH1237" s="5">
        <v>14.77</v>
      </c>
      <c r="CI1237" t="s">
        <v>146</v>
      </c>
      <c r="CL1237" t="s">
        <v>136</v>
      </c>
      <c r="CM1237" t="s">
        <v>354</v>
      </c>
      <c r="CN1237" t="s">
        <v>2106</v>
      </c>
      <c r="CO1237" t="s">
        <v>1606</v>
      </c>
      <c r="CP1237" t="s">
        <v>149</v>
      </c>
      <c r="CQ1237">
        <v>3</v>
      </c>
      <c r="CR1237">
        <v>0</v>
      </c>
      <c r="CS1237" t="s">
        <v>136</v>
      </c>
      <c r="CT1237" t="s">
        <v>136</v>
      </c>
      <c r="CU1237" t="s">
        <v>136</v>
      </c>
      <c r="CV1237" t="s">
        <v>136</v>
      </c>
      <c r="CW1237" t="s">
        <v>134</v>
      </c>
      <c r="CX1237">
        <v>70</v>
      </c>
      <c r="CY1237" t="s">
        <v>134</v>
      </c>
      <c r="CZ1237" t="s">
        <v>134</v>
      </c>
      <c r="DA1237" t="s">
        <v>134</v>
      </c>
      <c r="DB1237" t="s">
        <v>134</v>
      </c>
      <c r="DC1237" t="s">
        <v>134</v>
      </c>
      <c r="DD1237" t="s">
        <v>136</v>
      </c>
      <c r="DF1237" t="s">
        <v>11820</v>
      </c>
      <c r="DG1237" t="s">
        <v>11821</v>
      </c>
      <c r="DH1237" t="s">
        <v>11822</v>
      </c>
      <c r="DI1237" t="s">
        <v>395</v>
      </c>
      <c r="DJ1237" s="4">
        <v>93660</v>
      </c>
      <c r="DK1237" t="s">
        <v>6243</v>
      </c>
      <c r="DL1237" t="s">
        <v>134</v>
      </c>
      <c r="DM1237">
        <v>2</v>
      </c>
      <c r="DN1237" t="s">
        <v>11823</v>
      </c>
      <c r="DO1237" t="s">
        <v>11824</v>
      </c>
      <c r="DP1237" t="s">
        <v>395</v>
      </c>
      <c r="DQ1237" t="str">
        <f>"93210"</f>
        <v>93210</v>
      </c>
      <c r="DR1237" t="s">
        <v>6243</v>
      </c>
      <c r="DS1237" t="s">
        <v>3080</v>
      </c>
      <c r="DT1237">
        <v>1</v>
      </c>
      <c r="DU1237">
        <v>1</v>
      </c>
      <c r="DV1237" t="s">
        <v>134</v>
      </c>
      <c r="DW1237" t="s">
        <v>134</v>
      </c>
      <c r="DX1237" t="s">
        <v>134</v>
      </c>
      <c r="DY1237" t="s">
        <v>136</v>
      </c>
      <c r="DZ1237">
        <v>1</v>
      </c>
      <c r="EA1237" t="s">
        <v>134</v>
      </c>
      <c r="EB1237" s="5">
        <v>12.68</v>
      </c>
      <c r="EC1237" s="5">
        <v>12.68</v>
      </c>
      <c r="ED1237" s="5">
        <v>55</v>
      </c>
      <c r="EE1237" t="s">
        <v>148</v>
      </c>
      <c r="EF1237" t="s">
        <v>577</v>
      </c>
      <c r="EG1237" t="s">
        <v>2109</v>
      </c>
      <c r="EH1237">
        <v>0</v>
      </c>
    </row>
    <row r="1238" spans="1:138" ht="15" customHeight="1" x14ac:dyDescent="0.35">
      <c r="A1238" t="s">
        <v>17756</v>
      </c>
      <c r="B1238" t="s">
        <v>157</v>
      </c>
      <c r="C1238" s="1">
        <v>44137.467747685187</v>
      </c>
      <c r="D1238" s="1">
        <v>44166</v>
      </c>
      <c r="E1238" t="s">
        <v>133</v>
      </c>
      <c r="F1238" t="s">
        <v>134</v>
      </c>
      <c r="G1238" t="s">
        <v>135</v>
      </c>
      <c r="H1238" t="s">
        <v>136</v>
      </c>
      <c r="I1238" t="s">
        <v>6867</v>
      </c>
      <c r="K1238" t="s">
        <v>6868</v>
      </c>
      <c r="M1238" t="s">
        <v>6869</v>
      </c>
      <c r="N1238" t="s">
        <v>395</v>
      </c>
      <c r="O1238" s="4">
        <v>93036</v>
      </c>
      <c r="P1238" t="s">
        <v>140</v>
      </c>
      <c r="R1238">
        <v>18058909980</v>
      </c>
      <c r="T1238">
        <v>11511</v>
      </c>
      <c r="U1238" t="s">
        <v>6870</v>
      </c>
      <c r="V1238" t="s">
        <v>6871</v>
      </c>
      <c r="X1238" t="s">
        <v>684</v>
      </c>
      <c r="Y1238" t="s">
        <v>6868</v>
      </c>
      <c r="AA1238" t="s">
        <v>6869</v>
      </c>
      <c r="AB1238" t="s">
        <v>395</v>
      </c>
      <c r="AC1238" s="4">
        <v>93036</v>
      </c>
      <c r="AD1238" t="s">
        <v>140</v>
      </c>
      <c r="AF1238">
        <v>18058909980</v>
      </c>
      <c r="AH1238" t="s">
        <v>6872</v>
      </c>
      <c r="AI1238" t="s">
        <v>168</v>
      </c>
      <c r="AJ1238" t="s">
        <v>1211</v>
      </c>
      <c r="AK1238" t="s">
        <v>1512</v>
      </c>
      <c r="AM1238" t="s">
        <v>15943</v>
      </c>
      <c r="AO1238" t="s">
        <v>15944</v>
      </c>
      <c r="AP1238" t="s">
        <v>395</v>
      </c>
      <c r="AQ1238" s="4">
        <v>94109</v>
      </c>
      <c r="AR1238" t="s">
        <v>140</v>
      </c>
      <c r="AT1238">
        <v>16505386201</v>
      </c>
      <c r="AV1238" t="s">
        <v>17757</v>
      </c>
      <c r="AW1238" t="s">
        <v>17758</v>
      </c>
      <c r="AZ1238" t="s">
        <v>175</v>
      </c>
      <c r="BA1238" t="s">
        <v>176</v>
      </c>
      <c r="BB1238" t="s">
        <v>134</v>
      </c>
      <c r="BC1238" t="s">
        <v>134</v>
      </c>
      <c r="BD1238" t="s">
        <v>134</v>
      </c>
      <c r="BE1238" t="s">
        <v>134</v>
      </c>
      <c r="BF1238" t="s">
        <v>136</v>
      </c>
      <c r="BG1238" t="s">
        <v>134</v>
      </c>
      <c r="BH1238" t="s">
        <v>136</v>
      </c>
      <c r="BN1238" t="s">
        <v>17759</v>
      </c>
      <c r="BO1238" t="s">
        <v>9208</v>
      </c>
      <c r="BP1238">
        <v>15</v>
      </c>
      <c r="BQ1238">
        <v>15</v>
      </c>
      <c r="BR1238">
        <v>15</v>
      </c>
      <c r="BS1238" s="1">
        <v>44198</v>
      </c>
      <c r="BT1238" s="1">
        <v>44500</v>
      </c>
      <c r="BU1238" s="1">
        <v>44198</v>
      </c>
      <c r="BV1238" s="1">
        <v>44500</v>
      </c>
      <c r="BW1238" t="s">
        <v>136</v>
      </c>
      <c r="BX1238">
        <v>40</v>
      </c>
      <c r="BY1238">
        <v>0</v>
      </c>
      <c r="BZ1238">
        <v>8</v>
      </c>
      <c r="CA1238">
        <v>8</v>
      </c>
      <c r="CB1238">
        <v>8</v>
      </c>
      <c r="CC1238">
        <v>8</v>
      </c>
      <c r="CD1238">
        <v>8</v>
      </c>
      <c r="CE1238">
        <v>0</v>
      </c>
      <c r="CF1238" t="str">
        <f>"7:00 AM"</f>
        <v>7:00 AM</v>
      </c>
      <c r="CG1238" t="str">
        <f>"3:30 PM"</f>
        <v>3:30 PM</v>
      </c>
      <c r="CH1238" s="5">
        <v>14.77</v>
      </c>
      <c r="CI1238" t="s">
        <v>146</v>
      </c>
      <c r="CJ1238">
        <v>116.28</v>
      </c>
      <c r="CK1238" t="s">
        <v>15945</v>
      </c>
      <c r="CL1238" t="s">
        <v>136</v>
      </c>
      <c r="CM1238" t="s">
        <v>147</v>
      </c>
      <c r="CN1238" t="s">
        <v>148</v>
      </c>
      <c r="CO1238" s="2" t="s">
        <v>17760</v>
      </c>
      <c r="CP1238" t="s">
        <v>149</v>
      </c>
      <c r="CQ1238">
        <v>3</v>
      </c>
      <c r="CR1238">
        <v>0</v>
      </c>
      <c r="CS1238" t="s">
        <v>136</v>
      </c>
      <c r="CT1238" t="s">
        <v>136</v>
      </c>
      <c r="CU1238" t="s">
        <v>136</v>
      </c>
      <c r="CV1238" t="s">
        <v>136</v>
      </c>
      <c r="CW1238" t="s">
        <v>134</v>
      </c>
      <c r="CX1238">
        <v>65</v>
      </c>
      <c r="CY1238" t="s">
        <v>134</v>
      </c>
      <c r="CZ1238" t="s">
        <v>134</v>
      </c>
      <c r="DA1238" t="s">
        <v>134</v>
      </c>
      <c r="DB1238" t="s">
        <v>134</v>
      </c>
      <c r="DC1238" t="s">
        <v>134</v>
      </c>
      <c r="DD1238" t="s">
        <v>136</v>
      </c>
      <c r="DF1238" t="s">
        <v>17761</v>
      </c>
      <c r="DG1238" t="s">
        <v>17762</v>
      </c>
      <c r="DH1238" t="s">
        <v>17763</v>
      </c>
      <c r="DI1238" t="s">
        <v>395</v>
      </c>
      <c r="DJ1238" s="4">
        <v>94574</v>
      </c>
      <c r="DK1238" t="s">
        <v>1855</v>
      </c>
      <c r="DL1238" t="s">
        <v>134</v>
      </c>
      <c r="DM1238">
        <v>16</v>
      </c>
      <c r="DN1238" t="s">
        <v>17764</v>
      </c>
      <c r="DO1238" t="s">
        <v>1857</v>
      </c>
      <c r="DP1238" t="s">
        <v>395</v>
      </c>
      <c r="DQ1238" t="str">
        <f>"94533"</f>
        <v>94533</v>
      </c>
      <c r="DR1238" t="s">
        <v>1858</v>
      </c>
      <c r="DS1238" t="s">
        <v>17765</v>
      </c>
      <c r="DT1238">
        <v>1</v>
      </c>
      <c r="DU1238">
        <v>23</v>
      </c>
      <c r="DV1238" t="s">
        <v>134</v>
      </c>
      <c r="DW1238" t="s">
        <v>134</v>
      </c>
      <c r="DX1238" t="s">
        <v>134</v>
      </c>
      <c r="DY1238" t="s">
        <v>136</v>
      </c>
      <c r="DZ1238">
        <v>1</v>
      </c>
      <c r="EA1238" t="s">
        <v>136</v>
      </c>
      <c r="EC1238" s="5">
        <v>12.68</v>
      </c>
      <c r="ED1238" s="5">
        <v>55</v>
      </c>
      <c r="EE1238">
        <v>18059836412</v>
      </c>
      <c r="EF1238" t="s">
        <v>6872</v>
      </c>
      <c r="EG1238" t="s">
        <v>148</v>
      </c>
      <c r="EH1238">
        <v>1</v>
      </c>
    </row>
    <row r="1239" spans="1:138" ht="15" customHeight="1" x14ac:dyDescent="0.35">
      <c r="A1239" t="s">
        <v>20251</v>
      </c>
      <c r="B1239" t="s">
        <v>157</v>
      </c>
      <c r="C1239" s="1">
        <v>44144.529828009261</v>
      </c>
      <c r="D1239" s="1">
        <v>44166</v>
      </c>
      <c r="E1239" t="s">
        <v>133</v>
      </c>
      <c r="F1239" t="s">
        <v>136</v>
      </c>
      <c r="G1239" t="s">
        <v>135</v>
      </c>
      <c r="H1239" t="s">
        <v>136</v>
      </c>
      <c r="I1239" t="s">
        <v>20252</v>
      </c>
      <c r="K1239" t="s">
        <v>20253</v>
      </c>
      <c r="M1239" t="s">
        <v>1609</v>
      </c>
      <c r="N1239" t="s">
        <v>246</v>
      </c>
      <c r="O1239" s="4">
        <v>70546</v>
      </c>
      <c r="P1239" t="s">
        <v>140</v>
      </c>
      <c r="Q1239" t="s">
        <v>7073</v>
      </c>
      <c r="R1239">
        <v>13376585537</v>
      </c>
      <c r="T1239">
        <v>11251</v>
      </c>
      <c r="U1239" t="s">
        <v>11056</v>
      </c>
      <c r="V1239" t="s">
        <v>13192</v>
      </c>
      <c r="W1239" t="s">
        <v>15245</v>
      </c>
      <c r="X1239" t="s">
        <v>12274</v>
      </c>
      <c r="Y1239" t="s">
        <v>20254</v>
      </c>
      <c r="AA1239" t="s">
        <v>1594</v>
      </c>
      <c r="AB1239" t="s">
        <v>246</v>
      </c>
      <c r="AC1239" s="4">
        <v>70546</v>
      </c>
      <c r="AD1239" t="s">
        <v>140</v>
      </c>
      <c r="AE1239" t="s">
        <v>4665</v>
      </c>
      <c r="AF1239">
        <v>13376585537</v>
      </c>
      <c r="AH1239" t="s">
        <v>20255</v>
      </c>
      <c r="AI1239" t="s">
        <v>168</v>
      </c>
      <c r="AJ1239" t="s">
        <v>254</v>
      </c>
      <c r="AK1239" t="s">
        <v>255</v>
      </c>
      <c r="AL1239" t="s">
        <v>256</v>
      </c>
      <c r="AM1239" t="s">
        <v>257</v>
      </c>
      <c r="AO1239" t="s">
        <v>258</v>
      </c>
      <c r="AP1239" t="s">
        <v>246</v>
      </c>
      <c r="AQ1239" s="4">
        <v>70760</v>
      </c>
      <c r="AR1239" t="s">
        <v>140</v>
      </c>
      <c r="AS1239" t="s">
        <v>351</v>
      </c>
      <c r="AT1239">
        <v>12256387218</v>
      </c>
      <c r="AV1239" t="s">
        <v>260</v>
      </c>
      <c r="AW1239" t="s">
        <v>261</v>
      </c>
      <c r="AZ1239" t="s">
        <v>334</v>
      </c>
      <c r="BA1239" t="s">
        <v>335</v>
      </c>
      <c r="BB1239" t="s">
        <v>136</v>
      </c>
      <c r="BC1239" t="s">
        <v>136</v>
      </c>
      <c r="BD1239" t="s">
        <v>148</v>
      </c>
      <c r="BE1239" t="s">
        <v>136</v>
      </c>
      <c r="BF1239" t="s">
        <v>136</v>
      </c>
      <c r="BG1239" t="s">
        <v>134</v>
      </c>
      <c r="BH1239" t="s">
        <v>136</v>
      </c>
      <c r="BN1239" t="s">
        <v>20256</v>
      </c>
      <c r="BO1239" t="s">
        <v>775</v>
      </c>
      <c r="BP1239">
        <v>4</v>
      </c>
      <c r="BQ1239">
        <v>4</v>
      </c>
      <c r="BR1239">
        <v>4</v>
      </c>
      <c r="BS1239" s="1">
        <v>44197</v>
      </c>
      <c r="BT1239" s="1">
        <v>44392</v>
      </c>
      <c r="BU1239" s="1">
        <v>44197</v>
      </c>
      <c r="BV1239" s="1">
        <v>44392</v>
      </c>
      <c r="BW1239" t="s">
        <v>136</v>
      </c>
      <c r="BX1239">
        <v>40</v>
      </c>
      <c r="BY1239">
        <v>0</v>
      </c>
      <c r="BZ1239">
        <v>8</v>
      </c>
      <c r="CA1239">
        <v>8</v>
      </c>
      <c r="CB1239">
        <v>8</v>
      </c>
      <c r="CC1239">
        <v>8</v>
      </c>
      <c r="CD1239">
        <v>8</v>
      </c>
      <c r="CE1239">
        <v>0</v>
      </c>
      <c r="CF1239" t="str">
        <f>"7:00 AM"</f>
        <v>7:00 AM</v>
      </c>
      <c r="CG1239" t="str">
        <f>"4:00 PM"</f>
        <v>4:00 PM</v>
      </c>
      <c r="CH1239" s="5">
        <v>11.83</v>
      </c>
      <c r="CI1239" t="s">
        <v>146</v>
      </c>
      <c r="CL1239" t="s">
        <v>134</v>
      </c>
      <c r="CM1239" t="s">
        <v>147</v>
      </c>
      <c r="CN1239" t="s">
        <v>148</v>
      </c>
      <c r="CO1239" t="s">
        <v>266</v>
      </c>
      <c r="CP1239" t="s">
        <v>149</v>
      </c>
      <c r="CQ1239">
        <v>3</v>
      </c>
      <c r="CR1239">
        <v>0</v>
      </c>
      <c r="CS1239" t="s">
        <v>136</v>
      </c>
      <c r="CT1239" t="s">
        <v>136</v>
      </c>
      <c r="CU1239" t="s">
        <v>136</v>
      </c>
      <c r="CV1239" t="s">
        <v>134</v>
      </c>
      <c r="CW1239" t="s">
        <v>134</v>
      </c>
      <c r="CX1239">
        <v>50</v>
      </c>
      <c r="CY1239" t="s">
        <v>134</v>
      </c>
      <c r="CZ1239" t="s">
        <v>134</v>
      </c>
      <c r="DA1239" t="s">
        <v>134</v>
      </c>
      <c r="DB1239" t="s">
        <v>134</v>
      </c>
      <c r="DC1239" t="s">
        <v>134</v>
      </c>
      <c r="DD1239" t="s">
        <v>136</v>
      </c>
      <c r="DF1239" t="s">
        <v>267</v>
      </c>
      <c r="DG1239" t="s">
        <v>20257</v>
      </c>
      <c r="DH1239" t="s">
        <v>1594</v>
      </c>
      <c r="DI1239" t="s">
        <v>246</v>
      </c>
      <c r="DJ1239" s="4">
        <v>70546</v>
      </c>
      <c r="DK1239" t="s">
        <v>1610</v>
      </c>
      <c r="DL1239" t="s">
        <v>134</v>
      </c>
      <c r="DM1239">
        <v>6</v>
      </c>
      <c r="DN1239" t="s">
        <v>20258</v>
      </c>
      <c r="DO1239" t="s">
        <v>1594</v>
      </c>
      <c r="DP1239" t="s">
        <v>246</v>
      </c>
      <c r="DQ1239" t="str">
        <f>"70546"</f>
        <v>70546</v>
      </c>
      <c r="DR1239" t="s">
        <v>1610</v>
      </c>
      <c r="DS1239" t="s">
        <v>20259</v>
      </c>
      <c r="DT1239">
        <v>1</v>
      </c>
      <c r="DU1239">
        <v>4</v>
      </c>
      <c r="DV1239" t="s">
        <v>134</v>
      </c>
      <c r="DW1239" t="s">
        <v>134</v>
      </c>
      <c r="DX1239" t="s">
        <v>134</v>
      </c>
      <c r="DY1239" t="s">
        <v>136</v>
      </c>
      <c r="DZ1239">
        <v>1</v>
      </c>
      <c r="EA1239" t="s">
        <v>136</v>
      </c>
      <c r="EC1239" s="5">
        <v>12.68</v>
      </c>
      <c r="ED1239" s="5">
        <v>55</v>
      </c>
      <c r="EE1239">
        <v>13376585537</v>
      </c>
      <c r="EF1239" t="s">
        <v>148</v>
      </c>
      <c r="EG1239" t="s">
        <v>271</v>
      </c>
      <c r="EH1239">
        <v>2</v>
      </c>
    </row>
    <row r="1240" spans="1:138" ht="15" customHeight="1" x14ac:dyDescent="0.35">
      <c r="A1240" t="s">
        <v>391</v>
      </c>
      <c r="B1240" t="s">
        <v>157</v>
      </c>
      <c r="C1240" s="1">
        <v>44145.695754513887</v>
      </c>
      <c r="D1240" s="1">
        <v>44166</v>
      </c>
      <c r="E1240" t="s">
        <v>133</v>
      </c>
      <c r="F1240" t="s">
        <v>134</v>
      </c>
      <c r="G1240" t="s">
        <v>135</v>
      </c>
      <c r="H1240" t="s">
        <v>136</v>
      </c>
      <c r="I1240" t="s">
        <v>392</v>
      </c>
      <c r="K1240" t="s">
        <v>393</v>
      </c>
      <c r="M1240" t="s">
        <v>394</v>
      </c>
      <c r="N1240" t="s">
        <v>395</v>
      </c>
      <c r="O1240" s="4">
        <v>93458</v>
      </c>
      <c r="P1240" t="s">
        <v>140</v>
      </c>
      <c r="R1240">
        <v>18053471370</v>
      </c>
      <c r="T1240">
        <v>115115</v>
      </c>
      <c r="U1240" t="s">
        <v>396</v>
      </c>
      <c r="V1240" t="s">
        <v>397</v>
      </c>
      <c r="X1240" t="s">
        <v>398</v>
      </c>
      <c r="Y1240" t="s">
        <v>399</v>
      </c>
      <c r="AA1240" t="s">
        <v>394</v>
      </c>
      <c r="AB1240" t="s">
        <v>395</v>
      </c>
      <c r="AC1240" s="4">
        <v>93458</v>
      </c>
      <c r="AD1240" t="s">
        <v>140</v>
      </c>
      <c r="AF1240">
        <v>18053471370</v>
      </c>
      <c r="AH1240" t="s">
        <v>400</v>
      </c>
      <c r="AI1240" t="s">
        <v>226</v>
      </c>
      <c r="AJ1240" t="s">
        <v>401</v>
      </c>
      <c r="AK1240" t="s">
        <v>402</v>
      </c>
      <c r="AL1240" t="s">
        <v>403</v>
      </c>
      <c r="AM1240" t="s">
        <v>404</v>
      </c>
      <c r="AO1240" t="s">
        <v>405</v>
      </c>
      <c r="AP1240" t="s">
        <v>395</v>
      </c>
      <c r="AQ1240" s="4">
        <v>92106</v>
      </c>
      <c r="AR1240" t="s">
        <v>140</v>
      </c>
      <c r="AT1240">
        <v>16192696164</v>
      </c>
      <c r="AV1240" t="s">
        <v>406</v>
      </c>
      <c r="AW1240" t="s">
        <v>407</v>
      </c>
      <c r="AX1240" t="s">
        <v>395</v>
      </c>
      <c r="AY1240" t="s">
        <v>408</v>
      </c>
      <c r="AZ1240" t="s">
        <v>175</v>
      </c>
      <c r="BA1240" t="s">
        <v>176</v>
      </c>
      <c r="BB1240" t="s">
        <v>134</v>
      </c>
      <c r="BC1240" t="s">
        <v>134</v>
      </c>
      <c r="BD1240" t="s">
        <v>134</v>
      </c>
      <c r="BE1240" t="s">
        <v>134</v>
      </c>
      <c r="BF1240" t="s">
        <v>136</v>
      </c>
      <c r="BG1240" t="s">
        <v>134</v>
      </c>
      <c r="BH1240" t="s">
        <v>136</v>
      </c>
      <c r="BN1240" t="s">
        <v>409</v>
      </c>
      <c r="BO1240" t="s">
        <v>410</v>
      </c>
      <c r="BP1240">
        <v>75</v>
      </c>
      <c r="BQ1240">
        <v>72</v>
      </c>
      <c r="BR1240">
        <v>72</v>
      </c>
      <c r="BS1240" s="1">
        <v>44190</v>
      </c>
      <c r="BT1240" s="1">
        <v>44283</v>
      </c>
      <c r="BU1240" s="1">
        <v>44190</v>
      </c>
      <c r="BV1240" s="1">
        <v>44283</v>
      </c>
      <c r="BW1240" t="s">
        <v>136</v>
      </c>
      <c r="BX1240">
        <v>35</v>
      </c>
      <c r="BY1240">
        <v>0</v>
      </c>
      <c r="BZ1240">
        <v>7</v>
      </c>
      <c r="CA1240">
        <v>7</v>
      </c>
      <c r="CB1240">
        <v>7</v>
      </c>
      <c r="CC1240">
        <v>7</v>
      </c>
      <c r="CD1240">
        <v>7</v>
      </c>
      <c r="CE1240">
        <v>0</v>
      </c>
      <c r="CF1240" t="str">
        <f>"5:00 AM"</f>
        <v>5:00 AM</v>
      </c>
      <c r="CG1240" t="str">
        <f>"12:00 PM"</f>
        <v>12:00 PM</v>
      </c>
      <c r="CH1240" s="5">
        <v>12.91</v>
      </c>
      <c r="CI1240" t="s">
        <v>146</v>
      </c>
      <c r="CJ1240">
        <v>0.6</v>
      </c>
      <c r="CK1240" t="s">
        <v>411</v>
      </c>
      <c r="CL1240" t="s">
        <v>134</v>
      </c>
      <c r="CM1240" t="s">
        <v>147</v>
      </c>
      <c r="CN1240" t="s">
        <v>148</v>
      </c>
      <c r="CO1240" t="s">
        <v>412</v>
      </c>
      <c r="CP1240" t="s">
        <v>149</v>
      </c>
      <c r="CQ1240">
        <v>1</v>
      </c>
      <c r="CR1240">
        <v>0</v>
      </c>
      <c r="CS1240" t="s">
        <v>136</v>
      </c>
      <c r="CT1240" t="s">
        <v>136</v>
      </c>
      <c r="CU1240" t="s">
        <v>136</v>
      </c>
      <c r="CV1240" t="s">
        <v>134</v>
      </c>
      <c r="CW1240" t="s">
        <v>134</v>
      </c>
      <c r="CX1240">
        <v>55</v>
      </c>
      <c r="CY1240" t="s">
        <v>134</v>
      </c>
      <c r="CZ1240" t="s">
        <v>134</v>
      </c>
      <c r="DA1240" t="s">
        <v>134</v>
      </c>
      <c r="DB1240" t="s">
        <v>134</v>
      </c>
      <c r="DC1240" t="s">
        <v>134</v>
      </c>
      <c r="DD1240" t="s">
        <v>136</v>
      </c>
      <c r="DF1240" s="2" t="s">
        <v>413</v>
      </c>
      <c r="DG1240" s="2" t="s">
        <v>414</v>
      </c>
      <c r="DH1240" t="s">
        <v>415</v>
      </c>
      <c r="DI1240" t="s">
        <v>416</v>
      </c>
      <c r="DJ1240" s="4">
        <v>85364</v>
      </c>
      <c r="DK1240" t="s">
        <v>417</v>
      </c>
      <c r="DL1240" t="s">
        <v>134</v>
      </c>
      <c r="DM1240">
        <v>14</v>
      </c>
      <c r="DN1240" t="s">
        <v>418</v>
      </c>
      <c r="DO1240" t="s">
        <v>419</v>
      </c>
      <c r="DP1240" t="s">
        <v>416</v>
      </c>
      <c r="DQ1240" t="str">
        <f>"85364"</f>
        <v>85364</v>
      </c>
      <c r="DR1240" t="s">
        <v>417</v>
      </c>
      <c r="DS1240" t="s">
        <v>420</v>
      </c>
      <c r="DT1240">
        <v>24</v>
      </c>
      <c r="DU1240">
        <v>72</v>
      </c>
      <c r="DV1240" t="s">
        <v>134</v>
      </c>
      <c r="DW1240" t="s">
        <v>134</v>
      </c>
      <c r="DX1240" t="s">
        <v>134</v>
      </c>
      <c r="DY1240" t="s">
        <v>136</v>
      </c>
      <c r="DZ1240">
        <v>1</v>
      </c>
      <c r="EA1240" t="s">
        <v>134</v>
      </c>
      <c r="EB1240" s="5">
        <v>16</v>
      </c>
      <c r="EC1240" s="5">
        <v>12.68</v>
      </c>
      <c r="ED1240" s="5">
        <v>55</v>
      </c>
      <c r="EE1240">
        <v>18053471370</v>
      </c>
      <c r="EF1240" t="s">
        <v>400</v>
      </c>
      <c r="EG1240" t="s">
        <v>148</v>
      </c>
      <c r="EH1240">
        <v>173</v>
      </c>
    </row>
    <row r="1241" spans="1:138" ht="15" customHeight="1" x14ac:dyDescent="0.35">
      <c r="A1241" t="s">
        <v>20519</v>
      </c>
      <c r="B1241" t="s">
        <v>157</v>
      </c>
      <c r="C1241" s="1">
        <v>44152.602527430558</v>
      </c>
      <c r="D1241" s="1">
        <v>44166</v>
      </c>
      <c r="E1241" t="s">
        <v>133</v>
      </c>
      <c r="F1241" t="s">
        <v>136</v>
      </c>
      <c r="G1241" t="s">
        <v>135</v>
      </c>
      <c r="H1241" t="s">
        <v>136</v>
      </c>
      <c r="I1241" t="s">
        <v>15186</v>
      </c>
      <c r="K1241" t="s">
        <v>15187</v>
      </c>
      <c r="M1241" t="s">
        <v>245</v>
      </c>
      <c r="N1241" t="s">
        <v>246</v>
      </c>
      <c r="O1241" s="4">
        <v>70516</v>
      </c>
      <c r="P1241" t="s">
        <v>140</v>
      </c>
      <c r="R1241">
        <v>13372506818</v>
      </c>
      <c r="T1241">
        <v>112512</v>
      </c>
      <c r="U1241" t="s">
        <v>2451</v>
      </c>
      <c r="V1241" t="s">
        <v>3319</v>
      </c>
      <c r="W1241" t="s">
        <v>434</v>
      </c>
      <c r="X1241" t="s">
        <v>164</v>
      </c>
      <c r="Y1241" t="s">
        <v>15187</v>
      </c>
      <c r="Z1241" t="s">
        <v>148</v>
      </c>
      <c r="AA1241" t="s">
        <v>245</v>
      </c>
      <c r="AB1241" t="s">
        <v>246</v>
      </c>
      <c r="AC1241" s="4">
        <v>70516</v>
      </c>
      <c r="AD1241" t="s">
        <v>140</v>
      </c>
      <c r="AF1241">
        <v>13372506818</v>
      </c>
      <c r="AH1241" t="s">
        <v>1571</v>
      </c>
      <c r="AI1241" t="s">
        <v>168</v>
      </c>
      <c r="AJ1241" t="s">
        <v>1565</v>
      </c>
      <c r="AK1241" t="s">
        <v>1566</v>
      </c>
      <c r="AL1241" t="s">
        <v>1567</v>
      </c>
      <c r="AM1241" t="s">
        <v>1568</v>
      </c>
      <c r="AN1241" t="s">
        <v>1569</v>
      </c>
      <c r="AO1241" t="s">
        <v>1570</v>
      </c>
      <c r="AP1241" t="s">
        <v>537</v>
      </c>
      <c r="AQ1241" s="4">
        <v>27536</v>
      </c>
      <c r="AR1241" t="s">
        <v>140</v>
      </c>
      <c r="AT1241">
        <v>14349173294</v>
      </c>
      <c r="AV1241" t="s">
        <v>2442</v>
      </c>
      <c r="AW1241" t="s">
        <v>1572</v>
      </c>
      <c r="AZ1241" t="s">
        <v>334</v>
      </c>
      <c r="BA1241" t="s">
        <v>335</v>
      </c>
      <c r="BB1241" t="s">
        <v>136</v>
      </c>
      <c r="BC1241" t="s">
        <v>136</v>
      </c>
      <c r="BD1241" t="s">
        <v>148</v>
      </c>
      <c r="BE1241" t="s">
        <v>136</v>
      </c>
      <c r="BF1241" t="s">
        <v>136</v>
      </c>
      <c r="BG1241" t="s">
        <v>134</v>
      </c>
      <c r="BH1241" t="s">
        <v>136</v>
      </c>
      <c r="BN1241" t="s">
        <v>20520</v>
      </c>
      <c r="BO1241" t="s">
        <v>1574</v>
      </c>
      <c r="BP1241">
        <v>2</v>
      </c>
      <c r="BQ1241">
        <v>2</v>
      </c>
      <c r="BR1241">
        <v>2</v>
      </c>
      <c r="BS1241" s="1">
        <v>44198</v>
      </c>
      <c r="BT1241" s="1">
        <v>44392</v>
      </c>
      <c r="BU1241" s="1">
        <v>44198</v>
      </c>
      <c r="BV1241" s="1">
        <v>44392</v>
      </c>
      <c r="BW1241" t="s">
        <v>136</v>
      </c>
      <c r="BX1241">
        <v>40</v>
      </c>
      <c r="BY1241">
        <v>0</v>
      </c>
      <c r="BZ1241">
        <v>7</v>
      </c>
      <c r="CA1241">
        <v>7</v>
      </c>
      <c r="CB1241">
        <v>7</v>
      </c>
      <c r="CC1241">
        <v>7</v>
      </c>
      <c r="CD1241">
        <v>7</v>
      </c>
      <c r="CE1241">
        <v>5</v>
      </c>
      <c r="CF1241" t="str">
        <f>"7:00 AM"</f>
        <v>7:00 AM</v>
      </c>
      <c r="CG1241" t="str">
        <f>"4:00 PM"</f>
        <v>4:00 PM</v>
      </c>
      <c r="CH1241" s="5">
        <v>11.83</v>
      </c>
      <c r="CI1241" t="s">
        <v>146</v>
      </c>
      <c r="CL1241" t="s">
        <v>134</v>
      </c>
      <c r="CM1241" t="s">
        <v>147</v>
      </c>
      <c r="CN1241" t="s">
        <v>148</v>
      </c>
      <c r="CO1241" t="s">
        <v>1575</v>
      </c>
      <c r="CP1241" t="s">
        <v>149</v>
      </c>
      <c r="CQ1241">
        <v>3</v>
      </c>
      <c r="CR1241">
        <v>0</v>
      </c>
      <c r="CS1241" t="s">
        <v>136</v>
      </c>
      <c r="CT1241" t="s">
        <v>136</v>
      </c>
      <c r="CU1241" t="s">
        <v>134</v>
      </c>
      <c r="CV1241" t="s">
        <v>134</v>
      </c>
      <c r="CW1241" t="s">
        <v>134</v>
      </c>
      <c r="CX1241">
        <v>70</v>
      </c>
      <c r="CY1241" t="s">
        <v>134</v>
      </c>
      <c r="CZ1241" t="s">
        <v>134</v>
      </c>
      <c r="DA1241" t="s">
        <v>134</v>
      </c>
      <c r="DB1241" t="s">
        <v>134</v>
      </c>
      <c r="DC1241" t="s">
        <v>134</v>
      </c>
      <c r="DD1241" t="s">
        <v>136</v>
      </c>
      <c r="DF1241" s="2" t="s">
        <v>15189</v>
      </c>
      <c r="DG1241" t="s">
        <v>15187</v>
      </c>
      <c r="DH1241" t="s">
        <v>245</v>
      </c>
      <c r="DI1241" t="s">
        <v>246</v>
      </c>
      <c r="DJ1241" s="4">
        <v>70516</v>
      </c>
      <c r="DK1241" t="s">
        <v>268</v>
      </c>
      <c r="DL1241" t="s">
        <v>136</v>
      </c>
      <c r="DM1241">
        <v>2</v>
      </c>
      <c r="DN1241" t="s">
        <v>15190</v>
      </c>
      <c r="DO1241" t="s">
        <v>245</v>
      </c>
      <c r="DP1241" t="s">
        <v>246</v>
      </c>
      <c r="DQ1241" t="str">
        <f>"70516"</f>
        <v>70516</v>
      </c>
      <c r="DR1241" t="s">
        <v>268</v>
      </c>
      <c r="DS1241" t="s">
        <v>15191</v>
      </c>
      <c r="DT1241">
        <v>1</v>
      </c>
      <c r="DU1241">
        <v>8</v>
      </c>
      <c r="DV1241" t="s">
        <v>134</v>
      </c>
      <c r="DW1241" t="s">
        <v>134</v>
      </c>
      <c r="DX1241" t="s">
        <v>134</v>
      </c>
      <c r="DY1241" t="s">
        <v>136</v>
      </c>
      <c r="DZ1241">
        <v>1</v>
      </c>
      <c r="EA1241" t="s">
        <v>136</v>
      </c>
      <c r="EC1241" s="5">
        <v>12.68</v>
      </c>
      <c r="ED1241" s="5">
        <v>55</v>
      </c>
      <c r="EE1241">
        <v>13372506818</v>
      </c>
      <c r="EF1241" t="s">
        <v>148</v>
      </c>
      <c r="EG1241" t="s">
        <v>271</v>
      </c>
      <c r="EH1241">
        <v>3</v>
      </c>
    </row>
    <row r="1242" spans="1:138" ht="15" customHeight="1" x14ac:dyDescent="0.35">
      <c r="A1242" t="s">
        <v>18474</v>
      </c>
      <c r="B1242" t="s">
        <v>157</v>
      </c>
      <c r="C1242" s="1">
        <v>44132.530709837964</v>
      </c>
      <c r="D1242" s="1">
        <v>44166</v>
      </c>
      <c r="E1242" t="s">
        <v>133</v>
      </c>
      <c r="F1242" t="s">
        <v>136</v>
      </c>
      <c r="G1242" t="s">
        <v>135</v>
      </c>
      <c r="H1242" t="s">
        <v>136</v>
      </c>
      <c r="I1242" t="s">
        <v>18475</v>
      </c>
      <c r="K1242" t="s">
        <v>18476</v>
      </c>
      <c r="M1242" t="s">
        <v>843</v>
      </c>
      <c r="N1242" t="s">
        <v>784</v>
      </c>
      <c r="O1242" s="4">
        <v>59837</v>
      </c>
      <c r="P1242" t="s">
        <v>140</v>
      </c>
      <c r="R1242">
        <v>14062883872</v>
      </c>
      <c r="T1242">
        <v>1121</v>
      </c>
      <c r="U1242" t="s">
        <v>18477</v>
      </c>
      <c r="V1242" t="s">
        <v>4397</v>
      </c>
      <c r="X1242" t="s">
        <v>1963</v>
      </c>
      <c r="Y1242" t="s">
        <v>18476</v>
      </c>
      <c r="AA1242" t="s">
        <v>843</v>
      </c>
      <c r="AB1242" t="s">
        <v>784</v>
      </c>
      <c r="AC1242" s="4">
        <v>59837</v>
      </c>
      <c r="AD1242" t="s">
        <v>140</v>
      </c>
      <c r="AF1242">
        <v>14063706994</v>
      </c>
      <c r="AH1242" t="s">
        <v>18478</v>
      </c>
      <c r="AI1242" t="s">
        <v>168</v>
      </c>
      <c r="AJ1242" t="s">
        <v>789</v>
      </c>
      <c r="AK1242" t="s">
        <v>790</v>
      </c>
      <c r="AL1242" t="s">
        <v>403</v>
      </c>
      <c r="AM1242" t="s">
        <v>791</v>
      </c>
      <c r="AO1242" t="s">
        <v>792</v>
      </c>
      <c r="AP1242" t="s">
        <v>784</v>
      </c>
      <c r="AQ1242" s="4">
        <v>59457</v>
      </c>
      <c r="AR1242" t="s">
        <v>140</v>
      </c>
      <c r="AS1242" t="s">
        <v>793</v>
      </c>
      <c r="AT1242">
        <v>14065797529</v>
      </c>
      <c r="AV1242" t="s">
        <v>794</v>
      </c>
      <c r="AW1242" t="s">
        <v>795</v>
      </c>
      <c r="AZ1242" t="s">
        <v>334</v>
      </c>
      <c r="BA1242" t="s">
        <v>335</v>
      </c>
      <c r="BB1242" t="s">
        <v>136</v>
      </c>
      <c r="BC1242" t="s">
        <v>136</v>
      </c>
      <c r="BD1242" t="s">
        <v>148</v>
      </c>
      <c r="BE1242" t="s">
        <v>136</v>
      </c>
      <c r="BF1242" t="s">
        <v>136</v>
      </c>
      <c r="BG1242" t="s">
        <v>134</v>
      </c>
      <c r="BH1242" t="s">
        <v>136</v>
      </c>
      <c r="BI1242" t="s">
        <v>796</v>
      </c>
      <c r="BJ1242" t="s">
        <v>797</v>
      </c>
      <c r="BK1242" t="s">
        <v>1800</v>
      </c>
      <c r="BL1242" t="s">
        <v>795</v>
      </c>
      <c r="BM1242" t="s">
        <v>794</v>
      </c>
      <c r="BN1242" t="s">
        <v>18479</v>
      </c>
      <c r="BO1242" t="s">
        <v>5272</v>
      </c>
      <c r="BP1242">
        <v>2</v>
      </c>
      <c r="BQ1242">
        <v>2</v>
      </c>
      <c r="BR1242">
        <v>2</v>
      </c>
      <c r="BS1242" s="1">
        <v>44198</v>
      </c>
      <c r="BT1242" s="1">
        <v>44500</v>
      </c>
      <c r="BU1242" s="1">
        <v>44198</v>
      </c>
      <c r="BV1242" s="1">
        <v>44500</v>
      </c>
      <c r="BW1242" t="s">
        <v>136</v>
      </c>
      <c r="BX1242">
        <v>50</v>
      </c>
      <c r="BY1242">
        <v>0</v>
      </c>
      <c r="BZ1242">
        <v>9</v>
      </c>
      <c r="CA1242">
        <v>9</v>
      </c>
      <c r="CB1242">
        <v>9</v>
      </c>
      <c r="CC1242">
        <v>9</v>
      </c>
      <c r="CD1242">
        <v>9</v>
      </c>
      <c r="CE1242">
        <v>5</v>
      </c>
      <c r="CF1242" t="str">
        <f>"7:00 AM"</f>
        <v>7:00 AM</v>
      </c>
      <c r="CG1242" t="str">
        <f>"5:00 PM"</f>
        <v>5:00 PM</v>
      </c>
      <c r="CH1242" s="5">
        <v>13.62</v>
      </c>
      <c r="CI1242" t="s">
        <v>146</v>
      </c>
      <c r="CL1242" t="s">
        <v>136</v>
      </c>
      <c r="CM1242" t="s">
        <v>312</v>
      </c>
      <c r="CN1242" t="s">
        <v>148</v>
      </c>
      <c r="CO1242" t="s">
        <v>18480</v>
      </c>
      <c r="CP1242" t="s">
        <v>149</v>
      </c>
      <c r="CQ1242">
        <v>3</v>
      </c>
      <c r="CR1242">
        <v>0</v>
      </c>
      <c r="CS1242" t="s">
        <v>134</v>
      </c>
      <c r="CT1242" t="s">
        <v>134</v>
      </c>
      <c r="CU1242" t="s">
        <v>136</v>
      </c>
      <c r="CV1242" t="s">
        <v>136</v>
      </c>
      <c r="CW1242" t="s">
        <v>134</v>
      </c>
      <c r="CX1242">
        <v>100</v>
      </c>
      <c r="CY1242" t="s">
        <v>134</v>
      </c>
      <c r="CZ1242" t="s">
        <v>136</v>
      </c>
      <c r="DA1242" t="s">
        <v>134</v>
      </c>
      <c r="DB1242" t="s">
        <v>134</v>
      </c>
      <c r="DC1242" t="s">
        <v>136</v>
      </c>
      <c r="DD1242" t="s">
        <v>136</v>
      </c>
      <c r="DF1242" t="s">
        <v>18481</v>
      </c>
      <c r="DG1242" t="s">
        <v>18482</v>
      </c>
      <c r="DH1242" t="s">
        <v>843</v>
      </c>
      <c r="DI1242" t="s">
        <v>784</v>
      </c>
      <c r="DJ1242" s="4">
        <v>59837</v>
      </c>
      <c r="DK1242" t="s">
        <v>18483</v>
      </c>
      <c r="DL1242" t="s">
        <v>136</v>
      </c>
      <c r="DM1242">
        <v>1</v>
      </c>
      <c r="DN1242" t="s">
        <v>18484</v>
      </c>
      <c r="DO1242" t="s">
        <v>843</v>
      </c>
      <c r="DP1242" t="s">
        <v>784</v>
      </c>
      <c r="DQ1242" t="str">
        <f>"59837"</f>
        <v>59837</v>
      </c>
      <c r="DR1242" t="s">
        <v>18483</v>
      </c>
      <c r="DS1242" t="s">
        <v>18485</v>
      </c>
      <c r="DT1242">
        <v>1</v>
      </c>
      <c r="DU1242">
        <v>2</v>
      </c>
      <c r="DV1242" t="s">
        <v>134</v>
      </c>
      <c r="DW1242" t="s">
        <v>134</v>
      </c>
      <c r="DX1242" t="s">
        <v>134</v>
      </c>
      <c r="DY1242" t="s">
        <v>136</v>
      </c>
      <c r="DZ1242">
        <v>1</v>
      </c>
      <c r="EA1242" t="s">
        <v>136</v>
      </c>
      <c r="EC1242" s="5">
        <v>12.68</v>
      </c>
      <c r="ED1242" s="5">
        <v>55</v>
      </c>
      <c r="EE1242">
        <v>14063706994</v>
      </c>
      <c r="EF1242" t="s">
        <v>18478</v>
      </c>
      <c r="EG1242" t="s">
        <v>148</v>
      </c>
      <c r="EH1242">
        <v>0</v>
      </c>
    </row>
    <row r="1243" spans="1:138" ht="15" customHeight="1" x14ac:dyDescent="0.35">
      <c r="A1243" t="s">
        <v>24201</v>
      </c>
      <c r="B1243" t="s">
        <v>157</v>
      </c>
      <c r="C1243" s="1">
        <v>44145.286500462964</v>
      </c>
      <c r="D1243" s="1">
        <v>44166</v>
      </c>
      <c r="E1243" t="s">
        <v>133</v>
      </c>
      <c r="F1243" t="s">
        <v>136</v>
      </c>
      <c r="G1243" t="s">
        <v>135</v>
      </c>
      <c r="H1243" t="s">
        <v>136</v>
      </c>
      <c r="I1243" t="s">
        <v>24202</v>
      </c>
      <c r="J1243" t="s">
        <v>24202</v>
      </c>
      <c r="K1243" t="s">
        <v>24203</v>
      </c>
      <c r="M1243" t="s">
        <v>24204</v>
      </c>
      <c r="N1243" t="s">
        <v>611</v>
      </c>
      <c r="O1243" s="4">
        <v>57456</v>
      </c>
      <c r="P1243" t="s">
        <v>140</v>
      </c>
      <c r="R1243">
        <v>16052169096</v>
      </c>
      <c r="T1243">
        <v>1122</v>
      </c>
      <c r="U1243" t="s">
        <v>24205</v>
      </c>
      <c r="V1243" t="s">
        <v>6924</v>
      </c>
      <c r="X1243" t="s">
        <v>224</v>
      </c>
      <c r="Y1243" t="s">
        <v>24206</v>
      </c>
      <c r="AA1243" t="s">
        <v>24204</v>
      </c>
      <c r="AB1243" t="s">
        <v>611</v>
      </c>
      <c r="AC1243" s="4">
        <v>57456</v>
      </c>
      <c r="AD1243" t="s">
        <v>140</v>
      </c>
      <c r="AF1243">
        <v>16054393227</v>
      </c>
      <c r="AH1243" t="s">
        <v>24207</v>
      </c>
      <c r="AI1243" t="s">
        <v>168</v>
      </c>
      <c r="AJ1243" t="s">
        <v>10786</v>
      </c>
      <c r="AK1243" t="s">
        <v>10787</v>
      </c>
      <c r="AL1243" t="s">
        <v>1979</v>
      </c>
      <c r="AM1243" t="s">
        <v>24208</v>
      </c>
      <c r="AO1243" t="s">
        <v>10789</v>
      </c>
      <c r="AP1243" t="s">
        <v>395</v>
      </c>
      <c r="AQ1243" s="4">
        <v>92024</v>
      </c>
      <c r="AR1243" t="s">
        <v>140</v>
      </c>
      <c r="AT1243">
        <v>17857600601</v>
      </c>
      <c r="AV1243" t="s">
        <v>10790</v>
      </c>
      <c r="AW1243" t="s">
        <v>19133</v>
      </c>
      <c r="AZ1243" t="s">
        <v>334</v>
      </c>
      <c r="BA1243" t="s">
        <v>335</v>
      </c>
      <c r="BB1243" t="s">
        <v>136</v>
      </c>
      <c r="BC1243" t="s">
        <v>136</v>
      </c>
      <c r="BD1243" t="s">
        <v>148</v>
      </c>
      <c r="BE1243" t="s">
        <v>136</v>
      </c>
      <c r="BF1243" t="s">
        <v>136</v>
      </c>
      <c r="BG1243" t="s">
        <v>134</v>
      </c>
      <c r="BH1243" t="s">
        <v>136</v>
      </c>
      <c r="BN1243" t="s">
        <v>24209</v>
      </c>
      <c r="BO1243" t="s">
        <v>10793</v>
      </c>
      <c r="BP1243">
        <v>10</v>
      </c>
      <c r="BQ1243">
        <v>10</v>
      </c>
      <c r="BR1243">
        <v>10</v>
      </c>
      <c r="BS1243" s="1">
        <v>44197</v>
      </c>
      <c r="BT1243" s="1">
        <v>44348</v>
      </c>
      <c r="BU1243" s="1">
        <v>44197</v>
      </c>
      <c r="BV1243" s="1">
        <v>44348</v>
      </c>
      <c r="BW1243" t="s">
        <v>136</v>
      </c>
      <c r="BX1243">
        <v>48</v>
      </c>
      <c r="BY1243">
        <v>0</v>
      </c>
      <c r="BZ1243">
        <v>8</v>
      </c>
      <c r="CA1243">
        <v>8</v>
      </c>
      <c r="CB1243">
        <v>8</v>
      </c>
      <c r="CC1243">
        <v>8</v>
      </c>
      <c r="CD1243">
        <v>8</v>
      </c>
      <c r="CE1243">
        <v>8</v>
      </c>
      <c r="CF1243" t="str">
        <f>"7:30 AM"</f>
        <v>7:30 AM</v>
      </c>
      <c r="CG1243" t="str">
        <f>"5:00 PM"</f>
        <v>5:00 PM</v>
      </c>
      <c r="CH1243" s="5">
        <v>14.99</v>
      </c>
      <c r="CI1243" t="s">
        <v>146</v>
      </c>
      <c r="CJ1243">
        <v>0</v>
      </c>
      <c r="CK1243" t="s">
        <v>180</v>
      </c>
      <c r="CL1243" t="s">
        <v>136</v>
      </c>
      <c r="CM1243" t="s">
        <v>147</v>
      </c>
      <c r="CN1243" t="s">
        <v>148</v>
      </c>
      <c r="CO1243" t="s">
        <v>24210</v>
      </c>
      <c r="CP1243" t="s">
        <v>149</v>
      </c>
      <c r="CQ1243">
        <v>3</v>
      </c>
      <c r="CR1243">
        <v>0</v>
      </c>
      <c r="CS1243" t="s">
        <v>134</v>
      </c>
      <c r="CT1243" t="s">
        <v>136</v>
      </c>
      <c r="CU1243" t="s">
        <v>136</v>
      </c>
      <c r="CV1243" t="s">
        <v>136</v>
      </c>
      <c r="CW1243" t="s">
        <v>134</v>
      </c>
      <c r="CX1243">
        <v>100</v>
      </c>
      <c r="CY1243" t="s">
        <v>134</v>
      </c>
      <c r="CZ1243" t="s">
        <v>136</v>
      </c>
      <c r="DA1243" t="s">
        <v>136</v>
      </c>
      <c r="DB1243" t="s">
        <v>136</v>
      </c>
      <c r="DC1243" t="s">
        <v>134</v>
      </c>
      <c r="DD1243" t="s">
        <v>136</v>
      </c>
      <c r="DF1243" t="s">
        <v>24211</v>
      </c>
      <c r="DG1243" t="s">
        <v>24206</v>
      </c>
      <c r="DH1243" t="s">
        <v>24204</v>
      </c>
      <c r="DI1243" t="s">
        <v>611</v>
      </c>
      <c r="DJ1243" s="4">
        <v>574566405</v>
      </c>
      <c r="DK1243" t="s">
        <v>2159</v>
      </c>
      <c r="DL1243" t="s">
        <v>136</v>
      </c>
      <c r="DM1243">
        <v>1</v>
      </c>
      <c r="DN1243" t="s">
        <v>24212</v>
      </c>
      <c r="DO1243" t="s">
        <v>24213</v>
      </c>
      <c r="DP1243" t="s">
        <v>611</v>
      </c>
      <c r="DQ1243" t="str">
        <f>"57451"</f>
        <v>57451</v>
      </c>
      <c r="DR1243" t="s">
        <v>2159</v>
      </c>
      <c r="DS1243" t="s">
        <v>24214</v>
      </c>
      <c r="DT1243">
        <v>3</v>
      </c>
      <c r="DU1243">
        <v>10</v>
      </c>
      <c r="DV1243" t="s">
        <v>136</v>
      </c>
      <c r="DW1243" t="s">
        <v>134</v>
      </c>
      <c r="DX1243" t="s">
        <v>136</v>
      </c>
      <c r="DY1243" t="s">
        <v>136</v>
      </c>
      <c r="DZ1243">
        <v>1</v>
      </c>
      <c r="EA1243" t="s">
        <v>136</v>
      </c>
      <c r="EC1243" s="5">
        <v>12.68</v>
      </c>
      <c r="ED1243" s="5">
        <v>55</v>
      </c>
      <c r="EE1243">
        <v>16054393227</v>
      </c>
      <c r="EF1243" t="s">
        <v>24207</v>
      </c>
      <c r="EG1243" t="s">
        <v>148</v>
      </c>
      <c r="EH1243">
        <v>0</v>
      </c>
    </row>
    <row r="1244" spans="1:138" ht="15" customHeight="1" x14ac:dyDescent="0.35">
      <c r="A1244" t="s">
        <v>11516</v>
      </c>
      <c r="B1244" t="s">
        <v>157</v>
      </c>
      <c r="C1244" s="1">
        <v>44148.608994212962</v>
      </c>
      <c r="D1244" s="1">
        <v>44166</v>
      </c>
      <c r="E1244" t="s">
        <v>133</v>
      </c>
      <c r="F1244" t="s">
        <v>136</v>
      </c>
      <c r="G1244" t="s">
        <v>135</v>
      </c>
      <c r="H1244" t="s">
        <v>136</v>
      </c>
      <c r="I1244" t="s">
        <v>11517</v>
      </c>
      <c r="K1244" t="s">
        <v>11518</v>
      </c>
      <c r="M1244" t="s">
        <v>9035</v>
      </c>
      <c r="N1244" t="s">
        <v>246</v>
      </c>
      <c r="O1244" s="4">
        <v>70532</v>
      </c>
      <c r="P1244" t="s">
        <v>140</v>
      </c>
      <c r="R1244">
        <v>13375842920</v>
      </c>
      <c r="T1244">
        <v>112512</v>
      </c>
      <c r="U1244" t="s">
        <v>11519</v>
      </c>
      <c r="V1244" t="s">
        <v>347</v>
      </c>
      <c r="X1244" t="s">
        <v>164</v>
      </c>
      <c r="Y1244" t="s">
        <v>11520</v>
      </c>
      <c r="AA1244" t="s">
        <v>9035</v>
      </c>
      <c r="AB1244" t="s">
        <v>246</v>
      </c>
      <c r="AC1244" s="4">
        <v>70532</v>
      </c>
      <c r="AD1244" t="s">
        <v>140</v>
      </c>
      <c r="AF1244">
        <v>13375842920</v>
      </c>
      <c r="AH1244" t="s">
        <v>11521</v>
      </c>
      <c r="AI1244" t="s">
        <v>226</v>
      </c>
      <c r="AJ1244" t="s">
        <v>667</v>
      </c>
      <c r="AK1244" t="s">
        <v>668</v>
      </c>
      <c r="AL1244" t="s">
        <v>669</v>
      </c>
      <c r="AM1244" t="s">
        <v>670</v>
      </c>
      <c r="AO1244" t="s">
        <v>671</v>
      </c>
      <c r="AP1244" t="s">
        <v>246</v>
      </c>
      <c r="AQ1244" s="4">
        <v>70601</v>
      </c>
      <c r="AR1244" t="s">
        <v>140</v>
      </c>
      <c r="AT1244">
        <v>13372140354</v>
      </c>
      <c r="AV1244" t="s">
        <v>672</v>
      </c>
      <c r="AW1244" t="s">
        <v>673</v>
      </c>
      <c r="AX1244" t="s">
        <v>246</v>
      </c>
      <c r="AY1244" t="s">
        <v>674</v>
      </c>
      <c r="AZ1244" t="s">
        <v>334</v>
      </c>
      <c r="BA1244" t="s">
        <v>335</v>
      </c>
      <c r="BB1244" t="s">
        <v>136</v>
      </c>
      <c r="BC1244" t="s">
        <v>136</v>
      </c>
      <c r="BD1244" t="s">
        <v>148</v>
      </c>
      <c r="BE1244" t="s">
        <v>136</v>
      </c>
      <c r="BF1244" t="s">
        <v>136</v>
      </c>
      <c r="BG1244" t="s">
        <v>134</v>
      </c>
      <c r="BH1244" t="s">
        <v>136</v>
      </c>
      <c r="BN1244" t="s">
        <v>11522</v>
      </c>
      <c r="BO1244" t="s">
        <v>905</v>
      </c>
      <c r="BP1244">
        <v>6</v>
      </c>
      <c r="BQ1244">
        <v>6</v>
      </c>
      <c r="BR1244">
        <v>6</v>
      </c>
      <c r="BS1244" s="1">
        <v>44197</v>
      </c>
      <c r="BT1244" s="1">
        <v>44469</v>
      </c>
      <c r="BU1244" s="1">
        <v>44197</v>
      </c>
      <c r="BV1244" s="1">
        <v>44469</v>
      </c>
      <c r="BW1244" t="s">
        <v>136</v>
      </c>
      <c r="BX1244">
        <v>35</v>
      </c>
      <c r="BY1244">
        <v>0</v>
      </c>
      <c r="BZ1244">
        <v>7</v>
      </c>
      <c r="CA1244">
        <v>7</v>
      </c>
      <c r="CB1244">
        <v>7</v>
      </c>
      <c r="CC1244">
        <v>7</v>
      </c>
      <c r="CD1244">
        <v>7</v>
      </c>
      <c r="CE1244">
        <v>0</v>
      </c>
      <c r="CF1244" t="str">
        <f>"7:00 AM"</f>
        <v>7:00 AM</v>
      </c>
      <c r="CG1244" t="str">
        <f>"3:00 PM"</f>
        <v>3:00 PM</v>
      </c>
      <c r="CH1244" s="5">
        <v>11.83</v>
      </c>
      <c r="CI1244" t="s">
        <v>146</v>
      </c>
      <c r="CJ1244">
        <v>0</v>
      </c>
      <c r="CK1244" t="s">
        <v>11523</v>
      </c>
      <c r="CL1244" t="s">
        <v>134</v>
      </c>
      <c r="CM1244" t="s">
        <v>147</v>
      </c>
      <c r="CN1244" t="s">
        <v>148</v>
      </c>
      <c r="CO1244" t="s">
        <v>4173</v>
      </c>
      <c r="CP1244" t="s">
        <v>149</v>
      </c>
      <c r="CQ1244">
        <v>3</v>
      </c>
      <c r="CR1244">
        <v>0</v>
      </c>
      <c r="CS1244" t="s">
        <v>136</v>
      </c>
      <c r="CT1244" t="s">
        <v>134</v>
      </c>
      <c r="CU1244" t="s">
        <v>136</v>
      </c>
      <c r="CV1244" t="s">
        <v>134</v>
      </c>
      <c r="CW1244" t="s">
        <v>136</v>
      </c>
      <c r="CY1244" t="s">
        <v>134</v>
      </c>
      <c r="CZ1244" t="s">
        <v>136</v>
      </c>
      <c r="DA1244" t="s">
        <v>136</v>
      </c>
      <c r="DB1244" t="s">
        <v>134</v>
      </c>
      <c r="DC1244" t="s">
        <v>136</v>
      </c>
      <c r="DD1244" t="s">
        <v>136</v>
      </c>
      <c r="DF1244" t="s">
        <v>180</v>
      </c>
      <c r="DG1244" t="s">
        <v>11524</v>
      </c>
      <c r="DH1244" t="s">
        <v>9035</v>
      </c>
      <c r="DI1244" t="s">
        <v>246</v>
      </c>
      <c r="DJ1244" s="4">
        <v>70532</v>
      </c>
      <c r="DK1244" t="s">
        <v>1610</v>
      </c>
      <c r="DL1244" t="s">
        <v>136</v>
      </c>
      <c r="DM1244">
        <v>1</v>
      </c>
      <c r="DN1244" t="s">
        <v>11525</v>
      </c>
      <c r="DO1244" t="s">
        <v>9035</v>
      </c>
      <c r="DP1244" t="s">
        <v>246</v>
      </c>
      <c r="DQ1244" t="str">
        <f>"70532"</f>
        <v>70532</v>
      </c>
      <c r="DR1244" t="s">
        <v>1610</v>
      </c>
      <c r="DS1244" t="s">
        <v>2316</v>
      </c>
      <c r="DT1244">
        <v>1</v>
      </c>
      <c r="DU1244">
        <v>12</v>
      </c>
      <c r="DV1244" t="s">
        <v>134</v>
      </c>
      <c r="DW1244" t="s">
        <v>134</v>
      </c>
      <c r="DX1244" t="s">
        <v>134</v>
      </c>
      <c r="DY1244" t="s">
        <v>136</v>
      </c>
      <c r="DZ1244">
        <v>1</v>
      </c>
      <c r="EA1244" t="s">
        <v>136</v>
      </c>
      <c r="EC1244" s="5">
        <v>12.68</v>
      </c>
      <c r="ED1244" s="5">
        <v>55</v>
      </c>
      <c r="EE1244">
        <v>13373043236</v>
      </c>
      <c r="EF1244" t="s">
        <v>11521</v>
      </c>
      <c r="EG1244" t="s">
        <v>148</v>
      </c>
      <c r="EH1244">
        <v>2</v>
      </c>
    </row>
    <row r="1245" spans="1:138" ht="15" customHeight="1" x14ac:dyDescent="0.35">
      <c r="A1245" t="s">
        <v>21559</v>
      </c>
      <c r="B1245" t="s">
        <v>157</v>
      </c>
      <c r="C1245" s="1">
        <v>44139.566779513887</v>
      </c>
      <c r="D1245" s="1">
        <v>44166</v>
      </c>
      <c r="E1245" t="s">
        <v>133</v>
      </c>
      <c r="F1245" t="s">
        <v>136</v>
      </c>
      <c r="G1245" t="s">
        <v>135</v>
      </c>
      <c r="H1245" t="s">
        <v>136</v>
      </c>
      <c r="I1245" t="s">
        <v>21560</v>
      </c>
      <c r="K1245" t="s">
        <v>21561</v>
      </c>
      <c r="M1245" t="s">
        <v>21562</v>
      </c>
      <c r="N1245" t="s">
        <v>139</v>
      </c>
      <c r="O1245" s="4">
        <v>32424</v>
      </c>
      <c r="P1245" t="s">
        <v>140</v>
      </c>
      <c r="R1245">
        <v>18504271155</v>
      </c>
      <c r="T1245">
        <v>11291</v>
      </c>
      <c r="U1245" t="s">
        <v>16906</v>
      </c>
      <c r="V1245" t="s">
        <v>13213</v>
      </c>
      <c r="X1245" t="s">
        <v>21563</v>
      </c>
      <c r="Y1245" t="s">
        <v>21564</v>
      </c>
      <c r="AA1245" t="s">
        <v>21562</v>
      </c>
      <c r="AB1245" t="s">
        <v>139</v>
      </c>
      <c r="AC1245" s="4">
        <v>32424</v>
      </c>
      <c r="AD1245" t="s">
        <v>140</v>
      </c>
      <c r="AF1245">
        <v>18504271155</v>
      </c>
      <c r="AH1245" t="s">
        <v>558</v>
      </c>
      <c r="AI1245" t="s">
        <v>168</v>
      </c>
      <c r="AJ1245" t="s">
        <v>913</v>
      </c>
      <c r="AK1245" t="s">
        <v>914</v>
      </c>
      <c r="AL1245" t="s">
        <v>845</v>
      </c>
      <c r="AM1245" t="s">
        <v>561</v>
      </c>
      <c r="AN1245" t="s">
        <v>562</v>
      </c>
      <c r="AO1245" t="s">
        <v>563</v>
      </c>
      <c r="AP1245" t="s">
        <v>564</v>
      </c>
      <c r="AQ1245" s="4">
        <v>22949</v>
      </c>
      <c r="AR1245" t="s">
        <v>140</v>
      </c>
      <c r="AT1245">
        <v>14342634300</v>
      </c>
      <c r="AV1245" t="s">
        <v>565</v>
      </c>
      <c r="AW1245" t="s">
        <v>566</v>
      </c>
      <c r="AZ1245" t="s">
        <v>334</v>
      </c>
      <c r="BA1245" t="s">
        <v>335</v>
      </c>
      <c r="BB1245" t="s">
        <v>136</v>
      </c>
      <c r="BC1245" t="s">
        <v>136</v>
      </c>
      <c r="BD1245" t="s">
        <v>148</v>
      </c>
      <c r="BE1245" t="s">
        <v>136</v>
      </c>
      <c r="BF1245" t="s">
        <v>136</v>
      </c>
      <c r="BG1245" t="s">
        <v>134</v>
      </c>
      <c r="BH1245" t="s">
        <v>136</v>
      </c>
      <c r="BI1245" t="s">
        <v>567</v>
      </c>
      <c r="BJ1245" t="s">
        <v>568</v>
      </c>
      <c r="BL1245" t="s">
        <v>566</v>
      </c>
      <c r="BM1245" t="s">
        <v>558</v>
      </c>
      <c r="BN1245" t="s">
        <v>21565</v>
      </c>
      <c r="BO1245" t="s">
        <v>570</v>
      </c>
      <c r="BP1245">
        <v>8</v>
      </c>
      <c r="BQ1245">
        <v>8</v>
      </c>
      <c r="BR1245">
        <v>8</v>
      </c>
      <c r="BS1245" s="1">
        <v>44208</v>
      </c>
      <c r="BT1245" s="1">
        <v>44512</v>
      </c>
      <c r="BU1245" s="1">
        <v>44208</v>
      </c>
      <c r="BV1245" s="1">
        <v>44512</v>
      </c>
      <c r="BW1245" t="s">
        <v>136</v>
      </c>
      <c r="BX1245">
        <v>48</v>
      </c>
      <c r="BY1245">
        <v>0</v>
      </c>
      <c r="BZ1245">
        <v>9</v>
      </c>
      <c r="CA1245">
        <v>9</v>
      </c>
      <c r="CB1245">
        <v>9</v>
      </c>
      <c r="CC1245">
        <v>9</v>
      </c>
      <c r="CD1245">
        <v>9</v>
      </c>
      <c r="CE1245">
        <v>3</v>
      </c>
      <c r="CF1245" t="str">
        <f>"8:00 AM"</f>
        <v>8:00 AM</v>
      </c>
      <c r="CG1245" t="str">
        <f>"6:00 PM"</f>
        <v>6:00 PM</v>
      </c>
      <c r="CH1245" s="5">
        <v>12</v>
      </c>
      <c r="CI1245" t="s">
        <v>146</v>
      </c>
      <c r="CL1245" t="s">
        <v>136</v>
      </c>
      <c r="CM1245" t="s">
        <v>312</v>
      </c>
      <c r="CN1245" t="s">
        <v>148</v>
      </c>
      <c r="CO1245" t="s">
        <v>854</v>
      </c>
      <c r="CP1245" t="s">
        <v>149</v>
      </c>
      <c r="CQ1245">
        <v>3</v>
      </c>
      <c r="CR1245">
        <v>0</v>
      </c>
      <c r="CS1245" t="s">
        <v>134</v>
      </c>
      <c r="CT1245" t="s">
        <v>134</v>
      </c>
      <c r="CU1245" t="s">
        <v>134</v>
      </c>
      <c r="CV1245" t="s">
        <v>134</v>
      </c>
      <c r="CW1245" t="s">
        <v>134</v>
      </c>
      <c r="CX1245">
        <v>50</v>
      </c>
      <c r="CY1245" t="s">
        <v>134</v>
      </c>
      <c r="CZ1245" t="s">
        <v>134</v>
      </c>
      <c r="DA1245" t="s">
        <v>134</v>
      </c>
      <c r="DB1245" t="s">
        <v>134</v>
      </c>
      <c r="DC1245" t="s">
        <v>134</v>
      </c>
      <c r="DD1245" t="s">
        <v>136</v>
      </c>
      <c r="DF1245" t="s">
        <v>21566</v>
      </c>
      <c r="DG1245" t="s">
        <v>21567</v>
      </c>
      <c r="DH1245" t="s">
        <v>21562</v>
      </c>
      <c r="DI1245" t="s">
        <v>139</v>
      </c>
      <c r="DJ1245" s="4">
        <v>32424</v>
      </c>
      <c r="DK1245" t="s">
        <v>6449</v>
      </c>
      <c r="DL1245" t="s">
        <v>134</v>
      </c>
      <c r="DM1245">
        <v>8</v>
      </c>
      <c r="DN1245" t="s">
        <v>21568</v>
      </c>
      <c r="DO1245" t="s">
        <v>21569</v>
      </c>
      <c r="DP1245" t="s">
        <v>139</v>
      </c>
      <c r="DQ1245" t="str">
        <f>"32321"</f>
        <v>32321</v>
      </c>
      <c r="DR1245" t="s">
        <v>5171</v>
      </c>
      <c r="DS1245" t="s">
        <v>919</v>
      </c>
      <c r="DT1245">
        <v>1</v>
      </c>
      <c r="DU1245">
        <v>10</v>
      </c>
      <c r="DV1245" t="s">
        <v>134</v>
      </c>
      <c r="DW1245" t="s">
        <v>134</v>
      </c>
      <c r="DX1245" t="s">
        <v>134</v>
      </c>
      <c r="DY1245" t="s">
        <v>136</v>
      </c>
      <c r="DZ1245">
        <v>1</v>
      </c>
      <c r="EA1245" t="s">
        <v>134</v>
      </c>
      <c r="EB1245" s="5">
        <v>12.68</v>
      </c>
      <c r="EC1245" s="5">
        <v>12.68</v>
      </c>
      <c r="ED1245" s="5">
        <v>55</v>
      </c>
      <c r="EE1245" t="s">
        <v>148</v>
      </c>
      <c r="EF1245" t="s">
        <v>21570</v>
      </c>
      <c r="EG1245" t="s">
        <v>524</v>
      </c>
      <c r="EH1245">
        <v>0</v>
      </c>
    </row>
    <row r="1246" spans="1:138" ht="15" customHeight="1" x14ac:dyDescent="0.35">
      <c r="A1246" t="s">
        <v>16959</v>
      </c>
      <c r="B1246" t="s">
        <v>157</v>
      </c>
      <c r="C1246" s="1">
        <v>44134.772202777778</v>
      </c>
      <c r="D1246" s="1">
        <v>44166</v>
      </c>
      <c r="E1246" t="s">
        <v>579</v>
      </c>
      <c r="F1246" t="s">
        <v>136</v>
      </c>
      <c r="G1246" t="s">
        <v>135</v>
      </c>
      <c r="H1246" t="s">
        <v>136</v>
      </c>
      <c r="I1246" t="s">
        <v>16960</v>
      </c>
      <c r="K1246" t="s">
        <v>16961</v>
      </c>
      <c r="L1246" t="s">
        <v>16962</v>
      </c>
      <c r="M1246" t="s">
        <v>16963</v>
      </c>
      <c r="N1246" t="s">
        <v>592</v>
      </c>
      <c r="O1246" s="4">
        <v>82073</v>
      </c>
      <c r="P1246" t="s">
        <v>140</v>
      </c>
      <c r="R1246">
        <v>13077608229</v>
      </c>
      <c r="T1246">
        <v>112111</v>
      </c>
      <c r="U1246" t="s">
        <v>16964</v>
      </c>
      <c r="V1246" t="s">
        <v>16965</v>
      </c>
      <c r="X1246" t="s">
        <v>1091</v>
      </c>
      <c r="Y1246" t="s">
        <v>16961</v>
      </c>
      <c r="Z1246" t="s">
        <v>148</v>
      </c>
      <c r="AA1246" t="s">
        <v>16963</v>
      </c>
      <c r="AB1246" t="s">
        <v>592</v>
      </c>
      <c r="AC1246" s="4">
        <v>82073</v>
      </c>
      <c r="AD1246" t="s">
        <v>140</v>
      </c>
      <c r="AF1246">
        <v>13077608229</v>
      </c>
      <c r="AH1246" t="s">
        <v>16966</v>
      </c>
      <c r="AI1246" t="s">
        <v>168</v>
      </c>
      <c r="AJ1246" t="s">
        <v>588</v>
      </c>
      <c r="AK1246" t="s">
        <v>589</v>
      </c>
      <c r="AM1246" t="s">
        <v>590</v>
      </c>
      <c r="AO1246" t="s">
        <v>591</v>
      </c>
      <c r="AP1246" t="s">
        <v>592</v>
      </c>
      <c r="AQ1246" s="4">
        <v>82601</v>
      </c>
      <c r="AR1246" t="s">
        <v>140</v>
      </c>
      <c r="AT1246">
        <v>13074722105</v>
      </c>
      <c r="AV1246" t="s">
        <v>593</v>
      </c>
      <c r="AW1246" t="s">
        <v>594</v>
      </c>
      <c r="AZ1246" t="s">
        <v>334</v>
      </c>
      <c r="BA1246" t="s">
        <v>335</v>
      </c>
      <c r="BB1246" t="s">
        <v>136</v>
      </c>
      <c r="BC1246" t="s">
        <v>136</v>
      </c>
      <c r="BD1246" t="s">
        <v>148</v>
      </c>
      <c r="BE1246" t="s">
        <v>136</v>
      </c>
      <c r="BF1246" t="s">
        <v>136</v>
      </c>
      <c r="BG1246" t="s">
        <v>134</v>
      </c>
      <c r="BH1246" t="s">
        <v>136</v>
      </c>
      <c r="BN1246" t="s">
        <v>16967</v>
      </c>
      <c r="BO1246" t="s">
        <v>16968</v>
      </c>
      <c r="BP1246">
        <v>1</v>
      </c>
      <c r="BQ1246">
        <v>1</v>
      </c>
      <c r="BR1246">
        <v>1</v>
      </c>
      <c r="BS1246" s="1">
        <v>44197</v>
      </c>
      <c r="BT1246" s="1">
        <v>44500</v>
      </c>
      <c r="BU1246" s="1">
        <v>44197</v>
      </c>
      <c r="BV1246" s="1">
        <v>44500</v>
      </c>
      <c r="BW1246" t="s">
        <v>136</v>
      </c>
      <c r="BX1246">
        <v>48</v>
      </c>
      <c r="BY1246">
        <v>0</v>
      </c>
      <c r="BZ1246">
        <v>8</v>
      </c>
      <c r="CA1246">
        <v>8</v>
      </c>
      <c r="CB1246">
        <v>8</v>
      </c>
      <c r="CC1246">
        <v>8</v>
      </c>
      <c r="CD1246">
        <v>8</v>
      </c>
      <c r="CE1246">
        <v>8</v>
      </c>
      <c r="CF1246" t="str">
        <f>"8:00 AM"</f>
        <v>8:00 AM</v>
      </c>
      <c r="CG1246" t="str">
        <f>"5:00 PM"</f>
        <v>5:00 PM</v>
      </c>
      <c r="CH1246" s="5">
        <v>13.62</v>
      </c>
      <c r="CI1246" t="s">
        <v>146</v>
      </c>
      <c r="CJ1246">
        <v>0</v>
      </c>
      <c r="CK1246" t="s">
        <v>1095</v>
      </c>
      <c r="CL1246" t="s">
        <v>136</v>
      </c>
      <c r="CM1246" t="s">
        <v>354</v>
      </c>
      <c r="CN1246" t="s">
        <v>599</v>
      </c>
      <c r="CO1246" t="s">
        <v>600</v>
      </c>
      <c r="CP1246" t="s">
        <v>149</v>
      </c>
      <c r="CQ1246">
        <v>6</v>
      </c>
      <c r="CR1246">
        <v>0</v>
      </c>
      <c r="CS1246" t="s">
        <v>136</v>
      </c>
      <c r="CT1246" t="s">
        <v>134</v>
      </c>
      <c r="CU1246" t="s">
        <v>136</v>
      </c>
      <c r="CV1246" t="s">
        <v>136</v>
      </c>
      <c r="CW1246" t="s">
        <v>134</v>
      </c>
      <c r="CX1246">
        <v>100</v>
      </c>
      <c r="CY1246" t="s">
        <v>134</v>
      </c>
      <c r="CZ1246" t="s">
        <v>136</v>
      </c>
      <c r="DA1246" t="s">
        <v>134</v>
      </c>
      <c r="DB1246" t="s">
        <v>136</v>
      </c>
      <c r="DC1246" t="s">
        <v>136</v>
      </c>
      <c r="DD1246" t="s">
        <v>136</v>
      </c>
      <c r="DF1246" t="s">
        <v>16969</v>
      </c>
      <c r="DG1246" t="s">
        <v>16961</v>
      </c>
      <c r="DH1246" t="s">
        <v>16963</v>
      </c>
      <c r="DI1246" t="s">
        <v>592</v>
      </c>
      <c r="DJ1246" s="4">
        <v>82070</v>
      </c>
      <c r="DK1246" t="s">
        <v>14132</v>
      </c>
      <c r="DL1246" t="s">
        <v>136</v>
      </c>
      <c r="DM1246">
        <v>1</v>
      </c>
      <c r="DN1246" t="s">
        <v>16970</v>
      </c>
      <c r="DO1246" t="s">
        <v>16963</v>
      </c>
      <c r="DP1246" t="s">
        <v>592</v>
      </c>
      <c r="DQ1246" t="str">
        <f>"82070"</f>
        <v>82070</v>
      </c>
      <c r="DR1246" t="s">
        <v>14132</v>
      </c>
      <c r="DS1246" t="s">
        <v>1099</v>
      </c>
      <c r="DT1246">
        <v>1</v>
      </c>
      <c r="DU1246">
        <v>3</v>
      </c>
      <c r="DV1246" t="s">
        <v>136</v>
      </c>
      <c r="DW1246" t="s">
        <v>136</v>
      </c>
      <c r="DX1246" t="s">
        <v>134</v>
      </c>
      <c r="DY1246" t="s">
        <v>136</v>
      </c>
      <c r="DZ1246">
        <v>1</v>
      </c>
      <c r="EA1246" t="s">
        <v>136</v>
      </c>
      <c r="EC1246" s="5">
        <v>12.68</v>
      </c>
      <c r="ED1246" s="5">
        <v>55</v>
      </c>
      <c r="EE1246">
        <v>13074722105</v>
      </c>
      <c r="EF1246" t="s">
        <v>593</v>
      </c>
      <c r="EG1246" t="s">
        <v>148</v>
      </c>
      <c r="EH1246">
        <v>0</v>
      </c>
    </row>
    <row r="1247" spans="1:138" ht="15" customHeight="1" x14ac:dyDescent="0.35">
      <c r="A1247" t="s">
        <v>8949</v>
      </c>
      <c r="B1247" t="s">
        <v>157</v>
      </c>
      <c r="C1247" s="1">
        <v>44144.427233796298</v>
      </c>
      <c r="D1247" s="1">
        <v>44166</v>
      </c>
      <c r="E1247" t="s">
        <v>133</v>
      </c>
      <c r="F1247" t="s">
        <v>136</v>
      </c>
      <c r="G1247" t="s">
        <v>135</v>
      </c>
      <c r="H1247" t="s">
        <v>136</v>
      </c>
      <c r="I1247" t="s">
        <v>8950</v>
      </c>
      <c r="K1247" t="s">
        <v>8951</v>
      </c>
      <c r="M1247" t="s">
        <v>459</v>
      </c>
      <c r="N1247" t="s">
        <v>460</v>
      </c>
      <c r="O1247" s="4">
        <v>73737</v>
      </c>
      <c r="P1247" t="s">
        <v>140</v>
      </c>
      <c r="R1247">
        <v>15805422610</v>
      </c>
      <c r="T1247">
        <v>112111</v>
      </c>
      <c r="U1247" t="s">
        <v>8952</v>
      </c>
      <c r="V1247" t="s">
        <v>8953</v>
      </c>
      <c r="X1247" t="s">
        <v>164</v>
      </c>
      <c r="Y1247" t="s">
        <v>8951</v>
      </c>
      <c r="AA1247" t="s">
        <v>459</v>
      </c>
      <c r="AB1247" t="s">
        <v>460</v>
      </c>
      <c r="AC1247" s="4">
        <v>73737</v>
      </c>
      <c r="AD1247" t="s">
        <v>140</v>
      </c>
      <c r="AF1247">
        <v>15805422610</v>
      </c>
      <c r="AH1247" t="s">
        <v>155</v>
      </c>
      <c r="AI1247" t="s">
        <v>168</v>
      </c>
      <c r="AJ1247" t="s">
        <v>1210</v>
      </c>
      <c r="AK1247" t="s">
        <v>1211</v>
      </c>
      <c r="AM1247" t="s">
        <v>1212</v>
      </c>
      <c r="AO1247" t="s">
        <v>1213</v>
      </c>
      <c r="AP1247" t="s">
        <v>460</v>
      </c>
      <c r="AQ1247" s="4">
        <v>74132</v>
      </c>
      <c r="AR1247" t="s">
        <v>140</v>
      </c>
      <c r="AS1247" t="s">
        <v>1214</v>
      </c>
      <c r="AT1247">
        <v>19189065212</v>
      </c>
      <c r="AV1247" t="s">
        <v>1215</v>
      </c>
      <c r="AW1247" t="s">
        <v>1216</v>
      </c>
      <c r="AZ1247" t="s">
        <v>334</v>
      </c>
      <c r="BA1247" t="s">
        <v>335</v>
      </c>
      <c r="BB1247" t="s">
        <v>136</v>
      </c>
      <c r="BC1247" t="s">
        <v>136</v>
      </c>
      <c r="BD1247" t="s">
        <v>148</v>
      </c>
      <c r="BE1247" t="s">
        <v>136</v>
      </c>
      <c r="BF1247" t="s">
        <v>136</v>
      </c>
      <c r="BG1247" t="s">
        <v>134</v>
      </c>
      <c r="BH1247" t="s">
        <v>136</v>
      </c>
      <c r="BN1247" t="s">
        <v>8954</v>
      </c>
      <c r="BO1247" t="s">
        <v>905</v>
      </c>
      <c r="BP1247">
        <v>9</v>
      </c>
      <c r="BQ1247">
        <v>8</v>
      </c>
      <c r="BR1247">
        <v>8</v>
      </c>
      <c r="BS1247" s="1">
        <v>44193</v>
      </c>
      <c r="BT1247" s="1">
        <v>44317</v>
      </c>
      <c r="BU1247" s="1">
        <v>44193</v>
      </c>
      <c r="BV1247" s="1">
        <v>44317</v>
      </c>
      <c r="BW1247" t="s">
        <v>136</v>
      </c>
      <c r="BX1247">
        <v>40</v>
      </c>
      <c r="BY1247">
        <v>0</v>
      </c>
      <c r="BZ1247">
        <v>8</v>
      </c>
      <c r="CA1247">
        <v>8</v>
      </c>
      <c r="CB1247">
        <v>8</v>
      </c>
      <c r="CC1247">
        <v>8</v>
      </c>
      <c r="CD1247">
        <v>8</v>
      </c>
      <c r="CE1247">
        <v>0</v>
      </c>
      <c r="CF1247" t="str">
        <f>"8:00 AM"</f>
        <v>8:00 AM</v>
      </c>
      <c r="CG1247" t="str">
        <f>"5:00 PM"</f>
        <v>5:00 PM</v>
      </c>
      <c r="CH1247" s="5">
        <v>12.67</v>
      </c>
      <c r="CI1247" t="s">
        <v>146</v>
      </c>
      <c r="CL1247" t="s">
        <v>136</v>
      </c>
      <c r="CM1247" t="s">
        <v>312</v>
      </c>
      <c r="CN1247" t="s">
        <v>148</v>
      </c>
      <c r="CO1247" t="s">
        <v>2165</v>
      </c>
      <c r="CP1247" t="s">
        <v>149</v>
      </c>
      <c r="CQ1247">
        <v>3</v>
      </c>
      <c r="CR1247">
        <v>0</v>
      </c>
      <c r="CS1247" t="s">
        <v>136</v>
      </c>
      <c r="CT1247" t="s">
        <v>134</v>
      </c>
      <c r="CU1247" t="s">
        <v>136</v>
      </c>
      <c r="CV1247" t="s">
        <v>136</v>
      </c>
      <c r="CW1247" t="s">
        <v>134</v>
      </c>
      <c r="CX1247">
        <v>50</v>
      </c>
      <c r="CY1247" t="s">
        <v>136</v>
      </c>
      <c r="CZ1247" t="s">
        <v>136</v>
      </c>
      <c r="DA1247" t="s">
        <v>136</v>
      </c>
      <c r="DB1247" t="s">
        <v>136</v>
      </c>
      <c r="DC1247" t="s">
        <v>136</v>
      </c>
      <c r="DD1247" t="s">
        <v>136</v>
      </c>
      <c r="DF1247" t="s">
        <v>5962</v>
      </c>
      <c r="DG1247" t="s">
        <v>8951</v>
      </c>
      <c r="DH1247" t="s">
        <v>459</v>
      </c>
      <c r="DI1247" t="s">
        <v>460</v>
      </c>
      <c r="DJ1247" s="4">
        <v>73737</v>
      </c>
      <c r="DK1247" t="s">
        <v>6512</v>
      </c>
      <c r="DL1247" t="s">
        <v>136</v>
      </c>
      <c r="DM1247">
        <v>1</v>
      </c>
      <c r="DN1247" t="s">
        <v>8951</v>
      </c>
      <c r="DO1247" t="s">
        <v>459</v>
      </c>
      <c r="DP1247" t="s">
        <v>460</v>
      </c>
      <c r="DQ1247" t="str">
        <f>"73737"</f>
        <v>73737</v>
      </c>
      <c r="DR1247" t="s">
        <v>6512</v>
      </c>
      <c r="DS1247" t="s">
        <v>8955</v>
      </c>
      <c r="DT1247">
        <v>3</v>
      </c>
      <c r="DU1247">
        <v>8</v>
      </c>
      <c r="DV1247" t="s">
        <v>134</v>
      </c>
      <c r="DW1247" t="s">
        <v>134</v>
      </c>
      <c r="DX1247" t="s">
        <v>134</v>
      </c>
      <c r="DY1247" t="s">
        <v>136</v>
      </c>
      <c r="DZ1247">
        <v>1</v>
      </c>
      <c r="EA1247" t="s">
        <v>136</v>
      </c>
      <c r="EC1247" s="5">
        <v>12.68</v>
      </c>
      <c r="ED1247" s="5">
        <v>55</v>
      </c>
      <c r="EE1247">
        <v>15805422610</v>
      </c>
      <c r="EF1247" t="s">
        <v>148</v>
      </c>
      <c r="EG1247" t="s">
        <v>8956</v>
      </c>
      <c r="EH1247">
        <v>0</v>
      </c>
    </row>
    <row r="1248" spans="1:138" ht="15" customHeight="1" x14ac:dyDescent="0.35">
      <c r="A1248" t="s">
        <v>27219</v>
      </c>
      <c r="B1248" t="s">
        <v>157</v>
      </c>
      <c r="C1248" s="1">
        <v>44142.777141319442</v>
      </c>
      <c r="D1248" s="1">
        <v>44166</v>
      </c>
      <c r="E1248" t="s">
        <v>133</v>
      </c>
      <c r="F1248" t="s">
        <v>136</v>
      </c>
      <c r="G1248" t="s">
        <v>135</v>
      </c>
      <c r="H1248" t="s">
        <v>136</v>
      </c>
      <c r="I1248" t="s">
        <v>27220</v>
      </c>
      <c r="K1248" t="s">
        <v>27221</v>
      </c>
      <c r="L1248" t="s">
        <v>27222</v>
      </c>
      <c r="M1248" t="s">
        <v>8536</v>
      </c>
      <c r="N1248" t="s">
        <v>1358</v>
      </c>
      <c r="O1248" s="4">
        <v>81527</v>
      </c>
      <c r="P1248" t="s">
        <v>140</v>
      </c>
      <c r="R1248">
        <v>19702169694</v>
      </c>
      <c r="T1248">
        <v>11</v>
      </c>
      <c r="U1248" t="s">
        <v>27223</v>
      </c>
      <c r="V1248" t="s">
        <v>27224</v>
      </c>
      <c r="X1248" t="s">
        <v>10113</v>
      </c>
      <c r="Y1248" t="s">
        <v>27225</v>
      </c>
      <c r="Z1248" t="s">
        <v>27226</v>
      </c>
      <c r="AA1248" t="s">
        <v>8220</v>
      </c>
      <c r="AB1248" t="s">
        <v>1358</v>
      </c>
      <c r="AC1248" s="4">
        <v>81502</v>
      </c>
      <c r="AD1248" t="s">
        <v>140</v>
      </c>
      <c r="AF1248">
        <v>19702169694</v>
      </c>
      <c r="AH1248" t="s">
        <v>27227</v>
      </c>
      <c r="AI1248" t="s">
        <v>168</v>
      </c>
      <c r="AJ1248" t="s">
        <v>6475</v>
      </c>
      <c r="AK1248" t="s">
        <v>6476</v>
      </c>
      <c r="AL1248" t="s">
        <v>1871</v>
      </c>
      <c r="AM1248" t="s">
        <v>6477</v>
      </c>
      <c r="AO1248" t="s">
        <v>6478</v>
      </c>
      <c r="AP1248" t="s">
        <v>1358</v>
      </c>
      <c r="AQ1248" s="4">
        <v>81625</v>
      </c>
      <c r="AR1248" t="s">
        <v>140</v>
      </c>
      <c r="AT1248">
        <v>19708244226</v>
      </c>
      <c r="AV1248" t="s">
        <v>6479</v>
      </c>
      <c r="AW1248" t="s">
        <v>6589</v>
      </c>
      <c r="AZ1248" t="s">
        <v>334</v>
      </c>
      <c r="BA1248" t="s">
        <v>335</v>
      </c>
      <c r="BB1248" t="s">
        <v>136</v>
      </c>
      <c r="BC1248" t="s">
        <v>136</v>
      </c>
      <c r="BD1248" t="s">
        <v>148</v>
      </c>
      <c r="BE1248" t="s">
        <v>136</v>
      </c>
      <c r="BF1248" t="s">
        <v>136</v>
      </c>
      <c r="BG1248" t="s">
        <v>134</v>
      </c>
      <c r="BH1248" t="s">
        <v>136</v>
      </c>
      <c r="BI1248" t="s">
        <v>6590</v>
      </c>
      <c r="BN1248" t="s">
        <v>27228</v>
      </c>
      <c r="BO1248" t="s">
        <v>27229</v>
      </c>
      <c r="BP1248">
        <v>1</v>
      </c>
      <c r="BQ1248">
        <v>1</v>
      </c>
      <c r="BR1248">
        <v>1</v>
      </c>
      <c r="BS1248" s="1">
        <v>44197</v>
      </c>
      <c r="BT1248" s="1">
        <v>44286</v>
      </c>
      <c r="BU1248" s="1">
        <v>44197</v>
      </c>
      <c r="BV1248" s="1">
        <v>44286</v>
      </c>
      <c r="BW1248" t="s">
        <v>134</v>
      </c>
      <c r="CH1248" s="5">
        <v>1682.33</v>
      </c>
      <c r="CI1248" t="s">
        <v>597</v>
      </c>
      <c r="CL1248" t="s">
        <v>136</v>
      </c>
      <c r="CM1248" t="s">
        <v>312</v>
      </c>
      <c r="CN1248" t="s">
        <v>148</v>
      </c>
      <c r="CO1248" s="2" t="s">
        <v>27230</v>
      </c>
      <c r="CP1248" t="s">
        <v>149</v>
      </c>
      <c r="CQ1248">
        <v>6</v>
      </c>
      <c r="CR1248">
        <v>0</v>
      </c>
      <c r="CS1248" t="s">
        <v>136</v>
      </c>
      <c r="CT1248" t="s">
        <v>136</v>
      </c>
      <c r="CU1248" t="s">
        <v>136</v>
      </c>
      <c r="CV1248" t="s">
        <v>136</v>
      </c>
      <c r="CW1248" t="s">
        <v>134</v>
      </c>
      <c r="CX1248">
        <v>75</v>
      </c>
      <c r="CY1248" t="s">
        <v>134</v>
      </c>
      <c r="CZ1248" t="s">
        <v>134</v>
      </c>
      <c r="DA1248" t="s">
        <v>134</v>
      </c>
      <c r="DB1248" t="s">
        <v>134</v>
      </c>
      <c r="DC1248" t="s">
        <v>134</v>
      </c>
      <c r="DD1248" t="s">
        <v>136</v>
      </c>
      <c r="DF1248" s="2" t="s">
        <v>27231</v>
      </c>
      <c r="DG1248" t="s">
        <v>27232</v>
      </c>
      <c r="DH1248" t="s">
        <v>8536</v>
      </c>
      <c r="DI1248" t="s">
        <v>1358</v>
      </c>
      <c r="DJ1248" s="4">
        <v>81527</v>
      </c>
      <c r="DK1248" t="s">
        <v>2116</v>
      </c>
      <c r="DL1248" t="s">
        <v>136</v>
      </c>
      <c r="DM1248">
        <v>1</v>
      </c>
      <c r="DN1248" t="s">
        <v>27233</v>
      </c>
      <c r="DO1248" t="s">
        <v>8536</v>
      </c>
      <c r="DP1248" t="s">
        <v>1358</v>
      </c>
      <c r="DQ1248" t="str">
        <f>"81527"</f>
        <v>81527</v>
      </c>
      <c r="DR1248" t="s">
        <v>2116</v>
      </c>
      <c r="DS1248" t="s">
        <v>27234</v>
      </c>
      <c r="DT1248">
        <v>2</v>
      </c>
      <c r="DU1248">
        <v>2</v>
      </c>
      <c r="DV1248" t="s">
        <v>136</v>
      </c>
      <c r="DW1248" t="s">
        <v>136</v>
      </c>
      <c r="DX1248" t="s">
        <v>134</v>
      </c>
      <c r="DY1248" t="s">
        <v>134</v>
      </c>
      <c r="DZ1248">
        <v>2</v>
      </c>
      <c r="EA1248" t="s">
        <v>136</v>
      </c>
      <c r="EC1248" s="5">
        <v>12.68</v>
      </c>
      <c r="ED1248" s="5">
        <v>55</v>
      </c>
      <c r="EE1248">
        <v>19702169694</v>
      </c>
      <c r="EF1248" t="s">
        <v>27227</v>
      </c>
      <c r="EG1248" t="s">
        <v>1722</v>
      </c>
      <c r="EH1248">
        <v>0</v>
      </c>
    </row>
    <row r="1249" spans="1:138" ht="15" customHeight="1" x14ac:dyDescent="0.35">
      <c r="A1249" t="s">
        <v>19199</v>
      </c>
      <c r="B1249" t="s">
        <v>157</v>
      </c>
      <c r="C1249" s="1">
        <v>44144.483556944448</v>
      </c>
      <c r="D1249" s="1">
        <v>44166</v>
      </c>
      <c r="E1249" t="s">
        <v>133</v>
      </c>
      <c r="F1249" t="s">
        <v>136</v>
      </c>
      <c r="G1249" t="s">
        <v>135</v>
      </c>
      <c r="H1249" t="s">
        <v>136</v>
      </c>
      <c r="I1249" t="s">
        <v>9406</v>
      </c>
      <c r="K1249" t="s">
        <v>9407</v>
      </c>
      <c r="M1249" t="s">
        <v>1609</v>
      </c>
      <c r="N1249" t="s">
        <v>246</v>
      </c>
      <c r="O1249" s="4">
        <v>70546</v>
      </c>
      <c r="P1249" t="s">
        <v>140</v>
      </c>
      <c r="Q1249" t="s">
        <v>7073</v>
      </c>
      <c r="R1249">
        <v>13375262808</v>
      </c>
      <c r="T1249">
        <v>11116</v>
      </c>
      <c r="U1249" t="s">
        <v>280</v>
      </c>
      <c r="V1249" t="s">
        <v>3319</v>
      </c>
      <c r="W1249" t="s">
        <v>2788</v>
      </c>
      <c r="X1249" t="s">
        <v>370</v>
      </c>
      <c r="Y1249" t="s">
        <v>9407</v>
      </c>
      <c r="AA1249" t="s">
        <v>1609</v>
      </c>
      <c r="AB1249" t="s">
        <v>246</v>
      </c>
      <c r="AC1249" s="4">
        <v>70546</v>
      </c>
      <c r="AD1249" t="s">
        <v>140</v>
      </c>
      <c r="AE1249" t="s">
        <v>7073</v>
      </c>
      <c r="AF1249">
        <v>13375262808</v>
      </c>
      <c r="AH1249" t="s">
        <v>9408</v>
      </c>
      <c r="AI1249" t="s">
        <v>168</v>
      </c>
      <c r="AJ1249" t="s">
        <v>254</v>
      </c>
      <c r="AK1249" t="s">
        <v>255</v>
      </c>
      <c r="AL1249" t="s">
        <v>256</v>
      </c>
      <c r="AM1249" t="s">
        <v>257</v>
      </c>
      <c r="AO1249" t="s">
        <v>258</v>
      </c>
      <c r="AP1249" t="s">
        <v>246</v>
      </c>
      <c r="AQ1249" s="4">
        <v>70760</v>
      </c>
      <c r="AR1249" t="s">
        <v>140</v>
      </c>
      <c r="AS1249" t="s">
        <v>351</v>
      </c>
      <c r="AT1249">
        <v>12256387218</v>
      </c>
      <c r="AV1249" t="s">
        <v>260</v>
      </c>
      <c r="AW1249" t="s">
        <v>261</v>
      </c>
      <c r="AZ1249" t="s">
        <v>334</v>
      </c>
      <c r="BA1249" t="s">
        <v>335</v>
      </c>
      <c r="BB1249" t="s">
        <v>136</v>
      </c>
      <c r="BC1249" t="s">
        <v>136</v>
      </c>
      <c r="BD1249" t="s">
        <v>148</v>
      </c>
      <c r="BE1249" t="s">
        <v>136</v>
      </c>
      <c r="BF1249" t="s">
        <v>136</v>
      </c>
      <c r="BG1249" t="s">
        <v>134</v>
      </c>
      <c r="BH1249" t="s">
        <v>136</v>
      </c>
      <c r="BN1249" t="s">
        <v>19200</v>
      </c>
      <c r="BO1249" t="s">
        <v>7586</v>
      </c>
      <c r="BP1249">
        <v>5</v>
      </c>
      <c r="BQ1249">
        <v>5</v>
      </c>
      <c r="BR1249">
        <v>5</v>
      </c>
      <c r="BS1249" s="1">
        <v>44197</v>
      </c>
      <c r="BT1249" s="1">
        <v>44392</v>
      </c>
      <c r="BU1249" s="1">
        <v>44197</v>
      </c>
      <c r="BV1249" s="1">
        <v>44392</v>
      </c>
      <c r="BW1249" t="s">
        <v>136</v>
      </c>
      <c r="BX1249">
        <v>40</v>
      </c>
      <c r="BY1249">
        <v>0</v>
      </c>
      <c r="BZ1249">
        <v>8</v>
      </c>
      <c r="CA1249">
        <v>8</v>
      </c>
      <c r="CB1249">
        <v>8</v>
      </c>
      <c r="CC1249">
        <v>8</v>
      </c>
      <c r="CD1249">
        <v>8</v>
      </c>
      <c r="CE1249">
        <v>0</v>
      </c>
      <c r="CF1249" t="str">
        <f>"7:00 AM"</f>
        <v>7:00 AM</v>
      </c>
      <c r="CG1249" t="str">
        <f>"4:00 PM"</f>
        <v>4:00 PM</v>
      </c>
      <c r="CH1249" s="5">
        <v>11.83</v>
      </c>
      <c r="CI1249" t="s">
        <v>146</v>
      </c>
      <c r="CL1249" t="s">
        <v>134</v>
      </c>
      <c r="CM1249" t="s">
        <v>147</v>
      </c>
      <c r="CN1249" t="s">
        <v>148</v>
      </c>
      <c r="CO1249" t="s">
        <v>266</v>
      </c>
      <c r="CP1249" t="s">
        <v>149</v>
      </c>
      <c r="CQ1249">
        <v>3</v>
      </c>
      <c r="CR1249">
        <v>0</v>
      </c>
      <c r="CS1249" t="s">
        <v>136</v>
      </c>
      <c r="CT1249" t="s">
        <v>136</v>
      </c>
      <c r="CU1249" t="s">
        <v>136</v>
      </c>
      <c r="CV1249" t="s">
        <v>134</v>
      </c>
      <c r="CW1249" t="s">
        <v>134</v>
      </c>
      <c r="CX1249">
        <v>50</v>
      </c>
      <c r="CY1249" t="s">
        <v>134</v>
      </c>
      <c r="CZ1249" t="s">
        <v>134</v>
      </c>
      <c r="DA1249" t="s">
        <v>134</v>
      </c>
      <c r="DB1249" t="s">
        <v>134</v>
      </c>
      <c r="DC1249" t="s">
        <v>134</v>
      </c>
      <c r="DD1249" t="s">
        <v>136</v>
      </c>
      <c r="DF1249" t="s">
        <v>267</v>
      </c>
      <c r="DG1249" t="s">
        <v>9407</v>
      </c>
      <c r="DH1249" t="s">
        <v>1609</v>
      </c>
      <c r="DI1249" t="s">
        <v>246</v>
      </c>
      <c r="DJ1249" s="4">
        <v>70546</v>
      </c>
      <c r="DK1249" t="s">
        <v>1610</v>
      </c>
      <c r="DL1249" t="s">
        <v>134</v>
      </c>
      <c r="DM1249">
        <v>9</v>
      </c>
      <c r="DN1249" t="s">
        <v>9410</v>
      </c>
      <c r="DO1249" t="s">
        <v>1609</v>
      </c>
      <c r="DP1249" t="s">
        <v>246</v>
      </c>
      <c r="DQ1249" t="str">
        <f>"70546"</f>
        <v>70546</v>
      </c>
      <c r="DR1249" t="s">
        <v>1610</v>
      </c>
      <c r="DS1249" t="s">
        <v>296</v>
      </c>
      <c r="DT1249">
        <v>1</v>
      </c>
      <c r="DU1249">
        <v>26</v>
      </c>
      <c r="DV1249" t="s">
        <v>134</v>
      </c>
      <c r="DW1249" t="s">
        <v>134</v>
      </c>
      <c r="DX1249" t="s">
        <v>134</v>
      </c>
      <c r="DY1249" t="s">
        <v>136</v>
      </c>
      <c r="DZ1249">
        <v>1</v>
      </c>
      <c r="EA1249" t="s">
        <v>136</v>
      </c>
      <c r="EC1249" s="5">
        <v>12.68</v>
      </c>
      <c r="ED1249" s="5">
        <v>55</v>
      </c>
      <c r="EE1249">
        <v>13375262808</v>
      </c>
      <c r="EF1249" t="s">
        <v>148</v>
      </c>
      <c r="EG1249" t="s">
        <v>8151</v>
      </c>
      <c r="EH1249">
        <v>6</v>
      </c>
    </row>
    <row r="1250" spans="1:138" ht="15" customHeight="1" x14ac:dyDescent="0.35">
      <c r="A1250" t="s">
        <v>18197</v>
      </c>
      <c r="B1250" t="s">
        <v>157</v>
      </c>
      <c r="C1250" s="1">
        <v>44145.905301273146</v>
      </c>
      <c r="D1250" s="1">
        <v>44166</v>
      </c>
      <c r="E1250" t="s">
        <v>133</v>
      </c>
      <c r="F1250" t="s">
        <v>136</v>
      </c>
      <c r="G1250" t="s">
        <v>135</v>
      </c>
      <c r="H1250" t="s">
        <v>136</v>
      </c>
      <c r="I1250" t="s">
        <v>18198</v>
      </c>
      <c r="K1250" t="s">
        <v>18199</v>
      </c>
      <c r="M1250" t="s">
        <v>9035</v>
      </c>
      <c r="N1250" t="s">
        <v>246</v>
      </c>
      <c r="O1250" s="4">
        <v>70532</v>
      </c>
      <c r="P1250" t="s">
        <v>140</v>
      </c>
      <c r="R1250">
        <v>13378022913</v>
      </c>
      <c r="T1250">
        <v>112512</v>
      </c>
      <c r="U1250" t="s">
        <v>18200</v>
      </c>
      <c r="V1250" t="s">
        <v>2932</v>
      </c>
      <c r="X1250" t="s">
        <v>164</v>
      </c>
      <c r="Y1250" t="s">
        <v>18199</v>
      </c>
      <c r="AA1250" t="s">
        <v>9035</v>
      </c>
      <c r="AB1250" t="s">
        <v>246</v>
      </c>
      <c r="AC1250" s="4">
        <v>70532</v>
      </c>
      <c r="AD1250" t="s">
        <v>140</v>
      </c>
      <c r="AF1250">
        <v>13378022913</v>
      </c>
      <c r="AH1250" t="s">
        <v>18201</v>
      </c>
      <c r="AI1250" t="s">
        <v>226</v>
      </c>
      <c r="AJ1250" t="s">
        <v>667</v>
      </c>
      <c r="AK1250" t="s">
        <v>668</v>
      </c>
      <c r="AL1250" t="s">
        <v>669</v>
      </c>
      <c r="AM1250" t="s">
        <v>670</v>
      </c>
      <c r="AO1250" t="s">
        <v>671</v>
      </c>
      <c r="AP1250" t="s">
        <v>246</v>
      </c>
      <c r="AQ1250" s="4">
        <v>70601</v>
      </c>
      <c r="AR1250" t="s">
        <v>140</v>
      </c>
      <c r="AT1250">
        <v>13372140354</v>
      </c>
      <c r="AV1250" t="s">
        <v>672</v>
      </c>
      <c r="AW1250" t="s">
        <v>673</v>
      </c>
      <c r="AX1250" t="s">
        <v>246</v>
      </c>
      <c r="AY1250" t="s">
        <v>674</v>
      </c>
      <c r="AZ1250" t="s">
        <v>334</v>
      </c>
      <c r="BA1250" t="s">
        <v>335</v>
      </c>
      <c r="BB1250" t="s">
        <v>136</v>
      </c>
      <c r="BC1250" t="s">
        <v>136</v>
      </c>
      <c r="BD1250" t="s">
        <v>148</v>
      </c>
      <c r="BE1250" t="s">
        <v>136</v>
      </c>
      <c r="BF1250" t="s">
        <v>136</v>
      </c>
      <c r="BG1250" t="s">
        <v>134</v>
      </c>
      <c r="BH1250" t="s">
        <v>136</v>
      </c>
      <c r="BN1250" t="s">
        <v>18202</v>
      </c>
      <c r="BO1250" t="s">
        <v>905</v>
      </c>
      <c r="BP1250">
        <v>9</v>
      </c>
      <c r="BQ1250">
        <v>9</v>
      </c>
      <c r="BR1250">
        <v>9</v>
      </c>
      <c r="BS1250" s="1">
        <v>44197</v>
      </c>
      <c r="BT1250" s="1">
        <v>44500</v>
      </c>
      <c r="BU1250" s="1">
        <v>44197</v>
      </c>
      <c r="BV1250" s="1">
        <v>44500</v>
      </c>
      <c r="BW1250" t="s">
        <v>136</v>
      </c>
      <c r="BX1250">
        <v>40</v>
      </c>
      <c r="BY1250">
        <v>0</v>
      </c>
      <c r="BZ1250">
        <v>8</v>
      </c>
      <c r="CA1250">
        <v>8</v>
      </c>
      <c r="CB1250">
        <v>8</v>
      </c>
      <c r="CC1250">
        <v>8</v>
      </c>
      <c r="CD1250">
        <v>8</v>
      </c>
      <c r="CE1250">
        <v>0</v>
      </c>
      <c r="CF1250" t="str">
        <f>"7:00 AM"</f>
        <v>7:00 AM</v>
      </c>
      <c r="CG1250" t="str">
        <f>"3:00 PM"</f>
        <v>3:00 PM</v>
      </c>
      <c r="CH1250" s="5">
        <v>11.83</v>
      </c>
      <c r="CI1250" t="s">
        <v>146</v>
      </c>
      <c r="CL1250" t="s">
        <v>134</v>
      </c>
      <c r="CM1250" t="s">
        <v>147</v>
      </c>
      <c r="CN1250" t="s">
        <v>148</v>
      </c>
      <c r="CO1250" t="s">
        <v>7734</v>
      </c>
      <c r="CP1250" t="s">
        <v>149</v>
      </c>
      <c r="CQ1250">
        <v>3</v>
      </c>
      <c r="CR1250">
        <v>0</v>
      </c>
      <c r="CS1250" t="s">
        <v>136</v>
      </c>
      <c r="CT1250" t="s">
        <v>136</v>
      </c>
      <c r="CU1250" t="s">
        <v>136</v>
      </c>
      <c r="CV1250" t="s">
        <v>134</v>
      </c>
      <c r="CW1250" t="s">
        <v>134</v>
      </c>
      <c r="CX1250">
        <v>70</v>
      </c>
      <c r="CY1250" t="s">
        <v>136</v>
      </c>
      <c r="CZ1250" t="s">
        <v>136</v>
      </c>
      <c r="DA1250" t="s">
        <v>136</v>
      </c>
      <c r="DB1250" t="s">
        <v>134</v>
      </c>
      <c r="DC1250" t="s">
        <v>136</v>
      </c>
      <c r="DD1250" t="s">
        <v>136</v>
      </c>
      <c r="DF1250" t="s">
        <v>180</v>
      </c>
      <c r="DG1250" t="s">
        <v>18203</v>
      </c>
      <c r="DH1250" t="s">
        <v>9035</v>
      </c>
      <c r="DI1250" t="s">
        <v>246</v>
      </c>
      <c r="DJ1250" s="4">
        <v>70532</v>
      </c>
      <c r="DK1250" t="s">
        <v>1610</v>
      </c>
      <c r="DL1250" t="s">
        <v>134</v>
      </c>
      <c r="DM1250">
        <v>8</v>
      </c>
      <c r="DN1250" t="s">
        <v>18204</v>
      </c>
      <c r="DO1250" t="s">
        <v>1609</v>
      </c>
      <c r="DP1250" t="s">
        <v>246</v>
      </c>
      <c r="DQ1250" t="str">
        <f>"70546"</f>
        <v>70546</v>
      </c>
      <c r="DR1250" t="s">
        <v>1610</v>
      </c>
      <c r="DS1250" t="s">
        <v>497</v>
      </c>
      <c r="DT1250">
        <v>2</v>
      </c>
      <c r="DU1250">
        <v>14</v>
      </c>
      <c r="DV1250" t="s">
        <v>134</v>
      </c>
      <c r="DW1250" t="s">
        <v>134</v>
      </c>
      <c r="DX1250" t="s">
        <v>134</v>
      </c>
      <c r="DY1250" t="s">
        <v>136</v>
      </c>
      <c r="DZ1250">
        <v>1</v>
      </c>
      <c r="EA1250" t="s">
        <v>136</v>
      </c>
      <c r="EC1250" s="5">
        <v>12.68</v>
      </c>
      <c r="ED1250" s="5">
        <v>55</v>
      </c>
      <c r="EE1250">
        <v>13378022913</v>
      </c>
      <c r="EF1250" t="s">
        <v>18201</v>
      </c>
      <c r="EG1250" t="s">
        <v>148</v>
      </c>
      <c r="EH1250">
        <v>3</v>
      </c>
    </row>
    <row r="1251" spans="1:138" ht="15" customHeight="1" x14ac:dyDescent="0.35">
      <c r="A1251" t="s">
        <v>606</v>
      </c>
      <c r="B1251" t="s">
        <v>157</v>
      </c>
      <c r="C1251" s="1">
        <v>44139.965993518519</v>
      </c>
      <c r="D1251" s="1">
        <v>44166</v>
      </c>
      <c r="E1251" t="s">
        <v>133</v>
      </c>
      <c r="F1251" t="s">
        <v>134</v>
      </c>
      <c r="G1251" t="s">
        <v>607</v>
      </c>
      <c r="H1251" t="s">
        <v>136</v>
      </c>
      <c r="I1251" t="s">
        <v>608</v>
      </c>
      <c r="K1251" t="s">
        <v>609</v>
      </c>
      <c r="M1251" t="s">
        <v>610</v>
      </c>
      <c r="N1251" t="s">
        <v>611</v>
      </c>
      <c r="O1251" s="4">
        <v>57369</v>
      </c>
      <c r="P1251" t="s">
        <v>140</v>
      </c>
      <c r="R1251">
        <v>16053372841</v>
      </c>
      <c r="T1251">
        <v>115115</v>
      </c>
      <c r="U1251" t="s">
        <v>612</v>
      </c>
      <c r="V1251" t="s">
        <v>613</v>
      </c>
      <c r="X1251" t="s">
        <v>614</v>
      </c>
      <c r="Y1251" t="s">
        <v>609</v>
      </c>
      <c r="AA1251" t="s">
        <v>610</v>
      </c>
      <c r="AB1251" t="s">
        <v>611</v>
      </c>
      <c r="AC1251" s="4">
        <v>57369</v>
      </c>
      <c r="AD1251" t="s">
        <v>140</v>
      </c>
      <c r="AF1251">
        <v>16053372841</v>
      </c>
      <c r="AH1251" t="s">
        <v>615</v>
      </c>
      <c r="AI1251" t="s">
        <v>226</v>
      </c>
      <c r="AJ1251" t="s">
        <v>370</v>
      </c>
      <c r="AK1251" t="s">
        <v>371</v>
      </c>
      <c r="AM1251" t="s">
        <v>372</v>
      </c>
      <c r="AO1251" t="s">
        <v>373</v>
      </c>
      <c r="AP1251" t="s">
        <v>374</v>
      </c>
      <c r="AQ1251" s="4">
        <v>78737</v>
      </c>
      <c r="AR1251" t="s">
        <v>140</v>
      </c>
      <c r="AT1251">
        <v>15128942128</v>
      </c>
      <c r="AV1251" t="s">
        <v>375</v>
      </c>
      <c r="AW1251" t="s">
        <v>376</v>
      </c>
      <c r="AX1251" t="s">
        <v>374</v>
      </c>
      <c r="AY1251" t="s">
        <v>377</v>
      </c>
      <c r="AZ1251" t="s">
        <v>175</v>
      </c>
      <c r="BA1251" t="s">
        <v>176</v>
      </c>
      <c r="BB1251" t="s">
        <v>134</v>
      </c>
      <c r="BC1251" t="s">
        <v>134</v>
      </c>
      <c r="BD1251" t="s">
        <v>148</v>
      </c>
      <c r="BE1251" t="s">
        <v>134</v>
      </c>
      <c r="BF1251" t="s">
        <v>136</v>
      </c>
      <c r="BG1251" t="s">
        <v>134</v>
      </c>
      <c r="BH1251" t="s">
        <v>136</v>
      </c>
      <c r="BN1251" t="s">
        <v>616</v>
      </c>
      <c r="BO1251" t="s">
        <v>617</v>
      </c>
      <c r="BP1251">
        <v>6</v>
      </c>
      <c r="BQ1251">
        <v>6</v>
      </c>
      <c r="BR1251">
        <v>6</v>
      </c>
      <c r="BS1251" s="1">
        <v>44197</v>
      </c>
      <c r="BT1251" s="1">
        <v>44296</v>
      </c>
      <c r="BU1251" s="1">
        <v>44197</v>
      </c>
      <c r="BV1251" s="1">
        <v>44296</v>
      </c>
      <c r="BW1251" t="s">
        <v>136</v>
      </c>
      <c r="BX1251">
        <v>40</v>
      </c>
      <c r="BY1251">
        <v>0</v>
      </c>
      <c r="BZ1251">
        <v>8</v>
      </c>
      <c r="CA1251">
        <v>8</v>
      </c>
      <c r="CB1251">
        <v>8</v>
      </c>
      <c r="CC1251">
        <v>8</v>
      </c>
      <c r="CD1251">
        <v>8</v>
      </c>
      <c r="CE1251">
        <v>0</v>
      </c>
      <c r="CF1251" t="str">
        <f>"8:00 AM"</f>
        <v>8:00 AM</v>
      </c>
      <c r="CG1251" t="str">
        <f>"4:00 PM"</f>
        <v>4:00 PM</v>
      </c>
      <c r="CH1251" s="5">
        <v>14.99</v>
      </c>
      <c r="CI1251" t="s">
        <v>146</v>
      </c>
      <c r="CL1251" t="s">
        <v>136</v>
      </c>
      <c r="CM1251" t="s">
        <v>312</v>
      </c>
      <c r="CN1251" t="s">
        <v>148</v>
      </c>
      <c r="CO1251" t="s">
        <v>618</v>
      </c>
      <c r="CP1251" t="s">
        <v>149</v>
      </c>
      <c r="CQ1251">
        <v>0</v>
      </c>
      <c r="CR1251">
        <v>0</v>
      </c>
      <c r="CS1251" t="s">
        <v>136</v>
      </c>
      <c r="CT1251" t="s">
        <v>136</v>
      </c>
      <c r="CU1251" t="s">
        <v>136</v>
      </c>
      <c r="CV1251" t="s">
        <v>134</v>
      </c>
      <c r="CW1251" t="s">
        <v>134</v>
      </c>
      <c r="CX1251">
        <v>50</v>
      </c>
      <c r="CY1251" t="s">
        <v>134</v>
      </c>
      <c r="CZ1251" t="s">
        <v>134</v>
      </c>
      <c r="DA1251" t="s">
        <v>134</v>
      </c>
      <c r="DB1251" t="s">
        <v>134</v>
      </c>
      <c r="DC1251" t="s">
        <v>134</v>
      </c>
      <c r="DD1251" t="s">
        <v>136</v>
      </c>
      <c r="DF1251" t="s">
        <v>619</v>
      </c>
      <c r="DG1251" t="s">
        <v>620</v>
      </c>
      <c r="DH1251" t="s">
        <v>621</v>
      </c>
      <c r="DI1251" t="s">
        <v>611</v>
      </c>
      <c r="DJ1251" s="4">
        <v>57362</v>
      </c>
      <c r="DK1251" t="s">
        <v>622</v>
      </c>
      <c r="DL1251" t="s">
        <v>134</v>
      </c>
      <c r="DM1251">
        <v>10</v>
      </c>
      <c r="DN1251" s="2" t="s">
        <v>623</v>
      </c>
      <c r="DO1251" t="s">
        <v>610</v>
      </c>
      <c r="DP1251" t="s">
        <v>611</v>
      </c>
      <c r="DQ1251" t="str">
        <f>"57369"</f>
        <v>57369</v>
      </c>
      <c r="DR1251" t="s">
        <v>624</v>
      </c>
      <c r="DS1251" t="s">
        <v>625</v>
      </c>
      <c r="DT1251">
        <v>8</v>
      </c>
      <c r="DU1251">
        <v>12</v>
      </c>
      <c r="DV1251" t="s">
        <v>134</v>
      </c>
      <c r="DW1251" t="s">
        <v>134</v>
      </c>
      <c r="DX1251" t="s">
        <v>134</v>
      </c>
      <c r="DY1251" t="s">
        <v>134</v>
      </c>
      <c r="DZ1251">
        <v>2</v>
      </c>
      <c r="EA1251" t="s">
        <v>134</v>
      </c>
      <c r="EB1251" s="5">
        <v>12.68</v>
      </c>
      <c r="EC1251" s="5">
        <v>12.68</v>
      </c>
      <c r="ED1251" s="5">
        <v>55</v>
      </c>
      <c r="EE1251">
        <v>16053372841</v>
      </c>
      <c r="EF1251" t="s">
        <v>626</v>
      </c>
      <c r="EG1251" t="s">
        <v>148</v>
      </c>
      <c r="EH1251">
        <v>0</v>
      </c>
    </row>
    <row r="1252" spans="1:138" ht="15" customHeight="1" x14ac:dyDescent="0.35">
      <c r="A1252" t="s">
        <v>17805</v>
      </c>
      <c r="B1252" t="s">
        <v>157</v>
      </c>
      <c r="C1252" s="1">
        <v>44146.863183217596</v>
      </c>
      <c r="D1252" s="1">
        <v>44166</v>
      </c>
      <c r="E1252" t="s">
        <v>133</v>
      </c>
      <c r="F1252" t="s">
        <v>136</v>
      </c>
      <c r="G1252" t="s">
        <v>135</v>
      </c>
      <c r="H1252" t="s">
        <v>136</v>
      </c>
      <c r="I1252" t="s">
        <v>17806</v>
      </c>
      <c r="K1252" t="s">
        <v>17807</v>
      </c>
      <c r="M1252" t="s">
        <v>8943</v>
      </c>
      <c r="N1252" t="s">
        <v>246</v>
      </c>
      <c r="O1252" s="4">
        <v>70531</v>
      </c>
      <c r="P1252" t="s">
        <v>140</v>
      </c>
      <c r="R1252">
        <v>13372309480</v>
      </c>
      <c r="T1252">
        <v>112512</v>
      </c>
      <c r="U1252" t="s">
        <v>17808</v>
      </c>
      <c r="V1252" t="s">
        <v>1665</v>
      </c>
      <c r="W1252" t="s">
        <v>503</v>
      </c>
      <c r="X1252" t="s">
        <v>164</v>
      </c>
      <c r="Y1252" t="s">
        <v>17807</v>
      </c>
      <c r="AA1252" t="s">
        <v>17809</v>
      </c>
      <c r="AB1252" t="s">
        <v>246</v>
      </c>
      <c r="AC1252" s="4">
        <v>70531</v>
      </c>
      <c r="AD1252" t="s">
        <v>140</v>
      </c>
      <c r="AF1252">
        <v>13372309480</v>
      </c>
      <c r="AH1252" t="s">
        <v>17810</v>
      </c>
      <c r="AI1252" t="s">
        <v>226</v>
      </c>
      <c r="AJ1252" t="s">
        <v>667</v>
      </c>
      <c r="AK1252" t="s">
        <v>668</v>
      </c>
      <c r="AL1252" t="s">
        <v>669</v>
      </c>
      <c r="AM1252" t="s">
        <v>670</v>
      </c>
      <c r="AO1252" t="s">
        <v>671</v>
      </c>
      <c r="AP1252" t="s">
        <v>246</v>
      </c>
      <c r="AQ1252" s="4">
        <v>70601</v>
      </c>
      <c r="AR1252" t="s">
        <v>140</v>
      </c>
      <c r="AT1252">
        <v>13372140354</v>
      </c>
      <c r="AV1252" t="s">
        <v>672</v>
      </c>
      <c r="AW1252" t="s">
        <v>673</v>
      </c>
      <c r="AX1252" t="s">
        <v>246</v>
      </c>
      <c r="AY1252" t="s">
        <v>674</v>
      </c>
      <c r="AZ1252" t="s">
        <v>334</v>
      </c>
      <c r="BA1252" t="s">
        <v>335</v>
      </c>
      <c r="BB1252" t="s">
        <v>136</v>
      </c>
      <c r="BC1252" t="s">
        <v>136</v>
      </c>
      <c r="BD1252" t="s">
        <v>148</v>
      </c>
      <c r="BE1252" t="s">
        <v>136</v>
      </c>
      <c r="BF1252" t="s">
        <v>136</v>
      </c>
      <c r="BG1252" t="s">
        <v>134</v>
      </c>
      <c r="BH1252" t="s">
        <v>136</v>
      </c>
      <c r="BN1252" t="s">
        <v>17811</v>
      </c>
      <c r="BO1252" t="s">
        <v>905</v>
      </c>
      <c r="BP1252">
        <v>4</v>
      </c>
      <c r="BQ1252">
        <v>4</v>
      </c>
      <c r="BR1252">
        <v>4</v>
      </c>
      <c r="BS1252" s="1">
        <v>44200</v>
      </c>
      <c r="BT1252" s="1">
        <v>44484</v>
      </c>
      <c r="BU1252" s="1">
        <v>44200</v>
      </c>
      <c r="BV1252" s="1">
        <v>44484</v>
      </c>
      <c r="BW1252" t="s">
        <v>136</v>
      </c>
      <c r="BX1252">
        <v>40</v>
      </c>
      <c r="BY1252">
        <v>0</v>
      </c>
      <c r="BZ1252">
        <v>8</v>
      </c>
      <c r="CA1252">
        <v>8</v>
      </c>
      <c r="CB1252">
        <v>8</v>
      </c>
      <c r="CC1252">
        <v>8</v>
      </c>
      <c r="CD1252">
        <v>8</v>
      </c>
      <c r="CE1252">
        <v>0</v>
      </c>
      <c r="CF1252" t="str">
        <f>"7:00 AM"</f>
        <v>7:00 AM</v>
      </c>
      <c r="CG1252" t="str">
        <f>"3:00 PM"</f>
        <v>3:00 PM</v>
      </c>
      <c r="CH1252" s="5">
        <v>11.83</v>
      </c>
      <c r="CI1252" t="s">
        <v>146</v>
      </c>
      <c r="CL1252" t="s">
        <v>134</v>
      </c>
      <c r="CM1252" t="s">
        <v>147</v>
      </c>
      <c r="CN1252" t="s">
        <v>148</v>
      </c>
      <c r="CO1252" t="s">
        <v>7734</v>
      </c>
      <c r="CP1252" t="s">
        <v>149</v>
      </c>
      <c r="CQ1252">
        <v>3</v>
      </c>
      <c r="CR1252">
        <v>0</v>
      </c>
      <c r="CS1252" t="s">
        <v>136</v>
      </c>
      <c r="CT1252" t="s">
        <v>136</v>
      </c>
      <c r="CU1252" t="s">
        <v>136</v>
      </c>
      <c r="CV1252" t="s">
        <v>136</v>
      </c>
      <c r="CW1252" t="s">
        <v>136</v>
      </c>
      <c r="CY1252" t="s">
        <v>134</v>
      </c>
      <c r="CZ1252" t="s">
        <v>136</v>
      </c>
      <c r="DA1252" t="s">
        <v>136</v>
      </c>
      <c r="DB1252" t="s">
        <v>134</v>
      </c>
      <c r="DC1252" t="s">
        <v>136</v>
      </c>
      <c r="DD1252" t="s">
        <v>136</v>
      </c>
      <c r="DF1252" t="s">
        <v>180</v>
      </c>
      <c r="DG1252" t="s">
        <v>17807</v>
      </c>
      <c r="DH1252" t="s">
        <v>8943</v>
      </c>
      <c r="DI1252" t="s">
        <v>246</v>
      </c>
      <c r="DJ1252" s="4">
        <v>70531</v>
      </c>
      <c r="DK1252" t="s">
        <v>268</v>
      </c>
      <c r="DL1252" t="s">
        <v>136</v>
      </c>
      <c r="DM1252">
        <v>1</v>
      </c>
      <c r="DN1252" t="s">
        <v>17812</v>
      </c>
      <c r="DO1252" t="s">
        <v>8943</v>
      </c>
      <c r="DP1252" t="s">
        <v>246</v>
      </c>
      <c r="DQ1252" t="str">
        <f>"70531"</f>
        <v>70531</v>
      </c>
      <c r="DR1252" t="s">
        <v>268</v>
      </c>
      <c r="DS1252" t="s">
        <v>296</v>
      </c>
      <c r="DT1252">
        <v>1</v>
      </c>
      <c r="DU1252">
        <v>6</v>
      </c>
      <c r="DV1252" t="s">
        <v>134</v>
      </c>
      <c r="DW1252" t="s">
        <v>134</v>
      </c>
      <c r="DX1252" t="s">
        <v>134</v>
      </c>
      <c r="DY1252" t="s">
        <v>136</v>
      </c>
      <c r="DZ1252">
        <v>1</v>
      </c>
      <c r="EA1252" t="s">
        <v>136</v>
      </c>
      <c r="EC1252" s="5">
        <v>12.68</v>
      </c>
      <c r="ED1252" s="5">
        <v>55</v>
      </c>
      <c r="EE1252">
        <v>13372309480</v>
      </c>
      <c r="EF1252" t="s">
        <v>17810</v>
      </c>
      <c r="EG1252" t="s">
        <v>148</v>
      </c>
      <c r="EH1252">
        <v>2</v>
      </c>
    </row>
    <row r="1253" spans="1:138" ht="15" customHeight="1" x14ac:dyDescent="0.35">
      <c r="A1253" t="s">
        <v>15270</v>
      </c>
      <c r="B1253" t="s">
        <v>132</v>
      </c>
      <c r="C1253" s="1">
        <v>44144.453281828704</v>
      </c>
      <c r="D1253" s="1">
        <v>44166</v>
      </c>
      <c r="E1253" t="s">
        <v>133</v>
      </c>
      <c r="F1253" t="s">
        <v>136</v>
      </c>
      <c r="G1253" t="s">
        <v>135</v>
      </c>
      <c r="H1253" t="s">
        <v>136</v>
      </c>
      <c r="I1253" t="s">
        <v>15271</v>
      </c>
      <c r="J1253" t="s">
        <v>15272</v>
      </c>
      <c r="K1253" t="s">
        <v>15273</v>
      </c>
      <c r="M1253" t="s">
        <v>15274</v>
      </c>
      <c r="N1253" t="s">
        <v>221</v>
      </c>
      <c r="O1253" s="4">
        <v>37846</v>
      </c>
      <c r="P1253" t="s">
        <v>140</v>
      </c>
      <c r="R1253">
        <v>18654585223</v>
      </c>
      <c r="T1253">
        <v>11194</v>
      </c>
      <c r="U1253" t="s">
        <v>15275</v>
      </c>
      <c r="V1253" t="s">
        <v>1119</v>
      </c>
      <c r="W1253" t="s">
        <v>4798</v>
      </c>
      <c r="X1253" t="s">
        <v>164</v>
      </c>
      <c r="Y1253" t="s">
        <v>15276</v>
      </c>
      <c r="AA1253" t="s">
        <v>15274</v>
      </c>
      <c r="AB1253" t="s">
        <v>221</v>
      </c>
      <c r="AC1253" s="4">
        <v>37846</v>
      </c>
      <c r="AD1253" t="s">
        <v>140</v>
      </c>
      <c r="AF1253">
        <v>18654585223</v>
      </c>
      <c r="AH1253" t="s">
        <v>15277</v>
      </c>
      <c r="AI1253" t="s">
        <v>168</v>
      </c>
      <c r="AJ1253" t="s">
        <v>1226</v>
      </c>
      <c r="AK1253" t="s">
        <v>1227</v>
      </c>
      <c r="AM1253" t="s">
        <v>1228</v>
      </c>
      <c r="AO1253" t="s">
        <v>1229</v>
      </c>
      <c r="AP1253" t="s">
        <v>744</v>
      </c>
      <c r="AQ1253" s="4">
        <v>40475</v>
      </c>
      <c r="AR1253" t="s">
        <v>140</v>
      </c>
      <c r="AT1253">
        <v>16624254922</v>
      </c>
      <c r="AV1253" t="s">
        <v>1230</v>
      </c>
      <c r="AW1253" t="s">
        <v>1231</v>
      </c>
      <c r="AZ1253" t="s">
        <v>540</v>
      </c>
      <c r="BA1253" t="s">
        <v>15278</v>
      </c>
      <c r="BB1253" t="s">
        <v>136</v>
      </c>
      <c r="BC1253" t="s">
        <v>136</v>
      </c>
      <c r="BD1253" t="s">
        <v>148</v>
      </c>
      <c r="BE1253" t="s">
        <v>136</v>
      </c>
      <c r="BF1253" t="s">
        <v>136</v>
      </c>
      <c r="BG1253" t="s">
        <v>134</v>
      </c>
      <c r="BH1253" t="s">
        <v>136</v>
      </c>
      <c r="BN1253" t="s">
        <v>15279</v>
      </c>
      <c r="BO1253" t="s">
        <v>905</v>
      </c>
      <c r="BP1253">
        <v>3</v>
      </c>
      <c r="BQ1253">
        <v>3</v>
      </c>
      <c r="BS1253" s="1">
        <v>44211</v>
      </c>
      <c r="BT1253" s="1">
        <v>44515</v>
      </c>
      <c r="BU1253" s="1">
        <v>44211</v>
      </c>
      <c r="BV1253" s="1">
        <v>44515</v>
      </c>
      <c r="BW1253" t="s">
        <v>136</v>
      </c>
      <c r="BX1253">
        <v>40</v>
      </c>
      <c r="BY1253">
        <v>8</v>
      </c>
      <c r="BZ1253">
        <v>8</v>
      </c>
      <c r="CA1253">
        <v>0</v>
      </c>
      <c r="CB1253">
        <v>0</v>
      </c>
      <c r="CC1253">
        <v>8</v>
      </c>
      <c r="CD1253">
        <v>8</v>
      </c>
      <c r="CE1253">
        <v>8</v>
      </c>
      <c r="CF1253" t="str">
        <f>"8:00 AM"</f>
        <v>8:00 AM</v>
      </c>
      <c r="CG1253" t="str">
        <f>"5:00 PM"</f>
        <v>5:00 PM</v>
      </c>
      <c r="CH1253" s="5">
        <v>12.4</v>
      </c>
      <c r="CI1253" t="s">
        <v>146</v>
      </c>
      <c r="CL1253" t="s">
        <v>134</v>
      </c>
      <c r="CM1253" t="s">
        <v>147</v>
      </c>
      <c r="CN1253" t="s">
        <v>148</v>
      </c>
      <c r="CO1253" s="2" t="s">
        <v>15280</v>
      </c>
      <c r="CP1253" t="s">
        <v>149</v>
      </c>
      <c r="CQ1253">
        <v>3</v>
      </c>
      <c r="CR1253">
        <v>0</v>
      </c>
      <c r="CS1253" t="s">
        <v>136</v>
      </c>
      <c r="CT1253" t="s">
        <v>136</v>
      </c>
      <c r="CU1253" t="s">
        <v>136</v>
      </c>
      <c r="CV1253" t="s">
        <v>136</v>
      </c>
      <c r="CW1253" t="s">
        <v>134</v>
      </c>
      <c r="CX1253">
        <v>60</v>
      </c>
      <c r="CY1253" t="s">
        <v>134</v>
      </c>
      <c r="CZ1253" t="s">
        <v>134</v>
      </c>
      <c r="DA1253" t="s">
        <v>134</v>
      </c>
      <c r="DB1253" t="s">
        <v>134</v>
      </c>
      <c r="DC1253" t="s">
        <v>134</v>
      </c>
      <c r="DD1253" t="s">
        <v>136</v>
      </c>
      <c r="DF1253" t="s">
        <v>149</v>
      </c>
      <c r="DG1253" s="2" t="s">
        <v>15281</v>
      </c>
      <c r="DH1253" t="s">
        <v>15274</v>
      </c>
      <c r="DI1253" t="s">
        <v>221</v>
      </c>
      <c r="DJ1253" s="4">
        <v>37846</v>
      </c>
      <c r="DK1253" t="s">
        <v>997</v>
      </c>
      <c r="DL1253" t="s">
        <v>136</v>
      </c>
      <c r="DM1253">
        <v>1</v>
      </c>
      <c r="DN1253" s="2" t="s">
        <v>15282</v>
      </c>
      <c r="DO1253" t="s">
        <v>15274</v>
      </c>
      <c r="DP1253" t="s">
        <v>221</v>
      </c>
      <c r="DQ1253" t="str">
        <f>"37846"</f>
        <v>37846</v>
      </c>
      <c r="DR1253" t="s">
        <v>997</v>
      </c>
      <c r="DS1253" t="s">
        <v>15283</v>
      </c>
      <c r="DT1253">
        <v>6</v>
      </c>
      <c r="DU1253">
        <v>3</v>
      </c>
      <c r="DV1253" t="s">
        <v>134</v>
      </c>
      <c r="DW1253" t="s">
        <v>134</v>
      </c>
      <c r="DX1253" t="s">
        <v>134</v>
      </c>
      <c r="DY1253" t="s">
        <v>136</v>
      </c>
      <c r="DZ1253">
        <v>1</v>
      </c>
      <c r="EA1253" t="s">
        <v>136</v>
      </c>
      <c r="EC1253" s="5">
        <v>12.68</v>
      </c>
      <c r="ED1253" s="5">
        <v>55</v>
      </c>
      <c r="EE1253">
        <v>18654585223</v>
      </c>
      <c r="EF1253" t="s">
        <v>15277</v>
      </c>
      <c r="EG1253" t="s">
        <v>148</v>
      </c>
      <c r="EH1253">
        <v>3</v>
      </c>
    </row>
    <row r="1254" spans="1:138" ht="15" customHeight="1" x14ac:dyDescent="0.35">
      <c r="A1254" t="s">
        <v>12804</v>
      </c>
      <c r="B1254" t="s">
        <v>157</v>
      </c>
      <c r="C1254" s="1">
        <v>44154.425184027779</v>
      </c>
      <c r="D1254" s="1">
        <v>44166</v>
      </c>
      <c r="E1254" t="s">
        <v>133</v>
      </c>
      <c r="F1254" t="s">
        <v>136</v>
      </c>
      <c r="G1254" t="s">
        <v>135</v>
      </c>
      <c r="H1254" t="s">
        <v>136</v>
      </c>
      <c r="I1254" t="s">
        <v>12805</v>
      </c>
      <c r="K1254" t="s">
        <v>12806</v>
      </c>
      <c r="M1254" t="s">
        <v>1609</v>
      </c>
      <c r="N1254" t="s">
        <v>246</v>
      </c>
      <c r="O1254" s="4">
        <v>70546</v>
      </c>
      <c r="P1254" t="s">
        <v>140</v>
      </c>
      <c r="Q1254" t="s">
        <v>1729</v>
      </c>
      <c r="R1254">
        <v>13372240644</v>
      </c>
      <c r="T1254">
        <v>1125</v>
      </c>
      <c r="U1254" t="s">
        <v>12807</v>
      </c>
      <c r="V1254" t="s">
        <v>8322</v>
      </c>
      <c r="W1254" t="s">
        <v>7641</v>
      </c>
      <c r="X1254" t="s">
        <v>12808</v>
      </c>
      <c r="Y1254" t="s">
        <v>12806</v>
      </c>
      <c r="AA1254" t="s">
        <v>1609</v>
      </c>
      <c r="AB1254" t="s">
        <v>246</v>
      </c>
      <c r="AC1254" s="4">
        <v>70546</v>
      </c>
      <c r="AD1254" t="s">
        <v>140</v>
      </c>
      <c r="AE1254" t="s">
        <v>7073</v>
      </c>
      <c r="AF1254">
        <v>13372240644</v>
      </c>
      <c r="AH1254" t="s">
        <v>12809</v>
      </c>
      <c r="AI1254" t="s">
        <v>168</v>
      </c>
      <c r="AJ1254" t="s">
        <v>254</v>
      </c>
      <c r="AK1254" t="s">
        <v>255</v>
      </c>
      <c r="AL1254" t="s">
        <v>256</v>
      </c>
      <c r="AM1254" t="s">
        <v>257</v>
      </c>
      <c r="AO1254" t="s">
        <v>258</v>
      </c>
      <c r="AP1254" t="s">
        <v>246</v>
      </c>
      <c r="AQ1254" s="4">
        <v>70760</v>
      </c>
      <c r="AR1254" t="s">
        <v>140</v>
      </c>
      <c r="AS1254" t="s">
        <v>351</v>
      </c>
      <c r="AT1254">
        <v>12256387218</v>
      </c>
      <c r="AV1254" t="s">
        <v>260</v>
      </c>
      <c r="AW1254" t="s">
        <v>261</v>
      </c>
      <c r="AZ1254" t="s">
        <v>334</v>
      </c>
      <c r="BA1254" t="s">
        <v>335</v>
      </c>
      <c r="BB1254" t="s">
        <v>136</v>
      </c>
      <c r="BC1254" t="s">
        <v>136</v>
      </c>
      <c r="BD1254" t="s">
        <v>148</v>
      </c>
      <c r="BE1254" t="s">
        <v>136</v>
      </c>
      <c r="BF1254" t="s">
        <v>136</v>
      </c>
      <c r="BG1254" t="s">
        <v>134</v>
      </c>
      <c r="BH1254" t="s">
        <v>136</v>
      </c>
      <c r="BN1254" t="s">
        <v>12810</v>
      </c>
      <c r="BO1254" t="s">
        <v>265</v>
      </c>
      <c r="BP1254">
        <v>2</v>
      </c>
      <c r="BQ1254">
        <v>2</v>
      </c>
      <c r="BR1254">
        <v>2</v>
      </c>
      <c r="BS1254" s="1">
        <v>44200</v>
      </c>
      <c r="BT1254" s="1">
        <v>44500</v>
      </c>
      <c r="BU1254" s="1">
        <v>44200</v>
      </c>
      <c r="BV1254" s="1">
        <v>44500</v>
      </c>
      <c r="BW1254" t="s">
        <v>136</v>
      </c>
      <c r="BX1254">
        <v>40</v>
      </c>
      <c r="BY1254">
        <v>0</v>
      </c>
      <c r="BZ1254">
        <v>8</v>
      </c>
      <c r="CA1254">
        <v>8</v>
      </c>
      <c r="CB1254">
        <v>8</v>
      </c>
      <c r="CC1254">
        <v>8</v>
      </c>
      <c r="CD1254">
        <v>8</v>
      </c>
      <c r="CE1254">
        <v>0</v>
      </c>
      <c r="CF1254" t="str">
        <f>"7:00 AM"</f>
        <v>7:00 AM</v>
      </c>
      <c r="CG1254" t="str">
        <f>"4:00 PM"</f>
        <v>4:00 PM</v>
      </c>
      <c r="CH1254" s="5">
        <v>11.83</v>
      </c>
      <c r="CI1254" t="s">
        <v>146</v>
      </c>
      <c r="CL1254" t="s">
        <v>134</v>
      </c>
      <c r="CM1254" t="s">
        <v>147</v>
      </c>
      <c r="CN1254" t="s">
        <v>148</v>
      </c>
      <c r="CO1254" t="s">
        <v>266</v>
      </c>
      <c r="CP1254" t="s">
        <v>149</v>
      </c>
      <c r="CQ1254">
        <v>3</v>
      </c>
      <c r="CR1254">
        <v>0</v>
      </c>
      <c r="CS1254" t="s">
        <v>136</v>
      </c>
      <c r="CT1254" t="s">
        <v>136</v>
      </c>
      <c r="CU1254" t="s">
        <v>136</v>
      </c>
      <c r="CV1254" t="s">
        <v>134</v>
      </c>
      <c r="CW1254" t="s">
        <v>134</v>
      </c>
      <c r="CX1254">
        <v>50</v>
      </c>
      <c r="CY1254" t="s">
        <v>134</v>
      </c>
      <c r="CZ1254" t="s">
        <v>134</v>
      </c>
      <c r="DA1254" t="s">
        <v>134</v>
      </c>
      <c r="DB1254" t="s">
        <v>134</v>
      </c>
      <c r="DC1254" t="s">
        <v>134</v>
      </c>
      <c r="DD1254" t="s">
        <v>136</v>
      </c>
      <c r="DF1254" t="s">
        <v>12811</v>
      </c>
      <c r="DG1254" t="s">
        <v>12806</v>
      </c>
      <c r="DH1254" t="s">
        <v>1609</v>
      </c>
      <c r="DI1254" t="s">
        <v>246</v>
      </c>
      <c r="DJ1254" s="4">
        <v>70546</v>
      </c>
      <c r="DK1254" t="s">
        <v>1610</v>
      </c>
      <c r="DL1254" t="s">
        <v>134</v>
      </c>
      <c r="DM1254">
        <v>8</v>
      </c>
      <c r="DN1254" t="s">
        <v>12812</v>
      </c>
      <c r="DO1254" t="s">
        <v>2440</v>
      </c>
      <c r="DP1254" t="s">
        <v>246</v>
      </c>
      <c r="DQ1254" t="str">
        <f>"70581"</f>
        <v>70581</v>
      </c>
      <c r="DR1254" t="s">
        <v>1610</v>
      </c>
      <c r="DS1254" s="2" t="s">
        <v>12813</v>
      </c>
      <c r="DT1254">
        <v>1</v>
      </c>
      <c r="DU1254">
        <v>6</v>
      </c>
      <c r="DV1254" t="s">
        <v>134</v>
      </c>
      <c r="DW1254" t="s">
        <v>134</v>
      </c>
      <c r="DX1254" t="s">
        <v>134</v>
      </c>
      <c r="DY1254" t="s">
        <v>136</v>
      </c>
      <c r="DZ1254">
        <v>1</v>
      </c>
      <c r="EA1254" t="s">
        <v>136</v>
      </c>
      <c r="EC1254" s="5">
        <v>12.68</v>
      </c>
      <c r="ED1254" s="5">
        <v>55</v>
      </c>
      <c r="EE1254">
        <v>13372240644</v>
      </c>
      <c r="EF1254" t="s">
        <v>148</v>
      </c>
      <c r="EG1254" t="s">
        <v>271</v>
      </c>
      <c r="EH1254">
        <v>2</v>
      </c>
    </row>
    <row r="1255" spans="1:138" ht="15" customHeight="1" x14ac:dyDescent="0.35">
      <c r="A1255" t="s">
        <v>27205</v>
      </c>
      <c r="B1255" t="s">
        <v>157</v>
      </c>
      <c r="C1255" s="1">
        <v>44140.748666782405</v>
      </c>
      <c r="D1255" s="1">
        <v>44166</v>
      </c>
      <c r="E1255" t="s">
        <v>579</v>
      </c>
      <c r="F1255" t="s">
        <v>136</v>
      </c>
      <c r="G1255" t="s">
        <v>135</v>
      </c>
      <c r="H1255" t="s">
        <v>136</v>
      </c>
      <c r="I1255" t="s">
        <v>27206</v>
      </c>
      <c r="K1255" t="s">
        <v>27207</v>
      </c>
      <c r="L1255" t="s">
        <v>27208</v>
      </c>
      <c r="M1255" t="s">
        <v>27209</v>
      </c>
      <c r="N1255" t="s">
        <v>925</v>
      </c>
      <c r="O1255" s="4">
        <v>83254</v>
      </c>
      <c r="P1255" t="s">
        <v>140</v>
      </c>
      <c r="R1255">
        <v>12082520587</v>
      </c>
      <c r="T1255">
        <v>112410</v>
      </c>
      <c r="U1255" t="s">
        <v>27210</v>
      </c>
      <c r="V1255" t="s">
        <v>27211</v>
      </c>
      <c r="X1255" t="s">
        <v>164</v>
      </c>
      <c r="Y1255" t="s">
        <v>27207</v>
      </c>
      <c r="AA1255" t="s">
        <v>27209</v>
      </c>
      <c r="AB1255" t="s">
        <v>925</v>
      </c>
      <c r="AC1255" s="4">
        <v>83254</v>
      </c>
      <c r="AD1255" t="s">
        <v>140</v>
      </c>
      <c r="AF1255">
        <v>12082520587</v>
      </c>
      <c r="AH1255" t="s">
        <v>27212</v>
      </c>
      <c r="AI1255" t="s">
        <v>168</v>
      </c>
      <c r="AJ1255" t="s">
        <v>588</v>
      </c>
      <c r="AK1255" t="s">
        <v>589</v>
      </c>
      <c r="AM1255" t="s">
        <v>590</v>
      </c>
      <c r="AO1255" t="s">
        <v>591</v>
      </c>
      <c r="AP1255" t="s">
        <v>592</v>
      </c>
      <c r="AQ1255" s="4">
        <v>82601</v>
      </c>
      <c r="AR1255" t="s">
        <v>140</v>
      </c>
      <c r="AT1255">
        <v>13074722105</v>
      </c>
      <c r="AV1255" t="s">
        <v>593</v>
      </c>
      <c r="AW1255" t="s">
        <v>594</v>
      </c>
      <c r="AZ1255" t="s">
        <v>334</v>
      </c>
      <c r="BA1255" t="s">
        <v>335</v>
      </c>
      <c r="BB1255" t="s">
        <v>136</v>
      </c>
      <c r="BC1255" t="s">
        <v>136</v>
      </c>
      <c r="BD1255" t="s">
        <v>148</v>
      </c>
      <c r="BE1255" t="s">
        <v>136</v>
      </c>
      <c r="BF1255" t="s">
        <v>136</v>
      </c>
      <c r="BG1255" t="s">
        <v>134</v>
      </c>
      <c r="BH1255" t="s">
        <v>136</v>
      </c>
      <c r="BN1255" t="s">
        <v>27213</v>
      </c>
      <c r="BO1255" t="s">
        <v>596</v>
      </c>
      <c r="BP1255">
        <v>14</v>
      </c>
      <c r="BQ1255">
        <v>14</v>
      </c>
      <c r="BR1255">
        <v>14</v>
      </c>
      <c r="BS1255" s="1">
        <v>44192</v>
      </c>
      <c r="BT1255" s="1">
        <v>44255</v>
      </c>
      <c r="BU1255" s="1">
        <v>44192</v>
      </c>
      <c r="BV1255" s="1">
        <v>44255</v>
      </c>
      <c r="BW1255" t="s">
        <v>134</v>
      </c>
      <c r="CH1255" s="5">
        <v>1682.33</v>
      </c>
      <c r="CI1255" t="s">
        <v>597</v>
      </c>
      <c r="CJ1255">
        <v>0</v>
      </c>
      <c r="CK1255" t="s">
        <v>598</v>
      </c>
      <c r="CL1255" t="s">
        <v>136</v>
      </c>
      <c r="CM1255" t="s">
        <v>354</v>
      </c>
      <c r="CN1255" t="s">
        <v>599</v>
      </c>
      <c r="CO1255" t="s">
        <v>600</v>
      </c>
      <c r="CP1255" t="s">
        <v>149</v>
      </c>
      <c r="CQ1255">
        <v>6</v>
      </c>
      <c r="CR1255">
        <v>0</v>
      </c>
      <c r="CS1255" t="s">
        <v>136</v>
      </c>
      <c r="CT1255" t="s">
        <v>134</v>
      </c>
      <c r="CU1255" t="s">
        <v>136</v>
      </c>
      <c r="CV1255" t="s">
        <v>136</v>
      </c>
      <c r="CW1255" t="s">
        <v>134</v>
      </c>
      <c r="CX1255">
        <v>50</v>
      </c>
      <c r="CY1255" t="s">
        <v>134</v>
      </c>
      <c r="CZ1255" t="s">
        <v>136</v>
      </c>
      <c r="DA1255" t="s">
        <v>134</v>
      </c>
      <c r="DB1255" t="s">
        <v>136</v>
      </c>
      <c r="DC1255" t="s">
        <v>136</v>
      </c>
      <c r="DD1255" t="s">
        <v>136</v>
      </c>
      <c r="DF1255" t="s">
        <v>27214</v>
      </c>
      <c r="DG1255" t="s">
        <v>27215</v>
      </c>
      <c r="DH1255" t="s">
        <v>27209</v>
      </c>
      <c r="DI1255" t="s">
        <v>925</v>
      </c>
      <c r="DJ1255" s="4">
        <v>83254</v>
      </c>
      <c r="DK1255" t="s">
        <v>27216</v>
      </c>
      <c r="DL1255" t="s">
        <v>134</v>
      </c>
      <c r="DM1255">
        <v>2</v>
      </c>
      <c r="DN1255" t="s">
        <v>27217</v>
      </c>
      <c r="DO1255" t="s">
        <v>27218</v>
      </c>
      <c r="DP1255" t="s">
        <v>925</v>
      </c>
      <c r="DQ1255" t="str">
        <f>"83254"</f>
        <v>83254</v>
      </c>
      <c r="DR1255" t="s">
        <v>27216</v>
      </c>
      <c r="DS1255" t="s">
        <v>11633</v>
      </c>
      <c r="DT1255">
        <v>1</v>
      </c>
      <c r="DU1255">
        <v>3</v>
      </c>
      <c r="DV1255" t="s">
        <v>136</v>
      </c>
      <c r="DW1255" t="s">
        <v>136</v>
      </c>
      <c r="DX1255" t="s">
        <v>134</v>
      </c>
      <c r="DY1255" t="s">
        <v>134</v>
      </c>
      <c r="DZ1255">
        <v>3</v>
      </c>
      <c r="EA1255" t="s">
        <v>136</v>
      </c>
      <c r="EC1255" s="5">
        <v>12.68</v>
      </c>
      <c r="ED1255" s="5">
        <v>55</v>
      </c>
      <c r="EE1255">
        <v>13074722105</v>
      </c>
      <c r="EF1255" t="s">
        <v>593</v>
      </c>
      <c r="EG1255" t="s">
        <v>148</v>
      </c>
      <c r="EH1255">
        <v>0</v>
      </c>
    </row>
    <row r="1256" spans="1:138" ht="15" customHeight="1" x14ac:dyDescent="0.35">
      <c r="A1256" t="s">
        <v>19025</v>
      </c>
      <c r="B1256" t="s">
        <v>157</v>
      </c>
      <c r="C1256" s="1">
        <v>44141.415711111113</v>
      </c>
      <c r="D1256" s="1">
        <v>44166</v>
      </c>
      <c r="E1256" t="s">
        <v>579</v>
      </c>
      <c r="F1256" t="s">
        <v>136</v>
      </c>
      <c r="G1256" t="s">
        <v>135</v>
      </c>
      <c r="H1256" t="s">
        <v>136</v>
      </c>
      <c r="I1256" t="s">
        <v>19026</v>
      </c>
      <c r="K1256" t="s">
        <v>19027</v>
      </c>
      <c r="L1256" t="s">
        <v>19028</v>
      </c>
      <c r="M1256" t="s">
        <v>19029</v>
      </c>
      <c r="N1256" t="s">
        <v>1358</v>
      </c>
      <c r="O1256" s="4">
        <v>81149</v>
      </c>
      <c r="P1256" t="s">
        <v>140</v>
      </c>
      <c r="R1256">
        <v>17196552661</v>
      </c>
      <c r="T1256">
        <v>11299</v>
      </c>
      <c r="U1256" t="s">
        <v>1280</v>
      </c>
      <c r="V1256" t="s">
        <v>19030</v>
      </c>
      <c r="X1256" t="s">
        <v>164</v>
      </c>
      <c r="Y1256" t="s">
        <v>19027</v>
      </c>
      <c r="AA1256" t="s">
        <v>19029</v>
      </c>
      <c r="AB1256" t="s">
        <v>1358</v>
      </c>
      <c r="AC1256" s="4">
        <v>81149</v>
      </c>
      <c r="AD1256" t="s">
        <v>140</v>
      </c>
      <c r="AF1256">
        <v>17196552661</v>
      </c>
      <c r="AH1256" t="s">
        <v>19031</v>
      </c>
      <c r="AI1256" t="s">
        <v>168</v>
      </c>
      <c r="AJ1256" t="s">
        <v>588</v>
      </c>
      <c r="AK1256" t="s">
        <v>589</v>
      </c>
      <c r="AM1256" t="s">
        <v>590</v>
      </c>
      <c r="AO1256" t="s">
        <v>591</v>
      </c>
      <c r="AP1256" t="s">
        <v>592</v>
      </c>
      <c r="AQ1256" s="4">
        <v>82601</v>
      </c>
      <c r="AR1256" t="s">
        <v>140</v>
      </c>
      <c r="AT1256">
        <v>13074722105</v>
      </c>
      <c r="AV1256" t="s">
        <v>593</v>
      </c>
      <c r="AW1256" t="s">
        <v>594</v>
      </c>
      <c r="AZ1256" t="s">
        <v>334</v>
      </c>
      <c r="BA1256" t="s">
        <v>335</v>
      </c>
      <c r="BB1256" t="s">
        <v>136</v>
      </c>
      <c r="BC1256" t="s">
        <v>136</v>
      </c>
      <c r="BD1256" t="s">
        <v>148</v>
      </c>
      <c r="BE1256" t="s">
        <v>136</v>
      </c>
      <c r="BF1256" t="s">
        <v>136</v>
      </c>
      <c r="BG1256" t="s">
        <v>134</v>
      </c>
      <c r="BH1256" t="s">
        <v>136</v>
      </c>
      <c r="BN1256" t="s">
        <v>19032</v>
      </c>
      <c r="BO1256" t="s">
        <v>652</v>
      </c>
      <c r="BP1256">
        <v>3</v>
      </c>
      <c r="BQ1256">
        <v>3</v>
      </c>
      <c r="BR1256">
        <v>3</v>
      </c>
      <c r="BS1256" s="1">
        <v>44197</v>
      </c>
      <c r="BT1256" s="1">
        <v>44469</v>
      </c>
      <c r="BU1256" s="1">
        <v>44197</v>
      </c>
      <c r="BV1256" s="1">
        <v>44469</v>
      </c>
      <c r="BW1256" t="s">
        <v>134</v>
      </c>
      <c r="CH1256" s="5">
        <v>1682.33</v>
      </c>
      <c r="CI1256" t="s">
        <v>597</v>
      </c>
      <c r="CJ1256">
        <v>0</v>
      </c>
      <c r="CK1256" t="s">
        <v>598</v>
      </c>
      <c r="CL1256" t="s">
        <v>136</v>
      </c>
      <c r="CM1256" t="s">
        <v>354</v>
      </c>
      <c r="CN1256" t="s">
        <v>599</v>
      </c>
      <c r="CO1256" t="s">
        <v>600</v>
      </c>
      <c r="CP1256" t="s">
        <v>149</v>
      </c>
      <c r="CQ1256">
        <v>6</v>
      </c>
      <c r="CR1256">
        <v>0</v>
      </c>
      <c r="CS1256" t="s">
        <v>136</v>
      </c>
      <c r="CT1256" t="s">
        <v>134</v>
      </c>
      <c r="CU1256" t="s">
        <v>136</v>
      </c>
      <c r="CV1256" t="s">
        <v>136</v>
      </c>
      <c r="CW1256" t="s">
        <v>134</v>
      </c>
      <c r="CX1256">
        <v>50</v>
      </c>
      <c r="CY1256" t="s">
        <v>134</v>
      </c>
      <c r="CZ1256" t="s">
        <v>136</v>
      </c>
      <c r="DA1256" t="s">
        <v>134</v>
      </c>
      <c r="DB1256" t="s">
        <v>136</v>
      </c>
      <c r="DC1256" t="s">
        <v>136</v>
      </c>
      <c r="DD1256" t="s">
        <v>136</v>
      </c>
      <c r="DF1256" t="s">
        <v>19033</v>
      </c>
      <c r="DG1256" t="s">
        <v>19027</v>
      </c>
      <c r="DH1256" t="s">
        <v>19029</v>
      </c>
      <c r="DI1256" t="s">
        <v>1358</v>
      </c>
      <c r="DJ1256" s="4">
        <v>81149</v>
      </c>
      <c r="DK1256" t="s">
        <v>1363</v>
      </c>
      <c r="DL1256" t="s">
        <v>134</v>
      </c>
      <c r="DM1256">
        <v>2</v>
      </c>
      <c r="DN1256" t="s">
        <v>19034</v>
      </c>
      <c r="DO1256" t="s">
        <v>19029</v>
      </c>
      <c r="DP1256" t="s">
        <v>1358</v>
      </c>
      <c r="DQ1256" t="str">
        <f>"81149"</f>
        <v>81149</v>
      </c>
      <c r="DR1256" t="s">
        <v>1363</v>
      </c>
      <c r="DS1256" t="s">
        <v>1099</v>
      </c>
      <c r="DT1256">
        <v>1</v>
      </c>
      <c r="DU1256">
        <v>5</v>
      </c>
      <c r="DV1256" t="s">
        <v>136</v>
      </c>
      <c r="DW1256" t="s">
        <v>136</v>
      </c>
      <c r="DX1256" t="s">
        <v>134</v>
      </c>
      <c r="DY1256" t="s">
        <v>136</v>
      </c>
      <c r="DZ1256">
        <v>1</v>
      </c>
      <c r="EA1256" t="s">
        <v>136</v>
      </c>
      <c r="EC1256" s="5">
        <v>12.68</v>
      </c>
      <c r="ED1256" s="5">
        <v>55</v>
      </c>
      <c r="EE1256">
        <v>13074722105</v>
      </c>
      <c r="EF1256" t="s">
        <v>593</v>
      </c>
      <c r="EG1256" t="s">
        <v>148</v>
      </c>
      <c r="EH1256">
        <v>0</v>
      </c>
    </row>
    <row r="1257" spans="1:138" ht="15" customHeight="1" x14ac:dyDescent="0.35">
      <c r="A1257" t="s">
        <v>16633</v>
      </c>
      <c r="B1257" t="s">
        <v>157</v>
      </c>
      <c r="C1257" s="1">
        <v>44144.565812037035</v>
      </c>
      <c r="D1257" s="1">
        <v>44166</v>
      </c>
      <c r="E1257" t="s">
        <v>133</v>
      </c>
      <c r="F1257" t="s">
        <v>136</v>
      </c>
      <c r="G1257" t="s">
        <v>135</v>
      </c>
      <c r="H1257" t="s">
        <v>136</v>
      </c>
      <c r="I1257" t="s">
        <v>16634</v>
      </c>
      <c r="K1257" t="s">
        <v>16635</v>
      </c>
      <c r="M1257" t="s">
        <v>15441</v>
      </c>
      <c r="N1257" t="s">
        <v>837</v>
      </c>
      <c r="O1257" s="4">
        <v>29129</v>
      </c>
      <c r="P1257" t="s">
        <v>140</v>
      </c>
      <c r="R1257">
        <v>18036857735</v>
      </c>
      <c r="T1257">
        <v>111219</v>
      </c>
      <c r="U1257" t="s">
        <v>3464</v>
      </c>
      <c r="V1257" t="s">
        <v>2143</v>
      </c>
      <c r="X1257" t="s">
        <v>787</v>
      </c>
      <c r="Y1257" t="s">
        <v>16636</v>
      </c>
      <c r="AA1257" t="s">
        <v>1135</v>
      </c>
      <c r="AB1257" t="s">
        <v>837</v>
      </c>
      <c r="AC1257" s="4">
        <v>29166</v>
      </c>
      <c r="AD1257" t="s">
        <v>140</v>
      </c>
      <c r="AF1257">
        <v>18036857735</v>
      </c>
      <c r="AH1257" t="s">
        <v>2559</v>
      </c>
      <c r="AI1257" t="s">
        <v>168</v>
      </c>
      <c r="AJ1257" t="s">
        <v>2560</v>
      </c>
      <c r="AK1257" t="s">
        <v>1257</v>
      </c>
      <c r="AL1257" t="s">
        <v>898</v>
      </c>
      <c r="AM1257" t="s">
        <v>2561</v>
      </c>
      <c r="AO1257" t="s">
        <v>1040</v>
      </c>
      <c r="AP1257" t="s">
        <v>837</v>
      </c>
      <c r="AQ1257" s="4">
        <v>29401</v>
      </c>
      <c r="AR1257" t="s">
        <v>140</v>
      </c>
      <c r="AT1257">
        <v>18432004263</v>
      </c>
      <c r="AV1257" t="s">
        <v>2559</v>
      </c>
      <c r="AW1257" t="s">
        <v>2562</v>
      </c>
      <c r="AZ1257" t="s">
        <v>175</v>
      </c>
      <c r="BA1257" t="s">
        <v>176</v>
      </c>
      <c r="BB1257" t="s">
        <v>136</v>
      </c>
      <c r="BC1257" t="s">
        <v>136</v>
      </c>
      <c r="BD1257" t="s">
        <v>148</v>
      </c>
      <c r="BE1257" t="s">
        <v>136</v>
      </c>
      <c r="BF1257" t="s">
        <v>136</v>
      </c>
      <c r="BG1257" t="s">
        <v>134</v>
      </c>
      <c r="BH1257" t="s">
        <v>136</v>
      </c>
      <c r="BN1257" t="s">
        <v>16637</v>
      </c>
      <c r="BO1257" t="s">
        <v>16638</v>
      </c>
      <c r="BP1257">
        <v>140</v>
      </c>
      <c r="BQ1257">
        <v>125</v>
      </c>
      <c r="BR1257">
        <v>125</v>
      </c>
      <c r="BS1257" s="1">
        <v>44201</v>
      </c>
      <c r="BT1257" s="1">
        <v>44439</v>
      </c>
      <c r="BU1257" s="1">
        <v>44201</v>
      </c>
      <c r="BV1257" s="1">
        <v>44439</v>
      </c>
      <c r="BW1257" t="s">
        <v>136</v>
      </c>
      <c r="BX1257">
        <v>40</v>
      </c>
      <c r="BY1257">
        <v>0</v>
      </c>
      <c r="BZ1257">
        <v>7</v>
      </c>
      <c r="CA1257">
        <v>7</v>
      </c>
      <c r="CB1257">
        <v>7</v>
      </c>
      <c r="CC1257">
        <v>7</v>
      </c>
      <c r="CD1257">
        <v>7</v>
      </c>
      <c r="CE1257">
        <v>5</v>
      </c>
      <c r="CF1257" t="str">
        <f>"7:00 AM"</f>
        <v>7:00 AM</v>
      </c>
      <c r="CG1257" t="str">
        <f>"3:00 PM"</f>
        <v>3:00 PM</v>
      </c>
      <c r="CH1257" s="5">
        <v>11.71</v>
      </c>
      <c r="CI1257" t="s">
        <v>146</v>
      </c>
      <c r="CJ1257">
        <v>1</v>
      </c>
      <c r="CK1257" t="s">
        <v>16639</v>
      </c>
      <c r="CL1257" t="s">
        <v>136</v>
      </c>
      <c r="CM1257" t="s">
        <v>147</v>
      </c>
      <c r="CN1257" t="s">
        <v>148</v>
      </c>
      <c r="CO1257" t="s">
        <v>2566</v>
      </c>
      <c r="CP1257" t="s">
        <v>149</v>
      </c>
      <c r="CQ1257">
        <v>3</v>
      </c>
      <c r="CR1257">
        <v>0</v>
      </c>
      <c r="CS1257" t="s">
        <v>136</v>
      </c>
      <c r="CT1257" t="s">
        <v>136</v>
      </c>
      <c r="CU1257" t="s">
        <v>134</v>
      </c>
      <c r="CV1257" t="s">
        <v>134</v>
      </c>
      <c r="CW1257" t="s">
        <v>134</v>
      </c>
      <c r="CX1257">
        <v>50</v>
      </c>
      <c r="CY1257" t="s">
        <v>134</v>
      </c>
      <c r="CZ1257" t="s">
        <v>134</v>
      </c>
      <c r="DA1257" t="s">
        <v>134</v>
      </c>
      <c r="DB1257" t="s">
        <v>134</v>
      </c>
      <c r="DC1257" t="s">
        <v>134</v>
      </c>
      <c r="DD1257" t="s">
        <v>136</v>
      </c>
      <c r="DF1257" t="s">
        <v>180</v>
      </c>
      <c r="DG1257" t="s">
        <v>16640</v>
      </c>
      <c r="DH1257" t="s">
        <v>15441</v>
      </c>
      <c r="DI1257" t="s">
        <v>837</v>
      </c>
      <c r="DJ1257" s="4">
        <v>29129</v>
      </c>
      <c r="DK1257" t="s">
        <v>2570</v>
      </c>
      <c r="DL1257" t="s">
        <v>134</v>
      </c>
      <c r="DM1257">
        <v>3</v>
      </c>
      <c r="DN1257" t="s">
        <v>16641</v>
      </c>
      <c r="DO1257" t="s">
        <v>12882</v>
      </c>
      <c r="DP1257" t="s">
        <v>837</v>
      </c>
      <c r="DQ1257" t="str">
        <f>"29832"</f>
        <v>29832</v>
      </c>
      <c r="DR1257" t="s">
        <v>10993</v>
      </c>
      <c r="DS1257" t="s">
        <v>16642</v>
      </c>
      <c r="DT1257">
        <v>1</v>
      </c>
      <c r="DU1257">
        <v>86</v>
      </c>
      <c r="DV1257" t="s">
        <v>134</v>
      </c>
      <c r="DW1257" t="s">
        <v>134</v>
      </c>
      <c r="DX1257" t="s">
        <v>134</v>
      </c>
      <c r="DY1257" t="s">
        <v>134</v>
      </c>
      <c r="DZ1257">
        <v>3</v>
      </c>
      <c r="EA1257" t="s">
        <v>134</v>
      </c>
      <c r="EB1257" s="5">
        <v>12.68</v>
      </c>
      <c r="EC1257" s="5">
        <v>12.68</v>
      </c>
      <c r="ED1257" s="5">
        <v>55</v>
      </c>
      <c r="EE1257">
        <v>18036857735</v>
      </c>
      <c r="EF1257" t="s">
        <v>16643</v>
      </c>
      <c r="EG1257" t="s">
        <v>148</v>
      </c>
      <c r="EH1257">
        <v>0</v>
      </c>
    </row>
    <row r="1258" spans="1:138" ht="15" customHeight="1" x14ac:dyDescent="0.35">
      <c r="A1258" t="s">
        <v>25186</v>
      </c>
      <c r="B1258" t="s">
        <v>157</v>
      </c>
      <c r="C1258" s="1">
        <v>44148.588689814816</v>
      </c>
      <c r="D1258" s="1">
        <v>44166</v>
      </c>
      <c r="E1258" t="s">
        <v>133</v>
      </c>
      <c r="F1258" t="s">
        <v>136</v>
      </c>
      <c r="G1258" t="s">
        <v>135</v>
      </c>
      <c r="H1258" t="s">
        <v>136</v>
      </c>
      <c r="I1258" t="s">
        <v>25187</v>
      </c>
      <c r="K1258" t="s">
        <v>25188</v>
      </c>
      <c r="L1258" t="s">
        <v>25189</v>
      </c>
      <c r="M1258" t="s">
        <v>9164</v>
      </c>
      <c r="N1258" t="s">
        <v>246</v>
      </c>
      <c r="O1258" s="4">
        <v>71355</v>
      </c>
      <c r="P1258" t="s">
        <v>140</v>
      </c>
      <c r="R1258">
        <v>13183054245</v>
      </c>
      <c r="T1258">
        <v>112910</v>
      </c>
      <c r="U1258" t="s">
        <v>25190</v>
      </c>
      <c r="V1258" t="s">
        <v>2926</v>
      </c>
      <c r="X1258" t="s">
        <v>164</v>
      </c>
      <c r="Y1258" t="s">
        <v>25188</v>
      </c>
      <c r="Z1258" t="s">
        <v>25189</v>
      </c>
      <c r="AA1258" t="s">
        <v>9164</v>
      </c>
      <c r="AB1258" t="s">
        <v>246</v>
      </c>
      <c r="AC1258" s="4">
        <v>71355</v>
      </c>
      <c r="AD1258" t="s">
        <v>140</v>
      </c>
      <c r="AF1258">
        <v>13183054245</v>
      </c>
      <c r="AH1258" t="s">
        <v>25191</v>
      </c>
      <c r="AI1258" t="s">
        <v>168</v>
      </c>
      <c r="AJ1258" t="s">
        <v>1977</v>
      </c>
      <c r="AK1258" t="s">
        <v>1978</v>
      </c>
      <c r="AL1258" t="s">
        <v>1979</v>
      </c>
      <c r="AM1258" t="s">
        <v>1980</v>
      </c>
      <c r="AN1258" t="s">
        <v>1981</v>
      </c>
      <c r="AO1258" t="s">
        <v>1982</v>
      </c>
      <c r="AP1258" t="s">
        <v>246</v>
      </c>
      <c r="AQ1258" s="4">
        <v>70754</v>
      </c>
      <c r="AR1258" t="s">
        <v>140</v>
      </c>
      <c r="AT1258">
        <v>12256863033</v>
      </c>
      <c r="AV1258" t="s">
        <v>1983</v>
      </c>
      <c r="AW1258" t="s">
        <v>1984</v>
      </c>
      <c r="AZ1258" t="s">
        <v>334</v>
      </c>
      <c r="BA1258" t="s">
        <v>335</v>
      </c>
      <c r="BB1258" t="s">
        <v>136</v>
      </c>
      <c r="BC1258" t="s">
        <v>136</v>
      </c>
      <c r="BD1258" t="s">
        <v>148</v>
      </c>
      <c r="BE1258" t="s">
        <v>136</v>
      </c>
      <c r="BF1258" t="s">
        <v>136</v>
      </c>
      <c r="BG1258" t="s">
        <v>134</v>
      </c>
      <c r="BH1258" t="s">
        <v>136</v>
      </c>
      <c r="BN1258" t="s">
        <v>25192</v>
      </c>
      <c r="BO1258" t="s">
        <v>16631</v>
      </c>
      <c r="BP1258">
        <v>3</v>
      </c>
      <c r="BQ1258">
        <v>3</v>
      </c>
      <c r="BR1258">
        <v>3</v>
      </c>
      <c r="BS1258" s="1">
        <v>44200</v>
      </c>
      <c r="BT1258" s="1">
        <v>44438</v>
      </c>
      <c r="BU1258" s="1">
        <v>44200</v>
      </c>
      <c r="BV1258" s="1">
        <v>44438</v>
      </c>
      <c r="BW1258" t="s">
        <v>136</v>
      </c>
      <c r="BX1258">
        <v>35</v>
      </c>
      <c r="BY1258">
        <v>0</v>
      </c>
      <c r="BZ1258">
        <v>6</v>
      </c>
      <c r="CA1258">
        <v>6</v>
      </c>
      <c r="CB1258">
        <v>6</v>
      </c>
      <c r="CC1258">
        <v>6</v>
      </c>
      <c r="CD1258">
        <v>6</v>
      </c>
      <c r="CE1258">
        <v>5</v>
      </c>
      <c r="CF1258" t="str">
        <f>"7:00 AM"</f>
        <v>7:00 AM</v>
      </c>
      <c r="CG1258" t="str">
        <f>"1:00 PM"</f>
        <v>1:00 PM</v>
      </c>
      <c r="CH1258" s="5">
        <v>11.83</v>
      </c>
      <c r="CI1258" t="s">
        <v>146</v>
      </c>
      <c r="CJ1258">
        <v>0</v>
      </c>
      <c r="CK1258" t="s">
        <v>3352</v>
      </c>
      <c r="CL1258" t="s">
        <v>134</v>
      </c>
      <c r="CM1258" t="s">
        <v>147</v>
      </c>
      <c r="CN1258" t="s">
        <v>148</v>
      </c>
      <c r="CO1258" s="2" t="s">
        <v>3165</v>
      </c>
      <c r="CP1258" t="s">
        <v>149</v>
      </c>
      <c r="CQ1258">
        <v>3</v>
      </c>
      <c r="CR1258">
        <v>0</v>
      </c>
      <c r="CS1258" t="s">
        <v>136</v>
      </c>
      <c r="CT1258" t="s">
        <v>136</v>
      </c>
      <c r="CU1258" t="s">
        <v>136</v>
      </c>
      <c r="CV1258" t="s">
        <v>134</v>
      </c>
      <c r="CW1258" t="s">
        <v>134</v>
      </c>
      <c r="CX1258">
        <v>50</v>
      </c>
      <c r="CY1258" t="s">
        <v>134</v>
      </c>
      <c r="CZ1258" t="s">
        <v>136</v>
      </c>
      <c r="DA1258" t="s">
        <v>134</v>
      </c>
      <c r="DB1258" t="s">
        <v>134</v>
      </c>
      <c r="DC1258" t="s">
        <v>134</v>
      </c>
      <c r="DD1258" t="s">
        <v>136</v>
      </c>
      <c r="DF1258" s="2" t="s">
        <v>25193</v>
      </c>
      <c r="DG1258" t="s">
        <v>25188</v>
      </c>
      <c r="DH1258" t="s">
        <v>9164</v>
      </c>
      <c r="DI1258" t="s">
        <v>246</v>
      </c>
      <c r="DJ1258" s="4">
        <v>71355</v>
      </c>
      <c r="DK1258" t="s">
        <v>711</v>
      </c>
      <c r="DL1258" t="s">
        <v>134</v>
      </c>
      <c r="DM1258">
        <v>3</v>
      </c>
      <c r="DN1258" t="s">
        <v>25194</v>
      </c>
      <c r="DO1258" t="s">
        <v>9164</v>
      </c>
      <c r="DP1258" t="s">
        <v>246</v>
      </c>
      <c r="DQ1258" t="str">
        <f>"71355"</f>
        <v>71355</v>
      </c>
      <c r="DR1258" t="s">
        <v>711</v>
      </c>
      <c r="DS1258" t="s">
        <v>497</v>
      </c>
      <c r="DT1258">
        <v>1</v>
      </c>
      <c r="DU1258">
        <v>6</v>
      </c>
      <c r="DV1258" t="s">
        <v>134</v>
      </c>
      <c r="DW1258" t="s">
        <v>134</v>
      </c>
      <c r="DX1258" t="s">
        <v>134</v>
      </c>
      <c r="DY1258" t="s">
        <v>136</v>
      </c>
      <c r="DZ1258">
        <v>1</v>
      </c>
      <c r="EA1258" t="s">
        <v>136</v>
      </c>
      <c r="EC1258" s="5">
        <v>12.68</v>
      </c>
      <c r="ED1258" s="5">
        <v>55</v>
      </c>
      <c r="EE1258">
        <v>13183054245</v>
      </c>
      <c r="EF1258" t="s">
        <v>25191</v>
      </c>
      <c r="EG1258" t="s">
        <v>1989</v>
      </c>
      <c r="EH1258">
        <v>2</v>
      </c>
    </row>
    <row r="1259" spans="1:138" ht="15" customHeight="1" x14ac:dyDescent="0.35">
      <c r="A1259" t="s">
        <v>25539</v>
      </c>
      <c r="B1259" t="s">
        <v>157</v>
      </c>
      <c r="C1259" s="1">
        <v>44144.733531712962</v>
      </c>
      <c r="D1259" s="1">
        <v>44166</v>
      </c>
      <c r="E1259" t="s">
        <v>133</v>
      </c>
      <c r="F1259" t="s">
        <v>136</v>
      </c>
      <c r="G1259" t="s">
        <v>135</v>
      </c>
      <c r="H1259" t="s">
        <v>136</v>
      </c>
      <c r="I1259" t="s">
        <v>25540</v>
      </c>
      <c r="K1259" t="s">
        <v>25541</v>
      </c>
      <c r="L1259" t="s">
        <v>25542</v>
      </c>
      <c r="M1259" t="s">
        <v>1168</v>
      </c>
      <c r="N1259" t="s">
        <v>416</v>
      </c>
      <c r="O1259" s="4">
        <v>85041</v>
      </c>
      <c r="P1259" t="s">
        <v>140</v>
      </c>
      <c r="R1259">
        <v>16022436950</v>
      </c>
      <c r="T1259">
        <v>1114</v>
      </c>
      <c r="U1259" t="s">
        <v>5293</v>
      </c>
      <c r="V1259" t="s">
        <v>5294</v>
      </c>
      <c r="X1259" t="s">
        <v>9828</v>
      </c>
      <c r="Y1259" t="s">
        <v>25541</v>
      </c>
      <c r="Z1259" t="s">
        <v>25543</v>
      </c>
      <c r="AA1259" t="s">
        <v>1168</v>
      </c>
      <c r="AB1259" t="s">
        <v>416</v>
      </c>
      <c r="AC1259" s="4">
        <v>85041</v>
      </c>
      <c r="AD1259" t="s">
        <v>140</v>
      </c>
      <c r="AF1259">
        <v>16022436950</v>
      </c>
      <c r="AH1259" t="s">
        <v>1599</v>
      </c>
      <c r="AI1259" t="s">
        <v>168</v>
      </c>
      <c r="AJ1259" t="s">
        <v>913</v>
      </c>
      <c r="AK1259" t="s">
        <v>914</v>
      </c>
      <c r="AL1259" t="s">
        <v>845</v>
      </c>
      <c r="AM1259" t="s">
        <v>561</v>
      </c>
      <c r="AN1259" t="s">
        <v>562</v>
      </c>
      <c r="AO1259" t="s">
        <v>563</v>
      </c>
      <c r="AP1259" t="s">
        <v>564</v>
      </c>
      <c r="AQ1259" s="4">
        <v>22949</v>
      </c>
      <c r="AR1259" t="s">
        <v>140</v>
      </c>
      <c r="AT1259">
        <v>14342634300</v>
      </c>
      <c r="AV1259" t="s">
        <v>1600</v>
      </c>
      <c r="AW1259" t="s">
        <v>566</v>
      </c>
      <c r="AZ1259" t="s">
        <v>1552</v>
      </c>
      <c r="BA1259" t="s">
        <v>1553</v>
      </c>
      <c r="BB1259" t="s">
        <v>136</v>
      </c>
      <c r="BC1259" t="s">
        <v>136</v>
      </c>
      <c r="BD1259" t="s">
        <v>148</v>
      </c>
      <c r="BE1259" t="s">
        <v>136</v>
      </c>
      <c r="BF1259" t="s">
        <v>136</v>
      </c>
      <c r="BG1259" t="s">
        <v>134</v>
      </c>
      <c r="BH1259" t="s">
        <v>136</v>
      </c>
      <c r="BI1259" t="s">
        <v>1601</v>
      </c>
      <c r="BJ1259" t="s">
        <v>1602</v>
      </c>
      <c r="BK1259" t="s">
        <v>1603</v>
      </c>
      <c r="BL1259" t="s">
        <v>566</v>
      </c>
      <c r="BM1259" t="s">
        <v>1599</v>
      </c>
      <c r="BN1259" t="s">
        <v>25544</v>
      </c>
      <c r="BO1259" t="s">
        <v>5297</v>
      </c>
      <c r="BP1259">
        <v>10</v>
      </c>
      <c r="BQ1259">
        <v>10</v>
      </c>
      <c r="BR1259">
        <v>10</v>
      </c>
      <c r="BS1259" s="1">
        <v>44211</v>
      </c>
      <c r="BT1259" s="1">
        <v>44362</v>
      </c>
      <c r="BU1259" s="1">
        <v>44211</v>
      </c>
      <c r="BV1259" s="1">
        <v>44362</v>
      </c>
      <c r="BW1259" t="s">
        <v>136</v>
      </c>
      <c r="BX1259">
        <v>50</v>
      </c>
      <c r="BY1259">
        <v>0</v>
      </c>
      <c r="BZ1259">
        <v>8.5</v>
      </c>
      <c r="CA1259">
        <v>8.5</v>
      </c>
      <c r="CB1259">
        <v>8.5</v>
      </c>
      <c r="CC1259">
        <v>8.5</v>
      </c>
      <c r="CD1259">
        <v>8.5</v>
      </c>
      <c r="CE1259">
        <v>7.5</v>
      </c>
      <c r="CF1259" t="str">
        <f>"2:00 AM"</f>
        <v>2:00 AM</v>
      </c>
      <c r="CG1259" t="str">
        <f>"11:30 AM"</f>
        <v>11:30 AM</v>
      </c>
      <c r="CH1259" s="5">
        <v>16</v>
      </c>
      <c r="CI1259" t="s">
        <v>146</v>
      </c>
      <c r="CL1259" t="s">
        <v>136</v>
      </c>
      <c r="CM1259" t="s">
        <v>312</v>
      </c>
      <c r="CN1259" t="s">
        <v>148</v>
      </c>
      <c r="CO1259" t="s">
        <v>854</v>
      </c>
      <c r="CP1259" t="s">
        <v>149</v>
      </c>
      <c r="CQ1259">
        <v>3</v>
      </c>
      <c r="CR1259">
        <v>0</v>
      </c>
      <c r="CS1259" t="s">
        <v>134</v>
      </c>
      <c r="CT1259" t="s">
        <v>134</v>
      </c>
      <c r="CU1259" t="s">
        <v>134</v>
      </c>
      <c r="CV1259" t="s">
        <v>134</v>
      </c>
      <c r="CW1259" t="s">
        <v>134</v>
      </c>
      <c r="CX1259">
        <v>60</v>
      </c>
      <c r="CY1259" t="s">
        <v>134</v>
      </c>
      <c r="CZ1259" t="s">
        <v>134</v>
      </c>
      <c r="DA1259" t="s">
        <v>134</v>
      </c>
      <c r="DB1259" t="s">
        <v>134</v>
      </c>
      <c r="DC1259" t="s">
        <v>134</v>
      </c>
      <c r="DD1259" t="s">
        <v>136</v>
      </c>
      <c r="DF1259" t="s">
        <v>5298</v>
      </c>
      <c r="DG1259" t="s">
        <v>25545</v>
      </c>
      <c r="DH1259" t="s">
        <v>1168</v>
      </c>
      <c r="DI1259" t="s">
        <v>416</v>
      </c>
      <c r="DJ1259" s="4">
        <v>85041</v>
      </c>
      <c r="DK1259" t="s">
        <v>1176</v>
      </c>
      <c r="DL1259" t="s">
        <v>136</v>
      </c>
      <c r="DM1259">
        <v>1</v>
      </c>
      <c r="DN1259" t="s">
        <v>25546</v>
      </c>
      <c r="DO1259" t="s">
        <v>1168</v>
      </c>
      <c r="DP1259" t="s">
        <v>416</v>
      </c>
      <c r="DQ1259" t="str">
        <f>"85041"</f>
        <v>85041</v>
      </c>
      <c r="DR1259" t="s">
        <v>1176</v>
      </c>
      <c r="DS1259" t="s">
        <v>919</v>
      </c>
      <c r="DT1259">
        <v>1</v>
      </c>
      <c r="DU1259">
        <v>8</v>
      </c>
      <c r="DV1259" t="s">
        <v>134</v>
      </c>
      <c r="DW1259" t="s">
        <v>134</v>
      </c>
      <c r="DX1259" t="s">
        <v>134</v>
      </c>
      <c r="DY1259" t="s">
        <v>134</v>
      </c>
      <c r="DZ1259">
        <v>3</v>
      </c>
      <c r="EA1259" t="s">
        <v>134</v>
      </c>
      <c r="EB1259" s="5">
        <v>12.68</v>
      </c>
      <c r="EC1259" s="5">
        <v>12.68</v>
      </c>
      <c r="ED1259" s="5">
        <v>55</v>
      </c>
      <c r="EE1259" t="s">
        <v>148</v>
      </c>
      <c r="EF1259" t="s">
        <v>25547</v>
      </c>
      <c r="EG1259" t="s">
        <v>25548</v>
      </c>
      <c r="EH1259">
        <v>0</v>
      </c>
    </row>
    <row r="1260" spans="1:138" ht="15" customHeight="1" x14ac:dyDescent="0.35">
      <c r="A1260" t="s">
        <v>25931</v>
      </c>
      <c r="B1260" t="s">
        <v>157</v>
      </c>
      <c r="C1260" s="1">
        <v>44151.534440046293</v>
      </c>
      <c r="D1260" s="1">
        <v>44166</v>
      </c>
      <c r="E1260" t="s">
        <v>133</v>
      </c>
      <c r="F1260" t="s">
        <v>136</v>
      </c>
      <c r="G1260" t="s">
        <v>135</v>
      </c>
      <c r="H1260" t="s">
        <v>136</v>
      </c>
      <c r="I1260" t="s">
        <v>15667</v>
      </c>
      <c r="K1260" t="s">
        <v>15668</v>
      </c>
      <c r="M1260" t="s">
        <v>15669</v>
      </c>
      <c r="N1260" t="s">
        <v>246</v>
      </c>
      <c r="O1260" s="4">
        <v>70548</v>
      </c>
      <c r="P1260" t="s">
        <v>140</v>
      </c>
      <c r="R1260">
        <v>13376529600</v>
      </c>
      <c r="T1260">
        <v>112512</v>
      </c>
      <c r="U1260" t="s">
        <v>9797</v>
      </c>
      <c r="V1260" t="s">
        <v>6870</v>
      </c>
      <c r="X1260" t="s">
        <v>164</v>
      </c>
      <c r="Y1260" t="s">
        <v>15668</v>
      </c>
      <c r="AA1260" t="s">
        <v>5442</v>
      </c>
      <c r="AB1260" t="s">
        <v>246</v>
      </c>
      <c r="AC1260" s="4">
        <v>70548</v>
      </c>
      <c r="AD1260" t="s">
        <v>140</v>
      </c>
      <c r="AF1260">
        <v>13376529600</v>
      </c>
      <c r="AH1260" t="s">
        <v>15670</v>
      </c>
      <c r="AI1260" t="s">
        <v>168</v>
      </c>
      <c r="AJ1260" t="s">
        <v>1977</v>
      </c>
      <c r="AK1260" t="s">
        <v>1978</v>
      </c>
      <c r="AL1260" t="s">
        <v>1979</v>
      </c>
      <c r="AM1260" t="s">
        <v>1980</v>
      </c>
      <c r="AN1260" t="s">
        <v>1981</v>
      </c>
      <c r="AO1260" t="s">
        <v>1982</v>
      </c>
      <c r="AP1260" t="s">
        <v>246</v>
      </c>
      <c r="AQ1260" s="4">
        <v>70754</v>
      </c>
      <c r="AR1260" t="s">
        <v>140</v>
      </c>
      <c r="AT1260">
        <v>12256863033</v>
      </c>
      <c r="AV1260" t="s">
        <v>1983</v>
      </c>
      <c r="AW1260" t="s">
        <v>1984</v>
      </c>
      <c r="AZ1260" t="s">
        <v>334</v>
      </c>
      <c r="BA1260" t="s">
        <v>335</v>
      </c>
      <c r="BB1260" t="s">
        <v>136</v>
      </c>
      <c r="BC1260" t="s">
        <v>136</v>
      </c>
      <c r="BD1260" t="s">
        <v>148</v>
      </c>
      <c r="BE1260" t="s">
        <v>136</v>
      </c>
      <c r="BF1260" t="s">
        <v>136</v>
      </c>
      <c r="BG1260" t="s">
        <v>134</v>
      </c>
      <c r="BH1260" t="s">
        <v>136</v>
      </c>
      <c r="BN1260" t="s">
        <v>25932</v>
      </c>
      <c r="BO1260" t="s">
        <v>905</v>
      </c>
      <c r="BP1260">
        <v>2</v>
      </c>
      <c r="BQ1260">
        <v>2</v>
      </c>
      <c r="BR1260">
        <v>2</v>
      </c>
      <c r="BS1260" s="1">
        <v>44216</v>
      </c>
      <c r="BT1260" s="1">
        <v>44501</v>
      </c>
      <c r="BU1260" s="1">
        <v>44216</v>
      </c>
      <c r="BV1260" s="1">
        <v>44501</v>
      </c>
      <c r="BW1260" t="s">
        <v>136</v>
      </c>
      <c r="BX1260">
        <v>35</v>
      </c>
      <c r="BY1260">
        <v>0</v>
      </c>
      <c r="BZ1260">
        <v>6</v>
      </c>
      <c r="CA1260">
        <v>6</v>
      </c>
      <c r="CB1260">
        <v>6</v>
      </c>
      <c r="CC1260">
        <v>6</v>
      </c>
      <c r="CD1260">
        <v>6</v>
      </c>
      <c r="CE1260">
        <v>5</v>
      </c>
      <c r="CF1260" t="str">
        <f>"7:00 AM"</f>
        <v>7:00 AM</v>
      </c>
      <c r="CG1260" t="str">
        <f>"1:00 PM"</f>
        <v>1:00 PM</v>
      </c>
      <c r="CH1260" s="5">
        <v>11.83</v>
      </c>
      <c r="CI1260" t="s">
        <v>146</v>
      </c>
      <c r="CJ1260">
        <v>0</v>
      </c>
      <c r="CK1260" t="s">
        <v>1985</v>
      </c>
      <c r="CL1260" t="s">
        <v>134</v>
      </c>
      <c r="CM1260" t="s">
        <v>147</v>
      </c>
      <c r="CN1260" t="s">
        <v>148</v>
      </c>
      <c r="CO1260" s="2" t="s">
        <v>3165</v>
      </c>
      <c r="CP1260" t="s">
        <v>149</v>
      </c>
      <c r="CQ1260">
        <v>0</v>
      </c>
      <c r="CR1260">
        <v>0</v>
      </c>
      <c r="CS1260" t="s">
        <v>136</v>
      </c>
      <c r="CT1260" t="s">
        <v>136</v>
      </c>
      <c r="CU1260" t="s">
        <v>136</v>
      </c>
      <c r="CV1260" t="s">
        <v>134</v>
      </c>
      <c r="CW1260" t="s">
        <v>134</v>
      </c>
      <c r="CX1260">
        <v>50</v>
      </c>
      <c r="CY1260" t="s">
        <v>134</v>
      </c>
      <c r="CZ1260" t="s">
        <v>134</v>
      </c>
      <c r="DA1260" t="s">
        <v>134</v>
      </c>
      <c r="DB1260" t="s">
        <v>134</v>
      </c>
      <c r="DC1260" t="s">
        <v>134</v>
      </c>
      <c r="DD1260" t="s">
        <v>136</v>
      </c>
      <c r="DF1260" t="s">
        <v>3353</v>
      </c>
      <c r="DG1260" t="s">
        <v>15668</v>
      </c>
      <c r="DH1260" t="s">
        <v>5442</v>
      </c>
      <c r="DI1260" t="s">
        <v>246</v>
      </c>
      <c r="DJ1260" s="4">
        <v>70548</v>
      </c>
      <c r="DK1260" t="s">
        <v>3166</v>
      </c>
      <c r="DL1260" t="s">
        <v>136</v>
      </c>
      <c r="DM1260">
        <v>1</v>
      </c>
      <c r="DN1260" t="s">
        <v>15672</v>
      </c>
      <c r="DO1260" t="s">
        <v>5442</v>
      </c>
      <c r="DP1260" t="s">
        <v>246</v>
      </c>
      <c r="DQ1260" t="str">
        <f>"70548"</f>
        <v>70548</v>
      </c>
      <c r="DR1260" t="s">
        <v>3166</v>
      </c>
      <c r="DS1260" t="s">
        <v>907</v>
      </c>
      <c r="DT1260">
        <v>1</v>
      </c>
      <c r="DU1260">
        <v>3</v>
      </c>
      <c r="DV1260" t="s">
        <v>134</v>
      </c>
      <c r="DW1260" t="s">
        <v>134</v>
      </c>
      <c r="DX1260" t="s">
        <v>134</v>
      </c>
      <c r="DY1260" t="s">
        <v>136</v>
      </c>
      <c r="DZ1260">
        <v>1</v>
      </c>
      <c r="EA1260" t="s">
        <v>136</v>
      </c>
      <c r="EC1260" s="5">
        <v>12.68</v>
      </c>
      <c r="ED1260" s="5">
        <v>55</v>
      </c>
      <c r="EE1260">
        <v>13376529600</v>
      </c>
      <c r="EF1260" t="s">
        <v>15670</v>
      </c>
      <c r="EG1260" t="s">
        <v>1989</v>
      </c>
      <c r="EH1260">
        <v>2</v>
      </c>
    </row>
    <row r="1261" spans="1:138" ht="15" customHeight="1" x14ac:dyDescent="0.35">
      <c r="A1261" t="s">
        <v>23489</v>
      </c>
      <c r="B1261" t="s">
        <v>157</v>
      </c>
      <c r="C1261" s="1">
        <v>44147.391627083336</v>
      </c>
      <c r="D1261" s="1">
        <v>44166</v>
      </c>
      <c r="E1261" t="s">
        <v>133</v>
      </c>
      <c r="F1261" t="s">
        <v>136</v>
      </c>
      <c r="G1261" t="s">
        <v>135</v>
      </c>
      <c r="H1261" t="s">
        <v>136</v>
      </c>
      <c r="I1261" t="s">
        <v>23490</v>
      </c>
      <c r="K1261" t="s">
        <v>23491</v>
      </c>
      <c r="M1261" t="s">
        <v>6035</v>
      </c>
      <c r="N1261" t="s">
        <v>277</v>
      </c>
      <c r="O1261" s="4">
        <v>62558</v>
      </c>
      <c r="P1261" t="s">
        <v>140</v>
      </c>
      <c r="R1261">
        <v>12177415564</v>
      </c>
      <c r="T1261">
        <v>111191</v>
      </c>
      <c r="U1261" t="s">
        <v>23492</v>
      </c>
      <c r="V1261" t="s">
        <v>2778</v>
      </c>
      <c r="W1261" t="s">
        <v>9210</v>
      </c>
      <c r="X1261" t="s">
        <v>429</v>
      </c>
      <c r="Y1261" t="s">
        <v>23491</v>
      </c>
      <c r="AA1261" t="s">
        <v>6035</v>
      </c>
      <c r="AB1261" t="s">
        <v>277</v>
      </c>
      <c r="AC1261" s="4">
        <v>62558</v>
      </c>
      <c r="AD1261" t="s">
        <v>140</v>
      </c>
      <c r="AF1261">
        <v>12177415564</v>
      </c>
      <c r="AH1261" t="s">
        <v>155</v>
      </c>
      <c r="AI1261" t="s">
        <v>168</v>
      </c>
      <c r="AJ1261" t="s">
        <v>281</v>
      </c>
      <c r="AK1261" t="s">
        <v>282</v>
      </c>
      <c r="AL1261" t="s">
        <v>250</v>
      </c>
      <c r="AM1261" t="s">
        <v>283</v>
      </c>
      <c r="AN1261" t="s">
        <v>284</v>
      </c>
      <c r="AO1261" t="s">
        <v>285</v>
      </c>
      <c r="AP1261" t="s">
        <v>221</v>
      </c>
      <c r="AQ1261" s="4">
        <v>37862</v>
      </c>
      <c r="AR1261" t="s">
        <v>140</v>
      </c>
      <c r="AT1261">
        <v>18653663731</v>
      </c>
      <c r="AV1261" t="s">
        <v>1107</v>
      </c>
      <c r="AW1261" t="s">
        <v>287</v>
      </c>
      <c r="AZ1261" t="s">
        <v>288</v>
      </c>
      <c r="BA1261" t="s">
        <v>289</v>
      </c>
      <c r="BB1261" t="s">
        <v>136</v>
      </c>
      <c r="BC1261" t="s">
        <v>136</v>
      </c>
      <c r="BD1261" t="s">
        <v>148</v>
      </c>
      <c r="BE1261" t="s">
        <v>136</v>
      </c>
      <c r="BF1261" t="s">
        <v>136</v>
      </c>
      <c r="BG1261" t="s">
        <v>134</v>
      </c>
      <c r="BH1261" t="s">
        <v>136</v>
      </c>
      <c r="BN1261" t="s">
        <v>23493</v>
      </c>
      <c r="BO1261" t="s">
        <v>965</v>
      </c>
      <c r="BP1261">
        <v>1</v>
      </c>
      <c r="BQ1261">
        <v>1</v>
      </c>
      <c r="BR1261">
        <v>1</v>
      </c>
      <c r="BS1261" s="1">
        <v>44211</v>
      </c>
      <c r="BT1261" s="1">
        <v>44515</v>
      </c>
      <c r="BU1261" s="1">
        <v>44211</v>
      </c>
      <c r="BV1261" s="1">
        <v>44515</v>
      </c>
      <c r="BW1261" t="s">
        <v>136</v>
      </c>
      <c r="BX1261">
        <v>40</v>
      </c>
      <c r="BY1261">
        <v>0</v>
      </c>
      <c r="BZ1261">
        <v>8</v>
      </c>
      <c r="CA1261">
        <v>8</v>
      </c>
      <c r="CB1261">
        <v>8</v>
      </c>
      <c r="CC1261">
        <v>8</v>
      </c>
      <c r="CD1261">
        <v>8</v>
      </c>
      <c r="CE1261">
        <v>0</v>
      </c>
      <c r="CF1261" t="str">
        <f>"8:00 AM"</f>
        <v>8:00 AM</v>
      </c>
      <c r="CG1261" t="str">
        <f>"5:00 PM"</f>
        <v>5:00 PM</v>
      </c>
      <c r="CH1261" s="5">
        <v>14.52</v>
      </c>
      <c r="CI1261" t="s">
        <v>146</v>
      </c>
      <c r="CL1261" t="s">
        <v>134</v>
      </c>
      <c r="CM1261" t="s">
        <v>147</v>
      </c>
      <c r="CN1261" t="s">
        <v>148</v>
      </c>
      <c r="CO1261" s="2" t="s">
        <v>2368</v>
      </c>
      <c r="CP1261" t="s">
        <v>149</v>
      </c>
      <c r="CQ1261">
        <v>3</v>
      </c>
      <c r="CR1261">
        <v>0</v>
      </c>
      <c r="CS1261" t="s">
        <v>136</v>
      </c>
      <c r="CT1261" t="s">
        <v>134</v>
      </c>
      <c r="CU1261" t="s">
        <v>136</v>
      </c>
      <c r="CV1261" t="s">
        <v>136</v>
      </c>
      <c r="CW1261" t="s">
        <v>134</v>
      </c>
      <c r="CX1261">
        <v>50</v>
      </c>
      <c r="CY1261" t="s">
        <v>136</v>
      </c>
      <c r="CZ1261" t="s">
        <v>136</v>
      </c>
      <c r="DA1261" t="s">
        <v>134</v>
      </c>
      <c r="DB1261" t="s">
        <v>136</v>
      </c>
      <c r="DC1261" t="s">
        <v>136</v>
      </c>
      <c r="DD1261" t="s">
        <v>136</v>
      </c>
      <c r="DF1261" t="s">
        <v>23494</v>
      </c>
      <c r="DG1261" t="s">
        <v>23495</v>
      </c>
      <c r="DH1261" t="s">
        <v>23496</v>
      </c>
      <c r="DI1261" t="s">
        <v>277</v>
      </c>
      <c r="DJ1261" s="4">
        <v>62546</v>
      </c>
      <c r="DK1261" t="s">
        <v>4837</v>
      </c>
      <c r="DL1261" t="s">
        <v>136</v>
      </c>
      <c r="DM1261">
        <v>1</v>
      </c>
      <c r="DN1261" t="s">
        <v>23497</v>
      </c>
      <c r="DO1261" t="s">
        <v>1244</v>
      </c>
      <c r="DP1261" t="s">
        <v>277</v>
      </c>
      <c r="DQ1261" t="str">
        <f>"62712"</f>
        <v>62712</v>
      </c>
      <c r="DR1261" t="s">
        <v>6033</v>
      </c>
      <c r="DS1261" t="s">
        <v>907</v>
      </c>
      <c r="DT1261">
        <v>1</v>
      </c>
      <c r="DU1261">
        <v>1</v>
      </c>
      <c r="DV1261" t="s">
        <v>134</v>
      </c>
      <c r="DW1261" t="s">
        <v>134</v>
      </c>
      <c r="DX1261" t="s">
        <v>134</v>
      </c>
      <c r="DY1261" t="s">
        <v>136</v>
      </c>
      <c r="DZ1261">
        <v>1</v>
      </c>
      <c r="EA1261" t="s">
        <v>136</v>
      </c>
      <c r="EC1261" s="5">
        <v>12.68</v>
      </c>
      <c r="ED1261" s="5">
        <v>55</v>
      </c>
      <c r="EE1261">
        <v>12177415564</v>
      </c>
      <c r="EF1261" t="s">
        <v>23498</v>
      </c>
      <c r="EG1261" t="s">
        <v>298</v>
      </c>
      <c r="EH1261">
        <v>1</v>
      </c>
    </row>
    <row r="1262" spans="1:138" ht="15" customHeight="1" x14ac:dyDescent="0.35">
      <c r="A1262" t="s">
        <v>17051</v>
      </c>
      <c r="B1262" t="s">
        <v>157</v>
      </c>
      <c r="C1262" s="1">
        <v>44145.511343171296</v>
      </c>
      <c r="D1262" s="1">
        <v>44166</v>
      </c>
      <c r="E1262" t="s">
        <v>133</v>
      </c>
      <c r="F1262" t="s">
        <v>136</v>
      </c>
      <c r="G1262" t="s">
        <v>135</v>
      </c>
      <c r="H1262" t="s">
        <v>136</v>
      </c>
      <c r="I1262" t="s">
        <v>17052</v>
      </c>
      <c r="K1262" t="s">
        <v>17053</v>
      </c>
      <c r="L1262" t="s">
        <v>17054</v>
      </c>
      <c r="M1262" t="s">
        <v>17055</v>
      </c>
      <c r="N1262" t="s">
        <v>995</v>
      </c>
      <c r="O1262" s="4">
        <v>72326</v>
      </c>
      <c r="P1262" t="s">
        <v>140</v>
      </c>
      <c r="R1262">
        <v>15014122889</v>
      </c>
      <c r="T1262">
        <v>111211</v>
      </c>
      <c r="U1262" t="s">
        <v>17056</v>
      </c>
      <c r="V1262" t="s">
        <v>17057</v>
      </c>
      <c r="X1262" t="s">
        <v>747</v>
      </c>
      <c r="Y1262" t="s">
        <v>17053</v>
      </c>
      <c r="Z1262" t="s">
        <v>17054</v>
      </c>
      <c r="AA1262" t="s">
        <v>17055</v>
      </c>
      <c r="AB1262" t="s">
        <v>995</v>
      </c>
      <c r="AC1262" s="4">
        <v>72326</v>
      </c>
      <c r="AD1262" t="s">
        <v>140</v>
      </c>
      <c r="AF1262">
        <v>15014122889</v>
      </c>
      <c r="AH1262" t="s">
        <v>1134</v>
      </c>
      <c r="AI1262" t="s">
        <v>168</v>
      </c>
      <c r="AJ1262" t="s">
        <v>1135</v>
      </c>
      <c r="AK1262" t="s">
        <v>1136</v>
      </c>
      <c r="AL1262" t="s">
        <v>229</v>
      </c>
      <c r="AM1262" t="s">
        <v>1137</v>
      </c>
      <c r="AN1262" t="s">
        <v>1138</v>
      </c>
      <c r="AO1262" t="s">
        <v>1139</v>
      </c>
      <c r="AP1262" t="s">
        <v>537</v>
      </c>
      <c r="AQ1262" s="4">
        <v>28327</v>
      </c>
      <c r="AR1262" t="s">
        <v>140</v>
      </c>
      <c r="AT1262">
        <v>19109476004</v>
      </c>
      <c r="AV1262" t="s">
        <v>1140</v>
      </c>
      <c r="AW1262" t="s">
        <v>1141</v>
      </c>
      <c r="AZ1262" t="s">
        <v>821</v>
      </c>
      <c r="BA1262" t="s">
        <v>822</v>
      </c>
      <c r="BB1262" t="s">
        <v>136</v>
      </c>
      <c r="BC1262" t="s">
        <v>136</v>
      </c>
      <c r="BD1262" t="s">
        <v>148</v>
      </c>
      <c r="BE1262" t="s">
        <v>136</v>
      </c>
      <c r="BF1262" t="s">
        <v>136</v>
      </c>
      <c r="BG1262" t="s">
        <v>134</v>
      </c>
      <c r="BH1262" t="s">
        <v>136</v>
      </c>
      <c r="BN1262" t="s">
        <v>17058</v>
      </c>
      <c r="BO1262" t="s">
        <v>17059</v>
      </c>
      <c r="BP1262">
        <v>80</v>
      </c>
      <c r="BQ1262">
        <v>4</v>
      </c>
      <c r="BR1262">
        <v>4</v>
      </c>
      <c r="BS1262" s="1">
        <v>44214</v>
      </c>
      <c r="BT1262" s="1">
        <v>44510</v>
      </c>
      <c r="BU1262" s="1">
        <v>44214</v>
      </c>
      <c r="BV1262" s="1">
        <v>44510</v>
      </c>
      <c r="BW1262" t="s">
        <v>136</v>
      </c>
      <c r="BX1262">
        <v>35</v>
      </c>
      <c r="BY1262">
        <v>0</v>
      </c>
      <c r="BZ1262">
        <v>6</v>
      </c>
      <c r="CA1262">
        <v>6</v>
      </c>
      <c r="CB1262">
        <v>6</v>
      </c>
      <c r="CC1262">
        <v>6</v>
      </c>
      <c r="CD1262">
        <v>6</v>
      </c>
      <c r="CE1262">
        <v>5</v>
      </c>
      <c r="CF1262" t="str">
        <f>"7:00 AM"</f>
        <v>7:00 AM</v>
      </c>
      <c r="CG1262" t="str">
        <f>"2:00 PM"</f>
        <v>2:00 PM</v>
      </c>
      <c r="CH1262" s="5">
        <v>11.83</v>
      </c>
      <c r="CI1262" t="s">
        <v>146</v>
      </c>
      <c r="CL1262" t="s">
        <v>136</v>
      </c>
      <c r="CM1262" t="s">
        <v>147</v>
      </c>
      <c r="CN1262" t="s">
        <v>148</v>
      </c>
      <c r="CO1262" t="s">
        <v>1142</v>
      </c>
      <c r="CP1262" t="s">
        <v>149</v>
      </c>
      <c r="CQ1262">
        <v>3</v>
      </c>
      <c r="CR1262">
        <v>0</v>
      </c>
      <c r="CS1262" t="s">
        <v>136</v>
      </c>
      <c r="CT1262" t="s">
        <v>136</v>
      </c>
      <c r="CU1262" t="s">
        <v>136</v>
      </c>
      <c r="CV1262" t="s">
        <v>134</v>
      </c>
      <c r="CW1262" t="s">
        <v>134</v>
      </c>
      <c r="CX1262">
        <v>75</v>
      </c>
      <c r="CY1262" t="s">
        <v>134</v>
      </c>
      <c r="CZ1262" t="s">
        <v>134</v>
      </c>
      <c r="DA1262" t="s">
        <v>134</v>
      </c>
      <c r="DB1262" t="s">
        <v>134</v>
      </c>
      <c r="DC1262" t="s">
        <v>134</v>
      </c>
      <c r="DD1262" t="s">
        <v>136</v>
      </c>
      <c r="DF1262" t="s">
        <v>17060</v>
      </c>
      <c r="DG1262" t="s">
        <v>17061</v>
      </c>
      <c r="DH1262" t="s">
        <v>17055</v>
      </c>
      <c r="DI1262" t="s">
        <v>995</v>
      </c>
      <c r="DJ1262" s="4">
        <v>72326</v>
      </c>
      <c r="DK1262" t="s">
        <v>1589</v>
      </c>
      <c r="DL1262" t="s">
        <v>134</v>
      </c>
      <c r="DM1262">
        <v>6</v>
      </c>
      <c r="DN1262" t="s">
        <v>17062</v>
      </c>
      <c r="DO1262" t="s">
        <v>7231</v>
      </c>
      <c r="DP1262" t="s">
        <v>995</v>
      </c>
      <c r="DQ1262" t="str">
        <f>"72331"</f>
        <v>72331</v>
      </c>
      <c r="DR1262" t="s">
        <v>5331</v>
      </c>
      <c r="DS1262" t="s">
        <v>861</v>
      </c>
      <c r="DT1262">
        <v>1</v>
      </c>
      <c r="DU1262">
        <v>100</v>
      </c>
      <c r="DV1262" t="s">
        <v>134</v>
      </c>
      <c r="DW1262" t="s">
        <v>134</v>
      </c>
      <c r="DX1262" t="s">
        <v>134</v>
      </c>
      <c r="DY1262" t="s">
        <v>136</v>
      </c>
      <c r="DZ1262">
        <v>1</v>
      </c>
      <c r="EA1262" t="s">
        <v>136</v>
      </c>
      <c r="EC1262" s="5">
        <v>12.68</v>
      </c>
      <c r="ED1262" s="5">
        <v>55</v>
      </c>
      <c r="EE1262">
        <v>15014122869</v>
      </c>
      <c r="EF1262" t="s">
        <v>148</v>
      </c>
      <c r="EG1262" t="s">
        <v>1145</v>
      </c>
      <c r="EH1262">
        <v>0</v>
      </c>
    </row>
    <row r="1263" spans="1:138" ht="15" customHeight="1" x14ac:dyDescent="0.35">
      <c r="A1263" t="s">
        <v>18231</v>
      </c>
      <c r="B1263" t="s">
        <v>273</v>
      </c>
      <c r="C1263" s="1">
        <v>44149.820799884263</v>
      </c>
      <c r="D1263" s="1">
        <v>44166</v>
      </c>
      <c r="E1263" t="s">
        <v>133</v>
      </c>
      <c r="F1263" t="s">
        <v>136</v>
      </c>
      <c r="G1263" t="s">
        <v>135</v>
      </c>
      <c r="H1263" t="s">
        <v>136</v>
      </c>
      <c r="I1263" t="s">
        <v>7714</v>
      </c>
      <c r="K1263" t="s">
        <v>18232</v>
      </c>
      <c r="L1263" t="s">
        <v>7716</v>
      </c>
      <c r="M1263" t="s">
        <v>7722</v>
      </c>
      <c r="N1263" t="s">
        <v>592</v>
      </c>
      <c r="O1263" s="4">
        <v>82332</v>
      </c>
      <c r="P1263" t="s">
        <v>140</v>
      </c>
      <c r="R1263">
        <v>13073808049</v>
      </c>
      <c r="T1263">
        <v>11211</v>
      </c>
      <c r="U1263" t="s">
        <v>7718</v>
      </c>
      <c r="V1263" t="s">
        <v>7719</v>
      </c>
      <c r="X1263" t="s">
        <v>6474</v>
      </c>
      <c r="Y1263" t="s">
        <v>7720</v>
      </c>
      <c r="Z1263" t="s">
        <v>18233</v>
      </c>
      <c r="AA1263" t="s">
        <v>7717</v>
      </c>
      <c r="AB1263" t="s">
        <v>592</v>
      </c>
      <c r="AC1263" s="4">
        <v>82332</v>
      </c>
      <c r="AD1263" t="s">
        <v>140</v>
      </c>
      <c r="AF1263">
        <v>13073808049</v>
      </c>
      <c r="AH1263" t="s">
        <v>7723</v>
      </c>
      <c r="AI1263" t="s">
        <v>168</v>
      </c>
      <c r="AJ1263" t="s">
        <v>6475</v>
      </c>
      <c r="AK1263" t="s">
        <v>6476</v>
      </c>
      <c r="AM1263" t="s">
        <v>6588</v>
      </c>
      <c r="AO1263" t="s">
        <v>7726</v>
      </c>
      <c r="AP1263" t="s">
        <v>1358</v>
      </c>
      <c r="AQ1263" s="4">
        <v>81625</v>
      </c>
      <c r="AR1263" t="s">
        <v>140</v>
      </c>
      <c r="AT1263">
        <v>19708244226</v>
      </c>
      <c r="AV1263" t="s">
        <v>6479</v>
      </c>
      <c r="AW1263" t="s">
        <v>6589</v>
      </c>
      <c r="AZ1263" t="s">
        <v>334</v>
      </c>
      <c r="BA1263" t="s">
        <v>335</v>
      </c>
      <c r="BB1263" t="s">
        <v>136</v>
      </c>
      <c r="BC1263" t="s">
        <v>136</v>
      </c>
      <c r="BD1263" t="s">
        <v>148</v>
      </c>
      <c r="BE1263" t="s">
        <v>136</v>
      </c>
      <c r="BF1263" t="s">
        <v>136</v>
      </c>
      <c r="BG1263" t="s">
        <v>134</v>
      </c>
      <c r="BH1263" t="s">
        <v>136</v>
      </c>
      <c r="BI1263" t="s">
        <v>6590</v>
      </c>
      <c r="BN1263" t="s">
        <v>18234</v>
      </c>
      <c r="BO1263" t="s">
        <v>5890</v>
      </c>
      <c r="BP1263">
        <v>1</v>
      </c>
      <c r="BQ1263">
        <v>1</v>
      </c>
      <c r="BS1263" s="1">
        <v>44211</v>
      </c>
      <c r="BT1263" s="1">
        <v>44515</v>
      </c>
      <c r="BU1263" s="1">
        <v>44211</v>
      </c>
      <c r="BV1263" s="1">
        <v>44515</v>
      </c>
      <c r="BW1263" t="s">
        <v>136</v>
      </c>
      <c r="BX1263">
        <v>48</v>
      </c>
      <c r="BY1263">
        <v>0</v>
      </c>
      <c r="BZ1263">
        <v>8</v>
      </c>
      <c r="CA1263">
        <v>8</v>
      </c>
      <c r="CB1263">
        <v>8</v>
      </c>
      <c r="CC1263">
        <v>8</v>
      </c>
      <c r="CD1263">
        <v>8</v>
      </c>
      <c r="CE1263">
        <v>8</v>
      </c>
      <c r="CF1263" t="str">
        <f>"8:00 AM"</f>
        <v>8:00 AM</v>
      </c>
      <c r="CG1263" t="str">
        <f>"5:00 PM"</f>
        <v>5:00 PM</v>
      </c>
      <c r="CH1263" s="5">
        <v>13.62</v>
      </c>
      <c r="CI1263" t="s">
        <v>146</v>
      </c>
      <c r="CL1263" t="s">
        <v>136</v>
      </c>
      <c r="CM1263" t="s">
        <v>312</v>
      </c>
      <c r="CN1263" t="s">
        <v>148</v>
      </c>
      <c r="CO1263" s="2" t="s">
        <v>18235</v>
      </c>
      <c r="CP1263" t="s">
        <v>149</v>
      </c>
      <c r="CQ1263">
        <v>3</v>
      </c>
      <c r="CR1263">
        <v>0</v>
      </c>
      <c r="CS1263" t="s">
        <v>136</v>
      </c>
      <c r="CT1263" t="s">
        <v>136</v>
      </c>
      <c r="CU1263" t="s">
        <v>136</v>
      </c>
      <c r="CV1263" t="s">
        <v>136</v>
      </c>
      <c r="CW1263" t="s">
        <v>134</v>
      </c>
      <c r="CX1263">
        <v>75</v>
      </c>
      <c r="CY1263" t="s">
        <v>134</v>
      </c>
      <c r="CZ1263" t="s">
        <v>134</v>
      </c>
      <c r="DA1263" t="s">
        <v>134</v>
      </c>
      <c r="DB1263" t="s">
        <v>134</v>
      </c>
      <c r="DC1263" t="s">
        <v>134</v>
      </c>
      <c r="DD1263" t="s">
        <v>136</v>
      </c>
      <c r="DF1263" s="2" t="s">
        <v>7019</v>
      </c>
      <c r="DG1263" t="s">
        <v>18233</v>
      </c>
      <c r="DH1263" t="s">
        <v>7722</v>
      </c>
      <c r="DI1263" t="s">
        <v>592</v>
      </c>
      <c r="DJ1263" s="4">
        <v>82332</v>
      </c>
      <c r="DK1263" t="s">
        <v>7731</v>
      </c>
      <c r="DL1263" t="s">
        <v>136</v>
      </c>
      <c r="DM1263">
        <v>1</v>
      </c>
      <c r="DN1263" t="s">
        <v>18233</v>
      </c>
      <c r="DO1263" t="s">
        <v>7722</v>
      </c>
      <c r="DP1263" t="s">
        <v>592</v>
      </c>
      <c r="DQ1263" t="str">
        <f>"82332"</f>
        <v>82332</v>
      </c>
      <c r="DR1263" t="s">
        <v>7731</v>
      </c>
      <c r="DS1263" t="s">
        <v>18236</v>
      </c>
      <c r="DT1263">
        <v>1</v>
      </c>
      <c r="DU1263">
        <v>4</v>
      </c>
      <c r="DV1263" t="s">
        <v>136</v>
      </c>
      <c r="DW1263" t="s">
        <v>134</v>
      </c>
      <c r="DX1263" t="s">
        <v>134</v>
      </c>
      <c r="DY1263" t="s">
        <v>136</v>
      </c>
      <c r="DZ1263">
        <v>1</v>
      </c>
      <c r="EA1263" t="s">
        <v>136</v>
      </c>
      <c r="EC1263" s="5">
        <v>12.68</v>
      </c>
      <c r="ED1263" s="5">
        <v>55</v>
      </c>
      <c r="EE1263">
        <v>13073808049</v>
      </c>
      <c r="EF1263" t="s">
        <v>7723</v>
      </c>
      <c r="EG1263" t="s">
        <v>18237</v>
      </c>
      <c r="EH1263">
        <v>0</v>
      </c>
    </row>
    <row r="1264" spans="1:138" ht="15" customHeight="1" x14ac:dyDescent="0.35">
      <c r="A1264" t="s">
        <v>15081</v>
      </c>
      <c r="B1264" t="s">
        <v>157</v>
      </c>
      <c r="C1264" s="1">
        <v>44144.629498958333</v>
      </c>
      <c r="D1264" s="1">
        <v>44166</v>
      </c>
      <c r="E1264" t="s">
        <v>133</v>
      </c>
      <c r="F1264" t="s">
        <v>136</v>
      </c>
      <c r="G1264" t="s">
        <v>135</v>
      </c>
      <c r="H1264" t="s">
        <v>134</v>
      </c>
      <c r="I1264" t="s">
        <v>15082</v>
      </c>
      <c r="K1264" t="s">
        <v>15083</v>
      </c>
      <c r="L1264" t="s">
        <v>15084</v>
      </c>
      <c r="M1264" t="s">
        <v>1235</v>
      </c>
      <c r="N1264" t="s">
        <v>720</v>
      </c>
      <c r="O1264" s="4">
        <v>39088</v>
      </c>
      <c r="P1264" t="s">
        <v>140</v>
      </c>
      <c r="R1264">
        <v>16625715150</v>
      </c>
      <c r="T1264">
        <v>11119</v>
      </c>
      <c r="U1264" t="s">
        <v>15085</v>
      </c>
      <c r="V1264" t="s">
        <v>15086</v>
      </c>
      <c r="X1264" t="s">
        <v>634</v>
      </c>
      <c r="Y1264" t="s">
        <v>15083</v>
      </c>
      <c r="Z1264" t="s">
        <v>15084</v>
      </c>
      <c r="AA1264" t="s">
        <v>1235</v>
      </c>
      <c r="AB1264" t="s">
        <v>720</v>
      </c>
      <c r="AC1264" s="4">
        <v>39088</v>
      </c>
      <c r="AD1264" t="s">
        <v>140</v>
      </c>
      <c r="AF1264">
        <v>16625715150</v>
      </c>
      <c r="AH1264" t="s">
        <v>148</v>
      </c>
      <c r="AI1264" t="s">
        <v>168</v>
      </c>
      <c r="AJ1264" t="s">
        <v>456</v>
      </c>
      <c r="AK1264" t="s">
        <v>457</v>
      </c>
      <c r="AM1264" t="s">
        <v>458</v>
      </c>
      <c r="AO1264" t="s">
        <v>459</v>
      </c>
      <c r="AP1264" t="s">
        <v>460</v>
      </c>
      <c r="AQ1264" s="4">
        <v>73737</v>
      </c>
      <c r="AR1264" t="s">
        <v>140</v>
      </c>
      <c r="AT1264">
        <v>15802274747</v>
      </c>
      <c r="AV1264" t="s">
        <v>461</v>
      </c>
      <c r="AW1264" t="s">
        <v>462</v>
      </c>
      <c r="AZ1264" t="s">
        <v>821</v>
      </c>
      <c r="BA1264" t="s">
        <v>822</v>
      </c>
      <c r="BB1264" t="s">
        <v>136</v>
      </c>
      <c r="BC1264" t="s">
        <v>136</v>
      </c>
      <c r="BD1264" t="s">
        <v>148</v>
      </c>
      <c r="BE1264" t="s">
        <v>136</v>
      </c>
      <c r="BF1264" t="s">
        <v>136</v>
      </c>
      <c r="BG1264" t="s">
        <v>134</v>
      </c>
      <c r="BH1264" t="s">
        <v>136</v>
      </c>
      <c r="BN1264" t="s">
        <v>15087</v>
      </c>
      <c r="BO1264" t="s">
        <v>2634</v>
      </c>
      <c r="BP1264">
        <v>2</v>
      </c>
      <c r="BQ1264">
        <v>2</v>
      </c>
      <c r="BR1264">
        <v>2</v>
      </c>
      <c r="BS1264" s="1">
        <v>44166</v>
      </c>
      <c r="BT1264" s="1">
        <v>44228</v>
      </c>
      <c r="BU1264" s="1">
        <v>44166</v>
      </c>
      <c r="BV1264" s="1">
        <v>44228</v>
      </c>
      <c r="BW1264" t="s">
        <v>136</v>
      </c>
      <c r="BX1264">
        <v>35</v>
      </c>
      <c r="BY1264">
        <v>0</v>
      </c>
      <c r="BZ1264">
        <v>6</v>
      </c>
      <c r="CA1264">
        <v>6</v>
      </c>
      <c r="CB1264">
        <v>6</v>
      </c>
      <c r="CC1264">
        <v>6</v>
      </c>
      <c r="CD1264">
        <v>6</v>
      </c>
      <c r="CE1264">
        <v>5</v>
      </c>
      <c r="CF1264" t="str">
        <f>"9:00 AM"</f>
        <v>9:00 AM</v>
      </c>
      <c r="CG1264" t="str">
        <f>"4:00 PM"</f>
        <v>4:00 PM</v>
      </c>
      <c r="CH1264" s="5">
        <v>11.83</v>
      </c>
      <c r="CI1264" t="s">
        <v>146</v>
      </c>
      <c r="CL1264" t="s">
        <v>136</v>
      </c>
      <c r="CM1264" t="s">
        <v>147</v>
      </c>
      <c r="CN1264" t="s">
        <v>148</v>
      </c>
      <c r="CO1264" t="s">
        <v>465</v>
      </c>
      <c r="CP1264" t="s">
        <v>149</v>
      </c>
      <c r="CQ1264">
        <v>3</v>
      </c>
      <c r="CR1264">
        <v>0</v>
      </c>
      <c r="CS1264" t="s">
        <v>136</v>
      </c>
      <c r="CT1264" t="s">
        <v>134</v>
      </c>
      <c r="CU1264" t="s">
        <v>136</v>
      </c>
      <c r="CV1264" t="s">
        <v>134</v>
      </c>
      <c r="CW1264" t="s">
        <v>134</v>
      </c>
      <c r="CX1264">
        <v>75</v>
      </c>
      <c r="CY1264" t="s">
        <v>134</v>
      </c>
      <c r="CZ1264" t="s">
        <v>134</v>
      </c>
      <c r="DA1264" t="s">
        <v>134</v>
      </c>
      <c r="DB1264" t="s">
        <v>136</v>
      </c>
      <c r="DC1264" t="s">
        <v>134</v>
      </c>
      <c r="DD1264" t="s">
        <v>136</v>
      </c>
      <c r="DF1264" t="s">
        <v>466</v>
      </c>
      <c r="DG1264" t="s">
        <v>15088</v>
      </c>
      <c r="DH1264" t="s">
        <v>1235</v>
      </c>
      <c r="DI1264" t="s">
        <v>720</v>
      </c>
      <c r="DJ1264" s="4">
        <v>39088</v>
      </c>
      <c r="DK1264" t="s">
        <v>1236</v>
      </c>
      <c r="DL1264" t="s">
        <v>136</v>
      </c>
      <c r="DM1264">
        <v>1</v>
      </c>
      <c r="DN1264" t="s">
        <v>15089</v>
      </c>
      <c r="DO1264" t="s">
        <v>1235</v>
      </c>
      <c r="DP1264" t="s">
        <v>720</v>
      </c>
      <c r="DQ1264" t="str">
        <f>"39088"</f>
        <v>39088</v>
      </c>
      <c r="DR1264" t="s">
        <v>1236</v>
      </c>
      <c r="DS1264" t="s">
        <v>551</v>
      </c>
      <c r="DT1264">
        <v>1</v>
      </c>
      <c r="DU1264">
        <v>2</v>
      </c>
      <c r="DV1264" t="s">
        <v>134</v>
      </c>
      <c r="DW1264" t="s">
        <v>134</v>
      </c>
      <c r="DX1264" t="s">
        <v>134</v>
      </c>
      <c r="DY1264" t="s">
        <v>136</v>
      </c>
      <c r="DZ1264">
        <v>1</v>
      </c>
      <c r="EA1264" t="s">
        <v>136</v>
      </c>
      <c r="EC1264" s="5">
        <v>12.68</v>
      </c>
      <c r="ED1264" s="5">
        <v>55</v>
      </c>
      <c r="EE1264">
        <v>16625715150</v>
      </c>
      <c r="EF1264" t="s">
        <v>15090</v>
      </c>
      <c r="EG1264" t="s">
        <v>148</v>
      </c>
      <c r="EH1264">
        <v>0</v>
      </c>
    </row>
    <row r="1265" spans="1:138" ht="15" customHeight="1" x14ac:dyDescent="0.35">
      <c r="A1265" t="s">
        <v>23130</v>
      </c>
      <c r="B1265" t="s">
        <v>157</v>
      </c>
      <c r="C1265" s="1">
        <v>44145.494576041667</v>
      </c>
      <c r="D1265" s="1">
        <v>44166</v>
      </c>
      <c r="E1265" t="s">
        <v>579</v>
      </c>
      <c r="F1265" t="s">
        <v>136</v>
      </c>
      <c r="G1265" t="s">
        <v>135</v>
      </c>
      <c r="H1265" t="s">
        <v>136</v>
      </c>
      <c r="I1265" t="s">
        <v>23131</v>
      </c>
      <c r="K1265" t="s">
        <v>23132</v>
      </c>
      <c r="M1265" t="s">
        <v>2943</v>
      </c>
      <c r="N1265" t="s">
        <v>584</v>
      </c>
      <c r="O1265" s="4">
        <v>84715</v>
      </c>
      <c r="P1265" t="s">
        <v>140</v>
      </c>
      <c r="R1265">
        <v>14356914975</v>
      </c>
      <c r="T1265">
        <v>112410</v>
      </c>
      <c r="U1265" t="s">
        <v>4512</v>
      </c>
      <c r="V1265" t="s">
        <v>23133</v>
      </c>
      <c r="X1265" t="s">
        <v>164</v>
      </c>
      <c r="Y1265" t="s">
        <v>23134</v>
      </c>
      <c r="Z1265" t="s">
        <v>23135</v>
      </c>
      <c r="AA1265" t="s">
        <v>2943</v>
      </c>
      <c r="AB1265" t="s">
        <v>584</v>
      </c>
      <c r="AC1265" s="4">
        <v>84715</v>
      </c>
      <c r="AD1265" t="s">
        <v>140</v>
      </c>
      <c r="AF1265">
        <v>14356914975</v>
      </c>
      <c r="AH1265" t="s">
        <v>23136</v>
      </c>
      <c r="AI1265" t="s">
        <v>168</v>
      </c>
      <c r="AJ1265" t="s">
        <v>588</v>
      </c>
      <c r="AK1265" t="s">
        <v>589</v>
      </c>
      <c r="AM1265" t="s">
        <v>590</v>
      </c>
      <c r="AO1265" t="s">
        <v>591</v>
      </c>
      <c r="AP1265" t="s">
        <v>592</v>
      </c>
      <c r="AQ1265" s="4">
        <v>82601</v>
      </c>
      <c r="AR1265" t="s">
        <v>140</v>
      </c>
      <c r="AT1265">
        <v>13074722105</v>
      </c>
      <c r="AV1265" t="s">
        <v>593</v>
      </c>
      <c r="AW1265" t="s">
        <v>594</v>
      </c>
      <c r="AZ1265" t="s">
        <v>334</v>
      </c>
      <c r="BA1265" t="s">
        <v>335</v>
      </c>
      <c r="BB1265" t="s">
        <v>136</v>
      </c>
      <c r="BC1265" t="s">
        <v>136</v>
      </c>
      <c r="BD1265" t="s">
        <v>148</v>
      </c>
      <c r="BE1265" t="s">
        <v>136</v>
      </c>
      <c r="BF1265" t="s">
        <v>136</v>
      </c>
      <c r="BG1265" t="s">
        <v>134</v>
      </c>
      <c r="BH1265" t="s">
        <v>136</v>
      </c>
      <c r="BN1265" t="s">
        <v>23137</v>
      </c>
      <c r="BO1265" t="s">
        <v>2271</v>
      </c>
      <c r="BP1265">
        <v>2</v>
      </c>
      <c r="BQ1265">
        <v>2</v>
      </c>
      <c r="BR1265">
        <v>2</v>
      </c>
      <c r="BS1265" s="1">
        <v>44192</v>
      </c>
      <c r="BT1265" s="1">
        <v>44255</v>
      </c>
      <c r="BU1265" s="1">
        <v>44192</v>
      </c>
      <c r="BV1265" s="1">
        <v>44255</v>
      </c>
      <c r="BW1265" t="s">
        <v>134</v>
      </c>
      <c r="CH1265" s="5">
        <v>1682.33</v>
      </c>
      <c r="CI1265" t="s">
        <v>597</v>
      </c>
      <c r="CJ1265">
        <v>0</v>
      </c>
      <c r="CK1265" t="s">
        <v>1362</v>
      </c>
      <c r="CL1265" t="s">
        <v>136</v>
      </c>
      <c r="CM1265" t="s">
        <v>354</v>
      </c>
      <c r="CN1265" t="s">
        <v>945</v>
      </c>
      <c r="CO1265" t="s">
        <v>23138</v>
      </c>
      <c r="CP1265" t="s">
        <v>149</v>
      </c>
      <c r="CQ1265">
        <v>6</v>
      </c>
      <c r="CR1265">
        <v>0</v>
      </c>
      <c r="CS1265" t="s">
        <v>136</v>
      </c>
      <c r="CT1265" t="s">
        <v>134</v>
      </c>
      <c r="CU1265" t="s">
        <v>136</v>
      </c>
      <c r="CV1265" t="s">
        <v>136</v>
      </c>
      <c r="CW1265" t="s">
        <v>134</v>
      </c>
      <c r="CX1265">
        <v>50</v>
      </c>
      <c r="CY1265" t="s">
        <v>134</v>
      </c>
      <c r="CZ1265" t="s">
        <v>136</v>
      </c>
      <c r="DA1265" t="s">
        <v>134</v>
      </c>
      <c r="DB1265" t="s">
        <v>136</v>
      </c>
      <c r="DC1265" t="s">
        <v>136</v>
      </c>
      <c r="DD1265" t="s">
        <v>136</v>
      </c>
      <c r="DF1265" t="s">
        <v>23139</v>
      </c>
      <c r="DG1265" t="s">
        <v>23140</v>
      </c>
      <c r="DH1265" t="s">
        <v>2943</v>
      </c>
      <c r="DI1265" t="s">
        <v>584</v>
      </c>
      <c r="DJ1265" s="4">
        <v>84715</v>
      </c>
      <c r="DK1265" t="s">
        <v>1039</v>
      </c>
      <c r="DL1265" t="s">
        <v>136</v>
      </c>
      <c r="DM1265">
        <v>1</v>
      </c>
      <c r="DN1265" t="s">
        <v>23141</v>
      </c>
      <c r="DO1265" t="s">
        <v>2943</v>
      </c>
      <c r="DP1265" t="s">
        <v>584</v>
      </c>
      <c r="DQ1265" t="str">
        <f>"84175"</f>
        <v>84175</v>
      </c>
      <c r="DR1265" t="s">
        <v>1039</v>
      </c>
      <c r="DS1265" t="s">
        <v>2917</v>
      </c>
      <c r="DT1265">
        <v>1</v>
      </c>
      <c r="DU1265">
        <v>1</v>
      </c>
      <c r="DV1265" t="s">
        <v>136</v>
      </c>
      <c r="DW1265" t="s">
        <v>136</v>
      </c>
      <c r="DX1265" t="s">
        <v>134</v>
      </c>
      <c r="DY1265" t="s">
        <v>134</v>
      </c>
      <c r="DZ1265">
        <v>2</v>
      </c>
      <c r="EA1265" t="s">
        <v>136</v>
      </c>
      <c r="EC1265" s="5">
        <v>12.68</v>
      </c>
      <c r="ED1265" s="5">
        <v>55</v>
      </c>
      <c r="EE1265">
        <v>13074722105</v>
      </c>
      <c r="EF1265" t="s">
        <v>593</v>
      </c>
      <c r="EG1265" t="s">
        <v>148</v>
      </c>
      <c r="EH1265">
        <v>0</v>
      </c>
    </row>
    <row r="1266" spans="1:138" ht="15" customHeight="1" x14ac:dyDescent="0.35">
      <c r="A1266" t="s">
        <v>8067</v>
      </c>
      <c r="B1266" t="s">
        <v>157</v>
      </c>
      <c r="C1266" s="1">
        <v>44145.735290509256</v>
      </c>
      <c r="D1266" s="1">
        <v>44166</v>
      </c>
      <c r="E1266" t="s">
        <v>1298</v>
      </c>
      <c r="F1266" t="s">
        <v>136</v>
      </c>
      <c r="G1266" t="s">
        <v>135</v>
      </c>
      <c r="H1266" t="s">
        <v>136</v>
      </c>
      <c r="I1266" t="s">
        <v>1299</v>
      </c>
      <c r="K1266" t="s">
        <v>1300</v>
      </c>
      <c r="L1266" t="s">
        <v>1301</v>
      </c>
      <c r="M1266" t="s">
        <v>1302</v>
      </c>
      <c r="N1266" t="s">
        <v>925</v>
      </c>
      <c r="O1266" s="4">
        <v>83301</v>
      </c>
      <c r="P1266" t="s">
        <v>140</v>
      </c>
      <c r="R1266">
        <v>12085952226</v>
      </c>
      <c r="T1266">
        <v>112410</v>
      </c>
      <c r="U1266" t="s">
        <v>1303</v>
      </c>
      <c r="V1266" t="s">
        <v>1304</v>
      </c>
      <c r="X1266" t="s">
        <v>1305</v>
      </c>
      <c r="Y1266" t="s">
        <v>1300</v>
      </c>
      <c r="Z1266" t="s">
        <v>1301</v>
      </c>
      <c r="AA1266" t="s">
        <v>1302</v>
      </c>
      <c r="AB1266" t="s">
        <v>925</v>
      </c>
      <c r="AC1266" s="4">
        <v>83301</v>
      </c>
      <c r="AD1266" t="s">
        <v>140</v>
      </c>
      <c r="AF1266">
        <v>12085952226</v>
      </c>
      <c r="AH1266" t="s">
        <v>1306</v>
      </c>
      <c r="AZ1266" t="s">
        <v>334</v>
      </c>
      <c r="BA1266" t="s">
        <v>335</v>
      </c>
      <c r="BB1266" t="s">
        <v>136</v>
      </c>
      <c r="BC1266" t="s">
        <v>136</v>
      </c>
      <c r="BD1266" t="s">
        <v>148</v>
      </c>
      <c r="BE1266" t="s">
        <v>136</v>
      </c>
      <c r="BF1266" t="s">
        <v>136</v>
      </c>
      <c r="BG1266" t="s">
        <v>134</v>
      </c>
      <c r="BH1266" t="s">
        <v>136</v>
      </c>
      <c r="BN1266" t="s">
        <v>8068</v>
      </c>
      <c r="BO1266" t="s">
        <v>8069</v>
      </c>
      <c r="BP1266">
        <v>3</v>
      </c>
      <c r="BQ1266">
        <v>3</v>
      </c>
      <c r="BR1266">
        <v>3</v>
      </c>
      <c r="BS1266" s="1">
        <v>44197</v>
      </c>
      <c r="BT1266" s="1">
        <v>44469</v>
      </c>
      <c r="BU1266" s="1">
        <v>44197</v>
      </c>
      <c r="BV1266" s="1">
        <v>44469</v>
      </c>
      <c r="BW1266" t="s">
        <v>134</v>
      </c>
      <c r="CH1266" s="5">
        <v>2133.52</v>
      </c>
      <c r="CI1266" t="s">
        <v>597</v>
      </c>
      <c r="CJ1266">
        <v>0</v>
      </c>
      <c r="CK1266" t="s">
        <v>1309</v>
      </c>
      <c r="CL1266" t="s">
        <v>136</v>
      </c>
      <c r="CM1266" t="s">
        <v>354</v>
      </c>
      <c r="CN1266" t="s">
        <v>1310</v>
      </c>
      <c r="CO1266" t="s">
        <v>2377</v>
      </c>
      <c r="CP1266" t="s">
        <v>149</v>
      </c>
      <c r="CQ1266">
        <v>3</v>
      </c>
      <c r="CR1266">
        <v>0</v>
      </c>
      <c r="CS1266" t="s">
        <v>136</v>
      </c>
      <c r="CT1266" t="s">
        <v>136</v>
      </c>
      <c r="CU1266" t="s">
        <v>136</v>
      </c>
      <c r="CV1266" t="s">
        <v>134</v>
      </c>
      <c r="CW1266" t="s">
        <v>134</v>
      </c>
      <c r="CX1266">
        <v>50</v>
      </c>
      <c r="CY1266" t="s">
        <v>134</v>
      </c>
      <c r="CZ1266" t="s">
        <v>136</v>
      </c>
      <c r="DA1266" t="s">
        <v>136</v>
      </c>
      <c r="DB1266" t="s">
        <v>136</v>
      </c>
      <c r="DC1266" t="s">
        <v>136</v>
      </c>
      <c r="DD1266" t="s">
        <v>136</v>
      </c>
      <c r="DF1266" t="s">
        <v>180</v>
      </c>
      <c r="DG1266" t="s">
        <v>8070</v>
      </c>
      <c r="DH1266" t="s">
        <v>3704</v>
      </c>
      <c r="DI1266" t="s">
        <v>395</v>
      </c>
      <c r="DJ1266" s="4">
        <v>93280</v>
      </c>
      <c r="DK1266" t="s">
        <v>2108</v>
      </c>
      <c r="DL1266" t="s">
        <v>134</v>
      </c>
      <c r="DM1266">
        <v>2</v>
      </c>
      <c r="DN1266" t="s">
        <v>8071</v>
      </c>
      <c r="DO1266" t="s">
        <v>3704</v>
      </c>
      <c r="DP1266" t="s">
        <v>395</v>
      </c>
      <c r="DQ1266" t="str">
        <f>"93280"</f>
        <v>93280</v>
      </c>
      <c r="DR1266" t="s">
        <v>2108</v>
      </c>
      <c r="DS1266" t="s">
        <v>1315</v>
      </c>
      <c r="DT1266">
        <v>7</v>
      </c>
      <c r="DU1266">
        <v>7</v>
      </c>
      <c r="DV1266" t="s">
        <v>134</v>
      </c>
      <c r="DW1266" t="s">
        <v>134</v>
      </c>
      <c r="DX1266" t="s">
        <v>134</v>
      </c>
      <c r="DY1266" t="s">
        <v>136</v>
      </c>
      <c r="DZ1266">
        <v>1</v>
      </c>
      <c r="EA1266" t="s">
        <v>136</v>
      </c>
      <c r="EC1266" s="5">
        <v>12.68</v>
      </c>
      <c r="ED1266" s="5">
        <v>55</v>
      </c>
      <c r="EE1266">
        <v>12085952226</v>
      </c>
      <c r="EF1266" t="s">
        <v>1316</v>
      </c>
      <c r="EG1266" t="s">
        <v>148</v>
      </c>
      <c r="EH1266">
        <v>0</v>
      </c>
    </row>
    <row r="1267" spans="1:138" ht="15" customHeight="1" x14ac:dyDescent="0.35">
      <c r="A1267" t="s">
        <v>27683</v>
      </c>
      <c r="B1267" t="s">
        <v>157</v>
      </c>
      <c r="C1267" s="1">
        <v>44145.76688599537</v>
      </c>
      <c r="D1267" s="1">
        <v>44166</v>
      </c>
      <c r="E1267" t="s">
        <v>579</v>
      </c>
      <c r="F1267" t="s">
        <v>136</v>
      </c>
      <c r="G1267" t="s">
        <v>135</v>
      </c>
      <c r="H1267" t="s">
        <v>136</v>
      </c>
      <c r="I1267" t="s">
        <v>27684</v>
      </c>
      <c r="K1267" t="s">
        <v>27685</v>
      </c>
      <c r="M1267" t="s">
        <v>27686</v>
      </c>
      <c r="N1267" t="s">
        <v>925</v>
      </c>
      <c r="O1267" s="4">
        <v>83627</v>
      </c>
      <c r="P1267" t="s">
        <v>140</v>
      </c>
      <c r="R1267">
        <v>12083662411</v>
      </c>
      <c r="T1267">
        <v>1121</v>
      </c>
      <c r="U1267" t="s">
        <v>12868</v>
      </c>
      <c r="V1267" t="s">
        <v>27687</v>
      </c>
      <c r="X1267" t="s">
        <v>224</v>
      </c>
      <c r="Y1267" t="s">
        <v>27685</v>
      </c>
      <c r="AA1267" t="s">
        <v>27686</v>
      </c>
      <c r="AB1267" t="s">
        <v>925</v>
      </c>
      <c r="AC1267" s="4">
        <v>83627</v>
      </c>
      <c r="AD1267" t="s">
        <v>140</v>
      </c>
      <c r="AF1267">
        <v>12083662411</v>
      </c>
      <c r="AH1267" t="s">
        <v>1306</v>
      </c>
      <c r="AI1267" t="s">
        <v>168</v>
      </c>
      <c r="AJ1267" t="s">
        <v>1303</v>
      </c>
      <c r="AK1267" t="s">
        <v>1304</v>
      </c>
      <c r="AM1267" t="s">
        <v>1300</v>
      </c>
      <c r="AN1267" t="s">
        <v>1301</v>
      </c>
      <c r="AO1267" t="s">
        <v>1302</v>
      </c>
      <c r="AP1267" t="s">
        <v>925</v>
      </c>
      <c r="AQ1267" s="4">
        <v>83301</v>
      </c>
      <c r="AR1267" t="s">
        <v>140</v>
      </c>
      <c r="AT1267">
        <v>12085952226</v>
      </c>
      <c r="AV1267" t="s">
        <v>1306</v>
      </c>
      <c r="AW1267" t="s">
        <v>1299</v>
      </c>
      <c r="AZ1267" t="s">
        <v>334</v>
      </c>
      <c r="BA1267" t="s">
        <v>335</v>
      </c>
      <c r="BB1267" t="s">
        <v>136</v>
      </c>
      <c r="BC1267" t="s">
        <v>136</v>
      </c>
      <c r="BD1267" t="s">
        <v>148</v>
      </c>
      <c r="BE1267" t="s">
        <v>136</v>
      </c>
      <c r="BF1267" t="s">
        <v>136</v>
      </c>
      <c r="BG1267" t="s">
        <v>134</v>
      </c>
      <c r="BH1267" t="s">
        <v>136</v>
      </c>
      <c r="BN1267" t="s">
        <v>27688</v>
      </c>
      <c r="BO1267" t="s">
        <v>4755</v>
      </c>
      <c r="BP1267">
        <v>1</v>
      </c>
      <c r="BQ1267">
        <v>1</v>
      </c>
      <c r="BR1267">
        <v>1</v>
      </c>
      <c r="BS1267" s="1">
        <v>44197</v>
      </c>
      <c r="BT1267" s="1">
        <v>44316</v>
      </c>
      <c r="BU1267" s="1">
        <v>44197</v>
      </c>
      <c r="BV1267" s="1">
        <v>44316</v>
      </c>
      <c r="BW1267" t="s">
        <v>134</v>
      </c>
      <c r="CH1267" s="5">
        <v>1682.33</v>
      </c>
      <c r="CI1267" t="s">
        <v>597</v>
      </c>
      <c r="CJ1267">
        <v>0</v>
      </c>
      <c r="CK1267" t="s">
        <v>2957</v>
      </c>
      <c r="CL1267" t="s">
        <v>136</v>
      </c>
      <c r="CM1267" t="s">
        <v>354</v>
      </c>
      <c r="CN1267" t="s">
        <v>1310</v>
      </c>
      <c r="CO1267" t="s">
        <v>1350</v>
      </c>
      <c r="CP1267" t="s">
        <v>149</v>
      </c>
      <c r="CQ1267">
        <v>3</v>
      </c>
      <c r="CR1267">
        <v>0</v>
      </c>
      <c r="CS1267" t="s">
        <v>136</v>
      </c>
      <c r="CT1267" t="s">
        <v>136</v>
      </c>
      <c r="CU1267" t="s">
        <v>136</v>
      </c>
      <c r="CV1267" t="s">
        <v>134</v>
      </c>
      <c r="CW1267" t="s">
        <v>134</v>
      </c>
      <c r="CX1267">
        <v>50</v>
      </c>
      <c r="CY1267" t="s">
        <v>134</v>
      </c>
      <c r="CZ1267" t="s">
        <v>136</v>
      </c>
      <c r="DA1267" t="s">
        <v>136</v>
      </c>
      <c r="DB1267" t="s">
        <v>136</v>
      </c>
      <c r="DC1267" t="s">
        <v>136</v>
      </c>
      <c r="DD1267" t="s">
        <v>136</v>
      </c>
      <c r="DF1267" t="s">
        <v>180</v>
      </c>
      <c r="DG1267" t="s">
        <v>27685</v>
      </c>
      <c r="DH1267" t="s">
        <v>27686</v>
      </c>
      <c r="DI1267" t="s">
        <v>925</v>
      </c>
      <c r="DJ1267" s="4">
        <v>83627</v>
      </c>
      <c r="DK1267" t="s">
        <v>10655</v>
      </c>
      <c r="DL1267" t="s">
        <v>134</v>
      </c>
      <c r="DM1267">
        <v>2</v>
      </c>
      <c r="DN1267" t="s">
        <v>27685</v>
      </c>
      <c r="DO1267" t="s">
        <v>27686</v>
      </c>
      <c r="DP1267" t="s">
        <v>925</v>
      </c>
      <c r="DQ1267" t="str">
        <f>"83627"</f>
        <v>83627</v>
      </c>
      <c r="DR1267" t="s">
        <v>10655</v>
      </c>
      <c r="DS1267" t="s">
        <v>27689</v>
      </c>
      <c r="DT1267">
        <v>5</v>
      </c>
      <c r="DU1267">
        <v>5</v>
      </c>
      <c r="DV1267" t="s">
        <v>134</v>
      </c>
      <c r="DW1267" t="s">
        <v>134</v>
      </c>
      <c r="DX1267" t="s">
        <v>134</v>
      </c>
      <c r="DY1267" t="s">
        <v>136</v>
      </c>
      <c r="DZ1267">
        <v>1</v>
      </c>
      <c r="EA1267" t="s">
        <v>136</v>
      </c>
      <c r="EC1267" s="5">
        <v>12.68</v>
      </c>
      <c r="ED1267" s="5">
        <v>55</v>
      </c>
      <c r="EE1267">
        <v>12085952226</v>
      </c>
      <c r="EF1267" t="s">
        <v>1316</v>
      </c>
      <c r="EG1267" t="s">
        <v>148</v>
      </c>
      <c r="EH1267">
        <v>0</v>
      </c>
    </row>
    <row r="1268" spans="1:138" ht="15" customHeight="1" x14ac:dyDescent="0.35">
      <c r="A1268" t="s">
        <v>27644</v>
      </c>
      <c r="B1268" t="s">
        <v>157</v>
      </c>
      <c r="C1268" s="1">
        <v>44148.5824474537</v>
      </c>
      <c r="D1268" s="1">
        <v>44166</v>
      </c>
      <c r="E1268" t="s">
        <v>1298</v>
      </c>
      <c r="F1268" t="s">
        <v>136</v>
      </c>
      <c r="G1268" t="s">
        <v>135</v>
      </c>
      <c r="H1268" t="s">
        <v>136</v>
      </c>
      <c r="I1268" t="s">
        <v>1299</v>
      </c>
      <c r="K1268" t="s">
        <v>1300</v>
      </c>
      <c r="L1268" t="s">
        <v>1301</v>
      </c>
      <c r="M1268" t="s">
        <v>1302</v>
      </c>
      <c r="N1268" t="s">
        <v>925</v>
      </c>
      <c r="O1268" s="4">
        <v>83301</v>
      </c>
      <c r="P1268" t="s">
        <v>140</v>
      </c>
      <c r="R1268">
        <v>12085952226</v>
      </c>
      <c r="T1268">
        <v>112410</v>
      </c>
      <c r="U1268" t="s">
        <v>1303</v>
      </c>
      <c r="V1268" t="s">
        <v>1304</v>
      </c>
      <c r="X1268" t="s">
        <v>1305</v>
      </c>
      <c r="Y1268" t="s">
        <v>1300</v>
      </c>
      <c r="Z1268" t="s">
        <v>1301</v>
      </c>
      <c r="AA1268" t="s">
        <v>1302</v>
      </c>
      <c r="AB1268" t="s">
        <v>925</v>
      </c>
      <c r="AC1268" s="4">
        <v>83301</v>
      </c>
      <c r="AD1268" t="s">
        <v>140</v>
      </c>
      <c r="AF1268">
        <v>12085952226</v>
      </c>
      <c r="AH1268" t="s">
        <v>1306</v>
      </c>
      <c r="AZ1268" t="s">
        <v>334</v>
      </c>
      <c r="BA1268" t="s">
        <v>335</v>
      </c>
      <c r="BB1268" t="s">
        <v>136</v>
      </c>
      <c r="BC1268" t="s">
        <v>136</v>
      </c>
      <c r="BD1268" t="s">
        <v>148</v>
      </c>
      <c r="BE1268" t="s">
        <v>136</v>
      </c>
      <c r="BF1268" t="s">
        <v>136</v>
      </c>
      <c r="BG1268" t="s">
        <v>134</v>
      </c>
      <c r="BH1268" t="s">
        <v>136</v>
      </c>
      <c r="BN1268" t="s">
        <v>27645</v>
      </c>
      <c r="BO1268" t="s">
        <v>1308</v>
      </c>
      <c r="BP1268">
        <v>1</v>
      </c>
      <c r="BQ1268">
        <v>1</v>
      </c>
      <c r="BR1268">
        <v>1</v>
      </c>
      <c r="BS1268" s="1">
        <v>44202</v>
      </c>
      <c r="BT1268" s="1">
        <v>44316</v>
      </c>
      <c r="BU1268" s="1">
        <v>44202</v>
      </c>
      <c r="BV1268" s="1">
        <v>44316</v>
      </c>
      <c r="BW1268" t="s">
        <v>134</v>
      </c>
      <c r="CH1268" s="5">
        <v>2133.52</v>
      </c>
      <c r="CI1268" t="s">
        <v>597</v>
      </c>
      <c r="CJ1268">
        <v>0</v>
      </c>
      <c r="CK1268" t="s">
        <v>2285</v>
      </c>
      <c r="CL1268" t="s">
        <v>136</v>
      </c>
      <c r="CM1268" t="s">
        <v>354</v>
      </c>
      <c r="CN1268" t="s">
        <v>1310</v>
      </c>
      <c r="CO1268" t="s">
        <v>2377</v>
      </c>
      <c r="CP1268" t="s">
        <v>149</v>
      </c>
      <c r="CQ1268">
        <v>3</v>
      </c>
      <c r="CR1268">
        <v>0</v>
      </c>
      <c r="CS1268" t="s">
        <v>136</v>
      </c>
      <c r="CT1268" t="s">
        <v>136</v>
      </c>
      <c r="CU1268" t="s">
        <v>136</v>
      </c>
      <c r="CV1268" t="s">
        <v>134</v>
      </c>
      <c r="CW1268" t="s">
        <v>134</v>
      </c>
      <c r="CX1268">
        <v>50</v>
      </c>
      <c r="CY1268" t="s">
        <v>134</v>
      </c>
      <c r="CZ1268" t="s">
        <v>136</v>
      </c>
      <c r="DA1268" t="s">
        <v>136</v>
      </c>
      <c r="DB1268" t="s">
        <v>136</v>
      </c>
      <c r="DC1268" t="s">
        <v>136</v>
      </c>
      <c r="DD1268" t="s">
        <v>136</v>
      </c>
      <c r="DF1268" t="s">
        <v>180</v>
      </c>
      <c r="DG1268" t="s">
        <v>27646</v>
      </c>
      <c r="DH1268" t="s">
        <v>27647</v>
      </c>
      <c r="DI1268" t="s">
        <v>395</v>
      </c>
      <c r="DJ1268" s="4">
        <v>92555</v>
      </c>
      <c r="DK1268" t="s">
        <v>6305</v>
      </c>
      <c r="DL1268" t="s">
        <v>134</v>
      </c>
      <c r="DM1268">
        <v>2</v>
      </c>
      <c r="DN1268" t="s">
        <v>27646</v>
      </c>
      <c r="DO1268" t="s">
        <v>27647</v>
      </c>
      <c r="DP1268" t="s">
        <v>395</v>
      </c>
      <c r="DQ1268" t="str">
        <f>"92555"</f>
        <v>92555</v>
      </c>
      <c r="DR1268" t="s">
        <v>6305</v>
      </c>
      <c r="DS1268" t="s">
        <v>2979</v>
      </c>
      <c r="DT1268">
        <v>17</v>
      </c>
      <c r="DU1268">
        <v>21</v>
      </c>
      <c r="DV1268" t="s">
        <v>134</v>
      </c>
      <c r="DW1268" t="s">
        <v>134</v>
      </c>
      <c r="DX1268" t="s">
        <v>134</v>
      </c>
      <c r="DY1268" t="s">
        <v>136</v>
      </c>
      <c r="DZ1268">
        <v>1</v>
      </c>
      <c r="EA1268" t="s">
        <v>136</v>
      </c>
      <c r="EC1268" s="5">
        <v>12.68</v>
      </c>
      <c r="ED1268" s="5">
        <v>55</v>
      </c>
      <c r="EE1268">
        <v>12085952226</v>
      </c>
      <c r="EF1268" t="s">
        <v>1316</v>
      </c>
      <c r="EG1268" t="s">
        <v>148</v>
      </c>
      <c r="EH1268">
        <v>0</v>
      </c>
    </row>
    <row r="1269" spans="1:138" ht="15" customHeight="1" x14ac:dyDescent="0.35">
      <c r="A1269" t="s">
        <v>4767</v>
      </c>
      <c r="B1269" t="s">
        <v>157</v>
      </c>
      <c r="C1269" s="1">
        <v>44148.629590625002</v>
      </c>
      <c r="D1269" s="1">
        <v>44166</v>
      </c>
      <c r="E1269" t="s">
        <v>1298</v>
      </c>
      <c r="F1269" t="s">
        <v>136</v>
      </c>
      <c r="G1269" t="s">
        <v>135</v>
      </c>
      <c r="H1269" t="s">
        <v>136</v>
      </c>
      <c r="I1269" t="s">
        <v>1299</v>
      </c>
      <c r="K1269" t="s">
        <v>1300</v>
      </c>
      <c r="L1269" t="s">
        <v>1301</v>
      </c>
      <c r="M1269" t="s">
        <v>1302</v>
      </c>
      <c r="N1269" t="s">
        <v>925</v>
      </c>
      <c r="O1269" s="4">
        <v>83301</v>
      </c>
      <c r="P1269" t="s">
        <v>140</v>
      </c>
      <c r="R1269">
        <v>12085952226</v>
      </c>
      <c r="T1269">
        <v>112410</v>
      </c>
      <c r="U1269" t="s">
        <v>1303</v>
      </c>
      <c r="V1269" t="s">
        <v>1304</v>
      </c>
      <c r="X1269" t="s">
        <v>1305</v>
      </c>
      <c r="Y1269" t="s">
        <v>1300</v>
      </c>
      <c r="Z1269" t="s">
        <v>1301</v>
      </c>
      <c r="AA1269" t="s">
        <v>4768</v>
      </c>
      <c r="AB1269" t="s">
        <v>925</v>
      </c>
      <c r="AC1269" s="4">
        <v>83301</v>
      </c>
      <c r="AD1269" t="s">
        <v>140</v>
      </c>
      <c r="AF1269">
        <v>12085952226</v>
      </c>
      <c r="AH1269" t="s">
        <v>1306</v>
      </c>
      <c r="AZ1269" t="s">
        <v>334</v>
      </c>
      <c r="BA1269" t="s">
        <v>335</v>
      </c>
      <c r="BB1269" t="s">
        <v>136</v>
      </c>
      <c r="BC1269" t="s">
        <v>136</v>
      </c>
      <c r="BD1269" t="s">
        <v>148</v>
      </c>
      <c r="BE1269" t="s">
        <v>136</v>
      </c>
      <c r="BF1269" t="s">
        <v>136</v>
      </c>
      <c r="BG1269" t="s">
        <v>134</v>
      </c>
      <c r="BH1269" t="s">
        <v>136</v>
      </c>
      <c r="BN1269" t="s">
        <v>4769</v>
      </c>
      <c r="BO1269" t="s">
        <v>1308</v>
      </c>
      <c r="BP1269">
        <v>9</v>
      </c>
      <c r="BQ1269">
        <v>9</v>
      </c>
      <c r="BR1269">
        <v>9</v>
      </c>
      <c r="BS1269" s="1">
        <v>44197</v>
      </c>
      <c r="BT1269" s="1">
        <v>44274</v>
      </c>
      <c r="BU1269" s="1">
        <v>44197</v>
      </c>
      <c r="BV1269" s="1">
        <v>44274</v>
      </c>
      <c r="BW1269" t="s">
        <v>134</v>
      </c>
      <c r="CH1269" s="5">
        <v>1682.33</v>
      </c>
      <c r="CI1269" t="s">
        <v>597</v>
      </c>
      <c r="CJ1269">
        <v>0</v>
      </c>
      <c r="CK1269" t="s">
        <v>1309</v>
      </c>
      <c r="CL1269" t="s">
        <v>136</v>
      </c>
      <c r="CM1269" t="s">
        <v>354</v>
      </c>
      <c r="CN1269" t="s">
        <v>1310</v>
      </c>
      <c r="CO1269" t="s">
        <v>1350</v>
      </c>
      <c r="CP1269" t="s">
        <v>149</v>
      </c>
      <c r="CQ1269">
        <v>3</v>
      </c>
      <c r="CR1269">
        <v>0</v>
      </c>
      <c r="CS1269" t="s">
        <v>136</v>
      </c>
      <c r="CT1269" t="s">
        <v>136</v>
      </c>
      <c r="CU1269" t="s">
        <v>136</v>
      </c>
      <c r="CV1269" t="s">
        <v>134</v>
      </c>
      <c r="CW1269" t="s">
        <v>134</v>
      </c>
      <c r="CX1269">
        <v>50</v>
      </c>
      <c r="CY1269" t="s">
        <v>134</v>
      </c>
      <c r="CZ1269" t="s">
        <v>136</v>
      </c>
      <c r="DA1269" t="s">
        <v>136</v>
      </c>
      <c r="DB1269" t="s">
        <v>136</v>
      </c>
      <c r="DC1269" t="s">
        <v>136</v>
      </c>
      <c r="DD1269" t="s">
        <v>136</v>
      </c>
      <c r="DF1269" t="s">
        <v>180</v>
      </c>
      <c r="DG1269" t="s">
        <v>4770</v>
      </c>
      <c r="DH1269" t="s">
        <v>4771</v>
      </c>
      <c r="DI1269" t="s">
        <v>925</v>
      </c>
      <c r="DJ1269" s="4">
        <v>83316</v>
      </c>
      <c r="DK1269" t="s">
        <v>1302</v>
      </c>
      <c r="DL1269" t="s">
        <v>134</v>
      </c>
      <c r="DM1269">
        <v>2</v>
      </c>
      <c r="DN1269" t="s">
        <v>4772</v>
      </c>
      <c r="DO1269" t="s">
        <v>4771</v>
      </c>
      <c r="DP1269" t="s">
        <v>925</v>
      </c>
      <c r="DQ1269" t="str">
        <f>"83316"</f>
        <v>83316</v>
      </c>
      <c r="DR1269" t="s">
        <v>1302</v>
      </c>
      <c r="DS1269" t="s">
        <v>2979</v>
      </c>
      <c r="DT1269">
        <v>4</v>
      </c>
      <c r="DU1269">
        <v>8</v>
      </c>
      <c r="DV1269" t="s">
        <v>134</v>
      </c>
      <c r="DW1269" t="s">
        <v>134</v>
      </c>
      <c r="DX1269" t="s">
        <v>134</v>
      </c>
      <c r="DY1269" t="s">
        <v>136</v>
      </c>
      <c r="DZ1269">
        <v>1</v>
      </c>
      <c r="EA1269" t="s">
        <v>136</v>
      </c>
      <c r="EC1269" s="5">
        <v>12.68</v>
      </c>
      <c r="ED1269" s="5">
        <v>55</v>
      </c>
      <c r="EE1269">
        <v>12085952226</v>
      </c>
      <c r="EF1269" t="s">
        <v>1316</v>
      </c>
      <c r="EG1269" t="s">
        <v>148</v>
      </c>
      <c r="EH1269">
        <v>0</v>
      </c>
    </row>
    <row r="1270" spans="1:138" ht="15" customHeight="1" x14ac:dyDescent="0.35">
      <c r="A1270" t="s">
        <v>1297</v>
      </c>
      <c r="B1270" t="s">
        <v>157</v>
      </c>
      <c r="C1270" s="1">
        <v>44148.650563888892</v>
      </c>
      <c r="D1270" s="1">
        <v>44166</v>
      </c>
      <c r="E1270" t="s">
        <v>1298</v>
      </c>
      <c r="F1270" t="s">
        <v>136</v>
      </c>
      <c r="G1270" t="s">
        <v>135</v>
      </c>
      <c r="H1270" t="s">
        <v>136</v>
      </c>
      <c r="I1270" t="s">
        <v>1299</v>
      </c>
      <c r="K1270" t="s">
        <v>1300</v>
      </c>
      <c r="L1270" t="s">
        <v>1301</v>
      </c>
      <c r="M1270" t="s">
        <v>1302</v>
      </c>
      <c r="N1270" t="s">
        <v>925</v>
      </c>
      <c r="O1270" s="4">
        <v>83301</v>
      </c>
      <c r="P1270" t="s">
        <v>140</v>
      </c>
      <c r="R1270">
        <v>12085952226</v>
      </c>
      <c r="T1270">
        <v>112410</v>
      </c>
      <c r="U1270" t="s">
        <v>1303</v>
      </c>
      <c r="V1270" t="s">
        <v>1304</v>
      </c>
      <c r="X1270" t="s">
        <v>1305</v>
      </c>
      <c r="Y1270" t="s">
        <v>1300</v>
      </c>
      <c r="Z1270" t="s">
        <v>1301</v>
      </c>
      <c r="AA1270" t="s">
        <v>1302</v>
      </c>
      <c r="AB1270" t="s">
        <v>925</v>
      </c>
      <c r="AC1270" s="4">
        <v>83301</v>
      </c>
      <c r="AD1270" t="s">
        <v>140</v>
      </c>
      <c r="AF1270">
        <v>12085952226</v>
      </c>
      <c r="AH1270" t="s">
        <v>1306</v>
      </c>
      <c r="AZ1270" t="s">
        <v>334</v>
      </c>
      <c r="BA1270" t="s">
        <v>335</v>
      </c>
      <c r="BB1270" t="s">
        <v>136</v>
      </c>
      <c r="BC1270" t="s">
        <v>136</v>
      </c>
      <c r="BD1270" t="s">
        <v>148</v>
      </c>
      <c r="BE1270" t="s">
        <v>136</v>
      </c>
      <c r="BF1270" t="s">
        <v>136</v>
      </c>
      <c r="BG1270" t="s">
        <v>134</v>
      </c>
      <c r="BH1270" t="s">
        <v>136</v>
      </c>
      <c r="BN1270" t="s">
        <v>1307</v>
      </c>
      <c r="BO1270" t="s">
        <v>1308</v>
      </c>
      <c r="BP1270">
        <v>1</v>
      </c>
      <c r="BQ1270">
        <v>1</v>
      </c>
      <c r="BR1270">
        <v>1</v>
      </c>
      <c r="BS1270" s="1">
        <v>44197</v>
      </c>
      <c r="BT1270" s="1">
        <v>44347</v>
      </c>
      <c r="BU1270" s="1">
        <v>44197</v>
      </c>
      <c r="BV1270" s="1">
        <v>44347</v>
      </c>
      <c r="BW1270" t="s">
        <v>134</v>
      </c>
      <c r="CH1270" s="5">
        <v>1682.33</v>
      </c>
      <c r="CI1270" t="s">
        <v>597</v>
      </c>
      <c r="CJ1270">
        <v>0</v>
      </c>
      <c r="CK1270" t="s">
        <v>1309</v>
      </c>
      <c r="CL1270" t="s">
        <v>136</v>
      </c>
      <c r="CM1270" t="s">
        <v>354</v>
      </c>
      <c r="CN1270" t="s">
        <v>1310</v>
      </c>
      <c r="CO1270" t="s">
        <v>1311</v>
      </c>
      <c r="CP1270" t="s">
        <v>149</v>
      </c>
      <c r="CQ1270">
        <v>3</v>
      </c>
      <c r="CR1270">
        <v>0</v>
      </c>
      <c r="CS1270" t="s">
        <v>136</v>
      </c>
      <c r="CT1270" t="s">
        <v>136</v>
      </c>
      <c r="CU1270" t="s">
        <v>136</v>
      </c>
      <c r="CV1270" t="s">
        <v>134</v>
      </c>
      <c r="CW1270" t="s">
        <v>134</v>
      </c>
      <c r="CX1270">
        <v>50</v>
      </c>
      <c r="CY1270" t="s">
        <v>134</v>
      </c>
      <c r="CZ1270" t="s">
        <v>136</v>
      </c>
      <c r="DA1270" t="s">
        <v>136</v>
      </c>
      <c r="DB1270" t="s">
        <v>136</v>
      </c>
      <c r="DC1270" t="s">
        <v>136</v>
      </c>
      <c r="DD1270" t="s">
        <v>136</v>
      </c>
      <c r="DF1270" t="s">
        <v>180</v>
      </c>
      <c r="DG1270" t="s">
        <v>1312</v>
      </c>
      <c r="DH1270" t="s">
        <v>1313</v>
      </c>
      <c r="DI1270" t="s">
        <v>1114</v>
      </c>
      <c r="DJ1270" s="4">
        <v>99347</v>
      </c>
      <c r="DK1270" t="s">
        <v>1314</v>
      </c>
      <c r="DL1270" t="s">
        <v>134</v>
      </c>
      <c r="DM1270">
        <v>2</v>
      </c>
      <c r="DN1270" t="s">
        <v>1312</v>
      </c>
      <c r="DO1270" t="s">
        <v>1313</v>
      </c>
      <c r="DP1270" t="s">
        <v>1114</v>
      </c>
      <c r="DQ1270" t="str">
        <f>"99347"</f>
        <v>99347</v>
      </c>
      <c r="DR1270" t="s">
        <v>1314</v>
      </c>
      <c r="DS1270" t="s">
        <v>1315</v>
      </c>
      <c r="DT1270">
        <v>3</v>
      </c>
      <c r="DU1270">
        <v>4</v>
      </c>
      <c r="DV1270" t="s">
        <v>134</v>
      </c>
      <c r="DW1270" t="s">
        <v>134</v>
      </c>
      <c r="DX1270" t="s">
        <v>134</v>
      </c>
      <c r="DY1270" t="s">
        <v>136</v>
      </c>
      <c r="DZ1270">
        <v>1</v>
      </c>
      <c r="EA1270" t="s">
        <v>136</v>
      </c>
      <c r="EC1270" s="5">
        <v>12.68</v>
      </c>
      <c r="ED1270" s="5">
        <v>55</v>
      </c>
      <c r="EE1270">
        <v>12085952226</v>
      </c>
      <c r="EF1270" t="s">
        <v>1316</v>
      </c>
      <c r="EG1270" t="s">
        <v>148</v>
      </c>
      <c r="EH1270">
        <v>0</v>
      </c>
    </row>
    <row r="1271" spans="1:138" ht="15" customHeight="1" x14ac:dyDescent="0.35">
      <c r="A1271" t="s">
        <v>24866</v>
      </c>
      <c r="B1271" t="s">
        <v>157</v>
      </c>
      <c r="C1271" s="1">
        <v>44148.702677546295</v>
      </c>
      <c r="D1271" s="1">
        <v>44166</v>
      </c>
      <c r="E1271" t="s">
        <v>1298</v>
      </c>
      <c r="F1271" t="s">
        <v>136</v>
      </c>
      <c r="G1271" t="s">
        <v>135</v>
      </c>
      <c r="H1271" t="s">
        <v>136</v>
      </c>
      <c r="I1271" t="s">
        <v>1299</v>
      </c>
      <c r="K1271" t="s">
        <v>1300</v>
      </c>
      <c r="L1271" t="s">
        <v>1301</v>
      </c>
      <c r="M1271" t="s">
        <v>1302</v>
      </c>
      <c r="N1271" t="s">
        <v>925</v>
      </c>
      <c r="O1271" s="4">
        <v>83301</v>
      </c>
      <c r="P1271" t="s">
        <v>140</v>
      </c>
      <c r="R1271">
        <v>12085952226</v>
      </c>
      <c r="T1271">
        <v>112410</v>
      </c>
      <c r="U1271" t="s">
        <v>1303</v>
      </c>
      <c r="V1271" t="s">
        <v>1304</v>
      </c>
      <c r="X1271" t="s">
        <v>1305</v>
      </c>
      <c r="Y1271" t="s">
        <v>1300</v>
      </c>
      <c r="Z1271" t="s">
        <v>1301</v>
      </c>
      <c r="AA1271" t="s">
        <v>1302</v>
      </c>
      <c r="AB1271" t="s">
        <v>925</v>
      </c>
      <c r="AC1271" s="4">
        <v>83301</v>
      </c>
      <c r="AD1271" t="s">
        <v>140</v>
      </c>
      <c r="AF1271">
        <v>12085952226</v>
      </c>
      <c r="AH1271" t="s">
        <v>1306</v>
      </c>
      <c r="AZ1271" t="s">
        <v>334</v>
      </c>
      <c r="BA1271" t="s">
        <v>335</v>
      </c>
      <c r="BB1271" t="s">
        <v>136</v>
      </c>
      <c r="BC1271" t="s">
        <v>136</v>
      </c>
      <c r="BD1271" t="s">
        <v>148</v>
      </c>
      <c r="BE1271" t="s">
        <v>136</v>
      </c>
      <c r="BF1271" t="s">
        <v>136</v>
      </c>
      <c r="BG1271" t="s">
        <v>134</v>
      </c>
      <c r="BH1271" t="s">
        <v>136</v>
      </c>
      <c r="BN1271" t="s">
        <v>24867</v>
      </c>
      <c r="BO1271" t="s">
        <v>1308</v>
      </c>
      <c r="BP1271">
        <v>1</v>
      </c>
      <c r="BQ1271">
        <v>1</v>
      </c>
      <c r="BR1271">
        <v>1</v>
      </c>
      <c r="BS1271" s="1">
        <v>44197</v>
      </c>
      <c r="BT1271" s="1">
        <v>44348</v>
      </c>
      <c r="BU1271" s="1">
        <v>44197</v>
      </c>
      <c r="BV1271" s="1">
        <v>44348</v>
      </c>
      <c r="BW1271" t="s">
        <v>134</v>
      </c>
      <c r="CH1271" s="5">
        <v>1682.33</v>
      </c>
      <c r="CI1271" t="s">
        <v>597</v>
      </c>
      <c r="CJ1271">
        <v>0</v>
      </c>
      <c r="CK1271" t="s">
        <v>1309</v>
      </c>
      <c r="CL1271" t="s">
        <v>136</v>
      </c>
      <c r="CM1271" t="s">
        <v>354</v>
      </c>
      <c r="CN1271" t="s">
        <v>1310</v>
      </c>
      <c r="CO1271" t="s">
        <v>2377</v>
      </c>
      <c r="CP1271" t="s">
        <v>149</v>
      </c>
      <c r="CQ1271">
        <v>3</v>
      </c>
      <c r="CR1271">
        <v>0</v>
      </c>
      <c r="CS1271" t="s">
        <v>136</v>
      </c>
      <c r="CT1271" t="s">
        <v>136</v>
      </c>
      <c r="CU1271" t="s">
        <v>136</v>
      </c>
      <c r="CV1271" t="s">
        <v>134</v>
      </c>
      <c r="CW1271" t="s">
        <v>134</v>
      </c>
      <c r="CX1271">
        <v>50</v>
      </c>
      <c r="CY1271" t="s">
        <v>134</v>
      </c>
      <c r="CZ1271" t="s">
        <v>136</v>
      </c>
      <c r="DA1271" t="s">
        <v>136</v>
      </c>
      <c r="DB1271" t="s">
        <v>136</v>
      </c>
      <c r="DC1271" t="s">
        <v>136</v>
      </c>
      <c r="DD1271" t="s">
        <v>136</v>
      </c>
      <c r="DF1271" t="s">
        <v>180</v>
      </c>
      <c r="DG1271" t="s">
        <v>22344</v>
      </c>
      <c r="DH1271" t="s">
        <v>22345</v>
      </c>
      <c r="DI1271" t="s">
        <v>925</v>
      </c>
      <c r="DJ1271" s="4">
        <v>83544</v>
      </c>
      <c r="DK1271" t="s">
        <v>13556</v>
      </c>
      <c r="DL1271" t="s">
        <v>134</v>
      </c>
      <c r="DM1271">
        <v>2</v>
      </c>
      <c r="DN1271" t="s">
        <v>22344</v>
      </c>
      <c r="DO1271" t="s">
        <v>22345</v>
      </c>
      <c r="DP1271" t="s">
        <v>925</v>
      </c>
      <c r="DQ1271" t="str">
        <f>"83544"</f>
        <v>83544</v>
      </c>
      <c r="DR1271" t="s">
        <v>13556</v>
      </c>
      <c r="DS1271" t="s">
        <v>1315</v>
      </c>
      <c r="DT1271">
        <v>2</v>
      </c>
      <c r="DU1271">
        <v>4</v>
      </c>
      <c r="DV1271" t="s">
        <v>134</v>
      </c>
      <c r="DW1271" t="s">
        <v>134</v>
      </c>
      <c r="DX1271" t="s">
        <v>134</v>
      </c>
      <c r="DY1271" t="s">
        <v>136</v>
      </c>
      <c r="DZ1271">
        <v>1</v>
      </c>
      <c r="EA1271" t="s">
        <v>136</v>
      </c>
      <c r="EC1271" s="5">
        <v>12.68</v>
      </c>
      <c r="ED1271" s="5">
        <v>55</v>
      </c>
      <c r="EE1271">
        <v>12085952226</v>
      </c>
      <c r="EF1271" t="s">
        <v>1316</v>
      </c>
      <c r="EG1271" t="s">
        <v>148</v>
      </c>
      <c r="EH1271">
        <v>0</v>
      </c>
    </row>
    <row r="1272" spans="1:138" ht="15" customHeight="1" x14ac:dyDescent="0.35">
      <c r="A1272" t="s">
        <v>22232</v>
      </c>
      <c r="B1272" t="s">
        <v>157</v>
      </c>
      <c r="C1272" s="1">
        <v>44148.71073460648</v>
      </c>
      <c r="D1272" s="1">
        <v>44166</v>
      </c>
      <c r="E1272" t="s">
        <v>1298</v>
      </c>
      <c r="F1272" t="s">
        <v>136</v>
      </c>
      <c r="G1272" t="s">
        <v>135</v>
      </c>
      <c r="H1272" t="s">
        <v>136</v>
      </c>
      <c r="I1272" t="s">
        <v>1299</v>
      </c>
      <c r="K1272" t="s">
        <v>1300</v>
      </c>
      <c r="L1272" t="s">
        <v>1301</v>
      </c>
      <c r="M1272" t="s">
        <v>1302</v>
      </c>
      <c r="N1272" t="s">
        <v>925</v>
      </c>
      <c r="O1272" s="4">
        <v>83301</v>
      </c>
      <c r="P1272" t="s">
        <v>140</v>
      </c>
      <c r="R1272">
        <v>12085952226</v>
      </c>
      <c r="T1272">
        <v>112410</v>
      </c>
      <c r="U1272" t="s">
        <v>1303</v>
      </c>
      <c r="V1272" t="s">
        <v>1304</v>
      </c>
      <c r="X1272" t="s">
        <v>1305</v>
      </c>
      <c r="Y1272" t="s">
        <v>1300</v>
      </c>
      <c r="Z1272" t="s">
        <v>1301</v>
      </c>
      <c r="AA1272" t="s">
        <v>1302</v>
      </c>
      <c r="AB1272" t="s">
        <v>925</v>
      </c>
      <c r="AC1272" s="4">
        <v>83301</v>
      </c>
      <c r="AD1272" t="s">
        <v>140</v>
      </c>
      <c r="AF1272">
        <v>12085952226</v>
      </c>
      <c r="AH1272" t="s">
        <v>1306</v>
      </c>
      <c r="AZ1272" t="s">
        <v>334</v>
      </c>
      <c r="BA1272" t="s">
        <v>335</v>
      </c>
      <c r="BB1272" t="s">
        <v>136</v>
      </c>
      <c r="BC1272" t="s">
        <v>136</v>
      </c>
      <c r="BD1272" t="s">
        <v>148</v>
      </c>
      <c r="BE1272" t="s">
        <v>136</v>
      </c>
      <c r="BF1272" t="s">
        <v>136</v>
      </c>
      <c r="BG1272" t="s">
        <v>134</v>
      </c>
      <c r="BH1272" t="s">
        <v>136</v>
      </c>
      <c r="BN1272" t="s">
        <v>22233</v>
      </c>
      <c r="BO1272" t="s">
        <v>5505</v>
      </c>
      <c r="BP1272">
        <v>19</v>
      </c>
      <c r="BQ1272">
        <v>19</v>
      </c>
      <c r="BR1272">
        <v>19</v>
      </c>
      <c r="BS1272" s="1">
        <v>44197</v>
      </c>
      <c r="BT1272" s="1">
        <v>44500</v>
      </c>
      <c r="BU1272" s="1">
        <v>44197</v>
      </c>
      <c r="BV1272" s="1">
        <v>44500</v>
      </c>
      <c r="BW1272" t="s">
        <v>134</v>
      </c>
      <c r="CH1272" s="5">
        <v>1682.33</v>
      </c>
      <c r="CI1272" t="s">
        <v>597</v>
      </c>
      <c r="CJ1272">
        <v>0</v>
      </c>
      <c r="CK1272" t="s">
        <v>13403</v>
      </c>
      <c r="CL1272" t="s">
        <v>136</v>
      </c>
      <c r="CM1272" t="s">
        <v>354</v>
      </c>
      <c r="CN1272" t="s">
        <v>1310</v>
      </c>
      <c r="CO1272" s="2" t="s">
        <v>17606</v>
      </c>
      <c r="CP1272" t="s">
        <v>149</v>
      </c>
      <c r="CQ1272">
        <v>3</v>
      </c>
      <c r="CR1272">
        <v>0</v>
      </c>
      <c r="CS1272" t="s">
        <v>136</v>
      </c>
      <c r="CT1272" t="s">
        <v>136</v>
      </c>
      <c r="CU1272" t="s">
        <v>136</v>
      </c>
      <c r="CV1272" t="s">
        <v>134</v>
      </c>
      <c r="CW1272" t="s">
        <v>134</v>
      </c>
      <c r="CX1272">
        <v>50</v>
      </c>
      <c r="CY1272" t="s">
        <v>134</v>
      </c>
      <c r="CZ1272" t="s">
        <v>136</v>
      </c>
      <c r="DA1272" t="s">
        <v>136</v>
      </c>
      <c r="DB1272" t="s">
        <v>136</v>
      </c>
      <c r="DC1272" t="s">
        <v>136</v>
      </c>
      <c r="DD1272" t="s">
        <v>136</v>
      </c>
      <c r="DF1272" t="s">
        <v>180</v>
      </c>
      <c r="DG1272" t="s">
        <v>17607</v>
      </c>
      <c r="DH1272" t="s">
        <v>17608</v>
      </c>
      <c r="DI1272" t="s">
        <v>925</v>
      </c>
      <c r="DJ1272" s="4">
        <v>83676</v>
      </c>
      <c r="DK1272" t="s">
        <v>1036</v>
      </c>
      <c r="DL1272" t="s">
        <v>134</v>
      </c>
      <c r="DM1272">
        <v>2</v>
      </c>
      <c r="DN1272" t="s">
        <v>17607</v>
      </c>
      <c r="DO1272" t="s">
        <v>17608</v>
      </c>
      <c r="DP1272" t="s">
        <v>925</v>
      </c>
      <c r="DQ1272" t="str">
        <f>"83676"</f>
        <v>83676</v>
      </c>
      <c r="DR1272" t="s">
        <v>1036</v>
      </c>
      <c r="DS1272" t="s">
        <v>2962</v>
      </c>
      <c r="DT1272">
        <v>10</v>
      </c>
      <c r="DU1272">
        <v>28</v>
      </c>
      <c r="DV1272" t="s">
        <v>134</v>
      </c>
      <c r="DW1272" t="s">
        <v>134</v>
      </c>
      <c r="DX1272" t="s">
        <v>134</v>
      </c>
      <c r="DY1272" t="s">
        <v>136</v>
      </c>
      <c r="DZ1272">
        <v>1</v>
      </c>
      <c r="EA1272" t="s">
        <v>136</v>
      </c>
      <c r="EC1272" s="5">
        <v>12.68</v>
      </c>
      <c r="ED1272" s="5">
        <v>55</v>
      </c>
      <c r="EE1272">
        <v>12085952226</v>
      </c>
      <c r="EF1272" t="s">
        <v>1316</v>
      </c>
      <c r="EG1272" t="s">
        <v>148</v>
      </c>
      <c r="EH1272">
        <v>0</v>
      </c>
    </row>
    <row r="1273" spans="1:138" ht="15" customHeight="1" x14ac:dyDescent="0.35">
      <c r="A1273" t="s">
        <v>14182</v>
      </c>
      <c r="B1273" t="s">
        <v>157</v>
      </c>
      <c r="C1273" s="1">
        <v>44148.714451736108</v>
      </c>
      <c r="D1273" s="1">
        <v>44166</v>
      </c>
      <c r="E1273" t="s">
        <v>1298</v>
      </c>
      <c r="F1273" t="s">
        <v>136</v>
      </c>
      <c r="G1273" t="s">
        <v>135</v>
      </c>
      <c r="H1273" t="s">
        <v>136</v>
      </c>
      <c r="I1273" t="s">
        <v>1299</v>
      </c>
      <c r="K1273" t="s">
        <v>1300</v>
      </c>
      <c r="L1273" t="s">
        <v>1301</v>
      </c>
      <c r="M1273" t="s">
        <v>1302</v>
      </c>
      <c r="N1273" t="s">
        <v>925</v>
      </c>
      <c r="O1273" s="4">
        <v>83301</v>
      </c>
      <c r="P1273" t="s">
        <v>140</v>
      </c>
      <c r="R1273">
        <v>12085952226</v>
      </c>
      <c r="T1273">
        <v>112410</v>
      </c>
      <c r="U1273" t="s">
        <v>1303</v>
      </c>
      <c r="V1273" t="s">
        <v>1304</v>
      </c>
      <c r="X1273" t="s">
        <v>1305</v>
      </c>
      <c r="Y1273" t="s">
        <v>1300</v>
      </c>
      <c r="Z1273" t="s">
        <v>1301</v>
      </c>
      <c r="AA1273" t="s">
        <v>1302</v>
      </c>
      <c r="AB1273" t="s">
        <v>925</v>
      </c>
      <c r="AC1273" s="4">
        <v>83301</v>
      </c>
      <c r="AD1273" t="s">
        <v>140</v>
      </c>
      <c r="AF1273">
        <v>12085952226</v>
      </c>
      <c r="AH1273" t="s">
        <v>1306</v>
      </c>
      <c r="AZ1273" t="s">
        <v>334</v>
      </c>
      <c r="BA1273" t="s">
        <v>335</v>
      </c>
      <c r="BB1273" t="s">
        <v>136</v>
      </c>
      <c r="BC1273" t="s">
        <v>136</v>
      </c>
      <c r="BD1273" t="s">
        <v>148</v>
      </c>
      <c r="BE1273" t="s">
        <v>136</v>
      </c>
      <c r="BF1273" t="s">
        <v>136</v>
      </c>
      <c r="BG1273" t="s">
        <v>134</v>
      </c>
      <c r="BH1273" t="s">
        <v>136</v>
      </c>
      <c r="BN1273" t="s">
        <v>14183</v>
      </c>
      <c r="BO1273" t="s">
        <v>5505</v>
      </c>
      <c r="BP1273">
        <v>1</v>
      </c>
      <c r="BQ1273">
        <v>1</v>
      </c>
      <c r="BR1273">
        <v>1</v>
      </c>
      <c r="BS1273" s="1">
        <v>44205</v>
      </c>
      <c r="BT1273" s="1">
        <v>44286</v>
      </c>
      <c r="BU1273" s="1">
        <v>44205</v>
      </c>
      <c r="BV1273" s="1">
        <v>44286</v>
      </c>
      <c r="BW1273" t="s">
        <v>134</v>
      </c>
      <c r="CH1273" s="5">
        <v>1682.33</v>
      </c>
      <c r="CI1273" t="s">
        <v>597</v>
      </c>
      <c r="CJ1273">
        <v>0</v>
      </c>
      <c r="CK1273" t="s">
        <v>3249</v>
      </c>
      <c r="CL1273" t="s">
        <v>136</v>
      </c>
      <c r="CM1273" t="s">
        <v>354</v>
      </c>
      <c r="CN1273" t="s">
        <v>1310</v>
      </c>
      <c r="CO1273" t="s">
        <v>1311</v>
      </c>
      <c r="CP1273" t="s">
        <v>149</v>
      </c>
      <c r="CQ1273">
        <v>3</v>
      </c>
      <c r="CR1273">
        <v>0</v>
      </c>
      <c r="CS1273" t="s">
        <v>136</v>
      </c>
      <c r="CT1273" t="s">
        <v>136</v>
      </c>
      <c r="CU1273" t="s">
        <v>136</v>
      </c>
      <c r="CV1273" t="s">
        <v>134</v>
      </c>
      <c r="CW1273" t="s">
        <v>134</v>
      </c>
      <c r="CX1273">
        <v>50</v>
      </c>
      <c r="CY1273" t="s">
        <v>134</v>
      </c>
      <c r="CZ1273" t="s">
        <v>136</v>
      </c>
      <c r="DA1273" t="s">
        <v>136</v>
      </c>
      <c r="DB1273" t="s">
        <v>136</v>
      </c>
      <c r="DC1273" t="s">
        <v>136</v>
      </c>
      <c r="DD1273" t="s">
        <v>136</v>
      </c>
      <c r="DF1273" t="s">
        <v>180</v>
      </c>
      <c r="DG1273" t="s">
        <v>5506</v>
      </c>
      <c r="DH1273" t="s">
        <v>5507</v>
      </c>
      <c r="DI1273" t="s">
        <v>1338</v>
      </c>
      <c r="DJ1273" s="4">
        <v>89310</v>
      </c>
      <c r="DK1273" t="s">
        <v>5508</v>
      </c>
      <c r="DL1273" t="s">
        <v>134</v>
      </c>
      <c r="DM1273">
        <v>2</v>
      </c>
      <c r="DN1273" t="s">
        <v>5506</v>
      </c>
      <c r="DO1273" t="s">
        <v>5507</v>
      </c>
      <c r="DP1273" t="s">
        <v>1338</v>
      </c>
      <c r="DQ1273" t="str">
        <f>"89310"</f>
        <v>89310</v>
      </c>
      <c r="DR1273" t="s">
        <v>5508</v>
      </c>
      <c r="DS1273" t="s">
        <v>2962</v>
      </c>
      <c r="DT1273">
        <v>8</v>
      </c>
      <c r="DU1273">
        <v>14</v>
      </c>
      <c r="DV1273" t="s">
        <v>134</v>
      </c>
      <c r="DW1273" t="s">
        <v>134</v>
      </c>
      <c r="DX1273" t="s">
        <v>134</v>
      </c>
      <c r="DY1273" t="s">
        <v>136</v>
      </c>
      <c r="DZ1273">
        <v>1</v>
      </c>
      <c r="EA1273" t="s">
        <v>136</v>
      </c>
      <c r="EC1273" s="5">
        <v>12.68</v>
      </c>
      <c r="ED1273" s="5">
        <v>55</v>
      </c>
      <c r="EE1273">
        <v>12085952226</v>
      </c>
      <c r="EF1273" t="s">
        <v>1316</v>
      </c>
      <c r="EG1273" t="s">
        <v>148</v>
      </c>
      <c r="EH1273">
        <v>0</v>
      </c>
    </row>
    <row r="1274" spans="1:138" ht="15" customHeight="1" x14ac:dyDescent="0.35">
      <c r="A1274" t="s">
        <v>22117</v>
      </c>
      <c r="B1274" t="s">
        <v>157</v>
      </c>
      <c r="C1274" s="1">
        <v>44148.729874999997</v>
      </c>
      <c r="D1274" s="1">
        <v>44166</v>
      </c>
      <c r="E1274" t="s">
        <v>1298</v>
      </c>
      <c r="F1274" t="s">
        <v>136</v>
      </c>
      <c r="G1274" t="s">
        <v>135</v>
      </c>
      <c r="H1274" t="s">
        <v>136</v>
      </c>
      <c r="I1274" t="s">
        <v>1299</v>
      </c>
      <c r="K1274" t="s">
        <v>1300</v>
      </c>
      <c r="L1274" t="s">
        <v>1301</v>
      </c>
      <c r="M1274" t="s">
        <v>1302</v>
      </c>
      <c r="N1274" t="s">
        <v>925</v>
      </c>
      <c r="O1274" s="4">
        <v>83301</v>
      </c>
      <c r="P1274" t="s">
        <v>140</v>
      </c>
      <c r="R1274">
        <v>12085952226</v>
      </c>
      <c r="T1274">
        <v>112410</v>
      </c>
      <c r="U1274" t="s">
        <v>1303</v>
      </c>
      <c r="V1274" t="s">
        <v>1304</v>
      </c>
      <c r="X1274" t="s">
        <v>1305</v>
      </c>
      <c r="Y1274" t="s">
        <v>1300</v>
      </c>
      <c r="Z1274" t="s">
        <v>1301</v>
      </c>
      <c r="AA1274" t="s">
        <v>1302</v>
      </c>
      <c r="AB1274" t="s">
        <v>925</v>
      </c>
      <c r="AC1274" s="4">
        <v>83301</v>
      </c>
      <c r="AD1274" t="s">
        <v>140</v>
      </c>
      <c r="AF1274">
        <v>12085952226</v>
      </c>
      <c r="AH1274" t="s">
        <v>1306</v>
      </c>
      <c r="AZ1274" t="s">
        <v>334</v>
      </c>
      <c r="BA1274" t="s">
        <v>335</v>
      </c>
      <c r="BB1274" t="s">
        <v>136</v>
      </c>
      <c r="BC1274" t="s">
        <v>136</v>
      </c>
      <c r="BD1274" t="s">
        <v>148</v>
      </c>
      <c r="BE1274" t="s">
        <v>136</v>
      </c>
      <c r="BF1274" t="s">
        <v>136</v>
      </c>
      <c r="BG1274" t="s">
        <v>134</v>
      </c>
      <c r="BH1274" t="s">
        <v>136</v>
      </c>
      <c r="BN1274" t="s">
        <v>22118</v>
      </c>
      <c r="BO1274" t="s">
        <v>2284</v>
      </c>
      <c r="BP1274">
        <v>1</v>
      </c>
      <c r="BQ1274">
        <v>1</v>
      </c>
      <c r="BR1274">
        <v>1</v>
      </c>
      <c r="BS1274" s="1">
        <v>44197</v>
      </c>
      <c r="BT1274" s="1">
        <v>44347</v>
      </c>
      <c r="BU1274" s="1">
        <v>44197</v>
      </c>
      <c r="BV1274" s="1">
        <v>44347</v>
      </c>
      <c r="BW1274" t="s">
        <v>134</v>
      </c>
      <c r="CH1274" s="5">
        <v>1682.33</v>
      </c>
      <c r="CI1274" t="s">
        <v>597</v>
      </c>
      <c r="CJ1274">
        <v>0</v>
      </c>
      <c r="CK1274" t="s">
        <v>2285</v>
      </c>
      <c r="CL1274" t="s">
        <v>136</v>
      </c>
      <c r="CM1274" t="s">
        <v>354</v>
      </c>
      <c r="CN1274" t="s">
        <v>1310</v>
      </c>
      <c r="CO1274" s="2" t="s">
        <v>2286</v>
      </c>
      <c r="CP1274" t="s">
        <v>149</v>
      </c>
      <c r="CQ1274">
        <v>3</v>
      </c>
      <c r="CR1274">
        <v>0</v>
      </c>
      <c r="CS1274" t="s">
        <v>136</v>
      </c>
      <c r="CT1274" t="s">
        <v>136</v>
      </c>
      <c r="CU1274" t="s">
        <v>136</v>
      </c>
      <c r="CV1274" t="s">
        <v>134</v>
      </c>
      <c r="CW1274" t="s">
        <v>134</v>
      </c>
      <c r="CX1274">
        <v>50</v>
      </c>
      <c r="CY1274" t="s">
        <v>134</v>
      </c>
      <c r="CZ1274" t="s">
        <v>136</v>
      </c>
      <c r="DA1274" t="s">
        <v>136</v>
      </c>
      <c r="DB1274" t="s">
        <v>136</v>
      </c>
      <c r="DC1274" t="s">
        <v>136</v>
      </c>
      <c r="DD1274" t="s">
        <v>136</v>
      </c>
      <c r="DF1274" t="s">
        <v>180</v>
      </c>
      <c r="DG1274" t="s">
        <v>2287</v>
      </c>
      <c r="DH1274" t="s">
        <v>2288</v>
      </c>
      <c r="DI1274" t="s">
        <v>611</v>
      </c>
      <c r="DJ1274" s="4">
        <v>57201</v>
      </c>
      <c r="DK1274" t="s">
        <v>2289</v>
      </c>
      <c r="DL1274" t="s">
        <v>134</v>
      </c>
      <c r="DM1274">
        <v>2</v>
      </c>
      <c r="DN1274" t="s">
        <v>2287</v>
      </c>
      <c r="DO1274" t="s">
        <v>2288</v>
      </c>
      <c r="DP1274" t="s">
        <v>611</v>
      </c>
      <c r="DQ1274" t="str">
        <f>"57201"</f>
        <v>57201</v>
      </c>
      <c r="DR1274" t="s">
        <v>2289</v>
      </c>
      <c r="DS1274" t="s">
        <v>2290</v>
      </c>
      <c r="DT1274">
        <v>5</v>
      </c>
      <c r="DU1274">
        <v>14</v>
      </c>
      <c r="DV1274" t="s">
        <v>134</v>
      </c>
      <c r="DW1274" t="s">
        <v>134</v>
      </c>
      <c r="DX1274" t="s">
        <v>134</v>
      </c>
      <c r="DY1274" t="s">
        <v>136</v>
      </c>
      <c r="DZ1274">
        <v>1</v>
      </c>
      <c r="EA1274" t="s">
        <v>136</v>
      </c>
      <c r="EC1274" s="5">
        <v>12.68</v>
      </c>
      <c r="ED1274" s="5">
        <v>55</v>
      </c>
      <c r="EE1274">
        <v>12085952226</v>
      </c>
      <c r="EF1274" t="s">
        <v>1316</v>
      </c>
      <c r="EG1274" t="s">
        <v>148</v>
      </c>
      <c r="EH1274">
        <v>0</v>
      </c>
    </row>
    <row r="1275" spans="1:138" ht="15" customHeight="1" x14ac:dyDescent="0.35">
      <c r="A1275" t="s">
        <v>25920</v>
      </c>
      <c r="B1275" t="s">
        <v>157</v>
      </c>
      <c r="C1275" s="1">
        <v>44148.78352824074</v>
      </c>
      <c r="D1275" s="1">
        <v>44166</v>
      </c>
      <c r="E1275" t="s">
        <v>579</v>
      </c>
      <c r="F1275" t="s">
        <v>136</v>
      </c>
      <c r="G1275" t="s">
        <v>135</v>
      </c>
      <c r="H1275" t="s">
        <v>136</v>
      </c>
      <c r="I1275" t="s">
        <v>16073</v>
      </c>
      <c r="K1275" t="s">
        <v>16074</v>
      </c>
      <c r="M1275" t="s">
        <v>15435</v>
      </c>
      <c r="N1275" t="s">
        <v>584</v>
      </c>
      <c r="O1275" s="4">
        <v>84329</v>
      </c>
      <c r="P1275" t="s">
        <v>140</v>
      </c>
      <c r="R1275">
        <v>14352794633</v>
      </c>
      <c r="T1275">
        <v>112410</v>
      </c>
      <c r="U1275" t="s">
        <v>2162</v>
      </c>
      <c r="V1275" t="s">
        <v>16076</v>
      </c>
      <c r="X1275" t="s">
        <v>1091</v>
      </c>
      <c r="Y1275" t="s">
        <v>16074</v>
      </c>
      <c r="Z1275" t="s">
        <v>148</v>
      </c>
      <c r="AA1275" t="s">
        <v>15435</v>
      </c>
      <c r="AB1275" t="s">
        <v>584</v>
      </c>
      <c r="AC1275" s="4">
        <v>84329</v>
      </c>
      <c r="AD1275" t="s">
        <v>140</v>
      </c>
      <c r="AF1275">
        <v>14352794633</v>
      </c>
      <c r="AH1275" t="s">
        <v>16077</v>
      </c>
      <c r="AI1275" t="s">
        <v>168</v>
      </c>
      <c r="AJ1275" t="s">
        <v>588</v>
      </c>
      <c r="AK1275" t="s">
        <v>589</v>
      </c>
      <c r="AM1275" t="s">
        <v>590</v>
      </c>
      <c r="AO1275" t="s">
        <v>591</v>
      </c>
      <c r="AP1275" t="s">
        <v>592</v>
      </c>
      <c r="AQ1275" s="4">
        <v>82601</v>
      </c>
      <c r="AR1275" t="s">
        <v>140</v>
      </c>
      <c r="AT1275">
        <v>13074722105</v>
      </c>
      <c r="AV1275" t="s">
        <v>593</v>
      </c>
      <c r="AW1275" t="s">
        <v>594</v>
      </c>
      <c r="AZ1275" t="s">
        <v>334</v>
      </c>
      <c r="BA1275" t="s">
        <v>335</v>
      </c>
      <c r="BB1275" t="s">
        <v>136</v>
      </c>
      <c r="BC1275" t="s">
        <v>136</v>
      </c>
      <c r="BD1275" t="s">
        <v>148</v>
      </c>
      <c r="BE1275" t="s">
        <v>136</v>
      </c>
      <c r="BF1275" t="s">
        <v>136</v>
      </c>
      <c r="BG1275" t="s">
        <v>134</v>
      </c>
      <c r="BH1275" t="s">
        <v>136</v>
      </c>
      <c r="BN1275" t="s">
        <v>25921</v>
      </c>
      <c r="BO1275" t="s">
        <v>652</v>
      </c>
      <c r="BP1275">
        <v>3</v>
      </c>
      <c r="BQ1275">
        <v>3</v>
      </c>
      <c r="BR1275">
        <v>3</v>
      </c>
      <c r="BS1275" s="1">
        <v>44197</v>
      </c>
      <c r="BT1275" s="1">
        <v>44500</v>
      </c>
      <c r="BU1275" s="1">
        <v>44197</v>
      </c>
      <c r="BV1275" s="1">
        <v>44500</v>
      </c>
      <c r="BW1275" t="s">
        <v>134</v>
      </c>
      <c r="CH1275" s="5">
        <v>1682.33</v>
      </c>
      <c r="CI1275" t="s">
        <v>597</v>
      </c>
      <c r="CJ1275">
        <v>0</v>
      </c>
      <c r="CK1275" t="s">
        <v>1362</v>
      </c>
      <c r="CL1275" t="s">
        <v>136</v>
      </c>
      <c r="CM1275" t="s">
        <v>354</v>
      </c>
      <c r="CN1275" t="s">
        <v>945</v>
      </c>
      <c r="CO1275" t="s">
        <v>600</v>
      </c>
      <c r="CP1275" t="s">
        <v>149</v>
      </c>
      <c r="CQ1275">
        <v>6</v>
      </c>
      <c r="CR1275">
        <v>0</v>
      </c>
      <c r="CS1275" t="s">
        <v>136</v>
      </c>
      <c r="CT1275" t="s">
        <v>134</v>
      </c>
      <c r="CU1275" t="s">
        <v>136</v>
      </c>
      <c r="CV1275" t="s">
        <v>136</v>
      </c>
      <c r="CW1275" t="s">
        <v>134</v>
      </c>
      <c r="CX1275">
        <v>50</v>
      </c>
      <c r="CY1275" t="s">
        <v>134</v>
      </c>
      <c r="CZ1275" t="s">
        <v>136</v>
      </c>
      <c r="DA1275" t="s">
        <v>134</v>
      </c>
      <c r="DB1275" t="s">
        <v>136</v>
      </c>
      <c r="DC1275" t="s">
        <v>136</v>
      </c>
      <c r="DD1275" t="s">
        <v>136</v>
      </c>
      <c r="DF1275" t="s">
        <v>25922</v>
      </c>
      <c r="DG1275" t="s">
        <v>16079</v>
      </c>
      <c r="DH1275" t="s">
        <v>15435</v>
      </c>
      <c r="DI1275" t="s">
        <v>584</v>
      </c>
      <c r="DJ1275" s="4">
        <v>84329</v>
      </c>
      <c r="DK1275" t="s">
        <v>603</v>
      </c>
      <c r="DL1275" t="s">
        <v>134</v>
      </c>
      <c r="DM1275">
        <v>2</v>
      </c>
      <c r="DN1275" t="s">
        <v>16080</v>
      </c>
      <c r="DO1275" t="s">
        <v>15435</v>
      </c>
      <c r="DP1275" t="s">
        <v>584</v>
      </c>
      <c r="DQ1275" t="str">
        <f>"84329"</f>
        <v>84329</v>
      </c>
      <c r="DR1275" t="s">
        <v>603</v>
      </c>
      <c r="DS1275" t="s">
        <v>1099</v>
      </c>
      <c r="DT1275">
        <v>2</v>
      </c>
      <c r="DU1275">
        <v>5</v>
      </c>
      <c r="DV1275" t="s">
        <v>136</v>
      </c>
      <c r="DW1275" t="s">
        <v>136</v>
      </c>
      <c r="DX1275" t="s">
        <v>134</v>
      </c>
      <c r="DY1275" t="s">
        <v>136</v>
      </c>
      <c r="DZ1275">
        <v>1</v>
      </c>
      <c r="EA1275" t="s">
        <v>136</v>
      </c>
      <c r="EC1275" s="5">
        <v>12.68</v>
      </c>
      <c r="ED1275" s="5">
        <v>55</v>
      </c>
      <c r="EE1275">
        <v>13074722105</v>
      </c>
      <c r="EF1275" t="s">
        <v>593</v>
      </c>
      <c r="EG1275" t="s">
        <v>148</v>
      </c>
      <c r="EH1275">
        <v>0</v>
      </c>
    </row>
    <row r="1276" spans="1:138" ht="15" customHeight="1" x14ac:dyDescent="0.35">
      <c r="A1276" t="s">
        <v>21709</v>
      </c>
      <c r="B1276" t="s">
        <v>157</v>
      </c>
      <c r="C1276" s="1">
        <v>44155.729358680554</v>
      </c>
      <c r="D1276" s="1">
        <v>44166</v>
      </c>
      <c r="E1276" t="s">
        <v>133</v>
      </c>
      <c r="F1276" t="s">
        <v>136</v>
      </c>
      <c r="G1276" t="s">
        <v>135</v>
      </c>
      <c r="H1276" t="s">
        <v>136</v>
      </c>
      <c r="I1276" t="s">
        <v>2611</v>
      </c>
      <c r="K1276" t="s">
        <v>2612</v>
      </c>
      <c r="L1276" t="s">
        <v>148</v>
      </c>
      <c r="M1276" t="s">
        <v>2613</v>
      </c>
      <c r="N1276" t="s">
        <v>960</v>
      </c>
      <c r="O1276" s="4">
        <v>36089</v>
      </c>
      <c r="P1276" t="s">
        <v>140</v>
      </c>
      <c r="R1276">
        <v>13347380039</v>
      </c>
      <c r="T1276">
        <v>4249</v>
      </c>
      <c r="U1276" t="s">
        <v>21710</v>
      </c>
      <c r="V1276" t="s">
        <v>1373</v>
      </c>
      <c r="W1276" t="s">
        <v>7012</v>
      </c>
      <c r="X1276" t="s">
        <v>2616</v>
      </c>
      <c r="Y1276" t="s">
        <v>21711</v>
      </c>
      <c r="AA1276" t="s">
        <v>21712</v>
      </c>
      <c r="AB1276" t="s">
        <v>161</v>
      </c>
      <c r="AC1276" s="4">
        <v>30171</v>
      </c>
      <c r="AD1276" t="s">
        <v>140</v>
      </c>
      <c r="AE1276" t="s">
        <v>841</v>
      </c>
      <c r="AF1276">
        <v>13344823870</v>
      </c>
      <c r="AH1276" t="s">
        <v>21713</v>
      </c>
      <c r="AI1276" t="s">
        <v>168</v>
      </c>
      <c r="AJ1276" t="s">
        <v>2151</v>
      </c>
      <c r="AK1276" t="s">
        <v>2152</v>
      </c>
      <c r="AL1276" t="s">
        <v>509</v>
      </c>
      <c r="AM1276" t="s">
        <v>846</v>
      </c>
      <c r="AO1276" t="s">
        <v>847</v>
      </c>
      <c r="AP1276" t="s">
        <v>161</v>
      </c>
      <c r="AQ1276" s="4">
        <v>31636</v>
      </c>
      <c r="AR1276" t="s">
        <v>140</v>
      </c>
      <c r="AT1276">
        <v>12295596879</v>
      </c>
      <c r="AV1276" t="s">
        <v>2153</v>
      </c>
      <c r="AW1276" t="s">
        <v>849</v>
      </c>
      <c r="AZ1276" t="s">
        <v>175</v>
      </c>
      <c r="BA1276" t="s">
        <v>176</v>
      </c>
      <c r="BB1276" t="s">
        <v>136</v>
      </c>
      <c r="BC1276" t="s">
        <v>136</v>
      </c>
      <c r="BD1276" t="s">
        <v>148</v>
      </c>
      <c r="BE1276" t="s">
        <v>136</v>
      </c>
      <c r="BF1276" t="s">
        <v>136</v>
      </c>
      <c r="BG1276" t="s">
        <v>134</v>
      </c>
      <c r="BH1276" t="s">
        <v>136</v>
      </c>
      <c r="BI1276" t="s">
        <v>2509</v>
      </c>
      <c r="BJ1276" t="s">
        <v>2510</v>
      </c>
      <c r="BL1276" t="s">
        <v>849</v>
      </c>
      <c r="BM1276" t="s">
        <v>2153</v>
      </c>
      <c r="BN1276" t="s">
        <v>21714</v>
      </c>
      <c r="BO1276" t="s">
        <v>2620</v>
      </c>
      <c r="BP1276">
        <v>14</v>
      </c>
      <c r="BQ1276">
        <v>10</v>
      </c>
      <c r="BR1276">
        <v>10</v>
      </c>
      <c r="BS1276" s="1">
        <v>44228</v>
      </c>
      <c r="BT1276" s="1">
        <v>44377</v>
      </c>
      <c r="BU1276" s="1">
        <v>44228</v>
      </c>
      <c r="BV1276" s="1">
        <v>44377</v>
      </c>
      <c r="BW1276" t="s">
        <v>136</v>
      </c>
      <c r="BX1276">
        <v>40</v>
      </c>
      <c r="BY1276">
        <v>0</v>
      </c>
      <c r="BZ1276">
        <v>8</v>
      </c>
      <c r="CA1276">
        <v>8</v>
      </c>
      <c r="CB1276">
        <v>8</v>
      </c>
      <c r="CC1276">
        <v>8</v>
      </c>
      <c r="CD1276">
        <v>8</v>
      </c>
      <c r="CE1276">
        <v>0</v>
      </c>
      <c r="CF1276" t="str">
        <f>"8:00 AM"</f>
        <v>8:00 AM</v>
      </c>
      <c r="CG1276" t="str">
        <f t="shared" ref="CG1276:CG1281" si="5">"5:00 PM"</f>
        <v>5:00 PM</v>
      </c>
      <c r="CH1276" s="5">
        <v>11.71</v>
      </c>
      <c r="CI1276" t="s">
        <v>146</v>
      </c>
      <c r="CL1276" t="s">
        <v>136</v>
      </c>
      <c r="CM1276" t="s">
        <v>147</v>
      </c>
      <c r="CN1276" t="s">
        <v>148</v>
      </c>
      <c r="CO1276" t="s">
        <v>854</v>
      </c>
      <c r="CP1276" t="s">
        <v>149</v>
      </c>
      <c r="CQ1276">
        <v>3</v>
      </c>
      <c r="CR1276">
        <v>0</v>
      </c>
      <c r="CS1276" t="s">
        <v>136</v>
      </c>
      <c r="CT1276" t="s">
        <v>136</v>
      </c>
      <c r="CU1276" t="s">
        <v>136</v>
      </c>
      <c r="CV1276" t="s">
        <v>134</v>
      </c>
      <c r="CW1276" t="s">
        <v>134</v>
      </c>
      <c r="CX1276">
        <v>50</v>
      </c>
      <c r="CY1276" t="s">
        <v>134</v>
      </c>
      <c r="CZ1276" t="s">
        <v>134</v>
      </c>
      <c r="DA1276" t="s">
        <v>134</v>
      </c>
      <c r="DB1276" t="s">
        <v>134</v>
      </c>
      <c r="DC1276" t="s">
        <v>134</v>
      </c>
      <c r="DD1276" t="s">
        <v>136</v>
      </c>
      <c r="DF1276" t="s">
        <v>21715</v>
      </c>
      <c r="DG1276" t="s">
        <v>21711</v>
      </c>
      <c r="DH1276" t="s">
        <v>21712</v>
      </c>
      <c r="DI1276" t="s">
        <v>161</v>
      </c>
      <c r="DJ1276" s="4">
        <v>30171</v>
      </c>
      <c r="DK1276" t="s">
        <v>21716</v>
      </c>
      <c r="DL1276" t="s">
        <v>136</v>
      </c>
      <c r="DM1276">
        <v>1</v>
      </c>
      <c r="DN1276" t="s">
        <v>21711</v>
      </c>
      <c r="DO1276" t="s">
        <v>21712</v>
      </c>
      <c r="DP1276" t="s">
        <v>161</v>
      </c>
      <c r="DQ1276" t="str">
        <f>"30171"</f>
        <v>30171</v>
      </c>
      <c r="DR1276" t="s">
        <v>21716</v>
      </c>
      <c r="DS1276" t="s">
        <v>861</v>
      </c>
      <c r="DT1276">
        <v>1</v>
      </c>
      <c r="DU1276">
        <v>24</v>
      </c>
      <c r="DV1276" t="s">
        <v>134</v>
      </c>
      <c r="DW1276" t="s">
        <v>134</v>
      </c>
      <c r="DX1276" t="s">
        <v>134</v>
      </c>
      <c r="DY1276" t="s">
        <v>136</v>
      </c>
      <c r="DZ1276">
        <v>1</v>
      </c>
      <c r="EA1276" t="s">
        <v>134</v>
      </c>
      <c r="EB1276" s="5">
        <v>12.68</v>
      </c>
      <c r="EC1276" s="5">
        <v>12.68</v>
      </c>
      <c r="ED1276" s="5">
        <v>55</v>
      </c>
      <c r="EE1276" t="s">
        <v>148</v>
      </c>
      <c r="EF1276" t="s">
        <v>21713</v>
      </c>
      <c r="EG1276" t="s">
        <v>5288</v>
      </c>
      <c r="EH1276">
        <v>0</v>
      </c>
    </row>
    <row r="1277" spans="1:138" ht="15" customHeight="1" x14ac:dyDescent="0.35">
      <c r="A1277" t="s">
        <v>15876</v>
      </c>
      <c r="B1277" t="s">
        <v>157</v>
      </c>
      <c r="C1277" s="1">
        <v>44159.536371527778</v>
      </c>
      <c r="D1277" s="1">
        <v>44166</v>
      </c>
      <c r="E1277" t="s">
        <v>133</v>
      </c>
      <c r="F1277" t="s">
        <v>136</v>
      </c>
      <c r="G1277" t="s">
        <v>135</v>
      </c>
      <c r="H1277" t="s">
        <v>136</v>
      </c>
      <c r="I1277" t="s">
        <v>15877</v>
      </c>
      <c r="K1277" t="s">
        <v>15878</v>
      </c>
      <c r="L1277" t="s">
        <v>15879</v>
      </c>
      <c r="M1277" t="s">
        <v>15880</v>
      </c>
      <c r="N1277" t="s">
        <v>1187</v>
      </c>
      <c r="O1277" s="4">
        <v>67526</v>
      </c>
      <c r="P1277" t="s">
        <v>140</v>
      </c>
      <c r="R1277">
        <v>16207865434</v>
      </c>
      <c r="T1277">
        <v>11213</v>
      </c>
      <c r="U1277" t="s">
        <v>15881</v>
      </c>
      <c r="V1277" t="s">
        <v>5406</v>
      </c>
      <c r="X1277" t="s">
        <v>164</v>
      </c>
      <c r="Y1277" t="s">
        <v>15878</v>
      </c>
      <c r="Z1277" t="s">
        <v>15879</v>
      </c>
      <c r="AA1277" t="s">
        <v>15880</v>
      </c>
      <c r="AB1277" t="s">
        <v>1187</v>
      </c>
      <c r="AC1277" s="4">
        <v>67526</v>
      </c>
      <c r="AD1277" t="s">
        <v>140</v>
      </c>
      <c r="AF1277">
        <v>16207865434</v>
      </c>
      <c r="AH1277" t="s">
        <v>148</v>
      </c>
      <c r="AI1277" t="s">
        <v>168</v>
      </c>
      <c r="AJ1277" t="s">
        <v>456</v>
      </c>
      <c r="AK1277" t="s">
        <v>457</v>
      </c>
      <c r="AM1277" t="s">
        <v>458</v>
      </c>
      <c r="AO1277" t="s">
        <v>459</v>
      </c>
      <c r="AP1277" t="s">
        <v>460</v>
      </c>
      <c r="AQ1277" s="4">
        <v>73737</v>
      </c>
      <c r="AR1277" t="s">
        <v>140</v>
      </c>
      <c r="AT1277">
        <v>15802274747</v>
      </c>
      <c r="AV1277" t="s">
        <v>461</v>
      </c>
      <c r="AW1277" t="s">
        <v>462</v>
      </c>
      <c r="AZ1277" t="s">
        <v>288</v>
      </c>
      <c r="BA1277" t="s">
        <v>289</v>
      </c>
      <c r="BB1277" t="s">
        <v>136</v>
      </c>
      <c r="BC1277" t="s">
        <v>136</v>
      </c>
      <c r="BD1277" t="s">
        <v>148</v>
      </c>
      <c r="BE1277" t="s">
        <v>136</v>
      </c>
      <c r="BF1277" t="s">
        <v>136</v>
      </c>
      <c r="BG1277" t="s">
        <v>134</v>
      </c>
      <c r="BH1277" t="s">
        <v>136</v>
      </c>
      <c r="BN1277" t="s">
        <v>15882</v>
      </c>
      <c r="BO1277" t="s">
        <v>1043</v>
      </c>
      <c r="BP1277">
        <v>3</v>
      </c>
      <c r="BQ1277">
        <v>3</v>
      </c>
      <c r="BR1277">
        <v>3</v>
      </c>
      <c r="BS1277" s="1">
        <v>44228</v>
      </c>
      <c r="BT1277" s="1">
        <v>44531</v>
      </c>
      <c r="BU1277" s="1">
        <v>44228</v>
      </c>
      <c r="BV1277" s="1">
        <v>44531</v>
      </c>
      <c r="BW1277" t="s">
        <v>136</v>
      </c>
      <c r="BX1277">
        <v>48</v>
      </c>
      <c r="BY1277">
        <v>0</v>
      </c>
      <c r="BZ1277">
        <v>8</v>
      </c>
      <c r="CA1277">
        <v>8</v>
      </c>
      <c r="CB1277">
        <v>8</v>
      </c>
      <c r="CC1277">
        <v>8</v>
      </c>
      <c r="CD1277">
        <v>8</v>
      </c>
      <c r="CE1277">
        <v>8</v>
      </c>
      <c r="CF1277" t="str">
        <f>"8:00 AM"</f>
        <v>8:00 AM</v>
      </c>
      <c r="CG1277" t="str">
        <f t="shared" si="5"/>
        <v>5:00 PM</v>
      </c>
      <c r="CH1277" s="5">
        <v>14.99</v>
      </c>
      <c r="CI1277" t="s">
        <v>146</v>
      </c>
      <c r="CL1277" t="s">
        <v>136</v>
      </c>
      <c r="CM1277" t="s">
        <v>312</v>
      </c>
      <c r="CN1277" t="s">
        <v>148</v>
      </c>
      <c r="CO1277" t="s">
        <v>465</v>
      </c>
      <c r="CP1277" t="s">
        <v>149</v>
      </c>
      <c r="CQ1277">
        <v>3</v>
      </c>
      <c r="CR1277">
        <v>0</v>
      </c>
      <c r="CS1277" t="s">
        <v>136</v>
      </c>
      <c r="CT1277" t="s">
        <v>134</v>
      </c>
      <c r="CU1277" t="s">
        <v>136</v>
      </c>
      <c r="CV1277" t="s">
        <v>134</v>
      </c>
      <c r="CW1277" t="s">
        <v>134</v>
      </c>
      <c r="CX1277">
        <v>75</v>
      </c>
      <c r="CY1277" t="s">
        <v>134</v>
      </c>
      <c r="CZ1277" t="s">
        <v>134</v>
      </c>
      <c r="DA1277" t="s">
        <v>134</v>
      </c>
      <c r="DB1277" t="s">
        <v>136</v>
      </c>
      <c r="DC1277" t="s">
        <v>134</v>
      </c>
      <c r="DD1277" t="s">
        <v>136</v>
      </c>
      <c r="DF1277" t="s">
        <v>466</v>
      </c>
      <c r="DG1277" t="s">
        <v>15879</v>
      </c>
      <c r="DH1277" t="s">
        <v>15880</v>
      </c>
      <c r="DI1277" t="s">
        <v>1187</v>
      </c>
      <c r="DJ1277" s="4">
        <v>67526</v>
      </c>
      <c r="DK1277" t="s">
        <v>7395</v>
      </c>
      <c r="DL1277" t="s">
        <v>136</v>
      </c>
      <c r="DM1277">
        <v>1</v>
      </c>
      <c r="DN1277" t="s">
        <v>15879</v>
      </c>
      <c r="DO1277" t="s">
        <v>15880</v>
      </c>
      <c r="DP1277" t="s">
        <v>1187</v>
      </c>
      <c r="DQ1277" t="str">
        <f>"67526"</f>
        <v>67526</v>
      </c>
      <c r="DR1277" t="s">
        <v>7395</v>
      </c>
      <c r="DS1277" t="s">
        <v>296</v>
      </c>
      <c r="DT1277">
        <v>1</v>
      </c>
      <c r="DU1277">
        <v>6</v>
      </c>
      <c r="DV1277" t="s">
        <v>134</v>
      </c>
      <c r="DW1277" t="s">
        <v>134</v>
      </c>
      <c r="DX1277" t="s">
        <v>134</v>
      </c>
      <c r="DY1277" t="s">
        <v>136</v>
      </c>
      <c r="DZ1277">
        <v>1</v>
      </c>
      <c r="EA1277" t="s">
        <v>136</v>
      </c>
      <c r="EC1277" s="5">
        <v>12.68</v>
      </c>
      <c r="ED1277" s="5">
        <v>55</v>
      </c>
      <c r="EE1277">
        <v>16207865434</v>
      </c>
      <c r="EF1277" t="s">
        <v>15883</v>
      </c>
      <c r="EG1277" t="s">
        <v>148</v>
      </c>
      <c r="EH1277">
        <v>0</v>
      </c>
    </row>
    <row r="1278" spans="1:138" ht="15" customHeight="1" x14ac:dyDescent="0.35">
      <c r="A1278" t="s">
        <v>21698</v>
      </c>
      <c r="B1278" t="s">
        <v>157</v>
      </c>
      <c r="C1278" s="1">
        <v>44158.395274652779</v>
      </c>
      <c r="D1278" s="1">
        <v>44166</v>
      </c>
      <c r="E1278" t="s">
        <v>133</v>
      </c>
      <c r="F1278" t="s">
        <v>136</v>
      </c>
      <c r="G1278" t="s">
        <v>135</v>
      </c>
      <c r="H1278" t="s">
        <v>136</v>
      </c>
      <c r="I1278" t="s">
        <v>21699</v>
      </c>
      <c r="K1278" t="s">
        <v>21700</v>
      </c>
      <c r="L1278" t="s">
        <v>21701</v>
      </c>
      <c r="M1278" t="s">
        <v>21702</v>
      </c>
      <c r="N1278" t="s">
        <v>161</v>
      </c>
      <c r="O1278" s="4">
        <v>30417</v>
      </c>
      <c r="P1278" t="s">
        <v>140</v>
      </c>
      <c r="Q1278" t="s">
        <v>155</v>
      </c>
      <c r="R1278">
        <v>19127394820</v>
      </c>
      <c r="T1278">
        <v>112910</v>
      </c>
      <c r="U1278" t="s">
        <v>21703</v>
      </c>
      <c r="V1278" t="s">
        <v>1551</v>
      </c>
      <c r="W1278" t="s">
        <v>2011</v>
      </c>
      <c r="X1278" t="s">
        <v>429</v>
      </c>
      <c r="Y1278" t="s">
        <v>21700</v>
      </c>
      <c r="Z1278" t="s">
        <v>21701</v>
      </c>
      <c r="AA1278" t="s">
        <v>21702</v>
      </c>
      <c r="AB1278" t="s">
        <v>161</v>
      </c>
      <c r="AC1278" s="4">
        <v>30417</v>
      </c>
      <c r="AD1278" t="s">
        <v>140</v>
      </c>
      <c r="AF1278">
        <v>19127394820</v>
      </c>
      <c r="AH1278" t="s">
        <v>1134</v>
      </c>
      <c r="AI1278" t="s">
        <v>168</v>
      </c>
      <c r="AJ1278" t="s">
        <v>1135</v>
      </c>
      <c r="AK1278" t="s">
        <v>1136</v>
      </c>
      <c r="AL1278" t="s">
        <v>229</v>
      </c>
      <c r="AM1278" t="s">
        <v>1137</v>
      </c>
      <c r="AN1278" t="s">
        <v>1138</v>
      </c>
      <c r="AO1278" t="s">
        <v>1139</v>
      </c>
      <c r="AP1278" t="s">
        <v>537</v>
      </c>
      <c r="AQ1278" s="4">
        <v>28327</v>
      </c>
      <c r="AR1278" t="s">
        <v>140</v>
      </c>
      <c r="AT1278">
        <v>19109476004</v>
      </c>
      <c r="AV1278" t="s">
        <v>1140</v>
      </c>
      <c r="AW1278" t="s">
        <v>1141</v>
      </c>
      <c r="AZ1278" t="s">
        <v>175</v>
      </c>
      <c r="BA1278" t="s">
        <v>176</v>
      </c>
      <c r="BB1278" t="s">
        <v>136</v>
      </c>
      <c r="BC1278" t="s">
        <v>136</v>
      </c>
      <c r="BD1278" t="s">
        <v>148</v>
      </c>
      <c r="BE1278" t="s">
        <v>136</v>
      </c>
      <c r="BF1278" t="s">
        <v>136</v>
      </c>
      <c r="BG1278" t="s">
        <v>134</v>
      </c>
      <c r="BH1278" t="s">
        <v>136</v>
      </c>
      <c r="BN1278" t="s">
        <v>21704</v>
      </c>
      <c r="BO1278" t="s">
        <v>570</v>
      </c>
      <c r="BP1278">
        <v>23</v>
      </c>
      <c r="BQ1278">
        <v>19</v>
      </c>
      <c r="BR1278">
        <v>19</v>
      </c>
      <c r="BS1278" s="1">
        <v>44228</v>
      </c>
      <c r="BT1278" s="1">
        <v>44530</v>
      </c>
      <c r="BU1278" s="1">
        <v>44228</v>
      </c>
      <c r="BV1278" s="1">
        <v>44530</v>
      </c>
      <c r="BW1278" t="s">
        <v>136</v>
      </c>
      <c r="BX1278">
        <v>54</v>
      </c>
      <c r="BY1278">
        <v>0</v>
      </c>
      <c r="BZ1278">
        <v>9</v>
      </c>
      <c r="CA1278">
        <v>9</v>
      </c>
      <c r="CB1278">
        <v>9</v>
      </c>
      <c r="CC1278">
        <v>9</v>
      </c>
      <c r="CD1278">
        <v>9</v>
      </c>
      <c r="CE1278">
        <v>9</v>
      </c>
      <c r="CF1278" t="str">
        <f>"7:00 AM"</f>
        <v>7:00 AM</v>
      </c>
      <c r="CG1278" t="str">
        <f t="shared" si="5"/>
        <v>5:00 PM</v>
      </c>
      <c r="CH1278" s="5">
        <v>11.71</v>
      </c>
      <c r="CI1278" t="s">
        <v>146</v>
      </c>
      <c r="CL1278" t="s">
        <v>136</v>
      </c>
      <c r="CM1278" t="s">
        <v>147</v>
      </c>
      <c r="CN1278" t="s">
        <v>148</v>
      </c>
      <c r="CO1278" t="s">
        <v>10691</v>
      </c>
      <c r="CP1278" t="s">
        <v>149</v>
      </c>
      <c r="CQ1278">
        <v>3</v>
      </c>
      <c r="CR1278">
        <v>0</v>
      </c>
      <c r="CS1278" t="s">
        <v>136</v>
      </c>
      <c r="CT1278" t="s">
        <v>134</v>
      </c>
      <c r="CU1278" t="s">
        <v>136</v>
      </c>
      <c r="CV1278" t="s">
        <v>134</v>
      </c>
      <c r="CW1278" t="s">
        <v>134</v>
      </c>
      <c r="CX1278">
        <v>75</v>
      </c>
      <c r="CY1278" t="s">
        <v>134</v>
      </c>
      <c r="CZ1278" t="s">
        <v>136</v>
      </c>
      <c r="DA1278" t="s">
        <v>134</v>
      </c>
      <c r="DB1278" t="s">
        <v>134</v>
      </c>
      <c r="DC1278" t="s">
        <v>134</v>
      </c>
      <c r="DD1278" t="s">
        <v>136</v>
      </c>
      <c r="DF1278" t="s">
        <v>21705</v>
      </c>
      <c r="DG1278" t="s">
        <v>21706</v>
      </c>
      <c r="DH1278" t="s">
        <v>21702</v>
      </c>
      <c r="DI1278" t="s">
        <v>161</v>
      </c>
      <c r="DJ1278" s="4">
        <v>30417</v>
      </c>
      <c r="DK1278" t="s">
        <v>21707</v>
      </c>
      <c r="DL1278" t="s">
        <v>134</v>
      </c>
      <c r="DM1278">
        <v>129</v>
      </c>
      <c r="DN1278" t="s">
        <v>21708</v>
      </c>
      <c r="DO1278" t="s">
        <v>21702</v>
      </c>
      <c r="DP1278" t="s">
        <v>161</v>
      </c>
      <c r="DQ1278" t="str">
        <f>"30417"</f>
        <v>30417</v>
      </c>
      <c r="DR1278" t="s">
        <v>21707</v>
      </c>
      <c r="DS1278" t="s">
        <v>5086</v>
      </c>
      <c r="DT1278">
        <v>2</v>
      </c>
      <c r="DU1278">
        <v>6</v>
      </c>
      <c r="DV1278" t="s">
        <v>134</v>
      </c>
      <c r="DW1278" t="s">
        <v>134</v>
      </c>
      <c r="DX1278" t="s">
        <v>134</v>
      </c>
      <c r="DY1278" t="s">
        <v>134</v>
      </c>
      <c r="DZ1278">
        <v>5</v>
      </c>
      <c r="EA1278" t="s">
        <v>136</v>
      </c>
      <c r="EC1278" s="5">
        <v>12.68</v>
      </c>
      <c r="ED1278" s="5">
        <v>55</v>
      </c>
      <c r="EE1278">
        <v>19127394820</v>
      </c>
      <c r="EF1278" t="s">
        <v>148</v>
      </c>
      <c r="EG1278" t="s">
        <v>1145</v>
      </c>
      <c r="EH1278">
        <v>0</v>
      </c>
    </row>
    <row r="1279" spans="1:138" ht="15" customHeight="1" x14ac:dyDescent="0.35">
      <c r="A1279" t="s">
        <v>11599</v>
      </c>
      <c r="B1279" t="s">
        <v>273</v>
      </c>
      <c r="C1279" s="1">
        <v>44166.484341898147</v>
      </c>
      <c r="D1279" s="1">
        <v>44166</v>
      </c>
      <c r="E1279" t="s">
        <v>133</v>
      </c>
      <c r="F1279" t="s">
        <v>136</v>
      </c>
      <c r="G1279" t="s">
        <v>135</v>
      </c>
      <c r="H1279" t="s">
        <v>136</v>
      </c>
      <c r="I1279" t="s">
        <v>11600</v>
      </c>
      <c r="K1279" t="s">
        <v>11601</v>
      </c>
      <c r="M1279" t="s">
        <v>2417</v>
      </c>
      <c r="N1279" t="s">
        <v>374</v>
      </c>
      <c r="O1279" s="4">
        <v>79022</v>
      </c>
      <c r="P1279" t="s">
        <v>140</v>
      </c>
      <c r="R1279">
        <v>18066748272</v>
      </c>
      <c r="T1279">
        <v>11115</v>
      </c>
      <c r="U1279" t="s">
        <v>11602</v>
      </c>
      <c r="V1279" t="s">
        <v>11603</v>
      </c>
      <c r="W1279" t="s">
        <v>155</v>
      </c>
      <c r="X1279" t="s">
        <v>1597</v>
      </c>
      <c r="Y1279" t="s">
        <v>11601</v>
      </c>
      <c r="AA1279" t="s">
        <v>2417</v>
      </c>
      <c r="AB1279" t="s">
        <v>374</v>
      </c>
      <c r="AC1279" s="4">
        <v>79022</v>
      </c>
      <c r="AD1279" t="s">
        <v>140</v>
      </c>
      <c r="AF1279">
        <v>18066748272</v>
      </c>
      <c r="AH1279" t="s">
        <v>11604</v>
      </c>
      <c r="AI1279" t="s">
        <v>226</v>
      </c>
      <c r="AJ1279" t="s">
        <v>11605</v>
      </c>
      <c r="AK1279" t="s">
        <v>11606</v>
      </c>
      <c r="AL1279" t="s">
        <v>155</v>
      </c>
      <c r="AM1279" t="s">
        <v>11607</v>
      </c>
      <c r="AO1279" t="s">
        <v>5345</v>
      </c>
      <c r="AP1279" t="s">
        <v>374</v>
      </c>
      <c r="AQ1279" s="4">
        <v>79101</v>
      </c>
      <c r="AR1279" t="s">
        <v>140</v>
      </c>
      <c r="AT1279">
        <v>18063725700</v>
      </c>
      <c r="AV1279" t="s">
        <v>11608</v>
      </c>
      <c r="AW1279" t="s">
        <v>11609</v>
      </c>
      <c r="AX1279" t="s">
        <v>374</v>
      </c>
      <c r="AY1279" t="s">
        <v>1379</v>
      </c>
      <c r="AZ1279" t="s">
        <v>288</v>
      </c>
      <c r="BA1279" t="s">
        <v>289</v>
      </c>
      <c r="BB1279" t="s">
        <v>136</v>
      </c>
      <c r="BC1279" t="s">
        <v>136</v>
      </c>
      <c r="BD1279" t="s">
        <v>148</v>
      </c>
      <c r="BE1279" t="s">
        <v>136</v>
      </c>
      <c r="BF1279" t="s">
        <v>136</v>
      </c>
      <c r="BG1279" t="s">
        <v>134</v>
      </c>
      <c r="BH1279" t="s">
        <v>136</v>
      </c>
      <c r="BN1279" t="s">
        <v>11610</v>
      </c>
      <c r="BO1279" t="s">
        <v>5776</v>
      </c>
      <c r="BP1279">
        <v>5</v>
      </c>
      <c r="BQ1279">
        <v>5</v>
      </c>
      <c r="BS1279" s="1">
        <v>44214</v>
      </c>
      <c r="BT1279" s="1">
        <v>44487</v>
      </c>
      <c r="BU1279" s="1">
        <v>44214</v>
      </c>
      <c r="BV1279" s="1">
        <v>44487</v>
      </c>
      <c r="BW1279" t="s">
        <v>136</v>
      </c>
      <c r="BX1279">
        <v>45</v>
      </c>
      <c r="BY1279">
        <v>0</v>
      </c>
      <c r="BZ1279">
        <v>8</v>
      </c>
      <c r="CA1279">
        <v>8</v>
      </c>
      <c r="CB1279">
        <v>8</v>
      </c>
      <c r="CC1279">
        <v>8</v>
      </c>
      <c r="CD1279">
        <v>8</v>
      </c>
      <c r="CE1279">
        <v>5</v>
      </c>
      <c r="CF1279" t="str">
        <f>"8:00 AM"</f>
        <v>8:00 AM</v>
      </c>
      <c r="CG1279" t="str">
        <f t="shared" si="5"/>
        <v>5:00 PM</v>
      </c>
      <c r="CH1279" s="5">
        <v>12.91</v>
      </c>
      <c r="CI1279" t="s">
        <v>146</v>
      </c>
      <c r="CJ1279">
        <v>0</v>
      </c>
      <c r="CK1279" t="s">
        <v>155</v>
      </c>
      <c r="CL1279" t="s">
        <v>136</v>
      </c>
      <c r="CM1279" t="s">
        <v>354</v>
      </c>
      <c r="CN1279" t="s">
        <v>2411</v>
      </c>
      <c r="CO1279" t="s">
        <v>11611</v>
      </c>
      <c r="CP1279" t="s">
        <v>149</v>
      </c>
      <c r="CQ1279">
        <v>0</v>
      </c>
      <c r="CR1279">
        <v>0</v>
      </c>
      <c r="CS1279" t="s">
        <v>136</v>
      </c>
      <c r="CT1279" t="s">
        <v>136</v>
      </c>
      <c r="CU1279" t="s">
        <v>136</v>
      </c>
      <c r="CV1279" t="s">
        <v>136</v>
      </c>
      <c r="CW1279" t="s">
        <v>136</v>
      </c>
      <c r="CY1279" t="s">
        <v>136</v>
      </c>
      <c r="CZ1279" t="s">
        <v>136</v>
      </c>
      <c r="DA1279" t="s">
        <v>136</v>
      </c>
      <c r="DB1279" t="s">
        <v>136</v>
      </c>
      <c r="DC1279" t="s">
        <v>136</v>
      </c>
      <c r="DD1279" t="s">
        <v>136</v>
      </c>
      <c r="DF1279" t="s">
        <v>149</v>
      </c>
      <c r="DG1279" t="s">
        <v>11612</v>
      </c>
      <c r="DH1279" t="s">
        <v>8222</v>
      </c>
      <c r="DI1279" t="s">
        <v>1631</v>
      </c>
      <c r="DJ1279" s="4">
        <v>88415</v>
      </c>
      <c r="DK1279" t="s">
        <v>858</v>
      </c>
      <c r="DL1279" t="s">
        <v>136</v>
      </c>
      <c r="DM1279">
        <v>1</v>
      </c>
      <c r="DN1279" t="s">
        <v>11613</v>
      </c>
      <c r="DO1279" t="s">
        <v>11614</v>
      </c>
      <c r="DP1279" t="s">
        <v>374</v>
      </c>
      <c r="DQ1279" t="str">
        <f>"79087"</f>
        <v>79087</v>
      </c>
      <c r="DR1279" t="s">
        <v>2415</v>
      </c>
      <c r="DS1279" t="s">
        <v>213</v>
      </c>
      <c r="DT1279">
        <v>2</v>
      </c>
      <c r="DU1279">
        <v>7</v>
      </c>
      <c r="DV1279" t="s">
        <v>134</v>
      </c>
      <c r="DW1279" t="s">
        <v>134</v>
      </c>
      <c r="DX1279" t="s">
        <v>134</v>
      </c>
      <c r="DY1279" t="s">
        <v>134</v>
      </c>
      <c r="DZ1279">
        <v>2</v>
      </c>
      <c r="EA1279" t="s">
        <v>136</v>
      </c>
      <c r="EC1279" s="5">
        <v>12.68</v>
      </c>
      <c r="ED1279" s="5">
        <v>55</v>
      </c>
      <c r="EE1279">
        <v>18066748272</v>
      </c>
      <c r="EF1279" t="s">
        <v>11604</v>
      </c>
      <c r="EG1279" t="s">
        <v>155</v>
      </c>
      <c r="EH1279">
        <v>0</v>
      </c>
    </row>
    <row r="1280" spans="1:138" ht="15" customHeight="1" x14ac:dyDescent="0.35">
      <c r="A1280" t="s">
        <v>23890</v>
      </c>
      <c r="B1280" t="s">
        <v>157</v>
      </c>
      <c r="C1280" s="1">
        <v>44159.727656828705</v>
      </c>
      <c r="D1280" s="1">
        <v>44166</v>
      </c>
      <c r="E1280" t="s">
        <v>133</v>
      </c>
      <c r="F1280" t="s">
        <v>136</v>
      </c>
      <c r="G1280" t="s">
        <v>135</v>
      </c>
      <c r="H1280" t="s">
        <v>136</v>
      </c>
      <c r="I1280" t="s">
        <v>23891</v>
      </c>
      <c r="K1280" t="s">
        <v>23892</v>
      </c>
      <c r="M1280" t="s">
        <v>3821</v>
      </c>
      <c r="N1280" t="s">
        <v>1187</v>
      </c>
      <c r="O1280" s="4">
        <v>67863</v>
      </c>
      <c r="P1280" t="s">
        <v>140</v>
      </c>
      <c r="R1280">
        <v>16208744454</v>
      </c>
      <c r="T1280">
        <v>11213</v>
      </c>
      <c r="U1280" t="s">
        <v>9136</v>
      </c>
      <c r="V1280" t="s">
        <v>12888</v>
      </c>
      <c r="X1280" t="s">
        <v>1812</v>
      </c>
      <c r="Y1280" t="s">
        <v>23892</v>
      </c>
      <c r="AA1280" t="s">
        <v>3821</v>
      </c>
      <c r="AB1280" t="s">
        <v>1187</v>
      </c>
      <c r="AC1280" s="4">
        <v>67863</v>
      </c>
      <c r="AD1280" t="s">
        <v>140</v>
      </c>
      <c r="AF1280">
        <v>16208744454</v>
      </c>
      <c r="AH1280" t="s">
        <v>148</v>
      </c>
      <c r="AI1280" t="s">
        <v>168</v>
      </c>
      <c r="AJ1280" t="s">
        <v>456</v>
      </c>
      <c r="AK1280" t="s">
        <v>457</v>
      </c>
      <c r="AM1280" t="s">
        <v>458</v>
      </c>
      <c r="AO1280" t="s">
        <v>459</v>
      </c>
      <c r="AP1280" t="s">
        <v>460</v>
      </c>
      <c r="AQ1280" s="4">
        <v>73737</v>
      </c>
      <c r="AR1280" t="s">
        <v>140</v>
      </c>
      <c r="AT1280">
        <v>15802274747</v>
      </c>
      <c r="AV1280" t="s">
        <v>461</v>
      </c>
      <c r="AW1280" t="s">
        <v>462</v>
      </c>
      <c r="AZ1280" t="s">
        <v>288</v>
      </c>
      <c r="BA1280" t="s">
        <v>289</v>
      </c>
      <c r="BB1280" t="s">
        <v>136</v>
      </c>
      <c r="BC1280" t="s">
        <v>136</v>
      </c>
      <c r="BD1280" t="s">
        <v>148</v>
      </c>
      <c r="BE1280" t="s">
        <v>136</v>
      </c>
      <c r="BF1280" t="s">
        <v>136</v>
      </c>
      <c r="BG1280" t="s">
        <v>134</v>
      </c>
      <c r="BH1280" t="s">
        <v>136</v>
      </c>
      <c r="BN1280" t="s">
        <v>23893</v>
      </c>
      <c r="BO1280" t="s">
        <v>1043</v>
      </c>
      <c r="BP1280">
        <v>2</v>
      </c>
      <c r="BQ1280">
        <v>2</v>
      </c>
      <c r="BR1280">
        <v>2</v>
      </c>
      <c r="BS1280" s="1">
        <v>44232</v>
      </c>
      <c r="BT1280" s="1">
        <v>44531</v>
      </c>
      <c r="BU1280" s="1">
        <v>44232</v>
      </c>
      <c r="BV1280" s="1">
        <v>44531</v>
      </c>
      <c r="BW1280" t="s">
        <v>136</v>
      </c>
      <c r="BX1280">
        <v>40</v>
      </c>
      <c r="BY1280">
        <v>0</v>
      </c>
      <c r="BZ1280">
        <v>7</v>
      </c>
      <c r="CA1280">
        <v>7</v>
      </c>
      <c r="CB1280">
        <v>7</v>
      </c>
      <c r="CC1280">
        <v>7</v>
      </c>
      <c r="CD1280">
        <v>7</v>
      </c>
      <c r="CE1280">
        <v>5</v>
      </c>
      <c r="CF1280" t="str">
        <f>"9:00 AM"</f>
        <v>9:00 AM</v>
      </c>
      <c r="CG1280" t="str">
        <f t="shared" si="5"/>
        <v>5:00 PM</v>
      </c>
      <c r="CH1280" s="5">
        <v>14.99</v>
      </c>
      <c r="CI1280" t="s">
        <v>146</v>
      </c>
      <c r="CL1280" t="s">
        <v>136</v>
      </c>
      <c r="CM1280" t="s">
        <v>312</v>
      </c>
      <c r="CN1280" t="s">
        <v>148</v>
      </c>
      <c r="CO1280" t="s">
        <v>465</v>
      </c>
      <c r="CP1280" t="s">
        <v>149</v>
      </c>
      <c r="CQ1280">
        <v>3</v>
      </c>
      <c r="CR1280">
        <v>0</v>
      </c>
      <c r="CS1280" t="s">
        <v>136</v>
      </c>
      <c r="CT1280" t="s">
        <v>134</v>
      </c>
      <c r="CU1280" t="s">
        <v>136</v>
      </c>
      <c r="CV1280" t="s">
        <v>134</v>
      </c>
      <c r="CW1280" t="s">
        <v>134</v>
      </c>
      <c r="CX1280">
        <v>75</v>
      </c>
      <c r="CY1280" t="s">
        <v>134</v>
      </c>
      <c r="CZ1280" t="s">
        <v>134</v>
      </c>
      <c r="DA1280" t="s">
        <v>134</v>
      </c>
      <c r="DB1280" t="s">
        <v>136</v>
      </c>
      <c r="DC1280" t="s">
        <v>134</v>
      </c>
      <c r="DD1280" t="s">
        <v>136</v>
      </c>
      <c r="DF1280" t="s">
        <v>466</v>
      </c>
      <c r="DG1280" t="s">
        <v>23894</v>
      </c>
      <c r="DH1280" t="s">
        <v>3821</v>
      </c>
      <c r="DI1280" t="s">
        <v>1187</v>
      </c>
      <c r="DJ1280" s="4">
        <v>67863</v>
      </c>
      <c r="DK1280" t="s">
        <v>3828</v>
      </c>
      <c r="DL1280" t="s">
        <v>136</v>
      </c>
      <c r="DM1280">
        <v>1</v>
      </c>
      <c r="DN1280" t="s">
        <v>23895</v>
      </c>
      <c r="DO1280" t="s">
        <v>3821</v>
      </c>
      <c r="DP1280" t="s">
        <v>1187</v>
      </c>
      <c r="DQ1280" t="str">
        <f>"67863"</f>
        <v>67863</v>
      </c>
      <c r="DR1280" t="s">
        <v>3828</v>
      </c>
      <c r="DS1280" t="s">
        <v>296</v>
      </c>
      <c r="DT1280">
        <v>1</v>
      </c>
      <c r="DU1280">
        <v>2</v>
      </c>
      <c r="DV1280" t="s">
        <v>134</v>
      </c>
      <c r="DW1280" t="s">
        <v>134</v>
      </c>
      <c r="DX1280" t="s">
        <v>134</v>
      </c>
      <c r="DY1280" t="s">
        <v>136</v>
      </c>
      <c r="DZ1280">
        <v>1</v>
      </c>
      <c r="EA1280" t="s">
        <v>136</v>
      </c>
      <c r="EC1280" s="5">
        <v>12.68</v>
      </c>
      <c r="ED1280" s="5">
        <v>55</v>
      </c>
      <c r="EE1280">
        <v>16208744454</v>
      </c>
      <c r="EF1280" t="s">
        <v>23896</v>
      </c>
      <c r="EG1280" t="s">
        <v>148</v>
      </c>
      <c r="EH1280">
        <v>0</v>
      </c>
    </row>
    <row r="1281" spans="1:138" ht="15" customHeight="1" x14ac:dyDescent="0.35">
      <c r="A1281" t="s">
        <v>26153</v>
      </c>
      <c r="B1281" t="s">
        <v>157</v>
      </c>
      <c r="C1281" s="1">
        <v>44099.705074537036</v>
      </c>
      <c r="D1281" s="1">
        <v>44167</v>
      </c>
      <c r="E1281" t="s">
        <v>133</v>
      </c>
      <c r="F1281" t="s">
        <v>136</v>
      </c>
      <c r="G1281" t="s">
        <v>135</v>
      </c>
      <c r="H1281" t="s">
        <v>136</v>
      </c>
      <c r="I1281" t="s">
        <v>26154</v>
      </c>
      <c r="K1281" t="s">
        <v>26155</v>
      </c>
      <c r="M1281" t="s">
        <v>26156</v>
      </c>
      <c r="N1281" t="s">
        <v>1128</v>
      </c>
      <c r="O1281" s="4">
        <v>58442</v>
      </c>
      <c r="P1281" t="s">
        <v>140</v>
      </c>
      <c r="R1281">
        <v>17012692204</v>
      </c>
      <c r="T1281">
        <v>112112</v>
      </c>
      <c r="U1281" t="s">
        <v>26157</v>
      </c>
      <c r="V1281" t="s">
        <v>15164</v>
      </c>
      <c r="X1281" t="s">
        <v>164</v>
      </c>
      <c r="Y1281" t="s">
        <v>26155</v>
      </c>
      <c r="AA1281" t="s">
        <v>26156</v>
      </c>
      <c r="AB1281" t="s">
        <v>1128</v>
      </c>
      <c r="AC1281" s="4">
        <v>58442</v>
      </c>
      <c r="AD1281" t="s">
        <v>140</v>
      </c>
      <c r="AF1281">
        <v>17012692204</v>
      </c>
      <c r="AH1281" t="s">
        <v>26158</v>
      </c>
      <c r="AI1281" t="s">
        <v>168</v>
      </c>
      <c r="AJ1281" t="s">
        <v>533</v>
      </c>
      <c r="AK1281" t="s">
        <v>534</v>
      </c>
      <c r="AL1281" t="s">
        <v>148</v>
      </c>
      <c r="AM1281" t="s">
        <v>1486</v>
      </c>
      <c r="AO1281" t="s">
        <v>1487</v>
      </c>
      <c r="AP1281" t="s">
        <v>537</v>
      </c>
      <c r="AQ1281" s="4" t="s">
        <v>27717</v>
      </c>
      <c r="AR1281" t="s">
        <v>140</v>
      </c>
      <c r="AT1281">
        <v>18282460659</v>
      </c>
      <c r="AV1281" t="s">
        <v>538</v>
      </c>
      <c r="AW1281" t="s">
        <v>539</v>
      </c>
      <c r="AZ1281" t="s">
        <v>334</v>
      </c>
      <c r="BA1281" t="s">
        <v>335</v>
      </c>
      <c r="BB1281" t="s">
        <v>136</v>
      </c>
      <c r="BC1281" t="s">
        <v>136</v>
      </c>
      <c r="BD1281" t="s">
        <v>148</v>
      </c>
      <c r="BE1281" t="s">
        <v>136</v>
      </c>
      <c r="BF1281" t="s">
        <v>136</v>
      </c>
      <c r="BG1281" t="s">
        <v>134</v>
      </c>
      <c r="BH1281" t="s">
        <v>136</v>
      </c>
      <c r="BN1281" t="s">
        <v>26159</v>
      </c>
      <c r="BO1281" t="s">
        <v>1489</v>
      </c>
      <c r="BP1281">
        <v>1</v>
      </c>
      <c r="BQ1281">
        <v>1</v>
      </c>
      <c r="BR1281">
        <v>1</v>
      </c>
      <c r="BS1281" s="1">
        <v>44166</v>
      </c>
      <c r="BT1281" s="1">
        <v>44270</v>
      </c>
      <c r="BU1281" s="1">
        <v>44166</v>
      </c>
      <c r="BV1281" s="1">
        <v>44270</v>
      </c>
      <c r="BW1281" t="s">
        <v>136</v>
      </c>
      <c r="BX1281">
        <v>40</v>
      </c>
      <c r="BY1281">
        <v>0</v>
      </c>
      <c r="BZ1281">
        <v>8</v>
      </c>
      <c r="CA1281">
        <v>8</v>
      </c>
      <c r="CB1281">
        <v>8</v>
      </c>
      <c r="CC1281">
        <v>8</v>
      </c>
      <c r="CD1281">
        <v>8</v>
      </c>
      <c r="CE1281">
        <v>0</v>
      </c>
      <c r="CF1281" t="str">
        <f>"8:00 AM"</f>
        <v>8:00 AM</v>
      </c>
      <c r="CG1281" t="str">
        <f t="shared" si="5"/>
        <v>5:00 PM</v>
      </c>
      <c r="CH1281" s="5">
        <v>14.99</v>
      </c>
      <c r="CI1281" t="s">
        <v>146</v>
      </c>
      <c r="CL1281" t="s">
        <v>136</v>
      </c>
      <c r="CM1281" t="s">
        <v>312</v>
      </c>
      <c r="CN1281" t="s">
        <v>148</v>
      </c>
      <c r="CO1281" t="s">
        <v>1490</v>
      </c>
      <c r="CP1281" t="s">
        <v>149</v>
      </c>
      <c r="CQ1281">
        <v>1</v>
      </c>
      <c r="CR1281">
        <v>0</v>
      </c>
      <c r="CS1281" t="s">
        <v>136</v>
      </c>
      <c r="CT1281" t="s">
        <v>134</v>
      </c>
      <c r="CU1281" t="s">
        <v>136</v>
      </c>
      <c r="CV1281" t="s">
        <v>136</v>
      </c>
      <c r="CW1281" t="s">
        <v>136</v>
      </c>
      <c r="CY1281" t="s">
        <v>134</v>
      </c>
      <c r="CZ1281" t="s">
        <v>136</v>
      </c>
      <c r="DA1281" t="s">
        <v>136</v>
      </c>
      <c r="DB1281" t="s">
        <v>136</v>
      </c>
      <c r="DC1281" t="s">
        <v>136</v>
      </c>
      <c r="DD1281" t="s">
        <v>136</v>
      </c>
      <c r="DF1281" t="s">
        <v>26160</v>
      </c>
      <c r="DG1281" t="s">
        <v>26161</v>
      </c>
      <c r="DH1281" t="s">
        <v>26156</v>
      </c>
      <c r="DI1281" t="s">
        <v>1128</v>
      </c>
      <c r="DJ1281" s="4">
        <v>58442</v>
      </c>
      <c r="DK1281" t="s">
        <v>4705</v>
      </c>
      <c r="DL1281" t="s">
        <v>136</v>
      </c>
      <c r="DM1281">
        <v>1</v>
      </c>
      <c r="DN1281" t="s">
        <v>26162</v>
      </c>
      <c r="DO1281" t="s">
        <v>26156</v>
      </c>
      <c r="DP1281" t="s">
        <v>1128</v>
      </c>
      <c r="DQ1281" t="str">
        <f>"58442"</f>
        <v>58442</v>
      </c>
      <c r="DR1281" t="s">
        <v>4705</v>
      </c>
      <c r="DS1281" t="s">
        <v>907</v>
      </c>
      <c r="DT1281">
        <v>1</v>
      </c>
      <c r="DU1281">
        <v>1</v>
      </c>
      <c r="DV1281" t="s">
        <v>134</v>
      </c>
      <c r="DW1281" t="s">
        <v>134</v>
      </c>
      <c r="DX1281" t="s">
        <v>134</v>
      </c>
      <c r="DY1281" t="s">
        <v>136</v>
      </c>
      <c r="DZ1281">
        <v>1</v>
      </c>
      <c r="EA1281" t="s">
        <v>136</v>
      </c>
      <c r="EC1281" s="5">
        <v>12.68</v>
      </c>
      <c r="ED1281" s="5">
        <v>55</v>
      </c>
      <c r="EE1281">
        <v>17012692204</v>
      </c>
      <c r="EF1281" t="s">
        <v>26158</v>
      </c>
      <c r="EG1281" t="s">
        <v>2909</v>
      </c>
      <c r="EH1281">
        <v>0</v>
      </c>
    </row>
    <row r="1282" spans="1:138" ht="15" customHeight="1" x14ac:dyDescent="0.35">
      <c r="A1282" t="s">
        <v>16127</v>
      </c>
      <c r="B1282" t="s">
        <v>157</v>
      </c>
      <c r="C1282" s="1">
        <v>44098.759351620371</v>
      </c>
      <c r="D1282" s="1">
        <v>44167</v>
      </c>
      <c r="E1282" t="s">
        <v>133</v>
      </c>
      <c r="F1282" t="s">
        <v>134</v>
      </c>
      <c r="G1282" t="s">
        <v>135</v>
      </c>
      <c r="H1282" t="s">
        <v>136</v>
      </c>
      <c r="I1282" t="s">
        <v>1046</v>
      </c>
      <c r="K1282" t="s">
        <v>1047</v>
      </c>
      <c r="M1282" t="s">
        <v>1048</v>
      </c>
      <c r="N1282" t="s">
        <v>139</v>
      </c>
      <c r="O1282" s="4">
        <v>33566</v>
      </c>
      <c r="P1282" t="s">
        <v>140</v>
      </c>
      <c r="R1282">
        <v>18136999932</v>
      </c>
      <c r="T1282">
        <v>115115</v>
      </c>
      <c r="U1282" t="s">
        <v>1049</v>
      </c>
      <c r="V1282" t="s">
        <v>1050</v>
      </c>
      <c r="W1282" t="s">
        <v>1051</v>
      </c>
      <c r="X1282" t="s">
        <v>1052</v>
      </c>
      <c r="Y1282" t="s">
        <v>1047</v>
      </c>
      <c r="Z1282" t="s">
        <v>148</v>
      </c>
      <c r="AA1282" t="s">
        <v>1048</v>
      </c>
      <c r="AB1282" t="s">
        <v>139</v>
      </c>
      <c r="AC1282" s="4">
        <v>33566</v>
      </c>
      <c r="AD1282" t="s">
        <v>140</v>
      </c>
      <c r="AF1282">
        <v>18136999932</v>
      </c>
      <c r="AH1282" t="s">
        <v>1053</v>
      </c>
      <c r="AI1282" t="s">
        <v>168</v>
      </c>
      <c r="AJ1282" t="s">
        <v>1054</v>
      </c>
      <c r="AK1282" t="s">
        <v>1055</v>
      </c>
      <c r="AL1282" t="s">
        <v>978</v>
      </c>
      <c r="AM1282" t="s">
        <v>1056</v>
      </c>
      <c r="AO1282" t="s">
        <v>1057</v>
      </c>
      <c r="AP1282" t="s">
        <v>139</v>
      </c>
      <c r="AQ1282" s="4">
        <v>33884</v>
      </c>
      <c r="AR1282" t="s">
        <v>140</v>
      </c>
      <c r="AT1282">
        <v>14075357769</v>
      </c>
      <c r="AV1282" t="s">
        <v>1058</v>
      </c>
      <c r="AW1282" t="s">
        <v>1059</v>
      </c>
      <c r="AZ1282" t="s">
        <v>175</v>
      </c>
      <c r="BA1282" t="s">
        <v>176</v>
      </c>
      <c r="BB1282" t="s">
        <v>134</v>
      </c>
      <c r="BC1282" t="s">
        <v>134</v>
      </c>
      <c r="BD1282" t="s">
        <v>134</v>
      </c>
      <c r="BE1282" t="s">
        <v>134</v>
      </c>
      <c r="BF1282" t="s">
        <v>136</v>
      </c>
      <c r="BG1282" t="s">
        <v>134</v>
      </c>
      <c r="BH1282" t="s">
        <v>136</v>
      </c>
      <c r="BN1282" t="s">
        <v>16128</v>
      </c>
      <c r="BO1282" t="s">
        <v>3135</v>
      </c>
      <c r="BP1282">
        <v>579</v>
      </c>
      <c r="BQ1282">
        <v>579</v>
      </c>
      <c r="BR1282">
        <v>579</v>
      </c>
      <c r="BS1282" s="1">
        <v>44158</v>
      </c>
      <c r="BT1282" s="1">
        <v>44321</v>
      </c>
      <c r="BU1282" s="1">
        <v>44158</v>
      </c>
      <c r="BV1282" s="1">
        <v>44321</v>
      </c>
      <c r="BW1282" t="s">
        <v>136</v>
      </c>
      <c r="BX1282">
        <v>35</v>
      </c>
      <c r="BY1282">
        <v>0</v>
      </c>
      <c r="BZ1282">
        <v>6</v>
      </c>
      <c r="CA1282">
        <v>6</v>
      </c>
      <c r="CB1282">
        <v>6</v>
      </c>
      <c r="CC1282">
        <v>6</v>
      </c>
      <c r="CD1282">
        <v>6</v>
      </c>
      <c r="CE1282">
        <v>5</v>
      </c>
      <c r="CF1282" t="str">
        <f>"7:30 AM"</f>
        <v>7:30 AM</v>
      </c>
      <c r="CG1282" t="str">
        <f>"2:00 PM"</f>
        <v>2:00 PM</v>
      </c>
      <c r="CH1282" s="5">
        <v>11.71</v>
      </c>
      <c r="CI1282" t="s">
        <v>146</v>
      </c>
      <c r="CJ1282">
        <v>1.75</v>
      </c>
      <c r="CK1282" t="s">
        <v>16129</v>
      </c>
      <c r="CL1282" t="s">
        <v>134</v>
      </c>
      <c r="CM1282" t="s">
        <v>147</v>
      </c>
      <c r="CN1282" t="s">
        <v>148</v>
      </c>
      <c r="CO1282" t="s">
        <v>13014</v>
      </c>
      <c r="CP1282" t="s">
        <v>149</v>
      </c>
      <c r="CQ1282">
        <v>3</v>
      </c>
      <c r="CR1282">
        <v>0</v>
      </c>
      <c r="CS1282" t="s">
        <v>136</v>
      </c>
      <c r="CT1282" t="s">
        <v>136</v>
      </c>
      <c r="CU1282" t="s">
        <v>136</v>
      </c>
      <c r="CV1282" t="s">
        <v>134</v>
      </c>
      <c r="CW1282" t="s">
        <v>134</v>
      </c>
      <c r="CX1282">
        <v>32</v>
      </c>
      <c r="CY1282" t="s">
        <v>134</v>
      </c>
      <c r="CZ1282" t="s">
        <v>134</v>
      </c>
      <c r="DA1282" t="s">
        <v>134</v>
      </c>
      <c r="DB1282" t="s">
        <v>134</v>
      </c>
      <c r="DC1282" t="s">
        <v>134</v>
      </c>
      <c r="DD1282" t="s">
        <v>136</v>
      </c>
      <c r="DF1282" s="2" t="s">
        <v>16130</v>
      </c>
      <c r="DG1282" t="s">
        <v>16131</v>
      </c>
      <c r="DH1282" t="s">
        <v>1048</v>
      </c>
      <c r="DI1282" t="s">
        <v>139</v>
      </c>
      <c r="DJ1282" s="4">
        <v>33565</v>
      </c>
      <c r="DK1282" t="s">
        <v>1067</v>
      </c>
      <c r="DL1282" t="s">
        <v>134</v>
      </c>
      <c r="DM1282">
        <v>23</v>
      </c>
      <c r="DN1282" t="s">
        <v>16132</v>
      </c>
      <c r="DO1282" t="s">
        <v>1048</v>
      </c>
      <c r="DP1282" t="s">
        <v>139</v>
      </c>
      <c r="DQ1282" t="str">
        <f>"33565"</f>
        <v>33565</v>
      </c>
      <c r="DR1282" t="s">
        <v>1067</v>
      </c>
      <c r="DS1282" t="s">
        <v>1071</v>
      </c>
      <c r="DT1282">
        <v>6</v>
      </c>
      <c r="DU1282">
        <v>31</v>
      </c>
      <c r="DV1282" t="s">
        <v>134</v>
      </c>
      <c r="DW1282" t="s">
        <v>134</v>
      </c>
      <c r="DX1282" t="s">
        <v>134</v>
      </c>
      <c r="DY1282" t="s">
        <v>134</v>
      </c>
      <c r="DZ1282">
        <v>13</v>
      </c>
      <c r="EA1282" t="s">
        <v>136</v>
      </c>
      <c r="EC1282" s="5">
        <v>12.68</v>
      </c>
      <c r="ED1282" s="5">
        <v>55</v>
      </c>
      <c r="EE1282">
        <v>18136999932</v>
      </c>
      <c r="EF1282" t="s">
        <v>1053</v>
      </c>
      <c r="EG1282" t="s">
        <v>148</v>
      </c>
      <c r="EH1282">
        <v>7</v>
      </c>
    </row>
    <row r="1283" spans="1:138" ht="15" customHeight="1" x14ac:dyDescent="0.35">
      <c r="A1283" t="s">
        <v>23019</v>
      </c>
      <c r="B1283" t="s">
        <v>157</v>
      </c>
      <c r="C1283" s="1">
        <v>44098.764334953703</v>
      </c>
      <c r="D1283" s="1">
        <v>44167</v>
      </c>
      <c r="E1283" t="s">
        <v>133</v>
      </c>
      <c r="F1283" t="s">
        <v>134</v>
      </c>
      <c r="G1283" t="s">
        <v>135</v>
      </c>
      <c r="H1283" t="s">
        <v>136</v>
      </c>
      <c r="I1283" t="s">
        <v>1046</v>
      </c>
      <c r="K1283" t="s">
        <v>1047</v>
      </c>
      <c r="M1283" t="s">
        <v>1048</v>
      </c>
      <c r="N1283" t="s">
        <v>139</v>
      </c>
      <c r="O1283" s="4">
        <v>33566</v>
      </c>
      <c r="P1283" t="s">
        <v>140</v>
      </c>
      <c r="R1283">
        <v>18136999932</v>
      </c>
      <c r="T1283">
        <v>115115</v>
      </c>
      <c r="U1283" t="s">
        <v>1049</v>
      </c>
      <c r="V1283" t="s">
        <v>1050</v>
      </c>
      <c r="W1283" t="s">
        <v>1051</v>
      </c>
      <c r="X1283" t="s">
        <v>1052</v>
      </c>
      <c r="Y1283" t="s">
        <v>1047</v>
      </c>
      <c r="Z1283" t="s">
        <v>148</v>
      </c>
      <c r="AA1283" t="s">
        <v>1048</v>
      </c>
      <c r="AB1283" t="s">
        <v>139</v>
      </c>
      <c r="AC1283" s="4">
        <v>33566</v>
      </c>
      <c r="AD1283" t="s">
        <v>140</v>
      </c>
      <c r="AF1283">
        <v>18136999932</v>
      </c>
      <c r="AH1283" t="s">
        <v>1053</v>
      </c>
      <c r="AI1283" t="s">
        <v>168</v>
      </c>
      <c r="AJ1283" t="s">
        <v>1054</v>
      </c>
      <c r="AK1283" t="s">
        <v>1055</v>
      </c>
      <c r="AL1283" t="s">
        <v>978</v>
      </c>
      <c r="AM1283" t="s">
        <v>1056</v>
      </c>
      <c r="AO1283" t="s">
        <v>1057</v>
      </c>
      <c r="AP1283" t="s">
        <v>139</v>
      </c>
      <c r="AQ1283" s="4">
        <v>33884</v>
      </c>
      <c r="AR1283" t="s">
        <v>140</v>
      </c>
      <c r="AT1283">
        <v>14075357769</v>
      </c>
      <c r="AV1283" t="s">
        <v>1058</v>
      </c>
      <c r="AW1283" t="s">
        <v>1059</v>
      </c>
      <c r="AZ1283" t="s">
        <v>4549</v>
      </c>
      <c r="BA1283" t="s">
        <v>4550</v>
      </c>
      <c r="BB1283" t="s">
        <v>134</v>
      </c>
      <c r="BC1283" t="s">
        <v>134</v>
      </c>
      <c r="BD1283" t="s">
        <v>134</v>
      </c>
      <c r="BE1283" t="s">
        <v>134</v>
      </c>
      <c r="BF1283" t="s">
        <v>136</v>
      </c>
      <c r="BG1283" t="s">
        <v>134</v>
      </c>
      <c r="BH1283" t="s">
        <v>136</v>
      </c>
      <c r="BN1283" t="s">
        <v>23020</v>
      </c>
      <c r="BO1283" t="s">
        <v>4552</v>
      </c>
      <c r="BP1283">
        <v>9</v>
      </c>
      <c r="BQ1283">
        <v>9</v>
      </c>
      <c r="BR1283">
        <v>9</v>
      </c>
      <c r="BS1283" s="1">
        <v>44158</v>
      </c>
      <c r="BT1283" s="1">
        <v>44321</v>
      </c>
      <c r="BU1283" s="1">
        <v>44158</v>
      </c>
      <c r="BV1283" s="1">
        <v>44321</v>
      </c>
      <c r="BW1283" t="s">
        <v>136</v>
      </c>
      <c r="BX1283">
        <v>40</v>
      </c>
      <c r="BY1283">
        <v>2</v>
      </c>
      <c r="BZ1283">
        <v>6.5</v>
      </c>
      <c r="CA1283">
        <v>6.5</v>
      </c>
      <c r="CB1283">
        <v>6.5</v>
      </c>
      <c r="CC1283">
        <v>6.5</v>
      </c>
      <c r="CD1283">
        <v>6.5</v>
      </c>
      <c r="CE1283">
        <v>5.5</v>
      </c>
      <c r="CF1283" t="str">
        <f>"7:15 AM"</f>
        <v>7:15 AM</v>
      </c>
      <c r="CG1283" t="str">
        <f>"2:15 PM"</f>
        <v>2:15 PM</v>
      </c>
      <c r="CH1283" s="5">
        <v>14</v>
      </c>
      <c r="CI1283" t="s">
        <v>146</v>
      </c>
      <c r="CL1283" t="s">
        <v>136</v>
      </c>
      <c r="CM1283" t="s">
        <v>147</v>
      </c>
      <c r="CN1283" t="s">
        <v>148</v>
      </c>
      <c r="CO1283" t="s">
        <v>1064</v>
      </c>
      <c r="CP1283" t="s">
        <v>149</v>
      </c>
      <c r="CQ1283">
        <v>12</v>
      </c>
      <c r="CR1283">
        <v>0</v>
      </c>
      <c r="CS1283" t="s">
        <v>134</v>
      </c>
      <c r="CT1283" t="s">
        <v>134</v>
      </c>
      <c r="CU1283" t="s">
        <v>134</v>
      </c>
      <c r="CV1283" t="s">
        <v>134</v>
      </c>
      <c r="CW1283" t="s">
        <v>134</v>
      </c>
      <c r="CX1283">
        <v>32</v>
      </c>
      <c r="CY1283" t="s">
        <v>134</v>
      </c>
      <c r="CZ1283" t="s">
        <v>134</v>
      </c>
      <c r="DA1283" t="s">
        <v>134</v>
      </c>
      <c r="DB1283" t="s">
        <v>134</v>
      </c>
      <c r="DC1283" t="s">
        <v>134</v>
      </c>
      <c r="DD1283" t="s">
        <v>134</v>
      </c>
      <c r="DE1283">
        <v>65</v>
      </c>
      <c r="DF1283" s="2" t="s">
        <v>1065</v>
      </c>
      <c r="DG1283" t="s">
        <v>23021</v>
      </c>
      <c r="DH1283" t="s">
        <v>1048</v>
      </c>
      <c r="DI1283" t="s">
        <v>139</v>
      </c>
      <c r="DJ1283" s="4">
        <v>33565</v>
      </c>
      <c r="DK1283" t="s">
        <v>1067</v>
      </c>
      <c r="DL1283" t="s">
        <v>134</v>
      </c>
      <c r="DM1283">
        <v>20</v>
      </c>
      <c r="DN1283" t="s">
        <v>23022</v>
      </c>
      <c r="DO1283" t="s">
        <v>1048</v>
      </c>
      <c r="DP1283" t="s">
        <v>139</v>
      </c>
      <c r="DQ1283" t="str">
        <f>"33565"</f>
        <v>33565</v>
      </c>
      <c r="DR1283" t="s">
        <v>1067</v>
      </c>
      <c r="DS1283" t="s">
        <v>1071</v>
      </c>
      <c r="DT1283">
        <v>6</v>
      </c>
      <c r="DU1283">
        <v>31</v>
      </c>
      <c r="DV1283" t="s">
        <v>134</v>
      </c>
      <c r="DW1283" t="s">
        <v>134</v>
      </c>
      <c r="DX1283" t="s">
        <v>134</v>
      </c>
      <c r="DY1283" t="s">
        <v>134</v>
      </c>
      <c r="DZ1283">
        <v>5</v>
      </c>
      <c r="EA1283" t="s">
        <v>136</v>
      </c>
      <c r="EC1283" s="5">
        <v>12.68</v>
      </c>
      <c r="ED1283" s="5">
        <v>55</v>
      </c>
      <c r="EE1283">
        <v>18136999932</v>
      </c>
      <c r="EF1283" t="s">
        <v>1053</v>
      </c>
      <c r="EG1283" t="s">
        <v>148</v>
      </c>
      <c r="EH1283">
        <v>0</v>
      </c>
    </row>
    <row r="1284" spans="1:138" ht="15" customHeight="1" x14ac:dyDescent="0.35">
      <c r="A1284" t="s">
        <v>14732</v>
      </c>
      <c r="B1284" t="s">
        <v>157</v>
      </c>
      <c r="C1284" s="1">
        <v>44113.697062037034</v>
      </c>
      <c r="D1284" s="1">
        <v>44167</v>
      </c>
      <c r="E1284" t="s">
        <v>133</v>
      </c>
      <c r="F1284" t="s">
        <v>136</v>
      </c>
      <c r="G1284" t="s">
        <v>135</v>
      </c>
      <c r="H1284" t="s">
        <v>136</v>
      </c>
      <c r="I1284" t="s">
        <v>14733</v>
      </c>
      <c r="K1284" t="s">
        <v>14734</v>
      </c>
      <c r="M1284" t="s">
        <v>14735</v>
      </c>
      <c r="N1284" t="s">
        <v>1128</v>
      </c>
      <c r="O1284" s="4">
        <v>58750</v>
      </c>
      <c r="P1284" t="s">
        <v>140</v>
      </c>
      <c r="R1284">
        <v>17017200741</v>
      </c>
      <c r="T1284">
        <v>811310</v>
      </c>
      <c r="U1284" t="s">
        <v>621</v>
      </c>
      <c r="V1284" t="s">
        <v>14736</v>
      </c>
      <c r="X1284" t="s">
        <v>164</v>
      </c>
      <c r="Y1284" t="s">
        <v>14737</v>
      </c>
      <c r="AA1284" t="s">
        <v>14738</v>
      </c>
      <c r="AB1284" t="s">
        <v>1128</v>
      </c>
      <c r="AC1284" s="4">
        <v>58750</v>
      </c>
      <c r="AD1284" t="s">
        <v>140</v>
      </c>
      <c r="AF1284">
        <v>17017200741</v>
      </c>
      <c r="AH1284" t="s">
        <v>14739</v>
      </c>
      <c r="AI1284" t="s">
        <v>168</v>
      </c>
      <c r="AJ1284" t="s">
        <v>533</v>
      </c>
      <c r="AK1284" t="s">
        <v>534</v>
      </c>
      <c r="AM1284" t="s">
        <v>535</v>
      </c>
      <c r="AO1284" t="s">
        <v>536</v>
      </c>
      <c r="AP1284" t="s">
        <v>537</v>
      </c>
      <c r="AQ1284" s="4">
        <v>28786</v>
      </c>
      <c r="AR1284" t="s">
        <v>140</v>
      </c>
      <c r="AT1284">
        <v>18282460659</v>
      </c>
      <c r="AV1284" t="s">
        <v>538</v>
      </c>
      <c r="AW1284" t="s">
        <v>539</v>
      </c>
      <c r="AZ1284" t="s">
        <v>540</v>
      </c>
      <c r="BA1284" t="s">
        <v>541</v>
      </c>
      <c r="BB1284" t="s">
        <v>136</v>
      </c>
      <c r="BC1284" t="s">
        <v>136</v>
      </c>
      <c r="BD1284" t="s">
        <v>148</v>
      </c>
      <c r="BE1284" t="s">
        <v>136</v>
      </c>
      <c r="BF1284" t="s">
        <v>136</v>
      </c>
      <c r="BG1284" t="s">
        <v>134</v>
      </c>
      <c r="BH1284" t="s">
        <v>136</v>
      </c>
      <c r="BN1284" t="s">
        <v>14740</v>
      </c>
      <c r="BO1284" t="s">
        <v>3827</v>
      </c>
      <c r="BP1284">
        <v>2</v>
      </c>
      <c r="BQ1284">
        <v>2</v>
      </c>
      <c r="BR1284">
        <v>2</v>
      </c>
      <c r="BS1284" s="1">
        <v>44180</v>
      </c>
      <c r="BT1284" s="1">
        <v>44286</v>
      </c>
      <c r="BU1284" s="1">
        <v>44180</v>
      </c>
      <c r="BV1284" s="1">
        <v>44286</v>
      </c>
      <c r="BW1284" t="s">
        <v>136</v>
      </c>
      <c r="BX1284">
        <v>48</v>
      </c>
      <c r="BY1284">
        <v>0</v>
      </c>
      <c r="BZ1284">
        <v>8</v>
      </c>
      <c r="CA1284">
        <v>8</v>
      </c>
      <c r="CB1284">
        <v>8</v>
      </c>
      <c r="CC1284">
        <v>8</v>
      </c>
      <c r="CD1284">
        <v>8</v>
      </c>
      <c r="CE1284">
        <v>8</v>
      </c>
      <c r="CF1284" t="str">
        <f>"8:00 AM"</f>
        <v>8:00 AM</v>
      </c>
      <c r="CG1284" t="str">
        <f>"5:00 PM"</f>
        <v>5:00 PM</v>
      </c>
      <c r="CH1284" s="5">
        <v>14.99</v>
      </c>
      <c r="CI1284" t="s">
        <v>146</v>
      </c>
      <c r="CL1284" t="s">
        <v>136</v>
      </c>
      <c r="CM1284" t="s">
        <v>354</v>
      </c>
      <c r="CN1284" t="s">
        <v>2411</v>
      </c>
      <c r="CO1284" t="s">
        <v>2389</v>
      </c>
      <c r="CP1284" t="s">
        <v>545</v>
      </c>
      <c r="CQ1284">
        <v>12</v>
      </c>
      <c r="CR1284">
        <v>12</v>
      </c>
      <c r="CS1284" t="s">
        <v>136</v>
      </c>
      <c r="CT1284" t="s">
        <v>134</v>
      </c>
      <c r="CU1284" t="s">
        <v>136</v>
      </c>
      <c r="CV1284" t="s">
        <v>136</v>
      </c>
      <c r="CW1284" t="s">
        <v>134</v>
      </c>
      <c r="CX1284">
        <v>60</v>
      </c>
      <c r="CY1284" t="s">
        <v>136</v>
      </c>
      <c r="CZ1284" t="s">
        <v>136</v>
      </c>
      <c r="DA1284" t="s">
        <v>136</v>
      </c>
      <c r="DB1284" t="s">
        <v>136</v>
      </c>
      <c r="DC1284" t="s">
        <v>136</v>
      </c>
      <c r="DD1284" t="s">
        <v>136</v>
      </c>
      <c r="DF1284" t="s">
        <v>14741</v>
      </c>
      <c r="DG1284" t="s">
        <v>14737</v>
      </c>
      <c r="DH1284" t="s">
        <v>14738</v>
      </c>
      <c r="DI1284" t="s">
        <v>1128</v>
      </c>
      <c r="DJ1284" s="4">
        <v>58750</v>
      </c>
      <c r="DK1284" t="s">
        <v>2908</v>
      </c>
      <c r="DL1284" t="s">
        <v>136</v>
      </c>
      <c r="DM1284">
        <v>1</v>
      </c>
      <c r="DN1284" t="s">
        <v>14742</v>
      </c>
      <c r="DO1284" t="s">
        <v>2905</v>
      </c>
      <c r="DP1284" t="s">
        <v>1128</v>
      </c>
      <c r="DQ1284" t="str">
        <f>"58761"</f>
        <v>58761</v>
      </c>
      <c r="DR1284" t="s">
        <v>2908</v>
      </c>
      <c r="DS1284" t="s">
        <v>14743</v>
      </c>
      <c r="DT1284">
        <v>1</v>
      </c>
      <c r="DU1284">
        <v>2</v>
      </c>
      <c r="DV1284" t="s">
        <v>134</v>
      </c>
      <c r="DW1284" t="s">
        <v>134</v>
      </c>
      <c r="DX1284" t="s">
        <v>134</v>
      </c>
      <c r="DY1284" t="s">
        <v>136</v>
      </c>
      <c r="DZ1284">
        <v>1</v>
      </c>
      <c r="EA1284" t="s">
        <v>136</v>
      </c>
      <c r="EC1284" s="5">
        <v>12.68</v>
      </c>
      <c r="ED1284" s="5">
        <v>55</v>
      </c>
      <c r="EE1284">
        <v>17017200741</v>
      </c>
      <c r="EF1284" t="s">
        <v>14744</v>
      </c>
      <c r="EG1284" t="s">
        <v>2909</v>
      </c>
      <c r="EH1284">
        <v>0</v>
      </c>
    </row>
    <row r="1285" spans="1:138" ht="15" customHeight="1" x14ac:dyDescent="0.35">
      <c r="A1285" t="s">
        <v>19117</v>
      </c>
      <c r="B1285" t="s">
        <v>157</v>
      </c>
      <c r="C1285" s="1">
        <v>44137.456026736108</v>
      </c>
      <c r="D1285" s="1">
        <v>44167</v>
      </c>
      <c r="E1285" t="s">
        <v>133</v>
      </c>
      <c r="F1285" t="s">
        <v>136</v>
      </c>
      <c r="G1285" t="s">
        <v>135</v>
      </c>
      <c r="H1285" t="s">
        <v>136</v>
      </c>
      <c r="I1285" t="s">
        <v>2438</v>
      </c>
      <c r="K1285" t="s">
        <v>2439</v>
      </c>
      <c r="M1285" t="s">
        <v>2440</v>
      </c>
      <c r="N1285" t="s">
        <v>246</v>
      </c>
      <c r="O1285" s="4">
        <v>70581</v>
      </c>
      <c r="P1285" t="s">
        <v>140</v>
      </c>
      <c r="R1285">
        <v>13372248202</v>
      </c>
      <c r="T1285">
        <v>112512</v>
      </c>
      <c r="U1285" t="s">
        <v>2441</v>
      </c>
      <c r="V1285" t="s">
        <v>1019</v>
      </c>
      <c r="W1285" t="s">
        <v>1267</v>
      </c>
      <c r="X1285" t="s">
        <v>164</v>
      </c>
      <c r="Y1285" t="s">
        <v>2439</v>
      </c>
      <c r="Z1285" t="s">
        <v>884</v>
      </c>
      <c r="AA1285" t="s">
        <v>2440</v>
      </c>
      <c r="AB1285" t="s">
        <v>246</v>
      </c>
      <c r="AC1285" s="4">
        <v>70581</v>
      </c>
      <c r="AD1285" t="s">
        <v>140</v>
      </c>
      <c r="AF1285">
        <v>13372248202</v>
      </c>
      <c r="AH1285" t="s">
        <v>2442</v>
      </c>
      <c r="AI1285" t="s">
        <v>168</v>
      </c>
      <c r="AJ1285" t="s">
        <v>1565</v>
      </c>
      <c r="AK1285" t="s">
        <v>1566</v>
      </c>
      <c r="AL1285" t="s">
        <v>1567</v>
      </c>
      <c r="AM1285" t="s">
        <v>1568</v>
      </c>
      <c r="AN1285" t="s">
        <v>1569</v>
      </c>
      <c r="AO1285" t="s">
        <v>1570</v>
      </c>
      <c r="AP1285" t="s">
        <v>537</v>
      </c>
      <c r="AQ1285" s="4">
        <v>27536</v>
      </c>
      <c r="AR1285" t="s">
        <v>140</v>
      </c>
      <c r="AT1285">
        <v>14349173294</v>
      </c>
      <c r="AV1285" t="s">
        <v>1571</v>
      </c>
      <c r="AW1285" t="s">
        <v>1572</v>
      </c>
      <c r="AZ1285" t="s">
        <v>334</v>
      </c>
      <c r="BA1285" t="s">
        <v>335</v>
      </c>
      <c r="BB1285" t="s">
        <v>136</v>
      </c>
      <c r="BC1285" t="s">
        <v>136</v>
      </c>
      <c r="BD1285" t="s">
        <v>148</v>
      </c>
      <c r="BE1285" t="s">
        <v>136</v>
      </c>
      <c r="BF1285" t="s">
        <v>136</v>
      </c>
      <c r="BG1285" t="s">
        <v>134</v>
      </c>
      <c r="BH1285" t="s">
        <v>136</v>
      </c>
      <c r="BN1285" t="s">
        <v>19118</v>
      </c>
      <c r="BO1285" t="s">
        <v>1574</v>
      </c>
      <c r="BP1285">
        <v>4</v>
      </c>
      <c r="BQ1285">
        <v>4</v>
      </c>
      <c r="BR1285">
        <v>4</v>
      </c>
      <c r="BS1285" s="1">
        <v>44185</v>
      </c>
      <c r="BT1285" s="1">
        <v>44469</v>
      </c>
      <c r="BU1285" s="1">
        <v>44185</v>
      </c>
      <c r="BV1285" s="1">
        <v>44469</v>
      </c>
      <c r="BW1285" t="s">
        <v>136</v>
      </c>
      <c r="BX1285">
        <v>40</v>
      </c>
      <c r="BY1285">
        <v>0</v>
      </c>
      <c r="BZ1285">
        <v>7</v>
      </c>
      <c r="CA1285">
        <v>7</v>
      </c>
      <c r="CB1285">
        <v>7</v>
      </c>
      <c r="CC1285">
        <v>7</v>
      </c>
      <c r="CD1285">
        <v>7</v>
      </c>
      <c r="CE1285">
        <v>5</v>
      </c>
      <c r="CF1285" t="str">
        <f>"7:00 AM"</f>
        <v>7:00 AM</v>
      </c>
      <c r="CG1285" t="str">
        <f>"4:00 PM"</f>
        <v>4:00 PM</v>
      </c>
      <c r="CH1285" s="5">
        <v>11.83</v>
      </c>
      <c r="CI1285" t="s">
        <v>146</v>
      </c>
      <c r="CL1285" t="s">
        <v>134</v>
      </c>
      <c r="CM1285" t="s">
        <v>147</v>
      </c>
      <c r="CN1285" t="s">
        <v>148</v>
      </c>
      <c r="CO1285" t="s">
        <v>1575</v>
      </c>
      <c r="CP1285" t="s">
        <v>149</v>
      </c>
      <c r="CQ1285">
        <v>3</v>
      </c>
      <c r="CR1285">
        <v>0</v>
      </c>
      <c r="CS1285" t="s">
        <v>136</v>
      </c>
      <c r="CT1285" t="s">
        <v>136</v>
      </c>
      <c r="CU1285" t="s">
        <v>134</v>
      </c>
      <c r="CV1285" t="s">
        <v>134</v>
      </c>
      <c r="CW1285" t="s">
        <v>134</v>
      </c>
      <c r="CX1285">
        <v>70</v>
      </c>
      <c r="CY1285" t="s">
        <v>134</v>
      </c>
      <c r="CZ1285" t="s">
        <v>134</v>
      </c>
      <c r="DA1285" t="s">
        <v>134</v>
      </c>
      <c r="DB1285" t="s">
        <v>134</v>
      </c>
      <c r="DC1285" t="s">
        <v>134</v>
      </c>
      <c r="DD1285" t="s">
        <v>136</v>
      </c>
      <c r="DF1285" t="s">
        <v>2444</v>
      </c>
      <c r="DG1285" t="s">
        <v>2439</v>
      </c>
      <c r="DH1285" t="s">
        <v>2440</v>
      </c>
      <c r="DI1285" t="s">
        <v>246</v>
      </c>
      <c r="DJ1285" s="4">
        <v>70581</v>
      </c>
      <c r="DK1285" t="s">
        <v>1610</v>
      </c>
      <c r="DL1285" t="s">
        <v>136</v>
      </c>
      <c r="DM1285">
        <v>2</v>
      </c>
      <c r="DN1285" t="s">
        <v>2445</v>
      </c>
      <c r="DO1285" t="s">
        <v>2440</v>
      </c>
      <c r="DP1285" t="s">
        <v>246</v>
      </c>
      <c r="DQ1285" t="str">
        <f>"70581"</f>
        <v>70581</v>
      </c>
      <c r="DR1285" t="s">
        <v>1610</v>
      </c>
      <c r="DS1285" t="s">
        <v>1578</v>
      </c>
      <c r="DT1285">
        <v>2</v>
      </c>
      <c r="DU1285">
        <v>12</v>
      </c>
      <c r="DV1285" t="s">
        <v>134</v>
      </c>
      <c r="DW1285" t="s">
        <v>134</v>
      </c>
      <c r="DX1285" t="s">
        <v>134</v>
      </c>
      <c r="DY1285" t="s">
        <v>136</v>
      </c>
      <c r="DZ1285">
        <v>1</v>
      </c>
      <c r="EA1285" t="s">
        <v>136</v>
      </c>
      <c r="EC1285" s="5">
        <v>12.68</v>
      </c>
      <c r="ED1285" s="5">
        <v>55</v>
      </c>
      <c r="EE1285">
        <v>13372248202</v>
      </c>
      <c r="EF1285" t="s">
        <v>148</v>
      </c>
      <c r="EG1285" t="s">
        <v>271</v>
      </c>
      <c r="EH1285">
        <v>3</v>
      </c>
    </row>
    <row r="1286" spans="1:138" ht="15" customHeight="1" x14ac:dyDescent="0.35">
      <c r="A1286" t="s">
        <v>5066</v>
      </c>
      <c r="B1286" t="s">
        <v>157</v>
      </c>
      <c r="C1286" s="1">
        <v>44133.590586458333</v>
      </c>
      <c r="D1286" s="1">
        <v>44167</v>
      </c>
      <c r="E1286" t="s">
        <v>133</v>
      </c>
      <c r="F1286" t="s">
        <v>136</v>
      </c>
      <c r="G1286" t="s">
        <v>135</v>
      </c>
      <c r="H1286" t="s">
        <v>136</v>
      </c>
      <c r="I1286" t="s">
        <v>5067</v>
      </c>
      <c r="K1286" t="s">
        <v>5068</v>
      </c>
      <c r="M1286" t="s">
        <v>4733</v>
      </c>
      <c r="N1286" t="s">
        <v>1128</v>
      </c>
      <c r="O1286" s="4">
        <v>58701</v>
      </c>
      <c r="P1286" t="s">
        <v>140</v>
      </c>
      <c r="R1286">
        <v>17017211773</v>
      </c>
      <c r="T1286">
        <v>112910</v>
      </c>
      <c r="U1286" t="s">
        <v>5069</v>
      </c>
      <c r="V1286" t="s">
        <v>766</v>
      </c>
      <c r="X1286" t="s">
        <v>634</v>
      </c>
      <c r="Y1286" t="s">
        <v>5068</v>
      </c>
      <c r="AA1286" t="s">
        <v>4733</v>
      </c>
      <c r="AB1286" t="s">
        <v>1128</v>
      </c>
      <c r="AC1286" s="4">
        <v>58701</v>
      </c>
      <c r="AD1286" t="s">
        <v>140</v>
      </c>
      <c r="AF1286">
        <v>17017211773</v>
      </c>
      <c r="AH1286" t="s">
        <v>148</v>
      </c>
      <c r="AI1286" t="s">
        <v>168</v>
      </c>
      <c r="AJ1286" t="s">
        <v>456</v>
      </c>
      <c r="AK1286" t="s">
        <v>457</v>
      </c>
      <c r="AM1286" t="s">
        <v>458</v>
      </c>
      <c r="AO1286" t="s">
        <v>459</v>
      </c>
      <c r="AP1286" t="s">
        <v>460</v>
      </c>
      <c r="AQ1286" s="4">
        <v>73737</v>
      </c>
      <c r="AR1286" t="s">
        <v>140</v>
      </c>
      <c r="AT1286">
        <v>15802274747</v>
      </c>
      <c r="AV1286" t="s">
        <v>461</v>
      </c>
      <c r="AW1286" t="s">
        <v>462</v>
      </c>
      <c r="AZ1286" t="s">
        <v>334</v>
      </c>
      <c r="BA1286" t="s">
        <v>335</v>
      </c>
      <c r="BB1286" t="s">
        <v>136</v>
      </c>
      <c r="BC1286" t="s">
        <v>136</v>
      </c>
      <c r="BD1286" t="s">
        <v>148</v>
      </c>
      <c r="BE1286" t="s">
        <v>136</v>
      </c>
      <c r="BF1286" t="s">
        <v>136</v>
      </c>
      <c r="BG1286" t="s">
        <v>134</v>
      </c>
      <c r="BH1286" t="s">
        <v>136</v>
      </c>
      <c r="BN1286" t="s">
        <v>5070</v>
      </c>
      <c r="BO1286" t="s">
        <v>464</v>
      </c>
      <c r="BP1286">
        <v>4</v>
      </c>
      <c r="BQ1286">
        <v>4</v>
      </c>
      <c r="BR1286">
        <v>4</v>
      </c>
      <c r="BS1286" s="1">
        <v>44198</v>
      </c>
      <c r="BT1286" s="1">
        <v>44348</v>
      </c>
      <c r="BU1286" s="1">
        <v>44198</v>
      </c>
      <c r="BV1286" s="1">
        <v>44348</v>
      </c>
      <c r="BW1286" t="s">
        <v>136</v>
      </c>
      <c r="BX1286">
        <v>48</v>
      </c>
      <c r="BY1286">
        <v>0</v>
      </c>
      <c r="BZ1286">
        <v>8</v>
      </c>
      <c r="CA1286">
        <v>8</v>
      </c>
      <c r="CB1286">
        <v>8</v>
      </c>
      <c r="CC1286">
        <v>8</v>
      </c>
      <c r="CD1286">
        <v>8</v>
      </c>
      <c r="CE1286">
        <v>8</v>
      </c>
      <c r="CF1286" t="str">
        <f>"8:00 AM"</f>
        <v>8:00 AM</v>
      </c>
      <c r="CG1286" t="str">
        <f>"5:00 PM"</f>
        <v>5:00 PM</v>
      </c>
      <c r="CH1286" s="5">
        <v>14.77</v>
      </c>
      <c r="CI1286" t="s">
        <v>146</v>
      </c>
      <c r="CL1286" t="s">
        <v>136</v>
      </c>
      <c r="CM1286" t="s">
        <v>312</v>
      </c>
      <c r="CN1286" t="s">
        <v>148</v>
      </c>
      <c r="CO1286" t="s">
        <v>465</v>
      </c>
      <c r="CP1286" t="s">
        <v>149</v>
      </c>
      <c r="CQ1286">
        <v>3</v>
      </c>
      <c r="CR1286">
        <v>0</v>
      </c>
      <c r="CS1286" t="s">
        <v>136</v>
      </c>
      <c r="CT1286" t="s">
        <v>134</v>
      </c>
      <c r="CU1286" t="s">
        <v>136</v>
      </c>
      <c r="CV1286" t="s">
        <v>134</v>
      </c>
      <c r="CW1286" t="s">
        <v>134</v>
      </c>
      <c r="CX1286">
        <v>75</v>
      </c>
      <c r="CY1286" t="s">
        <v>134</v>
      </c>
      <c r="CZ1286" t="s">
        <v>134</v>
      </c>
      <c r="DA1286" t="s">
        <v>134</v>
      </c>
      <c r="DB1286" t="s">
        <v>136</v>
      </c>
      <c r="DC1286" t="s">
        <v>134</v>
      </c>
      <c r="DD1286" t="s">
        <v>136</v>
      </c>
      <c r="DF1286" t="s">
        <v>466</v>
      </c>
      <c r="DG1286" t="s">
        <v>5071</v>
      </c>
      <c r="DH1286" t="s">
        <v>5072</v>
      </c>
      <c r="DI1286" t="s">
        <v>395</v>
      </c>
      <c r="DJ1286" s="4">
        <v>93610</v>
      </c>
      <c r="DK1286" t="s">
        <v>5073</v>
      </c>
      <c r="DL1286" t="s">
        <v>136</v>
      </c>
      <c r="DM1286">
        <v>1</v>
      </c>
      <c r="DN1286" t="s">
        <v>5074</v>
      </c>
      <c r="DO1286" t="s">
        <v>5072</v>
      </c>
      <c r="DP1286" t="s">
        <v>395</v>
      </c>
      <c r="DQ1286" t="str">
        <f>"93610"</f>
        <v>93610</v>
      </c>
      <c r="DR1286" t="s">
        <v>5073</v>
      </c>
      <c r="DS1286" t="s">
        <v>296</v>
      </c>
      <c r="DT1286">
        <v>1</v>
      </c>
      <c r="DU1286">
        <v>4</v>
      </c>
      <c r="DV1286" t="s">
        <v>134</v>
      </c>
      <c r="DW1286" t="s">
        <v>134</v>
      </c>
      <c r="DX1286" t="s">
        <v>134</v>
      </c>
      <c r="DY1286" t="s">
        <v>136</v>
      </c>
      <c r="DZ1286">
        <v>1</v>
      </c>
      <c r="EA1286" t="s">
        <v>136</v>
      </c>
      <c r="EC1286" s="5">
        <v>12.68</v>
      </c>
      <c r="ED1286" s="5">
        <v>55</v>
      </c>
      <c r="EE1286">
        <v>17017211773</v>
      </c>
      <c r="EF1286" t="s">
        <v>5075</v>
      </c>
      <c r="EG1286" t="s">
        <v>148</v>
      </c>
      <c r="EH1286">
        <v>0</v>
      </c>
    </row>
    <row r="1287" spans="1:138" ht="15" customHeight="1" x14ac:dyDescent="0.35">
      <c r="A1287" t="s">
        <v>25337</v>
      </c>
      <c r="B1287" t="s">
        <v>157</v>
      </c>
      <c r="C1287" s="1">
        <v>44126.855246064813</v>
      </c>
      <c r="D1287" s="1">
        <v>44167</v>
      </c>
      <c r="E1287" t="s">
        <v>133</v>
      </c>
      <c r="F1287" t="s">
        <v>136</v>
      </c>
      <c r="G1287" t="s">
        <v>135</v>
      </c>
      <c r="H1287" t="s">
        <v>136</v>
      </c>
      <c r="I1287" t="s">
        <v>25338</v>
      </c>
      <c r="K1287" t="s">
        <v>25339</v>
      </c>
      <c r="M1287" t="s">
        <v>17984</v>
      </c>
      <c r="N1287" t="s">
        <v>374</v>
      </c>
      <c r="O1287" s="4">
        <v>78014</v>
      </c>
      <c r="P1287" t="s">
        <v>140</v>
      </c>
      <c r="R1287">
        <v>15125172455</v>
      </c>
      <c r="T1287">
        <v>1121</v>
      </c>
      <c r="U1287" t="s">
        <v>25340</v>
      </c>
      <c r="V1287" t="s">
        <v>1922</v>
      </c>
      <c r="X1287" t="s">
        <v>1323</v>
      </c>
      <c r="Y1287" t="s">
        <v>25339</v>
      </c>
      <c r="AA1287" t="s">
        <v>17984</v>
      </c>
      <c r="AB1287" t="s">
        <v>374</v>
      </c>
      <c r="AC1287" s="4">
        <v>78014</v>
      </c>
      <c r="AD1287" t="s">
        <v>140</v>
      </c>
      <c r="AF1287">
        <v>15125172455</v>
      </c>
      <c r="AH1287" t="s">
        <v>897</v>
      </c>
      <c r="AI1287" t="s">
        <v>168</v>
      </c>
      <c r="AJ1287" t="s">
        <v>621</v>
      </c>
      <c r="AK1287" t="s">
        <v>898</v>
      </c>
      <c r="AL1287" t="s">
        <v>899</v>
      </c>
      <c r="AM1287" t="s">
        <v>900</v>
      </c>
      <c r="AO1287" t="s">
        <v>901</v>
      </c>
      <c r="AP1287" t="s">
        <v>374</v>
      </c>
      <c r="AQ1287" s="4">
        <v>78260</v>
      </c>
      <c r="AR1287" t="s">
        <v>140</v>
      </c>
      <c r="AT1287">
        <v>12104820641</v>
      </c>
      <c r="AV1287" t="s">
        <v>902</v>
      </c>
      <c r="AW1287" t="s">
        <v>903</v>
      </c>
      <c r="AZ1287" t="s">
        <v>334</v>
      </c>
      <c r="BA1287" t="s">
        <v>335</v>
      </c>
      <c r="BB1287" t="s">
        <v>136</v>
      </c>
      <c r="BC1287" t="s">
        <v>136</v>
      </c>
      <c r="BD1287" t="s">
        <v>148</v>
      </c>
      <c r="BE1287" t="s">
        <v>136</v>
      </c>
      <c r="BF1287" t="s">
        <v>136</v>
      </c>
      <c r="BG1287" t="s">
        <v>134</v>
      </c>
      <c r="BH1287" t="s">
        <v>136</v>
      </c>
      <c r="BN1287" t="s">
        <v>25341</v>
      </c>
      <c r="BO1287" t="s">
        <v>23079</v>
      </c>
      <c r="BP1287">
        <v>4</v>
      </c>
      <c r="BQ1287">
        <v>4</v>
      </c>
      <c r="BR1287">
        <v>4</v>
      </c>
      <c r="BS1287" s="1">
        <v>44200</v>
      </c>
      <c r="BT1287" s="1">
        <v>44500</v>
      </c>
      <c r="BU1287" s="1">
        <v>44200</v>
      </c>
      <c r="BV1287" s="1">
        <v>44500</v>
      </c>
      <c r="BW1287" t="s">
        <v>134</v>
      </c>
      <c r="CH1287" s="5">
        <v>1682.33</v>
      </c>
      <c r="CI1287" t="s">
        <v>597</v>
      </c>
      <c r="CL1287" t="s">
        <v>136</v>
      </c>
      <c r="CM1287" t="s">
        <v>312</v>
      </c>
      <c r="CN1287" t="s">
        <v>148</v>
      </c>
      <c r="CO1287" s="2" t="s">
        <v>23080</v>
      </c>
      <c r="CP1287" t="s">
        <v>149</v>
      </c>
      <c r="CQ1287">
        <v>6</v>
      </c>
      <c r="CR1287">
        <v>0</v>
      </c>
      <c r="CS1287" t="s">
        <v>136</v>
      </c>
      <c r="CT1287" t="s">
        <v>136</v>
      </c>
      <c r="CU1287" t="s">
        <v>136</v>
      </c>
      <c r="CV1287" t="s">
        <v>136</v>
      </c>
      <c r="CW1287" t="s">
        <v>134</v>
      </c>
      <c r="CX1287">
        <v>50</v>
      </c>
      <c r="CY1287" t="s">
        <v>134</v>
      </c>
      <c r="CZ1287" t="s">
        <v>134</v>
      </c>
      <c r="DA1287" t="s">
        <v>134</v>
      </c>
      <c r="DB1287" t="s">
        <v>134</v>
      </c>
      <c r="DC1287" t="s">
        <v>134</v>
      </c>
      <c r="DD1287" t="s">
        <v>136</v>
      </c>
      <c r="DF1287" t="s">
        <v>25342</v>
      </c>
      <c r="DG1287" t="s">
        <v>25343</v>
      </c>
      <c r="DH1287" t="s">
        <v>25344</v>
      </c>
      <c r="DI1287" t="s">
        <v>374</v>
      </c>
      <c r="DJ1287" s="4">
        <v>78830</v>
      </c>
      <c r="DK1287" t="s">
        <v>23084</v>
      </c>
      <c r="DL1287" t="s">
        <v>136</v>
      </c>
      <c r="DM1287">
        <v>1</v>
      </c>
      <c r="DN1287" t="s">
        <v>25343</v>
      </c>
      <c r="DO1287" t="s">
        <v>25344</v>
      </c>
      <c r="DP1287" t="s">
        <v>374</v>
      </c>
      <c r="DQ1287" t="str">
        <f>"78830"</f>
        <v>78830</v>
      </c>
      <c r="DR1287" t="s">
        <v>23084</v>
      </c>
      <c r="DS1287" t="s">
        <v>25345</v>
      </c>
      <c r="DT1287">
        <v>1</v>
      </c>
      <c r="DU1287">
        <v>4</v>
      </c>
      <c r="DV1287" t="s">
        <v>134</v>
      </c>
      <c r="DW1287" t="s">
        <v>134</v>
      </c>
      <c r="DX1287" t="s">
        <v>134</v>
      </c>
      <c r="DY1287" t="s">
        <v>136</v>
      </c>
      <c r="DZ1287">
        <v>1</v>
      </c>
      <c r="EA1287" t="s">
        <v>136</v>
      </c>
      <c r="EC1287" s="5">
        <v>12.68</v>
      </c>
      <c r="ED1287" s="5">
        <v>55</v>
      </c>
      <c r="EE1287">
        <v>15125172455</v>
      </c>
      <c r="EF1287" t="s">
        <v>25346</v>
      </c>
      <c r="EG1287" t="s">
        <v>148</v>
      </c>
      <c r="EH1287">
        <v>0</v>
      </c>
    </row>
    <row r="1288" spans="1:138" ht="15" customHeight="1" x14ac:dyDescent="0.35">
      <c r="A1288" t="s">
        <v>20268</v>
      </c>
      <c r="B1288" t="s">
        <v>157</v>
      </c>
      <c r="C1288" s="1">
        <v>44131.643141203705</v>
      </c>
      <c r="D1288" s="1">
        <v>44167</v>
      </c>
      <c r="E1288" t="s">
        <v>579</v>
      </c>
      <c r="F1288" t="s">
        <v>136</v>
      </c>
      <c r="G1288" t="s">
        <v>135</v>
      </c>
      <c r="H1288" t="s">
        <v>136</v>
      </c>
      <c r="I1288" t="s">
        <v>20269</v>
      </c>
      <c r="K1288" t="s">
        <v>20270</v>
      </c>
      <c r="M1288" t="s">
        <v>9175</v>
      </c>
      <c r="N1288" t="s">
        <v>221</v>
      </c>
      <c r="O1288" s="4">
        <v>37166</v>
      </c>
      <c r="P1288" t="s">
        <v>140</v>
      </c>
      <c r="R1288">
        <v>16155974315</v>
      </c>
      <c r="T1288">
        <v>1114</v>
      </c>
      <c r="U1288" t="s">
        <v>20271</v>
      </c>
      <c r="V1288" t="s">
        <v>20272</v>
      </c>
      <c r="X1288" t="s">
        <v>20273</v>
      </c>
      <c r="Y1288" t="s">
        <v>20270</v>
      </c>
      <c r="AA1288" t="s">
        <v>9175</v>
      </c>
      <c r="AB1288" t="s">
        <v>221</v>
      </c>
      <c r="AC1288" s="4">
        <v>37166</v>
      </c>
      <c r="AD1288" t="s">
        <v>140</v>
      </c>
      <c r="AF1288">
        <v>16155974315</v>
      </c>
      <c r="AH1288" t="s">
        <v>155</v>
      </c>
      <c r="AI1288" t="s">
        <v>168</v>
      </c>
      <c r="AJ1288" t="s">
        <v>749</v>
      </c>
      <c r="AK1288" t="s">
        <v>750</v>
      </c>
      <c r="AM1288" t="s">
        <v>751</v>
      </c>
      <c r="AO1288" t="s">
        <v>752</v>
      </c>
      <c r="AP1288" t="s">
        <v>744</v>
      </c>
      <c r="AQ1288" s="4">
        <v>40508</v>
      </c>
      <c r="AR1288" t="s">
        <v>140</v>
      </c>
      <c r="AT1288">
        <v>18592337845</v>
      </c>
      <c r="AV1288" t="s">
        <v>753</v>
      </c>
      <c r="AW1288" t="s">
        <v>754</v>
      </c>
      <c r="AY1288" t="s">
        <v>155</v>
      </c>
      <c r="AZ1288" t="s">
        <v>175</v>
      </c>
      <c r="BA1288" t="s">
        <v>176</v>
      </c>
      <c r="BB1288" t="s">
        <v>136</v>
      </c>
      <c r="BC1288" t="s">
        <v>136</v>
      </c>
      <c r="BD1288" t="s">
        <v>148</v>
      </c>
      <c r="BE1288" t="s">
        <v>136</v>
      </c>
      <c r="BF1288" t="s">
        <v>136</v>
      </c>
      <c r="BG1288" t="s">
        <v>134</v>
      </c>
      <c r="BH1288" t="s">
        <v>136</v>
      </c>
      <c r="BN1288" t="s">
        <v>20274</v>
      </c>
      <c r="BO1288" t="s">
        <v>145</v>
      </c>
      <c r="BP1288">
        <v>35</v>
      </c>
      <c r="BQ1288">
        <v>35</v>
      </c>
      <c r="BR1288">
        <v>35</v>
      </c>
      <c r="BS1288" s="1">
        <v>44197</v>
      </c>
      <c r="BT1288" s="1">
        <v>44500</v>
      </c>
      <c r="BU1288" s="1">
        <v>44197</v>
      </c>
      <c r="BV1288" s="1">
        <v>44500</v>
      </c>
      <c r="BW1288" t="s">
        <v>136</v>
      </c>
      <c r="BX1288">
        <v>40</v>
      </c>
      <c r="BY1288">
        <v>0</v>
      </c>
      <c r="BZ1288">
        <v>8</v>
      </c>
      <c r="CA1288">
        <v>8</v>
      </c>
      <c r="CB1288">
        <v>8</v>
      </c>
      <c r="CC1288">
        <v>8</v>
      </c>
      <c r="CD1288">
        <v>8</v>
      </c>
      <c r="CE1288">
        <v>0</v>
      </c>
      <c r="CF1288" t="str">
        <f>"7:00 AM"</f>
        <v>7:00 AM</v>
      </c>
      <c r="CG1288" t="str">
        <f>"4:00 PM"</f>
        <v>4:00 PM</v>
      </c>
      <c r="CH1288" s="5">
        <v>12.4</v>
      </c>
      <c r="CI1288" t="s">
        <v>146</v>
      </c>
      <c r="CL1288" t="s">
        <v>136</v>
      </c>
      <c r="CM1288" t="s">
        <v>147</v>
      </c>
      <c r="CN1288" t="s">
        <v>148</v>
      </c>
      <c r="CO1288" t="s">
        <v>1429</v>
      </c>
      <c r="CP1288" t="s">
        <v>149</v>
      </c>
      <c r="CQ1288">
        <v>0</v>
      </c>
      <c r="CR1288">
        <v>0</v>
      </c>
      <c r="CS1288" t="s">
        <v>136</v>
      </c>
      <c r="CT1288" t="s">
        <v>136</v>
      </c>
      <c r="CU1288" t="s">
        <v>134</v>
      </c>
      <c r="CV1288" t="s">
        <v>134</v>
      </c>
      <c r="CW1288" t="s">
        <v>136</v>
      </c>
      <c r="CY1288" t="s">
        <v>134</v>
      </c>
      <c r="CZ1288" t="s">
        <v>136</v>
      </c>
      <c r="DA1288" t="s">
        <v>136</v>
      </c>
      <c r="DB1288" t="s">
        <v>134</v>
      </c>
      <c r="DC1288" t="s">
        <v>134</v>
      </c>
      <c r="DD1288" t="s">
        <v>136</v>
      </c>
      <c r="DF1288" s="2" t="s">
        <v>9157</v>
      </c>
      <c r="DG1288" t="s">
        <v>20270</v>
      </c>
      <c r="DH1288" t="s">
        <v>9175</v>
      </c>
      <c r="DI1288" t="s">
        <v>221</v>
      </c>
      <c r="DJ1288" s="4">
        <v>37166</v>
      </c>
      <c r="DK1288" t="s">
        <v>1951</v>
      </c>
      <c r="DL1288" t="s">
        <v>136</v>
      </c>
      <c r="DM1288">
        <v>1</v>
      </c>
      <c r="DN1288" t="s">
        <v>20275</v>
      </c>
      <c r="DO1288" t="s">
        <v>9175</v>
      </c>
      <c r="DP1288" t="s">
        <v>221</v>
      </c>
      <c r="DQ1288" t="str">
        <f>"37166"</f>
        <v>37166</v>
      </c>
      <c r="DR1288" t="s">
        <v>1951</v>
      </c>
      <c r="DS1288" t="s">
        <v>763</v>
      </c>
      <c r="DT1288">
        <v>1</v>
      </c>
      <c r="DU1288">
        <v>35</v>
      </c>
      <c r="DV1288" t="s">
        <v>134</v>
      </c>
      <c r="DW1288" t="s">
        <v>134</v>
      </c>
      <c r="DX1288" t="s">
        <v>134</v>
      </c>
      <c r="DY1288" t="s">
        <v>136</v>
      </c>
      <c r="DZ1288">
        <v>1</v>
      </c>
      <c r="EA1288" t="s">
        <v>136</v>
      </c>
      <c r="EC1288" s="5">
        <v>12.68</v>
      </c>
      <c r="ED1288" s="5">
        <v>55</v>
      </c>
      <c r="EE1288">
        <v>16155974315</v>
      </c>
      <c r="EF1288" t="s">
        <v>148</v>
      </c>
      <c r="EG1288" t="s">
        <v>1431</v>
      </c>
      <c r="EH1288">
        <v>0</v>
      </c>
    </row>
    <row r="1289" spans="1:138" ht="15" customHeight="1" x14ac:dyDescent="0.35">
      <c r="A1289" t="s">
        <v>18174</v>
      </c>
      <c r="B1289" t="s">
        <v>157</v>
      </c>
      <c r="C1289" s="1">
        <v>44127.400706250002</v>
      </c>
      <c r="D1289" s="1">
        <v>44167</v>
      </c>
      <c r="E1289" t="s">
        <v>133</v>
      </c>
      <c r="F1289" t="s">
        <v>136</v>
      </c>
      <c r="G1289" t="s">
        <v>135</v>
      </c>
      <c r="H1289" t="s">
        <v>136</v>
      </c>
      <c r="I1289" t="s">
        <v>18175</v>
      </c>
      <c r="K1289" t="s">
        <v>18176</v>
      </c>
      <c r="M1289" t="s">
        <v>17559</v>
      </c>
      <c r="N1289" t="s">
        <v>246</v>
      </c>
      <c r="O1289" s="4">
        <v>70517</v>
      </c>
      <c r="P1289" t="s">
        <v>140</v>
      </c>
      <c r="R1289">
        <v>13378455130</v>
      </c>
      <c r="T1289">
        <v>1121</v>
      </c>
      <c r="U1289" t="s">
        <v>18177</v>
      </c>
      <c r="V1289" t="s">
        <v>5790</v>
      </c>
      <c r="W1289" t="s">
        <v>148</v>
      </c>
      <c r="X1289" t="s">
        <v>164</v>
      </c>
      <c r="Y1289" t="s">
        <v>18176</v>
      </c>
      <c r="AA1289" t="s">
        <v>17559</v>
      </c>
      <c r="AB1289" t="s">
        <v>246</v>
      </c>
      <c r="AC1289" s="4">
        <v>70517</v>
      </c>
      <c r="AD1289" t="s">
        <v>140</v>
      </c>
      <c r="AF1289">
        <v>13378455130</v>
      </c>
      <c r="AH1289" t="s">
        <v>18178</v>
      </c>
      <c r="AI1289" t="s">
        <v>168</v>
      </c>
      <c r="AJ1289" t="s">
        <v>325</v>
      </c>
      <c r="AK1289" t="s">
        <v>329</v>
      </c>
      <c r="AM1289" t="s">
        <v>330</v>
      </c>
      <c r="AO1289" t="s">
        <v>324</v>
      </c>
      <c r="AP1289" t="s">
        <v>246</v>
      </c>
      <c r="AQ1289" s="4">
        <v>70554</v>
      </c>
      <c r="AR1289" t="s">
        <v>140</v>
      </c>
      <c r="AS1289" t="s">
        <v>331</v>
      </c>
      <c r="AT1289">
        <v>13377894322</v>
      </c>
      <c r="AV1289" t="s">
        <v>332</v>
      </c>
      <c r="AW1289" t="s">
        <v>333</v>
      </c>
      <c r="AZ1289" t="s">
        <v>334</v>
      </c>
      <c r="BA1289" t="s">
        <v>335</v>
      </c>
      <c r="BB1289" t="s">
        <v>136</v>
      </c>
      <c r="BC1289" t="s">
        <v>136</v>
      </c>
      <c r="BD1289" t="s">
        <v>148</v>
      </c>
      <c r="BE1289" t="s">
        <v>136</v>
      </c>
      <c r="BF1289" t="s">
        <v>136</v>
      </c>
      <c r="BG1289" t="s">
        <v>134</v>
      </c>
      <c r="BH1289" t="s">
        <v>136</v>
      </c>
      <c r="BN1289" t="s">
        <v>18179</v>
      </c>
      <c r="BO1289" t="s">
        <v>7578</v>
      </c>
      <c r="BP1289">
        <v>8</v>
      </c>
      <c r="BQ1289">
        <v>8</v>
      </c>
      <c r="BR1289">
        <v>8</v>
      </c>
      <c r="BS1289" s="1">
        <v>44199</v>
      </c>
      <c r="BT1289" s="1">
        <v>44503</v>
      </c>
      <c r="BU1289" s="1">
        <v>44199</v>
      </c>
      <c r="BV1289" s="1">
        <v>44503</v>
      </c>
      <c r="BW1289" t="s">
        <v>136</v>
      </c>
      <c r="BX1289">
        <v>35</v>
      </c>
      <c r="BY1289">
        <v>0</v>
      </c>
      <c r="BZ1289">
        <v>7</v>
      </c>
      <c r="CA1289">
        <v>7</v>
      </c>
      <c r="CB1289">
        <v>7</v>
      </c>
      <c r="CC1289">
        <v>7</v>
      </c>
      <c r="CD1289">
        <v>7</v>
      </c>
      <c r="CE1289">
        <v>0</v>
      </c>
      <c r="CF1289" t="str">
        <f>"8:00 AM"</f>
        <v>8:00 AM</v>
      </c>
      <c r="CG1289" t="str">
        <f>"4:00 PM"</f>
        <v>4:00 PM</v>
      </c>
      <c r="CH1289" s="5">
        <v>11.83</v>
      </c>
      <c r="CI1289" t="s">
        <v>146</v>
      </c>
      <c r="CL1289" t="s">
        <v>136</v>
      </c>
      <c r="CM1289" t="s">
        <v>147</v>
      </c>
      <c r="CN1289" t="s">
        <v>148</v>
      </c>
      <c r="CO1289" t="s">
        <v>338</v>
      </c>
      <c r="CP1289" t="s">
        <v>149</v>
      </c>
      <c r="CQ1289">
        <v>0</v>
      </c>
      <c r="CR1289">
        <v>0</v>
      </c>
      <c r="CS1289" t="s">
        <v>136</v>
      </c>
      <c r="CT1289" t="s">
        <v>136</v>
      </c>
      <c r="CU1289" t="s">
        <v>136</v>
      </c>
      <c r="CV1289" t="s">
        <v>136</v>
      </c>
      <c r="CW1289" t="s">
        <v>136</v>
      </c>
      <c r="CY1289" t="s">
        <v>136</v>
      </c>
      <c r="CZ1289" t="s">
        <v>136</v>
      </c>
      <c r="DA1289" t="s">
        <v>136</v>
      </c>
      <c r="DB1289" t="s">
        <v>136</v>
      </c>
      <c r="DC1289" t="s">
        <v>136</v>
      </c>
      <c r="DD1289" t="s">
        <v>136</v>
      </c>
      <c r="DF1289" t="s">
        <v>149</v>
      </c>
      <c r="DG1289" t="s">
        <v>18176</v>
      </c>
      <c r="DH1289" t="s">
        <v>17559</v>
      </c>
      <c r="DI1289" t="s">
        <v>246</v>
      </c>
      <c r="DJ1289" s="4">
        <v>70517</v>
      </c>
      <c r="DK1289" t="s">
        <v>9331</v>
      </c>
      <c r="DL1289" t="s">
        <v>136</v>
      </c>
      <c r="DM1289">
        <v>1</v>
      </c>
      <c r="DN1289" t="s">
        <v>18176</v>
      </c>
      <c r="DO1289" t="s">
        <v>17559</v>
      </c>
      <c r="DP1289" t="s">
        <v>246</v>
      </c>
      <c r="DQ1289" t="str">
        <f>"70517"</f>
        <v>70517</v>
      </c>
      <c r="DR1289" t="s">
        <v>9331</v>
      </c>
      <c r="DS1289" t="s">
        <v>952</v>
      </c>
      <c r="DT1289">
        <v>2</v>
      </c>
      <c r="DU1289">
        <v>8</v>
      </c>
      <c r="DV1289" t="s">
        <v>134</v>
      </c>
      <c r="DW1289" t="s">
        <v>134</v>
      </c>
      <c r="DX1289" t="s">
        <v>134</v>
      </c>
      <c r="DY1289" t="s">
        <v>136</v>
      </c>
      <c r="DZ1289">
        <v>1</v>
      </c>
      <c r="EA1289" t="s">
        <v>136</v>
      </c>
      <c r="EC1289" s="5">
        <v>12.68</v>
      </c>
      <c r="ED1289" s="5">
        <v>55</v>
      </c>
      <c r="EE1289">
        <v>13378455130</v>
      </c>
      <c r="EF1289" t="s">
        <v>18178</v>
      </c>
      <c r="EG1289" t="s">
        <v>148</v>
      </c>
      <c r="EH1289">
        <v>0</v>
      </c>
    </row>
    <row r="1290" spans="1:138" ht="15" customHeight="1" x14ac:dyDescent="0.35">
      <c r="A1290" t="s">
        <v>12769</v>
      </c>
      <c r="B1290" t="s">
        <v>157</v>
      </c>
      <c r="C1290" s="1">
        <v>44132.681057060188</v>
      </c>
      <c r="D1290" s="1">
        <v>44167</v>
      </c>
      <c r="E1290" t="s">
        <v>133</v>
      </c>
      <c r="F1290" t="s">
        <v>136</v>
      </c>
      <c r="G1290" t="s">
        <v>135</v>
      </c>
      <c r="H1290" t="s">
        <v>136</v>
      </c>
      <c r="I1290" t="s">
        <v>12770</v>
      </c>
      <c r="J1290" t="s">
        <v>12771</v>
      </c>
      <c r="K1290" t="s">
        <v>12772</v>
      </c>
      <c r="M1290" t="s">
        <v>901</v>
      </c>
      <c r="N1290" t="s">
        <v>374</v>
      </c>
      <c r="O1290" s="4">
        <v>78264</v>
      </c>
      <c r="P1290" t="s">
        <v>140</v>
      </c>
      <c r="R1290">
        <v>12102890583</v>
      </c>
      <c r="T1290">
        <v>11291</v>
      </c>
      <c r="U1290" t="s">
        <v>12773</v>
      </c>
      <c r="V1290" t="s">
        <v>6443</v>
      </c>
      <c r="X1290" t="s">
        <v>164</v>
      </c>
      <c r="Y1290" t="s">
        <v>12772</v>
      </c>
      <c r="AA1290" t="s">
        <v>901</v>
      </c>
      <c r="AB1290" t="s">
        <v>374</v>
      </c>
      <c r="AC1290" s="4">
        <v>78264</v>
      </c>
      <c r="AD1290" t="s">
        <v>140</v>
      </c>
      <c r="AF1290">
        <v>12102890583</v>
      </c>
      <c r="AH1290" t="s">
        <v>1759</v>
      </c>
      <c r="AI1290" t="s">
        <v>168</v>
      </c>
      <c r="AJ1290" t="s">
        <v>559</v>
      </c>
      <c r="AK1290" t="s">
        <v>433</v>
      </c>
      <c r="AL1290" t="s">
        <v>978</v>
      </c>
      <c r="AM1290" t="s">
        <v>561</v>
      </c>
      <c r="AN1290" t="s">
        <v>562</v>
      </c>
      <c r="AO1290" t="s">
        <v>563</v>
      </c>
      <c r="AP1290" t="s">
        <v>564</v>
      </c>
      <c r="AQ1290" s="4">
        <v>22949</v>
      </c>
      <c r="AR1290" t="s">
        <v>140</v>
      </c>
      <c r="AT1290">
        <v>14342634300</v>
      </c>
      <c r="AV1290" t="s">
        <v>1760</v>
      </c>
      <c r="AW1290" t="s">
        <v>566</v>
      </c>
      <c r="AZ1290" t="s">
        <v>334</v>
      </c>
      <c r="BA1290" t="s">
        <v>335</v>
      </c>
      <c r="BB1290" t="s">
        <v>136</v>
      </c>
      <c r="BC1290" t="s">
        <v>136</v>
      </c>
      <c r="BD1290" t="s">
        <v>148</v>
      </c>
      <c r="BE1290" t="s">
        <v>136</v>
      </c>
      <c r="BF1290" t="s">
        <v>136</v>
      </c>
      <c r="BG1290" t="s">
        <v>134</v>
      </c>
      <c r="BH1290" t="s">
        <v>136</v>
      </c>
      <c r="BI1290" t="s">
        <v>1761</v>
      </c>
      <c r="BJ1290" t="s">
        <v>1762</v>
      </c>
      <c r="BL1290" t="s">
        <v>566</v>
      </c>
      <c r="BM1290" t="s">
        <v>1759</v>
      </c>
      <c r="BN1290" t="s">
        <v>12774</v>
      </c>
      <c r="BO1290" t="s">
        <v>570</v>
      </c>
      <c r="BP1290">
        <v>6</v>
      </c>
      <c r="BQ1290">
        <v>6</v>
      </c>
      <c r="BR1290">
        <v>6</v>
      </c>
      <c r="BS1290" s="1">
        <v>44200</v>
      </c>
      <c r="BT1290" s="1">
        <v>44500</v>
      </c>
      <c r="BU1290" s="1">
        <v>44200</v>
      </c>
      <c r="BV1290" s="1">
        <v>44500</v>
      </c>
      <c r="BW1290" t="s">
        <v>136</v>
      </c>
      <c r="BX1290">
        <v>40</v>
      </c>
      <c r="BY1290">
        <v>0</v>
      </c>
      <c r="BZ1290">
        <v>7</v>
      </c>
      <c r="CA1290">
        <v>7</v>
      </c>
      <c r="CB1290">
        <v>7</v>
      </c>
      <c r="CC1290">
        <v>7</v>
      </c>
      <c r="CD1290">
        <v>7</v>
      </c>
      <c r="CE1290">
        <v>5</v>
      </c>
      <c r="CF1290" t="str">
        <f>"9:00 AM"</f>
        <v>9:00 AM</v>
      </c>
      <c r="CG1290" t="str">
        <f>"5:00 PM"</f>
        <v>5:00 PM</v>
      </c>
      <c r="CH1290" s="5">
        <v>12.67</v>
      </c>
      <c r="CI1290" t="s">
        <v>146</v>
      </c>
      <c r="CL1290" t="s">
        <v>136</v>
      </c>
      <c r="CM1290" t="s">
        <v>312</v>
      </c>
      <c r="CN1290" t="s">
        <v>148</v>
      </c>
      <c r="CO1290" t="s">
        <v>1714</v>
      </c>
      <c r="CP1290" t="s">
        <v>149</v>
      </c>
      <c r="CQ1290">
        <v>3</v>
      </c>
      <c r="CR1290">
        <v>0</v>
      </c>
      <c r="CS1290" t="s">
        <v>136</v>
      </c>
      <c r="CT1290" t="s">
        <v>134</v>
      </c>
      <c r="CU1290" t="s">
        <v>136</v>
      </c>
      <c r="CV1290" t="s">
        <v>134</v>
      </c>
      <c r="CW1290" t="s">
        <v>134</v>
      </c>
      <c r="CX1290">
        <v>60</v>
      </c>
      <c r="CY1290" t="s">
        <v>134</v>
      </c>
      <c r="CZ1290" t="s">
        <v>134</v>
      </c>
      <c r="DA1290" t="s">
        <v>134</v>
      </c>
      <c r="DB1290" t="s">
        <v>134</v>
      </c>
      <c r="DC1290" t="s">
        <v>134</v>
      </c>
      <c r="DD1290" t="s">
        <v>136</v>
      </c>
      <c r="DF1290" t="s">
        <v>12775</v>
      </c>
      <c r="DG1290" t="s">
        <v>12776</v>
      </c>
      <c r="DH1290" t="s">
        <v>12777</v>
      </c>
      <c r="DI1290" t="s">
        <v>374</v>
      </c>
      <c r="DJ1290" s="4">
        <v>78068</v>
      </c>
      <c r="DK1290" t="s">
        <v>5773</v>
      </c>
      <c r="DL1290" t="s">
        <v>134</v>
      </c>
      <c r="DM1290">
        <v>6</v>
      </c>
      <c r="DN1290" t="s">
        <v>12778</v>
      </c>
      <c r="DO1290" t="s">
        <v>12777</v>
      </c>
      <c r="DP1290" t="s">
        <v>374</v>
      </c>
      <c r="DQ1290" t="str">
        <f>"78069"</f>
        <v>78069</v>
      </c>
      <c r="DR1290" t="s">
        <v>5773</v>
      </c>
      <c r="DS1290" t="s">
        <v>12779</v>
      </c>
      <c r="DT1290">
        <v>1</v>
      </c>
      <c r="DU1290">
        <v>6</v>
      </c>
      <c r="DV1290" t="s">
        <v>134</v>
      </c>
      <c r="DW1290" t="s">
        <v>134</v>
      </c>
      <c r="DX1290" t="s">
        <v>134</v>
      </c>
      <c r="DY1290" t="s">
        <v>134</v>
      </c>
      <c r="DZ1290">
        <v>2</v>
      </c>
      <c r="EA1290" t="s">
        <v>134</v>
      </c>
      <c r="EB1290" s="5">
        <v>12.68</v>
      </c>
      <c r="EC1290" s="5">
        <v>12.68</v>
      </c>
      <c r="ED1290" s="5">
        <v>55</v>
      </c>
      <c r="EE1290">
        <v>12102890583</v>
      </c>
      <c r="EF1290" t="s">
        <v>148</v>
      </c>
      <c r="EG1290" t="s">
        <v>2138</v>
      </c>
      <c r="EH1290">
        <v>0</v>
      </c>
    </row>
    <row r="1291" spans="1:138" ht="15" customHeight="1" x14ac:dyDescent="0.35">
      <c r="A1291" t="s">
        <v>1702</v>
      </c>
      <c r="B1291" t="s">
        <v>157</v>
      </c>
      <c r="C1291" s="1">
        <v>44127.530460300928</v>
      </c>
      <c r="D1291" s="1">
        <v>44167</v>
      </c>
      <c r="E1291" t="s">
        <v>133</v>
      </c>
      <c r="F1291" t="s">
        <v>136</v>
      </c>
      <c r="G1291" t="s">
        <v>135</v>
      </c>
      <c r="H1291" t="s">
        <v>136</v>
      </c>
      <c r="I1291" t="s">
        <v>1703</v>
      </c>
      <c r="K1291" t="s">
        <v>1704</v>
      </c>
      <c r="L1291" t="s">
        <v>1705</v>
      </c>
      <c r="M1291" t="s">
        <v>1706</v>
      </c>
      <c r="N1291" t="s">
        <v>1358</v>
      </c>
      <c r="O1291" s="4">
        <v>80621</v>
      </c>
      <c r="P1291" t="s">
        <v>140</v>
      </c>
      <c r="R1291">
        <v>13037207636</v>
      </c>
      <c r="T1291">
        <v>424930</v>
      </c>
      <c r="U1291" t="s">
        <v>1707</v>
      </c>
      <c r="V1291" t="s">
        <v>1708</v>
      </c>
      <c r="X1291" t="s">
        <v>1115</v>
      </c>
      <c r="Y1291" t="s">
        <v>1709</v>
      </c>
      <c r="Z1291" t="s">
        <v>1710</v>
      </c>
      <c r="AA1291" t="s">
        <v>1711</v>
      </c>
      <c r="AB1291" t="s">
        <v>1358</v>
      </c>
      <c r="AC1291" s="4">
        <v>80621</v>
      </c>
      <c r="AD1291" t="s">
        <v>140</v>
      </c>
      <c r="AF1291">
        <v>13037207636</v>
      </c>
      <c r="AH1291" t="s">
        <v>912</v>
      </c>
      <c r="AI1291" t="s">
        <v>168</v>
      </c>
      <c r="AJ1291" t="s">
        <v>559</v>
      </c>
      <c r="AK1291" t="s">
        <v>433</v>
      </c>
      <c r="AL1291" t="s">
        <v>978</v>
      </c>
      <c r="AM1291" t="s">
        <v>1712</v>
      </c>
      <c r="AN1291" t="s">
        <v>562</v>
      </c>
      <c r="AO1291" t="s">
        <v>563</v>
      </c>
      <c r="AP1291" t="s">
        <v>564</v>
      </c>
      <c r="AQ1291" s="4">
        <v>22949</v>
      </c>
      <c r="AR1291" t="s">
        <v>140</v>
      </c>
      <c r="AT1291">
        <v>14342634300</v>
      </c>
      <c r="AV1291" t="s">
        <v>915</v>
      </c>
      <c r="AW1291" t="s">
        <v>566</v>
      </c>
      <c r="AZ1291" t="s">
        <v>144</v>
      </c>
      <c r="BA1291" t="s">
        <v>145</v>
      </c>
      <c r="BB1291" t="s">
        <v>136</v>
      </c>
      <c r="BC1291" t="s">
        <v>136</v>
      </c>
      <c r="BD1291" t="s">
        <v>148</v>
      </c>
      <c r="BE1291" t="s">
        <v>136</v>
      </c>
      <c r="BF1291" t="s">
        <v>136</v>
      </c>
      <c r="BG1291" t="s">
        <v>134</v>
      </c>
      <c r="BH1291" t="s">
        <v>136</v>
      </c>
      <c r="BI1291" t="s">
        <v>916</v>
      </c>
      <c r="BJ1291" t="s">
        <v>917</v>
      </c>
      <c r="BK1291" t="s">
        <v>504</v>
      </c>
      <c r="BL1291" t="s">
        <v>566</v>
      </c>
      <c r="BM1291" t="s">
        <v>912</v>
      </c>
      <c r="BN1291" t="s">
        <v>1713</v>
      </c>
      <c r="BO1291" t="s">
        <v>1174</v>
      </c>
      <c r="BP1291">
        <v>67</v>
      </c>
      <c r="BQ1291">
        <v>44</v>
      </c>
      <c r="BR1291">
        <v>44</v>
      </c>
      <c r="BS1291" s="1">
        <v>44200</v>
      </c>
      <c r="BT1291" s="1">
        <v>44504</v>
      </c>
      <c r="BU1291" s="1">
        <v>44200</v>
      </c>
      <c r="BV1291" s="1">
        <v>44504</v>
      </c>
      <c r="BW1291" t="s">
        <v>136</v>
      </c>
      <c r="BX1291">
        <v>40</v>
      </c>
      <c r="BY1291">
        <v>0</v>
      </c>
      <c r="BZ1291">
        <v>7</v>
      </c>
      <c r="CA1291">
        <v>7</v>
      </c>
      <c r="CB1291">
        <v>7</v>
      </c>
      <c r="CC1291">
        <v>7</v>
      </c>
      <c r="CD1291">
        <v>7</v>
      </c>
      <c r="CE1291">
        <v>5</v>
      </c>
      <c r="CF1291" t="str">
        <f>"7:00 AM"</f>
        <v>7:00 AM</v>
      </c>
      <c r="CG1291" t="str">
        <f>"2:30 PM"</f>
        <v>2:30 PM</v>
      </c>
      <c r="CH1291" s="5">
        <v>14.26</v>
      </c>
      <c r="CI1291" t="s">
        <v>146</v>
      </c>
      <c r="CL1291" t="s">
        <v>136</v>
      </c>
      <c r="CM1291" t="s">
        <v>312</v>
      </c>
      <c r="CN1291" t="s">
        <v>148</v>
      </c>
      <c r="CO1291" t="s">
        <v>1714</v>
      </c>
      <c r="CP1291" t="s">
        <v>149</v>
      </c>
      <c r="CQ1291">
        <v>3</v>
      </c>
      <c r="CR1291">
        <v>0</v>
      </c>
      <c r="CS1291" t="s">
        <v>136</v>
      </c>
      <c r="CT1291" t="s">
        <v>136</v>
      </c>
      <c r="CU1291" t="s">
        <v>136</v>
      </c>
      <c r="CV1291" t="s">
        <v>134</v>
      </c>
      <c r="CW1291" t="s">
        <v>134</v>
      </c>
      <c r="CX1291">
        <v>60</v>
      </c>
      <c r="CY1291" t="s">
        <v>134</v>
      </c>
      <c r="CZ1291" t="s">
        <v>134</v>
      </c>
      <c r="DA1291" t="s">
        <v>134</v>
      </c>
      <c r="DB1291" t="s">
        <v>134</v>
      </c>
      <c r="DC1291" t="s">
        <v>134</v>
      </c>
      <c r="DD1291" t="s">
        <v>136</v>
      </c>
      <c r="DF1291" t="s">
        <v>1715</v>
      </c>
      <c r="DG1291" t="s">
        <v>1716</v>
      </c>
      <c r="DH1291" t="s">
        <v>1706</v>
      </c>
      <c r="DI1291" t="s">
        <v>1358</v>
      </c>
      <c r="DJ1291" s="4">
        <v>80621</v>
      </c>
      <c r="DK1291" t="s">
        <v>1717</v>
      </c>
      <c r="DL1291" t="s">
        <v>134</v>
      </c>
      <c r="DM1291">
        <v>2</v>
      </c>
      <c r="DN1291" t="s">
        <v>1718</v>
      </c>
      <c r="DO1291" t="s">
        <v>1719</v>
      </c>
      <c r="DP1291" t="s">
        <v>1358</v>
      </c>
      <c r="DQ1291" t="str">
        <f>"80651"</f>
        <v>80651</v>
      </c>
      <c r="DR1291" t="s">
        <v>1717</v>
      </c>
      <c r="DS1291" t="s">
        <v>1720</v>
      </c>
      <c r="DT1291">
        <v>1</v>
      </c>
      <c r="DU1291">
        <v>9</v>
      </c>
      <c r="DV1291" t="s">
        <v>134</v>
      </c>
      <c r="DW1291" t="s">
        <v>134</v>
      </c>
      <c r="DX1291" t="s">
        <v>134</v>
      </c>
      <c r="DY1291" t="s">
        <v>134</v>
      </c>
      <c r="DZ1291">
        <v>10</v>
      </c>
      <c r="EA1291" t="s">
        <v>134</v>
      </c>
      <c r="EB1291" s="5">
        <v>12.68</v>
      </c>
      <c r="EC1291" s="5">
        <v>12.68</v>
      </c>
      <c r="ED1291" s="5">
        <v>55</v>
      </c>
      <c r="EE1291" t="s">
        <v>148</v>
      </c>
      <c r="EF1291" t="s">
        <v>1721</v>
      </c>
      <c r="EG1291" t="s">
        <v>1722</v>
      </c>
      <c r="EH1291">
        <v>0</v>
      </c>
    </row>
    <row r="1292" spans="1:138" ht="15" customHeight="1" x14ac:dyDescent="0.35">
      <c r="A1292" t="s">
        <v>22460</v>
      </c>
      <c r="B1292" t="s">
        <v>157</v>
      </c>
      <c r="C1292" s="1">
        <v>44134.377943287036</v>
      </c>
      <c r="D1292" s="1">
        <v>44167</v>
      </c>
      <c r="E1292" t="s">
        <v>133</v>
      </c>
      <c r="F1292" t="s">
        <v>136</v>
      </c>
      <c r="G1292" t="s">
        <v>135</v>
      </c>
      <c r="H1292" t="s">
        <v>136</v>
      </c>
      <c r="I1292" t="s">
        <v>5460</v>
      </c>
      <c r="K1292" t="s">
        <v>5461</v>
      </c>
      <c r="L1292" t="s">
        <v>5461</v>
      </c>
      <c r="M1292" t="s">
        <v>5462</v>
      </c>
      <c r="N1292" t="s">
        <v>837</v>
      </c>
      <c r="O1292" s="4">
        <v>29123</v>
      </c>
      <c r="P1292" t="s">
        <v>140</v>
      </c>
      <c r="Q1292" t="s">
        <v>155</v>
      </c>
      <c r="R1292">
        <v>18038941900</v>
      </c>
      <c r="S1292">
        <v>3123</v>
      </c>
      <c r="T1292">
        <v>111219</v>
      </c>
      <c r="U1292" t="s">
        <v>5463</v>
      </c>
      <c r="V1292" t="s">
        <v>1245</v>
      </c>
      <c r="W1292" t="s">
        <v>229</v>
      </c>
      <c r="X1292" t="s">
        <v>5464</v>
      </c>
      <c r="Y1292" t="s">
        <v>5461</v>
      </c>
      <c r="Z1292" t="s">
        <v>22461</v>
      </c>
      <c r="AA1292" t="s">
        <v>5462</v>
      </c>
      <c r="AB1292" t="s">
        <v>837</v>
      </c>
      <c r="AC1292" s="4">
        <v>29123</v>
      </c>
      <c r="AD1292" t="s">
        <v>140</v>
      </c>
      <c r="AF1292">
        <v>18038941900</v>
      </c>
      <c r="AH1292" t="s">
        <v>1134</v>
      </c>
      <c r="AI1292" t="s">
        <v>168</v>
      </c>
      <c r="AJ1292" t="s">
        <v>1135</v>
      </c>
      <c r="AK1292" t="s">
        <v>1136</v>
      </c>
      <c r="AL1292" t="s">
        <v>229</v>
      </c>
      <c r="AM1292" t="s">
        <v>1137</v>
      </c>
      <c r="AN1292" t="s">
        <v>1138</v>
      </c>
      <c r="AO1292" t="s">
        <v>1139</v>
      </c>
      <c r="AP1292" t="s">
        <v>537</v>
      </c>
      <c r="AQ1292" s="4">
        <v>28327</v>
      </c>
      <c r="AR1292" t="s">
        <v>140</v>
      </c>
      <c r="AT1292">
        <v>19109476004</v>
      </c>
      <c r="AV1292" t="s">
        <v>1140</v>
      </c>
      <c r="AW1292" t="s">
        <v>1141</v>
      </c>
      <c r="AZ1292" t="s">
        <v>175</v>
      </c>
      <c r="BA1292" t="s">
        <v>176</v>
      </c>
      <c r="BB1292" t="s">
        <v>136</v>
      </c>
      <c r="BC1292" t="s">
        <v>136</v>
      </c>
      <c r="BD1292" t="s">
        <v>148</v>
      </c>
      <c r="BE1292" t="s">
        <v>136</v>
      </c>
      <c r="BF1292" t="s">
        <v>136</v>
      </c>
      <c r="BG1292" t="s">
        <v>134</v>
      </c>
      <c r="BH1292" t="s">
        <v>136</v>
      </c>
      <c r="BN1292" t="s">
        <v>22462</v>
      </c>
      <c r="BO1292" t="s">
        <v>1882</v>
      </c>
      <c r="BP1292">
        <v>160</v>
      </c>
      <c r="BQ1292">
        <v>40</v>
      </c>
      <c r="BR1292">
        <v>40</v>
      </c>
      <c r="BS1292" s="1">
        <v>44200</v>
      </c>
      <c r="BT1292" s="1">
        <v>44347</v>
      </c>
      <c r="BU1292" s="1">
        <v>44200</v>
      </c>
      <c r="BV1292" s="1">
        <v>44347</v>
      </c>
      <c r="BW1292" t="s">
        <v>136</v>
      </c>
      <c r="BX1292">
        <v>40</v>
      </c>
      <c r="BY1292">
        <v>0</v>
      </c>
      <c r="BZ1292">
        <v>7</v>
      </c>
      <c r="CA1292">
        <v>7</v>
      </c>
      <c r="CB1292">
        <v>7</v>
      </c>
      <c r="CC1292">
        <v>7</v>
      </c>
      <c r="CD1292">
        <v>7</v>
      </c>
      <c r="CE1292">
        <v>5</v>
      </c>
      <c r="CF1292" t="str">
        <f>"7:00 AM"</f>
        <v>7:00 AM</v>
      </c>
      <c r="CG1292" t="str">
        <f>"3:00 PM"</f>
        <v>3:00 PM</v>
      </c>
      <c r="CH1292" s="5">
        <v>11.71</v>
      </c>
      <c r="CI1292" t="s">
        <v>146</v>
      </c>
      <c r="CL1292" t="s">
        <v>134</v>
      </c>
      <c r="CM1292" t="s">
        <v>147</v>
      </c>
      <c r="CN1292" t="s">
        <v>148</v>
      </c>
      <c r="CO1292" t="s">
        <v>1270</v>
      </c>
      <c r="CP1292" t="s">
        <v>149</v>
      </c>
      <c r="CQ1292">
        <v>3</v>
      </c>
      <c r="CR1292">
        <v>0</v>
      </c>
      <c r="CS1292" t="s">
        <v>136</v>
      </c>
      <c r="CT1292" t="s">
        <v>136</v>
      </c>
      <c r="CU1292" t="s">
        <v>136</v>
      </c>
      <c r="CV1292" t="s">
        <v>134</v>
      </c>
      <c r="CW1292" t="s">
        <v>134</v>
      </c>
      <c r="CX1292">
        <v>50</v>
      </c>
      <c r="CY1292" t="s">
        <v>134</v>
      </c>
      <c r="CZ1292" t="s">
        <v>134</v>
      </c>
      <c r="DA1292" t="s">
        <v>134</v>
      </c>
      <c r="DB1292" t="s">
        <v>134</v>
      </c>
      <c r="DC1292" t="s">
        <v>134</v>
      </c>
      <c r="DD1292" t="s">
        <v>136</v>
      </c>
      <c r="DF1292" t="s">
        <v>5467</v>
      </c>
      <c r="DG1292" t="s">
        <v>22463</v>
      </c>
      <c r="DH1292" t="s">
        <v>22464</v>
      </c>
      <c r="DI1292" t="s">
        <v>139</v>
      </c>
      <c r="DJ1292" s="4">
        <v>32110</v>
      </c>
      <c r="DK1292" t="s">
        <v>22465</v>
      </c>
      <c r="DL1292" t="s">
        <v>134</v>
      </c>
      <c r="DM1292">
        <v>41</v>
      </c>
      <c r="DN1292" t="s">
        <v>22466</v>
      </c>
      <c r="DO1292" t="s">
        <v>22464</v>
      </c>
      <c r="DP1292" t="s">
        <v>139</v>
      </c>
      <c r="DQ1292" t="str">
        <f>"32110"</f>
        <v>32110</v>
      </c>
      <c r="DR1292" t="s">
        <v>22465</v>
      </c>
      <c r="DS1292" t="s">
        <v>22467</v>
      </c>
      <c r="DT1292">
        <v>1</v>
      </c>
      <c r="DU1292">
        <v>40</v>
      </c>
      <c r="DV1292" t="s">
        <v>134</v>
      </c>
      <c r="DW1292" t="s">
        <v>134</v>
      </c>
      <c r="DX1292" t="s">
        <v>134</v>
      </c>
      <c r="DY1292" t="s">
        <v>134</v>
      </c>
      <c r="DZ1292">
        <v>4</v>
      </c>
      <c r="EA1292" t="s">
        <v>136</v>
      </c>
      <c r="EC1292" s="5">
        <v>12.68</v>
      </c>
      <c r="ED1292" s="5">
        <v>55</v>
      </c>
      <c r="EE1292">
        <v>18037853107</v>
      </c>
      <c r="EF1292" t="s">
        <v>148</v>
      </c>
      <c r="EG1292" t="s">
        <v>5472</v>
      </c>
      <c r="EH1292">
        <v>13</v>
      </c>
    </row>
    <row r="1293" spans="1:138" ht="15" customHeight="1" x14ac:dyDescent="0.35">
      <c r="A1293" t="s">
        <v>23364</v>
      </c>
      <c r="B1293" t="s">
        <v>157</v>
      </c>
      <c r="C1293" s="1">
        <v>44134.38710104167</v>
      </c>
      <c r="D1293" s="1">
        <v>44167</v>
      </c>
      <c r="E1293" t="s">
        <v>133</v>
      </c>
      <c r="F1293" t="s">
        <v>136</v>
      </c>
      <c r="G1293" t="s">
        <v>135</v>
      </c>
      <c r="H1293" t="s">
        <v>134</v>
      </c>
      <c r="I1293" t="s">
        <v>2292</v>
      </c>
      <c r="K1293" t="s">
        <v>2293</v>
      </c>
      <c r="M1293" t="s">
        <v>2294</v>
      </c>
      <c r="N1293" t="s">
        <v>870</v>
      </c>
      <c r="O1293" s="4">
        <v>55419</v>
      </c>
      <c r="P1293" t="s">
        <v>140</v>
      </c>
      <c r="Q1293" t="s">
        <v>155</v>
      </c>
      <c r="R1293">
        <v>16129221262</v>
      </c>
      <c r="T1293">
        <v>111421</v>
      </c>
      <c r="U1293" t="s">
        <v>2295</v>
      </c>
      <c r="V1293" t="s">
        <v>2296</v>
      </c>
      <c r="W1293" t="s">
        <v>1536</v>
      </c>
      <c r="X1293" t="s">
        <v>2297</v>
      </c>
      <c r="Y1293" t="s">
        <v>2293</v>
      </c>
      <c r="AA1293" t="s">
        <v>2294</v>
      </c>
      <c r="AB1293" t="s">
        <v>870</v>
      </c>
      <c r="AC1293" s="4">
        <v>55419</v>
      </c>
      <c r="AD1293" t="s">
        <v>140</v>
      </c>
      <c r="AF1293">
        <v>16129221262</v>
      </c>
      <c r="AH1293" t="s">
        <v>1134</v>
      </c>
      <c r="AI1293" t="s">
        <v>168</v>
      </c>
      <c r="AJ1293" t="s">
        <v>1135</v>
      </c>
      <c r="AK1293" t="s">
        <v>1136</v>
      </c>
      <c r="AL1293" t="s">
        <v>229</v>
      </c>
      <c r="AM1293" t="s">
        <v>1137</v>
      </c>
      <c r="AN1293" t="s">
        <v>1138</v>
      </c>
      <c r="AO1293" t="s">
        <v>1139</v>
      </c>
      <c r="AP1293" t="s">
        <v>537</v>
      </c>
      <c r="AQ1293" s="4">
        <v>28327</v>
      </c>
      <c r="AR1293" t="s">
        <v>140</v>
      </c>
      <c r="AT1293">
        <v>19109476004</v>
      </c>
      <c r="AV1293" t="s">
        <v>1140</v>
      </c>
      <c r="AW1293" t="s">
        <v>1141</v>
      </c>
      <c r="AZ1293" t="s">
        <v>821</v>
      </c>
      <c r="BA1293" t="s">
        <v>822</v>
      </c>
      <c r="BB1293" t="s">
        <v>136</v>
      </c>
      <c r="BC1293" t="s">
        <v>136</v>
      </c>
      <c r="BD1293" t="s">
        <v>148</v>
      </c>
      <c r="BE1293" t="s">
        <v>136</v>
      </c>
      <c r="BF1293" t="s">
        <v>136</v>
      </c>
      <c r="BG1293" t="s">
        <v>134</v>
      </c>
      <c r="BH1293" t="s">
        <v>136</v>
      </c>
      <c r="BN1293" t="s">
        <v>23365</v>
      </c>
      <c r="BO1293" t="s">
        <v>2299</v>
      </c>
      <c r="BP1293">
        <v>102</v>
      </c>
      <c r="BQ1293">
        <v>25</v>
      </c>
      <c r="BR1293">
        <v>25</v>
      </c>
      <c r="BS1293" s="1">
        <v>44200</v>
      </c>
      <c r="BT1293" s="1">
        <v>44358</v>
      </c>
      <c r="BU1293" s="1">
        <v>44200</v>
      </c>
      <c r="BV1293" s="1">
        <v>44358</v>
      </c>
      <c r="BW1293" t="s">
        <v>136</v>
      </c>
      <c r="BX1293">
        <v>40</v>
      </c>
      <c r="BY1293">
        <v>0</v>
      </c>
      <c r="BZ1293">
        <v>7</v>
      </c>
      <c r="CA1293">
        <v>7</v>
      </c>
      <c r="CB1293">
        <v>7</v>
      </c>
      <c r="CC1293">
        <v>7</v>
      </c>
      <c r="CD1293">
        <v>7</v>
      </c>
      <c r="CE1293">
        <v>5</v>
      </c>
      <c r="CF1293" t="str">
        <f>"7:00 AM"</f>
        <v>7:00 AM</v>
      </c>
      <c r="CG1293" t="str">
        <f>"3:00 PM"</f>
        <v>3:00 PM</v>
      </c>
      <c r="CH1293" s="5">
        <v>14.4</v>
      </c>
      <c r="CI1293" t="s">
        <v>146</v>
      </c>
      <c r="CL1293" t="s">
        <v>136</v>
      </c>
      <c r="CM1293" t="s">
        <v>147</v>
      </c>
      <c r="CN1293" t="s">
        <v>148</v>
      </c>
      <c r="CO1293" t="s">
        <v>1142</v>
      </c>
      <c r="CP1293" t="s">
        <v>149</v>
      </c>
      <c r="CQ1293">
        <v>3</v>
      </c>
      <c r="CR1293">
        <v>0</v>
      </c>
      <c r="CS1293" t="s">
        <v>136</v>
      </c>
      <c r="CT1293" t="s">
        <v>136</v>
      </c>
      <c r="CU1293" t="s">
        <v>136</v>
      </c>
      <c r="CV1293" t="s">
        <v>134</v>
      </c>
      <c r="CW1293" t="s">
        <v>134</v>
      </c>
      <c r="CX1293">
        <v>50</v>
      </c>
      <c r="CY1293" t="s">
        <v>134</v>
      </c>
      <c r="CZ1293" t="s">
        <v>134</v>
      </c>
      <c r="DA1293" t="s">
        <v>134</v>
      </c>
      <c r="DB1293" t="s">
        <v>134</v>
      </c>
      <c r="DC1293" t="s">
        <v>134</v>
      </c>
      <c r="DD1293" t="s">
        <v>136</v>
      </c>
      <c r="DF1293" t="s">
        <v>2300</v>
      </c>
      <c r="DG1293" t="s">
        <v>2293</v>
      </c>
      <c r="DH1293" t="s">
        <v>2301</v>
      </c>
      <c r="DI1293" t="s">
        <v>870</v>
      </c>
      <c r="DJ1293" s="4">
        <v>55419</v>
      </c>
      <c r="DK1293" t="s">
        <v>2302</v>
      </c>
      <c r="DL1293" t="s">
        <v>134</v>
      </c>
      <c r="DM1293">
        <v>2</v>
      </c>
      <c r="DN1293" t="s">
        <v>2293</v>
      </c>
      <c r="DO1293" t="s">
        <v>2301</v>
      </c>
      <c r="DP1293" t="s">
        <v>870</v>
      </c>
      <c r="DQ1293" t="str">
        <f>"55419"</f>
        <v>55419</v>
      </c>
      <c r="DR1293" t="s">
        <v>2302</v>
      </c>
      <c r="DS1293" t="s">
        <v>2303</v>
      </c>
      <c r="DT1293">
        <v>1</v>
      </c>
      <c r="DU1293">
        <v>16</v>
      </c>
      <c r="DV1293" t="s">
        <v>134</v>
      </c>
      <c r="DW1293" t="s">
        <v>134</v>
      </c>
      <c r="DX1293" t="s">
        <v>134</v>
      </c>
      <c r="DY1293" t="s">
        <v>134</v>
      </c>
      <c r="DZ1293">
        <v>5</v>
      </c>
      <c r="EA1293" t="s">
        <v>136</v>
      </c>
      <c r="EC1293" s="5">
        <v>12.68</v>
      </c>
      <c r="ED1293" s="5">
        <v>55</v>
      </c>
      <c r="EE1293">
        <v>16129286980</v>
      </c>
      <c r="EF1293" t="s">
        <v>2304</v>
      </c>
      <c r="EG1293" t="s">
        <v>1145</v>
      </c>
      <c r="EH1293">
        <v>0</v>
      </c>
    </row>
    <row r="1294" spans="1:138" ht="15" customHeight="1" x14ac:dyDescent="0.35">
      <c r="A1294" t="s">
        <v>11409</v>
      </c>
      <c r="B1294" t="s">
        <v>157</v>
      </c>
      <c r="C1294" s="1">
        <v>44130.392240972222</v>
      </c>
      <c r="D1294" s="1">
        <v>44167</v>
      </c>
      <c r="E1294" t="s">
        <v>133</v>
      </c>
      <c r="F1294" t="s">
        <v>136</v>
      </c>
      <c r="G1294" t="s">
        <v>135</v>
      </c>
      <c r="H1294" t="s">
        <v>136</v>
      </c>
      <c r="I1294" t="s">
        <v>11410</v>
      </c>
      <c r="K1294" t="s">
        <v>11411</v>
      </c>
      <c r="M1294" t="s">
        <v>700</v>
      </c>
      <c r="N1294" t="s">
        <v>246</v>
      </c>
      <c r="O1294" s="4">
        <v>70586</v>
      </c>
      <c r="P1294" t="s">
        <v>140</v>
      </c>
      <c r="R1294">
        <v>13372249351</v>
      </c>
      <c r="T1294">
        <v>11251</v>
      </c>
      <c r="U1294" t="s">
        <v>11412</v>
      </c>
      <c r="V1294" t="s">
        <v>1225</v>
      </c>
      <c r="W1294" t="s">
        <v>1979</v>
      </c>
      <c r="X1294" t="s">
        <v>164</v>
      </c>
      <c r="Y1294" t="s">
        <v>11411</v>
      </c>
      <c r="AA1294" t="s">
        <v>700</v>
      </c>
      <c r="AB1294" t="s">
        <v>246</v>
      </c>
      <c r="AC1294" s="4">
        <v>70586</v>
      </c>
      <c r="AD1294" t="s">
        <v>140</v>
      </c>
      <c r="AF1294">
        <v>13372249351</v>
      </c>
      <c r="AH1294" t="s">
        <v>11413</v>
      </c>
      <c r="AI1294" t="s">
        <v>168</v>
      </c>
      <c r="AJ1294" t="s">
        <v>325</v>
      </c>
      <c r="AK1294" t="s">
        <v>329</v>
      </c>
      <c r="AM1294" t="s">
        <v>330</v>
      </c>
      <c r="AO1294" t="s">
        <v>324</v>
      </c>
      <c r="AP1294" t="s">
        <v>246</v>
      </c>
      <c r="AQ1294" s="4">
        <v>70554</v>
      </c>
      <c r="AR1294" t="s">
        <v>140</v>
      </c>
      <c r="AS1294" t="s">
        <v>331</v>
      </c>
      <c r="AT1294">
        <v>13377894322</v>
      </c>
      <c r="AV1294" t="s">
        <v>332</v>
      </c>
      <c r="AW1294" t="s">
        <v>333</v>
      </c>
      <c r="AZ1294" t="s">
        <v>334</v>
      </c>
      <c r="BA1294" t="s">
        <v>335</v>
      </c>
      <c r="BB1294" t="s">
        <v>136</v>
      </c>
      <c r="BC1294" t="s">
        <v>136</v>
      </c>
      <c r="BD1294" t="s">
        <v>148</v>
      </c>
      <c r="BE1294" t="s">
        <v>136</v>
      </c>
      <c r="BF1294" t="s">
        <v>136</v>
      </c>
      <c r="BG1294" t="s">
        <v>134</v>
      </c>
      <c r="BH1294" t="s">
        <v>136</v>
      </c>
      <c r="BN1294" t="s">
        <v>11414</v>
      </c>
      <c r="BO1294" t="s">
        <v>1574</v>
      </c>
      <c r="BP1294">
        <v>1</v>
      </c>
      <c r="BQ1294">
        <v>1</v>
      </c>
      <c r="BR1294">
        <v>1</v>
      </c>
      <c r="BS1294" s="1">
        <v>44201</v>
      </c>
      <c r="BT1294" s="1">
        <v>44469</v>
      </c>
      <c r="BU1294" s="1">
        <v>44201</v>
      </c>
      <c r="BV1294" s="1">
        <v>44469</v>
      </c>
      <c r="BW1294" t="s">
        <v>136</v>
      </c>
      <c r="BX1294">
        <v>35</v>
      </c>
      <c r="BY1294">
        <v>0</v>
      </c>
      <c r="BZ1294">
        <v>7</v>
      </c>
      <c r="CA1294">
        <v>7</v>
      </c>
      <c r="CB1294">
        <v>7</v>
      </c>
      <c r="CC1294">
        <v>7</v>
      </c>
      <c r="CD1294">
        <v>7</v>
      </c>
      <c r="CE1294">
        <v>0</v>
      </c>
      <c r="CF1294" t="str">
        <f>"8:00 AM"</f>
        <v>8:00 AM</v>
      </c>
      <c r="CG1294" t="str">
        <f>"4:00 PM"</f>
        <v>4:00 PM</v>
      </c>
      <c r="CH1294" s="5">
        <v>11.83</v>
      </c>
      <c r="CI1294" t="s">
        <v>146</v>
      </c>
      <c r="CL1294" t="s">
        <v>136</v>
      </c>
      <c r="CM1294" t="s">
        <v>147</v>
      </c>
      <c r="CN1294" t="s">
        <v>148</v>
      </c>
      <c r="CO1294" t="s">
        <v>338</v>
      </c>
      <c r="CP1294" t="s">
        <v>149</v>
      </c>
      <c r="CQ1294">
        <v>0</v>
      </c>
      <c r="CR1294">
        <v>0</v>
      </c>
      <c r="CS1294" t="s">
        <v>136</v>
      </c>
      <c r="CT1294" t="s">
        <v>136</v>
      </c>
      <c r="CU1294" t="s">
        <v>136</v>
      </c>
      <c r="CV1294" t="s">
        <v>136</v>
      </c>
      <c r="CW1294" t="s">
        <v>134</v>
      </c>
      <c r="CX1294">
        <v>40</v>
      </c>
      <c r="CY1294" t="s">
        <v>136</v>
      </c>
      <c r="CZ1294" t="s">
        <v>136</v>
      </c>
      <c r="DA1294" t="s">
        <v>136</v>
      </c>
      <c r="DB1294" t="s">
        <v>134</v>
      </c>
      <c r="DC1294" t="s">
        <v>134</v>
      </c>
      <c r="DD1294" t="s">
        <v>136</v>
      </c>
      <c r="DF1294" t="s">
        <v>149</v>
      </c>
      <c r="DG1294" t="s">
        <v>11411</v>
      </c>
      <c r="DH1294" t="s">
        <v>700</v>
      </c>
      <c r="DI1294" t="s">
        <v>246</v>
      </c>
      <c r="DJ1294" s="4">
        <v>70586</v>
      </c>
      <c r="DK1294" t="s">
        <v>339</v>
      </c>
      <c r="DL1294" t="s">
        <v>136</v>
      </c>
      <c r="DM1294">
        <v>1</v>
      </c>
      <c r="DN1294" t="s">
        <v>11415</v>
      </c>
      <c r="DO1294" t="s">
        <v>324</v>
      </c>
      <c r="DP1294" t="s">
        <v>246</v>
      </c>
      <c r="DQ1294" t="str">
        <f>"70554"</f>
        <v>70554</v>
      </c>
      <c r="DR1294" t="s">
        <v>339</v>
      </c>
      <c r="DS1294" t="s">
        <v>497</v>
      </c>
      <c r="DT1294">
        <v>1</v>
      </c>
      <c r="DU1294">
        <v>1</v>
      </c>
      <c r="DV1294" t="s">
        <v>134</v>
      </c>
      <c r="DW1294" t="s">
        <v>134</v>
      </c>
      <c r="DX1294" t="s">
        <v>134</v>
      </c>
      <c r="DY1294" t="s">
        <v>136</v>
      </c>
      <c r="DZ1294">
        <v>1</v>
      </c>
      <c r="EA1294" t="s">
        <v>136</v>
      </c>
      <c r="EC1294" s="5">
        <v>12.68</v>
      </c>
      <c r="ED1294" s="5">
        <v>55</v>
      </c>
      <c r="EE1294">
        <v>13372249351</v>
      </c>
      <c r="EF1294" t="s">
        <v>11413</v>
      </c>
      <c r="EG1294" t="s">
        <v>148</v>
      </c>
      <c r="EH1294">
        <v>0</v>
      </c>
    </row>
    <row r="1295" spans="1:138" ht="15" customHeight="1" x14ac:dyDescent="0.35">
      <c r="A1295" t="s">
        <v>26203</v>
      </c>
      <c r="B1295" t="s">
        <v>157</v>
      </c>
      <c r="C1295" s="1">
        <v>44130.489435995369</v>
      </c>
      <c r="D1295" s="1">
        <v>44167</v>
      </c>
      <c r="E1295" t="s">
        <v>133</v>
      </c>
      <c r="F1295" t="s">
        <v>136</v>
      </c>
      <c r="G1295" t="s">
        <v>135</v>
      </c>
      <c r="H1295" t="s">
        <v>136</v>
      </c>
      <c r="I1295" t="s">
        <v>26204</v>
      </c>
      <c r="K1295" t="s">
        <v>26205</v>
      </c>
      <c r="M1295" t="s">
        <v>5442</v>
      </c>
      <c r="N1295" t="s">
        <v>246</v>
      </c>
      <c r="O1295" s="4">
        <v>70548</v>
      </c>
      <c r="P1295" t="s">
        <v>140</v>
      </c>
      <c r="R1295">
        <v>13372231296</v>
      </c>
      <c r="T1295">
        <v>11251</v>
      </c>
      <c r="U1295" t="s">
        <v>19458</v>
      </c>
      <c r="V1295" t="s">
        <v>23902</v>
      </c>
      <c r="W1295" t="s">
        <v>1267</v>
      </c>
      <c r="X1295" t="s">
        <v>164</v>
      </c>
      <c r="Y1295" t="s">
        <v>26206</v>
      </c>
      <c r="AA1295" t="s">
        <v>5442</v>
      </c>
      <c r="AB1295" t="s">
        <v>246</v>
      </c>
      <c r="AC1295" s="4">
        <v>70548</v>
      </c>
      <c r="AD1295" t="s">
        <v>140</v>
      </c>
      <c r="AF1295">
        <v>13372231296</v>
      </c>
      <c r="AH1295" t="s">
        <v>26207</v>
      </c>
      <c r="AI1295" t="s">
        <v>168</v>
      </c>
      <c r="AJ1295" t="s">
        <v>325</v>
      </c>
      <c r="AK1295" t="s">
        <v>329</v>
      </c>
      <c r="AL1295" t="s">
        <v>687</v>
      </c>
      <c r="AM1295" t="s">
        <v>14007</v>
      </c>
      <c r="AO1295" t="s">
        <v>324</v>
      </c>
      <c r="AP1295" t="s">
        <v>246</v>
      </c>
      <c r="AQ1295" s="4">
        <v>70554</v>
      </c>
      <c r="AR1295" t="s">
        <v>140</v>
      </c>
      <c r="AT1295">
        <v>13377894322</v>
      </c>
      <c r="AV1295" t="s">
        <v>332</v>
      </c>
      <c r="AW1295" t="s">
        <v>14008</v>
      </c>
      <c r="AZ1295" t="s">
        <v>334</v>
      </c>
      <c r="BA1295" t="s">
        <v>335</v>
      </c>
      <c r="BB1295" t="s">
        <v>136</v>
      </c>
      <c r="BC1295" t="s">
        <v>136</v>
      </c>
      <c r="BD1295" t="s">
        <v>148</v>
      </c>
      <c r="BE1295" t="s">
        <v>136</v>
      </c>
      <c r="BF1295" t="s">
        <v>136</v>
      </c>
      <c r="BG1295" t="s">
        <v>134</v>
      </c>
      <c r="BH1295" t="s">
        <v>136</v>
      </c>
      <c r="BN1295" t="s">
        <v>26208</v>
      </c>
      <c r="BO1295" t="s">
        <v>337</v>
      </c>
      <c r="BP1295">
        <v>5</v>
      </c>
      <c r="BQ1295">
        <v>5</v>
      </c>
      <c r="BR1295">
        <v>5</v>
      </c>
      <c r="BS1295" s="1">
        <v>44201</v>
      </c>
      <c r="BT1295" s="1">
        <v>44469</v>
      </c>
      <c r="BU1295" s="1">
        <v>44201</v>
      </c>
      <c r="BV1295" s="1">
        <v>44469</v>
      </c>
      <c r="BW1295" t="s">
        <v>136</v>
      </c>
      <c r="BX1295">
        <v>35</v>
      </c>
      <c r="BY1295">
        <v>0</v>
      </c>
      <c r="BZ1295">
        <v>7</v>
      </c>
      <c r="CA1295">
        <v>7</v>
      </c>
      <c r="CB1295">
        <v>7</v>
      </c>
      <c r="CC1295">
        <v>7</v>
      </c>
      <c r="CD1295">
        <v>7</v>
      </c>
      <c r="CE1295">
        <v>0</v>
      </c>
      <c r="CF1295" t="str">
        <f>"8:00 AM"</f>
        <v>8:00 AM</v>
      </c>
      <c r="CG1295" t="str">
        <f>"4:00 PM"</f>
        <v>4:00 PM</v>
      </c>
      <c r="CH1295" s="5">
        <v>11.83</v>
      </c>
      <c r="CI1295" t="s">
        <v>146</v>
      </c>
      <c r="CL1295" t="s">
        <v>136</v>
      </c>
      <c r="CM1295" t="s">
        <v>147</v>
      </c>
      <c r="CN1295" t="s">
        <v>148</v>
      </c>
      <c r="CO1295" t="s">
        <v>338</v>
      </c>
      <c r="CP1295" t="s">
        <v>149</v>
      </c>
      <c r="CQ1295">
        <v>0</v>
      </c>
      <c r="CR1295">
        <v>0</v>
      </c>
      <c r="CS1295" t="s">
        <v>136</v>
      </c>
      <c r="CT1295" t="s">
        <v>136</v>
      </c>
      <c r="CU1295" t="s">
        <v>136</v>
      </c>
      <c r="CV1295" t="s">
        <v>136</v>
      </c>
      <c r="CW1295" t="s">
        <v>134</v>
      </c>
      <c r="CX1295">
        <v>40</v>
      </c>
      <c r="CY1295" t="s">
        <v>136</v>
      </c>
      <c r="CZ1295" t="s">
        <v>136</v>
      </c>
      <c r="DA1295" t="s">
        <v>136</v>
      </c>
      <c r="DB1295" t="s">
        <v>134</v>
      </c>
      <c r="DC1295" t="s">
        <v>134</v>
      </c>
      <c r="DD1295" t="s">
        <v>136</v>
      </c>
      <c r="DF1295" t="s">
        <v>149</v>
      </c>
      <c r="DG1295" t="s">
        <v>26206</v>
      </c>
      <c r="DH1295" t="s">
        <v>5442</v>
      </c>
      <c r="DI1295" t="s">
        <v>246</v>
      </c>
      <c r="DJ1295" s="4">
        <v>70548</v>
      </c>
      <c r="DK1295" t="s">
        <v>3166</v>
      </c>
      <c r="DL1295" t="s">
        <v>136</v>
      </c>
      <c r="DM1295">
        <v>1</v>
      </c>
      <c r="DN1295" t="s">
        <v>26209</v>
      </c>
      <c r="DO1295" t="s">
        <v>5442</v>
      </c>
      <c r="DP1295" t="s">
        <v>246</v>
      </c>
      <c r="DQ1295" t="str">
        <f>"70548"</f>
        <v>70548</v>
      </c>
      <c r="DR1295" t="s">
        <v>3166</v>
      </c>
      <c r="DS1295" t="s">
        <v>497</v>
      </c>
      <c r="DT1295">
        <v>1</v>
      </c>
      <c r="DU1295">
        <v>5</v>
      </c>
      <c r="DV1295" t="s">
        <v>134</v>
      </c>
      <c r="DW1295" t="s">
        <v>134</v>
      </c>
      <c r="DX1295" t="s">
        <v>134</v>
      </c>
      <c r="DY1295" t="s">
        <v>136</v>
      </c>
      <c r="DZ1295">
        <v>1</v>
      </c>
      <c r="EA1295" t="s">
        <v>136</v>
      </c>
      <c r="EC1295" s="5">
        <v>12.68</v>
      </c>
      <c r="ED1295" s="5">
        <v>55</v>
      </c>
      <c r="EE1295">
        <v>13372231296</v>
      </c>
      <c r="EF1295" t="s">
        <v>26207</v>
      </c>
      <c r="EG1295" t="s">
        <v>148</v>
      </c>
      <c r="EH1295">
        <v>0</v>
      </c>
    </row>
    <row r="1296" spans="1:138" ht="15" customHeight="1" x14ac:dyDescent="0.35">
      <c r="A1296" t="s">
        <v>10489</v>
      </c>
      <c r="B1296" t="s">
        <v>157</v>
      </c>
      <c r="C1296" s="1">
        <v>44130.560037037038</v>
      </c>
      <c r="D1296" s="1">
        <v>44167</v>
      </c>
      <c r="E1296" t="s">
        <v>133</v>
      </c>
      <c r="F1296" t="s">
        <v>136</v>
      </c>
      <c r="G1296" t="s">
        <v>135</v>
      </c>
      <c r="H1296" t="s">
        <v>136</v>
      </c>
      <c r="I1296" t="s">
        <v>10490</v>
      </c>
      <c r="K1296" t="s">
        <v>10491</v>
      </c>
      <c r="M1296" t="s">
        <v>324</v>
      </c>
      <c r="N1296" t="s">
        <v>246</v>
      </c>
      <c r="O1296" s="4">
        <v>70554</v>
      </c>
      <c r="P1296" t="s">
        <v>140</v>
      </c>
      <c r="R1296">
        <v>13378312766</v>
      </c>
      <c r="T1296">
        <v>11251</v>
      </c>
      <c r="U1296" t="s">
        <v>864</v>
      </c>
      <c r="V1296" t="s">
        <v>371</v>
      </c>
      <c r="X1296" t="s">
        <v>164</v>
      </c>
      <c r="Y1296" t="s">
        <v>10491</v>
      </c>
      <c r="AA1296" t="s">
        <v>324</v>
      </c>
      <c r="AB1296" t="s">
        <v>246</v>
      </c>
      <c r="AC1296" s="4">
        <v>70554</v>
      </c>
      <c r="AD1296" t="s">
        <v>140</v>
      </c>
      <c r="AF1296">
        <v>13378312766</v>
      </c>
      <c r="AH1296" t="s">
        <v>10492</v>
      </c>
      <c r="AI1296" t="s">
        <v>168</v>
      </c>
      <c r="AJ1296" t="s">
        <v>325</v>
      </c>
      <c r="AK1296" t="s">
        <v>329</v>
      </c>
      <c r="AM1296" t="s">
        <v>330</v>
      </c>
      <c r="AO1296" t="s">
        <v>324</v>
      </c>
      <c r="AP1296" t="s">
        <v>246</v>
      </c>
      <c r="AQ1296" s="4">
        <v>70554</v>
      </c>
      <c r="AR1296" t="s">
        <v>140</v>
      </c>
      <c r="AS1296" t="s">
        <v>331</v>
      </c>
      <c r="AT1296">
        <v>13377894322</v>
      </c>
      <c r="AV1296" t="s">
        <v>332</v>
      </c>
      <c r="AW1296" t="s">
        <v>333</v>
      </c>
      <c r="AZ1296" t="s">
        <v>334</v>
      </c>
      <c r="BA1296" t="s">
        <v>335</v>
      </c>
      <c r="BB1296" t="s">
        <v>136</v>
      </c>
      <c r="BC1296" t="s">
        <v>136</v>
      </c>
      <c r="BD1296" t="s">
        <v>148</v>
      </c>
      <c r="BE1296" t="s">
        <v>136</v>
      </c>
      <c r="BF1296" t="s">
        <v>136</v>
      </c>
      <c r="BG1296" t="s">
        <v>134</v>
      </c>
      <c r="BH1296" t="s">
        <v>136</v>
      </c>
      <c r="BN1296" t="s">
        <v>10493</v>
      </c>
      <c r="BO1296" t="s">
        <v>1574</v>
      </c>
      <c r="BP1296">
        <v>7</v>
      </c>
      <c r="BQ1296">
        <v>7</v>
      </c>
      <c r="BR1296">
        <v>7</v>
      </c>
      <c r="BS1296" s="1">
        <v>44201</v>
      </c>
      <c r="BT1296" s="1">
        <v>44495</v>
      </c>
      <c r="BU1296" s="1">
        <v>44201</v>
      </c>
      <c r="BV1296" s="1">
        <v>44495</v>
      </c>
      <c r="BW1296" t="s">
        <v>136</v>
      </c>
      <c r="BX1296">
        <v>35</v>
      </c>
      <c r="BY1296">
        <v>0</v>
      </c>
      <c r="BZ1296">
        <v>7</v>
      </c>
      <c r="CA1296">
        <v>7</v>
      </c>
      <c r="CB1296">
        <v>7</v>
      </c>
      <c r="CC1296">
        <v>7</v>
      </c>
      <c r="CD1296">
        <v>7</v>
      </c>
      <c r="CE1296">
        <v>0</v>
      </c>
      <c r="CF1296" t="str">
        <f>"8:00 AM"</f>
        <v>8:00 AM</v>
      </c>
      <c r="CG1296" t="str">
        <f>"4:00 PM"</f>
        <v>4:00 PM</v>
      </c>
      <c r="CH1296" s="5">
        <v>11.83</v>
      </c>
      <c r="CI1296" t="s">
        <v>146</v>
      </c>
      <c r="CL1296" t="s">
        <v>136</v>
      </c>
      <c r="CM1296" t="s">
        <v>147</v>
      </c>
      <c r="CN1296" t="s">
        <v>148</v>
      </c>
      <c r="CO1296" t="s">
        <v>338</v>
      </c>
      <c r="CP1296" t="s">
        <v>149</v>
      </c>
      <c r="CQ1296">
        <v>0</v>
      </c>
      <c r="CR1296">
        <v>0</v>
      </c>
      <c r="CS1296" t="s">
        <v>136</v>
      </c>
      <c r="CT1296" t="s">
        <v>136</v>
      </c>
      <c r="CU1296" t="s">
        <v>136</v>
      </c>
      <c r="CV1296" t="s">
        <v>136</v>
      </c>
      <c r="CW1296" t="s">
        <v>134</v>
      </c>
      <c r="CX1296">
        <v>40</v>
      </c>
      <c r="CY1296" t="s">
        <v>136</v>
      </c>
      <c r="CZ1296" t="s">
        <v>136</v>
      </c>
      <c r="DA1296" t="s">
        <v>136</v>
      </c>
      <c r="DB1296" t="s">
        <v>134</v>
      </c>
      <c r="DC1296" t="s">
        <v>134</v>
      </c>
      <c r="DD1296" t="s">
        <v>136</v>
      </c>
      <c r="DF1296" t="s">
        <v>149</v>
      </c>
      <c r="DG1296" t="s">
        <v>10491</v>
      </c>
      <c r="DH1296" t="s">
        <v>324</v>
      </c>
      <c r="DI1296" t="s">
        <v>246</v>
      </c>
      <c r="DJ1296" s="4">
        <v>70554</v>
      </c>
      <c r="DK1296" t="s">
        <v>339</v>
      </c>
      <c r="DL1296" t="s">
        <v>136</v>
      </c>
      <c r="DM1296">
        <v>1</v>
      </c>
      <c r="DN1296" t="s">
        <v>10494</v>
      </c>
      <c r="DO1296" t="s">
        <v>324</v>
      </c>
      <c r="DP1296" t="s">
        <v>246</v>
      </c>
      <c r="DQ1296" t="str">
        <f>"70554"</f>
        <v>70554</v>
      </c>
      <c r="DR1296" t="s">
        <v>339</v>
      </c>
      <c r="DS1296" t="s">
        <v>296</v>
      </c>
      <c r="DT1296">
        <v>2</v>
      </c>
      <c r="DU1296">
        <v>7</v>
      </c>
      <c r="DV1296" t="s">
        <v>134</v>
      </c>
      <c r="DW1296" t="s">
        <v>134</v>
      </c>
      <c r="DX1296" t="s">
        <v>134</v>
      </c>
      <c r="DY1296" t="s">
        <v>136</v>
      </c>
      <c r="DZ1296">
        <v>1</v>
      </c>
      <c r="EA1296" t="s">
        <v>136</v>
      </c>
      <c r="EC1296" s="5">
        <v>12.68</v>
      </c>
      <c r="ED1296" s="5">
        <v>55</v>
      </c>
      <c r="EE1296">
        <v>13378312766</v>
      </c>
      <c r="EF1296" t="s">
        <v>10492</v>
      </c>
      <c r="EG1296" t="s">
        <v>148</v>
      </c>
      <c r="EH1296">
        <v>0</v>
      </c>
    </row>
    <row r="1297" spans="1:138" ht="15" customHeight="1" x14ac:dyDescent="0.35">
      <c r="A1297" t="s">
        <v>12718</v>
      </c>
      <c r="B1297" t="s">
        <v>157</v>
      </c>
      <c r="C1297" s="1">
        <v>44130.521925694447</v>
      </c>
      <c r="D1297" s="1">
        <v>44167</v>
      </c>
      <c r="E1297" t="s">
        <v>133</v>
      </c>
      <c r="F1297" t="s">
        <v>136</v>
      </c>
      <c r="G1297" t="s">
        <v>135</v>
      </c>
      <c r="H1297" t="s">
        <v>136</v>
      </c>
      <c r="I1297" t="s">
        <v>12719</v>
      </c>
      <c r="K1297" t="s">
        <v>12720</v>
      </c>
      <c r="M1297" t="s">
        <v>324</v>
      </c>
      <c r="N1297" t="s">
        <v>246</v>
      </c>
      <c r="O1297" s="4">
        <v>70554</v>
      </c>
      <c r="P1297" t="s">
        <v>140</v>
      </c>
      <c r="R1297">
        <v>13373050588</v>
      </c>
      <c r="T1297">
        <v>11251</v>
      </c>
      <c r="U1297" t="s">
        <v>9829</v>
      </c>
      <c r="V1297" t="s">
        <v>3205</v>
      </c>
      <c r="X1297" t="s">
        <v>164</v>
      </c>
      <c r="Y1297" t="s">
        <v>12721</v>
      </c>
      <c r="AA1297" t="s">
        <v>324</v>
      </c>
      <c r="AB1297" t="s">
        <v>246</v>
      </c>
      <c r="AC1297" s="4">
        <v>70554</v>
      </c>
      <c r="AD1297" t="s">
        <v>140</v>
      </c>
      <c r="AF1297">
        <v>13373050588</v>
      </c>
      <c r="AH1297" t="s">
        <v>12144</v>
      </c>
      <c r="AI1297" t="s">
        <v>168</v>
      </c>
      <c r="AJ1297" t="s">
        <v>325</v>
      </c>
      <c r="AK1297" t="s">
        <v>329</v>
      </c>
      <c r="AM1297" t="s">
        <v>330</v>
      </c>
      <c r="AO1297" t="s">
        <v>324</v>
      </c>
      <c r="AP1297" t="s">
        <v>246</v>
      </c>
      <c r="AQ1297" s="4">
        <v>70554</v>
      </c>
      <c r="AR1297" t="s">
        <v>140</v>
      </c>
      <c r="AS1297" t="s">
        <v>331</v>
      </c>
      <c r="AT1297">
        <v>13377894322</v>
      </c>
      <c r="AV1297" t="s">
        <v>332</v>
      </c>
      <c r="AW1297" t="s">
        <v>333</v>
      </c>
      <c r="AZ1297" t="s">
        <v>334</v>
      </c>
      <c r="BA1297" t="s">
        <v>335</v>
      </c>
      <c r="BB1297" t="s">
        <v>136</v>
      </c>
      <c r="BC1297" t="s">
        <v>136</v>
      </c>
      <c r="BD1297" t="s">
        <v>148</v>
      </c>
      <c r="BE1297" t="s">
        <v>136</v>
      </c>
      <c r="BF1297" t="s">
        <v>136</v>
      </c>
      <c r="BG1297" t="s">
        <v>134</v>
      </c>
      <c r="BH1297" t="s">
        <v>136</v>
      </c>
      <c r="BN1297" t="s">
        <v>12722</v>
      </c>
      <c r="BO1297" t="s">
        <v>775</v>
      </c>
      <c r="BP1297">
        <v>20</v>
      </c>
      <c r="BQ1297">
        <v>20</v>
      </c>
      <c r="BR1297">
        <v>20</v>
      </c>
      <c r="BS1297" s="1">
        <v>44201</v>
      </c>
      <c r="BT1297" s="1">
        <v>44387</v>
      </c>
      <c r="BU1297" s="1">
        <v>44201</v>
      </c>
      <c r="BV1297" s="1">
        <v>44387</v>
      </c>
      <c r="BW1297" t="s">
        <v>136</v>
      </c>
      <c r="BX1297">
        <v>35</v>
      </c>
      <c r="BY1297">
        <v>0</v>
      </c>
      <c r="BZ1297">
        <v>7</v>
      </c>
      <c r="CA1297">
        <v>7</v>
      </c>
      <c r="CB1297">
        <v>7</v>
      </c>
      <c r="CC1297">
        <v>7</v>
      </c>
      <c r="CD1297">
        <v>7</v>
      </c>
      <c r="CE1297">
        <v>0</v>
      </c>
      <c r="CF1297" t="str">
        <f>"8:00 AM"</f>
        <v>8:00 AM</v>
      </c>
      <c r="CG1297" t="str">
        <f>"4:00 PM"</f>
        <v>4:00 PM</v>
      </c>
      <c r="CH1297" s="5">
        <v>11.83</v>
      </c>
      <c r="CI1297" t="s">
        <v>146</v>
      </c>
      <c r="CL1297" t="s">
        <v>136</v>
      </c>
      <c r="CM1297" t="s">
        <v>147</v>
      </c>
      <c r="CN1297" t="s">
        <v>148</v>
      </c>
      <c r="CO1297" t="s">
        <v>338</v>
      </c>
      <c r="CP1297" t="s">
        <v>149</v>
      </c>
      <c r="CQ1297">
        <v>0</v>
      </c>
      <c r="CR1297">
        <v>0</v>
      </c>
      <c r="CS1297" t="s">
        <v>136</v>
      </c>
      <c r="CT1297" t="s">
        <v>136</v>
      </c>
      <c r="CU1297" t="s">
        <v>136</v>
      </c>
      <c r="CV1297" t="s">
        <v>134</v>
      </c>
      <c r="CW1297" t="s">
        <v>134</v>
      </c>
      <c r="CX1297">
        <v>40</v>
      </c>
      <c r="CY1297" t="s">
        <v>136</v>
      </c>
      <c r="CZ1297" t="s">
        <v>136</v>
      </c>
      <c r="DA1297" t="s">
        <v>136</v>
      </c>
      <c r="DB1297" t="s">
        <v>134</v>
      </c>
      <c r="DC1297" t="s">
        <v>134</v>
      </c>
      <c r="DD1297" t="s">
        <v>136</v>
      </c>
      <c r="DF1297" t="s">
        <v>149</v>
      </c>
      <c r="DG1297" t="s">
        <v>12723</v>
      </c>
      <c r="DH1297" t="s">
        <v>324</v>
      </c>
      <c r="DI1297" t="s">
        <v>246</v>
      </c>
      <c r="DJ1297" s="4">
        <v>70554</v>
      </c>
      <c r="DK1297" t="s">
        <v>339</v>
      </c>
      <c r="DL1297" t="s">
        <v>136</v>
      </c>
      <c r="DM1297">
        <v>1</v>
      </c>
      <c r="DN1297" t="s">
        <v>12724</v>
      </c>
      <c r="DO1297" t="s">
        <v>324</v>
      </c>
      <c r="DP1297" t="s">
        <v>246</v>
      </c>
      <c r="DQ1297" t="str">
        <f>"70554"</f>
        <v>70554</v>
      </c>
      <c r="DR1297" t="s">
        <v>339</v>
      </c>
      <c r="DS1297" t="s">
        <v>2864</v>
      </c>
      <c r="DT1297">
        <v>2</v>
      </c>
      <c r="DU1297">
        <v>16</v>
      </c>
      <c r="DV1297" t="s">
        <v>134</v>
      </c>
      <c r="DW1297" t="s">
        <v>134</v>
      </c>
      <c r="DX1297" t="s">
        <v>134</v>
      </c>
      <c r="DY1297" t="s">
        <v>134</v>
      </c>
      <c r="DZ1297">
        <v>2</v>
      </c>
      <c r="EA1297" t="s">
        <v>136</v>
      </c>
      <c r="EC1297" s="5">
        <v>12.68</v>
      </c>
      <c r="ED1297" s="5">
        <v>55</v>
      </c>
      <c r="EE1297">
        <v>13373050588</v>
      </c>
      <c r="EF1297" t="s">
        <v>12144</v>
      </c>
      <c r="EG1297" t="s">
        <v>148</v>
      </c>
      <c r="EH1297">
        <v>0</v>
      </c>
    </row>
    <row r="1298" spans="1:138" ht="15" customHeight="1" x14ac:dyDescent="0.35">
      <c r="A1298" t="s">
        <v>12239</v>
      </c>
      <c r="B1298" t="s">
        <v>157</v>
      </c>
      <c r="C1298" s="1">
        <v>44132.687779629632</v>
      </c>
      <c r="D1298" s="1">
        <v>44167</v>
      </c>
      <c r="E1298" t="s">
        <v>133</v>
      </c>
      <c r="F1298" t="s">
        <v>136</v>
      </c>
      <c r="G1298" t="s">
        <v>135</v>
      </c>
      <c r="H1298" t="s">
        <v>136</v>
      </c>
      <c r="I1298" t="s">
        <v>12240</v>
      </c>
      <c r="K1298" t="s">
        <v>12241</v>
      </c>
      <c r="M1298" t="s">
        <v>3328</v>
      </c>
      <c r="N1298" t="s">
        <v>246</v>
      </c>
      <c r="O1298" s="4">
        <v>70543</v>
      </c>
      <c r="P1298" t="s">
        <v>140</v>
      </c>
      <c r="R1298">
        <v>13372589533</v>
      </c>
      <c r="T1298">
        <v>112512</v>
      </c>
      <c r="U1298" t="s">
        <v>12242</v>
      </c>
      <c r="V1298" t="s">
        <v>1257</v>
      </c>
      <c r="W1298" t="s">
        <v>1536</v>
      </c>
      <c r="X1298" t="s">
        <v>164</v>
      </c>
      <c r="Y1298" t="s">
        <v>12241</v>
      </c>
      <c r="AA1298" t="s">
        <v>3328</v>
      </c>
      <c r="AB1298" t="s">
        <v>246</v>
      </c>
      <c r="AC1298" s="4">
        <v>70543</v>
      </c>
      <c r="AD1298" t="s">
        <v>140</v>
      </c>
      <c r="AF1298">
        <v>13372589533</v>
      </c>
      <c r="AH1298" t="s">
        <v>12243</v>
      </c>
      <c r="AI1298" t="s">
        <v>168</v>
      </c>
      <c r="AJ1298" t="s">
        <v>1977</v>
      </c>
      <c r="AK1298" t="s">
        <v>1978</v>
      </c>
      <c r="AL1298" t="s">
        <v>1979</v>
      </c>
      <c r="AM1298" t="s">
        <v>1980</v>
      </c>
      <c r="AN1298" t="s">
        <v>1981</v>
      </c>
      <c r="AO1298" t="s">
        <v>1982</v>
      </c>
      <c r="AP1298" t="s">
        <v>246</v>
      </c>
      <c r="AQ1298" s="4">
        <v>70754</v>
      </c>
      <c r="AR1298" t="s">
        <v>140</v>
      </c>
      <c r="AT1298">
        <v>12256863033</v>
      </c>
      <c r="AV1298" t="s">
        <v>1983</v>
      </c>
      <c r="AW1298" t="s">
        <v>1984</v>
      </c>
      <c r="AZ1298" t="s">
        <v>334</v>
      </c>
      <c r="BA1298" t="s">
        <v>335</v>
      </c>
      <c r="BB1298" t="s">
        <v>136</v>
      </c>
      <c r="BC1298" t="s">
        <v>136</v>
      </c>
      <c r="BD1298" t="s">
        <v>148</v>
      </c>
      <c r="BE1298" t="s">
        <v>136</v>
      </c>
      <c r="BF1298" t="s">
        <v>136</v>
      </c>
      <c r="BG1298" t="s">
        <v>134</v>
      </c>
      <c r="BH1298" t="s">
        <v>136</v>
      </c>
      <c r="BN1298" t="s">
        <v>12244</v>
      </c>
      <c r="BO1298" t="s">
        <v>12245</v>
      </c>
      <c r="BP1298">
        <v>2</v>
      </c>
      <c r="BQ1298">
        <v>2</v>
      </c>
      <c r="BR1298">
        <v>2</v>
      </c>
      <c r="BS1298" s="1">
        <v>44200</v>
      </c>
      <c r="BT1298" s="1">
        <v>44378</v>
      </c>
      <c r="BU1298" s="1">
        <v>44200</v>
      </c>
      <c r="BV1298" s="1">
        <v>44378</v>
      </c>
      <c r="BW1298" t="s">
        <v>136</v>
      </c>
      <c r="BX1298">
        <v>35</v>
      </c>
      <c r="BY1298">
        <v>0</v>
      </c>
      <c r="BZ1298">
        <v>6</v>
      </c>
      <c r="CA1298">
        <v>6</v>
      </c>
      <c r="CB1298">
        <v>6</v>
      </c>
      <c r="CC1298">
        <v>6</v>
      </c>
      <c r="CD1298">
        <v>6</v>
      </c>
      <c r="CE1298">
        <v>5</v>
      </c>
      <c r="CF1298" t="str">
        <f>"7:00 AM"</f>
        <v>7:00 AM</v>
      </c>
      <c r="CG1298" t="str">
        <f>"1:00 PM"</f>
        <v>1:00 PM</v>
      </c>
      <c r="CH1298" s="5">
        <v>11.83</v>
      </c>
      <c r="CI1298" t="s">
        <v>146</v>
      </c>
      <c r="CJ1298">
        <v>0</v>
      </c>
      <c r="CK1298" t="s">
        <v>3352</v>
      </c>
      <c r="CL1298" t="s">
        <v>134</v>
      </c>
      <c r="CM1298" t="s">
        <v>147</v>
      </c>
      <c r="CN1298" t="s">
        <v>148</v>
      </c>
      <c r="CO1298" s="2" t="s">
        <v>3165</v>
      </c>
      <c r="CP1298" t="s">
        <v>149</v>
      </c>
      <c r="CQ1298">
        <v>0</v>
      </c>
      <c r="CR1298">
        <v>0</v>
      </c>
      <c r="CS1298" t="s">
        <v>136</v>
      </c>
      <c r="CT1298" t="s">
        <v>136</v>
      </c>
      <c r="CU1298" t="s">
        <v>136</v>
      </c>
      <c r="CV1298" t="s">
        <v>134</v>
      </c>
      <c r="CW1298" t="s">
        <v>134</v>
      </c>
      <c r="CX1298">
        <v>50</v>
      </c>
      <c r="CY1298" t="s">
        <v>134</v>
      </c>
      <c r="CZ1298" t="s">
        <v>134</v>
      </c>
      <c r="DA1298" t="s">
        <v>134</v>
      </c>
      <c r="DB1298" t="s">
        <v>134</v>
      </c>
      <c r="DC1298" t="s">
        <v>134</v>
      </c>
      <c r="DD1298" t="s">
        <v>136</v>
      </c>
      <c r="DF1298" t="s">
        <v>3353</v>
      </c>
      <c r="DG1298" t="s">
        <v>12246</v>
      </c>
      <c r="DH1298" t="s">
        <v>778</v>
      </c>
      <c r="DI1298" t="s">
        <v>246</v>
      </c>
      <c r="DJ1298" s="4">
        <v>70515</v>
      </c>
      <c r="DK1298" t="s">
        <v>268</v>
      </c>
      <c r="DL1298" t="s">
        <v>134</v>
      </c>
      <c r="DM1298">
        <v>2</v>
      </c>
      <c r="DN1298" t="s">
        <v>12246</v>
      </c>
      <c r="DO1298" t="s">
        <v>778</v>
      </c>
      <c r="DP1298" t="s">
        <v>246</v>
      </c>
      <c r="DQ1298" t="str">
        <f>"70515"</f>
        <v>70515</v>
      </c>
      <c r="DR1298" t="s">
        <v>268</v>
      </c>
      <c r="DS1298" t="s">
        <v>296</v>
      </c>
      <c r="DT1298">
        <v>1</v>
      </c>
      <c r="DU1298">
        <v>13</v>
      </c>
      <c r="DV1298" t="s">
        <v>134</v>
      </c>
      <c r="DW1298" t="s">
        <v>134</v>
      </c>
      <c r="DX1298" t="s">
        <v>134</v>
      </c>
      <c r="DY1298" t="s">
        <v>136</v>
      </c>
      <c r="DZ1298">
        <v>1</v>
      </c>
      <c r="EA1298" t="s">
        <v>136</v>
      </c>
      <c r="EC1298" s="5">
        <v>12.68</v>
      </c>
      <c r="ED1298" s="5">
        <v>55</v>
      </c>
      <c r="EE1298">
        <v>13372589533</v>
      </c>
      <c r="EF1298" t="s">
        <v>12243</v>
      </c>
      <c r="EG1298" t="s">
        <v>1989</v>
      </c>
      <c r="EH1298">
        <v>2</v>
      </c>
    </row>
    <row r="1299" spans="1:138" ht="15" customHeight="1" x14ac:dyDescent="0.35">
      <c r="A1299" t="s">
        <v>9954</v>
      </c>
      <c r="B1299" t="s">
        <v>157</v>
      </c>
      <c r="C1299" s="1">
        <v>44132.691250000003</v>
      </c>
      <c r="D1299" s="1">
        <v>44167</v>
      </c>
      <c r="E1299" t="s">
        <v>133</v>
      </c>
      <c r="F1299" t="s">
        <v>136</v>
      </c>
      <c r="G1299" t="s">
        <v>135</v>
      </c>
      <c r="H1299" t="s">
        <v>136</v>
      </c>
      <c r="I1299" t="s">
        <v>9955</v>
      </c>
      <c r="K1299" t="s">
        <v>9956</v>
      </c>
      <c r="L1299" t="s">
        <v>9957</v>
      </c>
      <c r="M1299" t="s">
        <v>9958</v>
      </c>
      <c r="N1299" t="s">
        <v>246</v>
      </c>
      <c r="O1299" s="4">
        <v>70524</v>
      </c>
      <c r="P1299" t="s">
        <v>140</v>
      </c>
      <c r="R1299">
        <v>13378852265</v>
      </c>
      <c r="T1299">
        <v>112512</v>
      </c>
      <c r="U1299" t="s">
        <v>864</v>
      </c>
      <c r="V1299" t="s">
        <v>9959</v>
      </c>
      <c r="X1299" t="s">
        <v>1677</v>
      </c>
      <c r="Y1299" t="s">
        <v>9956</v>
      </c>
      <c r="Z1299" t="s">
        <v>9957</v>
      </c>
      <c r="AA1299" t="s">
        <v>9958</v>
      </c>
      <c r="AB1299" t="s">
        <v>246</v>
      </c>
      <c r="AC1299" s="4">
        <v>70524</v>
      </c>
      <c r="AD1299" t="s">
        <v>140</v>
      </c>
      <c r="AF1299">
        <v>13372305566</v>
      </c>
      <c r="AH1299" t="s">
        <v>9960</v>
      </c>
      <c r="AI1299" t="s">
        <v>168</v>
      </c>
      <c r="AJ1299" t="s">
        <v>1977</v>
      </c>
      <c r="AK1299" t="s">
        <v>1978</v>
      </c>
      <c r="AL1299" t="s">
        <v>1979</v>
      </c>
      <c r="AM1299" t="s">
        <v>1980</v>
      </c>
      <c r="AN1299" t="s">
        <v>1981</v>
      </c>
      <c r="AO1299" t="s">
        <v>1982</v>
      </c>
      <c r="AP1299" t="s">
        <v>246</v>
      </c>
      <c r="AQ1299" s="4">
        <v>70754</v>
      </c>
      <c r="AR1299" t="s">
        <v>140</v>
      </c>
      <c r="AT1299">
        <v>12256863033</v>
      </c>
      <c r="AV1299" t="s">
        <v>1983</v>
      </c>
      <c r="AW1299" t="s">
        <v>1984</v>
      </c>
      <c r="AZ1299" t="s">
        <v>334</v>
      </c>
      <c r="BA1299" t="s">
        <v>335</v>
      </c>
      <c r="BB1299" t="s">
        <v>136</v>
      </c>
      <c r="BC1299" t="s">
        <v>136</v>
      </c>
      <c r="BD1299" t="s">
        <v>148</v>
      </c>
      <c r="BE1299" t="s">
        <v>136</v>
      </c>
      <c r="BF1299" t="s">
        <v>136</v>
      </c>
      <c r="BG1299" t="s">
        <v>134</v>
      </c>
      <c r="BH1299" t="s">
        <v>136</v>
      </c>
      <c r="BN1299" t="s">
        <v>9961</v>
      </c>
      <c r="BO1299" t="s">
        <v>9962</v>
      </c>
      <c r="BP1299">
        <v>4</v>
      </c>
      <c r="BQ1299">
        <v>4</v>
      </c>
      <c r="BR1299">
        <v>4</v>
      </c>
      <c r="BS1299" s="1">
        <v>44201</v>
      </c>
      <c r="BT1299" s="1">
        <v>44505</v>
      </c>
      <c r="BU1299" s="1">
        <v>44201</v>
      </c>
      <c r="BV1299" s="1">
        <v>44505</v>
      </c>
      <c r="BW1299" t="s">
        <v>136</v>
      </c>
      <c r="BX1299">
        <v>35</v>
      </c>
      <c r="BY1299">
        <v>0</v>
      </c>
      <c r="BZ1299">
        <v>6</v>
      </c>
      <c r="CA1299">
        <v>6</v>
      </c>
      <c r="CB1299">
        <v>6</v>
      </c>
      <c r="CC1299">
        <v>6</v>
      </c>
      <c r="CD1299">
        <v>6</v>
      </c>
      <c r="CE1299">
        <v>5</v>
      </c>
      <c r="CF1299" t="str">
        <f>"7:00 AM"</f>
        <v>7:00 AM</v>
      </c>
      <c r="CG1299" t="str">
        <f>"1:00 PM"</f>
        <v>1:00 PM</v>
      </c>
      <c r="CH1299" s="5">
        <v>11.83</v>
      </c>
      <c r="CI1299" t="s">
        <v>146</v>
      </c>
      <c r="CJ1299">
        <v>0</v>
      </c>
      <c r="CK1299" t="s">
        <v>3352</v>
      </c>
      <c r="CL1299" t="s">
        <v>134</v>
      </c>
      <c r="CM1299" t="s">
        <v>147</v>
      </c>
      <c r="CN1299" t="s">
        <v>148</v>
      </c>
      <c r="CO1299" s="2" t="s">
        <v>3165</v>
      </c>
      <c r="CP1299" t="s">
        <v>149</v>
      </c>
      <c r="CQ1299">
        <v>0</v>
      </c>
      <c r="CR1299">
        <v>0</v>
      </c>
      <c r="CS1299" t="s">
        <v>136</v>
      </c>
      <c r="CT1299" t="s">
        <v>136</v>
      </c>
      <c r="CU1299" t="s">
        <v>136</v>
      </c>
      <c r="CV1299" t="s">
        <v>134</v>
      </c>
      <c r="CW1299" t="s">
        <v>134</v>
      </c>
      <c r="CX1299">
        <v>50</v>
      </c>
      <c r="CY1299" t="s">
        <v>134</v>
      </c>
      <c r="CZ1299" t="s">
        <v>134</v>
      </c>
      <c r="DA1299" t="s">
        <v>134</v>
      </c>
      <c r="DB1299" t="s">
        <v>134</v>
      </c>
      <c r="DC1299" t="s">
        <v>134</v>
      </c>
      <c r="DD1299" t="s">
        <v>136</v>
      </c>
      <c r="DF1299" t="s">
        <v>3353</v>
      </c>
      <c r="DG1299" t="s">
        <v>9956</v>
      </c>
      <c r="DH1299" t="s">
        <v>9958</v>
      </c>
      <c r="DI1299" t="s">
        <v>246</v>
      </c>
      <c r="DJ1299" s="4">
        <v>70524</v>
      </c>
      <c r="DK1299" t="s">
        <v>339</v>
      </c>
      <c r="DL1299" t="s">
        <v>136</v>
      </c>
      <c r="DM1299">
        <v>1</v>
      </c>
      <c r="DN1299" t="s">
        <v>9963</v>
      </c>
      <c r="DO1299" t="s">
        <v>9958</v>
      </c>
      <c r="DP1299" t="s">
        <v>246</v>
      </c>
      <c r="DQ1299" t="str">
        <f>"70524"</f>
        <v>70524</v>
      </c>
      <c r="DR1299" t="s">
        <v>339</v>
      </c>
      <c r="DS1299" t="s">
        <v>296</v>
      </c>
      <c r="DT1299">
        <v>1</v>
      </c>
      <c r="DU1299">
        <v>4</v>
      </c>
      <c r="DV1299" t="s">
        <v>134</v>
      </c>
      <c r="DW1299" t="s">
        <v>134</v>
      </c>
      <c r="DX1299" t="s">
        <v>134</v>
      </c>
      <c r="DY1299" t="s">
        <v>134</v>
      </c>
      <c r="DZ1299">
        <v>2</v>
      </c>
      <c r="EA1299" t="s">
        <v>136</v>
      </c>
      <c r="EC1299" s="5">
        <v>12.68</v>
      </c>
      <c r="ED1299" s="5">
        <v>55</v>
      </c>
      <c r="EE1299">
        <v>13372305566</v>
      </c>
      <c r="EF1299" t="s">
        <v>9960</v>
      </c>
      <c r="EG1299" t="s">
        <v>1989</v>
      </c>
      <c r="EH1299">
        <v>2</v>
      </c>
    </row>
    <row r="1300" spans="1:138" ht="15" customHeight="1" x14ac:dyDescent="0.35">
      <c r="A1300" t="s">
        <v>26224</v>
      </c>
      <c r="B1300" t="s">
        <v>157</v>
      </c>
      <c r="C1300" s="1">
        <v>44131.406787962966</v>
      </c>
      <c r="D1300" s="1">
        <v>44167</v>
      </c>
      <c r="E1300" t="s">
        <v>133</v>
      </c>
      <c r="F1300" t="s">
        <v>136</v>
      </c>
      <c r="G1300" t="s">
        <v>135</v>
      </c>
      <c r="H1300" t="s">
        <v>136</v>
      </c>
      <c r="I1300" t="s">
        <v>26225</v>
      </c>
      <c r="K1300" t="s">
        <v>26226</v>
      </c>
      <c r="M1300" t="s">
        <v>7662</v>
      </c>
      <c r="N1300" t="s">
        <v>246</v>
      </c>
      <c r="O1300" s="4">
        <v>70542</v>
      </c>
      <c r="P1300" t="s">
        <v>140</v>
      </c>
      <c r="R1300">
        <v>13376528009</v>
      </c>
      <c r="T1300">
        <v>11251</v>
      </c>
      <c r="U1300" t="s">
        <v>15890</v>
      </c>
      <c r="V1300" t="s">
        <v>1551</v>
      </c>
      <c r="W1300" t="s">
        <v>148</v>
      </c>
      <c r="X1300" t="s">
        <v>164</v>
      </c>
      <c r="Y1300" t="s">
        <v>26226</v>
      </c>
      <c r="AA1300" t="s">
        <v>7662</v>
      </c>
      <c r="AB1300" t="s">
        <v>246</v>
      </c>
      <c r="AC1300" s="4">
        <v>70542</v>
      </c>
      <c r="AD1300" t="s">
        <v>140</v>
      </c>
      <c r="AF1300">
        <v>13376528009</v>
      </c>
      <c r="AH1300" t="s">
        <v>26227</v>
      </c>
      <c r="AI1300" t="s">
        <v>168</v>
      </c>
      <c r="AJ1300" t="s">
        <v>325</v>
      </c>
      <c r="AK1300" t="s">
        <v>329</v>
      </c>
      <c r="AM1300" t="s">
        <v>330</v>
      </c>
      <c r="AO1300" t="s">
        <v>324</v>
      </c>
      <c r="AP1300" t="s">
        <v>246</v>
      </c>
      <c r="AQ1300" s="4">
        <v>70554</v>
      </c>
      <c r="AR1300" t="s">
        <v>140</v>
      </c>
      <c r="AS1300" t="s">
        <v>331</v>
      </c>
      <c r="AT1300">
        <v>13377894322</v>
      </c>
      <c r="AV1300" t="s">
        <v>332</v>
      </c>
      <c r="AW1300" t="s">
        <v>333</v>
      </c>
      <c r="AZ1300" t="s">
        <v>334</v>
      </c>
      <c r="BA1300" t="s">
        <v>335</v>
      </c>
      <c r="BB1300" t="s">
        <v>136</v>
      </c>
      <c r="BC1300" t="s">
        <v>136</v>
      </c>
      <c r="BD1300" t="s">
        <v>148</v>
      </c>
      <c r="BE1300" t="s">
        <v>136</v>
      </c>
      <c r="BF1300" t="s">
        <v>136</v>
      </c>
      <c r="BG1300" t="s">
        <v>134</v>
      </c>
      <c r="BH1300" t="s">
        <v>136</v>
      </c>
      <c r="BN1300" t="s">
        <v>26228</v>
      </c>
      <c r="BO1300" t="s">
        <v>7578</v>
      </c>
      <c r="BP1300">
        <v>2</v>
      </c>
      <c r="BQ1300">
        <v>2</v>
      </c>
      <c r="BR1300">
        <v>2</v>
      </c>
      <c r="BS1300" s="1">
        <v>44201</v>
      </c>
      <c r="BT1300" s="1">
        <v>44470</v>
      </c>
      <c r="BU1300" s="1">
        <v>44201</v>
      </c>
      <c r="BV1300" s="1">
        <v>44470</v>
      </c>
      <c r="BW1300" t="s">
        <v>136</v>
      </c>
      <c r="BX1300">
        <v>35</v>
      </c>
      <c r="BY1300">
        <v>0</v>
      </c>
      <c r="BZ1300">
        <v>7</v>
      </c>
      <c r="CA1300">
        <v>7</v>
      </c>
      <c r="CB1300">
        <v>7</v>
      </c>
      <c r="CC1300">
        <v>7</v>
      </c>
      <c r="CD1300">
        <v>7</v>
      </c>
      <c r="CE1300">
        <v>0</v>
      </c>
      <c r="CF1300" t="str">
        <f>"8:00 AM"</f>
        <v>8:00 AM</v>
      </c>
      <c r="CG1300" t="str">
        <f>"4:00 PM"</f>
        <v>4:00 PM</v>
      </c>
      <c r="CH1300" s="5">
        <v>11.83</v>
      </c>
      <c r="CI1300" t="s">
        <v>146</v>
      </c>
      <c r="CL1300" t="s">
        <v>136</v>
      </c>
      <c r="CM1300" t="s">
        <v>147</v>
      </c>
      <c r="CN1300" t="s">
        <v>148</v>
      </c>
      <c r="CO1300" t="s">
        <v>338</v>
      </c>
      <c r="CP1300" t="s">
        <v>149</v>
      </c>
      <c r="CQ1300">
        <v>0</v>
      </c>
      <c r="CR1300">
        <v>0</v>
      </c>
      <c r="CS1300" t="s">
        <v>136</v>
      </c>
      <c r="CT1300" t="s">
        <v>136</v>
      </c>
      <c r="CU1300" t="s">
        <v>136</v>
      </c>
      <c r="CV1300" t="s">
        <v>136</v>
      </c>
      <c r="CW1300" t="s">
        <v>134</v>
      </c>
      <c r="CX1300">
        <v>40</v>
      </c>
      <c r="CY1300" t="s">
        <v>136</v>
      </c>
      <c r="CZ1300" t="s">
        <v>136</v>
      </c>
      <c r="DA1300" t="s">
        <v>136</v>
      </c>
      <c r="DB1300" t="s">
        <v>134</v>
      </c>
      <c r="DC1300" t="s">
        <v>134</v>
      </c>
      <c r="DD1300" t="s">
        <v>136</v>
      </c>
      <c r="DF1300" t="s">
        <v>149</v>
      </c>
      <c r="DG1300" t="s">
        <v>26226</v>
      </c>
      <c r="DH1300" t="s">
        <v>7662</v>
      </c>
      <c r="DI1300" t="s">
        <v>246</v>
      </c>
      <c r="DJ1300" s="4">
        <v>70542</v>
      </c>
      <c r="DK1300" t="s">
        <v>3166</v>
      </c>
      <c r="DL1300" t="s">
        <v>136</v>
      </c>
      <c r="DM1300">
        <v>1</v>
      </c>
      <c r="DN1300" t="s">
        <v>26229</v>
      </c>
      <c r="DO1300" t="s">
        <v>7662</v>
      </c>
      <c r="DP1300" t="s">
        <v>246</v>
      </c>
      <c r="DQ1300" t="str">
        <f>"70542"</f>
        <v>70542</v>
      </c>
      <c r="DR1300" t="s">
        <v>3166</v>
      </c>
      <c r="DS1300" t="s">
        <v>497</v>
      </c>
      <c r="DT1300">
        <v>1</v>
      </c>
      <c r="DU1300">
        <v>2</v>
      </c>
      <c r="DV1300" t="s">
        <v>134</v>
      </c>
      <c r="DW1300" t="s">
        <v>134</v>
      </c>
      <c r="DX1300" t="s">
        <v>134</v>
      </c>
      <c r="DY1300" t="s">
        <v>136</v>
      </c>
      <c r="DZ1300">
        <v>1</v>
      </c>
      <c r="EA1300" t="s">
        <v>136</v>
      </c>
      <c r="EC1300" s="5">
        <v>12.68</v>
      </c>
      <c r="ED1300" s="5">
        <v>55</v>
      </c>
      <c r="EE1300">
        <v>13376528009</v>
      </c>
      <c r="EF1300" t="s">
        <v>26227</v>
      </c>
      <c r="EG1300" t="s">
        <v>148</v>
      </c>
      <c r="EH1300">
        <v>0</v>
      </c>
    </row>
    <row r="1301" spans="1:138" ht="15" customHeight="1" x14ac:dyDescent="0.35">
      <c r="A1301" t="s">
        <v>27460</v>
      </c>
      <c r="B1301" t="s">
        <v>157</v>
      </c>
      <c r="C1301" s="1">
        <v>44130.598174537037</v>
      </c>
      <c r="D1301" s="1">
        <v>44167</v>
      </c>
      <c r="E1301" t="s">
        <v>133</v>
      </c>
      <c r="F1301" t="s">
        <v>136</v>
      </c>
      <c r="G1301" t="s">
        <v>135</v>
      </c>
      <c r="H1301" t="s">
        <v>136</v>
      </c>
      <c r="I1301" t="s">
        <v>27461</v>
      </c>
      <c r="K1301" t="s">
        <v>27462</v>
      </c>
      <c r="M1301" t="s">
        <v>778</v>
      </c>
      <c r="N1301" t="s">
        <v>246</v>
      </c>
      <c r="O1301" s="4">
        <v>70515</v>
      </c>
      <c r="P1301" t="s">
        <v>140</v>
      </c>
      <c r="R1301">
        <v>13377896633</v>
      </c>
      <c r="T1301">
        <v>11251</v>
      </c>
      <c r="U1301" t="s">
        <v>2422</v>
      </c>
      <c r="V1301" t="s">
        <v>4047</v>
      </c>
      <c r="W1301" t="s">
        <v>4685</v>
      </c>
      <c r="X1301" t="s">
        <v>164</v>
      </c>
      <c r="Y1301" t="s">
        <v>27463</v>
      </c>
      <c r="AA1301" t="s">
        <v>778</v>
      </c>
      <c r="AB1301" t="s">
        <v>246</v>
      </c>
      <c r="AC1301" s="4">
        <v>70515</v>
      </c>
      <c r="AD1301" t="s">
        <v>140</v>
      </c>
      <c r="AF1301">
        <v>13377896633</v>
      </c>
      <c r="AH1301" t="s">
        <v>27464</v>
      </c>
      <c r="AI1301" t="s">
        <v>168</v>
      </c>
      <c r="AJ1301" t="s">
        <v>325</v>
      </c>
      <c r="AK1301" t="s">
        <v>329</v>
      </c>
      <c r="AM1301" t="s">
        <v>330</v>
      </c>
      <c r="AO1301" t="s">
        <v>324</v>
      </c>
      <c r="AP1301" t="s">
        <v>246</v>
      </c>
      <c r="AQ1301" s="4">
        <v>70554</v>
      </c>
      <c r="AR1301" t="s">
        <v>140</v>
      </c>
      <c r="AS1301" t="s">
        <v>331</v>
      </c>
      <c r="AT1301">
        <v>13377894322</v>
      </c>
      <c r="AV1301" t="s">
        <v>332</v>
      </c>
      <c r="AW1301" t="s">
        <v>333</v>
      </c>
      <c r="AZ1301" t="s">
        <v>175</v>
      </c>
      <c r="BA1301" t="s">
        <v>176</v>
      </c>
      <c r="BB1301" t="s">
        <v>136</v>
      </c>
      <c r="BC1301" t="s">
        <v>136</v>
      </c>
      <c r="BD1301" t="s">
        <v>148</v>
      </c>
      <c r="BE1301" t="s">
        <v>136</v>
      </c>
      <c r="BF1301" t="s">
        <v>136</v>
      </c>
      <c r="BG1301" t="s">
        <v>134</v>
      </c>
      <c r="BH1301" t="s">
        <v>136</v>
      </c>
      <c r="BN1301" t="s">
        <v>27465</v>
      </c>
      <c r="BO1301" t="s">
        <v>1574</v>
      </c>
      <c r="BP1301">
        <v>6</v>
      </c>
      <c r="BQ1301">
        <v>6</v>
      </c>
      <c r="BR1301">
        <v>6</v>
      </c>
      <c r="BS1301" s="1">
        <v>44201</v>
      </c>
      <c r="BT1301" s="1">
        <v>44454</v>
      </c>
      <c r="BU1301" s="1">
        <v>44201</v>
      </c>
      <c r="BV1301" s="1">
        <v>44454</v>
      </c>
      <c r="BW1301" t="s">
        <v>136</v>
      </c>
      <c r="BX1301">
        <v>35</v>
      </c>
      <c r="BY1301">
        <v>0</v>
      </c>
      <c r="BZ1301">
        <v>7</v>
      </c>
      <c r="CA1301">
        <v>7</v>
      </c>
      <c r="CB1301">
        <v>7</v>
      </c>
      <c r="CC1301">
        <v>7</v>
      </c>
      <c r="CD1301">
        <v>7</v>
      </c>
      <c r="CE1301">
        <v>0</v>
      </c>
      <c r="CF1301" t="str">
        <f>"8:00 AM"</f>
        <v>8:00 AM</v>
      </c>
      <c r="CG1301" t="str">
        <f>"4:00 PM"</f>
        <v>4:00 PM</v>
      </c>
      <c r="CH1301" s="5">
        <v>11.83</v>
      </c>
      <c r="CI1301" t="s">
        <v>146</v>
      </c>
      <c r="CL1301" t="s">
        <v>136</v>
      </c>
      <c r="CM1301" t="s">
        <v>147</v>
      </c>
      <c r="CN1301" t="s">
        <v>148</v>
      </c>
      <c r="CO1301" t="s">
        <v>338</v>
      </c>
      <c r="CP1301" t="s">
        <v>149</v>
      </c>
      <c r="CQ1301">
        <v>0</v>
      </c>
      <c r="CR1301">
        <v>0</v>
      </c>
      <c r="CS1301" t="s">
        <v>136</v>
      </c>
      <c r="CT1301" t="s">
        <v>136</v>
      </c>
      <c r="CU1301" t="s">
        <v>136</v>
      </c>
      <c r="CV1301" t="s">
        <v>136</v>
      </c>
      <c r="CW1301" t="s">
        <v>134</v>
      </c>
      <c r="CX1301">
        <v>40</v>
      </c>
      <c r="CY1301" t="s">
        <v>136</v>
      </c>
      <c r="CZ1301" t="s">
        <v>136</v>
      </c>
      <c r="DA1301" t="s">
        <v>136</v>
      </c>
      <c r="DB1301" t="s">
        <v>134</v>
      </c>
      <c r="DC1301" t="s">
        <v>134</v>
      </c>
      <c r="DD1301" t="s">
        <v>136</v>
      </c>
      <c r="DF1301" t="s">
        <v>149</v>
      </c>
      <c r="DG1301" t="s">
        <v>27463</v>
      </c>
      <c r="DH1301" t="s">
        <v>778</v>
      </c>
      <c r="DI1301" t="s">
        <v>246</v>
      </c>
      <c r="DJ1301" s="4">
        <v>70515</v>
      </c>
      <c r="DK1301" t="s">
        <v>339</v>
      </c>
      <c r="DL1301" t="s">
        <v>136</v>
      </c>
      <c r="DM1301">
        <v>1</v>
      </c>
      <c r="DN1301" t="s">
        <v>27466</v>
      </c>
      <c r="DO1301" t="s">
        <v>778</v>
      </c>
      <c r="DP1301" t="s">
        <v>246</v>
      </c>
      <c r="DQ1301" t="str">
        <f>"70515"</f>
        <v>70515</v>
      </c>
      <c r="DR1301" t="s">
        <v>339</v>
      </c>
      <c r="DS1301" t="s">
        <v>11673</v>
      </c>
      <c r="DT1301">
        <v>1</v>
      </c>
      <c r="DU1301">
        <v>6</v>
      </c>
      <c r="DV1301" t="s">
        <v>134</v>
      </c>
      <c r="DW1301" t="s">
        <v>134</v>
      </c>
      <c r="DX1301" t="s">
        <v>134</v>
      </c>
      <c r="DY1301" t="s">
        <v>136</v>
      </c>
      <c r="DZ1301">
        <v>1</v>
      </c>
      <c r="EA1301" t="s">
        <v>136</v>
      </c>
      <c r="EC1301" s="5">
        <v>12.86</v>
      </c>
      <c r="ED1301" s="5">
        <v>55</v>
      </c>
      <c r="EE1301">
        <v>13377896633</v>
      </c>
      <c r="EF1301" t="s">
        <v>27464</v>
      </c>
      <c r="EG1301" t="s">
        <v>148</v>
      </c>
      <c r="EH1301">
        <v>0</v>
      </c>
    </row>
    <row r="1302" spans="1:138" ht="15" customHeight="1" x14ac:dyDescent="0.35">
      <c r="A1302" t="s">
        <v>19908</v>
      </c>
      <c r="B1302" t="s">
        <v>157</v>
      </c>
      <c r="C1302" s="1">
        <v>44137.46855740741</v>
      </c>
      <c r="D1302" s="1">
        <v>44167</v>
      </c>
      <c r="E1302" t="s">
        <v>133</v>
      </c>
      <c r="F1302" t="s">
        <v>134</v>
      </c>
      <c r="G1302" t="s">
        <v>135</v>
      </c>
      <c r="H1302" t="s">
        <v>136</v>
      </c>
      <c r="I1302" t="s">
        <v>6867</v>
      </c>
      <c r="K1302" t="s">
        <v>6868</v>
      </c>
      <c r="M1302" t="s">
        <v>6869</v>
      </c>
      <c r="N1302" t="s">
        <v>395</v>
      </c>
      <c r="O1302" s="4">
        <v>93036</v>
      </c>
      <c r="P1302" t="s">
        <v>140</v>
      </c>
      <c r="R1302">
        <v>18058909980</v>
      </c>
      <c r="T1302">
        <v>11511</v>
      </c>
      <c r="U1302" t="s">
        <v>6870</v>
      </c>
      <c r="V1302" t="s">
        <v>6871</v>
      </c>
      <c r="X1302" t="s">
        <v>684</v>
      </c>
      <c r="Y1302" t="s">
        <v>6868</v>
      </c>
      <c r="AA1302" t="s">
        <v>6869</v>
      </c>
      <c r="AB1302" t="s">
        <v>395</v>
      </c>
      <c r="AC1302" s="4">
        <v>93036</v>
      </c>
      <c r="AD1302" t="s">
        <v>140</v>
      </c>
      <c r="AF1302">
        <v>18058909980</v>
      </c>
      <c r="AH1302" t="s">
        <v>6872</v>
      </c>
      <c r="AI1302" t="s">
        <v>168</v>
      </c>
      <c r="AJ1302" t="s">
        <v>1211</v>
      </c>
      <c r="AK1302" t="s">
        <v>1512</v>
      </c>
      <c r="AM1302" t="s">
        <v>15943</v>
      </c>
      <c r="AO1302" t="s">
        <v>15944</v>
      </c>
      <c r="AP1302" t="s">
        <v>395</v>
      </c>
      <c r="AQ1302" s="4">
        <v>94109</v>
      </c>
      <c r="AR1302" t="s">
        <v>140</v>
      </c>
      <c r="AT1302">
        <v>16505386201</v>
      </c>
      <c r="AV1302" t="s">
        <v>17757</v>
      </c>
      <c r="AW1302" t="s">
        <v>17758</v>
      </c>
      <c r="AZ1302" t="s">
        <v>175</v>
      </c>
      <c r="BA1302" t="s">
        <v>176</v>
      </c>
      <c r="BB1302" t="s">
        <v>134</v>
      </c>
      <c r="BC1302" t="s">
        <v>134</v>
      </c>
      <c r="BD1302" t="s">
        <v>134</v>
      </c>
      <c r="BE1302" t="s">
        <v>134</v>
      </c>
      <c r="BF1302" t="s">
        <v>136</v>
      </c>
      <c r="BG1302" t="s">
        <v>134</v>
      </c>
      <c r="BH1302" t="s">
        <v>136</v>
      </c>
      <c r="BN1302" t="s">
        <v>19909</v>
      </c>
      <c r="BO1302" t="s">
        <v>9208</v>
      </c>
      <c r="BP1302">
        <v>14</v>
      </c>
      <c r="BQ1302">
        <v>14</v>
      </c>
      <c r="BR1302">
        <v>14</v>
      </c>
      <c r="BS1302" s="1">
        <v>44198</v>
      </c>
      <c r="BT1302" s="1">
        <v>44500</v>
      </c>
      <c r="BU1302" s="1">
        <v>44198</v>
      </c>
      <c r="BV1302" s="1">
        <v>44500</v>
      </c>
      <c r="BW1302" t="s">
        <v>136</v>
      </c>
      <c r="BX1302">
        <v>40</v>
      </c>
      <c r="BY1302">
        <v>0</v>
      </c>
      <c r="BZ1302">
        <v>8</v>
      </c>
      <c r="CA1302">
        <v>8</v>
      </c>
      <c r="CB1302">
        <v>8</v>
      </c>
      <c r="CC1302">
        <v>8</v>
      </c>
      <c r="CD1302">
        <v>8</v>
      </c>
      <c r="CE1302">
        <v>0</v>
      </c>
      <c r="CF1302" t="str">
        <f>"7:00 AM"</f>
        <v>7:00 AM</v>
      </c>
      <c r="CG1302" t="str">
        <f>"3:30 PM"</f>
        <v>3:30 PM</v>
      </c>
      <c r="CH1302" s="5">
        <v>14.77</v>
      </c>
      <c r="CI1302" t="s">
        <v>146</v>
      </c>
      <c r="CJ1302">
        <v>116.28</v>
      </c>
      <c r="CK1302" t="s">
        <v>15945</v>
      </c>
      <c r="CL1302" t="s">
        <v>136</v>
      </c>
      <c r="CM1302" t="s">
        <v>147</v>
      </c>
      <c r="CN1302" t="s">
        <v>148</v>
      </c>
      <c r="CO1302" t="s">
        <v>19910</v>
      </c>
      <c r="CP1302" t="s">
        <v>149</v>
      </c>
      <c r="CQ1302">
        <v>0</v>
      </c>
      <c r="CR1302">
        <v>0</v>
      </c>
      <c r="CS1302" t="s">
        <v>136</v>
      </c>
      <c r="CT1302" t="s">
        <v>136</v>
      </c>
      <c r="CU1302" t="s">
        <v>136</v>
      </c>
      <c r="CV1302" t="s">
        <v>136</v>
      </c>
      <c r="CW1302" t="s">
        <v>134</v>
      </c>
      <c r="CX1302">
        <v>65</v>
      </c>
      <c r="CY1302" t="s">
        <v>134</v>
      </c>
      <c r="CZ1302" t="s">
        <v>134</v>
      </c>
      <c r="DA1302" t="s">
        <v>134</v>
      </c>
      <c r="DB1302" t="s">
        <v>134</v>
      </c>
      <c r="DC1302" t="s">
        <v>134</v>
      </c>
      <c r="DD1302" t="s">
        <v>136</v>
      </c>
      <c r="DF1302" t="s">
        <v>19911</v>
      </c>
      <c r="DG1302" t="s">
        <v>19912</v>
      </c>
      <c r="DH1302" t="s">
        <v>1847</v>
      </c>
      <c r="DI1302" t="s">
        <v>395</v>
      </c>
      <c r="DJ1302" s="4">
        <v>94558</v>
      </c>
      <c r="DK1302" t="s">
        <v>1855</v>
      </c>
      <c r="DL1302" t="s">
        <v>134</v>
      </c>
      <c r="DM1302">
        <v>14</v>
      </c>
      <c r="DN1302" t="s">
        <v>19913</v>
      </c>
      <c r="DO1302" t="s">
        <v>1857</v>
      </c>
      <c r="DP1302" t="s">
        <v>395</v>
      </c>
      <c r="DQ1302" t="str">
        <f>"94533"</f>
        <v>94533</v>
      </c>
      <c r="DR1302" t="s">
        <v>1858</v>
      </c>
      <c r="DS1302" s="2" t="s">
        <v>19914</v>
      </c>
      <c r="DT1302">
        <v>1</v>
      </c>
      <c r="DU1302">
        <v>15</v>
      </c>
      <c r="DV1302" t="s">
        <v>134</v>
      </c>
      <c r="DW1302" t="s">
        <v>134</v>
      </c>
      <c r="DX1302" t="s">
        <v>134</v>
      </c>
      <c r="DY1302" t="s">
        <v>136</v>
      </c>
      <c r="DZ1302">
        <v>1</v>
      </c>
      <c r="EA1302" t="s">
        <v>136</v>
      </c>
      <c r="EB1302" s="5">
        <v>12.68</v>
      </c>
      <c r="EC1302" s="5">
        <v>12.68</v>
      </c>
      <c r="ED1302" s="5">
        <v>55</v>
      </c>
      <c r="EE1302">
        <v>18059836412</v>
      </c>
      <c r="EF1302" t="s">
        <v>6872</v>
      </c>
      <c r="EG1302" t="s">
        <v>148</v>
      </c>
      <c r="EH1302">
        <v>0</v>
      </c>
    </row>
    <row r="1303" spans="1:138" ht="15" customHeight="1" x14ac:dyDescent="0.35">
      <c r="A1303" t="s">
        <v>22700</v>
      </c>
      <c r="B1303" t="s">
        <v>157</v>
      </c>
      <c r="C1303" s="1">
        <v>44131.622787615743</v>
      </c>
      <c r="D1303" s="1">
        <v>44167</v>
      </c>
      <c r="E1303" t="s">
        <v>133</v>
      </c>
      <c r="F1303" t="s">
        <v>136</v>
      </c>
      <c r="G1303" t="s">
        <v>135</v>
      </c>
      <c r="H1303" t="s">
        <v>136</v>
      </c>
      <c r="I1303" t="s">
        <v>22701</v>
      </c>
      <c r="K1303" t="s">
        <v>22702</v>
      </c>
      <c r="M1303" t="s">
        <v>700</v>
      </c>
      <c r="N1303" t="s">
        <v>246</v>
      </c>
      <c r="O1303" s="4">
        <v>70586</v>
      </c>
      <c r="P1303" t="s">
        <v>140</v>
      </c>
      <c r="R1303">
        <v>13378318221</v>
      </c>
      <c r="T1303">
        <v>11251</v>
      </c>
      <c r="U1303" t="s">
        <v>22703</v>
      </c>
      <c r="V1303" t="s">
        <v>1257</v>
      </c>
      <c r="W1303" t="s">
        <v>898</v>
      </c>
      <c r="X1303" t="s">
        <v>164</v>
      </c>
      <c r="Y1303" t="s">
        <v>22702</v>
      </c>
      <c r="AA1303" t="s">
        <v>700</v>
      </c>
      <c r="AB1303" t="s">
        <v>246</v>
      </c>
      <c r="AC1303" s="4">
        <v>70586</v>
      </c>
      <c r="AD1303" t="s">
        <v>140</v>
      </c>
      <c r="AF1303">
        <v>13378318221</v>
      </c>
      <c r="AH1303" t="s">
        <v>22704</v>
      </c>
      <c r="AI1303" t="s">
        <v>168</v>
      </c>
      <c r="AJ1303" t="s">
        <v>325</v>
      </c>
      <c r="AK1303" t="s">
        <v>329</v>
      </c>
      <c r="AM1303" t="s">
        <v>330</v>
      </c>
      <c r="AO1303" t="s">
        <v>324</v>
      </c>
      <c r="AP1303" t="s">
        <v>246</v>
      </c>
      <c r="AQ1303" s="4">
        <v>70554</v>
      </c>
      <c r="AR1303" t="s">
        <v>140</v>
      </c>
      <c r="AS1303" t="s">
        <v>331</v>
      </c>
      <c r="AT1303">
        <v>13377894322</v>
      </c>
      <c r="AV1303" t="s">
        <v>332</v>
      </c>
      <c r="AW1303" t="s">
        <v>333</v>
      </c>
      <c r="AZ1303" t="s">
        <v>334</v>
      </c>
      <c r="BA1303" t="s">
        <v>335</v>
      </c>
      <c r="BB1303" t="s">
        <v>136</v>
      </c>
      <c r="BC1303" t="s">
        <v>136</v>
      </c>
      <c r="BD1303" t="s">
        <v>148</v>
      </c>
      <c r="BE1303" t="s">
        <v>136</v>
      </c>
      <c r="BF1303" t="s">
        <v>136</v>
      </c>
      <c r="BG1303" t="s">
        <v>134</v>
      </c>
      <c r="BH1303" t="s">
        <v>136</v>
      </c>
      <c r="BN1303" t="s">
        <v>22705</v>
      </c>
      <c r="BO1303" t="s">
        <v>1574</v>
      </c>
      <c r="BP1303">
        <v>3</v>
      </c>
      <c r="BQ1303">
        <v>3</v>
      </c>
      <c r="BR1303">
        <v>3</v>
      </c>
      <c r="BS1303" s="1">
        <v>44198</v>
      </c>
      <c r="BT1303" s="1">
        <v>44379</v>
      </c>
      <c r="BU1303" s="1">
        <v>44198</v>
      </c>
      <c r="BV1303" s="1">
        <v>44379</v>
      </c>
      <c r="BW1303" t="s">
        <v>136</v>
      </c>
      <c r="BX1303">
        <v>35</v>
      </c>
      <c r="BY1303">
        <v>0</v>
      </c>
      <c r="BZ1303">
        <v>7</v>
      </c>
      <c r="CA1303">
        <v>7</v>
      </c>
      <c r="CB1303">
        <v>7</v>
      </c>
      <c r="CC1303">
        <v>7</v>
      </c>
      <c r="CD1303">
        <v>7</v>
      </c>
      <c r="CE1303">
        <v>0</v>
      </c>
      <c r="CF1303" t="str">
        <f>"8:00 AM"</f>
        <v>8:00 AM</v>
      </c>
      <c r="CG1303" t="str">
        <f>"4:00 PM"</f>
        <v>4:00 PM</v>
      </c>
      <c r="CH1303" s="5">
        <v>11.83</v>
      </c>
      <c r="CI1303" t="s">
        <v>146</v>
      </c>
      <c r="CL1303" t="s">
        <v>136</v>
      </c>
      <c r="CM1303" t="s">
        <v>147</v>
      </c>
      <c r="CN1303" t="s">
        <v>148</v>
      </c>
      <c r="CO1303" t="s">
        <v>338</v>
      </c>
      <c r="CP1303" t="s">
        <v>149</v>
      </c>
      <c r="CQ1303">
        <v>0</v>
      </c>
      <c r="CR1303">
        <v>0</v>
      </c>
      <c r="CS1303" t="s">
        <v>136</v>
      </c>
      <c r="CT1303" t="s">
        <v>136</v>
      </c>
      <c r="CU1303" t="s">
        <v>136</v>
      </c>
      <c r="CV1303" t="s">
        <v>136</v>
      </c>
      <c r="CW1303" t="s">
        <v>134</v>
      </c>
      <c r="CX1303">
        <v>40</v>
      </c>
      <c r="CY1303" t="s">
        <v>136</v>
      </c>
      <c r="CZ1303" t="s">
        <v>136</v>
      </c>
      <c r="DA1303" t="s">
        <v>136</v>
      </c>
      <c r="DB1303" t="s">
        <v>134</v>
      </c>
      <c r="DC1303" t="s">
        <v>134</v>
      </c>
      <c r="DD1303" t="s">
        <v>136</v>
      </c>
      <c r="DF1303" t="s">
        <v>149</v>
      </c>
      <c r="DG1303" t="s">
        <v>22706</v>
      </c>
      <c r="DH1303" t="s">
        <v>700</v>
      </c>
      <c r="DI1303" t="s">
        <v>246</v>
      </c>
      <c r="DJ1303" s="4">
        <v>70586</v>
      </c>
      <c r="DK1303" t="s">
        <v>339</v>
      </c>
      <c r="DL1303" t="s">
        <v>136</v>
      </c>
      <c r="DM1303">
        <v>1</v>
      </c>
      <c r="DN1303" t="s">
        <v>22707</v>
      </c>
      <c r="DO1303" t="s">
        <v>700</v>
      </c>
      <c r="DP1303" t="s">
        <v>246</v>
      </c>
      <c r="DQ1303" t="str">
        <f>"70586"</f>
        <v>70586</v>
      </c>
      <c r="DR1303" t="s">
        <v>339</v>
      </c>
      <c r="DS1303" t="s">
        <v>296</v>
      </c>
      <c r="DT1303">
        <v>1</v>
      </c>
      <c r="DU1303">
        <v>3</v>
      </c>
      <c r="DV1303" t="s">
        <v>134</v>
      </c>
      <c r="DW1303" t="s">
        <v>134</v>
      </c>
      <c r="DX1303" t="s">
        <v>134</v>
      </c>
      <c r="DY1303" t="s">
        <v>136</v>
      </c>
      <c r="DZ1303">
        <v>1</v>
      </c>
      <c r="EA1303" t="s">
        <v>136</v>
      </c>
      <c r="EC1303" s="5">
        <v>12.68</v>
      </c>
      <c r="ED1303" s="5">
        <v>55</v>
      </c>
      <c r="EE1303">
        <v>13378318221</v>
      </c>
      <c r="EF1303" t="s">
        <v>22704</v>
      </c>
      <c r="EG1303" t="s">
        <v>148</v>
      </c>
      <c r="EH1303">
        <v>0</v>
      </c>
    </row>
    <row r="1304" spans="1:138" ht="15" customHeight="1" x14ac:dyDescent="0.35">
      <c r="A1304" t="s">
        <v>5031</v>
      </c>
      <c r="B1304" t="s">
        <v>157</v>
      </c>
      <c r="C1304" s="1">
        <v>44132.69485821759</v>
      </c>
      <c r="D1304" s="1">
        <v>44167</v>
      </c>
      <c r="E1304" t="s">
        <v>133</v>
      </c>
      <c r="F1304" t="s">
        <v>136</v>
      </c>
      <c r="G1304" t="s">
        <v>135</v>
      </c>
      <c r="H1304" t="s">
        <v>136</v>
      </c>
      <c r="I1304" t="s">
        <v>5032</v>
      </c>
      <c r="K1304" t="s">
        <v>5033</v>
      </c>
      <c r="M1304" t="s">
        <v>771</v>
      </c>
      <c r="N1304" t="s">
        <v>246</v>
      </c>
      <c r="O1304" s="4">
        <v>70535</v>
      </c>
      <c r="P1304" t="s">
        <v>140</v>
      </c>
      <c r="R1304">
        <v>13375466633</v>
      </c>
      <c r="T1304">
        <v>11116</v>
      </c>
      <c r="U1304" t="s">
        <v>5034</v>
      </c>
      <c r="V1304" t="s">
        <v>329</v>
      </c>
      <c r="W1304" t="s">
        <v>1517</v>
      </c>
      <c r="X1304" t="s">
        <v>634</v>
      </c>
      <c r="Y1304" t="s">
        <v>5033</v>
      </c>
      <c r="AA1304" t="s">
        <v>771</v>
      </c>
      <c r="AB1304" t="s">
        <v>246</v>
      </c>
      <c r="AC1304" s="4">
        <v>70535</v>
      </c>
      <c r="AD1304" t="s">
        <v>140</v>
      </c>
      <c r="AF1304">
        <v>13375801642</v>
      </c>
      <c r="AH1304" t="s">
        <v>5035</v>
      </c>
      <c r="AI1304" t="s">
        <v>168</v>
      </c>
      <c r="AJ1304" t="s">
        <v>1977</v>
      </c>
      <c r="AK1304" t="s">
        <v>1978</v>
      </c>
      <c r="AL1304" t="s">
        <v>1979</v>
      </c>
      <c r="AM1304" t="s">
        <v>1980</v>
      </c>
      <c r="AN1304" t="s">
        <v>1981</v>
      </c>
      <c r="AO1304" t="s">
        <v>1982</v>
      </c>
      <c r="AP1304" t="s">
        <v>246</v>
      </c>
      <c r="AQ1304" s="4">
        <v>70754</v>
      </c>
      <c r="AR1304" t="s">
        <v>140</v>
      </c>
      <c r="AT1304">
        <v>12256863033</v>
      </c>
      <c r="AV1304" t="s">
        <v>1983</v>
      </c>
      <c r="AW1304" t="s">
        <v>1984</v>
      </c>
      <c r="AZ1304" t="s">
        <v>334</v>
      </c>
      <c r="BA1304" t="s">
        <v>335</v>
      </c>
      <c r="BB1304" t="s">
        <v>136</v>
      </c>
      <c r="BC1304" t="s">
        <v>136</v>
      </c>
      <c r="BD1304" t="s">
        <v>148</v>
      </c>
      <c r="BE1304" t="s">
        <v>136</v>
      </c>
      <c r="BF1304" t="s">
        <v>136</v>
      </c>
      <c r="BG1304" t="s">
        <v>134</v>
      </c>
      <c r="BH1304" t="s">
        <v>136</v>
      </c>
      <c r="BN1304" t="s">
        <v>5036</v>
      </c>
      <c r="BO1304" t="s">
        <v>5037</v>
      </c>
      <c r="BP1304">
        <v>3</v>
      </c>
      <c r="BQ1304">
        <v>3</v>
      </c>
      <c r="BR1304">
        <v>3</v>
      </c>
      <c r="BS1304" s="1">
        <v>44201</v>
      </c>
      <c r="BT1304" s="1">
        <v>44408</v>
      </c>
      <c r="BU1304" s="1">
        <v>44201</v>
      </c>
      <c r="BV1304" s="1">
        <v>44408</v>
      </c>
      <c r="BW1304" t="s">
        <v>136</v>
      </c>
      <c r="BX1304">
        <v>35</v>
      </c>
      <c r="BY1304">
        <v>0</v>
      </c>
      <c r="BZ1304">
        <v>6</v>
      </c>
      <c r="CA1304">
        <v>6</v>
      </c>
      <c r="CB1304">
        <v>6</v>
      </c>
      <c r="CC1304">
        <v>6</v>
      </c>
      <c r="CD1304">
        <v>6</v>
      </c>
      <c r="CE1304">
        <v>5</v>
      </c>
      <c r="CF1304" t="str">
        <f>"7:00 AM"</f>
        <v>7:00 AM</v>
      </c>
      <c r="CG1304" t="str">
        <f>"1:00 PM"</f>
        <v>1:00 PM</v>
      </c>
      <c r="CH1304" s="5">
        <v>11.83</v>
      </c>
      <c r="CI1304" t="s">
        <v>146</v>
      </c>
      <c r="CJ1304">
        <v>0</v>
      </c>
      <c r="CK1304" t="s">
        <v>3352</v>
      </c>
      <c r="CL1304" t="s">
        <v>134</v>
      </c>
      <c r="CM1304" t="s">
        <v>147</v>
      </c>
      <c r="CN1304" t="s">
        <v>148</v>
      </c>
      <c r="CO1304" s="2" t="s">
        <v>3165</v>
      </c>
      <c r="CP1304" t="s">
        <v>149</v>
      </c>
      <c r="CQ1304">
        <v>0</v>
      </c>
      <c r="CR1304">
        <v>0</v>
      </c>
      <c r="CS1304" t="s">
        <v>136</v>
      </c>
      <c r="CT1304" t="s">
        <v>136</v>
      </c>
      <c r="CU1304" t="s">
        <v>136</v>
      </c>
      <c r="CV1304" t="s">
        <v>134</v>
      </c>
      <c r="CW1304" t="s">
        <v>134</v>
      </c>
      <c r="CX1304">
        <v>50</v>
      </c>
      <c r="CY1304" t="s">
        <v>134</v>
      </c>
      <c r="CZ1304" t="s">
        <v>134</v>
      </c>
      <c r="DA1304" t="s">
        <v>134</v>
      </c>
      <c r="DB1304" t="s">
        <v>134</v>
      </c>
      <c r="DC1304" t="s">
        <v>134</v>
      </c>
      <c r="DD1304" t="s">
        <v>136</v>
      </c>
      <c r="DF1304" t="s">
        <v>2346</v>
      </c>
      <c r="DG1304" t="s">
        <v>5033</v>
      </c>
      <c r="DH1304" t="s">
        <v>771</v>
      </c>
      <c r="DI1304" t="s">
        <v>246</v>
      </c>
      <c r="DJ1304" s="4">
        <v>70535</v>
      </c>
      <c r="DK1304" t="s">
        <v>268</v>
      </c>
      <c r="DL1304" t="s">
        <v>134</v>
      </c>
      <c r="DM1304">
        <v>8</v>
      </c>
      <c r="DN1304" t="s">
        <v>5038</v>
      </c>
      <c r="DO1304" t="s">
        <v>771</v>
      </c>
      <c r="DP1304" t="s">
        <v>246</v>
      </c>
      <c r="DQ1304" t="str">
        <f>"70535"</f>
        <v>70535</v>
      </c>
      <c r="DR1304" t="s">
        <v>268</v>
      </c>
      <c r="DS1304" t="s">
        <v>497</v>
      </c>
      <c r="DT1304">
        <v>1</v>
      </c>
      <c r="DU1304">
        <v>9</v>
      </c>
      <c r="DV1304" t="s">
        <v>134</v>
      </c>
      <c r="DW1304" t="s">
        <v>134</v>
      </c>
      <c r="DX1304" t="s">
        <v>134</v>
      </c>
      <c r="DY1304" t="s">
        <v>136</v>
      </c>
      <c r="DZ1304">
        <v>1</v>
      </c>
      <c r="EA1304" t="s">
        <v>136</v>
      </c>
      <c r="EC1304" s="5">
        <v>12.68</v>
      </c>
      <c r="ED1304" s="5">
        <v>55</v>
      </c>
      <c r="EE1304">
        <v>13375466633</v>
      </c>
      <c r="EF1304" t="s">
        <v>5035</v>
      </c>
      <c r="EG1304" t="s">
        <v>1989</v>
      </c>
      <c r="EH1304">
        <v>2</v>
      </c>
    </row>
    <row r="1305" spans="1:138" ht="15" customHeight="1" x14ac:dyDescent="0.35">
      <c r="A1305" t="s">
        <v>5702</v>
      </c>
      <c r="B1305" t="s">
        <v>157</v>
      </c>
      <c r="C1305" s="1">
        <v>44138.684982060186</v>
      </c>
      <c r="D1305" s="1">
        <v>44167</v>
      </c>
      <c r="E1305" t="s">
        <v>133</v>
      </c>
      <c r="F1305" t="s">
        <v>134</v>
      </c>
      <c r="G1305" t="s">
        <v>135</v>
      </c>
      <c r="H1305" t="s">
        <v>136</v>
      </c>
      <c r="I1305" t="s">
        <v>5703</v>
      </c>
      <c r="J1305" t="s">
        <v>5510</v>
      </c>
      <c r="K1305" t="s">
        <v>5704</v>
      </c>
      <c r="L1305" t="s">
        <v>5510</v>
      </c>
      <c r="M1305" t="s">
        <v>5705</v>
      </c>
      <c r="N1305" t="s">
        <v>720</v>
      </c>
      <c r="O1305" s="4">
        <v>38671</v>
      </c>
      <c r="P1305" t="s">
        <v>140</v>
      </c>
      <c r="R1305">
        <v>16623934241</v>
      </c>
      <c r="S1305">
        <v>227</v>
      </c>
      <c r="T1305">
        <v>1151</v>
      </c>
      <c r="U1305" t="s">
        <v>5706</v>
      </c>
      <c r="V1305" t="s">
        <v>5707</v>
      </c>
      <c r="W1305" t="s">
        <v>5510</v>
      </c>
      <c r="X1305" t="s">
        <v>429</v>
      </c>
      <c r="Y1305" t="s">
        <v>5708</v>
      </c>
      <c r="Z1305" t="s">
        <v>5510</v>
      </c>
      <c r="AA1305" t="s">
        <v>5705</v>
      </c>
      <c r="AB1305" t="s">
        <v>720</v>
      </c>
      <c r="AC1305" s="4">
        <v>38671</v>
      </c>
      <c r="AD1305" t="s">
        <v>140</v>
      </c>
      <c r="AE1305" t="s">
        <v>5510</v>
      </c>
      <c r="AF1305">
        <v>16623934241</v>
      </c>
      <c r="AG1305">
        <v>227</v>
      </c>
      <c r="AH1305" t="s">
        <v>5709</v>
      </c>
      <c r="AZ1305" t="s">
        <v>175</v>
      </c>
      <c r="BA1305" t="s">
        <v>176</v>
      </c>
      <c r="BB1305" t="s">
        <v>134</v>
      </c>
      <c r="BC1305" t="s">
        <v>134</v>
      </c>
      <c r="BD1305" t="s">
        <v>134</v>
      </c>
      <c r="BE1305" t="s">
        <v>134</v>
      </c>
      <c r="BF1305" t="s">
        <v>136</v>
      </c>
      <c r="BG1305" t="s">
        <v>134</v>
      </c>
      <c r="BH1305" t="s">
        <v>136</v>
      </c>
      <c r="BI1305" t="s">
        <v>5510</v>
      </c>
      <c r="BJ1305" t="s">
        <v>5510</v>
      </c>
      <c r="BK1305" t="s">
        <v>5510</v>
      </c>
      <c r="BL1305" t="s">
        <v>5510</v>
      </c>
      <c r="BM1305" t="s">
        <v>148</v>
      </c>
      <c r="BN1305" t="s">
        <v>5710</v>
      </c>
      <c r="BO1305" t="s">
        <v>5711</v>
      </c>
      <c r="BP1305">
        <v>14</v>
      </c>
      <c r="BQ1305">
        <v>14</v>
      </c>
      <c r="BR1305">
        <v>14</v>
      </c>
      <c r="BS1305" s="1">
        <v>44200</v>
      </c>
      <c r="BT1305" s="1">
        <v>44331</v>
      </c>
      <c r="BU1305" s="1">
        <v>44200</v>
      </c>
      <c r="BV1305" s="1">
        <v>44331</v>
      </c>
      <c r="BW1305" t="s">
        <v>136</v>
      </c>
      <c r="BX1305">
        <v>55</v>
      </c>
      <c r="BY1305">
        <v>0</v>
      </c>
      <c r="BZ1305">
        <v>9</v>
      </c>
      <c r="CA1305">
        <v>9</v>
      </c>
      <c r="CB1305">
        <v>9</v>
      </c>
      <c r="CC1305">
        <v>9</v>
      </c>
      <c r="CD1305">
        <v>9</v>
      </c>
      <c r="CE1305">
        <v>10</v>
      </c>
      <c r="CF1305" t="str">
        <f>"7:00 AM"</f>
        <v>7:00 AM</v>
      </c>
      <c r="CG1305" t="str">
        <f>"4:00 PM"</f>
        <v>4:00 PM</v>
      </c>
      <c r="CH1305" s="5">
        <v>14.52</v>
      </c>
      <c r="CI1305" t="s">
        <v>146</v>
      </c>
      <c r="CJ1305">
        <v>0</v>
      </c>
      <c r="CK1305" t="s">
        <v>5510</v>
      </c>
      <c r="CL1305" t="s">
        <v>134</v>
      </c>
      <c r="CM1305" t="s">
        <v>147</v>
      </c>
      <c r="CN1305" t="s">
        <v>148</v>
      </c>
      <c r="CO1305" s="2" t="s">
        <v>5712</v>
      </c>
      <c r="CP1305" t="s">
        <v>149</v>
      </c>
      <c r="CQ1305">
        <v>1</v>
      </c>
      <c r="CR1305">
        <v>0</v>
      </c>
      <c r="CS1305" t="s">
        <v>134</v>
      </c>
      <c r="CT1305" t="s">
        <v>134</v>
      </c>
      <c r="CU1305" t="s">
        <v>134</v>
      </c>
      <c r="CV1305" t="s">
        <v>134</v>
      </c>
      <c r="CW1305" t="s">
        <v>134</v>
      </c>
      <c r="CX1305">
        <v>50</v>
      </c>
      <c r="CY1305" t="s">
        <v>134</v>
      </c>
      <c r="CZ1305" t="s">
        <v>134</v>
      </c>
      <c r="DA1305" t="s">
        <v>134</v>
      </c>
      <c r="DB1305" t="s">
        <v>134</v>
      </c>
      <c r="DC1305" t="s">
        <v>134</v>
      </c>
      <c r="DD1305" t="s">
        <v>136</v>
      </c>
      <c r="DF1305" t="s">
        <v>5713</v>
      </c>
      <c r="DG1305" s="2" t="s">
        <v>5714</v>
      </c>
      <c r="DH1305" t="s">
        <v>5715</v>
      </c>
      <c r="DI1305" t="s">
        <v>277</v>
      </c>
      <c r="DJ1305" s="4">
        <v>62458</v>
      </c>
      <c r="DK1305" t="s">
        <v>2929</v>
      </c>
      <c r="DL1305" t="s">
        <v>136</v>
      </c>
      <c r="DM1305">
        <v>2</v>
      </c>
      <c r="DN1305" t="s">
        <v>5716</v>
      </c>
      <c r="DO1305" t="s">
        <v>5715</v>
      </c>
      <c r="DP1305" t="s">
        <v>277</v>
      </c>
      <c r="DQ1305" t="str">
        <f>"62458"</f>
        <v>62458</v>
      </c>
      <c r="DR1305" t="s">
        <v>2929</v>
      </c>
      <c r="DS1305" t="s">
        <v>296</v>
      </c>
      <c r="DT1305">
        <v>1</v>
      </c>
      <c r="DU1305">
        <v>12</v>
      </c>
      <c r="DV1305" t="s">
        <v>134</v>
      </c>
      <c r="DW1305" t="s">
        <v>134</v>
      </c>
      <c r="DX1305" t="s">
        <v>134</v>
      </c>
      <c r="DY1305" t="s">
        <v>134</v>
      </c>
      <c r="DZ1305">
        <v>2</v>
      </c>
      <c r="EA1305" t="s">
        <v>136</v>
      </c>
      <c r="EC1305" s="5">
        <v>12.68</v>
      </c>
      <c r="ED1305" s="5">
        <v>55</v>
      </c>
      <c r="EE1305">
        <v>16623934241</v>
      </c>
      <c r="EF1305" t="s">
        <v>5717</v>
      </c>
      <c r="EG1305" t="s">
        <v>5718</v>
      </c>
      <c r="EH1305">
        <v>7</v>
      </c>
    </row>
    <row r="1306" spans="1:138" ht="15" customHeight="1" x14ac:dyDescent="0.35">
      <c r="A1306" t="s">
        <v>16192</v>
      </c>
      <c r="B1306" t="s">
        <v>157</v>
      </c>
      <c r="C1306" s="1">
        <v>44144.535133564816</v>
      </c>
      <c r="D1306" s="1">
        <v>44167</v>
      </c>
      <c r="E1306" t="s">
        <v>133</v>
      </c>
      <c r="F1306" t="s">
        <v>136</v>
      </c>
      <c r="G1306" t="s">
        <v>135</v>
      </c>
      <c r="H1306" t="s">
        <v>136</v>
      </c>
      <c r="I1306" t="s">
        <v>16193</v>
      </c>
      <c r="K1306" t="s">
        <v>16194</v>
      </c>
      <c r="M1306" t="s">
        <v>3603</v>
      </c>
      <c r="N1306" t="s">
        <v>246</v>
      </c>
      <c r="O1306" s="4">
        <v>70570</v>
      </c>
      <c r="P1306" t="s">
        <v>140</v>
      </c>
      <c r="Q1306" t="s">
        <v>3391</v>
      </c>
      <c r="R1306">
        <v>13379484876</v>
      </c>
      <c r="T1306">
        <v>1125</v>
      </c>
      <c r="U1306" t="s">
        <v>16195</v>
      </c>
      <c r="V1306" t="s">
        <v>3768</v>
      </c>
      <c r="W1306" t="s">
        <v>16196</v>
      </c>
      <c r="X1306" t="s">
        <v>9429</v>
      </c>
      <c r="Y1306" t="s">
        <v>16197</v>
      </c>
      <c r="AA1306" t="s">
        <v>16198</v>
      </c>
      <c r="AB1306" t="s">
        <v>246</v>
      </c>
      <c r="AC1306" s="4">
        <v>70570</v>
      </c>
      <c r="AD1306" t="s">
        <v>140</v>
      </c>
      <c r="AE1306" t="s">
        <v>3395</v>
      </c>
      <c r="AF1306">
        <v>13379484876</v>
      </c>
      <c r="AH1306" t="s">
        <v>16199</v>
      </c>
      <c r="AI1306" t="s">
        <v>168</v>
      </c>
      <c r="AJ1306" t="s">
        <v>254</v>
      </c>
      <c r="AK1306" t="s">
        <v>255</v>
      </c>
      <c r="AL1306" t="s">
        <v>256</v>
      </c>
      <c r="AM1306" t="s">
        <v>257</v>
      </c>
      <c r="AO1306" t="s">
        <v>258</v>
      </c>
      <c r="AP1306" t="s">
        <v>246</v>
      </c>
      <c r="AQ1306" s="4">
        <v>70760</v>
      </c>
      <c r="AR1306" t="s">
        <v>140</v>
      </c>
      <c r="AS1306" t="s">
        <v>351</v>
      </c>
      <c r="AT1306">
        <v>12256387218</v>
      </c>
      <c r="AV1306" t="s">
        <v>260</v>
      </c>
      <c r="AW1306" t="s">
        <v>261</v>
      </c>
      <c r="AZ1306" t="s">
        <v>334</v>
      </c>
      <c r="BA1306" t="s">
        <v>335</v>
      </c>
      <c r="BB1306" t="s">
        <v>136</v>
      </c>
      <c r="BC1306" t="s">
        <v>136</v>
      </c>
      <c r="BD1306" t="s">
        <v>148</v>
      </c>
      <c r="BE1306" t="s">
        <v>136</v>
      </c>
      <c r="BF1306" t="s">
        <v>136</v>
      </c>
      <c r="BG1306" t="s">
        <v>134</v>
      </c>
      <c r="BH1306" t="s">
        <v>136</v>
      </c>
      <c r="BN1306" t="s">
        <v>16200</v>
      </c>
      <c r="BO1306" t="s">
        <v>775</v>
      </c>
      <c r="BP1306">
        <v>5</v>
      </c>
      <c r="BQ1306">
        <v>5</v>
      </c>
      <c r="BR1306">
        <v>5</v>
      </c>
      <c r="BS1306" s="1">
        <v>44201</v>
      </c>
      <c r="BT1306" s="1">
        <v>44505</v>
      </c>
      <c r="BU1306" s="1">
        <v>44201</v>
      </c>
      <c r="BV1306" s="1">
        <v>44505</v>
      </c>
      <c r="BW1306" t="s">
        <v>136</v>
      </c>
      <c r="BX1306">
        <v>40</v>
      </c>
      <c r="BY1306">
        <v>0</v>
      </c>
      <c r="BZ1306">
        <v>8</v>
      </c>
      <c r="CA1306">
        <v>8</v>
      </c>
      <c r="CB1306">
        <v>8</v>
      </c>
      <c r="CC1306">
        <v>8</v>
      </c>
      <c r="CD1306">
        <v>8</v>
      </c>
      <c r="CE1306">
        <v>0</v>
      </c>
      <c r="CF1306" t="str">
        <f>"7:00 AM"</f>
        <v>7:00 AM</v>
      </c>
      <c r="CG1306" t="str">
        <f>"4:00 PM"</f>
        <v>4:00 PM</v>
      </c>
      <c r="CH1306" s="5">
        <v>11.83</v>
      </c>
      <c r="CI1306" t="s">
        <v>146</v>
      </c>
      <c r="CL1306" t="s">
        <v>134</v>
      </c>
      <c r="CM1306" t="s">
        <v>147</v>
      </c>
      <c r="CN1306" t="s">
        <v>148</v>
      </c>
      <c r="CO1306" t="s">
        <v>266</v>
      </c>
      <c r="CP1306" t="s">
        <v>149</v>
      </c>
      <c r="CQ1306">
        <v>3</v>
      </c>
      <c r="CR1306">
        <v>0</v>
      </c>
      <c r="CS1306" t="s">
        <v>136</v>
      </c>
      <c r="CT1306" t="s">
        <v>136</v>
      </c>
      <c r="CU1306" t="s">
        <v>136</v>
      </c>
      <c r="CV1306" t="s">
        <v>134</v>
      </c>
      <c r="CW1306" t="s">
        <v>134</v>
      </c>
      <c r="CX1306">
        <v>50</v>
      </c>
      <c r="CY1306" t="s">
        <v>134</v>
      </c>
      <c r="CZ1306" t="s">
        <v>134</v>
      </c>
      <c r="DA1306" t="s">
        <v>134</v>
      </c>
      <c r="DB1306" t="s">
        <v>134</v>
      </c>
      <c r="DC1306" t="s">
        <v>134</v>
      </c>
      <c r="DD1306" t="s">
        <v>136</v>
      </c>
      <c r="DF1306" t="s">
        <v>267</v>
      </c>
      <c r="DG1306" t="s">
        <v>16201</v>
      </c>
      <c r="DH1306" t="s">
        <v>16198</v>
      </c>
      <c r="DI1306" t="s">
        <v>246</v>
      </c>
      <c r="DJ1306" s="4">
        <v>70570</v>
      </c>
      <c r="DK1306" t="s">
        <v>3260</v>
      </c>
      <c r="DL1306" t="s">
        <v>134</v>
      </c>
      <c r="DM1306">
        <v>7</v>
      </c>
      <c r="DN1306" t="s">
        <v>16202</v>
      </c>
      <c r="DO1306" t="s">
        <v>16198</v>
      </c>
      <c r="DP1306" t="s">
        <v>246</v>
      </c>
      <c r="DQ1306" t="str">
        <f>"70570"</f>
        <v>70570</v>
      </c>
      <c r="DR1306" t="s">
        <v>3260</v>
      </c>
      <c r="DS1306" t="s">
        <v>16203</v>
      </c>
      <c r="DT1306">
        <v>1</v>
      </c>
      <c r="DU1306">
        <v>5</v>
      </c>
      <c r="DV1306" t="s">
        <v>134</v>
      </c>
      <c r="DW1306" t="s">
        <v>134</v>
      </c>
      <c r="DX1306" t="s">
        <v>134</v>
      </c>
      <c r="DY1306" t="s">
        <v>136</v>
      </c>
      <c r="DZ1306">
        <v>1</v>
      </c>
      <c r="EA1306" t="s">
        <v>136</v>
      </c>
      <c r="EC1306" s="5">
        <v>12.68</v>
      </c>
      <c r="ED1306" s="5">
        <v>55</v>
      </c>
      <c r="EE1306">
        <v>13379484876</v>
      </c>
      <c r="EF1306" t="s">
        <v>148</v>
      </c>
      <c r="EG1306" t="s">
        <v>271</v>
      </c>
      <c r="EH1306">
        <v>3</v>
      </c>
    </row>
    <row r="1307" spans="1:138" ht="15" customHeight="1" x14ac:dyDescent="0.35">
      <c r="A1307" t="s">
        <v>6796</v>
      </c>
      <c r="B1307" t="s">
        <v>157</v>
      </c>
      <c r="C1307" s="1">
        <v>44139.46730138889</v>
      </c>
      <c r="D1307" s="1">
        <v>44167</v>
      </c>
      <c r="E1307" t="s">
        <v>133</v>
      </c>
      <c r="F1307" t="s">
        <v>136</v>
      </c>
      <c r="G1307" t="s">
        <v>135</v>
      </c>
      <c r="H1307" t="s">
        <v>136</v>
      </c>
      <c r="I1307" t="s">
        <v>6797</v>
      </c>
      <c r="J1307" t="s">
        <v>6798</v>
      </c>
      <c r="K1307" t="s">
        <v>6799</v>
      </c>
      <c r="M1307" t="s">
        <v>468</v>
      </c>
      <c r="N1307" t="s">
        <v>395</v>
      </c>
      <c r="O1307" s="4">
        <v>95648</v>
      </c>
      <c r="P1307" t="s">
        <v>140</v>
      </c>
      <c r="R1307">
        <v>19168349026</v>
      </c>
      <c r="T1307">
        <v>112910</v>
      </c>
      <c r="U1307" t="s">
        <v>6800</v>
      </c>
      <c r="V1307" t="s">
        <v>5922</v>
      </c>
      <c r="X1307" t="s">
        <v>164</v>
      </c>
      <c r="Y1307" t="s">
        <v>6799</v>
      </c>
      <c r="AA1307" t="s">
        <v>468</v>
      </c>
      <c r="AB1307" t="s">
        <v>395</v>
      </c>
      <c r="AC1307" s="4">
        <v>95648</v>
      </c>
      <c r="AD1307" t="s">
        <v>140</v>
      </c>
      <c r="AF1307">
        <v>19168349026</v>
      </c>
      <c r="AH1307" t="s">
        <v>148</v>
      </c>
      <c r="AI1307" t="s">
        <v>168</v>
      </c>
      <c r="AJ1307" t="s">
        <v>456</v>
      </c>
      <c r="AK1307" t="s">
        <v>457</v>
      </c>
      <c r="AM1307" t="s">
        <v>458</v>
      </c>
      <c r="AO1307" t="s">
        <v>459</v>
      </c>
      <c r="AP1307" t="s">
        <v>460</v>
      </c>
      <c r="AQ1307" s="4">
        <v>73737</v>
      </c>
      <c r="AR1307" t="s">
        <v>140</v>
      </c>
      <c r="AT1307">
        <v>15802274747</v>
      </c>
      <c r="AV1307" t="s">
        <v>461</v>
      </c>
      <c r="AW1307" t="s">
        <v>462</v>
      </c>
      <c r="AZ1307" t="s">
        <v>334</v>
      </c>
      <c r="BA1307" t="s">
        <v>335</v>
      </c>
      <c r="BB1307" t="s">
        <v>136</v>
      </c>
      <c r="BC1307" t="s">
        <v>136</v>
      </c>
      <c r="BD1307" t="s">
        <v>148</v>
      </c>
      <c r="BE1307" t="s">
        <v>136</v>
      </c>
      <c r="BF1307" t="s">
        <v>136</v>
      </c>
      <c r="BG1307" t="s">
        <v>134</v>
      </c>
      <c r="BH1307" t="s">
        <v>136</v>
      </c>
      <c r="BN1307" t="s">
        <v>6801</v>
      </c>
      <c r="BO1307" t="s">
        <v>464</v>
      </c>
      <c r="BP1307">
        <v>11</v>
      </c>
      <c r="BQ1307">
        <v>11</v>
      </c>
      <c r="BR1307">
        <v>11</v>
      </c>
      <c r="BS1307" s="1">
        <v>44197</v>
      </c>
      <c r="BT1307" s="1">
        <v>44500</v>
      </c>
      <c r="BU1307" s="1">
        <v>44197</v>
      </c>
      <c r="BV1307" s="1">
        <v>44500</v>
      </c>
      <c r="BW1307" t="s">
        <v>136</v>
      </c>
      <c r="BX1307">
        <v>48</v>
      </c>
      <c r="BY1307">
        <v>0</v>
      </c>
      <c r="BZ1307">
        <v>8</v>
      </c>
      <c r="CA1307">
        <v>8</v>
      </c>
      <c r="CB1307">
        <v>8</v>
      </c>
      <c r="CC1307">
        <v>8</v>
      </c>
      <c r="CD1307">
        <v>8</v>
      </c>
      <c r="CE1307">
        <v>8</v>
      </c>
      <c r="CF1307" t="str">
        <f>"8:00 AM"</f>
        <v>8:00 AM</v>
      </c>
      <c r="CG1307" t="str">
        <f>"5:00 PM"</f>
        <v>5:00 PM</v>
      </c>
      <c r="CH1307" s="5">
        <v>14.77</v>
      </c>
      <c r="CI1307" t="s">
        <v>146</v>
      </c>
      <c r="CL1307" t="s">
        <v>136</v>
      </c>
      <c r="CM1307" t="s">
        <v>312</v>
      </c>
      <c r="CN1307" t="s">
        <v>148</v>
      </c>
      <c r="CO1307" t="s">
        <v>465</v>
      </c>
      <c r="CP1307" t="s">
        <v>149</v>
      </c>
      <c r="CQ1307">
        <v>3</v>
      </c>
      <c r="CR1307">
        <v>0</v>
      </c>
      <c r="CS1307" t="s">
        <v>136</v>
      </c>
      <c r="CT1307" t="s">
        <v>134</v>
      </c>
      <c r="CU1307" t="s">
        <v>136</v>
      </c>
      <c r="CV1307" t="s">
        <v>134</v>
      </c>
      <c r="CW1307" t="s">
        <v>134</v>
      </c>
      <c r="CX1307">
        <v>75</v>
      </c>
      <c r="CY1307" t="s">
        <v>134</v>
      </c>
      <c r="CZ1307" t="s">
        <v>134</v>
      </c>
      <c r="DA1307" t="s">
        <v>134</v>
      </c>
      <c r="DB1307" t="s">
        <v>136</v>
      </c>
      <c r="DC1307" t="s">
        <v>134</v>
      </c>
      <c r="DD1307" t="s">
        <v>136</v>
      </c>
      <c r="DF1307" t="s">
        <v>466</v>
      </c>
      <c r="DG1307" t="s">
        <v>6802</v>
      </c>
      <c r="DH1307" t="s">
        <v>468</v>
      </c>
      <c r="DI1307" t="s">
        <v>395</v>
      </c>
      <c r="DJ1307" s="4">
        <v>95648</v>
      </c>
      <c r="DK1307" t="s">
        <v>469</v>
      </c>
      <c r="DL1307" t="s">
        <v>136</v>
      </c>
      <c r="DM1307">
        <v>1</v>
      </c>
      <c r="DN1307" t="s">
        <v>6802</v>
      </c>
      <c r="DO1307" t="s">
        <v>468</v>
      </c>
      <c r="DP1307" t="s">
        <v>395</v>
      </c>
      <c r="DQ1307" t="str">
        <f>"95648"</f>
        <v>95648</v>
      </c>
      <c r="DR1307" t="s">
        <v>469</v>
      </c>
      <c r="DS1307" t="s">
        <v>551</v>
      </c>
      <c r="DT1307">
        <v>2</v>
      </c>
      <c r="DU1307">
        <v>12</v>
      </c>
      <c r="DV1307" t="s">
        <v>134</v>
      </c>
      <c r="DW1307" t="s">
        <v>134</v>
      </c>
      <c r="DX1307" t="s">
        <v>134</v>
      </c>
      <c r="DY1307" t="s">
        <v>136</v>
      </c>
      <c r="DZ1307">
        <v>1</v>
      </c>
      <c r="EA1307" t="s">
        <v>136</v>
      </c>
      <c r="EC1307" s="5">
        <v>12.68</v>
      </c>
      <c r="ED1307" s="5">
        <v>55</v>
      </c>
      <c r="EE1307">
        <v>19168349026</v>
      </c>
      <c r="EF1307" t="s">
        <v>6803</v>
      </c>
      <c r="EG1307" t="s">
        <v>148</v>
      </c>
      <c r="EH1307">
        <v>0</v>
      </c>
    </row>
    <row r="1308" spans="1:138" ht="15" customHeight="1" x14ac:dyDescent="0.35">
      <c r="A1308" t="s">
        <v>5166</v>
      </c>
      <c r="B1308" t="s">
        <v>157</v>
      </c>
      <c r="C1308" s="1">
        <v>44138.464245138886</v>
      </c>
      <c r="D1308" s="1">
        <v>44167</v>
      </c>
      <c r="E1308" t="s">
        <v>133</v>
      </c>
      <c r="F1308" t="s">
        <v>136</v>
      </c>
      <c r="G1308" t="s">
        <v>135</v>
      </c>
      <c r="H1308" t="s">
        <v>136</v>
      </c>
      <c r="I1308" t="s">
        <v>5167</v>
      </c>
      <c r="K1308" t="s">
        <v>5168</v>
      </c>
      <c r="M1308" t="s">
        <v>2699</v>
      </c>
      <c r="N1308" t="s">
        <v>374</v>
      </c>
      <c r="O1308" s="4">
        <v>77575</v>
      </c>
      <c r="P1308" t="s">
        <v>140</v>
      </c>
      <c r="R1308">
        <v>19363469808</v>
      </c>
      <c r="T1308">
        <v>112910</v>
      </c>
      <c r="U1308" t="s">
        <v>433</v>
      </c>
      <c r="V1308" t="s">
        <v>5169</v>
      </c>
      <c r="X1308" t="s">
        <v>787</v>
      </c>
      <c r="Y1308" t="s">
        <v>5168</v>
      </c>
      <c r="AA1308" t="s">
        <v>2699</v>
      </c>
      <c r="AB1308" t="s">
        <v>374</v>
      </c>
      <c r="AC1308" s="4">
        <v>77575</v>
      </c>
      <c r="AD1308" t="s">
        <v>140</v>
      </c>
      <c r="AF1308">
        <v>19363469808</v>
      </c>
      <c r="AH1308" t="s">
        <v>148</v>
      </c>
      <c r="AI1308" t="s">
        <v>168</v>
      </c>
      <c r="AJ1308" t="s">
        <v>456</v>
      </c>
      <c r="AK1308" t="s">
        <v>457</v>
      </c>
      <c r="AM1308" t="s">
        <v>458</v>
      </c>
      <c r="AO1308" t="s">
        <v>459</v>
      </c>
      <c r="AP1308" t="s">
        <v>460</v>
      </c>
      <c r="AQ1308" s="4">
        <v>73737</v>
      </c>
      <c r="AR1308" t="s">
        <v>140</v>
      </c>
      <c r="AT1308">
        <v>15802274747</v>
      </c>
      <c r="AV1308" t="s">
        <v>461</v>
      </c>
      <c r="AW1308" t="s">
        <v>462</v>
      </c>
      <c r="AZ1308" t="s">
        <v>334</v>
      </c>
      <c r="BA1308" t="s">
        <v>335</v>
      </c>
      <c r="BB1308" t="s">
        <v>136</v>
      </c>
      <c r="BC1308" t="s">
        <v>136</v>
      </c>
      <c r="BD1308" t="s">
        <v>148</v>
      </c>
      <c r="BE1308" t="s">
        <v>136</v>
      </c>
      <c r="BF1308" t="s">
        <v>136</v>
      </c>
      <c r="BG1308" t="s">
        <v>134</v>
      </c>
      <c r="BH1308" t="s">
        <v>136</v>
      </c>
      <c r="BN1308" t="s">
        <v>5170</v>
      </c>
      <c r="BO1308" t="s">
        <v>464</v>
      </c>
      <c r="BP1308">
        <v>26</v>
      </c>
      <c r="BQ1308">
        <v>26</v>
      </c>
      <c r="BR1308">
        <v>26</v>
      </c>
      <c r="BS1308" s="1">
        <v>44206</v>
      </c>
      <c r="BT1308" s="1">
        <v>44505</v>
      </c>
      <c r="BU1308" s="1">
        <v>44206</v>
      </c>
      <c r="BV1308" s="1">
        <v>44505</v>
      </c>
      <c r="BW1308" t="s">
        <v>136</v>
      </c>
      <c r="BX1308">
        <v>45</v>
      </c>
      <c r="BY1308">
        <v>0</v>
      </c>
      <c r="BZ1308">
        <v>8</v>
      </c>
      <c r="CA1308">
        <v>8</v>
      </c>
      <c r="CB1308">
        <v>8</v>
      </c>
      <c r="CC1308">
        <v>8</v>
      </c>
      <c r="CD1308">
        <v>8</v>
      </c>
      <c r="CE1308">
        <v>5</v>
      </c>
      <c r="CF1308" t="str">
        <f>"8:00 AM"</f>
        <v>8:00 AM</v>
      </c>
      <c r="CG1308" t="str">
        <f>"5:00 PM"</f>
        <v>5:00 PM</v>
      </c>
      <c r="CH1308" s="5">
        <v>12.67</v>
      </c>
      <c r="CI1308" t="s">
        <v>146</v>
      </c>
      <c r="CL1308" t="s">
        <v>136</v>
      </c>
      <c r="CM1308" t="s">
        <v>312</v>
      </c>
      <c r="CN1308" t="s">
        <v>148</v>
      </c>
      <c r="CO1308" t="s">
        <v>465</v>
      </c>
      <c r="CP1308" t="s">
        <v>149</v>
      </c>
      <c r="CQ1308">
        <v>3</v>
      </c>
      <c r="CR1308">
        <v>0</v>
      </c>
      <c r="CS1308" t="s">
        <v>136</v>
      </c>
      <c r="CT1308" t="s">
        <v>134</v>
      </c>
      <c r="CU1308" t="s">
        <v>136</v>
      </c>
      <c r="CV1308" t="s">
        <v>134</v>
      </c>
      <c r="CW1308" t="s">
        <v>134</v>
      </c>
      <c r="CX1308">
        <v>75</v>
      </c>
      <c r="CY1308" t="s">
        <v>134</v>
      </c>
      <c r="CZ1308" t="s">
        <v>134</v>
      </c>
      <c r="DA1308" t="s">
        <v>134</v>
      </c>
      <c r="DB1308" t="s">
        <v>136</v>
      </c>
      <c r="DC1308" t="s">
        <v>134</v>
      </c>
      <c r="DD1308" t="s">
        <v>136</v>
      </c>
      <c r="DF1308" t="s">
        <v>466</v>
      </c>
      <c r="DG1308" t="s">
        <v>5168</v>
      </c>
      <c r="DH1308" t="s">
        <v>2699</v>
      </c>
      <c r="DI1308" t="s">
        <v>374</v>
      </c>
      <c r="DJ1308" s="4">
        <v>77575</v>
      </c>
      <c r="DK1308" t="s">
        <v>5171</v>
      </c>
      <c r="DL1308" t="s">
        <v>134</v>
      </c>
      <c r="DM1308">
        <v>2</v>
      </c>
      <c r="DN1308" t="s">
        <v>5168</v>
      </c>
      <c r="DO1308" t="s">
        <v>2699</v>
      </c>
      <c r="DP1308" t="s">
        <v>374</v>
      </c>
      <c r="DQ1308" t="str">
        <f>"77575"</f>
        <v>77575</v>
      </c>
      <c r="DR1308" t="s">
        <v>5171</v>
      </c>
      <c r="DS1308" t="s">
        <v>296</v>
      </c>
      <c r="DT1308">
        <v>1</v>
      </c>
      <c r="DU1308">
        <v>26</v>
      </c>
      <c r="DV1308" t="s">
        <v>134</v>
      </c>
      <c r="DW1308" t="s">
        <v>134</v>
      </c>
      <c r="DX1308" t="s">
        <v>134</v>
      </c>
      <c r="DY1308" t="s">
        <v>134</v>
      </c>
      <c r="DZ1308">
        <v>3</v>
      </c>
      <c r="EA1308" t="s">
        <v>136</v>
      </c>
      <c r="EC1308" s="5">
        <v>12.68</v>
      </c>
      <c r="ED1308" s="5">
        <v>55</v>
      </c>
      <c r="EE1308">
        <v>19363469808</v>
      </c>
      <c r="EF1308" t="s">
        <v>5172</v>
      </c>
      <c r="EG1308" t="s">
        <v>148</v>
      </c>
      <c r="EH1308">
        <v>0</v>
      </c>
    </row>
    <row r="1309" spans="1:138" ht="15" customHeight="1" x14ac:dyDescent="0.35">
      <c r="A1309" t="s">
        <v>18154</v>
      </c>
      <c r="B1309" t="s">
        <v>157</v>
      </c>
      <c r="C1309" s="1">
        <v>44133.44437222222</v>
      </c>
      <c r="D1309" s="1">
        <v>44167</v>
      </c>
      <c r="E1309" t="s">
        <v>133</v>
      </c>
      <c r="F1309" t="s">
        <v>136</v>
      </c>
      <c r="G1309" t="s">
        <v>135</v>
      </c>
      <c r="H1309" t="s">
        <v>136</v>
      </c>
      <c r="I1309" t="s">
        <v>18155</v>
      </c>
      <c r="K1309" t="s">
        <v>18156</v>
      </c>
      <c r="M1309" t="s">
        <v>700</v>
      </c>
      <c r="N1309" t="s">
        <v>246</v>
      </c>
      <c r="O1309" s="4">
        <v>70586</v>
      </c>
      <c r="P1309" t="s">
        <v>140</v>
      </c>
      <c r="R1309">
        <v>13372246958</v>
      </c>
      <c r="T1309">
        <v>11251</v>
      </c>
      <c r="U1309" t="s">
        <v>18157</v>
      </c>
      <c r="V1309" t="s">
        <v>1373</v>
      </c>
      <c r="X1309" t="s">
        <v>164</v>
      </c>
      <c r="Y1309" t="s">
        <v>18156</v>
      </c>
      <c r="AA1309" t="s">
        <v>700</v>
      </c>
      <c r="AB1309" t="s">
        <v>246</v>
      </c>
      <c r="AC1309" s="4">
        <v>70586</v>
      </c>
      <c r="AD1309" t="s">
        <v>140</v>
      </c>
      <c r="AF1309">
        <v>13372246958</v>
      </c>
      <c r="AH1309" t="s">
        <v>18158</v>
      </c>
      <c r="AI1309" t="s">
        <v>168</v>
      </c>
      <c r="AJ1309" t="s">
        <v>325</v>
      </c>
      <c r="AK1309" t="s">
        <v>329</v>
      </c>
      <c r="AM1309" t="s">
        <v>330</v>
      </c>
      <c r="AO1309" t="s">
        <v>324</v>
      </c>
      <c r="AP1309" t="s">
        <v>246</v>
      </c>
      <c r="AQ1309" s="4">
        <v>70554</v>
      </c>
      <c r="AR1309" t="s">
        <v>140</v>
      </c>
      <c r="AS1309" t="s">
        <v>331</v>
      </c>
      <c r="AT1309">
        <v>13377894322</v>
      </c>
      <c r="AV1309" t="s">
        <v>332</v>
      </c>
      <c r="AW1309" t="s">
        <v>333</v>
      </c>
      <c r="AZ1309" t="s">
        <v>334</v>
      </c>
      <c r="BA1309" t="s">
        <v>335</v>
      </c>
      <c r="BB1309" t="s">
        <v>136</v>
      </c>
      <c r="BC1309" t="s">
        <v>136</v>
      </c>
      <c r="BD1309" t="s">
        <v>148</v>
      </c>
      <c r="BE1309" t="s">
        <v>136</v>
      </c>
      <c r="BF1309" t="s">
        <v>136</v>
      </c>
      <c r="BG1309" t="s">
        <v>134</v>
      </c>
      <c r="BH1309" t="s">
        <v>136</v>
      </c>
      <c r="BN1309" t="s">
        <v>18159</v>
      </c>
      <c r="BO1309" t="s">
        <v>1574</v>
      </c>
      <c r="BP1309">
        <v>4</v>
      </c>
      <c r="BQ1309">
        <v>4</v>
      </c>
      <c r="BR1309">
        <v>4</v>
      </c>
      <c r="BS1309" s="1">
        <v>44206</v>
      </c>
      <c r="BT1309" s="1">
        <v>44510</v>
      </c>
      <c r="BU1309" s="1">
        <v>44206</v>
      </c>
      <c r="BV1309" s="1">
        <v>44510</v>
      </c>
      <c r="BW1309" t="s">
        <v>136</v>
      </c>
      <c r="BX1309">
        <v>35</v>
      </c>
      <c r="BY1309">
        <v>0</v>
      </c>
      <c r="BZ1309">
        <v>7</v>
      </c>
      <c r="CA1309">
        <v>7</v>
      </c>
      <c r="CB1309">
        <v>7</v>
      </c>
      <c r="CC1309">
        <v>7</v>
      </c>
      <c r="CD1309">
        <v>7</v>
      </c>
      <c r="CE1309">
        <v>0</v>
      </c>
      <c r="CF1309" t="str">
        <f>"8:00 AM"</f>
        <v>8:00 AM</v>
      </c>
      <c r="CG1309" t="str">
        <f>"4:00 PM"</f>
        <v>4:00 PM</v>
      </c>
      <c r="CH1309" s="5">
        <v>11.83</v>
      </c>
      <c r="CI1309" t="s">
        <v>146</v>
      </c>
      <c r="CL1309" t="s">
        <v>136</v>
      </c>
      <c r="CM1309" t="s">
        <v>147</v>
      </c>
      <c r="CN1309" t="s">
        <v>148</v>
      </c>
      <c r="CO1309" t="s">
        <v>338</v>
      </c>
      <c r="CP1309" t="s">
        <v>149</v>
      </c>
      <c r="CQ1309">
        <v>0</v>
      </c>
      <c r="CR1309">
        <v>0</v>
      </c>
      <c r="CS1309" t="s">
        <v>136</v>
      </c>
      <c r="CT1309" t="s">
        <v>136</v>
      </c>
      <c r="CU1309" t="s">
        <v>136</v>
      </c>
      <c r="CV1309" t="s">
        <v>136</v>
      </c>
      <c r="CW1309" t="s">
        <v>134</v>
      </c>
      <c r="CX1309">
        <v>40</v>
      </c>
      <c r="CY1309" t="s">
        <v>136</v>
      </c>
      <c r="CZ1309" t="s">
        <v>136</v>
      </c>
      <c r="DA1309" t="s">
        <v>136</v>
      </c>
      <c r="DB1309" t="s">
        <v>134</v>
      </c>
      <c r="DC1309" t="s">
        <v>134</v>
      </c>
      <c r="DD1309" t="s">
        <v>136</v>
      </c>
      <c r="DF1309" t="s">
        <v>149</v>
      </c>
      <c r="DG1309" t="s">
        <v>18160</v>
      </c>
      <c r="DH1309" t="s">
        <v>700</v>
      </c>
      <c r="DI1309" t="s">
        <v>246</v>
      </c>
      <c r="DJ1309" s="4">
        <v>70586</v>
      </c>
      <c r="DK1309" t="s">
        <v>339</v>
      </c>
      <c r="DL1309" t="s">
        <v>136</v>
      </c>
      <c r="DM1309">
        <v>1</v>
      </c>
      <c r="DN1309" t="s">
        <v>18160</v>
      </c>
      <c r="DO1309" t="s">
        <v>700</v>
      </c>
      <c r="DP1309" t="s">
        <v>246</v>
      </c>
      <c r="DQ1309" t="str">
        <f>"70586"</f>
        <v>70586</v>
      </c>
      <c r="DR1309" t="s">
        <v>339</v>
      </c>
      <c r="DS1309" t="s">
        <v>497</v>
      </c>
      <c r="DT1309">
        <v>1</v>
      </c>
      <c r="DU1309">
        <v>4</v>
      </c>
      <c r="DV1309" t="s">
        <v>134</v>
      </c>
      <c r="DW1309" t="s">
        <v>134</v>
      </c>
      <c r="DX1309" t="s">
        <v>134</v>
      </c>
      <c r="DY1309" t="s">
        <v>136</v>
      </c>
      <c r="DZ1309">
        <v>1</v>
      </c>
      <c r="EA1309" t="s">
        <v>136</v>
      </c>
      <c r="EC1309" s="5">
        <v>12.68</v>
      </c>
      <c r="ED1309" s="5">
        <v>55</v>
      </c>
      <c r="EE1309">
        <v>13372246958</v>
      </c>
      <c r="EF1309" t="s">
        <v>18158</v>
      </c>
      <c r="EG1309" t="s">
        <v>148</v>
      </c>
      <c r="EH1309">
        <v>0</v>
      </c>
    </row>
    <row r="1310" spans="1:138" ht="15" customHeight="1" x14ac:dyDescent="0.35">
      <c r="A1310" t="s">
        <v>6838</v>
      </c>
      <c r="B1310" t="s">
        <v>157</v>
      </c>
      <c r="C1310" s="1">
        <v>44151.669842939817</v>
      </c>
      <c r="D1310" s="1">
        <v>44167</v>
      </c>
      <c r="E1310" t="s">
        <v>133</v>
      </c>
      <c r="F1310" t="s">
        <v>136</v>
      </c>
      <c r="G1310" t="s">
        <v>135</v>
      </c>
      <c r="H1310" t="s">
        <v>136</v>
      </c>
      <c r="I1310" t="s">
        <v>6839</v>
      </c>
      <c r="K1310" t="s">
        <v>6840</v>
      </c>
      <c r="M1310" t="s">
        <v>765</v>
      </c>
      <c r="N1310" t="s">
        <v>246</v>
      </c>
      <c r="O1310" s="4">
        <v>70648</v>
      </c>
      <c r="P1310" t="s">
        <v>140</v>
      </c>
      <c r="R1310">
        <v>13372740245</v>
      </c>
      <c r="T1310">
        <v>112512</v>
      </c>
      <c r="U1310" t="s">
        <v>6841</v>
      </c>
      <c r="V1310" t="s">
        <v>3489</v>
      </c>
      <c r="W1310" t="s">
        <v>229</v>
      </c>
      <c r="X1310" t="s">
        <v>164</v>
      </c>
      <c r="Y1310" t="s">
        <v>6840</v>
      </c>
      <c r="Z1310" t="s">
        <v>148</v>
      </c>
      <c r="AA1310" t="s">
        <v>765</v>
      </c>
      <c r="AB1310" t="s">
        <v>246</v>
      </c>
      <c r="AC1310" s="4">
        <v>70648</v>
      </c>
      <c r="AD1310" t="s">
        <v>140</v>
      </c>
      <c r="AF1310">
        <v>13372740245</v>
      </c>
      <c r="AH1310" t="s">
        <v>1571</v>
      </c>
      <c r="AI1310" t="s">
        <v>168</v>
      </c>
      <c r="AJ1310" t="s">
        <v>1565</v>
      </c>
      <c r="AK1310" t="s">
        <v>1566</v>
      </c>
      <c r="AL1310" t="s">
        <v>1567</v>
      </c>
      <c r="AM1310" t="s">
        <v>1568</v>
      </c>
      <c r="AN1310" t="s">
        <v>1569</v>
      </c>
      <c r="AO1310" t="s">
        <v>1570</v>
      </c>
      <c r="AP1310" t="s">
        <v>537</v>
      </c>
      <c r="AQ1310" s="4">
        <v>27536</v>
      </c>
      <c r="AR1310" t="s">
        <v>140</v>
      </c>
      <c r="AT1310">
        <v>14349173294</v>
      </c>
      <c r="AV1310" t="s">
        <v>2442</v>
      </c>
      <c r="AW1310" t="s">
        <v>1572</v>
      </c>
      <c r="AZ1310" t="s">
        <v>334</v>
      </c>
      <c r="BA1310" t="s">
        <v>335</v>
      </c>
      <c r="BB1310" t="s">
        <v>136</v>
      </c>
      <c r="BC1310" t="s">
        <v>136</v>
      </c>
      <c r="BD1310" t="s">
        <v>148</v>
      </c>
      <c r="BE1310" t="s">
        <v>136</v>
      </c>
      <c r="BF1310" t="s">
        <v>136</v>
      </c>
      <c r="BG1310" t="s">
        <v>134</v>
      </c>
      <c r="BH1310" t="s">
        <v>136</v>
      </c>
      <c r="BN1310" t="s">
        <v>6842</v>
      </c>
      <c r="BO1310" t="s">
        <v>1574</v>
      </c>
      <c r="BP1310">
        <v>3</v>
      </c>
      <c r="BQ1310">
        <v>3</v>
      </c>
      <c r="BR1310">
        <v>3</v>
      </c>
      <c r="BS1310" s="1">
        <v>44198</v>
      </c>
      <c r="BT1310" s="1">
        <v>44470</v>
      </c>
      <c r="BU1310" s="1">
        <v>44198</v>
      </c>
      <c r="BV1310" s="1">
        <v>44470</v>
      </c>
      <c r="BW1310" t="s">
        <v>136</v>
      </c>
      <c r="BX1310">
        <v>40</v>
      </c>
      <c r="BY1310">
        <v>0</v>
      </c>
      <c r="BZ1310">
        <v>7</v>
      </c>
      <c r="CA1310">
        <v>7</v>
      </c>
      <c r="CB1310">
        <v>7</v>
      </c>
      <c r="CC1310">
        <v>7</v>
      </c>
      <c r="CD1310">
        <v>7</v>
      </c>
      <c r="CE1310">
        <v>5</v>
      </c>
      <c r="CF1310" t="str">
        <f>"7:00 AM"</f>
        <v>7:00 AM</v>
      </c>
      <c r="CG1310" t="str">
        <f>"4:00 PM"</f>
        <v>4:00 PM</v>
      </c>
      <c r="CH1310" s="5">
        <v>11.83</v>
      </c>
      <c r="CI1310" t="s">
        <v>146</v>
      </c>
      <c r="CL1310" t="s">
        <v>134</v>
      </c>
      <c r="CM1310" t="s">
        <v>147</v>
      </c>
      <c r="CN1310" t="s">
        <v>148</v>
      </c>
      <c r="CO1310" s="2" t="s">
        <v>5732</v>
      </c>
      <c r="CP1310" t="s">
        <v>149</v>
      </c>
      <c r="CQ1310">
        <v>3</v>
      </c>
      <c r="CR1310">
        <v>0</v>
      </c>
      <c r="CS1310" t="s">
        <v>136</v>
      </c>
      <c r="CT1310" t="s">
        <v>136</v>
      </c>
      <c r="CU1310" t="s">
        <v>134</v>
      </c>
      <c r="CV1310" t="s">
        <v>134</v>
      </c>
      <c r="CW1310" t="s">
        <v>134</v>
      </c>
      <c r="CX1310">
        <v>70</v>
      </c>
      <c r="CY1310" t="s">
        <v>134</v>
      </c>
      <c r="CZ1310" t="s">
        <v>134</v>
      </c>
      <c r="DA1310" t="s">
        <v>134</v>
      </c>
      <c r="DB1310" t="s">
        <v>134</v>
      </c>
      <c r="DC1310" t="s">
        <v>134</v>
      </c>
      <c r="DD1310" t="s">
        <v>136</v>
      </c>
      <c r="DF1310" t="s">
        <v>6843</v>
      </c>
      <c r="DG1310" t="s">
        <v>6840</v>
      </c>
      <c r="DH1310" t="s">
        <v>765</v>
      </c>
      <c r="DI1310" t="s">
        <v>246</v>
      </c>
      <c r="DJ1310" s="4">
        <v>70648</v>
      </c>
      <c r="DK1310" t="s">
        <v>1610</v>
      </c>
      <c r="DL1310" t="s">
        <v>134</v>
      </c>
      <c r="DM1310">
        <v>2</v>
      </c>
      <c r="DN1310" t="s">
        <v>6844</v>
      </c>
      <c r="DO1310" t="s">
        <v>1726</v>
      </c>
      <c r="DP1310" t="s">
        <v>246</v>
      </c>
      <c r="DQ1310" t="str">
        <f>"70591"</f>
        <v>70591</v>
      </c>
      <c r="DR1310" t="s">
        <v>1610</v>
      </c>
      <c r="DS1310" t="s">
        <v>6845</v>
      </c>
      <c r="DT1310">
        <v>1</v>
      </c>
      <c r="DU1310">
        <v>9</v>
      </c>
      <c r="DV1310" t="s">
        <v>134</v>
      </c>
      <c r="DW1310" t="s">
        <v>134</v>
      </c>
      <c r="DX1310" t="s">
        <v>134</v>
      </c>
      <c r="DY1310" t="s">
        <v>136</v>
      </c>
      <c r="DZ1310">
        <v>1</v>
      </c>
      <c r="EA1310" t="s">
        <v>136</v>
      </c>
      <c r="EC1310" s="5">
        <v>12.68</v>
      </c>
      <c r="ED1310" s="5">
        <v>55</v>
      </c>
      <c r="EE1310">
        <v>13372740245</v>
      </c>
      <c r="EF1310" t="s">
        <v>148</v>
      </c>
      <c r="EG1310" t="s">
        <v>271</v>
      </c>
      <c r="EH1310">
        <v>2</v>
      </c>
    </row>
    <row r="1311" spans="1:138" ht="15" customHeight="1" x14ac:dyDescent="0.35">
      <c r="A1311" t="s">
        <v>15794</v>
      </c>
      <c r="B1311" t="s">
        <v>157</v>
      </c>
      <c r="C1311" s="1">
        <v>44151.554211111114</v>
      </c>
      <c r="D1311" s="1">
        <v>44167</v>
      </c>
      <c r="E1311" t="s">
        <v>133</v>
      </c>
      <c r="F1311" t="s">
        <v>136</v>
      </c>
      <c r="G1311" t="s">
        <v>135</v>
      </c>
      <c r="H1311" t="s">
        <v>136</v>
      </c>
      <c r="I1311" t="s">
        <v>15795</v>
      </c>
      <c r="K1311" t="s">
        <v>15796</v>
      </c>
      <c r="M1311" t="s">
        <v>7662</v>
      </c>
      <c r="N1311" t="s">
        <v>246</v>
      </c>
      <c r="O1311" s="4">
        <v>70542</v>
      </c>
      <c r="P1311" t="s">
        <v>140</v>
      </c>
      <c r="R1311">
        <v>13372470845</v>
      </c>
      <c r="T1311">
        <v>112512</v>
      </c>
      <c r="U1311" t="s">
        <v>681</v>
      </c>
      <c r="V1311" t="s">
        <v>3473</v>
      </c>
      <c r="W1311" t="s">
        <v>509</v>
      </c>
      <c r="X1311" t="s">
        <v>164</v>
      </c>
      <c r="Y1311" t="s">
        <v>15796</v>
      </c>
      <c r="Z1311" t="s">
        <v>148</v>
      </c>
      <c r="AA1311" t="s">
        <v>7662</v>
      </c>
      <c r="AB1311" t="s">
        <v>246</v>
      </c>
      <c r="AC1311" s="4">
        <v>70542</v>
      </c>
      <c r="AD1311" t="s">
        <v>140</v>
      </c>
      <c r="AF1311">
        <v>13342470845</v>
      </c>
      <c r="AH1311" t="s">
        <v>1571</v>
      </c>
      <c r="AI1311" t="s">
        <v>168</v>
      </c>
      <c r="AJ1311" t="s">
        <v>1565</v>
      </c>
      <c r="AK1311" t="s">
        <v>1566</v>
      </c>
      <c r="AL1311" t="s">
        <v>1567</v>
      </c>
      <c r="AM1311" t="s">
        <v>1568</v>
      </c>
      <c r="AN1311" t="s">
        <v>1569</v>
      </c>
      <c r="AO1311" t="s">
        <v>1570</v>
      </c>
      <c r="AP1311" t="s">
        <v>537</v>
      </c>
      <c r="AQ1311" s="4">
        <v>27536</v>
      </c>
      <c r="AR1311" t="s">
        <v>140</v>
      </c>
      <c r="AT1311">
        <v>14349173294</v>
      </c>
      <c r="AV1311" t="s">
        <v>2442</v>
      </c>
      <c r="AW1311" t="s">
        <v>1572</v>
      </c>
      <c r="AZ1311" t="s">
        <v>334</v>
      </c>
      <c r="BA1311" t="s">
        <v>335</v>
      </c>
      <c r="BB1311" t="s">
        <v>136</v>
      </c>
      <c r="BC1311" t="s">
        <v>136</v>
      </c>
      <c r="BD1311" t="s">
        <v>148</v>
      </c>
      <c r="BE1311" t="s">
        <v>136</v>
      </c>
      <c r="BF1311" t="s">
        <v>136</v>
      </c>
      <c r="BG1311" t="s">
        <v>134</v>
      </c>
      <c r="BH1311" t="s">
        <v>136</v>
      </c>
      <c r="BN1311" t="s">
        <v>15797</v>
      </c>
      <c r="BO1311" t="s">
        <v>15798</v>
      </c>
      <c r="BP1311">
        <v>2</v>
      </c>
      <c r="BQ1311">
        <v>2</v>
      </c>
      <c r="BR1311">
        <v>2</v>
      </c>
      <c r="BS1311" s="1">
        <v>44198</v>
      </c>
      <c r="BT1311" s="1">
        <v>44377</v>
      </c>
      <c r="BU1311" s="1">
        <v>44198</v>
      </c>
      <c r="BV1311" s="1">
        <v>44377</v>
      </c>
      <c r="BW1311" t="s">
        <v>136</v>
      </c>
      <c r="BX1311">
        <v>40</v>
      </c>
      <c r="BY1311">
        <v>0</v>
      </c>
      <c r="BZ1311">
        <v>7</v>
      </c>
      <c r="CA1311">
        <v>7</v>
      </c>
      <c r="CB1311">
        <v>7</v>
      </c>
      <c r="CC1311">
        <v>7</v>
      </c>
      <c r="CD1311">
        <v>7</v>
      </c>
      <c r="CE1311">
        <v>5</v>
      </c>
      <c r="CF1311" t="str">
        <f>"7:00 AM"</f>
        <v>7:00 AM</v>
      </c>
      <c r="CG1311" t="str">
        <f>"4:00 PM"</f>
        <v>4:00 PM</v>
      </c>
      <c r="CH1311" s="5">
        <v>11.83</v>
      </c>
      <c r="CI1311" t="s">
        <v>146</v>
      </c>
      <c r="CL1311" t="s">
        <v>134</v>
      </c>
      <c r="CM1311" t="s">
        <v>147</v>
      </c>
      <c r="CN1311" t="s">
        <v>148</v>
      </c>
      <c r="CO1311" s="2" t="s">
        <v>5732</v>
      </c>
      <c r="CP1311" t="s">
        <v>149</v>
      </c>
      <c r="CQ1311">
        <v>3</v>
      </c>
      <c r="CR1311">
        <v>0</v>
      </c>
      <c r="CS1311" t="s">
        <v>136</v>
      </c>
      <c r="CT1311" t="s">
        <v>136</v>
      </c>
      <c r="CU1311" t="s">
        <v>134</v>
      </c>
      <c r="CV1311" t="s">
        <v>134</v>
      </c>
      <c r="CW1311" t="s">
        <v>134</v>
      </c>
      <c r="CX1311">
        <v>70</v>
      </c>
      <c r="CY1311" t="s">
        <v>134</v>
      </c>
      <c r="CZ1311" t="s">
        <v>134</v>
      </c>
      <c r="DA1311" t="s">
        <v>134</v>
      </c>
      <c r="DB1311" t="s">
        <v>134</v>
      </c>
      <c r="DC1311" t="s">
        <v>134</v>
      </c>
      <c r="DD1311" t="s">
        <v>136</v>
      </c>
      <c r="DF1311" s="2" t="s">
        <v>15189</v>
      </c>
      <c r="DG1311" t="s">
        <v>15796</v>
      </c>
      <c r="DH1311" t="s">
        <v>7662</v>
      </c>
      <c r="DI1311" t="s">
        <v>246</v>
      </c>
      <c r="DJ1311" s="4">
        <v>70542</v>
      </c>
      <c r="DK1311" t="s">
        <v>3166</v>
      </c>
      <c r="DL1311" t="s">
        <v>136</v>
      </c>
      <c r="DM1311">
        <v>2</v>
      </c>
      <c r="DN1311" t="s">
        <v>15799</v>
      </c>
      <c r="DO1311" t="s">
        <v>7662</v>
      </c>
      <c r="DP1311" t="s">
        <v>246</v>
      </c>
      <c r="DQ1311" t="str">
        <f>"70542"</f>
        <v>70542</v>
      </c>
      <c r="DR1311" t="s">
        <v>3166</v>
      </c>
      <c r="DS1311" t="s">
        <v>15800</v>
      </c>
      <c r="DT1311">
        <v>1</v>
      </c>
      <c r="DU1311">
        <v>4</v>
      </c>
      <c r="DV1311" t="s">
        <v>134</v>
      </c>
      <c r="DW1311" t="s">
        <v>134</v>
      </c>
      <c r="DX1311" t="s">
        <v>134</v>
      </c>
      <c r="DY1311" t="s">
        <v>136</v>
      </c>
      <c r="DZ1311">
        <v>1</v>
      </c>
      <c r="EA1311" t="s">
        <v>136</v>
      </c>
      <c r="EC1311" s="5">
        <v>12.68</v>
      </c>
      <c r="ED1311" s="5">
        <v>55</v>
      </c>
      <c r="EE1311">
        <v>13372470845</v>
      </c>
      <c r="EF1311" t="s">
        <v>148</v>
      </c>
      <c r="EG1311" t="s">
        <v>271</v>
      </c>
      <c r="EH1311">
        <v>1</v>
      </c>
    </row>
    <row r="1312" spans="1:138" ht="15" customHeight="1" x14ac:dyDescent="0.35">
      <c r="A1312" t="s">
        <v>22223</v>
      </c>
      <c r="B1312" t="s">
        <v>157</v>
      </c>
      <c r="C1312" s="1">
        <v>44145.371855324076</v>
      </c>
      <c r="D1312" s="1">
        <v>44167</v>
      </c>
      <c r="E1312" t="s">
        <v>133</v>
      </c>
      <c r="F1312" t="s">
        <v>136</v>
      </c>
      <c r="G1312" t="s">
        <v>135</v>
      </c>
      <c r="H1312" t="s">
        <v>136</v>
      </c>
      <c r="I1312" t="s">
        <v>22224</v>
      </c>
      <c r="K1312" t="s">
        <v>22225</v>
      </c>
      <c r="M1312" t="s">
        <v>771</v>
      </c>
      <c r="N1312" t="s">
        <v>246</v>
      </c>
      <c r="O1312" s="4">
        <v>70535</v>
      </c>
      <c r="P1312" t="s">
        <v>140</v>
      </c>
      <c r="R1312">
        <v>13375800251</v>
      </c>
      <c r="T1312">
        <v>112512</v>
      </c>
      <c r="U1312" t="s">
        <v>22226</v>
      </c>
      <c r="V1312" t="s">
        <v>22227</v>
      </c>
      <c r="X1312" t="s">
        <v>164</v>
      </c>
      <c r="Y1312" t="s">
        <v>22225</v>
      </c>
      <c r="AA1312" t="s">
        <v>771</v>
      </c>
      <c r="AB1312" t="s">
        <v>246</v>
      </c>
      <c r="AC1312" s="4">
        <v>70535</v>
      </c>
      <c r="AD1312" t="s">
        <v>140</v>
      </c>
      <c r="AF1312">
        <v>13375800251</v>
      </c>
      <c r="AH1312" t="s">
        <v>22228</v>
      </c>
      <c r="AI1312" t="s">
        <v>168</v>
      </c>
      <c r="AJ1312" t="s">
        <v>2425</v>
      </c>
      <c r="AK1312" t="s">
        <v>2426</v>
      </c>
      <c r="AL1312" t="s">
        <v>509</v>
      </c>
      <c r="AM1312" t="s">
        <v>2427</v>
      </c>
      <c r="AO1312" t="s">
        <v>345</v>
      </c>
      <c r="AP1312" t="s">
        <v>246</v>
      </c>
      <c r="AQ1312" s="4">
        <v>70526</v>
      </c>
      <c r="AR1312" t="s">
        <v>140</v>
      </c>
      <c r="AT1312">
        <v>13377835693</v>
      </c>
      <c r="AU1312">
        <v>3010</v>
      </c>
      <c r="AV1312" t="s">
        <v>2428</v>
      </c>
      <c r="AW1312" t="s">
        <v>2429</v>
      </c>
      <c r="AZ1312" t="s">
        <v>334</v>
      </c>
      <c r="BA1312" t="s">
        <v>335</v>
      </c>
      <c r="BB1312" t="s">
        <v>136</v>
      </c>
      <c r="BC1312" t="s">
        <v>136</v>
      </c>
      <c r="BD1312" t="s">
        <v>148</v>
      </c>
      <c r="BE1312" t="s">
        <v>136</v>
      </c>
      <c r="BF1312" t="s">
        <v>136</v>
      </c>
      <c r="BG1312" t="s">
        <v>134</v>
      </c>
      <c r="BH1312" t="s">
        <v>136</v>
      </c>
      <c r="BN1312" t="s">
        <v>22229</v>
      </c>
      <c r="BO1312" t="s">
        <v>10641</v>
      </c>
      <c r="BP1312">
        <v>1</v>
      </c>
      <c r="BQ1312">
        <v>1</v>
      </c>
      <c r="BR1312">
        <v>1</v>
      </c>
      <c r="BS1312" s="1">
        <v>44202</v>
      </c>
      <c r="BT1312" s="1">
        <v>44369</v>
      </c>
      <c r="BU1312" s="1">
        <v>44202</v>
      </c>
      <c r="BV1312" s="1">
        <v>44369</v>
      </c>
      <c r="BW1312" t="s">
        <v>136</v>
      </c>
      <c r="BX1312">
        <v>40</v>
      </c>
      <c r="BY1312">
        <v>0</v>
      </c>
      <c r="BZ1312">
        <v>7</v>
      </c>
      <c r="CA1312">
        <v>7</v>
      </c>
      <c r="CB1312">
        <v>7</v>
      </c>
      <c r="CC1312">
        <v>7</v>
      </c>
      <c r="CD1312">
        <v>7</v>
      </c>
      <c r="CE1312">
        <v>5</v>
      </c>
      <c r="CF1312" t="str">
        <f>"7:00 AM"</f>
        <v>7:00 AM</v>
      </c>
      <c r="CG1312" t="str">
        <f>"2:00 PM"</f>
        <v>2:00 PM</v>
      </c>
      <c r="CH1312" s="5">
        <v>11.83</v>
      </c>
      <c r="CI1312" t="s">
        <v>146</v>
      </c>
      <c r="CL1312" t="s">
        <v>134</v>
      </c>
      <c r="CM1312" t="s">
        <v>147</v>
      </c>
      <c r="CN1312" t="s">
        <v>148</v>
      </c>
      <c r="CO1312" t="s">
        <v>2548</v>
      </c>
      <c r="CP1312" t="s">
        <v>149</v>
      </c>
      <c r="CQ1312">
        <v>0</v>
      </c>
      <c r="CR1312">
        <v>0</v>
      </c>
      <c r="CS1312" t="s">
        <v>136</v>
      </c>
      <c r="CT1312" t="s">
        <v>136</v>
      </c>
      <c r="CU1312" t="s">
        <v>136</v>
      </c>
      <c r="CV1312" t="s">
        <v>134</v>
      </c>
      <c r="CW1312" t="s">
        <v>134</v>
      </c>
      <c r="CX1312">
        <v>50</v>
      </c>
      <c r="CY1312" t="s">
        <v>134</v>
      </c>
      <c r="CZ1312" t="s">
        <v>134</v>
      </c>
      <c r="DA1312" t="s">
        <v>134</v>
      </c>
      <c r="DB1312" t="s">
        <v>134</v>
      </c>
      <c r="DC1312" t="s">
        <v>134</v>
      </c>
      <c r="DD1312" t="s">
        <v>136</v>
      </c>
      <c r="DF1312" t="s">
        <v>2433</v>
      </c>
      <c r="DG1312" t="s">
        <v>22230</v>
      </c>
      <c r="DH1312" t="s">
        <v>771</v>
      </c>
      <c r="DI1312" t="s">
        <v>246</v>
      </c>
      <c r="DJ1312" s="4">
        <v>70535</v>
      </c>
      <c r="DK1312" t="s">
        <v>268</v>
      </c>
      <c r="DL1312" t="s">
        <v>136</v>
      </c>
      <c r="DM1312">
        <v>1</v>
      </c>
      <c r="DN1312" t="s">
        <v>22230</v>
      </c>
      <c r="DO1312" t="s">
        <v>771</v>
      </c>
      <c r="DP1312" t="s">
        <v>246</v>
      </c>
      <c r="DQ1312" t="str">
        <f>"70535"</f>
        <v>70535</v>
      </c>
      <c r="DR1312" t="s">
        <v>268</v>
      </c>
      <c r="DS1312" t="s">
        <v>22231</v>
      </c>
      <c r="DT1312">
        <v>1</v>
      </c>
      <c r="DU1312">
        <v>2</v>
      </c>
      <c r="DV1312" t="s">
        <v>136</v>
      </c>
      <c r="DW1312" t="s">
        <v>134</v>
      </c>
      <c r="DX1312" t="s">
        <v>136</v>
      </c>
      <c r="DY1312" t="s">
        <v>136</v>
      </c>
      <c r="DZ1312">
        <v>1</v>
      </c>
      <c r="EA1312" t="s">
        <v>136</v>
      </c>
      <c r="EC1312" s="5">
        <v>12.68</v>
      </c>
      <c r="ED1312" s="5">
        <v>55</v>
      </c>
      <c r="EE1312">
        <v>13375800251</v>
      </c>
      <c r="EF1312" t="s">
        <v>22228</v>
      </c>
      <c r="EG1312" t="s">
        <v>148</v>
      </c>
      <c r="EH1312">
        <v>1</v>
      </c>
    </row>
    <row r="1313" spans="1:138" ht="15" customHeight="1" x14ac:dyDescent="0.35">
      <c r="A1313" t="s">
        <v>25520</v>
      </c>
      <c r="B1313" t="s">
        <v>157</v>
      </c>
      <c r="C1313" s="1">
        <v>44145.415553125</v>
      </c>
      <c r="D1313" s="1">
        <v>44167</v>
      </c>
      <c r="E1313" t="s">
        <v>133</v>
      </c>
      <c r="F1313" t="s">
        <v>136</v>
      </c>
      <c r="G1313" t="s">
        <v>135</v>
      </c>
      <c r="H1313" t="s">
        <v>136</v>
      </c>
      <c r="I1313" t="s">
        <v>2542</v>
      </c>
      <c r="K1313" t="s">
        <v>2544</v>
      </c>
      <c r="M1313" t="s">
        <v>778</v>
      </c>
      <c r="N1313" t="s">
        <v>246</v>
      </c>
      <c r="O1313" s="4">
        <v>70515</v>
      </c>
      <c r="P1313" t="s">
        <v>140</v>
      </c>
      <c r="R1313">
        <v>13375236632</v>
      </c>
      <c r="T1313">
        <v>112512</v>
      </c>
      <c r="U1313" t="s">
        <v>2425</v>
      </c>
      <c r="V1313" t="s">
        <v>1551</v>
      </c>
      <c r="X1313" t="s">
        <v>164</v>
      </c>
      <c r="Y1313" t="s">
        <v>2544</v>
      </c>
      <c r="AA1313" t="s">
        <v>778</v>
      </c>
      <c r="AB1313" t="s">
        <v>246</v>
      </c>
      <c r="AC1313" s="4">
        <v>70515</v>
      </c>
      <c r="AD1313" t="s">
        <v>140</v>
      </c>
      <c r="AF1313">
        <v>13375236632</v>
      </c>
      <c r="AH1313" t="s">
        <v>2545</v>
      </c>
      <c r="AI1313" t="s">
        <v>168</v>
      </c>
      <c r="AJ1313" t="s">
        <v>2425</v>
      </c>
      <c r="AK1313" t="s">
        <v>2426</v>
      </c>
      <c r="AL1313" t="s">
        <v>509</v>
      </c>
      <c r="AM1313" t="s">
        <v>2427</v>
      </c>
      <c r="AO1313" t="s">
        <v>345</v>
      </c>
      <c r="AP1313" t="s">
        <v>246</v>
      </c>
      <c r="AQ1313" s="4">
        <v>70526</v>
      </c>
      <c r="AR1313" t="s">
        <v>140</v>
      </c>
      <c r="AT1313">
        <v>13377835693</v>
      </c>
      <c r="AU1313">
        <v>3010</v>
      </c>
      <c r="AV1313" t="s">
        <v>2428</v>
      </c>
      <c r="AW1313" t="s">
        <v>2429</v>
      </c>
      <c r="AZ1313" t="s">
        <v>334</v>
      </c>
      <c r="BA1313" t="s">
        <v>335</v>
      </c>
      <c r="BB1313" t="s">
        <v>136</v>
      </c>
      <c r="BC1313" t="s">
        <v>136</v>
      </c>
      <c r="BD1313" t="s">
        <v>148</v>
      </c>
      <c r="BE1313" t="s">
        <v>136</v>
      </c>
      <c r="BF1313" t="s">
        <v>136</v>
      </c>
      <c r="BG1313" t="s">
        <v>134</v>
      </c>
      <c r="BH1313" t="s">
        <v>136</v>
      </c>
      <c r="BN1313" t="s">
        <v>25521</v>
      </c>
      <c r="BO1313" t="s">
        <v>11050</v>
      </c>
      <c r="BP1313">
        <v>6</v>
      </c>
      <c r="BQ1313">
        <v>6</v>
      </c>
      <c r="BR1313">
        <v>6</v>
      </c>
      <c r="BS1313" s="1">
        <v>44198</v>
      </c>
      <c r="BT1313" s="1">
        <v>44392</v>
      </c>
      <c r="BU1313" s="1">
        <v>44198</v>
      </c>
      <c r="BV1313" s="1">
        <v>44392</v>
      </c>
      <c r="BW1313" t="s">
        <v>136</v>
      </c>
      <c r="BX1313">
        <v>35</v>
      </c>
      <c r="BY1313">
        <v>0</v>
      </c>
      <c r="BZ1313">
        <v>6</v>
      </c>
      <c r="CA1313">
        <v>6</v>
      </c>
      <c r="CB1313">
        <v>6</v>
      </c>
      <c r="CC1313">
        <v>6</v>
      </c>
      <c r="CD1313">
        <v>6</v>
      </c>
      <c r="CE1313">
        <v>5</v>
      </c>
      <c r="CF1313" t="str">
        <f>"7:00 AM"</f>
        <v>7:00 AM</v>
      </c>
      <c r="CG1313" t="str">
        <f>"1:00 PM"</f>
        <v>1:00 PM</v>
      </c>
      <c r="CH1313" s="5">
        <v>11.83</v>
      </c>
      <c r="CI1313" t="s">
        <v>146</v>
      </c>
      <c r="CL1313" t="s">
        <v>134</v>
      </c>
      <c r="CM1313" t="s">
        <v>147</v>
      </c>
      <c r="CN1313" t="s">
        <v>148</v>
      </c>
      <c r="CO1313" t="s">
        <v>2548</v>
      </c>
      <c r="CP1313" t="s">
        <v>149</v>
      </c>
      <c r="CQ1313">
        <v>0</v>
      </c>
      <c r="CR1313">
        <v>0</v>
      </c>
      <c r="CS1313" t="s">
        <v>136</v>
      </c>
      <c r="CT1313" t="s">
        <v>136</v>
      </c>
      <c r="CU1313" t="s">
        <v>136</v>
      </c>
      <c r="CV1313" t="s">
        <v>134</v>
      </c>
      <c r="CW1313" t="s">
        <v>134</v>
      </c>
      <c r="CX1313">
        <v>50</v>
      </c>
      <c r="CY1313" t="s">
        <v>134</v>
      </c>
      <c r="CZ1313" t="s">
        <v>134</v>
      </c>
      <c r="DA1313" t="s">
        <v>134</v>
      </c>
      <c r="DB1313" t="s">
        <v>134</v>
      </c>
      <c r="DC1313" t="s">
        <v>134</v>
      </c>
      <c r="DD1313" t="s">
        <v>136</v>
      </c>
      <c r="DF1313" t="s">
        <v>2433</v>
      </c>
      <c r="DG1313" t="s">
        <v>2549</v>
      </c>
      <c r="DH1313" t="s">
        <v>771</v>
      </c>
      <c r="DI1313" t="s">
        <v>246</v>
      </c>
      <c r="DJ1313" s="4">
        <v>70535</v>
      </c>
      <c r="DK1313" t="s">
        <v>339</v>
      </c>
      <c r="DL1313" t="s">
        <v>136</v>
      </c>
      <c r="DM1313">
        <v>1</v>
      </c>
      <c r="DN1313" t="s">
        <v>2550</v>
      </c>
      <c r="DO1313" t="s">
        <v>324</v>
      </c>
      <c r="DP1313" t="s">
        <v>246</v>
      </c>
      <c r="DQ1313" t="str">
        <f>"70554"</f>
        <v>70554</v>
      </c>
      <c r="DR1313" t="s">
        <v>339</v>
      </c>
      <c r="DS1313" t="s">
        <v>2551</v>
      </c>
      <c r="DT1313">
        <v>1</v>
      </c>
      <c r="DU1313">
        <v>12</v>
      </c>
      <c r="DV1313" t="s">
        <v>136</v>
      </c>
      <c r="DW1313" t="s">
        <v>134</v>
      </c>
      <c r="DX1313" t="s">
        <v>136</v>
      </c>
      <c r="DY1313" t="s">
        <v>136</v>
      </c>
      <c r="DZ1313">
        <v>1</v>
      </c>
      <c r="EA1313" t="s">
        <v>136</v>
      </c>
      <c r="EC1313" s="5">
        <v>12.68</v>
      </c>
      <c r="ED1313" s="5">
        <v>55</v>
      </c>
      <c r="EE1313">
        <v>13375236632</v>
      </c>
      <c r="EF1313" t="s">
        <v>2545</v>
      </c>
      <c r="EG1313" t="s">
        <v>148</v>
      </c>
      <c r="EH1313">
        <v>1</v>
      </c>
    </row>
    <row r="1314" spans="1:138" ht="15" customHeight="1" x14ac:dyDescent="0.35">
      <c r="A1314" t="s">
        <v>22799</v>
      </c>
      <c r="B1314" t="s">
        <v>157</v>
      </c>
      <c r="C1314" s="1">
        <v>44145.525118171296</v>
      </c>
      <c r="D1314" s="1">
        <v>44167</v>
      </c>
      <c r="E1314" t="s">
        <v>133</v>
      </c>
      <c r="F1314" t="s">
        <v>136</v>
      </c>
      <c r="G1314" t="s">
        <v>135</v>
      </c>
      <c r="H1314" t="s">
        <v>136</v>
      </c>
      <c r="I1314" t="s">
        <v>22800</v>
      </c>
      <c r="K1314" t="s">
        <v>22801</v>
      </c>
      <c r="M1314" t="s">
        <v>2450</v>
      </c>
      <c r="N1314" t="s">
        <v>246</v>
      </c>
      <c r="O1314" s="4">
        <v>70578</v>
      </c>
      <c r="P1314" t="s">
        <v>140</v>
      </c>
      <c r="R1314">
        <v>13375814998</v>
      </c>
      <c r="T1314">
        <v>112512</v>
      </c>
      <c r="U1314" t="s">
        <v>22439</v>
      </c>
      <c r="V1314" t="s">
        <v>22802</v>
      </c>
      <c r="W1314" t="s">
        <v>229</v>
      </c>
      <c r="X1314" t="s">
        <v>164</v>
      </c>
      <c r="Y1314" t="s">
        <v>22801</v>
      </c>
      <c r="AA1314" t="s">
        <v>2450</v>
      </c>
      <c r="AB1314" t="s">
        <v>246</v>
      </c>
      <c r="AC1314" s="4">
        <v>70578</v>
      </c>
      <c r="AD1314" t="s">
        <v>140</v>
      </c>
      <c r="AF1314">
        <v>13375814998</v>
      </c>
      <c r="AH1314" t="s">
        <v>22803</v>
      </c>
      <c r="AI1314" t="s">
        <v>168</v>
      </c>
      <c r="AJ1314" t="s">
        <v>2425</v>
      </c>
      <c r="AK1314" t="s">
        <v>2426</v>
      </c>
      <c r="AL1314" t="s">
        <v>509</v>
      </c>
      <c r="AM1314" t="s">
        <v>2427</v>
      </c>
      <c r="AO1314" t="s">
        <v>345</v>
      </c>
      <c r="AP1314" t="s">
        <v>246</v>
      </c>
      <c r="AQ1314" s="4">
        <v>70526</v>
      </c>
      <c r="AR1314" t="s">
        <v>140</v>
      </c>
      <c r="AT1314">
        <v>13377835693</v>
      </c>
      <c r="AU1314">
        <v>3010</v>
      </c>
      <c r="AV1314" t="s">
        <v>2428</v>
      </c>
      <c r="AW1314" t="s">
        <v>2429</v>
      </c>
      <c r="AZ1314" t="s">
        <v>334</v>
      </c>
      <c r="BA1314" t="s">
        <v>335</v>
      </c>
      <c r="BB1314" t="s">
        <v>136</v>
      </c>
      <c r="BC1314" t="s">
        <v>136</v>
      </c>
      <c r="BD1314" t="s">
        <v>148</v>
      </c>
      <c r="BE1314" t="s">
        <v>136</v>
      </c>
      <c r="BF1314" t="s">
        <v>136</v>
      </c>
      <c r="BG1314" t="s">
        <v>134</v>
      </c>
      <c r="BH1314" t="s">
        <v>136</v>
      </c>
      <c r="BN1314" t="s">
        <v>22804</v>
      </c>
      <c r="BO1314" t="s">
        <v>2547</v>
      </c>
      <c r="BP1314">
        <v>5</v>
      </c>
      <c r="BQ1314">
        <v>5</v>
      </c>
      <c r="BR1314">
        <v>5</v>
      </c>
      <c r="BS1314" s="1">
        <v>44198</v>
      </c>
      <c r="BT1314" s="1">
        <v>44454</v>
      </c>
      <c r="BU1314" s="1">
        <v>44198</v>
      </c>
      <c r="BV1314" s="1">
        <v>44454</v>
      </c>
      <c r="BW1314" t="s">
        <v>136</v>
      </c>
      <c r="BX1314">
        <v>35</v>
      </c>
      <c r="BY1314">
        <v>0</v>
      </c>
      <c r="BZ1314">
        <v>6</v>
      </c>
      <c r="CA1314">
        <v>6</v>
      </c>
      <c r="CB1314">
        <v>6</v>
      </c>
      <c r="CC1314">
        <v>6</v>
      </c>
      <c r="CD1314">
        <v>6</v>
      </c>
      <c r="CE1314">
        <v>5</v>
      </c>
      <c r="CF1314" t="str">
        <f>"7:00 AM"</f>
        <v>7:00 AM</v>
      </c>
      <c r="CG1314" t="str">
        <f>"1:00 PM"</f>
        <v>1:00 PM</v>
      </c>
      <c r="CH1314" s="5">
        <v>11.83</v>
      </c>
      <c r="CI1314" t="s">
        <v>146</v>
      </c>
      <c r="CL1314" t="s">
        <v>134</v>
      </c>
      <c r="CM1314" t="s">
        <v>147</v>
      </c>
      <c r="CN1314" t="s">
        <v>148</v>
      </c>
      <c r="CO1314" t="s">
        <v>2548</v>
      </c>
      <c r="CP1314" t="s">
        <v>149</v>
      </c>
      <c r="CQ1314">
        <v>0</v>
      </c>
      <c r="CR1314">
        <v>0</v>
      </c>
      <c r="CS1314" t="s">
        <v>136</v>
      </c>
      <c r="CT1314" t="s">
        <v>136</v>
      </c>
      <c r="CU1314" t="s">
        <v>136</v>
      </c>
      <c r="CV1314" t="s">
        <v>134</v>
      </c>
      <c r="CW1314" t="s">
        <v>134</v>
      </c>
      <c r="CX1314">
        <v>50</v>
      </c>
      <c r="CY1314" t="s">
        <v>134</v>
      </c>
      <c r="CZ1314" t="s">
        <v>134</v>
      </c>
      <c r="DA1314" t="s">
        <v>134</v>
      </c>
      <c r="DB1314" t="s">
        <v>134</v>
      </c>
      <c r="DC1314" t="s">
        <v>134</v>
      </c>
      <c r="DD1314" t="s">
        <v>136</v>
      </c>
      <c r="DF1314" t="s">
        <v>2433</v>
      </c>
      <c r="DG1314" t="s">
        <v>22801</v>
      </c>
      <c r="DH1314" t="s">
        <v>2450</v>
      </c>
      <c r="DI1314" t="s">
        <v>246</v>
      </c>
      <c r="DJ1314" s="4">
        <v>70578</v>
      </c>
      <c r="DK1314" t="s">
        <v>268</v>
      </c>
      <c r="DL1314" t="s">
        <v>136</v>
      </c>
      <c r="DM1314">
        <v>1</v>
      </c>
      <c r="DN1314" t="s">
        <v>22441</v>
      </c>
      <c r="DO1314" t="s">
        <v>2450</v>
      </c>
      <c r="DP1314" t="s">
        <v>246</v>
      </c>
      <c r="DQ1314" t="str">
        <f>"70578"</f>
        <v>70578</v>
      </c>
      <c r="DR1314" t="s">
        <v>268</v>
      </c>
      <c r="DS1314" t="s">
        <v>18868</v>
      </c>
      <c r="DT1314">
        <v>1</v>
      </c>
      <c r="DU1314">
        <v>8</v>
      </c>
      <c r="DV1314" t="s">
        <v>136</v>
      </c>
      <c r="DW1314" t="s">
        <v>134</v>
      </c>
      <c r="DX1314" t="s">
        <v>136</v>
      </c>
      <c r="DY1314" t="s">
        <v>136</v>
      </c>
      <c r="DZ1314">
        <v>1</v>
      </c>
      <c r="EA1314" t="s">
        <v>136</v>
      </c>
      <c r="EC1314" s="5">
        <v>12.68</v>
      </c>
      <c r="ED1314" s="5">
        <v>55</v>
      </c>
      <c r="EE1314">
        <v>13375814998</v>
      </c>
      <c r="EF1314" t="s">
        <v>22803</v>
      </c>
      <c r="EG1314" t="s">
        <v>148</v>
      </c>
      <c r="EH1314">
        <v>2</v>
      </c>
    </row>
    <row r="1315" spans="1:138" ht="15" customHeight="1" x14ac:dyDescent="0.35">
      <c r="A1315" t="s">
        <v>8306</v>
      </c>
      <c r="B1315" t="s">
        <v>157</v>
      </c>
      <c r="C1315" s="1">
        <v>44137.710343634259</v>
      </c>
      <c r="D1315" s="1">
        <v>44167</v>
      </c>
      <c r="E1315" t="s">
        <v>133</v>
      </c>
      <c r="F1315" t="s">
        <v>136</v>
      </c>
      <c r="G1315" t="s">
        <v>135</v>
      </c>
      <c r="H1315" t="s">
        <v>136</v>
      </c>
      <c r="I1315" t="s">
        <v>8307</v>
      </c>
      <c r="K1315" t="s">
        <v>8308</v>
      </c>
      <c r="M1315" t="s">
        <v>8309</v>
      </c>
      <c r="N1315" t="s">
        <v>1128</v>
      </c>
      <c r="O1315" s="4">
        <v>58046</v>
      </c>
      <c r="P1315" t="s">
        <v>140</v>
      </c>
      <c r="R1315">
        <v>17017890422</v>
      </c>
      <c r="T1315">
        <v>112112</v>
      </c>
      <c r="U1315" t="s">
        <v>8310</v>
      </c>
      <c r="V1315" t="s">
        <v>3768</v>
      </c>
      <c r="X1315" t="s">
        <v>164</v>
      </c>
      <c r="Y1315" t="s">
        <v>8308</v>
      </c>
      <c r="AA1315" t="s">
        <v>8309</v>
      </c>
      <c r="AB1315" t="s">
        <v>1128</v>
      </c>
      <c r="AC1315" s="4">
        <v>58046</v>
      </c>
      <c r="AD1315" t="s">
        <v>140</v>
      </c>
      <c r="AF1315">
        <v>17017890422</v>
      </c>
      <c r="AH1315" t="s">
        <v>8311</v>
      </c>
      <c r="AI1315" t="s">
        <v>168</v>
      </c>
      <c r="AJ1315" t="s">
        <v>533</v>
      </c>
      <c r="AK1315" t="s">
        <v>534</v>
      </c>
      <c r="AM1315" t="s">
        <v>535</v>
      </c>
      <c r="AO1315" t="s">
        <v>536</v>
      </c>
      <c r="AP1315" t="s">
        <v>537</v>
      </c>
      <c r="AQ1315" s="4">
        <v>28786</v>
      </c>
      <c r="AR1315" t="s">
        <v>140</v>
      </c>
      <c r="AT1315">
        <v>18282460659</v>
      </c>
      <c r="AV1315" t="s">
        <v>538</v>
      </c>
      <c r="AW1315" t="s">
        <v>539</v>
      </c>
      <c r="AZ1315" t="s">
        <v>334</v>
      </c>
      <c r="BA1315" t="s">
        <v>335</v>
      </c>
      <c r="BB1315" t="s">
        <v>136</v>
      </c>
      <c r="BC1315" t="s">
        <v>136</v>
      </c>
      <c r="BD1315" t="s">
        <v>148</v>
      </c>
      <c r="BE1315" t="s">
        <v>136</v>
      </c>
      <c r="BF1315" t="s">
        <v>136</v>
      </c>
      <c r="BG1315" t="s">
        <v>134</v>
      </c>
      <c r="BH1315" t="s">
        <v>136</v>
      </c>
      <c r="BN1315" t="s">
        <v>8312</v>
      </c>
      <c r="BO1315" t="s">
        <v>3151</v>
      </c>
      <c r="BP1315">
        <v>1</v>
      </c>
      <c r="BQ1315">
        <v>1</v>
      </c>
      <c r="BR1315">
        <v>1</v>
      </c>
      <c r="BS1315" s="1">
        <v>44197</v>
      </c>
      <c r="BT1315" s="1">
        <v>44316</v>
      </c>
      <c r="BU1315" s="1">
        <v>44197</v>
      </c>
      <c r="BV1315" s="1">
        <v>44316</v>
      </c>
      <c r="BW1315" t="s">
        <v>136</v>
      </c>
      <c r="BX1315">
        <v>40</v>
      </c>
      <c r="BY1315">
        <v>0</v>
      </c>
      <c r="BZ1315">
        <v>8</v>
      </c>
      <c r="CA1315">
        <v>8</v>
      </c>
      <c r="CB1315">
        <v>8</v>
      </c>
      <c r="CC1315">
        <v>8</v>
      </c>
      <c r="CD1315">
        <v>8</v>
      </c>
      <c r="CE1315">
        <v>0</v>
      </c>
      <c r="CF1315" t="str">
        <f>"8:00 AM"</f>
        <v>8:00 AM</v>
      </c>
      <c r="CG1315" t="str">
        <f>"5:00 PM"</f>
        <v>5:00 PM</v>
      </c>
      <c r="CH1315" s="5">
        <v>14.99</v>
      </c>
      <c r="CI1315" t="s">
        <v>146</v>
      </c>
      <c r="CL1315" t="s">
        <v>136</v>
      </c>
      <c r="CM1315" t="s">
        <v>354</v>
      </c>
      <c r="CN1315" t="s">
        <v>8313</v>
      </c>
      <c r="CO1315" t="s">
        <v>544</v>
      </c>
      <c r="CP1315" t="s">
        <v>149</v>
      </c>
      <c r="CQ1315">
        <v>1</v>
      </c>
      <c r="CR1315">
        <v>0</v>
      </c>
      <c r="CS1315" t="s">
        <v>136</v>
      </c>
      <c r="CT1315" t="s">
        <v>136</v>
      </c>
      <c r="CU1315" t="s">
        <v>136</v>
      </c>
      <c r="CV1315" t="s">
        <v>136</v>
      </c>
      <c r="CW1315" t="s">
        <v>134</v>
      </c>
      <c r="CX1315">
        <v>75</v>
      </c>
      <c r="CY1315" t="s">
        <v>134</v>
      </c>
      <c r="CZ1315" t="s">
        <v>136</v>
      </c>
      <c r="DA1315" t="s">
        <v>136</v>
      </c>
      <c r="DB1315" t="s">
        <v>136</v>
      </c>
      <c r="DC1315" t="s">
        <v>136</v>
      </c>
      <c r="DD1315" t="s">
        <v>136</v>
      </c>
      <c r="DF1315" t="s">
        <v>8314</v>
      </c>
      <c r="DG1315" t="s">
        <v>8308</v>
      </c>
      <c r="DH1315" t="s">
        <v>8309</v>
      </c>
      <c r="DI1315" t="s">
        <v>1128</v>
      </c>
      <c r="DJ1315" s="4">
        <v>58046</v>
      </c>
      <c r="DK1315" t="s">
        <v>8315</v>
      </c>
      <c r="DL1315" t="s">
        <v>136</v>
      </c>
      <c r="DM1315">
        <v>1</v>
      </c>
      <c r="DN1315" t="s">
        <v>8316</v>
      </c>
      <c r="DO1315" t="s">
        <v>2016</v>
      </c>
      <c r="DP1315" t="s">
        <v>1128</v>
      </c>
      <c r="DQ1315" t="str">
        <f>"58230"</f>
        <v>58230</v>
      </c>
      <c r="DR1315" t="s">
        <v>8315</v>
      </c>
      <c r="DS1315" t="s">
        <v>296</v>
      </c>
      <c r="DT1315">
        <v>1</v>
      </c>
      <c r="DU1315">
        <v>3</v>
      </c>
      <c r="DV1315" t="s">
        <v>134</v>
      </c>
      <c r="DW1315" t="s">
        <v>134</v>
      </c>
      <c r="DX1315" t="s">
        <v>134</v>
      </c>
      <c r="DY1315" t="s">
        <v>136</v>
      </c>
      <c r="DZ1315">
        <v>1</v>
      </c>
      <c r="EA1315" t="s">
        <v>136</v>
      </c>
      <c r="EC1315" s="5">
        <v>12.68</v>
      </c>
      <c r="ED1315" s="5">
        <v>55</v>
      </c>
      <c r="EE1315">
        <v>17017890422</v>
      </c>
      <c r="EF1315" t="s">
        <v>8311</v>
      </c>
      <c r="EG1315" t="s">
        <v>2909</v>
      </c>
      <c r="EH1315">
        <v>0</v>
      </c>
    </row>
    <row r="1316" spans="1:138" ht="15" customHeight="1" x14ac:dyDescent="0.35">
      <c r="A1316" t="s">
        <v>23174</v>
      </c>
      <c r="B1316" t="s">
        <v>157</v>
      </c>
      <c r="C1316" s="1">
        <v>44145.678613194446</v>
      </c>
      <c r="D1316" s="1">
        <v>44167</v>
      </c>
      <c r="E1316" t="s">
        <v>133</v>
      </c>
      <c r="F1316" t="s">
        <v>136</v>
      </c>
      <c r="G1316" t="s">
        <v>135</v>
      </c>
      <c r="H1316" t="s">
        <v>136</v>
      </c>
      <c r="I1316" t="s">
        <v>23175</v>
      </c>
      <c r="K1316" t="s">
        <v>23176</v>
      </c>
      <c r="M1316" t="s">
        <v>3328</v>
      </c>
      <c r="N1316" t="s">
        <v>246</v>
      </c>
      <c r="O1316" s="4">
        <v>70543</v>
      </c>
      <c r="P1316" t="s">
        <v>140</v>
      </c>
      <c r="R1316">
        <v>13375814285</v>
      </c>
      <c r="T1316">
        <v>11116</v>
      </c>
      <c r="U1316" t="s">
        <v>23177</v>
      </c>
      <c r="V1316" t="s">
        <v>613</v>
      </c>
      <c r="X1316" t="s">
        <v>164</v>
      </c>
      <c r="Y1316" t="s">
        <v>23176</v>
      </c>
      <c r="AA1316" t="s">
        <v>3328</v>
      </c>
      <c r="AB1316" t="s">
        <v>246</v>
      </c>
      <c r="AC1316" s="4">
        <v>70543</v>
      </c>
      <c r="AD1316" t="s">
        <v>140</v>
      </c>
      <c r="AF1316">
        <v>13375814285</v>
      </c>
      <c r="AH1316" t="s">
        <v>23178</v>
      </c>
      <c r="AI1316" t="s">
        <v>168</v>
      </c>
      <c r="AJ1316" t="s">
        <v>2425</v>
      </c>
      <c r="AK1316" t="s">
        <v>2426</v>
      </c>
      <c r="AL1316" t="s">
        <v>509</v>
      </c>
      <c r="AM1316" t="s">
        <v>2427</v>
      </c>
      <c r="AO1316" t="s">
        <v>345</v>
      </c>
      <c r="AP1316" t="s">
        <v>246</v>
      </c>
      <c r="AQ1316" s="4">
        <v>70526</v>
      </c>
      <c r="AR1316" t="s">
        <v>140</v>
      </c>
      <c r="AT1316">
        <v>13377835693</v>
      </c>
      <c r="AU1316">
        <v>3010</v>
      </c>
      <c r="AV1316" t="s">
        <v>2428</v>
      </c>
      <c r="AW1316" t="s">
        <v>2429</v>
      </c>
      <c r="AZ1316" t="s">
        <v>334</v>
      </c>
      <c r="BA1316" t="s">
        <v>335</v>
      </c>
      <c r="BB1316" t="s">
        <v>136</v>
      </c>
      <c r="BC1316" t="s">
        <v>136</v>
      </c>
      <c r="BD1316" t="s">
        <v>148</v>
      </c>
      <c r="BE1316" t="s">
        <v>136</v>
      </c>
      <c r="BF1316" t="s">
        <v>136</v>
      </c>
      <c r="BG1316" t="s">
        <v>134</v>
      </c>
      <c r="BH1316" t="s">
        <v>136</v>
      </c>
      <c r="BN1316" t="s">
        <v>23179</v>
      </c>
      <c r="BO1316" t="s">
        <v>23180</v>
      </c>
      <c r="BP1316">
        <v>3</v>
      </c>
      <c r="BQ1316">
        <v>3</v>
      </c>
      <c r="BR1316">
        <v>3</v>
      </c>
      <c r="BS1316" s="1">
        <v>44200</v>
      </c>
      <c r="BT1316" s="1">
        <v>44500</v>
      </c>
      <c r="BU1316" s="1">
        <v>44200</v>
      </c>
      <c r="BV1316" s="1">
        <v>44500</v>
      </c>
      <c r="BW1316" t="s">
        <v>136</v>
      </c>
      <c r="BX1316">
        <v>35</v>
      </c>
      <c r="BY1316">
        <v>0</v>
      </c>
      <c r="BZ1316">
        <v>6</v>
      </c>
      <c r="CA1316">
        <v>6</v>
      </c>
      <c r="CB1316">
        <v>6</v>
      </c>
      <c r="CC1316">
        <v>6</v>
      </c>
      <c r="CD1316">
        <v>6</v>
      </c>
      <c r="CE1316">
        <v>5</v>
      </c>
      <c r="CF1316" t="str">
        <f>"7:00 AM"</f>
        <v>7:00 AM</v>
      </c>
      <c r="CG1316" t="str">
        <f>"1:00 PM"</f>
        <v>1:00 PM</v>
      </c>
      <c r="CH1316" s="5">
        <v>11.83</v>
      </c>
      <c r="CI1316" t="s">
        <v>146</v>
      </c>
      <c r="CL1316" t="s">
        <v>134</v>
      </c>
      <c r="CM1316" t="s">
        <v>147</v>
      </c>
      <c r="CN1316" t="s">
        <v>148</v>
      </c>
      <c r="CO1316" t="s">
        <v>2548</v>
      </c>
      <c r="CP1316" t="s">
        <v>149</v>
      </c>
      <c r="CQ1316">
        <v>0</v>
      </c>
      <c r="CR1316">
        <v>0</v>
      </c>
      <c r="CS1316" t="s">
        <v>136</v>
      </c>
      <c r="CT1316" t="s">
        <v>136</v>
      </c>
      <c r="CU1316" t="s">
        <v>136</v>
      </c>
      <c r="CV1316" t="s">
        <v>134</v>
      </c>
      <c r="CW1316" t="s">
        <v>134</v>
      </c>
      <c r="CX1316">
        <v>50</v>
      </c>
      <c r="CY1316" t="s">
        <v>134</v>
      </c>
      <c r="CZ1316" t="s">
        <v>134</v>
      </c>
      <c r="DA1316" t="s">
        <v>134</v>
      </c>
      <c r="DB1316" t="s">
        <v>134</v>
      </c>
      <c r="DC1316" t="s">
        <v>134</v>
      </c>
      <c r="DD1316" t="s">
        <v>136</v>
      </c>
      <c r="DF1316" t="s">
        <v>2433</v>
      </c>
      <c r="DG1316" t="s">
        <v>23176</v>
      </c>
      <c r="DH1316" t="s">
        <v>3328</v>
      </c>
      <c r="DI1316" t="s">
        <v>246</v>
      </c>
      <c r="DJ1316" s="4">
        <v>70543</v>
      </c>
      <c r="DK1316" t="s">
        <v>268</v>
      </c>
      <c r="DL1316" t="s">
        <v>136</v>
      </c>
      <c r="DM1316">
        <v>1</v>
      </c>
      <c r="DN1316" t="s">
        <v>23181</v>
      </c>
      <c r="DO1316" t="s">
        <v>3328</v>
      </c>
      <c r="DP1316" t="s">
        <v>246</v>
      </c>
      <c r="DQ1316" t="str">
        <f>"70543"</f>
        <v>70543</v>
      </c>
      <c r="DR1316" t="s">
        <v>268</v>
      </c>
      <c r="DS1316" t="s">
        <v>497</v>
      </c>
      <c r="DT1316">
        <v>1</v>
      </c>
      <c r="DU1316">
        <v>5</v>
      </c>
      <c r="DV1316" t="s">
        <v>136</v>
      </c>
      <c r="DW1316" t="s">
        <v>134</v>
      </c>
      <c r="DX1316" t="s">
        <v>136</v>
      </c>
      <c r="DY1316" t="s">
        <v>136</v>
      </c>
      <c r="DZ1316">
        <v>1</v>
      </c>
      <c r="EA1316" t="s">
        <v>136</v>
      </c>
      <c r="EC1316" s="5">
        <v>12.68</v>
      </c>
      <c r="ED1316" s="5">
        <v>55</v>
      </c>
      <c r="EE1316">
        <v>13375814285</v>
      </c>
      <c r="EF1316" t="s">
        <v>23178</v>
      </c>
      <c r="EG1316" t="s">
        <v>148</v>
      </c>
      <c r="EH1316">
        <v>3</v>
      </c>
    </row>
    <row r="1317" spans="1:138" ht="15" customHeight="1" x14ac:dyDescent="0.35">
      <c r="A1317" t="s">
        <v>23711</v>
      </c>
      <c r="B1317" t="s">
        <v>157</v>
      </c>
      <c r="C1317" s="1">
        <v>44138.521748842591</v>
      </c>
      <c r="D1317" s="1">
        <v>44167</v>
      </c>
      <c r="E1317" t="s">
        <v>133</v>
      </c>
      <c r="F1317" t="s">
        <v>136</v>
      </c>
      <c r="G1317" t="s">
        <v>135</v>
      </c>
      <c r="H1317" t="s">
        <v>136</v>
      </c>
      <c r="I1317" t="s">
        <v>23712</v>
      </c>
      <c r="K1317" t="s">
        <v>23713</v>
      </c>
      <c r="M1317" t="s">
        <v>13463</v>
      </c>
      <c r="N1317" t="s">
        <v>426</v>
      </c>
      <c r="O1317" s="4">
        <v>0</v>
      </c>
      <c r="P1317" t="s">
        <v>140</v>
      </c>
      <c r="R1317">
        <v>18195708029</v>
      </c>
      <c r="T1317">
        <v>11199</v>
      </c>
      <c r="U1317" t="s">
        <v>23714</v>
      </c>
      <c r="V1317" t="s">
        <v>2795</v>
      </c>
      <c r="X1317" t="s">
        <v>429</v>
      </c>
      <c r="Y1317" t="s">
        <v>23713</v>
      </c>
      <c r="AA1317" t="s">
        <v>13463</v>
      </c>
      <c r="AB1317" t="s">
        <v>426</v>
      </c>
      <c r="AC1317" s="4">
        <v>0</v>
      </c>
      <c r="AD1317" t="s">
        <v>140</v>
      </c>
      <c r="AF1317">
        <v>18195708029</v>
      </c>
      <c r="AH1317" t="s">
        <v>23715</v>
      </c>
      <c r="AI1317" t="s">
        <v>226</v>
      </c>
      <c r="AJ1317" t="s">
        <v>13472</v>
      </c>
      <c r="AK1317" t="s">
        <v>828</v>
      </c>
      <c r="AL1317" t="s">
        <v>10384</v>
      </c>
      <c r="AM1317" t="s">
        <v>13473</v>
      </c>
      <c r="AN1317" t="s">
        <v>10386</v>
      </c>
      <c r="AO1317" t="s">
        <v>10387</v>
      </c>
      <c r="AP1317" t="s">
        <v>426</v>
      </c>
      <c r="AQ1317" s="4">
        <v>4092</v>
      </c>
      <c r="AR1317" t="s">
        <v>140</v>
      </c>
      <c r="AS1317" t="s">
        <v>10388</v>
      </c>
      <c r="AT1317">
        <v>12078718005</v>
      </c>
      <c r="AV1317" t="s">
        <v>10389</v>
      </c>
      <c r="AW1317" t="s">
        <v>10390</v>
      </c>
      <c r="AX1317" t="s">
        <v>426</v>
      </c>
      <c r="AY1317" t="s">
        <v>10391</v>
      </c>
      <c r="AZ1317" t="s">
        <v>175</v>
      </c>
      <c r="BA1317" t="s">
        <v>176</v>
      </c>
      <c r="BB1317" t="s">
        <v>136</v>
      </c>
      <c r="BC1317" t="s">
        <v>136</v>
      </c>
      <c r="BD1317" t="s">
        <v>148</v>
      </c>
      <c r="BE1317" t="s">
        <v>136</v>
      </c>
      <c r="BF1317" t="s">
        <v>136</v>
      </c>
      <c r="BG1317" t="s">
        <v>134</v>
      </c>
      <c r="BH1317" t="s">
        <v>136</v>
      </c>
      <c r="BN1317" t="s">
        <v>23716</v>
      </c>
      <c r="BO1317" t="s">
        <v>10393</v>
      </c>
      <c r="BP1317">
        <v>3</v>
      </c>
      <c r="BQ1317">
        <v>3</v>
      </c>
      <c r="BR1317">
        <v>3</v>
      </c>
      <c r="BS1317" s="1">
        <v>44200</v>
      </c>
      <c r="BT1317" s="1">
        <v>44366</v>
      </c>
      <c r="BU1317" s="1">
        <v>44200</v>
      </c>
      <c r="BV1317" s="1">
        <v>44366</v>
      </c>
      <c r="BW1317" t="s">
        <v>136</v>
      </c>
      <c r="BX1317">
        <v>57</v>
      </c>
      <c r="BY1317">
        <v>0</v>
      </c>
      <c r="BZ1317">
        <v>9.5</v>
      </c>
      <c r="CA1317">
        <v>9.5</v>
      </c>
      <c r="CB1317">
        <v>9.5</v>
      </c>
      <c r="CC1317">
        <v>9.5</v>
      </c>
      <c r="CD1317">
        <v>9.5</v>
      </c>
      <c r="CE1317">
        <v>9.5</v>
      </c>
      <c r="CF1317" t="str">
        <f>"7:30 AM"</f>
        <v>7:30 AM</v>
      </c>
      <c r="CG1317" t="str">
        <f>"5:00 PM"</f>
        <v>5:00 PM</v>
      </c>
      <c r="CH1317" s="5">
        <v>14.29</v>
      </c>
      <c r="CI1317" t="s">
        <v>146</v>
      </c>
      <c r="CL1317" t="s">
        <v>136</v>
      </c>
      <c r="CM1317" t="s">
        <v>312</v>
      </c>
      <c r="CN1317" t="s">
        <v>148</v>
      </c>
      <c r="CO1317" t="s">
        <v>13477</v>
      </c>
      <c r="CP1317" t="s">
        <v>149</v>
      </c>
      <c r="CQ1317">
        <v>0</v>
      </c>
      <c r="CR1317">
        <v>0</v>
      </c>
      <c r="CS1317" t="s">
        <v>136</v>
      </c>
      <c r="CT1317" t="s">
        <v>136</v>
      </c>
      <c r="CU1317" t="s">
        <v>136</v>
      </c>
      <c r="CV1317" t="s">
        <v>136</v>
      </c>
      <c r="CW1317" t="s">
        <v>136</v>
      </c>
      <c r="CY1317" t="s">
        <v>134</v>
      </c>
      <c r="CZ1317" t="s">
        <v>136</v>
      </c>
      <c r="DA1317" t="s">
        <v>134</v>
      </c>
      <c r="DB1317" t="s">
        <v>134</v>
      </c>
      <c r="DC1317" t="s">
        <v>136</v>
      </c>
      <c r="DD1317" t="s">
        <v>136</v>
      </c>
      <c r="DF1317" t="s">
        <v>180</v>
      </c>
      <c r="DG1317" t="s">
        <v>23713</v>
      </c>
      <c r="DH1317" t="s">
        <v>13463</v>
      </c>
      <c r="DI1317" t="s">
        <v>426</v>
      </c>
      <c r="DJ1317" s="4">
        <v>0</v>
      </c>
      <c r="DK1317" t="s">
        <v>445</v>
      </c>
      <c r="DL1317" t="s">
        <v>136</v>
      </c>
      <c r="DM1317">
        <v>1</v>
      </c>
      <c r="DN1317" t="s">
        <v>23717</v>
      </c>
      <c r="DO1317" t="s">
        <v>13463</v>
      </c>
      <c r="DP1317" t="s">
        <v>426</v>
      </c>
      <c r="DQ1317" t="str">
        <f>"T7r19"</f>
        <v>T7r19</v>
      </c>
      <c r="DR1317" t="s">
        <v>445</v>
      </c>
      <c r="DS1317" t="s">
        <v>23718</v>
      </c>
      <c r="DT1317">
        <v>1</v>
      </c>
      <c r="DU1317">
        <v>3</v>
      </c>
      <c r="DV1317" t="s">
        <v>136</v>
      </c>
      <c r="DW1317" t="s">
        <v>134</v>
      </c>
      <c r="DX1317" t="s">
        <v>136</v>
      </c>
      <c r="DY1317" t="s">
        <v>136</v>
      </c>
      <c r="DZ1317">
        <v>1</v>
      </c>
      <c r="EA1317" t="s">
        <v>134</v>
      </c>
      <c r="EB1317" s="5">
        <v>12.68</v>
      </c>
      <c r="EC1317" s="5">
        <v>12.68</v>
      </c>
      <c r="ED1317" s="5">
        <v>55</v>
      </c>
      <c r="EE1317">
        <f>1-819-570-8029</f>
        <v>-9417</v>
      </c>
      <c r="EF1317" t="s">
        <v>23719</v>
      </c>
      <c r="EG1317" t="s">
        <v>148</v>
      </c>
      <c r="EH1317">
        <v>0</v>
      </c>
    </row>
    <row r="1318" spans="1:138" ht="15" customHeight="1" x14ac:dyDescent="0.35">
      <c r="A1318" t="s">
        <v>6782</v>
      </c>
      <c r="B1318" t="s">
        <v>157</v>
      </c>
      <c r="C1318" s="1">
        <v>44139.217909027779</v>
      </c>
      <c r="D1318" s="1">
        <v>44167</v>
      </c>
      <c r="E1318" t="s">
        <v>133</v>
      </c>
      <c r="F1318" t="s">
        <v>136</v>
      </c>
      <c r="G1318" t="s">
        <v>135</v>
      </c>
      <c r="H1318" t="s">
        <v>136</v>
      </c>
      <c r="I1318" t="s">
        <v>6783</v>
      </c>
      <c r="K1318" t="s">
        <v>6784</v>
      </c>
      <c r="M1318" t="s">
        <v>808</v>
      </c>
      <c r="N1318" t="s">
        <v>720</v>
      </c>
      <c r="O1318" s="4">
        <v>39452</v>
      </c>
      <c r="P1318" t="s">
        <v>140</v>
      </c>
      <c r="R1318">
        <v>16019477235</v>
      </c>
      <c r="T1318">
        <v>11142</v>
      </c>
      <c r="U1318" t="s">
        <v>6518</v>
      </c>
      <c r="V1318" t="s">
        <v>172</v>
      </c>
      <c r="W1318" t="s">
        <v>1517</v>
      </c>
      <c r="X1318" t="s">
        <v>429</v>
      </c>
      <c r="Y1318" t="s">
        <v>6784</v>
      </c>
      <c r="AA1318" t="s">
        <v>808</v>
      </c>
      <c r="AB1318" t="s">
        <v>720</v>
      </c>
      <c r="AC1318" s="4">
        <v>39452</v>
      </c>
      <c r="AD1318" t="s">
        <v>140</v>
      </c>
      <c r="AF1318">
        <v>16019477235</v>
      </c>
      <c r="AH1318" t="s">
        <v>6785</v>
      </c>
      <c r="AI1318" t="s">
        <v>168</v>
      </c>
      <c r="AJ1318" t="s">
        <v>814</v>
      </c>
      <c r="AK1318" t="s">
        <v>815</v>
      </c>
      <c r="AL1318" t="s">
        <v>816</v>
      </c>
      <c r="AM1318" t="s">
        <v>817</v>
      </c>
      <c r="AO1318" t="s">
        <v>818</v>
      </c>
      <c r="AP1318" t="s">
        <v>720</v>
      </c>
      <c r="AQ1318" s="4">
        <v>39114</v>
      </c>
      <c r="AR1318" t="s">
        <v>140</v>
      </c>
      <c r="AT1318">
        <v>16018475110</v>
      </c>
      <c r="AV1318" t="s">
        <v>819</v>
      </c>
      <c r="AW1318" t="s">
        <v>820</v>
      </c>
      <c r="AZ1318" t="s">
        <v>821</v>
      </c>
      <c r="BA1318" t="s">
        <v>822</v>
      </c>
      <c r="BB1318" t="s">
        <v>136</v>
      </c>
      <c r="BC1318" t="s">
        <v>136</v>
      </c>
      <c r="BD1318" t="s">
        <v>148</v>
      </c>
      <c r="BE1318" t="s">
        <v>136</v>
      </c>
      <c r="BF1318" t="s">
        <v>136</v>
      </c>
      <c r="BG1318" t="s">
        <v>134</v>
      </c>
      <c r="BH1318" t="s">
        <v>136</v>
      </c>
      <c r="BN1318" t="s">
        <v>6786</v>
      </c>
      <c r="BO1318" t="s">
        <v>6787</v>
      </c>
      <c r="BP1318">
        <v>6</v>
      </c>
      <c r="BQ1318">
        <v>6</v>
      </c>
      <c r="BR1318">
        <v>6</v>
      </c>
      <c r="BS1318" s="1">
        <v>44200</v>
      </c>
      <c r="BT1318" s="1">
        <v>44377</v>
      </c>
      <c r="BU1318" s="1">
        <v>44200</v>
      </c>
      <c r="BV1318" s="1">
        <v>44377</v>
      </c>
      <c r="BW1318" t="s">
        <v>136</v>
      </c>
      <c r="BX1318">
        <v>40</v>
      </c>
      <c r="BY1318">
        <v>0</v>
      </c>
      <c r="BZ1318">
        <v>7</v>
      </c>
      <c r="CA1318">
        <v>7</v>
      </c>
      <c r="CB1318">
        <v>7</v>
      </c>
      <c r="CC1318">
        <v>7</v>
      </c>
      <c r="CD1318">
        <v>7</v>
      </c>
      <c r="CE1318">
        <v>5</v>
      </c>
      <c r="CF1318" t="str">
        <f>"7:00 AM"</f>
        <v>7:00 AM</v>
      </c>
      <c r="CG1318" t="str">
        <f>"3:00 PM"</f>
        <v>3:00 PM</v>
      </c>
      <c r="CH1318" s="5">
        <v>11.83</v>
      </c>
      <c r="CI1318" t="s">
        <v>146</v>
      </c>
      <c r="CL1318" t="s">
        <v>134</v>
      </c>
      <c r="CM1318" t="s">
        <v>147</v>
      </c>
      <c r="CN1318" t="s">
        <v>148</v>
      </c>
      <c r="CO1318" s="2" t="s">
        <v>6788</v>
      </c>
      <c r="CP1318" t="s">
        <v>149</v>
      </c>
      <c r="CQ1318">
        <v>0</v>
      </c>
      <c r="CR1318">
        <v>0</v>
      </c>
      <c r="CS1318" t="s">
        <v>136</v>
      </c>
      <c r="CT1318" t="s">
        <v>134</v>
      </c>
      <c r="CU1318" t="s">
        <v>134</v>
      </c>
      <c r="CV1318" t="s">
        <v>134</v>
      </c>
      <c r="CW1318" t="s">
        <v>134</v>
      </c>
      <c r="CX1318">
        <v>80</v>
      </c>
      <c r="CY1318" t="s">
        <v>134</v>
      </c>
      <c r="CZ1318" t="s">
        <v>134</v>
      </c>
      <c r="DA1318" t="s">
        <v>136</v>
      </c>
      <c r="DB1318" t="s">
        <v>134</v>
      </c>
      <c r="DC1318" t="s">
        <v>134</v>
      </c>
      <c r="DD1318" t="s">
        <v>136</v>
      </c>
      <c r="DF1318" s="2" t="s">
        <v>6789</v>
      </c>
      <c r="DG1318" t="s">
        <v>6790</v>
      </c>
      <c r="DH1318" t="s">
        <v>808</v>
      </c>
      <c r="DI1318" t="s">
        <v>720</v>
      </c>
      <c r="DJ1318" s="4">
        <v>39452</v>
      </c>
      <c r="DK1318" t="s">
        <v>828</v>
      </c>
      <c r="DL1318" t="s">
        <v>134</v>
      </c>
      <c r="DM1318">
        <v>4</v>
      </c>
      <c r="DN1318" t="s">
        <v>6791</v>
      </c>
      <c r="DO1318" t="s">
        <v>808</v>
      </c>
      <c r="DP1318" t="s">
        <v>720</v>
      </c>
      <c r="DQ1318" t="str">
        <f>"39452"</f>
        <v>39452</v>
      </c>
      <c r="DR1318" t="s">
        <v>828</v>
      </c>
      <c r="DS1318" t="s">
        <v>6792</v>
      </c>
      <c r="DT1318">
        <v>1</v>
      </c>
      <c r="DU1318">
        <v>8</v>
      </c>
      <c r="DV1318" t="s">
        <v>136</v>
      </c>
      <c r="DW1318" t="s">
        <v>136</v>
      </c>
      <c r="DX1318" t="s">
        <v>134</v>
      </c>
      <c r="DY1318" t="s">
        <v>134</v>
      </c>
      <c r="DZ1318">
        <v>5</v>
      </c>
      <c r="EA1318" t="s">
        <v>136</v>
      </c>
      <c r="EC1318" s="5">
        <v>12.68</v>
      </c>
      <c r="ED1318" s="5">
        <v>55</v>
      </c>
      <c r="EE1318">
        <v>16019477235</v>
      </c>
      <c r="EF1318" t="s">
        <v>6785</v>
      </c>
      <c r="EG1318" t="s">
        <v>831</v>
      </c>
      <c r="EH1318">
        <v>2</v>
      </c>
    </row>
    <row r="1319" spans="1:138" ht="15" customHeight="1" x14ac:dyDescent="0.35">
      <c r="A1319" t="s">
        <v>14830</v>
      </c>
      <c r="B1319" t="s">
        <v>157</v>
      </c>
      <c r="C1319" s="1">
        <v>44143.931943402778</v>
      </c>
      <c r="D1319" s="1">
        <v>44167</v>
      </c>
      <c r="E1319" t="s">
        <v>133</v>
      </c>
      <c r="F1319" t="s">
        <v>136</v>
      </c>
      <c r="G1319" t="s">
        <v>135</v>
      </c>
      <c r="H1319" t="s">
        <v>136</v>
      </c>
      <c r="I1319" t="s">
        <v>14831</v>
      </c>
      <c r="K1319" t="s">
        <v>14832</v>
      </c>
      <c r="M1319" t="s">
        <v>7685</v>
      </c>
      <c r="N1319" t="s">
        <v>246</v>
      </c>
      <c r="O1319" s="4">
        <v>70655</v>
      </c>
      <c r="P1319" t="s">
        <v>140</v>
      </c>
      <c r="R1319">
        <v>13372246610</v>
      </c>
      <c r="T1319">
        <v>112512</v>
      </c>
      <c r="U1319" t="s">
        <v>14833</v>
      </c>
      <c r="V1319" t="s">
        <v>6459</v>
      </c>
      <c r="W1319" t="s">
        <v>1225</v>
      </c>
      <c r="X1319" t="s">
        <v>251</v>
      </c>
      <c r="Y1319" t="s">
        <v>14832</v>
      </c>
      <c r="AA1319" t="s">
        <v>7685</v>
      </c>
      <c r="AB1319" t="s">
        <v>246</v>
      </c>
      <c r="AC1319" s="4">
        <v>70655</v>
      </c>
      <c r="AD1319" t="s">
        <v>140</v>
      </c>
      <c r="AE1319" t="s">
        <v>7686</v>
      </c>
      <c r="AF1319">
        <v>13372246610</v>
      </c>
      <c r="AH1319" t="s">
        <v>14834</v>
      </c>
      <c r="AI1319" t="s">
        <v>168</v>
      </c>
      <c r="AJ1319" t="s">
        <v>254</v>
      </c>
      <c r="AK1319" t="s">
        <v>255</v>
      </c>
      <c r="AL1319" t="s">
        <v>256</v>
      </c>
      <c r="AM1319" t="s">
        <v>257</v>
      </c>
      <c r="AO1319" t="s">
        <v>258</v>
      </c>
      <c r="AP1319" t="s">
        <v>246</v>
      </c>
      <c r="AQ1319" s="4">
        <v>70760</v>
      </c>
      <c r="AR1319" t="s">
        <v>140</v>
      </c>
      <c r="AS1319" t="s">
        <v>259</v>
      </c>
      <c r="AT1319">
        <v>12256387218</v>
      </c>
      <c r="AV1319" t="s">
        <v>260</v>
      </c>
      <c r="AW1319" t="s">
        <v>1731</v>
      </c>
      <c r="AZ1319" t="s">
        <v>334</v>
      </c>
      <c r="BA1319" t="s">
        <v>335</v>
      </c>
      <c r="BB1319" t="s">
        <v>136</v>
      </c>
      <c r="BC1319" t="s">
        <v>136</v>
      </c>
      <c r="BD1319" t="s">
        <v>148</v>
      </c>
      <c r="BE1319" t="s">
        <v>136</v>
      </c>
      <c r="BF1319" t="s">
        <v>136</v>
      </c>
      <c r="BG1319" t="s">
        <v>134</v>
      </c>
      <c r="BH1319" t="s">
        <v>136</v>
      </c>
      <c r="BN1319" t="s">
        <v>14835</v>
      </c>
      <c r="BO1319" t="s">
        <v>3057</v>
      </c>
      <c r="BP1319">
        <v>5</v>
      </c>
      <c r="BQ1319">
        <v>5</v>
      </c>
      <c r="BR1319">
        <v>5</v>
      </c>
      <c r="BS1319" s="1">
        <v>44197</v>
      </c>
      <c r="BT1319" s="1">
        <v>44500</v>
      </c>
      <c r="BU1319" s="1">
        <v>44197</v>
      </c>
      <c r="BV1319" s="1">
        <v>44500</v>
      </c>
      <c r="BW1319" t="s">
        <v>136</v>
      </c>
      <c r="BX1319">
        <v>40</v>
      </c>
      <c r="BY1319">
        <v>0</v>
      </c>
      <c r="BZ1319">
        <v>8</v>
      </c>
      <c r="CA1319">
        <v>8</v>
      </c>
      <c r="CB1319">
        <v>8</v>
      </c>
      <c r="CC1319">
        <v>8</v>
      </c>
      <c r="CD1319">
        <v>8</v>
      </c>
      <c r="CE1319">
        <v>0</v>
      </c>
      <c r="CF1319" t="str">
        <f>"7:00 AM"</f>
        <v>7:00 AM</v>
      </c>
      <c r="CG1319" t="str">
        <f>"4:00 PM"</f>
        <v>4:00 PM</v>
      </c>
      <c r="CH1319" s="5">
        <v>11.83</v>
      </c>
      <c r="CI1319" t="s">
        <v>146</v>
      </c>
      <c r="CL1319" t="s">
        <v>134</v>
      </c>
      <c r="CM1319" t="s">
        <v>312</v>
      </c>
      <c r="CN1319" t="s">
        <v>148</v>
      </c>
      <c r="CO1319" t="s">
        <v>266</v>
      </c>
      <c r="CP1319" t="s">
        <v>149</v>
      </c>
      <c r="CQ1319">
        <v>3</v>
      </c>
      <c r="CR1319">
        <v>0</v>
      </c>
      <c r="CS1319" t="s">
        <v>136</v>
      </c>
      <c r="CT1319" t="s">
        <v>136</v>
      </c>
      <c r="CU1319" t="s">
        <v>136</v>
      </c>
      <c r="CV1319" t="s">
        <v>134</v>
      </c>
      <c r="CW1319" t="s">
        <v>134</v>
      </c>
      <c r="CX1319">
        <v>50</v>
      </c>
      <c r="CY1319" t="s">
        <v>134</v>
      </c>
      <c r="CZ1319" t="s">
        <v>134</v>
      </c>
      <c r="DA1319" t="s">
        <v>134</v>
      </c>
      <c r="DB1319" t="s">
        <v>134</v>
      </c>
      <c r="DC1319" t="s">
        <v>134</v>
      </c>
      <c r="DD1319" t="s">
        <v>136</v>
      </c>
      <c r="DF1319" t="s">
        <v>267</v>
      </c>
      <c r="DG1319" t="s">
        <v>14836</v>
      </c>
      <c r="DH1319" t="s">
        <v>7685</v>
      </c>
      <c r="DI1319" t="s">
        <v>246</v>
      </c>
      <c r="DJ1319" s="4">
        <v>70655</v>
      </c>
      <c r="DK1319" t="s">
        <v>2371</v>
      </c>
      <c r="DL1319" t="s">
        <v>134</v>
      </c>
      <c r="DM1319">
        <v>5</v>
      </c>
      <c r="DN1319" t="s">
        <v>14837</v>
      </c>
      <c r="DO1319" t="s">
        <v>7685</v>
      </c>
      <c r="DP1319" t="s">
        <v>246</v>
      </c>
      <c r="DQ1319" t="str">
        <f>"70655"</f>
        <v>70655</v>
      </c>
      <c r="DR1319" t="s">
        <v>2371</v>
      </c>
      <c r="DS1319" t="s">
        <v>14838</v>
      </c>
      <c r="DT1319">
        <v>1</v>
      </c>
      <c r="DU1319">
        <v>8</v>
      </c>
      <c r="DV1319" t="s">
        <v>134</v>
      </c>
      <c r="DW1319" t="s">
        <v>134</v>
      </c>
      <c r="DX1319" t="s">
        <v>134</v>
      </c>
      <c r="DY1319" t="s">
        <v>136</v>
      </c>
      <c r="DZ1319">
        <v>1</v>
      </c>
      <c r="EA1319" t="s">
        <v>136</v>
      </c>
      <c r="EC1319" s="5">
        <v>12.68</v>
      </c>
      <c r="ED1319" s="5">
        <v>55</v>
      </c>
      <c r="EE1319">
        <v>13372246610</v>
      </c>
      <c r="EF1319" t="s">
        <v>148</v>
      </c>
      <c r="EG1319" t="s">
        <v>271</v>
      </c>
      <c r="EH1319">
        <v>2</v>
      </c>
    </row>
    <row r="1320" spans="1:138" ht="15" customHeight="1" x14ac:dyDescent="0.35">
      <c r="A1320" t="s">
        <v>24989</v>
      </c>
      <c r="B1320" t="s">
        <v>157</v>
      </c>
      <c r="C1320" s="1">
        <v>44133.61392974537</v>
      </c>
      <c r="D1320" s="1">
        <v>44167</v>
      </c>
      <c r="E1320" t="s">
        <v>579</v>
      </c>
      <c r="F1320" t="s">
        <v>136</v>
      </c>
      <c r="G1320" t="s">
        <v>135</v>
      </c>
      <c r="H1320" t="s">
        <v>136</v>
      </c>
      <c r="I1320" t="s">
        <v>24990</v>
      </c>
      <c r="K1320" t="s">
        <v>24991</v>
      </c>
      <c r="L1320" t="s">
        <v>24992</v>
      </c>
      <c r="M1320" t="s">
        <v>24993</v>
      </c>
      <c r="N1320" t="s">
        <v>374</v>
      </c>
      <c r="O1320" s="4">
        <v>75844</v>
      </c>
      <c r="P1320" t="s">
        <v>140</v>
      </c>
      <c r="R1320">
        <v>19037641061</v>
      </c>
      <c r="T1320">
        <v>112410</v>
      </c>
      <c r="U1320" t="s">
        <v>24994</v>
      </c>
      <c r="V1320" t="s">
        <v>24995</v>
      </c>
      <c r="X1320" t="s">
        <v>787</v>
      </c>
      <c r="Y1320" t="s">
        <v>24996</v>
      </c>
      <c r="AA1320" t="s">
        <v>24993</v>
      </c>
      <c r="AB1320" t="s">
        <v>374</v>
      </c>
      <c r="AC1320" s="4">
        <v>75844</v>
      </c>
      <c r="AD1320" t="s">
        <v>140</v>
      </c>
      <c r="AF1320">
        <v>19037641061</v>
      </c>
      <c r="AH1320" t="s">
        <v>24997</v>
      </c>
      <c r="AI1320" t="s">
        <v>168</v>
      </c>
      <c r="AJ1320" t="s">
        <v>588</v>
      </c>
      <c r="AK1320" t="s">
        <v>589</v>
      </c>
      <c r="AM1320" t="s">
        <v>590</v>
      </c>
      <c r="AO1320" t="s">
        <v>591</v>
      </c>
      <c r="AP1320" t="s">
        <v>592</v>
      </c>
      <c r="AQ1320" s="4">
        <v>82601</v>
      </c>
      <c r="AR1320" t="s">
        <v>140</v>
      </c>
      <c r="AT1320">
        <v>13074722105</v>
      </c>
      <c r="AV1320" t="s">
        <v>593</v>
      </c>
      <c r="AW1320" t="s">
        <v>594</v>
      </c>
      <c r="AZ1320" t="s">
        <v>334</v>
      </c>
      <c r="BA1320" t="s">
        <v>335</v>
      </c>
      <c r="BB1320" t="s">
        <v>136</v>
      </c>
      <c r="BC1320" t="s">
        <v>136</v>
      </c>
      <c r="BD1320" t="s">
        <v>148</v>
      </c>
      <c r="BE1320" t="s">
        <v>136</v>
      </c>
      <c r="BF1320" t="s">
        <v>136</v>
      </c>
      <c r="BG1320" t="s">
        <v>134</v>
      </c>
      <c r="BH1320" t="s">
        <v>136</v>
      </c>
      <c r="BN1320" t="s">
        <v>24998</v>
      </c>
      <c r="BO1320" t="s">
        <v>652</v>
      </c>
      <c r="BP1320">
        <v>2</v>
      </c>
      <c r="BQ1320">
        <v>2</v>
      </c>
      <c r="BR1320">
        <v>2</v>
      </c>
      <c r="BS1320" s="1">
        <v>44197</v>
      </c>
      <c r="BT1320" s="1">
        <v>44500</v>
      </c>
      <c r="BU1320" s="1">
        <v>44197</v>
      </c>
      <c r="BV1320" s="1">
        <v>44500</v>
      </c>
      <c r="BW1320" t="s">
        <v>134</v>
      </c>
      <c r="CH1320" s="5">
        <v>1682.33</v>
      </c>
      <c r="CI1320" t="s">
        <v>597</v>
      </c>
      <c r="CJ1320">
        <v>0</v>
      </c>
      <c r="CK1320" t="s">
        <v>1362</v>
      </c>
      <c r="CL1320" t="s">
        <v>136</v>
      </c>
      <c r="CM1320" t="s">
        <v>354</v>
      </c>
      <c r="CN1320" t="s">
        <v>599</v>
      </c>
      <c r="CO1320" t="s">
        <v>600</v>
      </c>
      <c r="CP1320" t="s">
        <v>149</v>
      </c>
      <c r="CQ1320">
        <v>6</v>
      </c>
      <c r="CR1320">
        <v>0</v>
      </c>
      <c r="CS1320" t="s">
        <v>136</v>
      </c>
      <c r="CT1320" t="s">
        <v>134</v>
      </c>
      <c r="CU1320" t="s">
        <v>136</v>
      </c>
      <c r="CV1320" t="s">
        <v>136</v>
      </c>
      <c r="CW1320" t="s">
        <v>134</v>
      </c>
      <c r="CX1320">
        <v>50</v>
      </c>
      <c r="CY1320" t="s">
        <v>134</v>
      </c>
      <c r="CZ1320" t="s">
        <v>136</v>
      </c>
      <c r="DA1320" t="s">
        <v>134</v>
      </c>
      <c r="DB1320" t="s">
        <v>136</v>
      </c>
      <c r="DC1320" t="s">
        <v>136</v>
      </c>
      <c r="DD1320" t="s">
        <v>136</v>
      </c>
      <c r="DF1320" t="s">
        <v>24999</v>
      </c>
      <c r="DG1320" t="s">
        <v>24996</v>
      </c>
      <c r="DH1320" t="s">
        <v>24993</v>
      </c>
      <c r="DI1320" t="s">
        <v>374</v>
      </c>
      <c r="DJ1320" s="4">
        <v>75844</v>
      </c>
      <c r="DK1320" t="s">
        <v>9080</v>
      </c>
      <c r="DL1320" t="s">
        <v>136</v>
      </c>
      <c r="DM1320">
        <v>1</v>
      </c>
      <c r="DN1320" t="s">
        <v>25000</v>
      </c>
      <c r="DO1320" t="s">
        <v>24993</v>
      </c>
      <c r="DP1320" t="s">
        <v>374</v>
      </c>
      <c r="DQ1320" t="str">
        <f>"75844"</f>
        <v>75844</v>
      </c>
      <c r="DR1320" t="s">
        <v>9080</v>
      </c>
      <c r="DS1320" t="s">
        <v>605</v>
      </c>
      <c r="DT1320">
        <v>1</v>
      </c>
      <c r="DU1320">
        <v>3</v>
      </c>
      <c r="DV1320" t="s">
        <v>136</v>
      </c>
      <c r="DW1320" t="s">
        <v>134</v>
      </c>
      <c r="DX1320" t="s">
        <v>134</v>
      </c>
      <c r="DY1320" t="s">
        <v>136</v>
      </c>
      <c r="DZ1320">
        <v>1</v>
      </c>
      <c r="EA1320" t="s">
        <v>136</v>
      </c>
      <c r="EC1320" s="5">
        <v>12.68</v>
      </c>
      <c r="ED1320" s="5">
        <v>55</v>
      </c>
      <c r="EE1320">
        <v>13074722105</v>
      </c>
      <c r="EF1320" t="s">
        <v>593</v>
      </c>
      <c r="EG1320" t="s">
        <v>148</v>
      </c>
      <c r="EH1320">
        <v>0</v>
      </c>
    </row>
    <row r="1321" spans="1:138" ht="15" customHeight="1" x14ac:dyDescent="0.35">
      <c r="A1321" t="s">
        <v>6252</v>
      </c>
      <c r="B1321" t="s">
        <v>157</v>
      </c>
      <c r="C1321" s="1">
        <v>44138.530721064817</v>
      </c>
      <c r="D1321" s="1">
        <v>44167</v>
      </c>
      <c r="E1321" t="s">
        <v>133</v>
      </c>
      <c r="F1321" t="s">
        <v>136</v>
      </c>
      <c r="G1321" t="s">
        <v>135</v>
      </c>
      <c r="H1321" t="s">
        <v>136</v>
      </c>
      <c r="I1321" t="s">
        <v>6253</v>
      </c>
      <c r="K1321" t="s">
        <v>6254</v>
      </c>
      <c r="M1321" t="s">
        <v>6255</v>
      </c>
      <c r="N1321" t="s">
        <v>995</v>
      </c>
      <c r="O1321" s="4">
        <v>72396</v>
      </c>
      <c r="P1321" t="s">
        <v>140</v>
      </c>
      <c r="Q1321" t="s">
        <v>155</v>
      </c>
      <c r="R1321">
        <v>18702380244</v>
      </c>
      <c r="T1321">
        <v>111211</v>
      </c>
      <c r="U1321" t="s">
        <v>2876</v>
      </c>
      <c r="V1321" t="s">
        <v>1119</v>
      </c>
      <c r="X1321" t="s">
        <v>164</v>
      </c>
      <c r="Y1321" t="s">
        <v>6254</v>
      </c>
      <c r="AA1321" t="s">
        <v>6255</v>
      </c>
      <c r="AB1321" t="s">
        <v>995</v>
      </c>
      <c r="AC1321" s="4">
        <v>72396</v>
      </c>
      <c r="AD1321" t="s">
        <v>140</v>
      </c>
      <c r="AF1321">
        <v>18702380244</v>
      </c>
      <c r="AH1321" t="s">
        <v>1134</v>
      </c>
      <c r="AI1321" t="s">
        <v>168</v>
      </c>
      <c r="AJ1321" t="s">
        <v>1135</v>
      </c>
      <c r="AK1321" t="s">
        <v>1136</v>
      </c>
      <c r="AL1321" t="s">
        <v>229</v>
      </c>
      <c r="AM1321" t="s">
        <v>1137</v>
      </c>
      <c r="AN1321" t="s">
        <v>1138</v>
      </c>
      <c r="AO1321" t="s">
        <v>1139</v>
      </c>
      <c r="AP1321" t="s">
        <v>537</v>
      </c>
      <c r="AQ1321" s="4">
        <v>28327</v>
      </c>
      <c r="AR1321" t="s">
        <v>140</v>
      </c>
      <c r="AT1321">
        <v>19109476004</v>
      </c>
      <c r="AV1321" t="s">
        <v>1140</v>
      </c>
      <c r="AW1321" t="s">
        <v>1141</v>
      </c>
      <c r="AZ1321" t="s">
        <v>821</v>
      </c>
      <c r="BA1321" t="s">
        <v>822</v>
      </c>
      <c r="BB1321" t="s">
        <v>136</v>
      </c>
      <c r="BC1321" t="s">
        <v>136</v>
      </c>
      <c r="BD1321" t="s">
        <v>148</v>
      </c>
      <c r="BE1321" t="s">
        <v>136</v>
      </c>
      <c r="BF1321" t="s">
        <v>136</v>
      </c>
      <c r="BG1321" t="s">
        <v>134</v>
      </c>
      <c r="BH1321" t="s">
        <v>136</v>
      </c>
      <c r="BN1321" t="s">
        <v>6256</v>
      </c>
      <c r="BO1321" t="s">
        <v>6257</v>
      </c>
      <c r="BP1321">
        <v>101</v>
      </c>
      <c r="BQ1321">
        <v>20</v>
      </c>
      <c r="BR1321">
        <v>20</v>
      </c>
      <c r="BS1321" s="1">
        <v>44206</v>
      </c>
      <c r="BT1321" s="1">
        <v>44510</v>
      </c>
      <c r="BU1321" s="1">
        <v>44206</v>
      </c>
      <c r="BV1321" s="1">
        <v>44510</v>
      </c>
      <c r="BW1321" t="s">
        <v>136</v>
      </c>
      <c r="BX1321">
        <v>40</v>
      </c>
      <c r="BY1321">
        <v>0</v>
      </c>
      <c r="BZ1321">
        <v>7</v>
      </c>
      <c r="CA1321">
        <v>7</v>
      </c>
      <c r="CB1321">
        <v>7</v>
      </c>
      <c r="CC1321">
        <v>7</v>
      </c>
      <c r="CD1321">
        <v>7</v>
      </c>
      <c r="CE1321">
        <v>5</v>
      </c>
      <c r="CF1321" t="str">
        <f>"7:00 AM"</f>
        <v>7:00 AM</v>
      </c>
      <c r="CG1321" t="str">
        <f>"3:00 PM"</f>
        <v>3:00 PM</v>
      </c>
      <c r="CH1321" s="5">
        <v>11.83</v>
      </c>
      <c r="CI1321" t="s">
        <v>146</v>
      </c>
      <c r="CL1321" t="s">
        <v>136</v>
      </c>
      <c r="CM1321" t="s">
        <v>147</v>
      </c>
      <c r="CN1321" t="s">
        <v>148</v>
      </c>
      <c r="CO1321" t="s">
        <v>1142</v>
      </c>
      <c r="CP1321" t="s">
        <v>149</v>
      </c>
      <c r="CQ1321">
        <v>3</v>
      </c>
      <c r="CR1321">
        <v>0</v>
      </c>
      <c r="CS1321" t="s">
        <v>136</v>
      </c>
      <c r="CT1321" t="s">
        <v>136</v>
      </c>
      <c r="CU1321" t="s">
        <v>136</v>
      </c>
      <c r="CV1321" t="s">
        <v>134</v>
      </c>
      <c r="CW1321" t="s">
        <v>134</v>
      </c>
      <c r="CX1321">
        <v>75</v>
      </c>
      <c r="CY1321" t="s">
        <v>134</v>
      </c>
      <c r="CZ1321" t="s">
        <v>134</v>
      </c>
      <c r="DA1321" t="s">
        <v>134</v>
      </c>
      <c r="DB1321" t="s">
        <v>134</v>
      </c>
      <c r="DC1321" t="s">
        <v>134</v>
      </c>
      <c r="DD1321" t="s">
        <v>136</v>
      </c>
      <c r="DF1321" t="s">
        <v>6258</v>
      </c>
      <c r="DG1321" t="s">
        <v>6254</v>
      </c>
      <c r="DH1321" t="s">
        <v>6259</v>
      </c>
      <c r="DI1321" t="s">
        <v>995</v>
      </c>
      <c r="DJ1321" s="4">
        <v>72396</v>
      </c>
      <c r="DK1321" t="s">
        <v>1902</v>
      </c>
      <c r="DL1321" t="s">
        <v>134</v>
      </c>
      <c r="DM1321">
        <v>7</v>
      </c>
      <c r="DN1321" t="s">
        <v>6254</v>
      </c>
      <c r="DO1321" t="s">
        <v>6259</v>
      </c>
      <c r="DP1321" t="s">
        <v>995</v>
      </c>
      <c r="DQ1321" t="str">
        <f>"72396"</f>
        <v>72396</v>
      </c>
      <c r="DR1321" t="s">
        <v>1902</v>
      </c>
      <c r="DS1321" t="s">
        <v>6260</v>
      </c>
      <c r="DT1321">
        <v>3</v>
      </c>
      <c r="DU1321">
        <v>100</v>
      </c>
      <c r="DV1321" t="s">
        <v>134</v>
      </c>
      <c r="DW1321" t="s">
        <v>134</v>
      </c>
      <c r="DX1321" t="s">
        <v>134</v>
      </c>
      <c r="DY1321" t="s">
        <v>136</v>
      </c>
      <c r="DZ1321">
        <v>1</v>
      </c>
      <c r="EA1321" t="s">
        <v>136</v>
      </c>
      <c r="EC1321" s="5">
        <v>12.68</v>
      </c>
      <c r="ED1321" s="5">
        <v>55</v>
      </c>
      <c r="EE1321" t="s">
        <v>148</v>
      </c>
      <c r="EF1321" t="s">
        <v>1751</v>
      </c>
      <c r="EG1321" t="s">
        <v>6261</v>
      </c>
      <c r="EH1321">
        <v>0</v>
      </c>
    </row>
    <row r="1322" spans="1:138" ht="15" customHeight="1" x14ac:dyDescent="0.35">
      <c r="A1322" t="s">
        <v>3773</v>
      </c>
      <c r="B1322" t="s">
        <v>157</v>
      </c>
      <c r="C1322" s="1">
        <v>44140.740395601853</v>
      </c>
      <c r="D1322" s="1">
        <v>44167</v>
      </c>
      <c r="E1322" t="s">
        <v>133</v>
      </c>
      <c r="F1322" t="s">
        <v>136</v>
      </c>
      <c r="G1322" t="s">
        <v>135</v>
      </c>
      <c r="H1322" t="s">
        <v>136</v>
      </c>
      <c r="I1322" t="s">
        <v>3774</v>
      </c>
      <c r="K1322" t="s">
        <v>3775</v>
      </c>
      <c r="M1322" t="s">
        <v>3776</v>
      </c>
      <c r="N1322" t="s">
        <v>1187</v>
      </c>
      <c r="O1322" s="4">
        <v>67861</v>
      </c>
      <c r="P1322" t="s">
        <v>140</v>
      </c>
      <c r="R1322">
        <v>16208741437</v>
      </c>
      <c r="T1322">
        <v>1121</v>
      </c>
      <c r="U1322" t="s">
        <v>3777</v>
      </c>
      <c r="V1322" t="s">
        <v>2903</v>
      </c>
      <c r="W1322" t="s">
        <v>229</v>
      </c>
      <c r="X1322" t="s">
        <v>164</v>
      </c>
      <c r="Y1322" t="s">
        <v>3775</v>
      </c>
      <c r="AA1322" t="s">
        <v>3776</v>
      </c>
      <c r="AB1322" t="s">
        <v>1187</v>
      </c>
      <c r="AC1322" s="4">
        <v>67861</v>
      </c>
      <c r="AD1322" t="s">
        <v>140</v>
      </c>
      <c r="AF1322">
        <v>16208741437</v>
      </c>
      <c r="AH1322" t="s">
        <v>3778</v>
      </c>
      <c r="AI1322" t="s">
        <v>168</v>
      </c>
      <c r="AJ1322" t="s">
        <v>725</v>
      </c>
      <c r="AK1322" t="s">
        <v>2767</v>
      </c>
      <c r="AL1322" t="s">
        <v>2768</v>
      </c>
      <c r="AM1322" t="s">
        <v>728</v>
      </c>
      <c r="AN1322" t="s">
        <v>3779</v>
      </c>
      <c r="AO1322" t="s">
        <v>730</v>
      </c>
      <c r="AP1322" t="s">
        <v>720</v>
      </c>
      <c r="AQ1322" s="4">
        <v>38930</v>
      </c>
      <c r="AR1322" t="s">
        <v>140</v>
      </c>
      <c r="AT1322">
        <v>16623854219</v>
      </c>
      <c r="AV1322" t="s">
        <v>2769</v>
      </c>
      <c r="AW1322" t="s">
        <v>732</v>
      </c>
      <c r="AZ1322" t="s">
        <v>288</v>
      </c>
      <c r="BA1322" t="s">
        <v>289</v>
      </c>
      <c r="BB1322" t="s">
        <v>136</v>
      </c>
      <c r="BC1322" t="s">
        <v>136</v>
      </c>
      <c r="BD1322" t="s">
        <v>148</v>
      </c>
      <c r="BE1322" t="s">
        <v>136</v>
      </c>
      <c r="BF1322" t="s">
        <v>136</v>
      </c>
      <c r="BG1322" t="s">
        <v>134</v>
      </c>
      <c r="BH1322" t="s">
        <v>136</v>
      </c>
      <c r="BN1322" t="s">
        <v>3780</v>
      </c>
      <c r="BO1322" t="s">
        <v>734</v>
      </c>
      <c r="BP1322">
        <v>2</v>
      </c>
      <c r="BQ1322">
        <v>2</v>
      </c>
      <c r="BR1322">
        <v>2</v>
      </c>
      <c r="BS1322" s="1">
        <v>44211</v>
      </c>
      <c r="BT1322" s="1">
        <v>44514</v>
      </c>
      <c r="BU1322" s="1">
        <v>44211</v>
      </c>
      <c r="BV1322" s="1">
        <v>44514</v>
      </c>
      <c r="BW1322" t="s">
        <v>136</v>
      </c>
      <c r="BX1322">
        <v>50</v>
      </c>
      <c r="BY1322">
        <v>0</v>
      </c>
      <c r="BZ1322">
        <v>8.34</v>
      </c>
      <c r="CA1322">
        <v>8.34</v>
      </c>
      <c r="CB1322">
        <v>8.33</v>
      </c>
      <c r="CC1322">
        <v>8.33</v>
      </c>
      <c r="CD1322">
        <v>8.33</v>
      </c>
      <c r="CE1322">
        <v>8.33</v>
      </c>
      <c r="CF1322" t="str">
        <f>"8:00 AM"</f>
        <v>8:00 AM</v>
      </c>
      <c r="CG1322" t="str">
        <f>"5:00 PM"</f>
        <v>5:00 PM</v>
      </c>
      <c r="CH1322" s="5">
        <v>14.99</v>
      </c>
      <c r="CI1322" t="s">
        <v>146</v>
      </c>
      <c r="CL1322" t="s">
        <v>134</v>
      </c>
      <c r="CM1322" t="s">
        <v>312</v>
      </c>
      <c r="CN1322" t="s">
        <v>148</v>
      </c>
      <c r="CO1322" t="s">
        <v>735</v>
      </c>
      <c r="CP1322" t="s">
        <v>149</v>
      </c>
      <c r="CQ1322">
        <v>6</v>
      </c>
      <c r="CR1322">
        <v>0</v>
      </c>
      <c r="CS1322" t="s">
        <v>136</v>
      </c>
      <c r="CT1322" t="s">
        <v>134</v>
      </c>
      <c r="CU1322" t="s">
        <v>136</v>
      </c>
      <c r="CV1322" t="s">
        <v>136</v>
      </c>
      <c r="CW1322" t="s">
        <v>136</v>
      </c>
      <c r="CY1322" t="s">
        <v>136</v>
      </c>
      <c r="CZ1322" t="s">
        <v>136</v>
      </c>
      <c r="DA1322" t="s">
        <v>136</v>
      </c>
      <c r="DB1322" t="s">
        <v>136</v>
      </c>
      <c r="DC1322" t="s">
        <v>136</v>
      </c>
      <c r="DD1322" t="s">
        <v>136</v>
      </c>
      <c r="DF1322" t="s">
        <v>3781</v>
      </c>
      <c r="DG1322" t="s">
        <v>3782</v>
      </c>
      <c r="DH1322" t="s">
        <v>3783</v>
      </c>
      <c r="DI1322" t="s">
        <v>1187</v>
      </c>
      <c r="DJ1322" s="4">
        <v>67761</v>
      </c>
      <c r="DK1322" t="s">
        <v>3784</v>
      </c>
      <c r="DL1322" t="s">
        <v>136</v>
      </c>
      <c r="DM1322">
        <v>1</v>
      </c>
      <c r="DN1322" t="s">
        <v>3782</v>
      </c>
      <c r="DO1322" t="s">
        <v>3783</v>
      </c>
      <c r="DP1322" t="s">
        <v>1187</v>
      </c>
      <c r="DQ1322" t="str">
        <f>"67761"</f>
        <v>67761</v>
      </c>
      <c r="DR1322" t="s">
        <v>3784</v>
      </c>
      <c r="DS1322" t="s">
        <v>3785</v>
      </c>
      <c r="DT1322">
        <v>1</v>
      </c>
      <c r="DU1322">
        <v>4</v>
      </c>
      <c r="DV1322" t="s">
        <v>134</v>
      </c>
      <c r="DW1322" t="s">
        <v>134</v>
      </c>
      <c r="DX1322" t="s">
        <v>134</v>
      </c>
      <c r="DY1322" t="s">
        <v>136</v>
      </c>
      <c r="DZ1322">
        <v>1</v>
      </c>
      <c r="EA1322" t="s">
        <v>136</v>
      </c>
      <c r="EC1322" s="5">
        <v>12.68</v>
      </c>
      <c r="ED1322" s="5">
        <v>55</v>
      </c>
      <c r="EE1322">
        <v>16208741437</v>
      </c>
      <c r="EF1322" t="s">
        <v>3778</v>
      </c>
      <c r="EG1322" t="s">
        <v>148</v>
      </c>
      <c r="EH1322">
        <v>1</v>
      </c>
    </row>
    <row r="1323" spans="1:138" ht="15" customHeight="1" x14ac:dyDescent="0.35">
      <c r="A1323" t="s">
        <v>21271</v>
      </c>
      <c r="B1323" t="s">
        <v>157</v>
      </c>
      <c r="C1323" s="1">
        <v>44138.696883912038</v>
      </c>
      <c r="D1323" s="1">
        <v>44167</v>
      </c>
      <c r="E1323" t="s">
        <v>133</v>
      </c>
      <c r="F1323" t="s">
        <v>136</v>
      </c>
      <c r="G1323" t="s">
        <v>135</v>
      </c>
      <c r="H1323" t="s">
        <v>136</v>
      </c>
      <c r="I1323" t="s">
        <v>21272</v>
      </c>
      <c r="J1323" t="s">
        <v>21273</v>
      </c>
      <c r="K1323" t="s">
        <v>21274</v>
      </c>
      <c r="L1323" t="s">
        <v>148</v>
      </c>
      <c r="M1323" t="s">
        <v>21275</v>
      </c>
      <c r="N1323" t="s">
        <v>161</v>
      </c>
      <c r="O1323" s="4">
        <v>31790</v>
      </c>
      <c r="P1323" t="s">
        <v>140</v>
      </c>
      <c r="R1323">
        <v>12294020302</v>
      </c>
      <c r="T1323">
        <v>1121</v>
      </c>
      <c r="U1323" t="s">
        <v>2912</v>
      </c>
      <c r="V1323" t="s">
        <v>21276</v>
      </c>
      <c r="X1323" t="s">
        <v>164</v>
      </c>
      <c r="Y1323" t="s">
        <v>21274</v>
      </c>
      <c r="AA1323" t="s">
        <v>21275</v>
      </c>
      <c r="AB1323" t="s">
        <v>161</v>
      </c>
      <c r="AC1323" s="4">
        <v>31790</v>
      </c>
      <c r="AD1323" t="s">
        <v>140</v>
      </c>
      <c r="AE1323" t="s">
        <v>841</v>
      </c>
      <c r="AF1323">
        <v>12294020302</v>
      </c>
      <c r="AH1323" t="s">
        <v>21277</v>
      </c>
      <c r="AI1323" t="s">
        <v>168</v>
      </c>
      <c r="AJ1323" t="s">
        <v>843</v>
      </c>
      <c r="AK1323" t="s">
        <v>844</v>
      </c>
      <c r="AL1323" t="s">
        <v>845</v>
      </c>
      <c r="AM1323" t="s">
        <v>846</v>
      </c>
      <c r="AO1323" t="s">
        <v>847</v>
      </c>
      <c r="AP1323" t="s">
        <v>161</v>
      </c>
      <c r="AQ1323" s="4">
        <v>31636</v>
      </c>
      <c r="AR1323" t="s">
        <v>140</v>
      </c>
      <c r="AT1323">
        <v>12295596879</v>
      </c>
      <c r="AV1323" t="s">
        <v>848</v>
      </c>
      <c r="AW1323" t="s">
        <v>849</v>
      </c>
      <c r="AZ1323" t="s">
        <v>175</v>
      </c>
      <c r="BA1323" t="s">
        <v>176</v>
      </c>
      <c r="BB1323" t="s">
        <v>136</v>
      </c>
      <c r="BC1323" t="s">
        <v>136</v>
      </c>
      <c r="BD1323" t="s">
        <v>148</v>
      </c>
      <c r="BE1323" t="s">
        <v>136</v>
      </c>
      <c r="BF1323" t="s">
        <v>136</v>
      </c>
      <c r="BG1323" t="s">
        <v>134</v>
      </c>
      <c r="BH1323" t="s">
        <v>136</v>
      </c>
      <c r="BI1323" t="s">
        <v>1864</v>
      </c>
      <c r="BJ1323" t="s">
        <v>2113</v>
      </c>
      <c r="BL1323" t="s">
        <v>849</v>
      </c>
      <c r="BM1323" t="s">
        <v>848</v>
      </c>
      <c r="BN1323" t="s">
        <v>21278</v>
      </c>
      <c r="BO1323" t="s">
        <v>10416</v>
      </c>
      <c r="BP1323">
        <v>3</v>
      </c>
      <c r="BQ1323">
        <v>3</v>
      </c>
      <c r="BR1323">
        <v>3</v>
      </c>
      <c r="BS1323" s="1">
        <v>44211</v>
      </c>
      <c r="BT1323" s="1">
        <v>44515</v>
      </c>
      <c r="BU1323" s="1">
        <v>44211</v>
      </c>
      <c r="BV1323" s="1">
        <v>44515</v>
      </c>
      <c r="BW1323" t="s">
        <v>136</v>
      </c>
      <c r="BX1323">
        <v>58</v>
      </c>
      <c r="BY1323">
        <v>0</v>
      </c>
      <c r="BZ1323">
        <v>11.5</v>
      </c>
      <c r="CA1323">
        <v>11.5</v>
      </c>
      <c r="CB1323">
        <v>11.5</v>
      </c>
      <c r="CC1323">
        <v>11.5</v>
      </c>
      <c r="CD1323">
        <v>12</v>
      </c>
      <c r="CE1323">
        <v>0</v>
      </c>
      <c r="CF1323" t="str">
        <f>"8:00 AM"</f>
        <v>8:00 AM</v>
      </c>
      <c r="CG1323" t="str">
        <f>"8:00 PM"</f>
        <v>8:00 PM</v>
      </c>
      <c r="CH1323" s="5">
        <v>11.71</v>
      </c>
      <c r="CI1323" t="s">
        <v>146</v>
      </c>
      <c r="CL1323" t="s">
        <v>136</v>
      </c>
      <c r="CM1323" t="s">
        <v>147</v>
      </c>
      <c r="CN1323" t="s">
        <v>148</v>
      </c>
      <c r="CO1323" t="s">
        <v>854</v>
      </c>
      <c r="CP1323" t="s">
        <v>149</v>
      </c>
      <c r="CQ1323">
        <v>0</v>
      </c>
      <c r="CR1323">
        <v>0</v>
      </c>
      <c r="CS1323" t="s">
        <v>136</v>
      </c>
      <c r="CT1323" t="s">
        <v>136</v>
      </c>
      <c r="CU1323" t="s">
        <v>136</v>
      </c>
      <c r="CV1323" t="s">
        <v>134</v>
      </c>
      <c r="CW1323" t="s">
        <v>134</v>
      </c>
      <c r="CX1323">
        <v>50</v>
      </c>
      <c r="CY1323" t="s">
        <v>134</v>
      </c>
      <c r="CZ1323" t="s">
        <v>134</v>
      </c>
      <c r="DA1323" t="s">
        <v>134</v>
      </c>
      <c r="DB1323" t="s">
        <v>134</v>
      </c>
      <c r="DC1323" t="s">
        <v>134</v>
      </c>
      <c r="DD1323" t="s">
        <v>136</v>
      </c>
      <c r="DF1323" t="s">
        <v>21279</v>
      </c>
      <c r="DG1323" t="s">
        <v>21280</v>
      </c>
      <c r="DH1323" t="s">
        <v>21275</v>
      </c>
      <c r="DI1323" t="s">
        <v>161</v>
      </c>
      <c r="DJ1323" s="4">
        <v>31790</v>
      </c>
      <c r="DK1323" t="s">
        <v>21281</v>
      </c>
      <c r="DL1323" t="s">
        <v>134</v>
      </c>
      <c r="DM1323">
        <v>4</v>
      </c>
      <c r="DN1323" t="s">
        <v>21282</v>
      </c>
      <c r="DO1323" t="s">
        <v>5563</v>
      </c>
      <c r="DP1323" t="s">
        <v>161</v>
      </c>
      <c r="DQ1323" t="str">
        <f>"31794"</f>
        <v>31794</v>
      </c>
      <c r="DR1323" t="s">
        <v>7707</v>
      </c>
      <c r="DS1323" t="s">
        <v>919</v>
      </c>
      <c r="DT1323">
        <v>1</v>
      </c>
      <c r="DU1323">
        <v>4</v>
      </c>
      <c r="DV1323" t="s">
        <v>134</v>
      </c>
      <c r="DW1323" t="s">
        <v>134</v>
      </c>
      <c r="DX1323" t="s">
        <v>134</v>
      </c>
      <c r="DY1323" t="s">
        <v>136</v>
      </c>
      <c r="DZ1323">
        <v>1</v>
      </c>
      <c r="EA1323" t="s">
        <v>134</v>
      </c>
      <c r="EB1323" s="5">
        <v>12.68</v>
      </c>
      <c r="EC1323" s="5">
        <v>12.68</v>
      </c>
      <c r="ED1323" s="5">
        <v>55</v>
      </c>
      <c r="EE1323" t="s">
        <v>148</v>
      </c>
      <c r="EF1323" t="s">
        <v>21277</v>
      </c>
      <c r="EG1323" t="s">
        <v>5288</v>
      </c>
      <c r="EH1323">
        <v>0</v>
      </c>
    </row>
    <row r="1324" spans="1:138" ht="15" customHeight="1" x14ac:dyDescent="0.35">
      <c r="A1324" t="s">
        <v>21262</v>
      </c>
      <c r="B1324" t="s">
        <v>157</v>
      </c>
      <c r="C1324" s="1">
        <v>44141.32953761574</v>
      </c>
      <c r="D1324" s="1">
        <v>44167</v>
      </c>
      <c r="E1324" t="s">
        <v>579</v>
      </c>
      <c r="F1324" t="s">
        <v>136</v>
      </c>
      <c r="G1324" t="s">
        <v>135</v>
      </c>
      <c r="H1324" t="s">
        <v>136</v>
      </c>
      <c r="I1324" t="s">
        <v>21263</v>
      </c>
      <c r="K1324" t="s">
        <v>21264</v>
      </c>
      <c r="M1324" t="s">
        <v>761</v>
      </c>
      <c r="N1324" t="s">
        <v>744</v>
      </c>
      <c r="O1324" s="4">
        <v>40383</v>
      </c>
      <c r="P1324" t="s">
        <v>140</v>
      </c>
      <c r="R1324">
        <v>18598739218</v>
      </c>
      <c r="T1324">
        <v>11292</v>
      </c>
      <c r="U1324" t="s">
        <v>685</v>
      </c>
      <c r="V1324" t="s">
        <v>865</v>
      </c>
      <c r="X1324" t="s">
        <v>164</v>
      </c>
      <c r="Y1324" t="s">
        <v>21265</v>
      </c>
      <c r="AA1324" t="s">
        <v>761</v>
      </c>
      <c r="AB1324" t="s">
        <v>744</v>
      </c>
      <c r="AC1324" s="4">
        <v>40383</v>
      </c>
      <c r="AD1324" t="s">
        <v>140</v>
      </c>
      <c r="AF1324">
        <v>18598739218</v>
      </c>
      <c r="AH1324" t="s">
        <v>155</v>
      </c>
      <c r="AI1324" t="s">
        <v>168</v>
      </c>
      <c r="AJ1324" t="s">
        <v>749</v>
      </c>
      <c r="AK1324" t="s">
        <v>750</v>
      </c>
      <c r="AM1324" t="s">
        <v>751</v>
      </c>
      <c r="AO1324" t="s">
        <v>752</v>
      </c>
      <c r="AP1324" t="s">
        <v>744</v>
      </c>
      <c r="AQ1324" s="4">
        <v>40508</v>
      </c>
      <c r="AR1324" t="s">
        <v>140</v>
      </c>
      <c r="AT1324">
        <v>18592337845</v>
      </c>
      <c r="AV1324" t="s">
        <v>753</v>
      </c>
      <c r="AW1324" t="s">
        <v>754</v>
      </c>
      <c r="AY1324" t="s">
        <v>155</v>
      </c>
      <c r="AZ1324" t="s">
        <v>334</v>
      </c>
      <c r="BA1324" t="s">
        <v>335</v>
      </c>
      <c r="BB1324" t="s">
        <v>136</v>
      </c>
      <c r="BC1324" t="s">
        <v>136</v>
      </c>
      <c r="BD1324" t="s">
        <v>148</v>
      </c>
      <c r="BE1324" t="s">
        <v>136</v>
      </c>
      <c r="BF1324" t="s">
        <v>136</v>
      </c>
      <c r="BG1324" t="s">
        <v>134</v>
      </c>
      <c r="BH1324" t="s">
        <v>136</v>
      </c>
      <c r="BN1324" t="s">
        <v>21266</v>
      </c>
      <c r="BO1324" t="s">
        <v>21267</v>
      </c>
      <c r="BP1324">
        <v>1</v>
      </c>
      <c r="BQ1324">
        <v>1</v>
      </c>
      <c r="BR1324">
        <v>1</v>
      </c>
      <c r="BS1324" s="1">
        <v>44211</v>
      </c>
      <c r="BT1324" s="1">
        <v>44501</v>
      </c>
      <c r="BU1324" s="1">
        <v>44211</v>
      </c>
      <c r="BV1324" s="1">
        <v>44501</v>
      </c>
      <c r="BW1324" t="s">
        <v>136</v>
      </c>
      <c r="BX1324">
        <v>48</v>
      </c>
      <c r="BY1324">
        <v>0</v>
      </c>
      <c r="BZ1324">
        <v>8</v>
      </c>
      <c r="CA1324">
        <v>8</v>
      </c>
      <c r="CB1324">
        <v>8</v>
      </c>
      <c r="CC1324">
        <v>8</v>
      </c>
      <c r="CD1324">
        <v>8</v>
      </c>
      <c r="CE1324">
        <v>8</v>
      </c>
      <c r="CF1324" t="str">
        <f>"8:00 AM"</f>
        <v>8:00 AM</v>
      </c>
      <c r="CG1324" t="str">
        <f>"5:00 PM"</f>
        <v>5:00 PM</v>
      </c>
      <c r="CH1324" s="5">
        <v>14</v>
      </c>
      <c r="CI1324" t="s">
        <v>146</v>
      </c>
      <c r="CL1324" t="s">
        <v>136</v>
      </c>
      <c r="CM1324" t="s">
        <v>147</v>
      </c>
      <c r="CN1324" t="s">
        <v>148</v>
      </c>
      <c r="CO1324" t="s">
        <v>757</v>
      </c>
      <c r="CP1324" t="s">
        <v>149</v>
      </c>
      <c r="CQ1324">
        <v>3</v>
      </c>
      <c r="CR1324">
        <v>0</v>
      </c>
      <c r="CS1324" t="s">
        <v>136</v>
      </c>
      <c r="CT1324" t="s">
        <v>136</v>
      </c>
      <c r="CU1324" t="s">
        <v>134</v>
      </c>
      <c r="CV1324" t="s">
        <v>134</v>
      </c>
      <c r="CW1324" t="s">
        <v>136</v>
      </c>
      <c r="CY1324" t="s">
        <v>134</v>
      </c>
      <c r="CZ1324" t="s">
        <v>136</v>
      </c>
      <c r="DA1324" t="s">
        <v>136</v>
      </c>
      <c r="DB1324" t="s">
        <v>136</v>
      </c>
      <c r="DC1324" t="s">
        <v>134</v>
      </c>
      <c r="DD1324" t="s">
        <v>136</v>
      </c>
      <c r="DF1324" s="2" t="s">
        <v>21268</v>
      </c>
      <c r="DG1324" t="s">
        <v>21269</v>
      </c>
      <c r="DH1324" t="s">
        <v>761</v>
      </c>
      <c r="DI1324" t="s">
        <v>744</v>
      </c>
      <c r="DJ1324" s="4">
        <v>40383</v>
      </c>
      <c r="DK1324" t="s">
        <v>762</v>
      </c>
      <c r="DL1324" t="s">
        <v>136</v>
      </c>
      <c r="DM1324">
        <v>1</v>
      </c>
      <c r="DN1324" t="s">
        <v>21270</v>
      </c>
      <c r="DO1324" t="s">
        <v>761</v>
      </c>
      <c r="DP1324" t="s">
        <v>744</v>
      </c>
      <c r="DQ1324" t="str">
        <f>"40383"</f>
        <v>40383</v>
      </c>
      <c r="DR1324" t="s">
        <v>762</v>
      </c>
      <c r="DS1324" t="s">
        <v>763</v>
      </c>
      <c r="DT1324">
        <v>1</v>
      </c>
      <c r="DU1324">
        <v>6</v>
      </c>
      <c r="DV1324" t="s">
        <v>134</v>
      </c>
      <c r="DW1324" t="s">
        <v>134</v>
      </c>
      <c r="DX1324" t="s">
        <v>134</v>
      </c>
      <c r="DY1324" t="s">
        <v>136</v>
      </c>
      <c r="DZ1324">
        <v>1</v>
      </c>
      <c r="EA1324" t="s">
        <v>136</v>
      </c>
      <c r="EC1324" s="5">
        <v>12.68</v>
      </c>
      <c r="ED1324" s="5">
        <v>55</v>
      </c>
      <c r="EE1324">
        <v>18598739218</v>
      </c>
      <c r="EF1324" t="s">
        <v>148</v>
      </c>
      <c r="EG1324" t="s">
        <v>764</v>
      </c>
      <c r="EH1324">
        <v>0</v>
      </c>
    </row>
    <row r="1325" spans="1:138" ht="15" customHeight="1" x14ac:dyDescent="0.35">
      <c r="A1325" t="s">
        <v>20769</v>
      </c>
      <c r="B1325" t="s">
        <v>157</v>
      </c>
      <c r="C1325" s="1">
        <v>44141.473777893516</v>
      </c>
      <c r="D1325" s="1">
        <v>44167</v>
      </c>
      <c r="E1325" t="s">
        <v>133</v>
      </c>
      <c r="F1325" t="s">
        <v>136</v>
      </c>
      <c r="G1325" t="s">
        <v>135</v>
      </c>
      <c r="H1325" t="s">
        <v>136</v>
      </c>
      <c r="I1325" t="s">
        <v>20770</v>
      </c>
      <c r="K1325" t="s">
        <v>20771</v>
      </c>
      <c r="M1325" t="s">
        <v>20772</v>
      </c>
      <c r="N1325" t="s">
        <v>870</v>
      </c>
      <c r="O1325" s="4">
        <v>56548</v>
      </c>
      <c r="P1325" t="s">
        <v>140</v>
      </c>
      <c r="R1325">
        <v>17014301329</v>
      </c>
      <c r="T1325">
        <v>111211</v>
      </c>
      <c r="U1325" t="s">
        <v>20773</v>
      </c>
      <c r="V1325" t="s">
        <v>15164</v>
      </c>
      <c r="X1325" t="s">
        <v>429</v>
      </c>
      <c r="Y1325" t="s">
        <v>20771</v>
      </c>
      <c r="AA1325" t="s">
        <v>20772</v>
      </c>
      <c r="AB1325" t="s">
        <v>870</v>
      </c>
      <c r="AC1325" s="4">
        <v>56548</v>
      </c>
      <c r="AD1325" t="s">
        <v>140</v>
      </c>
      <c r="AF1325">
        <v>17014301329</v>
      </c>
      <c r="AH1325" t="s">
        <v>155</v>
      </c>
      <c r="AI1325" t="s">
        <v>168</v>
      </c>
      <c r="AJ1325" t="s">
        <v>1210</v>
      </c>
      <c r="AK1325" t="s">
        <v>1211</v>
      </c>
      <c r="AM1325" t="s">
        <v>1212</v>
      </c>
      <c r="AO1325" t="s">
        <v>1213</v>
      </c>
      <c r="AP1325" t="s">
        <v>460</v>
      </c>
      <c r="AQ1325" s="4">
        <v>74132</v>
      </c>
      <c r="AR1325" t="s">
        <v>140</v>
      </c>
      <c r="AS1325" t="s">
        <v>1214</v>
      </c>
      <c r="AT1325">
        <v>19189065212</v>
      </c>
      <c r="AV1325" t="s">
        <v>1215</v>
      </c>
      <c r="AW1325" t="s">
        <v>1216</v>
      </c>
      <c r="AZ1325" t="s">
        <v>821</v>
      </c>
      <c r="BA1325" t="s">
        <v>822</v>
      </c>
      <c r="BB1325" t="s">
        <v>136</v>
      </c>
      <c r="BC1325" t="s">
        <v>136</v>
      </c>
      <c r="BD1325" t="s">
        <v>148</v>
      </c>
      <c r="BE1325" t="s">
        <v>136</v>
      </c>
      <c r="BF1325" t="s">
        <v>136</v>
      </c>
      <c r="BG1325" t="s">
        <v>134</v>
      </c>
      <c r="BH1325" t="s">
        <v>136</v>
      </c>
      <c r="BN1325" t="s">
        <v>20774</v>
      </c>
      <c r="BO1325" t="s">
        <v>822</v>
      </c>
      <c r="BP1325">
        <v>10</v>
      </c>
      <c r="BQ1325">
        <v>7</v>
      </c>
      <c r="BR1325">
        <v>7</v>
      </c>
      <c r="BS1325" s="1">
        <v>44211</v>
      </c>
      <c r="BT1325" s="1">
        <v>44515</v>
      </c>
      <c r="BU1325" s="1">
        <v>44211</v>
      </c>
      <c r="BV1325" s="1">
        <v>44515</v>
      </c>
      <c r="BW1325" t="s">
        <v>136</v>
      </c>
      <c r="BX1325">
        <v>40</v>
      </c>
      <c r="BY1325">
        <v>0</v>
      </c>
      <c r="BZ1325">
        <v>8</v>
      </c>
      <c r="CA1325">
        <v>8</v>
      </c>
      <c r="CB1325">
        <v>8</v>
      </c>
      <c r="CC1325">
        <v>8</v>
      </c>
      <c r="CD1325">
        <v>8</v>
      </c>
      <c r="CE1325">
        <v>0</v>
      </c>
      <c r="CF1325" t="str">
        <f>"7:00 AM"</f>
        <v>7:00 AM</v>
      </c>
      <c r="CG1325" t="str">
        <f>"4:30 PM"</f>
        <v>4:30 PM</v>
      </c>
      <c r="CH1325" s="5">
        <v>14.4</v>
      </c>
      <c r="CI1325" t="s">
        <v>146</v>
      </c>
      <c r="CL1325" t="s">
        <v>136</v>
      </c>
      <c r="CM1325" t="s">
        <v>354</v>
      </c>
      <c r="CN1325" t="s">
        <v>4506</v>
      </c>
      <c r="CO1325" t="s">
        <v>2165</v>
      </c>
      <c r="CP1325" t="s">
        <v>149</v>
      </c>
      <c r="CQ1325">
        <v>0</v>
      </c>
      <c r="CR1325">
        <v>0</v>
      </c>
      <c r="CS1325" t="s">
        <v>136</v>
      </c>
      <c r="CT1325" t="s">
        <v>136</v>
      </c>
      <c r="CU1325" t="s">
        <v>136</v>
      </c>
      <c r="CV1325" t="s">
        <v>136</v>
      </c>
      <c r="CW1325" t="s">
        <v>134</v>
      </c>
      <c r="CX1325">
        <v>30</v>
      </c>
      <c r="CY1325" t="s">
        <v>136</v>
      </c>
      <c r="CZ1325" t="s">
        <v>136</v>
      </c>
      <c r="DA1325" t="s">
        <v>136</v>
      </c>
      <c r="DB1325" t="s">
        <v>136</v>
      </c>
      <c r="DC1325" t="s">
        <v>136</v>
      </c>
      <c r="DD1325" t="s">
        <v>136</v>
      </c>
      <c r="DF1325" t="s">
        <v>20775</v>
      </c>
      <c r="DG1325" t="s">
        <v>20771</v>
      </c>
      <c r="DH1325" t="s">
        <v>20772</v>
      </c>
      <c r="DI1325" t="s">
        <v>870</v>
      </c>
      <c r="DJ1325" s="4">
        <v>56548</v>
      </c>
      <c r="DK1325" t="s">
        <v>4637</v>
      </c>
      <c r="DL1325" t="s">
        <v>136</v>
      </c>
      <c r="DM1325">
        <v>1</v>
      </c>
      <c r="DN1325" t="s">
        <v>20776</v>
      </c>
      <c r="DO1325" t="s">
        <v>20772</v>
      </c>
      <c r="DP1325" t="s">
        <v>870</v>
      </c>
      <c r="DQ1325" t="str">
        <f>"56548"</f>
        <v>56548</v>
      </c>
      <c r="DR1325" t="s">
        <v>4637</v>
      </c>
      <c r="DS1325" t="s">
        <v>907</v>
      </c>
      <c r="DT1325">
        <v>2</v>
      </c>
      <c r="DU1325">
        <v>7</v>
      </c>
      <c r="DV1325" t="s">
        <v>134</v>
      </c>
      <c r="DW1325" t="s">
        <v>134</v>
      </c>
      <c r="DX1325" t="s">
        <v>134</v>
      </c>
      <c r="DY1325" t="s">
        <v>136</v>
      </c>
      <c r="DZ1325">
        <v>1</v>
      </c>
      <c r="EA1325" t="s">
        <v>136</v>
      </c>
      <c r="EC1325" s="5">
        <v>12.68</v>
      </c>
      <c r="ED1325" s="5">
        <v>55</v>
      </c>
      <c r="EE1325">
        <v>17014301329</v>
      </c>
      <c r="EF1325" t="s">
        <v>148</v>
      </c>
      <c r="EG1325" t="s">
        <v>1221</v>
      </c>
      <c r="EH1325">
        <v>0</v>
      </c>
    </row>
    <row r="1326" spans="1:138" ht="15" customHeight="1" x14ac:dyDescent="0.35">
      <c r="A1326" t="s">
        <v>17230</v>
      </c>
      <c r="B1326" t="s">
        <v>157</v>
      </c>
      <c r="C1326" s="1">
        <v>44137.537822222221</v>
      </c>
      <c r="D1326" s="1">
        <v>44167</v>
      </c>
      <c r="E1326" t="s">
        <v>133</v>
      </c>
      <c r="F1326" t="s">
        <v>136</v>
      </c>
      <c r="G1326" t="s">
        <v>135</v>
      </c>
      <c r="H1326" t="s">
        <v>134</v>
      </c>
      <c r="I1326" t="s">
        <v>17231</v>
      </c>
      <c r="K1326" t="s">
        <v>17232</v>
      </c>
      <c r="M1326" t="s">
        <v>17233</v>
      </c>
      <c r="N1326" t="s">
        <v>1187</v>
      </c>
      <c r="O1326" s="4">
        <v>67427</v>
      </c>
      <c r="P1326" t="s">
        <v>140</v>
      </c>
      <c r="R1326">
        <v>16205628778</v>
      </c>
      <c r="T1326">
        <v>1121</v>
      </c>
      <c r="U1326" t="s">
        <v>17234</v>
      </c>
      <c r="V1326" t="s">
        <v>1832</v>
      </c>
      <c r="X1326" t="s">
        <v>164</v>
      </c>
      <c r="Y1326" t="s">
        <v>17232</v>
      </c>
      <c r="Z1326" t="s">
        <v>148</v>
      </c>
      <c r="AA1326" t="s">
        <v>17235</v>
      </c>
      <c r="AB1326" t="s">
        <v>1187</v>
      </c>
      <c r="AC1326" s="4">
        <v>67427</v>
      </c>
      <c r="AD1326" t="s">
        <v>140</v>
      </c>
      <c r="AF1326">
        <v>16205628778</v>
      </c>
      <c r="AH1326" t="s">
        <v>17236</v>
      </c>
      <c r="AI1326" t="s">
        <v>168</v>
      </c>
      <c r="AJ1326" t="s">
        <v>1941</v>
      </c>
      <c r="AK1326" t="s">
        <v>1942</v>
      </c>
      <c r="AL1326" t="s">
        <v>1943</v>
      </c>
      <c r="AM1326" t="s">
        <v>1944</v>
      </c>
      <c r="AN1326" t="s">
        <v>1945</v>
      </c>
      <c r="AO1326" t="s">
        <v>1946</v>
      </c>
      <c r="AP1326" t="s">
        <v>374</v>
      </c>
      <c r="AQ1326" s="4">
        <v>78266</v>
      </c>
      <c r="AR1326" t="s">
        <v>140</v>
      </c>
      <c r="AT1326">
        <v>18305844555</v>
      </c>
      <c r="AV1326" t="s">
        <v>1947</v>
      </c>
      <c r="AW1326" t="s">
        <v>1948</v>
      </c>
      <c r="AZ1326" t="s">
        <v>334</v>
      </c>
      <c r="BA1326" t="s">
        <v>335</v>
      </c>
      <c r="BB1326" t="s">
        <v>136</v>
      </c>
      <c r="BC1326" t="s">
        <v>136</v>
      </c>
      <c r="BD1326" t="s">
        <v>148</v>
      </c>
      <c r="BE1326" t="s">
        <v>136</v>
      </c>
      <c r="BF1326" t="s">
        <v>136</v>
      </c>
      <c r="BG1326" t="s">
        <v>134</v>
      </c>
      <c r="BH1326" t="s">
        <v>136</v>
      </c>
      <c r="BN1326" t="s">
        <v>17237</v>
      </c>
      <c r="BO1326" t="s">
        <v>3814</v>
      </c>
      <c r="BP1326">
        <v>2</v>
      </c>
      <c r="BQ1326">
        <v>2</v>
      </c>
      <c r="BR1326">
        <v>2</v>
      </c>
      <c r="BS1326" s="1">
        <v>44182</v>
      </c>
      <c r="BT1326" s="1">
        <v>44287</v>
      </c>
      <c r="BU1326" s="1">
        <v>44182</v>
      </c>
      <c r="BV1326" s="1">
        <v>44287</v>
      </c>
      <c r="BW1326" t="s">
        <v>136</v>
      </c>
      <c r="BX1326">
        <v>40</v>
      </c>
      <c r="BY1326">
        <v>0</v>
      </c>
      <c r="BZ1326">
        <v>8</v>
      </c>
      <c r="CA1326">
        <v>8</v>
      </c>
      <c r="CB1326">
        <v>8</v>
      </c>
      <c r="CC1326">
        <v>8</v>
      </c>
      <c r="CD1326">
        <v>8</v>
      </c>
      <c r="CE1326">
        <v>0</v>
      </c>
      <c r="CF1326" t="str">
        <f>"8:00 AM"</f>
        <v>8:00 AM</v>
      </c>
      <c r="CG1326" t="str">
        <f>"5:00 PM"</f>
        <v>5:00 PM</v>
      </c>
      <c r="CH1326" s="5">
        <v>14.99</v>
      </c>
      <c r="CI1326" t="s">
        <v>146</v>
      </c>
      <c r="CJ1326">
        <v>0</v>
      </c>
      <c r="CK1326" t="s">
        <v>148</v>
      </c>
      <c r="CL1326" t="s">
        <v>136</v>
      </c>
      <c r="CM1326" t="s">
        <v>312</v>
      </c>
      <c r="CN1326" t="s">
        <v>148</v>
      </c>
      <c r="CO1326" s="2" t="s">
        <v>1949</v>
      </c>
      <c r="CP1326" t="s">
        <v>149</v>
      </c>
      <c r="CQ1326">
        <v>6</v>
      </c>
      <c r="CR1326">
        <v>0</v>
      </c>
      <c r="CS1326" t="s">
        <v>136</v>
      </c>
      <c r="CT1326" t="s">
        <v>134</v>
      </c>
      <c r="CU1326" t="s">
        <v>136</v>
      </c>
      <c r="CV1326" t="s">
        <v>136</v>
      </c>
      <c r="CW1326" t="s">
        <v>136</v>
      </c>
      <c r="CY1326" t="s">
        <v>136</v>
      </c>
      <c r="CZ1326" t="s">
        <v>136</v>
      </c>
      <c r="DA1326" t="s">
        <v>136</v>
      </c>
      <c r="DB1326" t="s">
        <v>136</v>
      </c>
      <c r="DC1326" t="s">
        <v>136</v>
      </c>
      <c r="DD1326" t="s">
        <v>136</v>
      </c>
      <c r="DF1326" t="s">
        <v>7034</v>
      </c>
      <c r="DG1326" t="s">
        <v>17232</v>
      </c>
      <c r="DH1326" t="s">
        <v>17233</v>
      </c>
      <c r="DI1326" t="s">
        <v>1187</v>
      </c>
      <c r="DJ1326" s="4">
        <v>67427</v>
      </c>
      <c r="DK1326" t="s">
        <v>17238</v>
      </c>
      <c r="DL1326" t="s">
        <v>136</v>
      </c>
      <c r="DM1326">
        <v>1</v>
      </c>
      <c r="DN1326" t="s">
        <v>17239</v>
      </c>
      <c r="DO1326" t="s">
        <v>17233</v>
      </c>
      <c r="DP1326" t="s">
        <v>1187</v>
      </c>
      <c r="DQ1326" t="str">
        <f>"67427"</f>
        <v>67427</v>
      </c>
      <c r="DR1326" t="s">
        <v>17238</v>
      </c>
      <c r="DS1326" t="s">
        <v>4250</v>
      </c>
      <c r="DT1326">
        <v>1</v>
      </c>
      <c r="DU1326">
        <v>4</v>
      </c>
      <c r="DV1326" t="s">
        <v>134</v>
      </c>
      <c r="DW1326" t="s">
        <v>134</v>
      </c>
      <c r="DX1326" t="s">
        <v>134</v>
      </c>
      <c r="DY1326" t="s">
        <v>136</v>
      </c>
      <c r="DZ1326">
        <v>1</v>
      </c>
      <c r="EA1326" t="s">
        <v>136</v>
      </c>
      <c r="EC1326" s="5">
        <v>12.68</v>
      </c>
      <c r="ED1326" s="5">
        <v>55</v>
      </c>
      <c r="EE1326">
        <v>16205628778</v>
      </c>
      <c r="EF1326" t="s">
        <v>17236</v>
      </c>
      <c r="EG1326" t="s">
        <v>148</v>
      </c>
      <c r="EH1326">
        <v>0</v>
      </c>
    </row>
    <row r="1327" spans="1:138" ht="15" customHeight="1" x14ac:dyDescent="0.35">
      <c r="A1327" t="s">
        <v>3786</v>
      </c>
      <c r="B1327" t="s">
        <v>157</v>
      </c>
      <c r="C1327" s="1">
        <v>44148.678243518516</v>
      </c>
      <c r="D1327" s="1">
        <v>44167</v>
      </c>
      <c r="E1327" t="s">
        <v>133</v>
      </c>
      <c r="F1327" t="s">
        <v>134</v>
      </c>
      <c r="G1327" t="s">
        <v>135</v>
      </c>
      <c r="H1327" t="s">
        <v>136</v>
      </c>
      <c r="I1327" t="s">
        <v>3787</v>
      </c>
      <c r="K1327" t="s">
        <v>3788</v>
      </c>
      <c r="M1327" t="s">
        <v>3789</v>
      </c>
      <c r="N1327" t="s">
        <v>925</v>
      </c>
      <c r="O1327" s="4">
        <v>83276</v>
      </c>
      <c r="P1327" t="s">
        <v>140</v>
      </c>
      <c r="R1327">
        <v>12085472415</v>
      </c>
      <c r="T1327">
        <v>1129</v>
      </c>
      <c r="U1327" t="s">
        <v>280</v>
      </c>
      <c r="V1327" t="s">
        <v>3790</v>
      </c>
      <c r="W1327" t="s">
        <v>148</v>
      </c>
      <c r="X1327" t="s">
        <v>164</v>
      </c>
      <c r="Y1327" t="s">
        <v>3788</v>
      </c>
      <c r="Z1327" t="s">
        <v>148</v>
      </c>
      <c r="AA1327" t="s">
        <v>3789</v>
      </c>
      <c r="AB1327" t="s">
        <v>925</v>
      </c>
      <c r="AC1327" s="4">
        <v>83276</v>
      </c>
      <c r="AD1327" t="s">
        <v>140</v>
      </c>
      <c r="AF1327">
        <v>12085472415</v>
      </c>
      <c r="AH1327" t="s">
        <v>3791</v>
      </c>
      <c r="AI1327" t="s">
        <v>168</v>
      </c>
      <c r="AJ1327" t="s">
        <v>1941</v>
      </c>
      <c r="AK1327" t="s">
        <v>1942</v>
      </c>
      <c r="AL1327" t="s">
        <v>1943</v>
      </c>
      <c r="AM1327" t="s">
        <v>1944</v>
      </c>
      <c r="AN1327" t="s">
        <v>1945</v>
      </c>
      <c r="AO1327" t="s">
        <v>1946</v>
      </c>
      <c r="AP1327" t="s">
        <v>374</v>
      </c>
      <c r="AQ1327" s="4">
        <v>78266</v>
      </c>
      <c r="AR1327" t="s">
        <v>140</v>
      </c>
      <c r="AT1327">
        <v>18305844555</v>
      </c>
      <c r="AV1327" t="s">
        <v>1947</v>
      </c>
      <c r="AW1327" t="s">
        <v>1948</v>
      </c>
      <c r="AZ1327" t="s">
        <v>334</v>
      </c>
      <c r="BA1327" t="s">
        <v>335</v>
      </c>
      <c r="BB1327" t="s">
        <v>134</v>
      </c>
      <c r="BC1327" t="s">
        <v>134</v>
      </c>
      <c r="BD1327" t="s">
        <v>134</v>
      </c>
      <c r="BE1327" t="s">
        <v>134</v>
      </c>
      <c r="BF1327" t="s">
        <v>136</v>
      </c>
      <c r="BG1327" t="s">
        <v>134</v>
      </c>
      <c r="BH1327" t="s">
        <v>136</v>
      </c>
      <c r="BN1327" t="s">
        <v>3792</v>
      </c>
      <c r="BO1327" t="s">
        <v>570</v>
      </c>
      <c r="BP1327">
        <v>4</v>
      </c>
      <c r="BQ1327">
        <v>4</v>
      </c>
      <c r="BR1327">
        <v>4</v>
      </c>
      <c r="BS1327" s="1">
        <v>44197</v>
      </c>
      <c r="BT1327" s="1">
        <v>44287</v>
      </c>
      <c r="BU1327" s="1">
        <v>44197</v>
      </c>
      <c r="BV1327" s="1">
        <v>44287</v>
      </c>
      <c r="BW1327" t="s">
        <v>136</v>
      </c>
      <c r="BX1327">
        <v>40</v>
      </c>
      <c r="BY1327">
        <v>0</v>
      </c>
      <c r="BZ1327">
        <v>8</v>
      </c>
      <c r="CA1327">
        <v>8</v>
      </c>
      <c r="CB1327">
        <v>8</v>
      </c>
      <c r="CC1327">
        <v>8</v>
      </c>
      <c r="CD1327">
        <v>8</v>
      </c>
      <c r="CE1327">
        <v>0</v>
      </c>
      <c r="CF1327" t="str">
        <f>"8:00 AM"</f>
        <v>8:00 AM</v>
      </c>
      <c r="CG1327" t="str">
        <f>"5:00 PM"</f>
        <v>5:00 PM</v>
      </c>
      <c r="CH1327" s="5">
        <v>14.77</v>
      </c>
      <c r="CI1327" t="s">
        <v>146</v>
      </c>
      <c r="CJ1327">
        <v>0</v>
      </c>
      <c r="CK1327" t="s">
        <v>148</v>
      </c>
      <c r="CL1327" t="s">
        <v>136</v>
      </c>
      <c r="CM1327" t="s">
        <v>312</v>
      </c>
      <c r="CN1327" t="s">
        <v>148</v>
      </c>
      <c r="CO1327" s="2" t="s">
        <v>1949</v>
      </c>
      <c r="CP1327" t="s">
        <v>149</v>
      </c>
      <c r="CQ1327">
        <v>3</v>
      </c>
      <c r="CR1327">
        <v>0</v>
      </c>
      <c r="CS1327" t="s">
        <v>136</v>
      </c>
      <c r="CT1327" t="s">
        <v>134</v>
      </c>
      <c r="CU1327" t="s">
        <v>136</v>
      </c>
      <c r="CV1327" t="s">
        <v>136</v>
      </c>
      <c r="CW1327" t="s">
        <v>134</v>
      </c>
      <c r="CX1327">
        <v>50</v>
      </c>
      <c r="CY1327" t="s">
        <v>136</v>
      </c>
      <c r="CZ1327" t="s">
        <v>136</v>
      </c>
      <c r="DA1327" t="s">
        <v>136</v>
      </c>
      <c r="DB1327" t="s">
        <v>136</v>
      </c>
      <c r="DC1327" t="s">
        <v>136</v>
      </c>
      <c r="DD1327" t="s">
        <v>136</v>
      </c>
      <c r="DF1327" t="s">
        <v>3793</v>
      </c>
      <c r="DG1327" t="s">
        <v>3794</v>
      </c>
      <c r="DH1327" t="s">
        <v>3795</v>
      </c>
      <c r="DI1327" t="s">
        <v>395</v>
      </c>
      <c r="DJ1327" s="4">
        <v>93280</v>
      </c>
      <c r="DK1327" t="s">
        <v>2108</v>
      </c>
      <c r="DL1327" t="s">
        <v>134</v>
      </c>
      <c r="DM1327">
        <v>4</v>
      </c>
      <c r="DN1327" t="s">
        <v>3796</v>
      </c>
      <c r="DO1327" t="s">
        <v>2107</v>
      </c>
      <c r="DP1327" t="s">
        <v>395</v>
      </c>
      <c r="DQ1327" t="str">
        <f>"93308"</f>
        <v>93308</v>
      </c>
      <c r="DR1327" t="s">
        <v>2108</v>
      </c>
      <c r="DS1327" t="s">
        <v>3797</v>
      </c>
      <c r="DT1327">
        <v>2</v>
      </c>
      <c r="DU1327">
        <v>4</v>
      </c>
      <c r="DV1327" t="s">
        <v>134</v>
      </c>
      <c r="DW1327" t="s">
        <v>134</v>
      </c>
      <c r="DX1327" t="s">
        <v>134</v>
      </c>
      <c r="DY1327" t="s">
        <v>136</v>
      </c>
      <c r="DZ1327">
        <v>1</v>
      </c>
      <c r="EA1327" t="s">
        <v>134</v>
      </c>
      <c r="EB1327" s="5">
        <v>12.68</v>
      </c>
      <c r="EC1327" s="5">
        <v>12.68</v>
      </c>
      <c r="ED1327" s="5">
        <v>55</v>
      </c>
      <c r="EE1327">
        <v>12085472415</v>
      </c>
      <c r="EF1327" t="s">
        <v>3791</v>
      </c>
      <c r="EG1327" t="s">
        <v>148</v>
      </c>
      <c r="EH1327">
        <v>0</v>
      </c>
    </row>
    <row r="1328" spans="1:138" ht="15" customHeight="1" x14ac:dyDescent="0.35">
      <c r="A1328" t="s">
        <v>21595</v>
      </c>
      <c r="B1328" t="s">
        <v>157</v>
      </c>
      <c r="C1328" s="1">
        <v>44138.599198148149</v>
      </c>
      <c r="D1328" s="1">
        <v>44167</v>
      </c>
      <c r="E1328" t="s">
        <v>133</v>
      </c>
      <c r="F1328" t="s">
        <v>136</v>
      </c>
      <c r="G1328" t="s">
        <v>135</v>
      </c>
      <c r="H1328" t="s">
        <v>136</v>
      </c>
      <c r="I1328" t="s">
        <v>21596</v>
      </c>
      <c r="K1328" t="s">
        <v>21597</v>
      </c>
      <c r="M1328" t="s">
        <v>2110</v>
      </c>
      <c r="N1328" t="s">
        <v>1358</v>
      </c>
      <c r="O1328" s="4">
        <v>81526</v>
      </c>
      <c r="P1328" t="s">
        <v>140</v>
      </c>
      <c r="R1328">
        <v>19702700769</v>
      </c>
      <c r="T1328">
        <v>11133</v>
      </c>
      <c r="U1328" t="s">
        <v>21598</v>
      </c>
      <c r="V1328" t="s">
        <v>1252</v>
      </c>
      <c r="W1328" t="s">
        <v>683</v>
      </c>
      <c r="X1328" t="s">
        <v>164</v>
      </c>
      <c r="Y1328" t="s">
        <v>21597</v>
      </c>
      <c r="AA1328" t="s">
        <v>2110</v>
      </c>
      <c r="AB1328" t="s">
        <v>1358</v>
      </c>
      <c r="AC1328" s="4">
        <v>81526</v>
      </c>
      <c r="AD1328" t="s">
        <v>140</v>
      </c>
      <c r="AF1328">
        <v>19702700769</v>
      </c>
      <c r="AH1328" t="s">
        <v>2111</v>
      </c>
      <c r="AI1328" t="s">
        <v>168</v>
      </c>
      <c r="AJ1328" t="s">
        <v>2112</v>
      </c>
      <c r="AK1328" t="s">
        <v>2113</v>
      </c>
      <c r="AL1328" t="s">
        <v>1871</v>
      </c>
      <c r="AM1328" t="s">
        <v>2114</v>
      </c>
      <c r="AO1328" t="s">
        <v>2110</v>
      </c>
      <c r="AP1328" t="s">
        <v>1358</v>
      </c>
      <c r="AQ1328" s="4">
        <v>81526</v>
      </c>
      <c r="AR1328" t="s">
        <v>140</v>
      </c>
      <c r="AT1328">
        <v>19706400082</v>
      </c>
      <c r="AV1328" t="s">
        <v>2111</v>
      </c>
      <c r="AW1328" t="s">
        <v>2115</v>
      </c>
      <c r="AZ1328" t="s">
        <v>175</v>
      </c>
      <c r="BA1328" t="s">
        <v>176</v>
      </c>
      <c r="BB1328" t="s">
        <v>136</v>
      </c>
      <c r="BC1328" t="s">
        <v>136</v>
      </c>
      <c r="BD1328" t="s">
        <v>148</v>
      </c>
      <c r="BE1328" t="s">
        <v>136</v>
      </c>
      <c r="BF1328" t="s">
        <v>136</v>
      </c>
      <c r="BG1328" t="s">
        <v>134</v>
      </c>
      <c r="BH1328" t="s">
        <v>136</v>
      </c>
      <c r="BN1328" t="s">
        <v>21599</v>
      </c>
      <c r="BO1328" t="s">
        <v>734</v>
      </c>
      <c r="BP1328">
        <v>14</v>
      </c>
      <c r="BQ1328">
        <v>14</v>
      </c>
      <c r="BR1328">
        <v>14</v>
      </c>
      <c r="BS1328" s="1">
        <v>44211</v>
      </c>
      <c r="BT1328" s="1">
        <v>44454</v>
      </c>
      <c r="BU1328" s="1">
        <v>44211</v>
      </c>
      <c r="BV1328" s="1">
        <v>44454</v>
      </c>
      <c r="BW1328" t="s">
        <v>136</v>
      </c>
      <c r="BX1328">
        <v>35</v>
      </c>
      <c r="BY1328">
        <v>0</v>
      </c>
      <c r="BZ1328">
        <v>7</v>
      </c>
      <c r="CA1328">
        <v>7</v>
      </c>
      <c r="CB1328">
        <v>7</v>
      </c>
      <c r="CC1328">
        <v>7</v>
      </c>
      <c r="CD1328">
        <v>7</v>
      </c>
      <c r="CE1328">
        <v>0</v>
      </c>
      <c r="CF1328" t="str">
        <f>"6:00 AM"</f>
        <v>6:00 AM</v>
      </c>
      <c r="CG1328" t="str">
        <f>"2:00 PM"</f>
        <v>2:00 PM</v>
      </c>
      <c r="CH1328" s="5">
        <v>14.26</v>
      </c>
      <c r="CI1328" t="s">
        <v>146</v>
      </c>
      <c r="CL1328" t="s">
        <v>136</v>
      </c>
      <c r="CM1328" t="s">
        <v>312</v>
      </c>
      <c r="CN1328" t="s">
        <v>148</v>
      </c>
      <c r="CO1328" s="2" t="s">
        <v>21600</v>
      </c>
      <c r="CP1328" t="s">
        <v>149</v>
      </c>
      <c r="CQ1328">
        <v>1</v>
      </c>
      <c r="CR1328">
        <v>0</v>
      </c>
      <c r="CS1328" t="s">
        <v>136</v>
      </c>
      <c r="CT1328" t="s">
        <v>136</v>
      </c>
      <c r="CU1328" t="s">
        <v>136</v>
      </c>
      <c r="CV1328" t="s">
        <v>134</v>
      </c>
      <c r="CW1328" t="s">
        <v>134</v>
      </c>
      <c r="CX1328">
        <v>35</v>
      </c>
      <c r="CY1328" t="s">
        <v>136</v>
      </c>
      <c r="CZ1328" t="s">
        <v>136</v>
      </c>
      <c r="DA1328" t="s">
        <v>134</v>
      </c>
      <c r="DB1328" t="s">
        <v>134</v>
      </c>
      <c r="DC1328" t="s">
        <v>134</v>
      </c>
      <c r="DD1328" t="s">
        <v>136</v>
      </c>
      <c r="DF1328" s="2" t="s">
        <v>21601</v>
      </c>
      <c r="DG1328" t="s">
        <v>21597</v>
      </c>
      <c r="DH1328" t="s">
        <v>2110</v>
      </c>
      <c r="DI1328" t="s">
        <v>1358</v>
      </c>
      <c r="DJ1328" s="4">
        <v>81526</v>
      </c>
      <c r="DK1328" t="s">
        <v>2116</v>
      </c>
      <c r="DL1328" t="s">
        <v>136</v>
      </c>
      <c r="DM1328">
        <v>1</v>
      </c>
      <c r="DN1328" t="s">
        <v>21602</v>
      </c>
      <c r="DO1328" t="s">
        <v>2110</v>
      </c>
      <c r="DP1328" t="s">
        <v>1358</v>
      </c>
      <c r="DQ1328" t="str">
        <f>"81526"</f>
        <v>81526</v>
      </c>
      <c r="DR1328" t="s">
        <v>2116</v>
      </c>
      <c r="DS1328" t="s">
        <v>21603</v>
      </c>
      <c r="DT1328">
        <v>3</v>
      </c>
      <c r="DU1328">
        <v>24</v>
      </c>
      <c r="DV1328" t="s">
        <v>136</v>
      </c>
      <c r="DW1328" t="s">
        <v>136</v>
      </c>
      <c r="DX1328" t="s">
        <v>134</v>
      </c>
      <c r="DY1328" t="s">
        <v>134</v>
      </c>
      <c r="DZ1328">
        <v>2</v>
      </c>
      <c r="EA1328" t="s">
        <v>136</v>
      </c>
      <c r="EC1328" s="5">
        <v>12.68</v>
      </c>
      <c r="ED1328" s="5">
        <v>55</v>
      </c>
      <c r="EE1328">
        <v>19702700769</v>
      </c>
      <c r="EF1328" t="s">
        <v>21604</v>
      </c>
      <c r="EG1328" t="s">
        <v>148</v>
      </c>
      <c r="EH1328">
        <v>0</v>
      </c>
    </row>
    <row r="1329" spans="1:138" ht="15" customHeight="1" x14ac:dyDescent="0.35">
      <c r="A1329" t="s">
        <v>11444</v>
      </c>
      <c r="B1329" t="s">
        <v>157</v>
      </c>
      <c r="C1329" s="1">
        <v>44145.687711689818</v>
      </c>
      <c r="D1329" s="1">
        <v>44167</v>
      </c>
      <c r="E1329" t="s">
        <v>133</v>
      </c>
      <c r="F1329" t="s">
        <v>136</v>
      </c>
      <c r="G1329" t="s">
        <v>135</v>
      </c>
      <c r="H1329" t="s">
        <v>136</v>
      </c>
      <c r="I1329" t="s">
        <v>11445</v>
      </c>
      <c r="K1329" t="s">
        <v>11446</v>
      </c>
      <c r="M1329" t="s">
        <v>2450</v>
      </c>
      <c r="N1329" t="s">
        <v>246</v>
      </c>
      <c r="O1329" s="4">
        <v>70578</v>
      </c>
      <c r="P1329" t="s">
        <v>140</v>
      </c>
      <c r="R1329">
        <v>13375819628</v>
      </c>
      <c r="T1329">
        <v>112512</v>
      </c>
      <c r="U1329" t="s">
        <v>11447</v>
      </c>
      <c r="V1329" t="s">
        <v>347</v>
      </c>
      <c r="W1329" t="s">
        <v>250</v>
      </c>
      <c r="X1329" t="s">
        <v>251</v>
      </c>
      <c r="Y1329" t="s">
        <v>11448</v>
      </c>
      <c r="AA1329" t="s">
        <v>2450</v>
      </c>
      <c r="AB1329" t="s">
        <v>246</v>
      </c>
      <c r="AC1329" s="4">
        <v>70578</v>
      </c>
      <c r="AD1329" t="s">
        <v>140</v>
      </c>
      <c r="AF1329">
        <v>13375819628</v>
      </c>
      <c r="AH1329" t="s">
        <v>11449</v>
      </c>
      <c r="AI1329" t="s">
        <v>168</v>
      </c>
      <c r="AJ1329" t="s">
        <v>3436</v>
      </c>
      <c r="AK1329" t="s">
        <v>1031</v>
      </c>
      <c r="AL1329" t="s">
        <v>6693</v>
      </c>
      <c r="AM1329" t="s">
        <v>9368</v>
      </c>
      <c r="AO1329" t="s">
        <v>2450</v>
      </c>
      <c r="AP1329" t="s">
        <v>246</v>
      </c>
      <c r="AQ1329" s="4">
        <v>70578</v>
      </c>
      <c r="AR1329" t="s">
        <v>140</v>
      </c>
      <c r="AT1329">
        <v>13375817041</v>
      </c>
      <c r="AV1329" t="s">
        <v>9369</v>
      </c>
      <c r="AW1329" t="s">
        <v>9370</v>
      </c>
      <c r="AZ1329" t="s">
        <v>334</v>
      </c>
      <c r="BA1329" t="s">
        <v>335</v>
      </c>
      <c r="BB1329" t="s">
        <v>136</v>
      </c>
      <c r="BC1329" t="s">
        <v>136</v>
      </c>
      <c r="BD1329" t="s">
        <v>148</v>
      </c>
      <c r="BE1329" t="s">
        <v>136</v>
      </c>
      <c r="BF1329" t="s">
        <v>136</v>
      </c>
      <c r="BG1329" t="s">
        <v>134</v>
      </c>
      <c r="BH1329" t="s">
        <v>136</v>
      </c>
      <c r="BN1329" t="s">
        <v>11450</v>
      </c>
      <c r="BO1329" t="s">
        <v>775</v>
      </c>
      <c r="BP1329">
        <v>5</v>
      </c>
      <c r="BQ1329">
        <v>5</v>
      </c>
      <c r="BR1329">
        <v>5</v>
      </c>
      <c r="BS1329" s="1">
        <v>44211</v>
      </c>
      <c r="BT1329" s="1">
        <v>44423</v>
      </c>
      <c r="BU1329" s="1">
        <v>44211</v>
      </c>
      <c r="BV1329" s="1">
        <v>44423</v>
      </c>
      <c r="BW1329" t="s">
        <v>136</v>
      </c>
      <c r="BX1329">
        <v>40</v>
      </c>
      <c r="BY1329">
        <v>0</v>
      </c>
      <c r="BZ1329">
        <v>8</v>
      </c>
      <c r="CA1329">
        <v>8</v>
      </c>
      <c r="CB1329">
        <v>8</v>
      </c>
      <c r="CC1329">
        <v>8</v>
      </c>
      <c r="CD1329">
        <v>8</v>
      </c>
      <c r="CE1329">
        <v>0</v>
      </c>
      <c r="CF1329" t="str">
        <f>"7:00 AM"</f>
        <v>7:00 AM</v>
      </c>
      <c r="CG1329" t="str">
        <f>"4:00 PM"</f>
        <v>4:00 PM</v>
      </c>
      <c r="CH1329" s="5">
        <v>11.83</v>
      </c>
      <c r="CI1329" t="s">
        <v>146</v>
      </c>
      <c r="CL1329" t="s">
        <v>134</v>
      </c>
      <c r="CM1329" t="s">
        <v>147</v>
      </c>
      <c r="CN1329" t="s">
        <v>148</v>
      </c>
      <c r="CO1329" s="2" t="s">
        <v>11451</v>
      </c>
      <c r="CP1329" t="s">
        <v>149</v>
      </c>
      <c r="CQ1329">
        <v>3</v>
      </c>
      <c r="CR1329">
        <v>0</v>
      </c>
      <c r="CS1329" t="s">
        <v>136</v>
      </c>
      <c r="CT1329" t="s">
        <v>136</v>
      </c>
      <c r="CU1329" t="s">
        <v>136</v>
      </c>
      <c r="CV1329" t="s">
        <v>134</v>
      </c>
      <c r="CW1329" t="s">
        <v>134</v>
      </c>
      <c r="CX1329">
        <v>50</v>
      </c>
      <c r="CY1329" t="s">
        <v>134</v>
      </c>
      <c r="CZ1329" t="s">
        <v>134</v>
      </c>
      <c r="DA1329" t="s">
        <v>134</v>
      </c>
      <c r="DB1329" t="s">
        <v>134</v>
      </c>
      <c r="DC1329" t="s">
        <v>134</v>
      </c>
      <c r="DD1329" t="s">
        <v>136</v>
      </c>
      <c r="DF1329" t="s">
        <v>11452</v>
      </c>
      <c r="DG1329" t="s">
        <v>11446</v>
      </c>
      <c r="DH1329" t="s">
        <v>2450</v>
      </c>
      <c r="DI1329" t="s">
        <v>246</v>
      </c>
      <c r="DJ1329" s="4">
        <v>70578</v>
      </c>
      <c r="DK1329" t="s">
        <v>6700</v>
      </c>
      <c r="DL1329" t="s">
        <v>136</v>
      </c>
      <c r="DM1329">
        <v>1</v>
      </c>
      <c r="DN1329" t="s">
        <v>11453</v>
      </c>
      <c r="DO1329" t="s">
        <v>2450</v>
      </c>
      <c r="DP1329" t="s">
        <v>246</v>
      </c>
      <c r="DQ1329" t="str">
        <f>"70578"</f>
        <v>70578</v>
      </c>
      <c r="DR1329" t="s">
        <v>6700</v>
      </c>
      <c r="DS1329" t="s">
        <v>11454</v>
      </c>
      <c r="DT1329">
        <v>2</v>
      </c>
      <c r="DU1329">
        <v>13</v>
      </c>
      <c r="DV1329" t="s">
        <v>134</v>
      </c>
      <c r="DW1329" t="s">
        <v>134</v>
      </c>
      <c r="DX1329" t="s">
        <v>134</v>
      </c>
      <c r="DY1329" t="s">
        <v>136</v>
      </c>
      <c r="DZ1329">
        <v>1</v>
      </c>
      <c r="EA1329" t="s">
        <v>136</v>
      </c>
      <c r="EC1329" s="5">
        <v>12.68</v>
      </c>
      <c r="ED1329" s="5">
        <v>55</v>
      </c>
      <c r="EE1329">
        <v>13375819628</v>
      </c>
      <c r="EF1329" t="s">
        <v>11455</v>
      </c>
      <c r="EG1329" t="s">
        <v>148</v>
      </c>
      <c r="EH1329">
        <v>2</v>
      </c>
    </row>
    <row r="1330" spans="1:138" ht="15" customHeight="1" x14ac:dyDescent="0.35">
      <c r="A1330" t="s">
        <v>10971</v>
      </c>
      <c r="B1330" t="s">
        <v>157</v>
      </c>
      <c r="C1330" s="1">
        <v>44144.917685300927</v>
      </c>
      <c r="D1330" s="1">
        <v>44167</v>
      </c>
      <c r="E1330" t="s">
        <v>133</v>
      </c>
      <c r="F1330" t="s">
        <v>136</v>
      </c>
      <c r="G1330" t="s">
        <v>135</v>
      </c>
      <c r="H1330" t="s">
        <v>136</v>
      </c>
      <c r="I1330" t="s">
        <v>10972</v>
      </c>
      <c r="J1330" t="s">
        <v>10973</v>
      </c>
      <c r="K1330" t="s">
        <v>10974</v>
      </c>
      <c r="L1330" t="s">
        <v>10975</v>
      </c>
      <c r="M1330" t="s">
        <v>10976</v>
      </c>
      <c r="N1330" t="s">
        <v>7959</v>
      </c>
      <c r="O1330" s="4">
        <v>8064</v>
      </c>
      <c r="P1330" t="s">
        <v>140</v>
      </c>
      <c r="R1330">
        <v>12014015865</v>
      </c>
      <c r="T1330">
        <v>1114</v>
      </c>
      <c r="U1330" t="s">
        <v>10977</v>
      </c>
      <c r="V1330" t="s">
        <v>10978</v>
      </c>
      <c r="X1330" t="s">
        <v>164</v>
      </c>
      <c r="Y1330" t="s">
        <v>10974</v>
      </c>
      <c r="Z1330" t="s">
        <v>10975</v>
      </c>
      <c r="AA1330" t="s">
        <v>10976</v>
      </c>
      <c r="AB1330" t="s">
        <v>7959</v>
      </c>
      <c r="AC1330" s="4">
        <v>8064</v>
      </c>
      <c r="AD1330" t="s">
        <v>140</v>
      </c>
      <c r="AF1330">
        <v>12014015865</v>
      </c>
      <c r="AH1330" t="s">
        <v>10979</v>
      </c>
      <c r="AI1330" t="s">
        <v>168</v>
      </c>
      <c r="AJ1330" t="s">
        <v>4036</v>
      </c>
      <c r="AK1330" t="s">
        <v>4037</v>
      </c>
      <c r="AL1330" t="s">
        <v>3790</v>
      </c>
      <c r="AM1330" t="s">
        <v>4686</v>
      </c>
      <c r="AO1330" t="s">
        <v>4040</v>
      </c>
      <c r="AP1330" t="s">
        <v>893</v>
      </c>
      <c r="AQ1330" s="4">
        <v>12534</v>
      </c>
      <c r="AR1330" t="s">
        <v>140</v>
      </c>
      <c r="AT1330">
        <v>15184510109</v>
      </c>
      <c r="AV1330" t="s">
        <v>4041</v>
      </c>
      <c r="AW1330" t="s">
        <v>5122</v>
      </c>
      <c r="AZ1330" t="s">
        <v>175</v>
      </c>
      <c r="BA1330" t="s">
        <v>176</v>
      </c>
      <c r="BB1330" t="s">
        <v>136</v>
      </c>
      <c r="BC1330" t="s">
        <v>136</v>
      </c>
      <c r="BD1330" t="s">
        <v>148</v>
      </c>
      <c r="BE1330" t="s">
        <v>136</v>
      </c>
      <c r="BF1330" t="s">
        <v>136</v>
      </c>
      <c r="BG1330" t="s">
        <v>134</v>
      </c>
      <c r="BH1330" t="s">
        <v>136</v>
      </c>
      <c r="BN1330" t="s">
        <v>10980</v>
      </c>
      <c r="BO1330" t="s">
        <v>10981</v>
      </c>
      <c r="BP1330">
        <v>1</v>
      </c>
      <c r="BQ1330">
        <v>1</v>
      </c>
      <c r="BR1330">
        <v>1</v>
      </c>
      <c r="BS1330" s="1">
        <v>44211</v>
      </c>
      <c r="BT1330" s="1">
        <v>44514</v>
      </c>
      <c r="BU1330" s="1">
        <v>44211</v>
      </c>
      <c r="BV1330" s="1">
        <v>44514</v>
      </c>
      <c r="BW1330" t="s">
        <v>136</v>
      </c>
      <c r="BX1330">
        <v>40</v>
      </c>
      <c r="BY1330">
        <v>0</v>
      </c>
      <c r="BZ1330">
        <v>7</v>
      </c>
      <c r="CA1330">
        <v>7</v>
      </c>
      <c r="CB1330">
        <v>7</v>
      </c>
      <c r="CC1330">
        <v>7</v>
      </c>
      <c r="CD1330">
        <v>7</v>
      </c>
      <c r="CE1330">
        <v>5</v>
      </c>
      <c r="CF1330" t="str">
        <f>"8:00 AM"</f>
        <v>8:00 AM</v>
      </c>
      <c r="CG1330" t="str">
        <f>"5:00 PM"</f>
        <v>5:00 PM</v>
      </c>
      <c r="CH1330" s="5">
        <v>13.34</v>
      </c>
      <c r="CI1330" t="s">
        <v>146</v>
      </c>
      <c r="CL1330" t="s">
        <v>136</v>
      </c>
      <c r="CM1330" t="s">
        <v>147</v>
      </c>
      <c r="CN1330" t="s">
        <v>148</v>
      </c>
      <c r="CO1330" t="s">
        <v>4043</v>
      </c>
      <c r="CP1330" t="s">
        <v>149</v>
      </c>
      <c r="CQ1330">
        <v>3</v>
      </c>
      <c r="CR1330">
        <v>0</v>
      </c>
      <c r="CS1330" t="s">
        <v>136</v>
      </c>
      <c r="CT1330" t="s">
        <v>136</v>
      </c>
      <c r="CU1330" t="s">
        <v>136</v>
      </c>
      <c r="CV1330" t="s">
        <v>136</v>
      </c>
      <c r="CW1330" t="s">
        <v>134</v>
      </c>
      <c r="CX1330">
        <v>50</v>
      </c>
      <c r="CY1330" t="s">
        <v>134</v>
      </c>
      <c r="CZ1330" t="s">
        <v>136</v>
      </c>
      <c r="DA1330" t="s">
        <v>134</v>
      </c>
      <c r="DB1330" t="s">
        <v>134</v>
      </c>
      <c r="DC1330" t="s">
        <v>134</v>
      </c>
      <c r="DD1330" t="s">
        <v>136</v>
      </c>
      <c r="DF1330" t="s">
        <v>149</v>
      </c>
      <c r="DG1330" t="s">
        <v>10982</v>
      </c>
      <c r="DH1330" t="s">
        <v>10976</v>
      </c>
      <c r="DI1330" t="s">
        <v>7959</v>
      </c>
      <c r="DJ1330" s="4">
        <v>8064</v>
      </c>
      <c r="DK1330" t="s">
        <v>10166</v>
      </c>
      <c r="DL1330" t="s">
        <v>136</v>
      </c>
      <c r="DM1330">
        <v>1</v>
      </c>
      <c r="DN1330" t="s">
        <v>10983</v>
      </c>
      <c r="DO1330" t="s">
        <v>10976</v>
      </c>
      <c r="DP1330" t="s">
        <v>7959</v>
      </c>
      <c r="DQ1330" t="str">
        <f>"08064"</f>
        <v>08064</v>
      </c>
      <c r="DR1330" t="s">
        <v>10166</v>
      </c>
      <c r="DS1330" t="s">
        <v>10984</v>
      </c>
      <c r="DT1330">
        <v>1</v>
      </c>
      <c r="DU1330">
        <v>1</v>
      </c>
      <c r="DV1330" t="s">
        <v>134</v>
      </c>
      <c r="DW1330" t="s">
        <v>134</v>
      </c>
      <c r="DX1330" t="s">
        <v>134</v>
      </c>
      <c r="DY1330" t="s">
        <v>136</v>
      </c>
      <c r="DZ1330">
        <v>1</v>
      </c>
      <c r="EA1330" t="s">
        <v>136</v>
      </c>
      <c r="EC1330" s="5">
        <v>12.68</v>
      </c>
      <c r="ED1330" s="5">
        <v>55</v>
      </c>
      <c r="EE1330">
        <v>12014015865</v>
      </c>
      <c r="EF1330" t="s">
        <v>10979</v>
      </c>
      <c r="EG1330" t="s">
        <v>148</v>
      </c>
      <c r="EH1330">
        <v>0</v>
      </c>
    </row>
    <row r="1331" spans="1:138" ht="15" customHeight="1" x14ac:dyDescent="0.35">
      <c r="A1331" t="s">
        <v>14546</v>
      </c>
      <c r="B1331" t="s">
        <v>157</v>
      </c>
      <c r="C1331" s="1">
        <v>44138.562564583335</v>
      </c>
      <c r="D1331" s="1">
        <v>44167</v>
      </c>
      <c r="E1331" t="s">
        <v>133</v>
      </c>
      <c r="F1331" t="s">
        <v>136</v>
      </c>
      <c r="G1331" t="s">
        <v>135</v>
      </c>
      <c r="H1331" t="s">
        <v>134</v>
      </c>
      <c r="I1331" t="s">
        <v>14547</v>
      </c>
      <c r="K1331" t="s">
        <v>14548</v>
      </c>
      <c r="M1331" t="s">
        <v>14549</v>
      </c>
      <c r="N1331" t="s">
        <v>837</v>
      </c>
      <c r="O1331" s="4">
        <v>29550</v>
      </c>
      <c r="P1331" t="s">
        <v>140</v>
      </c>
      <c r="R1331">
        <v>18438583395</v>
      </c>
      <c r="T1331">
        <v>112111</v>
      </c>
      <c r="U1331" t="s">
        <v>3113</v>
      </c>
      <c r="V1331" t="s">
        <v>347</v>
      </c>
      <c r="W1331" t="s">
        <v>2897</v>
      </c>
      <c r="X1331" t="s">
        <v>164</v>
      </c>
      <c r="Y1331" t="s">
        <v>14550</v>
      </c>
      <c r="AA1331" t="s">
        <v>14549</v>
      </c>
      <c r="AB1331" t="s">
        <v>277</v>
      </c>
      <c r="AC1331" s="4">
        <v>29550</v>
      </c>
      <c r="AD1331" t="s">
        <v>140</v>
      </c>
      <c r="AF1331">
        <v>18438583395</v>
      </c>
      <c r="AH1331" t="s">
        <v>148</v>
      </c>
      <c r="AI1331" t="s">
        <v>168</v>
      </c>
      <c r="AJ1331" t="s">
        <v>2162</v>
      </c>
      <c r="AK1331" t="s">
        <v>2163</v>
      </c>
      <c r="AM1331" t="s">
        <v>1212</v>
      </c>
      <c r="AO1331" t="s">
        <v>1213</v>
      </c>
      <c r="AP1331" t="s">
        <v>460</v>
      </c>
      <c r="AQ1331" s="4">
        <v>74132</v>
      </c>
      <c r="AR1331" t="s">
        <v>140</v>
      </c>
      <c r="AT1331">
        <v>19189065212</v>
      </c>
      <c r="AV1331" t="s">
        <v>2164</v>
      </c>
      <c r="AW1331" t="s">
        <v>1216</v>
      </c>
      <c r="AZ1331" t="s">
        <v>334</v>
      </c>
      <c r="BA1331" t="s">
        <v>335</v>
      </c>
      <c r="BB1331" t="s">
        <v>136</v>
      </c>
      <c r="BC1331" t="s">
        <v>136</v>
      </c>
      <c r="BD1331" t="s">
        <v>148</v>
      </c>
      <c r="BE1331" t="s">
        <v>136</v>
      </c>
      <c r="BF1331" t="s">
        <v>136</v>
      </c>
      <c r="BG1331" t="s">
        <v>134</v>
      </c>
      <c r="BH1331" t="s">
        <v>136</v>
      </c>
      <c r="BN1331" t="s">
        <v>14551</v>
      </c>
      <c r="BO1331" t="s">
        <v>1501</v>
      </c>
      <c r="BP1331">
        <v>3</v>
      </c>
      <c r="BQ1331">
        <v>3</v>
      </c>
      <c r="BR1331">
        <v>3</v>
      </c>
      <c r="BS1331" s="1">
        <v>44166</v>
      </c>
      <c r="BT1331" s="1">
        <v>44469</v>
      </c>
      <c r="BU1331" s="1">
        <v>44166</v>
      </c>
      <c r="BV1331" s="1">
        <v>44469</v>
      </c>
      <c r="BW1331" t="s">
        <v>136</v>
      </c>
      <c r="BX1331">
        <v>55</v>
      </c>
      <c r="BY1331">
        <v>5</v>
      </c>
      <c r="BZ1331">
        <v>9</v>
      </c>
      <c r="CA1331">
        <v>9</v>
      </c>
      <c r="CB1331">
        <v>9</v>
      </c>
      <c r="CC1331">
        <v>9</v>
      </c>
      <c r="CD1331">
        <v>9</v>
      </c>
      <c r="CE1331">
        <v>5</v>
      </c>
      <c r="CF1331" t="str">
        <f>"8:00 AM"</f>
        <v>8:00 AM</v>
      </c>
      <c r="CG1331" t="str">
        <f>"6:00 PM"</f>
        <v>6:00 PM</v>
      </c>
      <c r="CH1331" s="5">
        <v>12.5</v>
      </c>
      <c r="CI1331" t="s">
        <v>146</v>
      </c>
      <c r="CL1331" t="s">
        <v>136</v>
      </c>
      <c r="CM1331" t="s">
        <v>147</v>
      </c>
      <c r="CN1331" t="s">
        <v>148</v>
      </c>
      <c r="CO1331" t="s">
        <v>1218</v>
      </c>
      <c r="CP1331" t="s">
        <v>149</v>
      </c>
      <c r="CQ1331">
        <v>0</v>
      </c>
      <c r="CR1331">
        <v>0</v>
      </c>
      <c r="CS1331" t="s">
        <v>136</v>
      </c>
      <c r="CT1331" t="s">
        <v>134</v>
      </c>
      <c r="CU1331" t="s">
        <v>136</v>
      </c>
      <c r="CV1331" t="s">
        <v>136</v>
      </c>
      <c r="CW1331" t="s">
        <v>134</v>
      </c>
      <c r="CX1331">
        <v>50</v>
      </c>
      <c r="CY1331" t="s">
        <v>136</v>
      </c>
      <c r="CZ1331" t="s">
        <v>136</v>
      </c>
      <c r="DA1331" t="s">
        <v>136</v>
      </c>
      <c r="DB1331" t="s">
        <v>136</v>
      </c>
      <c r="DC1331" t="s">
        <v>136</v>
      </c>
      <c r="DD1331" t="s">
        <v>136</v>
      </c>
      <c r="DF1331" t="s">
        <v>14552</v>
      </c>
      <c r="DG1331" t="s">
        <v>14548</v>
      </c>
      <c r="DH1331" t="s">
        <v>14549</v>
      </c>
      <c r="DI1331" t="s">
        <v>837</v>
      </c>
      <c r="DJ1331" s="4">
        <v>29550</v>
      </c>
      <c r="DK1331" t="s">
        <v>14553</v>
      </c>
      <c r="DL1331" t="s">
        <v>136</v>
      </c>
      <c r="DM1331">
        <v>1</v>
      </c>
      <c r="DN1331" t="s">
        <v>14554</v>
      </c>
      <c r="DO1331" t="s">
        <v>14549</v>
      </c>
      <c r="DP1331" t="s">
        <v>837</v>
      </c>
      <c r="DQ1331" t="str">
        <f>"29550"</f>
        <v>29550</v>
      </c>
      <c r="DR1331" t="s">
        <v>14553</v>
      </c>
      <c r="DS1331" t="s">
        <v>907</v>
      </c>
      <c r="DT1331">
        <v>1</v>
      </c>
      <c r="DU1331">
        <v>2</v>
      </c>
      <c r="DV1331" t="s">
        <v>134</v>
      </c>
      <c r="DW1331" t="s">
        <v>134</v>
      </c>
      <c r="DX1331" t="s">
        <v>134</v>
      </c>
      <c r="DY1331" t="s">
        <v>134</v>
      </c>
      <c r="DZ1331">
        <v>2</v>
      </c>
      <c r="EA1331" t="s">
        <v>136</v>
      </c>
      <c r="EC1331" s="5">
        <v>12.68</v>
      </c>
      <c r="ED1331" s="5">
        <v>55</v>
      </c>
      <c r="EE1331">
        <v>18438583395</v>
      </c>
      <c r="EF1331" t="s">
        <v>148</v>
      </c>
      <c r="EG1331" t="s">
        <v>1221</v>
      </c>
      <c r="EH1331">
        <v>0</v>
      </c>
    </row>
    <row r="1332" spans="1:138" ht="15" customHeight="1" x14ac:dyDescent="0.35">
      <c r="A1332" t="s">
        <v>19188</v>
      </c>
      <c r="B1332" t="s">
        <v>157</v>
      </c>
      <c r="C1332" s="1">
        <v>44154.421328472221</v>
      </c>
      <c r="D1332" s="1">
        <v>44167</v>
      </c>
      <c r="E1332" t="s">
        <v>133</v>
      </c>
      <c r="F1332" t="s">
        <v>136</v>
      </c>
      <c r="G1332" t="s">
        <v>135</v>
      </c>
      <c r="H1332" t="s">
        <v>136</v>
      </c>
      <c r="I1332" t="s">
        <v>19189</v>
      </c>
      <c r="K1332" t="s">
        <v>19190</v>
      </c>
      <c r="M1332" t="s">
        <v>9293</v>
      </c>
      <c r="N1332" t="s">
        <v>246</v>
      </c>
      <c r="O1332" s="4">
        <v>70529</v>
      </c>
      <c r="P1332" t="s">
        <v>140</v>
      </c>
      <c r="Q1332" t="s">
        <v>15644</v>
      </c>
      <c r="R1332">
        <v>13372474022</v>
      </c>
      <c r="T1332">
        <v>1125</v>
      </c>
      <c r="U1332" t="s">
        <v>19191</v>
      </c>
      <c r="V1332" t="s">
        <v>4154</v>
      </c>
      <c r="W1332" t="s">
        <v>3811</v>
      </c>
      <c r="X1332" t="s">
        <v>19192</v>
      </c>
      <c r="Y1332" t="s">
        <v>19193</v>
      </c>
      <c r="AA1332" t="s">
        <v>9293</v>
      </c>
      <c r="AB1332" t="s">
        <v>246</v>
      </c>
      <c r="AC1332" s="4">
        <v>70529</v>
      </c>
      <c r="AD1332" t="s">
        <v>140</v>
      </c>
      <c r="AE1332" t="s">
        <v>15644</v>
      </c>
      <c r="AF1332">
        <v>13372474022</v>
      </c>
      <c r="AH1332" t="s">
        <v>19194</v>
      </c>
      <c r="AI1332" t="s">
        <v>168</v>
      </c>
      <c r="AJ1332" t="s">
        <v>254</v>
      </c>
      <c r="AK1332" t="s">
        <v>255</v>
      </c>
      <c r="AL1332" t="s">
        <v>256</v>
      </c>
      <c r="AM1332" t="s">
        <v>257</v>
      </c>
      <c r="AO1332" t="s">
        <v>258</v>
      </c>
      <c r="AP1332" t="s">
        <v>246</v>
      </c>
      <c r="AQ1332" s="4">
        <v>70760</v>
      </c>
      <c r="AR1332" t="s">
        <v>140</v>
      </c>
      <c r="AS1332" t="s">
        <v>351</v>
      </c>
      <c r="AT1332">
        <v>12256387218</v>
      </c>
      <c r="AV1332" t="s">
        <v>260</v>
      </c>
      <c r="AW1332" t="s">
        <v>19195</v>
      </c>
      <c r="AZ1332" t="s">
        <v>334</v>
      </c>
      <c r="BA1332" t="s">
        <v>335</v>
      </c>
      <c r="BB1332" t="s">
        <v>136</v>
      </c>
      <c r="BC1332" t="s">
        <v>136</v>
      </c>
      <c r="BD1332" t="s">
        <v>148</v>
      </c>
      <c r="BE1332" t="s">
        <v>136</v>
      </c>
      <c r="BF1332" t="s">
        <v>136</v>
      </c>
      <c r="BG1332" t="s">
        <v>134</v>
      </c>
      <c r="BH1332" t="s">
        <v>136</v>
      </c>
      <c r="BN1332" t="s">
        <v>19196</v>
      </c>
      <c r="BO1332" t="s">
        <v>775</v>
      </c>
      <c r="BP1332">
        <v>3</v>
      </c>
      <c r="BQ1332">
        <v>3</v>
      </c>
      <c r="BR1332">
        <v>3</v>
      </c>
      <c r="BS1332" s="1">
        <v>44200</v>
      </c>
      <c r="BT1332" s="1">
        <v>44469</v>
      </c>
      <c r="BU1332" s="1">
        <v>44200</v>
      </c>
      <c r="BV1332" s="1">
        <v>44469</v>
      </c>
      <c r="BW1332" t="s">
        <v>136</v>
      </c>
      <c r="BX1332">
        <v>40</v>
      </c>
      <c r="BY1332">
        <v>0</v>
      </c>
      <c r="BZ1332">
        <v>8</v>
      </c>
      <c r="CA1332">
        <v>8</v>
      </c>
      <c r="CB1332">
        <v>8</v>
      </c>
      <c r="CC1332">
        <v>8</v>
      </c>
      <c r="CD1332">
        <v>8</v>
      </c>
      <c r="CE1332">
        <v>0</v>
      </c>
      <c r="CF1332" t="str">
        <f>"7:00 AM"</f>
        <v>7:00 AM</v>
      </c>
      <c r="CG1332" t="str">
        <f>"4:00 PM"</f>
        <v>4:00 PM</v>
      </c>
      <c r="CH1332" s="5">
        <v>11.83</v>
      </c>
      <c r="CI1332" t="s">
        <v>146</v>
      </c>
      <c r="CL1332" t="s">
        <v>134</v>
      </c>
      <c r="CM1332" t="s">
        <v>147</v>
      </c>
      <c r="CN1332" t="s">
        <v>148</v>
      </c>
      <c r="CO1332" t="s">
        <v>266</v>
      </c>
      <c r="CP1332" t="s">
        <v>149</v>
      </c>
      <c r="CQ1332">
        <v>3</v>
      </c>
      <c r="CR1332">
        <v>0</v>
      </c>
      <c r="CS1332" t="s">
        <v>136</v>
      </c>
      <c r="CT1332" t="s">
        <v>136</v>
      </c>
      <c r="CU1332" t="s">
        <v>136</v>
      </c>
      <c r="CV1332" t="s">
        <v>134</v>
      </c>
      <c r="CW1332" t="s">
        <v>134</v>
      </c>
      <c r="CX1332">
        <v>70</v>
      </c>
      <c r="CY1332" t="s">
        <v>134</v>
      </c>
      <c r="CZ1332" t="s">
        <v>134</v>
      </c>
      <c r="DA1332" t="s">
        <v>134</v>
      </c>
      <c r="DB1332" t="s">
        <v>134</v>
      </c>
      <c r="DC1332" t="s">
        <v>134</v>
      </c>
      <c r="DD1332" t="s">
        <v>136</v>
      </c>
      <c r="DF1332" t="s">
        <v>267</v>
      </c>
      <c r="DG1332" t="s">
        <v>19193</v>
      </c>
      <c r="DH1332" t="s">
        <v>9293</v>
      </c>
      <c r="DI1332" t="s">
        <v>246</v>
      </c>
      <c r="DJ1332" s="4">
        <v>70529</v>
      </c>
      <c r="DK1332" t="s">
        <v>6700</v>
      </c>
      <c r="DL1332" t="s">
        <v>134</v>
      </c>
      <c r="DM1332">
        <v>5</v>
      </c>
      <c r="DN1332" t="s">
        <v>19197</v>
      </c>
      <c r="DO1332" t="s">
        <v>9293</v>
      </c>
      <c r="DP1332" t="s">
        <v>246</v>
      </c>
      <c r="DQ1332" t="str">
        <f>"70529"</f>
        <v>70529</v>
      </c>
      <c r="DR1332" t="s">
        <v>6700</v>
      </c>
      <c r="DS1332" t="s">
        <v>19198</v>
      </c>
      <c r="DT1332">
        <v>1</v>
      </c>
      <c r="DU1332">
        <v>3</v>
      </c>
      <c r="DV1332" t="s">
        <v>134</v>
      </c>
      <c r="DW1332" t="s">
        <v>134</v>
      </c>
      <c r="DX1332" t="s">
        <v>134</v>
      </c>
      <c r="DY1332" t="s">
        <v>136</v>
      </c>
      <c r="DZ1332">
        <v>1</v>
      </c>
      <c r="EA1332" t="s">
        <v>136</v>
      </c>
      <c r="EC1332" s="5">
        <v>12.68</v>
      </c>
      <c r="ED1332" s="5">
        <v>55</v>
      </c>
      <c r="EE1332">
        <v>13372474022</v>
      </c>
      <c r="EF1332" t="s">
        <v>148</v>
      </c>
      <c r="EG1332" t="s">
        <v>271</v>
      </c>
      <c r="EH1332">
        <v>2</v>
      </c>
    </row>
    <row r="1333" spans="1:138" ht="15" customHeight="1" x14ac:dyDescent="0.35">
      <c r="A1333" t="s">
        <v>25719</v>
      </c>
      <c r="B1333" t="s">
        <v>157</v>
      </c>
      <c r="C1333" s="1">
        <v>44140.740442476854</v>
      </c>
      <c r="D1333" s="1">
        <v>44167</v>
      </c>
      <c r="E1333" t="s">
        <v>579</v>
      </c>
      <c r="F1333" t="s">
        <v>136</v>
      </c>
      <c r="G1333" t="s">
        <v>135</v>
      </c>
      <c r="H1333" t="s">
        <v>136</v>
      </c>
      <c r="I1333" t="s">
        <v>23967</v>
      </c>
      <c r="K1333" t="s">
        <v>23968</v>
      </c>
      <c r="L1333" t="s">
        <v>25720</v>
      </c>
      <c r="M1333" t="s">
        <v>16821</v>
      </c>
      <c r="N1333" t="s">
        <v>1251</v>
      </c>
      <c r="O1333" s="4">
        <v>97720</v>
      </c>
      <c r="P1333" t="s">
        <v>140</v>
      </c>
      <c r="R1333">
        <v>15415731170</v>
      </c>
      <c r="T1333">
        <v>11299</v>
      </c>
      <c r="U1333" t="s">
        <v>23970</v>
      </c>
      <c r="V1333" t="s">
        <v>23971</v>
      </c>
      <c r="X1333" t="s">
        <v>164</v>
      </c>
      <c r="Y1333" t="s">
        <v>23968</v>
      </c>
      <c r="Z1333" t="s">
        <v>23968</v>
      </c>
      <c r="AA1333" t="s">
        <v>16821</v>
      </c>
      <c r="AB1333" t="s">
        <v>1251</v>
      </c>
      <c r="AC1333" s="4">
        <v>97720</v>
      </c>
      <c r="AD1333" t="s">
        <v>140</v>
      </c>
      <c r="AF1333">
        <v>15415731170</v>
      </c>
      <c r="AH1333" t="s">
        <v>23972</v>
      </c>
      <c r="AI1333" t="s">
        <v>168</v>
      </c>
      <c r="AJ1333" t="s">
        <v>588</v>
      </c>
      <c r="AK1333" t="s">
        <v>589</v>
      </c>
      <c r="AM1333" t="s">
        <v>590</v>
      </c>
      <c r="AO1333" t="s">
        <v>591</v>
      </c>
      <c r="AP1333" t="s">
        <v>592</v>
      </c>
      <c r="AQ1333" s="4">
        <v>82601</v>
      </c>
      <c r="AR1333" t="s">
        <v>140</v>
      </c>
      <c r="AT1333">
        <v>13074722105</v>
      </c>
      <c r="AV1333" t="s">
        <v>593</v>
      </c>
      <c r="AW1333" t="s">
        <v>594</v>
      </c>
      <c r="AZ1333" t="s">
        <v>334</v>
      </c>
      <c r="BA1333" t="s">
        <v>335</v>
      </c>
      <c r="BB1333" t="s">
        <v>136</v>
      </c>
      <c r="BC1333" t="s">
        <v>136</v>
      </c>
      <c r="BD1333" t="s">
        <v>148</v>
      </c>
      <c r="BE1333" t="s">
        <v>136</v>
      </c>
      <c r="BF1333" t="s">
        <v>136</v>
      </c>
      <c r="BG1333" t="s">
        <v>134</v>
      </c>
      <c r="BH1333" t="s">
        <v>136</v>
      </c>
      <c r="BN1333" t="s">
        <v>25721</v>
      </c>
      <c r="BO1333" t="s">
        <v>652</v>
      </c>
      <c r="BP1333">
        <v>3</v>
      </c>
      <c r="BQ1333">
        <v>3</v>
      </c>
      <c r="BR1333">
        <v>3</v>
      </c>
      <c r="BS1333" s="1">
        <v>44197</v>
      </c>
      <c r="BT1333" s="1">
        <v>44500</v>
      </c>
      <c r="BU1333" s="1">
        <v>44197</v>
      </c>
      <c r="BV1333" s="1">
        <v>44500</v>
      </c>
      <c r="BW1333" t="s">
        <v>134</v>
      </c>
      <c r="CH1333" s="5">
        <v>1993.33</v>
      </c>
      <c r="CI1333" t="s">
        <v>597</v>
      </c>
      <c r="CJ1333">
        <v>0</v>
      </c>
      <c r="CK1333" t="s">
        <v>598</v>
      </c>
      <c r="CL1333" t="s">
        <v>136</v>
      </c>
      <c r="CM1333" t="s">
        <v>354</v>
      </c>
      <c r="CN1333" t="s">
        <v>599</v>
      </c>
      <c r="CO1333" t="s">
        <v>21033</v>
      </c>
      <c r="CP1333" t="s">
        <v>149</v>
      </c>
      <c r="CQ1333">
        <v>6</v>
      </c>
      <c r="CR1333">
        <v>0</v>
      </c>
      <c r="CS1333" t="s">
        <v>136</v>
      </c>
      <c r="CT1333" t="s">
        <v>134</v>
      </c>
      <c r="CU1333" t="s">
        <v>136</v>
      </c>
      <c r="CV1333" t="s">
        <v>136</v>
      </c>
      <c r="CW1333" t="s">
        <v>134</v>
      </c>
      <c r="CX1333">
        <v>50</v>
      </c>
      <c r="CY1333" t="s">
        <v>134</v>
      </c>
      <c r="CZ1333" t="s">
        <v>136</v>
      </c>
      <c r="DA1333" t="s">
        <v>134</v>
      </c>
      <c r="DB1333" t="s">
        <v>136</v>
      </c>
      <c r="DC1333" t="s">
        <v>136</v>
      </c>
      <c r="DD1333" t="s">
        <v>136</v>
      </c>
      <c r="DF1333" t="s">
        <v>25722</v>
      </c>
      <c r="DG1333" t="s">
        <v>23968</v>
      </c>
      <c r="DH1333" t="s">
        <v>16821</v>
      </c>
      <c r="DI1333" t="s">
        <v>1251</v>
      </c>
      <c r="DJ1333" s="4">
        <v>97720</v>
      </c>
      <c r="DK1333" t="s">
        <v>15068</v>
      </c>
      <c r="DL1333" t="s">
        <v>136</v>
      </c>
      <c r="DM1333">
        <v>1</v>
      </c>
      <c r="DN1333" t="s">
        <v>23975</v>
      </c>
      <c r="DO1333" t="s">
        <v>16821</v>
      </c>
      <c r="DP1333" t="s">
        <v>1251</v>
      </c>
      <c r="DQ1333" t="str">
        <f>"97720"</f>
        <v>97720</v>
      </c>
      <c r="DR1333" t="s">
        <v>15068</v>
      </c>
      <c r="DS1333" t="s">
        <v>1099</v>
      </c>
      <c r="DT1333">
        <v>1</v>
      </c>
      <c r="DU1333">
        <v>3</v>
      </c>
      <c r="DV1333" t="s">
        <v>136</v>
      </c>
      <c r="DW1333" t="s">
        <v>136</v>
      </c>
      <c r="DX1333" t="s">
        <v>134</v>
      </c>
      <c r="DY1333" t="s">
        <v>136</v>
      </c>
      <c r="DZ1333">
        <v>1</v>
      </c>
      <c r="EA1333" t="s">
        <v>136</v>
      </c>
      <c r="EC1333" s="5">
        <v>12.68</v>
      </c>
      <c r="ED1333" s="5">
        <v>55</v>
      </c>
      <c r="EE1333">
        <v>13074722105</v>
      </c>
      <c r="EF1333" t="s">
        <v>593</v>
      </c>
      <c r="EG1333" t="s">
        <v>148</v>
      </c>
      <c r="EH1333">
        <v>0</v>
      </c>
    </row>
    <row r="1334" spans="1:138" ht="15" customHeight="1" x14ac:dyDescent="0.35">
      <c r="A1334" t="s">
        <v>11033</v>
      </c>
      <c r="B1334" t="s">
        <v>157</v>
      </c>
      <c r="C1334" s="1">
        <v>44147.392633912037</v>
      </c>
      <c r="D1334" s="1">
        <v>44167</v>
      </c>
      <c r="E1334" t="s">
        <v>133</v>
      </c>
      <c r="F1334" t="s">
        <v>136</v>
      </c>
      <c r="G1334" t="s">
        <v>135</v>
      </c>
      <c r="H1334" t="s">
        <v>136</v>
      </c>
      <c r="I1334" t="s">
        <v>11034</v>
      </c>
      <c r="K1334" t="s">
        <v>11035</v>
      </c>
      <c r="L1334" t="s">
        <v>155</v>
      </c>
      <c r="M1334" t="s">
        <v>11036</v>
      </c>
      <c r="N1334" t="s">
        <v>277</v>
      </c>
      <c r="O1334" s="4">
        <v>61570</v>
      </c>
      <c r="P1334" t="s">
        <v>140</v>
      </c>
      <c r="R1334">
        <v>13092220723</v>
      </c>
      <c r="T1334">
        <v>11221</v>
      </c>
      <c r="U1334" t="s">
        <v>11037</v>
      </c>
      <c r="V1334" t="s">
        <v>11038</v>
      </c>
      <c r="W1334" t="s">
        <v>2720</v>
      </c>
      <c r="X1334" t="s">
        <v>429</v>
      </c>
      <c r="Y1334" t="s">
        <v>11035</v>
      </c>
      <c r="AA1334" t="s">
        <v>11036</v>
      </c>
      <c r="AB1334" t="s">
        <v>277</v>
      </c>
      <c r="AC1334" s="4">
        <v>61570</v>
      </c>
      <c r="AD1334" t="s">
        <v>140</v>
      </c>
      <c r="AF1334">
        <v>13092220723</v>
      </c>
      <c r="AH1334" t="s">
        <v>155</v>
      </c>
      <c r="AI1334" t="s">
        <v>168</v>
      </c>
      <c r="AJ1334" t="s">
        <v>281</v>
      </c>
      <c r="AK1334" t="s">
        <v>282</v>
      </c>
      <c r="AL1334" t="s">
        <v>250</v>
      </c>
      <c r="AM1334" t="s">
        <v>283</v>
      </c>
      <c r="AN1334" t="s">
        <v>284</v>
      </c>
      <c r="AO1334" t="s">
        <v>285</v>
      </c>
      <c r="AP1334" t="s">
        <v>221</v>
      </c>
      <c r="AQ1334" s="4">
        <v>37862</v>
      </c>
      <c r="AR1334" t="s">
        <v>140</v>
      </c>
      <c r="AT1334">
        <v>18653663731</v>
      </c>
      <c r="AV1334" t="s">
        <v>1107</v>
      </c>
      <c r="AW1334" t="s">
        <v>287</v>
      </c>
      <c r="AZ1334" t="s">
        <v>334</v>
      </c>
      <c r="BA1334" t="s">
        <v>335</v>
      </c>
      <c r="BB1334" t="s">
        <v>136</v>
      </c>
      <c r="BC1334" t="s">
        <v>136</v>
      </c>
      <c r="BD1334" t="s">
        <v>148</v>
      </c>
      <c r="BE1334" t="s">
        <v>136</v>
      </c>
      <c r="BF1334" t="s">
        <v>136</v>
      </c>
      <c r="BG1334" t="s">
        <v>134</v>
      </c>
      <c r="BH1334" t="s">
        <v>136</v>
      </c>
      <c r="BN1334" t="s">
        <v>11039</v>
      </c>
      <c r="BO1334" t="s">
        <v>11040</v>
      </c>
      <c r="BP1334">
        <v>1</v>
      </c>
      <c r="BQ1334">
        <v>1</v>
      </c>
      <c r="BR1334">
        <v>1</v>
      </c>
      <c r="BS1334" s="1">
        <v>44212</v>
      </c>
      <c r="BT1334" s="1">
        <v>44515</v>
      </c>
      <c r="BU1334" s="1">
        <v>44212</v>
      </c>
      <c r="BV1334" s="1">
        <v>44515</v>
      </c>
      <c r="BW1334" t="s">
        <v>136</v>
      </c>
      <c r="BX1334">
        <v>40</v>
      </c>
      <c r="BY1334">
        <v>0</v>
      </c>
      <c r="BZ1334">
        <v>8</v>
      </c>
      <c r="CA1334">
        <v>8</v>
      </c>
      <c r="CB1334">
        <v>8</v>
      </c>
      <c r="CC1334">
        <v>8</v>
      </c>
      <c r="CD1334">
        <v>8</v>
      </c>
      <c r="CE1334">
        <v>0</v>
      </c>
      <c r="CF1334" t="str">
        <f>"8:00 AM"</f>
        <v>8:00 AM</v>
      </c>
      <c r="CG1334" t="str">
        <f>"5:00 PM"</f>
        <v>5:00 PM</v>
      </c>
      <c r="CH1334" s="5">
        <v>14.52</v>
      </c>
      <c r="CI1334" t="s">
        <v>146</v>
      </c>
      <c r="CL1334" t="s">
        <v>134</v>
      </c>
      <c r="CM1334" t="s">
        <v>147</v>
      </c>
      <c r="CN1334" t="s">
        <v>148</v>
      </c>
      <c r="CO1334" s="2" t="s">
        <v>2368</v>
      </c>
      <c r="CP1334" t="s">
        <v>149</v>
      </c>
      <c r="CQ1334">
        <v>3</v>
      </c>
      <c r="CR1334">
        <v>0</v>
      </c>
      <c r="CS1334" t="s">
        <v>136</v>
      </c>
      <c r="CT1334" t="s">
        <v>134</v>
      </c>
      <c r="CU1334" t="s">
        <v>136</v>
      </c>
      <c r="CV1334" t="s">
        <v>136</v>
      </c>
      <c r="CW1334" t="s">
        <v>134</v>
      </c>
      <c r="CX1334">
        <v>50</v>
      </c>
      <c r="CY1334" t="s">
        <v>136</v>
      </c>
      <c r="CZ1334" t="s">
        <v>136</v>
      </c>
      <c r="DA1334" t="s">
        <v>136</v>
      </c>
      <c r="DB1334" t="s">
        <v>136</v>
      </c>
      <c r="DC1334" t="s">
        <v>136</v>
      </c>
      <c r="DD1334" t="s">
        <v>136</v>
      </c>
      <c r="DF1334" t="s">
        <v>11041</v>
      </c>
      <c r="DG1334" t="s">
        <v>11042</v>
      </c>
      <c r="DH1334" t="s">
        <v>11036</v>
      </c>
      <c r="DI1334" t="s">
        <v>277</v>
      </c>
      <c r="DJ1334" s="4">
        <v>61570</v>
      </c>
      <c r="DK1334" t="s">
        <v>762</v>
      </c>
      <c r="DL1334" t="s">
        <v>136</v>
      </c>
      <c r="DM1334">
        <v>1</v>
      </c>
      <c r="DN1334" t="s">
        <v>11042</v>
      </c>
      <c r="DO1334" t="s">
        <v>10724</v>
      </c>
      <c r="DP1334" t="s">
        <v>277</v>
      </c>
      <c r="DQ1334" t="str">
        <f>"61771"</f>
        <v>61771</v>
      </c>
      <c r="DR1334" t="s">
        <v>762</v>
      </c>
      <c r="DS1334" t="s">
        <v>296</v>
      </c>
      <c r="DT1334">
        <v>1</v>
      </c>
      <c r="DU1334">
        <v>1</v>
      </c>
      <c r="DV1334" t="s">
        <v>134</v>
      </c>
      <c r="DW1334" t="s">
        <v>134</v>
      </c>
      <c r="DX1334" t="s">
        <v>134</v>
      </c>
      <c r="DY1334" t="s">
        <v>136</v>
      </c>
      <c r="DZ1334">
        <v>1</v>
      </c>
      <c r="EA1334" t="s">
        <v>136</v>
      </c>
      <c r="EC1334" s="5">
        <v>12.68</v>
      </c>
      <c r="ED1334" s="5">
        <v>55</v>
      </c>
      <c r="EE1334">
        <v>13092220723</v>
      </c>
      <c r="EF1334" t="s">
        <v>11043</v>
      </c>
      <c r="EG1334" t="s">
        <v>298</v>
      </c>
      <c r="EH1334">
        <v>1</v>
      </c>
    </row>
    <row r="1335" spans="1:138" ht="15" customHeight="1" x14ac:dyDescent="0.35">
      <c r="A1335" t="s">
        <v>23484</v>
      </c>
      <c r="B1335" t="s">
        <v>157</v>
      </c>
      <c r="C1335" s="1">
        <v>44144.793391435189</v>
      </c>
      <c r="D1335" s="1">
        <v>44167</v>
      </c>
      <c r="E1335" t="s">
        <v>133</v>
      </c>
      <c r="F1335" t="s">
        <v>134</v>
      </c>
      <c r="G1335" t="s">
        <v>135</v>
      </c>
      <c r="H1335" t="s">
        <v>136</v>
      </c>
      <c r="I1335" t="s">
        <v>6308</v>
      </c>
      <c r="K1335" t="s">
        <v>6309</v>
      </c>
      <c r="M1335" t="s">
        <v>6310</v>
      </c>
      <c r="N1335" t="s">
        <v>925</v>
      </c>
      <c r="O1335" s="4">
        <v>83316</v>
      </c>
      <c r="P1335" t="s">
        <v>140</v>
      </c>
      <c r="R1335">
        <v>12085435531</v>
      </c>
      <c r="T1335">
        <v>11521</v>
      </c>
      <c r="U1335" t="s">
        <v>6311</v>
      </c>
      <c r="V1335" t="s">
        <v>5707</v>
      </c>
      <c r="W1335" t="s">
        <v>402</v>
      </c>
      <c r="X1335" t="s">
        <v>6312</v>
      </c>
      <c r="Y1335" t="s">
        <v>6313</v>
      </c>
      <c r="AA1335" t="s">
        <v>6310</v>
      </c>
      <c r="AB1335" t="s">
        <v>925</v>
      </c>
      <c r="AC1335" s="4">
        <v>83316</v>
      </c>
      <c r="AD1335" t="s">
        <v>140</v>
      </c>
      <c r="AF1335">
        <v>12085435531</v>
      </c>
      <c r="AH1335" t="s">
        <v>6314</v>
      </c>
      <c r="AZ1335" t="s">
        <v>3909</v>
      </c>
      <c r="BA1335" t="s">
        <v>3910</v>
      </c>
      <c r="BB1335" t="s">
        <v>134</v>
      </c>
      <c r="BC1335" t="s">
        <v>134</v>
      </c>
      <c r="BD1335" t="s">
        <v>148</v>
      </c>
      <c r="BE1335" t="s">
        <v>134</v>
      </c>
      <c r="BF1335" t="s">
        <v>136</v>
      </c>
      <c r="BG1335" t="s">
        <v>134</v>
      </c>
      <c r="BH1335" t="s">
        <v>136</v>
      </c>
      <c r="BN1335" t="s">
        <v>23485</v>
      </c>
      <c r="BO1335" t="s">
        <v>6316</v>
      </c>
      <c r="BP1335">
        <v>3</v>
      </c>
      <c r="BQ1335">
        <v>3</v>
      </c>
      <c r="BR1335">
        <v>3</v>
      </c>
      <c r="BS1335" s="1">
        <v>44214</v>
      </c>
      <c r="BT1335" s="1">
        <v>44348</v>
      </c>
      <c r="BU1335" s="1">
        <v>44214</v>
      </c>
      <c r="BV1335" s="1">
        <v>44348</v>
      </c>
      <c r="BW1335" t="s">
        <v>136</v>
      </c>
      <c r="BX1335">
        <v>48</v>
      </c>
      <c r="BY1335">
        <v>0</v>
      </c>
      <c r="BZ1335">
        <v>8</v>
      </c>
      <c r="CA1335">
        <v>8</v>
      </c>
      <c r="CB1335">
        <v>8</v>
      </c>
      <c r="CC1335">
        <v>8</v>
      </c>
      <c r="CD1335">
        <v>8</v>
      </c>
      <c r="CE1335">
        <v>8</v>
      </c>
      <c r="CF1335" t="str">
        <f>"8:00 AM"</f>
        <v>8:00 AM</v>
      </c>
      <c r="CG1335" t="str">
        <f>"5:00 PM"</f>
        <v>5:00 PM</v>
      </c>
      <c r="CH1335" s="5">
        <v>13.62</v>
      </c>
      <c r="CI1335" t="s">
        <v>146</v>
      </c>
      <c r="CJ1335">
        <v>0</v>
      </c>
      <c r="CK1335" t="s">
        <v>23486</v>
      </c>
      <c r="CL1335" t="s">
        <v>134</v>
      </c>
      <c r="CM1335" t="s">
        <v>354</v>
      </c>
      <c r="CN1335" t="s">
        <v>2859</v>
      </c>
      <c r="CO1335" s="2" t="s">
        <v>23487</v>
      </c>
      <c r="CP1335" t="s">
        <v>149</v>
      </c>
      <c r="CQ1335">
        <v>3</v>
      </c>
      <c r="CR1335">
        <v>0</v>
      </c>
      <c r="CS1335" t="s">
        <v>136</v>
      </c>
      <c r="CT1335" t="s">
        <v>136</v>
      </c>
      <c r="CU1335" t="s">
        <v>136</v>
      </c>
      <c r="CV1335" t="s">
        <v>136</v>
      </c>
      <c r="CW1335" t="s">
        <v>136</v>
      </c>
      <c r="CY1335" t="s">
        <v>134</v>
      </c>
      <c r="CZ1335" t="s">
        <v>136</v>
      </c>
      <c r="DA1335" t="s">
        <v>136</v>
      </c>
      <c r="DB1335" t="s">
        <v>136</v>
      </c>
      <c r="DC1335" t="s">
        <v>134</v>
      </c>
      <c r="DD1335" t="s">
        <v>136</v>
      </c>
      <c r="DF1335" t="s">
        <v>1841</v>
      </c>
      <c r="DG1335" t="s">
        <v>23488</v>
      </c>
      <c r="DH1335" t="s">
        <v>6310</v>
      </c>
      <c r="DI1335" t="s">
        <v>925</v>
      </c>
      <c r="DJ1335" s="4">
        <v>83316</v>
      </c>
      <c r="DK1335" t="s">
        <v>1302</v>
      </c>
      <c r="DL1335" t="s">
        <v>134</v>
      </c>
      <c r="DM1335">
        <v>29</v>
      </c>
      <c r="DN1335" t="s">
        <v>6309</v>
      </c>
      <c r="DO1335" t="s">
        <v>6310</v>
      </c>
      <c r="DP1335" t="s">
        <v>925</v>
      </c>
      <c r="DQ1335" t="str">
        <f>"83316"</f>
        <v>83316</v>
      </c>
      <c r="DR1335" t="s">
        <v>1302</v>
      </c>
      <c r="DS1335" t="s">
        <v>6320</v>
      </c>
      <c r="DT1335">
        <v>8</v>
      </c>
      <c r="DU1335">
        <v>29</v>
      </c>
      <c r="DV1335" t="s">
        <v>134</v>
      </c>
      <c r="DW1335" t="s">
        <v>134</v>
      </c>
      <c r="DX1335" t="s">
        <v>134</v>
      </c>
      <c r="DY1335" t="s">
        <v>136</v>
      </c>
      <c r="DZ1335">
        <v>1</v>
      </c>
      <c r="EA1335" t="s">
        <v>136</v>
      </c>
      <c r="EC1335" s="5">
        <v>12.68</v>
      </c>
      <c r="ED1335" s="5">
        <v>55</v>
      </c>
      <c r="EE1335">
        <v>12085435531</v>
      </c>
      <c r="EF1335" t="s">
        <v>6314</v>
      </c>
      <c r="EG1335" t="s">
        <v>155</v>
      </c>
      <c r="EH1335">
        <v>3</v>
      </c>
    </row>
    <row r="1336" spans="1:138" ht="15" customHeight="1" x14ac:dyDescent="0.35">
      <c r="A1336" t="s">
        <v>25869</v>
      </c>
      <c r="B1336" t="s">
        <v>273</v>
      </c>
      <c r="C1336" s="1">
        <v>44153.942990972224</v>
      </c>
      <c r="D1336" s="1">
        <v>44167</v>
      </c>
      <c r="E1336" t="s">
        <v>133</v>
      </c>
      <c r="F1336" t="s">
        <v>136</v>
      </c>
      <c r="G1336" t="s">
        <v>135</v>
      </c>
      <c r="H1336" t="s">
        <v>134</v>
      </c>
      <c r="I1336" t="s">
        <v>25870</v>
      </c>
      <c r="J1336" t="s">
        <v>25870</v>
      </c>
      <c r="K1336" t="s">
        <v>25871</v>
      </c>
      <c r="M1336" t="s">
        <v>5689</v>
      </c>
      <c r="N1336" t="s">
        <v>1114</v>
      </c>
      <c r="O1336" s="4">
        <v>98107</v>
      </c>
      <c r="P1336" t="s">
        <v>140</v>
      </c>
      <c r="R1336">
        <v>12067833818</v>
      </c>
      <c r="T1336">
        <v>1125</v>
      </c>
      <c r="U1336" t="s">
        <v>9557</v>
      </c>
      <c r="V1336" t="s">
        <v>15709</v>
      </c>
      <c r="X1336" t="s">
        <v>24321</v>
      </c>
      <c r="Y1336" t="s">
        <v>25871</v>
      </c>
      <c r="AA1336" t="s">
        <v>5689</v>
      </c>
      <c r="AB1336" t="s">
        <v>1114</v>
      </c>
      <c r="AC1336" s="4">
        <v>98107</v>
      </c>
      <c r="AD1336" t="s">
        <v>140</v>
      </c>
      <c r="AE1336" t="s">
        <v>866</v>
      </c>
      <c r="AF1336">
        <v>12067833818</v>
      </c>
      <c r="AH1336" t="s">
        <v>25872</v>
      </c>
      <c r="AI1336" t="s">
        <v>226</v>
      </c>
      <c r="AJ1336" t="s">
        <v>401</v>
      </c>
      <c r="AK1336" t="s">
        <v>402</v>
      </c>
      <c r="AL1336" t="s">
        <v>403</v>
      </c>
      <c r="AM1336" t="s">
        <v>404</v>
      </c>
      <c r="AO1336" t="s">
        <v>405</v>
      </c>
      <c r="AP1336" t="s">
        <v>395</v>
      </c>
      <c r="AQ1336" s="4">
        <v>92106</v>
      </c>
      <c r="AR1336" t="s">
        <v>140</v>
      </c>
      <c r="AT1336">
        <v>16192696164</v>
      </c>
      <c r="AV1336" t="s">
        <v>406</v>
      </c>
      <c r="AW1336" t="s">
        <v>407</v>
      </c>
      <c r="AX1336" t="s">
        <v>395</v>
      </c>
      <c r="AY1336" t="s">
        <v>408</v>
      </c>
      <c r="AZ1336" t="s">
        <v>25104</v>
      </c>
      <c r="BA1336" t="s">
        <v>25105</v>
      </c>
      <c r="BB1336" t="s">
        <v>136</v>
      </c>
      <c r="BC1336" t="s">
        <v>136</v>
      </c>
      <c r="BD1336" t="s">
        <v>148</v>
      </c>
      <c r="BE1336" t="s">
        <v>136</v>
      </c>
      <c r="BF1336" t="s">
        <v>136</v>
      </c>
      <c r="BG1336" t="s">
        <v>134</v>
      </c>
      <c r="BH1336" t="s">
        <v>136</v>
      </c>
      <c r="BN1336" t="s">
        <v>25873</v>
      </c>
      <c r="BO1336" t="s">
        <v>25874</v>
      </c>
      <c r="BP1336">
        <v>5000</v>
      </c>
      <c r="BQ1336">
        <v>100</v>
      </c>
      <c r="BS1336" s="1">
        <v>44199</v>
      </c>
      <c r="BT1336" s="1">
        <v>44479</v>
      </c>
      <c r="BU1336" s="1">
        <v>44199</v>
      </c>
      <c r="BV1336" s="1">
        <v>44479</v>
      </c>
      <c r="BW1336" t="s">
        <v>136</v>
      </c>
      <c r="BX1336">
        <v>35</v>
      </c>
      <c r="BY1336">
        <v>5</v>
      </c>
      <c r="BZ1336">
        <v>5</v>
      </c>
      <c r="CA1336">
        <v>5</v>
      </c>
      <c r="CB1336">
        <v>5</v>
      </c>
      <c r="CC1336">
        <v>5</v>
      </c>
      <c r="CD1336">
        <v>5</v>
      </c>
      <c r="CE1336">
        <v>5</v>
      </c>
      <c r="CF1336" t="str">
        <f>"6:00 AM"</f>
        <v>6:00 AM</v>
      </c>
      <c r="CG1336" t="str">
        <f>"12:00 PM"</f>
        <v>12:00 PM</v>
      </c>
      <c r="CH1336" s="5">
        <v>12.36</v>
      </c>
      <c r="CI1336" t="s">
        <v>146</v>
      </c>
      <c r="CL1336" t="s">
        <v>136</v>
      </c>
      <c r="CM1336" t="s">
        <v>312</v>
      </c>
      <c r="CN1336" t="s">
        <v>148</v>
      </c>
      <c r="CO1336" t="s">
        <v>19450</v>
      </c>
      <c r="CP1336" t="s">
        <v>149</v>
      </c>
      <c r="CQ1336">
        <v>0</v>
      </c>
      <c r="CR1336">
        <v>0</v>
      </c>
      <c r="CS1336" t="s">
        <v>136</v>
      </c>
      <c r="CT1336" t="s">
        <v>136</v>
      </c>
      <c r="CU1336" t="s">
        <v>134</v>
      </c>
      <c r="CV1336" t="s">
        <v>134</v>
      </c>
      <c r="CW1336" t="s">
        <v>134</v>
      </c>
      <c r="CX1336">
        <v>50</v>
      </c>
      <c r="CY1336" t="s">
        <v>134</v>
      </c>
      <c r="CZ1336" t="s">
        <v>134</v>
      </c>
      <c r="DA1336" t="s">
        <v>134</v>
      </c>
      <c r="DB1336" t="s">
        <v>134</v>
      </c>
      <c r="DC1336" t="s">
        <v>134</v>
      </c>
      <c r="DD1336" t="s">
        <v>136</v>
      </c>
      <c r="DF1336" t="s">
        <v>967</v>
      </c>
      <c r="DG1336" t="s">
        <v>25875</v>
      </c>
      <c r="DH1336" t="s">
        <v>25876</v>
      </c>
      <c r="DI1336" t="s">
        <v>25877</v>
      </c>
      <c r="DJ1336" s="4">
        <v>99553</v>
      </c>
      <c r="DK1336" t="s">
        <v>25878</v>
      </c>
      <c r="DL1336" t="s">
        <v>134</v>
      </c>
      <c r="DM1336">
        <v>11</v>
      </c>
      <c r="DN1336" t="s">
        <v>25875</v>
      </c>
      <c r="DO1336" t="s">
        <v>25876</v>
      </c>
      <c r="DP1336" t="s">
        <v>25877</v>
      </c>
      <c r="DQ1336" t="str">
        <f>"99553"</f>
        <v>99553</v>
      </c>
      <c r="DR1336" t="s">
        <v>25878</v>
      </c>
      <c r="DS1336" t="s">
        <v>8659</v>
      </c>
      <c r="DT1336">
        <v>228</v>
      </c>
      <c r="DU1336">
        <v>1365</v>
      </c>
      <c r="DV1336" t="s">
        <v>134</v>
      </c>
      <c r="DW1336" t="s">
        <v>134</v>
      </c>
      <c r="DX1336" t="s">
        <v>134</v>
      </c>
      <c r="DY1336" t="s">
        <v>134</v>
      </c>
      <c r="DZ1336">
        <v>11</v>
      </c>
      <c r="EA1336" t="s">
        <v>136</v>
      </c>
      <c r="EC1336" s="5">
        <v>12.68</v>
      </c>
      <c r="ED1336" s="5">
        <v>55</v>
      </c>
      <c r="EE1336">
        <v>12067833818</v>
      </c>
      <c r="EF1336" t="s">
        <v>25879</v>
      </c>
      <c r="EG1336" t="s">
        <v>148</v>
      </c>
      <c r="EH1336">
        <v>0</v>
      </c>
    </row>
    <row r="1337" spans="1:138" ht="15" customHeight="1" x14ac:dyDescent="0.35">
      <c r="A1337" t="s">
        <v>17613</v>
      </c>
      <c r="B1337" t="s">
        <v>157</v>
      </c>
      <c r="C1337" s="1">
        <v>44140.738982754629</v>
      </c>
      <c r="D1337" s="1">
        <v>44167</v>
      </c>
      <c r="E1337" t="s">
        <v>1298</v>
      </c>
      <c r="F1337" t="s">
        <v>136</v>
      </c>
      <c r="G1337" t="s">
        <v>135</v>
      </c>
      <c r="H1337" t="s">
        <v>136</v>
      </c>
      <c r="I1337" t="s">
        <v>1299</v>
      </c>
      <c r="K1337" t="s">
        <v>1300</v>
      </c>
      <c r="L1337" t="s">
        <v>1301</v>
      </c>
      <c r="M1337" t="s">
        <v>1302</v>
      </c>
      <c r="N1337" t="s">
        <v>925</v>
      </c>
      <c r="O1337" s="4">
        <v>83301</v>
      </c>
      <c r="P1337" t="s">
        <v>140</v>
      </c>
      <c r="R1337">
        <v>12085952226</v>
      </c>
      <c r="T1337">
        <v>112410</v>
      </c>
      <c r="U1337" t="s">
        <v>1303</v>
      </c>
      <c r="V1337" t="s">
        <v>1304</v>
      </c>
      <c r="X1337" t="s">
        <v>1305</v>
      </c>
      <c r="Y1337" t="s">
        <v>1300</v>
      </c>
      <c r="Z1337" t="s">
        <v>1301</v>
      </c>
      <c r="AA1337" t="s">
        <v>1302</v>
      </c>
      <c r="AB1337" t="s">
        <v>925</v>
      </c>
      <c r="AC1337" s="4">
        <v>83301</v>
      </c>
      <c r="AD1337" t="s">
        <v>140</v>
      </c>
      <c r="AF1337">
        <v>12085952226</v>
      </c>
      <c r="AH1337" t="s">
        <v>1306</v>
      </c>
      <c r="AZ1337" t="s">
        <v>334</v>
      </c>
      <c r="BA1337" t="s">
        <v>335</v>
      </c>
      <c r="BB1337" t="s">
        <v>136</v>
      </c>
      <c r="BC1337" t="s">
        <v>136</v>
      </c>
      <c r="BD1337" t="s">
        <v>148</v>
      </c>
      <c r="BE1337" t="s">
        <v>136</v>
      </c>
      <c r="BF1337" t="s">
        <v>136</v>
      </c>
      <c r="BG1337" t="s">
        <v>134</v>
      </c>
      <c r="BH1337" t="s">
        <v>136</v>
      </c>
      <c r="BN1337" t="s">
        <v>17614</v>
      </c>
      <c r="BO1337" t="s">
        <v>2284</v>
      </c>
      <c r="BP1337">
        <v>2</v>
      </c>
      <c r="BQ1337">
        <v>2</v>
      </c>
      <c r="BR1337">
        <v>2</v>
      </c>
      <c r="BS1337" s="1">
        <v>44197</v>
      </c>
      <c r="BT1337" s="1">
        <v>44286</v>
      </c>
      <c r="BU1337" s="1">
        <v>44197</v>
      </c>
      <c r="BV1337" s="1">
        <v>44286</v>
      </c>
      <c r="BW1337" t="s">
        <v>134</v>
      </c>
      <c r="CH1337" s="5">
        <v>2080</v>
      </c>
      <c r="CI1337" t="s">
        <v>597</v>
      </c>
      <c r="CJ1337">
        <v>0</v>
      </c>
      <c r="CK1337" t="s">
        <v>2965</v>
      </c>
      <c r="CL1337" t="s">
        <v>136</v>
      </c>
      <c r="CM1337" t="s">
        <v>354</v>
      </c>
      <c r="CN1337" t="s">
        <v>1310</v>
      </c>
      <c r="CO1337" s="2" t="s">
        <v>17615</v>
      </c>
      <c r="CP1337" t="s">
        <v>149</v>
      </c>
      <c r="CQ1337">
        <v>3</v>
      </c>
      <c r="CR1337">
        <v>0</v>
      </c>
      <c r="CS1337" t="s">
        <v>136</v>
      </c>
      <c r="CT1337" t="s">
        <v>136</v>
      </c>
      <c r="CU1337" t="s">
        <v>136</v>
      </c>
      <c r="CV1337" t="s">
        <v>134</v>
      </c>
      <c r="CW1337" t="s">
        <v>134</v>
      </c>
      <c r="CX1337">
        <v>50</v>
      </c>
      <c r="CY1337" t="s">
        <v>134</v>
      </c>
      <c r="CZ1337" t="s">
        <v>136</v>
      </c>
      <c r="DA1337" t="s">
        <v>136</v>
      </c>
      <c r="DB1337" t="s">
        <v>136</v>
      </c>
      <c r="DC1337" t="s">
        <v>136</v>
      </c>
      <c r="DD1337" t="s">
        <v>136</v>
      </c>
      <c r="DF1337" t="s">
        <v>180</v>
      </c>
      <c r="DG1337" t="s">
        <v>17616</v>
      </c>
      <c r="DH1337" t="s">
        <v>17617</v>
      </c>
      <c r="DI1337" t="s">
        <v>1251</v>
      </c>
      <c r="DJ1337" s="4">
        <v>97327</v>
      </c>
      <c r="DK1337" t="s">
        <v>5410</v>
      </c>
      <c r="DL1337" t="s">
        <v>134</v>
      </c>
      <c r="DM1337">
        <v>2</v>
      </c>
      <c r="DN1337" t="s">
        <v>17616</v>
      </c>
      <c r="DO1337" t="s">
        <v>17617</v>
      </c>
      <c r="DP1337" t="s">
        <v>1251</v>
      </c>
      <c r="DQ1337" t="str">
        <f>"97327"</f>
        <v>97327</v>
      </c>
      <c r="DR1337" t="s">
        <v>5410</v>
      </c>
      <c r="DS1337" t="s">
        <v>7515</v>
      </c>
      <c r="DT1337">
        <v>3</v>
      </c>
      <c r="DU1337">
        <v>9</v>
      </c>
      <c r="DV1337" t="s">
        <v>134</v>
      </c>
      <c r="DW1337" t="s">
        <v>134</v>
      </c>
      <c r="DX1337" t="s">
        <v>134</v>
      </c>
      <c r="DY1337" t="s">
        <v>136</v>
      </c>
      <c r="DZ1337">
        <v>1</v>
      </c>
      <c r="EA1337" t="s">
        <v>136</v>
      </c>
      <c r="EC1337" s="5">
        <v>12.68</v>
      </c>
      <c r="ED1337" s="5">
        <v>55</v>
      </c>
      <c r="EE1337">
        <v>12085952226</v>
      </c>
      <c r="EF1337" t="s">
        <v>1316</v>
      </c>
      <c r="EG1337" t="s">
        <v>148</v>
      </c>
      <c r="EH1337">
        <v>0</v>
      </c>
    </row>
    <row r="1338" spans="1:138" ht="15" customHeight="1" x14ac:dyDescent="0.35">
      <c r="A1338" t="s">
        <v>9830</v>
      </c>
      <c r="B1338" t="s">
        <v>157</v>
      </c>
      <c r="C1338" s="1">
        <v>44140.671203935184</v>
      </c>
      <c r="D1338" s="1">
        <v>44167</v>
      </c>
      <c r="E1338" t="s">
        <v>579</v>
      </c>
      <c r="F1338" t="s">
        <v>136</v>
      </c>
      <c r="G1338" t="s">
        <v>135</v>
      </c>
      <c r="H1338" t="s">
        <v>136</v>
      </c>
      <c r="I1338" t="s">
        <v>9831</v>
      </c>
      <c r="K1338" t="s">
        <v>9832</v>
      </c>
      <c r="L1338" t="s">
        <v>9833</v>
      </c>
      <c r="M1338" t="s">
        <v>7995</v>
      </c>
      <c r="N1338" t="s">
        <v>374</v>
      </c>
      <c r="O1338" s="4">
        <v>78880</v>
      </c>
      <c r="P1338" t="s">
        <v>140</v>
      </c>
      <c r="R1338">
        <v>18306837066</v>
      </c>
      <c r="T1338">
        <v>11299</v>
      </c>
      <c r="U1338" t="s">
        <v>7996</v>
      </c>
      <c r="V1338" t="s">
        <v>9834</v>
      </c>
      <c r="X1338" t="s">
        <v>164</v>
      </c>
      <c r="Y1338" t="s">
        <v>9832</v>
      </c>
      <c r="AA1338" t="s">
        <v>7995</v>
      </c>
      <c r="AB1338" t="s">
        <v>374</v>
      </c>
      <c r="AC1338" s="4">
        <v>78880</v>
      </c>
      <c r="AD1338" t="s">
        <v>140</v>
      </c>
      <c r="AF1338">
        <v>18306837066</v>
      </c>
      <c r="AH1338" t="s">
        <v>9835</v>
      </c>
      <c r="AI1338" t="s">
        <v>168</v>
      </c>
      <c r="AJ1338" t="s">
        <v>588</v>
      </c>
      <c r="AK1338" t="s">
        <v>589</v>
      </c>
      <c r="AM1338" t="s">
        <v>590</v>
      </c>
      <c r="AO1338" t="s">
        <v>591</v>
      </c>
      <c r="AP1338" t="s">
        <v>592</v>
      </c>
      <c r="AQ1338" s="4">
        <v>82601</v>
      </c>
      <c r="AR1338" t="s">
        <v>140</v>
      </c>
      <c r="AT1338">
        <v>13074722105</v>
      </c>
      <c r="AV1338" t="s">
        <v>593</v>
      </c>
      <c r="AW1338" t="s">
        <v>594</v>
      </c>
      <c r="AZ1338" t="s">
        <v>334</v>
      </c>
      <c r="BA1338" t="s">
        <v>335</v>
      </c>
      <c r="BB1338" t="s">
        <v>136</v>
      </c>
      <c r="BC1338" t="s">
        <v>136</v>
      </c>
      <c r="BD1338" t="s">
        <v>148</v>
      </c>
      <c r="BE1338" t="s">
        <v>136</v>
      </c>
      <c r="BF1338" t="s">
        <v>136</v>
      </c>
      <c r="BG1338" t="s">
        <v>134</v>
      </c>
      <c r="BH1338" t="s">
        <v>136</v>
      </c>
      <c r="BN1338" t="s">
        <v>9836</v>
      </c>
      <c r="BO1338" t="s">
        <v>652</v>
      </c>
      <c r="BP1338">
        <v>2</v>
      </c>
      <c r="BQ1338">
        <v>2</v>
      </c>
      <c r="BR1338">
        <v>2</v>
      </c>
      <c r="BS1338" s="1">
        <v>44197</v>
      </c>
      <c r="BT1338" s="1">
        <v>44500</v>
      </c>
      <c r="BU1338" s="1">
        <v>44197</v>
      </c>
      <c r="BV1338" s="1">
        <v>44500</v>
      </c>
      <c r="BW1338" t="s">
        <v>134</v>
      </c>
      <c r="CH1338" s="5">
        <v>1682.33</v>
      </c>
      <c r="CI1338" t="s">
        <v>597</v>
      </c>
      <c r="CJ1338">
        <v>0</v>
      </c>
      <c r="CK1338" t="s">
        <v>598</v>
      </c>
      <c r="CL1338" t="s">
        <v>136</v>
      </c>
      <c r="CM1338" t="s">
        <v>354</v>
      </c>
      <c r="CN1338" t="s">
        <v>945</v>
      </c>
      <c r="CO1338" t="s">
        <v>600</v>
      </c>
      <c r="CP1338" t="s">
        <v>149</v>
      </c>
      <c r="CQ1338">
        <v>6</v>
      </c>
      <c r="CR1338">
        <v>0</v>
      </c>
      <c r="CS1338" t="s">
        <v>136</v>
      </c>
      <c r="CT1338" t="s">
        <v>134</v>
      </c>
      <c r="CU1338" t="s">
        <v>136</v>
      </c>
      <c r="CV1338" t="s">
        <v>136</v>
      </c>
      <c r="CW1338" t="s">
        <v>134</v>
      </c>
      <c r="CX1338">
        <v>50</v>
      </c>
      <c r="CY1338" t="s">
        <v>134</v>
      </c>
      <c r="CZ1338" t="s">
        <v>136</v>
      </c>
      <c r="DA1338" t="s">
        <v>134</v>
      </c>
      <c r="DB1338" t="s">
        <v>136</v>
      </c>
      <c r="DC1338" t="s">
        <v>136</v>
      </c>
      <c r="DD1338" t="s">
        <v>136</v>
      </c>
      <c r="DF1338" t="s">
        <v>9837</v>
      </c>
      <c r="DG1338" t="s">
        <v>9832</v>
      </c>
      <c r="DH1338" t="s">
        <v>7995</v>
      </c>
      <c r="DI1338" t="s">
        <v>374</v>
      </c>
      <c r="DJ1338" s="4">
        <v>78880</v>
      </c>
      <c r="DK1338" t="s">
        <v>8002</v>
      </c>
      <c r="DL1338" t="s">
        <v>136</v>
      </c>
      <c r="DM1338">
        <v>1</v>
      </c>
      <c r="DN1338" t="s">
        <v>9838</v>
      </c>
      <c r="DO1338" t="s">
        <v>7995</v>
      </c>
      <c r="DP1338" t="s">
        <v>374</v>
      </c>
      <c r="DQ1338" t="str">
        <f>"78880"</f>
        <v>78880</v>
      </c>
      <c r="DR1338" t="s">
        <v>8002</v>
      </c>
      <c r="DS1338" t="s">
        <v>2917</v>
      </c>
      <c r="DT1338">
        <v>1</v>
      </c>
      <c r="DU1338">
        <v>3</v>
      </c>
      <c r="DV1338" t="s">
        <v>136</v>
      </c>
      <c r="DW1338" t="s">
        <v>134</v>
      </c>
      <c r="DX1338" t="s">
        <v>134</v>
      </c>
      <c r="DY1338" t="s">
        <v>136</v>
      </c>
      <c r="DZ1338">
        <v>1</v>
      </c>
      <c r="EA1338" t="s">
        <v>136</v>
      </c>
      <c r="EC1338" s="5">
        <v>12.68</v>
      </c>
      <c r="ED1338" s="5">
        <v>55</v>
      </c>
      <c r="EE1338">
        <v>13074722105</v>
      </c>
      <c r="EF1338" t="s">
        <v>593</v>
      </c>
      <c r="EG1338" t="s">
        <v>148</v>
      </c>
      <c r="EH1338">
        <v>0</v>
      </c>
    </row>
    <row r="1339" spans="1:138" ht="15" customHeight="1" x14ac:dyDescent="0.35">
      <c r="A1339" t="s">
        <v>23832</v>
      </c>
      <c r="B1339" t="s">
        <v>157</v>
      </c>
      <c r="C1339" s="1">
        <v>44148.586718402781</v>
      </c>
      <c r="D1339" s="1">
        <v>44167</v>
      </c>
      <c r="E1339" t="s">
        <v>133</v>
      </c>
      <c r="F1339" t="s">
        <v>136</v>
      </c>
      <c r="G1339" t="s">
        <v>135</v>
      </c>
      <c r="H1339" t="s">
        <v>136</v>
      </c>
      <c r="I1339" t="s">
        <v>23833</v>
      </c>
      <c r="K1339" t="s">
        <v>23834</v>
      </c>
      <c r="M1339" t="s">
        <v>8297</v>
      </c>
      <c r="N1339" t="s">
        <v>246</v>
      </c>
      <c r="O1339" s="4">
        <v>70555</v>
      </c>
      <c r="P1339" t="s">
        <v>140</v>
      </c>
      <c r="R1339">
        <v>13376520236</v>
      </c>
      <c r="T1339">
        <v>112512</v>
      </c>
      <c r="U1339" t="s">
        <v>23835</v>
      </c>
      <c r="V1339" t="s">
        <v>23836</v>
      </c>
      <c r="X1339" t="s">
        <v>429</v>
      </c>
      <c r="Y1339" t="s">
        <v>23834</v>
      </c>
      <c r="AA1339" t="s">
        <v>8297</v>
      </c>
      <c r="AB1339" t="s">
        <v>246</v>
      </c>
      <c r="AC1339" s="4">
        <v>70555</v>
      </c>
      <c r="AD1339" t="s">
        <v>140</v>
      </c>
      <c r="AF1339">
        <v>13376520236</v>
      </c>
      <c r="AH1339" t="s">
        <v>23837</v>
      </c>
      <c r="AI1339" t="s">
        <v>168</v>
      </c>
      <c r="AJ1339" t="s">
        <v>1977</v>
      </c>
      <c r="AK1339" t="s">
        <v>1978</v>
      </c>
      <c r="AL1339" t="s">
        <v>1979</v>
      </c>
      <c r="AM1339" t="s">
        <v>1980</v>
      </c>
      <c r="AN1339" t="s">
        <v>1981</v>
      </c>
      <c r="AO1339" t="s">
        <v>1982</v>
      </c>
      <c r="AP1339" t="s">
        <v>246</v>
      </c>
      <c r="AQ1339" s="4">
        <v>70754</v>
      </c>
      <c r="AR1339" t="s">
        <v>140</v>
      </c>
      <c r="AT1339">
        <v>12256863033</v>
      </c>
      <c r="AV1339" t="s">
        <v>1983</v>
      </c>
      <c r="AW1339" t="s">
        <v>1984</v>
      </c>
      <c r="AZ1339" t="s">
        <v>334</v>
      </c>
      <c r="BA1339" t="s">
        <v>335</v>
      </c>
      <c r="BB1339" t="s">
        <v>136</v>
      </c>
      <c r="BC1339" t="s">
        <v>136</v>
      </c>
      <c r="BD1339" t="s">
        <v>148</v>
      </c>
      <c r="BE1339" t="s">
        <v>136</v>
      </c>
      <c r="BF1339" t="s">
        <v>136</v>
      </c>
      <c r="BG1339" t="s">
        <v>134</v>
      </c>
      <c r="BH1339" t="s">
        <v>136</v>
      </c>
      <c r="BN1339" t="s">
        <v>23838</v>
      </c>
      <c r="BO1339" t="s">
        <v>905</v>
      </c>
      <c r="BP1339">
        <v>5</v>
      </c>
      <c r="BQ1339">
        <v>5</v>
      </c>
      <c r="BR1339">
        <v>5</v>
      </c>
      <c r="BS1339" s="1">
        <v>44200</v>
      </c>
      <c r="BT1339" s="1">
        <v>44347</v>
      </c>
      <c r="BU1339" s="1">
        <v>44200</v>
      </c>
      <c r="BV1339" s="1">
        <v>44347</v>
      </c>
      <c r="BW1339" t="s">
        <v>136</v>
      </c>
      <c r="BX1339">
        <v>35</v>
      </c>
      <c r="BY1339">
        <v>0</v>
      </c>
      <c r="BZ1339">
        <v>6</v>
      </c>
      <c r="CA1339">
        <v>6</v>
      </c>
      <c r="CB1339">
        <v>6</v>
      </c>
      <c r="CC1339">
        <v>6</v>
      </c>
      <c r="CD1339">
        <v>6</v>
      </c>
      <c r="CE1339">
        <v>5</v>
      </c>
      <c r="CF1339" t="str">
        <f>"7:00 AM"</f>
        <v>7:00 AM</v>
      </c>
      <c r="CG1339" t="str">
        <f>"1:00 PM"</f>
        <v>1:00 PM</v>
      </c>
      <c r="CH1339" s="5">
        <v>11.83</v>
      </c>
      <c r="CI1339" t="s">
        <v>146</v>
      </c>
      <c r="CJ1339">
        <v>0</v>
      </c>
      <c r="CK1339" t="s">
        <v>5947</v>
      </c>
      <c r="CL1339" t="s">
        <v>134</v>
      </c>
      <c r="CM1339" t="s">
        <v>147</v>
      </c>
      <c r="CN1339" t="s">
        <v>148</v>
      </c>
      <c r="CO1339" s="2" t="s">
        <v>3165</v>
      </c>
      <c r="CP1339" t="s">
        <v>149</v>
      </c>
      <c r="CQ1339">
        <v>3</v>
      </c>
      <c r="CR1339">
        <v>0</v>
      </c>
      <c r="CS1339" t="s">
        <v>136</v>
      </c>
      <c r="CT1339" t="s">
        <v>136</v>
      </c>
      <c r="CU1339" t="s">
        <v>136</v>
      </c>
      <c r="CV1339" t="s">
        <v>134</v>
      </c>
      <c r="CW1339" t="s">
        <v>134</v>
      </c>
      <c r="CX1339">
        <v>50</v>
      </c>
      <c r="CY1339" t="s">
        <v>134</v>
      </c>
      <c r="CZ1339" t="s">
        <v>134</v>
      </c>
      <c r="DA1339" t="s">
        <v>134</v>
      </c>
      <c r="DB1339" t="s">
        <v>134</v>
      </c>
      <c r="DC1339" t="s">
        <v>134</v>
      </c>
      <c r="DD1339" t="s">
        <v>136</v>
      </c>
      <c r="DF1339" s="2" t="s">
        <v>23839</v>
      </c>
      <c r="DG1339" t="s">
        <v>23840</v>
      </c>
      <c r="DH1339" t="s">
        <v>8297</v>
      </c>
      <c r="DI1339" t="s">
        <v>246</v>
      </c>
      <c r="DJ1339" s="4">
        <v>70555</v>
      </c>
      <c r="DK1339" t="s">
        <v>3166</v>
      </c>
      <c r="DL1339" t="s">
        <v>136</v>
      </c>
      <c r="DM1339">
        <v>1</v>
      </c>
      <c r="DN1339" t="s">
        <v>23841</v>
      </c>
      <c r="DO1339" t="s">
        <v>3160</v>
      </c>
      <c r="DP1339" t="s">
        <v>246</v>
      </c>
      <c r="DQ1339" t="str">
        <f>"70510"</f>
        <v>70510</v>
      </c>
      <c r="DR1339" t="s">
        <v>3166</v>
      </c>
      <c r="DS1339" t="s">
        <v>296</v>
      </c>
      <c r="DT1339">
        <v>1</v>
      </c>
      <c r="DU1339">
        <v>7</v>
      </c>
      <c r="DV1339" t="s">
        <v>134</v>
      </c>
      <c r="DW1339" t="s">
        <v>134</v>
      </c>
      <c r="DX1339" t="s">
        <v>134</v>
      </c>
      <c r="DY1339" t="s">
        <v>136</v>
      </c>
      <c r="DZ1339">
        <v>1</v>
      </c>
      <c r="EA1339" t="s">
        <v>136</v>
      </c>
      <c r="EC1339" s="5">
        <v>12.68</v>
      </c>
      <c r="ED1339" s="5">
        <v>55</v>
      </c>
      <c r="EE1339">
        <v>13376520236</v>
      </c>
      <c r="EF1339" t="s">
        <v>23837</v>
      </c>
      <c r="EG1339" t="s">
        <v>1989</v>
      </c>
      <c r="EH1339">
        <v>1</v>
      </c>
    </row>
    <row r="1340" spans="1:138" ht="15" customHeight="1" x14ac:dyDescent="0.35">
      <c r="A1340" t="s">
        <v>3739</v>
      </c>
      <c r="B1340" t="s">
        <v>157</v>
      </c>
      <c r="C1340" s="1">
        <v>44154.828184375001</v>
      </c>
      <c r="D1340" s="1">
        <v>44167</v>
      </c>
      <c r="E1340" t="s">
        <v>133</v>
      </c>
      <c r="F1340" t="s">
        <v>136</v>
      </c>
      <c r="G1340" t="s">
        <v>135</v>
      </c>
      <c r="H1340" t="s">
        <v>136</v>
      </c>
      <c r="I1340" t="s">
        <v>3740</v>
      </c>
      <c r="K1340" t="s">
        <v>3741</v>
      </c>
      <c r="M1340" t="s">
        <v>1726</v>
      </c>
      <c r="N1340" t="s">
        <v>246</v>
      </c>
      <c r="O1340" s="4">
        <v>70591</v>
      </c>
      <c r="P1340" t="s">
        <v>140</v>
      </c>
      <c r="Q1340" t="s">
        <v>2421</v>
      </c>
      <c r="R1340">
        <v>13377562253</v>
      </c>
      <c r="T1340">
        <v>1125</v>
      </c>
      <c r="U1340" t="s">
        <v>2422</v>
      </c>
      <c r="V1340" t="s">
        <v>255</v>
      </c>
      <c r="W1340" t="s">
        <v>1195</v>
      </c>
      <c r="X1340" t="s">
        <v>251</v>
      </c>
      <c r="Y1340" t="s">
        <v>3741</v>
      </c>
      <c r="AA1340" t="s">
        <v>1726</v>
      </c>
      <c r="AB1340" t="s">
        <v>246</v>
      </c>
      <c r="AC1340" s="4">
        <v>70591</v>
      </c>
      <c r="AD1340" t="s">
        <v>140</v>
      </c>
      <c r="AE1340" t="s">
        <v>1729</v>
      </c>
      <c r="AF1340">
        <v>13377562253</v>
      </c>
      <c r="AH1340" t="s">
        <v>3742</v>
      </c>
      <c r="AI1340" t="s">
        <v>168</v>
      </c>
      <c r="AJ1340" t="s">
        <v>254</v>
      </c>
      <c r="AK1340" t="s">
        <v>255</v>
      </c>
      <c r="AL1340" t="s">
        <v>256</v>
      </c>
      <c r="AM1340" t="s">
        <v>257</v>
      </c>
      <c r="AO1340" t="s">
        <v>258</v>
      </c>
      <c r="AP1340" t="s">
        <v>246</v>
      </c>
      <c r="AQ1340" s="4">
        <v>70760</v>
      </c>
      <c r="AR1340" t="s">
        <v>140</v>
      </c>
      <c r="AS1340" t="s">
        <v>351</v>
      </c>
      <c r="AT1340">
        <v>12256387218</v>
      </c>
      <c r="AV1340" t="s">
        <v>260</v>
      </c>
      <c r="AW1340" t="s">
        <v>261</v>
      </c>
      <c r="AZ1340" t="s">
        <v>334</v>
      </c>
      <c r="BA1340" t="s">
        <v>335</v>
      </c>
      <c r="BB1340" t="s">
        <v>136</v>
      </c>
      <c r="BC1340" t="s">
        <v>136</v>
      </c>
      <c r="BD1340" t="s">
        <v>148</v>
      </c>
      <c r="BE1340" t="s">
        <v>136</v>
      </c>
      <c r="BF1340" t="s">
        <v>136</v>
      </c>
      <c r="BG1340" t="s">
        <v>134</v>
      </c>
      <c r="BH1340" t="s">
        <v>136</v>
      </c>
      <c r="BN1340" t="s">
        <v>3743</v>
      </c>
      <c r="BO1340" t="s">
        <v>3322</v>
      </c>
      <c r="BP1340">
        <v>7</v>
      </c>
      <c r="BQ1340">
        <v>7</v>
      </c>
      <c r="BR1340">
        <v>7</v>
      </c>
      <c r="BS1340" s="1">
        <v>44203</v>
      </c>
      <c r="BT1340" s="1">
        <v>44454</v>
      </c>
      <c r="BU1340" s="1">
        <v>44203</v>
      </c>
      <c r="BV1340" s="1">
        <v>44454</v>
      </c>
      <c r="BW1340" t="s">
        <v>136</v>
      </c>
      <c r="BX1340">
        <v>40</v>
      </c>
      <c r="BY1340">
        <v>0</v>
      </c>
      <c r="BZ1340">
        <v>8</v>
      </c>
      <c r="CA1340">
        <v>8</v>
      </c>
      <c r="CB1340">
        <v>8</v>
      </c>
      <c r="CC1340">
        <v>8</v>
      </c>
      <c r="CD1340">
        <v>8</v>
      </c>
      <c r="CE1340">
        <v>0</v>
      </c>
      <c r="CF1340" t="str">
        <f>"7:00 AM"</f>
        <v>7:00 AM</v>
      </c>
      <c r="CG1340" t="str">
        <f>"4:00 PM"</f>
        <v>4:00 PM</v>
      </c>
      <c r="CH1340" s="5">
        <v>11.83</v>
      </c>
      <c r="CI1340" t="s">
        <v>146</v>
      </c>
      <c r="CL1340" t="s">
        <v>134</v>
      </c>
      <c r="CM1340" t="s">
        <v>147</v>
      </c>
      <c r="CN1340" t="s">
        <v>148</v>
      </c>
      <c r="CO1340" t="s">
        <v>266</v>
      </c>
      <c r="CP1340" t="s">
        <v>149</v>
      </c>
      <c r="CQ1340">
        <v>3</v>
      </c>
      <c r="CR1340">
        <v>0</v>
      </c>
      <c r="CS1340" t="s">
        <v>136</v>
      </c>
      <c r="CT1340" t="s">
        <v>136</v>
      </c>
      <c r="CU1340" t="s">
        <v>136</v>
      </c>
      <c r="CV1340" t="s">
        <v>134</v>
      </c>
      <c r="CW1340" t="s">
        <v>134</v>
      </c>
      <c r="CX1340">
        <v>70</v>
      </c>
      <c r="CY1340" t="s">
        <v>134</v>
      </c>
      <c r="CZ1340" t="s">
        <v>134</v>
      </c>
      <c r="DA1340" t="s">
        <v>134</v>
      </c>
      <c r="DB1340" t="s">
        <v>134</v>
      </c>
      <c r="DC1340" t="s">
        <v>134</v>
      </c>
      <c r="DD1340" t="s">
        <v>136</v>
      </c>
      <c r="DF1340" t="s">
        <v>267</v>
      </c>
      <c r="DG1340" t="s">
        <v>3741</v>
      </c>
      <c r="DH1340" t="s">
        <v>1726</v>
      </c>
      <c r="DI1340" t="s">
        <v>246</v>
      </c>
      <c r="DJ1340" s="4">
        <v>70591</v>
      </c>
      <c r="DK1340" t="s">
        <v>1610</v>
      </c>
      <c r="DL1340" t="s">
        <v>134</v>
      </c>
      <c r="DM1340">
        <v>2</v>
      </c>
      <c r="DN1340" t="s">
        <v>3741</v>
      </c>
      <c r="DO1340" t="s">
        <v>1726</v>
      </c>
      <c r="DP1340" t="s">
        <v>246</v>
      </c>
      <c r="DQ1340" t="str">
        <f>"70591"</f>
        <v>70591</v>
      </c>
      <c r="DR1340" t="s">
        <v>1610</v>
      </c>
      <c r="DS1340" t="s">
        <v>3744</v>
      </c>
      <c r="DT1340">
        <v>1</v>
      </c>
      <c r="DU1340">
        <v>12</v>
      </c>
      <c r="DV1340" t="s">
        <v>134</v>
      </c>
      <c r="DW1340" t="s">
        <v>134</v>
      </c>
      <c r="DX1340" t="s">
        <v>134</v>
      </c>
      <c r="DY1340" t="s">
        <v>136</v>
      </c>
      <c r="DZ1340">
        <v>1</v>
      </c>
      <c r="EA1340" t="s">
        <v>136</v>
      </c>
      <c r="EC1340" s="5">
        <v>12.68</v>
      </c>
      <c r="ED1340" s="5">
        <v>55</v>
      </c>
      <c r="EE1340">
        <v>13377562253</v>
      </c>
      <c r="EF1340" t="s">
        <v>148</v>
      </c>
      <c r="EG1340" t="s">
        <v>271</v>
      </c>
      <c r="EH1340">
        <v>2</v>
      </c>
    </row>
    <row r="1341" spans="1:138" ht="15" customHeight="1" x14ac:dyDescent="0.35">
      <c r="A1341" t="s">
        <v>27342</v>
      </c>
      <c r="B1341" t="s">
        <v>157</v>
      </c>
      <c r="C1341" s="1">
        <v>44141.507599421297</v>
      </c>
      <c r="D1341" s="1">
        <v>44167</v>
      </c>
      <c r="E1341" t="s">
        <v>1298</v>
      </c>
      <c r="F1341" t="s">
        <v>136</v>
      </c>
      <c r="G1341" t="s">
        <v>135</v>
      </c>
      <c r="H1341" t="s">
        <v>136</v>
      </c>
      <c r="I1341" t="s">
        <v>1299</v>
      </c>
      <c r="K1341" t="s">
        <v>1300</v>
      </c>
      <c r="L1341" t="s">
        <v>1301</v>
      </c>
      <c r="M1341" t="s">
        <v>1302</v>
      </c>
      <c r="N1341" t="s">
        <v>925</v>
      </c>
      <c r="O1341" s="4">
        <v>83301</v>
      </c>
      <c r="P1341" t="s">
        <v>140</v>
      </c>
      <c r="R1341">
        <v>12085952226</v>
      </c>
      <c r="T1341">
        <v>112410</v>
      </c>
      <c r="U1341" t="s">
        <v>1303</v>
      </c>
      <c r="V1341" t="s">
        <v>1304</v>
      </c>
      <c r="X1341" t="s">
        <v>1305</v>
      </c>
      <c r="Y1341" t="s">
        <v>1300</v>
      </c>
      <c r="Z1341" t="s">
        <v>1301</v>
      </c>
      <c r="AA1341" t="s">
        <v>1302</v>
      </c>
      <c r="AB1341" t="s">
        <v>925</v>
      </c>
      <c r="AC1341" s="4">
        <v>83301</v>
      </c>
      <c r="AD1341" t="s">
        <v>140</v>
      </c>
      <c r="AF1341">
        <v>12085952226</v>
      </c>
      <c r="AH1341" t="s">
        <v>1306</v>
      </c>
      <c r="AZ1341" t="s">
        <v>334</v>
      </c>
      <c r="BA1341" t="s">
        <v>335</v>
      </c>
      <c r="BB1341" t="s">
        <v>136</v>
      </c>
      <c r="BC1341" t="s">
        <v>136</v>
      </c>
      <c r="BD1341" t="s">
        <v>148</v>
      </c>
      <c r="BE1341" t="s">
        <v>136</v>
      </c>
      <c r="BF1341" t="s">
        <v>136</v>
      </c>
      <c r="BG1341" t="s">
        <v>134</v>
      </c>
      <c r="BH1341" t="s">
        <v>136</v>
      </c>
      <c r="BN1341" t="s">
        <v>27343</v>
      </c>
      <c r="BO1341" t="s">
        <v>2284</v>
      </c>
      <c r="BP1341">
        <v>1</v>
      </c>
      <c r="BQ1341">
        <v>1</v>
      </c>
      <c r="BR1341">
        <v>1</v>
      </c>
      <c r="BS1341" s="1">
        <v>44202</v>
      </c>
      <c r="BT1341" s="1">
        <v>44286</v>
      </c>
      <c r="BU1341" s="1">
        <v>44202</v>
      </c>
      <c r="BV1341" s="1">
        <v>44286</v>
      </c>
      <c r="BW1341" t="s">
        <v>134</v>
      </c>
      <c r="CH1341" s="5">
        <v>2133.52</v>
      </c>
      <c r="CI1341" t="s">
        <v>597</v>
      </c>
      <c r="CJ1341">
        <v>0</v>
      </c>
      <c r="CK1341" t="s">
        <v>13403</v>
      </c>
      <c r="CL1341" t="s">
        <v>136</v>
      </c>
      <c r="CM1341" t="s">
        <v>354</v>
      </c>
      <c r="CN1341" t="s">
        <v>1310</v>
      </c>
      <c r="CO1341" t="s">
        <v>2377</v>
      </c>
      <c r="CP1341" t="s">
        <v>149</v>
      </c>
      <c r="CQ1341">
        <v>3</v>
      </c>
      <c r="CR1341">
        <v>0</v>
      </c>
      <c r="CS1341" t="s">
        <v>136</v>
      </c>
      <c r="CT1341" t="s">
        <v>134</v>
      </c>
      <c r="CU1341" t="s">
        <v>136</v>
      </c>
      <c r="CV1341" t="s">
        <v>134</v>
      </c>
      <c r="CW1341" t="s">
        <v>134</v>
      </c>
      <c r="CX1341">
        <v>50</v>
      </c>
      <c r="CY1341" t="s">
        <v>134</v>
      </c>
      <c r="CZ1341" t="s">
        <v>136</v>
      </c>
      <c r="DA1341" t="s">
        <v>136</v>
      </c>
      <c r="DB1341" t="s">
        <v>136</v>
      </c>
      <c r="DC1341" t="s">
        <v>136</v>
      </c>
      <c r="DD1341" t="s">
        <v>136</v>
      </c>
      <c r="DF1341" t="s">
        <v>180</v>
      </c>
      <c r="DG1341" t="s">
        <v>27344</v>
      </c>
      <c r="DH1341" t="s">
        <v>3704</v>
      </c>
      <c r="DI1341" t="s">
        <v>395</v>
      </c>
      <c r="DJ1341" s="4">
        <v>93280</v>
      </c>
      <c r="DK1341" t="s">
        <v>2108</v>
      </c>
      <c r="DL1341" t="s">
        <v>134</v>
      </c>
      <c r="DM1341">
        <v>2</v>
      </c>
      <c r="DN1341" t="s">
        <v>27344</v>
      </c>
      <c r="DO1341" t="s">
        <v>3704</v>
      </c>
      <c r="DP1341" t="s">
        <v>395</v>
      </c>
      <c r="DQ1341" t="str">
        <f>"93280"</f>
        <v>93280</v>
      </c>
      <c r="DR1341" t="s">
        <v>2108</v>
      </c>
      <c r="DS1341" t="s">
        <v>1315</v>
      </c>
      <c r="DT1341">
        <v>14</v>
      </c>
      <c r="DU1341">
        <v>16</v>
      </c>
      <c r="DV1341" t="s">
        <v>134</v>
      </c>
      <c r="DW1341" t="s">
        <v>134</v>
      </c>
      <c r="DX1341" t="s">
        <v>134</v>
      </c>
      <c r="DY1341" t="s">
        <v>136</v>
      </c>
      <c r="DZ1341">
        <v>1</v>
      </c>
      <c r="EA1341" t="s">
        <v>136</v>
      </c>
      <c r="EC1341" s="5">
        <v>12.68</v>
      </c>
      <c r="ED1341" s="5">
        <v>55</v>
      </c>
      <c r="EE1341">
        <v>12085952226</v>
      </c>
      <c r="EF1341" t="s">
        <v>1316</v>
      </c>
      <c r="EG1341" t="s">
        <v>148</v>
      </c>
      <c r="EH1341">
        <v>0</v>
      </c>
    </row>
    <row r="1342" spans="1:138" ht="15" customHeight="1" x14ac:dyDescent="0.35">
      <c r="A1342" t="s">
        <v>9243</v>
      </c>
      <c r="B1342" t="s">
        <v>157</v>
      </c>
      <c r="C1342" s="1">
        <v>44141.515782407405</v>
      </c>
      <c r="D1342" s="1">
        <v>44167</v>
      </c>
      <c r="E1342" t="s">
        <v>579</v>
      </c>
      <c r="F1342" t="s">
        <v>136</v>
      </c>
      <c r="G1342" t="s">
        <v>135</v>
      </c>
      <c r="H1342" t="s">
        <v>136</v>
      </c>
      <c r="I1342" t="s">
        <v>4750</v>
      </c>
      <c r="K1342" t="s">
        <v>4751</v>
      </c>
      <c r="M1342" t="s">
        <v>2096</v>
      </c>
      <c r="N1342" t="s">
        <v>925</v>
      </c>
      <c r="O1342" s="4">
        <v>83347</v>
      </c>
      <c r="P1342" t="s">
        <v>140</v>
      </c>
      <c r="R1342">
        <v>12084316298</v>
      </c>
      <c r="T1342">
        <v>112111</v>
      </c>
      <c r="U1342" t="s">
        <v>4752</v>
      </c>
      <c r="V1342" t="s">
        <v>4753</v>
      </c>
      <c r="X1342" t="s">
        <v>224</v>
      </c>
      <c r="Y1342" t="s">
        <v>4751</v>
      </c>
      <c r="AA1342" t="s">
        <v>2096</v>
      </c>
      <c r="AB1342" t="s">
        <v>925</v>
      </c>
      <c r="AC1342" s="4">
        <v>83347</v>
      </c>
      <c r="AD1342" t="s">
        <v>140</v>
      </c>
      <c r="AF1342">
        <v>12084316298</v>
      </c>
      <c r="AH1342" t="s">
        <v>1306</v>
      </c>
      <c r="AI1342" t="s">
        <v>168</v>
      </c>
      <c r="AJ1342" t="s">
        <v>1303</v>
      </c>
      <c r="AK1342" t="s">
        <v>1304</v>
      </c>
      <c r="AM1342" t="s">
        <v>1300</v>
      </c>
      <c r="AN1342" t="s">
        <v>1301</v>
      </c>
      <c r="AO1342" t="s">
        <v>1302</v>
      </c>
      <c r="AP1342" t="s">
        <v>925</v>
      </c>
      <c r="AQ1342" s="4">
        <v>83301</v>
      </c>
      <c r="AR1342" t="s">
        <v>140</v>
      </c>
      <c r="AT1342">
        <v>12085952226</v>
      </c>
      <c r="AV1342" t="s">
        <v>1306</v>
      </c>
      <c r="AW1342" t="s">
        <v>1299</v>
      </c>
      <c r="AZ1342" t="s">
        <v>334</v>
      </c>
      <c r="BA1342" t="s">
        <v>335</v>
      </c>
      <c r="BB1342" t="s">
        <v>136</v>
      </c>
      <c r="BC1342" t="s">
        <v>136</v>
      </c>
      <c r="BD1342" t="s">
        <v>148</v>
      </c>
      <c r="BE1342" t="s">
        <v>136</v>
      </c>
      <c r="BF1342" t="s">
        <v>136</v>
      </c>
      <c r="BG1342" t="s">
        <v>134</v>
      </c>
      <c r="BH1342" t="s">
        <v>136</v>
      </c>
      <c r="BN1342" t="s">
        <v>9244</v>
      </c>
      <c r="BO1342" t="s">
        <v>4755</v>
      </c>
      <c r="BP1342">
        <v>4</v>
      </c>
      <c r="BQ1342">
        <v>4</v>
      </c>
      <c r="BR1342">
        <v>4</v>
      </c>
      <c r="BS1342" s="1">
        <v>44202</v>
      </c>
      <c r="BT1342" s="1">
        <v>44255</v>
      </c>
      <c r="BU1342" s="1">
        <v>44202</v>
      </c>
      <c r="BV1342" s="1">
        <v>44255</v>
      </c>
      <c r="BW1342" t="s">
        <v>134</v>
      </c>
      <c r="CH1342" s="5">
        <v>1682.33</v>
      </c>
      <c r="CI1342" t="s">
        <v>597</v>
      </c>
      <c r="CJ1342">
        <v>0</v>
      </c>
      <c r="CK1342" t="s">
        <v>1309</v>
      </c>
      <c r="CL1342" t="s">
        <v>136</v>
      </c>
      <c r="CM1342" t="s">
        <v>354</v>
      </c>
      <c r="CN1342" t="s">
        <v>1310</v>
      </c>
      <c r="CO1342" t="s">
        <v>2377</v>
      </c>
      <c r="CP1342" t="s">
        <v>149</v>
      </c>
      <c r="CQ1342">
        <v>3</v>
      </c>
      <c r="CR1342">
        <v>0</v>
      </c>
      <c r="CS1342" t="s">
        <v>136</v>
      </c>
      <c r="CT1342" t="s">
        <v>136</v>
      </c>
      <c r="CU1342" t="s">
        <v>136</v>
      </c>
      <c r="CV1342" t="s">
        <v>134</v>
      </c>
      <c r="CW1342" t="s">
        <v>134</v>
      </c>
      <c r="CX1342">
        <v>50</v>
      </c>
      <c r="CY1342" t="s">
        <v>134</v>
      </c>
      <c r="CZ1342" t="s">
        <v>136</v>
      </c>
      <c r="DA1342" t="s">
        <v>136</v>
      </c>
      <c r="DB1342" t="s">
        <v>136</v>
      </c>
      <c r="DC1342" t="s">
        <v>136</v>
      </c>
      <c r="DD1342" t="s">
        <v>136</v>
      </c>
      <c r="DF1342" t="s">
        <v>180</v>
      </c>
      <c r="DG1342" t="s">
        <v>4751</v>
      </c>
      <c r="DH1342" t="s">
        <v>2096</v>
      </c>
      <c r="DI1342" t="s">
        <v>925</v>
      </c>
      <c r="DJ1342" s="4">
        <v>83347</v>
      </c>
      <c r="DK1342" t="s">
        <v>2173</v>
      </c>
      <c r="DL1342" t="s">
        <v>134</v>
      </c>
      <c r="DM1342">
        <v>2</v>
      </c>
      <c r="DN1342" t="s">
        <v>4751</v>
      </c>
      <c r="DO1342" t="s">
        <v>2096</v>
      </c>
      <c r="DP1342" t="s">
        <v>925</v>
      </c>
      <c r="DQ1342" t="str">
        <f>"83347"</f>
        <v>83347</v>
      </c>
      <c r="DR1342" t="s">
        <v>2173</v>
      </c>
      <c r="DS1342" t="s">
        <v>2979</v>
      </c>
      <c r="DT1342">
        <v>10</v>
      </c>
      <c r="DU1342">
        <v>12</v>
      </c>
      <c r="DV1342" t="s">
        <v>134</v>
      </c>
      <c r="DW1342" t="s">
        <v>134</v>
      </c>
      <c r="DX1342" t="s">
        <v>134</v>
      </c>
      <c r="DY1342" t="s">
        <v>136</v>
      </c>
      <c r="DZ1342">
        <v>1</v>
      </c>
      <c r="EA1342" t="s">
        <v>136</v>
      </c>
      <c r="EC1342" s="5">
        <v>12.68</v>
      </c>
      <c r="ED1342" s="5">
        <v>55</v>
      </c>
      <c r="EE1342">
        <v>12085952226</v>
      </c>
      <c r="EF1342" t="s">
        <v>1316</v>
      </c>
      <c r="EG1342" t="s">
        <v>148</v>
      </c>
      <c r="EH1342">
        <v>0</v>
      </c>
    </row>
    <row r="1343" spans="1:138" ht="15" customHeight="1" x14ac:dyDescent="0.35">
      <c r="A1343" t="s">
        <v>26728</v>
      </c>
      <c r="B1343" t="s">
        <v>157</v>
      </c>
      <c r="C1343" s="1">
        <v>44141.529747685185</v>
      </c>
      <c r="D1343" s="1">
        <v>44167</v>
      </c>
      <c r="E1343" t="s">
        <v>1298</v>
      </c>
      <c r="F1343" t="s">
        <v>136</v>
      </c>
      <c r="G1343" t="s">
        <v>135</v>
      </c>
      <c r="H1343" t="s">
        <v>136</v>
      </c>
      <c r="I1343" t="s">
        <v>1299</v>
      </c>
      <c r="K1343" t="s">
        <v>1300</v>
      </c>
      <c r="L1343" t="s">
        <v>1301</v>
      </c>
      <c r="M1343" t="s">
        <v>1302</v>
      </c>
      <c r="N1343" t="s">
        <v>925</v>
      </c>
      <c r="O1343" s="4">
        <v>83301</v>
      </c>
      <c r="P1343" t="s">
        <v>140</v>
      </c>
      <c r="R1343">
        <v>12085952226</v>
      </c>
      <c r="T1343">
        <v>112410</v>
      </c>
      <c r="U1343" t="s">
        <v>1303</v>
      </c>
      <c r="V1343" t="s">
        <v>1304</v>
      </c>
      <c r="X1343" t="s">
        <v>1305</v>
      </c>
      <c r="Y1343" t="s">
        <v>1300</v>
      </c>
      <c r="Z1343" t="s">
        <v>1301</v>
      </c>
      <c r="AA1343" t="s">
        <v>1302</v>
      </c>
      <c r="AB1343" t="s">
        <v>925</v>
      </c>
      <c r="AC1343" s="4">
        <v>83301</v>
      </c>
      <c r="AD1343" t="s">
        <v>140</v>
      </c>
      <c r="AF1343">
        <v>12085952226</v>
      </c>
      <c r="AH1343" t="s">
        <v>1306</v>
      </c>
      <c r="AZ1343" t="s">
        <v>334</v>
      </c>
      <c r="BA1343" t="s">
        <v>335</v>
      </c>
      <c r="BB1343" t="s">
        <v>136</v>
      </c>
      <c r="BC1343" t="s">
        <v>136</v>
      </c>
      <c r="BD1343" t="s">
        <v>148</v>
      </c>
      <c r="BE1343" t="s">
        <v>136</v>
      </c>
      <c r="BF1343" t="s">
        <v>136</v>
      </c>
      <c r="BG1343" t="s">
        <v>134</v>
      </c>
      <c r="BH1343" t="s">
        <v>136</v>
      </c>
      <c r="BN1343" t="s">
        <v>26729</v>
      </c>
      <c r="BO1343" t="s">
        <v>1308</v>
      </c>
      <c r="BP1343">
        <v>1</v>
      </c>
      <c r="BQ1343">
        <v>1</v>
      </c>
      <c r="BR1343">
        <v>1</v>
      </c>
      <c r="BS1343" s="1">
        <v>44202</v>
      </c>
      <c r="BT1343" s="1">
        <v>44347</v>
      </c>
      <c r="BU1343" s="1">
        <v>44202</v>
      </c>
      <c r="BV1343" s="1">
        <v>44347</v>
      </c>
      <c r="BW1343" t="s">
        <v>134</v>
      </c>
      <c r="CH1343" s="5">
        <v>1682.33</v>
      </c>
      <c r="CI1343" t="s">
        <v>597</v>
      </c>
      <c r="CJ1343">
        <v>0</v>
      </c>
      <c r="CK1343" t="s">
        <v>1309</v>
      </c>
      <c r="CL1343" t="s">
        <v>136</v>
      </c>
      <c r="CM1343" t="s">
        <v>354</v>
      </c>
      <c r="CN1343" t="s">
        <v>1310</v>
      </c>
      <c r="CO1343" t="s">
        <v>2377</v>
      </c>
      <c r="CP1343" t="s">
        <v>149</v>
      </c>
      <c r="CQ1343">
        <v>3</v>
      </c>
      <c r="CR1343">
        <v>0</v>
      </c>
      <c r="CS1343" t="s">
        <v>136</v>
      </c>
      <c r="CT1343" t="s">
        <v>136</v>
      </c>
      <c r="CU1343" t="s">
        <v>136</v>
      </c>
      <c r="CV1343" t="s">
        <v>134</v>
      </c>
      <c r="CW1343" t="s">
        <v>134</v>
      </c>
      <c r="CX1343">
        <v>50</v>
      </c>
      <c r="CY1343" t="s">
        <v>134</v>
      </c>
      <c r="CZ1343" t="s">
        <v>136</v>
      </c>
      <c r="DA1343" t="s">
        <v>136</v>
      </c>
      <c r="DB1343" t="s">
        <v>136</v>
      </c>
      <c r="DC1343" t="s">
        <v>136</v>
      </c>
      <c r="DD1343" t="s">
        <v>136</v>
      </c>
      <c r="DF1343" t="s">
        <v>180</v>
      </c>
      <c r="DG1343" t="s">
        <v>6042</v>
      </c>
      <c r="DH1343" t="s">
        <v>6043</v>
      </c>
      <c r="DI1343" t="s">
        <v>1358</v>
      </c>
      <c r="DJ1343" s="4">
        <v>81601</v>
      </c>
      <c r="DK1343" t="s">
        <v>1314</v>
      </c>
      <c r="DL1343" t="s">
        <v>134</v>
      </c>
      <c r="DM1343">
        <v>2</v>
      </c>
      <c r="DN1343" t="s">
        <v>6042</v>
      </c>
      <c r="DO1343" t="s">
        <v>6043</v>
      </c>
      <c r="DP1343" t="s">
        <v>1358</v>
      </c>
      <c r="DQ1343" t="str">
        <f>"81601"</f>
        <v>81601</v>
      </c>
      <c r="DR1343" t="s">
        <v>1314</v>
      </c>
      <c r="DS1343" t="s">
        <v>2962</v>
      </c>
      <c r="DT1343">
        <v>24</v>
      </c>
      <c r="DU1343">
        <v>38</v>
      </c>
      <c r="DV1343" t="s">
        <v>134</v>
      </c>
      <c r="DW1343" t="s">
        <v>134</v>
      </c>
      <c r="DX1343" t="s">
        <v>134</v>
      </c>
      <c r="DY1343" t="s">
        <v>136</v>
      </c>
      <c r="DZ1343">
        <v>1</v>
      </c>
      <c r="EA1343" t="s">
        <v>136</v>
      </c>
      <c r="EC1343" s="5">
        <v>12.68</v>
      </c>
      <c r="ED1343" s="5">
        <v>55</v>
      </c>
      <c r="EE1343">
        <v>12085952226</v>
      </c>
      <c r="EF1343" t="s">
        <v>1316</v>
      </c>
      <c r="EG1343" t="s">
        <v>148</v>
      </c>
      <c r="EH1343">
        <v>0</v>
      </c>
    </row>
    <row r="1344" spans="1:138" ht="15" customHeight="1" x14ac:dyDescent="0.35">
      <c r="A1344" t="s">
        <v>5497</v>
      </c>
      <c r="B1344" t="s">
        <v>157</v>
      </c>
      <c r="C1344" s="1">
        <v>44147.752752083332</v>
      </c>
      <c r="D1344" s="1">
        <v>44167</v>
      </c>
      <c r="E1344" t="s">
        <v>133</v>
      </c>
      <c r="F1344" t="s">
        <v>136</v>
      </c>
      <c r="G1344" t="s">
        <v>607</v>
      </c>
      <c r="H1344" t="s">
        <v>134</v>
      </c>
      <c r="I1344" t="s">
        <v>5498</v>
      </c>
      <c r="K1344" t="s">
        <v>5499</v>
      </c>
      <c r="M1344" t="s">
        <v>3851</v>
      </c>
      <c r="N1344" t="s">
        <v>784</v>
      </c>
      <c r="O1344" s="4">
        <v>59228</v>
      </c>
      <c r="P1344" t="s">
        <v>140</v>
      </c>
      <c r="R1344">
        <v>14067875576</v>
      </c>
      <c r="T1344">
        <v>112</v>
      </c>
      <c r="U1344" t="s">
        <v>5500</v>
      </c>
      <c r="V1344" t="s">
        <v>567</v>
      </c>
      <c r="X1344" t="s">
        <v>164</v>
      </c>
      <c r="Y1344" t="s">
        <v>5499</v>
      </c>
      <c r="AA1344" t="s">
        <v>3851</v>
      </c>
      <c r="AB1344" t="s">
        <v>784</v>
      </c>
      <c r="AC1344" s="4">
        <v>59228</v>
      </c>
      <c r="AD1344" t="s">
        <v>140</v>
      </c>
      <c r="AF1344">
        <v>14067875576</v>
      </c>
      <c r="AH1344" t="s">
        <v>5501</v>
      </c>
      <c r="AI1344" t="s">
        <v>226</v>
      </c>
      <c r="AJ1344" t="s">
        <v>3994</v>
      </c>
      <c r="AK1344" t="s">
        <v>2615</v>
      </c>
      <c r="AL1344" t="s">
        <v>347</v>
      </c>
      <c r="AM1344" t="s">
        <v>3995</v>
      </c>
      <c r="AO1344" t="s">
        <v>3996</v>
      </c>
      <c r="AP1344" t="s">
        <v>784</v>
      </c>
      <c r="AQ1344" s="4">
        <v>59079</v>
      </c>
      <c r="AR1344" t="s">
        <v>140</v>
      </c>
      <c r="AT1344">
        <v>14063739828</v>
      </c>
      <c r="AV1344" t="s">
        <v>3997</v>
      </c>
      <c r="AW1344" t="s">
        <v>5502</v>
      </c>
      <c r="AX1344" t="s">
        <v>784</v>
      </c>
      <c r="AY1344" t="s">
        <v>3999</v>
      </c>
      <c r="AZ1344" t="s">
        <v>334</v>
      </c>
      <c r="BA1344" t="s">
        <v>335</v>
      </c>
      <c r="BB1344" t="s">
        <v>136</v>
      </c>
      <c r="BC1344" t="s">
        <v>136</v>
      </c>
      <c r="BD1344" t="s">
        <v>148</v>
      </c>
      <c r="BE1344" t="s">
        <v>136</v>
      </c>
      <c r="BF1344" t="s">
        <v>136</v>
      </c>
      <c r="BG1344" t="s">
        <v>134</v>
      </c>
      <c r="BH1344" t="s">
        <v>136</v>
      </c>
      <c r="BN1344" t="s">
        <v>5503</v>
      </c>
      <c r="BO1344" t="s">
        <v>799</v>
      </c>
      <c r="BP1344">
        <v>2</v>
      </c>
      <c r="BQ1344">
        <v>2</v>
      </c>
      <c r="BR1344">
        <v>2</v>
      </c>
      <c r="BS1344" s="1">
        <v>44197</v>
      </c>
      <c r="BT1344" s="1">
        <v>44301</v>
      </c>
      <c r="BU1344" s="1">
        <v>44197</v>
      </c>
      <c r="BV1344" s="1">
        <v>44301</v>
      </c>
      <c r="BW1344" t="s">
        <v>136</v>
      </c>
      <c r="BX1344">
        <v>60</v>
      </c>
      <c r="BY1344">
        <v>0</v>
      </c>
      <c r="BZ1344">
        <v>10</v>
      </c>
      <c r="CA1344">
        <v>10</v>
      </c>
      <c r="CB1344">
        <v>10</v>
      </c>
      <c r="CC1344">
        <v>10</v>
      </c>
      <c r="CD1344">
        <v>10</v>
      </c>
      <c r="CE1344">
        <v>10</v>
      </c>
      <c r="CF1344" t="str">
        <f>"8:00 AM"</f>
        <v>8:00 AM</v>
      </c>
      <c r="CG1344" t="str">
        <f>"6:00 PM"</f>
        <v>6:00 PM</v>
      </c>
      <c r="CH1344" s="5">
        <v>13.62</v>
      </c>
      <c r="CI1344" t="s">
        <v>146</v>
      </c>
      <c r="CL1344" t="s">
        <v>136</v>
      </c>
      <c r="CM1344" t="s">
        <v>312</v>
      </c>
      <c r="CN1344" t="s">
        <v>148</v>
      </c>
      <c r="CO1344" t="s">
        <v>4001</v>
      </c>
      <c r="CP1344" t="s">
        <v>149</v>
      </c>
      <c r="CQ1344">
        <v>1</v>
      </c>
      <c r="CR1344">
        <v>0</v>
      </c>
      <c r="CS1344" t="s">
        <v>136</v>
      </c>
      <c r="CT1344" t="s">
        <v>134</v>
      </c>
      <c r="CU1344" t="s">
        <v>136</v>
      </c>
      <c r="CV1344" t="s">
        <v>136</v>
      </c>
      <c r="CW1344" t="s">
        <v>136</v>
      </c>
      <c r="CY1344" t="s">
        <v>134</v>
      </c>
      <c r="CZ1344" t="s">
        <v>134</v>
      </c>
      <c r="DA1344" t="s">
        <v>134</v>
      </c>
      <c r="DB1344" t="s">
        <v>134</v>
      </c>
      <c r="DC1344" t="s">
        <v>134</v>
      </c>
      <c r="DD1344" t="s">
        <v>136</v>
      </c>
      <c r="DF1344" t="s">
        <v>180</v>
      </c>
      <c r="DG1344" t="s">
        <v>5499</v>
      </c>
      <c r="DH1344" t="s">
        <v>3851</v>
      </c>
      <c r="DI1344" t="s">
        <v>784</v>
      </c>
      <c r="DJ1344" s="4">
        <v>59218</v>
      </c>
      <c r="DK1344" t="s">
        <v>3944</v>
      </c>
      <c r="DL1344" t="s">
        <v>136</v>
      </c>
      <c r="DM1344">
        <v>1</v>
      </c>
      <c r="DN1344" t="s">
        <v>5499</v>
      </c>
      <c r="DO1344" t="s">
        <v>3851</v>
      </c>
      <c r="DP1344" t="s">
        <v>784</v>
      </c>
      <c r="DQ1344" t="str">
        <f>"59218"</f>
        <v>59218</v>
      </c>
      <c r="DR1344" t="s">
        <v>3944</v>
      </c>
      <c r="DS1344" t="s">
        <v>5504</v>
      </c>
      <c r="DT1344">
        <v>1</v>
      </c>
      <c r="DU1344">
        <v>2</v>
      </c>
      <c r="DV1344" t="s">
        <v>134</v>
      </c>
      <c r="DW1344" t="s">
        <v>134</v>
      </c>
      <c r="DX1344" t="s">
        <v>134</v>
      </c>
      <c r="DY1344" t="s">
        <v>136</v>
      </c>
      <c r="DZ1344">
        <v>1</v>
      </c>
      <c r="EA1344" t="s">
        <v>136</v>
      </c>
      <c r="EC1344" s="5">
        <v>12.68</v>
      </c>
      <c r="ED1344" s="5">
        <v>55</v>
      </c>
      <c r="EE1344">
        <v>14067875576</v>
      </c>
      <c r="EF1344" t="s">
        <v>5501</v>
      </c>
      <c r="EG1344" t="s">
        <v>148</v>
      </c>
      <c r="EH1344">
        <v>0</v>
      </c>
    </row>
    <row r="1345" spans="1:138" ht="15" customHeight="1" x14ac:dyDescent="0.35">
      <c r="A1345" t="s">
        <v>25353</v>
      </c>
      <c r="B1345" t="s">
        <v>157</v>
      </c>
      <c r="C1345" s="1">
        <v>44152.559620486114</v>
      </c>
      <c r="D1345" s="1">
        <v>44167</v>
      </c>
      <c r="E1345" t="s">
        <v>133</v>
      </c>
      <c r="F1345" t="s">
        <v>136</v>
      </c>
      <c r="G1345" t="s">
        <v>135</v>
      </c>
      <c r="H1345" t="s">
        <v>134</v>
      </c>
      <c r="I1345" t="s">
        <v>25354</v>
      </c>
      <c r="J1345" t="s">
        <v>25355</v>
      </c>
      <c r="K1345" t="s">
        <v>25356</v>
      </c>
      <c r="L1345" t="s">
        <v>25357</v>
      </c>
      <c r="M1345" t="s">
        <v>25311</v>
      </c>
      <c r="N1345" t="s">
        <v>925</v>
      </c>
      <c r="O1345" s="4">
        <v>83642</v>
      </c>
      <c r="P1345" t="s">
        <v>140</v>
      </c>
      <c r="R1345">
        <v>12088883760</v>
      </c>
      <c r="T1345">
        <v>1114</v>
      </c>
      <c r="U1345" t="s">
        <v>1030</v>
      </c>
      <c r="V1345" t="s">
        <v>348</v>
      </c>
      <c r="W1345" t="s">
        <v>25358</v>
      </c>
      <c r="X1345" t="s">
        <v>3547</v>
      </c>
      <c r="Y1345" t="s">
        <v>25356</v>
      </c>
      <c r="Z1345" t="s">
        <v>25359</v>
      </c>
      <c r="AA1345" t="s">
        <v>25311</v>
      </c>
      <c r="AB1345" t="s">
        <v>925</v>
      </c>
      <c r="AC1345" s="4">
        <v>83642</v>
      </c>
      <c r="AD1345" t="s">
        <v>140</v>
      </c>
      <c r="AF1345">
        <v>12088883760</v>
      </c>
      <c r="AH1345" t="s">
        <v>25360</v>
      </c>
      <c r="AI1345" t="s">
        <v>168</v>
      </c>
      <c r="AJ1345" t="s">
        <v>930</v>
      </c>
      <c r="AK1345" t="s">
        <v>931</v>
      </c>
      <c r="AL1345" t="s">
        <v>932</v>
      </c>
      <c r="AM1345" t="s">
        <v>933</v>
      </c>
      <c r="AO1345" t="s">
        <v>934</v>
      </c>
      <c r="AP1345" t="s">
        <v>925</v>
      </c>
      <c r="AQ1345" s="4">
        <v>83336</v>
      </c>
      <c r="AR1345" t="s">
        <v>140</v>
      </c>
      <c r="AT1345">
        <v>12084369737</v>
      </c>
      <c r="AV1345" t="s">
        <v>935</v>
      </c>
      <c r="AW1345" t="s">
        <v>936</v>
      </c>
      <c r="AZ1345" t="s">
        <v>821</v>
      </c>
      <c r="BA1345" t="s">
        <v>822</v>
      </c>
      <c r="BB1345" t="s">
        <v>136</v>
      </c>
      <c r="BC1345" t="s">
        <v>136</v>
      </c>
      <c r="BD1345" t="s">
        <v>148</v>
      </c>
      <c r="BE1345" t="s">
        <v>136</v>
      </c>
      <c r="BF1345" t="s">
        <v>136</v>
      </c>
      <c r="BG1345" t="s">
        <v>134</v>
      </c>
      <c r="BH1345" t="s">
        <v>136</v>
      </c>
      <c r="BI1345" t="s">
        <v>3190</v>
      </c>
      <c r="BJ1345" t="s">
        <v>3191</v>
      </c>
      <c r="BK1345" t="s">
        <v>434</v>
      </c>
      <c r="BL1345" t="s">
        <v>1034</v>
      </c>
      <c r="BM1345" t="s">
        <v>941</v>
      </c>
      <c r="BN1345" t="s">
        <v>25361</v>
      </c>
      <c r="BO1345" t="s">
        <v>20111</v>
      </c>
      <c r="BP1345">
        <v>1</v>
      </c>
      <c r="BQ1345">
        <v>1</v>
      </c>
      <c r="BR1345">
        <v>1</v>
      </c>
      <c r="BS1345" s="1">
        <v>44212</v>
      </c>
      <c r="BT1345" s="1">
        <v>44500</v>
      </c>
      <c r="BU1345" s="1">
        <v>44212</v>
      </c>
      <c r="BV1345" s="1">
        <v>44500</v>
      </c>
      <c r="BW1345" t="s">
        <v>136</v>
      </c>
      <c r="BX1345">
        <v>48</v>
      </c>
      <c r="BY1345">
        <v>0</v>
      </c>
      <c r="BZ1345">
        <v>8</v>
      </c>
      <c r="CA1345">
        <v>8</v>
      </c>
      <c r="CB1345">
        <v>8</v>
      </c>
      <c r="CC1345">
        <v>8</v>
      </c>
      <c r="CD1345">
        <v>8</v>
      </c>
      <c r="CE1345">
        <v>8</v>
      </c>
      <c r="CF1345" t="str">
        <f>"8:00 AM"</f>
        <v>8:00 AM</v>
      </c>
      <c r="CG1345" t="str">
        <f>"5:00 PM"</f>
        <v>5:00 PM</v>
      </c>
      <c r="CH1345" s="5">
        <v>14.26</v>
      </c>
      <c r="CI1345" t="s">
        <v>146</v>
      </c>
      <c r="CJ1345">
        <v>0</v>
      </c>
      <c r="CK1345" t="s">
        <v>944</v>
      </c>
      <c r="CL1345" t="s">
        <v>136</v>
      </c>
      <c r="CM1345" t="s">
        <v>354</v>
      </c>
      <c r="CN1345" t="s">
        <v>599</v>
      </c>
      <c r="CO1345" t="s">
        <v>2171</v>
      </c>
      <c r="CP1345" t="s">
        <v>149</v>
      </c>
      <c r="CQ1345">
        <v>3</v>
      </c>
      <c r="CR1345">
        <v>0</v>
      </c>
      <c r="CS1345" t="s">
        <v>136</v>
      </c>
      <c r="CT1345" t="s">
        <v>136</v>
      </c>
      <c r="CU1345" t="s">
        <v>136</v>
      </c>
      <c r="CV1345" t="s">
        <v>136</v>
      </c>
      <c r="CW1345" t="s">
        <v>134</v>
      </c>
      <c r="CX1345">
        <v>100</v>
      </c>
      <c r="CY1345" t="s">
        <v>134</v>
      </c>
      <c r="CZ1345" t="s">
        <v>136</v>
      </c>
      <c r="DA1345" t="s">
        <v>136</v>
      </c>
      <c r="DB1345" t="s">
        <v>136</v>
      </c>
      <c r="DC1345" t="s">
        <v>134</v>
      </c>
      <c r="DD1345" t="s">
        <v>136</v>
      </c>
      <c r="DF1345" t="s">
        <v>25362</v>
      </c>
      <c r="DG1345" t="s">
        <v>25363</v>
      </c>
      <c r="DH1345" t="s">
        <v>4974</v>
      </c>
      <c r="DI1345" t="s">
        <v>1338</v>
      </c>
      <c r="DJ1345" s="4">
        <v>89447</v>
      </c>
      <c r="DK1345" t="s">
        <v>4981</v>
      </c>
      <c r="DL1345" t="s">
        <v>136</v>
      </c>
      <c r="DM1345">
        <v>1</v>
      </c>
      <c r="DN1345" t="s">
        <v>25364</v>
      </c>
      <c r="DO1345" t="s">
        <v>4974</v>
      </c>
      <c r="DP1345" t="s">
        <v>1338</v>
      </c>
      <c r="DQ1345" t="str">
        <f>"89447"</f>
        <v>89447</v>
      </c>
      <c r="DR1345" t="s">
        <v>4981</v>
      </c>
      <c r="DS1345" t="s">
        <v>497</v>
      </c>
      <c r="DT1345">
        <v>1</v>
      </c>
      <c r="DU1345">
        <v>6</v>
      </c>
      <c r="DV1345" t="s">
        <v>136</v>
      </c>
      <c r="DW1345" t="s">
        <v>136</v>
      </c>
      <c r="DX1345" t="s">
        <v>134</v>
      </c>
      <c r="DY1345" t="s">
        <v>136</v>
      </c>
      <c r="DZ1345">
        <v>1</v>
      </c>
      <c r="EA1345" t="s">
        <v>134</v>
      </c>
      <c r="EB1345" s="5">
        <v>12.68</v>
      </c>
      <c r="EC1345" s="5">
        <v>12.68</v>
      </c>
      <c r="ED1345" s="5">
        <v>55</v>
      </c>
      <c r="EE1345" t="s">
        <v>148</v>
      </c>
      <c r="EF1345" t="s">
        <v>953</v>
      </c>
      <c r="EG1345" t="s">
        <v>4983</v>
      </c>
      <c r="EH1345">
        <v>0</v>
      </c>
    </row>
    <row r="1346" spans="1:138" ht="15" customHeight="1" x14ac:dyDescent="0.35">
      <c r="A1346" t="s">
        <v>1793</v>
      </c>
      <c r="B1346" t="s">
        <v>157</v>
      </c>
      <c r="C1346" s="1">
        <v>44148.714094560186</v>
      </c>
      <c r="D1346" s="1">
        <v>44167</v>
      </c>
      <c r="E1346" t="s">
        <v>133</v>
      </c>
      <c r="F1346" t="s">
        <v>136</v>
      </c>
      <c r="G1346" t="s">
        <v>135</v>
      </c>
      <c r="H1346" t="s">
        <v>136</v>
      </c>
      <c r="I1346" t="s">
        <v>1794</v>
      </c>
      <c r="K1346" t="s">
        <v>1795</v>
      </c>
      <c r="M1346" t="s">
        <v>1796</v>
      </c>
      <c r="N1346" t="s">
        <v>784</v>
      </c>
      <c r="O1346" s="4">
        <v>59353</v>
      </c>
      <c r="P1346" t="s">
        <v>140</v>
      </c>
      <c r="R1346">
        <v>14067968262</v>
      </c>
      <c r="T1346">
        <v>1121</v>
      </c>
      <c r="U1346" t="s">
        <v>1797</v>
      </c>
      <c r="V1346" t="s">
        <v>1798</v>
      </c>
      <c r="X1346" t="s">
        <v>429</v>
      </c>
      <c r="Y1346" t="s">
        <v>1795</v>
      </c>
      <c r="AA1346" t="s">
        <v>1796</v>
      </c>
      <c r="AB1346" t="s">
        <v>784</v>
      </c>
      <c r="AC1346" s="4">
        <v>59353</v>
      </c>
      <c r="AD1346" t="s">
        <v>140</v>
      </c>
      <c r="AF1346">
        <v>14067968262</v>
      </c>
      <c r="AH1346" t="s">
        <v>1799</v>
      </c>
      <c r="AI1346" t="s">
        <v>168</v>
      </c>
      <c r="AJ1346" t="s">
        <v>789</v>
      </c>
      <c r="AK1346" t="s">
        <v>790</v>
      </c>
      <c r="AL1346" t="s">
        <v>403</v>
      </c>
      <c r="AM1346" t="s">
        <v>791</v>
      </c>
      <c r="AO1346" t="s">
        <v>792</v>
      </c>
      <c r="AP1346" t="s">
        <v>784</v>
      </c>
      <c r="AQ1346" s="4">
        <v>59457</v>
      </c>
      <c r="AR1346" t="s">
        <v>140</v>
      </c>
      <c r="AS1346" t="s">
        <v>793</v>
      </c>
      <c r="AT1346">
        <v>14065797529</v>
      </c>
      <c r="AV1346" t="s">
        <v>794</v>
      </c>
      <c r="AW1346" t="s">
        <v>795</v>
      </c>
      <c r="AZ1346" t="s">
        <v>334</v>
      </c>
      <c r="BA1346" t="s">
        <v>335</v>
      </c>
      <c r="BB1346" t="s">
        <v>136</v>
      </c>
      <c r="BC1346" t="s">
        <v>136</v>
      </c>
      <c r="BD1346" t="s">
        <v>148</v>
      </c>
      <c r="BE1346" t="s">
        <v>136</v>
      </c>
      <c r="BF1346" t="s">
        <v>136</v>
      </c>
      <c r="BG1346" t="s">
        <v>134</v>
      </c>
      <c r="BH1346" t="s">
        <v>136</v>
      </c>
      <c r="BI1346" t="s">
        <v>796</v>
      </c>
      <c r="BJ1346" t="s">
        <v>797</v>
      </c>
      <c r="BK1346" t="s">
        <v>1800</v>
      </c>
      <c r="BL1346" t="s">
        <v>795</v>
      </c>
      <c r="BM1346" t="s">
        <v>794</v>
      </c>
      <c r="BN1346" t="s">
        <v>1801</v>
      </c>
      <c r="BO1346" t="s">
        <v>799</v>
      </c>
      <c r="BP1346">
        <v>3</v>
      </c>
      <c r="BQ1346">
        <v>3</v>
      </c>
      <c r="BR1346">
        <v>3</v>
      </c>
      <c r="BS1346" s="1">
        <v>44211</v>
      </c>
      <c r="BT1346" s="1">
        <v>44514</v>
      </c>
      <c r="BU1346" s="1">
        <v>44211</v>
      </c>
      <c r="BV1346" s="1">
        <v>44514</v>
      </c>
      <c r="BW1346" t="s">
        <v>136</v>
      </c>
      <c r="BX1346">
        <v>60</v>
      </c>
      <c r="BY1346">
        <v>0</v>
      </c>
      <c r="BZ1346">
        <v>10</v>
      </c>
      <c r="CA1346">
        <v>10</v>
      </c>
      <c r="CB1346">
        <v>10</v>
      </c>
      <c r="CC1346">
        <v>10</v>
      </c>
      <c r="CD1346">
        <v>10</v>
      </c>
      <c r="CE1346">
        <v>10</v>
      </c>
      <c r="CF1346" t="str">
        <f>"7:00 AM"</f>
        <v>7:00 AM</v>
      </c>
      <c r="CG1346" t="str">
        <f>"6:00 PM"</f>
        <v>6:00 PM</v>
      </c>
      <c r="CH1346" s="5">
        <v>13.62</v>
      </c>
      <c r="CI1346" t="s">
        <v>146</v>
      </c>
      <c r="CL1346" t="s">
        <v>136</v>
      </c>
      <c r="CM1346" t="s">
        <v>312</v>
      </c>
      <c r="CN1346" t="s">
        <v>148</v>
      </c>
      <c r="CO1346" t="s">
        <v>1802</v>
      </c>
      <c r="CP1346" t="s">
        <v>149</v>
      </c>
      <c r="CQ1346">
        <v>3</v>
      </c>
      <c r="CR1346">
        <v>0</v>
      </c>
      <c r="CS1346" t="s">
        <v>134</v>
      </c>
      <c r="CT1346" t="s">
        <v>134</v>
      </c>
      <c r="CU1346" t="s">
        <v>136</v>
      </c>
      <c r="CV1346" t="s">
        <v>136</v>
      </c>
      <c r="CW1346" t="s">
        <v>134</v>
      </c>
      <c r="CX1346">
        <v>100</v>
      </c>
      <c r="CY1346" t="s">
        <v>134</v>
      </c>
      <c r="CZ1346" t="s">
        <v>134</v>
      </c>
      <c r="DA1346" t="s">
        <v>134</v>
      </c>
      <c r="DB1346" t="s">
        <v>134</v>
      </c>
      <c r="DC1346" t="s">
        <v>136</v>
      </c>
      <c r="DD1346" t="s">
        <v>136</v>
      </c>
      <c r="DF1346" t="s">
        <v>149</v>
      </c>
      <c r="DG1346" t="s">
        <v>1795</v>
      </c>
      <c r="DH1346" t="s">
        <v>1796</v>
      </c>
      <c r="DI1346" t="s">
        <v>784</v>
      </c>
      <c r="DJ1346" s="4">
        <v>59353</v>
      </c>
      <c r="DK1346" t="s">
        <v>1803</v>
      </c>
      <c r="DL1346" t="s">
        <v>136</v>
      </c>
      <c r="DM1346">
        <v>1</v>
      </c>
      <c r="DN1346" t="s">
        <v>1804</v>
      </c>
      <c r="DO1346" t="s">
        <v>1796</v>
      </c>
      <c r="DP1346" t="s">
        <v>784</v>
      </c>
      <c r="DQ1346" t="str">
        <f>"59353"</f>
        <v>59353</v>
      </c>
      <c r="DR1346" t="s">
        <v>1803</v>
      </c>
      <c r="DS1346" t="s">
        <v>1805</v>
      </c>
      <c r="DT1346">
        <v>1</v>
      </c>
      <c r="DU1346">
        <v>4</v>
      </c>
      <c r="DV1346" t="s">
        <v>134</v>
      </c>
      <c r="DW1346" t="s">
        <v>134</v>
      </c>
      <c r="DX1346" t="s">
        <v>134</v>
      </c>
      <c r="DY1346" t="s">
        <v>136</v>
      </c>
      <c r="DZ1346">
        <v>1</v>
      </c>
      <c r="EA1346" t="s">
        <v>136</v>
      </c>
      <c r="EC1346" s="5">
        <v>12.68</v>
      </c>
      <c r="ED1346" s="5">
        <v>55</v>
      </c>
      <c r="EE1346">
        <v>14067968262</v>
      </c>
      <c r="EF1346" t="s">
        <v>1799</v>
      </c>
      <c r="EG1346" t="s">
        <v>148</v>
      </c>
      <c r="EH1346">
        <v>0</v>
      </c>
    </row>
    <row r="1347" spans="1:138" ht="15" customHeight="1" x14ac:dyDescent="0.35">
      <c r="A1347" t="s">
        <v>11947</v>
      </c>
      <c r="B1347" t="s">
        <v>157</v>
      </c>
      <c r="C1347" s="1">
        <v>44153.707109143521</v>
      </c>
      <c r="D1347" s="1">
        <v>44167</v>
      </c>
      <c r="E1347" t="s">
        <v>133</v>
      </c>
      <c r="F1347" t="s">
        <v>134</v>
      </c>
      <c r="G1347" t="s">
        <v>135</v>
      </c>
      <c r="H1347" t="s">
        <v>136</v>
      </c>
      <c r="I1347" t="s">
        <v>11948</v>
      </c>
      <c r="K1347" t="s">
        <v>11949</v>
      </c>
      <c r="L1347" t="s">
        <v>11950</v>
      </c>
      <c r="M1347" t="s">
        <v>8444</v>
      </c>
      <c r="N1347" t="s">
        <v>1104</v>
      </c>
      <c r="O1347" s="4">
        <v>68732</v>
      </c>
      <c r="P1347" t="s">
        <v>140</v>
      </c>
      <c r="R1347">
        <v>14023750765</v>
      </c>
      <c r="T1347">
        <v>112910</v>
      </c>
      <c r="U1347" t="s">
        <v>11951</v>
      </c>
      <c r="V1347" t="s">
        <v>11952</v>
      </c>
      <c r="W1347" t="s">
        <v>148</v>
      </c>
      <c r="X1347" t="s">
        <v>634</v>
      </c>
      <c r="Y1347" t="s">
        <v>11949</v>
      </c>
      <c r="Z1347" t="s">
        <v>11950</v>
      </c>
      <c r="AA1347" t="s">
        <v>8444</v>
      </c>
      <c r="AB1347" t="s">
        <v>1104</v>
      </c>
      <c r="AC1347" s="4">
        <v>68732</v>
      </c>
      <c r="AD1347" t="s">
        <v>140</v>
      </c>
      <c r="AF1347">
        <v>14023750765</v>
      </c>
      <c r="AH1347" t="s">
        <v>11953</v>
      </c>
      <c r="AI1347" t="s">
        <v>168</v>
      </c>
      <c r="AJ1347" t="s">
        <v>1941</v>
      </c>
      <c r="AK1347" t="s">
        <v>1942</v>
      </c>
      <c r="AL1347" t="s">
        <v>1943</v>
      </c>
      <c r="AM1347" t="s">
        <v>1944</v>
      </c>
      <c r="AN1347" t="s">
        <v>1945</v>
      </c>
      <c r="AO1347" t="s">
        <v>1946</v>
      </c>
      <c r="AP1347" t="s">
        <v>374</v>
      </c>
      <c r="AQ1347" s="4">
        <v>78266</v>
      </c>
      <c r="AR1347" t="s">
        <v>140</v>
      </c>
      <c r="AT1347">
        <v>18305844555</v>
      </c>
      <c r="AV1347" t="s">
        <v>1947</v>
      </c>
      <c r="AW1347" t="s">
        <v>1948</v>
      </c>
      <c r="AZ1347" t="s">
        <v>334</v>
      </c>
      <c r="BA1347" t="s">
        <v>335</v>
      </c>
      <c r="BB1347" t="s">
        <v>134</v>
      </c>
      <c r="BC1347" t="s">
        <v>134</v>
      </c>
      <c r="BD1347" t="s">
        <v>134</v>
      </c>
      <c r="BE1347" t="s">
        <v>134</v>
      </c>
      <c r="BF1347" t="s">
        <v>136</v>
      </c>
      <c r="BG1347" t="s">
        <v>134</v>
      </c>
      <c r="BH1347" t="s">
        <v>136</v>
      </c>
      <c r="BN1347" t="s">
        <v>11954</v>
      </c>
      <c r="BO1347" t="s">
        <v>570</v>
      </c>
      <c r="BP1347">
        <v>3</v>
      </c>
      <c r="BQ1347">
        <v>3</v>
      </c>
      <c r="BR1347">
        <v>3</v>
      </c>
      <c r="BS1347" s="1">
        <v>44205</v>
      </c>
      <c r="BT1347" s="1">
        <v>44236</v>
      </c>
      <c r="BU1347" s="1">
        <v>44205</v>
      </c>
      <c r="BV1347" s="1">
        <v>44236</v>
      </c>
      <c r="BW1347" t="s">
        <v>136</v>
      </c>
      <c r="BX1347">
        <v>40</v>
      </c>
      <c r="BY1347">
        <v>0</v>
      </c>
      <c r="BZ1347">
        <v>8</v>
      </c>
      <c r="CA1347">
        <v>8</v>
      </c>
      <c r="CB1347">
        <v>8</v>
      </c>
      <c r="CC1347">
        <v>8</v>
      </c>
      <c r="CD1347">
        <v>8</v>
      </c>
      <c r="CE1347">
        <v>0</v>
      </c>
      <c r="CF1347" t="str">
        <f>"8:00 AM"</f>
        <v>8:00 AM</v>
      </c>
      <c r="CG1347" t="str">
        <f>"5:00 PM"</f>
        <v>5:00 PM</v>
      </c>
      <c r="CH1347" s="5">
        <v>12.67</v>
      </c>
      <c r="CI1347" t="s">
        <v>146</v>
      </c>
      <c r="CJ1347">
        <v>14.77</v>
      </c>
      <c r="CK1347" t="s">
        <v>148</v>
      </c>
      <c r="CL1347" t="s">
        <v>136</v>
      </c>
      <c r="CM1347" t="s">
        <v>312</v>
      </c>
      <c r="CN1347" t="s">
        <v>148</v>
      </c>
      <c r="CO1347" s="2" t="s">
        <v>1949</v>
      </c>
      <c r="CP1347" t="s">
        <v>149</v>
      </c>
      <c r="CQ1347">
        <v>3</v>
      </c>
      <c r="CR1347">
        <v>0</v>
      </c>
      <c r="CS1347" t="s">
        <v>136</v>
      </c>
      <c r="CT1347" t="s">
        <v>134</v>
      </c>
      <c r="CU1347" t="s">
        <v>136</v>
      </c>
      <c r="CV1347" t="s">
        <v>136</v>
      </c>
      <c r="CW1347" t="s">
        <v>134</v>
      </c>
      <c r="CX1347">
        <v>50</v>
      </c>
      <c r="CY1347" t="s">
        <v>136</v>
      </c>
      <c r="CZ1347" t="s">
        <v>136</v>
      </c>
      <c r="DA1347" t="s">
        <v>136</v>
      </c>
      <c r="DB1347" t="s">
        <v>136</v>
      </c>
      <c r="DC1347" t="s">
        <v>136</v>
      </c>
      <c r="DD1347" t="s">
        <v>136</v>
      </c>
      <c r="DF1347" t="s">
        <v>11955</v>
      </c>
      <c r="DG1347" s="2" t="s">
        <v>11956</v>
      </c>
      <c r="DH1347" t="s">
        <v>11957</v>
      </c>
      <c r="DI1347" t="s">
        <v>374</v>
      </c>
      <c r="DJ1347" s="4">
        <v>75972</v>
      </c>
      <c r="DK1347" t="s">
        <v>11958</v>
      </c>
      <c r="DL1347" t="s">
        <v>134</v>
      </c>
      <c r="DM1347">
        <v>3</v>
      </c>
      <c r="DN1347" s="2" t="s">
        <v>11956</v>
      </c>
      <c r="DO1347" t="s">
        <v>11959</v>
      </c>
      <c r="DP1347" t="s">
        <v>374</v>
      </c>
      <c r="DQ1347" t="str">
        <f>"75972"</f>
        <v>75972</v>
      </c>
      <c r="DR1347" t="s">
        <v>11958</v>
      </c>
      <c r="DS1347" t="s">
        <v>11960</v>
      </c>
      <c r="DT1347">
        <v>1</v>
      </c>
      <c r="DU1347">
        <v>6</v>
      </c>
      <c r="DV1347" t="s">
        <v>134</v>
      </c>
      <c r="DW1347" t="s">
        <v>134</v>
      </c>
      <c r="DX1347" t="s">
        <v>134</v>
      </c>
      <c r="DY1347" t="s">
        <v>134</v>
      </c>
      <c r="DZ1347">
        <v>2</v>
      </c>
      <c r="EA1347" t="s">
        <v>134</v>
      </c>
      <c r="EB1347" s="5">
        <v>12.68</v>
      </c>
      <c r="EC1347" s="5">
        <v>12.68</v>
      </c>
      <c r="ED1347" s="5">
        <v>55</v>
      </c>
      <c r="EE1347">
        <v>14023750765</v>
      </c>
      <c r="EF1347" t="s">
        <v>11953</v>
      </c>
      <c r="EG1347" t="s">
        <v>148</v>
      </c>
      <c r="EH1347">
        <v>0</v>
      </c>
    </row>
    <row r="1348" spans="1:138" ht="15" customHeight="1" x14ac:dyDescent="0.35">
      <c r="A1348" t="s">
        <v>19606</v>
      </c>
      <c r="B1348" t="s">
        <v>157</v>
      </c>
      <c r="C1348" s="1">
        <v>44145.721667129626</v>
      </c>
      <c r="D1348" s="1">
        <v>44167</v>
      </c>
      <c r="E1348" t="s">
        <v>1298</v>
      </c>
      <c r="F1348" t="s">
        <v>136</v>
      </c>
      <c r="G1348" t="s">
        <v>135</v>
      </c>
      <c r="H1348" t="s">
        <v>136</v>
      </c>
      <c r="I1348" t="s">
        <v>1299</v>
      </c>
      <c r="K1348" t="s">
        <v>1300</v>
      </c>
      <c r="L1348" t="s">
        <v>1301</v>
      </c>
      <c r="M1348" t="s">
        <v>1302</v>
      </c>
      <c r="N1348" t="s">
        <v>925</v>
      </c>
      <c r="O1348" s="4">
        <v>83301</v>
      </c>
      <c r="P1348" t="s">
        <v>140</v>
      </c>
      <c r="R1348">
        <v>12085952226</v>
      </c>
      <c r="T1348">
        <v>112410</v>
      </c>
      <c r="U1348" t="s">
        <v>1303</v>
      </c>
      <c r="V1348" t="s">
        <v>1304</v>
      </c>
      <c r="X1348" t="s">
        <v>1305</v>
      </c>
      <c r="Y1348" t="s">
        <v>1300</v>
      </c>
      <c r="Z1348" t="s">
        <v>1301</v>
      </c>
      <c r="AA1348" t="s">
        <v>1302</v>
      </c>
      <c r="AB1348" t="s">
        <v>925</v>
      </c>
      <c r="AC1348" s="4">
        <v>83301</v>
      </c>
      <c r="AD1348" t="s">
        <v>140</v>
      </c>
      <c r="AF1348">
        <v>12085952226</v>
      </c>
      <c r="AH1348" t="s">
        <v>1306</v>
      </c>
      <c r="AZ1348" t="s">
        <v>334</v>
      </c>
      <c r="BA1348" t="s">
        <v>335</v>
      </c>
      <c r="BB1348" t="s">
        <v>136</v>
      </c>
      <c r="BC1348" t="s">
        <v>136</v>
      </c>
      <c r="BD1348" t="s">
        <v>148</v>
      </c>
      <c r="BE1348" t="s">
        <v>136</v>
      </c>
      <c r="BF1348" t="s">
        <v>136</v>
      </c>
      <c r="BG1348" t="s">
        <v>134</v>
      </c>
      <c r="BH1348" t="s">
        <v>136</v>
      </c>
      <c r="BN1348" t="s">
        <v>19607</v>
      </c>
      <c r="BO1348" t="s">
        <v>1308</v>
      </c>
      <c r="BP1348">
        <v>1</v>
      </c>
      <c r="BQ1348">
        <v>1</v>
      </c>
      <c r="BR1348">
        <v>1</v>
      </c>
      <c r="BS1348" s="1">
        <v>44202</v>
      </c>
      <c r="BT1348" s="1">
        <v>44255</v>
      </c>
      <c r="BU1348" s="1">
        <v>44202</v>
      </c>
      <c r="BV1348" s="1">
        <v>44255</v>
      </c>
      <c r="BW1348" t="s">
        <v>134</v>
      </c>
      <c r="CH1348" s="5">
        <v>1682.33</v>
      </c>
      <c r="CI1348" t="s">
        <v>597</v>
      </c>
      <c r="CJ1348">
        <v>0</v>
      </c>
      <c r="CK1348" t="s">
        <v>1309</v>
      </c>
      <c r="CL1348" t="s">
        <v>136</v>
      </c>
      <c r="CM1348" t="s">
        <v>354</v>
      </c>
      <c r="CN1348" t="s">
        <v>1310</v>
      </c>
      <c r="CO1348" t="s">
        <v>1350</v>
      </c>
      <c r="CP1348" t="s">
        <v>149</v>
      </c>
      <c r="CQ1348">
        <v>3</v>
      </c>
      <c r="CR1348">
        <v>0</v>
      </c>
      <c r="CS1348" t="s">
        <v>136</v>
      </c>
      <c r="CT1348" t="s">
        <v>136</v>
      </c>
      <c r="CU1348" t="s">
        <v>136</v>
      </c>
      <c r="CV1348" t="s">
        <v>134</v>
      </c>
      <c r="CW1348" t="s">
        <v>134</v>
      </c>
      <c r="CX1348">
        <v>50</v>
      </c>
      <c r="CY1348" t="s">
        <v>134</v>
      </c>
      <c r="CZ1348" t="s">
        <v>136</v>
      </c>
      <c r="DA1348" t="s">
        <v>136</v>
      </c>
      <c r="DB1348" t="s">
        <v>136</v>
      </c>
      <c r="DC1348" t="s">
        <v>136</v>
      </c>
      <c r="DD1348" t="s">
        <v>136</v>
      </c>
      <c r="DF1348" t="s">
        <v>180</v>
      </c>
      <c r="DG1348" t="s">
        <v>19608</v>
      </c>
      <c r="DH1348" t="s">
        <v>19609</v>
      </c>
      <c r="DI1348" t="s">
        <v>584</v>
      </c>
      <c r="DJ1348" s="4">
        <v>84032</v>
      </c>
      <c r="DK1348" t="s">
        <v>14159</v>
      </c>
      <c r="DL1348" t="s">
        <v>134</v>
      </c>
      <c r="DM1348">
        <v>2</v>
      </c>
      <c r="DN1348" t="s">
        <v>19608</v>
      </c>
      <c r="DO1348" t="s">
        <v>19609</v>
      </c>
      <c r="DP1348" t="s">
        <v>584</v>
      </c>
      <c r="DQ1348" t="str">
        <f>"84032"</f>
        <v>84032</v>
      </c>
      <c r="DR1348" t="s">
        <v>14159</v>
      </c>
      <c r="DS1348" t="s">
        <v>10737</v>
      </c>
      <c r="DT1348">
        <v>1</v>
      </c>
      <c r="DU1348">
        <v>2</v>
      </c>
      <c r="DV1348" t="s">
        <v>134</v>
      </c>
      <c r="DW1348" t="s">
        <v>134</v>
      </c>
      <c r="DX1348" t="s">
        <v>134</v>
      </c>
      <c r="DY1348" t="s">
        <v>136</v>
      </c>
      <c r="DZ1348">
        <v>1</v>
      </c>
      <c r="EA1348" t="s">
        <v>136</v>
      </c>
      <c r="EC1348" s="5">
        <v>12.68</v>
      </c>
      <c r="ED1348" s="5">
        <v>55</v>
      </c>
      <c r="EE1348">
        <v>12085952226</v>
      </c>
      <c r="EF1348" t="s">
        <v>1316</v>
      </c>
      <c r="EG1348" t="s">
        <v>148</v>
      </c>
      <c r="EH1348">
        <v>0</v>
      </c>
    </row>
    <row r="1349" spans="1:138" ht="15" customHeight="1" x14ac:dyDescent="0.35">
      <c r="A1349" t="s">
        <v>2955</v>
      </c>
      <c r="B1349" t="s">
        <v>157</v>
      </c>
      <c r="C1349" s="1">
        <v>44145.732265162034</v>
      </c>
      <c r="D1349" s="1">
        <v>44167</v>
      </c>
      <c r="E1349" t="s">
        <v>1298</v>
      </c>
      <c r="F1349" t="s">
        <v>136</v>
      </c>
      <c r="G1349" t="s">
        <v>135</v>
      </c>
      <c r="H1349" t="s">
        <v>136</v>
      </c>
      <c r="I1349" t="s">
        <v>1299</v>
      </c>
      <c r="K1349" t="s">
        <v>1300</v>
      </c>
      <c r="L1349" t="s">
        <v>1301</v>
      </c>
      <c r="M1349" t="s">
        <v>1302</v>
      </c>
      <c r="N1349" t="s">
        <v>925</v>
      </c>
      <c r="O1349" s="4">
        <v>83301</v>
      </c>
      <c r="P1349" t="s">
        <v>140</v>
      </c>
      <c r="R1349">
        <v>12085952226</v>
      </c>
      <c r="T1349">
        <v>112410</v>
      </c>
      <c r="U1349" t="s">
        <v>1303</v>
      </c>
      <c r="V1349" t="s">
        <v>1304</v>
      </c>
      <c r="X1349" t="s">
        <v>1305</v>
      </c>
      <c r="Y1349" t="s">
        <v>1300</v>
      </c>
      <c r="Z1349" t="s">
        <v>1301</v>
      </c>
      <c r="AA1349" t="s">
        <v>1302</v>
      </c>
      <c r="AB1349" t="s">
        <v>925</v>
      </c>
      <c r="AC1349" s="4">
        <v>83301</v>
      </c>
      <c r="AD1349" t="s">
        <v>140</v>
      </c>
      <c r="AF1349">
        <v>12085952226</v>
      </c>
      <c r="AH1349" t="s">
        <v>1306</v>
      </c>
      <c r="AZ1349" t="s">
        <v>334</v>
      </c>
      <c r="BA1349" t="s">
        <v>335</v>
      </c>
      <c r="BB1349" t="s">
        <v>136</v>
      </c>
      <c r="BC1349" t="s">
        <v>136</v>
      </c>
      <c r="BD1349" t="s">
        <v>148</v>
      </c>
      <c r="BE1349" t="s">
        <v>136</v>
      </c>
      <c r="BF1349" t="s">
        <v>136</v>
      </c>
      <c r="BG1349" t="s">
        <v>134</v>
      </c>
      <c r="BH1349" t="s">
        <v>136</v>
      </c>
      <c r="BN1349" t="s">
        <v>2956</v>
      </c>
      <c r="BO1349" t="s">
        <v>1308</v>
      </c>
      <c r="BP1349">
        <v>1</v>
      </c>
      <c r="BQ1349">
        <v>1</v>
      </c>
      <c r="BR1349">
        <v>1</v>
      </c>
      <c r="BS1349" s="1">
        <v>44202</v>
      </c>
      <c r="BT1349" s="1">
        <v>44227</v>
      </c>
      <c r="BU1349" s="1">
        <v>44202</v>
      </c>
      <c r="BV1349" s="1">
        <v>44227</v>
      </c>
      <c r="BW1349" t="s">
        <v>134</v>
      </c>
      <c r="CH1349" s="5">
        <v>1682.33</v>
      </c>
      <c r="CI1349" t="s">
        <v>597</v>
      </c>
      <c r="CJ1349">
        <v>0</v>
      </c>
      <c r="CK1349" t="s">
        <v>2957</v>
      </c>
      <c r="CL1349" t="s">
        <v>136</v>
      </c>
      <c r="CM1349" t="s">
        <v>354</v>
      </c>
      <c r="CN1349" t="s">
        <v>1310</v>
      </c>
      <c r="CO1349" s="2" t="s">
        <v>2958</v>
      </c>
      <c r="CP1349" t="s">
        <v>149</v>
      </c>
      <c r="CQ1349">
        <v>3</v>
      </c>
      <c r="CR1349">
        <v>0</v>
      </c>
      <c r="CS1349" t="s">
        <v>136</v>
      </c>
      <c r="CT1349" t="s">
        <v>136</v>
      </c>
      <c r="CU1349" t="s">
        <v>136</v>
      </c>
      <c r="CV1349" t="s">
        <v>134</v>
      </c>
      <c r="CW1349" t="s">
        <v>134</v>
      </c>
      <c r="CX1349">
        <v>50</v>
      </c>
      <c r="CY1349" t="s">
        <v>134</v>
      </c>
      <c r="CZ1349" t="s">
        <v>136</v>
      </c>
      <c r="DA1349" t="s">
        <v>136</v>
      </c>
      <c r="DB1349" t="s">
        <v>136</v>
      </c>
      <c r="DC1349" t="s">
        <v>136</v>
      </c>
      <c r="DD1349" t="s">
        <v>136</v>
      </c>
      <c r="DF1349" t="s">
        <v>180</v>
      </c>
      <c r="DG1349" t="s">
        <v>2959</v>
      </c>
      <c r="DH1349" t="s">
        <v>2960</v>
      </c>
      <c r="DI1349" t="s">
        <v>1338</v>
      </c>
      <c r="DJ1349" s="4">
        <v>89412</v>
      </c>
      <c r="DK1349" t="s">
        <v>1345</v>
      </c>
      <c r="DL1349" t="s">
        <v>134</v>
      </c>
      <c r="DM1349">
        <v>2</v>
      </c>
      <c r="DN1349" t="s">
        <v>2961</v>
      </c>
      <c r="DO1349" t="s">
        <v>2960</v>
      </c>
      <c r="DP1349" t="s">
        <v>1338</v>
      </c>
      <c r="DQ1349" t="str">
        <f>"89412"</f>
        <v>89412</v>
      </c>
      <c r="DR1349" t="s">
        <v>1345</v>
      </c>
      <c r="DS1349" t="s">
        <v>2962</v>
      </c>
      <c r="DT1349">
        <v>8</v>
      </c>
      <c r="DU1349">
        <v>18</v>
      </c>
      <c r="DV1349" t="s">
        <v>134</v>
      </c>
      <c r="DW1349" t="s">
        <v>134</v>
      </c>
      <c r="DX1349" t="s">
        <v>134</v>
      </c>
      <c r="DY1349" t="s">
        <v>136</v>
      </c>
      <c r="DZ1349">
        <v>1</v>
      </c>
      <c r="EA1349" t="s">
        <v>136</v>
      </c>
      <c r="EC1349" s="5">
        <v>12.68</v>
      </c>
      <c r="ED1349" s="5">
        <v>55</v>
      </c>
      <c r="EE1349">
        <v>12085952226</v>
      </c>
      <c r="EF1349" t="s">
        <v>1316</v>
      </c>
      <c r="EG1349" t="s">
        <v>148</v>
      </c>
      <c r="EH1349">
        <v>0</v>
      </c>
    </row>
    <row r="1350" spans="1:138" ht="15" customHeight="1" x14ac:dyDescent="0.35">
      <c r="A1350" t="s">
        <v>21628</v>
      </c>
      <c r="B1350" t="s">
        <v>157</v>
      </c>
      <c r="C1350" s="1">
        <v>44147.711970370372</v>
      </c>
      <c r="D1350" s="1">
        <v>44167</v>
      </c>
      <c r="E1350" t="s">
        <v>133</v>
      </c>
      <c r="F1350" t="s">
        <v>136</v>
      </c>
      <c r="G1350" t="s">
        <v>135</v>
      </c>
      <c r="H1350" t="s">
        <v>136</v>
      </c>
      <c r="I1350" t="s">
        <v>21629</v>
      </c>
      <c r="K1350" t="s">
        <v>21630</v>
      </c>
      <c r="M1350" t="s">
        <v>645</v>
      </c>
      <c r="N1350" t="s">
        <v>1187</v>
      </c>
      <c r="O1350" s="4">
        <v>67748</v>
      </c>
      <c r="P1350" t="s">
        <v>140</v>
      </c>
      <c r="R1350">
        <v>17856720245</v>
      </c>
      <c r="T1350">
        <v>1121</v>
      </c>
      <c r="U1350" t="s">
        <v>7825</v>
      </c>
      <c r="V1350" t="s">
        <v>21631</v>
      </c>
      <c r="X1350" t="s">
        <v>787</v>
      </c>
      <c r="Y1350" t="s">
        <v>21630</v>
      </c>
      <c r="AA1350" t="s">
        <v>645</v>
      </c>
      <c r="AB1350" t="s">
        <v>1187</v>
      </c>
      <c r="AC1350" s="4">
        <v>67748</v>
      </c>
      <c r="AD1350" t="s">
        <v>140</v>
      </c>
      <c r="AF1350">
        <v>17856720245</v>
      </c>
      <c r="AH1350" t="s">
        <v>148</v>
      </c>
      <c r="AI1350" t="s">
        <v>168</v>
      </c>
      <c r="AJ1350" t="s">
        <v>2162</v>
      </c>
      <c r="AK1350" t="s">
        <v>2163</v>
      </c>
      <c r="AM1350" t="s">
        <v>1212</v>
      </c>
      <c r="AO1350" t="s">
        <v>1213</v>
      </c>
      <c r="AP1350" t="s">
        <v>460</v>
      </c>
      <c r="AQ1350" s="4">
        <v>74132</v>
      </c>
      <c r="AR1350" t="s">
        <v>140</v>
      </c>
      <c r="AT1350">
        <v>19189065212</v>
      </c>
      <c r="AV1350" t="s">
        <v>2164</v>
      </c>
      <c r="AW1350" t="s">
        <v>1216</v>
      </c>
      <c r="AZ1350" t="s">
        <v>334</v>
      </c>
      <c r="BA1350" t="s">
        <v>335</v>
      </c>
      <c r="BB1350" t="s">
        <v>136</v>
      </c>
      <c r="BC1350" t="s">
        <v>136</v>
      </c>
      <c r="BD1350" t="s">
        <v>148</v>
      </c>
      <c r="BE1350" t="s">
        <v>136</v>
      </c>
      <c r="BF1350" t="s">
        <v>136</v>
      </c>
      <c r="BG1350" t="s">
        <v>134</v>
      </c>
      <c r="BH1350" t="s">
        <v>136</v>
      </c>
      <c r="BN1350" t="s">
        <v>21632</v>
      </c>
      <c r="BO1350" t="s">
        <v>1501</v>
      </c>
      <c r="BP1350">
        <v>2</v>
      </c>
      <c r="BQ1350">
        <v>2</v>
      </c>
      <c r="BR1350">
        <v>2</v>
      </c>
      <c r="BS1350" s="1">
        <v>44205</v>
      </c>
      <c r="BT1350" s="1">
        <v>44287</v>
      </c>
      <c r="BU1350" s="1">
        <v>44205</v>
      </c>
      <c r="BV1350" s="1">
        <v>44287</v>
      </c>
      <c r="BW1350" t="s">
        <v>136</v>
      </c>
      <c r="BX1350">
        <v>48</v>
      </c>
      <c r="BY1350">
        <v>0</v>
      </c>
      <c r="BZ1350">
        <v>8</v>
      </c>
      <c r="CA1350">
        <v>8</v>
      </c>
      <c r="CB1350">
        <v>8</v>
      </c>
      <c r="CC1350">
        <v>8</v>
      </c>
      <c r="CD1350">
        <v>8</v>
      </c>
      <c r="CE1350">
        <v>8</v>
      </c>
      <c r="CF1350" t="str">
        <f>"8:00 AM"</f>
        <v>8:00 AM</v>
      </c>
      <c r="CG1350" t="str">
        <f>"5:00 PM"</f>
        <v>5:00 PM</v>
      </c>
      <c r="CH1350" s="5">
        <v>14.99</v>
      </c>
      <c r="CI1350" t="s">
        <v>146</v>
      </c>
      <c r="CL1350" t="s">
        <v>136</v>
      </c>
      <c r="CM1350" t="s">
        <v>312</v>
      </c>
      <c r="CN1350" t="s">
        <v>148</v>
      </c>
      <c r="CO1350" t="s">
        <v>2165</v>
      </c>
      <c r="CP1350" t="s">
        <v>149</v>
      </c>
      <c r="CQ1350">
        <v>3</v>
      </c>
      <c r="CR1350">
        <v>0</v>
      </c>
      <c r="CS1350" t="s">
        <v>136</v>
      </c>
      <c r="CT1350" t="s">
        <v>134</v>
      </c>
      <c r="CU1350" t="s">
        <v>136</v>
      </c>
      <c r="CV1350" t="s">
        <v>136</v>
      </c>
      <c r="CW1350" t="s">
        <v>136</v>
      </c>
      <c r="CY1350" t="s">
        <v>136</v>
      </c>
      <c r="CZ1350" t="s">
        <v>136</v>
      </c>
      <c r="DA1350" t="s">
        <v>136</v>
      </c>
      <c r="DB1350" t="s">
        <v>136</v>
      </c>
      <c r="DC1350" t="s">
        <v>136</v>
      </c>
      <c r="DD1350" t="s">
        <v>136</v>
      </c>
      <c r="DF1350" t="s">
        <v>6031</v>
      </c>
      <c r="DG1350" t="s">
        <v>21630</v>
      </c>
      <c r="DH1350" t="s">
        <v>645</v>
      </c>
      <c r="DI1350" t="s">
        <v>1187</v>
      </c>
      <c r="DJ1350" s="4">
        <v>67748</v>
      </c>
      <c r="DK1350" t="s">
        <v>4705</v>
      </c>
      <c r="DL1350" t="s">
        <v>136</v>
      </c>
      <c r="DM1350">
        <v>1</v>
      </c>
      <c r="DN1350" t="s">
        <v>21633</v>
      </c>
      <c r="DO1350" t="s">
        <v>9548</v>
      </c>
      <c r="DP1350" t="s">
        <v>1187</v>
      </c>
      <c r="DQ1350" t="str">
        <f>"67747"</f>
        <v>67747</v>
      </c>
      <c r="DR1350" t="s">
        <v>4705</v>
      </c>
      <c r="DS1350" t="s">
        <v>2696</v>
      </c>
      <c r="DT1350">
        <v>1</v>
      </c>
      <c r="DU1350">
        <v>2</v>
      </c>
      <c r="DV1350" t="s">
        <v>134</v>
      </c>
      <c r="DW1350" t="s">
        <v>134</v>
      </c>
      <c r="DX1350" t="s">
        <v>134</v>
      </c>
      <c r="DY1350" t="s">
        <v>136</v>
      </c>
      <c r="DZ1350">
        <v>1</v>
      </c>
      <c r="EA1350" t="s">
        <v>136</v>
      </c>
      <c r="EC1350" s="5">
        <v>12.68</v>
      </c>
      <c r="ED1350" s="5">
        <v>55</v>
      </c>
      <c r="EE1350">
        <v>17856720245</v>
      </c>
      <c r="EF1350" t="s">
        <v>148</v>
      </c>
      <c r="EG1350" t="s">
        <v>6437</v>
      </c>
      <c r="EH1350">
        <v>0</v>
      </c>
    </row>
    <row r="1351" spans="1:138" ht="15" customHeight="1" x14ac:dyDescent="0.35">
      <c r="A1351" t="s">
        <v>21795</v>
      </c>
      <c r="B1351" t="s">
        <v>157</v>
      </c>
      <c r="C1351" s="1">
        <v>44145.75039108796</v>
      </c>
      <c r="D1351" s="1">
        <v>44167</v>
      </c>
      <c r="E1351" t="s">
        <v>1298</v>
      </c>
      <c r="F1351" t="s">
        <v>136</v>
      </c>
      <c r="G1351" t="s">
        <v>135</v>
      </c>
      <c r="H1351" t="s">
        <v>136</v>
      </c>
      <c r="I1351" t="s">
        <v>1299</v>
      </c>
      <c r="K1351" t="s">
        <v>1300</v>
      </c>
      <c r="L1351" t="s">
        <v>1301</v>
      </c>
      <c r="M1351" t="s">
        <v>1302</v>
      </c>
      <c r="N1351" t="s">
        <v>925</v>
      </c>
      <c r="O1351" s="4">
        <v>83301</v>
      </c>
      <c r="P1351" t="s">
        <v>140</v>
      </c>
      <c r="R1351">
        <v>12085952226</v>
      </c>
      <c r="T1351">
        <v>112410</v>
      </c>
      <c r="U1351" t="s">
        <v>1303</v>
      </c>
      <c r="V1351" t="s">
        <v>1304</v>
      </c>
      <c r="X1351" t="s">
        <v>1305</v>
      </c>
      <c r="Y1351" t="s">
        <v>1300</v>
      </c>
      <c r="Z1351" t="s">
        <v>1301</v>
      </c>
      <c r="AA1351" t="s">
        <v>1302</v>
      </c>
      <c r="AB1351" t="s">
        <v>925</v>
      </c>
      <c r="AC1351" s="4">
        <v>83301</v>
      </c>
      <c r="AD1351" t="s">
        <v>140</v>
      </c>
      <c r="AF1351">
        <v>12085952226</v>
      </c>
      <c r="AH1351" t="s">
        <v>1306</v>
      </c>
      <c r="AZ1351" t="s">
        <v>334</v>
      </c>
      <c r="BA1351" t="s">
        <v>335</v>
      </c>
      <c r="BB1351" t="s">
        <v>136</v>
      </c>
      <c r="BC1351" t="s">
        <v>136</v>
      </c>
      <c r="BD1351" t="s">
        <v>148</v>
      </c>
      <c r="BE1351" t="s">
        <v>136</v>
      </c>
      <c r="BF1351" t="s">
        <v>136</v>
      </c>
      <c r="BG1351" t="s">
        <v>134</v>
      </c>
      <c r="BH1351" t="s">
        <v>136</v>
      </c>
      <c r="BN1351" t="s">
        <v>21796</v>
      </c>
      <c r="BO1351" t="s">
        <v>1308</v>
      </c>
      <c r="BP1351">
        <v>1</v>
      </c>
      <c r="BQ1351">
        <v>1</v>
      </c>
      <c r="BR1351">
        <v>1</v>
      </c>
      <c r="BS1351" s="1">
        <v>44202</v>
      </c>
      <c r="BT1351" s="1">
        <v>44286</v>
      </c>
      <c r="BU1351" s="1">
        <v>44202</v>
      </c>
      <c r="BV1351" s="1">
        <v>44286</v>
      </c>
      <c r="BW1351" t="s">
        <v>134</v>
      </c>
      <c r="CH1351" s="5">
        <v>1955.74</v>
      </c>
      <c r="CI1351" t="s">
        <v>597</v>
      </c>
      <c r="CJ1351">
        <v>0</v>
      </c>
      <c r="CK1351" t="s">
        <v>7592</v>
      </c>
      <c r="CL1351" t="s">
        <v>136</v>
      </c>
      <c r="CM1351" t="s">
        <v>354</v>
      </c>
      <c r="CN1351" t="s">
        <v>1310</v>
      </c>
      <c r="CO1351" s="2" t="s">
        <v>7593</v>
      </c>
      <c r="CP1351" t="s">
        <v>149</v>
      </c>
      <c r="CQ1351">
        <v>3</v>
      </c>
      <c r="CR1351">
        <v>0</v>
      </c>
      <c r="CS1351" t="s">
        <v>136</v>
      </c>
      <c r="CT1351" t="s">
        <v>136</v>
      </c>
      <c r="CU1351" t="s">
        <v>136</v>
      </c>
      <c r="CV1351" t="s">
        <v>134</v>
      </c>
      <c r="CW1351" t="s">
        <v>134</v>
      </c>
      <c r="CX1351">
        <v>50</v>
      </c>
      <c r="CY1351" t="s">
        <v>134</v>
      </c>
      <c r="CZ1351" t="s">
        <v>136</v>
      </c>
      <c r="DA1351" t="s">
        <v>136</v>
      </c>
      <c r="DB1351" t="s">
        <v>136</v>
      </c>
      <c r="DC1351" t="s">
        <v>136</v>
      </c>
      <c r="DD1351" t="s">
        <v>136</v>
      </c>
      <c r="DF1351" t="s">
        <v>180</v>
      </c>
      <c r="DG1351" t="s">
        <v>7594</v>
      </c>
      <c r="DH1351" t="s">
        <v>7595</v>
      </c>
      <c r="DI1351" t="s">
        <v>925</v>
      </c>
      <c r="DJ1351" s="4">
        <v>83320</v>
      </c>
      <c r="DK1351" t="s">
        <v>2092</v>
      </c>
      <c r="DL1351" t="s">
        <v>134</v>
      </c>
      <c r="DM1351">
        <v>2</v>
      </c>
      <c r="DN1351" t="s">
        <v>7594</v>
      </c>
      <c r="DO1351" t="s">
        <v>7595</v>
      </c>
      <c r="DP1351" t="s">
        <v>925</v>
      </c>
      <c r="DQ1351" t="str">
        <f>"83320"</f>
        <v>83320</v>
      </c>
      <c r="DR1351" t="s">
        <v>2092</v>
      </c>
      <c r="DS1351" t="s">
        <v>2962</v>
      </c>
      <c r="DT1351">
        <v>9</v>
      </c>
      <c r="DU1351">
        <v>23</v>
      </c>
      <c r="DV1351" t="s">
        <v>134</v>
      </c>
      <c r="DW1351" t="s">
        <v>134</v>
      </c>
      <c r="DX1351" t="s">
        <v>134</v>
      </c>
      <c r="DY1351" t="s">
        <v>136</v>
      </c>
      <c r="DZ1351">
        <v>1</v>
      </c>
      <c r="EA1351" t="s">
        <v>136</v>
      </c>
      <c r="EC1351" s="5">
        <v>12.68</v>
      </c>
      <c r="ED1351" s="5">
        <v>55</v>
      </c>
      <c r="EE1351">
        <v>12085952226</v>
      </c>
      <c r="EF1351" t="s">
        <v>1316</v>
      </c>
      <c r="EG1351" t="s">
        <v>148</v>
      </c>
      <c r="EH1351">
        <v>0</v>
      </c>
    </row>
    <row r="1352" spans="1:138" ht="15" customHeight="1" x14ac:dyDescent="0.35">
      <c r="A1352" t="s">
        <v>8499</v>
      </c>
      <c r="B1352" t="s">
        <v>157</v>
      </c>
      <c r="C1352" s="1">
        <v>44153.441114351852</v>
      </c>
      <c r="D1352" s="1">
        <v>44167</v>
      </c>
      <c r="E1352" t="s">
        <v>133</v>
      </c>
      <c r="F1352" t="s">
        <v>136</v>
      </c>
      <c r="G1352" t="s">
        <v>135</v>
      </c>
      <c r="H1352" t="s">
        <v>136</v>
      </c>
      <c r="I1352" t="s">
        <v>8500</v>
      </c>
      <c r="K1352" t="s">
        <v>8501</v>
      </c>
      <c r="L1352" t="s">
        <v>148</v>
      </c>
      <c r="M1352" t="s">
        <v>8502</v>
      </c>
      <c r="N1352" t="s">
        <v>161</v>
      </c>
      <c r="O1352" s="4">
        <v>30808</v>
      </c>
      <c r="P1352" t="s">
        <v>140</v>
      </c>
      <c r="R1352">
        <v>17065959702</v>
      </c>
      <c r="S1352">
        <v>108</v>
      </c>
      <c r="T1352">
        <v>1114</v>
      </c>
      <c r="U1352" t="s">
        <v>8503</v>
      </c>
      <c r="V1352" t="s">
        <v>8504</v>
      </c>
      <c r="X1352" t="s">
        <v>4516</v>
      </c>
      <c r="Y1352" t="s">
        <v>8501</v>
      </c>
      <c r="AA1352" t="s">
        <v>8502</v>
      </c>
      <c r="AB1352" t="s">
        <v>161</v>
      </c>
      <c r="AC1352" s="4">
        <v>30808</v>
      </c>
      <c r="AD1352" t="s">
        <v>140</v>
      </c>
      <c r="AE1352" t="s">
        <v>841</v>
      </c>
      <c r="AF1352">
        <v>17065959702</v>
      </c>
      <c r="AG1352">
        <v>108</v>
      </c>
      <c r="AH1352" t="s">
        <v>8505</v>
      </c>
      <c r="AI1352" t="s">
        <v>168</v>
      </c>
      <c r="AJ1352" t="s">
        <v>843</v>
      </c>
      <c r="AK1352" t="s">
        <v>844</v>
      </c>
      <c r="AL1352" t="s">
        <v>845</v>
      </c>
      <c r="AM1352" t="s">
        <v>846</v>
      </c>
      <c r="AO1352" t="s">
        <v>847</v>
      </c>
      <c r="AP1352" t="s">
        <v>161</v>
      </c>
      <c r="AQ1352" s="4">
        <v>31636</v>
      </c>
      <c r="AR1352" t="s">
        <v>140</v>
      </c>
      <c r="AT1352">
        <v>12295596879</v>
      </c>
      <c r="AV1352" t="s">
        <v>848</v>
      </c>
      <c r="AW1352" t="s">
        <v>849</v>
      </c>
      <c r="AZ1352" t="s">
        <v>175</v>
      </c>
      <c r="BA1352" t="s">
        <v>176</v>
      </c>
      <c r="BB1352" t="s">
        <v>136</v>
      </c>
      <c r="BC1352" t="s">
        <v>136</v>
      </c>
      <c r="BD1352" t="s">
        <v>148</v>
      </c>
      <c r="BE1352" t="s">
        <v>136</v>
      </c>
      <c r="BF1352" t="s">
        <v>136</v>
      </c>
      <c r="BG1352" t="s">
        <v>134</v>
      </c>
      <c r="BH1352" t="s">
        <v>136</v>
      </c>
      <c r="BI1352" t="s">
        <v>1080</v>
      </c>
      <c r="BJ1352" t="s">
        <v>508</v>
      </c>
      <c r="BL1352" t="s">
        <v>849</v>
      </c>
      <c r="BM1352" t="s">
        <v>848</v>
      </c>
      <c r="BN1352" t="s">
        <v>8506</v>
      </c>
      <c r="BO1352" t="s">
        <v>145</v>
      </c>
      <c r="BP1352">
        <v>92</v>
      </c>
      <c r="BQ1352">
        <v>72</v>
      </c>
      <c r="BR1352">
        <v>72</v>
      </c>
      <c r="BS1352" s="1">
        <v>44221</v>
      </c>
      <c r="BT1352" s="1">
        <v>44519</v>
      </c>
      <c r="BU1352" s="1">
        <v>44221</v>
      </c>
      <c r="BV1352" s="1">
        <v>44519</v>
      </c>
      <c r="BW1352" t="s">
        <v>136</v>
      </c>
      <c r="BX1352">
        <v>44.5</v>
      </c>
      <c r="BY1352">
        <v>0</v>
      </c>
      <c r="BZ1352">
        <v>8</v>
      </c>
      <c r="CA1352">
        <v>8</v>
      </c>
      <c r="CB1352">
        <v>8</v>
      </c>
      <c r="CC1352">
        <v>8</v>
      </c>
      <c r="CD1352">
        <v>8</v>
      </c>
      <c r="CE1352">
        <v>4.5</v>
      </c>
      <c r="CF1352" t="str">
        <f>"7:30 AM"</f>
        <v>7:30 AM</v>
      </c>
      <c r="CG1352" t="str">
        <f>"4:00 PM"</f>
        <v>4:00 PM</v>
      </c>
      <c r="CH1352" s="5">
        <v>11.71</v>
      </c>
      <c r="CI1352" t="s">
        <v>146</v>
      </c>
      <c r="CL1352" t="s">
        <v>136</v>
      </c>
      <c r="CM1352" t="s">
        <v>312</v>
      </c>
      <c r="CN1352" t="s">
        <v>148</v>
      </c>
      <c r="CO1352" t="s">
        <v>854</v>
      </c>
      <c r="CP1352" t="s">
        <v>149</v>
      </c>
      <c r="CQ1352">
        <v>2</v>
      </c>
      <c r="CR1352">
        <v>0</v>
      </c>
      <c r="CS1352" t="s">
        <v>136</v>
      </c>
      <c r="CT1352" t="s">
        <v>136</v>
      </c>
      <c r="CU1352" t="s">
        <v>136</v>
      </c>
      <c r="CV1352" t="s">
        <v>134</v>
      </c>
      <c r="CW1352" t="s">
        <v>134</v>
      </c>
      <c r="CX1352">
        <v>50</v>
      </c>
      <c r="CY1352" t="s">
        <v>134</v>
      </c>
      <c r="CZ1352" t="s">
        <v>136</v>
      </c>
      <c r="DA1352" t="s">
        <v>134</v>
      </c>
      <c r="DB1352" t="s">
        <v>134</v>
      </c>
      <c r="DC1352" t="s">
        <v>134</v>
      </c>
      <c r="DD1352" t="s">
        <v>136</v>
      </c>
      <c r="DF1352" t="s">
        <v>8507</v>
      </c>
      <c r="DG1352" t="s">
        <v>8508</v>
      </c>
      <c r="DH1352" t="s">
        <v>8502</v>
      </c>
      <c r="DI1352" t="s">
        <v>161</v>
      </c>
      <c r="DJ1352" s="4">
        <v>30808</v>
      </c>
      <c r="DK1352" t="s">
        <v>5362</v>
      </c>
      <c r="DL1352" t="s">
        <v>136</v>
      </c>
      <c r="DM1352">
        <v>1</v>
      </c>
      <c r="DN1352" t="s">
        <v>8509</v>
      </c>
      <c r="DO1352" t="s">
        <v>8502</v>
      </c>
      <c r="DP1352" t="s">
        <v>161</v>
      </c>
      <c r="DQ1352" t="str">
        <f>"30808"</f>
        <v>30808</v>
      </c>
      <c r="DR1352" t="s">
        <v>5362</v>
      </c>
      <c r="DS1352" t="s">
        <v>861</v>
      </c>
      <c r="DT1352">
        <v>2</v>
      </c>
      <c r="DU1352">
        <v>72</v>
      </c>
      <c r="DV1352" t="s">
        <v>134</v>
      </c>
      <c r="DW1352" t="s">
        <v>134</v>
      </c>
      <c r="DX1352" t="s">
        <v>134</v>
      </c>
      <c r="DY1352" t="s">
        <v>134</v>
      </c>
      <c r="DZ1352">
        <v>2</v>
      </c>
      <c r="EA1352" t="s">
        <v>134</v>
      </c>
      <c r="EB1352" s="5">
        <v>12.68</v>
      </c>
      <c r="EC1352" s="5">
        <v>12.68</v>
      </c>
      <c r="ED1352" s="5">
        <v>55</v>
      </c>
      <c r="EE1352" t="s">
        <v>148</v>
      </c>
      <c r="EF1352" t="s">
        <v>8505</v>
      </c>
      <c r="EG1352" t="s">
        <v>5288</v>
      </c>
      <c r="EH1352">
        <v>0</v>
      </c>
    </row>
    <row r="1353" spans="1:138" ht="15" customHeight="1" x14ac:dyDescent="0.35">
      <c r="A1353" t="s">
        <v>20833</v>
      </c>
      <c r="B1353" t="s">
        <v>157</v>
      </c>
      <c r="C1353" s="1">
        <v>44153.726147106485</v>
      </c>
      <c r="D1353" s="1">
        <v>44167</v>
      </c>
      <c r="E1353" t="s">
        <v>133</v>
      </c>
      <c r="F1353" t="s">
        <v>136</v>
      </c>
      <c r="G1353" t="s">
        <v>135</v>
      </c>
      <c r="H1353" t="s">
        <v>136</v>
      </c>
      <c r="I1353" t="s">
        <v>20834</v>
      </c>
      <c r="K1353" t="s">
        <v>20835</v>
      </c>
      <c r="M1353" t="s">
        <v>7127</v>
      </c>
      <c r="N1353" t="s">
        <v>870</v>
      </c>
      <c r="O1353" s="4">
        <v>55932</v>
      </c>
      <c r="P1353" t="s">
        <v>140</v>
      </c>
      <c r="R1353">
        <v>15078762891</v>
      </c>
      <c r="T1353">
        <v>111331</v>
      </c>
      <c r="U1353" t="s">
        <v>20836</v>
      </c>
      <c r="V1353" t="s">
        <v>1966</v>
      </c>
      <c r="X1353" t="s">
        <v>1677</v>
      </c>
      <c r="Y1353" t="s">
        <v>20835</v>
      </c>
      <c r="AA1353" t="s">
        <v>7127</v>
      </c>
      <c r="AB1353" t="s">
        <v>870</v>
      </c>
      <c r="AC1353" s="4">
        <v>55932</v>
      </c>
      <c r="AD1353" t="s">
        <v>140</v>
      </c>
      <c r="AF1353">
        <v>15078762891</v>
      </c>
      <c r="AH1353" t="s">
        <v>897</v>
      </c>
      <c r="AI1353" t="s">
        <v>168</v>
      </c>
      <c r="AJ1353" t="s">
        <v>621</v>
      </c>
      <c r="AK1353" t="s">
        <v>898</v>
      </c>
      <c r="AL1353" t="s">
        <v>899</v>
      </c>
      <c r="AM1353" t="s">
        <v>900</v>
      </c>
      <c r="AO1353" t="s">
        <v>901</v>
      </c>
      <c r="AP1353" t="s">
        <v>374</v>
      </c>
      <c r="AQ1353" s="4">
        <v>78260</v>
      </c>
      <c r="AR1353" t="s">
        <v>140</v>
      </c>
      <c r="AT1353">
        <v>12104820641</v>
      </c>
      <c r="AV1353" t="s">
        <v>902</v>
      </c>
      <c r="AW1353" t="s">
        <v>903</v>
      </c>
      <c r="AZ1353" t="s">
        <v>175</v>
      </c>
      <c r="BA1353" t="s">
        <v>176</v>
      </c>
      <c r="BB1353" t="s">
        <v>136</v>
      </c>
      <c r="BC1353" t="s">
        <v>136</v>
      </c>
      <c r="BD1353" t="s">
        <v>148</v>
      </c>
      <c r="BE1353" t="s">
        <v>136</v>
      </c>
      <c r="BF1353" t="s">
        <v>136</v>
      </c>
      <c r="BG1353" t="s">
        <v>134</v>
      </c>
      <c r="BH1353" t="s">
        <v>136</v>
      </c>
      <c r="BN1353" t="s">
        <v>20837</v>
      </c>
      <c r="BO1353" t="s">
        <v>905</v>
      </c>
      <c r="BP1353">
        <v>14</v>
      </c>
      <c r="BQ1353">
        <v>14</v>
      </c>
      <c r="BR1353">
        <v>14</v>
      </c>
      <c r="BS1353" s="1">
        <v>44221</v>
      </c>
      <c r="BT1353" s="1">
        <v>44506</v>
      </c>
      <c r="BU1353" s="1">
        <v>44221</v>
      </c>
      <c r="BV1353" s="1">
        <v>44506</v>
      </c>
      <c r="BW1353" t="s">
        <v>136</v>
      </c>
      <c r="BX1353">
        <v>35</v>
      </c>
      <c r="BY1353">
        <v>0</v>
      </c>
      <c r="BZ1353">
        <v>7</v>
      </c>
      <c r="CA1353">
        <v>7</v>
      </c>
      <c r="CB1353">
        <v>7</v>
      </c>
      <c r="CC1353">
        <v>7</v>
      </c>
      <c r="CD1353">
        <v>7</v>
      </c>
      <c r="CE1353">
        <v>0</v>
      </c>
      <c r="CF1353" t="str">
        <f>"8:00 AM"</f>
        <v>8:00 AM</v>
      </c>
      <c r="CG1353" t="str">
        <f>"4:00 PM"</f>
        <v>4:00 PM</v>
      </c>
      <c r="CH1353" s="5">
        <v>14.4</v>
      </c>
      <c r="CI1353" t="s">
        <v>146</v>
      </c>
      <c r="CL1353" t="s">
        <v>134</v>
      </c>
      <c r="CM1353" t="s">
        <v>312</v>
      </c>
      <c r="CN1353" t="s">
        <v>148</v>
      </c>
      <c r="CO1353" t="s">
        <v>4716</v>
      </c>
      <c r="CP1353" t="s">
        <v>149</v>
      </c>
      <c r="CQ1353">
        <v>1</v>
      </c>
      <c r="CR1353">
        <v>0</v>
      </c>
      <c r="CS1353" t="s">
        <v>136</v>
      </c>
      <c r="CT1353" t="s">
        <v>136</v>
      </c>
      <c r="CU1353" t="s">
        <v>136</v>
      </c>
      <c r="CV1353" t="s">
        <v>136</v>
      </c>
      <c r="CW1353" t="s">
        <v>134</v>
      </c>
      <c r="CX1353">
        <v>50</v>
      </c>
      <c r="CY1353" t="s">
        <v>134</v>
      </c>
      <c r="CZ1353" t="s">
        <v>134</v>
      </c>
      <c r="DA1353" t="s">
        <v>134</v>
      </c>
      <c r="DB1353" t="s">
        <v>134</v>
      </c>
      <c r="DC1353" t="s">
        <v>134</v>
      </c>
      <c r="DD1353" t="s">
        <v>136</v>
      </c>
      <c r="DF1353" t="s">
        <v>149</v>
      </c>
      <c r="DG1353" t="s">
        <v>20838</v>
      </c>
      <c r="DH1353" t="s">
        <v>2851</v>
      </c>
      <c r="DI1353" t="s">
        <v>870</v>
      </c>
      <c r="DJ1353" s="4">
        <v>55041</v>
      </c>
      <c r="DK1353" t="s">
        <v>20839</v>
      </c>
      <c r="DL1353" t="s">
        <v>134</v>
      </c>
      <c r="DM1353">
        <v>6</v>
      </c>
      <c r="DN1353" t="s">
        <v>20840</v>
      </c>
      <c r="DO1353" t="s">
        <v>2851</v>
      </c>
      <c r="DP1353" t="s">
        <v>870</v>
      </c>
      <c r="DQ1353" t="str">
        <f>"55041"</f>
        <v>55041</v>
      </c>
      <c r="DR1353" t="s">
        <v>20839</v>
      </c>
      <c r="DS1353" t="s">
        <v>20841</v>
      </c>
      <c r="DT1353">
        <v>1</v>
      </c>
      <c r="DU1353">
        <v>18</v>
      </c>
      <c r="DV1353" t="s">
        <v>134</v>
      </c>
      <c r="DW1353" t="s">
        <v>134</v>
      </c>
      <c r="DX1353" t="s">
        <v>134</v>
      </c>
      <c r="DY1353" t="s">
        <v>136</v>
      </c>
      <c r="DZ1353">
        <v>2</v>
      </c>
      <c r="EA1353" t="s">
        <v>136</v>
      </c>
      <c r="EC1353" s="5">
        <v>12.68</v>
      </c>
      <c r="ED1353" s="5">
        <v>55</v>
      </c>
      <c r="EE1353">
        <v>15078762891</v>
      </c>
      <c r="EF1353" t="s">
        <v>20842</v>
      </c>
      <c r="EG1353" t="s">
        <v>148</v>
      </c>
      <c r="EH1353">
        <v>1</v>
      </c>
    </row>
    <row r="1354" spans="1:138" ht="15" customHeight="1" x14ac:dyDescent="0.35">
      <c r="A1354" t="s">
        <v>15838</v>
      </c>
      <c r="B1354" t="s">
        <v>157</v>
      </c>
      <c r="C1354" s="1">
        <v>44155.548579745373</v>
      </c>
      <c r="D1354" s="1">
        <v>44167</v>
      </c>
      <c r="E1354" t="s">
        <v>133</v>
      </c>
      <c r="F1354" t="s">
        <v>136</v>
      </c>
      <c r="G1354" t="s">
        <v>135</v>
      </c>
      <c r="H1354" t="s">
        <v>136</v>
      </c>
      <c r="I1354" t="s">
        <v>15839</v>
      </c>
      <c r="K1354" t="s">
        <v>15840</v>
      </c>
      <c r="M1354" t="s">
        <v>15841</v>
      </c>
      <c r="N1354" t="s">
        <v>460</v>
      </c>
      <c r="O1354" s="4">
        <v>73038</v>
      </c>
      <c r="P1354" t="s">
        <v>140</v>
      </c>
      <c r="R1354">
        <v>13617722725</v>
      </c>
      <c r="T1354">
        <v>1114</v>
      </c>
      <c r="U1354" t="s">
        <v>15842</v>
      </c>
      <c r="V1354" t="s">
        <v>2296</v>
      </c>
      <c r="X1354" t="s">
        <v>164</v>
      </c>
      <c r="Y1354" t="s">
        <v>15840</v>
      </c>
      <c r="AA1354" t="s">
        <v>15841</v>
      </c>
      <c r="AB1354" t="s">
        <v>460</v>
      </c>
      <c r="AC1354" s="4">
        <v>73038</v>
      </c>
      <c r="AD1354" t="s">
        <v>140</v>
      </c>
      <c r="AF1354">
        <v>13617722725</v>
      </c>
      <c r="AH1354" t="s">
        <v>155</v>
      </c>
      <c r="AI1354" t="s">
        <v>168</v>
      </c>
      <c r="AJ1354" t="s">
        <v>1210</v>
      </c>
      <c r="AK1354" t="s">
        <v>1211</v>
      </c>
      <c r="AM1354" t="s">
        <v>1212</v>
      </c>
      <c r="AO1354" t="s">
        <v>1213</v>
      </c>
      <c r="AP1354" t="s">
        <v>460</v>
      </c>
      <c r="AQ1354" s="4">
        <v>74132</v>
      </c>
      <c r="AR1354" t="s">
        <v>140</v>
      </c>
      <c r="AS1354" t="s">
        <v>1214</v>
      </c>
      <c r="AT1354">
        <v>19189065212</v>
      </c>
      <c r="AV1354" t="s">
        <v>1215</v>
      </c>
      <c r="AW1354" t="s">
        <v>1216</v>
      </c>
      <c r="AZ1354" t="s">
        <v>144</v>
      </c>
      <c r="BA1354" t="s">
        <v>145</v>
      </c>
      <c r="BB1354" t="s">
        <v>136</v>
      </c>
      <c r="BC1354" t="s">
        <v>136</v>
      </c>
      <c r="BD1354" t="s">
        <v>148</v>
      </c>
      <c r="BE1354" t="s">
        <v>136</v>
      </c>
      <c r="BF1354" t="s">
        <v>136</v>
      </c>
      <c r="BG1354" t="s">
        <v>134</v>
      </c>
      <c r="BH1354" t="s">
        <v>136</v>
      </c>
      <c r="BN1354" t="s">
        <v>15843</v>
      </c>
      <c r="BO1354" t="s">
        <v>822</v>
      </c>
      <c r="BP1354">
        <v>4</v>
      </c>
      <c r="BQ1354">
        <v>4</v>
      </c>
      <c r="BR1354">
        <v>4</v>
      </c>
      <c r="BS1354" s="1">
        <v>44221</v>
      </c>
      <c r="BT1354" s="1">
        <v>44518</v>
      </c>
      <c r="BU1354" s="1">
        <v>44221</v>
      </c>
      <c r="BV1354" s="1">
        <v>44518</v>
      </c>
      <c r="BW1354" t="s">
        <v>136</v>
      </c>
      <c r="BX1354">
        <v>36</v>
      </c>
      <c r="BY1354">
        <v>0</v>
      </c>
      <c r="BZ1354">
        <v>6</v>
      </c>
      <c r="CA1354">
        <v>6</v>
      </c>
      <c r="CB1354">
        <v>6</v>
      </c>
      <c r="CC1354">
        <v>6</v>
      </c>
      <c r="CD1354">
        <v>6</v>
      </c>
      <c r="CE1354">
        <v>6</v>
      </c>
      <c r="CF1354" t="str">
        <f>"8:00 AM"</f>
        <v>8:00 AM</v>
      </c>
      <c r="CG1354" t="str">
        <f>"5:00 PM"</f>
        <v>5:00 PM</v>
      </c>
      <c r="CH1354" s="5">
        <v>12.67</v>
      </c>
      <c r="CI1354" t="s">
        <v>146</v>
      </c>
      <c r="CL1354" t="s">
        <v>136</v>
      </c>
      <c r="CM1354" t="s">
        <v>147</v>
      </c>
      <c r="CN1354" t="s">
        <v>148</v>
      </c>
      <c r="CO1354" t="s">
        <v>2165</v>
      </c>
      <c r="CP1354" t="s">
        <v>149</v>
      </c>
      <c r="CQ1354">
        <v>3</v>
      </c>
      <c r="CR1354">
        <v>0</v>
      </c>
      <c r="CS1354" t="s">
        <v>136</v>
      </c>
      <c r="CT1354" t="s">
        <v>136</v>
      </c>
      <c r="CU1354" t="s">
        <v>136</v>
      </c>
      <c r="CV1354" t="s">
        <v>136</v>
      </c>
      <c r="CW1354" t="s">
        <v>134</v>
      </c>
      <c r="CX1354">
        <v>80</v>
      </c>
      <c r="CY1354" t="s">
        <v>136</v>
      </c>
      <c r="CZ1354" t="s">
        <v>136</v>
      </c>
      <c r="DA1354" t="s">
        <v>136</v>
      </c>
      <c r="DB1354" t="s">
        <v>136</v>
      </c>
      <c r="DC1354" t="s">
        <v>136</v>
      </c>
      <c r="DD1354" t="s">
        <v>136</v>
      </c>
      <c r="DF1354" t="s">
        <v>15844</v>
      </c>
      <c r="DG1354" t="s">
        <v>15840</v>
      </c>
      <c r="DH1354" t="s">
        <v>15841</v>
      </c>
      <c r="DI1354" t="s">
        <v>460</v>
      </c>
      <c r="DJ1354" s="4">
        <v>73038</v>
      </c>
      <c r="DK1354" t="s">
        <v>4743</v>
      </c>
      <c r="DL1354" t="s">
        <v>136</v>
      </c>
      <c r="DM1354">
        <v>1</v>
      </c>
      <c r="DN1354" t="s">
        <v>15840</v>
      </c>
      <c r="DO1354" t="s">
        <v>15841</v>
      </c>
      <c r="DP1354" t="s">
        <v>460</v>
      </c>
      <c r="DQ1354" t="str">
        <f>"73038"</f>
        <v>73038</v>
      </c>
      <c r="DR1354" t="s">
        <v>4743</v>
      </c>
      <c r="DS1354" t="s">
        <v>15845</v>
      </c>
      <c r="DT1354">
        <v>1</v>
      </c>
      <c r="DU1354">
        <v>4</v>
      </c>
      <c r="DV1354" t="s">
        <v>134</v>
      </c>
      <c r="DW1354" t="s">
        <v>134</v>
      </c>
      <c r="DX1354" t="s">
        <v>134</v>
      </c>
      <c r="DY1354" t="s">
        <v>136</v>
      </c>
      <c r="DZ1354">
        <v>1</v>
      </c>
      <c r="EA1354" t="s">
        <v>136</v>
      </c>
      <c r="EC1354" s="5">
        <v>12.68</v>
      </c>
      <c r="ED1354" s="5">
        <v>55</v>
      </c>
      <c r="EE1354">
        <v>13617722725</v>
      </c>
      <c r="EF1354" t="s">
        <v>148</v>
      </c>
      <c r="EG1354" t="s">
        <v>1221</v>
      </c>
      <c r="EH1354">
        <v>0</v>
      </c>
    </row>
    <row r="1355" spans="1:138" ht="15" customHeight="1" x14ac:dyDescent="0.35">
      <c r="A1355" t="s">
        <v>4017</v>
      </c>
      <c r="B1355" t="s">
        <v>157</v>
      </c>
      <c r="C1355" s="1">
        <v>44151.700541666665</v>
      </c>
      <c r="D1355" s="1">
        <v>44167</v>
      </c>
      <c r="E1355" t="s">
        <v>579</v>
      </c>
      <c r="F1355" t="s">
        <v>136</v>
      </c>
      <c r="G1355" t="s">
        <v>135</v>
      </c>
      <c r="H1355" t="s">
        <v>136</v>
      </c>
      <c r="I1355" t="s">
        <v>4018</v>
      </c>
      <c r="K1355" t="s">
        <v>4019</v>
      </c>
      <c r="M1355" t="s">
        <v>1756</v>
      </c>
      <c r="N1355" t="s">
        <v>1114</v>
      </c>
      <c r="O1355" s="4">
        <v>98901</v>
      </c>
      <c r="P1355" t="s">
        <v>140</v>
      </c>
      <c r="R1355">
        <v>15094578164</v>
      </c>
      <c r="T1355">
        <v>1113</v>
      </c>
      <c r="U1355" t="s">
        <v>4020</v>
      </c>
      <c r="V1355" t="s">
        <v>347</v>
      </c>
      <c r="X1355" t="s">
        <v>4021</v>
      </c>
      <c r="Y1355" t="s">
        <v>4019</v>
      </c>
      <c r="AA1355" t="s">
        <v>1756</v>
      </c>
      <c r="AB1355" t="s">
        <v>1114</v>
      </c>
      <c r="AC1355" s="4">
        <v>98901</v>
      </c>
      <c r="AD1355" t="s">
        <v>140</v>
      </c>
      <c r="AF1355">
        <v>15094578164</v>
      </c>
      <c r="AH1355" t="s">
        <v>3692</v>
      </c>
      <c r="AI1355" t="s">
        <v>168</v>
      </c>
      <c r="AJ1355" t="s">
        <v>4022</v>
      </c>
      <c r="AK1355" t="s">
        <v>4023</v>
      </c>
      <c r="AL1355" t="s">
        <v>1871</v>
      </c>
      <c r="AM1355" t="s">
        <v>3695</v>
      </c>
      <c r="AN1355" t="s">
        <v>1121</v>
      </c>
      <c r="AO1355" t="s">
        <v>1122</v>
      </c>
      <c r="AP1355" t="s">
        <v>1114</v>
      </c>
      <c r="AQ1355" s="4">
        <v>98516</v>
      </c>
      <c r="AR1355" t="s">
        <v>140</v>
      </c>
      <c r="AS1355" t="s">
        <v>866</v>
      </c>
      <c r="AT1355">
        <v>13604558064</v>
      </c>
      <c r="AU1355">
        <v>114</v>
      </c>
      <c r="AV1355" t="s">
        <v>3692</v>
      </c>
      <c r="AW1355" t="s">
        <v>1123</v>
      </c>
      <c r="AZ1355" t="s">
        <v>175</v>
      </c>
      <c r="BA1355" t="s">
        <v>176</v>
      </c>
      <c r="BB1355" t="s">
        <v>136</v>
      </c>
      <c r="BC1355" t="s">
        <v>136</v>
      </c>
      <c r="BD1355" t="s">
        <v>148</v>
      </c>
      <c r="BE1355" t="s">
        <v>136</v>
      </c>
      <c r="BF1355" t="s">
        <v>136</v>
      </c>
      <c r="BG1355" t="s">
        <v>134</v>
      </c>
      <c r="BH1355" t="s">
        <v>136</v>
      </c>
      <c r="BN1355" t="s">
        <v>4024</v>
      </c>
      <c r="BO1355" t="s">
        <v>4025</v>
      </c>
      <c r="BP1355">
        <v>166</v>
      </c>
      <c r="BQ1355">
        <v>166</v>
      </c>
      <c r="BR1355">
        <v>166</v>
      </c>
      <c r="BS1355" s="1">
        <v>44211</v>
      </c>
      <c r="BT1355" s="1">
        <v>44515</v>
      </c>
      <c r="BU1355" s="1">
        <v>44211</v>
      </c>
      <c r="BV1355" s="1">
        <v>44515</v>
      </c>
      <c r="BW1355" t="s">
        <v>136</v>
      </c>
      <c r="BX1355">
        <v>40</v>
      </c>
      <c r="BY1355">
        <v>0</v>
      </c>
      <c r="BZ1355">
        <v>7</v>
      </c>
      <c r="CA1355">
        <v>7</v>
      </c>
      <c r="CB1355">
        <v>7</v>
      </c>
      <c r="CC1355">
        <v>7</v>
      </c>
      <c r="CD1355">
        <v>7</v>
      </c>
      <c r="CE1355">
        <v>5</v>
      </c>
      <c r="CF1355" t="str">
        <f>"7:00 AM"</f>
        <v>7:00 AM</v>
      </c>
      <c r="CG1355" t="str">
        <f>"3:00 PM"</f>
        <v>3:00 PM</v>
      </c>
      <c r="CH1355" s="5">
        <v>15.83</v>
      </c>
      <c r="CI1355" t="s">
        <v>146</v>
      </c>
      <c r="CJ1355">
        <v>0</v>
      </c>
      <c r="CK1355" t="s">
        <v>4026</v>
      </c>
      <c r="CL1355" t="s">
        <v>134</v>
      </c>
      <c r="CM1355" t="s">
        <v>147</v>
      </c>
      <c r="CN1355" t="s">
        <v>148</v>
      </c>
      <c r="CO1355" s="2" t="s">
        <v>4027</v>
      </c>
      <c r="CP1355" t="s">
        <v>149</v>
      </c>
      <c r="CQ1355">
        <v>3</v>
      </c>
      <c r="CR1355">
        <v>0</v>
      </c>
      <c r="CS1355" t="s">
        <v>136</v>
      </c>
      <c r="CT1355" t="s">
        <v>134</v>
      </c>
      <c r="CU1355" t="s">
        <v>136</v>
      </c>
      <c r="CV1355" t="s">
        <v>136</v>
      </c>
      <c r="CW1355" t="s">
        <v>134</v>
      </c>
      <c r="CX1355">
        <v>60</v>
      </c>
      <c r="CY1355" t="s">
        <v>134</v>
      </c>
      <c r="CZ1355" t="s">
        <v>134</v>
      </c>
      <c r="DA1355" t="s">
        <v>134</v>
      </c>
      <c r="DB1355" t="s">
        <v>134</v>
      </c>
      <c r="DC1355" t="s">
        <v>134</v>
      </c>
      <c r="DD1355" t="s">
        <v>136</v>
      </c>
      <c r="DF1355" s="2" t="s">
        <v>4028</v>
      </c>
      <c r="DG1355" t="s">
        <v>4029</v>
      </c>
      <c r="DH1355" t="s">
        <v>2840</v>
      </c>
      <c r="DI1355" t="s">
        <v>1114</v>
      </c>
      <c r="DJ1355" s="4">
        <v>98942</v>
      </c>
      <c r="DK1355" t="s">
        <v>2841</v>
      </c>
      <c r="DL1355" t="s">
        <v>134</v>
      </c>
      <c r="DM1355">
        <v>10</v>
      </c>
      <c r="DN1355" t="s">
        <v>4030</v>
      </c>
      <c r="DO1355" t="s">
        <v>1756</v>
      </c>
      <c r="DP1355" t="s">
        <v>1114</v>
      </c>
      <c r="DQ1355" t="str">
        <f>"98908"</f>
        <v>98908</v>
      </c>
      <c r="DR1355" t="s">
        <v>2841</v>
      </c>
      <c r="DS1355" t="s">
        <v>4031</v>
      </c>
      <c r="DT1355">
        <v>6</v>
      </c>
      <c r="DU1355">
        <v>96</v>
      </c>
      <c r="DV1355" t="s">
        <v>134</v>
      </c>
      <c r="DW1355" t="s">
        <v>134</v>
      </c>
      <c r="DX1355" t="s">
        <v>134</v>
      </c>
      <c r="DY1355" t="s">
        <v>134</v>
      </c>
      <c r="DZ1355">
        <v>6</v>
      </c>
      <c r="EA1355" t="s">
        <v>134</v>
      </c>
      <c r="EB1355" s="5">
        <v>12.68</v>
      </c>
      <c r="EC1355" s="5">
        <v>12.68</v>
      </c>
      <c r="ED1355" s="5">
        <v>55</v>
      </c>
      <c r="EE1355">
        <v>15094578164</v>
      </c>
      <c r="EF1355" t="s">
        <v>4032</v>
      </c>
      <c r="EG1355" t="s">
        <v>4033</v>
      </c>
      <c r="EH1355">
        <v>28</v>
      </c>
    </row>
    <row r="1356" spans="1:138" ht="15" customHeight="1" x14ac:dyDescent="0.35">
      <c r="A1356" t="s">
        <v>2291</v>
      </c>
      <c r="B1356" t="s">
        <v>157</v>
      </c>
      <c r="C1356" s="1">
        <v>44154.652952546297</v>
      </c>
      <c r="D1356" s="1">
        <v>44167</v>
      </c>
      <c r="E1356" t="s">
        <v>133</v>
      </c>
      <c r="F1356" t="s">
        <v>136</v>
      </c>
      <c r="G1356" t="s">
        <v>135</v>
      </c>
      <c r="H1356" t="s">
        <v>134</v>
      </c>
      <c r="I1356" t="s">
        <v>2292</v>
      </c>
      <c r="K1356" t="s">
        <v>2293</v>
      </c>
      <c r="M1356" t="s">
        <v>2294</v>
      </c>
      <c r="N1356" t="s">
        <v>870</v>
      </c>
      <c r="O1356" s="4">
        <v>55419</v>
      </c>
      <c r="P1356" t="s">
        <v>140</v>
      </c>
      <c r="Q1356" t="s">
        <v>155</v>
      </c>
      <c r="R1356">
        <v>16129221262</v>
      </c>
      <c r="T1356">
        <v>111421</v>
      </c>
      <c r="U1356" t="s">
        <v>2295</v>
      </c>
      <c r="V1356" t="s">
        <v>2296</v>
      </c>
      <c r="W1356" t="s">
        <v>1536</v>
      </c>
      <c r="X1356" t="s">
        <v>2297</v>
      </c>
      <c r="Y1356" t="s">
        <v>2293</v>
      </c>
      <c r="AA1356" t="s">
        <v>2294</v>
      </c>
      <c r="AB1356" t="s">
        <v>870</v>
      </c>
      <c r="AC1356" s="4">
        <v>55419</v>
      </c>
      <c r="AD1356" t="s">
        <v>140</v>
      </c>
      <c r="AF1356">
        <v>16129221262</v>
      </c>
      <c r="AH1356" t="s">
        <v>1134</v>
      </c>
      <c r="AI1356" t="s">
        <v>168</v>
      </c>
      <c r="AJ1356" t="s">
        <v>1135</v>
      </c>
      <c r="AK1356" t="s">
        <v>1136</v>
      </c>
      <c r="AL1356" t="s">
        <v>229</v>
      </c>
      <c r="AM1356" t="s">
        <v>1137</v>
      </c>
      <c r="AN1356" t="s">
        <v>1138</v>
      </c>
      <c r="AO1356" t="s">
        <v>1139</v>
      </c>
      <c r="AP1356" t="s">
        <v>537</v>
      </c>
      <c r="AQ1356" s="4">
        <v>28327</v>
      </c>
      <c r="AR1356" t="s">
        <v>140</v>
      </c>
      <c r="AT1356">
        <v>19109476004</v>
      </c>
      <c r="AV1356" t="s">
        <v>1140</v>
      </c>
      <c r="AW1356" t="s">
        <v>1141</v>
      </c>
      <c r="AZ1356" t="s">
        <v>821</v>
      </c>
      <c r="BA1356" t="s">
        <v>822</v>
      </c>
      <c r="BB1356" t="s">
        <v>136</v>
      </c>
      <c r="BC1356" t="s">
        <v>136</v>
      </c>
      <c r="BD1356" t="s">
        <v>148</v>
      </c>
      <c r="BE1356" t="s">
        <v>136</v>
      </c>
      <c r="BF1356" t="s">
        <v>136</v>
      </c>
      <c r="BG1356" t="s">
        <v>134</v>
      </c>
      <c r="BH1356" t="s">
        <v>136</v>
      </c>
      <c r="BN1356" t="s">
        <v>2298</v>
      </c>
      <c r="BO1356" t="s">
        <v>2299</v>
      </c>
      <c r="BP1356">
        <v>102</v>
      </c>
      <c r="BQ1356">
        <v>13</v>
      </c>
      <c r="BR1356">
        <v>13</v>
      </c>
      <c r="BS1356" s="1">
        <v>44221</v>
      </c>
      <c r="BT1356" s="1">
        <v>44316</v>
      </c>
      <c r="BU1356" s="1">
        <v>44221</v>
      </c>
      <c r="BV1356" s="1">
        <v>44316</v>
      </c>
      <c r="BW1356" t="s">
        <v>136</v>
      </c>
      <c r="BX1356">
        <v>40</v>
      </c>
      <c r="BY1356">
        <v>0</v>
      </c>
      <c r="BZ1356">
        <v>7</v>
      </c>
      <c r="CA1356">
        <v>7</v>
      </c>
      <c r="CB1356">
        <v>7</v>
      </c>
      <c r="CC1356">
        <v>7</v>
      </c>
      <c r="CD1356">
        <v>7</v>
      </c>
      <c r="CE1356">
        <v>5</v>
      </c>
      <c r="CF1356" t="str">
        <f>"7:00 AM"</f>
        <v>7:00 AM</v>
      </c>
      <c r="CG1356" t="str">
        <f>"3:00 PM"</f>
        <v>3:00 PM</v>
      </c>
      <c r="CH1356" s="5">
        <v>14.4</v>
      </c>
      <c r="CI1356" t="s">
        <v>146</v>
      </c>
      <c r="CL1356" t="s">
        <v>136</v>
      </c>
      <c r="CM1356" t="s">
        <v>147</v>
      </c>
      <c r="CN1356" t="s">
        <v>148</v>
      </c>
      <c r="CO1356" t="s">
        <v>1142</v>
      </c>
      <c r="CP1356" t="s">
        <v>149</v>
      </c>
      <c r="CQ1356">
        <v>3</v>
      </c>
      <c r="CR1356">
        <v>0</v>
      </c>
      <c r="CS1356" t="s">
        <v>136</v>
      </c>
      <c r="CT1356" t="s">
        <v>136</v>
      </c>
      <c r="CU1356" t="s">
        <v>136</v>
      </c>
      <c r="CV1356" t="s">
        <v>134</v>
      </c>
      <c r="CW1356" t="s">
        <v>134</v>
      </c>
      <c r="CX1356">
        <v>50</v>
      </c>
      <c r="CY1356" t="s">
        <v>134</v>
      </c>
      <c r="CZ1356" t="s">
        <v>134</v>
      </c>
      <c r="DA1356" t="s">
        <v>134</v>
      </c>
      <c r="DB1356" t="s">
        <v>134</v>
      </c>
      <c r="DC1356" t="s">
        <v>134</v>
      </c>
      <c r="DD1356" t="s">
        <v>136</v>
      </c>
      <c r="DF1356" t="s">
        <v>2300</v>
      </c>
      <c r="DG1356" t="s">
        <v>2293</v>
      </c>
      <c r="DH1356" t="s">
        <v>2301</v>
      </c>
      <c r="DI1356" t="s">
        <v>870</v>
      </c>
      <c r="DJ1356" s="4">
        <v>55419</v>
      </c>
      <c r="DK1356" t="s">
        <v>2302</v>
      </c>
      <c r="DL1356" t="s">
        <v>134</v>
      </c>
      <c r="DM1356">
        <v>2</v>
      </c>
      <c r="DN1356" t="s">
        <v>2293</v>
      </c>
      <c r="DO1356" t="s">
        <v>2301</v>
      </c>
      <c r="DP1356" t="s">
        <v>870</v>
      </c>
      <c r="DQ1356" t="str">
        <f>"55419"</f>
        <v>55419</v>
      </c>
      <c r="DR1356" t="s">
        <v>2302</v>
      </c>
      <c r="DS1356" t="s">
        <v>2303</v>
      </c>
      <c r="DT1356">
        <v>1</v>
      </c>
      <c r="DU1356">
        <v>16</v>
      </c>
      <c r="DV1356" t="s">
        <v>134</v>
      </c>
      <c r="DW1356" t="s">
        <v>134</v>
      </c>
      <c r="DX1356" t="s">
        <v>134</v>
      </c>
      <c r="DY1356" t="s">
        <v>134</v>
      </c>
      <c r="DZ1356">
        <v>5</v>
      </c>
      <c r="EA1356" t="s">
        <v>136</v>
      </c>
      <c r="EC1356" s="5">
        <v>12.68</v>
      </c>
      <c r="ED1356" s="5">
        <v>55</v>
      </c>
      <c r="EE1356">
        <v>16129286980</v>
      </c>
      <c r="EF1356" t="s">
        <v>2304</v>
      </c>
      <c r="EG1356" t="s">
        <v>1145</v>
      </c>
      <c r="EH1356">
        <v>0</v>
      </c>
    </row>
    <row r="1357" spans="1:138" ht="15" customHeight="1" x14ac:dyDescent="0.35">
      <c r="A1357" t="s">
        <v>24699</v>
      </c>
      <c r="B1357" t="s">
        <v>157</v>
      </c>
      <c r="C1357" s="1">
        <v>44147.428126157407</v>
      </c>
      <c r="D1357" s="1">
        <v>44167</v>
      </c>
      <c r="E1357" t="s">
        <v>579</v>
      </c>
      <c r="F1357" t="s">
        <v>136</v>
      </c>
      <c r="G1357" t="s">
        <v>135</v>
      </c>
      <c r="H1357" t="s">
        <v>136</v>
      </c>
      <c r="I1357" t="s">
        <v>24700</v>
      </c>
      <c r="K1357" t="s">
        <v>24701</v>
      </c>
      <c r="L1357" t="s">
        <v>24702</v>
      </c>
      <c r="M1357" t="s">
        <v>24703</v>
      </c>
      <c r="N1357" t="s">
        <v>1631</v>
      </c>
      <c r="O1357" s="4">
        <v>87410</v>
      </c>
      <c r="P1357" t="s">
        <v>140</v>
      </c>
      <c r="R1357">
        <v>15057937491</v>
      </c>
      <c r="T1357">
        <v>112111</v>
      </c>
      <c r="U1357" t="s">
        <v>24704</v>
      </c>
      <c r="V1357" t="s">
        <v>24705</v>
      </c>
      <c r="X1357" t="s">
        <v>164</v>
      </c>
      <c r="Y1357" t="s">
        <v>24706</v>
      </c>
      <c r="AA1357" t="s">
        <v>24703</v>
      </c>
      <c r="AB1357" t="s">
        <v>1631</v>
      </c>
      <c r="AC1357" s="4">
        <v>87410</v>
      </c>
      <c r="AD1357" t="s">
        <v>140</v>
      </c>
      <c r="AF1357">
        <v>15057937491</v>
      </c>
      <c r="AH1357" t="s">
        <v>24707</v>
      </c>
      <c r="AI1357" t="s">
        <v>168</v>
      </c>
      <c r="AJ1357" t="s">
        <v>588</v>
      </c>
      <c r="AK1357" t="s">
        <v>589</v>
      </c>
      <c r="AM1357" t="s">
        <v>590</v>
      </c>
      <c r="AO1357" t="s">
        <v>591</v>
      </c>
      <c r="AP1357" t="s">
        <v>592</v>
      </c>
      <c r="AQ1357" s="4">
        <v>82601</v>
      </c>
      <c r="AR1357" t="s">
        <v>140</v>
      </c>
      <c r="AT1357">
        <v>13074722105</v>
      </c>
      <c r="AV1357" t="s">
        <v>593</v>
      </c>
      <c r="AW1357" t="s">
        <v>594</v>
      </c>
      <c r="AZ1357" t="s">
        <v>334</v>
      </c>
      <c r="BA1357" t="s">
        <v>335</v>
      </c>
      <c r="BB1357" t="s">
        <v>136</v>
      </c>
      <c r="BC1357" t="s">
        <v>136</v>
      </c>
      <c r="BD1357" t="s">
        <v>148</v>
      </c>
      <c r="BE1357" t="s">
        <v>136</v>
      </c>
      <c r="BF1357" t="s">
        <v>136</v>
      </c>
      <c r="BG1357" t="s">
        <v>134</v>
      </c>
      <c r="BH1357" t="s">
        <v>136</v>
      </c>
      <c r="BN1357" t="s">
        <v>24708</v>
      </c>
      <c r="BO1357" t="s">
        <v>652</v>
      </c>
      <c r="BP1357">
        <v>2</v>
      </c>
      <c r="BQ1357">
        <v>2</v>
      </c>
      <c r="BR1357">
        <v>2</v>
      </c>
      <c r="BS1357" s="1">
        <v>44228</v>
      </c>
      <c r="BT1357" s="1">
        <v>44530</v>
      </c>
      <c r="BU1357" s="1">
        <v>44228</v>
      </c>
      <c r="BV1357" s="1">
        <v>44530</v>
      </c>
      <c r="BW1357" t="s">
        <v>134</v>
      </c>
      <c r="CH1357" s="5">
        <v>1682.33</v>
      </c>
      <c r="CI1357" t="s">
        <v>597</v>
      </c>
      <c r="CJ1357">
        <v>0</v>
      </c>
      <c r="CK1357" t="s">
        <v>1362</v>
      </c>
      <c r="CL1357" t="s">
        <v>136</v>
      </c>
      <c r="CM1357" t="s">
        <v>354</v>
      </c>
      <c r="CN1357" t="s">
        <v>599</v>
      </c>
      <c r="CO1357" t="s">
        <v>600</v>
      </c>
      <c r="CP1357" t="s">
        <v>149</v>
      </c>
      <c r="CQ1357">
        <v>6</v>
      </c>
      <c r="CR1357">
        <v>0</v>
      </c>
      <c r="CS1357" t="s">
        <v>136</v>
      </c>
      <c r="CT1357" t="s">
        <v>134</v>
      </c>
      <c r="CU1357" t="s">
        <v>136</v>
      </c>
      <c r="CV1357" t="s">
        <v>136</v>
      </c>
      <c r="CW1357" t="s">
        <v>134</v>
      </c>
      <c r="CX1357">
        <v>50</v>
      </c>
      <c r="CY1357" t="s">
        <v>134</v>
      </c>
      <c r="CZ1357" t="s">
        <v>136</v>
      </c>
      <c r="DA1357" t="s">
        <v>134</v>
      </c>
      <c r="DB1357" t="s">
        <v>136</v>
      </c>
      <c r="DC1357" t="s">
        <v>136</v>
      </c>
      <c r="DD1357" t="s">
        <v>136</v>
      </c>
      <c r="DF1357" t="s">
        <v>4697</v>
      </c>
      <c r="DG1357" t="s">
        <v>24701</v>
      </c>
      <c r="DH1357" t="s">
        <v>24703</v>
      </c>
      <c r="DI1357" t="s">
        <v>1631</v>
      </c>
      <c r="DJ1357" s="4">
        <v>87410</v>
      </c>
      <c r="DK1357" t="s">
        <v>24709</v>
      </c>
      <c r="DL1357" t="s">
        <v>136</v>
      </c>
      <c r="DM1357">
        <v>1</v>
      </c>
      <c r="DN1357" t="s">
        <v>24701</v>
      </c>
      <c r="DO1357" t="s">
        <v>24703</v>
      </c>
      <c r="DP1357" t="s">
        <v>1631</v>
      </c>
      <c r="DQ1357" t="str">
        <f>"87410"</f>
        <v>87410</v>
      </c>
      <c r="DR1357" t="s">
        <v>24709</v>
      </c>
      <c r="DS1357" t="s">
        <v>1099</v>
      </c>
      <c r="DT1357">
        <v>1</v>
      </c>
      <c r="DU1357">
        <v>1</v>
      </c>
      <c r="DV1357" t="s">
        <v>136</v>
      </c>
      <c r="DW1357" t="s">
        <v>136</v>
      </c>
      <c r="DX1357" t="s">
        <v>134</v>
      </c>
      <c r="DY1357" t="s">
        <v>134</v>
      </c>
      <c r="DZ1357">
        <v>2</v>
      </c>
      <c r="EA1357" t="s">
        <v>136</v>
      </c>
      <c r="EC1357" s="5">
        <v>12.68</v>
      </c>
      <c r="ED1357" s="5">
        <v>55</v>
      </c>
      <c r="EE1357">
        <v>13074722105</v>
      </c>
      <c r="EF1357" t="s">
        <v>593</v>
      </c>
      <c r="EG1357" t="s">
        <v>148</v>
      </c>
      <c r="EH1357">
        <v>0</v>
      </c>
    </row>
    <row r="1358" spans="1:138" ht="15" customHeight="1" x14ac:dyDescent="0.35">
      <c r="A1358" t="s">
        <v>26109</v>
      </c>
      <c r="B1358" t="s">
        <v>157</v>
      </c>
      <c r="C1358" s="1">
        <v>44148.62100914352</v>
      </c>
      <c r="D1358" s="1">
        <v>44167</v>
      </c>
      <c r="E1358" t="s">
        <v>1298</v>
      </c>
      <c r="F1358" t="s">
        <v>136</v>
      </c>
      <c r="G1358" t="s">
        <v>135</v>
      </c>
      <c r="H1358" t="s">
        <v>136</v>
      </c>
      <c r="I1358" t="s">
        <v>1299</v>
      </c>
      <c r="K1358" t="s">
        <v>1300</v>
      </c>
      <c r="L1358" t="s">
        <v>1301</v>
      </c>
      <c r="M1358" t="s">
        <v>1302</v>
      </c>
      <c r="N1358" t="s">
        <v>925</v>
      </c>
      <c r="O1358" s="4">
        <v>83301</v>
      </c>
      <c r="P1358" t="s">
        <v>140</v>
      </c>
      <c r="R1358">
        <v>12085952226</v>
      </c>
      <c r="T1358">
        <v>112410</v>
      </c>
      <c r="U1358" t="s">
        <v>1303</v>
      </c>
      <c r="V1358" t="s">
        <v>1304</v>
      </c>
      <c r="X1358" t="s">
        <v>1305</v>
      </c>
      <c r="Y1358" t="s">
        <v>1300</v>
      </c>
      <c r="Z1358" t="s">
        <v>1301</v>
      </c>
      <c r="AA1358" t="s">
        <v>1302</v>
      </c>
      <c r="AB1358" t="s">
        <v>925</v>
      </c>
      <c r="AC1358" s="4">
        <v>83301</v>
      </c>
      <c r="AD1358" t="s">
        <v>140</v>
      </c>
      <c r="AF1358">
        <v>12085952226</v>
      </c>
      <c r="AH1358" t="s">
        <v>1306</v>
      </c>
      <c r="AZ1358" t="s">
        <v>334</v>
      </c>
      <c r="BA1358" t="s">
        <v>335</v>
      </c>
      <c r="BB1358" t="s">
        <v>136</v>
      </c>
      <c r="BC1358" t="s">
        <v>136</v>
      </c>
      <c r="BD1358" t="s">
        <v>148</v>
      </c>
      <c r="BE1358" t="s">
        <v>136</v>
      </c>
      <c r="BF1358" t="s">
        <v>136</v>
      </c>
      <c r="BG1358" t="s">
        <v>134</v>
      </c>
      <c r="BH1358" t="s">
        <v>136</v>
      </c>
      <c r="BN1358" t="s">
        <v>26110</v>
      </c>
      <c r="BO1358" t="s">
        <v>2284</v>
      </c>
      <c r="BP1358">
        <v>1</v>
      </c>
      <c r="BQ1358">
        <v>1</v>
      </c>
      <c r="BR1358">
        <v>1</v>
      </c>
      <c r="BS1358" s="1">
        <v>44202</v>
      </c>
      <c r="BT1358" s="1">
        <v>44255</v>
      </c>
      <c r="BU1358" s="1">
        <v>44202</v>
      </c>
      <c r="BV1358" s="1">
        <v>44255</v>
      </c>
      <c r="BW1358" t="s">
        <v>134</v>
      </c>
      <c r="CH1358" s="5">
        <v>2133.52</v>
      </c>
      <c r="CI1358" t="s">
        <v>597</v>
      </c>
      <c r="CJ1358">
        <v>0</v>
      </c>
      <c r="CK1358" t="s">
        <v>2285</v>
      </c>
      <c r="CL1358" t="s">
        <v>136</v>
      </c>
      <c r="CM1358" t="s">
        <v>354</v>
      </c>
      <c r="CN1358" t="s">
        <v>1310</v>
      </c>
      <c r="CO1358" t="s">
        <v>2377</v>
      </c>
      <c r="CP1358" t="s">
        <v>149</v>
      </c>
      <c r="CQ1358">
        <v>3</v>
      </c>
      <c r="CR1358">
        <v>0</v>
      </c>
      <c r="CS1358" t="s">
        <v>136</v>
      </c>
      <c r="CT1358" t="s">
        <v>134</v>
      </c>
      <c r="CU1358" t="s">
        <v>136</v>
      </c>
      <c r="CV1358" t="s">
        <v>134</v>
      </c>
      <c r="CW1358" t="s">
        <v>134</v>
      </c>
      <c r="CX1358">
        <v>50</v>
      </c>
      <c r="CY1358" t="s">
        <v>134</v>
      </c>
      <c r="CZ1358" t="s">
        <v>136</v>
      </c>
      <c r="DA1358" t="s">
        <v>136</v>
      </c>
      <c r="DB1358" t="s">
        <v>136</v>
      </c>
      <c r="DC1358" t="s">
        <v>136</v>
      </c>
      <c r="DD1358" t="s">
        <v>136</v>
      </c>
      <c r="DF1358" t="s">
        <v>180</v>
      </c>
      <c r="DG1358" t="s">
        <v>20051</v>
      </c>
      <c r="DH1358" t="s">
        <v>20052</v>
      </c>
      <c r="DI1358" t="s">
        <v>395</v>
      </c>
      <c r="DJ1358" s="4">
        <v>93210</v>
      </c>
      <c r="DK1358" t="s">
        <v>6243</v>
      </c>
      <c r="DL1358" t="s">
        <v>134</v>
      </c>
      <c r="DM1358">
        <v>2</v>
      </c>
      <c r="DN1358" t="s">
        <v>20051</v>
      </c>
      <c r="DO1358" t="s">
        <v>20052</v>
      </c>
      <c r="DP1358" t="s">
        <v>395</v>
      </c>
      <c r="DQ1358" t="str">
        <f>"93210"</f>
        <v>93210</v>
      </c>
      <c r="DR1358" t="s">
        <v>6243</v>
      </c>
      <c r="DS1358" t="s">
        <v>1315</v>
      </c>
      <c r="DT1358">
        <v>17</v>
      </c>
      <c r="DU1358">
        <v>24</v>
      </c>
      <c r="DV1358" t="s">
        <v>134</v>
      </c>
      <c r="DW1358" t="s">
        <v>134</v>
      </c>
      <c r="DX1358" t="s">
        <v>134</v>
      </c>
      <c r="DY1358" t="s">
        <v>136</v>
      </c>
      <c r="DZ1358">
        <v>1</v>
      </c>
      <c r="EA1358" t="s">
        <v>136</v>
      </c>
      <c r="EC1358" s="5">
        <v>12.68</v>
      </c>
      <c r="ED1358" s="5">
        <v>55</v>
      </c>
      <c r="EE1358">
        <v>12085952226</v>
      </c>
      <c r="EF1358" t="s">
        <v>1316</v>
      </c>
      <c r="EG1358" t="s">
        <v>148</v>
      </c>
      <c r="EH1358">
        <v>0</v>
      </c>
    </row>
    <row r="1359" spans="1:138" ht="15" customHeight="1" x14ac:dyDescent="0.35">
      <c r="A1359" t="s">
        <v>9582</v>
      </c>
      <c r="B1359" t="s">
        <v>157</v>
      </c>
      <c r="C1359" s="1">
        <v>44148.687111689818</v>
      </c>
      <c r="D1359" s="1">
        <v>44167</v>
      </c>
      <c r="E1359" t="s">
        <v>1298</v>
      </c>
      <c r="F1359" t="s">
        <v>136</v>
      </c>
      <c r="G1359" t="s">
        <v>135</v>
      </c>
      <c r="H1359" t="s">
        <v>136</v>
      </c>
      <c r="I1359" t="s">
        <v>1299</v>
      </c>
      <c r="K1359" t="s">
        <v>1300</v>
      </c>
      <c r="L1359" t="s">
        <v>1301</v>
      </c>
      <c r="M1359" t="s">
        <v>6576</v>
      </c>
      <c r="N1359" t="s">
        <v>925</v>
      </c>
      <c r="O1359" s="4">
        <v>83301</v>
      </c>
      <c r="P1359" t="s">
        <v>140</v>
      </c>
      <c r="R1359">
        <v>12085952226</v>
      </c>
      <c r="T1359">
        <v>112410</v>
      </c>
      <c r="U1359" t="s">
        <v>1303</v>
      </c>
      <c r="V1359" t="s">
        <v>1304</v>
      </c>
      <c r="X1359" t="s">
        <v>1305</v>
      </c>
      <c r="Y1359" t="s">
        <v>1300</v>
      </c>
      <c r="Z1359" t="s">
        <v>1301</v>
      </c>
      <c r="AA1359" t="s">
        <v>6576</v>
      </c>
      <c r="AB1359" t="s">
        <v>925</v>
      </c>
      <c r="AC1359" s="4">
        <v>83301</v>
      </c>
      <c r="AD1359" t="s">
        <v>140</v>
      </c>
      <c r="AF1359">
        <v>12085952226</v>
      </c>
      <c r="AH1359" t="s">
        <v>1306</v>
      </c>
      <c r="AZ1359" t="s">
        <v>334</v>
      </c>
      <c r="BA1359" t="s">
        <v>335</v>
      </c>
      <c r="BB1359" t="s">
        <v>136</v>
      </c>
      <c r="BC1359" t="s">
        <v>136</v>
      </c>
      <c r="BD1359" t="s">
        <v>148</v>
      </c>
      <c r="BE1359" t="s">
        <v>136</v>
      </c>
      <c r="BF1359" t="s">
        <v>136</v>
      </c>
      <c r="BG1359" t="s">
        <v>134</v>
      </c>
      <c r="BH1359" t="s">
        <v>136</v>
      </c>
      <c r="BN1359" t="s">
        <v>9583</v>
      </c>
      <c r="BO1359" t="s">
        <v>1308</v>
      </c>
      <c r="BP1359">
        <v>1</v>
      </c>
      <c r="BQ1359">
        <v>1</v>
      </c>
      <c r="BR1359">
        <v>1</v>
      </c>
      <c r="BS1359" s="1">
        <v>44202</v>
      </c>
      <c r="BT1359" s="1">
        <v>44348</v>
      </c>
      <c r="BU1359" s="1">
        <v>44202</v>
      </c>
      <c r="BV1359" s="1">
        <v>44348</v>
      </c>
      <c r="BW1359" t="s">
        <v>134</v>
      </c>
      <c r="CH1359" s="5">
        <v>1682.33</v>
      </c>
      <c r="CI1359" t="s">
        <v>597</v>
      </c>
      <c r="CJ1359">
        <v>0</v>
      </c>
      <c r="CK1359" t="s">
        <v>2285</v>
      </c>
      <c r="CL1359" t="s">
        <v>136</v>
      </c>
      <c r="CM1359" t="s">
        <v>354</v>
      </c>
      <c r="CN1359" t="s">
        <v>1310</v>
      </c>
      <c r="CO1359" t="s">
        <v>2377</v>
      </c>
      <c r="CP1359" t="s">
        <v>149</v>
      </c>
      <c r="CQ1359">
        <v>3</v>
      </c>
      <c r="CR1359">
        <v>0</v>
      </c>
      <c r="CS1359" t="s">
        <v>136</v>
      </c>
      <c r="CT1359" t="s">
        <v>136</v>
      </c>
      <c r="CU1359" t="s">
        <v>136</v>
      </c>
      <c r="CV1359" t="s">
        <v>134</v>
      </c>
      <c r="CW1359" t="s">
        <v>134</v>
      </c>
      <c r="CX1359">
        <v>50</v>
      </c>
      <c r="CY1359" t="s">
        <v>134</v>
      </c>
      <c r="CZ1359" t="s">
        <v>136</v>
      </c>
      <c r="DA1359" t="s">
        <v>136</v>
      </c>
      <c r="DB1359" t="s">
        <v>136</v>
      </c>
      <c r="DC1359" t="s">
        <v>136</v>
      </c>
      <c r="DD1359" t="s">
        <v>136</v>
      </c>
      <c r="DF1359" t="s">
        <v>180</v>
      </c>
      <c r="DG1359" t="s">
        <v>9584</v>
      </c>
      <c r="DH1359" t="s">
        <v>9141</v>
      </c>
      <c r="DI1359" t="s">
        <v>584</v>
      </c>
      <c r="DJ1359" s="4">
        <v>84033</v>
      </c>
      <c r="DK1359" t="s">
        <v>656</v>
      </c>
      <c r="DL1359" t="s">
        <v>134</v>
      </c>
      <c r="DM1359">
        <v>2</v>
      </c>
      <c r="DN1359" t="s">
        <v>9584</v>
      </c>
      <c r="DO1359" t="s">
        <v>9141</v>
      </c>
      <c r="DP1359" t="s">
        <v>584</v>
      </c>
      <c r="DQ1359" t="str">
        <f>"84033"</f>
        <v>84033</v>
      </c>
      <c r="DR1359" t="s">
        <v>656</v>
      </c>
      <c r="DS1359" t="s">
        <v>1315</v>
      </c>
      <c r="DT1359">
        <v>5</v>
      </c>
      <c r="DU1359">
        <v>9</v>
      </c>
      <c r="DV1359" t="s">
        <v>134</v>
      </c>
      <c r="DW1359" t="s">
        <v>134</v>
      </c>
      <c r="DX1359" t="s">
        <v>134</v>
      </c>
      <c r="DY1359" t="s">
        <v>136</v>
      </c>
      <c r="DZ1359">
        <v>1</v>
      </c>
      <c r="EA1359" t="s">
        <v>136</v>
      </c>
      <c r="EC1359" s="5">
        <v>12.68</v>
      </c>
      <c r="ED1359" s="5">
        <v>55</v>
      </c>
      <c r="EE1359">
        <v>12085952226</v>
      </c>
      <c r="EF1359" t="s">
        <v>1316</v>
      </c>
      <c r="EG1359" t="s">
        <v>148</v>
      </c>
      <c r="EH1359">
        <v>0</v>
      </c>
    </row>
    <row r="1360" spans="1:138" ht="15" customHeight="1" x14ac:dyDescent="0.35">
      <c r="A1360" t="s">
        <v>25683</v>
      </c>
      <c r="B1360" t="s">
        <v>157</v>
      </c>
      <c r="C1360" s="1">
        <v>44148.777558912036</v>
      </c>
      <c r="D1360" s="1">
        <v>44167</v>
      </c>
      <c r="E1360" t="s">
        <v>579</v>
      </c>
      <c r="F1360" t="s">
        <v>136</v>
      </c>
      <c r="G1360" t="s">
        <v>135</v>
      </c>
      <c r="H1360" t="s">
        <v>136</v>
      </c>
      <c r="I1360" t="s">
        <v>25684</v>
      </c>
      <c r="J1360" t="s">
        <v>25685</v>
      </c>
      <c r="K1360" t="s">
        <v>25686</v>
      </c>
      <c r="L1360" t="s">
        <v>25687</v>
      </c>
      <c r="M1360" t="s">
        <v>25688</v>
      </c>
      <c r="N1360" t="s">
        <v>1338</v>
      </c>
      <c r="O1360" s="4">
        <v>89830</v>
      </c>
      <c r="P1360" t="s">
        <v>140</v>
      </c>
      <c r="R1360">
        <v>17753880937</v>
      </c>
      <c r="T1360">
        <v>112111</v>
      </c>
      <c r="U1360" t="s">
        <v>25689</v>
      </c>
      <c r="V1360" t="s">
        <v>25690</v>
      </c>
      <c r="X1360" t="s">
        <v>25691</v>
      </c>
      <c r="Y1360" t="s">
        <v>25692</v>
      </c>
      <c r="Z1360" t="s">
        <v>148</v>
      </c>
      <c r="AA1360" t="s">
        <v>25688</v>
      </c>
      <c r="AB1360" t="s">
        <v>1338</v>
      </c>
      <c r="AC1360" s="4">
        <v>89830</v>
      </c>
      <c r="AD1360" t="s">
        <v>140</v>
      </c>
      <c r="AF1360">
        <v>14065814748</v>
      </c>
      <c r="AH1360" t="s">
        <v>25693</v>
      </c>
      <c r="AI1360" t="s">
        <v>168</v>
      </c>
      <c r="AJ1360" t="s">
        <v>588</v>
      </c>
      <c r="AK1360" t="s">
        <v>589</v>
      </c>
      <c r="AM1360" t="s">
        <v>590</v>
      </c>
      <c r="AO1360" t="s">
        <v>591</v>
      </c>
      <c r="AP1360" t="s">
        <v>592</v>
      </c>
      <c r="AQ1360" s="4">
        <v>82601</v>
      </c>
      <c r="AR1360" t="s">
        <v>140</v>
      </c>
      <c r="AT1360">
        <v>13074722105</v>
      </c>
      <c r="AV1360" t="s">
        <v>593</v>
      </c>
      <c r="AW1360" t="s">
        <v>594</v>
      </c>
      <c r="AZ1360" t="s">
        <v>334</v>
      </c>
      <c r="BA1360" t="s">
        <v>335</v>
      </c>
      <c r="BB1360" t="s">
        <v>136</v>
      </c>
      <c r="BC1360" t="s">
        <v>136</v>
      </c>
      <c r="BD1360" t="s">
        <v>148</v>
      </c>
      <c r="BE1360" t="s">
        <v>136</v>
      </c>
      <c r="BF1360" t="s">
        <v>136</v>
      </c>
      <c r="BG1360" t="s">
        <v>134</v>
      </c>
      <c r="BH1360" t="s">
        <v>136</v>
      </c>
      <c r="BN1360" t="s">
        <v>25694</v>
      </c>
      <c r="BO1360" t="s">
        <v>652</v>
      </c>
      <c r="BP1360">
        <v>3</v>
      </c>
      <c r="BQ1360">
        <v>3</v>
      </c>
      <c r="BR1360">
        <v>3</v>
      </c>
      <c r="BS1360" s="1">
        <v>44197</v>
      </c>
      <c r="BT1360" s="1">
        <v>44500</v>
      </c>
      <c r="BU1360" s="1">
        <v>44197</v>
      </c>
      <c r="BV1360" s="1">
        <v>44500</v>
      </c>
      <c r="BW1360" t="s">
        <v>134</v>
      </c>
      <c r="CH1360" s="5">
        <v>1682.33</v>
      </c>
      <c r="CI1360" t="s">
        <v>597</v>
      </c>
      <c r="CJ1360">
        <v>0</v>
      </c>
      <c r="CK1360" t="s">
        <v>1362</v>
      </c>
      <c r="CL1360" t="s">
        <v>136</v>
      </c>
      <c r="CM1360" t="s">
        <v>354</v>
      </c>
      <c r="CN1360" t="s">
        <v>599</v>
      </c>
      <c r="CO1360" t="s">
        <v>6202</v>
      </c>
      <c r="CP1360" t="s">
        <v>149</v>
      </c>
      <c r="CQ1360">
        <v>6</v>
      </c>
      <c r="CR1360">
        <v>0</v>
      </c>
      <c r="CS1360" t="s">
        <v>136</v>
      </c>
      <c r="CT1360" t="s">
        <v>134</v>
      </c>
      <c r="CU1360" t="s">
        <v>136</v>
      </c>
      <c r="CV1360" t="s">
        <v>136</v>
      </c>
      <c r="CW1360" t="s">
        <v>134</v>
      </c>
      <c r="CX1360">
        <v>50</v>
      </c>
      <c r="CY1360" t="s">
        <v>134</v>
      </c>
      <c r="CZ1360" t="s">
        <v>136</v>
      </c>
      <c r="DA1360" t="s">
        <v>134</v>
      </c>
      <c r="DB1360" t="s">
        <v>136</v>
      </c>
      <c r="DC1360" t="s">
        <v>136</v>
      </c>
      <c r="DD1360" t="s">
        <v>136</v>
      </c>
      <c r="DF1360" t="s">
        <v>25695</v>
      </c>
      <c r="DG1360" t="s">
        <v>25696</v>
      </c>
      <c r="DH1360" t="s">
        <v>25688</v>
      </c>
      <c r="DI1360" t="s">
        <v>1338</v>
      </c>
      <c r="DJ1360" s="4">
        <v>89830</v>
      </c>
      <c r="DK1360" t="s">
        <v>2937</v>
      </c>
      <c r="DL1360" t="s">
        <v>136</v>
      </c>
      <c r="DM1360">
        <v>1</v>
      </c>
      <c r="DN1360" t="s">
        <v>25697</v>
      </c>
      <c r="DO1360" t="s">
        <v>25688</v>
      </c>
      <c r="DP1360" t="s">
        <v>1338</v>
      </c>
      <c r="DQ1360" t="str">
        <f>"89830"</f>
        <v>89830</v>
      </c>
      <c r="DR1360" t="s">
        <v>2937</v>
      </c>
      <c r="DS1360" t="s">
        <v>1099</v>
      </c>
      <c r="DT1360">
        <v>1</v>
      </c>
      <c r="DU1360">
        <v>3</v>
      </c>
      <c r="DV1360" t="s">
        <v>136</v>
      </c>
      <c r="DW1360" t="s">
        <v>136</v>
      </c>
      <c r="DX1360" t="s">
        <v>134</v>
      </c>
      <c r="DY1360" t="s">
        <v>134</v>
      </c>
      <c r="DZ1360">
        <v>2</v>
      </c>
      <c r="EA1360" t="s">
        <v>136</v>
      </c>
      <c r="EC1360" s="5">
        <v>12.68</v>
      </c>
      <c r="ED1360" s="5">
        <v>55</v>
      </c>
      <c r="EE1360">
        <v>13074722105</v>
      </c>
      <c r="EF1360" t="s">
        <v>593</v>
      </c>
      <c r="EG1360" t="s">
        <v>148</v>
      </c>
      <c r="EH1360">
        <v>0</v>
      </c>
    </row>
    <row r="1361" spans="1:138" ht="15" customHeight="1" x14ac:dyDescent="0.35">
      <c r="A1361" t="s">
        <v>8004</v>
      </c>
      <c r="B1361" t="s">
        <v>157</v>
      </c>
      <c r="C1361" s="1">
        <v>44151.63403645833</v>
      </c>
      <c r="D1361" s="1">
        <v>44167</v>
      </c>
      <c r="E1361" t="s">
        <v>579</v>
      </c>
      <c r="F1361" t="s">
        <v>136</v>
      </c>
      <c r="G1361" t="s">
        <v>135</v>
      </c>
      <c r="H1361" t="s">
        <v>136</v>
      </c>
      <c r="I1361" t="s">
        <v>8005</v>
      </c>
      <c r="K1361" t="s">
        <v>8006</v>
      </c>
      <c r="L1361" t="s">
        <v>8007</v>
      </c>
      <c r="M1361" t="s">
        <v>5919</v>
      </c>
      <c r="N1361" t="s">
        <v>584</v>
      </c>
      <c r="O1361" s="4">
        <v>83217</v>
      </c>
      <c r="P1361" t="s">
        <v>140</v>
      </c>
      <c r="R1361">
        <v>14352796596</v>
      </c>
      <c r="T1361">
        <v>11211</v>
      </c>
      <c r="U1361" t="s">
        <v>8008</v>
      </c>
      <c r="V1361" t="s">
        <v>8009</v>
      </c>
      <c r="X1361" t="s">
        <v>164</v>
      </c>
      <c r="Y1361" t="s">
        <v>8010</v>
      </c>
      <c r="Z1361" t="s">
        <v>148</v>
      </c>
      <c r="AA1361" t="s">
        <v>5919</v>
      </c>
      <c r="AB1361" t="s">
        <v>925</v>
      </c>
      <c r="AC1361" s="4">
        <v>83217</v>
      </c>
      <c r="AD1361" t="s">
        <v>140</v>
      </c>
      <c r="AF1361">
        <v>14352796596</v>
      </c>
      <c r="AH1361" t="s">
        <v>8011</v>
      </c>
      <c r="AI1361" t="s">
        <v>168</v>
      </c>
      <c r="AJ1361" t="s">
        <v>588</v>
      </c>
      <c r="AK1361" t="s">
        <v>589</v>
      </c>
      <c r="AM1361" t="s">
        <v>590</v>
      </c>
      <c r="AO1361" t="s">
        <v>591</v>
      </c>
      <c r="AP1361" t="s">
        <v>592</v>
      </c>
      <c r="AQ1361" s="4">
        <v>82601</v>
      </c>
      <c r="AR1361" t="s">
        <v>140</v>
      </c>
      <c r="AT1361">
        <v>13074722105</v>
      </c>
      <c r="AV1361" t="s">
        <v>593</v>
      </c>
      <c r="AW1361" t="s">
        <v>594</v>
      </c>
      <c r="AZ1361" t="s">
        <v>334</v>
      </c>
      <c r="BA1361" t="s">
        <v>335</v>
      </c>
      <c r="BB1361" t="s">
        <v>136</v>
      </c>
      <c r="BC1361" t="s">
        <v>136</v>
      </c>
      <c r="BD1361" t="s">
        <v>148</v>
      </c>
      <c r="BE1361" t="s">
        <v>136</v>
      </c>
      <c r="BF1361" t="s">
        <v>136</v>
      </c>
      <c r="BG1361" t="s">
        <v>134</v>
      </c>
      <c r="BH1361" t="s">
        <v>136</v>
      </c>
      <c r="BN1361" t="s">
        <v>8012</v>
      </c>
      <c r="BO1361" t="s">
        <v>8013</v>
      </c>
      <c r="BP1361">
        <v>3</v>
      </c>
      <c r="BQ1361">
        <v>3</v>
      </c>
      <c r="BR1361">
        <v>3</v>
      </c>
      <c r="BS1361" s="1">
        <v>44197</v>
      </c>
      <c r="BT1361" s="1">
        <v>44255</v>
      </c>
      <c r="BU1361" s="1">
        <v>44197</v>
      </c>
      <c r="BV1361" s="1">
        <v>44255</v>
      </c>
      <c r="BW1361" t="s">
        <v>134</v>
      </c>
      <c r="CH1361" s="5">
        <v>1682.33</v>
      </c>
      <c r="CI1361" t="s">
        <v>597</v>
      </c>
      <c r="CJ1361">
        <v>0</v>
      </c>
      <c r="CK1361" t="s">
        <v>1362</v>
      </c>
      <c r="CL1361" t="s">
        <v>136</v>
      </c>
      <c r="CM1361" t="s">
        <v>354</v>
      </c>
      <c r="CN1361" t="s">
        <v>945</v>
      </c>
      <c r="CO1361" t="s">
        <v>600</v>
      </c>
      <c r="CP1361" t="s">
        <v>149</v>
      </c>
      <c r="CQ1361">
        <v>6</v>
      </c>
      <c r="CR1361">
        <v>0</v>
      </c>
      <c r="CS1361" t="s">
        <v>134</v>
      </c>
      <c r="CT1361" t="s">
        <v>136</v>
      </c>
      <c r="CU1361" t="s">
        <v>136</v>
      </c>
      <c r="CV1361" t="s">
        <v>136</v>
      </c>
      <c r="CW1361" t="s">
        <v>134</v>
      </c>
      <c r="CX1361">
        <v>50</v>
      </c>
      <c r="CY1361" t="s">
        <v>134</v>
      </c>
      <c r="CZ1361" t="s">
        <v>136</v>
      </c>
      <c r="DA1361" t="s">
        <v>134</v>
      </c>
      <c r="DB1361" t="s">
        <v>136</v>
      </c>
      <c r="DC1361" t="s">
        <v>136</v>
      </c>
      <c r="DD1361" t="s">
        <v>136</v>
      </c>
      <c r="DF1361" t="s">
        <v>8014</v>
      </c>
      <c r="DG1361" t="s">
        <v>8015</v>
      </c>
      <c r="DH1361" t="s">
        <v>5919</v>
      </c>
      <c r="DI1361" t="s">
        <v>925</v>
      </c>
      <c r="DJ1361" s="4">
        <v>83217</v>
      </c>
      <c r="DK1361" t="s">
        <v>3915</v>
      </c>
      <c r="DL1361" t="s">
        <v>136</v>
      </c>
      <c r="DM1361">
        <v>1</v>
      </c>
      <c r="DN1361" t="s">
        <v>8015</v>
      </c>
      <c r="DO1361" t="s">
        <v>5919</v>
      </c>
      <c r="DP1361" t="s">
        <v>925</v>
      </c>
      <c r="DQ1361" t="str">
        <f>"83217"</f>
        <v>83217</v>
      </c>
      <c r="DR1361" t="s">
        <v>3915</v>
      </c>
      <c r="DS1361" t="s">
        <v>1099</v>
      </c>
      <c r="DT1361">
        <v>1</v>
      </c>
      <c r="DU1361">
        <v>4</v>
      </c>
      <c r="DV1361" t="s">
        <v>136</v>
      </c>
      <c r="DW1361" t="s">
        <v>136</v>
      </c>
      <c r="DX1361" t="s">
        <v>134</v>
      </c>
      <c r="DY1361" t="s">
        <v>134</v>
      </c>
      <c r="DZ1361">
        <v>2</v>
      </c>
      <c r="EA1361" t="s">
        <v>136</v>
      </c>
      <c r="EC1361" s="5">
        <v>12.68</v>
      </c>
      <c r="ED1361" s="5">
        <v>55</v>
      </c>
      <c r="EE1361">
        <v>13074722105</v>
      </c>
      <c r="EF1361" t="s">
        <v>593</v>
      </c>
      <c r="EG1361" t="s">
        <v>148</v>
      </c>
      <c r="EH1361">
        <v>0</v>
      </c>
    </row>
    <row r="1362" spans="1:138" ht="15" customHeight="1" x14ac:dyDescent="0.35">
      <c r="A1362" t="s">
        <v>21377</v>
      </c>
      <c r="B1362" t="s">
        <v>157</v>
      </c>
      <c r="C1362" s="1">
        <v>44151.565326388889</v>
      </c>
      <c r="D1362" s="1">
        <v>44167</v>
      </c>
      <c r="E1362" t="s">
        <v>579</v>
      </c>
      <c r="F1362" t="s">
        <v>136</v>
      </c>
      <c r="G1362" t="s">
        <v>135</v>
      </c>
      <c r="H1362" t="s">
        <v>136</v>
      </c>
      <c r="I1362" t="s">
        <v>21378</v>
      </c>
      <c r="K1362" t="s">
        <v>21379</v>
      </c>
      <c r="L1362" t="s">
        <v>21380</v>
      </c>
      <c r="M1362" t="s">
        <v>9662</v>
      </c>
      <c r="N1362" t="s">
        <v>584</v>
      </c>
      <c r="O1362" s="4">
        <v>84620</v>
      </c>
      <c r="P1362" t="s">
        <v>140</v>
      </c>
      <c r="R1362">
        <v>14355293575</v>
      </c>
      <c r="T1362">
        <v>112111</v>
      </c>
      <c r="U1362" t="s">
        <v>681</v>
      </c>
      <c r="V1362" t="s">
        <v>21381</v>
      </c>
      <c r="X1362" t="s">
        <v>164</v>
      </c>
      <c r="Y1362" t="s">
        <v>21379</v>
      </c>
      <c r="Z1362" t="s">
        <v>148</v>
      </c>
      <c r="AA1362" t="s">
        <v>9662</v>
      </c>
      <c r="AB1362" t="s">
        <v>584</v>
      </c>
      <c r="AC1362" s="4">
        <v>84620</v>
      </c>
      <c r="AD1362" t="s">
        <v>140</v>
      </c>
      <c r="AF1362">
        <v>14355293575</v>
      </c>
      <c r="AH1362" t="s">
        <v>21382</v>
      </c>
      <c r="AI1362" t="s">
        <v>168</v>
      </c>
      <c r="AJ1362" t="s">
        <v>588</v>
      </c>
      <c r="AK1362" t="s">
        <v>589</v>
      </c>
      <c r="AM1362" t="s">
        <v>590</v>
      </c>
      <c r="AO1362" t="s">
        <v>591</v>
      </c>
      <c r="AP1362" t="s">
        <v>592</v>
      </c>
      <c r="AQ1362" s="4">
        <v>82601</v>
      </c>
      <c r="AR1362" t="s">
        <v>140</v>
      </c>
      <c r="AT1362">
        <v>13074722105</v>
      </c>
      <c r="AV1362" t="s">
        <v>593</v>
      </c>
      <c r="AW1362" t="s">
        <v>594</v>
      </c>
      <c r="AZ1362" t="s">
        <v>334</v>
      </c>
      <c r="BA1362" t="s">
        <v>335</v>
      </c>
      <c r="BB1362" t="s">
        <v>136</v>
      </c>
      <c r="BC1362" t="s">
        <v>136</v>
      </c>
      <c r="BD1362" t="s">
        <v>148</v>
      </c>
      <c r="BE1362" t="s">
        <v>136</v>
      </c>
      <c r="BF1362" t="s">
        <v>136</v>
      </c>
      <c r="BG1362" t="s">
        <v>134</v>
      </c>
      <c r="BH1362" t="s">
        <v>136</v>
      </c>
      <c r="BN1362" t="s">
        <v>21383</v>
      </c>
      <c r="BO1362" t="s">
        <v>8013</v>
      </c>
      <c r="BP1362">
        <v>1</v>
      </c>
      <c r="BQ1362">
        <v>1</v>
      </c>
      <c r="BR1362">
        <v>1</v>
      </c>
      <c r="BS1362" s="1">
        <v>44197</v>
      </c>
      <c r="BT1362" s="1">
        <v>44255</v>
      </c>
      <c r="BU1362" s="1">
        <v>44197</v>
      </c>
      <c r="BV1362" s="1">
        <v>44255</v>
      </c>
      <c r="BW1362" t="s">
        <v>134</v>
      </c>
      <c r="CH1362" s="5">
        <v>1682.33</v>
      </c>
      <c r="CI1362" t="s">
        <v>597</v>
      </c>
      <c r="CJ1362">
        <v>0</v>
      </c>
      <c r="CK1362" t="s">
        <v>1362</v>
      </c>
      <c r="CL1362" t="s">
        <v>136</v>
      </c>
      <c r="CM1362" t="s">
        <v>354</v>
      </c>
      <c r="CN1362" t="s">
        <v>945</v>
      </c>
      <c r="CO1362" t="s">
        <v>600</v>
      </c>
      <c r="CP1362" t="s">
        <v>149</v>
      </c>
      <c r="CQ1362">
        <v>6</v>
      </c>
      <c r="CR1362">
        <v>0</v>
      </c>
      <c r="CS1362" t="s">
        <v>136</v>
      </c>
      <c r="CT1362" t="s">
        <v>134</v>
      </c>
      <c r="CU1362" t="s">
        <v>136</v>
      </c>
      <c r="CV1362" t="s">
        <v>136</v>
      </c>
      <c r="CW1362" t="s">
        <v>134</v>
      </c>
      <c r="CX1362">
        <v>50</v>
      </c>
      <c r="CY1362" t="s">
        <v>134</v>
      </c>
      <c r="CZ1362" t="s">
        <v>136</v>
      </c>
      <c r="DA1362" t="s">
        <v>134</v>
      </c>
      <c r="DB1362" t="s">
        <v>136</v>
      </c>
      <c r="DC1362" t="s">
        <v>136</v>
      </c>
      <c r="DD1362" t="s">
        <v>136</v>
      </c>
      <c r="DF1362" t="s">
        <v>21384</v>
      </c>
      <c r="DG1362" t="s">
        <v>21385</v>
      </c>
      <c r="DH1362" t="s">
        <v>9662</v>
      </c>
      <c r="DI1362" t="s">
        <v>584</v>
      </c>
      <c r="DJ1362" s="4">
        <v>84620</v>
      </c>
      <c r="DK1362" t="s">
        <v>8601</v>
      </c>
      <c r="DL1362" t="s">
        <v>134</v>
      </c>
      <c r="DM1362">
        <v>2</v>
      </c>
      <c r="DN1362" t="s">
        <v>21385</v>
      </c>
      <c r="DO1362" t="s">
        <v>9662</v>
      </c>
      <c r="DP1362" t="s">
        <v>584</v>
      </c>
      <c r="DQ1362" t="str">
        <f>"84620"</f>
        <v>84620</v>
      </c>
      <c r="DR1362" t="s">
        <v>8601</v>
      </c>
      <c r="DS1362" t="s">
        <v>605</v>
      </c>
      <c r="DT1362">
        <v>2</v>
      </c>
      <c r="DU1362">
        <v>4</v>
      </c>
      <c r="DV1362" t="s">
        <v>136</v>
      </c>
      <c r="DW1362" t="s">
        <v>136</v>
      </c>
      <c r="DX1362" t="s">
        <v>134</v>
      </c>
      <c r="DY1362" t="s">
        <v>136</v>
      </c>
      <c r="DZ1362">
        <v>1</v>
      </c>
      <c r="EA1362" t="s">
        <v>136</v>
      </c>
      <c r="EC1362" s="5">
        <v>12.68</v>
      </c>
      <c r="ED1362" s="5">
        <v>55</v>
      </c>
      <c r="EE1362">
        <v>13074722105</v>
      </c>
      <c r="EF1362" t="s">
        <v>593</v>
      </c>
      <c r="EG1362" t="s">
        <v>148</v>
      </c>
      <c r="EH1362">
        <v>0</v>
      </c>
    </row>
    <row r="1363" spans="1:138" ht="15" customHeight="1" x14ac:dyDescent="0.35">
      <c r="A1363" t="s">
        <v>18648</v>
      </c>
      <c r="B1363" t="s">
        <v>157</v>
      </c>
      <c r="C1363" s="1">
        <v>44154.833874768519</v>
      </c>
      <c r="D1363" s="1">
        <v>44167</v>
      </c>
      <c r="E1363" t="s">
        <v>133</v>
      </c>
      <c r="F1363" t="s">
        <v>136</v>
      </c>
      <c r="G1363" t="s">
        <v>135</v>
      </c>
      <c r="H1363" t="s">
        <v>136</v>
      </c>
      <c r="I1363" t="s">
        <v>18649</v>
      </c>
      <c r="K1363" t="s">
        <v>18650</v>
      </c>
      <c r="L1363" t="s">
        <v>18651</v>
      </c>
      <c r="M1363" t="s">
        <v>9138</v>
      </c>
      <c r="N1363" t="s">
        <v>1631</v>
      </c>
      <c r="O1363" s="4">
        <v>87941</v>
      </c>
      <c r="P1363" t="s">
        <v>140</v>
      </c>
      <c r="R1363">
        <v>15752673043</v>
      </c>
      <c r="T1363">
        <v>1112</v>
      </c>
      <c r="U1363" t="s">
        <v>18652</v>
      </c>
      <c r="V1363" t="s">
        <v>13757</v>
      </c>
      <c r="X1363" t="s">
        <v>990</v>
      </c>
      <c r="Y1363" t="s">
        <v>18650</v>
      </c>
      <c r="Z1363" t="s">
        <v>18651</v>
      </c>
      <c r="AA1363" t="s">
        <v>9138</v>
      </c>
      <c r="AB1363" t="s">
        <v>1631</v>
      </c>
      <c r="AC1363" s="4">
        <v>87941</v>
      </c>
      <c r="AD1363" t="s">
        <v>140</v>
      </c>
      <c r="AF1363">
        <v>15752673043</v>
      </c>
      <c r="AH1363" t="s">
        <v>18653</v>
      </c>
      <c r="AI1363" t="s">
        <v>168</v>
      </c>
      <c r="AJ1363" t="s">
        <v>4036</v>
      </c>
      <c r="AK1363" t="s">
        <v>4037</v>
      </c>
      <c r="AL1363" t="s">
        <v>4038</v>
      </c>
      <c r="AM1363" t="s">
        <v>4039</v>
      </c>
      <c r="AO1363" t="s">
        <v>4040</v>
      </c>
      <c r="AP1363" t="s">
        <v>893</v>
      </c>
      <c r="AQ1363" s="4">
        <v>12534</v>
      </c>
      <c r="AR1363" t="s">
        <v>140</v>
      </c>
      <c r="AT1363">
        <v>15184510109</v>
      </c>
      <c r="AV1363" t="s">
        <v>4041</v>
      </c>
      <c r="AW1363" t="s">
        <v>4042</v>
      </c>
      <c r="AZ1363" t="s">
        <v>288</v>
      </c>
      <c r="BA1363" t="s">
        <v>289</v>
      </c>
      <c r="BB1363" t="s">
        <v>136</v>
      </c>
      <c r="BC1363" t="s">
        <v>136</v>
      </c>
      <c r="BD1363" t="s">
        <v>148</v>
      </c>
      <c r="BE1363" t="s">
        <v>136</v>
      </c>
      <c r="BF1363" t="s">
        <v>136</v>
      </c>
      <c r="BG1363" t="s">
        <v>134</v>
      </c>
      <c r="BH1363" t="s">
        <v>136</v>
      </c>
      <c r="BN1363" t="s">
        <v>18654</v>
      </c>
      <c r="BO1363" t="s">
        <v>2145</v>
      </c>
      <c r="BP1363">
        <v>5</v>
      </c>
      <c r="BQ1363">
        <v>5</v>
      </c>
      <c r="BR1363">
        <v>5</v>
      </c>
      <c r="BS1363" s="1">
        <v>44214</v>
      </c>
      <c r="BT1363" s="1">
        <v>44517</v>
      </c>
      <c r="BU1363" s="1">
        <v>44214</v>
      </c>
      <c r="BV1363" s="1">
        <v>44517</v>
      </c>
      <c r="BW1363" t="s">
        <v>136</v>
      </c>
      <c r="BX1363">
        <v>48</v>
      </c>
      <c r="BY1363">
        <v>0</v>
      </c>
      <c r="BZ1363">
        <v>8</v>
      </c>
      <c r="CA1363">
        <v>8</v>
      </c>
      <c r="CB1363">
        <v>8</v>
      </c>
      <c r="CC1363">
        <v>8</v>
      </c>
      <c r="CD1363">
        <v>8</v>
      </c>
      <c r="CE1363">
        <v>8</v>
      </c>
      <c r="CF1363" t="str">
        <f>"7:00 AM"</f>
        <v>7:00 AM</v>
      </c>
      <c r="CG1363" t="str">
        <f>"3:00 PM"</f>
        <v>3:00 PM</v>
      </c>
      <c r="CH1363" s="5">
        <v>12.91</v>
      </c>
      <c r="CI1363" t="s">
        <v>146</v>
      </c>
      <c r="CL1363" t="s">
        <v>136</v>
      </c>
      <c r="CM1363" t="s">
        <v>147</v>
      </c>
      <c r="CN1363" t="s">
        <v>148</v>
      </c>
      <c r="CO1363" s="2" t="s">
        <v>18655</v>
      </c>
      <c r="CP1363" t="s">
        <v>149</v>
      </c>
      <c r="CQ1363">
        <v>6</v>
      </c>
      <c r="CR1363">
        <v>0</v>
      </c>
      <c r="CS1363" t="s">
        <v>136</v>
      </c>
      <c r="CT1363" t="s">
        <v>134</v>
      </c>
      <c r="CU1363" t="s">
        <v>136</v>
      </c>
      <c r="CV1363" t="s">
        <v>134</v>
      </c>
      <c r="CW1363" t="s">
        <v>134</v>
      </c>
      <c r="CX1363">
        <v>60</v>
      </c>
      <c r="CY1363" t="s">
        <v>134</v>
      </c>
      <c r="CZ1363" t="s">
        <v>136</v>
      </c>
      <c r="DA1363" t="s">
        <v>134</v>
      </c>
      <c r="DB1363" t="s">
        <v>134</v>
      </c>
      <c r="DC1363" t="s">
        <v>134</v>
      </c>
      <c r="DD1363" t="s">
        <v>136</v>
      </c>
      <c r="DF1363" s="2" t="s">
        <v>18656</v>
      </c>
      <c r="DG1363" t="s">
        <v>18657</v>
      </c>
      <c r="DH1363" t="s">
        <v>18658</v>
      </c>
      <c r="DI1363" t="s">
        <v>1631</v>
      </c>
      <c r="DJ1363" s="4">
        <v>88030</v>
      </c>
      <c r="DK1363" t="s">
        <v>18659</v>
      </c>
      <c r="DL1363" t="s">
        <v>136</v>
      </c>
      <c r="DM1363">
        <v>1</v>
      </c>
      <c r="DN1363" t="s">
        <v>18660</v>
      </c>
      <c r="DO1363" t="s">
        <v>18658</v>
      </c>
      <c r="DP1363" t="s">
        <v>1631</v>
      </c>
      <c r="DQ1363" t="str">
        <f>"88030"</f>
        <v>88030</v>
      </c>
      <c r="DR1363" t="s">
        <v>18659</v>
      </c>
      <c r="DS1363" t="s">
        <v>18661</v>
      </c>
      <c r="DT1363">
        <v>2</v>
      </c>
      <c r="DU1363">
        <v>6</v>
      </c>
      <c r="DV1363" t="s">
        <v>134</v>
      </c>
      <c r="DW1363" t="s">
        <v>134</v>
      </c>
      <c r="DX1363" t="s">
        <v>134</v>
      </c>
      <c r="DY1363" t="s">
        <v>136</v>
      </c>
      <c r="DZ1363">
        <v>1</v>
      </c>
      <c r="EA1363" t="s">
        <v>136</v>
      </c>
      <c r="EC1363" s="5">
        <v>12.68</v>
      </c>
      <c r="ED1363" s="5">
        <v>55</v>
      </c>
      <c r="EE1363">
        <v>15752673043</v>
      </c>
      <c r="EF1363" t="s">
        <v>18653</v>
      </c>
      <c r="EG1363" t="s">
        <v>148</v>
      </c>
      <c r="EH1363">
        <v>0</v>
      </c>
    </row>
    <row r="1364" spans="1:138" ht="15" customHeight="1" x14ac:dyDescent="0.35">
      <c r="A1364" t="s">
        <v>9760</v>
      </c>
      <c r="B1364" t="s">
        <v>157</v>
      </c>
      <c r="C1364" s="1">
        <v>44158.702455902778</v>
      </c>
      <c r="D1364" s="1">
        <v>44167</v>
      </c>
      <c r="E1364" t="s">
        <v>133</v>
      </c>
      <c r="F1364" t="s">
        <v>136</v>
      </c>
      <c r="G1364" t="s">
        <v>135</v>
      </c>
      <c r="H1364" t="s">
        <v>136</v>
      </c>
      <c r="I1364" t="s">
        <v>9761</v>
      </c>
      <c r="K1364" t="s">
        <v>9762</v>
      </c>
      <c r="L1364" t="s">
        <v>9763</v>
      </c>
      <c r="M1364" t="s">
        <v>8880</v>
      </c>
      <c r="N1364" t="s">
        <v>4125</v>
      </c>
      <c r="O1364" s="4">
        <v>5868</v>
      </c>
      <c r="P1364" t="s">
        <v>140</v>
      </c>
      <c r="R1364">
        <v>18026737366</v>
      </c>
      <c r="T1364">
        <v>112910</v>
      </c>
      <c r="U1364" t="s">
        <v>4332</v>
      </c>
      <c r="V1364" t="s">
        <v>9124</v>
      </c>
      <c r="X1364" t="s">
        <v>9764</v>
      </c>
      <c r="Y1364" t="s">
        <v>9762</v>
      </c>
      <c r="Z1364" t="s">
        <v>9763</v>
      </c>
      <c r="AA1364" t="s">
        <v>8880</v>
      </c>
      <c r="AB1364" t="s">
        <v>4125</v>
      </c>
      <c r="AC1364" s="4">
        <v>5868</v>
      </c>
      <c r="AD1364" t="s">
        <v>140</v>
      </c>
      <c r="AF1364">
        <v>18026737366</v>
      </c>
      <c r="AH1364" t="s">
        <v>148</v>
      </c>
      <c r="AI1364" t="s">
        <v>168</v>
      </c>
      <c r="AJ1364" t="s">
        <v>456</v>
      </c>
      <c r="AK1364" t="s">
        <v>457</v>
      </c>
      <c r="AM1364" t="s">
        <v>458</v>
      </c>
      <c r="AO1364" t="s">
        <v>459</v>
      </c>
      <c r="AP1364" t="s">
        <v>460</v>
      </c>
      <c r="AQ1364" s="4">
        <v>73737</v>
      </c>
      <c r="AR1364" t="s">
        <v>140</v>
      </c>
      <c r="AT1364">
        <v>15802274747</v>
      </c>
      <c r="AV1364" t="s">
        <v>461</v>
      </c>
      <c r="AW1364" t="s">
        <v>462</v>
      </c>
      <c r="AZ1364" t="s">
        <v>334</v>
      </c>
      <c r="BA1364" t="s">
        <v>335</v>
      </c>
      <c r="BB1364" t="s">
        <v>136</v>
      </c>
      <c r="BC1364" t="s">
        <v>136</v>
      </c>
      <c r="BD1364" t="s">
        <v>148</v>
      </c>
      <c r="BE1364" t="s">
        <v>136</v>
      </c>
      <c r="BF1364" t="s">
        <v>136</v>
      </c>
      <c r="BG1364" t="s">
        <v>134</v>
      </c>
      <c r="BH1364" t="s">
        <v>136</v>
      </c>
      <c r="BN1364" t="s">
        <v>9765</v>
      </c>
      <c r="BO1364" t="s">
        <v>464</v>
      </c>
      <c r="BP1364">
        <v>3</v>
      </c>
      <c r="BQ1364">
        <v>3</v>
      </c>
      <c r="BR1364">
        <v>3</v>
      </c>
      <c r="BS1364" s="1">
        <v>44228</v>
      </c>
      <c r="BT1364" s="1">
        <v>44508</v>
      </c>
      <c r="BU1364" s="1">
        <v>44228</v>
      </c>
      <c r="BV1364" s="1">
        <v>44508</v>
      </c>
      <c r="BW1364" t="s">
        <v>136</v>
      </c>
      <c r="BX1364">
        <v>48</v>
      </c>
      <c r="BY1364">
        <v>0</v>
      </c>
      <c r="BZ1364">
        <v>8</v>
      </c>
      <c r="CA1364">
        <v>8</v>
      </c>
      <c r="CB1364">
        <v>8</v>
      </c>
      <c r="CC1364">
        <v>8</v>
      </c>
      <c r="CD1364">
        <v>8</v>
      </c>
      <c r="CE1364">
        <v>8</v>
      </c>
      <c r="CF1364" t="str">
        <f>"8:00 AM"</f>
        <v>8:00 AM</v>
      </c>
      <c r="CG1364" t="str">
        <f>"5:00 PM"</f>
        <v>5:00 PM</v>
      </c>
      <c r="CH1364" s="5">
        <v>11.71</v>
      </c>
      <c r="CI1364" t="s">
        <v>146</v>
      </c>
      <c r="CL1364" t="s">
        <v>134</v>
      </c>
      <c r="CM1364" t="s">
        <v>312</v>
      </c>
      <c r="CN1364" t="s">
        <v>148</v>
      </c>
      <c r="CO1364" t="s">
        <v>465</v>
      </c>
      <c r="CP1364" t="s">
        <v>149</v>
      </c>
      <c r="CQ1364">
        <v>3</v>
      </c>
      <c r="CR1364">
        <v>0</v>
      </c>
      <c r="CS1364" t="s">
        <v>136</v>
      </c>
      <c r="CT1364" t="s">
        <v>134</v>
      </c>
      <c r="CU1364" t="s">
        <v>136</v>
      </c>
      <c r="CV1364" t="s">
        <v>134</v>
      </c>
      <c r="CW1364" t="s">
        <v>134</v>
      </c>
      <c r="CX1364">
        <v>75</v>
      </c>
      <c r="CY1364" t="s">
        <v>134</v>
      </c>
      <c r="CZ1364" t="s">
        <v>134</v>
      </c>
      <c r="DA1364" t="s">
        <v>134</v>
      </c>
      <c r="DB1364" t="s">
        <v>136</v>
      </c>
      <c r="DC1364" t="s">
        <v>134</v>
      </c>
      <c r="DD1364" t="s">
        <v>136</v>
      </c>
      <c r="DF1364" t="s">
        <v>466</v>
      </c>
      <c r="DG1364" t="s">
        <v>9766</v>
      </c>
      <c r="DH1364" t="s">
        <v>9767</v>
      </c>
      <c r="DI1364" t="s">
        <v>161</v>
      </c>
      <c r="DJ1364" s="4">
        <v>31331</v>
      </c>
      <c r="DK1364" t="s">
        <v>9768</v>
      </c>
      <c r="DL1364" t="s">
        <v>134</v>
      </c>
      <c r="DM1364">
        <v>2</v>
      </c>
      <c r="DN1364" t="s">
        <v>9766</v>
      </c>
      <c r="DO1364" t="s">
        <v>9767</v>
      </c>
      <c r="DP1364" t="s">
        <v>161</v>
      </c>
      <c r="DQ1364" t="str">
        <f>"31331"</f>
        <v>31331</v>
      </c>
      <c r="DR1364" t="s">
        <v>9768</v>
      </c>
      <c r="DS1364" t="s">
        <v>296</v>
      </c>
      <c r="DT1364">
        <v>1</v>
      </c>
      <c r="DU1364">
        <v>4</v>
      </c>
      <c r="DV1364" t="s">
        <v>134</v>
      </c>
      <c r="DW1364" t="s">
        <v>134</v>
      </c>
      <c r="DX1364" t="s">
        <v>134</v>
      </c>
      <c r="DY1364" t="s">
        <v>134</v>
      </c>
      <c r="DZ1364">
        <v>2</v>
      </c>
      <c r="EA1364" t="s">
        <v>136</v>
      </c>
      <c r="EC1364" s="5">
        <v>12.68</v>
      </c>
      <c r="ED1364" s="5">
        <v>55</v>
      </c>
      <c r="EE1364">
        <v>18026737366</v>
      </c>
      <c r="EF1364" t="s">
        <v>9769</v>
      </c>
      <c r="EG1364" t="s">
        <v>148</v>
      </c>
      <c r="EH1364">
        <v>1</v>
      </c>
    </row>
    <row r="1365" spans="1:138" ht="15" customHeight="1" x14ac:dyDescent="0.35">
      <c r="A1365" t="s">
        <v>23867</v>
      </c>
      <c r="B1365" t="s">
        <v>157</v>
      </c>
      <c r="C1365" s="1">
        <v>44154.711873842592</v>
      </c>
      <c r="D1365" s="1">
        <v>44167</v>
      </c>
      <c r="E1365" t="s">
        <v>133</v>
      </c>
      <c r="F1365" t="s">
        <v>136</v>
      </c>
      <c r="G1365" t="s">
        <v>135</v>
      </c>
      <c r="H1365" t="s">
        <v>136</v>
      </c>
      <c r="I1365" t="s">
        <v>23868</v>
      </c>
      <c r="K1365" t="s">
        <v>23869</v>
      </c>
      <c r="L1365" t="s">
        <v>23870</v>
      </c>
      <c r="M1365" t="s">
        <v>19651</v>
      </c>
      <c r="N1365" t="s">
        <v>1663</v>
      </c>
      <c r="O1365" s="4">
        <v>17304</v>
      </c>
      <c r="P1365" t="s">
        <v>140</v>
      </c>
      <c r="R1365">
        <v>17176776407</v>
      </c>
      <c r="T1365">
        <v>111331</v>
      </c>
      <c r="U1365" t="s">
        <v>23871</v>
      </c>
      <c r="V1365" t="s">
        <v>433</v>
      </c>
      <c r="X1365" t="s">
        <v>429</v>
      </c>
      <c r="Y1365" t="s">
        <v>23869</v>
      </c>
      <c r="Z1365" t="s">
        <v>23870</v>
      </c>
      <c r="AA1365" t="s">
        <v>19651</v>
      </c>
      <c r="AB1365" t="s">
        <v>1663</v>
      </c>
      <c r="AC1365" s="4">
        <v>17304</v>
      </c>
      <c r="AD1365" t="s">
        <v>140</v>
      </c>
      <c r="AF1365">
        <v>17176776407</v>
      </c>
      <c r="AH1365" t="s">
        <v>558</v>
      </c>
      <c r="AI1365" t="s">
        <v>168</v>
      </c>
      <c r="AJ1365" t="s">
        <v>913</v>
      </c>
      <c r="AK1365" t="s">
        <v>914</v>
      </c>
      <c r="AL1365" t="s">
        <v>687</v>
      </c>
      <c r="AM1365" t="s">
        <v>561</v>
      </c>
      <c r="AN1365" t="s">
        <v>562</v>
      </c>
      <c r="AO1365" t="s">
        <v>563</v>
      </c>
      <c r="AP1365" t="s">
        <v>564</v>
      </c>
      <c r="AQ1365" s="4">
        <v>22949</v>
      </c>
      <c r="AR1365" t="s">
        <v>140</v>
      </c>
      <c r="AT1365">
        <v>14342634300</v>
      </c>
      <c r="AV1365" t="s">
        <v>565</v>
      </c>
      <c r="AW1365" t="s">
        <v>980</v>
      </c>
      <c r="AZ1365" t="s">
        <v>821</v>
      </c>
      <c r="BA1365" t="s">
        <v>822</v>
      </c>
      <c r="BB1365" t="s">
        <v>136</v>
      </c>
      <c r="BC1365" t="s">
        <v>136</v>
      </c>
      <c r="BD1365" t="s">
        <v>148</v>
      </c>
      <c r="BE1365" t="s">
        <v>136</v>
      </c>
      <c r="BF1365" t="s">
        <v>136</v>
      </c>
      <c r="BG1365" t="s">
        <v>134</v>
      </c>
      <c r="BH1365" t="s">
        <v>136</v>
      </c>
      <c r="BI1365" t="s">
        <v>567</v>
      </c>
      <c r="BJ1365" t="s">
        <v>568</v>
      </c>
      <c r="BL1365" t="s">
        <v>566</v>
      </c>
      <c r="BM1365" t="s">
        <v>558</v>
      </c>
      <c r="BN1365" t="s">
        <v>23872</v>
      </c>
      <c r="BO1365" t="s">
        <v>4504</v>
      </c>
      <c r="BP1365">
        <v>8</v>
      </c>
      <c r="BQ1365">
        <v>8</v>
      </c>
      <c r="BR1365">
        <v>8</v>
      </c>
      <c r="BS1365" s="1">
        <v>44228</v>
      </c>
      <c r="BT1365" s="1">
        <v>44531</v>
      </c>
      <c r="BU1365" s="1">
        <v>44228</v>
      </c>
      <c r="BV1365" s="1">
        <v>44531</v>
      </c>
      <c r="BW1365" t="s">
        <v>136</v>
      </c>
      <c r="BX1365">
        <v>40</v>
      </c>
      <c r="BY1365">
        <v>0</v>
      </c>
      <c r="BZ1365">
        <v>7</v>
      </c>
      <c r="CA1365">
        <v>7</v>
      </c>
      <c r="CB1365">
        <v>7</v>
      </c>
      <c r="CC1365">
        <v>7</v>
      </c>
      <c r="CD1365">
        <v>7</v>
      </c>
      <c r="CE1365">
        <v>5</v>
      </c>
      <c r="CF1365" t="str">
        <f>"8:00 AM"</f>
        <v>8:00 AM</v>
      </c>
      <c r="CG1365" t="str">
        <f>"4:00 PM"</f>
        <v>4:00 PM</v>
      </c>
      <c r="CH1365" s="5">
        <v>13.34</v>
      </c>
      <c r="CI1365" t="s">
        <v>146</v>
      </c>
      <c r="CJ1365">
        <v>0.76</v>
      </c>
      <c r="CK1365" t="s">
        <v>23873</v>
      </c>
      <c r="CL1365" t="s">
        <v>136</v>
      </c>
      <c r="CM1365" t="s">
        <v>147</v>
      </c>
      <c r="CN1365" t="s">
        <v>148</v>
      </c>
      <c r="CO1365" t="s">
        <v>854</v>
      </c>
      <c r="CP1365" t="s">
        <v>149</v>
      </c>
      <c r="CQ1365">
        <v>3</v>
      </c>
      <c r="CR1365">
        <v>0</v>
      </c>
      <c r="CS1365" t="s">
        <v>136</v>
      </c>
      <c r="CT1365" t="s">
        <v>136</v>
      </c>
      <c r="CU1365" t="s">
        <v>136</v>
      </c>
      <c r="CV1365" t="s">
        <v>134</v>
      </c>
      <c r="CW1365" t="s">
        <v>134</v>
      </c>
      <c r="CX1365">
        <v>50</v>
      </c>
      <c r="CY1365" t="s">
        <v>134</v>
      </c>
      <c r="CZ1365" t="s">
        <v>134</v>
      </c>
      <c r="DA1365" t="s">
        <v>134</v>
      </c>
      <c r="DB1365" t="s">
        <v>134</v>
      </c>
      <c r="DC1365" t="s">
        <v>134</v>
      </c>
      <c r="DD1365" t="s">
        <v>136</v>
      </c>
      <c r="DF1365" t="s">
        <v>23874</v>
      </c>
      <c r="DG1365" t="s">
        <v>23869</v>
      </c>
      <c r="DH1365" t="s">
        <v>19651</v>
      </c>
      <c r="DI1365" t="s">
        <v>1663</v>
      </c>
      <c r="DJ1365" s="4">
        <v>17304</v>
      </c>
      <c r="DK1365" t="s">
        <v>2392</v>
      </c>
      <c r="DL1365" t="s">
        <v>134</v>
      </c>
      <c r="DM1365">
        <v>7</v>
      </c>
      <c r="DN1365" t="s">
        <v>23875</v>
      </c>
      <c r="DO1365" t="s">
        <v>19651</v>
      </c>
      <c r="DP1365" t="s">
        <v>1663</v>
      </c>
      <c r="DQ1365" t="str">
        <f>"17304"</f>
        <v>17304</v>
      </c>
      <c r="DR1365" t="s">
        <v>2392</v>
      </c>
      <c r="DS1365" t="s">
        <v>861</v>
      </c>
      <c r="DT1365">
        <v>1</v>
      </c>
      <c r="DU1365">
        <v>23</v>
      </c>
      <c r="DV1365" t="s">
        <v>134</v>
      </c>
      <c r="DW1365" t="s">
        <v>134</v>
      </c>
      <c r="DX1365" t="s">
        <v>134</v>
      </c>
      <c r="DY1365" t="s">
        <v>134</v>
      </c>
      <c r="DZ1365">
        <v>2</v>
      </c>
      <c r="EA1365" t="s">
        <v>134</v>
      </c>
      <c r="EB1365" s="5">
        <v>12.68</v>
      </c>
      <c r="EC1365" s="5">
        <v>12.68</v>
      </c>
      <c r="ED1365" s="5">
        <v>55</v>
      </c>
      <c r="EE1365" t="s">
        <v>148</v>
      </c>
      <c r="EF1365" t="s">
        <v>577</v>
      </c>
      <c r="EG1365" t="s">
        <v>2780</v>
      </c>
      <c r="EH1365">
        <v>0</v>
      </c>
    </row>
    <row r="1366" spans="1:138" ht="15" customHeight="1" x14ac:dyDescent="0.35">
      <c r="A1366" t="s">
        <v>6914</v>
      </c>
      <c r="B1366" t="s">
        <v>157</v>
      </c>
      <c r="C1366" s="1">
        <v>44154.534226851851</v>
      </c>
      <c r="D1366" s="1">
        <v>44167</v>
      </c>
      <c r="E1366" t="s">
        <v>133</v>
      </c>
      <c r="F1366" t="s">
        <v>136</v>
      </c>
      <c r="G1366" t="s">
        <v>135</v>
      </c>
      <c r="H1366" t="s">
        <v>136</v>
      </c>
      <c r="I1366" t="s">
        <v>6915</v>
      </c>
      <c r="K1366" t="s">
        <v>6916</v>
      </c>
      <c r="L1366" t="s">
        <v>6917</v>
      </c>
      <c r="M1366" t="s">
        <v>1148</v>
      </c>
      <c r="N1366" t="s">
        <v>925</v>
      </c>
      <c r="O1366" s="4">
        <v>83347</v>
      </c>
      <c r="P1366" t="s">
        <v>140</v>
      </c>
      <c r="R1366">
        <v>12084382435</v>
      </c>
      <c r="T1366">
        <v>1121</v>
      </c>
      <c r="U1366" t="s">
        <v>6918</v>
      </c>
      <c r="V1366" t="s">
        <v>2203</v>
      </c>
      <c r="X1366" t="s">
        <v>990</v>
      </c>
      <c r="Y1366" t="s">
        <v>6916</v>
      </c>
      <c r="Z1366" t="s">
        <v>6917</v>
      </c>
      <c r="AA1366" t="s">
        <v>1148</v>
      </c>
      <c r="AB1366" t="s">
        <v>925</v>
      </c>
      <c r="AC1366" s="4">
        <v>83347</v>
      </c>
      <c r="AD1366" t="s">
        <v>140</v>
      </c>
      <c r="AF1366">
        <v>12084382435</v>
      </c>
      <c r="AH1366" t="s">
        <v>6919</v>
      </c>
      <c r="AI1366" t="s">
        <v>168</v>
      </c>
      <c r="AJ1366" t="s">
        <v>930</v>
      </c>
      <c r="AK1366" t="s">
        <v>931</v>
      </c>
      <c r="AL1366" t="s">
        <v>932</v>
      </c>
      <c r="AM1366" t="s">
        <v>933</v>
      </c>
      <c r="AO1366" t="s">
        <v>934</v>
      </c>
      <c r="AP1366" t="s">
        <v>925</v>
      </c>
      <c r="AQ1366" s="4">
        <v>83336</v>
      </c>
      <c r="AR1366" t="s">
        <v>140</v>
      </c>
      <c r="AT1366">
        <v>12084369737</v>
      </c>
      <c r="AV1366" t="s">
        <v>935</v>
      </c>
      <c r="AW1366" t="s">
        <v>936</v>
      </c>
      <c r="AZ1366" t="s">
        <v>540</v>
      </c>
      <c r="BA1366" t="s">
        <v>541</v>
      </c>
      <c r="BB1366" t="s">
        <v>136</v>
      </c>
      <c r="BC1366" t="s">
        <v>136</v>
      </c>
      <c r="BD1366" t="s">
        <v>148</v>
      </c>
      <c r="BE1366" t="s">
        <v>136</v>
      </c>
      <c r="BF1366" t="s">
        <v>136</v>
      </c>
      <c r="BG1366" t="s">
        <v>134</v>
      </c>
      <c r="BH1366" t="s">
        <v>136</v>
      </c>
      <c r="BI1366" t="s">
        <v>2168</v>
      </c>
      <c r="BJ1366" t="s">
        <v>2169</v>
      </c>
      <c r="BK1366" t="s">
        <v>5354</v>
      </c>
      <c r="BL1366" t="s">
        <v>6920</v>
      </c>
      <c r="BM1366" t="s">
        <v>941</v>
      </c>
      <c r="BN1366" t="s">
        <v>6921</v>
      </c>
      <c r="BO1366" t="s">
        <v>943</v>
      </c>
      <c r="BP1366">
        <v>1</v>
      </c>
      <c r="BQ1366">
        <v>1</v>
      </c>
      <c r="BR1366">
        <v>1</v>
      </c>
      <c r="BS1366" s="1">
        <v>44228</v>
      </c>
      <c r="BT1366" s="1">
        <v>44530</v>
      </c>
      <c r="BU1366" s="1">
        <v>44228</v>
      </c>
      <c r="BV1366" s="1">
        <v>44530</v>
      </c>
      <c r="BW1366" t="s">
        <v>136</v>
      </c>
      <c r="BX1366">
        <v>60</v>
      </c>
      <c r="BY1366">
        <v>0</v>
      </c>
      <c r="BZ1366">
        <v>10</v>
      </c>
      <c r="CA1366">
        <v>10</v>
      </c>
      <c r="CB1366">
        <v>10</v>
      </c>
      <c r="CC1366">
        <v>10</v>
      </c>
      <c r="CD1366">
        <v>10</v>
      </c>
      <c r="CE1366">
        <v>10</v>
      </c>
      <c r="CF1366" t="str">
        <f>"7:00 AM"</f>
        <v>7:00 AM</v>
      </c>
      <c r="CG1366" t="str">
        <f>"6:00 PM"</f>
        <v>6:00 PM</v>
      </c>
      <c r="CH1366" s="5">
        <v>13.62</v>
      </c>
      <c r="CI1366" t="s">
        <v>146</v>
      </c>
      <c r="CJ1366">
        <v>0</v>
      </c>
      <c r="CK1366" t="s">
        <v>944</v>
      </c>
      <c r="CL1366" t="s">
        <v>136</v>
      </c>
      <c r="CM1366" t="s">
        <v>354</v>
      </c>
      <c r="CN1366" t="s">
        <v>599</v>
      </c>
      <c r="CO1366" t="s">
        <v>946</v>
      </c>
      <c r="CP1366" t="s">
        <v>149</v>
      </c>
      <c r="CQ1366">
        <v>6</v>
      </c>
      <c r="CR1366">
        <v>0</v>
      </c>
      <c r="CS1366" t="s">
        <v>136</v>
      </c>
      <c r="CT1366" t="s">
        <v>136</v>
      </c>
      <c r="CU1366" t="s">
        <v>136</v>
      </c>
      <c r="CV1366" t="s">
        <v>134</v>
      </c>
      <c r="CW1366" t="s">
        <v>134</v>
      </c>
      <c r="CX1366">
        <v>100</v>
      </c>
      <c r="CY1366" t="s">
        <v>134</v>
      </c>
      <c r="CZ1366" t="s">
        <v>136</v>
      </c>
      <c r="DA1366" t="s">
        <v>136</v>
      </c>
      <c r="DB1366" t="s">
        <v>136</v>
      </c>
      <c r="DC1366" t="s">
        <v>136</v>
      </c>
      <c r="DD1366" t="s">
        <v>136</v>
      </c>
      <c r="DF1366" t="s">
        <v>6922</v>
      </c>
      <c r="DG1366" t="s">
        <v>6923</v>
      </c>
      <c r="DH1366" t="s">
        <v>1148</v>
      </c>
      <c r="DI1366" t="s">
        <v>925</v>
      </c>
      <c r="DJ1366" s="4">
        <v>83347</v>
      </c>
      <c r="DK1366" t="s">
        <v>6924</v>
      </c>
      <c r="DL1366" t="s">
        <v>136</v>
      </c>
      <c r="DM1366">
        <v>1</v>
      </c>
      <c r="DN1366" t="s">
        <v>6925</v>
      </c>
      <c r="DO1366" t="s">
        <v>6926</v>
      </c>
      <c r="DP1366" t="s">
        <v>925</v>
      </c>
      <c r="DQ1366" t="str">
        <f>"83335"</f>
        <v>83335</v>
      </c>
      <c r="DR1366" t="s">
        <v>6924</v>
      </c>
      <c r="DS1366" t="s">
        <v>5964</v>
      </c>
      <c r="DT1366">
        <v>1</v>
      </c>
      <c r="DU1366">
        <v>10</v>
      </c>
      <c r="DV1366" t="s">
        <v>136</v>
      </c>
      <c r="DW1366" t="s">
        <v>136</v>
      </c>
      <c r="DX1366" t="s">
        <v>134</v>
      </c>
      <c r="DY1366" t="s">
        <v>134</v>
      </c>
      <c r="DZ1366">
        <v>2</v>
      </c>
      <c r="EA1366" t="s">
        <v>134</v>
      </c>
      <c r="EB1366" s="5">
        <v>12.68</v>
      </c>
      <c r="EC1366" s="5">
        <v>12.68</v>
      </c>
      <c r="ED1366" s="5">
        <v>55</v>
      </c>
      <c r="EE1366" t="s">
        <v>148</v>
      </c>
      <c r="EF1366" t="s">
        <v>953</v>
      </c>
      <c r="EG1366" t="s">
        <v>954</v>
      </c>
      <c r="EH1366">
        <v>0</v>
      </c>
    </row>
    <row r="1367" spans="1:138" ht="15" customHeight="1" x14ac:dyDescent="0.35">
      <c r="A1367" t="s">
        <v>11625</v>
      </c>
      <c r="B1367" t="s">
        <v>157</v>
      </c>
      <c r="C1367" s="1">
        <v>44155.631562731483</v>
      </c>
      <c r="D1367" s="1">
        <v>44167</v>
      </c>
      <c r="E1367" t="s">
        <v>133</v>
      </c>
      <c r="F1367" t="s">
        <v>136</v>
      </c>
      <c r="G1367" t="s">
        <v>135</v>
      </c>
      <c r="H1367" t="s">
        <v>136</v>
      </c>
      <c r="I1367" t="s">
        <v>11626</v>
      </c>
      <c r="K1367" t="s">
        <v>11627</v>
      </c>
      <c r="M1367" t="s">
        <v>11085</v>
      </c>
      <c r="N1367" t="s">
        <v>925</v>
      </c>
      <c r="O1367" s="4">
        <v>83321</v>
      </c>
      <c r="P1367" t="s">
        <v>140</v>
      </c>
      <c r="R1367">
        <v>12087850407</v>
      </c>
      <c r="T1367">
        <v>1121</v>
      </c>
      <c r="U1367" t="s">
        <v>11628</v>
      </c>
      <c r="V1367" t="s">
        <v>5868</v>
      </c>
      <c r="W1367" t="s">
        <v>1195</v>
      </c>
      <c r="X1367" t="s">
        <v>164</v>
      </c>
      <c r="Y1367" t="s">
        <v>11627</v>
      </c>
      <c r="AA1367" t="s">
        <v>11085</v>
      </c>
      <c r="AB1367" t="s">
        <v>925</v>
      </c>
      <c r="AC1367" s="4">
        <v>83321</v>
      </c>
      <c r="AD1367" t="s">
        <v>140</v>
      </c>
      <c r="AF1367">
        <v>12087850407</v>
      </c>
      <c r="AH1367" t="s">
        <v>11629</v>
      </c>
      <c r="AI1367" t="s">
        <v>168</v>
      </c>
      <c r="AJ1367" t="s">
        <v>930</v>
      </c>
      <c r="AK1367" t="s">
        <v>931</v>
      </c>
      <c r="AL1367" t="s">
        <v>932</v>
      </c>
      <c r="AM1367" t="s">
        <v>933</v>
      </c>
      <c r="AO1367" t="s">
        <v>934</v>
      </c>
      <c r="AP1367" t="s">
        <v>925</v>
      </c>
      <c r="AQ1367" s="4">
        <v>83336</v>
      </c>
      <c r="AR1367" t="s">
        <v>140</v>
      </c>
      <c r="AT1367">
        <v>12084369737</v>
      </c>
      <c r="AV1367" t="s">
        <v>935</v>
      </c>
      <c r="AW1367" t="s">
        <v>936</v>
      </c>
      <c r="AZ1367" t="s">
        <v>175</v>
      </c>
      <c r="BA1367" t="s">
        <v>176</v>
      </c>
      <c r="BB1367" t="s">
        <v>136</v>
      </c>
      <c r="BC1367" t="s">
        <v>136</v>
      </c>
      <c r="BD1367" t="s">
        <v>148</v>
      </c>
      <c r="BE1367" t="s">
        <v>136</v>
      </c>
      <c r="BF1367" t="s">
        <v>136</v>
      </c>
      <c r="BG1367" t="s">
        <v>134</v>
      </c>
      <c r="BH1367" t="s">
        <v>136</v>
      </c>
      <c r="BI1367" t="s">
        <v>1999</v>
      </c>
      <c r="BJ1367" t="s">
        <v>2000</v>
      </c>
      <c r="BK1367" t="s">
        <v>134</v>
      </c>
      <c r="BL1367" t="s">
        <v>1034</v>
      </c>
      <c r="BM1367" t="s">
        <v>941</v>
      </c>
      <c r="BN1367" t="s">
        <v>11630</v>
      </c>
      <c r="BO1367" t="s">
        <v>1622</v>
      </c>
      <c r="BP1367">
        <v>1</v>
      </c>
      <c r="BQ1367">
        <v>1</v>
      </c>
      <c r="BR1367">
        <v>1</v>
      </c>
      <c r="BS1367" s="1">
        <v>44228</v>
      </c>
      <c r="BT1367" s="1">
        <v>44530</v>
      </c>
      <c r="BU1367" s="1">
        <v>44228</v>
      </c>
      <c r="BV1367" s="1">
        <v>44530</v>
      </c>
      <c r="BW1367" t="s">
        <v>136</v>
      </c>
      <c r="BX1367">
        <v>48</v>
      </c>
      <c r="BY1367">
        <v>0</v>
      </c>
      <c r="BZ1367">
        <v>8</v>
      </c>
      <c r="CA1367">
        <v>8</v>
      </c>
      <c r="CB1367">
        <v>8</v>
      </c>
      <c r="CC1367">
        <v>8</v>
      </c>
      <c r="CD1367">
        <v>8</v>
      </c>
      <c r="CE1367">
        <v>8</v>
      </c>
      <c r="CF1367" t="str">
        <f>"7:00 AM"</f>
        <v>7:00 AM</v>
      </c>
      <c r="CG1367" t="str">
        <f>"6:00 PM"</f>
        <v>6:00 PM</v>
      </c>
      <c r="CH1367" s="5">
        <v>13.62</v>
      </c>
      <c r="CI1367" t="s">
        <v>146</v>
      </c>
      <c r="CJ1367">
        <v>0</v>
      </c>
      <c r="CK1367" t="s">
        <v>944</v>
      </c>
      <c r="CL1367" t="s">
        <v>136</v>
      </c>
      <c r="CM1367" t="s">
        <v>354</v>
      </c>
      <c r="CN1367" t="s">
        <v>945</v>
      </c>
      <c r="CO1367" t="s">
        <v>946</v>
      </c>
      <c r="CP1367" t="s">
        <v>149</v>
      </c>
      <c r="CQ1367">
        <v>0</v>
      </c>
      <c r="CR1367">
        <v>0</v>
      </c>
      <c r="CS1367" t="s">
        <v>134</v>
      </c>
      <c r="CT1367" t="s">
        <v>136</v>
      </c>
      <c r="CU1367" t="s">
        <v>136</v>
      </c>
      <c r="CV1367" t="s">
        <v>136</v>
      </c>
      <c r="CW1367" t="s">
        <v>134</v>
      </c>
      <c r="CX1367">
        <v>100</v>
      </c>
      <c r="CY1367" t="s">
        <v>134</v>
      </c>
      <c r="CZ1367" t="s">
        <v>136</v>
      </c>
      <c r="DA1367" t="s">
        <v>136</v>
      </c>
      <c r="DB1367" t="s">
        <v>136</v>
      </c>
      <c r="DC1367" t="s">
        <v>136</v>
      </c>
      <c r="DD1367" t="s">
        <v>136</v>
      </c>
      <c r="DF1367" t="s">
        <v>5610</v>
      </c>
      <c r="DG1367" t="s">
        <v>11627</v>
      </c>
      <c r="DH1367" t="s">
        <v>11085</v>
      </c>
      <c r="DI1367" t="s">
        <v>925</v>
      </c>
      <c r="DJ1367" s="4">
        <v>83221</v>
      </c>
      <c r="DK1367" t="s">
        <v>10268</v>
      </c>
      <c r="DL1367" t="s">
        <v>134</v>
      </c>
      <c r="DM1367">
        <v>6</v>
      </c>
      <c r="DN1367" t="s">
        <v>11631</v>
      </c>
      <c r="DO1367" t="s">
        <v>11085</v>
      </c>
      <c r="DP1367" t="s">
        <v>925</v>
      </c>
      <c r="DQ1367" t="str">
        <f>"83221"</f>
        <v>83221</v>
      </c>
      <c r="DR1367" t="s">
        <v>10268</v>
      </c>
      <c r="DS1367" t="s">
        <v>5964</v>
      </c>
      <c r="DT1367">
        <v>2</v>
      </c>
      <c r="DU1367">
        <v>3</v>
      </c>
      <c r="DV1367" t="s">
        <v>136</v>
      </c>
      <c r="DW1367" t="s">
        <v>136</v>
      </c>
      <c r="DX1367" t="s">
        <v>134</v>
      </c>
      <c r="DY1367" t="s">
        <v>136</v>
      </c>
      <c r="DZ1367">
        <v>1</v>
      </c>
      <c r="EA1367" t="s">
        <v>134</v>
      </c>
      <c r="EB1367" s="5">
        <v>12.68</v>
      </c>
      <c r="EC1367" s="5">
        <v>12.68</v>
      </c>
      <c r="ED1367" s="5">
        <v>55</v>
      </c>
      <c r="EE1367" t="s">
        <v>148</v>
      </c>
      <c r="EF1367" t="s">
        <v>953</v>
      </c>
      <c r="EG1367" t="s">
        <v>954</v>
      </c>
      <c r="EH1367">
        <v>0</v>
      </c>
    </row>
    <row r="1368" spans="1:138" ht="15" customHeight="1" x14ac:dyDescent="0.35">
      <c r="A1368" t="s">
        <v>12829</v>
      </c>
      <c r="B1368" t="s">
        <v>157</v>
      </c>
      <c r="C1368" s="1">
        <v>44159.790082291664</v>
      </c>
      <c r="D1368" s="1">
        <v>44167</v>
      </c>
      <c r="E1368" t="s">
        <v>579</v>
      </c>
      <c r="F1368" t="s">
        <v>136</v>
      </c>
      <c r="G1368" t="s">
        <v>135</v>
      </c>
      <c r="H1368" t="s">
        <v>134</v>
      </c>
      <c r="I1368" t="s">
        <v>12830</v>
      </c>
      <c r="K1368" t="s">
        <v>12831</v>
      </c>
      <c r="M1368" t="s">
        <v>12832</v>
      </c>
      <c r="N1368" t="s">
        <v>416</v>
      </c>
      <c r="O1368" s="4">
        <v>85139</v>
      </c>
      <c r="P1368" t="s">
        <v>140</v>
      </c>
      <c r="R1368">
        <v>15205689476</v>
      </c>
      <c r="T1368">
        <v>111</v>
      </c>
      <c r="U1368" t="s">
        <v>12833</v>
      </c>
      <c r="V1368" t="s">
        <v>12834</v>
      </c>
      <c r="X1368" t="s">
        <v>164</v>
      </c>
      <c r="Y1368" t="s">
        <v>12835</v>
      </c>
      <c r="AA1368" t="s">
        <v>12832</v>
      </c>
      <c r="AB1368" t="s">
        <v>416</v>
      </c>
      <c r="AC1368" s="4">
        <v>85139</v>
      </c>
      <c r="AD1368" t="s">
        <v>140</v>
      </c>
      <c r="AF1368">
        <v>15205689476</v>
      </c>
      <c r="AH1368" t="s">
        <v>12836</v>
      </c>
      <c r="AI1368" t="s">
        <v>226</v>
      </c>
      <c r="AJ1368" t="s">
        <v>6368</v>
      </c>
      <c r="AK1368" t="s">
        <v>1147</v>
      </c>
      <c r="AM1368" t="s">
        <v>6369</v>
      </c>
      <c r="AN1368" t="s">
        <v>6370</v>
      </c>
      <c r="AO1368" t="s">
        <v>6371</v>
      </c>
      <c r="AP1368" t="s">
        <v>395</v>
      </c>
      <c r="AQ1368" s="4">
        <v>92618</v>
      </c>
      <c r="AR1368" t="s">
        <v>140</v>
      </c>
      <c r="AT1368">
        <v>19498852253</v>
      </c>
      <c r="AV1368" t="s">
        <v>6372</v>
      </c>
      <c r="AW1368" t="s">
        <v>6373</v>
      </c>
      <c r="AX1368" t="s">
        <v>395</v>
      </c>
      <c r="AY1368" t="s">
        <v>408</v>
      </c>
      <c r="AZ1368" t="s">
        <v>175</v>
      </c>
      <c r="BA1368" t="s">
        <v>176</v>
      </c>
      <c r="BB1368" t="s">
        <v>136</v>
      </c>
      <c r="BC1368" t="s">
        <v>136</v>
      </c>
      <c r="BD1368" t="s">
        <v>148</v>
      </c>
      <c r="BE1368" t="s">
        <v>136</v>
      </c>
      <c r="BF1368" t="s">
        <v>136</v>
      </c>
      <c r="BG1368" t="s">
        <v>134</v>
      </c>
      <c r="BH1368" t="s">
        <v>136</v>
      </c>
      <c r="BN1368" t="s">
        <v>12837</v>
      </c>
      <c r="BO1368" t="s">
        <v>176</v>
      </c>
      <c r="BP1368">
        <v>16</v>
      </c>
      <c r="BQ1368">
        <v>16</v>
      </c>
      <c r="BR1368">
        <v>16</v>
      </c>
      <c r="BS1368" s="1">
        <v>44203</v>
      </c>
      <c r="BT1368" s="1">
        <v>44506</v>
      </c>
      <c r="BU1368" s="1">
        <v>44203</v>
      </c>
      <c r="BV1368" s="1">
        <v>44506</v>
      </c>
      <c r="BW1368" t="s">
        <v>136</v>
      </c>
      <c r="BX1368">
        <v>40</v>
      </c>
      <c r="BY1368">
        <v>5</v>
      </c>
      <c r="BZ1368">
        <v>6</v>
      </c>
      <c r="CA1368">
        <v>6</v>
      </c>
      <c r="CB1368">
        <v>6</v>
      </c>
      <c r="CC1368">
        <v>6</v>
      </c>
      <c r="CD1368">
        <v>6</v>
      </c>
      <c r="CE1368">
        <v>5</v>
      </c>
      <c r="CF1368" t="str">
        <f>"7:00 AM"</f>
        <v>7:00 AM</v>
      </c>
      <c r="CG1368" t="str">
        <f>"12:30 PM"</f>
        <v>12:30 PM</v>
      </c>
      <c r="CH1368" s="5">
        <v>12.91</v>
      </c>
      <c r="CI1368" t="s">
        <v>146</v>
      </c>
      <c r="CL1368" t="s">
        <v>134</v>
      </c>
      <c r="CM1368" t="s">
        <v>147</v>
      </c>
      <c r="CN1368" t="s">
        <v>148</v>
      </c>
      <c r="CO1368" t="s">
        <v>12838</v>
      </c>
      <c r="CP1368" t="s">
        <v>149</v>
      </c>
      <c r="CQ1368">
        <v>1</v>
      </c>
      <c r="CR1368">
        <v>0</v>
      </c>
      <c r="CS1368" t="s">
        <v>136</v>
      </c>
      <c r="CT1368" t="s">
        <v>136</v>
      </c>
      <c r="CU1368" t="s">
        <v>136</v>
      </c>
      <c r="CV1368" t="s">
        <v>136</v>
      </c>
      <c r="CW1368" t="s">
        <v>134</v>
      </c>
      <c r="CX1368">
        <v>60</v>
      </c>
      <c r="CY1368" t="s">
        <v>136</v>
      </c>
      <c r="CZ1368" t="s">
        <v>134</v>
      </c>
      <c r="DA1368" t="s">
        <v>134</v>
      </c>
      <c r="DB1368" t="s">
        <v>134</v>
      </c>
      <c r="DC1368" t="s">
        <v>134</v>
      </c>
      <c r="DD1368" t="s">
        <v>136</v>
      </c>
      <c r="DF1368" t="s">
        <v>7196</v>
      </c>
      <c r="DG1368" t="s">
        <v>12831</v>
      </c>
      <c r="DH1368" t="s">
        <v>12832</v>
      </c>
      <c r="DI1368" t="s">
        <v>416</v>
      </c>
      <c r="DJ1368" s="4">
        <v>85139</v>
      </c>
      <c r="DK1368" t="s">
        <v>1890</v>
      </c>
      <c r="DL1368" t="s">
        <v>136</v>
      </c>
      <c r="DM1368">
        <v>1</v>
      </c>
      <c r="DN1368" t="s">
        <v>12839</v>
      </c>
      <c r="DO1368" t="s">
        <v>12840</v>
      </c>
      <c r="DP1368" t="s">
        <v>416</v>
      </c>
      <c r="DQ1368" t="str">
        <f>"85337"</f>
        <v>85337</v>
      </c>
      <c r="DR1368" t="s">
        <v>1176</v>
      </c>
      <c r="DS1368" t="s">
        <v>12841</v>
      </c>
      <c r="DT1368">
        <v>4</v>
      </c>
      <c r="DU1368">
        <v>16</v>
      </c>
      <c r="DV1368" t="s">
        <v>134</v>
      </c>
      <c r="DW1368" t="s">
        <v>134</v>
      </c>
      <c r="DX1368" t="s">
        <v>134</v>
      </c>
      <c r="DY1368" t="s">
        <v>136</v>
      </c>
      <c r="DZ1368">
        <v>1</v>
      </c>
      <c r="EA1368" t="s">
        <v>134</v>
      </c>
      <c r="EB1368" s="5">
        <v>12.68</v>
      </c>
      <c r="EC1368" s="5">
        <v>12.68</v>
      </c>
      <c r="ED1368" s="5">
        <v>55</v>
      </c>
      <c r="EE1368">
        <v>15205689456</v>
      </c>
      <c r="EF1368" t="s">
        <v>12836</v>
      </c>
      <c r="EG1368" t="s">
        <v>148</v>
      </c>
      <c r="EH1368">
        <v>2</v>
      </c>
    </row>
    <row r="1369" spans="1:138" ht="15" customHeight="1" x14ac:dyDescent="0.35">
      <c r="A1369" t="s">
        <v>3973</v>
      </c>
      <c r="B1369" t="s">
        <v>157</v>
      </c>
      <c r="C1369" s="1">
        <v>44158.447959259262</v>
      </c>
      <c r="D1369" s="1">
        <v>44167</v>
      </c>
      <c r="E1369" t="s">
        <v>133</v>
      </c>
      <c r="F1369" t="s">
        <v>134</v>
      </c>
      <c r="G1369" t="s">
        <v>135</v>
      </c>
      <c r="H1369" t="s">
        <v>136</v>
      </c>
      <c r="I1369" t="s">
        <v>3974</v>
      </c>
      <c r="J1369" t="s">
        <v>3975</v>
      </c>
      <c r="K1369" t="s">
        <v>3976</v>
      </c>
      <c r="M1369" t="s">
        <v>485</v>
      </c>
      <c r="N1369" t="s">
        <v>139</v>
      </c>
      <c r="O1369" s="4">
        <v>33825</v>
      </c>
      <c r="P1369" t="s">
        <v>140</v>
      </c>
      <c r="R1369">
        <v>18632572329</v>
      </c>
      <c r="T1369">
        <v>115115</v>
      </c>
      <c r="U1369" t="s">
        <v>3977</v>
      </c>
      <c r="V1369" t="s">
        <v>3978</v>
      </c>
      <c r="X1369" t="s">
        <v>164</v>
      </c>
      <c r="Y1369" t="s">
        <v>3979</v>
      </c>
      <c r="AA1369" t="s">
        <v>485</v>
      </c>
      <c r="AB1369" t="s">
        <v>139</v>
      </c>
      <c r="AC1369" s="4">
        <v>33825</v>
      </c>
      <c r="AD1369" t="s">
        <v>140</v>
      </c>
      <c r="AF1369">
        <v>18632572329</v>
      </c>
      <c r="AH1369" t="s">
        <v>2325</v>
      </c>
      <c r="AI1369" t="s">
        <v>168</v>
      </c>
      <c r="AJ1369" t="s">
        <v>2326</v>
      </c>
      <c r="AK1369" t="s">
        <v>2327</v>
      </c>
      <c r="AL1369" t="s">
        <v>2328</v>
      </c>
      <c r="AM1369" t="s">
        <v>2329</v>
      </c>
      <c r="AO1369" t="s">
        <v>152</v>
      </c>
      <c r="AP1369" t="s">
        <v>139</v>
      </c>
      <c r="AQ1369" s="4">
        <v>33852</v>
      </c>
      <c r="AR1369" t="s">
        <v>140</v>
      </c>
      <c r="AS1369" t="s">
        <v>1249</v>
      </c>
      <c r="AT1369">
        <v>18634655550</v>
      </c>
      <c r="AV1369" t="s">
        <v>2325</v>
      </c>
      <c r="AW1369" t="s">
        <v>2330</v>
      </c>
      <c r="AZ1369" t="s">
        <v>175</v>
      </c>
      <c r="BA1369" t="s">
        <v>176</v>
      </c>
      <c r="BB1369" t="s">
        <v>134</v>
      </c>
      <c r="BC1369" t="s">
        <v>134</v>
      </c>
      <c r="BD1369" t="s">
        <v>134</v>
      </c>
      <c r="BE1369" t="s">
        <v>134</v>
      </c>
      <c r="BF1369" t="s">
        <v>136</v>
      </c>
      <c r="BG1369" t="s">
        <v>134</v>
      </c>
      <c r="BH1369" t="s">
        <v>136</v>
      </c>
      <c r="BN1369" t="s">
        <v>3980</v>
      </c>
      <c r="BO1369" t="s">
        <v>176</v>
      </c>
      <c r="BP1369">
        <v>14</v>
      </c>
      <c r="BQ1369">
        <v>14</v>
      </c>
      <c r="BR1369">
        <v>14</v>
      </c>
      <c r="BS1369" s="1">
        <v>44232</v>
      </c>
      <c r="BT1369" s="1">
        <v>44510</v>
      </c>
      <c r="BU1369" s="1">
        <v>44232</v>
      </c>
      <c r="BV1369" s="1">
        <v>44510</v>
      </c>
      <c r="BW1369" t="s">
        <v>136</v>
      </c>
      <c r="BX1369">
        <v>36</v>
      </c>
      <c r="BY1369">
        <v>0</v>
      </c>
      <c r="BZ1369">
        <v>6</v>
      </c>
      <c r="CA1369">
        <v>6</v>
      </c>
      <c r="CB1369">
        <v>6</v>
      </c>
      <c r="CC1369">
        <v>6</v>
      </c>
      <c r="CD1369">
        <v>6</v>
      </c>
      <c r="CE1369">
        <v>6</v>
      </c>
      <c r="CF1369" t="str">
        <f>"7:30 AM"</f>
        <v>7:30 AM</v>
      </c>
      <c r="CG1369" t="str">
        <f>"1:30 PM"</f>
        <v>1:30 PM</v>
      </c>
      <c r="CH1369" s="5">
        <v>11.71</v>
      </c>
      <c r="CI1369" t="s">
        <v>146</v>
      </c>
      <c r="CL1369" t="s">
        <v>134</v>
      </c>
      <c r="CM1369" t="s">
        <v>147</v>
      </c>
      <c r="CN1369" t="s">
        <v>148</v>
      </c>
      <c r="CO1369" t="s">
        <v>2333</v>
      </c>
      <c r="CP1369" t="s">
        <v>149</v>
      </c>
      <c r="CQ1369">
        <v>1</v>
      </c>
      <c r="CR1369">
        <v>0</v>
      </c>
      <c r="CS1369" t="s">
        <v>136</v>
      </c>
      <c r="CT1369" t="s">
        <v>136</v>
      </c>
      <c r="CU1369" t="s">
        <v>136</v>
      </c>
      <c r="CV1369" t="s">
        <v>136</v>
      </c>
      <c r="CW1369" t="s">
        <v>134</v>
      </c>
      <c r="CX1369">
        <v>60</v>
      </c>
      <c r="CY1369" t="s">
        <v>134</v>
      </c>
      <c r="CZ1369" t="s">
        <v>134</v>
      </c>
      <c r="DA1369" t="s">
        <v>134</v>
      </c>
      <c r="DB1369" t="s">
        <v>134</v>
      </c>
      <c r="DC1369" t="s">
        <v>134</v>
      </c>
      <c r="DD1369" t="s">
        <v>136</v>
      </c>
      <c r="DF1369" t="s">
        <v>2334</v>
      </c>
      <c r="DG1369" t="s">
        <v>3981</v>
      </c>
      <c r="DH1369" t="s">
        <v>3982</v>
      </c>
      <c r="DI1369" t="s">
        <v>139</v>
      </c>
      <c r="DJ1369" s="4">
        <v>33898</v>
      </c>
      <c r="DK1369" t="s">
        <v>3983</v>
      </c>
      <c r="DL1369" t="s">
        <v>136</v>
      </c>
      <c r="DM1369">
        <v>2</v>
      </c>
      <c r="DN1369" t="s">
        <v>3984</v>
      </c>
      <c r="DO1369" t="s">
        <v>485</v>
      </c>
      <c r="DP1369" t="s">
        <v>139</v>
      </c>
      <c r="DQ1369" t="str">
        <f>"33825"</f>
        <v>33825</v>
      </c>
      <c r="DR1369" t="s">
        <v>3983</v>
      </c>
      <c r="DS1369" t="s">
        <v>3985</v>
      </c>
      <c r="DT1369">
        <v>1</v>
      </c>
      <c r="DU1369">
        <v>14</v>
      </c>
      <c r="DV1369" t="s">
        <v>134</v>
      </c>
      <c r="DW1369" t="s">
        <v>134</v>
      </c>
      <c r="DX1369" t="s">
        <v>134</v>
      </c>
      <c r="DY1369" t="s">
        <v>134</v>
      </c>
      <c r="DZ1369">
        <v>5</v>
      </c>
      <c r="EA1369" t="s">
        <v>136</v>
      </c>
      <c r="EC1369" s="5">
        <v>12.68</v>
      </c>
      <c r="ED1369" s="5">
        <v>55</v>
      </c>
      <c r="EE1369">
        <v>18632572329</v>
      </c>
      <c r="EF1369" t="s">
        <v>3986</v>
      </c>
      <c r="EG1369" t="s">
        <v>148</v>
      </c>
      <c r="EH1369">
        <v>1</v>
      </c>
    </row>
    <row r="1370" spans="1:138" ht="15" customHeight="1" x14ac:dyDescent="0.35">
      <c r="A1370" t="s">
        <v>27093</v>
      </c>
      <c r="B1370" t="s">
        <v>273</v>
      </c>
      <c r="C1370" s="1">
        <v>44091.506072569442</v>
      </c>
      <c r="D1370" s="1">
        <v>44168</v>
      </c>
      <c r="E1370" t="s">
        <v>133</v>
      </c>
      <c r="F1370" t="s">
        <v>134</v>
      </c>
      <c r="G1370" t="s">
        <v>135</v>
      </c>
      <c r="H1370" t="s">
        <v>136</v>
      </c>
      <c r="I1370" t="s">
        <v>13634</v>
      </c>
      <c r="J1370" t="s">
        <v>13634</v>
      </c>
      <c r="K1370" t="s">
        <v>13635</v>
      </c>
      <c r="M1370" t="s">
        <v>7436</v>
      </c>
      <c r="N1370" t="s">
        <v>395</v>
      </c>
      <c r="O1370" s="4">
        <v>93456</v>
      </c>
      <c r="P1370" t="s">
        <v>140</v>
      </c>
      <c r="R1370">
        <v>18053571322</v>
      </c>
      <c r="T1370">
        <v>11121</v>
      </c>
      <c r="U1370" t="s">
        <v>10033</v>
      </c>
      <c r="V1370" t="s">
        <v>13636</v>
      </c>
      <c r="X1370" t="s">
        <v>164</v>
      </c>
      <c r="Y1370" t="s">
        <v>13635</v>
      </c>
      <c r="AA1370" t="s">
        <v>394</v>
      </c>
      <c r="AB1370" t="s">
        <v>395</v>
      </c>
      <c r="AC1370" s="4">
        <v>93456</v>
      </c>
      <c r="AD1370" t="s">
        <v>140</v>
      </c>
      <c r="AF1370">
        <v>18053571319</v>
      </c>
      <c r="AH1370" t="s">
        <v>13638</v>
      </c>
      <c r="AI1370" t="s">
        <v>168</v>
      </c>
      <c r="AJ1370" t="s">
        <v>3117</v>
      </c>
      <c r="AK1370" t="s">
        <v>1690</v>
      </c>
      <c r="AM1370" t="s">
        <v>17289</v>
      </c>
      <c r="AO1370" t="s">
        <v>415</v>
      </c>
      <c r="AP1370" t="s">
        <v>416</v>
      </c>
      <c r="AQ1370" s="4">
        <v>85365</v>
      </c>
      <c r="AR1370" t="s">
        <v>140</v>
      </c>
      <c r="AS1370" t="s">
        <v>27094</v>
      </c>
      <c r="AT1370">
        <v>19282712619</v>
      </c>
      <c r="AV1370" t="s">
        <v>27095</v>
      </c>
      <c r="AW1370" t="s">
        <v>27096</v>
      </c>
      <c r="AZ1370" t="s">
        <v>175</v>
      </c>
      <c r="BA1370" t="s">
        <v>176</v>
      </c>
      <c r="BB1370" t="s">
        <v>134</v>
      </c>
      <c r="BC1370" t="s">
        <v>134</v>
      </c>
      <c r="BD1370" t="s">
        <v>134</v>
      </c>
      <c r="BE1370" t="s">
        <v>134</v>
      </c>
      <c r="BF1370" t="s">
        <v>134</v>
      </c>
      <c r="BG1370" t="s">
        <v>134</v>
      </c>
      <c r="BH1370" t="s">
        <v>136</v>
      </c>
      <c r="BN1370" t="s">
        <v>27097</v>
      </c>
      <c r="BO1370" t="s">
        <v>905</v>
      </c>
      <c r="BP1370">
        <v>50</v>
      </c>
      <c r="BQ1370">
        <v>42</v>
      </c>
      <c r="BS1370" s="1">
        <v>44138</v>
      </c>
      <c r="BT1370" s="1">
        <v>44317</v>
      </c>
      <c r="BU1370" s="1">
        <v>44138</v>
      </c>
      <c r="BV1370" s="1">
        <v>44317</v>
      </c>
      <c r="BW1370" t="s">
        <v>136</v>
      </c>
      <c r="BX1370">
        <v>36</v>
      </c>
      <c r="BY1370">
        <v>0</v>
      </c>
      <c r="BZ1370">
        <v>6</v>
      </c>
      <c r="CA1370">
        <v>6</v>
      </c>
      <c r="CB1370">
        <v>6</v>
      </c>
      <c r="CC1370">
        <v>6</v>
      </c>
      <c r="CD1370">
        <v>6</v>
      </c>
      <c r="CE1370">
        <v>6</v>
      </c>
      <c r="CF1370" t="str">
        <f>"7:00 AM"</f>
        <v>7:00 AM</v>
      </c>
      <c r="CG1370" t="str">
        <f>"1:00 PM"</f>
        <v>1:00 PM</v>
      </c>
      <c r="CH1370" s="5">
        <v>12.91</v>
      </c>
      <c r="CI1370" t="s">
        <v>146</v>
      </c>
      <c r="CJ1370">
        <v>0.21</v>
      </c>
      <c r="CK1370" t="s">
        <v>22621</v>
      </c>
      <c r="CL1370" t="s">
        <v>134</v>
      </c>
      <c r="CM1370" t="s">
        <v>147</v>
      </c>
      <c r="CN1370" t="s">
        <v>148</v>
      </c>
      <c r="CO1370" t="s">
        <v>338</v>
      </c>
      <c r="CP1370" t="s">
        <v>149</v>
      </c>
      <c r="CQ1370">
        <v>1</v>
      </c>
      <c r="CR1370">
        <v>1</v>
      </c>
      <c r="CS1370" t="s">
        <v>136</v>
      </c>
      <c r="CT1370" t="s">
        <v>136</v>
      </c>
      <c r="CU1370" t="s">
        <v>136</v>
      </c>
      <c r="CV1370" t="s">
        <v>136</v>
      </c>
      <c r="CW1370" t="s">
        <v>134</v>
      </c>
      <c r="CX1370">
        <v>50</v>
      </c>
      <c r="CY1370" t="s">
        <v>134</v>
      </c>
      <c r="CZ1370" t="s">
        <v>134</v>
      </c>
      <c r="DA1370" t="s">
        <v>134</v>
      </c>
      <c r="DB1370" t="s">
        <v>134</v>
      </c>
      <c r="DC1370" t="s">
        <v>134</v>
      </c>
      <c r="DD1370" t="s">
        <v>136</v>
      </c>
      <c r="DF1370" t="s">
        <v>149</v>
      </c>
      <c r="DG1370" s="2" t="s">
        <v>27098</v>
      </c>
      <c r="DH1370" t="s">
        <v>415</v>
      </c>
      <c r="DI1370" t="s">
        <v>416</v>
      </c>
      <c r="DJ1370" s="4">
        <v>85365</v>
      </c>
      <c r="DK1370" t="s">
        <v>417</v>
      </c>
      <c r="DL1370" t="s">
        <v>134</v>
      </c>
      <c r="DM1370">
        <v>72</v>
      </c>
      <c r="DN1370" s="2" t="s">
        <v>27099</v>
      </c>
      <c r="DO1370" t="s">
        <v>415</v>
      </c>
      <c r="DP1370" t="s">
        <v>416</v>
      </c>
      <c r="DQ1370" t="str">
        <f>"85365"</f>
        <v>85365</v>
      </c>
      <c r="DR1370" t="s">
        <v>417</v>
      </c>
      <c r="DS1370" t="s">
        <v>420</v>
      </c>
      <c r="DT1370">
        <v>11</v>
      </c>
      <c r="DU1370">
        <v>42</v>
      </c>
      <c r="DV1370" t="s">
        <v>134</v>
      </c>
      <c r="DW1370" t="s">
        <v>134</v>
      </c>
      <c r="DX1370" t="s">
        <v>134</v>
      </c>
      <c r="DY1370" t="s">
        <v>136</v>
      </c>
      <c r="DZ1370">
        <v>1</v>
      </c>
      <c r="EA1370" t="s">
        <v>134</v>
      </c>
      <c r="EB1370" s="5">
        <v>12.68</v>
      </c>
      <c r="EC1370" s="5">
        <v>12.68</v>
      </c>
      <c r="ED1370" s="5">
        <v>55</v>
      </c>
      <c r="EE1370">
        <v>18053571322</v>
      </c>
      <c r="EF1370" t="s">
        <v>13638</v>
      </c>
      <c r="EG1370" t="s">
        <v>148</v>
      </c>
      <c r="EH1370">
        <v>11</v>
      </c>
    </row>
    <row r="1371" spans="1:138" ht="15" customHeight="1" x14ac:dyDescent="0.35">
      <c r="A1371" t="s">
        <v>25124</v>
      </c>
      <c r="B1371" t="s">
        <v>157</v>
      </c>
      <c r="C1371" s="1">
        <v>44139.631629976851</v>
      </c>
      <c r="D1371" s="1">
        <v>44168</v>
      </c>
      <c r="E1371" t="s">
        <v>133</v>
      </c>
      <c r="F1371" t="s">
        <v>134</v>
      </c>
      <c r="G1371" t="s">
        <v>135</v>
      </c>
      <c r="H1371" t="s">
        <v>134</v>
      </c>
      <c r="I1371" t="s">
        <v>25125</v>
      </c>
      <c r="K1371" t="s">
        <v>25126</v>
      </c>
      <c r="M1371" t="s">
        <v>1320</v>
      </c>
      <c r="N1371" t="s">
        <v>395</v>
      </c>
      <c r="O1371" s="4">
        <v>93906</v>
      </c>
      <c r="P1371" t="s">
        <v>140</v>
      </c>
      <c r="R1371">
        <v>18314434155</v>
      </c>
      <c r="T1371">
        <v>115115</v>
      </c>
      <c r="U1371" t="s">
        <v>25127</v>
      </c>
      <c r="V1371" t="s">
        <v>25128</v>
      </c>
      <c r="W1371" t="s">
        <v>155</v>
      </c>
      <c r="X1371" t="s">
        <v>6425</v>
      </c>
      <c r="Y1371" t="s">
        <v>25126</v>
      </c>
      <c r="AA1371" t="s">
        <v>1320</v>
      </c>
      <c r="AB1371" t="s">
        <v>395</v>
      </c>
      <c r="AC1371" s="4">
        <v>93906</v>
      </c>
      <c r="AD1371" t="s">
        <v>140</v>
      </c>
      <c r="AF1371">
        <v>18314434155</v>
      </c>
      <c r="AH1371" t="s">
        <v>25129</v>
      </c>
      <c r="AI1371" t="s">
        <v>168</v>
      </c>
      <c r="AJ1371" t="s">
        <v>3067</v>
      </c>
      <c r="AK1371" t="s">
        <v>1304</v>
      </c>
      <c r="AL1371" t="s">
        <v>148</v>
      </c>
      <c r="AM1371" t="s">
        <v>3068</v>
      </c>
      <c r="AN1371" t="s">
        <v>3069</v>
      </c>
      <c r="AO1371" t="s">
        <v>3070</v>
      </c>
      <c r="AP1371" t="s">
        <v>925</v>
      </c>
      <c r="AQ1371" s="4">
        <v>83814</v>
      </c>
      <c r="AR1371" t="s">
        <v>140</v>
      </c>
      <c r="AT1371">
        <v>12087772654</v>
      </c>
      <c r="AV1371" t="s">
        <v>3341</v>
      </c>
      <c r="AW1371" t="s">
        <v>3342</v>
      </c>
      <c r="AZ1371" t="s">
        <v>175</v>
      </c>
      <c r="BA1371" t="s">
        <v>176</v>
      </c>
      <c r="BB1371" t="s">
        <v>134</v>
      </c>
      <c r="BC1371" t="s">
        <v>134</v>
      </c>
      <c r="BD1371" t="s">
        <v>134</v>
      </c>
      <c r="BE1371" t="s">
        <v>134</v>
      </c>
      <c r="BF1371" t="s">
        <v>136</v>
      </c>
      <c r="BG1371" t="s">
        <v>134</v>
      </c>
      <c r="BH1371" t="s">
        <v>136</v>
      </c>
      <c r="BN1371" t="s">
        <v>25130</v>
      </c>
      <c r="BO1371" t="s">
        <v>25131</v>
      </c>
      <c r="BP1371">
        <v>415</v>
      </c>
      <c r="BQ1371">
        <v>415</v>
      </c>
      <c r="BR1371">
        <v>415</v>
      </c>
      <c r="BS1371" s="1">
        <v>44150</v>
      </c>
      <c r="BT1371" s="1">
        <v>44293</v>
      </c>
      <c r="BU1371" s="1">
        <v>44150</v>
      </c>
      <c r="BV1371" s="1">
        <v>44293</v>
      </c>
      <c r="BW1371" t="s">
        <v>136</v>
      </c>
      <c r="BX1371">
        <v>35</v>
      </c>
      <c r="BY1371">
        <v>0</v>
      </c>
      <c r="BZ1371">
        <v>7</v>
      </c>
      <c r="CA1371">
        <v>7</v>
      </c>
      <c r="CB1371">
        <v>7</v>
      </c>
      <c r="CC1371">
        <v>7</v>
      </c>
      <c r="CD1371">
        <v>7</v>
      </c>
      <c r="CE1371">
        <v>0</v>
      </c>
      <c r="CF1371" t="str">
        <f>"2:00 AM"</f>
        <v>2:00 AM</v>
      </c>
      <c r="CG1371" t="str">
        <f>"4:00 PM"</f>
        <v>4:00 PM</v>
      </c>
      <c r="CH1371" s="5">
        <v>12.91</v>
      </c>
      <c r="CI1371" t="s">
        <v>146</v>
      </c>
      <c r="CJ1371">
        <v>0</v>
      </c>
      <c r="CK1371" t="s">
        <v>25132</v>
      </c>
      <c r="CL1371" t="s">
        <v>134</v>
      </c>
      <c r="CM1371" t="s">
        <v>147</v>
      </c>
      <c r="CN1371" t="s">
        <v>148</v>
      </c>
      <c r="CO1371" t="s">
        <v>25133</v>
      </c>
      <c r="CP1371" t="s">
        <v>149</v>
      </c>
      <c r="CQ1371">
        <v>6</v>
      </c>
      <c r="CR1371">
        <v>0</v>
      </c>
      <c r="CS1371" t="s">
        <v>136</v>
      </c>
      <c r="CT1371" t="s">
        <v>134</v>
      </c>
      <c r="CU1371" t="s">
        <v>136</v>
      </c>
      <c r="CV1371" t="s">
        <v>134</v>
      </c>
      <c r="CW1371" t="s">
        <v>134</v>
      </c>
      <c r="CX1371">
        <v>50</v>
      </c>
      <c r="CY1371" t="s">
        <v>134</v>
      </c>
      <c r="CZ1371" t="s">
        <v>134</v>
      </c>
      <c r="DA1371" t="s">
        <v>134</v>
      </c>
      <c r="DB1371" t="s">
        <v>134</v>
      </c>
      <c r="DC1371" t="s">
        <v>134</v>
      </c>
      <c r="DD1371" t="s">
        <v>136</v>
      </c>
      <c r="DF1371" t="s">
        <v>25134</v>
      </c>
      <c r="DG1371" t="s">
        <v>25135</v>
      </c>
      <c r="DH1371" t="s">
        <v>415</v>
      </c>
      <c r="DI1371" t="s">
        <v>416</v>
      </c>
      <c r="DJ1371" s="4">
        <v>85365</v>
      </c>
      <c r="DK1371" t="s">
        <v>417</v>
      </c>
      <c r="DL1371" t="s">
        <v>134</v>
      </c>
      <c r="DM1371">
        <v>2</v>
      </c>
      <c r="DN1371" t="s">
        <v>25136</v>
      </c>
      <c r="DO1371" t="s">
        <v>415</v>
      </c>
      <c r="DP1371" t="s">
        <v>416</v>
      </c>
      <c r="DQ1371" t="str">
        <f>"85364"</f>
        <v>85364</v>
      </c>
      <c r="DR1371" t="s">
        <v>417</v>
      </c>
      <c r="DS1371" t="s">
        <v>25137</v>
      </c>
      <c r="DT1371">
        <v>60</v>
      </c>
      <c r="DU1371">
        <v>263</v>
      </c>
      <c r="DV1371" t="s">
        <v>134</v>
      </c>
      <c r="DW1371" t="s">
        <v>134</v>
      </c>
      <c r="DX1371" t="s">
        <v>134</v>
      </c>
      <c r="DY1371" t="s">
        <v>134</v>
      </c>
      <c r="DZ1371">
        <v>8</v>
      </c>
      <c r="EA1371" t="s">
        <v>134</v>
      </c>
      <c r="EB1371" s="5">
        <v>12.68</v>
      </c>
      <c r="EC1371" s="5">
        <v>12.68</v>
      </c>
      <c r="ED1371" s="5">
        <v>55</v>
      </c>
      <c r="EE1371">
        <v>19287261159</v>
      </c>
      <c r="EF1371" t="s">
        <v>25138</v>
      </c>
      <c r="EG1371" t="s">
        <v>148</v>
      </c>
      <c r="EH1371">
        <v>11</v>
      </c>
    </row>
    <row r="1372" spans="1:138" ht="15" customHeight="1" x14ac:dyDescent="0.35">
      <c r="A1372" t="s">
        <v>2437</v>
      </c>
      <c r="B1372" t="s">
        <v>157</v>
      </c>
      <c r="C1372" s="1">
        <v>44137.454041435187</v>
      </c>
      <c r="D1372" s="1">
        <v>44168</v>
      </c>
      <c r="E1372" t="s">
        <v>133</v>
      </c>
      <c r="F1372" t="s">
        <v>136</v>
      </c>
      <c r="G1372" t="s">
        <v>135</v>
      </c>
      <c r="H1372" t="s">
        <v>136</v>
      </c>
      <c r="I1372" t="s">
        <v>2438</v>
      </c>
      <c r="K1372" t="s">
        <v>2439</v>
      </c>
      <c r="M1372" t="s">
        <v>2440</v>
      </c>
      <c r="N1372" t="s">
        <v>246</v>
      </c>
      <c r="O1372" s="4">
        <v>70581</v>
      </c>
      <c r="P1372" t="s">
        <v>140</v>
      </c>
      <c r="R1372">
        <v>13372248202</v>
      </c>
      <c r="T1372">
        <v>112512</v>
      </c>
      <c r="U1372" t="s">
        <v>2441</v>
      </c>
      <c r="V1372" t="s">
        <v>1019</v>
      </c>
      <c r="W1372" t="s">
        <v>1267</v>
      </c>
      <c r="X1372" t="s">
        <v>164</v>
      </c>
      <c r="Y1372" t="s">
        <v>2439</v>
      </c>
      <c r="Z1372" t="s">
        <v>884</v>
      </c>
      <c r="AA1372" t="s">
        <v>2440</v>
      </c>
      <c r="AB1372" t="s">
        <v>246</v>
      </c>
      <c r="AC1372" s="4">
        <v>70581</v>
      </c>
      <c r="AD1372" t="s">
        <v>140</v>
      </c>
      <c r="AF1372">
        <v>13372248202</v>
      </c>
      <c r="AH1372" t="s">
        <v>2442</v>
      </c>
      <c r="AI1372" t="s">
        <v>168</v>
      </c>
      <c r="AJ1372" t="s">
        <v>1565</v>
      </c>
      <c r="AK1372" t="s">
        <v>1566</v>
      </c>
      <c r="AL1372" t="s">
        <v>1567</v>
      </c>
      <c r="AM1372" t="s">
        <v>1568</v>
      </c>
      <c r="AN1372" t="s">
        <v>1569</v>
      </c>
      <c r="AO1372" t="s">
        <v>1570</v>
      </c>
      <c r="AP1372" t="s">
        <v>537</v>
      </c>
      <c r="AQ1372" s="4">
        <v>27536</v>
      </c>
      <c r="AR1372" t="s">
        <v>140</v>
      </c>
      <c r="AT1372">
        <v>14349173294</v>
      </c>
      <c r="AV1372" t="s">
        <v>1571</v>
      </c>
      <c r="AW1372" t="s">
        <v>1572</v>
      </c>
      <c r="AZ1372" t="s">
        <v>334</v>
      </c>
      <c r="BA1372" t="s">
        <v>335</v>
      </c>
      <c r="BB1372" t="s">
        <v>136</v>
      </c>
      <c r="BC1372" t="s">
        <v>136</v>
      </c>
      <c r="BD1372" t="s">
        <v>148</v>
      </c>
      <c r="BE1372" t="s">
        <v>136</v>
      </c>
      <c r="BF1372" t="s">
        <v>136</v>
      </c>
      <c r="BG1372" t="s">
        <v>134</v>
      </c>
      <c r="BH1372" t="s">
        <v>136</v>
      </c>
      <c r="BN1372" t="s">
        <v>2443</v>
      </c>
      <c r="BO1372" t="s">
        <v>1574</v>
      </c>
      <c r="BP1372">
        <v>8</v>
      </c>
      <c r="BQ1372">
        <v>8</v>
      </c>
      <c r="BR1372">
        <v>8</v>
      </c>
      <c r="BS1372" s="1">
        <v>44185</v>
      </c>
      <c r="BT1372" s="1">
        <v>44382</v>
      </c>
      <c r="BU1372" s="1">
        <v>44185</v>
      </c>
      <c r="BV1372" s="1">
        <v>44382</v>
      </c>
      <c r="BW1372" t="s">
        <v>136</v>
      </c>
      <c r="BX1372">
        <v>40</v>
      </c>
      <c r="BY1372">
        <v>0</v>
      </c>
      <c r="BZ1372">
        <v>7</v>
      </c>
      <c r="CA1372">
        <v>7</v>
      </c>
      <c r="CB1372">
        <v>7</v>
      </c>
      <c r="CC1372">
        <v>7</v>
      </c>
      <c r="CD1372">
        <v>7</v>
      </c>
      <c r="CE1372">
        <v>5</v>
      </c>
      <c r="CF1372" t="str">
        <f>"7:00 AM"</f>
        <v>7:00 AM</v>
      </c>
      <c r="CG1372" t="str">
        <f>"4:00 PM"</f>
        <v>4:00 PM</v>
      </c>
      <c r="CH1372" s="5">
        <v>11.83</v>
      </c>
      <c r="CI1372" t="s">
        <v>146</v>
      </c>
      <c r="CL1372" t="s">
        <v>134</v>
      </c>
      <c r="CM1372" t="s">
        <v>147</v>
      </c>
      <c r="CN1372" t="s">
        <v>148</v>
      </c>
      <c r="CO1372" t="s">
        <v>1575</v>
      </c>
      <c r="CP1372" t="s">
        <v>149</v>
      </c>
      <c r="CQ1372">
        <v>3</v>
      </c>
      <c r="CR1372">
        <v>0</v>
      </c>
      <c r="CS1372" t="s">
        <v>136</v>
      </c>
      <c r="CT1372" t="s">
        <v>136</v>
      </c>
      <c r="CU1372" t="s">
        <v>134</v>
      </c>
      <c r="CV1372" t="s">
        <v>134</v>
      </c>
      <c r="CW1372" t="s">
        <v>134</v>
      </c>
      <c r="CX1372">
        <v>70</v>
      </c>
      <c r="CY1372" t="s">
        <v>134</v>
      </c>
      <c r="CZ1372" t="s">
        <v>134</v>
      </c>
      <c r="DA1372" t="s">
        <v>134</v>
      </c>
      <c r="DB1372" t="s">
        <v>134</v>
      </c>
      <c r="DC1372" t="s">
        <v>134</v>
      </c>
      <c r="DD1372" t="s">
        <v>136</v>
      </c>
      <c r="DF1372" t="s">
        <v>2444</v>
      </c>
      <c r="DG1372" t="s">
        <v>2439</v>
      </c>
      <c r="DH1372" t="s">
        <v>2440</v>
      </c>
      <c r="DI1372" t="s">
        <v>246</v>
      </c>
      <c r="DJ1372" s="4">
        <v>70581</v>
      </c>
      <c r="DK1372" t="s">
        <v>1610</v>
      </c>
      <c r="DL1372" t="s">
        <v>136</v>
      </c>
      <c r="DM1372">
        <v>2</v>
      </c>
      <c r="DN1372" t="s">
        <v>2445</v>
      </c>
      <c r="DO1372" t="s">
        <v>2440</v>
      </c>
      <c r="DP1372" t="s">
        <v>246</v>
      </c>
      <c r="DQ1372" t="str">
        <f>"70581"</f>
        <v>70581</v>
      </c>
      <c r="DR1372" t="s">
        <v>1610</v>
      </c>
      <c r="DS1372" t="s">
        <v>1578</v>
      </c>
      <c r="DT1372">
        <v>2</v>
      </c>
      <c r="DU1372">
        <v>12</v>
      </c>
      <c r="DV1372" t="s">
        <v>134</v>
      </c>
      <c r="DW1372" t="s">
        <v>134</v>
      </c>
      <c r="DX1372" t="s">
        <v>134</v>
      </c>
      <c r="DY1372" t="s">
        <v>136</v>
      </c>
      <c r="DZ1372">
        <v>1</v>
      </c>
      <c r="EA1372" t="s">
        <v>136</v>
      </c>
      <c r="EC1372" s="5">
        <v>12.68</v>
      </c>
      <c r="ED1372" s="5">
        <v>55</v>
      </c>
      <c r="EE1372">
        <v>13372248202</v>
      </c>
      <c r="EF1372" t="s">
        <v>148</v>
      </c>
      <c r="EG1372" t="s">
        <v>2446</v>
      </c>
      <c r="EH1372">
        <v>3</v>
      </c>
    </row>
    <row r="1373" spans="1:138" ht="15" customHeight="1" x14ac:dyDescent="0.35">
      <c r="A1373" t="s">
        <v>1685</v>
      </c>
      <c r="B1373" t="s">
        <v>157</v>
      </c>
      <c r="C1373" s="1">
        <v>44125.449272800928</v>
      </c>
      <c r="D1373" s="1">
        <v>44168</v>
      </c>
      <c r="E1373" t="s">
        <v>133</v>
      </c>
      <c r="F1373" t="s">
        <v>136</v>
      </c>
      <c r="G1373" t="s">
        <v>135</v>
      </c>
      <c r="H1373" t="s">
        <v>136</v>
      </c>
      <c r="I1373" t="s">
        <v>1686</v>
      </c>
      <c r="K1373" t="s">
        <v>1687</v>
      </c>
      <c r="M1373" t="s">
        <v>1688</v>
      </c>
      <c r="N1373" t="s">
        <v>611</v>
      </c>
      <c r="O1373" s="4">
        <v>57438</v>
      </c>
      <c r="P1373" t="s">
        <v>140</v>
      </c>
      <c r="R1373">
        <v>16053800792</v>
      </c>
      <c r="T1373">
        <v>115113</v>
      </c>
      <c r="U1373" t="s">
        <v>1689</v>
      </c>
      <c r="V1373" t="s">
        <v>1690</v>
      </c>
      <c r="X1373" t="s">
        <v>164</v>
      </c>
      <c r="Y1373" t="s">
        <v>1691</v>
      </c>
      <c r="AA1373" t="s">
        <v>1692</v>
      </c>
      <c r="AB1373" t="s">
        <v>611</v>
      </c>
      <c r="AC1373" s="4">
        <v>57438</v>
      </c>
      <c r="AD1373" t="s">
        <v>140</v>
      </c>
      <c r="AF1373">
        <v>16053800792</v>
      </c>
      <c r="AH1373" t="s">
        <v>148</v>
      </c>
      <c r="AI1373" t="s">
        <v>168</v>
      </c>
      <c r="AJ1373" t="s">
        <v>456</v>
      </c>
      <c r="AK1373" t="s">
        <v>457</v>
      </c>
      <c r="AM1373" t="s">
        <v>458</v>
      </c>
      <c r="AO1373" t="s">
        <v>459</v>
      </c>
      <c r="AP1373" t="s">
        <v>460</v>
      </c>
      <c r="AQ1373" s="4">
        <v>73737</v>
      </c>
      <c r="AR1373" t="s">
        <v>140</v>
      </c>
      <c r="AT1373">
        <v>15802274747</v>
      </c>
      <c r="AV1373" t="s">
        <v>461</v>
      </c>
      <c r="AW1373" t="s">
        <v>462</v>
      </c>
      <c r="AZ1373" t="s">
        <v>540</v>
      </c>
      <c r="BA1373" t="s">
        <v>541</v>
      </c>
      <c r="BB1373" t="s">
        <v>136</v>
      </c>
      <c r="BC1373" t="s">
        <v>136</v>
      </c>
      <c r="BD1373" t="s">
        <v>148</v>
      </c>
      <c r="BE1373" t="s">
        <v>136</v>
      </c>
      <c r="BF1373" t="s">
        <v>136</v>
      </c>
      <c r="BG1373" t="s">
        <v>134</v>
      </c>
      <c r="BH1373" t="s">
        <v>136</v>
      </c>
      <c r="BN1373" t="s">
        <v>1693</v>
      </c>
      <c r="BO1373" t="s">
        <v>1694</v>
      </c>
      <c r="BP1373">
        <v>1</v>
      </c>
      <c r="BQ1373">
        <v>1</v>
      </c>
      <c r="BR1373">
        <v>1</v>
      </c>
      <c r="BS1373" s="1">
        <v>44180</v>
      </c>
      <c r="BT1373" s="1">
        <v>44256</v>
      </c>
      <c r="BU1373" s="1">
        <v>44180</v>
      </c>
      <c r="BV1373" s="1">
        <v>44256</v>
      </c>
      <c r="BW1373" t="s">
        <v>136</v>
      </c>
      <c r="BX1373">
        <v>40</v>
      </c>
      <c r="BY1373">
        <v>0</v>
      </c>
      <c r="BZ1373">
        <v>8</v>
      </c>
      <c r="CA1373">
        <v>8</v>
      </c>
      <c r="CB1373">
        <v>8</v>
      </c>
      <c r="CC1373">
        <v>8</v>
      </c>
      <c r="CD1373">
        <v>8</v>
      </c>
      <c r="CE1373">
        <v>0</v>
      </c>
      <c r="CF1373" t="str">
        <f>"8:00 AM"</f>
        <v>8:00 AM</v>
      </c>
      <c r="CG1373" t="str">
        <f>"5:00 PM"</f>
        <v>5:00 PM</v>
      </c>
      <c r="CH1373" s="5">
        <v>14.99</v>
      </c>
      <c r="CI1373" t="s">
        <v>146</v>
      </c>
      <c r="CL1373" t="s">
        <v>136</v>
      </c>
      <c r="CM1373" t="s">
        <v>312</v>
      </c>
      <c r="CN1373" t="s">
        <v>148</v>
      </c>
      <c r="CO1373" t="s">
        <v>1695</v>
      </c>
      <c r="CP1373" t="s">
        <v>1696</v>
      </c>
      <c r="CQ1373">
        <v>12</v>
      </c>
      <c r="CR1373">
        <v>12</v>
      </c>
      <c r="CS1373" t="s">
        <v>136</v>
      </c>
      <c r="CT1373" t="s">
        <v>134</v>
      </c>
      <c r="CU1373" t="s">
        <v>136</v>
      </c>
      <c r="CV1373" t="s">
        <v>134</v>
      </c>
      <c r="CW1373" t="s">
        <v>134</v>
      </c>
      <c r="CX1373">
        <v>75</v>
      </c>
      <c r="CY1373" t="s">
        <v>134</v>
      </c>
      <c r="CZ1373" t="s">
        <v>134</v>
      </c>
      <c r="DA1373" t="s">
        <v>134</v>
      </c>
      <c r="DB1373" t="s">
        <v>136</v>
      </c>
      <c r="DC1373" t="s">
        <v>134</v>
      </c>
      <c r="DD1373" t="s">
        <v>136</v>
      </c>
      <c r="DF1373" t="s">
        <v>1697</v>
      </c>
      <c r="DG1373" t="s">
        <v>1698</v>
      </c>
      <c r="DH1373" t="s">
        <v>1688</v>
      </c>
      <c r="DI1373" t="s">
        <v>611</v>
      </c>
      <c r="DJ1373" s="4">
        <v>57438</v>
      </c>
      <c r="DK1373" t="s">
        <v>1699</v>
      </c>
      <c r="DL1373" t="s">
        <v>136</v>
      </c>
      <c r="DM1373">
        <v>1</v>
      </c>
      <c r="DN1373" t="s">
        <v>1700</v>
      </c>
      <c r="DO1373" t="s">
        <v>1688</v>
      </c>
      <c r="DP1373" t="s">
        <v>611</v>
      </c>
      <c r="DQ1373" t="str">
        <f>"57438"</f>
        <v>57438</v>
      </c>
      <c r="DR1373" t="s">
        <v>1699</v>
      </c>
      <c r="DS1373" t="s">
        <v>907</v>
      </c>
      <c r="DT1373">
        <v>1</v>
      </c>
      <c r="DU1373">
        <v>1</v>
      </c>
      <c r="DV1373" t="s">
        <v>134</v>
      </c>
      <c r="DW1373" t="s">
        <v>134</v>
      </c>
      <c r="DX1373" t="s">
        <v>134</v>
      </c>
      <c r="DY1373" t="s">
        <v>136</v>
      </c>
      <c r="DZ1373">
        <v>1</v>
      </c>
      <c r="EA1373" t="s">
        <v>136</v>
      </c>
      <c r="EC1373" s="5">
        <v>12.68</v>
      </c>
      <c r="ED1373" s="5">
        <v>55</v>
      </c>
      <c r="EE1373">
        <v>16053800792</v>
      </c>
      <c r="EF1373" t="s">
        <v>1701</v>
      </c>
      <c r="EG1373" t="s">
        <v>148</v>
      </c>
      <c r="EH1373">
        <v>0</v>
      </c>
    </row>
    <row r="1374" spans="1:138" ht="15" customHeight="1" x14ac:dyDescent="0.35">
      <c r="A1374" t="s">
        <v>19874</v>
      </c>
      <c r="B1374" t="s">
        <v>157</v>
      </c>
      <c r="C1374" s="1">
        <v>44133.436829166669</v>
      </c>
      <c r="D1374" s="1">
        <v>44168</v>
      </c>
      <c r="E1374" t="s">
        <v>133</v>
      </c>
      <c r="F1374" t="s">
        <v>136</v>
      </c>
      <c r="G1374" t="s">
        <v>135</v>
      </c>
      <c r="H1374" t="s">
        <v>136</v>
      </c>
      <c r="I1374" t="s">
        <v>19875</v>
      </c>
      <c r="K1374" t="s">
        <v>19876</v>
      </c>
      <c r="M1374" t="s">
        <v>2450</v>
      </c>
      <c r="N1374" t="s">
        <v>246</v>
      </c>
      <c r="O1374" s="4">
        <v>70578</v>
      </c>
      <c r="P1374" t="s">
        <v>140</v>
      </c>
      <c r="R1374">
        <v>13372505598</v>
      </c>
      <c r="T1374">
        <v>112512</v>
      </c>
      <c r="U1374" t="s">
        <v>17808</v>
      </c>
      <c r="V1374" t="s">
        <v>3465</v>
      </c>
      <c r="X1374" t="s">
        <v>251</v>
      </c>
      <c r="Y1374" t="s">
        <v>19876</v>
      </c>
      <c r="AA1374" t="s">
        <v>2450</v>
      </c>
      <c r="AB1374" t="s">
        <v>246</v>
      </c>
      <c r="AC1374" s="4">
        <v>70578</v>
      </c>
      <c r="AD1374" t="s">
        <v>140</v>
      </c>
      <c r="AF1374">
        <v>13372505598</v>
      </c>
      <c r="AH1374" t="s">
        <v>19877</v>
      </c>
      <c r="AI1374" t="s">
        <v>168</v>
      </c>
      <c r="AJ1374" t="s">
        <v>3436</v>
      </c>
      <c r="AK1374" t="s">
        <v>1031</v>
      </c>
      <c r="AL1374" t="s">
        <v>6693</v>
      </c>
      <c r="AM1374" t="s">
        <v>9368</v>
      </c>
      <c r="AO1374" t="s">
        <v>2450</v>
      </c>
      <c r="AP1374" t="s">
        <v>246</v>
      </c>
      <c r="AQ1374" s="4">
        <v>70578</v>
      </c>
      <c r="AR1374" t="s">
        <v>140</v>
      </c>
      <c r="AT1374">
        <v>13375817041</v>
      </c>
      <c r="AV1374" t="s">
        <v>9369</v>
      </c>
      <c r="AW1374" t="s">
        <v>9370</v>
      </c>
      <c r="AZ1374" t="s">
        <v>334</v>
      </c>
      <c r="BA1374" t="s">
        <v>335</v>
      </c>
      <c r="BB1374" t="s">
        <v>136</v>
      </c>
      <c r="BC1374" t="s">
        <v>136</v>
      </c>
      <c r="BD1374" t="s">
        <v>148</v>
      </c>
      <c r="BE1374" t="s">
        <v>136</v>
      </c>
      <c r="BF1374" t="s">
        <v>136</v>
      </c>
      <c r="BG1374" t="s">
        <v>134</v>
      </c>
      <c r="BH1374" t="s">
        <v>136</v>
      </c>
      <c r="BN1374" t="s">
        <v>19878</v>
      </c>
      <c r="BO1374" t="s">
        <v>775</v>
      </c>
      <c r="BP1374">
        <v>4</v>
      </c>
      <c r="BQ1374">
        <v>4</v>
      </c>
      <c r="BR1374">
        <v>4</v>
      </c>
      <c r="BS1374" s="1">
        <v>44197</v>
      </c>
      <c r="BT1374" s="1">
        <v>44418</v>
      </c>
      <c r="BU1374" s="1">
        <v>44197</v>
      </c>
      <c r="BV1374" s="1">
        <v>44418</v>
      </c>
      <c r="BW1374" t="s">
        <v>136</v>
      </c>
      <c r="BX1374">
        <v>40</v>
      </c>
      <c r="BY1374">
        <v>0</v>
      </c>
      <c r="BZ1374">
        <v>8</v>
      </c>
      <c r="CA1374">
        <v>8</v>
      </c>
      <c r="CB1374">
        <v>8</v>
      </c>
      <c r="CC1374">
        <v>8</v>
      </c>
      <c r="CD1374">
        <v>8</v>
      </c>
      <c r="CE1374">
        <v>0</v>
      </c>
      <c r="CF1374" t="str">
        <f>"7:00 AM"</f>
        <v>7:00 AM</v>
      </c>
      <c r="CG1374" t="str">
        <f>"4:00 PM"</f>
        <v>4:00 PM</v>
      </c>
      <c r="CH1374" s="5">
        <v>11.83</v>
      </c>
      <c r="CI1374" t="s">
        <v>146</v>
      </c>
      <c r="CL1374" t="s">
        <v>134</v>
      </c>
      <c r="CM1374" t="s">
        <v>147</v>
      </c>
      <c r="CN1374" t="s">
        <v>148</v>
      </c>
      <c r="CO1374" s="2" t="s">
        <v>19879</v>
      </c>
      <c r="CP1374" t="s">
        <v>149</v>
      </c>
      <c r="CQ1374">
        <v>3</v>
      </c>
      <c r="CR1374">
        <v>0</v>
      </c>
      <c r="CS1374" t="s">
        <v>136</v>
      </c>
      <c r="CT1374" t="s">
        <v>136</v>
      </c>
      <c r="CU1374" t="s">
        <v>136</v>
      </c>
      <c r="CV1374" t="s">
        <v>134</v>
      </c>
      <c r="CW1374" t="s">
        <v>134</v>
      </c>
      <c r="CX1374">
        <v>50</v>
      </c>
      <c r="CY1374" t="s">
        <v>134</v>
      </c>
      <c r="CZ1374" t="s">
        <v>134</v>
      </c>
      <c r="DA1374" t="s">
        <v>134</v>
      </c>
      <c r="DB1374" t="s">
        <v>134</v>
      </c>
      <c r="DC1374" t="s">
        <v>134</v>
      </c>
      <c r="DD1374" t="s">
        <v>136</v>
      </c>
      <c r="DF1374" t="s">
        <v>19880</v>
      </c>
      <c r="DG1374" t="s">
        <v>19881</v>
      </c>
      <c r="DH1374" t="s">
        <v>2450</v>
      </c>
      <c r="DI1374" t="s">
        <v>246</v>
      </c>
      <c r="DJ1374" s="4">
        <v>70578</v>
      </c>
      <c r="DK1374" t="s">
        <v>268</v>
      </c>
      <c r="DL1374" t="s">
        <v>136</v>
      </c>
      <c r="DM1374">
        <v>1</v>
      </c>
      <c r="DN1374" t="s">
        <v>19881</v>
      </c>
      <c r="DO1374" t="s">
        <v>2450</v>
      </c>
      <c r="DP1374" t="s">
        <v>246</v>
      </c>
      <c r="DQ1374" t="str">
        <f>"70578"</f>
        <v>70578</v>
      </c>
      <c r="DR1374" t="s">
        <v>268</v>
      </c>
      <c r="DS1374" t="s">
        <v>19882</v>
      </c>
      <c r="DT1374">
        <v>1</v>
      </c>
      <c r="DU1374">
        <v>4</v>
      </c>
      <c r="DV1374" t="s">
        <v>134</v>
      </c>
      <c r="DW1374" t="s">
        <v>134</v>
      </c>
      <c r="DX1374" t="s">
        <v>134</v>
      </c>
      <c r="DY1374" t="s">
        <v>136</v>
      </c>
      <c r="DZ1374">
        <v>1</v>
      </c>
      <c r="EA1374" t="s">
        <v>136</v>
      </c>
      <c r="EC1374" s="5">
        <v>12.68</v>
      </c>
      <c r="ED1374" s="5">
        <v>55</v>
      </c>
      <c r="EE1374">
        <v>13372505598</v>
      </c>
      <c r="EF1374" t="s">
        <v>19877</v>
      </c>
      <c r="EG1374" t="s">
        <v>148</v>
      </c>
      <c r="EH1374">
        <v>3</v>
      </c>
    </row>
    <row r="1375" spans="1:138" ht="15" customHeight="1" x14ac:dyDescent="0.35">
      <c r="A1375" t="s">
        <v>27450</v>
      </c>
      <c r="B1375" t="s">
        <v>157</v>
      </c>
      <c r="C1375" s="1">
        <v>44126.609862500001</v>
      </c>
      <c r="D1375" s="1">
        <v>44168</v>
      </c>
      <c r="E1375" t="s">
        <v>133</v>
      </c>
      <c r="F1375" t="s">
        <v>136</v>
      </c>
      <c r="G1375" t="s">
        <v>135</v>
      </c>
      <c r="H1375" t="s">
        <v>136</v>
      </c>
      <c r="I1375" t="s">
        <v>27451</v>
      </c>
      <c r="K1375" t="s">
        <v>27452</v>
      </c>
      <c r="M1375" t="s">
        <v>771</v>
      </c>
      <c r="N1375" t="s">
        <v>246</v>
      </c>
      <c r="O1375" s="4">
        <v>70535</v>
      </c>
      <c r="P1375" t="s">
        <v>140</v>
      </c>
      <c r="R1375">
        <v>13376583106</v>
      </c>
      <c r="T1375">
        <v>112512</v>
      </c>
      <c r="U1375" t="s">
        <v>27453</v>
      </c>
      <c r="V1375" t="s">
        <v>3106</v>
      </c>
      <c r="X1375" t="s">
        <v>747</v>
      </c>
      <c r="Y1375" t="s">
        <v>27452</v>
      </c>
      <c r="AA1375" t="s">
        <v>771</v>
      </c>
      <c r="AB1375" t="s">
        <v>246</v>
      </c>
      <c r="AC1375" s="4">
        <v>70535</v>
      </c>
      <c r="AD1375" t="s">
        <v>140</v>
      </c>
      <c r="AF1375">
        <v>13376583106</v>
      </c>
      <c r="AH1375" t="s">
        <v>27454</v>
      </c>
      <c r="AI1375" t="s">
        <v>168</v>
      </c>
      <c r="AJ1375" t="s">
        <v>1977</v>
      </c>
      <c r="AK1375" t="s">
        <v>1978</v>
      </c>
      <c r="AL1375" t="s">
        <v>1979</v>
      </c>
      <c r="AM1375" t="s">
        <v>1980</v>
      </c>
      <c r="AN1375" t="s">
        <v>1981</v>
      </c>
      <c r="AO1375" t="s">
        <v>1982</v>
      </c>
      <c r="AP1375" t="s">
        <v>246</v>
      </c>
      <c r="AQ1375" s="4">
        <v>70754</v>
      </c>
      <c r="AR1375" t="s">
        <v>140</v>
      </c>
      <c r="AT1375">
        <v>12256863033</v>
      </c>
      <c r="AV1375" t="s">
        <v>1983</v>
      </c>
      <c r="AW1375" t="s">
        <v>1984</v>
      </c>
      <c r="AZ1375" t="s">
        <v>334</v>
      </c>
      <c r="BA1375" t="s">
        <v>335</v>
      </c>
      <c r="BB1375" t="s">
        <v>136</v>
      </c>
      <c r="BC1375" t="s">
        <v>136</v>
      </c>
      <c r="BD1375" t="s">
        <v>148</v>
      </c>
      <c r="BE1375" t="s">
        <v>136</v>
      </c>
      <c r="BF1375" t="s">
        <v>136</v>
      </c>
      <c r="BG1375" t="s">
        <v>134</v>
      </c>
      <c r="BH1375" t="s">
        <v>136</v>
      </c>
      <c r="BN1375" t="s">
        <v>27455</v>
      </c>
      <c r="BO1375" t="s">
        <v>3652</v>
      </c>
      <c r="BP1375">
        <v>2</v>
      </c>
      <c r="BQ1375">
        <v>2</v>
      </c>
      <c r="BR1375">
        <v>2</v>
      </c>
      <c r="BS1375" s="1">
        <v>44197</v>
      </c>
      <c r="BT1375" s="1">
        <v>44501</v>
      </c>
      <c r="BU1375" s="1">
        <v>44197</v>
      </c>
      <c r="BV1375" s="1">
        <v>44501</v>
      </c>
      <c r="BW1375" t="s">
        <v>136</v>
      </c>
      <c r="BX1375">
        <v>36</v>
      </c>
      <c r="BY1375">
        <v>0</v>
      </c>
      <c r="BZ1375">
        <v>6</v>
      </c>
      <c r="CA1375">
        <v>6</v>
      </c>
      <c r="CB1375">
        <v>6</v>
      </c>
      <c r="CC1375">
        <v>6</v>
      </c>
      <c r="CD1375">
        <v>6</v>
      </c>
      <c r="CE1375">
        <v>6</v>
      </c>
      <c r="CF1375" t="str">
        <f>"7:00 AM"</f>
        <v>7:00 AM</v>
      </c>
      <c r="CG1375" t="str">
        <f>"1:00 PM"</f>
        <v>1:00 PM</v>
      </c>
      <c r="CH1375" s="5">
        <v>11.83</v>
      </c>
      <c r="CI1375" t="s">
        <v>146</v>
      </c>
      <c r="CJ1375">
        <v>0</v>
      </c>
      <c r="CK1375" t="s">
        <v>3352</v>
      </c>
      <c r="CL1375" t="s">
        <v>134</v>
      </c>
      <c r="CM1375" t="s">
        <v>147</v>
      </c>
      <c r="CN1375" t="s">
        <v>148</v>
      </c>
      <c r="CO1375" s="2" t="s">
        <v>3165</v>
      </c>
      <c r="CP1375" t="s">
        <v>149</v>
      </c>
      <c r="CQ1375">
        <v>0</v>
      </c>
      <c r="CR1375">
        <v>0</v>
      </c>
      <c r="CS1375" t="s">
        <v>136</v>
      </c>
      <c r="CT1375" t="s">
        <v>136</v>
      </c>
      <c r="CU1375" t="s">
        <v>136</v>
      </c>
      <c r="CV1375" t="s">
        <v>134</v>
      </c>
      <c r="CW1375" t="s">
        <v>134</v>
      </c>
      <c r="CX1375">
        <v>50</v>
      </c>
      <c r="CY1375" t="s">
        <v>134</v>
      </c>
      <c r="CZ1375" t="s">
        <v>134</v>
      </c>
      <c r="DA1375" t="s">
        <v>134</v>
      </c>
      <c r="DB1375" t="s">
        <v>134</v>
      </c>
      <c r="DC1375" t="s">
        <v>134</v>
      </c>
      <c r="DD1375" t="s">
        <v>136</v>
      </c>
      <c r="DF1375" t="s">
        <v>3353</v>
      </c>
      <c r="DG1375" t="s">
        <v>27452</v>
      </c>
      <c r="DH1375" t="s">
        <v>771</v>
      </c>
      <c r="DI1375" t="s">
        <v>246</v>
      </c>
      <c r="DJ1375" s="4">
        <v>70535</v>
      </c>
      <c r="DK1375" t="s">
        <v>268</v>
      </c>
      <c r="DL1375" t="s">
        <v>134</v>
      </c>
      <c r="DM1375">
        <v>2</v>
      </c>
      <c r="DN1375" t="s">
        <v>27456</v>
      </c>
      <c r="DO1375" t="s">
        <v>771</v>
      </c>
      <c r="DP1375" t="s">
        <v>246</v>
      </c>
      <c r="DQ1375" t="str">
        <f>"70535"</f>
        <v>70535</v>
      </c>
      <c r="DR1375" t="s">
        <v>268</v>
      </c>
      <c r="DS1375" t="s">
        <v>27457</v>
      </c>
      <c r="DT1375">
        <v>1</v>
      </c>
      <c r="DU1375">
        <v>7</v>
      </c>
      <c r="DV1375" t="s">
        <v>134</v>
      </c>
      <c r="DW1375" t="s">
        <v>134</v>
      </c>
      <c r="DX1375" t="s">
        <v>134</v>
      </c>
      <c r="DY1375" t="s">
        <v>136</v>
      </c>
      <c r="DZ1375">
        <v>1</v>
      </c>
      <c r="EA1375" t="s">
        <v>136</v>
      </c>
      <c r="EC1375" s="5">
        <v>12.68</v>
      </c>
      <c r="ED1375" s="5">
        <v>55</v>
      </c>
      <c r="EE1375">
        <v>13376583106</v>
      </c>
      <c r="EF1375" t="s">
        <v>27454</v>
      </c>
      <c r="EG1375" t="s">
        <v>1989</v>
      </c>
      <c r="EH1375">
        <v>1</v>
      </c>
    </row>
    <row r="1376" spans="1:138" ht="15" customHeight="1" x14ac:dyDescent="0.35">
      <c r="A1376" t="s">
        <v>16152</v>
      </c>
      <c r="B1376" t="s">
        <v>157</v>
      </c>
      <c r="C1376" s="1">
        <v>44134.729374189817</v>
      </c>
      <c r="D1376" s="1">
        <v>44168</v>
      </c>
      <c r="E1376" t="s">
        <v>133</v>
      </c>
      <c r="F1376" t="s">
        <v>136</v>
      </c>
      <c r="G1376" t="s">
        <v>135</v>
      </c>
      <c r="H1376" t="s">
        <v>134</v>
      </c>
      <c r="I1376" t="s">
        <v>16153</v>
      </c>
      <c r="K1376" t="s">
        <v>16154</v>
      </c>
      <c r="M1376" t="s">
        <v>1391</v>
      </c>
      <c r="N1376" t="s">
        <v>139</v>
      </c>
      <c r="O1376" s="4">
        <v>33440</v>
      </c>
      <c r="P1376" t="s">
        <v>140</v>
      </c>
      <c r="R1376">
        <v>18635992735</v>
      </c>
      <c r="T1376">
        <v>11121</v>
      </c>
      <c r="U1376" t="s">
        <v>4799</v>
      </c>
      <c r="V1376" t="s">
        <v>16155</v>
      </c>
      <c r="X1376" t="s">
        <v>1677</v>
      </c>
      <c r="Y1376" t="s">
        <v>16154</v>
      </c>
      <c r="AA1376" t="s">
        <v>1391</v>
      </c>
      <c r="AB1376" t="s">
        <v>139</v>
      </c>
      <c r="AC1376" s="4">
        <v>33440</v>
      </c>
      <c r="AD1376" t="s">
        <v>140</v>
      </c>
      <c r="AF1376">
        <v>18639838269</v>
      </c>
      <c r="AH1376" t="s">
        <v>2559</v>
      </c>
      <c r="AI1376" t="s">
        <v>168</v>
      </c>
      <c r="AJ1376" t="s">
        <v>3010</v>
      </c>
      <c r="AK1376" t="s">
        <v>223</v>
      </c>
      <c r="AL1376" t="s">
        <v>3011</v>
      </c>
      <c r="AM1376" t="s">
        <v>3012</v>
      </c>
      <c r="AN1376" t="s">
        <v>3013</v>
      </c>
      <c r="AO1376" t="s">
        <v>3014</v>
      </c>
      <c r="AP1376" t="s">
        <v>837</v>
      </c>
      <c r="AQ1376" s="4">
        <v>29401</v>
      </c>
      <c r="AR1376" t="s">
        <v>140</v>
      </c>
      <c r="AT1376">
        <v>18432004263</v>
      </c>
      <c r="AV1376" t="s">
        <v>3015</v>
      </c>
      <c r="AW1376" t="s">
        <v>3016</v>
      </c>
      <c r="AZ1376" t="s">
        <v>175</v>
      </c>
      <c r="BA1376" t="s">
        <v>176</v>
      </c>
      <c r="BB1376" t="s">
        <v>136</v>
      </c>
      <c r="BC1376" t="s">
        <v>136</v>
      </c>
      <c r="BD1376" t="s">
        <v>148</v>
      </c>
      <c r="BE1376" t="s">
        <v>136</v>
      </c>
      <c r="BF1376" t="s">
        <v>136</v>
      </c>
      <c r="BG1376" t="s">
        <v>134</v>
      </c>
      <c r="BH1376" t="s">
        <v>136</v>
      </c>
      <c r="BN1376" t="s">
        <v>16156</v>
      </c>
      <c r="BO1376" t="s">
        <v>16157</v>
      </c>
      <c r="BP1376">
        <v>300</v>
      </c>
      <c r="BQ1376">
        <v>49</v>
      </c>
      <c r="BR1376">
        <v>49</v>
      </c>
      <c r="BS1376" s="1">
        <v>44170</v>
      </c>
      <c r="BT1376" s="1">
        <v>44347</v>
      </c>
      <c r="BU1376" s="1">
        <v>44170</v>
      </c>
      <c r="BV1376" s="1">
        <v>44347</v>
      </c>
      <c r="BW1376" t="s">
        <v>136</v>
      </c>
      <c r="BX1376">
        <v>39</v>
      </c>
      <c r="BY1376">
        <v>0</v>
      </c>
      <c r="BZ1376">
        <v>6.5</v>
      </c>
      <c r="CA1376">
        <v>6.5</v>
      </c>
      <c r="CB1376">
        <v>6.5</v>
      </c>
      <c r="CC1376">
        <v>6.5</v>
      </c>
      <c r="CD1376">
        <v>6.5</v>
      </c>
      <c r="CE1376">
        <v>6.5</v>
      </c>
      <c r="CF1376" t="str">
        <f>"7:00 AM"</f>
        <v>7:00 AM</v>
      </c>
      <c r="CG1376" t="str">
        <f>"2:00 PM"</f>
        <v>2:00 PM</v>
      </c>
      <c r="CH1376" s="5">
        <v>11.71</v>
      </c>
      <c r="CI1376" t="s">
        <v>146</v>
      </c>
      <c r="CJ1376">
        <v>0.75</v>
      </c>
      <c r="CK1376" t="s">
        <v>16158</v>
      </c>
      <c r="CL1376" t="s">
        <v>136</v>
      </c>
      <c r="CM1376" t="s">
        <v>147</v>
      </c>
      <c r="CN1376" t="s">
        <v>148</v>
      </c>
      <c r="CO1376" s="2" t="s">
        <v>16159</v>
      </c>
      <c r="CP1376" t="s">
        <v>149</v>
      </c>
      <c r="CQ1376">
        <v>3</v>
      </c>
      <c r="CR1376">
        <v>0</v>
      </c>
      <c r="CS1376" t="s">
        <v>136</v>
      </c>
      <c r="CT1376" t="s">
        <v>136</v>
      </c>
      <c r="CU1376" t="s">
        <v>134</v>
      </c>
      <c r="CV1376" t="s">
        <v>134</v>
      </c>
      <c r="CW1376" t="s">
        <v>134</v>
      </c>
      <c r="CX1376">
        <v>50</v>
      </c>
      <c r="CY1376" t="s">
        <v>134</v>
      </c>
      <c r="CZ1376" t="s">
        <v>134</v>
      </c>
      <c r="DA1376" t="s">
        <v>134</v>
      </c>
      <c r="DB1376" t="s">
        <v>134</v>
      </c>
      <c r="DC1376" t="s">
        <v>134</v>
      </c>
      <c r="DD1376" t="s">
        <v>136</v>
      </c>
      <c r="DF1376" t="s">
        <v>16160</v>
      </c>
      <c r="DG1376" t="s">
        <v>16161</v>
      </c>
      <c r="DH1376" t="s">
        <v>1391</v>
      </c>
      <c r="DI1376" t="s">
        <v>139</v>
      </c>
      <c r="DJ1376" s="4">
        <v>33440</v>
      </c>
      <c r="DK1376" t="s">
        <v>210</v>
      </c>
      <c r="DL1376" t="s">
        <v>134</v>
      </c>
      <c r="DM1376">
        <v>4</v>
      </c>
      <c r="DN1376" t="s">
        <v>16162</v>
      </c>
      <c r="DO1376" t="s">
        <v>1391</v>
      </c>
      <c r="DP1376" t="s">
        <v>139</v>
      </c>
      <c r="DQ1376" t="str">
        <f>"33440"</f>
        <v>33440</v>
      </c>
      <c r="DR1376" t="s">
        <v>210</v>
      </c>
      <c r="DS1376" t="s">
        <v>154</v>
      </c>
      <c r="DT1376">
        <v>1</v>
      </c>
      <c r="DU1376">
        <v>7</v>
      </c>
      <c r="DV1376" t="s">
        <v>134</v>
      </c>
      <c r="DW1376" t="s">
        <v>134</v>
      </c>
      <c r="DX1376" t="s">
        <v>134</v>
      </c>
      <c r="DY1376" t="s">
        <v>134</v>
      </c>
      <c r="DZ1376">
        <v>14</v>
      </c>
      <c r="EA1376" t="s">
        <v>134</v>
      </c>
      <c r="EB1376" s="5">
        <v>12.68</v>
      </c>
      <c r="EC1376" s="5">
        <v>12.68</v>
      </c>
      <c r="ED1376" s="5">
        <v>55</v>
      </c>
      <c r="EE1376">
        <v>18639838269</v>
      </c>
      <c r="EF1376" t="s">
        <v>16163</v>
      </c>
      <c r="EG1376" t="s">
        <v>148</v>
      </c>
      <c r="EH1376">
        <v>0</v>
      </c>
    </row>
    <row r="1377" spans="1:138" ht="15" customHeight="1" x14ac:dyDescent="0.35">
      <c r="A1377" t="s">
        <v>16179</v>
      </c>
      <c r="B1377" t="s">
        <v>157</v>
      </c>
      <c r="C1377" s="1">
        <v>44139.576076736113</v>
      </c>
      <c r="D1377" s="1">
        <v>44168</v>
      </c>
      <c r="E1377" t="s">
        <v>133</v>
      </c>
      <c r="F1377" t="s">
        <v>136</v>
      </c>
      <c r="G1377" t="s">
        <v>135</v>
      </c>
      <c r="H1377" t="s">
        <v>136</v>
      </c>
      <c r="I1377" t="s">
        <v>16180</v>
      </c>
      <c r="K1377" t="s">
        <v>16181</v>
      </c>
      <c r="M1377" t="s">
        <v>16182</v>
      </c>
      <c r="N1377" t="s">
        <v>2120</v>
      </c>
      <c r="O1377" s="4">
        <v>49102</v>
      </c>
      <c r="P1377" t="s">
        <v>140</v>
      </c>
      <c r="R1377">
        <v>12692085899</v>
      </c>
      <c r="T1377">
        <v>115112</v>
      </c>
      <c r="U1377" t="s">
        <v>16183</v>
      </c>
      <c r="V1377" t="s">
        <v>2757</v>
      </c>
      <c r="X1377" t="s">
        <v>164</v>
      </c>
      <c r="Y1377" t="s">
        <v>16181</v>
      </c>
      <c r="AA1377" t="s">
        <v>16182</v>
      </c>
      <c r="AB1377" t="s">
        <v>2120</v>
      </c>
      <c r="AC1377" s="4">
        <v>49102</v>
      </c>
      <c r="AD1377" t="s">
        <v>140</v>
      </c>
      <c r="AF1377">
        <v>12692085899</v>
      </c>
      <c r="AH1377" t="s">
        <v>16184</v>
      </c>
      <c r="AI1377" t="s">
        <v>168</v>
      </c>
      <c r="AJ1377" t="s">
        <v>533</v>
      </c>
      <c r="AK1377" t="s">
        <v>534</v>
      </c>
      <c r="AM1377" t="s">
        <v>535</v>
      </c>
      <c r="AO1377" t="s">
        <v>536</v>
      </c>
      <c r="AP1377" t="s">
        <v>537</v>
      </c>
      <c r="AQ1377" s="4">
        <v>28786</v>
      </c>
      <c r="AR1377" t="s">
        <v>140</v>
      </c>
      <c r="AT1377">
        <v>18282460659</v>
      </c>
      <c r="AV1377" t="s">
        <v>538</v>
      </c>
      <c r="AW1377" t="s">
        <v>16185</v>
      </c>
      <c r="AZ1377" t="s">
        <v>175</v>
      </c>
      <c r="BA1377" t="s">
        <v>176</v>
      </c>
      <c r="BB1377" t="s">
        <v>136</v>
      </c>
      <c r="BC1377" t="s">
        <v>136</v>
      </c>
      <c r="BD1377" t="s">
        <v>148</v>
      </c>
      <c r="BE1377" t="s">
        <v>136</v>
      </c>
      <c r="BF1377" t="s">
        <v>136</v>
      </c>
      <c r="BG1377" t="s">
        <v>134</v>
      </c>
      <c r="BH1377" t="s">
        <v>136</v>
      </c>
      <c r="BN1377" t="s">
        <v>16186</v>
      </c>
      <c r="BO1377" t="s">
        <v>16187</v>
      </c>
      <c r="BP1377">
        <v>2</v>
      </c>
      <c r="BQ1377">
        <v>2</v>
      </c>
      <c r="BR1377">
        <v>2</v>
      </c>
      <c r="BS1377" s="1">
        <v>44185</v>
      </c>
      <c r="BT1377" s="1">
        <v>44287</v>
      </c>
      <c r="BU1377" s="1">
        <v>44185</v>
      </c>
      <c r="BV1377" s="1">
        <v>44287</v>
      </c>
      <c r="BW1377" t="s">
        <v>136</v>
      </c>
      <c r="BX1377">
        <v>48</v>
      </c>
      <c r="BY1377">
        <v>0</v>
      </c>
      <c r="BZ1377">
        <v>8</v>
      </c>
      <c r="CA1377">
        <v>8</v>
      </c>
      <c r="CB1377">
        <v>8</v>
      </c>
      <c r="CC1377">
        <v>8</v>
      </c>
      <c r="CD1377">
        <v>8</v>
      </c>
      <c r="CE1377">
        <v>8</v>
      </c>
      <c r="CF1377" t="str">
        <f>"8:00 AM"</f>
        <v>8:00 AM</v>
      </c>
      <c r="CG1377" t="str">
        <f>"5:00 PM"</f>
        <v>5:00 PM</v>
      </c>
      <c r="CH1377" s="5">
        <v>14.4</v>
      </c>
      <c r="CI1377" t="s">
        <v>146</v>
      </c>
      <c r="CL1377" t="s">
        <v>136</v>
      </c>
      <c r="CM1377" t="s">
        <v>312</v>
      </c>
      <c r="CN1377" t="s">
        <v>148</v>
      </c>
      <c r="CO1377" t="s">
        <v>544</v>
      </c>
      <c r="CP1377" t="s">
        <v>149</v>
      </c>
      <c r="CQ1377">
        <v>1</v>
      </c>
      <c r="CR1377">
        <v>0</v>
      </c>
      <c r="CS1377" t="s">
        <v>136</v>
      </c>
      <c r="CT1377" t="s">
        <v>136</v>
      </c>
      <c r="CU1377" t="s">
        <v>136</v>
      </c>
      <c r="CV1377" t="s">
        <v>136</v>
      </c>
      <c r="CW1377" t="s">
        <v>136</v>
      </c>
      <c r="CY1377" t="s">
        <v>134</v>
      </c>
      <c r="CZ1377" t="s">
        <v>134</v>
      </c>
      <c r="DA1377" t="s">
        <v>134</v>
      </c>
      <c r="DB1377" t="s">
        <v>134</v>
      </c>
      <c r="DC1377" t="s">
        <v>134</v>
      </c>
      <c r="DD1377" t="s">
        <v>136</v>
      </c>
      <c r="DF1377" t="s">
        <v>16188</v>
      </c>
      <c r="DG1377" t="s">
        <v>16189</v>
      </c>
      <c r="DH1377" t="s">
        <v>16182</v>
      </c>
      <c r="DI1377" t="s">
        <v>2120</v>
      </c>
      <c r="DJ1377" s="4">
        <v>49102</v>
      </c>
      <c r="DK1377" t="s">
        <v>16190</v>
      </c>
      <c r="DL1377" t="s">
        <v>136</v>
      </c>
      <c r="DM1377">
        <v>1</v>
      </c>
      <c r="DN1377" t="s">
        <v>16191</v>
      </c>
      <c r="DO1377" t="s">
        <v>16182</v>
      </c>
      <c r="DP1377" t="s">
        <v>2120</v>
      </c>
      <c r="DQ1377" t="str">
        <f>"49102"</f>
        <v>49102</v>
      </c>
      <c r="DR1377" t="s">
        <v>16190</v>
      </c>
      <c r="DS1377" t="s">
        <v>296</v>
      </c>
      <c r="DT1377">
        <v>2</v>
      </c>
      <c r="DU1377">
        <v>8</v>
      </c>
      <c r="DV1377" t="s">
        <v>134</v>
      </c>
      <c r="DW1377" t="s">
        <v>134</v>
      </c>
      <c r="DX1377" t="s">
        <v>134</v>
      </c>
      <c r="DY1377" t="s">
        <v>136</v>
      </c>
      <c r="DZ1377">
        <v>1</v>
      </c>
      <c r="EA1377" t="s">
        <v>136</v>
      </c>
      <c r="EC1377" s="5">
        <v>12.68</v>
      </c>
      <c r="ED1377" s="5">
        <v>55</v>
      </c>
      <c r="EE1377">
        <v>12692085899</v>
      </c>
      <c r="EF1377" t="s">
        <v>16184</v>
      </c>
      <c r="EG1377" t="s">
        <v>148</v>
      </c>
      <c r="EH1377">
        <v>0</v>
      </c>
    </row>
    <row r="1378" spans="1:138" ht="15" customHeight="1" x14ac:dyDescent="0.35">
      <c r="A1378" t="s">
        <v>26322</v>
      </c>
      <c r="B1378" t="s">
        <v>157</v>
      </c>
      <c r="C1378" s="1">
        <v>44126.370064351853</v>
      </c>
      <c r="D1378" s="1">
        <v>44168</v>
      </c>
      <c r="E1378" t="s">
        <v>133</v>
      </c>
      <c r="F1378" t="s">
        <v>136</v>
      </c>
      <c r="G1378" t="s">
        <v>135</v>
      </c>
      <c r="H1378" t="s">
        <v>134</v>
      </c>
      <c r="I1378" t="s">
        <v>26323</v>
      </c>
      <c r="K1378" t="s">
        <v>26324</v>
      </c>
      <c r="M1378" t="s">
        <v>26325</v>
      </c>
      <c r="N1378" t="s">
        <v>1128</v>
      </c>
      <c r="O1378" s="4">
        <v>58041</v>
      </c>
      <c r="P1378" t="s">
        <v>140</v>
      </c>
      <c r="R1378">
        <v>17016400386</v>
      </c>
      <c r="T1378">
        <v>111191</v>
      </c>
      <c r="U1378" t="s">
        <v>26326</v>
      </c>
      <c r="V1378" t="s">
        <v>8251</v>
      </c>
      <c r="X1378" t="s">
        <v>164</v>
      </c>
      <c r="Y1378" t="s">
        <v>26324</v>
      </c>
      <c r="AA1378" t="s">
        <v>26325</v>
      </c>
      <c r="AB1378" t="s">
        <v>1128</v>
      </c>
      <c r="AC1378" s="4">
        <v>58041</v>
      </c>
      <c r="AD1378" t="s">
        <v>140</v>
      </c>
      <c r="AF1378">
        <v>17016400386</v>
      </c>
      <c r="AH1378" t="s">
        <v>25985</v>
      </c>
      <c r="AI1378" t="s">
        <v>168</v>
      </c>
      <c r="AJ1378" t="s">
        <v>1941</v>
      </c>
      <c r="AK1378" t="s">
        <v>1942</v>
      </c>
      <c r="AL1378" t="s">
        <v>1943</v>
      </c>
      <c r="AM1378" t="s">
        <v>1944</v>
      </c>
      <c r="AN1378" t="s">
        <v>1945</v>
      </c>
      <c r="AO1378" t="s">
        <v>1946</v>
      </c>
      <c r="AP1378" t="s">
        <v>374</v>
      </c>
      <c r="AQ1378" s="4">
        <v>78266</v>
      </c>
      <c r="AR1378" t="s">
        <v>140</v>
      </c>
      <c r="AT1378">
        <v>18305844555</v>
      </c>
      <c r="AV1378" t="s">
        <v>1947</v>
      </c>
      <c r="AW1378" t="s">
        <v>1948</v>
      </c>
      <c r="AZ1378" t="s">
        <v>334</v>
      </c>
      <c r="BA1378" t="s">
        <v>335</v>
      </c>
      <c r="BB1378" t="s">
        <v>136</v>
      </c>
      <c r="BC1378" t="s">
        <v>136</v>
      </c>
      <c r="BD1378" t="s">
        <v>148</v>
      </c>
      <c r="BE1378" t="s">
        <v>136</v>
      </c>
      <c r="BF1378" t="s">
        <v>136</v>
      </c>
      <c r="BG1378" t="s">
        <v>134</v>
      </c>
      <c r="BH1378" t="s">
        <v>136</v>
      </c>
      <c r="BN1378" t="s">
        <v>26327</v>
      </c>
      <c r="BO1378" t="s">
        <v>3814</v>
      </c>
      <c r="BP1378">
        <v>2</v>
      </c>
      <c r="BQ1378">
        <v>2</v>
      </c>
      <c r="BR1378">
        <v>2</v>
      </c>
      <c r="BS1378" s="1">
        <v>44171</v>
      </c>
      <c r="BT1378" s="1">
        <v>44255</v>
      </c>
      <c r="BU1378" s="1">
        <v>44171</v>
      </c>
      <c r="BV1378" s="1">
        <v>44255</v>
      </c>
      <c r="BW1378" t="s">
        <v>136</v>
      </c>
      <c r="BX1378">
        <v>40</v>
      </c>
      <c r="BY1378">
        <v>0</v>
      </c>
      <c r="BZ1378">
        <v>8</v>
      </c>
      <c r="CA1378">
        <v>8</v>
      </c>
      <c r="CB1378">
        <v>8</v>
      </c>
      <c r="CC1378">
        <v>8</v>
      </c>
      <c r="CD1378">
        <v>8</v>
      </c>
      <c r="CE1378">
        <v>0</v>
      </c>
      <c r="CF1378" t="str">
        <f>"8:00 AM"</f>
        <v>8:00 AM</v>
      </c>
      <c r="CG1378" t="str">
        <f>"5:00 PM"</f>
        <v>5:00 PM</v>
      </c>
      <c r="CH1378" s="5">
        <v>14.99</v>
      </c>
      <c r="CI1378" t="s">
        <v>146</v>
      </c>
      <c r="CJ1378">
        <v>0</v>
      </c>
      <c r="CK1378" t="s">
        <v>148</v>
      </c>
      <c r="CL1378" t="s">
        <v>136</v>
      </c>
      <c r="CM1378" t="s">
        <v>312</v>
      </c>
      <c r="CN1378" t="s">
        <v>148</v>
      </c>
      <c r="CO1378" s="2" t="s">
        <v>1949</v>
      </c>
      <c r="CP1378" t="s">
        <v>149</v>
      </c>
      <c r="CQ1378">
        <v>6</v>
      </c>
      <c r="CR1378">
        <v>0</v>
      </c>
      <c r="CS1378" t="s">
        <v>136</v>
      </c>
      <c r="CT1378" t="s">
        <v>134</v>
      </c>
      <c r="CU1378" t="s">
        <v>136</v>
      </c>
      <c r="CV1378" t="s">
        <v>136</v>
      </c>
      <c r="CW1378" t="s">
        <v>136</v>
      </c>
      <c r="CY1378" t="s">
        <v>136</v>
      </c>
      <c r="CZ1378" t="s">
        <v>136</v>
      </c>
      <c r="DA1378" t="s">
        <v>136</v>
      </c>
      <c r="DB1378" t="s">
        <v>136</v>
      </c>
      <c r="DC1378" t="s">
        <v>136</v>
      </c>
      <c r="DD1378" t="s">
        <v>136</v>
      </c>
      <c r="DF1378" t="s">
        <v>24600</v>
      </c>
      <c r="DG1378" t="s">
        <v>26324</v>
      </c>
      <c r="DH1378" t="s">
        <v>26325</v>
      </c>
      <c r="DI1378" t="s">
        <v>1128</v>
      </c>
      <c r="DJ1378" s="4">
        <v>58041</v>
      </c>
      <c r="DK1378" t="s">
        <v>1542</v>
      </c>
      <c r="DL1378" t="s">
        <v>136</v>
      </c>
      <c r="DM1378">
        <v>1</v>
      </c>
      <c r="DN1378" t="s">
        <v>26328</v>
      </c>
      <c r="DO1378" t="s">
        <v>1533</v>
      </c>
      <c r="DP1378" t="s">
        <v>870</v>
      </c>
      <c r="DQ1378" t="str">
        <f>"56560"</f>
        <v>56560</v>
      </c>
      <c r="DR1378" t="s">
        <v>1539</v>
      </c>
      <c r="DS1378" t="s">
        <v>26329</v>
      </c>
      <c r="DT1378">
        <v>1</v>
      </c>
      <c r="DU1378">
        <v>3</v>
      </c>
      <c r="DV1378" t="s">
        <v>134</v>
      </c>
      <c r="DW1378" t="s">
        <v>134</v>
      </c>
      <c r="DX1378" t="s">
        <v>134</v>
      </c>
      <c r="DY1378" t="s">
        <v>136</v>
      </c>
      <c r="DZ1378">
        <v>1</v>
      </c>
      <c r="EA1378" t="s">
        <v>136</v>
      </c>
      <c r="EC1378" s="5">
        <v>12.68</v>
      </c>
      <c r="ED1378" s="5">
        <v>55</v>
      </c>
      <c r="EE1378">
        <v>17016400386</v>
      </c>
      <c r="EF1378" t="s">
        <v>25985</v>
      </c>
      <c r="EG1378" t="s">
        <v>148</v>
      </c>
      <c r="EH1378">
        <v>0</v>
      </c>
    </row>
    <row r="1379" spans="1:138" ht="15" customHeight="1" x14ac:dyDescent="0.35">
      <c r="A1379" t="s">
        <v>6772</v>
      </c>
      <c r="B1379" t="s">
        <v>157</v>
      </c>
      <c r="C1379" s="1">
        <v>44130.69337951389</v>
      </c>
      <c r="D1379" s="1">
        <v>44168</v>
      </c>
      <c r="E1379" t="s">
        <v>133</v>
      </c>
      <c r="F1379" t="s">
        <v>136</v>
      </c>
      <c r="G1379" t="s">
        <v>135</v>
      </c>
      <c r="H1379" t="s">
        <v>136</v>
      </c>
      <c r="I1379" t="s">
        <v>6773</v>
      </c>
      <c r="K1379" t="s">
        <v>6774</v>
      </c>
      <c r="M1379" t="s">
        <v>6775</v>
      </c>
      <c r="N1379" t="s">
        <v>1041</v>
      </c>
      <c r="O1379" s="4">
        <v>64701</v>
      </c>
      <c r="P1379" t="s">
        <v>140</v>
      </c>
      <c r="R1379">
        <v>18168842888</v>
      </c>
      <c r="S1379">
        <v>209</v>
      </c>
      <c r="T1379">
        <v>111421</v>
      </c>
      <c r="U1379" t="s">
        <v>6776</v>
      </c>
      <c r="V1379" t="s">
        <v>1966</v>
      </c>
      <c r="X1379" t="s">
        <v>6777</v>
      </c>
      <c r="Y1379" t="s">
        <v>6774</v>
      </c>
      <c r="AA1379" t="s">
        <v>6775</v>
      </c>
      <c r="AB1379" t="s">
        <v>1041</v>
      </c>
      <c r="AC1379" s="4">
        <v>64701</v>
      </c>
      <c r="AD1379" t="s">
        <v>140</v>
      </c>
      <c r="AF1379">
        <v>18168842888</v>
      </c>
      <c r="AG1379">
        <v>209</v>
      </c>
      <c r="AH1379" t="s">
        <v>2123</v>
      </c>
      <c r="AI1379" t="s">
        <v>168</v>
      </c>
      <c r="AJ1379" t="s">
        <v>559</v>
      </c>
      <c r="AK1379" t="s">
        <v>433</v>
      </c>
      <c r="AL1379" t="s">
        <v>978</v>
      </c>
      <c r="AM1379" t="s">
        <v>561</v>
      </c>
      <c r="AN1379" t="s">
        <v>562</v>
      </c>
      <c r="AO1379" t="s">
        <v>563</v>
      </c>
      <c r="AP1379" t="s">
        <v>564</v>
      </c>
      <c r="AQ1379" s="4">
        <v>22949</v>
      </c>
      <c r="AR1379" t="s">
        <v>140</v>
      </c>
      <c r="AT1379">
        <v>14342634300</v>
      </c>
      <c r="AV1379" t="s">
        <v>2124</v>
      </c>
      <c r="AW1379" t="s">
        <v>566</v>
      </c>
      <c r="AZ1379" t="s">
        <v>144</v>
      </c>
      <c r="BA1379" t="s">
        <v>145</v>
      </c>
      <c r="BB1379" t="s">
        <v>136</v>
      </c>
      <c r="BC1379" t="s">
        <v>136</v>
      </c>
      <c r="BD1379" t="s">
        <v>148</v>
      </c>
      <c r="BE1379" t="s">
        <v>136</v>
      </c>
      <c r="BF1379" t="s">
        <v>136</v>
      </c>
      <c r="BG1379" t="s">
        <v>134</v>
      </c>
      <c r="BH1379" t="s">
        <v>136</v>
      </c>
      <c r="BI1379" t="s">
        <v>1127</v>
      </c>
      <c r="BJ1379" t="s">
        <v>2125</v>
      </c>
      <c r="BL1379" t="s">
        <v>566</v>
      </c>
      <c r="BM1379" t="s">
        <v>2123</v>
      </c>
      <c r="BN1379" t="s">
        <v>6778</v>
      </c>
      <c r="BO1379" t="s">
        <v>676</v>
      </c>
      <c r="BP1379">
        <v>45</v>
      </c>
      <c r="BQ1379">
        <v>45</v>
      </c>
      <c r="BR1379">
        <v>45</v>
      </c>
      <c r="BS1379" s="1">
        <v>44198</v>
      </c>
      <c r="BT1379" s="1">
        <v>44484</v>
      </c>
      <c r="BU1379" s="1">
        <v>44198</v>
      </c>
      <c r="BV1379" s="1">
        <v>44484</v>
      </c>
      <c r="BW1379" t="s">
        <v>136</v>
      </c>
      <c r="BX1379">
        <v>36</v>
      </c>
      <c r="BY1379">
        <v>0</v>
      </c>
      <c r="BZ1379">
        <v>6</v>
      </c>
      <c r="CA1379">
        <v>6</v>
      </c>
      <c r="CB1379">
        <v>6</v>
      </c>
      <c r="CC1379">
        <v>6</v>
      </c>
      <c r="CD1379">
        <v>6</v>
      </c>
      <c r="CE1379">
        <v>6</v>
      </c>
      <c r="CF1379" t="str">
        <f>"7:30 AM"</f>
        <v>7:30 AM</v>
      </c>
      <c r="CG1379" t="str">
        <f>"2:00 PM"</f>
        <v>2:00 PM</v>
      </c>
      <c r="CH1379" s="5">
        <v>14.58</v>
      </c>
      <c r="CI1379" t="s">
        <v>146</v>
      </c>
      <c r="CL1379" t="s">
        <v>136</v>
      </c>
      <c r="CM1379" t="s">
        <v>312</v>
      </c>
      <c r="CN1379" t="s">
        <v>148</v>
      </c>
      <c r="CO1379" t="s">
        <v>854</v>
      </c>
      <c r="CP1379" t="s">
        <v>149</v>
      </c>
      <c r="CQ1379">
        <v>1</v>
      </c>
      <c r="CR1379">
        <v>0</v>
      </c>
      <c r="CS1379" t="s">
        <v>136</v>
      </c>
      <c r="CT1379" t="s">
        <v>136</v>
      </c>
      <c r="CU1379" t="s">
        <v>136</v>
      </c>
      <c r="CV1379" t="s">
        <v>134</v>
      </c>
      <c r="CW1379" t="s">
        <v>134</v>
      </c>
      <c r="CX1379">
        <v>60</v>
      </c>
      <c r="CY1379" t="s">
        <v>134</v>
      </c>
      <c r="CZ1379" t="s">
        <v>134</v>
      </c>
      <c r="DA1379" t="s">
        <v>134</v>
      </c>
      <c r="DB1379" t="s">
        <v>134</v>
      </c>
      <c r="DC1379" t="s">
        <v>134</v>
      </c>
      <c r="DD1379" t="s">
        <v>136</v>
      </c>
      <c r="DF1379" t="s">
        <v>6779</v>
      </c>
      <c r="DG1379" t="s">
        <v>6774</v>
      </c>
      <c r="DH1379" t="s">
        <v>6775</v>
      </c>
      <c r="DI1379" t="s">
        <v>1041</v>
      </c>
      <c r="DJ1379" s="4">
        <v>64701</v>
      </c>
      <c r="DK1379" t="s">
        <v>6780</v>
      </c>
      <c r="DL1379" t="s">
        <v>136</v>
      </c>
      <c r="DM1379">
        <v>1</v>
      </c>
      <c r="DN1379" t="s">
        <v>6774</v>
      </c>
      <c r="DO1379" t="s">
        <v>6775</v>
      </c>
      <c r="DP1379" t="s">
        <v>1041</v>
      </c>
      <c r="DQ1379" t="str">
        <f>"64701"</f>
        <v>64701</v>
      </c>
      <c r="DR1379" t="s">
        <v>6780</v>
      </c>
      <c r="DS1379" t="s">
        <v>861</v>
      </c>
      <c r="DT1379">
        <v>2</v>
      </c>
      <c r="DU1379">
        <v>50</v>
      </c>
      <c r="DV1379" t="s">
        <v>134</v>
      </c>
      <c r="DW1379" t="s">
        <v>134</v>
      </c>
      <c r="DX1379" t="s">
        <v>134</v>
      </c>
      <c r="DY1379" t="s">
        <v>136</v>
      </c>
      <c r="DZ1379">
        <v>1</v>
      </c>
      <c r="EA1379" t="s">
        <v>134</v>
      </c>
      <c r="EB1379" s="5">
        <v>12.68</v>
      </c>
      <c r="EC1379" s="5">
        <v>12.68</v>
      </c>
      <c r="ED1379" s="5">
        <v>55</v>
      </c>
      <c r="EE1379" t="s">
        <v>148</v>
      </c>
      <c r="EF1379" t="s">
        <v>6781</v>
      </c>
      <c r="EG1379" t="s">
        <v>2816</v>
      </c>
      <c r="EH1379">
        <v>0</v>
      </c>
    </row>
    <row r="1380" spans="1:138" ht="15" customHeight="1" x14ac:dyDescent="0.35">
      <c r="A1380" t="s">
        <v>13622</v>
      </c>
      <c r="B1380" t="s">
        <v>157</v>
      </c>
      <c r="C1380" s="1">
        <v>44134.640084722225</v>
      </c>
      <c r="D1380" s="1">
        <v>44168</v>
      </c>
      <c r="E1380" t="s">
        <v>133</v>
      </c>
      <c r="F1380" t="s">
        <v>136</v>
      </c>
      <c r="G1380" t="s">
        <v>135</v>
      </c>
      <c r="H1380" t="s">
        <v>136</v>
      </c>
      <c r="I1380" t="s">
        <v>13623</v>
      </c>
      <c r="K1380" t="s">
        <v>13624</v>
      </c>
      <c r="M1380" t="s">
        <v>13625</v>
      </c>
      <c r="N1380" t="s">
        <v>374</v>
      </c>
      <c r="O1380" s="4">
        <v>75135</v>
      </c>
      <c r="P1380" t="s">
        <v>140</v>
      </c>
      <c r="R1380">
        <v>19034505734</v>
      </c>
      <c r="T1380">
        <v>11291</v>
      </c>
      <c r="U1380" t="s">
        <v>9968</v>
      </c>
      <c r="V1380" t="s">
        <v>1105</v>
      </c>
      <c r="X1380" t="s">
        <v>1157</v>
      </c>
      <c r="Y1380" t="s">
        <v>13624</v>
      </c>
      <c r="AA1380" t="s">
        <v>13625</v>
      </c>
      <c r="AB1380" t="s">
        <v>374</v>
      </c>
      <c r="AC1380" s="4">
        <v>75135</v>
      </c>
      <c r="AD1380" t="s">
        <v>140</v>
      </c>
      <c r="AF1380">
        <v>19034505734</v>
      </c>
      <c r="AH1380" t="s">
        <v>13626</v>
      </c>
      <c r="AI1380" t="s">
        <v>168</v>
      </c>
      <c r="AJ1380" t="s">
        <v>3067</v>
      </c>
      <c r="AK1380" t="s">
        <v>1304</v>
      </c>
      <c r="AL1380" t="s">
        <v>148</v>
      </c>
      <c r="AM1380" t="s">
        <v>3068</v>
      </c>
      <c r="AN1380" t="s">
        <v>3069</v>
      </c>
      <c r="AO1380" t="s">
        <v>3070</v>
      </c>
      <c r="AP1380" t="s">
        <v>925</v>
      </c>
      <c r="AQ1380" s="4">
        <v>83814</v>
      </c>
      <c r="AR1380" t="s">
        <v>140</v>
      </c>
      <c r="AT1380">
        <v>12087772654</v>
      </c>
      <c r="AV1380" t="s">
        <v>3341</v>
      </c>
      <c r="AW1380" t="s">
        <v>3342</v>
      </c>
      <c r="AZ1380" t="s">
        <v>334</v>
      </c>
      <c r="BA1380" t="s">
        <v>335</v>
      </c>
      <c r="BB1380" t="s">
        <v>136</v>
      </c>
      <c r="BC1380" t="s">
        <v>136</v>
      </c>
      <c r="BD1380" t="s">
        <v>148</v>
      </c>
      <c r="BE1380" t="s">
        <v>136</v>
      </c>
      <c r="BF1380" t="s">
        <v>136</v>
      </c>
      <c r="BG1380" t="s">
        <v>134</v>
      </c>
      <c r="BH1380" t="s">
        <v>136</v>
      </c>
      <c r="BN1380" t="s">
        <v>13627</v>
      </c>
      <c r="BO1380" t="s">
        <v>13628</v>
      </c>
      <c r="BP1380">
        <v>10</v>
      </c>
      <c r="BQ1380">
        <v>10</v>
      </c>
      <c r="BR1380">
        <v>10</v>
      </c>
      <c r="BS1380" s="1">
        <v>44201</v>
      </c>
      <c r="BT1380" s="1">
        <v>44505</v>
      </c>
      <c r="BU1380" s="1">
        <v>44201</v>
      </c>
      <c r="BV1380" s="1">
        <v>44505</v>
      </c>
      <c r="BW1380" t="s">
        <v>136</v>
      </c>
      <c r="BX1380">
        <v>35</v>
      </c>
      <c r="BY1380">
        <v>0</v>
      </c>
      <c r="BZ1380">
        <v>7</v>
      </c>
      <c r="CA1380">
        <v>7</v>
      </c>
      <c r="CB1380">
        <v>7</v>
      </c>
      <c r="CC1380">
        <v>7</v>
      </c>
      <c r="CD1380">
        <v>7</v>
      </c>
      <c r="CE1380">
        <v>0</v>
      </c>
      <c r="CF1380" t="str">
        <f>"8:00 AM"</f>
        <v>8:00 AM</v>
      </c>
      <c r="CG1380" t="str">
        <f>"5:00 PM"</f>
        <v>5:00 PM</v>
      </c>
      <c r="CH1380" s="5">
        <v>12.67</v>
      </c>
      <c r="CI1380" t="s">
        <v>146</v>
      </c>
      <c r="CJ1380">
        <v>0</v>
      </c>
      <c r="CK1380" t="s">
        <v>13629</v>
      </c>
      <c r="CL1380" t="s">
        <v>134</v>
      </c>
      <c r="CM1380" t="s">
        <v>312</v>
      </c>
      <c r="CN1380" t="s">
        <v>148</v>
      </c>
      <c r="CO1380" t="s">
        <v>3075</v>
      </c>
      <c r="CP1380" t="s">
        <v>149</v>
      </c>
      <c r="CQ1380">
        <v>1</v>
      </c>
      <c r="CR1380">
        <v>0</v>
      </c>
      <c r="CS1380" t="s">
        <v>136</v>
      </c>
      <c r="CT1380" t="s">
        <v>136</v>
      </c>
      <c r="CU1380" t="s">
        <v>136</v>
      </c>
      <c r="CV1380" t="s">
        <v>136</v>
      </c>
      <c r="CW1380" t="s">
        <v>134</v>
      </c>
      <c r="CX1380">
        <v>50</v>
      </c>
      <c r="CY1380" t="s">
        <v>134</v>
      </c>
      <c r="CZ1380" t="s">
        <v>134</v>
      </c>
      <c r="DA1380" t="s">
        <v>134</v>
      </c>
      <c r="DB1380" t="s">
        <v>134</v>
      </c>
      <c r="DC1380" t="s">
        <v>134</v>
      </c>
      <c r="DD1380" t="s">
        <v>136</v>
      </c>
      <c r="DF1380" t="s">
        <v>13630</v>
      </c>
      <c r="DG1380" s="2" t="s">
        <v>13631</v>
      </c>
      <c r="DH1380" t="s">
        <v>13625</v>
      </c>
      <c r="DI1380" t="s">
        <v>374</v>
      </c>
      <c r="DJ1380" s="4">
        <v>75135</v>
      </c>
      <c r="DK1380" t="s">
        <v>13632</v>
      </c>
      <c r="DL1380" t="s">
        <v>136</v>
      </c>
      <c r="DM1380">
        <v>1</v>
      </c>
      <c r="DN1380" t="s">
        <v>13624</v>
      </c>
      <c r="DO1380" t="s">
        <v>13625</v>
      </c>
      <c r="DP1380" t="s">
        <v>374</v>
      </c>
      <c r="DQ1380" t="str">
        <f>"75135"</f>
        <v>75135</v>
      </c>
      <c r="DR1380" t="s">
        <v>13632</v>
      </c>
      <c r="DS1380" t="s">
        <v>2316</v>
      </c>
      <c r="DT1380">
        <v>3</v>
      </c>
      <c r="DU1380">
        <v>10</v>
      </c>
      <c r="DV1380" t="s">
        <v>134</v>
      </c>
      <c r="DW1380" t="s">
        <v>134</v>
      </c>
      <c r="DX1380" t="s">
        <v>134</v>
      </c>
      <c r="DY1380" t="s">
        <v>136</v>
      </c>
      <c r="DZ1380">
        <v>1</v>
      </c>
      <c r="EA1380" t="s">
        <v>136</v>
      </c>
      <c r="EC1380" s="5">
        <v>12.68</v>
      </c>
      <c r="ED1380" s="5">
        <v>55</v>
      </c>
      <c r="EE1380">
        <v>19037324344</v>
      </c>
      <c r="EF1380" t="s">
        <v>13626</v>
      </c>
      <c r="EG1380" t="s">
        <v>148</v>
      </c>
      <c r="EH1380">
        <v>1</v>
      </c>
    </row>
    <row r="1381" spans="1:138" ht="15" customHeight="1" x14ac:dyDescent="0.35">
      <c r="A1381" t="s">
        <v>15194</v>
      </c>
      <c r="B1381" t="s">
        <v>157</v>
      </c>
      <c r="C1381" s="1">
        <v>44139.710478935187</v>
      </c>
      <c r="D1381" s="1">
        <v>44168</v>
      </c>
      <c r="E1381" t="s">
        <v>133</v>
      </c>
      <c r="F1381" t="s">
        <v>136</v>
      </c>
      <c r="G1381" t="s">
        <v>135</v>
      </c>
      <c r="H1381" t="s">
        <v>136</v>
      </c>
      <c r="I1381" t="s">
        <v>15195</v>
      </c>
      <c r="K1381" t="s">
        <v>15196</v>
      </c>
      <c r="M1381" t="s">
        <v>1726</v>
      </c>
      <c r="N1381" t="s">
        <v>246</v>
      </c>
      <c r="O1381" s="4">
        <v>70591</v>
      </c>
      <c r="P1381" t="s">
        <v>140</v>
      </c>
      <c r="R1381">
        <v>13372467077</v>
      </c>
      <c r="T1381">
        <v>112512</v>
      </c>
      <c r="U1381" t="s">
        <v>15197</v>
      </c>
      <c r="V1381" t="s">
        <v>3465</v>
      </c>
      <c r="W1381" t="s">
        <v>1195</v>
      </c>
      <c r="X1381" t="s">
        <v>11190</v>
      </c>
      <c r="Y1381" t="s">
        <v>15196</v>
      </c>
      <c r="AA1381" t="s">
        <v>1726</v>
      </c>
      <c r="AB1381" t="s">
        <v>246</v>
      </c>
      <c r="AC1381" s="4">
        <v>70591</v>
      </c>
      <c r="AD1381" t="s">
        <v>140</v>
      </c>
      <c r="AF1381">
        <v>13372467077</v>
      </c>
      <c r="AH1381" t="s">
        <v>15198</v>
      </c>
      <c r="AI1381" t="s">
        <v>226</v>
      </c>
      <c r="AJ1381" t="s">
        <v>3838</v>
      </c>
      <c r="AK1381" t="s">
        <v>2820</v>
      </c>
      <c r="AL1381" t="s">
        <v>664</v>
      </c>
      <c r="AM1381" t="s">
        <v>5000</v>
      </c>
      <c r="AO1381" t="s">
        <v>5001</v>
      </c>
      <c r="AP1381" t="s">
        <v>246</v>
      </c>
      <c r="AQ1381" s="4">
        <v>70601</v>
      </c>
      <c r="AR1381" t="s">
        <v>140</v>
      </c>
      <c r="AT1381">
        <v>13372140354</v>
      </c>
      <c r="AV1381" t="s">
        <v>3839</v>
      </c>
      <c r="AW1381" t="s">
        <v>1159</v>
      </c>
      <c r="AX1381" t="s">
        <v>246</v>
      </c>
      <c r="AY1381" t="s">
        <v>674</v>
      </c>
      <c r="AZ1381" t="s">
        <v>334</v>
      </c>
      <c r="BA1381" t="s">
        <v>335</v>
      </c>
      <c r="BB1381" t="s">
        <v>136</v>
      </c>
      <c r="BC1381" t="s">
        <v>136</v>
      </c>
      <c r="BD1381" t="s">
        <v>148</v>
      </c>
      <c r="BE1381" t="s">
        <v>136</v>
      </c>
      <c r="BF1381" t="s">
        <v>136</v>
      </c>
      <c r="BG1381" t="s">
        <v>134</v>
      </c>
      <c r="BH1381" t="s">
        <v>136</v>
      </c>
      <c r="BN1381" t="s">
        <v>15199</v>
      </c>
      <c r="BO1381" t="s">
        <v>905</v>
      </c>
      <c r="BP1381">
        <v>11</v>
      </c>
      <c r="BQ1381">
        <v>11</v>
      </c>
      <c r="BR1381">
        <v>11</v>
      </c>
      <c r="BS1381" s="1">
        <v>44197</v>
      </c>
      <c r="BT1381" s="1">
        <v>44377</v>
      </c>
      <c r="BU1381" s="1">
        <v>44197</v>
      </c>
      <c r="BV1381" s="1">
        <v>44377</v>
      </c>
      <c r="BW1381" t="s">
        <v>136</v>
      </c>
      <c r="BX1381">
        <v>40</v>
      </c>
      <c r="BY1381">
        <v>0</v>
      </c>
      <c r="BZ1381">
        <v>8</v>
      </c>
      <c r="CA1381">
        <v>8</v>
      </c>
      <c r="CB1381">
        <v>8</v>
      </c>
      <c r="CC1381">
        <v>8</v>
      </c>
      <c r="CD1381">
        <v>8</v>
      </c>
      <c r="CE1381">
        <v>0</v>
      </c>
      <c r="CF1381" t="str">
        <f>"7:00 AM"</f>
        <v>7:00 AM</v>
      </c>
      <c r="CG1381" t="str">
        <f>"4:00 PM"</f>
        <v>4:00 PM</v>
      </c>
      <c r="CH1381" s="5">
        <v>11.83</v>
      </c>
      <c r="CI1381" t="s">
        <v>146</v>
      </c>
      <c r="CL1381" t="s">
        <v>134</v>
      </c>
      <c r="CM1381" t="s">
        <v>147</v>
      </c>
      <c r="CN1381" t="s">
        <v>148</v>
      </c>
      <c r="CO1381" t="s">
        <v>8594</v>
      </c>
      <c r="CP1381" t="s">
        <v>149</v>
      </c>
      <c r="CQ1381">
        <v>0</v>
      </c>
      <c r="CR1381">
        <v>0</v>
      </c>
      <c r="CS1381" t="s">
        <v>136</v>
      </c>
      <c r="CT1381" t="s">
        <v>136</v>
      </c>
      <c r="CU1381" t="s">
        <v>136</v>
      </c>
      <c r="CV1381" t="s">
        <v>136</v>
      </c>
      <c r="CW1381" t="s">
        <v>134</v>
      </c>
      <c r="CX1381">
        <v>70</v>
      </c>
      <c r="CY1381" t="s">
        <v>134</v>
      </c>
      <c r="CZ1381" t="s">
        <v>136</v>
      </c>
      <c r="DA1381" t="s">
        <v>136</v>
      </c>
      <c r="DB1381" t="s">
        <v>134</v>
      </c>
      <c r="DC1381" t="s">
        <v>136</v>
      </c>
      <c r="DD1381" t="s">
        <v>136</v>
      </c>
      <c r="DF1381" t="s">
        <v>15200</v>
      </c>
      <c r="DG1381" t="s">
        <v>15196</v>
      </c>
      <c r="DH1381" t="s">
        <v>1726</v>
      </c>
      <c r="DI1381" t="s">
        <v>246</v>
      </c>
      <c r="DJ1381" s="4">
        <v>70591</v>
      </c>
      <c r="DK1381" t="s">
        <v>1610</v>
      </c>
      <c r="DL1381" t="s">
        <v>136</v>
      </c>
      <c r="DM1381">
        <v>1</v>
      </c>
      <c r="DN1381" t="s">
        <v>15201</v>
      </c>
      <c r="DO1381" t="s">
        <v>1609</v>
      </c>
      <c r="DP1381" t="s">
        <v>246</v>
      </c>
      <c r="DQ1381" t="str">
        <f>"70546"</f>
        <v>70546</v>
      </c>
      <c r="DR1381" t="s">
        <v>1610</v>
      </c>
      <c r="DS1381" t="s">
        <v>15202</v>
      </c>
      <c r="DT1381">
        <v>1</v>
      </c>
      <c r="DU1381">
        <v>21</v>
      </c>
      <c r="DV1381" t="s">
        <v>134</v>
      </c>
      <c r="DW1381" t="s">
        <v>134</v>
      </c>
      <c r="DX1381" t="s">
        <v>134</v>
      </c>
      <c r="DY1381" t="s">
        <v>134</v>
      </c>
      <c r="DZ1381">
        <v>3</v>
      </c>
      <c r="EA1381" t="s">
        <v>136</v>
      </c>
      <c r="EC1381" s="5">
        <v>12.68</v>
      </c>
      <c r="ED1381" s="5">
        <v>55</v>
      </c>
      <c r="EE1381">
        <v>13372467077</v>
      </c>
      <c r="EF1381" t="s">
        <v>15198</v>
      </c>
      <c r="EG1381" t="s">
        <v>148</v>
      </c>
      <c r="EH1381">
        <v>1</v>
      </c>
    </row>
    <row r="1382" spans="1:138" ht="15" customHeight="1" x14ac:dyDescent="0.35">
      <c r="A1382" t="s">
        <v>3654</v>
      </c>
      <c r="B1382" t="s">
        <v>833</v>
      </c>
      <c r="C1382" s="1">
        <v>44136.486226620371</v>
      </c>
      <c r="D1382" s="1">
        <v>44168</v>
      </c>
      <c r="E1382" t="s">
        <v>133</v>
      </c>
      <c r="F1382" t="s">
        <v>134</v>
      </c>
      <c r="G1382" t="s">
        <v>135</v>
      </c>
      <c r="H1382" t="s">
        <v>136</v>
      </c>
      <c r="I1382" t="s">
        <v>3655</v>
      </c>
      <c r="K1382" t="s">
        <v>3656</v>
      </c>
      <c r="L1382" t="s">
        <v>3657</v>
      </c>
      <c r="M1382" t="s">
        <v>1320</v>
      </c>
      <c r="N1382" t="s">
        <v>395</v>
      </c>
      <c r="O1382" s="4">
        <v>93907</v>
      </c>
      <c r="P1382" t="s">
        <v>140</v>
      </c>
      <c r="R1382">
        <v>18312723523</v>
      </c>
      <c r="T1382">
        <v>115115</v>
      </c>
      <c r="U1382" t="s">
        <v>3658</v>
      </c>
      <c r="V1382" t="s">
        <v>163</v>
      </c>
      <c r="X1382" t="s">
        <v>164</v>
      </c>
      <c r="Y1382" t="s">
        <v>3656</v>
      </c>
      <c r="Z1382" t="s">
        <v>3657</v>
      </c>
      <c r="AA1382" t="s">
        <v>1320</v>
      </c>
      <c r="AB1382" t="s">
        <v>395</v>
      </c>
      <c r="AC1382" s="4">
        <v>93907</v>
      </c>
      <c r="AD1382" t="s">
        <v>140</v>
      </c>
      <c r="AF1382">
        <v>18312723523</v>
      </c>
      <c r="AH1382" t="s">
        <v>897</v>
      </c>
      <c r="AI1382" t="s">
        <v>168</v>
      </c>
      <c r="AJ1382" t="s">
        <v>621</v>
      </c>
      <c r="AK1382" t="s">
        <v>898</v>
      </c>
      <c r="AL1382" t="s">
        <v>899</v>
      </c>
      <c r="AM1382" t="s">
        <v>3659</v>
      </c>
      <c r="AO1382" t="s">
        <v>901</v>
      </c>
      <c r="AP1382" t="s">
        <v>374</v>
      </c>
      <c r="AQ1382" s="4">
        <v>78260</v>
      </c>
      <c r="AR1382" t="s">
        <v>140</v>
      </c>
      <c r="AT1382">
        <v>12104820641</v>
      </c>
      <c r="AV1382" t="s">
        <v>902</v>
      </c>
      <c r="AW1382" t="s">
        <v>903</v>
      </c>
      <c r="AZ1382" t="s">
        <v>175</v>
      </c>
      <c r="BA1382" t="s">
        <v>176</v>
      </c>
      <c r="BB1382" t="s">
        <v>136</v>
      </c>
      <c r="BC1382" t="s">
        <v>134</v>
      </c>
      <c r="BD1382" t="s">
        <v>134</v>
      </c>
      <c r="BE1382" t="s">
        <v>134</v>
      </c>
      <c r="BF1382" t="s">
        <v>136</v>
      </c>
      <c r="BG1382" t="s">
        <v>134</v>
      </c>
      <c r="BH1382" t="s">
        <v>136</v>
      </c>
      <c r="BN1382" t="s">
        <v>3660</v>
      </c>
      <c r="BO1382" t="s">
        <v>905</v>
      </c>
      <c r="BP1382">
        <v>80</v>
      </c>
      <c r="BQ1382">
        <v>80</v>
      </c>
      <c r="BR1382">
        <v>79</v>
      </c>
      <c r="BS1382" s="1">
        <v>44196</v>
      </c>
      <c r="BT1382" s="1">
        <v>44326</v>
      </c>
      <c r="BU1382" s="1">
        <v>44196</v>
      </c>
      <c r="BV1382" s="1">
        <v>44326</v>
      </c>
      <c r="BW1382" t="s">
        <v>136</v>
      </c>
      <c r="BX1382">
        <v>35</v>
      </c>
      <c r="BY1382">
        <v>0</v>
      </c>
      <c r="BZ1382">
        <v>6</v>
      </c>
      <c r="CA1382">
        <v>6</v>
      </c>
      <c r="CB1382">
        <v>6</v>
      </c>
      <c r="CC1382">
        <v>6</v>
      </c>
      <c r="CD1382">
        <v>6</v>
      </c>
      <c r="CE1382">
        <v>5</v>
      </c>
      <c r="CF1382" t="str">
        <f>"7:00 AM"</f>
        <v>7:00 AM</v>
      </c>
      <c r="CG1382" t="str">
        <f>"6:00 PM"</f>
        <v>6:00 PM</v>
      </c>
      <c r="CH1382" s="5">
        <v>12.91</v>
      </c>
      <c r="CI1382" t="s">
        <v>146</v>
      </c>
      <c r="CL1382" t="s">
        <v>134</v>
      </c>
      <c r="CM1382" t="s">
        <v>147</v>
      </c>
      <c r="CN1382" t="s">
        <v>148</v>
      </c>
      <c r="CO1382" t="s">
        <v>3661</v>
      </c>
      <c r="CP1382" t="s">
        <v>149</v>
      </c>
      <c r="CQ1382">
        <v>0</v>
      </c>
      <c r="CR1382">
        <v>0</v>
      </c>
      <c r="CS1382" t="s">
        <v>136</v>
      </c>
      <c r="CT1382" t="s">
        <v>136</v>
      </c>
      <c r="CU1382" t="s">
        <v>136</v>
      </c>
      <c r="CV1382" t="s">
        <v>136</v>
      </c>
      <c r="CW1382" t="s">
        <v>134</v>
      </c>
      <c r="CX1382">
        <v>50</v>
      </c>
      <c r="CY1382" t="s">
        <v>134</v>
      </c>
      <c r="CZ1382" t="s">
        <v>134</v>
      </c>
      <c r="DA1382" t="s">
        <v>134</v>
      </c>
      <c r="DB1382" t="s">
        <v>134</v>
      </c>
      <c r="DC1382" t="s">
        <v>134</v>
      </c>
      <c r="DD1382" t="s">
        <v>136</v>
      </c>
      <c r="DF1382" s="2" t="s">
        <v>3662</v>
      </c>
      <c r="DG1382" t="s">
        <v>3663</v>
      </c>
      <c r="DH1382" t="s">
        <v>415</v>
      </c>
      <c r="DI1382" t="s">
        <v>416</v>
      </c>
      <c r="DJ1382" s="4">
        <v>85365</v>
      </c>
      <c r="DK1382" t="s">
        <v>417</v>
      </c>
      <c r="DL1382" t="s">
        <v>134</v>
      </c>
      <c r="DM1382">
        <v>20</v>
      </c>
      <c r="DN1382" t="s">
        <v>3664</v>
      </c>
      <c r="DO1382" t="s">
        <v>415</v>
      </c>
      <c r="DP1382" t="s">
        <v>416</v>
      </c>
      <c r="DQ1382" t="str">
        <f>"85365"</f>
        <v>85365</v>
      </c>
      <c r="DR1382" t="s">
        <v>417</v>
      </c>
      <c r="DS1382" t="s">
        <v>3080</v>
      </c>
      <c r="DT1382">
        <v>20</v>
      </c>
      <c r="DU1382">
        <v>80</v>
      </c>
      <c r="DV1382" t="s">
        <v>134</v>
      </c>
      <c r="DW1382" t="s">
        <v>134</v>
      </c>
      <c r="DX1382" t="s">
        <v>134</v>
      </c>
      <c r="DY1382" t="s">
        <v>134</v>
      </c>
      <c r="DZ1382">
        <v>2</v>
      </c>
      <c r="EA1382" t="s">
        <v>134</v>
      </c>
      <c r="EB1382" s="5">
        <v>12.68</v>
      </c>
      <c r="EC1382" s="5">
        <v>12.68</v>
      </c>
      <c r="ED1382" s="5">
        <v>55</v>
      </c>
      <c r="EE1382">
        <v>18312723523</v>
      </c>
      <c r="EF1382" t="s">
        <v>3665</v>
      </c>
      <c r="EG1382" t="s">
        <v>148</v>
      </c>
      <c r="EH1382">
        <v>1</v>
      </c>
    </row>
    <row r="1383" spans="1:138" ht="15" customHeight="1" x14ac:dyDescent="0.35">
      <c r="A1383" t="s">
        <v>17021</v>
      </c>
      <c r="B1383" t="s">
        <v>157</v>
      </c>
      <c r="C1383" s="1">
        <v>44139.471583101855</v>
      </c>
      <c r="D1383" s="1">
        <v>44168</v>
      </c>
      <c r="E1383" t="s">
        <v>133</v>
      </c>
      <c r="F1383" t="s">
        <v>136</v>
      </c>
      <c r="G1383" t="s">
        <v>135</v>
      </c>
      <c r="H1383" t="s">
        <v>136</v>
      </c>
      <c r="I1383" t="s">
        <v>17022</v>
      </c>
      <c r="K1383" t="s">
        <v>17023</v>
      </c>
      <c r="M1383" t="s">
        <v>7380</v>
      </c>
      <c r="N1383" t="s">
        <v>395</v>
      </c>
      <c r="O1383" s="4">
        <v>93636</v>
      </c>
      <c r="P1383" t="s">
        <v>140</v>
      </c>
      <c r="R1383">
        <v>15592322494</v>
      </c>
      <c r="T1383">
        <v>112910</v>
      </c>
      <c r="U1383" t="s">
        <v>17024</v>
      </c>
      <c r="V1383" t="s">
        <v>3172</v>
      </c>
      <c r="X1383" t="s">
        <v>723</v>
      </c>
      <c r="Y1383" t="s">
        <v>17023</v>
      </c>
      <c r="AA1383" t="s">
        <v>7380</v>
      </c>
      <c r="AB1383" t="s">
        <v>395</v>
      </c>
      <c r="AC1383" s="4">
        <v>93636</v>
      </c>
      <c r="AD1383" t="s">
        <v>140</v>
      </c>
      <c r="AF1383">
        <v>15592322494</v>
      </c>
      <c r="AH1383" t="s">
        <v>148</v>
      </c>
      <c r="AI1383" t="s">
        <v>168</v>
      </c>
      <c r="AJ1383" t="s">
        <v>456</v>
      </c>
      <c r="AK1383" t="s">
        <v>457</v>
      </c>
      <c r="AM1383" t="s">
        <v>458</v>
      </c>
      <c r="AO1383" t="s">
        <v>459</v>
      </c>
      <c r="AP1383" t="s">
        <v>460</v>
      </c>
      <c r="AQ1383" s="4">
        <v>73737</v>
      </c>
      <c r="AR1383" t="s">
        <v>140</v>
      </c>
      <c r="AT1383">
        <v>15802274747</v>
      </c>
      <c r="AV1383" t="s">
        <v>461</v>
      </c>
      <c r="AW1383" t="s">
        <v>462</v>
      </c>
      <c r="AZ1383" t="s">
        <v>334</v>
      </c>
      <c r="BA1383" t="s">
        <v>335</v>
      </c>
      <c r="BB1383" t="s">
        <v>136</v>
      </c>
      <c r="BC1383" t="s">
        <v>136</v>
      </c>
      <c r="BD1383" t="s">
        <v>148</v>
      </c>
      <c r="BE1383" t="s">
        <v>136</v>
      </c>
      <c r="BF1383" t="s">
        <v>136</v>
      </c>
      <c r="BG1383" t="s">
        <v>134</v>
      </c>
      <c r="BH1383" t="s">
        <v>136</v>
      </c>
      <c r="BN1383" t="s">
        <v>17025</v>
      </c>
      <c r="BO1383" t="s">
        <v>464</v>
      </c>
      <c r="BP1383">
        <v>4</v>
      </c>
      <c r="BQ1383">
        <v>4</v>
      </c>
      <c r="BR1383">
        <v>4</v>
      </c>
      <c r="BS1383" s="1">
        <v>44205</v>
      </c>
      <c r="BT1383" s="1">
        <v>44348</v>
      </c>
      <c r="BU1383" s="1">
        <v>44205</v>
      </c>
      <c r="BV1383" s="1">
        <v>44348</v>
      </c>
      <c r="BW1383" t="s">
        <v>136</v>
      </c>
      <c r="BX1383">
        <v>48</v>
      </c>
      <c r="BY1383">
        <v>0</v>
      </c>
      <c r="BZ1383">
        <v>8</v>
      </c>
      <c r="CA1383">
        <v>8</v>
      </c>
      <c r="CB1383">
        <v>8</v>
      </c>
      <c r="CC1383">
        <v>8</v>
      </c>
      <c r="CD1383">
        <v>8</v>
      </c>
      <c r="CE1383">
        <v>8</v>
      </c>
      <c r="CF1383" t="str">
        <f>"8:00 AM"</f>
        <v>8:00 AM</v>
      </c>
      <c r="CG1383" t="str">
        <f>"5:00 PM"</f>
        <v>5:00 PM</v>
      </c>
      <c r="CH1383" s="5">
        <v>14.77</v>
      </c>
      <c r="CI1383" t="s">
        <v>146</v>
      </c>
      <c r="CL1383" t="s">
        <v>136</v>
      </c>
      <c r="CM1383" t="s">
        <v>312</v>
      </c>
      <c r="CN1383" t="s">
        <v>148</v>
      </c>
      <c r="CO1383" t="s">
        <v>465</v>
      </c>
      <c r="CP1383" t="s">
        <v>149</v>
      </c>
      <c r="CQ1383">
        <v>3</v>
      </c>
      <c r="CR1383">
        <v>0</v>
      </c>
      <c r="CS1383" t="s">
        <v>136</v>
      </c>
      <c r="CT1383" t="s">
        <v>134</v>
      </c>
      <c r="CU1383" t="s">
        <v>136</v>
      </c>
      <c r="CV1383" t="s">
        <v>134</v>
      </c>
      <c r="CW1383" t="s">
        <v>134</v>
      </c>
      <c r="CX1383">
        <v>75</v>
      </c>
      <c r="CY1383" t="s">
        <v>134</v>
      </c>
      <c r="CZ1383" t="s">
        <v>134</v>
      </c>
      <c r="DA1383" t="s">
        <v>134</v>
      </c>
      <c r="DB1383" t="s">
        <v>136</v>
      </c>
      <c r="DC1383" t="s">
        <v>134</v>
      </c>
      <c r="DD1383" t="s">
        <v>136</v>
      </c>
      <c r="DF1383" t="s">
        <v>466</v>
      </c>
      <c r="DG1383" t="s">
        <v>17026</v>
      </c>
      <c r="DH1383" t="s">
        <v>7380</v>
      </c>
      <c r="DI1383" t="s">
        <v>395</v>
      </c>
      <c r="DJ1383" s="4">
        <v>93636</v>
      </c>
      <c r="DK1383" t="s">
        <v>5073</v>
      </c>
      <c r="DL1383" t="s">
        <v>136</v>
      </c>
      <c r="DM1383">
        <v>1</v>
      </c>
      <c r="DN1383" t="s">
        <v>17027</v>
      </c>
      <c r="DO1383" t="s">
        <v>7380</v>
      </c>
      <c r="DP1383" t="s">
        <v>395</v>
      </c>
      <c r="DQ1383" t="str">
        <f>"93636"</f>
        <v>93636</v>
      </c>
      <c r="DR1383" t="s">
        <v>5073</v>
      </c>
      <c r="DS1383" t="s">
        <v>296</v>
      </c>
      <c r="DT1383">
        <v>1</v>
      </c>
      <c r="DU1383">
        <v>4</v>
      </c>
      <c r="DV1383" t="s">
        <v>134</v>
      </c>
      <c r="DW1383" t="s">
        <v>134</v>
      </c>
      <c r="DX1383" t="s">
        <v>134</v>
      </c>
      <c r="DY1383" t="s">
        <v>136</v>
      </c>
      <c r="DZ1383">
        <v>1</v>
      </c>
      <c r="EA1383" t="s">
        <v>136</v>
      </c>
      <c r="EC1383" s="5">
        <v>12.68</v>
      </c>
      <c r="ED1383" s="5">
        <v>55</v>
      </c>
      <c r="EE1383">
        <v>15592322494</v>
      </c>
      <c r="EF1383" t="s">
        <v>17028</v>
      </c>
      <c r="EG1383" t="s">
        <v>148</v>
      </c>
      <c r="EH1383">
        <v>0</v>
      </c>
    </row>
    <row r="1384" spans="1:138" ht="15" customHeight="1" x14ac:dyDescent="0.35">
      <c r="A1384" t="s">
        <v>3745</v>
      </c>
      <c r="B1384" t="s">
        <v>157</v>
      </c>
      <c r="C1384" s="1">
        <v>44149.925775462965</v>
      </c>
      <c r="D1384" s="1">
        <v>44168</v>
      </c>
      <c r="E1384" t="s">
        <v>133</v>
      </c>
      <c r="F1384" t="s">
        <v>136</v>
      </c>
      <c r="G1384" t="s">
        <v>135</v>
      </c>
      <c r="H1384" t="s">
        <v>136</v>
      </c>
      <c r="I1384" t="s">
        <v>3746</v>
      </c>
      <c r="K1384" t="s">
        <v>3747</v>
      </c>
      <c r="L1384" t="s">
        <v>3748</v>
      </c>
      <c r="M1384" t="s">
        <v>3749</v>
      </c>
      <c r="N1384" t="s">
        <v>374</v>
      </c>
      <c r="O1384" s="4">
        <v>78624</v>
      </c>
      <c r="P1384" t="s">
        <v>140</v>
      </c>
      <c r="R1384">
        <v>13254231048</v>
      </c>
      <c r="T1384">
        <v>1121</v>
      </c>
      <c r="U1384" t="s">
        <v>3750</v>
      </c>
      <c r="V1384" t="s">
        <v>3751</v>
      </c>
      <c r="X1384" t="s">
        <v>3752</v>
      </c>
      <c r="Y1384" t="s">
        <v>3747</v>
      </c>
      <c r="Z1384" t="s">
        <v>3753</v>
      </c>
      <c r="AA1384" t="s">
        <v>3749</v>
      </c>
      <c r="AB1384" t="s">
        <v>374</v>
      </c>
      <c r="AC1384" s="4">
        <v>78624</v>
      </c>
      <c r="AD1384" t="s">
        <v>140</v>
      </c>
      <c r="AF1384">
        <v>13254231048</v>
      </c>
      <c r="AH1384" t="s">
        <v>3754</v>
      </c>
      <c r="AZ1384" t="s">
        <v>334</v>
      </c>
      <c r="BA1384" t="s">
        <v>335</v>
      </c>
      <c r="BB1384" t="s">
        <v>136</v>
      </c>
      <c r="BC1384" t="s">
        <v>136</v>
      </c>
      <c r="BD1384" t="s">
        <v>148</v>
      </c>
      <c r="BE1384" t="s">
        <v>136</v>
      </c>
      <c r="BF1384" t="s">
        <v>136</v>
      </c>
      <c r="BG1384" t="s">
        <v>134</v>
      </c>
      <c r="BH1384" t="s">
        <v>136</v>
      </c>
      <c r="BN1384" t="s">
        <v>3755</v>
      </c>
      <c r="BO1384" t="s">
        <v>3756</v>
      </c>
      <c r="BP1384">
        <v>2</v>
      </c>
      <c r="BQ1384">
        <v>2</v>
      </c>
      <c r="BR1384">
        <v>2</v>
      </c>
      <c r="BS1384" s="1">
        <v>44198</v>
      </c>
      <c r="BT1384" s="1">
        <v>44501</v>
      </c>
      <c r="BU1384" s="1">
        <v>44198</v>
      </c>
      <c r="BV1384" s="1">
        <v>44501</v>
      </c>
      <c r="BW1384" t="s">
        <v>136</v>
      </c>
      <c r="BX1384">
        <v>40</v>
      </c>
      <c r="BY1384">
        <v>0</v>
      </c>
      <c r="BZ1384">
        <v>8</v>
      </c>
      <c r="CA1384">
        <v>8</v>
      </c>
      <c r="CB1384">
        <v>8</v>
      </c>
      <c r="CC1384">
        <v>8</v>
      </c>
      <c r="CD1384">
        <v>8</v>
      </c>
      <c r="CE1384">
        <v>0</v>
      </c>
      <c r="CF1384" t="str">
        <f>"7:00 AM"</f>
        <v>7:00 AM</v>
      </c>
      <c r="CG1384" t="str">
        <f t="shared" ref="CG1384:CG1389" si="6">"4:00 PM"</f>
        <v>4:00 PM</v>
      </c>
      <c r="CH1384" s="5">
        <v>12.67</v>
      </c>
      <c r="CI1384" t="s">
        <v>146</v>
      </c>
      <c r="CL1384" t="s">
        <v>136</v>
      </c>
      <c r="CM1384" t="s">
        <v>312</v>
      </c>
      <c r="CN1384" t="s">
        <v>148</v>
      </c>
      <c r="CO1384" t="s">
        <v>3757</v>
      </c>
      <c r="CP1384" t="s">
        <v>149</v>
      </c>
      <c r="CQ1384">
        <v>3</v>
      </c>
      <c r="CR1384">
        <v>0</v>
      </c>
      <c r="CS1384" t="s">
        <v>136</v>
      </c>
      <c r="CT1384" t="s">
        <v>136</v>
      </c>
      <c r="CU1384" t="s">
        <v>136</v>
      </c>
      <c r="CV1384" t="s">
        <v>136</v>
      </c>
      <c r="CW1384" t="s">
        <v>134</v>
      </c>
      <c r="CX1384">
        <v>50</v>
      </c>
      <c r="CY1384" t="s">
        <v>134</v>
      </c>
      <c r="CZ1384" t="s">
        <v>134</v>
      </c>
      <c r="DA1384" t="s">
        <v>134</v>
      </c>
      <c r="DB1384" t="s">
        <v>134</v>
      </c>
      <c r="DC1384" t="s">
        <v>134</v>
      </c>
      <c r="DD1384" t="s">
        <v>136</v>
      </c>
      <c r="DF1384" t="s">
        <v>149</v>
      </c>
      <c r="DG1384" s="2" t="s">
        <v>3758</v>
      </c>
      <c r="DH1384" t="s">
        <v>3759</v>
      </c>
      <c r="DI1384" t="s">
        <v>374</v>
      </c>
      <c r="DJ1384" s="4">
        <v>78643</v>
      </c>
      <c r="DK1384" t="s">
        <v>3760</v>
      </c>
      <c r="DL1384" t="s">
        <v>136</v>
      </c>
      <c r="DM1384">
        <v>1</v>
      </c>
      <c r="DN1384" t="s">
        <v>3761</v>
      </c>
      <c r="DO1384" t="s">
        <v>3759</v>
      </c>
      <c r="DP1384" t="s">
        <v>374</v>
      </c>
      <c r="DQ1384" t="str">
        <f>"78643"</f>
        <v>78643</v>
      </c>
      <c r="DR1384" t="s">
        <v>3760</v>
      </c>
      <c r="DS1384" t="s">
        <v>3762</v>
      </c>
      <c r="DT1384">
        <v>1</v>
      </c>
      <c r="DU1384">
        <v>2</v>
      </c>
      <c r="DV1384" t="s">
        <v>134</v>
      </c>
      <c r="DW1384" t="s">
        <v>134</v>
      </c>
      <c r="DX1384" t="s">
        <v>134</v>
      </c>
      <c r="DY1384" t="s">
        <v>136</v>
      </c>
      <c r="DZ1384">
        <v>1</v>
      </c>
      <c r="EA1384" t="s">
        <v>136</v>
      </c>
      <c r="EC1384" s="5">
        <v>12.68</v>
      </c>
      <c r="ED1384" s="5">
        <v>55</v>
      </c>
      <c r="EE1384">
        <v>13254231048</v>
      </c>
      <c r="EF1384" t="s">
        <v>3754</v>
      </c>
      <c r="EG1384" t="s">
        <v>148</v>
      </c>
      <c r="EH1384">
        <v>0</v>
      </c>
    </row>
    <row r="1385" spans="1:138" ht="15" customHeight="1" x14ac:dyDescent="0.35">
      <c r="A1385" t="s">
        <v>17029</v>
      </c>
      <c r="B1385" t="s">
        <v>157</v>
      </c>
      <c r="C1385" s="1">
        <v>44137.700512152776</v>
      </c>
      <c r="D1385" s="1">
        <v>44168</v>
      </c>
      <c r="E1385" t="s">
        <v>133</v>
      </c>
      <c r="F1385" t="s">
        <v>136</v>
      </c>
      <c r="G1385" t="s">
        <v>135</v>
      </c>
      <c r="H1385" t="s">
        <v>136</v>
      </c>
      <c r="I1385" t="s">
        <v>17030</v>
      </c>
      <c r="K1385" t="s">
        <v>17031</v>
      </c>
      <c r="L1385" t="s">
        <v>17032</v>
      </c>
      <c r="M1385" t="s">
        <v>17033</v>
      </c>
      <c r="N1385" t="s">
        <v>870</v>
      </c>
      <c r="O1385" s="4">
        <v>56634</v>
      </c>
      <c r="P1385" t="s">
        <v>140</v>
      </c>
      <c r="R1385">
        <v>12187763943</v>
      </c>
      <c r="T1385">
        <v>11291</v>
      </c>
      <c r="U1385" t="s">
        <v>681</v>
      </c>
      <c r="V1385" t="s">
        <v>17034</v>
      </c>
      <c r="W1385" t="s">
        <v>1195</v>
      </c>
      <c r="X1385" t="s">
        <v>1677</v>
      </c>
      <c r="Y1385" t="s">
        <v>17031</v>
      </c>
      <c r="Z1385" t="s">
        <v>17032</v>
      </c>
      <c r="AA1385" t="s">
        <v>17033</v>
      </c>
      <c r="AB1385" t="s">
        <v>870</v>
      </c>
      <c r="AC1385" s="4">
        <v>56634</v>
      </c>
      <c r="AD1385" t="s">
        <v>140</v>
      </c>
      <c r="AF1385">
        <v>12187763943</v>
      </c>
      <c r="AH1385" t="s">
        <v>1759</v>
      </c>
      <c r="AI1385" t="s">
        <v>168</v>
      </c>
      <c r="AJ1385" t="s">
        <v>559</v>
      </c>
      <c r="AK1385" t="s">
        <v>433</v>
      </c>
      <c r="AL1385" t="s">
        <v>978</v>
      </c>
      <c r="AM1385" t="s">
        <v>561</v>
      </c>
      <c r="AN1385" t="s">
        <v>17035</v>
      </c>
      <c r="AO1385" t="s">
        <v>563</v>
      </c>
      <c r="AP1385" t="s">
        <v>564</v>
      </c>
      <c r="AQ1385" s="4">
        <v>22949</v>
      </c>
      <c r="AR1385" t="s">
        <v>140</v>
      </c>
      <c r="AT1385">
        <v>14342634300</v>
      </c>
      <c r="AV1385" t="s">
        <v>1760</v>
      </c>
      <c r="AW1385" t="s">
        <v>566</v>
      </c>
      <c r="AZ1385" t="s">
        <v>334</v>
      </c>
      <c r="BA1385" t="s">
        <v>335</v>
      </c>
      <c r="BB1385" t="s">
        <v>136</v>
      </c>
      <c r="BC1385" t="s">
        <v>136</v>
      </c>
      <c r="BD1385" t="s">
        <v>148</v>
      </c>
      <c r="BE1385" t="s">
        <v>136</v>
      </c>
      <c r="BF1385" t="s">
        <v>136</v>
      </c>
      <c r="BG1385" t="s">
        <v>134</v>
      </c>
      <c r="BH1385" t="s">
        <v>136</v>
      </c>
      <c r="BI1385" t="s">
        <v>1761</v>
      </c>
      <c r="BJ1385" t="s">
        <v>1762</v>
      </c>
      <c r="BL1385" t="s">
        <v>566</v>
      </c>
      <c r="BM1385" t="s">
        <v>1759</v>
      </c>
      <c r="BN1385" t="s">
        <v>17036</v>
      </c>
      <c r="BO1385" t="s">
        <v>570</v>
      </c>
      <c r="BP1385">
        <v>2</v>
      </c>
      <c r="BQ1385">
        <v>2</v>
      </c>
      <c r="BR1385">
        <v>2</v>
      </c>
      <c r="BS1385" s="1">
        <v>44206</v>
      </c>
      <c r="BT1385" s="1">
        <v>44510</v>
      </c>
      <c r="BU1385" s="1">
        <v>44206</v>
      </c>
      <c r="BV1385" s="1">
        <v>44510</v>
      </c>
      <c r="BW1385" t="s">
        <v>136</v>
      </c>
      <c r="BX1385">
        <v>40</v>
      </c>
      <c r="BY1385">
        <v>0</v>
      </c>
      <c r="BZ1385">
        <v>7</v>
      </c>
      <c r="CA1385">
        <v>7</v>
      </c>
      <c r="CB1385">
        <v>7</v>
      </c>
      <c r="CC1385">
        <v>7</v>
      </c>
      <c r="CD1385">
        <v>7</v>
      </c>
      <c r="CE1385">
        <v>5</v>
      </c>
      <c r="CF1385" t="str">
        <f>"8:00 AM"</f>
        <v>8:00 AM</v>
      </c>
      <c r="CG1385" t="str">
        <f t="shared" si="6"/>
        <v>4:00 PM</v>
      </c>
      <c r="CH1385" s="5">
        <v>12.67</v>
      </c>
      <c r="CI1385" t="s">
        <v>146</v>
      </c>
      <c r="CL1385" t="s">
        <v>136</v>
      </c>
      <c r="CM1385" t="s">
        <v>312</v>
      </c>
      <c r="CN1385" t="s">
        <v>148</v>
      </c>
      <c r="CO1385" t="s">
        <v>1714</v>
      </c>
      <c r="CP1385" t="s">
        <v>149</v>
      </c>
      <c r="CQ1385">
        <v>3</v>
      </c>
      <c r="CR1385">
        <v>0</v>
      </c>
      <c r="CS1385" t="s">
        <v>136</v>
      </c>
      <c r="CT1385" t="s">
        <v>136</v>
      </c>
      <c r="CU1385" t="s">
        <v>136</v>
      </c>
      <c r="CV1385" t="s">
        <v>136</v>
      </c>
      <c r="CW1385" t="s">
        <v>134</v>
      </c>
      <c r="CX1385">
        <v>70</v>
      </c>
      <c r="CY1385" t="s">
        <v>134</v>
      </c>
      <c r="CZ1385" t="s">
        <v>134</v>
      </c>
      <c r="DA1385" t="s">
        <v>134</v>
      </c>
      <c r="DB1385" t="s">
        <v>134</v>
      </c>
      <c r="DC1385" t="s">
        <v>134</v>
      </c>
      <c r="DD1385" t="s">
        <v>136</v>
      </c>
      <c r="DF1385" t="s">
        <v>17037</v>
      </c>
      <c r="DG1385" t="s">
        <v>17038</v>
      </c>
      <c r="DH1385" t="s">
        <v>17039</v>
      </c>
      <c r="DI1385" t="s">
        <v>374</v>
      </c>
      <c r="DJ1385" s="4">
        <v>77624</v>
      </c>
      <c r="DK1385" t="s">
        <v>17040</v>
      </c>
      <c r="DL1385" t="s">
        <v>134</v>
      </c>
      <c r="DM1385">
        <v>6</v>
      </c>
      <c r="DN1385" t="s">
        <v>17041</v>
      </c>
      <c r="DO1385" t="s">
        <v>17039</v>
      </c>
      <c r="DP1385" t="s">
        <v>374</v>
      </c>
      <c r="DQ1385" t="str">
        <f>"77624"</f>
        <v>77624</v>
      </c>
      <c r="DR1385" t="s">
        <v>17040</v>
      </c>
      <c r="DS1385" t="s">
        <v>952</v>
      </c>
      <c r="DT1385">
        <v>1</v>
      </c>
      <c r="DU1385">
        <v>2</v>
      </c>
      <c r="DV1385" t="s">
        <v>134</v>
      </c>
      <c r="DW1385" t="s">
        <v>134</v>
      </c>
      <c r="DX1385" t="s">
        <v>134</v>
      </c>
      <c r="DY1385" t="s">
        <v>134</v>
      </c>
      <c r="DZ1385">
        <v>2</v>
      </c>
      <c r="EA1385" t="s">
        <v>134</v>
      </c>
      <c r="EB1385" s="5">
        <v>12.68</v>
      </c>
      <c r="EC1385" s="5">
        <v>12.68</v>
      </c>
      <c r="ED1385" s="5">
        <v>55</v>
      </c>
      <c r="EE1385">
        <v>12187763943</v>
      </c>
      <c r="EF1385" t="s">
        <v>148</v>
      </c>
      <c r="EG1385" t="s">
        <v>2138</v>
      </c>
      <c r="EH1385">
        <v>0</v>
      </c>
    </row>
    <row r="1386" spans="1:138" ht="15" customHeight="1" x14ac:dyDescent="0.35">
      <c r="A1386" t="s">
        <v>16606</v>
      </c>
      <c r="B1386" t="s">
        <v>157</v>
      </c>
      <c r="C1386" s="1">
        <v>44151.556092592589</v>
      </c>
      <c r="D1386" s="1">
        <v>44168</v>
      </c>
      <c r="E1386" t="s">
        <v>133</v>
      </c>
      <c r="F1386" t="s">
        <v>136</v>
      </c>
      <c r="G1386" t="s">
        <v>135</v>
      </c>
      <c r="H1386" t="s">
        <v>136</v>
      </c>
      <c r="I1386" t="s">
        <v>16607</v>
      </c>
      <c r="K1386" t="s">
        <v>16608</v>
      </c>
      <c r="M1386" t="s">
        <v>2450</v>
      </c>
      <c r="N1386" t="s">
        <v>246</v>
      </c>
      <c r="O1386" s="4">
        <v>70578</v>
      </c>
      <c r="P1386" t="s">
        <v>140</v>
      </c>
      <c r="R1386">
        <v>13375813114</v>
      </c>
      <c r="T1386">
        <v>112512</v>
      </c>
      <c r="U1386" t="s">
        <v>16609</v>
      </c>
      <c r="V1386" t="s">
        <v>5346</v>
      </c>
      <c r="X1386" t="s">
        <v>896</v>
      </c>
      <c r="Y1386" t="s">
        <v>16610</v>
      </c>
      <c r="Z1386" t="s">
        <v>148</v>
      </c>
      <c r="AA1386" t="s">
        <v>2450</v>
      </c>
      <c r="AB1386" t="s">
        <v>246</v>
      </c>
      <c r="AC1386" s="4">
        <v>70578</v>
      </c>
      <c r="AD1386" t="s">
        <v>140</v>
      </c>
      <c r="AF1386">
        <v>13375813114</v>
      </c>
      <c r="AH1386" t="s">
        <v>1571</v>
      </c>
      <c r="AI1386" t="s">
        <v>168</v>
      </c>
      <c r="AJ1386" t="s">
        <v>1565</v>
      </c>
      <c r="AK1386" t="s">
        <v>1566</v>
      </c>
      <c r="AL1386" t="s">
        <v>1567</v>
      </c>
      <c r="AM1386" t="s">
        <v>1568</v>
      </c>
      <c r="AN1386" t="s">
        <v>1569</v>
      </c>
      <c r="AO1386" t="s">
        <v>1570</v>
      </c>
      <c r="AP1386" t="s">
        <v>537</v>
      </c>
      <c r="AQ1386" s="4">
        <v>27536</v>
      </c>
      <c r="AR1386" t="s">
        <v>140</v>
      </c>
      <c r="AT1386">
        <v>14349173294</v>
      </c>
      <c r="AV1386" t="s">
        <v>2442</v>
      </c>
      <c r="AW1386" t="s">
        <v>1572</v>
      </c>
      <c r="AZ1386" t="s">
        <v>334</v>
      </c>
      <c r="BA1386" t="s">
        <v>335</v>
      </c>
      <c r="BB1386" t="s">
        <v>136</v>
      </c>
      <c r="BC1386" t="s">
        <v>136</v>
      </c>
      <c r="BD1386" t="s">
        <v>148</v>
      </c>
      <c r="BE1386" t="s">
        <v>136</v>
      </c>
      <c r="BF1386" t="s">
        <v>136</v>
      </c>
      <c r="BG1386" t="s">
        <v>134</v>
      </c>
      <c r="BH1386" t="s">
        <v>136</v>
      </c>
      <c r="BN1386" t="s">
        <v>16611</v>
      </c>
      <c r="BO1386" t="s">
        <v>1574</v>
      </c>
      <c r="BP1386">
        <v>1</v>
      </c>
      <c r="BQ1386">
        <v>1</v>
      </c>
      <c r="BR1386">
        <v>1</v>
      </c>
      <c r="BS1386" s="1">
        <v>44198</v>
      </c>
      <c r="BT1386" s="1">
        <v>44377</v>
      </c>
      <c r="BU1386" s="1">
        <v>44198</v>
      </c>
      <c r="BV1386" s="1">
        <v>44377</v>
      </c>
      <c r="BW1386" t="s">
        <v>136</v>
      </c>
      <c r="BX1386">
        <v>40</v>
      </c>
      <c r="BY1386">
        <v>0</v>
      </c>
      <c r="BZ1386">
        <v>7</v>
      </c>
      <c r="CA1386">
        <v>7</v>
      </c>
      <c r="CB1386">
        <v>7</v>
      </c>
      <c r="CC1386">
        <v>7</v>
      </c>
      <c r="CD1386">
        <v>7</v>
      </c>
      <c r="CE1386">
        <v>5</v>
      </c>
      <c r="CF1386" t="str">
        <f>"7:00 AM"</f>
        <v>7:00 AM</v>
      </c>
      <c r="CG1386" t="str">
        <f t="shared" si="6"/>
        <v>4:00 PM</v>
      </c>
      <c r="CH1386" s="5">
        <v>11.83</v>
      </c>
      <c r="CI1386" t="s">
        <v>146</v>
      </c>
      <c r="CL1386" t="s">
        <v>134</v>
      </c>
      <c r="CM1386" t="s">
        <v>147</v>
      </c>
      <c r="CN1386" t="s">
        <v>148</v>
      </c>
      <c r="CO1386" t="s">
        <v>1575</v>
      </c>
      <c r="CP1386" t="s">
        <v>149</v>
      </c>
      <c r="CQ1386">
        <v>3</v>
      </c>
      <c r="CR1386">
        <v>0</v>
      </c>
      <c r="CS1386" t="s">
        <v>136</v>
      </c>
      <c r="CT1386" t="s">
        <v>136</v>
      </c>
      <c r="CU1386" t="s">
        <v>134</v>
      </c>
      <c r="CV1386" t="s">
        <v>134</v>
      </c>
      <c r="CW1386" t="s">
        <v>134</v>
      </c>
      <c r="CX1386">
        <v>70</v>
      </c>
      <c r="CY1386" t="s">
        <v>134</v>
      </c>
      <c r="CZ1386" t="s">
        <v>134</v>
      </c>
      <c r="DA1386" t="s">
        <v>134</v>
      </c>
      <c r="DB1386" t="s">
        <v>134</v>
      </c>
      <c r="DC1386" t="s">
        <v>134</v>
      </c>
      <c r="DD1386" t="s">
        <v>136</v>
      </c>
      <c r="DF1386" t="s">
        <v>1576</v>
      </c>
      <c r="DG1386" t="s">
        <v>16608</v>
      </c>
      <c r="DH1386" t="s">
        <v>2450</v>
      </c>
      <c r="DI1386" t="s">
        <v>246</v>
      </c>
      <c r="DJ1386" s="4">
        <v>70578</v>
      </c>
      <c r="DK1386" t="s">
        <v>268</v>
      </c>
      <c r="DL1386" t="s">
        <v>136</v>
      </c>
      <c r="DM1386">
        <v>2</v>
      </c>
      <c r="DN1386" t="s">
        <v>16612</v>
      </c>
      <c r="DO1386" t="s">
        <v>2450</v>
      </c>
      <c r="DP1386" t="s">
        <v>246</v>
      </c>
      <c r="DQ1386" t="str">
        <f>"70578"</f>
        <v>70578</v>
      </c>
      <c r="DR1386" t="s">
        <v>268</v>
      </c>
      <c r="DS1386" t="s">
        <v>15800</v>
      </c>
      <c r="DT1386">
        <v>1</v>
      </c>
      <c r="DU1386">
        <v>1</v>
      </c>
      <c r="DV1386" t="s">
        <v>134</v>
      </c>
      <c r="DW1386" t="s">
        <v>134</v>
      </c>
      <c r="DX1386" t="s">
        <v>134</v>
      </c>
      <c r="DY1386" t="s">
        <v>136</v>
      </c>
      <c r="DZ1386">
        <v>1</v>
      </c>
      <c r="EA1386" t="s">
        <v>136</v>
      </c>
      <c r="EC1386" s="5">
        <v>12.68</v>
      </c>
      <c r="ED1386" s="5">
        <v>55</v>
      </c>
      <c r="EE1386">
        <v>13375813114</v>
      </c>
      <c r="EF1386" t="s">
        <v>148</v>
      </c>
      <c r="EG1386" t="s">
        <v>271</v>
      </c>
      <c r="EH1386">
        <v>2</v>
      </c>
    </row>
    <row r="1387" spans="1:138" ht="15" customHeight="1" x14ac:dyDescent="0.35">
      <c r="A1387" t="s">
        <v>8939</v>
      </c>
      <c r="B1387" t="s">
        <v>157</v>
      </c>
      <c r="C1387" s="1">
        <v>44140.628456944447</v>
      </c>
      <c r="D1387" s="1">
        <v>44168</v>
      </c>
      <c r="E1387" t="s">
        <v>133</v>
      </c>
      <c r="F1387" t="s">
        <v>136</v>
      </c>
      <c r="G1387" t="s">
        <v>135</v>
      </c>
      <c r="H1387" t="s">
        <v>136</v>
      </c>
      <c r="I1387" t="s">
        <v>8940</v>
      </c>
      <c r="J1387" t="s">
        <v>8941</v>
      </c>
      <c r="K1387" t="s">
        <v>8942</v>
      </c>
      <c r="M1387" t="s">
        <v>8943</v>
      </c>
      <c r="N1387" t="s">
        <v>246</v>
      </c>
      <c r="O1387" s="4">
        <v>70531</v>
      </c>
      <c r="P1387" t="s">
        <v>140</v>
      </c>
      <c r="R1387">
        <v>13375230250</v>
      </c>
      <c r="T1387">
        <v>11116</v>
      </c>
      <c r="U1387" t="s">
        <v>8944</v>
      </c>
      <c r="V1387" t="s">
        <v>1155</v>
      </c>
      <c r="W1387" t="s">
        <v>229</v>
      </c>
      <c r="X1387" t="s">
        <v>164</v>
      </c>
      <c r="Y1387" t="s">
        <v>8942</v>
      </c>
      <c r="AA1387" t="s">
        <v>8943</v>
      </c>
      <c r="AB1387" t="s">
        <v>246</v>
      </c>
      <c r="AC1387" s="4">
        <v>70531</v>
      </c>
      <c r="AD1387" t="s">
        <v>140</v>
      </c>
      <c r="AF1387">
        <v>13375230250</v>
      </c>
      <c r="AH1387" t="s">
        <v>8945</v>
      </c>
      <c r="AI1387" t="s">
        <v>226</v>
      </c>
      <c r="AJ1387" t="s">
        <v>667</v>
      </c>
      <c r="AK1387" t="s">
        <v>668</v>
      </c>
      <c r="AL1387" t="s">
        <v>669</v>
      </c>
      <c r="AM1387" t="s">
        <v>670</v>
      </c>
      <c r="AO1387" t="s">
        <v>671</v>
      </c>
      <c r="AP1387" t="s">
        <v>246</v>
      </c>
      <c r="AQ1387" s="4">
        <v>70601</v>
      </c>
      <c r="AR1387" t="s">
        <v>140</v>
      </c>
      <c r="AT1387">
        <v>13372140354</v>
      </c>
      <c r="AV1387" t="s">
        <v>672</v>
      </c>
      <c r="AW1387" t="s">
        <v>673</v>
      </c>
      <c r="AX1387" t="s">
        <v>246</v>
      </c>
      <c r="AY1387" t="s">
        <v>674</v>
      </c>
      <c r="AZ1387" t="s">
        <v>334</v>
      </c>
      <c r="BA1387" t="s">
        <v>335</v>
      </c>
      <c r="BB1387" t="s">
        <v>136</v>
      </c>
      <c r="BC1387" t="s">
        <v>136</v>
      </c>
      <c r="BD1387" t="s">
        <v>148</v>
      </c>
      <c r="BE1387" t="s">
        <v>136</v>
      </c>
      <c r="BF1387" t="s">
        <v>136</v>
      </c>
      <c r="BG1387" t="s">
        <v>134</v>
      </c>
      <c r="BH1387" t="s">
        <v>136</v>
      </c>
      <c r="BN1387" t="s">
        <v>8946</v>
      </c>
      <c r="BO1387" t="s">
        <v>905</v>
      </c>
      <c r="BP1387">
        <v>4</v>
      </c>
      <c r="BQ1387">
        <v>4</v>
      </c>
      <c r="BR1387">
        <v>4</v>
      </c>
      <c r="BS1387" s="1">
        <v>44197</v>
      </c>
      <c r="BT1387" s="1">
        <v>44440</v>
      </c>
      <c r="BU1387" s="1">
        <v>44197</v>
      </c>
      <c r="BV1387" s="1">
        <v>44440</v>
      </c>
      <c r="BW1387" t="s">
        <v>136</v>
      </c>
      <c r="BX1387">
        <v>40</v>
      </c>
      <c r="BY1387">
        <v>0</v>
      </c>
      <c r="BZ1387">
        <v>8</v>
      </c>
      <c r="CA1387">
        <v>8</v>
      </c>
      <c r="CB1387">
        <v>8</v>
      </c>
      <c r="CC1387">
        <v>8</v>
      </c>
      <c r="CD1387">
        <v>8</v>
      </c>
      <c r="CE1387">
        <v>0</v>
      </c>
      <c r="CF1387" t="str">
        <f>"7:00 AM"</f>
        <v>7:00 AM</v>
      </c>
      <c r="CG1387" t="str">
        <f t="shared" si="6"/>
        <v>4:00 PM</v>
      </c>
      <c r="CH1387" s="5">
        <v>11.83</v>
      </c>
      <c r="CI1387" t="s">
        <v>146</v>
      </c>
      <c r="CL1387" t="s">
        <v>134</v>
      </c>
      <c r="CM1387" t="s">
        <v>147</v>
      </c>
      <c r="CN1387" t="s">
        <v>148</v>
      </c>
      <c r="CO1387" t="s">
        <v>8947</v>
      </c>
      <c r="CP1387" t="s">
        <v>149</v>
      </c>
      <c r="CQ1387">
        <v>3</v>
      </c>
      <c r="CR1387">
        <v>0</v>
      </c>
      <c r="CS1387" t="s">
        <v>136</v>
      </c>
      <c r="CT1387" t="s">
        <v>134</v>
      </c>
      <c r="CU1387" t="s">
        <v>136</v>
      </c>
      <c r="CV1387" t="s">
        <v>134</v>
      </c>
      <c r="CW1387" t="s">
        <v>134</v>
      </c>
      <c r="CX1387">
        <v>70</v>
      </c>
      <c r="CY1387" t="s">
        <v>134</v>
      </c>
      <c r="CZ1387" t="s">
        <v>136</v>
      </c>
      <c r="DA1387" t="s">
        <v>136</v>
      </c>
      <c r="DB1387" t="s">
        <v>134</v>
      </c>
      <c r="DC1387" t="s">
        <v>136</v>
      </c>
      <c r="DD1387" t="s">
        <v>136</v>
      </c>
      <c r="DF1387" t="s">
        <v>180</v>
      </c>
      <c r="DG1387" t="s">
        <v>8942</v>
      </c>
      <c r="DH1387" t="s">
        <v>8943</v>
      </c>
      <c r="DI1387" t="s">
        <v>246</v>
      </c>
      <c r="DJ1387" s="4">
        <v>70531</v>
      </c>
      <c r="DK1387" t="s">
        <v>268</v>
      </c>
      <c r="DL1387" t="s">
        <v>136</v>
      </c>
      <c r="DM1387">
        <v>1</v>
      </c>
      <c r="DN1387" t="s">
        <v>8948</v>
      </c>
      <c r="DO1387" t="s">
        <v>8943</v>
      </c>
      <c r="DP1387" t="s">
        <v>246</v>
      </c>
      <c r="DQ1387" t="str">
        <f>"70531"</f>
        <v>70531</v>
      </c>
      <c r="DR1387" t="s">
        <v>268</v>
      </c>
      <c r="DS1387" t="s">
        <v>952</v>
      </c>
      <c r="DT1387">
        <v>1</v>
      </c>
      <c r="DU1387">
        <v>3</v>
      </c>
      <c r="DV1387" t="s">
        <v>134</v>
      </c>
      <c r="DW1387" t="s">
        <v>134</v>
      </c>
      <c r="DX1387" t="s">
        <v>134</v>
      </c>
      <c r="DY1387" t="s">
        <v>136</v>
      </c>
      <c r="DZ1387">
        <v>1</v>
      </c>
      <c r="EA1387" t="s">
        <v>136</v>
      </c>
      <c r="EC1387" s="5">
        <v>12.68</v>
      </c>
      <c r="ED1387" s="5">
        <v>55</v>
      </c>
      <c r="EE1387">
        <v>13375230250</v>
      </c>
      <c r="EF1387" t="s">
        <v>8945</v>
      </c>
      <c r="EG1387" t="s">
        <v>148</v>
      </c>
      <c r="EH1387">
        <v>2</v>
      </c>
    </row>
    <row r="1388" spans="1:138" ht="15" customHeight="1" x14ac:dyDescent="0.35">
      <c r="A1388" t="s">
        <v>23753</v>
      </c>
      <c r="B1388" t="s">
        <v>157</v>
      </c>
      <c r="C1388" s="1">
        <v>44144.710030324073</v>
      </c>
      <c r="D1388" s="1">
        <v>44168</v>
      </c>
      <c r="E1388" t="s">
        <v>133</v>
      </c>
      <c r="F1388" t="s">
        <v>136</v>
      </c>
      <c r="G1388" t="s">
        <v>135</v>
      </c>
      <c r="H1388" t="s">
        <v>136</v>
      </c>
      <c r="I1388" t="s">
        <v>2611</v>
      </c>
      <c r="K1388" t="s">
        <v>2612</v>
      </c>
      <c r="L1388" t="s">
        <v>148</v>
      </c>
      <c r="M1388" t="s">
        <v>2613</v>
      </c>
      <c r="N1388" t="s">
        <v>960</v>
      </c>
      <c r="O1388" s="4">
        <v>36089</v>
      </c>
      <c r="P1388" t="s">
        <v>140</v>
      </c>
      <c r="R1388">
        <v>13347380039</v>
      </c>
      <c r="T1388">
        <v>4249</v>
      </c>
      <c r="U1388" t="s">
        <v>4738</v>
      </c>
      <c r="V1388" t="s">
        <v>7954</v>
      </c>
      <c r="X1388" t="s">
        <v>2616</v>
      </c>
      <c r="Y1388" t="s">
        <v>7955</v>
      </c>
      <c r="AA1388" t="s">
        <v>5347</v>
      </c>
      <c r="AB1388" t="s">
        <v>995</v>
      </c>
      <c r="AC1388" s="4">
        <v>72086</v>
      </c>
      <c r="AD1388" t="s">
        <v>140</v>
      </c>
      <c r="AE1388" t="s">
        <v>841</v>
      </c>
      <c r="AF1388">
        <v>15016760003</v>
      </c>
      <c r="AH1388" t="s">
        <v>7956</v>
      </c>
      <c r="AI1388" t="s">
        <v>168</v>
      </c>
      <c r="AJ1388" t="s">
        <v>2151</v>
      </c>
      <c r="AK1388" t="s">
        <v>2152</v>
      </c>
      <c r="AL1388" t="s">
        <v>509</v>
      </c>
      <c r="AM1388" t="s">
        <v>846</v>
      </c>
      <c r="AO1388" t="s">
        <v>847</v>
      </c>
      <c r="AP1388" t="s">
        <v>161</v>
      </c>
      <c r="AQ1388" s="4">
        <v>31636</v>
      </c>
      <c r="AR1388" t="s">
        <v>140</v>
      </c>
      <c r="AT1388">
        <v>12295596879</v>
      </c>
      <c r="AV1388" t="s">
        <v>2153</v>
      </c>
      <c r="AW1388" t="s">
        <v>849</v>
      </c>
      <c r="AZ1388" t="s">
        <v>821</v>
      </c>
      <c r="BA1388" t="s">
        <v>822</v>
      </c>
      <c r="BB1388" t="s">
        <v>136</v>
      </c>
      <c r="BC1388" t="s">
        <v>136</v>
      </c>
      <c r="BD1388" t="s">
        <v>148</v>
      </c>
      <c r="BE1388" t="s">
        <v>136</v>
      </c>
      <c r="BF1388" t="s">
        <v>136</v>
      </c>
      <c r="BG1388" t="s">
        <v>134</v>
      </c>
      <c r="BH1388" t="s">
        <v>136</v>
      </c>
      <c r="BI1388" t="s">
        <v>2509</v>
      </c>
      <c r="BJ1388" t="s">
        <v>2510</v>
      </c>
      <c r="BL1388" t="s">
        <v>849</v>
      </c>
      <c r="BM1388" t="s">
        <v>2153</v>
      </c>
      <c r="BN1388" t="s">
        <v>23754</v>
      </c>
      <c r="BO1388" t="s">
        <v>2620</v>
      </c>
      <c r="BP1388">
        <v>14</v>
      </c>
      <c r="BQ1388">
        <v>12</v>
      </c>
      <c r="BR1388">
        <v>12</v>
      </c>
      <c r="BS1388" s="1">
        <v>44210</v>
      </c>
      <c r="BT1388" s="1">
        <v>44422</v>
      </c>
      <c r="BU1388" s="1">
        <v>44210</v>
      </c>
      <c r="BV1388" s="1">
        <v>44422</v>
      </c>
      <c r="BW1388" t="s">
        <v>136</v>
      </c>
      <c r="BX1388">
        <v>40</v>
      </c>
      <c r="BY1388">
        <v>0</v>
      </c>
      <c r="BZ1388">
        <v>7</v>
      </c>
      <c r="CA1388">
        <v>7</v>
      </c>
      <c r="CB1388">
        <v>7</v>
      </c>
      <c r="CC1388">
        <v>7</v>
      </c>
      <c r="CD1388">
        <v>7</v>
      </c>
      <c r="CE1388">
        <v>5</v>
      </c>
      <c r="CF1388" t="str">
        <f>"8:00 AM"</f>
        <v>8:00 AM</v>
      </c>
      <c r="CG1388" t="str">
        <f t="shared" si="6"/>
        <v>4:00 PM</v>
      </c>
      <c r="CH1388" s="5">
        <v>11.83</v>
      </c>
      <c r="CI1388" t="s">
        <v>146</v>
      </c>
      <c r="CL1388" t="s">
        <v>136</v>
      </c>
      <c r="CM1388" t="s">
        <v>147</v>
      </c>
      <c r="CN1388" t="s">
        <v>148</v>
      </c>
      <c r="CO1388" t="s">
        <v>854</v>
      </c>
      <c r="CP1388" t="s">
        <v>149</v>
      </c>
      <c r="CQ1388">
        <v>3</v>
      </c>
      <c r="CR1388">
        <v>0</v>
      </c>
      <c r="CS1388" t="s">
        <v>136</v>
      </c>
      <c r="CT1388" t="s">
        <v>136</v>
      </c>
      <c r="CU1388" t="s">
        <v>136</v>
      </c>
      <c r="CV1388" t="s">
        <v>134</v>
      </c>
      <c r="CW1388" t="s">
        <v>134</v>
      </c>
      <c r="CX1388">
        <v>60</v>
      </c>
      <c r="CY1388" t="s">
        <v>134</v>
      </c>
      <c r="CZ1388" t="s">
        <v>134</v>
      </c>
      <c r="DA1388" t="s">
        <v>136</v>
      </c>
      <c r="DB1388" t="s">
        <v>134</v>
      </c>
      <c r="DC1388" t="s">
        <v>134</v>
      </c>
      <c r="DD1388" t="s">
        <v>136</v>
      </c>
      <c r="DF1388" t="s">
        <v>23755</v>
      </c>
      <c r="DG1388" t="s">
        <v>7957</v>
      </c>
      <c r="DH1388" t="s">
        <v>5347</v>
      </c>
      <c r="DI1388" t="s">
        <v>995</v>
      </c>
      <c r="DJ1388" s="4">
        <v>72086</v>
      </c>
      <c r="DK1388" t="s">
        <v>5350</v>
      </c>
      <c r="DL1388" t="s">
        <v>136</v>
      </c>
      <c r="DM1388">
        <v>1</v>
      </c>
      <c r="DN1388" t="s">
        <v>7957</v>
      </c>
      <c r="DO1388" t="s">
        <v>5347</v>
      </c>
      <c r="DP1388" t="s">
        <v>995</v>
      </c>
      <c r="DQ1388" t="str">
        <f>"72086"</f>
        <v>72086</v>
      </c>
      <c r="DR1388" t="s">
        <v>5350</v>
      </c>
      <c r="DS1388" t="s">
        <v>497</v>
      </c>
      <c r="DT1388">
        <v>5</v>
      </c>
      <c r="DU1388">
        <v>30</v>
      </c>
      <c r="DV1388" t="s">
        <v>134</v>
      </c>
      <c r="DW1388" t="s">
        <v>134</v>
      </c>
      <c r="DX1388" t="s">
        <v>134</v>
      </c>
      <c r="DY1388" t="s">
        <v>136</v>
      </c>
      <c r="DZ1388">
        <v>1</v>
      </c>
      <c r="EA1388" t="s">
        <v>134</v>
      </c>
      <c r="EB1388" s="5">
        <v>12.68</v>
      </c>
      <c r="EC1388" s="5">
        <v>12.68</v>
      </c>
      <c r="ED1388" s="5">
        <v>55</v>
      </c>
      <c r="EE1388">
        <v>15016760003</v>
      </c>
      <c r="EF1388" t="s">
        <v>7958</v>
      </c>
      <c r="EG1388" t="s">
        <v>148</v>
      </c>
      <c r="EH1388">
        <v>0</v>
      </c>
    </row>
    <row r="1389" spans="1:138" ht="15" customHeight="1" x14ac:dyDescent="0.35">
      <c r="A1389" t="s">
        <v>17797</v>
      </c>
      <c r="B1389" t="s">
        <v>157</v>
      </c>
      <c r="C1389" s="1">
        <v>44141.343988078705</v>
      </c>
      <c r="D1389" s="1">
        <v>44168</v>
      </c>
      <c r="E1389" t="s">
        <v>579</v>
      </c>
      <c r="F1389" t="s">
        <v>136</v>
      </c>
      <c r="G1389" t="s">
        <v>135</v>
      </c>
      <c r="H1389" t="s">
        <v>136</v>
      </c>
      <c r="I1389" t="s">
        <v>17798</v>
      </c>
      <c r="K1389" t="s">
        <v>17799</v>
      </c>
      <c r="M1389" t="s">
        <v>752</v>
      </c>
      <c r="N1389" t="s">
        <v>744</v>
      </c>
      <c r="O1389" s="4">
        <v>40511</v>
      </c>
      <c r="P1389" t="s">
        <v>140</v>
      </c>
      <c r="R1389">
        <v>18592930791</v>
      </c>
      <c r="T1389">
        <v>11292</v>
      </c>
      <c r="U1389" t="s">
        <v>12011</v>
      </c>
      <c r="V1389" t="s">
        <v>5423</v>
      </c>
      <c r="X1389" t="s">
        <v>1677</v>
      </c>
      <c r="Y1389" t="s">
        <v>17799</v>
      </c>
      <c r="AA1389" t="s">
        <v>752</v>
      </c>
      <c r="AB1389" t="s">
        <v>744</v>
      </c>
      <c r="AC1389" s="4">
        <v>40511</v>
      </c>
      <c r="AD1389" t="s">
        <v>140</v>
      </c>
      <c r="AF1389">
        <v>18592930791</v>
      </c>
      <c r="AH1389" t="s">
        <v>155</v>
      </c>
      <c r="AI1389" t="s">
        <v>168</v>
      </c>
      <c r="AJ1389" t="s">
        <v>749</v>
      </c>
      <c r="AK1389" t="s">
        <v>750</v>
      </c>
      <c r="AM1389" t="s">
        <v>751</v>
      </c>
      <c r="AO1389" t="s">
        <v>752</v>
      </c>
      <c r="AP1389" t="s">
        <v>744</v>
      </c>
      <c r="AQ1389" s="4">
        <v>40508</v>
      </c>
      <c r="AR1389" t="s">
        <v>140</v>
      </c>
      <c r="AT1389">
        <v>18592337845</v>
      </c>
      <c r="AV1389" t="s">
        <v>753</v>
      </c>
      <c r="AW1389" t="s">
        <v>754</v>
      </c>
      <c r="AY1389" t="s">
        <v>155</v>
      </c>
      <c r="AZ1389" t="s">
        <v>334</v>
      </c>
      <c r="BA1389" t="s">
        <v>335</v>
      </c>
      <c r="BB1389" t="s">
        <v>136</v>
      </c>
      <c r="BC1389" t="s">
        <v>136</v>
      </c>
      <c r="BD1389" t="s">
        <v>148</v>
      </c>
      <c r="BE1389" t="s">
        <v>136</v>
      </c>
      <c r="BF1389" t="s">
        <v>136</v>
      </c>
      <c r="BG1389" t="s">
        <v>134</v>
      </c>
      <c r="BH1389" t="s">
        <v>136</v>
      </c>
      <c r="BN1389" t="s">
        <v>17800</v>
      </c>
      <c r="BO1389" t="s">
        <v>756</v>
      </c>
      <c r="BP1389">
        <v>1</v>
      </c>
      <c r="BQ1389">
        <v>1</v>
      </c>
      <c r="BR1389">
        <v>1</v>
      </c>
      <c r="BS1389" s="1">
        <v>44211</v>
      </c>
      <c r="BT1389" s="1">
        <v>44515</v>
      </c>
      <c r="BU1389" s="1">
        <v>44211</v>
      </c>
      <c r="BV1389" s="1">
        <v>44515</v>
      </c>
      <c r="BW1389" t="s">
        <v>136</v>
      </c>
      <c r="BX1389">
        <v>40</v>
      </c>
      <c r="BY1389">
        <v>0</v>
      </c>
      <c r="BZ1389">
        <v>7</v>
      </c>
      <c r="CA1389">
        <v>7</v>
      </c>
      <c r="CB1389">
        <v>7</v>
      </c>
      <c r="CC1389">
        <v>7</v>
      </c>
      <c r="CD1389">
        <v>7</v>
      </c>
      <c r="CE1389">
        <v>5</v>
      </c>
      <c r="CF1389" t="str">
        <f>"8:00 AM"</f>
        <v>8:00 AM</v>
      </c>
      <c r="CG1389" t="str">
        <f t="shared" si="6"/>
        <v>4:00 PM</v>
      </c>
      <c r="CH1389" s="5">
        <v>12.4</v>
      </c>
      <c r="CI1389" t="s">
        <v>146</v>
      </c>
      <c r="CL1389" t="s">
        <v>136</v>
      </c>
      <c r="CM1389" t="s">
        <v>147</v>
      </c>
      <c r="CN1389" t="s">
        <v>148</v>
      </c>
      <c r="CO1389" s="2" t="s">
        <v>17801</v>
      </c>
      <c r="CP1389" t="s">
        <v>149</v>
      </c>
      <c r="CQ1389">
        <v>3</v>
      </c>
      <c r="CR1389">
        <v>0</v>
      </c>
      <c r="CS1389" t="s">
        <v>136</v>
      </c>
      <c r="CT1389" t="s">
        <v>136</v>
      </c>
      <c r="CU1389" t="s">
        <v>134</v>
      </c>
      <c r="CV1389" t="s">
        <v>134</v>
      </c>
      <c r="CW1389" t="s">
        <v>136</v>
      </c>
      <c r="CY1389" t="s">
        <v>134</v>
      </c>
      <c r="CZ1389" t="s">
        <v>136</v>
      </c>
      <c r="DA1389" t="s">
        <v>136</v>
      </c>
      <c r="DB1389" t="s">
        <v>136</v>
      </c>
      <c r="DC1389" t="s">
        <v>134</v>
      </c>
      <c r="DD1389" t="s">
        <v>136</v>
      </c>
      <c r="DF1389" s="2" t="s">
        <v>17802</v>
      </c>
      <c r="DG1389" t="s">
        <v>17803</v>
      </c>
      <c r="DH1389" t="s">
        <v>752</v>
      </c>
      <c r="DI1389" t="s">
        <v>744</v>
      </c>
      <c r="DJ1389" s="4">
        <v>40511</v>
      </c>
      <c r="DK1389" t="s">
        <v>2929</v>
      </c>
      <c r="DL1389" t="s">
        <v>136</v>
      </c>
      <c r="DM1389">
        <v>1</v>
      </c>
      <c r="DN1389" t="s">
        <v>17804</v>
      </c>
      <c r="DO1389" t="s">
        <v>752</v>
      </c>
      <c r="DP1389" t="s">
        <v>744</v>
      </c>
      <c r="DQ1389" t="str">
        <f>"40511"</f>
        <v>40511</v>
      </c>
      <c r="DR1389" t="s">
        <v>2929</v>
      </c>
      <c r="DS1389" t="s">
        <v>907</v>
      </c>
      <c r="DT1389">
        <v>1</v>
      </c>
      <c r="DU1389">
        <v>2</v>
      </c>
      <c r="DV1389" t="s">
        <v>134</v>
      </c>
      <c r="DW1389" t="s">
        <v>134</v>
      </c>
      <c r="DX1389" t="s">
        <v>134</v>
      </c>
      <c r="DY1389" t="s">
        <v>136</v>
      </c>
      <c r="DZ1389">
        <v>1</v>
      </c>
      <c r="EA1389" t="s">
        <v>136</v>
      </c>
      <c r="EC1389" s="5">
        <v>12.68</v>
      </c>
      <c r="ED1389" s="5">
        <v>55</v>
      </c>
      <c r="EE1389">
        <v>18594211059</v>
      </c>
      <c r="EF1389" t="s">
        <v>148</v>
      </c>
      <c r="EG1389" t="s">
        <v>764</v>
      </c>
      <c r="EH1389">
        <v>0</v>
      </c>
    </row>
    <row r="1390" spans="1:138" ht="15" customHeight="1" x14ac:dyDescent="0.35">
      <c r="A1390" t="s">
        <v>18180</v>
      </c>
      <c r="B1390" t="s">
        <v>157</v>
      </c>
      <c r="C1390" s="1">
        <v>44150.767532986109</v>
      </c>
      <c r="D1390" s="1">
        <v>44168</v>
      </c>
      <c r="E1390" t="s">
        <v>133</v>
      </c>
      <c r="F1390" t="s">
        <v>136</v>
      </c>
      <c r="G1390" t="s">
        <v>135</v>
      </c>
      <c r="H1390" t="s">
        <v>136</v>
      </c>
      <c r="I1390" t="s">
        <v>18181</v>
      </c>
      <c r="K1390" t="s">
        <v>18182</v>
      </c>
      <c r="M1390" t="s">
        <v>11332</v>
      </c>
      <c r="N1390" t="s">
        <v>416</v>
      </c>
      <c r="O1390" s="4">
        <v>85355</v>
      </c>
      <c r="P1390" t="s">
        <v>140</v>
      </c>
      <c r="R1390">
        <v>16023900801</v>
      </c>
      <c r="T1390">
        <v>11291</v>
      </c>
      <c r="U1390" t="s">
        <v>2847</v>
      </c>
      <c r="V1390" t="s">
        <v>3132</v>
      </c>
      <c r="X1390" t="s">
        <v>164</v>
      </c>
      <c r="Y1390" t="s">
        <v>18182</v>
      </c>
      <c r="AA1390" t="s">
        <v>11332</v>
      </c>
      <c r="AB1390" t="s">
        <v>416</v>
      </c>
      <c r="AC1390" s="4">
        <v>85355</v>
      </c>
      <c r="AD1390" t="s">
        <v>140</v>
      </c>
      <c r="AF1390">
        <v>16023900801</v>
      </c>
      <c r="AH1390" t="s">
        <v>18183</v>
      </c>
      <c r="AZ1390" t="s">
        <v>334</v>
      </c>
      <c r="BA1390" t="s">
        <v>335</v>
      </c>
      <c r="BB1390" t="s">
        <v>136</v>
      </c>
      <c r="BC1390" t="s">
        <v>136</v>
      </c>
      <c r="BD1390" t="s">
        <v>148</v>
      </c>
      <c r="BE1390" t="s">
        <v>136</v>
      </c>
      <c r="BF1390" t="s">
        <v>136</v>
      </c>
      <c r="BG1390" t="s">
        <v>134</v>
      </c>
      <c r="BH1390" t="s">
        <v>136</v>
      </c>
      <c r="BN1390" t="s">
        <v>18184</v>
      </c>
      <c r="BO1390" t="s">
        <v>570</v>
      </c>
      <c r="BP1390">
        <v>5</v>
      </c>
      <c r="BQ1390">
        <v>5</v>
      </c>
      <c r="BR1390">
        <v>5</v>
      </c>
      <c r="BS1390" s="1">
        <v>44211</v>
      </c>
      <c r="BT1390" s="1">
        <v>44515</v>
      </c>
      <c r="BU1390" s="1">
        <v>44211</v>
      </c>
      <c r="BV1390" s="1">
        <v>44515</v>
      </c>
      <c r="BW1390" t="s">
        <v>136</v>
      </c>
      <c r="BX1390">
        <v>48</v>
      </c>
      <c r="BY1390">
        <v>0</v>
      </c>
      <c r="BZ1390">
        <v>8</v>
      </c>
      <c r="CA1390">
        <v>8</v>
      </c>
      <c r="CB1390">
        <v>8</v>
      </c>
      <c r="CC1390">
        <v>8</v>
      </c>
      <c r="CD1390">
        <v>8</v>
      </c>
      <c r="CE1390">
        <v>8</v>
      </c>
      <c r="CF1390" t="str">
        <f>"6:00 AM"</f>
        <v>6:00 AM</v>
      </c>
      <c r="CG1390" t="str">
        <f>"2:00 PM"</f>
        <v>2:00 PM</v>
      </c>
      <c r="CH1390" s="5">
        <v>12.91</v>
      </c>
      <c r="CI1390" t="s">
        <v>146</v>
      </c>
      <c r="CL1390" t="s">
        <v>136</v>
      </c>
      <c r="CM1390" t="s">
        <v>147</v>
      </c>
      <c r="CN1390" t="s">
        <v>148</v>
      </c>
      <c r="CO1390" t="s">
        <v>800</v>
      </c>
      <c r="CP1390" t="s">
        <v>149</v>
      </c>
      <c r="CQ1390">
        <v>3</v>
      </c>
      <c r="CR1390">
        <v>0</v>
      </c>
      <c r="CS1390" t="s">
        <v>136</v>
      </c>
      <c r="CT1390" t="s">
        <v>136</v>
      </c>
      <c r="CU1390" t="s">
        <v>136</v>
      </c>
      <c r="CV1390" t="s">
        <v>134</v>
      </c>
      <c r="CW1390" t="s">
        <v>134</v>
      </c>
      <c r="CX1390">
        <v>50</v>
      </c>
      <c r="CY1390" t="s">
        <v>134</v>
      </c>
      <c r="CZ1390" t="s">
        <v>136</v>
      </c>
      <c r="DA1390" t="s">
        <v>136</v>
      </c>
      <c r="DB1390" t="s">
        <v>134</v>
      </c>
      <c r="DC1390" t="s">
        <v>136</v>
      </c>
      <c r="DD1390" t="s">
        <v>136</v>
      </c>
      <c r="DF1390" s="2" t="s">
        <v>18185</v>
      </c>
      <c r="DG1390" t="s">
        <v>18186</v>
      </c>
      <c r="DH1390" t="s">
        <v>18187</v>
      </c>
      <c r="DI1390" t="s">
        <v>416</v>
      </c>
      <c r="DJ1390" s="4">
        <v>85355</v>
      </c>
      <c r="DK1390" t="s">
        <v>1176</v>
      </c>
      <c r="DL1390" t="s">
        <v>136</v>
      </c>
      <c r="DM1390">
        <v>1</v>
      </c>
      <c r="DN1390" s="2" t="s">
        <v>18188</v>
      </c>
      <c r="DO1390" t="s">
        <v>18189</v>
      </c>
      <c r="DP1390" t="s">
        <v>416</v>
      </c>
      <c r="DQ1390" t="str">
        <f>"85307"</f>
        <v>85307</v>
      </c>
      <c r="DR1390" t="s">
        <v>1176</v>
      </c>
      <c r="DS1390" t="s">
        <v>18190</v>
      </c>
      <c r="DT1390">
        <v>2</v>
      </c>
      <c r="DU1390">
        <v>5</v>
      </c>
      <c r="DV1390" t="s">
        <v>134</v>
      </c>
      <c r="DW1390" t="s">
        <v>134</v>
      </c>
      <c r="DX1390" t="s">
        <v>134</v>
      </c>
      <c r="DY1390" t="s">
        <v>136</v>
      </c>
      <c r="DZ1390">
        <v>1</v>
      </c>
      <c r="EA1390" t="s">
        <v>136</v>
      </c>
      <c r="EC1390" s="5">
        <v>12.68</v>
      </c>
      <c r="ED1390" s="5">
        <v>55</v>
      </c>
      <c r="EE1390">
        <v>16023900801</v>
      </c>
      <c r="EF1390" t="s">
        <v>18183</v>
      </c>
      <c r="EG1390" t="s">
        <v>148</v>
      </c>
      <c r="EH1390">
        <v>0</v>
      </c>
    </row>
    <row r="1391" spans="1:138" ht="15" customHeight="1" x14ac:dyDescent="0.35">
      <c r="A1391" t="s">
        <v>8916</v>
      </c>
      <c r="B1391" t="s">
        <v>157</v>
      </c>
      <c r="C1391" s="1">
        <v>44139.725655555558</v>
      </c>
      <c r="D1391" s="1">
        <v>44168</v>
      </c>
      <c r="E1391" t="s">
        <v>133</v>
      </c>
      <c r="F1391" t="s">
        <v>136</v>
      </c>
      <c r="G1391" t="s">
        <v>135</v>
      </c>
      <c r="H1391" t="s">
        <v>136</v>
      </c>
      <c r="I1391" t="s">
        <v>8917</v>
      </c>
      <c r="K1391" t="s">
        <v>8918</v>
      </c>
      <c r="M1391" t="s">
        <v>2007</v>
      </c>
      <c r="N1391" t="s">
        <v>584</v>
      </c>
      <c r="O1391" s="4">
        <v>84660</v>
      </c>
      <c r="P1391" t="s">
        <v>140</v>
      </c>
      <c r="R1391">
        <v>18014654819</v>
      </c>
      <c r="T1391">
        <v>115112</v>
      </c>
      <c r="U1391" t="s">
        <v>8919</v>
      </c>
      <c r="V1391" t="s">
        <v>8920</v>
      </c>
      <c r="X1391" t="s">
        <v>224</v>
      </c>
      <c r="Y1391" t="s">
        <v>8918</v>
      </c>
      <c r="AA1391" t="s">
        <v>8921</v>
      </c>
      <c r="AB1391" t="s">
        <v>584</v>
      </c>
      <c r="AC1391" s="4">
        <v>84660</v>
      </c>
      <c r="AD1391" t="s">
        <v>140</v>
      </c>
      <c r="AF1391">
        <v>18014654819</v>
      </c>
      <c r="AH1391" t="s">
        <v>8922</v>
      </c>
      <c r="AI1391" t="s">
        <v>168</v>
      </c>
      <c r="AJ1391" t="s">
        <v>4134</v>
      </c>
      <c r="AK1391" t="s">
        <v>4135</v>
      </c>
      <c r="AM1391" t="s">
        <v>4136</v>
      </c>
      <c r="AO1391" t="s">
        <v>4137</v>
      </c>
      <c r="AP1391" t="s">
        <v>720</v>
      </c>
      <c r="AQ1391" s="4">
        <v>39565</v>
      </c>
      <c r="AR1391" t="s">
        <v>140</v>
      </c>
      <c r="AT1391">
        <v>16015882379</v>
      </c>
      <c r="AV1391" t="s">
        <v>4138</v>
      </c>
      <c r="AW1391" t="s">
        <v>4139</v>
      </c>
      <c r="AZ1391" t="s">
        <v>175</v>
      </c>
      <c r="BA1391" t="s">
        <v>176</v>
      </c>
      <c r="BB1391" t="s">
        <v>136</v>
      </c>
      <c r="BC1391" t="s">
        <v>136</v>
      </c>
      <c r="BD1391" t="s">
        <v>148</v>
      </c>
      <c r="BE1391" t="s">
        <v>136</v>
      </c>
      <c r="BF1391" t="s">
        <v>136</v>
      </c>
      <c r="BG1391" t="s">
        <v>134</v>
      </c>
      <c r="BH1391" t="s">
        <v>136</v>
      </c>
      <c r="BN1391" t="s">
        <v>8923</v>
      </c>
      <c r="BO1391" t="s">
        <v>8924</v>
      </c>
      <c r="BP1391">
        <v>16</v>
      </c>
      <c r="BQ1391">
        <v>16</v>
      </c>
      <c r="BR1391">
        <v>16</v>
      </c>
      <c r="BS1391" s="1">
        <v>44202</v>
      </c>
      <c r="BT1391" s="1">
        <v>44500</v>
      </c>
      <c r="BU1391" s="1">
        <v>44202</v>
      </c>
      <c r="BV1391" s="1">
        <v>44500</v>
      </c>
      <c r="BW1391" t="s">
        <v>136</v>
      </c>
      <c r="BX1391">
        <v>40</v>
      </c>
      <c r="BY1391">
        <v>0</v>
      </c>
      <c r="BZ1391">
        <v>8</v>
      </c>
      <c r="CA1391">
        <v>8</v>
      </c>
      <c r="CB1391">
        <v>8</v>
      </c>
      <c r="CC1391">
        <v>8</v>
      </c>
      <c r="CD1391">
        <v>8</v>
      </c>
      <c r="CE1391">
        <v>0</v>
      </c>
      <c r="CF1391" t="str">
        <f>"7:00 AM"</f>
        <v>7:00 AM</v>
      </c>
      <c r="CG1391" t="str">
        <f>"3:30 PM"</f>
        <v>3:30 PM</v>
      </c>
      <c r="CH1391" s="5">
        <v>14.26</v>
      </c>
      <c r="CI1391" t="s">
        <v>146</v>
      </c>
      <c r="CL1391" t="s">
        <v>136</v>
      </c>
      <c r="CM1391" t="s">
        <v>312</v>
      </c>
      <c r="CN1391" t="s">
        <v>148</v>
      </c>
      <c r="CO1391" s="2" t="s">
        <v>8925</v>
      </c>
      <c r="CP1391" t="s">
        <v>149</v>
      </c>
      <c r="CQ1391">
        <v>3</v>
      </c>
      <c r="CR1391">
        <v>0</v>
      </c>
      <c r="CS1391" t="s">
        <v>136</v>
      </c>
      <c r="CT1391" t="s">
        <v>136</v>
      </c>
      <c r="CU1391" t="s">
        <v>136</v>
      </c>
      <c r="CV1391" t="s">
        <v>136</v>
      </c>
      <c r="CW1391" t="s">
        <v>134</v>
      </c>
      <c r="CX1391">
        <v>50</v>
      </c>
      <c r="CY1391" t="s">
        <v>134</v>
      </c>
      <c r="CZ1391" t="s">
        <v>136</v>
      </c>
      <c r="DA1391" t="s">
        <v>136</v>
      </c>
      <c r="DB1391" t="s">
        <v>134</v>
      </c>
      <c r="DC1391" t="s">
        <v>134</v>
      </c>
      <c r="DD1391" t="s">
        <v>136</v>
      </c>
      <c r="DF1391" t="s">
        <v>180</v>
      </c>
      <c r="DG1391" s="2" t="s">
        <v>8926</v>
      </c>
      <c r="DH1391" t="s">
        <v>8921</v>
      </c>
      <c r="DI1391" t="s">
        <v>584</v>
      </c>
      <c r="DJ1391" s="4">
        <v>84660</v>
      </c>
      <c r="DK1391" t="s">
        <v>2008</v>
      </c>
      <c r="DL1391" t="s">
        <v>136</v>
      </c>
      <c r="DM1391">
        <v>1</v>
      </c>
      <c r="DN1391" t="s">
        <v>8918</v>
      </c>
      <c r="DO1391" t="s">
        <v>8921</v>
      </c>
      <c r="DP1391" t="s">
        <v>584</v>
      </c>
      <c r="DQ1391" t="str">
        <f>"84660"</f>
        <v>84660</v>
      </c>
      <c r="DR1391" t="s">
        <v>2008</v>
      </c>
      <c r="DS1391" t="s">
        <v>8927</v>
      </c>
      <c r="DT1391">
        <v>6</v>
      </c>
      <c r="DU1391">
        <v>22</v>
      </c>
      <c r="DV1391" t="s">
        <v>134</v>
      </c>
      <c r="DW1391" t="s">
        <v>134</v>
      </c>
      <c r="DX1391" t="s">
        <v>134</v>
      </c>
      <c r="DY1391" t="s">
        <v>136</v>
      </c>
      <c r="DZ1391">
        <v>1</v>
      </c>
      <c r="EA1391" t="s">
        <v>136</v>
      </c>
      <c r="EC1391" s="5">
        <v>12.68</v>
      </c>
      <c r="ED1391" s="5">
        <v>55</v>
      </c>
      <c r="EE1391">
        <v>18014654819</v>
      </c>
      <c r="EF1391" t="s">
        <v>8922</v>
      </c>
      <c r="EG1391" t="s">
        <v>148</v>
      </c>
      <c r="EH1391">
        <v>0</v>
      </c>
    </row>
    <row r="1392" spans="1:138" ht="15" customHeight="1" x14ac:dyDescent="0.35">
      <c r="A1392" t="s">
        <v>11014</v>
      </c>
      <c r="B1392" t="s">
        <v>157</v>
      </c>
      <c r="C1392" s="1">
        <v>44139.739945601854</v>
      </c>
      <c r="D1392" s="1">
        <v>44168</v>
      </c>
      <c r="E1392" t="s">
        <v>133</v>
      </c>
      <c r="F1392" t="s">
        <v>136</v>
      </c>
      <c r="G1392" t="s">
        <v>135</v>
      </c>
      <c r="H1392" t="s">
        <v>136</v>
      </c>
      <c r="I1392" t="s">
        <v>9726</v>
      </c>
      <c r="K1392" t="s">
        <v>11015</v>
      </c>
      <c r="L1392" t="s">
        <v>11016</v>
      </c>
      <c r="M1392" t="s">
        <v>7305</v>
      </c>
      <c r="N1392" t="s">
        <v>584</v>
      </c>
      <c r="O1392" s="4">
        <v>84655</v>
      </c>
      <c r="P1392" t="s">
        <v>140</v>
      </c>
      <c r="R1392">
        <v>18013677749</v>
      </c>
      <c r="T1392">
        <v>115112</v>
      </c>
      <c r="U1392" t="s">
        <v>7306</v>
      </c>
      <c r="V1392" t="s">
        <v>9729</v>
      </c>
      <c r="X1392" t="s">
        <v>7308</v>
      </c>
      <c r="Y1392" t="s">
        <v>11015</v>
      </c>
      <c r="Z1392" t="s">
        <v>11017</v>
      </c>
      <c r="AA1392" t="s">
        <v>7310</v>
      </c>
      <c r="AB1392" t="s">
        <v>584</v>
      </c>
      <c r="AC1392" s="4">
        <v>84655</v>
      </c>
      <c r="AD1392" t="s">
        <v>140</v>
      </c>
      <c r="AF1392">
        <v>18013677749</v>
      </c>
      <c r="AH1392" t="s">
        <v>9732</v>
      </c>
      <c r="AI1392" t="s">
        <v>168</v>
      </c>
      <c r="AJ1392" t="s">
        <v>4134</v>
      </c>
      <c r="AK1392" t="s">
        <v>4135</v>
      </c>
      <c r="AM1392" t="s">
        <v>4136</v>
      </c>
      <c r="AO1392" t="s">
        <v>4137</v>
      </c>
      <c r="AP1392" t="s">
        <v>720</v>
      </c>
      <c r="AQ1392" s="4">
        <v>395656249</v>
      </c>
      <c r="AR1392" t="s">
        <v>140</v>
      </c>
      <c r="AT1392">
        <v>16015882379</v>
      </c>
      <c r="AV1392" t="s">
        <v>4138</v>
      </c>
      <c r="AW1392" t="s">
        <v>4139</v>
      </c>
      <c r="AZ1392" t="s">
        <v>175</v>
      </c>
      <c r="BA1392" t="s">
        <v>176</v>
      </c>
      <c r="BB1392" t="s">
        <v>136</v>
      </c>
      <c r="BC1392" t="s">
        <v>136</v>
      </c>
      <c r="BD1392" t="s">
        <v>148</v>
      </c>
      <c r="BE1392" t="s">
        <v>136</v>
      </c>
      <c r="BF1392" t="s">
        <v>136</v>
      </c>
      <c r="BG1392" t="s">
        <v>134</v>
      </c>
      <c r="BH1392" t="s">
        <v>136</v>
      </c>
      <c r="BN1392" t="s">
        <v>11018</v>
      </c>
      <c r="BO1392" t="s">
        <v>7313</v>
      </c>
      <c r="BP1392">
        <v>14</v>
      </c>
      <c r="BQ1392">
        <v>14</v>
      </c>
      <c r="BR1392">
        <v>14</v>
      </c>
      <c r="BS1392" s="1">
        <v>44211</v>
      </c>
      <c r="BT1392" s="1">
        <v>44515</v>
      </c>
      <c r="BU1392" s="1">
        <v>44211</v>
      </c>
      <c r="BV1392" s="1">
        <v>44515</v>
      </c>
      <c r="BW1392" t="s">
        <v>136</v>
      </c>
      <c r="BX1392">
        <v>46</v>
      </c>
      <c r="BY1392">
        <v>0</v>
      </c>
      <c r="BZ1392">
        <v>8</v>
      </c>
      <c r="CA1392">
        <v>8</v>
      </c>
      <c r="CB1392">
        <v>8</v>
      </c>
      <c r="CC1392">
        <v>8</v>
      </c>
      <c r="CD1392">
        <v>8</v>
      </c>
      <c r="CE1392">
        <v>6</v>
      </c>
      <c r="CF1392" t="str">
        <f>"7:00 AM"</f>
        <v>7:00 AM</v>
      </c>
      <c r="CG1392" t="str">
        <f>"3:30 PM"</f>
        <v>3:30 PM</v>
      </c>
      <c r="CH1392" s="5">
        <v>14.26</v>
      </c>
      <c r="CI1392" t="s">
        <v>146</v>
      </c>
      <c r="CL1392" t="s">
        <v>136</v>
      </c>
      <c r="CM1392" t="s">
        <v>312</v>
      </c>
      <c r="CN1392" t="s">
        <v>148</v>
      </c>
      <c r="CO1392" t="s">
        <v>11019</v>
      </c>
      <c r="CP1392" t="s">
        <v>149</v>
      </c>
      <c r="CQ1392">
        <v>3</v>
      </c>
      <c r="CR1392">
        <v>0</v>
      </c>
      <c r="CS1392" t="s">
        <v>136</v>
      </c>
      <c r="CT1392" t="s">
        <v>136</v>
      </c>
      <c r="CU1392" t="s">
        <v>136</v>
      </c>
      <c r="CV1392" t="s">
        <v>136</v>
      </c>
      <c r="CW1392" t="s">
        <v>134</v>
      </c>
      <c r="CX1392">
        <v>50</v>
      </c>
      <c r="CY1392" t="s">
        <v>134</v>
      </c>
      <c r="CZ1392" t="s">
        <v>136</v>
      </c>
      <c r="DA1392" t="s">
        <v>136</v>
      </c>
      <c r="DB1392" t="s">
        <v>134</v>
      </c>
      <c r="DC1392" t="s">
        <v>134</v>
      </c>
      <c r="DD1392" t="s">
        <v>136</v>
      </c>
      <c r="DF1392" t="s">
        <v>180</v>
      </c>
      <c r="DG1392" t="s">
        <v>11015</v>
      </c>
      <c r="DH1392" t="s">
        <v>7310</v>
      </c>
      <c r="DI1392" t="s">
        <v>584</v>
      </c>
      <c r="DJ1392" s="4">
        <v>84655</v>
      </c>
      <c r="DK1392" t="s">
        <v>2008</v>
      </c>
      <c r="DL1392" t="s">
        <v>136</v>
      </c>
      <c r="DM1392">
        <v>1</v>
      </c>
      <c r="DN1392" s="2" t="s">
        <v>11020</v>
      </c>
      <c r="DO1392" t="s">
        <v>7310</v>
      </c>
      <c r="DP1392" t="s">
        <v>584</v>
      </c>
      <c r="DQ1392" t="str">
        <f>"84655"</f>
        <v>84655</v>
      </c>
      <c r="DR1392" t="s">
        <v>2008</v>
      </c>
      <c r="DS1392" t="s">
        <v>11021</v>
      </c>
      <c r="DT1392">
        <v>3</v>
      </c>
      <c r="DU1392">
        <v>20</v>
      </c>
      <c r="DV1392" t="s">
        <v>134</v>
      </c>
      <c r="DW1392" t="s">
        <v>134</v>
      </c>
      <c r="DX1392" t="s">
        <v>134</v>
      </c>
      <c r="DY1392" t="s">
        <v>134</v>
      </c>
      <c r="DZ1392">
        <v>2</v>
      </c>
      <c r="EA1392" t="s">
        <v>136</v>
      </c>
      <c r="EC1392" s="5">
        <v>12.68</v>
      </c>
      <c r="ED1392" s="5">
        <v>55</v>
      </c>
      <c r="EE1392">
        <v>18013677749</v>
      </c>
      <c r="EF1392" t="s">
        <v>9732</v>
      </c>
      <c r="EG1392" t="s">
        <v>148</v>
      </c>
      <c r="EH1392">
        <v>0</v>
      </c>
    </row>
    <row r="1393" spans="1:138" ht="15" customHeight="1" x14ac:dyDescent="0.35">
      <c r="A1393" t="s">
        <v>18839</v>
      </c>
      <c r="B1393" t="s">
        <v>157</v>
      </c>
      <c r="C1393" s="1">
        <v>44141.5669724537</v>
      </c>
      <c r="D1393" s="1">
        <v>44168</v>
      </c>
      <c r="E1393" t="s">
        <v>133</v>
      </c>
      <c r="F1393" t="s">
        <v>136</v>
      </c>
      <c r="G1393" t="s">
        <v>135</v>
      </c>
      <c r="H1393" t="s">
        <v>136</v>
      </c>
      <c r="I1393" t="s">
        <v>18840</v>
      </c>
      <c r="K1393" t="s">
        <v>18841</v>
      </c>
      <c r="L1393" t="s">
        <v>10115</v>
      </c>
      <c r="M1393" t="s">
        <v>18842</v>
      </c>
      <c r="N1393" t="s">
        <v>925</v>
      </c>
      <c r="O1393" s="4">
        <v>83226</v>
      </c>
      <c r="P1393" t="s">
        <v>140</v>
      </c>
      <c r="R1393">
        <v>12088795515</v>
      </c>
      <c r="T1393">
        <v>1121</v>
      </c>
      <c r="U1393" t="s">
        <v>18843</v>
      </c>
      <c r="V1393" t="s">
        <v>865</v>
      </c>
      <c r="W1393" t="s">
        <v>2475</v>
      </c>
      <c r="X1393" t="s">
        <v>1963</v>
      </c>
      <c r="Y1393" t="s">
        <v>18844</v>
      </c>
      <c r="Z1393" t="s">
        <v>10115</v>
      </c>
      <c r="AA1393" t="s">
        <v>18842</v>
      </c>
      <c r="AB1393" t="s">
        <v>925</v>
      </c>
      <c r="AC1393" s="4">
        <v>83226</v>
      </c>
      <c r="AD1393" t="s">
        <v>140</v>
      </c>
      <c r="AF1393">
        <v>12088795515</v>
      </c>
      <c r="AH1393" t="s">
        <v>18845</v>
      </c>
      <c r="AI1393" t="s">
        <v>168</v>
      </c>
      <c r="AJ1393" t="s">
        <v>930</v>
      </c>
      <c r="AK1393" t="s">
        <v>931</v>
      </c>
      <c r="AL1393" t="s">
        <v>932</v>
      </c>
      <c r="AM1393" t="s">
        <v>933</v>
      </c>
      <c r="AO1393" t="s">
        <v>934</v>
      </c>
      <c r="AP1393" t="s">
        <v>925</v>
      </c>
      <c r="AQ1393" s="4">
        <v>83336</v>
      </c>
      <c r="AR1393" t="s">
        <v>140</v>
      </c>
      <c r="AT1393">
        <v>12084369737</v>
      </c>
      <c r="AV1393" t="s">
        <v>935</v>
      </c>
      <c r="AW1393" t="s">
        <v>936</v>
      </c>
      <c r="AZ1393" t="s">
        <v>175</v>
      </c>
      <c r="BA1393" t="s">
        <v>176</v>
      </c>
      <c r="BB1393" t="s">
        <v>136</v>
      </c>
      <c r="BC1393" t="s">
        <v>136</v>
      </c>
      <c r="BD1393" t="s">
        <v>148</v>
      </c>
      <c r="BE1393" t="s">
        <v>136</v>
      </c>
      <c r="BF1393" t="s">
        <v>136</v>
      </c>
      <c r="BG1393" t="s">
        <v>134</v>
      </c>
      <c r="BH1393" t="s">
        <v>136</v>
      </c>
      <c r="BI1393" t="s">
        <v>3190</v>
      </c>
      <c r="BJ1393" t="s">
        <v>3191</v>
      </c>
      <c r="BK1393" t="s">
        <v>978</v>
      </c>
      <c r="BL1393" t="s">
        <v>1034</v>
      </c>
      <c r="BM1393" t="s">
        <v>941</v>
      </c>
      <c r="BN1393" t="s">
        <v>18846</v>
      </c>
      <c r="BO1393" t="s">
        <v>18847</v>
      </c>
      <c r="BP1393">
        <v>2</v>
      </c>
      <c r="BQ1393">
        <v>2</v>
      </c>
      <c r="BR1393">
        <v>2</v>
      </c>
      <c r="BS1393" s="1">
        <v>44201</v>
      </c>
      <c r="BT1393" s="1">
        <v>44440</v>
      </c>
      <c r="BU1393" s="1">
        <v>44201</v>
      </c>
      <c r="BV1393" s="1">
        <v>44440</v>
      </c>
      <c r="BW1393" t="s">
        <v>136</v>
      </c>
      <c r="BX1393">
        <v>48</v>
      </c>
      <c r="BY1393">
        <v>0</v>
      </c>
      <c r="BZ1393">
        <v>8</v>
      </c>
      <c r="CA1393">
        <v>8</v>
      </c>
      <c r="CB1393">
        <v>8</v>
      </c>
      <c r="CC1393">
        <v>8</v>
      </c>
      <c r="CD1393">
        <v>8</v>
      </c>
      <c r="CE1393">
        <v>8</v>
      </c>
      <c r="CF1393" t="str">
        <f>"8:00 AM"</f>
        <v>8:00 AM</v>
      </c>
      <c r="CG1393" t="str">
        <f>"5:00 PM"</f>
        <v>5:00 PM</v>
      </c>
      <c r="CH1393" s="5">
        <v>13.62</v>
      </c>
      <c r="CI1393" t="s">
        <v>146</v>
      </c>
      <c r="CJ1393">
        <v>0</v>
      </c>
      <c r="CK1393" t="s">
        <v>944</v>
      </c>
      <c r="CL1393" t="s">
        <v>134</v>
      </c>
      <c r="CM1393" t="s">
        <v>312</v>
      </c>
      <c r="CN1393" t="s">
        <v>148</v>
      </c>
      <c r="CO1393" t="s">
        <v>946</v>
      </c>
      <c r="CP1393" t="s">
        <v>149</v>
      </c>
      <c r="CQ1393">
        <v>0</v>
      </c>
      <c r="CR1393">
        <v>0</v>
      </c>
      <c r="CS1393" t="s">
        <v>134</v>
      </c>
      <c r="CT1393" t="s">
        <v>136</v>
      </c>
      <c r="CU1393" t="s">
        <v>136</v>
      </c>
      <c r="CV1393" t="s">
        <v>136</v>
      </c>
      <c r="CW1393" t="s">
        <v>134</v>
      </c>
      <c r="CX1393">
        <v>100</v>
      </c>
      <c r="CY1393" t="s">
        <v>134</v>
      </c>
      <c r="CZ1393" t="s">
        <v>136</v>
      </c>
      <c r="DA1393" t="s">
        <v>136</v>
      </c>
      <c r="DB1393" t="s">
        <v>136</v>
      </c>
      <c r="DC1393" t="s">
        <v>136</v>
      </c>
      <c r="DD1393" t="s">
        <v>136</v>
      </c>
      <c r="DF1393" t="s">
        <v>18848</v>
      </c>
      <c r="DG1393" t="s">
        <v>18841</v>
      </c>
      <c r="DH1393" t="s">
        <v>18842</v>
      </c>
      <c r="DI1393" t="s">
        <v>925</v>
      </c>
      <c r="DJ1393" s="4">
        <v>83226</v>
      </c>
      <c r="DK1393" t="s">
        <v>2920</v>
      </c>
      <c r="DL1393" t="s">
        <v>134</v>
      </c>
      <c r="DM1393">
        <v>3</v>
      </c>
      <c r="DN1393" t="s">
        <v>18849</v>
      </c>
      <c r="DO1393" t="s">
        <v>18842</v>
      </c>
      <c r="DP1393" t="s">
        <v>925</v>
      </c>
      <c r="DQ1393" t="str">
        <f>"83226"</f>
        <v>83226</v>
      </c>
      <c r="DR1393" t="s">
        <v>2920</v>
      </c>
      <c r="DS1393" t="s">
        <v>18850</v>
      </c>
      <c r="DT1393">
        <v>1</v>
      </c>
      <c r="DU1393">
        <v>5</v>
      </c>
      <c r="DV1393" t="s">
        <v>136</v>
      </c>
      <c r="DW1393" t="s">
        <v>136</v>
      </c>
      <c r="DX1393" t="s">
        <v>134</v>
      </c>
      <c r="DY1393" t="s">
        <v>136</v>
      </c>
      <c r="DZ1393">
        <v>1</v>
      </c>
      <c r="EA1393" t="s">
        <v>134</v>
      </c>
      <c r="EB1393" s="5">
        <v>12.68</v>
      </c>
      <c r="EC1393" s="5">
        <v>12.68</v>
      </c>
      <c r="ED1393" s="5">
        <v>55</v>
      </c>
      <c r="EE1393" t="s">
        <v>148</v>
      </c>
      <c r="EF1393" t="s">
        <v>953</v>
      </c>
      <c r="EG1393" t="s">
        <v>954</v>
      </c>
      <c r="EH1393">
        <v>2</v>
      </c>
    </row>
    <row r="1394" spans="1:138" ht="15" customHeight="1" x14ac:dyDescent="0.35">
      <c r="A1394" t="s">
        <v>20789</v>
      </c>
      <c r="B1394" t="s">
        <v>157</v>
      </c>
      <c r="C1394" s="1">
        <v>44148.37135439815</v>
      </c>
      <c r="D1394" s="1">
        <v>44168</v>
      </c>
      <c r="E1394" t="s">
        <v>133</v>
      </c>
      <c r="F1394" t="s">
        <v>136</v>
      </c>
      <c r="G1394" t="s">
        <v>135</v>
      </c>
      <c r="H1394" t="s">
        <v>136</v>
      </c>
      <c r="I1394" t="s">
        <v>20790</v>
      </c>
      <c r="K1394" t="s">
        <v>20791</v>
      </c>
      <c r="M1394" t="s">
        <v>1982</v>
      </c>
      <c r="N1394" t="s">
        <v>374</v>
      </c>
      <c r="O1394" s="4">
        <v>77351</v>
      </c>
      <c r="P1394" t="s">
        <v>140</v>
      </c>
      <c r="R1394">
        <v>19363273928</v>
      </c>
      <c r="T1394">
        <v>11291</v>
      </c>
      <c r="U1394" t="s">
        <v>19778</v>
      </c>
      <c r="V1394" t="s">
        <v>9819</v>
      </c>
      <c r="X1394" t="s">
        <v>787</v>
      </c>
      <c r="Y1394" t="s">
        <v>20791</v>
      </c>
      <c r="AA1394" t="s">
        <v>1982</v>
      </c>
      <c r="AB1394" t="s">
        <v>374</v>
      </c>
      <c r="AC1394" s="4">
        <v>77351</v>
      </c>
      <c r="AD1394" t="s">
        <v>140</v>
      </c>
      <c r="AF1394">
        <v>19363273928</v>
      </c>
      <c r="AH1394" t="s">
        <v>1759</v>
      </c>
      <c r="AI1394" t="s">
        <v>168</v>
      </c>
      <c r="AJ1394" t="s">
        <v>559</v>
      </c>
      <c r="AK1394" t="s">
        <v>433</v>
      </c>
      <c r="AL1394" t="s">
        <v>978</v>
      </c>
      <c r="AM1394" t="s">
        <v>561</v>
      </c>
      <c r="AN1394" t="s">
        <v>562</v>
      </c>
      <c r="AO1394" t="s">
        <v>563</v>
      </c>
      <c r="AP1394" t="s">
        <v>564</v>
      </c>
      <c r="AQ1394" s="4">
        <v>22949</v>
      </c>
      <c r="AR1394" t="s">
        <v>140</v>
      </c>
      <c r="AT1394">
        <v>14342634300</v>
      </c>
      <c r="AV1394" t="s">
        <v>1760</v>
      </c>
      <c r="AW1394" t="s">
        <v>566</v>
      </c>
      <c r="AZ1394" t="s">
        <v>334</v>
      </c>
      <c r="BA1394" t="s">
        <v>335</v>
      </c>
      <c r="BB1394" t="s">
        <v>136</v>
      </c>
      <c r="BC1394" t="s">
        <v>136</v>
      </c>
      <c r="BD1394" t="s">
        <v>148</v>
      </c>
      <c r="BE1394" t="s">
        <v>136</v>
      </c>
      <c r="BF1394" t="s">
        <v>136</v>
      </c>
      <c r="BG1394" t="s">
        <v>134</v>
      </c>
      <c r="BH1394" t="s">
        <v>136</v>
      </c>
      <c r="BI1394" t="s">
        <v>1761</v>
      </c>
      <c r="BJ1394" t="s">
        <v>1762</v>
      </c>
      <c r="BL1394" t="s">
        <v>566</v>
      </c>
      <c r="BM1394" t="s">
        <v>1759</v>
      </c>
      <c r="BN1394" t="s">
        <v>20792</v>
      </c>
      <c r="BO1394" t="s">
        <v>570</v>
      </c>
      <c r="BP1394">
        <v>7</v>
      </c>
      <c r="BQ1394">
        <v>7</v>
      </c>
      <c r="BR1394">
        <v>7</v>
      </c>
      <c r="BS1394" s="1">
        <v>44216</v>
      </c>
      <c r="BT1394" s="1">
        <v>44520</v>
      </c>
      <c r="BU1394" s="1">
        <v>44216</v>
      </c>
      <c r="BV1394" s="1">
        <v>44520</v>
      </c>
      <c r="BW1394" t="s">
        <v>136</v>
      </c>
      <c r="BX1394">
        <v>50</v>
      </c>
      <c r="BY1394">
        <v>0</v>
      </c>
      <c r="BZ1394">
        <v>8.5</v>
      </c>
      <c r="CA1394">
        <v>8.5</v>
      </c>
      <c r="CB1394">
        <v>8.5</v>
      </c>
      <c r="CC1394">
        <v>8.5</v>
      </c>
      <c r="CD1394">
        <v>8.5</v>
      </c>
      <c r="CE1394">
        <v>7.5</v>
      </c>
      <c r="CF1394" t="str">
        <f>"8:00 AM"</f>
        <v>8:00 AM</v>
      </c>
      <c r="CG1394" t="str">
        <f>"5:00 PM"</f>
        <v>5:00 PM</v>
      </c>
      <c r="CH1394" s="5">
        <v>12.67</v>
      </c>
      <c r="CI1394" t="s">
        <v>146</v>
      </c>
      <c r="CL1394" t="s">
        <v>136</v>
      </c>
      <c r="CM1394" t="s">
        <v>147</v>
      </c>
      <c r="CN1394" t="s">
        <v>148</v>
      </c>
      <c r="CO1394" t="s">
        <v>1714</v>
      </c>
      <c r="CP1394" t="s">
        <v>149</v>
      </c>
      <c r="CQ1394">
        <v>3</v>
      </c>
      <c r="CR1394">
        <v>0</v>
      </c>
      <c r="CS1394" t="s">
        <v>136</v>
      </c>
      <c r="CT1394" t="s">
        <v>136</v>
      </c>
      <c r="CU1394" t="s">
        <v>136</v>
      </c>
      <c r="CV1394" t="s">
        <v>136</v>
      </c>
      <c r="CW1394" t="s">
        <v>134</v>
      </c>
      <c r="CX1394">
        <v>70</v>
      </c>
      <c r="CY1394" t="s">
        <v>134</v>
      </c>
      <c r="CZ1394" t="s">
        <v>134</v>
      </c>
      <c r="DA1394" t="s">
        <v>134</v>
      </c>
      <c r="DB1394" t="s">
        <v>134</v>
      </c>
      <c r="DC1394" t="s">
        <v>134</v>
      </c>
      <c r="DD1394" t="s">
        <v>136</v>
      </c>
      <c r="DF1394" t="s">
        <v>20793</v>
      </c>
      <c r="DG1394" t="s">
        <v>20794</v>
      </c>
      <c r="DH1394" t="s">
        <v>1982</v>
      </c>
      <c r="DI1394" t="s">
        <v>374</v>
      </c>
      <c r="DJ1394" s="4">
        <v>77351</v>
      </c>
      <c r="DK1394" t="s">
        <v>1447</v>
      </c>
      <c r="DL1394" t="s">
        <v>134</v>
      </c>
      <c r="DM1394">
        <v>7</v>
      </c>
      <c r="DN1394" t="s">
        <v>20795</v>
      </c>
      <c r="DO1394" t="s">
        <v>1982</v>
      </c>
      <c r="DP1394" t="s">
        <v>374</v>
      </c>
      <c r="DQ1394" t="str">
        <f>"77351"</f>
        <v>77351</v>
      </c>
      <c r="DR1394" t="s">
        <v>1447</v>
      </c>
      <c r="DS1394" t="s">
        <v>907</v>
      </c>
      <c r="DT1394">
        <v>1</v>
      </c>
      <c r="DU1394">
        <v>7</v>
      </c>
      <c r="DV1394" t="s">
        <v>134</v>
      </c>
      <c r="DW1394" t="s">
        <v>134</v>
      </c>
      <c r="DX1394" t="s">
        <v>134</v>
      </c>
      <c r="DY1394" t="s">
        <v>136</v>
      </c>
      <c r="DZ1394">
        <v>1</v>
      </c>
      <c r="EA1394" t="s">
        <v>134</v>
      </c>
      <c r="EB1394" s="5">
        <v>12.68</v>
      </c>
      <c r="EC1394" s="5">
        <v>12.68</v>
      </c>
      <c r="ED1394" s="5">
        <v>55</v>
      </c>
      <c r="EE1394">
        <v>19363281869</v>
      </c>
      <c r="EF1394" t="s">
        <v>148</v>
      </c>
      <c r="EG1394" t="s">
        <v>2138</v>
      </c>
      <c r="EH1394">
        <v>0</v>
      </c>
    </row>
    <row r="1395" spans="1:138" ht="15" customHeight="1" x14ac:dyDescent="0.35">
      <c r="A1395" t="s">
        <v>19035</v>
      </c>
      <c r="B1395" t="s">
        <v>157</v>
      </c>
      <c r="C1395" s="1">
        <v>44141.538980092591</v>
      </c>
      <c r="D1395" s="1">
        <v>44168</v>
      </c>
      <c r="E1395" t="s">
        <v>1298</v>
      </c>
      <c r="F1395" t="s">
        <v>136</v>
      </c>
      <c r="G1395" t="s">
        <v>135</v>
      </c>
      <c r="H1395" t="s">
        <v>136</v>
      </c>
      <c r="I1395" t="s">
        <v>1299</v>
      </c>
      <c r="K1395" t="s">
        <v>1300</v>
      </c>
      <c r="L1395" t="s">
        <v>1301</v>
      </c>
      <c r="M1395" t="s">
        <v>1302</v>
      </c>
      <c r="N1395" t="s">
        <v>925</v>
      </c>
      <c r="O1395" s="4">
        <v>83301</v>
      </c>
      <c r="P1395" t="s">
        <v>140</v>
      </c>
      <c r="R1395">
        <v>12085952226</v>
      </c>
      <c r="T1395">
        <v>112410</v>
      </c>
      <c r="U1395" t="s">
        <v>1303</v>
      </c>
      <c r="V1395" t="s">
        <v>1304</v>
      </c>
      <c r="X1395" t="s">
        <v>1305</v>
      </c>
      <c r="Y1395" t="s">
        <v>1300</v>
      </c>
      <c r="Z1395" t="s">
        <v>1301</v>
      </c>
      <c r="AA1395" t="s">
        <v>6576</v>
      </c>
      <c r="AB1395" t="s">
        <v>925</v>
      </c>
      <c r="AC1395" s="4">
        <v>83301</v>
      </c>
      <c r="AD1395" t="s">
        <v>140</v>
      </c>
      <c r="AF1395">
        <v>12085952226</v>
      </c>
      <c r="AH1395" t="s">
        <v>1306</v>
      </c>
      <c r="AZ1395" t="s">
        <v>334</v>
      </c>
      <c r="BA1395" t="s">
        <v>335</v>
      </c>
      <c r="BB1395" t="s">
        <v>136</v>
      </c>
      <c r="BC1395" t="s">
        <v>136</v>
      </c>
      <c r="BD1395" t="s">
        <v>148</v>
      </c>
      <c r="BE1395" t="s">
        <v>136</v>
      </c>
      <c r="BF1395" t="s">
        <v>136</v>
      </c>
      <c r="BG1395" t="s">
        <v>134</v>
      </c>
      <c r="BH1395" t="s">
        <v>136</v>
      </c>
      <c r="BN1395" t="s">
        <v>19036</v>
      </c>
      <c r="BO1395" t="s">
        <v>2284</v>
      </c>
      <c r="BP1395">
        <v>2</v>
      </c>
      <c r="BQ1395">
        <v>2</v>
      </c>
      <c r="BR1395">
        <v>2</v>
      </c>
      <c r="BS1395" s="1">
        <v>44202</v>
      </c>
      <c r="BT1395" s="1">
        <v>44331</v>
      </c>
      <c r="BU1395" s="1">
        <v>44202</v>
      </c>
      <c r="BV1395" s="1">
        <v>44331</v>
      </c>
      <c r="BW1395" t="s">
        <v>134</v>
      </c>
      <c r="CH1395" s="5">
        <v>2133.52</v>
      </c>
      <c r="CI1395" t="s">
        <v>597</v>
      </c>
      <c r="CJ1395">
        <v>0</v>
      </c>
      <c r="CK1395" t="s">
        <v>13403</v>
      </c>
      <c r="CL1395" t="s">
        <v>136</v>
      </c>
      <c r="CM1395" t="s">
        <v>354</v>
      </c>
      <c r="CN1395" t="s">
        <v>1310</v>
      </c>
      <c r="CO1395" t="s">
        <v>2377</v>
      </c>
      <c r="CP1395" t="s">
        <v>149</v>
      </c>
      <c r="CQ1395">
        <v>3</v>
      </c>
      <c r="CR1395">
        <v>0</v>
      </c>
      <c r="CS1395" t="s">
        <v>136</v>
      </c>
      <c r="CT1395" t="s">
        <v>136</v>
      </c>
      <c r="CU1395" t="s">
        <v>136</v>
      </c>
      <c r="CV1395" t="s">
        <v>134</v>
      </c>
      <c r="CW1395" t="s">
        <v>134</v>
      </c>
      <c r="CX1395">
        <v>50</v>
      </c>
      <c r="CY1395" t="s">
        <v>134</v>
      </c>
      <c r="CZ1395" t="s">
        <v>136</v>
      </c>
      <c r="DA1395" t="s">
        <v>136</v>
      </c>
      <c r="DB1395" t="s">
        <v>136</v>
      </c>
      <c r="DC1395" t="s">
        <v>136</v>
      </c>
      <c r="DD1395" t="s">
        <v>136</v>
      </c>
      <c r="DF1395" t="s">
        <v>180</v>
      </c>
      <c r="DG1395" t="s">
        <v>19037</v>
      </c>
      <c r="DH1395" t="s">
        <v>5073</v>
      </c>
      <c r="DI1395" t="s">
        <v>395</v>
      </c>
      <c r="DJ1395" s="4">
        <v>93637</v>
      </c>
      <c r="DK1395" t="s">
        <v>5073</v>
      </c>
      <c r="DL1395" t="s">
        <v>134</v>
      </c>
      <c r="DM1395">
        <v>2</v>
      </c>
      <c r="DN1395" t="s">
        <v>19038</v>
      </c>
      <c r="DO1395" t="s">
        <v>5073</v>
      </c>
      <c r="DP1395" t="s">
        <v>395</v>
      </c>
      <c r="DQ1395" t="str">
        <f>"93637"</f>
        <v>93637</v>
      </c>
      <c r="DR1395" t="s">
        <v>5073</v>
      </c>
      <c r="DS1395" t="s">
        <v>1315</v>
      </c>
      <c r="DT1395">
        <v>3</v>
      </c>
      <c r="DU1395">
        <v>5</v>
      </c>
      <c r="DV1395" t="s">
        <v>136</v>
      </c>
      <c r="DW1395" t="s">
        <v>136</v>
      </c>
      <c r="DX1395" t="s">
        <v>134</v>
      </c>
      <c r="DY1395" t="s">
        <v>136</v>
      </c>
      <c r="DZ1395">
        <v>1</v>
      </c>
      <c r="EA1395" t="s">
        <v>136</v>
      </c>
      <c r="EC1395" s="5">
        <v>12.68</v>
      </c>
      <c r="ED1395" s="5">
        <v>55</v>
      </c>
      <c r="EE1395">
        <v>12085952226</v>
      </c>
      <c r="EF1395" t="s">
        <v>1316</v>
      </c>
      <c r="EG1395" t="s">
        <v>148</v>
      </c>
      <c r="EH1395">
        <v>0</v>
      </c>
    </row>
    <row r="1396" spans="1:138" ht="15" customHeight="1" x14ac:dyDescent="0.35">
      <c r="A1396" t="s">
        <v>9032</v>
      </c>
      <c r="B1396" t="s">
        <v>157</v>
      </c>
      <c r="C1396" s="1">
        <v>44153.543035879629</v>
      </c>
      <c r="D1396" s="1">
        <v>44168</v>
      </c>
      <c r="E1396" t="s">
        <v>133</v>
      </c>
      <c r="F1396" t="s">
        <v>136</v>
      </c>
      <c r="G1396" t="s">
        <v>135</v>
      </c>
      <c r="H1396" t="s">
        <v>136</v>
      </c>
      <c r="I1396" t="s">
        <v>9033</v>
      </c>
      <c r="K1396" t="s">
        <v>9034</v>
      </c>
      <c r="M1396" t="s">
        <v>9035</v>
      </c>
      <c r="N1396" t="s">
        <v>246</v>
      </c>
      <c r="O1396" s="4">
        <v>70532</v>
      </c>
      <c r="P1396" t="s">
        <v>140</v>
      </c>
      <c r="R1396">
        <v>13372461707</v>
      </c>
      <c r="T1396">
        <v>11116</v>
      </c>
      <c r="U1396" t="s">
        <v>9036</v>
      </c>
      <c r="V1396" t="s">
        <v>9037</v>
      </c>
      <c r="X1396" t="s">
        <v>164</v>
      </c>
      <c r="Y1396" t="s">
        <v>9038</v>
      </c>
      <c r="AA1396" t="s">
        <v>9035</v>
      </c>
      <c r="AB1396" t="s">
        <v>246</v>
      </c>
      <c r="AC1396" s="4">
        <v>70532</v>
      </c>
      <c r="AD1396" t="s">
        <v>140</v>
      </c>
      <c r="AF1396">
        <v>13372461707</v>
      </c>
      <c r="AH1396" t="s">
        <v>9039</v>
      </c>
      <c r="AI1396" t="s">
        <v>226</v>
      </c>
      <c r="AJ1396" t="s">
        <v>667</v>
      </c>
      <c r="AK1396" t="s">
        <v>668</v>
      </c>
      <c r="AL1396" t="s">
        <v>669</v>
      </c>
      <c r="AM1396" t="s">
        <v>670</v>
      </c>
      <c r="AO1396" t="s">
        <v>671</v>
      </c>
      <c r="AP1396" t="s">
        <v>246</v>
      </c>
      <c r="AQ1396" s="4">
        <v>70601</v>
      </c>
      <c r="AR1396" t="s">
        <v>140</v>
      </c>
      <c r="AT1396">
        <v>13372140354</v>
      </c>
      <c r="AV1396" t="s">
        <v>672</v>
      </c>
      <c r="AW1396" t="s">
        <v>1159</v>
      </c>
      <c r="AX1396" t="s">
        <v>246</v>
      </c>
      <c r="AY1396" t="s">
        <v>674</v>
      </c>
      <c r="AZ1396" t="s">
        <v>334</v>
      </c>
      <c r="BA1396" t="s">
        <v>335</v>
      </c>
      <c r="BB1396" t="s">
        <v>136</v>
      </c>
      <c r="BC1396" t="s">
        <v>136</v>
      </c>
      <c r="BD1396" t="s">
        <v>148</v>
      </c>
      <c r="BE1396" t="s">
        <v>136</v>
      </c>
      <c r="BF1396" t="s">
        <v>136</v>
      </c>
      <c r="BG1396" t="s">
        <v>134</v>
      </c>
      <c r="BH1396" t="s">
        <v>136</v>
      </c>
      <c r="BN1396" t="s">
        <v>9040</v>
      </c>
      <c r="BO1396" t="s">
        <v>734</v>
      </c>
      <c r="BP1396">
        <v>4</v>
      </c>
      <c r="BQ1396">
        <v>4</v>
      </c>
      <c r="BR1396">
        <v>4</v>
      </c>
      <c r="BS1396" s="1">
        <v>44211</v>
      </c>
      <c r="BT1396" s="1">
        <v>44484</v>
      </c>
      <c r="BU1396" s="1">
        <v>44211</v>
      </c>
      <c r="BV1396" s="1">
        <v>44484</v>
      </c>
      <c r="BW1396" t="s">
        <v>136</v>
      </c>
      <c r="BX1396">
        <v>40</v>
      </c>
      <c r="BY1396">
        <v>0</v>
      </c>
      <c r="BZ1396">
        <v>8</v>
      </c>
      <c r="CA1396">
        <v>8</v>
      </c>
      <c r="CB1396">
        <v>8</v>
      </c>
      <c r="CC1396">
        <v>8</v>
      </c>
      <c r="CD1396">
        <v>8</v>
      </c>
      <c r="CE1396">
        <v>0</v>
      </c>
      <c r="CF1396" t="str">
        <f>"7:00 AM"</f>
        <v>7:00 AM</v>
      </c>
      <c r="CG1396" t="str">
        <f>"4:00 PM"</f>
        <v>4:00 PM</v>
      </c>
      <c r="CH1396" s="5">
        <v>11.83</v>
      </c>
      <c r="CI1396" t="s">
        <v>146</v>
      </c>
      <c r="CL1396" t="s">
        <v>134</v>
      </c>
      <c r="CM1396" t="s">
        <v>147</v>
      </c>
      <c r="CN1396" t="s">
        <v>148</v>
      </c>
      <c r="CO1396" t="s">
        <v>9041</v>
      </c>
      <c r="CP1396" t="s">
        <v>149</v>
      </c>
      <c r="CQ1396">
        <v>3</v>
      </c>
      <c r="CR1396">
        <v>0</v>
      </c>
      <c r="CS1396" t="s">
        <v>136</v>
      </c>
      <c r="CT1396" t="s">
        <v>136</v>
      </c>
      <c r="CU1396" t="s">
        <v>136</v>
      </c>
      <c r="CV1396" t="s">
        <v>134</v>
      </c>
      <c r="CW1396" t="s">
        <v>134</v>
      </c>
      <c r="CX1396">
        <v>50</v>
      </c>
      <c r="CY1396" t="s">
        <v>134</v>
      </c>
      <c r="CZ1396" t="s">
        <v>136</v>
      </c>
      <c r="DA1396" t="s">
        <v>136</v>
      </c>
      <c r="DB1396" t="s">
        <v>134</v>
      </c>
      <c r="DC1396" t="s">
        <v>136</v>
      </c>
      <c r="DD1396" t="s">
        <v>136</v>
      </c>
      <c r="DF1396" t="s">
        <v>180</v>
      </c>
      <c r="DG1396" s="2" t="s">
        <v>9042</v>
      </c>
      <c r="DH1396" t="s">
        <v>9035</v>
      </c>
      <c r="DI1396" t="s">
        <v>246</v>
      </c>
      <c r="DJ1396" s="4">
        <v>70532</v>
      </c>
      <c r="DK1396" t="s">
        <v>1610</v>
      </c>
      <c r="DL1396" t="s">
        <v>134</v>
      </c>
      <c r="DM1396">
        <v>4</v>
      </c>
      <c r="DN1396" s="2" t="s">
        <v>9043</v>
      </c>
      <c r="DO1396" t="s">
        <v>9035</v>
      </c>
      <c r="DP1396" t="s">
        <v>246</v>
      </c>
      <c r="DQ1396" t="str">
        <f>"70532"</f>
        <v>70532</v>
      </c>
      <c r="DR1396" t="s">
        <v>1610</v>
      </c>
      <c r="DS1396" t="s">
        <v>9044</v>
      </c>
      <c r="DT1396">
        <v>2</v>
      </c>
      <c r="DU1396">
        <v>15</v>
      </c>
      <c r="DV1396" t="s">
        <v>134</v>
      </c>
      <c r="DW1396" t="s">
        <v>134</v>
      </c>
      <c r="DX1396" t="s">
        <v>134</v>
      </c>
      <c r="DY1396" t="s">
        <v>136</v>
      </c>
      <c r="DZ1396">
        <v>1</v>
      </c>
      <c r="EA1396" t="s">
        <v>136</v>
      </c>
      <c r="EC1396" s="5">
        <v>12.68</v>
      </c>
      <c r="ED1396" s="5">
        <v>55</v>
      </c>
      <c r="EE1396">
        <v>13372461707</v>
      </c>
      <c r="EF1396" t="s">
        <v>9039</v>
      </c>
      <c r="EG1396" t="s">
        <v>148</v>
      </c>
      <c r="EH1396">
        <v>2</v>
      </c>
    </row>
    <row r="1397" spans="1:138" ht="15" customHeight="1" x14ac:dyDescent="0.35">
      <c r="A1397" t="s">
        <v>13684</v>
      </c>
      <c r="B1397" t="s">
        <v>157</v>
      </c>
      <c r="C1397" s="1">
        <v>44154.750764236109</v>
      </c>
      <c r="D1397" s="1">
        <v>44168</v>
      </c>
      <c r="E1397" t="s">
        <v>133</v>
      </c>
      <c r="F1397" t="s">
        <v>136</v>
      </c>
      <c r="G1397" t="s">
        <v>135</v>
      </c>
      <c r="H1397" t="s">
        <v>136</v>
      </c>
      <c r="I1397" t="s">
        <v>13685</v>
      </c>
      <c r="K1397" t="s">
        <v>13686</v>
      </c>
      <c r="M1397" t="s">
        <v>11406</v>
      </c>
      <c r="N1397" t="s">
        <v>2120</v>
      </c>
      <c r="O1397" s="4">
        <v>49009</v>
      </c>
      <c r="P1397" t="s">
        <v>140</v>
      </c>
      <c r="R1397">
        <v>12693751114</v>
      </c>
      <c r="T1397">
        <v>711</v>
      </c>
      <c r="U1397" t="s">
        <v>13687</v>
      </c>
      <c r="V1397" t="s">
        <v>2235</v>
      </c>
      <c r="X1397" t="s">
        <v>13688</v>
      </c>
      <c r="Y1397" t="s">
        <v>13686</v>
      </c>
      <c r="AA1397" t="s">
        <v>11406</v>
      </c>
      <c r="AB1397" t="s">
        <v>2120</v>
      </c>
      <c r="AC1397" s="4">
        <v>49009</v>
      </c>
      <c r="AD1397" t="s">
        <v>140</v>
      </c>
      <c r="AF1397">
        <v>12693751114</v>
      </c>
      <c r="AH1397" t="s">
        <v>13689</v>
      </c>
      <c r="AI1397" t="s">
        <v>226</v>
      </c>
      <c r="AJ1397" t="s">
        <v>1829</v>
      </c>
      <c r="AK1397" t="s">
        <v>1665</v>
      </c>
      <c r="AL1397" t="s">
        <v>1830</v>
      </c>
      <c r="AM1397" t="s">
        <v>1831</v>
      </c>
      <c r="AN1397" t="s">
        <v>284</v>
      </c>
      <c r="AO1397" t="s">
        <v>1832</v>
      </c>
      <c r="AP1397" t="s">
        <v>460</v>
      </c>
      <c r="AQ1397" s="4">
        <v>73069</v>
      </c>
      <c r="AR1397" t="s">
        <v>140</v>
      </c>
      <c r="AT1397">
        <v>14053642525</v>
      </c>
      <c r="AV1397" t="s">
        <v>1833</v>
      </c>
      <c r="AW1397" t="s">
        <v>1834</v>
      </c>
      <c r="AX1397" t="s">
        <v>460</v>
      </c>
      <c r="AY1397" t="s">
        <v>1835</v>
      </c>
      <c r="AZ1397" t="s">
        <v>334</v>
      </c>
      <c r="BA1397" t="s">
        <v>335</v>
      </c>
      <c r="BB1397" t="s">
        <v>136</v>
      </c>
      <c r="BC1397" t="s">
        <v>136</v>
      </c>
      <c r="BD1397" t="s">
        <v>148</v>
      </c>
      <c r="BE1397" t="s">
        <v>136</v>
      </c>
      <c r="BF1397" t="s">
        <v>136</v>
      </c>
      <c r="BG1397" t="s">
        <v>134</v>
      </c>
      <c r="BH1397" t="s">
        <v>136</v>
      </c>
      <c r="BI1397" t="s">
        <v>1829</v>
      </c>
      <c r="BJ1397" t="s">
        <v>1665</v>
      </c>
      <c r="BL1397" t="s">
        <v>6794</v>
      </c>
      <c r="BM1397" t="s">
        <v>1833</v>
      </c>
      <c r="BN1397" t="s">
        <v>13690</v>
      </c>
      <c r="BO1397" t="s">
        <v>2634</v>
      </c>
      <c r="BP1397">
        <v>8</v>
      </c>
      <c r="BQ1397">
        <v>8</v>
      </c>
      <c r="BR1397">
        <v>8</v>
      </c>
      <c r="BS1397" s="1">
        <v>44197</v>
      </c>
      <c r="BT1397" s="1">
        <v>44499</v>
      </c>
      <c r="BU1397" s="1">
        <v>44197</v>
      </c>
      <c r="BV1397" s="1">
        <v>44499</v>
      </c>
      <c r="BW1397" t="s">
        <v>136</v>
      </c>
      <c r="BX1397">
        <v>48</v>
      </c>
      <c r="BY1397">
        <v>8</v>
      </c>
      <c r="BZ1397">
        <v>8</v>
      </c>
      <c r="CA1397">
        <v>8</v>
      </c>
      <c r="CB1397">
        <v>8</v>
      </c>
      <c r="CC1397">
        <v>8</v>
      </c>
      <c r="CD1397">
        <v>8</v>
      </c>
      <c r="CE1397">
        <v>0</v>
      </c>
      <c r="CF1397" t="str">
        <f>"5:00 AM"</f>
        <v>5:00 AM</v>
      </c>
      <c r="CG1397" t="str">
        <f>"5:00 PM"</f>
        <v>5:00 PM</v>
      </c>
      <c r="CH1397" s="5">
        <v>14.4</v>
      </c>
      <c r="CI1397" t="s">
        <v>146</v>
      </c>
      <c r="CL1397" t="s">
        <v>136</v>
      </c>
      <c r="CM1397" t="s">
        <v>147</v>
      </c>
      <c r="CN1397" t="s">
        <v>148</v>
      </c>
      <c r="CO1397" t="s">
        <v>13691</v>
      </c>
      <c r="CP1397" t="s">
        <v>149</v>
      </c>
      <c r="CQ1397">
        <v>3</v>
      </c>
      <c r="CR1397">
        <v>0</v>
      </c>
      <c r="CS1397" t="s">
        <v>136</v>
      </c>
      <c r="CT1397" t="s">
        <v>136</v>
      </c>
      <c r="CU1397" t="s">
        <v>136</v>
      </c>
      <c r="CV1397" t="s">
        <v>136</v>
      </c>
      <c r="CW1397" t="s">
        <v>134</v>
      </c>
      <c r="CX1397">
        <v>50</v>
      </c>
      <c r="CY1397" t="s">
        <v>134</v>
      </c>
      <c r="CZ1397" t="s">
        <v>136</v>
      </c>
      <c r="DA1397" t="s">
        <v>136</v>
      </c>
      <c r="DB1397" t="s">
        <v>136</v>
      </c>
      <c r="DC1397" t="s">
        <v>134</v>
      </c>
      <c r="DD1397" t="s">
        <v>136</v>
      </c>
      <c r="DF1397" t="s">
        <v>1841</v>
      </c>
      <c r="DG1397" t="s">
        <v>13692</v>
      </c>
      <c r="DH1397" t="s">
        <v>11406</v>
      </c>
      <c r="DI1397" t="s">
        <v>2120</v>
      </c>
      <c r="DJ1397" s="4">
        <v>49009</v>
      </c>
      <c r="DK1397" t="s">
        <v>11407</v>
      </c>
      <c r="DL1397" t="s">
        <v>136</v>
      </c>
      <c r="DM1397">
        <v>1</v>
      </c>
      <c r="DN1397" t="s">
        <v>13692</v>
      </c>
      <c r="DO1397" t="s">
        <v>11406</v>
      </c>
      <c r="DP1397" t="s">
        <v>2120</v>
      </c>
      <c r="DQ1397" t="str">
        <f>"49009"</f>
        <v>49009</v>
      </c>
      <c r="DR1397" t="s">
        <v>11407</v>
      </c>
      <c r="DS1397" t="s">
        <v>13693</v>
      </c>
      <c r="DT1397">
        <v>1</v>
      </c>
      <c r="DU1397">
        <v>8</v>
      </c>
      <c r="DV1397" t="s">
        <v>134</v>
      </c>
      <c r="DW1397" t="s">
        <v>134</v>
      </c>
      <c r="DX1397" t="s">
        <v>134</v>
      </c>
      <c r="DY1397" t="s">
        <v>136</v>
      </c>
      <c r="DZ1397">
        <v>1</v>
      </c>
      <c r="EA1397" t="s">
        <v>136</v>
      </c>
      <c r="EC1397" s="5">
        <v>12.68</v>
      </c>
      <c r="ED1397" s="5">
        <v>55</v>
      </c>
      <c r="EE1397">
        <v>12693751114</v>
      </c>
      <c r="EF1397" t="s">
        <v>13689</v>
      </c>
      <c r="EG1397" t="s">
        <v>148</v>
      </c>
      <c r="EH1397">
        <v>0</v>
      </c>
    </row>
    <row r="1398" spans="1:138" ht="15" customHeight="1" x14ac:dyDescent="0.35">
      <c r="A1398" t="s">
        <v>25698</v>
      </c>
      <c r="B1398" t="s">
        <v>157</v>
      </c>
      <c r="C1398" s="1">
        <v>44145.746993055553</v>
      </c>
      <c r="D1398" s="1">
        <v>44168</v>
      </c>
      <c r="E1398" t="s">
        <v>1298</v>
      </c>
      <c r="F1398" t="s">
        <v>136</v>
      </c>
      <c r="G1398" t="s">
        <v>135</v>
      </c>
      <c r="H1398" t="s">
        <v>136</v>
      </c>
      <c r="I1398" t="s">
        <v>1299</v>
      </c>
      <c r="K1398" t="s">
        <v>1300</v>
      </c>
      <c r="L1398" t="s">
        <v>1301</v>
      </c>
      <c r="M1398" t="s">
        <v>1302</v>
      </c>
      <c r="N1398" t="s">
        <v>925</v>
      </c>
      <c r="O1398" s="4">
        <v>83301</v>
      </c>
      <c r="P1398" t="s">
        <v>140</v>
      </c>
      <c r="R1398">
        <v>12085952226</v>
      </c>
      <c r="T1398">
        <v>112410</v>
      </c>
      <c r="U1398" t="s">
        <v>1303</v>
      </c>
      <c r="V1398" t="s">
        <v>1304</v>
      </c>
      <c r="X1398" t="s">
        <v>1305</v>
      </c>
      <c r="Y1398" t="s">
        <v>1300</v>
      </c>
      <c r="Z1398" t="s">
        <v>1301</v>
      </c>
      <c r="AA1398" t="s">
        <v>1302</v>
      </c>
      <c r="AB1398" t="s">
        <v>925</v>
      </c>
      <c r="AC1398" s="4">
        <v>83301</v>
      </c>
      <c r="AD1398" t="s">
        <v>140</v>
      </c>
      <c r="AF1398">
        <v>12085952226</v>
      </c>
      <c r="AH1398" t="s">
        <v>1306</v>
      </c>
      <c r="AZ1398" t="s">
        <v>334</v>
      </c>
      <c r="BA1398" t="s">
        <v>335</v>
      </c>
      <c r="BB1398" t="s">
        <v>136</v>
      </c>
      <c r="BC1398" t="s">
        <v>136</v>
      </c>
      <c r="BD1398" t="s">
        <v>148</v>
      </c>
      <c r="BE1398" t="s">
        <v>136</v>
      </c>
      <c r="BF1398" t="s">
        <v>136</v>
      </c>
      <c r="BG1398" t="s">
        <v>134</v>
      </c>
      <c r="BH1398" t="s">
        <v>136</v>
      </c>
      <c r="BN1398" t="s">
        <v>25699</v>
      </c>
      <c r="BO1398" t="s">
        <v>1308</v>
      </c>
      <c r="BP1398">
        <v>5</v>
      </c>
      <c r="BQ1398">
        <v>5</v>
      </c>
      <c r="BR1398">
        <v>5</v>
      </c>
      <c r="BS1398" s="1">
        <v>44202</v>
      </c>
      <c r="BT1398" s="1">
        <v>44286</v>
      </c>
      <c r="BU1398" s="1">
        <v>44202</v>
      </c>
      <c r="BV1398" s="1">
        <v>44286</v>
      </c>
      <c r="BW1398" t="s">
        <v>134</v>
      </c>
      <c r="CH1398" s="5">
        <v>1682.33</v>
      </c>
      <c r="CI1398" t="s">
        <v>597</v>
      </c>
      <c r="CJ1398">
        <v>0</v>
      </c>
      <c r="CK1398" t="s">
        <v>3249</v>
      </c>
      <c r="CL1398" t="s">
        <v>136</v>
      </c>
      <c r="CM1398" t="s">
        <v>354</v>
      </c>
      <c r="CN1398" t="s">
        <v>1310</v>
      </c>
      <c r="CO1398" t="s">
        <v>11692</v>
      </c>
      <c r="CP1398" t="s">
        <v>149</v>
      </c>
      <c r="CQ1398">
        <v>3</v>
      </c>
      <c r="CR1398">
        <v>0</v>
      </c>
      <c r="CS1398" t="s">
        <v>136</v>
      </c>
      <c r="CT1398" t="s">
        <v>136</v>
      </c>
      <c r="CU1398" t="s">
        <v>136</v>
      </c>
      <c r="CV1398" t="s">
        <v>134</v>
      </c>
      <c r="CW1398" t="s">
        <v>134</v>
      </c>
      <c r="CX1398">
        <v>50</v>
      </c>
      <c r="CY1398" t="s">
        <v>134</v>
      </c>
      <c r="CZ1398" t="s">
        <v>136</v>
      </c>
      <c r="DA1398" t="s">
        <v>136</v>
      </c>
      <c r="DB1398" t="s">
        <v>136</v>
      </c>
      <c r="DC1398" t="s">
        <v>136</v>
      </c>
      <c r="DD1398" t="s">
        <v>136</v>
      </c>
      <c r="DF1398" t="s">
        <v>180</v>
      </c>
      <c r="DG1398" s="2" t="s">
        <v>11693</v>
      </c>
      <c r="DH1398" t="s">
        <v>11694</v>
      </c>
      <c r="DI1398" t="s">
        <v>1338</v>
      </c>
      <c r="DJ1398" s="4">
        <v>89430</v>
      </c>
      <c r="DK1398" t="s">
        <v>4981</v>
      </c>
      <c r="DL1398" t="s">
        <v>134</v>
      </c>
      <c r="DM1398">
        <v>2</v>
      </c>
      <c r="DN1398" t="s">
        <v>11695</v>
      </c>
      <c r="DO1398" t="s">
        <v>11694</v>
      </c>
      <c r="DP1398" t="s">
        <v>1338</v>
      </c>
      <c r="DQ1398" t="str">
        <f>"89430"</f>
        <v>89430</v>
      </c>
      <c r="DR1398" t="s">
        <v>4981</v>
      </c>
      <c r="DS1398" t="s">
        <v>2979</v>
      </c>
      <c r="DT1398">
        <v>11</v>
      </c>
      <c r="DU1398">
        <v>23</v>
      </c>
      <c r="DV1398" t="s">
        <v>134</v>
      </c>
      <c r="DW1398" t="s">
        <v>134</v>
      </c>
      <c r="DX1398" t="s">
        <v>134</v>
      </c>
      <c r="DY1398" t="s">
        <v>136</v>
      </c>
      <c r="DZ1398">
        <v>1</v>
      </c>
      <c r="EA1398" t="s">
        <v>136</v>
      </c>
      <c r="EC1398" s="5">
        <v>12.68</v>
      </c>
      <c r="ED1398" s="5">
        <v>55</v>
      </c>
      <c r="EE1398">
        <v>12085952226</v>
      </c>
      <c r="EF1398" t="s">
        <v>1316</v>
      </c>
      <c r="EG1398" t="s">
        <v>148</v>
      </c>
      <c r="EH1398">
        <v>0</v>
      </c>
    </row>
    <row r="1399" spans="1:138" ht="15" customHeight="1" x14ac:dyDescent="0.35">
      <c r="A1399" t="s">
        <v>12412</v>
      </c>
      <c r="B1399" t="s">
        <v>157</v>
      </c>
      <c r="C1399" s="1">
        <v>44158.393486805558</v>
      </c>
      <c r="D1399" s="1">
        <v>44168</v>
      </c>
      <c r="E1399" t="s">
        <v>133</v>
      </c>
      <c r="F1399" t="s">
        <v>136</v>
      </c>
      <c r="G1399" t="s">
        <v>135</v>
      </c>
      <c r="H1399" t="s">
        <v>136</v>
      </c>
      <c r="I1399" t="s">
        <v>12413</v>
      </c>
      <c r="K1399" t="s">
        <v>12414</v>
      </c>
      <c r="L1399" t="s">
        <v>148</v>
      </c>
      <c r="M1399" t="s">
        <v>520</v>
      </c>
      <c r="N1399" t="s">
        <v>460</v>
      </c>
      <c r="O1399" s="4">
        <v>73007</v>
      </c>
      <c r="P1399" t="s">
        <v>140</v>
      </c>
      <c r="R1399">
        <v>14052332000</v>
      </c>
      <c r="T1399">
        <v>111421</v>
      </c>
      <c r="U1399" t="s">
        <v>12415</v>
      </c>
      <c r="V1399" t="s">
        <v>851</v>
      </c>
      <c r="X1399" t="s">
        <v>12416</v>
      </c>
      <c r="Y1399" t="s">
        <v>12414</v>
      </c>
      <c r="AA1399" t="s">
        <v>520</v>
      </c>
      <c r="AB1399" t="s">
        <v>460</v>
      </c>
      <c r="AC1399" s="4">
        <v>73007</v>
      </c>
      <c r="AD1399" t="s">
        <v>140</v>
      </c>
      <c r="AE1399" t="s">
        <v>841</v>
      </c>
      <c r="AF1399">
        <v>14052332000</v>
      </c>
      <c r="AH1399" t="s">
        <v>912</v>
      </c>
      <c r="AI1399" t="s">
        <v>168</v>
      </c>
      <c r="AJ1399" t="s">
        <v>913</v>
      </c>
      <c r="AK1399" t="s">
        <v>914</v>
      </c>
      <c r="AL1399" t="s">
        <v>687</v>
      </c>
      <c r="AM1399" t="s">
        <v>561</v>
      </c>
      <c r="AN1399" t="s">
        <v>562</v>
      </c>
      <c r="AO1399" t="s">
        <v>563</v>
      </c>
      <c r="AP1399" t="s">
        <v>564</v>
      </c>
      <c r="AQ1399" s="4">
        <v>22949</v>
      </c>
      <c r="AR1399" t="s">
        <v>140</v>
      </c>
      <c r="AT1399">
        <v>14342634300</v>
      </c>
      <c r="AV1399" t="s">
        <v>915</v>
      </c>
      <c r="AW1399" t="s">
        <v>980</v>
      </c>
      <c r="AZ1399" t="s">
        <v>144</v>
      </c>
      <c r="BA1399" t="s">
        <v>145</v>
      </c>
      <c r="BB1399" t="s">
        <v>136</v>
      </c>
      <c r="BC1399" t="s">
        <v>136</v>
      </c>
      <c r="BD1399" t="s">
        <v>148</v>
      </c>
      <c r="BE1399" t="s">
        <v>136</v>
      </c>
      <c r="BF1399" t="s">
        <v>136</v>
      </c>
      <c r="BG1399" t="s">
        <v>134</v>
      </c>
      <c r="BH1399" t="s">
        <v>136</v>
      </c>
      <c r="BI1399" t="s">
        <v>916</v>
      </c>
      <c r="BJ1399" t="s">
        <v>917</v>
      </c>
      <c r="BL1399" t="s">
        <v>566</v>
      </c>
      <c r="BM1399" t="s">
        <v>912</v>
      </c>
      <c r="BN1399" t="s">
        <v>12417</v>
      </c>
      <c r="BO1399" t="s">
        <v>676</v>
      </c>
      <c r="BP1399">
        <v>7</v>
      </c>
      <c r="BQ1399">
        <v>3</v>
      </c>
      <c r="BR1399">
        <v>3</v>
      </c>
      <c r="BS1399" s="1">
        <v>44207</v>
      </c>
      <c r="BT1399" s="1">
        <v>44500</v>
      </c>
      <c r="BU1399" s="1">
        <v>44207</v>
      </c>
      <c r="BV1399" s="1">
        <v>44500</v>
      </c>
      <c r="BW1399" t="s">
        <v>136</v>
      </c>
      <c r="BX1399">
        <v>40</v>
      </c>
      <c r="BY1399">
        <v>0</v>
      </c>
      <c r="BZ1399">
        <v>7</v>
      </c>
      <c r="CA1399">
        <v>7</v>
      </c>
      <c r="CB1399">
        <v>7</v>
      </c>
      <c r="CC1399">
        <v>7</v>
      </c>
      <c r="CD1399">
        <v>7</v>
      </c>
      <c r="CE1399">
        <v>5</v>
      </c>
      <c r="CF1399" t="str">
        <f>"7:30 AM"</f>
        <v>7:30 AM</v>
      </c>
      <c r="CG1399" t="str">
        <f>"3:00 PM"</f>
        <v>3:00 PM</v>
      </c>
      <c r="CH1399" s="5">
        <v>12.67</v>
      </c>
      <c r="CI1399" t="s">
        <v>146</v>
      </c>
      <c r="CL1399" t="s">
        <v>136</v>
      </c>
      <c r="CM1399" t="s">
        <v>312</v>
      </c>
      <c r="CN1399" t="s">
        <v>148</v>
      </c>
      <c r="CO1399" t="s">
        <v>854</v>
      </c>
      <c r="CP1399" t="s">
        <v>149</v>
      </c>
      <c r="CQ1399">
        <v>3</v>
      </c>
      <c r="CR1399">
        <v>0</v>
      </c>
      <c r="CS1399" t="s">
        <v>136</v>
      </c>
      <c r="CT1399" t="s">
        <v>136</v>
      </c>
      <c r="CU1399" t="s">
        <v>136</v>
      </c>
      <c r="CV1399" t="s">
        <v>134</v>
      </c>
      <c r="CW1399" t="s">
        <v>134</v>
      </c>
      <c r="CX1399">
        <v>60</v>
      </c>
      <c r="CY1399" t="s">
        <v>134</v>
      </c>
      <c r="CZ1399" t="s">
        <v>134</v>
      </c>
      <c r="DA1399" t="s">
        <v>134</v>
      </c>
      <c r="DB1399" t="s">
        <v>134</v>
      </c>
      <c r="DC1399" t="s">
        <v>134</v>
      </c>
      <c r="DD1399" t="s">
        <v>136</v>
      </c>
      <c r="DF1399" t="s">
        <v>12418</v>
      </c>
      <c r="DG1399" t="s">
        <v>12414</v>
      </c>
      <c r="DH1399" t="s">
        <v>520</v>
      </c>
      <c r="DI1399" t="s">
        <v>460</v>
      </c>
      <c r="DJ1399" s="4">
        <v>73007</v>
      </c>
      <c r="DK1399" t="s">
        <v>12018</v>
      </c>
      <c r="DL1399" t="s">
        <v>136</v>
      </c>
      <c r="DM1399">
        <v>1</v>
      </c>
      <c r="DN1399" t="s">
        <v>12419</v>
      </c>
      <c r="DO1399" t="s">
        <v>520</v>
      </c>
      <c r="DP1399" t="s">
        <v>460</v>
      </c>
      <c r="DQ1399" t="str">
        <f>"73007"</f>
        <v>73007</v>
      </c>
      <c r="DR1399" t="s">
        <v>12018</v>
      </c>
      <c r="DS1399" t="s">
        <v>919</v>
      </c>
      <c r="DT1399">
        <v>1</v>
      </c>
      <c r="DU1399">
        <v>9</v>
      </c>
      <c r="DV1399" t="s">
        <v>134</v>
      </c>
      <c r="DW1399" t="s">
        <v>134</v>
      </c>
      <c r="DX1399" t="s">
        <v>134</v>
      </c>
      <c r="DY1399" t="s">
        <v>136</v>
      </c>
      <c r="DZ1399">
        <v>1</v>
      </c>
      <c r="EA1399" t="s">
        <v>134</v>
      </c>
      <c r="EB1399" s="5">
        <v>12.68</v>
      </c>
      <c r="EC1399" s="5">
        <v>12.68</v>
      </c>
      <c r="ED1399" s="5">
        <v>55</v>
      </c>
      <c r="EE1399" t="s">
        <v>148</v>
      </c>
      <c r="EF1399" t="s">
        <v>12420</v>
      </c>
      <c r="EG1399" t="s">
        <v>7333</v>
      </c>
      <c r="EH1399">
        <v>0</v>
      </c>
    </row>
    <row r="1400" spans="1:138" ht="15" customHeight="1" x14ac:dyDescent="0.35">
      <c r="A1400" t="s">
        <v>15980</v>
      </c>
      <c r="B1400" t="s">
        <v>273</v>
      </c>
      <c r="C1400" s="1">
        <v>44148.578332407407</v>
      </c>
      <c r="D1400" s="1">
        <v>44168</v>
      </c>
      <c r="E1400" t="s">
        <v>1298</v>
      </c>
      <c r="F1400" t="s">
        <v>136</v>
      </c>
      <c r="G1400" t="s">
        <v>135</v>
      </c>
      <c r="H1400" t="s">
        <v>136</v>
      </c>
      <c r="I1400" t="s">
        <v>1299</v>
      </c>
      <c r="K1400" t="s">
        <v>1300</v>
      </c>
      <c r="L1400" t="s">
        <v>1301</v>
      </c>
      <c r="M1400" t="s">
        <v>1302</v>
      </c>
      <c r="N1400" t="s">
        <v>925</v>
      </c>
      <c r="O1400" s="4">
        <v>83301</v>
      </c>
      <c r="P1400" t="s">
        <v>140</v>
      </c>
      <c r="R1400">
        <v>12085952226</v>
      </c>
      <c r="T1400">
        <v>112410</v>
      </c>
      <c r="U1400" t="s">
        <v>1303</v>
      </c>
      <c r="V1400" t="s">
        <v>1304</v>
      </c>
      <c r="X1400" t="s">
        <v>1305</v>
      </c>
      <c r="Y1400" t="s">
        <v>1300</v>
      </c>
      <c r="Z1400" t="s">
        <v>1301</v>
      </c>
      <c r="AA1400" t="s">
        <v>1302</v>
      </c>
      <c r="AB1400" t="s">
        <v>925</v>
      </c>
      <c r="AC1400" s="4">
        <v>83301</v>
      </c>
      <c r="AD1400" t="s">
        <v>140</v>
      </c>
      <c r="AF1400">
        <v>12085952226</v>
      </c>
      <c r="AH1400" t="s">
        <v>1306</v>
      </c>
      <c r="AZ1400" t="s">
        <v>334</v>
      </c>
      <c r="BA1400" t="s">
        <v>335</v>
      </c>
      <c r="BB1400" t="s">
        <v>136</v>
      </c>
      <c r="BC1400" t="s">
        <v>136</v>
      </c>
      <c r="BD1400" t="s">
        <v>148</v>
      </c>
      <c r="BE1400" t="s">
        <v>136</v>
      </c>
      <c r="BF1400" t="s">
        <v>136</v>
      </c>
      <c r="BG1400" t="s">
        <v>134</v>
      </c>
      <c r="BH1400" t="s">
        <v>136</v>
      </c>
      <c r="BN1400" t="s">
        <v>15981</v>
      </c>
      <c r="BO1400" t="s">
        <v>15982</v>
      </c>
      <c r="BP1400">
        <v>1</v>
      </c>
      <c r="BQ1400">
        <v>1</v>
      </c>
      <c r="BS1400" s="1">
        <v>44197</v>
      </c>
      <c r="BT1400" s="1">
        <v>44470</v>
      </c>
      <c r="BU1400" s="1">
        <v>44197</v>
      </c>
      <c r="BV1400" s="1">
        <v>44470</v>
      </c>
      <c r="BW1400" t="s">
        <v>134</v>
      </c>
      <c r="CH1400" s="5">
        <v>2133.52</v>
      </c>
      <c r="CI1400" t="s">
        <v>597</v>
      </c>
      <c r="CJ1400">
        <v>0</v>
      </c>
      <c r="CK1400" t="s">
        <v>2285</v>
      </c>
      <c r="CL1400" t="s">
        <v>136</v>
      </c>
      <c r="CM1400" t="s">
        <v>354</v>
      </c>
      <c r="CN1400" t="s">
        <v>1310</v>
      </c>
      <c r="CO1400" t="s">
        <v>2377</v>
      </c>
      <c r="CP1400" t="s">
        <v>149</v>
      </c>
      <c r="CQ1400">
        <v>3</v>
      </c>
      <c r="CR1400">
        <v>0</v>
      </c>
      <c r="CS1400" t="s">
        <v>136</v>
      </c>
      <c r="CT1400" t="s">
        <v>136</v>
      </c>
      <c r="CU1400" t="s">
        <v>136</v>
      </c>
      <c r="CV1400" t="s">
        <v>134</v>
      </c>
      <c r="CW1400" t="s">
        <v>134</v>
      </c>
      <c r="CX1400">
        <v>50</v>
      </c>
      <c r="CY1400" t="s">
        <v>134</v>
      </c>
      <c r="CZ1400" t="s">
        <v>136</v>
      </c>
      <c r="DA1400" t="s">
        <v>136</v>
      </c>
      <c r="DB1400" t="s">
        <v>136</v>
      </c>
      <c r="DC1400" t="s">
        <v>136</v>
      </c>
      <c r="DD1400" t="s">
        <v>136</v>
      </c>
      <c r="DF1400" t="s">
        <v>180</v>
      </c>
      <c r="DG1400" t="s">
        <v>15983</v>
      </c>
      <c r="DH1400" t="s">
        <v>7434</v>
      </c>
      <c r="DI1400" t="s">
        <v>395</v>
      </c>
      <c r="DJ1400" s="4">
        <v>95616</v>
      </c>
      <c r="DK1400" t="s">
        <v>991</v>
      </c>
      <c r="DL1400" t="s">
        <v>134</v>
      </c>
      <c r="DM1400">
        <v>2</v>
      </c>
      <c r="DN1400" t="s">
        <v>15983</v>
      </c>
      <c r="DO1400" t="s">
        <v>7434</v>
      </c>
      <c r="DP1400" t="s">
        <v>395</v>
      </c>
      <c r="DQ1400" t="str">
        <f>"95616"</f>
        <v>95616</v>
      </c>
      <c r="DR1400" t="s">
        <v>991</v>
      </c>
      <c r="DS1400" t="s">
        <v>1315</v>
      </c>
      <c r="DT1400">
        <v>2</v>
      </c>
      <c r="DU1400">
        <v>4</v>
      </c>
      <c r="DV1400" t="s">
        <v>134</v>
      </c>
      <c r="DW1400" t="s">
        <v>134</v>
      </c>
      <c r="DX1400" t="s">
        <v>134</v>
      </c>
      <c r="DY1400" t="s">
        <v>136</v>
      </c>
      <c r="DZ1400">
        <v>1</v>
      </c>
      <c r="EA1400" t="s">
        <v>136</v>
      </c>
      <c r="EC1400" s="5">
        <v>12.68</v>
      </c>
      <c r="ED1400" s="5">
        <v>55</v>
      </c>
      <c r="EE1400">
        <v>12085952226</v>
      </c>
      <c r="EF1400" t="s">
        <v>1316</v>
      </c>
      <c r="EG1400" t="s">
        <v>148</v>
      </c>
      <c r="EH1400">
        <v>0</v>
      </c>
    </row>
    <row r="1401" spans="1:138" ht="15" customHeight="1" x14ac:dyDescent="0.35">
      <c r="A1401" t="s">
        <v>20817</v>
      </c>
      <c r="B1401" t="s">
        <v>157</v>
      </c>
      <c r="C1401" s="1">
        <v>44154.588160995372</v>
      </c>
      <c r="D1401" s="1">
        <v>44168</v>
      </c>
      <c r="E1401" t="s">
        <v>133</v>
      </c>
      <c r="F1401" t="s">
        <v>136</v>
      </c>
      <c r="G1401" t="s">
        <v>135</v>
      </c>
      <c r="H1401" t="s">
        <v>136</v>
      </c>
      <c r="I1401" t="s">
        <v>20818</v>
      </c>
      <c r="K1401" t="s">
        <v>20819</v>
      </c>
      <c r="M1401" t="s">
        <v>18334</v>
      </c>
      <c r="N1401" t="s">
        <v>784</v>
      </c>
      <c r="O1401" s="4">
        <v>59038</v>
      </c>
      <c r="P1401" t="s">
        <v>140</v>
      </c>
      <c r="R1401">
        <v>14063425248</v>
      </c>
      <c r="T1401">
        <v>1121</v>
      </c>
      <c r="U1401" t="s">
        <v>20820</v>
      </c>
      <c r="V1401" t="s">
        <v>1966</v>
      </c>
      <c r="X1401" t="s">
        <v>164</v>
      </c>
      <c r="Y1401" t="s">
        <v>20819</v>
      </c>
      <c r="AA1401" t="s">
        <v>18334</v>
      </c>
      <c r="AB1401" t="s">
        <v>784</v>
      </c>
      <c r="AC1401" s="4">
        <v>59038</v>
      </c>
      <c r="AD1401" t="s">
        <v>140</v>
      </c>
      <c r="AF1401">
        <v>14063425248</v>
      </c>
      <c r="AH1401" t="s">
        <v>20821</v>
      </c>
      <c r="AI1401" t="s">
        <v>168</v>
      </c>
      <c r="AJ1401" t="s">
        <v>789</v>
      </c>
      <c r="AK1401" t="s">
        <v>790</v>
      </c>
      <c r="AL1401" t="s">
        <v>403</v>
      </c>
      <c r="AM1401" t="s">
        <v>791</v>
      </c>
      <c r="AO1401" t="s">
        <v>792</v>
      </c>
      <c r="AP1401" t="s">
        <v>784</v>
      </c>
      <c r="AQ1401" s="4">
        <v>59457</v>
      </c>
      <c r="AR1401" t="s">
        <v>140</v>
      </c>
      <c r="AS1401" t="s">
        <v>793</v>
      </c>
      <c r="AT1401">
        <v>14065797529</v>
      </c>
      <c r="AV1401" t="s">
        <v>794</v>
      </c>
      <c r="AW1401" t="s">
        <v>795</v>
      </c>
      <c r="AZ1401" t="s">
        <v>334</v>
      </c>
      <c r="BA1401" t="s">
        <v>335</v>
      </c>
      <c r="BB1401" t="s">
        <v>136</v>
      </c>
      <c r="BC1401" t="s">
        <v>136</v>
      </c>
      <c r="BD1401" t="s">
        <v>148</v>
      </c>
      <c r="BE1401" t="s">
        <v>136</v>
      </c>
      <c r="BF1401" t="s">
        <v>136</v>
      </c>
      <c r="BG1401" t="s">
        <v>134</v>
      </c>
      <c r="BH1401" t="s">
        <v>136</v>
      </c>
      <c r="BI1401" t="s">
        <v>796</v>
      </c>
      <c r="BJ1401" t="s">
        <v>797</v>
      </c>
      <c r="BK1401" t="s">
        <v>1800</v>
      </c>
      <c r="BL1401" t="s">
        <v>795</v>
      </c>
      <c r="BM1401" t="s">
        <v>794</v>
      </c>
      <c r="BN1401" t="s">
        <v>20822</v>
      </c>
      <c r="BO1401" t="s">
        <v>799</v>
      </c>
      <c r="BP1401">
        <v>1</v>
      </c>
      <c r="BQ1401">
        <v>1</v>
      </c>
      <c r="BR1401">
        <v>1</v>
      </c>
      <c r="BS1401" s="1">
        <v>44221</v>
      </c>
      <c r="BT1401" s="1">
        <v>44523</v>
      </c>
      <c r="BU1401" s="1">
        <v>44221</v>
      </c>
      <c r="BV1401" s="1">
        <v>44523</v>
      </c>
      <c r="BW1401" t="s">
        <v>136</v>
      </c>
      <c r="BX1401">
        <v>50</v>
      </c>
      <c r="BY1401">
        <v>0</v>
      </c>
      <c r="BZ1401">
        <v>9</v>
      </c>
      <c r="CA1401">
        <v>9</v>
      </c>
      <c r="CB1401">
        <v>9</v>
      </c>
      <c r="CC1401">
        <v>9</v>
      </c>
      <c r="CD1401">
        <v>9</v>
      </c>
      <c r="CE1401">
        <v>5</v>
      </c>
      <c r="CF1401" t="str">
        <f>"6:00 AM"</f>
        <v>6:00 AM</v>
      </c>
      <c r="CG1401" t="str">
        <f>"5:00 PM"</f>
        <v>5:00 PM</v>
      </c>
      <c r="CH1401" s="5">
        <v>13.62</v>
      </c>
      <c r="CI1401" t="s">
        <v>146</v>
      </c>
      <c r="CL1401" t="s">
        <v>136</v>
      </c>
      <c r="CM1401" t="s">
        <v>312</v>
      </c>
      <c r="CN1401" t="s">
        <v>148</v>
      </c>
      <c r="CO1401" t="s">
        <v>800</v>
      </c>
      <c r="CP1401" t="s">
        <v>149</v>
      </c>
      <c r="CQ1401">
        <v>3</v>
      </c>
      <c r="CR1401">
        <v>0</v>
      </c>
      <c r="CS1401" t="s">
        <v>136</v>
      </c>
      <c r="CT1401" t="s">
        <v>134</v>
      </c>
      <c r="CU1401" t="s">
        <v>136</v>
      </c>
      <c r="CV1401" t="s">
        <v>136</v>
      </c>
      <c r="CW1401" t="s">
        <v>134</v>
      </c>
      <c r="CX1401">
        <v>100</v>
      </c>
      <c r="CY1401" t="s">
        <v>134</v>
      </c>
      <c r="CZ1401" t="s">
        <v>134</v>
      </c>
      <c r="DA1401" t="s">
        <v>134</v>
      </c>
      <c r="DB1401" t="s">
        <v>134</v>
      </c>
      <c r="DC1401" t="s">
        <v>136</v>
      </c>
      <c r="DD1401" t="s">
        <v>136</v>
      </c>
      <c r="DF1401" t="s">
        <v>20823</v>
      </c>
      <c r="DG1401" t="s">
        <v>20824</v>
      </c>
      <c r="DH1401" t="s">
        <v>18334</v>
      </c>
      <c r="DI1401" t="s">
        <v>784</v>
      </c>
      <c r="DJ1401" s="4">
        <v>59038</v>
      </c>
      <c r="DK1401" t="s">
        <v>14539</v>
      </c>
      <c r="DL1401" t="s">
        <v>136</v>
      </c>
      <c r="DM1401">
        <v>1</v>
      </c>
      <c r="DN1401" t="s">
        <v>20825</v>
      </c>
      <c r="DO1401" t="s">
        <v>18334</v>
      </c>
      <c r="DP1401" t="s">
        <v>784</v>
      </c>
      <c r="DQ1401" t="str">
        <f>"59038"</f>
        <v>59038</v>
      </c>
      <c r="DR1401" t="s">
        <v>14539</v>
      </c>
      <c r="DS1401" t="s">
        <v>1805</v>
      </c>
      <c r="DT1401">
        <v>1</v>
      </c>
      <c r="DU1401">
        <v>3</v>
      </c>
      <c r="DV1401" t="s">
        <v>134</v>
      </c>
      <c r="DW1401" t="s">
        <v>134</v>
      </c>
      <c r="DX1401" t="s">
        <v>134</v>
      </c>
      <c r="DY1401" t="s">
        <v>136</v>
      </c>
      <c r="DZ1401">
        <v>1</v>
      </c>
      <c r="EA1401" t="s">
        <v>136</v>
      </c>
      <c r="EC1401" s="5">
        <v>12.68</v>
      </c>
      <c r="ED1401" s="5">
        <v>55</v>
      </c>
      <c r="EE1401">
        <v>14063425248</v>
      </c>
      <c r="EF1401" t="s">
        <v>20821</v>
      </c>
      <c r="EG1401" t="s">
        <v>148</v>
      </c>
      <c r="EH1401">
        <v>0</v>
      </c>
    </row>
    <row r="1402" spans="1:138" ht="15" customHeight="1" x14ac:dyDescent="0.35">
      <c r="A1402" t="s">
        <v>13401</v>
      </c>
      <c r="B1402" t="s">
        <v>157</v>
      </c>
      <c r="C1402" s="1">
        <v>44151.591813425926</v>
      </c>
      <c r="D1402" s="1">
        <v>44168</v>
      </c>
      <c r="E1402" t="s">
        <v>1298</v>
      </c>
      <c r="F1402" t="s">
        <v>136</v>
      </c>
      <c r="G1402" t="s">
        <v>135</v>
      </c>
      <c r="H1402" t="s">
        <v>136</v>
      </c>
      <c r="I1402" t="s">
        <v>1299</v>
      </c>
      <c r="K1402" t="s">
        <v>1300</v>
      </c>
      <c r="L1402" t="s">
        <v>1301</v>
      </c>
      <c r="M1402" t="s">
        <v>1302</v>
      </c>
      <c r="N1402" t="s">
        <v>925</v>
      </c>
      <c r="O1402" s="4">
        <v>83301</v>
      </c>
      <c r="P1402" t="s">
        <v>140</v>
      </c>
      <c r="R1402">
        <v>12085952226</v>
      </c>
      <c r="T1402">
        <v>112410</v>
      </c>
      <c r="U1402" t="s">
        <v>1303</v>
      </c>
      <c r="V1402" t="s">
        <v>1304</v>
      </c>
      <c r="X1402" t="s">
        <v>1305</v>
      </c>
      <c r="Y1402" t="s">
        <v>1300</v>
      </c>
      <c r="Z1402" t="s">
        <v>1301</v>
      </c>
      <c r="AA1402" t="s">
        <v>1302</v>
      </c>
      <c r="AB1402" t="s">
        <v>925</v>
      </c>
      <c r="AC1402" s="4">
        <v>83301</v>
      </c>
      <c r="AD1402" t="s">
        <v>140</v>
      </c>
      <c r="AF1402">
        <v>12085952226</v>
      </c>
      <c r="AH1402" t="s">
        <v>1306</v>
      </c>
      <c r="AZ1402" t="s">
        <v>334</v>
      </c>
      <c r="BA1402" t="s">
        <v>335</v>
      </c>
      <c r="BB1402" t="s">
        <v>136</v>
      </c>
      <c r="BC1402" t="s">
        <v>136</v>
      </c>
      <c r="BD1402" t="s">
        <v>148</v>
      </c>
      <c r="BE1402" t="s">
        <v>136</v>
      </c>
      <c r="BF1402" t="s">
        <v>136</v>
      </c>
      <c r="BG1402" t="s">
        <v>134</v>
      </c>
      <c r="BH1402" t="s">
        <v>136</v>
      </c>
      <c r="BN1402" t="s">
        <v>13402</v>
      </c>
      <c r="BO1402" t="s">
        <v>1308</v>
      </c>
      <c r="BP1402">
        <v>2</v>
      </c>
      <c r="BQ1402">
        <v>2</v>
      </c>
      <c r="BR1402">
        <v>2</v>
      </c>
      <c r="BS1402" s="1">
        <v>44202</v>
      </c>
      <c r="BT1402" s="1">
        <v>44301</v>
      </c>
      <c r="BU1402" s="1">
        <v>44202</v>
      </c>
      <c r="BV1402" s="1">
        <v>44301</v>
      </c>
      <c r="BW1402" t="s">
        <v>134</v>
      </c>
      <c r="CH1402" s="5">
        <v>1682.33</v>
      </c>
      <c r="CI1402" t="s">
        <v>597</v>
      </c>
      <c r="CJ1402">
        <v>0</v>
      </c>
      <c r="CK1402" t="s">
        <v>13403</v>
      </c>
      <c r="CL1402" t="s">
        <v>136</v>
      </c>
      <c r="CM1402" t="s">
        <v>354</v>
      </c>
      <c r="CN1402" t="s">
        <v>1310</v>
      </c>
      <c r="CO1402" s="2" t="s">
        <v>13404</v>
      </c>
      <c r="CP1402" t="s">
        <v>149</v>
      </c>
      <c r="CQ1402">
        <v>3</v>
      </c>
      <c r="CR1402">
        <v>0</v>
      </c>
      <c r="CS1402" t="s">
        <v>136</v>
      </c>
      <c r="CT1402" t="s">
        <v>136</v>
      </c>
      <c r="CU1402" t="s">
        <v>136</v>
      </c>
      <c r="CV1402" t="s">
        <v>134</v>
      </c>
      <c r="CW1402" t="s">
        <v>134</v>
      </c>
      <c r="CX1402">
        <v>50</v>
      </c>
      <c r="CY1402" t="s">
        <v>134</v>
      </c>
      <c r="CZ1402" t="s">
        <v>136</v>
      </c>
      <c r="DA1402" t="s">
        <v>136</v>
      </c>
      <c r="DB1402" t="s">
        <v>136</v>
      </c>
      <c r="DC1402" t="s">
        <v>136</v>
      </c>
      <c r="DD1402" t="s">
        <v>136</v>
      </c>
      <c r="DF1402" t="s">
        <v>180</v>
      </c>
      <c r="DG1402" t="s">
        <v>13405</v>
      </c>
      <c r="DH1402" t="s">
        <v>7519</v>
      </c>
      <c r="DI1402" t="s">
        <v>925</v>
      </c>
      <c r="DJ1402" s="4">
        <v>83530</v>
      </c>
      <c r="DK1402" t="s">
        <v>7520</v>
      </c>
      <c r="DL1402" t="s">
        <v>134</v>
      </c>
      <c r="DM1402">
        <v>2</v>
      </c>
      <c r="DN1402" t="s">
        <v>13405</v>
      </c>
      <c r="DO1402" t="s">
        <v>7519</v>
      </c>
      <c r="DP1402" t="s">
        <v>925</v>
      </c>
      <c r="DQ1402" t="str">
        <f>"83530"</f>
        <v>83530</v>
      </c>
      <c r="DR1402" t="s">
        <v>7520</v>
      </c>
      <c r="DS1402" t="s">
        <v>1315</v>
      </c>
      <c r="DT1402">
        <v>4</v>
      </c>
      <c r="DU1402">
        <v>6</v>
      </c>
      <c r="DV1402" t="s">
        <v>134</v>
      </c>
      <c r="DW1402" t="s">
        <v>134</v>
      </c>
      <c r="DX1402" t="s">
        <v>134</v>
      </c>
      <c r="DY1402" t="s">
        <v>136</v>
      </c>
      <c r="DZ1402">
        <v>1</v>
      </c>
      <c r="EA1402" t="s">
        <v>136</v>
      </c>
      <c r="EC1402" s="5">
        <v>12.68</v>
      </c>
      <c r="ED1402" s="5">
        <v>55</v>
      </c>
      <c r="EE1402">
        <v>12085952226</v>
      </c>
      <c r="EF1402" t="s">
        <v>1316</v>
      </c>
      <c r="EG1402" t="s">
        <v>148</v>
      </c>
      <c r="EH1402">
        <v>0</v>
      </c>
    </row>
    <row r="1403" spans="1:138" ht="15" customHeight="1" x14ac:dyDescent="0.35">
      <c r="A1403" t="s">
        <v>15386</v>
      </c>
      <c r="B1403" t="s">
        <v>157</v>
      </c>
      <c r="C1403" s="1">
        <v>44154.502872337966</v>
      </c>
      <c r="D1403" s="1">
        <v>44168</v>
      </c>
      <c r="E1403" t="s">
        <v>1298</v>
      </c>
      <c r="F1403" t="s">
        <v>136</v>
      </c>
      <c r="G1403" t="s">
        <v>135</v>
      </c>
      <c r="H1403" t="s">
        <v>136</v>
      </c>
      <c r="I1403" t="s">
        <v>2713</v>
      </c>
      <c r="J1403" t="s">
        <v>4962</v>
      </c>
      <c r="K1403" t="s">
        <v>2715</v>
      </c>
      <c r="L1403" t="s">
        <v>2716</v>
      </c>
      <c r="M1403" t="s">
        <v>2717</v>
      </c>
      <c r="N1403" t="s">
        <v>537</v>
      </c>
      <c r="O1403" s="4">
        <v>28394</v>
      </c>
      <c r="P1403" t="s">
        <v>140</v>
      </c>
      <c r="R1403">
        <v>19102452969</v>
      </c>
      <c r="S1403">
        <v>302</v>
      </c>
      <c r="T1403">
        <v>813910</v>
      </c>
      <c r="U1403" t="s">
        <v>2718</v>
      </c>
      <c r="V1403" t="s">
        <v>2719</v>
      </c>
      <c r="W1403" t="s">
        <v>2720</v>
      </c>
      <c r="X1403" t="s">
        <v>4963</v>
      </c>
      <c r="Y1403" t="s">
        <v>4964</v>
      </c>
      <c r="Z1403" t="s">
        <v>2723</v>
      </c>
      <c r="AA1403" t="s">
        <v>2717</v>
      </c>
      <c r="AB1403" t="s">
        <v>537</v>
      </c>
      <c r="AC1403" s="4">
        <v>28394</v>
      </c>
      <c r="AD1403" t="s">
        <v>140</v>
      </c>
      <c r="AF1403">
        <v>19102452969</v>
      </c>
      <c r="AG1403">
        <v>302</v>
      </c>
      <c r="AH1403" t="s">
        <v>2724</v>
      </c>
      <c r="AZ1403" t="s">
        <v>144</v>
      </c>
      <c r="BA1403" t="s">
        <v>145</v>
      </c>
      <c r="BB1403" t="s">
        <v>136</v>
      </c>
      <c r="BC1403" t="s">
        <v>136</v>
      </c>
      <c r="BD1403" t="s">
        <v>148</v>
      </c>
      <c r="BE1403" t="s">
        <v>136</v>
      </c>
      <c r="BF1403" t="s">
        <v>136</v>
      </c>
      <c r="BG1403" t="s">
        <v>134</v>
      </c>
      <c r="BH1403" t="s">
        <v>136</v>
      </c>
      <c r="BN1403" t="s">
        <v>15387</v>
      </c>
      <c r="BO1403" t="s">
        <v>2725</v>
      </c>
      <c r="BP1403">
        <v>6</v>
      </c>
      <c r="BQ1403">
        <v>6</v>
      </c>
      <c r="BR1403">
        <v>6</v>
      </c>
      <c r="BS1403" s="1">
        <v>44213</v>
      </c>
      <c r="BT1403" s="1">
        <v>44484</v>
      </c>
      <c r="BU1403" s="1">
        <v>44213</v>
      </c>
      <c r="BV1403" s="1">
        <v>44484</v>
      </c>
      <c r="BW1403" t="s">
        <v>136</v>
      </c>
      <c r="BX1403">
        <v>40</v>
      </c>
      <c r="BY1403">
        <v>0</v>
      </c>
      <c r="BZ1403">
        <v>7</v>
      </c>
      <c r="CA1403">
        <v>7</v>
      </c>
      <c r="CB1403">
        <v>7</v>
      </c>
      <c r="CC1403">
        <v>7</v>
      </c>
      <c r="CD1403">
        <v>7</v>
      </c>
      <c r="CE1403">
        <v>5</v>
      </c>
      <c r="CF1403" t="str">
        <f>"7:00 AM"</f>
        <v>7:00 AM</v>
      </c>
      <c r="CG1403" t="str">
        <f>"3:00 PM"</f>
        <v>3:00 PM</v>
      </c>
      <c r="CH1403" s="5">
        <v>12.67</v>
      </c>
      <c r="CI1403" t="s">
        <v>146</v>
      </c>
      <c r="CL1403" t="s">
        <v>136</v>
      </c>
      <c r="CM1403" t="s">
        <v>147</v>
      </c>
      <c r="CN1403" t="s">
        <v>148</v>
      </c>
      <c r="CO1403" s="2" t="s">
        <v>4966</v>
      </c>
      <c r="CP1403" t="s">
        <v>149</v>
      </c>
      <c r="CQ1403">
        <v>1</v>
      </c>
      <c r="CR1403">
        <v>0</v>
      </c>
      <c r="CS1403" t="s">
        <v>136</v>
      </c>
      <c r="CT1403" t="s">
        <v>136</v>
      </c>
      <c r="CU1403" t="s">
        <v>136</v>
      </c>
      <c r="CV1403" t="s">
        <v>134</v>
      </c>
      <c r="CW1403" t="s">
        <v>134</v>
      </c>
      <c r="CX1403">
        <v>65</v>
      </c>
      <c r="CY1403" t="s">
        <v>134</v>
      </c>
      <c r="CZ1403" t="s">
        <v>134</v>
      </c>
      <c r="DA1403" t="s">
        <v>134</v>
      </c>
      <c r="DB1403" t="s">
        <v>134</v>
      </c>
      <c r="DC1403" t="s">
        <v>134</v>
      </c>
      <c r="DD1403" t="s">
        <v>136</v>
      </c>
      <c r="DF1403" s="2" t="s">
        <v>4967</v>
      </c>
      <c r="DG1403" s="2" t="s">
        <v>4968</v>
      </c>
      <c r="DH1403" t="s">
        <v>2717</v>
      </c>
      <c r="DI1403" t="s">
        <v>537</v>
      </c>
      <c r="DJ1403" s="4">
        <v>28394</v>
      </c>
      <c r="DK1403" t="s">
        <v>2728</v>
      </c>
      <c r="DL1403" t="s">
        <v>134</v>
      </c>
      <c r="DM1403">
        <v>2</v>
      </c>
      <c r="DN1403" t="s">
        <v>4969</v>
      </c>
      <c r="DO1403" t="s">
        <v>2717</v>
      </c>
      <c r="DP1403" t="s">
        <v>537</v>
      </c>
      <c r="DQ1403" t="str">
        <f>"28394"</f>
        <v>28394</v>
      </c>
      <c r="DR1403" t="s">
        <v>2728</v>
      </c>
      <c r="DS1403" t="s">
        <v>4970</v>
      </c>
      <c r="DT1403">
        <v>1</v>
      </c>
      <c r="DU1403">
        <v>6</v>
      </c>
      <c r="DV1403" t="s">
        <v>134</v>
      </c>
      <c r="DW1403" t="s">
        <v>134</v>
      </c>
      <c r="DX1403" t="s">
        <v>134</v>
      </c>
      <c r="DY1403" t="s">
        <v>134</v>
      </c>
      <c r="DZ1403">
        <v>2</v>
      </c>
      <c r="EA1403" t="s">
        <v>134</v>
      </c>
      <c r="EB1403" s="5">
        <v>12.68</v>
      </c>
      <c r="EC1403" s="5">
        <v>12.68</v>
      </c>
      <c r="ED1403" s="5">
        <v>55</v>
      </c>
      <c r="EE1403">
        <v>12525270567</v>
      </c>
      <c r="EF1403" t="s">
        <v>2724</v>
      </c>
      <c r="EG1403" t="s">
        <v>148</v>
      </c>
      <c r="EH1403">
        <v>0</v>
      </c>
    </row>
    <row r="1404" spans="1:138" ht="15" customHeight="1" x14ac:dyDescent="0.35">
      <c r="A1404" t="s">
        <v>23560</v>
      </c>
      <c r="B1404" t="s">
        <v>157</v>
      </c>
      <c r="C1404" s="1">
        <v>44154.742104282406</v>
      </c>
      <c r="D1404" s="1">
        <v>44168</v>
      </c>
      <c r="E1404" t="s">
        <v>133</v>
      </c>
      <c r="F1404" t="s">
        <v>136</v>
      </c>
      <c r="G1404" t="s">
        <v>135</v>
      </c>
      <c r="H1404" t="s">
        <v>136</v>
      </c>
      <c r="I1404" t="s">
        <v>23561</v>
      </c>
      <c r="K1404" t="s">
        <v>23562</v>
      </c>
      <c r="L1404" t="s">
        <v>148</v>
      </c>
      <c r="M1404" t="s">
        <v>1706</v>
      </c>
      <c r="N1404" t="s">
        <v>1358</v>
      </c>
      <c r="O1404" s="4">
        <v>80621</v>
      </c>
      <c r="P1404" t="s">
        <v>140</v>
      </c>
      <c r="R1404">
        <v>13039443065</v>
      </c>
      <c r="T1404">
        <v>111421</v>
      </c>
      <c r="U1404" t="s">
        <v>23563</v>
      </c>
      <c r="V1404" t="s">
        <v>2888</v>
      </c>
      <c r="W1404" t="s">
        <v>148</v>
      </c>
      <c r="X1404" t="s">
        <v>164</v>
      </c>
      <c r="Y1404" t="s">
        <v>23562</v>
      </c>
      <c r="Z1404" t="s">
        <v>148</v>
      </c>
      <c r="AA1404" t="s">
        <v>1706</v>
      </c>
      <c r="AB1404" t="s">
        <v>1358</v>
      </c>
      <c r="AC1404" s="4">
        <v>80621</v>
      </c>
      <c r="AD1404" t="s">
        <v>140</v>
      </c>
      <c r="AF1404">
        <v>13039443065</v>
      </c>
      <c r="AH1404" t="s">
        <v>23564</v>
      </c>
      <c r="AI1404" t="s">
        <v>168</v>
      </c>
      <c r="AJ1404" t="s">
        <v>6870</v>
      </c>
      <c r="AK1404" t="s">
        <v>11473</v>
      </c>
      <c r="AL1404" t="s">
        <v>1517</v>
      </c>
      <c r="AM1404" t="s">
        <v>8997</v>
      </c>
      <c r="AN1404" t="s">
        <v>148</v>
      </c>
      <c r="AO1404" t="s">
        <v>1783</v>
      </c>
      <c r="AP1404" t="s">
        <v>374</v>
      </c>
      <c r="AQ1404" s="4">
        <v>77414</v>
      </c>
      <c r="AR1404" t="s">
        <v>140</v>
      </c>
      <c r="AT1404">
        <v>19792457577</v>
      </c>
      <c r="AU1404">
        <v>109</v>
      </c>
      <c r="AV1404" t="s">
        <v>11474</v>
      </c>
      <c r="AW1404" t="s">
        <v>1785</v>
      </c>
      <c r="AZ1404" t="s">
        <v>175</v>
      </c>
      <c r="BA1404" t="s">
        <v>176</v>
      </c>
      <c r="BB1404" t="s">
        <v>136</v>
      </c>
      <c r="BC1404" t="s">
        <v>136</v>
      </c>
      <c r="BD1404" t="s">
        <v>148</v>
      </c>
      <c r="BE1404" t="s">
        <v>136</v>
      </c>
      <c r="BF1404" t="s">
        <v>136</v>
      </c>
      <c r="BG1404" t="s">
        <v>134</v>
      </c>
      <c r="BH1404" t="s">
        <v>136</v>
      </c>
      <c r="BN1404" t="s">
        <v>23565</v>
      </c>
      <c r="BO1404" t="s">
        <v>23566</v>
      </c>
      <c r="BP1404">
        <v>15</v>
      </c>
      <c r="BQ1404">
        <v>5</v>
      </c>
      <c r="BR1404">
        <v>5</v>
      </c>
      <c r="BS1404" s="1">
        <v>44228</v>
      </c>
      <c r="BT1404" s="1">
        <v>44377</v>
      </c>
      <c r="BU1404" s="1">
        <v>44228</v>
      </c>
      <c r="BV1404" s="1">
        <v>44377</v>
      </c>
      <c r="BW1404" t="s">
        <v>136</v>
      </c>
      <c r="BX1404">
        <v>48</v>
      </c>
      <c r="BY1404">
        <v>0</v>
      </c>
      <c r="BZ1404">
        <v>8</v>
      </c>
      <c r="CA1404">
        <v>8</v>
      </c>
      <c r="CB1404">
        <v>8</v>
      </c>
      <c r="CC1404">
        <v>8</v>
      </c>
      <c r="CD1404">
        <v>8</v>
      </c>
      <c r="CE1404">
        <v>8</v>
      </c>
      <c r="CF1404" t="str">
        <f>"8:00 AM"</f>
        <v>8:00 AM</v>
      </c>
      <c r="CG1404" t="str">
        <f>"5:00 PM"</f>
        <v>5:00 PM</v>
      </c>
      <c r="CH1404" s="5">
        <v>14.26</v>
      </c>
      <c r="CI1404" t="s">
        <v>146</v>
      </c>
      <c r="CL1404" t="s">
        <v>136</v>
      </c>
      <c r="CM1404" t="s">
        <v>147</v>
      </c>
      <c r="CN1404" t="s">
        <v>148</v>
      </c>
      <c r="CO1404" t="s">
        <v>23567</v>
      </c>
      <c r="CP1404" t="s">
        <v>149</v>
      </c>
      <c r="CQ1404">
        <v>0</v>
      </c>
      <c r="CR1404">
        <v>0</v>
      </c>
      <c r="CS1404" t="s">
        <v>136</v>
      </c>
      <c r="CT1404" t="s">
        <v>136</v>
      </c>
      <c r="CU1404" t="s">
        <v>136</v>
      </c>
      <c r="CV1404" t="s">
        <v>134</v>
      </c>
      <c r="CW1404" t="s">
        <v>134</v>
      </c>
      <c r="CX1404">
        <v>60</v>
      </c>
      <c r="CY1404" t="s">
        <v>134</v>
      </c>
      <c r="CZ1404" t="s">
        <v>134</v>
      </c>
      <c r="DA1404" t="s">
        <v>134</v>
      </c>
      <c r="DB1404" t="s">
        <v>134</v>
      </c>
      <c r="DC1404" t="s">
        <v>134</v>
      </c>
      <c r="DD1404" t="s">
        <v>136</v>
      </c>
      <c r="DF1404" t="s">
        <v>23568</v>
      </c>
      <c r="DG1404" t="s">
        <v>23569</v>
      </c>
      <c r="DH1404" t="s">
        <v>1706</v>
      </c>
      <c r="DI1404" t="s">
        <v>1358</v>
      </c>
      <c r="DJ1404" s="4">
        <v>80621</v>
      </c>
      <c r="DK1404" t="s">
        <v>1717</v>
      </c>
      <c r="DL1404" t="s">
        <v>136</v>
      </c>
      <c r="DM1404">
        <v>1</v>
      </c>
      <c r="DN1404" t="s">
        <v>23569</v>
      </c>
      <c r="DO1404" t="s">
        <v>1706</v>
      </c>
      <c r="DP1404" t="s">
        <v>1358</v>
      </c>
      <c r="DQ1404" t="str">
        <f>"80621"</f>
        <v>80621</v>
      </c>
      <c r="DR1404" t="s">
        <v>1717</v>
      </c>
      <c r="DS1404" t="s">
        <v>2316</v>
      </c>
      <c r="DT1404">
        <v>1</v>
      </c>
      <c r="DU1404">
        <v>5</v>
      </c>
      <c r="DV1404" t="s">
        <v>134</v>
      </c>
      <c r="DW1404" t="s">
        <v>134</v>
      </c>
      <c r="DX1404" t="s">
        <v>134</v>
      </c>
      <c r="DY1404" t="s">
        <v>136</v>
      </c>
      <c r="DZ1404">
        <v>1</v>
      </c>
      <c r="EA1404" t="s">
        <v>136</v>
      </c>
      <c r="EC1404" s="5">
        <v>12.68</v>
      </c>
      <c r="ED1404" s="5">
        <v>55</v>
      </c>
      <c r="EE1404">
        <v>13039443065</v>
      </c>
      <c r="EF1404" t="s">
        <v>23564</v>
      </c>
      <c r="EG1404" t="s">
        <v>148</v>
      </c>
      <c r="EH1404">
        <v>0</v>
      </c>
    </row>
    <row r="1405" spans="1:138" ht="15" customHeight="1" x14ac:dyDescent="0.35">
      <c r="A1405" t="s">
        <v>14452</v>
      </c>
      <c r="B1405" t="s">
        <v>157</v>
      </c>
      <c r="C1405" s="1">
        <v>44156.427989351854</v>
      </c>
      <c r="D1405" s="1">
        <v>44168</v>
      </c>
      <c r="E1405" t="s">
        <v>133</v>
      </c>
      <c r="F1405" t="s">
        <v>136</v>
      </c>
      <c r="G1405" t="s">
        <v>135</v>
      </c>
      <c r="H1405" t="s">
        <v>136</v>
      </c>
      <c r="I1405" t="s">
        <v>14441</v>
      </c>
      <c r="K1405" t="s">
        <v>14442</v>
      </c>
      <c r="M1405" t="s">
        <v>850</v>
      </c>
      <c r="N1405" t="s">
        <v>870</v>
      </c>
      <c r="O1405" s="4">
        <v>56267</v>
      </c>
      <c r="P1405" t="s">
        <v>140</v>
      </c>
      <c r="R1405">
        <v>13203926720</v>
      </c>
      <c r="T1405">
        <v>111191</v>
      </c>
      <c r="U1405" t="s">
        <v>14443</v>
      </c>
      <c r="V1405" t="s">
        <v>2143</v>
      </c>
      <c r="X1405" t="s">
        <v>14444</v>
      </c>
      <c r="Y1405" t="s">
        <v>14442</v>
      </c>
      <c r="AA1405" t="s">
        <v>850</v>
      </c>
      <c r="AB1405" t="s">
        <v>870</v>
      </c>
      <c r="AC1405" s="4">
        <v>56267</v>
      </c>
      <c r="AD1405" t="s">
        <v>140</v>
      </c>
      <c r="AF1405">
        <v>13203926720</v>
      </c>
      <c r="AH1405" t="s">
        <v>148</v>
      </c>
      <c r="AI1405" t="s">
        <v>168</v>
      </c>
      <c r="AJ1405" t="s">
        <v>456</v>
      </c>
      <c r="AK1405" t="s">
        <v>457</v>
      </c>
      <c r="AM1405" t="s">
        <v>458</v>
      </c>
      <c r="AO1405" t="s">
        <v>459</v>
      </c>
      <c r="AP1405" t="s">
        <v>460</v>
      </c>
      <c r="AQ1405" s="4">
        <v>73737</v>
      </c>
      <c r="AR1405" t="s">
        <v>140</v>
      </c>
      <c r="AT1405">
        <v>15802274747</v>
      </c>
      <c r="AV1405" t="s">
        <v>461</v>
      </c>
      <c r="AW1405" t="s">
        <v>462</v>
      </c>
      <c r="AZ1405" t="s">
        <v>175</v>
      </c>
      <c r="BA1405" t="s">
        <v>176</v>
      </c>
      <c r="BB1405" t="s">
        <v>136</v>
      </c>
      <c r="BC1405" t="s">
        <v>136</v>
      </c>
      <c r="BD1405" t="s">
        <v>148</v>
      </c>
      <c r="BE1405" t="s">
        <v>136</v>
      </c>
      <c r="BF1405" t="s">
        <v>136</v>
      </c>
      <c r="BG1405" t="s">
        <v>134</v>
      </c>
      <c r="BH1405" t="s">
        <v>136</v>
      </c>
      <c r="BN1405" t="s">
        <v>14453</v>
      </c>
      <c r="BO1405" t="s">
        <v>1585</v>
      </c>
      <c r="BP1405">
        <v>3</v>
      </c>
      <c r="BQ1405">
        <v>3</v>
      </c>
      <c r="BR1405">
        <v>3</v>
      </c>
      <c r="BS1405" s="1">
        <v>44228</v>
      </c>
      <c r="BT1405" s="1">
        <v>44530</v>
      </c>
      <c r="BU1405" s="1">
        <v>44228</v>
      </c>
      <c r="BV1405" s="1">
        <v>44530</v>
      </c>
      <c r="BW1405" t="s">
        <v>136</v>
      </c>
      <c r="BX1405">
        <v>48</v>
      </c>
      <c r="BY1405">
        <v>0</v>
      </c>
      <c r="BZ1405">
        <v>8</v>
      </c>
      <c r="CA1405">
        <v>8</v>
      </c>
      <c r="CB1405">
        <v>8</v>
      </c>
      <c r="CC1405">
        <v>8</v>
      </c>
      <c r="CD1405">
        <v>8</v>
      </c>
      <c r="CE1405">
        <v>8</v>
      </c>
      <c r="CF1405" t="str">
        <f>"8:00 AM"</f>
        <v>8:00 AM</v>
      </c>
      <c r="CG1405" t="str">
        <f>"5:00 PM"</f>
        <v>5:00 PM</v>
      </c>
      <c r="CH1405" s="5">
        <v>12.91</v>
      </c>
      <c r="CI1405" t="s">
        <v>146</v>
      </c>
      <c r="CL1405" t="s">
        <v>136</v>
      </c>
      <c r="CM1405" t="s">
        <v>312</v>
      </c>
      <c r="CN1405" t="s">
        <v>148</v>
      </c>
      <c r="CO1405" t="s">
        <v>465</v>
      </c>
      <c r="CP1405" t="s">
        <v>149</v>
      </c>
      <c r="CQ1405">
        <v>3</v>
      </c>
      <c r="CR1405">
        <v>0</v>
      </c>
      <c r="CS1405" t="s">
        <v>136</v>
      </c>
      <c r="CT1405" t="s">
        <v>134</v>
      </c>
      <c r="CU1405" t="s">
        <v>136</v>
      </c>
      <c r="CV1405" t="s">
        <v>134</v>
      </c>
      <c r="CW1405" t="s">
        <v>134</v>
      </c>
      <c r="CX1405">
        <v>75</v>
      </c>
      <c r="CY1405" t="s">
        <v>134</v>
      </c>
      <c r="CZ1405" t="s">
        <v>134</v>
      </c>
      <c r="DA1405" t="s">
        <v>134</v>
      </c>
      <c r="DB1405" t="s">
        <v>136</v>
      </c>
      <c r="DC1405" t="s">
        <v>134</v>
      </c>
      <c r="DD1405" t="s">
        <v>136</v>
      </c>
      <c r="DF1405" t="s">
        <v>466</v>
      </c>
      <c r="DG1405" t="s">
        <v>14454</v>
      </c>
      <c r="DH1405" t="s">
        <v>14455</v>
      </c>
      <c r="DI1405" t="s">
        <v>1631</v>
      </c>
      <c r="DJ1405" s="4">
        <v>88135</v>
      </c>
      <c r="DK1405" t="s">
        <v>11146</v>
      </c>
      <c r="DL1405" t="s">
        <v>136</v>
      </c>
      <c r="DM1405">
        <v>1</v>
      </c>
      <c r="DN1405" t="s">
        <v>14456</v>
      </c>
      <c r="DO1405" t="s">
        <v>14455</v>
      </c>
      <c r="DP1405" t="s">
        <v>1631</v>
      </c>
      <c r="DQ1405" t="str">
        <f>"88135"</f>
        <v>88135</v>
      </c>
      <c r="DR1405" t="s">
        <v>11146</v>
      </c>
      <c r="DS1405" t="s">
        <v>551</v>
      </c>
      <c r="DT1405">
        <v>1</v>
      </c>
      <c r="DU1405">
        <v>6</v>
      </c>
      <c r="DV1405" t="s">
        <v>134</v>
      </c>
      <c r="DW1405" t="s">
        <v>134</v>
      </c>
      <c r="DX1405" t="s">
        <v>134</v>
      </c>
      <c r="DY1405" t="s">
        <v>136</v>
      </c>
      <c r="DZ1405">
        <v>1</v>
      </c>
      <c r="EA1405" t="s">
        <v>136</v>
      </c>
      <c r="EC1405" s="5">
        <v>12.68</v>
      </c>
      <c r="ED1405" s="5">
        <v>55</v>
      </c>
      <c r="EE1405">
        <v>13203926720</v>
      </c>
      <c r="EF1405" t="s">
        <v>14451</v>
      </c>
      <c r="EG1405" t="s">
        <v>148</v>
      </c>
      <c r="EH1405">
        <v>0</v>
      </c>
    </row>
    <row r="1406" spans="1:138" ht="15" customHeight="1" x14ac:dyDescent="0.35">
      <c r="A1406" t="s">
        <v>17100</v>
      </c>
      <c r="B1406" t="s">
        <v>157</v>
      </c>
      <c r="C1406" s="1">
        <v>44154.546605902775</v>
      </c>
      <c r="D1406" s="1">
        <v>44168</v>
      </c>
      <c r="E1406" t="s">
        <v>133</v>
      </c>
      <c r="F1406" t="s">
        <v>136</v>
      </c>
      <c r="G1406" t="s">
        <v>135</v>
      </c>
      <c r="H1406" t="s">
        <v>136</v>
      </c>
      <c r="I1406" t="s">
        <v>17101</v>
      </c>
      <c r="K1406" t="s">
        <v>17102</v>
      </c>
      <c r="M1406" t="s">
        <v>1148</v>
      </c>
      <c r="N1406" t="s">
        <v>925</v>
      </c>
      <c r="O1406" s="4">
        <v>83347</v>
      </c>
      <c r="P1406" t="s">
        <v>140</v>
      </c>
      <c r="R1406">
        <v>12084382399</v>
      </c>
      <c r="T1406">
        <v>1119</v>
      </c>
      <c r="U1406" t="s">
        <v>17103</v>
      </c>
      <c r="V1406" t="s">
        <v>4511</v>
      </c>
      <c r="W1406" t="s">
        <v>683</v>
      </c>
      <c r="X1406" t="s">
        <v>164</v>
      </c>
      <c r="Y1406" t="s">
        <v>17102</v>
      </c>
      <c r="AA1406" t="s">
        <v>1148</v>
      </c>
      <c r="AB1406" t="s">
        <v>925</v>
      </c>
      <c r="AC1406" s="4">
        <v>83347</v>
      </c>
      <c r="AD1406" t="s">
        <v>140</v>
      </c>
      <c r="AF1406">
        <v>12084382399</v>
      </c>
      <c r="AH1406" t="s">
        <v>17104</v>
      </c>
      <c r="AI1406" t="s">
        <v>168</v>
      </c>
      <c r="AJ1406" t="s">
        <v>930</v>
      </c>
      <c r="AK1406" t="s">
        <v>931</v>
      </c>
      <c r="AL1406" t="s">
        <v>932</v>
      </c>
      <c r="AM1406" t="s">
        <v>933</v>
      </c>
      <c r="AO1406" t="s">
        <v>934</v>
      </c>
      <c r="AP1406" t="s">
        <v>925</v>
      </c>
      <c r="AQ1406" s="4">
        <v>83336</v>
      </c>
      <c r="AR1406" t="s">
        <v>140</v>
      </c>
      <c r="AT1406">
        <v>12084369737</v>
      </c>
      <c r="AV1406" t="s">
        <v>935</v>
      </c>
      <c r="AW1406" t="s">
        <v>936</v>
      </c>
      <c r="AZ1406" t="s">
        <v>175</v>
      </c>
      <c r="BA1406" t="s">
        <v>176</v>
      </c>
      <c r="BB1406" t="s">
        <v>136</v>
      </c>
      <c r="BC1406" t="s">
        <v>136</v>
      </c>
      <c r="BD1406" t="s">
        <v>148</v>
      </c>
      <c r="BE1406" t="s">
        <v>136</v>
      </c>
      <c r="BF1406" t="s">
        <v>136</v>
      </c>
      <c r="BG1406" t="s">
        <v>134</v>
      </c>
      <c r="BH1406" t="s">
        <v>136</v>
      </c>
      <c r="BI1406" t="s">
        <v>2168</v>
      </c>
      <c r="BJ1406" t="s">
        <v>2169</v>
      </c>
      <c r="BK1406" t="s">
        <v>5354</v>
      </c>
      <c r="BL1406" t="s">
        <v>17105</v>
      </c>
      <c r="BM1406" t="s">
        <v>941</v>
      </c>
      <c r="BN1406" t="s">
        <v>17106</v>
      </c>
      <c r="BO1406" t="s">
        <v>1035</v>
      </c>
      <c r="BP1406">
        <v>1</v>
      </c>
      <c r="BQ1406">
        <v>1</v>
      </c>
      <c r="BR1406">
        <v>1</v>
      </c>
      <c r="BS1406" s="1">
        <v>44228</v>
      </c>
      <c r="BT1406" s="1">
        <v>44515</v>
      </c>
      <c r="BU1406" s="1">
        <v>44228</v>
      </c>
      <c r="BV1406" s="1">
        <v>44515</v>
      </c>
      <c r="BW1406" t="s">
        <v>136</v>
      </c>
      <c r="BX1406">
        <v>48</v>
      </c>
      <c r="BY1406">
        <v>0</v>
      </c>
      <c r="BZ1406">
        <v>8</v>
      </c>
      <c r="CA1406">
        <v>8</v>
      </c>
      <c r="CB1406">
        <v>8</v>
      </c>
      <c r="CC1406">
        <v>8</v>
      </c>
      <c r="CD1406">
        <v>8</v>
      </c>
      <c r="CE1406">
        <v>8</v>
      </c>
      <c r="CF1406" t="str">
        <f>"6:00 AM"</f>
        <v>6:00 AM</v>
      </c>
      <c r="CG1406" t="str">
        <f>"9:00 PM"</f>
        <v>9:00 PM</v>
      </c>
      <c r="CH1406" s="5">
        <v>13.62</v>
      </c>
      <c r="CI1406" t="s">
        <v>146</v>
      </c>
      <c r="CJ1406">
        <v>0</v>
      </c>
      <c r="CK1406" t="s">
        <v>944</v>
      </c>
      <c r="CL1406" t="s">
        <v>136</v>
      </c>
      <c r="CM1406" t="s">
        <v>312</v>
      </c>
      <c r="CN1406" t="s">
        <v>148</v>
      </c>
      <c r="CO1406" t="s">
        <v>946</v>
      </c>
      <c r="CP1406" t="s">
        <v>149</v>
      </c>
      <c r="CQ1406">
        <v>0</v>
      </c>
      <c r="CR1406">
        <v>0</v>
      </c>
      <c r="CS1406" t="s">
        <v>134</v>
      </c>
      <c r="CT1406" t="s">
        <v>136</v>
      </c>
      <c r="CU1406" t="s">
        <v>136</v>
      </c>
      <c r="CV1406" t="s">
        <v>136</v>
      </c>
      <c r="CW1406" t="s">
        <v>134</v>
      </c>
      <c r="CX1406">
        <v>100</v>
      </c>
      <c r="CY1406" t="s">
        <v>134</v>
      </c>
      <c r="CZ1406" t="s">
        <v>136</v>
      </c>
      <c r="DA1406" t="s">
        <v>136</v>
      </c>
      <c r="DB1406" t="s">
        <v>136</v>
      </c>
      <c r="DC1406" t="s">
        <v>136</v>
      </c>
      <c r="DD1406" t="s">
        <v>136</v>
      </c>
      <c r="DF1406" t="s">
        <v>2172</v>
      </c>
      <c r="DG1406" t="s">
        <v>17107</v>
      </c>
      <c r="DH1406" t="s">
        <v>1148</v>
      </c>
      <c r="DI1406" t="s">
        <v>925</v>
      </c>
      <c r="DJ1406" s="4">
        <v>83347</v>
      </c>
      <c r="DK1406" t="s">
        <v>2173</v>
      </c>
      <c r="DL1406" t="s">
        <v>134</v>
      </c>
      <c r="DM1406">
        <v>3</v>
      </c>
      <c r="DN1406" t="s">
        <v>17102</v>
      </c>
      <c r="DO1406" t="s">
        <v>1148</v>
      </c>
      <c r="DP1406" t="s">
        <v>925</v>
      </c>
      <c r="DQ1406" t="str">
        <f>"83347"</f>
        <v>83347</v>
      </c>
      <c r="DR1406" t="s">
        <v>2173</v>
      </c>
      <c r="DS1406" t="s">
        <v>497</v>
      </c>
      <c r="DT1406">
        <v>1</v>
      </c>
      <c r="DU1406">
        <v>3</v>
      </c>
      <c r="DV1406" t="s">
        <v>136</v>
      </c>
      <c r="DW1406" t="s">
        <v>136</v>
      </c>
      <c r="DX1406" t="s">
        <v>134</v>
      </c>
      <c r="DY1406" t="s">
        <v>136</v>
      </c>
      <c r="DZ1406">
        <v>1</v>
      </c>
      <c r="EA1406" t="s">
        <v>134</v>
      </c>
      <c r="EB1406" s="5">
        <v>12.68</v>
      </c>
      <c r="EC1406" s="5">
        <v>12.68</v>
      </c>
      <c r="ED1406" s="5">
        <v>55</v>
      </c>
      <c r="EE1406" t="s">
        <v>148</v>
      </c>
      <c r="EF1406" t="s">
        <v>953</v>
      </c>
      <c r="EG1406" t="s">
        <v>954</v>
      </c>
      <c r="EH1406">
        <v>0</v>
      </c>
    </row>
    <row r="1407" spans="1:138" ht="15" customHeight="1" x14ac:dyDescent="0.35">
      <c r="A1407" t="s">
        <v>27549</v>
      </c>
      <c r="B1407" t="s">
        <v>157</v>
      </c>
      <c r="C1407" s="1">
        <v>44154.613495486112</v>
      </c>
      <c r="D1407" s="1">
        <v>44168</v>
      </c>
      <c r="E1407" t="s">
        <v>133</v>
      </c>
      <c r="F1407" t="s">
        <v>136</v>
      </c>
      <c r="G1407" t="s">
        <v>135</v>
      </c>
      <c r="H1407" t="s">
        <v>136</v>
      </c>
      <c r="I1407" t="s">
        <v>5824</v>
      </c>
      <c r="J1407" t="s">
        <v>5825</v>
      </c>
      <c r="K1407" t="s">
        <v>5826</v>
      </c>
      <c r="M1407" t="s">
        <v>5827</v>
      </c>
      <c r="N1407" t="s">
        <v>1041</v>
      </c>
      <c r="O1407" s="4">
        <v>63357</v>
      </c>
      <c r="P1407" t="s">
        <v>140</v>
      </c>
      <c r="R1407">
        <v>16365839430</v>
      </c>
      <c r="S1407">
        <v>6007</v>
      </c>
      <c r="T1407">
        <v>11133</v>
      </c>
      <c r="U1407" t="s">
        <v>5828</v>
      </c>
      <c r="V1407" t="s">
        <v>4929</v>
      </c>
      <c r="W1407" t="s">
        <v>2778</v>
      </c>
      <c r="X1407" t="s">
        <v>429</v>
      </c>
      <c r="Y1407" t="s">
        <v>5829</v>
      </c>
      <c r="AA1407" t="s">
        <v>27550</v>
      </c>
      <c r="AB1407" t="s">
        <v>1041</v>
      </c>
      <c r="AC1407" s="4">
        <v>63084</v>
      </c>
      <c r="AD1407" t="s">
        <v>140</v>
      </c>
      <c r="AF1407">
        <v>16365846007</v>
      </c>
      <c r="AH1407" t="s">
        <v>5831</v>
      </c>
      <c r="AZ1407" t="s">
        <v>175</v>
      </c>
      <c r="BA1407" t="s">
        <v>176</v>
      </c>
      <c r="BB1407" t="s">
        <v>136</v>
      </c>
      <c r="BC1407" t="s">
        <v>136</v>
      </c>
      <c r="BD1407" t="s">
        <v>148</v>
      </c>
      <c r="BE1407" t="s">
        <v>136</v>
      </c>
      <c r="BF1407" t="s">
        <v>136</v>
      </c>
      <c r="BG1407" t="s">
        <v>134</v>
      </c>
      <c r="BH1407" t="s">
        <v>136</v>
      </c>
      <c r="BN1407" t="s">
        <v>27551</v>
      </c>
      <c r="BO1407" t="s">
        <v>27552</v>
      </c>
      <c r="BP1407">
        <v>4</v>
      </c>
      <c r="BQ1407">
        <v>4</v>
      </c>
      <c r="BR1407">
        <v>4</v>
      </c>
      <c r="BS1407" s="1">
        <v>44228</v>
      </c>
      <c r="BT1407" s="1">
        <v>44344</v>
      </c>
      <c r="BU1407" s="1">
        <v>44228</v>
      </c>
      <c r="BV1407" s="1">
        <v>44344</v>
      </c>
      <c r="BW1407" t="s">
        <v>136</v>
      </c>
      <c r="BX1407">
        <v>40</v>
      </c>
      <c r="BY1407">
        <v>0</v>
      </c>
      <c r="BZ1407">
        <v>8</v>
      </c>
      <c r="CA1407">
        <v>8</v>
      </c>
      <c r="CB1407">
        <v>8</v>
      </c>
      <c r="CC1407">
        <v>8</v>
      </c>
      <c r="CD1407">
        <v>8</v>
      </c>
      <c r="CE1407">
        <v>0</v>
      </c>
      <c r="CF1407" t="str">
        <f>"7:30 AM"</f>
        <v>7:30 AM</v>
      </c>
      <c r="CG1407" t="str">
        <f>"4:00 PM"</f>
        <v>4:00 PM</v>
      </c>
      <c r="CH1407" s="5">
        <v>14.58</v>
      </c>
      <c r="CI1407" t="s">
        <v>146</v>
      </c>
      <c r="CL1407" t="s">
        <v>134</v>
      </c>
      <c r="CM1407" t="s">
        <v>147</v>
      </c>
      <c r="CN1407" t="s">
        <v>148</v>
      </c>
      <c r="CO1407" t="s">
        <v>338</v>
      </c>
      <c r="CP1407" t="s">
        <v>149</v>
      </c>
      <c r="CQ1407">
        <v>1</v>
      </c>
      <c r="CR1407">
        <v>0</v>
      </c>
      <c r="CS1407" t="s">
        <v>136</v>
      </c>
      <c r="CT1407" t="s">
        <v>136</v>
      </c>
      <c r="CU1407" t="s">
        <v>136</v>
      </c>
      <c r="CV1407" t="s">
        <v>136</v>
      </c>
      <c r="CW1407" t="s">
        <v>134</v>
      </c>
      <c r="CX1407">
        <v>50</v>
      </c>
      <c r="CY1407" t="s">
        <v>136</v>
      </c>
      <c r="CZ1407" t="s">
        <v>136</v>
      </c>
      <c r="DA1407" t="s">
        <v>136</v>
      </c>
      <c r="DB1407" t="s">
        <v>134</v>
      </c>
      <c r="DC1407" t="s">
        <v>134</v>
      </c>
      <c r="DD1407" t="s">
        <v>136</v>
      </c>
      <c r="DF1407" t="s">
        <v>149</v>
      </c>
      <c r="DG1407" t="s">
        <v>5826</v>
      </c>
      <c r="DH1407" t="s">
        <v>5827</v>
      </c>
      <c r="DI1407" t="s">
        <v>1041</v>
      </c>
      <c r="DJ1407" s="4">
        <v>63357</v>
      </c>
      <c r="DK1407" t="s">
        <v>239</v>
      </c>
      <c r="DL1407" t="s">
        <v>136</v>
      </c>
      <c r="DM1407">
        <v>1</v>
      </c>
      <c r="DN1407" t="s">
        <v>5834</v>
      </c>
      <c r="DO1407" t="s">
        <v>5827</v>
      </c>
      <c r="DP1407" t="s">
        <v>1041</v>
      </c>
      <c r="DQ1407" t="str">
        <f>"63357"</f>
        <v>63357</v>
      </c>
      <c r="DR1407" t="s">
        <v>239</v>
      </c>
      <c r="DS1407" t="s">
        <v>5835</v>
      </c>
      <c r="DT1407">
        <v>1</v>
      </c>
      <c r="DU1407">
        <v>17</v>
      </c>
      <c r="DV1407" t="s">
        <v>134</v>
      </c>
      <c r="DW1407" t="s">
        <v>134</v>
      </c>
      <c r="DX1407" t="s">
        <v>134</v>
      </c>
      <c r="DY1407" t="s">
        <v>136</v>
      </c>
      <c r="DZ1407">
        <v>1</v>
      </c>
      <c r="EA1407" t="s">
        <v>136</v>
      </c>
      <c r="EC1407" s="5">
        <v>12.68</v>
      </c>
      <c r="ED1407" s="5">
        <v>55</v>
      </c>
      <c r="EE1407">
        <v>16365839430</v>
      </c>
      <c r="EF1407" t="s">
        <v>5836</v>
      </c>
      <c r="EG1407" t="s">
        <v>148</v>
      </c>
      <c r="EH1407">
        <v>1</v>
      </c>
    </row>
    <row r="1408" spans="1:138" ht="15" customHeight="1" x14ac:dyDescent="0.35">
      <c r="A1408" t="s">
        <v>13288</v>
      </c>
      <c r="B1408" t="s">
        <v>273</v>
      </c>
      <c r="C1408" s="1">
        <v>44162.580351041666</v>
      </c>
      <c r="D1408" s="1">
        <v>44168</v>
      </c>
      <c r="E1408" t="s">
        <v>133</v>
      </c>
      <c r="F1408" t="s">
        <v>136</v>
      </c>
      <c r="G1408" t="s">
        <v>135</v>
      </c>
      <c r="H1408" t="s">
        <v>136</v>
      </c>
      <c r="I1408" t="s">
        <v>12021</v>
      </c>
      <c r="K1408" t="s">
        <v>12022</v>
      </c>
      <c r="L1408" t="s">
        <v>12023</v>
      </c>
      <c r="M1408" t="s">
        <v>8799</v>
      </c>
      <c r="N1408" t="s">
        <v>1104</v>
      </c>
      <c r="O1408" s="4">
        <v>68936</v>
      </c>
      <c r="P1408" t="s">
        <v>140</v>
      </c>
      <c r="R1408">
        <v>13089273681</v>
      </c>
      <c r="T1408">
        <v>11511</v>
      </c>
      <c r="U1408" t="s">
        <v>12024</v>
      </c>
      <c r="V1408" t="s">
        <v>11173</v>
      </c>
      <c r="W1408" t="s">
        <v>229</v>
      </c>
      <c r="X1408" t="s">
        <v>9757</v>
      </c>
      <c r="Y1408" t="s">
        <v>12022</v>
      </c>
      <c r="Z1408" t="s">
        <v>12023</v>
      </c>
      <c r="AA1408" t="s">
        <v>8799</v>
      </c>
      <c r="AB1408" t="s">
        <v>1104</v>
      </c>
      <c r="AC1408" s="4">
        <v>68936</v>
      </c>
      <c r="AD1408" t="s">
        <v>140</v>
      </c>
      <c r="AF1408">
        <v>13089273681</v>
      </c>
      <c r="AH1408" t="s">
        <v>155</v>
      </c>
      <c r="AI1408" t="s">
        <v>168</v>
      </c>
      <c r="AJ1408" t="s">
        <v>281</v>
      </c>
      <c r="AK1408" t="s">
        <v>282</v>
      </c>
      <c r="AL1408" t="s">
        <v>250</v>
      </c>
      <c r="AM1408" t="s">
        <v>283</v>
      </c>
      <c r="AN1408" t="s">
        <v>284</v>
      </c>
      <c r="AO1408" t="s">
        <v>285</v>
      </c>
      <c r="AP1408" t="s">
        <v>221</v>
      </c>
      <c r="AQ1408" s="4">
        <v>37862</v>
      </c>
      <c r="AR1408" t="s">
        <v>140</v>
      </c>
      <c r="AT1408">
        <v>18653663731</v>
      </c>
      <c r="AV1408" t="s">
        <v>1107</v>
      </c>
      <c r="AW1408" t="s">
        <v>287</v>
      </c>
      <c r="AZ1408" t="s">
        <v>175</v>
      </c>
      <c r="BA1408" t="s">
        <v>176</v>
      </c>
      <c r="BB1408" t="s">
        <v>136</v>
      </c>
      <c r="BC1408" t="s">
        <v>136</v>
      </c>
      <c r="BD1408" t="s">
        <v>148</v>
      </c>
      <c r="BE1408" t="s">
        <v>136</v>
      </c>
      <c r="BF1408" t="s">
        <v>136</v>
      </c>
      <c r="BG1408" t="s">
        <v>134</v>
      </c>
      <c r="BH1408" t="s">
        <v>136</v>
      </c>
      <c r="BN1408" t="s">
        <v>13289</v>
      </c>
      <c r="BO1408" t="s">
        <v>12025</v>
      </c>
      <c r="BP1408">
        <v>20</v>
      </c>
      <c r="BQ1408">
        <v>20</v>
      </c>
      <c r="BS1408" s="1">
        <v>44228</v>
      </c>
      <c r="BT1408" s="1">
        <v>44530</v>
      </c>
      <c r="BU1408" s="1">
        <v>44228</v>
      </c>
      <c r="BV1408" s="1">
        <v>44530</v>
      </c>
      <c r="BW1408" t="s">
        <v>136</v>
      </c>
      <c r="BX1408">
        <v>40</v>
      </c>
      <c r="BY1408">
        <v>0</v>
      </c>
      <c r="BZ1408">
        <v>8</v>
      </c>
      <c r="CA1408">
        <v>8</v>
      </c>
      <c r="CB1408">
        <v>8</v>
      </c>
      <c r="CC1408">
        <v>8</v>
      </c>
      <c r="CD1408">
        <v>8</v>
      </c>
      <c r="CE1408">
        <v>0</v>
      </c>
      <c r="CF1408" t="str">
        <f>"8:00 AM"</f>
        <v>8:00 AM</v>
      </c>
      <c r="CG1408" t="str">
        <f>"5:00 PM"</f>
        <v>5:00 PM</v>
      </c>
      <c r="CH1408" s="5">
        <v>14.99</v>
      </c>
      <c r="CI1408" t="s">
        <v>146</v>
      </c>
      <c r="CL1408" t="s">
        <v>134</v>
      </c>
      <c r="CM1408" t="s">
        <v>312</v>
      </c>
      <c r="CN1408" t="s">
        <v>148</v>
      </c>
      <c r="CO1408" t="s">
        <v>13290</v>
      </c>
      <c r="CP1408" t="s">
        <v>149</v>
      </c>
      <c r="CQ1408">
        <v>3</v>
      </c>
      <c r="CR1408">
        <v>0</v>
      </c>
      <c r="CS1408" t="s">
        <v>136</v>
      </c>
      <c r="CT1408" t="s">
        <v>134</v>
      </c>
      <c r="CU1408" t="s">
        <v>136</v>
      </c>
      <c r="CV1408" t="s">
        <v>136</v>
      </c>
      <c r="CW1408" t="s">
        <v>136</v>
      </c>
      <c r="CY1408" t="s">
        <v>136</v>
      </c>
      <c r="CZ1408" t="s">
        <v>136</v>
      </c>
      <c r="DA1408" t="s">
        <v>136</v>
      </c>
      <c r="DB1408" t="s">
        <v>136</v>
      </c>
      <c r="DC1408" t="s">
        <v>136</v>
      </c>
      <c r="DD1408" t="s">
        <v>136</v>
      </c>
      <c r="DF1408" t="s">
        <v>13291</v>
      </c>
      <c r="DG1408" t="s">
        <v>12022</v>
      </c>
      <c r="DH1408" t="s">
        <v>8799</v>
      </c>
      <c r="DI1408" t="s">
        <v>1104</v>
      </c>
      <c r="DJ1408" s="4">
        <v>68936</v>
      </c>
      <c r="DK1408" t="s">
        <v>8802</v>
      </c>
      <c r="DL1408" t="s">
        <v>134</v>
      </c>
      <c r="DM1408">
        <v>15</v>
      </c>
      <c r="DN1408" t="s">
        <v>12026</v>
      </c>
      <c r="DO1408" t="s">
        <v>12027</v>
      </c>
      <c r="DP1408" t="s">
        <v>1104</v>
      </c>
      <c r="DQ1408" t="str">
        <f>"69022"</f>
        <v>69022</v>
      </c>
      <c r="DR1408" t="s">
        <v>8802</v>
      </c>
      <c r="DS1408" t="s">
        <v>12028</v>
      </c>
      <c r="DT1408">
        <v>9</v>
      </c>
      <c r="DU1408">
        <v>20</v>
      </c>
      <c r="DV1408" t="s">
        <v>134</v>
      </c>
      <c r="DW1408" t="s">
        <v>134</v>
      </c>
      <c r="DX1408" t="s">
        <v>134</v>
      </c>
      <c r="DY1408" t="s">
        <v>136</v>
      </c>
      <c r="DZ1408">
        <v>1</v>
      </c>
      <c r="EA1408" t="s">
        <v>136</v>
      </c>
      <c r="EC1408" s="5">
        <v>12.68</v>
      </c>
      <c r="ED1408" s="5">
        <v>55</v>
      </c>
      <c r="EE1408">
        <v>13089273681</v>
      </c>
      <c r="EF1408" t="s">
        <v>12029</v>
      </c>
      <c r="EG1408" t="s">
        <v>1112</v>
      </c>
      <c r="EH1408">
        <v>1</v>
      </c>
    </row>
    <row r="1409" spans="1:138" ht="15" customHeight="1" x14ac:dyDescent="0.35">
      <c r="A1409" t="s">
        <v>21894</v>
      </c>
      <c r="B1409" t="s">
        <v>157</v>
      </c>
      <c r="C1409" s="1">
        <v>44131.65809733796</v>
      </c>
      <c r="D1409" s="1">
        <v>44169</v>
      </c>
      <c r="E1409" t="s">
        <v>133</v>
      </c>
      <c r="F1409" t="s">
        <v>136</v>
      </c>
      <c r="G1409" t="s">
        <v>135</v>
      </c>
      <c r="H1409" t="s">
        <v>136</v>
      </c>
      <c r="I1409" t="s">
        <v>4266</v>
      </c>
      <c r="K1409" t="s">
        <v>4267</v>
      </c>
      <c r="M1409" t="s">
        <v>4268</v>
      </c>
      <c r="N1409" t="s">
        <v>784</v>
      </c>
      <c r="O1409" s="4">
        <v>59754</v>
      </c>
      <c r="P1409" t="s">
        <v>140</v>
      </c>
      <c r="R1409">
        <v>14069251990</v>
      </c>
      <c r="T1409">
        <v>111</v>
      </c>
      <c r="U1409" t="s">
        <v>4269</v>
      </c>
      <c r="V1409" t="s">
        <v>3340</v>
      </c>
      <c r="X1409" t="s">
        <v>787</v>
      </c>
      <c r="Y1409" t="s">
        <v>4267</v>
      </c>
      <c r="AA1409" t="s">
        <v>4268</v>
      </c>
      <c r="AB1409" t="s">
        <v>784</v>
      </c>
      <c r="AC1409" s="4">
        <v>59754</v>
      </c>
      <c r="AD1409" t="s">
        <v>140</v>
      </c>
      <c r="AF1409">
        <v>14069251990</v>
      </c>
      <c r="AH1409" t="s">
        <v>21895</v>
      </c>
      <c r="AI1409" t="s">
        <v>168</v>
      </c>
      <c r="AJ1409" t="s">
        <v>930</v>
      </c>
      <c r="AK1409" t="s">
        <v>931</v>
      </c>
      <c r="AL1409" t="s">
        <v>932</v>
      </c>
      <c r="AM1409" t="s">
        <v>933</v>
      </c>
      <c r="AO1409" t="s">
        <v>934</v>
      </c>
      <c r="AP1409" t="s">
        <v>925</v>
      </c>
      <c r="AQ1409" s="4">
        <v>83336</v>
      </c>
      <c r="AR1409" t="s">
        <v>140</v>
      </c>
      <c r="AT1409">
        <v>12084369737</v>
      </c>
      <c r="AV1409" t="s">
        <v>935</v>
      </c>
      <c r="AW1409" t="s">
        <v>936</v>
      </c>
      <c r="AZ1409" t="s">
        <v>334</v>
      </c>
      <c r="BA1409" t="s">
        <v>335</v>
      </c>
      <c r="BB1409" t="s">
        <v>136</v>
      </c>
      <c r="BC1409" t="s">
        <v>136</v>
      </c>
      <c r="BD1409" t="s">
        <v>148</v>
      </c>
      <c r="BE1409" t="s">
        <v>136</v>
      </c>
      <c r="BF1409" t="s">
        <v>136</v>
      </c>
      <c r="BG1409" t="s">
        <v>134</v>
      </c>
      <c r="BH1409" t="s">
        <v>136</v>
      </c>
      <c r="BI1409" t="s">
        <v>1194</v>
      </c>
      <c r="BJ1409" t="s">
        <v>633</v>
      </c>
      <c r="BK1409" t="s">
        <v>1195</v>
      </c>
      <c r="BL1409" t="s">
        <v>940</v>
      </c>
      <c r="BM1409" t="s">
        <v>941</v>
      </c>
      <c r="BN1409" t="s">
        <v>21896</v>
      </c>
      <c r="BO1409" t="s">
        <v>1622</v>
      </c>
      <c r="BP1409">
        <v>2</v>
      </c>
      <c r="BQ1409">
        <v>2</v>
      </c>
      <c r="BR1409">
        <v>2</v>
      </c>
      <c r="BS1409" s="1">
        <v>44198</v>
      </c>
      <c r="BT1409" s="1">
        <v>44500</v>
      </c>
      <c r="BU1409" s="1">
        <v>44198</v>
      </c>
      <c r="BV1409" s="1">
        <v>44500</v>
      </c>
      <c r="BW1409" t="s">
        <v>136</v>
      </c>
      <c r="BX1409">
        <v>42</v>
      </c>
      <c r="BY1409">
        <v>0</v>
      </c>
      <c r="BZ1409">
        <v>7</v>
      </c>
      <c r="CA1409">
        <v>7</v>
      </c>
      <c r="CB1409">
        <v>7</v>
      </c>
      <c r="CC1409">
        <v>7</v>
      </c>
      <c r="CD1409">
        <v>7</v>
      </c>
      <c r="CE1409">
        <v>7</v>
      </c>
      <c r="CF1409" t="str">
        <f>"6:00 AM"</f>
        <v>6:00 AM</v>
      </c>
      <c r="CG1409" t="str">
        <f>"9:00 PM"</f>
        <v>9:00 PM</v>
      </c>
      <c r="CH1409" s="5">
        <v>13.62</v>
      </c>
      <c r="CI1409" t="s">
        <v>146</v>
      </c>
      <c r="CJ1409">
        <v>0</v>
      </c>
      <c r="CK1409" t="s">
        <v>944</v>
      </c>
      <c r="CL1409" t="s">
        <v>136</v>
      </c>
      <c r="CM1409" t="s">
        <v>354</v>
      </c>
      <c r="CN1409" t="s">
        <v>599</v>
      </c>
      <c r="CO1409" t="s">
        <v>946</v>
      </c>
      <c r="CP1409" t="s">
        <v>149</v>
      </c>
      <c r="CQ1409">
        <v>2</v>
      </c>
      <c r="CR1409">
        <v>0</v>
      </c>
      <c r="CS1409" t="s">
        <v>134</v>
      </c>
      <c r="CT1409" t="s">
        <v>134</v>
      </c>
      <c r="CU1409" t="s">
        <v>136</v>
      </c>
      <c r="CV1409" t="s">
        <v>136</v>
      </c>
      <c r="CW1409" t="s">
        <v>134</v>
      </c>
      <c r="CX1409">
        <v>100</v>
      </c>
      <c r="CY1409" t="s">
        <v>134</v>
      </c>
      <c r="CZ1409" t="s">
        <v>136</v>
      </c>
      <c r="DA1409" t="s">
        <v>134</v>
      </c>
      <c r="DB1409" t="s">
        <v>136</v>
      </c>
      <c r="DC1409" t="s">
        <v>134</v>
      </c>
      <c r="DD1409" t="s">
        <v>136</v>
      </c>
      <c r="DF1409" t="s">
        <v>21897</v>
      </c>
      <c r="DG1409" t="s">
        <v>21898</v>
      </c>
      <c r="DH1409" t="s">
        <v>4268</v>
      </c>
      <c r="DI1409" t="s">
        <v>784</v>
      </c>
      <c r="DJ1409" s="4">
        <v>59754</v>
      </c>
      <c r="DK1409" t="s">
        <v>715</v>
      </c>
      <c r="DL1409" t="s">
        <v>136</v>
      </c>
      <c r="DM1409">
        <v>1</v>
      </c>
      <c r="DN1409" t="s">
        <v>4274</v>
      </c>
      <c r="DO1409" t="s">
        <v>4268</v>
      </c>
      <c r="DP1409" t="s">
        <v>784</v>
      </c>
      <c r="DQ1409" t="str">
        <f>"59754"</f>
        <v>59754</v>
      </c>
      <c r="DR1409" t="s">
        <v>715</v>
      </c>
      <c r="DS1409" t="s">
        <v>21899</v>
      </c>
      <c r="DT1409">
        <v>1</v>
      </c>
      <c r="DU1409">
        <v>2</v>
      </c>
      <c r="DV1409" t="s">
        <v>136</v>
      </c>
      <c r="DW1409" t="s">
        <v>136</v>
      </c>
      <c r="DX1409" t="s">
        <v>134</v>
      </c>
      <c r="DY1409" t="s">
        <v>134</v>
      </c>
      <c r="DZ1409">
        <v>2</v>
      </c>
      <c r="EA1409" t="s">
        <v>134</v>
      </c>
      <c r="EB1409" s="5">
        <v>12.68</v>
      </c>
      <c r="EC1409" s="5">
        <v>12.68</v>
      </c>
      <c r="ED1409" s="5">
        <v>55</v>
      </c>
      <c r="EE1409" t="s">
        <v>148</v>
      </c>
      <c r="EF1409" t="s">
        <v>953</v>
      </c>
      <c r="EG1409" t="s">
        <v>1201</v>
      </c>
      <c r="EH1409">
        <v>0</v>
      </c>
    </row>
    <row r="1410" spans="1:138" ht="15" customHeight="1" x14ac:dyDescent="0.35">
      <c r="A1410" t="s">
        <v>25832</v>
      </c>
      <c r="B1410" t="s">
        <v>157</v>
      </c>
      <c r="C1410" s="1">
        <v>44129.991090393516</v>
      </c>
      <c r="D1410" s="1">
        <v>44169</v>
      </c>
      <c r="E1410" t="s">
        <v>133</v>
      </c>
      <c r="F1410" t="s">
        <v>136</v>
      </c>
      <c r="G1410" t="s">
        <v>135</v>
      </c>
      <c r="H1410" t="s">
        <v>136</v>
      </c>
      <c r="I1410" t="s">
        <v>25833</v>
      </c>
      <c r="K1410" t="s">
        <v>25834</v>
      </c>
      <c r="M1410" t="s">
        <v>7685</v>
      </c>
      <c r="N1410" t="s">
        <v>246</v>
      </c>
      <c r="O1410" s="4">
        <v>70655</v>
      </c>
      <c r="P1410" t="s">
        <v>140</v>
      </c>
      <c r="Q1410" t="s">
        <v>7686</v>
      </c>
      <c r="R1410">
        <v>13376392076</v>
      </c>
      <c r="T1410">
        <v>1125</v>
      </c>
      <c r="U1410" t="s">
        <v>25835</v>
      </c>
      <c r="V1410" t="s">
        <v>25836</v>
      </c>
      <c r="W1410" t="s">
        <v>534</v>
      </c>
      <c r="X1410" t="s">
        <v>723</v>
      </c>
      <c r="Y1410" t="s">
        <v>25837</v>
      </c>
      <c r="AA1410" t="s">
        <v>7685</v>
      </c>
      <c r="AB1410" t="s">
        <v>246</v>
      </c>
      <c r="AC1410" s="4">
        <v>70655</v>
      </c>
      <c r="AD1410" t="s">
        <v>140</v>
      </c>
      <c r="AE1410" t="s">
        <v>766</v>
      </c>
      <c r="AF1410">
        <v>13376392076</v>
      </c>
      <c r="AH1410" t="s">
        <v>25838</v>
      </c>
      <c r="AI1410" t="s">
        <v>168</v>
      </c>
      <c r="AJ1410" t="s">
        <v>254</v>
      </c>
      <c r="AK1410" t="s">
        <v>255</v>
      </c>
      <c r="AL1410" t="s">
        <v>256</v>
      </c>
      <c r="AM1410" t="s">
        <v>257</v>
      </c>
      <c r="AO1410" t="s">
        <v>258</v>
      </c>
      <c r="AP1410" t="s">
        <v>246</v>
      </c>
      <c r="AQ1410" s="4">
        <v>70760</v>
      </c>
      <c r="AR1410" t="s">
        <v>140</v>
      </c>
      <c r="AS1410" t="s">
        <v>351</v>
      </c>
      <c r="AT1410">
        <v>12256387218</v>
      </c>
      <c r="AV1410" t="s">
        <v>260</v>
      </c>
      <c r="AW1410" t="s">
        <v>261</v>
      </c>
      <c r="AZ1410" t="s">
        <v>334</v>
      </c>
      <c r="BA1410" t="s">
        <v>335</v>
      </c>
      <c r="BB1410" t="s">
        <v>136</v>
      </c>
      <c r="BC1410" t="s">
        <v>136</v>
      </c>
      <c r="BD1410" t="s">
        <v>148</v>
      </c>
      <c r="BE1410" t="s">
        <v>136</v>
      </c>
      <c r="BF1410" t="s">
        <v>136</v>
      </c>
      <c r="BG1410" t="s">
        <v>134</v>
      </c>
      <c r="BH1410" t="s">
        <v>136</v>
      </c>
      <c r="BN1410" t="s">
        <v>25839</v>
      </c>
      <c r="BO1410" t="s">
        <v>775</v>
      </c>
      <c r="BP1410">
        <v>18</v>
      </c>
      <c r="BQ1410">
        <v>18</v>
      </c>
      <c r="BR1410">
        <v>18</v>
      </c>
      <c r="BS1410" s="1">
        <v>44197</v>
      </c>
      <c r="BT1410" s="1">
        <v>44500</v>
      </c>
      <c r="BU1410" s="1">
        <v>44197</v>
      </c>
      <c r="BV1410" s="1">
        <v>44500</v>
      </c>
      <c r="BW1410" t="s">
        <v>136</v>
      </c>
      <c r="BX1410">
        <v>40</v>
      </c>
      <c r="BY1410">
        <v>0</v>
      </c>
      <c r="BZ1410">
        <v>8</v>
      </c>
      <c r="CA1410">
        <v>8</v>
      </c>
      <c r="CB1410">
        <v>8</v>
      </c>
      <c r="CC1410">
        <v>8</v>
      </c>
      <c r="CD1410">
        <v>8</v>
      </c>
      <c r="CE1410">
        <v>0</v>
      </c>
      <c r="CF1410" t="str">
        <f>"7:00 AM"</f>
        <v>7:00 AM</v>
      </c>
      <c r="CG1410" t="str">
        <f>"4:00 PM"</f>
        <v>4:00 PM</v>
      </c>
      <c r="CH1410" s="5">
        <v>11.83</v>
      </c>
      <c r="CI1410" t="s">
        <v>146</v>
      </c>
      <c r="CL1410" t="s">
        <v>134</v>
      </c>
      <c r="CM1410" t="s">
        <v>147</v>
      </c>
      <c r="CN1410" t="s">
        <v>148</v>
      </c>
      <c r="CO1410" t="s">
        <v>266</v>
      </c>
      <c r="CP1410" t="s">
        <v>149</v>
      </c>
      <c r="CQ1410">
        <v>3</v>
      </c>
      <c r="CR1410">
        <v>0</v>
      </c>
      <c r="CS1410" t="s">
        <v>136</v>
      </c>
      <c r="CT1410" t="s">
        <v>136</v>
      </c>
      <c r="CU1410" t="s">
        <v>136</v>
      </c>
      <c r="CV1410" t="s">
        <v>134</v>
      </c>
      <c r="CW1410" t="s">
        <v>134</v>
      </c>
      <c r="CX1410">
        <v>70</v>
      </c>
      <c r="CY1410" t="s">
        <v>134</v>
      </c>
      <c r="CZ1410" t="s">
        <v>134</v>
      </c>
      <c r="DA1410" t="s">
        <v>134</v>
      </c>
      <c r="DB1410" t="s">
        <v>134</v>
      </c>
      <c r="DC1410" t="s">
        <v>134</v>
      </c>
      <c r="DD1410" t="s">
        <v>136</v>
      </c>
      <c r="DF1410" t="s">
        <v>267</v>
      </c>
      <c r="DG1410" t="s">
        <v>25840</v>
      </c>
      <c r="DH1410" t="s">
        <v>7685</v>
      </c>
      <c r="DI1410" t="s">
        <v>246</v>
      </c>
      <c r="DJ1410" s="4">
        <v>70655</v>
      </c>
      <c r="DK1410" t="s">
        <v>2371</v>
      </c>
      <c r="DL1410" t="s">
        <v>134</v>
      </c>
      <c r="DM1410">
        <v>4</v>
      </c>
      <c r="DN1410" t="s">
        <v>25834</v>
      </c>
      <c r="DO1410" t="s">
        <v>7685</v>
      </c>
      <c r="DP1410" t="s">
        <v>246</v>
      </c>
      <c r="DQ1410" t="str">
        <f>"70655"</f>
        <v>70655</v>
      </c>
      <c r="DR1410" t="s">
        <v>2371</v>
      </c>
      <c r="DS1410" t="s">
        <v>25841</v>
      </c>
      <c r="DT1410">
        <v>2</v>
      </c>
      <c r="DU1410">
        <v>15</v>
      </c>
      <c r="DV1410" t="s">
        <v>134</v>
      </c>
      <c r="DW1410" t="s">
        <v>134</v>
      </c>
      <c r="DX1410" t="s">
        <v>134</v>
      </c>
      <c r="DY1410" t="s">
        <v>134</v>
      </c>
      <c r="DZ1410">
        <v>2</v>
      </c>
      <c r="EA1410" t="s">
        <v>136</v>
      </c>
      <c r="EC1410" s="5">
        <v>12.68</v>
      </c>
      <c r="ED1410" s="5">
        <v>55</v>
      </c>
      <c r="EE1410">
        <v>13376392076</v>
      </c>
      <c r="EF1410" t="s">
        <v>148</v>
      </c>
      <c r="EG1410" t="s">
        <v>271</v>
      </c>
      <c r="EH1410">
        <v>2</v>
      </c>
    </row>
    <row r="1411" spans="1:138" ht="15" customHeight="1" x14ac:dyDescent="0.35">
      <c r="A1411" t="s">
        <v>9706</v>
      </c>
      <c r="B1411" t="s">
        <v>157</v>
      </c>
      <c r="C1411" s="1">
        <v>44126.590152314813</v>
      </c>
      <c r="D1411" s="1">
        <v>44169</v>
      </c>
      <c r="E1411" t="s">
        <v>1202</v>
      </c>
      <c r="F1411" t="s">
        <v>136</v>
      </c>
      <c r="G1411" t="s">
        <v>135</v>
      </c>
      <c r="H1411" t="s">
        <v>136</v>
      </c>
      <c r="I1411" t="s">
        <v>9707</v>
      </c>
      <c r="J1411" t="s">
        <v>9708</v>
      </c>
      <c r="K1411" t="s">
        <v>9709</v>
      </c>
      <c r="M1411" t="s">
        <v>3603</v>
      </c>
      <c r="N1411" t="s">
        <v>246</v>
      </c>
      <c r="O1411" s="4">
        <v>70570</v>
      </c>
      <c r="P1411" t="s">
        <v>140</v>
      </c>
      <c r="R1411">
        <v>13373512920</v>
      </c>
      <c r="T1411">
        <v>112512</v>
      </c>
      <c r="U1411" t="s">
        <v>3161</v>
      </c>
      <c r="V1411" t="s">
        <v>8953</v>
      </c>
      <c r="W1411" t="s">
        <v>687</v>
      </c>
      <c r="X1411" t="s">
        <v>1812</v>
      </c>
      <c r="Y1411" t="s">
        <v>9709</v>
      </c>
      <c r="AA1411" t="s">
        <v>3603</v>
      </c>
      <c r="AB1411" t="s">
        <v>246</v>
      </c>
      <c r="AC1411" s="4">
        <v>70570</v>
      </c>
      <c r="AD1411" t="s">
        <v>140</v>
      </c>
      <c r="AF1411">
        <v>13373512920</v>
      </c>
      <c r="AH1411" t="s">
        <v>9710</v>
      </c>
      <c r="AI1411" t="s">
        <v>168</v>
      </c>
      <c r="AJ1411" t="s">
        <v>1977</v>
      </c>
      <c r="AK1411" t="s">
        <v>1978</v>
      </c>
      <c r="AL1411" t="s">
        <v>1979</v>
      </c>
      <c r="AM1411" t="s">
        <v>1980</v>
      </c>
      <c r="AN1411" t="s">
        <v>1981</v>
      </c>
      <c r="AO1411" t="s">
        <v>1982</v>
      </c>
      <c r="AP1411" t="s">
        <v>246</v>
      </c>
      <c r="AQ1411" s="4">
        <v>70754</v>
      </c>
      <c r="AR1411" t="s">
        <v>140</v>
      </c>
      <c r="AT1411">
        <v>12256863033</v>
      </c>
      <c r="AV1411" t="s">
        <v>1983</v>
      </c>
      <c r="AW1411" t="s">
        <v>1984</v>
      </c>
      <c r="AZ1411" t="s">
        <v>334</v>
      </c>
      <c r="BA1411" t="s">
        <v>335</v>
      </c>
      <c r="BB1411" t="s">
        <v>136</v>
      </c>
      <c r="BC1411" t="s">
        <v>136</v>
      </c>
      <c r="BD1411" t="s">
        <v>148</v>
      </c>
      <c r="BE1411" t="s">
        <v>136</v>
      </c>
      <c r="BF1411" t="s">
        <v>136</v>
      </c>
      <c r="BG1411" t="s">
        <v>134</v>
      </c>
      <c r="BH1411" t="s">
        <v>134</v>
      </c>
      <c r="BN1411" t="s">
        <v>9711</v>
      </c>
      <c r="BO1411" t="s">
        <v>3652</v>
      </c>
      <c r="BP1411">
        <v>4</v>
      </c>
      <c r="BQ1411">
        <v>4</v>
      </c>
      <c r="BR1411">
        <v>4</v>
      </c>
      <c r="BS1411" s="1">
        <v>44197</v>
      </c>
      <c r="BT1411" s="1">
        <v>44501</v>
      </c>
      <c r="BU1411" s="1">
        <v>44197</v>
      </c>
      <c r="BV1411" s="1">
        <v>44501</v>
      </c>
      <c r="BW1411" t="s">
        <v>136</v>
      </c>
      <c r="BX1411">
        <v>35</v>
      </c>
      <c r="BY1411">
        <v>0</v>
      </c>
      <c r="BZ1411">
        <v>6</v>
      </c>
      <c r="CA1411">
        <v>6</v>
      </c>
      <c r="CB1411">
        <v>6</v>
      </c>
      <c r="CC1411">
        <v>6</v>
      </c>
      <c r="CD1411">
        <v>6</v>
      </c>
      <c r="CE1411">
        <v>5</v>
      </c>
      <c r="CF1411" t="str">
        <f>"7:00 AM"</f>
        <v>7:00 AM</v>
      </c>
      <c r="CG1411" t="str">
        <f>"1:00 PM"</f>
        <v>1:00 PM</v>
      </c>
      <c r="CH1411" s="5">
        <v>11.83</v>
      </c>
      <c r="CI1411" t="s">
        <v>146</v>
      </c>
      <c r="CJ1411">
        <v>0</v>
      </c>
      <c r="CK1411" t="s">
        <v>3352</v>
      </c>
      <c r="CL1411" t="s">
        <v>134</v>
      </c>
      <c r="CM1411" t="s">
        <v>147</v>
      </c>
      <c r="CN1411" t="s">
        <v>148</v>
      </c>
      <c r="CO1411" s="2" t="s">
        <v>3165</v>
      </c>
      <c r="CP1411" t="s">
        <v>149</v>
      </c>
      <c r="CQ1411">
        <v>3</v>
      </c>
      <c r="CR1411">
        <v>0</v>
      </c>
      <c r="CS1411" t="s">
        <v>136</v>
      </c>
      <c r="CT1411" t="s">
        <v>136</v>
      </c>
      <c r="CU1411" t="s">
        <v>136</v>
      </c>
      <c r="CV1411" t="s">
        <v>134</v>
      </c>
      <c r="CW1411" t="s">
        <v>134</v>
      </c>
      <c r="CX1411">
        <v>50</v>
      </c>
      <c r="CY1411" t="s">
        <v>134</v>
      </c>
      <c r="CZ1411" t="s">
        <v>136</v>
      </c>
      <c r="DA1411" t="s">
        <v>134</v>
      </c>
      <c r="DB1411" t="s">
        <v>134</v>
      </c>
      <c r="DC1411" t="s">
        <v>134</v>
      </c>
      <c r="DD1411" t="s">
        <v>136</v>
      </c>
      <c r="DF1411" s="2" t="s">
        <v>9712</v>
      </c>
      <c r="DG1411" t="s">
        <v>9713</v>
      </c>
      <c r="DH1411" t="s">
        <v>3603</v>
      </c>
      <c r="DI1411" t="s">
        <v>246</v>
      </c>
      <c r="DJ1411" s="4">
        <v>70570</v>
      </c>
      <c r="DK1411" t="s">
        <v>3260</v>
      </c>
      <c r="DL1411" t="s">
        <v>134</v>
      </c>
      <c r="DM1411">
        <v>2</v>
      </c>
      <c r="DN1411" t="s">
        <v>9714</v>
      </c>
      <c r="DO1411" t="s">
        <v>3390</v>
      </c>
      <c r="DP1411" t="s">
        <v>246</v>
      </c>
      <c r="DQ1411" t="str">
        <f>"70512"</f>
        <v>70512</v>
      </c>
      <c r="DR1411" t="s">
        <v>3260</v>
      </c>
      <c r="DS1411" t="s">
        <v>6470</v>
      </c>
      <c r="DT1411">
        <v>1</v>
      </c>
      <c r="DU1411">
        <v>4</v>
      </c>
      <c r="DV1411" t="s">
        <v>134</v>
      </c>
      <c r="DW1411" t="s">
        <v>134</v>
      </c>
      <c r="DX1411" t="s">
        <v>134</v>
      </c>
      <c r="DY1411" t="s">
        <v>136</v>
      </c>
      <c r="DZ1411">
        <v>1</v>
      </c>
      <c r="EA1411" t="s">
        <v>136</v>
      </c>
      <c r="EC1411" s="5">
        <v>12.68</v>
      </c>
      <c r="ED1411" s="5">
        <v>55</v>
      </c>
      <c r="EE1411">
        <v>13373512920</v>
      </c>
      <c r="EF1411" t="s">
        <v>9710</v>
      </c>
      <c r="EG1411" t="s">
        <v>1989</v>
      </c>
      <c r="EH1411">
        <v>4</v>
      </c>
    </row>
    <row r="1412" spans="1:138" ht="15" customHeight="1" x14ac:dyDescent="0.35">
      <c r="A1412" t="s">
        <v>24131</v>
      </c>
      <c r="B1412" t="s">
        <v>157</v>
      </c>
      <c r="C1412" s="1">
        <v>44131.658652777776</v>
      </c>
      <c r="D1412" s="1">
        <v>44169</v>
      </c>
      <c r="E1412" t="s">
        <v>133</v>
      </c>
      <c r="F1412" t="s">
        <v>136</v>
      </c>
      <c r="G1412" t="s">
        <v>135</v>
      </c>
      <c r="H1412" t="s">
        <v>136</v>
      </c>
      <c r="I1412" t="s">
        <v>24132</v>
      </c>
      <c r="K1412" t="s">
        <v>24133</v>
      </c>
      <c r="M1412" t="s">
        <v>4122</v>
      </c>
      <c r="N1412" t="s">
        <v>1358</v>
      </c>
      <c r="O1412" s="4">
        <v>80603</v>
      </c>
      <c r="P1412" t="s">
        <v>140</v>
      </c>
      <c r="R1412">
        <v>13036591260</v>
      </c>
      <c r="S1412">
        <v>255</v>
      </c>
      <c r="T1412">
        <v>11142</v>
      </c>
      <c r="U1412" t="s">
        <v>24134</v>
      </c>
      <c r="V1412" t="s">
        <v>24135</v>
      </c>
      <c r="X1412" t="s">
        <v>1777</v>
      </c>
      <c r="Y1412" t="s">
        <v>24136</v>
      </c>
      <c r="AA1412" t="s">
        <v>4122</v>
      </c>
      <c r="AB1412" t="s">
        <v>1358</v>
      </c>
      <c r="AC1412" s="4">
        <v>80603</v>
      </c>
      <c r="AD1412" t="s">
        <v>140</v>
      </c>
      <c r="AF1412">
        <v>13036591260</v>
      </c>
      <c r="AG1412">
        <v>255</v>
      </c>
      <c r="AH1412" t="s">
        <v>1759</v>
      </c>
      <c r="AI1412" t="s">
        <v>168</v>
      </c>
      <c r="AJ1412" t="s">
        <v>559</v>
      </c>
      <c r="AK1412" t="s">
        <v>433</v>
      </c>
      <c r="AL1412" t="s">
        <v>978</v>
      </c>
      <c r="AM1412" t="s">
        <v>561</v>
      </c>
      <c r="AN1412" t="s">
        <v>562</v>
      </c>
      <c r="AO1412" t="s">
        <v>563</v>
      </c>
      <c r="AP1412" t="s">
        <v>564</v>
      </c>
      <c r="AQ1412" s="4">
        <v>22949</v>
      </c>
      <c r="AR1412" t="s">
        <v>140</v>
      </c>
      <c r="AT1412">
        <v>14342634300</v>
      </c>
      <c r="AV1412" t="s">
        <v>1760</v>
      </c>
      <c r="AW1412" t="s">
        <v>566</v>
      </c>
      <c r="AZ1412" t="s">
        <v>144</v>
      </c>
      <c r="BA1412" t="s">
        <v>145</v>
      </c>
      <c r="BB1412" t="s">
        <v>136</v>
      </c>
      <c r="BC1412" t="s">
        <v>136</v>
      </c>
      <c r="BD1412" t="s">
        <v>148</v>
      </c>
      <c r="BE1412" t="s">
        <v>136</v>
      </c>
      <c r="BF1412" t="s">
        <v>136</v>
      </c>
      <c r="BG1412" t="s">
        <v>134</v>
      </c>
      <c r="BH1412" t="s">
        <v>136</v>
      </c>
      <c r="BI1412" t="s">
        <v>1761</v>
      </c>
      <c r="BJ1412" t="s">
        <v>1762</v>
      </c>
      <c r="BL1412" t="s">
        <v>566</v>
      </c>
      <c r="BM1412" t="s">
        <v>1759</v>
      </c>
      <c r="BN1412" t="s">
        <v>24137</v>
      </c>
      <c r="BO1412" t="s">
        <v>24138</v>
      </c>
      <c r="BP1412">
        <v>90</v>
      </c>
      <c r="BQ1412">
        <v>90</v>
      </c>
      <c r="BR1412">
        <v>90</v>
      </c>
      <c r="BS1412" s="1">
        <v>44200</v>
      </c>
      <c r="BT1412" s="1">
        <v>44345</v>
      </c>
      <c r="BU1412" s="1">
        <v>44200</v>
      </c>
      <c r="BV1412" s="1">
        <v>44345</v>
      </c>
      <c r="BW1412" t="s">
        <v>136</v>
      </c>
      <c r="BX1412">
        <v>45</v>
      </c>
      <c r="BY1412">
        <v>0</v>
      </c>
      <c r="BZ1412">
        <v>7.5</v>
      </c>
      <c r="CA1412">
        <v>7.5</v>
      </c>
      <c r="CB1412">
        <v>7.5</v>
      </c>
      <c r="CC1412">
        <v>7.5</v>
      </c>
      <c r="CD1412">
        <v>7.5</v>
      </c>
      <c r="CE1412">
        <v>7.5</v>
      </c>
      <c r="CF1412" t="str">
        <f>"7:00 AM"</f>
        <v>7:00 AM</v>
      </c>
      <c r="CG1412" t="str">
        <f>"3:00 PM"</f>
        <v>3:00 PM</v>
      </c>
      <c r="CH1412" s="5">
        <v>14.26</v>
      </c>
      <c r="CI1412" t="s">
        <v>146</v>
      </c>
      <c r="CL1412" t="s">
        <v>136</v>
      </c>
      <c r="CM1412" t="s">
        <v>312</v>
      </c>
      <c r="CN1412" t="s">
        <v>148</v>
      </c>
      <c r="CO1412" t="s">
        <v>1714</v>
      </c>
      <c r="CP1412" t="s">
        <v>149</v>
      </c>
      <c r="CQ1412">
        <v>3</v>
      </c>
      <c r="CR1412">
        <v>0</v>
      </c>
      <c r="CS1412" t="s">
        <v>136</v>
      </c>
      <c r="CT1412" t="s">
        <v>136</v>
      </c>
      <c r="CU1412" t="s">
        <v>136</v>
      </c>
      <c r="CV1412" t="s">
        <v>134</v>
      </c>
      <c r="CW1412" t="s">
        <v>134</v>
      </c>
      <c r="CX1412">
        <v>50</v>
      </c>
      <c r="CY1412" t="s">
        <v>134</v>
      </c>
      <c r="CZ1412" t="s">
        <v>134</v>
      </c>
      <c r="DA1412" t="s">
        <v>134</v>
      </c>
      <c r="DB1412" t="s">
        <v>134</v>
      </c>
      <c r="DC1412" t="s">
        <v>134</v>
      </c>
      <c r="DD1412" t="s">
        <v>136</v>
      </c>
      <c r="DF1412" t="s">
        <v>24139</v>
      </c>
      <c r="DG1412" t="s">
        <v>24140</v>
      </c>
      <c r="DH1412" t="s">
        <v>4122</v>
      </c>
      <c r="DI1412" t="s">
        <v>1358</v>
      </c>
      <c r="DJ1412" s="4">
        <v>80603</v>
      </c>
      <c r="DK1412" t="s">
        <v>1717</v>
      </c>
      <c r="DL1412" t="s">
        <v>134</v>
      </c>
      <c r="DM1412">
        <v>3</v>
      </c>
      <c r="DN1412" t="s">
        <v>24141</v>
      </c>
      <c r="DO1412" t="s">
        <v>5749</v>
      </c>
      <c r="DP1412" t="s">
        <v>1358</v>
      </c>
      <c r="DQ1412" t="str">
        <f>"80221"</f>
        <v>80221</v>
      </c>
      <c r="DR1412" t="s">
        <v>2392</v>
      </c>
      <c r="DS1412" t="s">
        <v>24142</v>
      </c>
      <c r="DT1412">
        <v>1</v>
      </c>
      <c r="DU1412">
        <v>39</v>
      </c>
      <c r="DV1412" t="s">
        <v>134</v>
      </c>
      <c r="DW1412" t="s">
        <v>134</v>
      </c>
      <c r="DX1412" t="s">
        <v>134</v>
      </c>
      <c r="DY1412" t="s">
        <v>134</v>
      </c>
      <c r="DZ1412">
        <v>10</v>
      </c>
      <c r="EA1412" t="s">
        <v>134</v>
      </c>
      <c r="EB1412" s="5">
        <v>12.68</v>
      </c>
      <c r="EC1412" s="5">
        <v>12.68</v>
      </c>
      <c r="ED1412" s="5">
        <v>55</v>
      </c>
      <c r="EE1412" t="s">
        <v>148</v>
      </c>
      <c r="EF1412" t="s">
        <v>577</v>
      </c>
      <c r="EG1412" t="s">
        <v>1722</v>
      </c>
      <c r="EH1412">
        <v>0</v>
      </c>
    </row>
    <row r="1413" spans="1:138" ht="15" customHeight="1" x14ac:dyDescent="0.35">
      <c r="A1413" t="s">
        <v>23455</v>
      </c>
      <c r="B1413" t="s">
        <v>157</v>
      </c>
      <c r="C1413" s="1">
        <v>44127.564706712961</v>
      </c>
      <c r="D1413" s="1">
        <v>44169</v>
      </c>
      <c r="E1413" t="s">
        <v>133</v>
      </c>
      <c r="F1413" t="s">
        <v>136</v>
      </c>
      <c r="G1413" t="s">
        <v>135</v>
      </c>
      <c r="H1413" t="s">
        <v>136</v>
      </c>
      <c r="I1413" t="s">
        <v>17008</v>
      </c>
      <c r="K1413" t="s">
        <v>23456</v>
      </c>
      <c r="M1413" t="s">
        <v>5442</v>
      </c>
      <c r="N1413" t="s">
        <v>246</v>
      </c>
      <c r="O1413" s="4">
        <v>70548</v>
      </c>
      <c r="P1413" t="s">
        <v>140</v>
      </c>
      <c r="R1413">
        <v>13376520213</v>
      </c>
      <c r="T1413">
        <v>11251</v>
      </c>
      <c r="U1413" t="s">
        <v>17010</v>
      </c>
      <c r="V1413" t="s">
        <v>4318</v>
      </c>
      <c r="X1413" t="s">
        <v>5818</v>
      </c>
      <c r="Y1413" t="s">
        <v>17011</v>
      </c>
      <c r="AA1413" t="s">
        <v>5442</v>
      </c>
      <c r="AB1413" t="s">
        <v>246</v>
      </c>
      <c r="AC1413" s="4">
        <v>70548</v>
      </c>
      <c r="AD1413" t="s">
        <v>140</v>
      </c>
      <c r="AF1413">
        <v>13376520213</v>
      </c>
      <c r="AH1413" t="s">
        <v>17012</v>
      </c>
      <c r="AI1413" t="s">
        <v>168</v>
      </c>
      <c r="AJ1413" t="s">
        <v>325</v>
      </c>
      <c r="AK1413" t="s">
        <v>329</v>
      </c>
      <c r="AM1413" t="s">
        <v>330</v>
      </c>
      <c r="AO1413" t="s">
        <v>324</v>
      </c>
      <c r="AP1413" t="s">
        <v>246</v>
      </c>
      <c r="AQ1413" s="4">
        <v>70554</v>
      </c>
      <c r="AR1413" t="s">
        <v>140</v>
      </c>
      <c r="AS1413" t="s">
        <v>331</v>
      </c>
      <c r="AT1413">
        <v>13377894322</v>
      </c>
      <c r="AV1413" t="s">
        <v>332</v>
      </c>
      <c r="AW1413" t="s">
        <v>333</v>
      </c>
      <c r="AZ1413" t="s">
        <v>334</v>
      </c>
      <c r="BA1413" t="s">
        <v>335</v>
      </c>
      <c r="BB1413" t="s">
        <v>136</v>
      </c>
      <c r="BC1413" t="s">
        <v>136</v>
      </c>
      <c r="BD1413" t="s">
        <v>148</v>
      </c>
      <c r="BE1413" t="s">
        <v>136</v>
      </c>
      <c r="BF1413" t="s">
        <v>136</v>
      </c>
      <c r="BG1413" t="s">
        <v>134</v>
      </c>
      <c r="BH1413" t="s">
        <v>136</v>
      </c>
      <c r="BN1413" t="s">
        <v>23457</v>
      </c>
      <c r="BO1413" t="s">
        <v>337</v>
      </c>
      <c r="BP1413">
        <v>3</v>
      </c>
      <c r="BQ1413">
        <v>3</v>
      </c>
      <c r="BR1413">
        <v>3</v>
      </c>
      <c r="BS1413" s="1">
        <v>44200</v>
      </c>
      <c r="BT1413" s="1">
        <v>44371</v>
      </c>
      <c r="BU1413" s="1">
        <v>44200</v>
      </c>
      <c r="BV1413" s="1">
        <v>44371</v>
      </c>
      <c r="BW1413" t="s">
        <v>136</v>
      </c>
      <c r="BX1413">
        <v>35</v>
      </c>
      <c r="BY1413">
        <v>0</v>
      </c>
      <c r="BZ1413">
        <v>7</v>
      </c>
      <c r="CA1413">
        <v>7</v>
      </c>
      <c r="CB1413">
        <v>7</v>
      </c>
      <c r="CC1413">
        <v>7</v>
      </c>
      <c r="CD1413">
        <v>7</v>
      </c>
      <c r="CE1413">
        <v>0</v>
      </c>
      <c r="CF1413" t="str">
        <f>"8:00 AM"</f>
        <v>8:00 AM</v>
      </c>
      <c r="CG1413" t="str">
        <f>"4:00 PM"</f>
        <v>4:00 PM</v>
      </c>
      <c r="CH1413" s="5">
        <v>11.83</v>
      </c>
      <c r="CI1413" t="s">
        <v>146</v>
      </c>
      <c r="CL1413" t="s">
        <v>136</v>
      </c>
      <c r="CM1413" t="s">
        <v>147</v>
      </c>
      <c r="CN1413" t="s">
        <v>148</v>
      </c>
      <c r="CO1413" t="s">
        <v>338</v>
      </c>
      <c r="CP1413" t="s">
        <v>149</v>
      </c>
      <c r="CQ1413">
        <v>0</v>
      </c>
      <c r="CR1413">
        <v>0</v>
      </c>
      <c r="CS1413" t="s">
        <v>136</v>
      </c>
      <c r="CT1413" t="s">
        <v>136</v>
      </c>
      <c r="CU1413" t="s">
        <v>136</v>
      </c>
      <c r="CV1413" t="s">
        <v>136</v>
      </c>
      <c r="CW1413" t="s">
        <v>134</v>
      </c>
      <c r="CX1413">
        <v>40</v>
      </c>
      <c r="CY1413" t="s">
        <v>136</v>
      </c>
      <c r="CZ1413" t="s">
        <v>136</v>
      </c>
      <c r="DA1413" t="s">
        <v>136</v>
      </c>
      <c r="DB1413" t="s">
        <v>134</v>
      </c>
      <c r="DC1413" t="s">
        <v>134</v>
      </c>
      <c r="DD1413" t="s">
        <v>136</v>
      </c>
      <c r="DF1413" t="s">
        <v>149</v>
      </c>
      <c r="DG1413" t="s">
        <v>17014</v>
      </c>
      <c r="DH1413" t="s">
        <v>5442</v>
      </c>
      <c r="DI1413" t="s">
        <v>246</v>
      </c>
      <c r="DJ1413" s="4">
        <v>70548</v>
      </c>
      <c r="DK1413" t="s">
        <v>3166</v>
      </c>
      <c r="DL1413" t="s">
        <v>136</v>
      </c>
      <c r="DM1413">
        <v>1</v>
      </c>
      <c r="DN1413" t="s">
        <v>17015</v>
      </c>
      <c r="DO1413" t="s">
        <v>5442</v>
      </c>
      <c r="DP1413" t="s">
        <v>246</v>
      </c>
      <c r="DQ1413" t="str">
        <f>"70548"</f>
        <v>70548</v>
      </c>
      <c r="DR1413" t="s">
        <v>3166</v>
      </c>
      <c r="DS1413" t="s">
        <v>17016</v>
      </c>
      <c r="DT1413">
        <v>1</v>
      </c>
      <c r="DU1413">
        <v>3</v>
      </c>
      <c r="DV1413" t="s">
        <v>134</v>
      </c>
      <c r="DW1413" t="s">
        <v>134</v>
      </c>
      <c r="DX1413" t="s">
        <v>134</v>
      </c>
      <c r="DY1413" t="s">
        <v>136</v>
      </c>
      <c r="DZ1413">
        <v>1</v>
      </c>
      <c r="EA1413" t="s">
        <v>136</v>
      </c>
      <c r="EC1413" s="5">
        <v>12.68</v>
      </c>
      <c r="ED1413" s="5">
        <v>55</v>
      </c>
      <c r="EE1413">
        <v>13376520213</v>
      </c>
      <c r="EF1413" t="s">
        <v>17012</v>
      </c>
      <c r="EG1413" t="s">
        <v>148</v>
      </c>
      <c r="EH1413">
        <v>0</v>
      </c>
    </row>
    <row r="1414" spans="1:138" ht="15" customHeight="1" x14ac:dyDescent="0.35">
      <c r="A1414" t="s">
        <v>17007</v>
      </c>
      <c r="B1414" t="s">
        <v>157</v>
      </c>
      <c r="C1414" s="1">
        <v>44127.573582523146</v>
      </c>
      <c r="D1414" s="1">
        <v>44169</v>
      </c>
      <c r="E1414" t="s">
        <v>133</v>
      </c>
      <c r="F1414" t="s">
        <v>136</v>
      </c>
      <c r="G1414" t="s">
        <v>135</v>
      </c>
      <c r="H1414" t="s">
        <v>136</v>
      </c>
      <c r="I1414" t="s">
        <v>17008</v>
      </c>
      <c r="K1414" t="s">
        <v>17009</v>
      </c>
      <c r="M1414" t="s">
        <v>5442</v>
      </c>
      <c r="N1414" t="s">
        <v>246</v>
      </c>
      <c r="O1414" s="4">
        <v>70548</v>
      </c>
      <c r="P1414" t="s">
        <v>140</v>
      </c>
      <c r="R1414">
        <v>13376520213</v>
      </c>
      <c r="T1414">
        <v>11251</v>
      </c>
      <c r="U1414" t="s">
        <v>17010</v>
      </c>
      <c r="V1414" t="s">
        <v>4318</v>
      </c>
      <c r="X1414" t="s">
        <v>5818</v>
      </c>
      <c r="Y1414" t="s">
        <v>17011</v>
      </c>
      <c r="AA1414" t="s">
        <v>5442</v>
      </c>
      <c r="AB1414" t="s">
        <v>246</v>
      </c>
      <c r="AC1414" s="4">
        <v>70548</v>
      </c>
      <c r="AD1414" t="s">
        <v>140</v>
      </c>
      <c r="AF1414">
        <v>13376520213</v>
      </c>
      <c r="AH1414" t="s">
        <v>17012</v>
      </c>
      <c r="AI1414" t="s">
        <v>168</v>
      </c>
      <c r="AJ1414" t="s">
        <v>325</v>
      </c>
      <c r="AK1414" t="s">
        <v>329</v>
      </c>
      <c r="AM1414" t="s">
        <v>330</v>
      </c>
      <c r="AO1414" t="s">
        <v>324</v>
      </c>
      <c r="AP1414" t="s">
        <v>246</v>
      </c>
      <c r="AQ1414" s="4">
        <v>70554</v>
      </c>
      <c r="AR1414" t="s">
        <v>140</v>
      </c>
      <c r="AS1414" t="s">
        <v>331</v>
      </c>
      <c r="AT1414">
        <v>13377894322</v>
      </c>
      <c r="AV1414" t="s">
        <v>332</v>
      </c>
      <c r="AW1414" t="s">
        <v>333</v>
      </c>
      <c r="AZ1414" t="s">
        <v>334</v>
      </c>
      <c r="BA1414" t="s">
        <v>335</v>
      </c>
      <c r="BB1414" t="s">
        <v>136</v>
      </c>
      <c r="BC1414" t="s">
        <v>136</v>
      </c>
      <c r="BD1414" t="s">
        <v>148</v>
      </c>
      <c r="BE1414" t="s">
        <v>136</v>
      </c>
      <c r="BF1414" t="s">
        <v>136</v>
      </c>
      <c r="BG1414" t="s">
        <v>134</v>
      </c>
      <c r="BH1414" t="s">
        <v>136</v>
      </c>
      <c r="BN1414" t="s">
        <v>17013</v>
      </c>
      <c r="BO1414" t="s">
        <v>337</v>
      </c>
      <c r="BP1414">
        <v>2</v>
      </c>
      <c r="BQ1414">
        <v>2</v>
      </c>
      <c r="BR1414">
        <v>2</v>
      </c>
      <c r="BS1414" s="1">
        <v>44200</v>
      </c>
      <c r="BT1414" s="1">
        <v>44473</v>
      </c>
      <c r="BU1414" s="1">
        <v>44200</v>
      </c>
      <c r="BV1414" s="1">
        <v>44473</v>
      </c>
      <c r="BW1414" t="s">
        <v>136</v>
      </c>
      <c r="BX1414">
        <v>35</v>
      </c>
      <c r="BY1414">
        <v>0</v>
      </c>
      <c r="BZ1414">
        <v>7</v>
      </c>
      <c r="CA1414">
        <v>7</v>
      </c>
      <c r="CB1414">
        <v>7</v>
      </c>
      <c r="CC1414">
        <v>7</v>
      </c>
      <c r="CD1414">
        <v>7</v>
      </c>
      <c r="CE1414">
        <v>0</v>
      </c>
      <c r="CF1414" t="str">
        <f>"8:00 AM"</f>
        <v>8:00 AM</v>
      </c>
      <c r="CG1414" t="str">
        <f>"4:00 PM"</f>
        <v>4:00 PM</v>
      </c>
      <c r="CH1414" s="5">
        <v>11.83</v>
      </c>
      <c r="CI1414" t="s">
        <v>146</v>
      </c>
      <c r="CL1414" t="s">
        <v>136</v>
      </c>
      <c r="CM1414" t="s">
        <v>147</v>
      </c>
      <c r="CN1414" t="s">
        <v>148</v>
      </c>
      <c r="CO1414" t="s">
        <v>338</v>
      </c>
      <c r="CP1414" t="s">
        <v>149</v>
      </c>
      <c r="CQ1414">
        <v>0</v>
      </c>
      <c r="CR1414">
        <v>0</v>
      </c>
      <c r="CS1414" t="s">
        <v>136</v>
      </c>
      <c r="CT1414" t="s">
        <v>136</v>
      </c>
      <c r="CU1414" t="s">
        <v>136</v>
      </c>
      <c r="CV1414" t="s">
        <v>136</v>
      </c>
      <c r="CW1414" t="s">
        <v>134</v>
      </c>
      <c r="CX1414">
        <v>40</v>
      </c>
      <c r="CY1414" t="s">
        <v>136</v>
      </c>
      <c r="CZ1414" t="s">
        <v>136</v>
      </c>
      <c r="DA1414" t="s">
        <v>136</v>
      </c>
      <c r="DB1414" t="s">
        <v>134</v>
      </c>
      <c r="DC1414" t="s">
        <v>134</v>
      </c>
      <c r="DD1414" t="s">
        <v>136</v>
      </c>
      <c r="DF1414" t="s">
        <v>149</v>
      </c>
      <c r="DG1414" t="s">
        <v>17014</v>
      </c>
      <c r="DH1414" t="s">
        <v>5442</v>
      </c>
      <c r="DI1414" t="s">
        <v>246</v>
      </c>
      <c r="DJ1414" s="4">
        <v>70548</v>
      </c>
      <c r="DK1414" t="s">
        <v>3166</v>
      </c>
      <c r="DL1414" t="s">
        <v>136</v>
      </c>
      <c r="DM1414">
        <v>1</v>
      </c>
      <c r="DN1414" t="s">
        <v>17015</v>
      </c>
      <c r="DO1414" t="s">
        <v>5442</v>
      </c>
      <c r="DP1414" t="s">
        <v>246</v>
      </c>
      <c r="DQ1414" t="str">
        <f>"70548"</f>
        <v>70548</v>
      </c>
      <c r="DR1414" t="s">
        <v>3166</v>
      </c>
      <c r="DS1414" t="s">
        <v>17016</v>
      </c>
      <c r="DT1414">
        <v>1</v>
      </c>
      <c r="DU1414">
        <v>2</v>
      </c>
      <c r="DV1414" t="s">
        <v>134</v>
      </c>
      <c r="DW1414" t="s">
        <v>134</v>
      </c>
      <c r="DX1414" t="s">
        <v>134</v>
      </c>
      <c r="DY1414" t="s">
        <v>136</v>
      </c>
      <c r="DZ1414">
        <v>1</v>
      </c>
      <c r="EA1414" t="s">
        <v>136</v>
      </c>
      <c r="EC1414" s="5">
        <v>12.68</v>
      </c>
      <c r="ED1414" s="5">
        <v>55</v>
      </c>
      <c r="EE1414">
        <v>13376520213</v>
      </c>
      <c r="EF1414" t="s">
        <v>17012</v>
      </c>
      <c r="EG1414" t="s">
        <v>148</v>
      </c>
      <c r="EH1414">
        <v>0</v>
      </c>
    </row>
    <row r="1415" spans="1:138" ht="15" customHeight="1" x14ac:dyDescent="0.35">
      <c r="A1415" t="s">
        <v>10495</v>
      </c>
      <c r="B1415" t="s">
        <v>157</v>
      </c>
      <c r="C1415" s="1">
        <v>44127.436836574074</v>
      </c>
      <c r="D1415" s="1">
        <v>44169</v>
      </c>
      <c r="E1415" t="s">
        <v>133</v>
      </c>
      <c r="F1415" t="s">
        <v>136</v>
      </c>
      <c r="G1415" t="s">
        <v>135</v>
      </c>
      <c r="H1415" t="s">
        <v>136</v>
      </c>
      <c r="I1415" t="s">
        <v>10496</v>
      </c>
      <c r="K1415" t="s">
        <v>8355</v>
      </c>
      <c r="L1415" t="s">
        <v>10497</v>
      </c>
      <c r="M1415" t="s">
        <v>10498</v>
      </c>
      <c r="N1415" t="s">
        <v>221</v>
      </c>
      <c r="O1415" s="4">
        <v>37742</v>
      </c>
      <c r="P1415" t="s">
        <v>140</v>
      </c>
      <c r="Q1415" t="s">
        <v>155</v>
      </c>
      <c r="R1415">
        <v>18658568099</v>
      </c>
      <c r="T1415">
        <v>111421</v>
      </c>
      <c r="U1415" t="s">
        <v>10499</v>
      </c>
      <c r="V1415" t="s">
        <v>1225</v>
      </c>
      <c r="W1415" t="s">
        <v>687</v>
      </c>
      <c r="X1415" t="s">
        <v>429</v>
      </c>
      <c r="Y1415" t="s">
        <v>8355</v>
      </c>
      <c r="Z1415" t="s">
        <v>10497</v>
      </c>
      <c r="AA1415" t="s">
        <v>10498</v>
      </c>
      <c r="AB1415" t="s">
        <v>221</v>
      </c>
      <c r="AC1415" s="4">
        <v>37742</v>
      </c>
      <c r="AD1415" t="s">
        <v>140</v>
      </c>
      <c r="AF1415">
        <v>18658568099</v>
      </c>
      <c r="AH1415" t="s">
        <v>1134</v>
      </c>
      <c r="AI1415" t="s">
        <v>168</v>
      </c>
      <c r="AJ1415" t="s">
        <v>1135</v>
      </c>
      <c r="AK1415" t="s">
        <v>1136</v>
      </c>
      <c r="AL1415" t="s">
        <v>229</v>
      </c>
      <c r="AM1415" t="s">
        <v>1137</v>
      </c>
      <c r="AN1415" t="s">
        <v>1138</v>
      </c>
      <c r="AO1415" t="s">
        <v>1139</v>
      </c>
      <c r="AP1415" t="s">
        <v>537</v>
      </c>
      <c r="AQ1415" s="4">
        <v>28327</v>
      </c>
      <c r="AR1415" t="s">
        <v>140</v>
      </c>
      <c r="AT1415">
        <v>19109476004</v>
      </c>
      <c r="AV1415" t="s">
        <v>1140</v>
      </c>
      <c r="AW1415" t="s">
        <v>1141</v>
      </c>
      <c r="AZ1415" t="s">
        <v>144</v>
      </c>
      <c r="BA1415" t="s">
        <v>145</v>
      </c>
      <c r="BB1415" t="s">
        <v>136</v>
      </c>
      <c r="BC1415" t="s">
        <v>136</v>
      </c>
      <c r="BD1415" t="s">
        <v>148</v>
      </c>
      <c r="BE1415" t="s">
        <v>136</v>
      </c>
      <c r="BF1415" t="s">
        <v>136</v>
      </c>
      <c r="BG1415" t="s">
        <v>134</v>
      </c>
      <c r="BH1415" t="s">
        <v>136</v>
      </c>
      <c r="BN1415" t="s">
        <v>10500</v>
      </c>
      <c r="BO1415" t="s">
        <v>10501</v>
      </c>
      <c r="BP1415">
        <v>86</v>
      </c>
      <c r="BQ1415">
        <v>64</v>
      </c>
      <c r="BR1415">
        <v>64</v>
      </c>
      <c r="BS1415" s="1">
        <v>44200</v>
      </c>
      <c r="BT1415" s="1">
        <v>44504</v>
      </c>
      <c r="BU1415" s="1">
        <v>44200</v>
      </c>
      <c r="BV1415" s="1">
        <v>44504</v>
      </c>
      <c r="BW1415" t="s">
        <v>136</v>
      </c>
      <c r="BX1415">
        <v>40</v>
      </c>
      <c r="BY1415">
        <v>0</v>
      </c>
      <c r="BZ1415">
        <v>7</v>
      </c>
      <c r="CA1415">
        <v>7</v>
      </c>
      <c r="CB1415">
        <v>7</v>
      </c>
      <c r="CC1415">
        <v>7</v>
      </c>
      <c r="CD1415">
        <v>7</v>
      </c>
      <c r="CE1415">
        <v>5</v>
      </c>
      <c r="CF1415" t="str">
        <f>"7:00 AM"</f>
        <v>7:00 AM</v>
      </c>
      <c r="CG1415" t="str">
        <f>"3:00 PM"</f>
        <v>3:00 PM</v>
      </c>
      <c r="CH1415" s="5">
        <v>12.4</v>
      </c>
      <c r="CI1415" t="s">
        <v>146</v>
      </c>
      <c r="CL1415" t="s">
        <v>136</v>
      </c>
      <c r="CM1415" t="s">
        <v>147</v>
      </c>
      <c r="CN1415" t="s">
        <v>148</v>
      </c>
      <c r="CO1415" t="s">
        <v>1142</v>
      </c>
      <c r="CP1415" t="s">
        <v>149</v>
      </c>
      <c r="CQ1415">
        <v>3</v>
      </c>
      <c r="CR1415">
        <v>0</v>
      </c>
      <c r="CS1415" t="s">
        <v>136</v>
      </c>
      <c r="CT1415" t="s">
        <v>136</v>
      </c>
      <c r="CU1415" t="s">
        <v>136</v>
      </c>
      <c r="CV1415" t="s">
        <v>134</v>
      </c>
      <c r="CW1415" t="s">
        <v>134</v>
      </c>
      <c r="CX1415">
        <v>50</v>
      </c>
      <c r="CY1415" t="s">
        <v>134</v>
      </c>
      <c r="CZ1415" t="s">
        <v>134</v>
      </c>
      <c r="DA1415" t="s">
        <v>134</v>
      </c>
      <c r="DB1415" t="s">
        <v>134</v>
      </c>
      <c r="DC1415" t="s">
        <v>134</v>
      </c>
      <c r="DD1415" t="s">
        <v>136</v>
      </c>
      <c r="DF1415" t="s">
        <v>10502</v>
      </c>
      <c r="DG1415" t="s">
        <v>10497</v>
      </c>
      <c r="DH1415" t="s">
        <v>10503</v>
      </c>
      <c r="DI1415" t="s">
        <v>221</v>
      </c>
      <c r="DJ1415" s="4">
        <v>37742</v>
      </c>
      <c r="DK1415" t="s">
        <v>10504</v>
      </c>
      <c r="DL1415" t="s">
        <v>134</v>
      </c>
      <c r="DM1415">
        <v>2</v>
      </c>
      <c r="DN1415" t="s">
        <v>10505</v>
      </c>
      <c r="DO1415" t="s">
        <v>10503</v>
      </c>
      <c r="DP1415" t="s">
        <v>221</v>
      </c>
      <c r="DQ1415" t="str">
        <f>"37742"</f>
        <v>37742</v>
      </c>
      <c r="DR1415" t="s">
        <v>10504</v>
      </c>
      <c r="DS1415" t="s">
        <v>10506</v>
      </c>
      <c r="DT1415">
        <v>1</v>
      </c>
      <c r="DU1415">
        <v>16</v>
      </c>
      <c r="DV1415" t="s">
        <v>134</v>
      </c>
      <c r="DW1415" t="s">
        <v>134</v>
      </c>
      <c r="DX1415" t="s">
        <v>134</v>
      </c>
      <c r="DY1415" t="s">
        <v>134</v>
      </c>
      <c r="DZ1415">
        <v>6</v>
      </c>
      <c r="EA1415" t="s">
        <v>136</v>
      </c>
      <c r="EC1415" s="5">
        <v>12.68</v>
      </c>
      <c r="ED1415" s="5">
        <v>55</v>
      </c>
      <c r="EE1415" t="s">
        <v>148</v>
      </c>
      <c r="EF1415" t="s">
        <v>1751</v>
      </c>
      <c r="EG1415" t="s">
        <v>1145</v>
      </c>
      <c r="EH1415">
        <v>0</v>
      </c>
    </row>
    <row r="1416" spans="1:138" ht="15" customHeight="1" x14ac:dyDescent="0.35">
      <c r="A1416" t="s">
        <v>21940</v>
      </c>
      <c r="B1416" t="s">
        <v>157</v>
      </c>
      <c r="C1416" s="1">
        <v>44141.411062037034</v>
      </c>
      <c r="D1416" s="1">
        <v>44169</v>
      </c>
      <c r="E1416" t="s">
        <v>133</v>
      </c>
      <c r="F1416" t="s">
        <v>136</v>
      </c>
      <c r="G1416" t="s">
        <v>135</v>
      </c>
      <c r="H1416" t="s">
        <v>136</v>
      </c>
      <c r="I1416" t="s">
        <v>21941</v>
      </c>
      <c r="K1416" t="s">
        <v>20759</v>
      </c>
      <c r="M1416" t="s">
        <v>771</v>
      </c>
      <c r="N1416" t="s">
        <v>246</v>
      </c>
      <c r="O1416" s="4">
        <v>70535</v>
      </c>
      <c r="P1416" t="s">
        <v>140</v>
      </c>
      <c r="R1416">
        <v>13373050957</v>
      </c>
      <c r="T1416">
        <v>1125</v>
      </c>
      <c r="U1416" t="s">
        <v>768</v>
      </c>
      <c r="V1416" t="s">
        <v>2775</v>
      </c>
      <c r="W1416" t="s">
        <v>1970</v>
      </c>
      <c r="X1416" t="s">
        <v>164</v>
      </c>
      <c r="Y1416" t="s">
        <v>20759</v>
      </c>
      <c r="AA1416" t="s">
        <v>771</v>
      </c>
      <c r="AB1416" t="s">
        <v>246</v>
      </c>
      <c r="AC1416" s="4">
        <v>70535</v>
      </c>
      <c r="AD1416" t="s">
        <v>140</v>
      </c>
      <c r="AF1416">
        <v>13373050957</v>
      </c>
      <c r="AH1416" t="s">
        <v>21942</v>
      </c>
      <c r="AI1416" t="s">
        <v>226</v>
      </c>
      <c r="AJ1416" t="s">
        <v>646</v>
      </c>
      <c r="AK1416" t="s">
        <v>767</v>
      </c>
      <c r="AL1416" t="s">
        <v>768</v>
      </c>
      <c r="AM1416" t="s">
        <v>20760</v>
      </c>
      <c r="AO1416" t="s">
        <v>771</v>
      </c>
      <c r="AP1416" t="s">
        <v>246</v>
      </c>
      <c r="AQ1416" s="4">
        <v>70535</v>
      </c>
      <c r="AR1416" t="s">
        <v>140</v>
      </c>
      <c r="AS1416" t="s">
        <v>331</v>
      </c>
      <c r="AT1416">
        <v>13374663722</v>
      </c>
      <c r="AV1416" t="s">
        <v>772</v>
      </c>
      <c r="AW1416" t="s">
        <v>8253</v>
      </c>
      <c r="AX1416" t="s">
        <v>246</v>
      </c>
      <c r="AY1416" t="s">
        <v>774</v>
      </c>
      <c r="AZ1416" t="s">
        <v>175</v>
      </c>
      <c r="BA1416" t="s">
        <v>176</v>
      </c>
      <c r="BB1416" t="s">
        <v>136</v>
      </c>
      <c r="BC1416" t="s">
        <v>136</v>
      </c>
      <c r="BD1416" t="s">
        <v>148</v>
      </c>
      <c r="BE1416" t="s">
        <v>136</v>
      </c>
      <c r="BF1416" t="s">
        <v>136</v>
      </c>
      <c r="BG1416" t="s">
        <v>134</v>
      </c>
      <c r="BH1416" t="s">
        <v>136</v>
      </c>
      <c r="BN1416" t="s">
        <v>21943</v>
      </c>
      <c r="BO1416" t="s">
        <v>775</v>
      </c>
      <c r="BP1416">
        <v>5</v>
      </c>
      <c r="BQ1416">
        <v>5</v>
      </c>
      <c r="BR1416">
        <v>5</v>
      </c>
      <c r="BS1416" s="1">
        <v>44201</v>
      </c>
      <c r="BT1416" s="1">
        <v>44470</v>
      </c>
      <c r="BU1416" s="1">
        <v>44201</v>
      </c>
      <c r="BV1416" s="1">
        <v>44470</v>
      </c>
      <c r="BW1416" t="s">
        <v>136</v>
      </c>
      <c r="BX1416">
        <v>40</v>
      </c>
      <c r="BY1416">
        <v>0</v>
      </c>
      <c r="BZ1416">
        <v>8</v>
      </c>
      <c r="CA1416">
        <v>8</v>
      </c>
      <c r="CB1416">
        <v>8</v>
      </c>
      <c r="CC1416">
        <v>8</v>
      </c>
      <c r="CD1416">
        <v>8</v>
      </c>
      <c r="CE1416">
        <v>0</v>
      </c>
      <c r="CF1416" t="str">
        <f>"7:00 AM"</f>
        <v>7:00 AM</v>
      </c>
      <c r="CG1416" t="str">
        <f>"4:00 PM"</f>
        <v>4:00 PM</v>
      </c>
      <c r="CH1416" s="5">
        <v>11.83</v>
      </c>
      <c r="CI1416" t="s">
        <v>146</v>
      </c>
      <c r="CK1416" t="s">
        <v>21944</v>
      </c>
      <c r="CL1416" t="s">
        <v>136</v>
      </c>
      <c r="CM1416" t="s">
        <v>147</v>
      </c>
      <c r="CN1416" t="s">
        <v>148</v>
      </c>
      <c r="CO1416" t="s">
        <v>20762</v>
      </c>
      <c r="CP1416" t="s">
        <v>149</v>
      </c>
      <c r="CQ1416">
        <v>0</v>
      </c>
      <c r="CR1416">
        <v>0</v>
      </c>
      <c r="CS1416" t="s">
        <v>136</v>
      </c>
      <c r="CT1416" t="s">
        <v>136</v>
      </c>
      <c r="CU1416" t="s">
        <v>136</v>
      </c>
      <c r="CV1416" t="s">
        <v>134</v>
      </c>
      <c r="CW1416" t="s">
        <v>134</v>
      </c>
      <c r="CX1416">
        <v>60</v>
      </c>
      <c r="CY1416" t="s">
        <v>134</v>
      </c>
      <c r="CZ1416" t="s">
        <v>136</v>
      </c>
      <c r="DA1416" t="s">
        <v>136</v>
      </c>
      <c r="DB1416" t="s">
        <v>134</v>
      </c>
      <c r="DC1416" t="s">
        <v>134</v>
      </c>
      <c r="DD1416" t="s">
        <v>136</v>
      </c>
      <c r="DF1416" t="s">
        <v>777</v>
      </c>
      <c r="DG1416" t="s">
        <v>20759</v>
      </c>
      <c r="DH1416" t="s">
        <v>771</v>
      </c>
      <c r="DI1416" t="s">
        <v>246</v>
      </c>
      <c r="DJ1416" s="4">
        <v>70535</v>
      </c>
      <c r="DK1416" t="s">
        <v>268</v>
      </c>
      <c r="DL1416" t="s">
        <v>134</v>
      </c>
      <c r="DM1416">
        <v>6</v>
      </c>
      <c r="DN1416" t="s">
        <v>20763</v>
      </c>
      <c r="DO1416" t="s">
        <v>778</v>
      </c>
      <c r="DP1416" t="s">
        <v>246</v>
      </c>
      <c r="DQ1416" t="str">
        <f>"70515"</f>
        <v>70515</v>
      </c>
      <c r="DR1416" t="s">
        <v>339</v>
      </c>
      <c r="DS1416" t="s">
        <v>20764</v>
      </c>
      <c r="DT1416">
        <v>1</v>
      </c>
      <c r="DU1416">
        <v>16</v>
      </c>
      <c r="DV1416" t="s">
        <v>134</v>
      </c>
      <c r="DW1416" t="s">
        <v>134</v>
      </c>
      <c r="DX1416" t="s">
        <v>134</v>
      </c>
      <c r="DY1416" t="s">
        <v>136</v>
      </c>
      <c r="DZ1416">
        <v>1</v>
      </c>
      <c r="EA1416" t="s">
        <v>136</v>
      </c>
      <c r="EC1416" s="5">
        <v>12.68</v>
      </c>
      <c r="ED1416" s="5">
        <v>55</v>
      </c>
      <c r="EE1416">
        <v>13373050957</v>
      </c>
      <c r="EF1416" t="s">
        <v>21942</v>
      </c>
      <c r="EG1416" t="s">
        <v>148</v>
      </c>
      <c r="EH1416">
        <v>0</v>
      </c>
    </row>
    <row r="1417" spans="1:138" ht="15" customHeight="1" x14ac:dyDescent="0.35">
      <c r="A1417" t="s">
        <v>449</v>
      </c>
      <c r="B1417" t="s">
        <v>157</v>
      </c>
      <c r="C1417" s="1">
        <v>44137.665958217593</v>
      </c>
      <c r="D1417" s="1">
        <v>44169</v>
      </c>
      <c r="E1417" t="s">
        <v>133</v>
      </c>
      <c r="F1417" t="s">
        <v>136</v>
      </c>
      <c r="G1417" t="s">
        <v>135</v>
      </c>
      <c r="H1417" t="s">
        <v>136</v>
      </c>
      <c r="I1417" t="s">
        <v>450</v>
      </c>
      <c r="K1417" t="s">
        <v>451</v>
      </c>
      <c r="M1417" t="s">
        <v>452</v>
      </c>
      <c r="N1417" t="s">
        <v>395</v>
      </c>
      <c r="O1417" s="4">
        <v>95747</v>
      </c>
      <c r="P1417" t="s">
        <v>140</v>
      </c>
      <c r="R1417">
        <v>19165390308</v>
      </c>
      <c r="T1417">
        <v>112910</v>
      </c>
      <c r="U1417" t="s">
        <v>453</v>
      </c>
      <c r="V1417" t="s">
        <v>454</v>
      </c>
      <c r="W1417" t="s">
        <v>455</v>
      </c>
      <c r="X1417" t="s">
        <v>164</v>
      </c>
      <c r="Y1417" t="s">
        <v>451</v>
      </c>
      <c r="AA1417" t="s">
        <v>452</v>
      </c>
      <c r="AB1417" t="s">
        <v>395</v>
      </c>
      <c r="AC1417" s="4">
        <v>95747</v>
      </c>
      <c r="AD1417" t="s">
        <v>140</v>
      </c>
      <c r="AF1417">
        <v>19165390308</v>
      </c>
      <c r="AH1417" t="s">
        <v>148</v>
      </c>
      <c r="AI1417" t="s">
        <v>168</v>
      </c>
      <c r="AJ1417" t="s">
        <v>456</v>
      </c>
      <c r="AK1417" t="s">
        <v>457</v>
      </c>
      <c r="AM1417" t="s">
        <v>458</v>
      </c>
      <c r="AO1417" t="s">
        <v>459</v>
      </c>
      <c r="AP1417" t="s">
        <v>460</v>
      </c>
      <c r="AQ1417" s="4">
        <v>73737</v>
      </c>
      <c r="AR1417" t="s">
        <v>140</v>
      </c>
      <c r="AT1417">
        <v>15802274747</v>
      </c>
      <c r="AV1417" t="s">
        <v>461</v>
      </c>
      <c r="AW1417" t="s">
        <v>462</v>
      </c>
      <c r="AZ1417" t="s">
        <v>334</v>
      </c>
      <c r="BA1417" t="s">
        <v>335</v>
      </c>
      <c r="BB1417" t="s">
        <v>136</v>
      </c>
      <c r="BC1417" t="s">
        <v>136</v>
      </c>
      <c r="BD1417" t="s">
        <v>148</v>
      </c>
      <c r="BE1417" t="s">
        <v>136</v>
      </c>
      <c r="BF1417" t="s">
        <v>136</v>
      </c>
      <c r="BG1417" t="s">
        <v>134</v>
      </c>
      <c r="BH1417" t="s">
        <v>136</v>
      </c>
      <c r="BN1417" t="s">
        <v>463</v>
      </c>
      <c r="BO1417" t="s">
        <v>464</v>
      </c>
      <c r="BP1417">
        <v>6</v>
      </c>
      <c r="BQ1417">
        <v>6</v>
      </c>
      <c r="BR1417">
        <v>6</v>
      </c>
      <c r="BS1417" s="1">
        <v>44201</v>
      </c>
      <c r="BT1417" s="1">
        <v>44504</v>
      </c>
      <c r="BU1417" s="1">
        <v>44201</v>
      </c>
      <c r="BV1417" s="1">
        <v>44504</v>
      </c>
      <c r="BW1417" t="s">
        <v>136</v>
      </c>
      <c r="BX1417">
        <v>48</v>
      </c>
      <c r="BY1417">
        <v>0</v>
      </c>
      <c r="BZ1417">
        <v>8</v>
      </c>
      <c r="CA1417">
        <v>8</v>
      </c>
      <c r="CB1417">
        <v>8</v>
      </c>
      <c r="CC1417">
        <v>8</v>
      </c>
      <c r="CD1417">
        <v>8</v>
      </c>
      <c r="CE1417">
        <v>8</v>
      </c>
      <c r="CF1417" t="str">
        <f>"8:00 AM"</f>
        <v>8:00 AM</v>
      </c>
      <c r="CG1417" t="str">
        <f>"5:00 PM"</f>
        <v>5:00 PM</v>
      </c>
      <c r="CH1417" s="5">
        <v>14.77</v>
      </c>
      <c r="CI1417" t="s">
        <v>146</v>
      </c>
      <c r="CL1417" t="s">
        <v>136</v>
      </c>
      <c r="CM1417" t="s">
        <v>312</v>
      </c>
      <c r="CN1417" t="s">
        <v>148</v>
      </c>
      <c r="CO1417" t="s">
        <v>465</v>
      </c>
      <c r="CP1417" t="s">
        <v>149</v>
      </c>
      <c r="CQ1417">
        <v>3</v>
      </c>
      <c r="CR1417">
        <v>0</v>
      </c>
      <c r="CS1417" t="s">
        <v>136</v>
      </c>
      <c r="CT1417" t="s">
        <v>134</v>
      </c>
      <c r="CU1417" t="s">
        <v>136</v>
      </c>
      <c r="CV1417" t="s">
        <v>134</v>
      </c>
      <c r="CW1417" t="s">
        <v>134</v>
      </c>
      <c r="CX1417">
        <v>75</v>
      </c>
      <c r="CY1417" t="s">
        <v>134</v>
      </c>
      <c r="CZ1417" t="s">
        <v>134</v>
      </c>
      <c r="DA1417" t="s">
        <v>134</v>
      </c>
      <c r="DB1417" t="s">
        <v>136</v>
      </c>
      <c r="DC1417" t="s">
        <v>134</v>
      </c>
      <c r="DD1417" t="s">
        <v>136</v>
      </c>
      <c r="DF1417" t="s">
        <v>466</v>
      </c>
      <c r="DG1417" t="s">
        <v>467</v>
      </c>
      <c r="DH1417" t="s">
        <v>468</v>
      </c>
      <c r="DI1417" t="s">
        <v>395</v>
      </c>
      <c r="DJ1417" s="4">
        <v>95648</v>
      </c>
      <c r="DK1417" t="s">
        <v>469</v>
      </c>
      <c r="DL1417" t="s">
        <v>136</v>
      </c>
      <c r="DM1417">
        <v>1</v>
      </c>
      <c r="DN1417" t="s">
        <v>470</v>
      </c>
      <c r="DO1417" t="s">
        <v>471</v>
      </c>
      <c r="DP1417" t="s">
        <v>395</v>
      </c>
      <c r="DQ1417" t="str">
        <f>"95843"</f>
        <v>95843</v>
      </c>
      <c r="DR1417" t="s">
        <v>472</v>
      </c>
      <c r="DS1417" t="s">
        <v>296</v>
      </c>
      <c r="DT1417">
        <v>1</v>
      </c>
      <c r="DU1417">
        <v>6</v>
      </c>
      <c r="DV1417" t="s">
        <v>134</v>
      </c>
      <c r="DW1417" t="s">
        <v>134</v>
      </c>
      <c r="DX1417" t="s">
        <v>134</v>
      </c>
      <c r="DY1417" t="s">
        <v>136</v>
      </c>
      <c r="DZ1417">
        <v>1</v>
      </c>
      <c r="EA1417" t="s">
        <v>136</v>
      </c>
      <c r="EC1417" s="5">
        <v>12.68</v>
      </c>
      <c r="ED1417" s="5">
        <v>55</v>
      </c>
      <c r="EE1417">
        <v>19165390308</v>
      </c>
      <c r="EF1417" t="s">
        <v>473</v>
      </c>
      <c r="EG1417" t="s">
        <v>148</v>
      </c>
      <c r="EH1417">
        <v>0</v>
      </c>
    </row>
    <row r="1418" spans="1:138" ht="15" customHeight="1" x14ac:dyDescent="0.35">
      <c r="A1418" t="s">
        <v>26494</v>
      </c>
      <c r="B1418" t="s">
        <v>157</v>
      </c>
      <c r="C1418" s="1">
        <v>44132.660916203706</v>
      </c>
      <c r="D1418" s="1">
        <v>44169</v>
      </c>
      <c r="E1418" t="s">
        <v>133</v>
      </c>
      <c r="F1418" t="s">
        <v>136</v>
      </c>
      <c r="G1418" t="s">
        <v>135</v>
      </c>
      <c r="H1418" t="s">
        <v>136</v>
      </c>
      <c r="I1418" t="s">
        <v>26495</v>
      </c>
      <c r="K1418" t="s">
        <v>26496</v>
      </c>
      <c r="M1418" t="s">
        <v>1515</v>
      </c>
      <c r="N1418" t="s">
        <v>374</v>
      </c>
      <c r="O1418" s="4">
        <v>79043</v>
      </c>
      <c r="P1418" t="s">
        <v>140</v>
      </c>
      <c r="R1418">
        <v>18069382001</v>
      </c>
      <c r="T1418">
        <v>111191</v>
      </c>
      <c r="U1418" t="s">
        <v>26497</v>
      </c>
      <c r="V1418" t="s">
        <v>26498</v>
      </c>
      <c r="X1418" t="s">
        <v>164</v>
      </c>
      <c r="Y1418" t="s">
        <v>26496</v>
      </c>
      <c r="AA1418" t="s">
        <v>1515</v>
      </c>
      <c r="AB1418" t="s">
        <v>374</v>
      </c>
      <c r="AC1418" s="4">
        <v>79043</v>
      </c>
      <c r="AD1418" t="s">
        <v>140</v>
      </c>
      <c r="AF1418">
        <v>18069382001</v>
      </c>
      <c r="AH1418" t="s">
        <v>148</v>
      </c>
      <c r="AI1418" t="s">
        <v>168</v>
      </c>
      <c r="AJ1418" t="s">
        <v>456</v>
      </c>
      <c r="AK1418" t="s">
        <v>457</v>
      </c>
      <c r="AM1418" t="s">
        <v>458</v>
      </c>
      <c r="AO1418" t="s">
        <v>459</v>
      </c>
      <c r="AP1418" t="s">
        <v>460</v>
      </c>
      <c r="AQ1418" s="4">
        <v>73737</v>
      </c>
      <c r="AR1418" t="s">
        <v>140</v>
      </c>
      <c r="AT1418">
        <v>15802274747</v>
      </c>
      <c r="AV1418" t="s">
        <v>461</v>
      </c>
      <c r="AW1418" t="s">
        <v>462</v>
      </c>
      <c r="AZ1418" t="s">
        <v>288</v>
      </c>
      <c r="BA1418" t="s">
        <v>289</v>
      </c>
      <c r="BB1418" t="s">
        <v>136</v>
      </c>
      <c r="BC1418" t="s">
        <v>136</v>
      </c>
      <c r="BD1418" t="s">
        <v>148</v>
      </c>
      <c r="BE1418" t="s">
        <v>136</v>
      </c>
      <c r="BF1418" t="s">
        <v>136</v>
      </c>
      <c r="BG1418" t="s">
        <v>134</v>
      </c>
      <c r="BH1418" t="s">
        <v>136</v>
      </c>
      <c r="BN1418" t="s">
        <v>26499</v>
      </c>
      <c r="BO1418" t="s">
        <v>5421</v>
      </c>
      <c r="BP1418">
        <v>5</v>
      </c>
      <c r="BQ1418">
        <v>5</v>
      </c>
      <c r="BR1418">
        <v>5</v>
      </c>
      <c r="BS1418" s="1">
        <v>44201</v>
      </c>
      <c r="BT1418" s="1">
        <v>44505</v>
      </c>
      <c r="BU1418" s="1">
        <v>44201</v>
      </c>
      <c r="BV1418" s="1">
        <v>44505</v>
      </c>
      <c r="BW1418" t="s">
        <v>136</v>
      </c>
      <c r="BX1418">
        <v>40</v>
      </c>
      <c r="BY1418">
        <v>0</v>
      </c>
      <c r="BZ1418">
        <v>7</v>
      </c>
      <c r="CA1418">
        <v>7</v>
      </c>
      <c r="CB1418">
        <v>7</v>
      </c>
      <c r="CC1418">
        <v>7</v>
      </c>
      <c r="CD1418">
        <v>7</v>
      </c>
      <c r="CE1418">
        <v>5</v>
      </c>
      <c r="CF1418" t="str">
        <f>"9:00 AM"</f>
        <v>9:00 AM</v>
      </c>
      <c r="CG1418" t="str">
        <f>"5:00 PM"</f>
        <v>5:00 PM</v>
      </c>
      <c r="CH1418" s="5">
        <v>12.67</v>
      </c>
      <c r="CI1418" t="s">
        <v>146</v>
      </c>
      <c r="CL1418" t="s">
        <v>136</v>
      </c>
      <c r="CM1418" t="s">
        <v>354</v>
      </c>
      <c r="CN1418" t="s">
        <v>5956</v>
      </c>
      <c r="CO1418" t="s">
        <v>465</v>
      </c>
      <c r="CP1418" t="s">
        <v>149</v>
      </c>
      <c r="CQ1418">
        <v>3</v>
      </c>
      <c r="CR1418">
        <v>0</v>
      </c>
      <c r="CS1418" t="s">
        <v>136</v>
      </c>
      <c r="CT1418" t="s">
        <v>134</v>
      </c>
      <c r="CU1418" t="s">
        <v>136</v>
      </c>
      <c r="CV1418" t="s">
        <v>134</v>
      </c>
      <c r="CW1418" t="s">
        <v>134</v>
      </c>
      <c r="CX1418">
        <v>75</v>
      </c>
      <c r="CY1418" t="s">
        <v>134</v>
      </c>
      <c r="CZ1418" t="s">
        <v>134</v>
      </c>
      <c r="DA1418" t="s">
        <v>134</v>
      </c>
      <c r="DB1418" t="s">
        <v>136</v>
      </c>
      <c r="DC1418" t="s">
        <v>134</v>
      </c>
      <c r="DD1418" t="s">
        <v>136</v>
      </c>
      <c r="DF1418" t="s">
        <v>466</v>
      </c>
      <c r="DG1418" t="s">
        <v>26496</v>
      </c>
      <c r="DH1418" t="s">
        <v>1515</v>
      </c>
      <c r="DI1418" t="s">
        <v>374</v>
      </c>
      <c r="DJ1418" s="4">
        <v>79043</v>
      </c>
      <c r="DK1418" t="s">
        <v>9454</v>
      </c>
      <c r="DL1418" t="s">
        <v>136</v>
      </c>
      <c r="DM1418">
        <v>1</v>
      </c>
      <c r="DN1418" t="s">
        <v>26500</v>
      </c>
      <c r="DO1418" t="s">
        <v>1515</v>
      </c>
      <c r="DP1418" t="s">
        <v>374</v>
      </c>
      <c r="DQ1418" t="str">
        <f>"79043"</f>
        <v>79043</v>
      </c>
      <c r="DR1418" t="s">
        <v>9454</v>
      </c>
      <c r="DS1418" t="s">
        <v>296</v>
      </c>
      <c r="DT1418">
        <v>1</v>
      </c>
      <c r="DU1418">
        <v>5</v>
      </c>
      <c r="DV1418" t="s">
        <v>134</v>
      </c>
      <c r="DW1418" t="s">
        <v>134</v>
      </c>
      <c r="DX1418" t="s">
        <v>134</v>
      </c>
      <c r="DY1418" t="s">
        <v>136</v>
      </c>
      <c r="DZ1418">
        <v>1</v>
      </c>
      <c r="EA1418" t="s">
        <v>136</v>
      </c>
      <c r="EC1418" s="5">
        <v>12.68</v>
      </c>
      <c r="ED1418" s="5">
        <v>55</v>
      </c>
      <c r="EE1418">
        <v>18069382001</v>
      </c>
      <c r="EF1418" t="s">
        <v>26501</v>
      </c>
      <c r="EG1418" t="s">
        <v>148</v>
      </c>
      <c r="EH1418">
        <v>0</v>
      </c>
    </row>
    <row r="1419" spans="1:138" ht="15" customHeight="1" x14ac:dyDescent="0.35">
      <c r="A1419" t="s">
        <v>3168</v>
      </c>
      <c r="B1419" t="s">
        <v>157</v>
      </c>
      <c r="C1419" s="1">
        <v>44131.388329976849</v>
      </c>
      <c r="D1419" s="1">
        <v>44169</v>
      </c>
      <c r="E1419" t="s">
        <v>133</v>
      </c>
      <c r="F1419" t="s">
        <v>136</v>
      </c>
      <c r="G1419" t="s">
        <v>135</v>
      </c>
      <c r="H1419" t="s">
        <v>136</v>
      </c>
      <c r="I1419" t="s">
        <v>3169</v>
      </c>
      <c r="K1419" t="s">
        <v>3170</v>
      </c>
      <c r="M1419" t="s">
        <v>778</v>
      </c>
      <c r="N1419" t="s">
        <v>246</v>
      </c>
      <c r="O1419" s="4">
        <v>70515</v>
      </c>
      <c r="P1419" t="s">
        <v>140</v>
      </c>
      <c r="R1419">
        <v>13377897606</v>
      </c>
      <c r="T1419">
        <v>11251</v>
      </c>
      <c r="U1419" t="s">
        <v>3171</v>
      </c>
      <c r="V1419" t="s">
        <v>3172</v>
      </c>
      <c r="X1419" t="s">
        <v>164</v>
      </c>
      <c r="Y1419" t="s">
        <v>3170</v>
      </c>
      <c r="AA1419" t="s">
        <v>778</v>
      </c>
      <c r="AB1419" t="s">
        <v>246</v>
      </c>
      <c r="AC1419" s="4">
        <v>70515</v>
      </c>
      <c r="AD1419" t="s">
        <v>140</v>
      </c>
      <c r="AF1419">
        <v>13377897606</v>
      </c>
      <c r="AH1419" t="s">
        <v>3173</v>
      </c>
      <c r="AI1419" t="s">
        <v>168</v>
      </c>
      <c r="AJ1419" t="s">
        <v>325</v>
      </c>
      <c r="AK1419" t="s">
        <v>329</v>
      </c>
      <c r="AM1419" t="s">
        <v>330</v>
      </c>
      <c r="AO1419" t="s">
        <v>324</v>
      </c>
      <c r="AP1419" t="s">
        <v>246</v>
      </c>
      <c r="AQ1419" s="4">
        <v>70554</v>
      </c>
      <c r="AR1419" t="s">
        <v>140</v>
      </c>
      <c r="AS1419" t="s">
        <v>331</v>
      </c>
      <c r="AT1419">
        <v>13377894322</v>
      </c>
      <c r="AV1419" t="s">
        <v>332</v>
      </c>
      <c r="AW1419" t="s">
        <v>333</v>
      </c>
      <c r="AZ1419" t="s">
        <v>334</v>
      </c>
      <c r="BA1419" t="s">
        <v>335</v>
      </c>
      <c r="BB1419" t="s">
        <v>136</v>
      </c>
      <c r="BC1419" t="s">
        <v>136</v>
      </c>
      <c r="BD1419" t="s">
        <v>148</v>
      </c>
      <c r="BE1419" t="s">
        <v>136</v>
      </c>
      <c r="BF1419" t="s">
        <v>136</v>
      </c>
      <c r="BG1419" t="s">
        <v>134</v>
      </c>
      <c r="BH1419" t="s">
        <v>136</v>
      </c>
      <c r="BN1419" t="s">
        <v>3174</v>
      </c>
      <c r="BO1419" t="s">
        <v>1574</v>
      </c>
      <c r="BP1419">
        <v>5</v>
      </c>
      <c r="BQ1419">
        <v>5</v>
      </c>
      <c r="BR1419">
        <v>5</v>
      </c>
      <c r="BS1419" s="1">
        <v>44201</v>
      </c>
      <c r="BT1419" s="1">
        <v>44382</v>
      </c>
      <c r="BU1419" s="1">
        <v>44201</v>
      </c>
      <c r="BV1419" s="1">
        <v>44382</v>
      </c>
      <c r="BW1419" t="s">
        <v>136</v>
      </c>
      <c r="BX1419">
        <v>35</v>
      </c>
      <c r="BY1419">
        <v>0</v>
      </c>
      <c r="BZ1419">
        <v>7</v>
      </c>
      <c r="CA1419">
        <v>7</v>
      </c>
      <c r="CB1419">
        <v>7</v>
      </c>
      <c r="CC1419">
        <v>7</v>
      </c>
      <c r="CD1419">
        <v>7</v>
      </c>
      <c r="CE1419">
        <v>0</v>
      </c>
      <c r="CF1419" t="str">
        <f>"8:00 AM"</f>
        <v>8:00 AM</v>
      </c>
      <c r="CG1419" t="str">
        <f>"4:00 PM"</f>
        <v>4:00 PM</v>
      </c>
      <c r="CH1419" s="5">
        <v>11.83</v>
      </c>
      <c r="CI1419" t="s">
        <v>146</v>
      </c>
      <c r="CL1419" t="s">
        <v>136</v>
      </c>
      <c r="CM1419" t="s">
        <v>147</v>
      </c>
      <c r="CN1419" t="s">
        <v>148</v>
      </c>
      <c r="CO1419" t="s">
        <v>338</v>
      </c>
      <c r="CP1419" t="s">
        <v>149</v>
      </c>
      <c r="CQ1419">
        <v>0</v>
      </c>
      <c r="CR1419">
        <v>0</v>
      </c>
      <c r="CS1419" t="s">
        <v>136</v>
      </c>
      <c r="CT1419" t="s">
        <v>136</v>
      </c>
      <c r="CU1419" t="s">
        <v>136</v>
      </c>
      <c r="CV1419" t="s">
        <v>136</v>
      </c>
      <c r="CW1419" t="s">
        <v>134</v>
      </c>
      <c r="CX1419">
        <v>50</v>
      </c>
      <c r="CY1419" t="s">
        <v>136</v>
      </c>
      <c r="CZ1419" t="s">
        <v>136</v>
      </c>
      <c r="DA1419" t="s">
        <v>136</v>
      </c>
      <c r="DB1419" t="s">
        <v>134</v>
      </c>
      <c r="DC1419" t="s">
        <v>134</v>
      </c>
      <c r="DD1419" t="s">
        <v>136</v>
      </c>
      <c r="DF1419" t="s">
        <v>149</v>
      </c>
      <c r="DG1419" t="s">
        <v>3175</v>
      </c>
      <c r="DH1419" t="s">
        <v>778</v>
      </c>
      <c r="DI1419" t="s">
        <v>246</v>
      </c>
      <c r="DJ1419" s="4">
        <v>70515</v>
      </c>
      <c r="DK1419" t="s">
        <v>339</v>
      </c>
      <c r="DL1419" t="s">
        <v>136</v>
      </c>
      <c r="DM1419">
        <v>1</v>
      </c>
      <c r="DN1419" t="s">
        <v>3175</v>
      </c>
      <c r="DO1419" t="s">
        <v>778</v>
      </c>
      <c r="DP1419" t="s">
        <v>246</v>
      </c>
      <c r="DQ1419" t="str">
        <f>"70515"</f>
        <v>70515</v>
      </c>
      <c r="DR1419" t="s">
        <v>339</v>
      </c>
      <c r="DS1419" t="s">
        <v>296</v>
      </c>
      <c r="DT1419">
        <v>2</v>
      </c>
      <c r="DU1419">
        <v>5</v>
      </c>
      <c r="DV1419" t="s">
        <v>134</v>
      </c>
      <c r="DW1419" t="s">
        <v>134</v>
      </c>
      <c r="DX1419" t="s">
        <v>134</v>
      </c>
      <c r="DY1419" t="s">
        <v>136</v>
      </c>
      <c r="DZ1419">
        <v>1</v>
      </c>
      <c r="EA1419" t="s">
        <v>136</v>
      </c>
      <c r="EC1419" s="5">
        <v>12.68</v>
      </c>
      <c r="ED1419" s="5">
        <v>55</v>
      </c>
      <c r="EE1419">
        <v>13377897606</v>
      </c>
      <c r="EF1419" t="s">
        <v>3173</v>
      </c>
      <c r="EG1419" t="s">
        <v>148</v>
      </c>
      <c r="EH1419">
        <v>0</v>
      </c>
    </row>
    <row r="1420" spans="1:138" ht="15" customHeight="1" x14ac:dyDescent="0.35">
      <c r="A1420" t="s">
        <v>12690</v>
      </c>
      <c r="B1420" t="s">
        <v>157</v>
      </c>
      <c r="C1420" s="1">
        <v>44132.696382060189</v>
      </c>
      <c r="D1420" s="1">
        <v>44169</v>
      </c>
      <c r="E1420" t="s">
        <v>133</v>
      </c>
      <c r="F1420" t="s">
        <v>136</v>
      </c>
      <c r="G1420" t="s">
        <v>135</v>
      </c>
      <c r="H1420" t="s">
        <v>136</v>
      </c>
      <c r="I1420" t="s">
        <v>8295</v>
      </c>
      <c r="K1420" t="s">
        <v>8296</v>
      </c>
      <c r="M1420" t="s">
        <v>8297</v>
      </c>
      <c r="N1420" t="s">
        <v>246</v>
      </c>
      <c r="O1420" s="4">
        <v>70555</v>
      </c>
      <c r="P1420" t="s">
        <v>140</v>
      </c>
      <c r="R1420">
        <v>13372248763</v>
      </c>
      <c r="T1420">
        <v>11251</v>
      </c>
      <c r="U1420" t="s">
        <v>8298</v>
      </c>
      <c r="V1420" t="s">
        <v>8299</v>
      </c>
      <c r="W1420" t="s">
        <v>6767</v>
      </c>
      <c r="X1420" t="s">
        <v>164</v>
      </c>
      <c r="Y1420" t="s">
        <v>8296</v>
      </c>
      <c r="Z1420" t="s">
        <v>148</v>
      </c>
      <c r="AA1420" t="s">
        <v>8297</v>
      </c>
      <c r="AB1420" t="s">
        <v>246</v>
      </c>
      <c r="AC1420" s="4">
        <v>70555</v>
      </c>
      <c r="AD1420" t="s">
        <v>140</v>
      </c>
      <c r="AF1420">
        <v>13372248763</v>
      </c>
      <c r="AH1420" t="s">
        <v>8300</v>
      </c>
      <c r="AI1420" t="s">
        <v>226</v>
      </c>
      <c r="AJ1420" t="s">
        <v>3838</v>
      </c>
      <c r="AK1420" t="s">
        <v>2820</v>
      </c>
      <c r="AL1420" t="s">
        <v>664</v>
      </c>
      <c r="AM1420" t="s">
        <v>5000</v>
      </c>
      <c r="AO1420" t="s">
        <v>5001</v>
      </c>
      <c r="AP1420" t="s">
        <v>246</v>
      </c>
      <c r="AQ1420" s="4">
        <v>70601</v>
      </c>
      <c r="AR1420" t="s">
        <v>140</v>
      </c>
      <c r="AT1420">
        <v>13372140354</v>
      </c>
      <c r="AV1420" t="s">
        <v>3839</v>
      </c>
      <c r="AW1420" t="s">
        <v>1159</v>
      </c>
      <c r="AX1420" t="s">
        <v>246</v>
      </c>
      <c r="AY1420" t="s">
        <v>674</v>
      </c>
      <c r="AZ1420" t="s">
        <v>334</v>
      </c>
      <c r="BA1420" t="s">
        <v>335</v>
      </c>
      <c r="BB1420" t="s">
        <v>136</v>
      </c>
      <c r="BC1420" t="s">
        <v>136</v>
      </c>
      <c r="BD1420" t="s">
        <v>148</v>
      </c>
      <c r="BE1420" t="s">
        <v>136</v>
      </c>
      <c r="BF1420" t="s">
        <v>136</v>
      </c>
      <c r="BG1420" t="s">
        <v>134</v>
      </c>
      <c r="BH1420" t="s">
        <v>136</v>
      </c>
      <c r="BN1420" t="s">
        <v>12691</v>
      </c>
      <c r="BO1420" t="s">
        <v>905</v>
      </c>
      <c r="BP1420">
        <v>18</v>
      </c>
      <c r="BQ1420">
        <v>18</v>
      </c>
      <c r="BR1420">
        <v>18</v>
      </c>
      <c r="BS1420" s="1">
        <v>44197</v>
      </c>
      <c r="BT1420" s="1">
        <v>44392</v>
      </c>
      <c r="BU1420" s="1">
        <v>44197</v>
      </c>
      <c r="BV1420" s="1">
        <v>44392</v>
      </c>
      <c r="BW1420" t="s">
        <v>136</v>
      </c>
      <c r="BX1420">
        <v>35</v>
      </c>
      <c r="BY1420">
        <v>0</v>
      </c>
      <c r="BZ1420">
        <v>7</v>
      </c>
      <c r="CA1420">
        <v>7</v>
      </c>
      <c r="CB1420">
        <v>7</v>
      </c>
      <c r="CC1420">
        <v>7</v>
      </c>
      <c r="CD1420">
        <v>7</v>
      </c>
      <c r="CE1420">
        <v>0</v>
      </c>
      <c r="CF1420" t="str">
        <f>"5:00 AM"</f>
        <v>5:00 AM</v>
      </c>
      <c r="CG1420" t="str">
        <f>"12:00 PM"</f>
        <v>12:00 PM</v>
      </c>
      <c r="CH1420" s="5">
        <v>11.83</v>
      </c>
      <c r="CI1420" t="s">
        <v>146</v>
      </c>
      <c r="CL1420" t="s">
        <v>134</v>
      </c>
      <c r="CM1420" t="s">
        <v>312</v>
      </c>
      <c r="CN1420" t="s">
        <v>148</v>
      </c>
      <c r="CO1420" t="s">
        <v>11148</v>
      </c>
      <c r="CP1420" t="s">
        <v>149</v>
      </c>
      <c r="CQ1420">
        <v>0</v>
      </c>
      <c r="CR1420">
        <v>0</v>
      </c>
      <c r="CS1420" t="s">
        <v>136</v>
      </c>
      <c r="CT1420" t="s">
        <v>136</v>
      </c>
      <c r="CU1420" t="s">
        <v>136</v>
      </c>
      <c r="CV1420" t="s">
        <v>136</v>
      </c>
      <c r="CW1420" t="s">
        <v>134</v>
      </c>
      <c r="CX1420">
        <v>40</v>
      </c>
      <c r="CY1420" t="s">
        <v>134</v>
      </c>
      <c r="CZ1420" t="s">
        <v>136</v>
      </c>
      <c r="DA1420" t="s">
        <v>136</v>
      </c>
      <c r="DB1420" t="s">
        <v>134</v>
      </c>
      <c r="DC1420" t="s">
        <v>134</v>
      </c>
      <c r="DD1420" t="s">
        <v>136</v>
      </c>
      <c r="DF1420" t="s">
        <v>8302</v>
      </c>
      <c r="DG1420" t="s">
        <v>8303</v>
      </c>
      <c r="DH1420" t="s">
        <v>5442</v>
      </c>
      <c r="DI1420" t="s">
        <v>246</v>
      </c>
      <c r="DJ1420" s="4">
        <v>70548</v>
      </c>
      <c r="DK1420" t="s">
        <v>3166</v>
      </c>
      <c r="DL1420" t="s">
        <v>136</v>
      </c>
      <c r="DM1420">
        <v>1</v>
      </c>
      <c r="DN1420" t="s">
        <v>12692</v>
      </c>
      <c r="DO1420" t="s">
        <v>5442</v>
      </c>
      <c r="DP1420" t="s">
        <v>246</v>
      </c>
      <c r="DQ1420" t="str">
        <f>"70548"</f>
        <v>70548</v>
      </c>
      <c r="DR1420" t="s">
        <v>3166</v>
      </c>
      <c r="DS1420" t="s">
        <v>8305</v>
      </c>
      <c r="DT1420">
        <v>2</v>
      </c>
      <c r="DU1420">
        <v>14</v>
      </c>
      <c r="DV1420" t="s">
        <v>134</v>
      </c>
      <c r="DW1420" t="s">
        <v>134</v>
      </c>
      <c r="DX1420" t="s">
        <v>134</v>
      </c>
      <c r="DY1420" t="s">
        <v>134</v>
      </c>
      <c r="DZ1420">
        <v>2</v>
      </c>
      <c r="EA1420" t="s">
        <v>136</v>
      </c>
      <c r="EC1420" s="5">
        <v>12.68</v>
      </c>
      <c r="ED1420" s="5">
        <v>55</v>
      </c>
      <c r="EE1420">
        <v>13372248763</v>
      </c>
      <c r="EF1420" t="s">
        <v>8300</v>
      </c>
      <c r="EG1420" t="s">
        <v>148</v>
      </c>
      <c r="EH1420">
        <v>1</v>
      </c>
    </row>
    <row r="1421" spans="1:138" ht="15" customHeight="1" x14ac:dyDescent="0.35">
      <c r="A1421" t="s">
        <v>25513</v>
      </c>
      <c r="B1421" t="s">
        <v>157</v>
      </c>
      <c r="C1421" s="1">
        <v>44132.913799421294</v>
      </c>
      <c r="D1421" s="1">
        <v>44169</v>
      </c>
      <c r="E1421" t="s">
        <v>133</v>
      </c>
      <c r="F1421" t="s">
        <v>136</v>
      </c>
      <c r="G1421" t="s">
        <v>135</v>
      </c>
      <c r="H1421" t="s">
        <v>136</v>
      </c>
      <c r="I1421" t="s">
        <v>25514</v>
      </c>
      <c r="K1421" t="s">
        <v>25515</v>
      </c>
      <c r="M1421" t="s">
        <v>3603</v>
      </c>
      <c r="N1421" t="s">
        <v>246</v>
      </c>
      <c r="O1421" s="4">
        <v>70570</v>
      </c>
      <c r="P1421" t="s">
        <v>140</v>
      </c>
      <c r="R1421">
        <v>13374079555</v>
      </c>
      <c r="T1421">
        <v>11292</v>
      </c>
      <c r="U1421" t="s">
        <v>25516</v>
      </c>
      <c r="V1421" t="s">
        <v>4976</v>
      </c>
      <c r="W1421" t="s">
        <v>4929</v>
      </c>
      <c r="X1421" t="s">
        <v>164</v>
      </c>
      <c r="Y1421" t="s">
        <v>25515</v>
      </c>
      <c r="AA1421" t="s">
        <v>3603</v>
      </c>
      <c r="AB1421" t="s">
        <v>246</v>
      </c>
      <c r="AC1421" s="4">
        <v>70570</v>
      </c>
      <c r="AD1421" t="s">
        <v>140</v>
      </c>
      <c r="AF1421">
        <v>13374079555</v>
      </c>
      <c r="AH1421" t="s">
        <v>25517</v>
      </c>
      <c r="AI1421" t="s">
        <v>226</v>
      </c>
      <c r="AJ1421" t="s">
        <v>3838</v>
      </c>
      <c r="AK1421" t="s">
        <v>2820</v>
      </c>
      <c r="AL1421" t="s">
        <v>664</v>
      </c>
      <c r="AM1421" t="s">
        <v>670</v>
      </c>
      <c r="AO1421" t="s">
        <v>671</v>
      </c>
      <c r="AP1421" t="s">
        <v>246</v>
      </c>
      <c r="AQ1421" s="4">
        <v>70601</v>
      </c>
      <c r="AR1421" t="s">
        <v>140</v>
      </c>
      <c r="AT1421">
        <v>13372140354</v>
      </c>
      <c r="AV1421" t="s">
        <v>3839</v>
      </c>
      <c r="AW1421" t="s">
        <v>1159</v>
      </c>
      <c r="AX1421" t="s">
        <v>246</v>
      </c>
      <c r="AY1421" t="s">
        <v>674</v>
      </c>
      <c r="AZ1421" t="s">
        <v>334</v>
      </c>
      <c r="BA1421" t="s">
        <v>335</v>
      </c>
      <c r="BB1421" t="s">
        <v>136</v>
      </c>
      <c r="BC1421" t="s">
        <v>136</v>
      </c>
      <c r="BD1421" t="s">
        <v>148</v>
      </c>
      <c r="BE1421" t="s">
        <v>136</v>
      </c>
      <c r="BF1421" t="s">
        <v>136</v>
      </c>
      <c r="BG1421" t="s">
        <v>134</v>
      </c>
      <c r="BH1421" t="s">
        <v>136</v>
      </c>
      <c r="BN1421" t="s">
        <v>25518</v>
      </c>
      <c r="BO1421" t="s">
        <v>905</v>
      </c>
      <c r="BP1421">
        <v>8</v>
      </c>
      <c r="BQ1421">
        <v>8</v>
      </c>
      <c r="BR1421">
        <v>8</v>
      </c>
      <c r="BS1421" s="1">
        <v>44197</v>
      </c>
      <c r="BT1421" s="1">
        <v>44500</v>
      </c>
      <c r="BU1421" s="1">
        <v>44197</v>
      </c>
      <c r="BV1421" s="1">
        <v>44500</v>
      </c>
      <c r="BW1421" t="s">
        <v>136</v>
      </c>
      <c r="BX1421">
        <v>40</v>
      </c>
      <c r="BY1421">
        <v>6</v>
      </c>
      <c r="BZ1421">
        <v>6</v>
      </c>
      <c r="CA1421">
        <v>6</v>
      </c>
      <c r="CB1421">
        <v>6</v>
      </c>
      <c r="CC1421">
        <v>4</v>
      </c>
      <c r="CD1421">
        <v>6</v>
      </c>
      <c r="CE1421">
        <v>6</v>
      </c>
      <c r="CF1421" t="str">
        <f>"7:00 AM"</f>
        <v>7:00 AM</v>
      </c>
      <c r="CG1421" t="str">
        <f>"1:00 PM"</f>
        <v>1:00 PM</v>
      </c>
      <c r="CH1421" s="5">
        <v>11.83</v>
      </c>
      <c r="CI1421" t="s">
        <v>146</v>
      </c>
      <c r="CL1421" t="s">
        <v>136</v>
      </c>
      <c r="CM1421" t="s">
        <v>147</v>
      </c>
      <c r="CN1421" t="s">
        <v>148</v>
      </c>
      <c r="CO1421" t="s">
        <v>7734</v>
      </c>
      <c r="CP1421" t="s">
        <v>149</v>
      </c>
      <c r="CQ1421">
        <v>3</v>
      </c>
      <c r="CR1421">
        <v>0</v>
      </c>
      <c r="CS1421" t="s">
        <v>136</v>
      </c>
      <c r="CT1421" t="s">
        <v>136</v>
      </c>
      <c r="CU1421" t="s">
        <v>136</v>
      </c>
      <c r="CV1421" t="s">
        <v>136</v>
      </c>
      <c r="CW1421" t="s">
        <v>136</v>
      </c>
      <c r="CY1421" t="s">
        <v>134</v>
      </c>
      <c r="CZ1421" t="s">
        <v>136</v>
      </c>
      <c r="DA1421" t="s">
        <v>136</v>
      </c>
      <c r="DB1421" t="s">
        <v>134</v>
      </c>
      <c r="DC1421" t="s">
        <v>136</v>
      </c>
      <c r="DD1421" t="s">
        <v>136</v>
      </c>
      <c r="DF1421" t="s">
        <v>180</v>
      </c>
      <c r="DG1421" t="s">
        <v>25515</v>
      </c>
      <c r="DH1421" t="s">
        <v>3603</v>
      </c>
      <c r="DI1421" t="s">
        <v>246</v>
      </c>
      <c r="DJ1421" s="4">
        <v>70570</v>
      </c>
      <c r="DK1421" t="s">
        <v>3260</v>
      </c>
      <c r="DL1421" t="s">
        <v>136</v>
      </c>
      <c r="DM1421">
        <v>1</v>
      </c>
      <c r="DN1421" t="s">
        <v>25519</v>
      </c>
      <c r="DO1421" t="s">
        <v>3603</v>
      </c>
      <c r="DP1421" t="s">
        <v>246</v>
      </c>
      <c r="DQ1421" t="str">
        <f>"70570"</f>
        <v>70570</v>
      </c>
      <c r="DR1421" t="s">
        <v>3260</v>
      </c>
      <c r="DS1421" t="s">
        <v>907</v>
      </c>
      <c r="DT1421">
        <v>1</v>
      </c>
      <c r="DU1421">
        <v>4</v>
      </c>
      <c r="DV1421" t="s">
        <v>134</v>
      </c>
      <c r="DW1421" t="s">
        <v>134</v>
      </c>
      <c r="DX1421" t="s">
        <v>134</v>
      </c>
      <c r="DY1421" t="s">
        <v>134</v>
      </c>
      <c r="DZ1421">
        <v>2</v>
      </c>
      <c r="EA1421" t="s">
        <v>136</v>
      </c>
      <c r="EC1421" s="5">
        <v>12.68</v>
      </c>
      <c r="ED1421" s="5">
        <v>55</v>
      </c>
      <c r="EE1421">
        <v>13374079555</v>
      </c>
      <c r="EF1421" t="s">
        <v>25517</v>
      </c>
      <c r="EG1421" t="s">
        <v>148</v>
      </c>
      <c r="EH1421">
        <v>0</v>
      </c>
    </row>
    <row r="1422" spans="1:138" ht="15" customHeight="1" x14ac:dyDescent="0.35">
      <c r="A1422" t="s">
        <v>27170</v>
      </c>
      <c r="B1422" t="s">
        <v>132</v>
      </c>
      <c r="C1422" s="1">
        <v>44148.748760185183</v>
      </c>
      <c r="D1422" s="1">
        <v>44169</v>
      </c>
      <c r="E1422" t="s">
        <v>133</v>
      </c>
      <c r="F1422" t="s">
        <v>134</v>
      </c>
      <c r="G1422" t="s">
        <v>135</v>
      </c>
      <c r="H1422" t="s">
        <v>136</v>
      </c>
      <c r="I1422" t="s">
        <v>24647</v>
      </c>
      <c r="J1422" t="s">
        <v>24648</v>
      </c>
      <c r="K1422" t="s">
        <v>24658</v>
      </c>
      <c r="M1422" t="s">
        <v>24649</v>
      </c>
      <c r="N1422" t="s">
        <v>374</v>
      </c>
      <c r="O1422" s="4">
        <v>78880</v>
      </c>
      <c r="P1422" t="s">
        <v>140</v>
      </c>
      <c r="R1422">
        <v>18303702401</v>
      </c>
      <c r="T1422">
        <v>111</v>
      </c>
      <c r="U1422" t="s">
        <v>4159</v>
      </c>
      <c r="V1422" t="s">
        <v>24650</v>
      </c>
      <c r="W1422" t="s">
        <v>1979</v>
      </c>
      <c r="X1422" t="s">
        <v>164</v>
      </c>
      <c r="Y1422" t="s">
        <v>24651</v>
      </c>
      <c r="Z1422" t="s">
        <v>24652</v>
      </c>
      <c r="AA1422" t="s">
        <v>24653</v>
      </c>
      <c r="AB1422" t="s">
        <v>374</v>
      </c>
      <c r="AC1422" s="4">
        <v>78028</v>
      </c>
      <c r="AD1422" t="s">
        <v>140</v>
      </c>
      <c r="AF1422">
        <v>18303702401</v>
      </c>
      <c r="AH1422" t="s">
        <v>24654</v>
      </c>
      <c r="AI1422" t="s">
        <v>168</v>
      </c>
      <c r="AJ1422" t="s">
        <v>1955</v>
      </c>
      <c r="AK1422" t="s">
        <v>1956</v>
      </c>
      <c r="AL1422" t="s">
        <v>1957</v>
      </c>
      <c r="AM1422" t="s">
        <v>27171</v>
      </c>
      <c r="AO1422" t="s">
        <v>1958</v>
      </c>
      <c r="AP1422" t="s">
        <v>374</v>
      </c>
      <c r="AQ1422" s="4">
        <v>76901</v>
      </c>
      <c r="AR1422" t="s">
        <v>140</v>
      </c>
      <c r="AT1422">
        <v>13256509657</v>
      </c>
      <c r="AV1422" t="s">
        <v>1959</v>
      </c>
      <c r="AW1422" t="s">
        <v>1960</v>
      </c>
      <c r="AZ1422" t="s">
        <v>262</v>
      </c>
      <c r="BA1422" t="s">
        <v>263</v>
      </c>
      <c r="BB1422" t="s">
        <v>134</v>
      </c>
      <c r="BC1422" t="s">
        <v>134</v>
      </c>
      <c r="BD1422" t="s">
        <v>134</v>
      </c>
      <c r="BE1422" t="s">
        <v>134</v>
      </c>
      <c r="BF1422" t="s">
        <v>136</v>
      </c>
      <c r="BG1422" t="s">
        <v>134</v>
      </c>
      <c r="BH1422" t="s">
        <v>136</v>
      </c>
      <c r="BN1422" t="s">
        <v>27172</v>
      </c>
      <c r="BO1422" t="s">
        <v>2634</v>
      </c>
      <c r="BP1422">
        <v>18</v>
      </c>
      <c r="BQ1422">
        <v>18</v>
      </c>
      <c r="BS1422" s="1">
        <v>44193</v>
      </c>
      <c r="BT1422" s="1">
        <v>44497</v>
      </c>
      <c r="BU1422" s="1">
        <v>44193</v>
      </c>
      <c r="BV1422" s="1">
        <v>44497</v>
      </c>
      <c r="BW1422" t="s">
        <v>136</v>
      </c>
      <c r="BX1422">
        <v>48</v>
      </c>
      <c r="BY1422">
        <v>0</v>
      </c>
      <c r="BZ1422">
        <v>8</v>
      </c>
      <c r="CA1422">
        <v>8</v>
      </c>
      <c r="CB1422">
        <v>8</v>
      </c>
      <c r="CC1422">
        <v>8</v>
      </c>
      <c r="CD1422">
        <v>8</v>
      </c>
      <c r="CE1422">
        <v>8</v>
      </c>
      <c r="CF1422" t="str">
        <f>"8:00 AM"</f>
        <v>8:00 AM</v>
      </c>
      <c r="CG1422" t="str">
        <f>"5:00 PM"</f>
        <v>5:00 PM</v>
      </c>
      <c r="CH1422" s="5">
        <v>12.67</v>
      </c>
      <c r="CI1422" t="s">
        <v>146</v>
      </c>
      <c r="CL1422" t="s">
        <v>136</v>
      </c>
      <c r="CM1422" t="s">
        <v>312</v>
      </c>
      <c r="CN1422" t="s">
        <v>148</v>
      </c>
      <c r="CO1422" t="s">
        <v>24655</v>
      </c>
      <c r="CP1422" t="s">
        <v>149</v>
      </c>
      <c r="CQ1422">
        <v>2</v>
      </c>
      <c r="CR1422">
        <v>0</v>
      </c>
      <c r="CS1422" t="s">
        <v>136</v>
      </c>
      <c r="CT1422" t="s">
        <v>136</v>
      </c>
      <c r="CU1422" t="s">
        <v>136</v>
      </c>
      <c r="CV1422" t="s">
        <v>136</v>
      </c>
      <c r="CW1422" t="s">
        <v>134</v>
      </c>
      <c r="CX1422">
        <v>50</v>
      </c>
      <c r="CY1422" t="s">
        <v>134</v>
      </c>
      <c r="CZ1422" t="s">
        <v>134</v>
      </c>
      <c r="DA1422" t="s">
        <v>134</v>
      </c>
      <c r="DB1422" t="s">
        <v>134</v>
      </c>
      <c r="DC1422" t="s">
        <v>134</v>
      </c>
      <c r="DD1422" t="s">
        <v>136</v>
      </c>
      <c r="DF1422" t="s">
        <v>180</v>
      </c>
      <c r="DG1422" t="s">
        <v>24656</v>
      </c>
      <c r="DH1422" t="s">
        <v>24657</v>
      </c>
      <c r="DI1422" t="s">
        <v>374</v>
      </c>
      <c r="DJ1422" s="4">
        <v>78003</v>
      </c>
      <c r="DK1422" t="s">
        <v>11515</v>
      </c>
      <c r="DL1422" t="s">
        <v>134</v>
      </c>
      <c r="DM1422">
        <v>3</v>
      </c>
      <c r="DN1422" t="s">
        <v>24658</v>
      </c>
      <c r="DO1422" t="s">
        <v>24649</v>
      </c>
      <c r="DP1422" t="s">
        <v>374</v>
      </c>
      <c r="DQ1422" t="str">
        <f>"78028"</f>
        <v>78028</v>
      </c>
      <c r="DR1422" t="s">
        <v>4141</v>
      </c>
      <c r="DS1422" s="2" t="s">
        <v>24659</v>
      </c>
      <c r="DT1422">
        <v>2</v>
      </c>
      <c r="DU1422">
        <v>20</v>
      </c>
      <c r="DV1422" t="s">
        <v>134</v>
      </c>
      <c r="DW1422" t="s">
        <v>134</v>
      </c>
      <c r="DX1422" t="s">
        <v>134</v>
      </c>
      <c r="DY1422" t="s">
        <v>136</v>
      </c>
      <c r="DZ1422">
        <v>1</v>
      </c>
      <c r="EA1422" t="s">
        <v>136</v>
      </c>
      <c r="EC1422" s="5">
        <v>12.68</v>
      </c>
      <c r="ED1422" s="5">
        <v>55</v>
      </c>
      <c r="EE1422">
        <v>18302855976</v>
      </c>
      <c r="EF1422" t="s">
        <v>24654</v>
      </c>
      <c r="EG1422" t="s">
        <v>148</v>
      </c>
      <c r="EH1422">
        <v>0</v>
      </c>
    </row>
    <row r="1423" spans="1:138" ht="15" customHeight="1" x14ac:dyDescent="0.35">
      <c r="A1423" t="s">
        <v>12741</v>
      </c>
      <c r="B1423" t="s">
        <v>157</v>
      </c>
      <c r="C1423" s="1">
        <v>44137.585409027779</v>
      </c>
      <c r="D1423" s="1">
        <v>44169</v>
      </c>
      <c r="E1423" t="s">
        <v>133</v>
      </c>
      <c r="F1423" t="s">
        <v>136</v>
      </c>
      <c r="G1423" t="s">
        <v>135</v>
      </c>
      <c r="H1423" t="s">
        <v>136</v>
      </c>
      <c r="I1423" t="s">
        <v>12742</v>
      </c>
      <c r="K1423" t="s">
        <v>12743</v>
      </c>
      <c r="M1423" t="s">
        <v>1975</v>
      </c>
      <c r="N1423" t="s">
        <v>246</v>
      </c>
      <c r="O1423" s="4">
        <v>71362</v>
      </c>
      <c r="P1423" t="s">
        <v>140</v>
      </c>
      <c r="R1423">
        <v>13379886644</v>
      </c>
      <c r="T1423">
        <v>112910</v>
      </c>
      <c r="U1423" t="s">
        <v>12744</v>
      </c>
      <c r="V1423" t="s">
        <v>12745</v>
      </c>
      <c r="X1423" t="s">
        <v>164</v>
      </c>
      <c r="Y1423" t="s">
        <v>12743</v>
      </c>
      <c r="AA1423" t="s">
        <v>1975</v>
      </c>
      <c r="AB1423" t="s">
        <v>246</v>
      </c>
      <c r="AC1423" s="4">
        <v>71362</v>
      </c>
      <c r="AD1423" t="s">
        <v>140</v>
      </c>
      <c r="AF1423">
        <v>13379886644</v>
      </c>
      <c r="AH1423" t="s">
        <v>2123</v>
      </c>
      <c r="AI1423" t="s">
        <v>168</v>
      </c>
      <c r="AJ1423" t="s">
        <v>913</v>
      </c>
      <c r="AK1423" t="s">
        <v>914</v>
      </c>
      <c r="AL1423" t="s">
        <v>845</v>
      </c>
      <c r="AM1423" t="s">
        <v>561</v>
      </c>
      <c r="AN1423" t="s">
        <v>562</v>
      </c>
      <c r="AO1423" t="s">
        <v>563</v>
      </c>
      <c r="AP1423" t="s">
        <v>564</v>
      </c>
      <c r="AQ1423" s="4">
        <v>22949</v>
      </c>
      <c r="AR1423" t="s">
        <v>140</v>
      </c>
      <c r="AT1423">
        <v>14342634300</v>
      </c>
      <c r="AV1423" t="s">
        <v>2124</v>
      </c>
      <c r="AW1423" t="s">
        <v>566</v>
      </c>
      <c r="AZ1423" t="s">
        <v>334</v>
      </c>
      <c r="BA1423" t="s">
        <v>335</v>
      </c>
      <c r="BB1423" t="s">
        <v>136</v>
      </c>
      <c r="BC1423" t="s">
        <v>136</v>
      </c>
      <c r="BD1423" t="s">
        <v>148</v>
      </c>
      <c r="BE1423" t="s">
        <v>136</v>
      </c>
      <c r="BF1423" t="s">
        <v>136</v>
      </c>
      <c r="BG1423" t="s">
        <v>134</v>
      </c>
      <c r="BH1423" t="s">
        <v>136</v>
      </c>
      <c r="BI1423" t="s">
        <v>1129</v>
      </c>
      <c r="BJ1423" t="s">
        <v>2125</v>
      </c>
      <c r="BL1423" t="s">
        <v>566</v>
      </c>
      <c r="BM1423" t="s">
        <v>2123</v>
      </c>
      <c r="BN1423" t="s">
        <v>12746</v>
      </c>
      <c r="BO1423" t="s">
        <v>570</v>
      </c>
      <c r="BP1423">
        <v>5</v>
      </c>
      <c r="BQ1423">
        <v>4</v>
      </c>
      <c r="BR1423">
        <v>4</v>
      </c>
      <c r="BS1423" s="1">
        <v>44201</v>
      </c>
      <c r="BT1423" s="1">
        <v>44469</v>
      </c>
      <c r="BU1423" s="1">
        <v>44201</v>
      </c>
      <c r="BV1423" s="1">
        <v>44469</v>
      </c>
      <c r="BW1423" t="s">
        <v>136</v>
      </c>
      <c r="BX1423">
        <v>35</v>
      </c>
      <c r="BY1423">
        <v>0</v>
      </c>
      <c r="BZ1423">
        <v>6</v>
      </c>
      <c r="CA1423">
        <v>6</v>
      </c>
      <c r="CB1423">
        <v>6</v>
      </c>
      <c r="CC1423">
        <v>6</v>
      </c>
      <c r="CD1423">
        <v>6</v>
      </c>
      <c r="CE1423">
        <v>5</v>
      </c>
      <c r="CF1423" t="str">
        <f t="shared" ref="CF1423:CF1429" si="7">"7:00 AM"</f>
        <v>7:00 AM</v>
      </c>
      <c r="CG1423" t="str">
        <f>"2:00 PM"</f>
        <v>2:00 PM</v>
      </c>
      <c r="CH1423" s="5">
        <v>11.83</v>
      </c>
      <c r="CI1423" t="s">
        <v>146</v>
      </c>
      <c r="CL1423" t="s">
        <v>136</v>
      </c>
      <c r="CM1423" t="s">
        <v>312</v>
      </c>
      <c r="CN1423" t="s">
        <v>148</v>
      </c>
      <c r="CO1423" t="s">
        <v>854</v>
      </c>
      <c r="CP1423" t="s">
        <v>149</v>
      </c>
      <c r="CQ1423">
        <v>3</v>
      </c>
      <c r="CR1423">
        <v>0</v>
      </c>
      <c r="CS1423" t="s">
        <v>136</v>
      </c>
      <c r="CT1423" t="s">
        <v>136</v>
      </c>
      <c r="CU1423" t="s">
        <v>136</v>
      </c>
      <c r="CV1423" t="s">
        <v>134</v>
      </c>
      <c r="CW1423" t="s">
        <v>134</v>
      </c>
      <c r="CX1423">
        <v>80</v>
      </c>
      <c r="CY1423" t="s">
        <v>134</v>
      </c>
      <c r="CZ1423" t="s">
        <v>134</v>
      </c>
      <c r="DA1423" t="s">
        <v>134</v>
      </c>
      <c r="DB1423" t="s">
        <v>134</v>
      </c>
      <c r="DC1423" t="s">
        <v>134</v>
      </c>
      <c r="DD1423" t="s">
        <v>136</v>
      </c>
      <c r="DF1423" t="s">
        <v>12747</v>
      </c>
      <c r="DG1423" t="s">
        <v>12748</v>
      </c>
      <c r="DH1423" t="s">
        <v>1975</v>
      </c>
      <c r="DI1423" t="s">
        <v>246</v>
      </c>
      <c r="DJ1423" s="4">
        <v>71362</v>
      </c>
      <c r="DK1423" t="s">
        <v>711</v>
      </c>
      <c r="DL1423" t="s">
        <v>134</v>
      </c>
      <c r="DM1423">
        <v>2</v>
      </c>
      <c r="DN1423" t="s">
        <v>12749</v>
      </c>
      <c r="DO1423" t="s">
        <v>1975</v>
      </c>
      <c r="DP1423" t="s">
        <v>246</v>
      </c>
      <c r="DQ1423" t="str">
        <f>"71362"</f>
        <v>71362</v>
      </c>
      <c r="DR1423" t="s">
        <v>711</v>
      </c>
      <c r="DS1423" t="s">
        <v>919</v>
      </c>
      <c r="DT1423">
        <v>1</v>
      </c>
      <c r="DU1423">
        <v>6</v>
      </c>
      <c r="DV1423" t="s">
        <v>134</v>
      </c>
      <c r="DW1423" t="s">
        <v>134</v>
      </c>
      <c r="DX1423" t="s">
        <v>134</v>
      </c>
      <c r="DY1423" t="s">
        <v>136</v>
      </c>
      <c r="DZ1423">
        <v>1</v>
      </c>
      <c r="EA1423" t="s">
        <v>134</v>
      </c>
      <c r="EB1423" s="5">
        <v>12.68</v>
      </c>
      <c r="EC1423" s="5">
        <v>12.68</v>
      </c>
      <c r="ED1423" s="5">
        <v>55</v>
      </c>
      <c r="EE1423">
        <v>13379886644</v>
      </c>
      <c r="EF1423" t="s">
        <v>148</v>
      </c>
      <c r="EG1423" t="s">
        <v>1084</v>
      </c>
      <c r="EH1423">
        <v>0</v>
      </c>
    </row>
    <row r="1424" spans="1:138" ht="15" customHeight="1" x14ac:dyDescent="0.35">
      <c r="A1424" t="s">
        <v>27476</v>
      </c>
      <c r="B1424" t="s">
        <v>157</v>
      </c>
      <c r="C1424" s="1">
        <v>44137.725014583331</v>
      </c>
      <c r="D1424" s="1">
        <v>44169</v>
      </c>
      <c r="E1424" t="s">
        <v>133</v>
      </c>
      <c r="F1424" t="s">
        <v>136</v>
      </c>
      <c r="G1424" t="s">
        <v>135</v>
      </c>
      <c r="H1424" t="s">
        <v>136</v>
      </c>
      <c r="I1424" t="s">
        <v>27477</v>
      </c>
      <c r="K1424" t="s">
        <v>27478</v>
      </c>
      <c r="L1424" t="s">
        <v>148</v>
      </c>
      <c r="M1424" t="s">
        <v>5403</v>
      </c>
      <c r="N1424" t="s">
        <v>960</v>
      </c>
      <c r="O1424" s="4">
        <v>36526</v>
      </c>
      <c r="P1424" t="s">
        <v>140</v>
      </c>
      <c r="R1424">
        <v>12519894525</v>
      </c>
      <c r="T1424">
        <v>1113</v>
      </c>
      <c r="U1424" t="s">
        <v>5927</v>
      </c>
      <c r="V1424" t="s">
        <v>3465</v>
      </c>
      <c r="W1424" t="s">
        <v>5354</v>
      </c>
      <c r="X1424" t="s">
        <v>3547</v>
      </c>
      <c r="Y1424" t="s">
        <v>27478</v>
      </c>
      <c r="AA1424" t="s">
        <v>5403</v>
      </c>
      <c r="AB1424" t="s">
        <v>960</v>
      </c>
      <c r="AC1424" s="4">
        <v>36526</v>
      </c>
      <c r="AD1424" t="s">
        <v>140</v>
      </c>
      <c r="AE1424" t="s">
        <v>841</v>
      </c>
      <c r="AF1424">
        <v>12519894525</v>
      </c>
      <c r="AH1424" t="s">
        <v>27479</v>
      </c>
      <c r="AI1424" t="s">
        <v>168</v>
      </c>
      <c r="AJ1424" t="s">
        <v>843</v>
      </c>
      <c r="AK1424" t="s">
        <v>844</v>
      </c>
      <c r="AL1424" t="s">
        <v>845</v>
      </c>
      <c r="AM1424" t="s">
        <v>846</v>
      </c>
      <c r="AO1424" t="s">
        <v>847</v>
      </c>
      <c r="AP1424" t="s">
        <v>161</v>
      </c>
      <c r="AQ1424" s="4">
        <v>31636</v>
      </c>
      <c r="AR1424" t="s">
        <v>140</v>
      </c>
      <c r="AT1424">
        <v>12295596879</v>
      </c>
      <c r="AV1424" t="s">
        <v>848</v>
      </c>
      <c r="AW1424" t="s">
        <v>849</v>
      </c>
      <c r="AZ1424" t="s">
        <v>175</v>
      </c>
      <c r="BA1424" t="s">
        <v>176</v>
      </c>
      <c r="BB1424" t="s">
        <v>136</v>
      </c>
      <c r="BC1424" t="s">
        <v>136</v>
      </c>
      <c r="BD1424" t="s">
        <v>148</v>
      </c>
      <c r="BE1424" t="s">
        <v>136</v>
      </c>
      <c r="BF1424" t="s">
        <v>136</v>
      </c>
      <c r="BG1424" t="s">
        <v>134</v>
      </c>
      <c r="BH1424" t="s">
        <v>136</v>
      </c>
      <c r="BI1424" t="s">
        <v>3380</v>
      </c>
      <c r="BJ1424" t="s">
        <v>3381</v>
      </c>
      <c r="BL1424" t="s">
        <v>849</v>
      </c>
      <c r="BM1424" t="s">
        <v>848</v>
      </c>
      <c r="BN1424" t="s">
        <v>27480</v>
      </c>
      <c r="BO1424" t="s">
        <v>3450</v>
      </c>
      <c r="BP1424">
        <v>5</v>
      </c>
      <c r="BQ1424">
        <v>5</v>
      </c>
      <c r="BR1424">
        <v>5</v>
      </c>
      <c r="BS1424" s="1">
        <v>44206</v>
      </c>
      <c r="BT1424" s="1">
        <v>44500</v>
      </c>
      <c r="BU1424" s="1">
        <v>44206</v>
      </c>
      <c r="BV1424" s="1">
        <v>44500</v>
      </c>
      <c r="BW1424" t="s">
        <v>136</v>
      </c>
      <c r="BX1424">
        <v>40</v>
      </c>
      <c r="BY1424">
        <v>0</v>
      </c>
      <c r="BZ1424">
        <v>7</v>
      </c>
      <c r="CA1424">
        <v>7</v>
      </c>
      <c r="CB1424">
        <v>7</v>
      </c>
      <c r="CC1424">
        <v>7</v>
      </c>
      <c r="CD1424">
        <v>7</v>
      </c>
      <c r="CE1424">
        <v>5</v>
      </c>
      <c r="CF1424" t="str">
        <f t="shared" si="7"/>
        <v>7:00 AM</v>
      </c>
      <c r="CG1424" t="str">
        <f>"3:00 PM"</f>
        <v>3:00 PM</v>
      </c>
      <c r="CH1424" s="5">
        <v>11.71</v>
      </c>
      <c r="CI1424" t="s">
        <v>146</v>
      </c>
      <c r="CJ1424">
        <v>2</v>
      </c>
      <c r="CK1424" t="s">
        <v>27481</v>
      </c>
      <c r="CL1424" t="s">
        <v>134</v>
      </c>
      <c r="CM1424" t="s">
        <v>312</v>
      </c>
      <c r="CN1424" t="s">
        <v>148</v>
      </c>
      <c r="CO1424" t="s">
        <v>854</v>
      </c>
      <c r="CP1424" t="s">
        <v>149</v>
      </c>
      <c r="CQ1424">
        <v>3</v>
      </c>
      <c r="CR1424">
        <v>0</v>
      </c>
      <c r="CS1424" t="s">
        <v>136</v>
      </c>
      <c r="CT1424" t="s">
        <v>136</v>
      </c>
      <c r="CU1424" t="s">
        <v>136</v>
      </c>
      <c r="CV1424" t="s">
        <v>136</v>
      </c>
      <c r="CW1424" t="s">
        <v>134</v>
      </c>
      <c r="CX1424">
        <v>50</v>
      </c>
      <c r="CY1424" t="s">
        <v>134</v>
      </c>
      <c r="CZ1424" t="s">
        <v>134</v>
      </c>
      <c r="DA1424" t="s">
        <v>134</v>
      </c>
      <c r="DB1424" t="s">
        <v>134</v>
      </c>
      <c r="DC1424" t="s">
        <v>134</v>
      </c>
      <c r="DD1424" t="s">
        <v>136</v>
      </c>
      <c r="DF1424" t="s">
        <v>27482</v>
      </c>
      <c r="DG1424" t="s">
        <v>27483</v>
      </c>
      <c r="DH1424" t="s">
        <v>5403</v>
      </c>
      <c r="DI1424" t="s">
        <v>960</v>
      </c>
      <c r="DJ1424" s="4">
        <v>36526</v>
      </c>
      <c r="DK1424" t="s">
        <v>5404</v>
      </c>
      <c r="DL1424" t="s">
        <v>134</v>
      </c>
      <c r="DM1424">
        <v>2</v>
      </c>
      <c r="DN1424" t="s">
        <v>27484</v>
      </c>
      <c r="DO1424" t="s">
        <v>5403</v>
      </c>
      <c r="DP1424" t="s">
        <v>960</v>
      </c>
      <c r="DQ1424" t="str">
        <f>"36526"</f>
        <v>36526</v>
      </c>
      <c r="DR1424" t="s">
        <v>5404</v>
      </c>
      <c r="DS1424" t="s">
        <v>497</v>
      </c>
      <c r="DT1424">
        <v>1</v>
      </c>
      <c r="DU1424">
        <v>6</v>
      </c>
      <c r="DV1424" t="s">
        <v>134</v>
      </c>
      <c r="DW1424" t="s">
        <v>134</v>
      </c>
      <c r="DX1424" t="s">
        <v>134</v>
      </c>
      <c r="DY1424" t="s">
        <v>136</v>
      </c>
      <c r="DZ1424">
        <v>1</v>
      </c>
      <c r="EA1424" t="s">
        <v>134</v>
      </c>
      <c r="EB1424" s="5">
        <v>12.68</v>
      </c>
      <c r="EC1424" s="5">
        <v>12.68</v>
      </c>
      <c r="ED1424" s="5">
        <v>55</v>
      </c>
      <c r="EE1424">
        <v>12519894525</v>
      </c>
      <c r="EF1424" t="s">
        <v>148</v>
      </c>
      <c r="EG1424" t="s">
        <v>5624</v>
      </c>
      <c r="EH1424">
        <v>1</v>
      </c>
    </row>
    <row r="1425" spans="1:138" ht="15" customHeight="1" x14ac:dyDescent="0.35">
      <c r="A1425" t="s">
        <v>10002</v>
      </c>
      <c r="B1425" t="s">
        <v>157</v>
      </c>
      <c r="C1425" s="1">
        <v>44151.54566423611</v>
      </c>
      <c r="D1425" s="1">
        <v>44169</v>
      </c>
      <c r="E1425" t="s">
        <v>133</v>
      </c>
      <c r="F1425" t="s">
        <v>136</v>
      </c>
      <c r="G1425" t="s">
        <v>135</v>
      </c>
      <c r="H1425" t="s">
        <v>136</v>
      </c>
      <c r="I1425" t="s">
        <v>10003</v>
      </c>
      <c r="K1425" t="s">
        <v>10004</v>
      </c>
      <c r="M1425" t="s">
        <v>2450</v>
      </c>
      <c r="N1425" t="s">
        <v>246</v>
      </c>
      <c r="O1425" s="4">
        <v>70578</v>
      </c>
      <c r="P1425" t="s">
        <v>140</v>
      </c>
      <c r="R1425">
        <v>13375811242</v>
      </c>
      <c r="T1425">
        <v>112512</v>
      </c>
      <c r="U1425" t="s">
        <v>10005</v>
      </c>
      <c r="V1425" t="s">
        <v>8953</v>
      </c>
      <c r="W1425" t="s">
        <v>687</v>
      </c>
      <c r="X1425" t="s">
        <v>164</v>
      </c>
      <c r="Y1425" t="s">
        <v>10004</v>
      </c>
      <c r="Z1425" t="s">
        <v>148</v>
      </c>
      <c r="AA1425" t="s">
        <v>2450</v>
      </c>
      <c r="AB1425" t="s">
        <v>246</v>
      </c>
      <c r="AC1425" s="4">
        <v>70578</v>
      </c>
      <c r="AD1425" t="s">
        <v>140</v>
      </c>
      <c r="AF1425">
        <v>13375811242</v>
      </c>
      <c r="AH1425" t="s">
        <v>1571</v>
      </c>
      <c r="AI1425" t="s">
        <v>168</v>
      </c>
      <c r="AJ1425" t="s">
        <v>1565</v>
      </c>
      <c r="AK1425" t="s">
        <v>1566</v>
      </c>
      <c r="AL1425" t="s">
        <v>1567</v>
      </c>
      <c r="AM1425" t="s">
        <v>1568</v>
      </c>
      <c r="AN1425" t="s">
        <v>1569</v>
      </c>
      <c r="AO1425" t="s">
        <v>1570</v>
      </c>
      <c r="AP1425" t="s">
        <v>537</v>
      </c>
      <c r="AQ1425" s="4">
        <v>27536</v>
      </c>
      <c r="AR1425" t="s">
        <v>140</v>
      </c>
      <c r="AT1425">
        <v>14349173294</v>
      </c>
      <c r="AV1425" t="s">
        <v>2442</v>
      </c>
      <c r="AW1425" t="s">
        <v>1572</v>
      </c>
      <c r="AZ1425" t="s">
        <v>334</v>
      </c>
      <c r="BA1425" t="s">
        <v>335</v>
      </c>
      <c r="BB1425" t="s">
        <v>136</v>
      </c>
      <c r="BC1425" t="s">
        <v>136</v>
      </c>
      <c r="BD1425" t="s">
        <v>148</v>
      </c>
      <c r="BE1425" t="s">
        <v>136</v>
      </c>
      <c r="BF1425" t="s">
        <v>136</v>
      </c>
      <c r="BG1425" t="s">
        <v>134</v>
      </c>
      <c r="BH1425" t="s">
        <v>136</v>
      </c>
      <c r="BN1425" t="s">
        <v>10006</v>
      </c>
      <c r="BO1425" t="s">
        <v>1574</v>
      </c>
      <c r="BP1425">
        <v>5</v>
      </c>
      <c r="BQ1425">
        <v>5</v>
      </c>
      <c r="BR1425">
        <v>5</v>
      </c>
      <c r="BS1425" s="1">
        <v>44198</v>
      </c>
      <c r="BT1425" s="1">
        <v>44407</v>
      </c>
      <c r="BU1425" s="1">
        <v>44198</v>
      </c>
      <c r="BV1425" s="1">
        <v>44407</v>
      </c>
      <c r="BW1425" t="s">
        <v>136</v>
      </c>
      <c r="BX1425">
        <v>40</v>
      </c>
      <c r="BY1425">
        <v>0</v>
      </c>
      <c r="BZ1425">
        <v>7</v>
      </c>
      <c r="CA1425">
        <v>7</v>
      </c>
      <c r="CB1425">
        <v>7</v>
      </c>
      <c r="CC1425">
        <v>7</v>
      </c>
      <c r="CD1425">
        <v>7</v>
      </c>
      <c r="CE1425">
        <v>5</v>
      </c>
      <c r="CF1425" t="str">
        <f t="shared" si="7"/>
        <v>7:00 AM</v>
      </c>
      <c r="CG1425" t="str">
        <f>"4:00 PM"</f>
        <v>4:00 PM</v>
      </c>
      <c r="CH1425" s="5">
        <v>11.83</v>
      </c>
      <c r="CI1425" t="s">
        <v>146</v>
      </c>
      <c r="CL1425" t="s">
        <v>134</v>
      </c>
      <c r="CM1425" t="s">
        <v>147</v>
      </c>
      <c r="CN1425" t="s">
        <v>148</v>
      </c>
      <c r="CO1425" s="2" t="s">
        <v>5732</v>
      </c>
      <c r="CP1425" t="s">
        <v>149</v>
      </c>
      <c r="CQ1425">
        <v>3</v>
      </c>
      <c r="CR1425">
        <v>0</v>
      </c>
      <c r="CS1425" t="s">
        <v>136</v>
      </c>
      <c r="CT1425" t="s">
        <v>136</v>
      </c>
      <c r="CU1425" t="s">
        <v>134</v>
      </c>
      <c r="CV1425" t="s">
        <v>134</v>
      </c>
      <c r="CW1425" t="s">
        <v>134</v>
      </c>
      <c r="CX1425">
        <v>70</v>
      </c>
      <c r="CY1425" t="s">
        <v>134</v>
      </c>
      <c r="CZ1425" t="s">
        <v>134</v>
      </c>
      <c r="DA1425" t="s">
        <v>134</v>
      </c>
      <c r="DB1425" t="s">
        <v>134</v>
      </c>
      <c r="DC1425" t="s">
        <v>134</v>
      </c>
      <c r="DD1425" t="s">
        <v>136</v>
      </c>
      <c r="DF1425" t="s">
        <v>10007</v>
      </c>
      <c r="DG1425" t="s">
        <v>10004</v>
      </c>
      <c r="DH1425" t="s">
        <v>2450</v>
      </c>
      <c r="DI1425" t="s">
        <v>246</v>
      </c>
      <c r="DJ1425" s="4">
        <v>70578</v>
      </c>
      <c r="DK1425" t="s">
        <v>268</v>
      </c>
      <c r="DL1425" t="s">
        <v>136</v>
      </c>
      <c r="DM1425">
        <v>1</v>
      </c>
      <c r="DN1425" t="s">
        <v>10008</v>
      </c>
      <c r="DO1425" t="s">
        <v>2450</v>
      </c>
      <c r="DP1425" t="s">
        <v>246</v>
      </c>
      <c r="DQ1425" t="str">
        <f>"70578"</f>
        <v>70578</v>
      </c>
      <c r="DR1425" t="s">
        <v>268</v>
      </c>
      <c r="DS1425" t="s">
        <v>10009</v>
      </c>
      <c r="DT1425">
        <v>2</v>
      </c>
      <c r="DU1425">
        <v>5</v>
      </c>
      <c r="DV1425" t="s">
        <v>134</v>
      </c>
      <c r="DW1425" t="s">
        <v>134</v>
      </c>
      <c r="DX1425" t="s">
        <v>134</v>
      </c>
      <c r="DY1425" t="s">
        <v>136</v>
      </c>
      <c r="DZ1425">
        <v>1</v>
      </c>
      <c r="EA1425" t="s">
        <v>136</v>
      </c>
      <c r="EC1425" s="5">
        <v>12.68</v>
      </c>
      <c r="ED1425" s="5">
        <v>55</v>
      </c>
      <c r="EE1425">
        <v>13375811242</v>
      </c>
      <c r="EF1425" t="s">
        <v>148</v>
      </c>
      <c r="EG1425" t="s">
        <v>271</v>
      </c>
      <c r="EH1425">
        <v>1</v>
      </c>
    </row>
    <row r="1426" spans="1:138" ht="15" customHeight="1" x14ac:dyDescent="0.35">
      <c r="A1426" t="s">
        <v>24839</v>
      </c>
      <c r="B1426" t="s">
        <v>157</v>
      </c>
      <c r="C1426" s="1">
        <v>44138.58392488426</v>
      </c>
      <c r="D1426" s="1">
        <v>44169</v>
      </c>
      <c r="E1426" t="s">
        <v>133</v>
      </c>
      <c r="F1426" t="s">
        <v>136</v>
      </c>
      <c r="G1426" t="s">
        <v>135</v>
      </c>
      <c r="H1426" t="s">
        <v>136</v>
      </c>
      <c r="I1426" t="s">
        <v>24840</v>
      </c>
      <c r="K1426" t="s">
        <v>24841</v>
      </c>
      <c r="M1426" t="s">
        <v>771</v>
      </c>
      <c r="N1426" t="s">
        <v>246</v>
      </c>
      <c r="O1426" s="4">
        <v>70535</v>
      </c>
      <c r="P1426" t="s">
        <v>140</v>
      </c>
      <c r="R1426">
        <v>13376582582</v>
      </c>
      <c r="T1426">
        <v>11116</v>
      </c>
      <c r="U1426" t="s">
        <v>24842</v>
      </c>
      <c r="V1426" t="s">
        <v>1633</v>
      </c>
      <c r="X1426" t="s">
        <v>4730</v>
      </c>
      <c r="Y1426" t="s">
        <v>24841</v>
      </c>
      <c r="AA1426" t="s">
        <v>771</v>
      </c>
      <c r="AB1426" t="s">
        <v>246</v>
      </c>
      <c r="AC1426" s="4">
        <v>70535</v>
      </c>
      <c r="AD1426" t="s">
        <v>140</v>
      </c>
      <c r="AF1426">
        <v>13376582582</v>
      </c>
      <c r="AH1426" t="s">
        <v>24843</v>
      </c>
      <c r="AI1426" t="s">
        <v>168</v>
      </c>
      <c r="AJ1426" t="s">
        <v>1977</v>
      </c>
      <c r="AK1426" t="s">
        <v>1978</v>
      </c>
      <c r="AL1426" t="s">
        <v>1979</v>
      </c>
      <c r="AM1426" t="s">
        <v>1980</v>
      </c>
      <c r="AN1426" t="s">
        <v>1981</v>
      </c>
      <c r="AO1426" t="s">
        <v>1982</v>
      </c>
      <c r="AP1426" t="s">
        <v>246</v>
      </c>
      <c r="AQ1426" s="4">
        <v>70754</v>
      </c>
      <c r="AR1426" t="s">
        <v>140</v>
      </c>
      <c r="AT1426">
        <v>12256863033</v>
      </c>
      <c r="AV1426" t="s">
        <v>1983</v>
      </c>
      <c r="AW1426" t="s">
        <v>1984</v>
      </c>
      <c r="AZ1426" t="s">
        <v>334</v>
      </c>
      <c r="BA1426" t="s">
        <v>335</v>
      </c>
      <c r="BB1426" t="s">
        <v>136</v>
      </c>
      <c r="BC1426" t="s">
        <v>136</v>
      </c>
      <c r="BD1426" t="s">
        <v>148</v>
      </c>
      <c r="BE1426" t="s">
        <v>136</v>
      </c>
      <c r="BF1426" t="s">
        <v>136</v>
      </c>
      <c r="BG1426" t="s">
        <v>134</v>
      </c>
      <c r="BH1426" t="s">
        <v>136</v>
      </c>
      <c r="BN1426" t="s">
        <v>24844</v>
      </c>
      <c r="BO1426" t="s">
        <v>13105</v>
      </c>
      <c r="BP1426">
        <v>9</v>
      </c>
      <c r="BQ1426">
        <v>9</v>
      </c>
      <c r="BR1426">
        <v>9</v>
      </c>
      <c r="BS1426" s="1">
        <v>44206</v>
      </c>
      <c r="BT1426" s="1">
        <v>44510</v>
      </c>
      <c r="BU1426" s="1">
        <v>44206</v>
      </c>
      <c r="BV1426" s="1">
        <v>44510</v>
      </c>
      <c r="BW1426" t="s">
        <v>136</v>
      </c>
      <c r="BX1426">
        <v>35</v>
      </c>
      <c r="BY1426">
        <v>0</v>
      </c>
      <c r="BZ1426">
        <v>6</v>
      </c>
      <c r="CA1426">
        <v>6</v>
      </c>
      <c r="CB1426">
        <v>6</v>
      </c>
      <c r="CC1426">
        <v>6</v>
      </c>
      <c r="CD1426">
        <v>6</v>
      </c>
      <c r="CE1426">
        <v>5</v>
      </c>
      <c r="CF1426" t="str">
        <f t="shared" si="7"/>
        <v>7:00 AM</v>
      </c>
      <c r="CG1426" t="str">
        <f>"1:00 PM"</f>
        <v>1:00 PM</v>
      </c>
      <c r="CH1426" s="5">
        <v>11.83</v>
      </c>
      <c r="CI1426" t="s">
        <v>146</v>
      </c>
      <c r="CJ1426">
        <v>0</v>
      </c>
      <c r="CK1426" t="s">
        <v>24845</v>
      </c>
      <c r="CL1426" t="s">
        <v>134</v>
      </c>
      <c r="CM1426" t="s">
        <v>147</v>
      </c>
      <c r="CN1426" t="s">
        <v>148</v>
      </c>
      <c r="CO1426" s="2" t="s">
        <v>24846</v>
      </c>
      <c r="CP1426" t="s">
        <v>149</v>
      </c>
      <c r="CQ1426">
        <v>0</v>
      </c>
      <c r="CR1426">
        <v>0</v>
      </c>
      <c r="CS1426" t="s">
        <v>136</v>
      </c>
      <c r="CT1426" t="s">
        <v>136</v>
      </c>
      <c r="CU1426" t="s">
        <v>136</v>
      </c>
      <c r="CV1426" t="s">
        <v>134</v>
      </c>
      <c r="CW1426" t="s">
        <v>134</v>
      </c>
      <c r="CX1426">
        <v>50</v>
      </c>
      <c r="CY1426" t="s">
        <v>134</v>
      </c>
      <c r="CZ1426" t="s">
        <v>134</v>
      </c>
      <c r="DA1426" t="s">
        <v>134</v>
      </c>
      <c r="DB1426" t="s">
        <v>134</v>
      </c>
      <c r="DC1426" t="s">
        <v>134</v>
      </c>
      <c r="DD1426" t="s">
        <v>136</v>
      </c>
      <c r="DF1426" t="s">
        <v>3353</v>
      </c>
      <c r="DG1426" t="s">
        <v>24847</v>
      </c>
      <c r="DH1426" t="s">
        <v>771</v>
      </c>
      <c r="DI1426" t="s">
        <v>246</v>
      </c>
      <c r="DJ1426" s="4">
        <v>70535</v>
      </c>
      <c r="DK1426" t="s">
        <v>3260</v>
      </c>
      <c r="DL1426" t="s">
        <v>134</v>
      </c>
      <c r="DM1426">
        <v>6</v>
      </c>
      <c r="DN1426" t="s">
        <v>24848</v>
      </c>
      <c r="DO1426" t="s">
        <v>3603</v>
      </c>
      <c r="DP1426" t="s">
        <v>246</v>
      </c>
      <c r="DQ1426" t="str">
        <f>"70570"</f>
        <v>70570</v>
      </c>
      <c r="DR1426" t="s">
        <v>3260</v>
      </c>
      <c r="DS1426" t="s">
        <v>296</v>
      </c>
      <c r="DT1426">
        <v>1</v>
      </c>
      <c r="DU1426">
        <v>9</v>
      </c>
      <c r="DV1426" t="s">
        <v>134</v>
      </c>
      <c r="DW1426" t="s">
        <v>134</v>
      </c>
      <c r="DX1426" t="s">
        <v>134</v>
      </c>
      <c r="DY1426" t="s">
        <v>136</v>
      </c>
      <c r="DZ1426">
        <v>1</v>
      </c>
      <c r="EA1426" t="s">
        <v>136</v>
      </c>
      <c r="EC1426" s="5">
        <v>12.68</v>
      </c>
      <c r="ED1426" s="5">
        <v>55</v>
      </c>
      <c r="EE1426">
        <v>13376582582</v>
      </c>
      <c r="EF1426" t="s">
        <v>24843</v>
      </c>
      <c r="EG1426" t="s">
        <v>1989</v>
      </c>
      <c r="EH1426">
        <v>5</v>
      </c>
    </row>
    <row r="1427" spans="1:138" ht="15" customHeight="1" x14ac:dyDescent="0.35">
      <c r="A1427" t="s">
        <v>3228</v>
      </c>
      <c r="B1427" t="s">
        <v>157</v>
      </c>
      <c r="C1427" s="1">
        <v>44144.486439930559</v>
      </c>
      <c r="D1427" s="1">
        <v>44169</v>
      </c>
      <c r="E1427" t="s">
        <v>133</v>
      </c>
      <c r="F1427" t="s">
        <v>134</v>
      </c>
      <c r="G1427" t="s">
        <v>135</v>
      </c>
      <c r="H1427" t="s">
        <v>136</v>
      </c>
      <c r="I1427" t="s">
        <v>3229</v>
      </c>
      <c r="K1427" t="s">
        <v>3230</v>
      </c>
      <c r="M1427" t="s">
        <v>212</v>
      </c>
      <c r="N1427" t="s">
        <v>139</v>
      </c>
      <c r="O1427" s="4">
        <v>33935</v>
      </c>
      <c r="P1427" t="s">
        <v>140</v>
      </c>
      <c r="R1427">
        <v>18636740601</v>
      </c>
      <c r="T1427">
        <v>115115</v>
      </c>
      <c r="U1427" t="s">
        <v>3231</v>
      </c>
      <c r="V1427" t="s">
        <v>3232</v>
      </c>
      <c r="X1427" t="s">
        <v>3233</v>
      </c>
      <c r="Y1427" t="s">
        <v>3234</v>
      </c>
      <c r="AA1427" t="s">
        <v>303</v>
      </c>
      <c r="AB1427" t="s">
        <v>139</v>
      </c>
      <c r="AC1427" s="4">
        <v>33935</v>
      </c>
      <c r="AD1427" t="s">
        <v>140</v>
      </c>
      <c r="AF1427">
        <v>18636740601</v>
      </c>
      <c r="AH1427" t="s">
        <v>3235</v>
      </c>
      <c r="AZ1427" t="s">
        <v>175</v>
      </c>
      <c r="BA1427" t="s">
        <v>176</v>
      </c>
      <c r="BB1427" t="s">
        <v>134</v>
      </c>
      <c r="BC1427" t="s">
        <v>134</v>
      </c>
      <c r="BD1427" t="s">
        <v>134</v>
      </c>
      <c r="BE1427" t="s">
        <v>134</v>
      </c>
      <c r="BF1427" t="s">
        <v>136</v>
      </c>
      <c r="BG1427" t="s">
        <v>134</v>
      </c>
      <c r="BH1427" t="s">
        <v>136</v>
      </c>
      <c r="BN1427" t="s">
        <v>3236</v>
      </c>
      <c r="BO1427" t="s">
        <v>3237</v>
      </c>
      <c r="BP1427">
        <v>30</v>
      </c>
      <c r="BQ1427">
        <v>30</v>
      </c>
      <c r="BR1427">
        <v>30</v>
      </c>
      <c r="BS1427" s="1">
        <v>44200</v>
      </c>
      <c r="BT1427" s="1">
        <v>44274</v>
      </c>
      <c r="BU1427" s="1">
        <v>44200</v>
      </c>
      <c r="BV1427" s="1">
        <v>44274</v>
      </c>
      <c r="BW1427" t="s">
        <v>136</v>
      </c>
      <c r="BX1427">
        <v>35</v>
      </c>
      <c r="BY1427">
        <v>0</v>
      </c>
      <c r="BZ1427">
        <v>6</v>
      </c>
      <c r="CA1427">
        <v>6</v>
      </c>
      <c r="CB1427">
        <v>6</v>
      </c>
      <c r="CC1427">
        <v>6</v>
      </c>
      <c r="CD1427">
        <v>6</v>
      </c>
      <c r="CE1427">
        <v>5</v>
      </c>
      <c r="CF1427" t="str">
        <f t="shared" si="7"/>
        <v>7:00 AM</v>
      </c>
      <c r="CG1427" t="str">
        <f>"1:00 PM"</f>
        <v>1:00 PM</v>
      </c>
      <c r="CH1427" s="5">
        <v>14.9</v>
      </c>
      <c r="CI1427" t="s">
        <v>146</v>
      </c>
      <c r="CL1427" t="s">
        <v>136</v>
      </c>
      <c r="CM1427" t="s">
        <v>147</v>
      </c>
      <c r="CN1427" t="s">
        <v>148</v>
      </c>
      <c r="CO1427" s="2" t="s">
        <v>3238</v>
      </c>
      <c r="CP1427" t="s">
        <v>149</v>
      </c>
      <c r="CQ1427">
        <v>2</v>
      </c>
      <c r="CR1427">
        <v>0</v>
      </c>
      <c r="CS1427" t="s">
        <v>136</v>
      </c>
      <c r="CT1427" t="s">
        <v>136</v>
      </c>
      <c r="CU1427" t="s">
        <v>134</v>
      </c>
      <c r="CV1427" t="s">
        <v>134</v>
      </c>
      <c r="CW1427" t="s">
        <v>134</v>
      </c>
      <c r="CX1427">
        <v>50</v>
      </c>
      <c r="CY1427" t="s">
        <v>134</v>
      </c>
      <c r="CZ1427" t="s">
        <v>134</v>
      </c>
      <c r="DA1427" t="s">
        <v>134</v>
      </c>
      <c r="DB1427" t="s">
        <v>134</v>
      </c>
      <c r="DC1427" t="s">
        <v>134</v>
      </c>
      <c r="DD1427" t="s">
        <v>136</v>
      </c>
      <c r="DF1427" s="2" t="s">
        <v>3239</v>
      </c>
      <c r="DG1427" s="2" t="s">
        <v>3240</v>
      </c>
      <c r="DH1427" t="s">
        <v>3241</v>
      </c>
      <c r="DI1427" t="s">
        <v>3242</v>
      </c>
      <c r="DJ1427" s="4">
        <v>96752</v>
      </c>
      <c r="DK1427" t="s">
        <v>3243</v>
      </c>
      <c r="DL1427" t="s">
        <v>134</v>
      </c>
      <c r="DM1427">
        <v>2</v>
      </c>
      <c r="DN1427" t="s">
        <v>3244</v>
      </c>
      <c r="DO1427" t="s">
        <v>3245</v>
      </c>
      <c r="DP1427" t="s">
        <v>3242</v>
      </c>
      <c r="DQ1427" t="str">
        <f>"96752"</f>
        <v>96752</v>
      </c>
      <c r="DR1427" t="s">
        <v>3243</v>
      </c>
      <c r="DS1427" t="s">
        <v>3246</v>
      </c>
      <c r="DT1427">
        <v>1</v>
      </c>
      <c r="DU1427">
        <v>6</v>
      </c>
      <c r="DV1427" t="s">
        <v>134</v>
      </c>
      <c r="DW1427" t="s">
        <v>134</v>
      </c>
      <c r="DX1427" t="s">
        <v>134</v>
      </c>
      <c r="DY1427" t="s">
        <v>134</v>
      </c>
      <c r="DZ1427">
        <v>4</v>
      </c>
      <c r="EA1427" t="s">
        <v>136</v>
      </c>
      <c r="EC1427" s="5">
        <v>12.68</v>
      </c>
      <c r="ED1427" s="5">
        <v>55</v>
      </c>
      <c r="EE1427">
        <v>18636740601</v>
      </c>
      <c r="EF1427" t="s">
        <v>3235</v>
      </c>
      <c r="EG1427" t="s">
        <v>148</v>
      </c>
      <c r="EH1427">
        <v>0</v>
      </c>
    </row>
    <row r="1428" spans="1:138" ht="15" customHeight="1" x14ac:dyDescent="0.35">
      <c r="A1428" t="s">
        <v>14372</v>
      </c>
      <c r="B1428" t="s">
        <v>157</v>
      </c>
      <c r="C1428" s="1">
        <v>44144.511540162035</v>
      </c>
      <c r="D1428" s="1">
        <v>44169</v>
      </c>
      <c r="E1428" t="s">
        <v>133</v>
      </c>
      <c r="F1428" t="s">
        <v>136</v>
      </c>
      <c r="G1428" t="s">
        <v>135</v>
      </c>
      <c r="H1428" t="s">
        <v>136</v>
      </c>
      <c r="I1428" t="s">
        <v>14373</v>
      </c>
      <c r="K1428" t="s">
        <v>14374</v>
      </c>
      <c r="M1428" t="s">
        <v>258</v>
      </c>
      <c r="N1428" t="s">
        <v>246</v>
      </c>
      <c r="O1428" s="4">
        <v>70760</v>
      </c>
      <c r="P1428" t="s">
        <v>140</v>
      </c>
      <c r="Q1428" t="s">
        <v>351</v>
      </c>
      <c r="R1428">
        <v>12255708199</v>
      </c>
      <c r="T1428">
        <v>11251</v>
      </c>
      <c r="U1428" t="s">
        <v>14375</v>
      </c>
      <c r="V1428" t="s">
        <v>347</v>
      </c>
      <c r="W1428" t="s">
        <v>14376</v>
      </c>
      <c r="X1428" t="s">
        <v>370</v>
      </c>
      <c r="Y1428" t="s">
        <v>14374</v>
      </c>
      <c r="AA1428" t="s">
        <v>258</v>
      </c>
      <c r="AB1428" t="s">
        <v>246</v>
      </c>
      <c r="AC1428" s="4">
        <v>70760</v>
      </c>
      <c r="AD1428" t="s">
        <v>140</v>
      </c>
      <c r="AE1428" t="s">
        <v>351</v>
      </c>
      <c r="AF1428">
        <v>12255708199</v>
      </c>
      <c r="AH1428" t="s">
        <v>14377</v>
      </c>
      <c r="AI1428" t="s">
        <v>168</v>
      </c>
      <c r="AJ1428" t="s">
        <v>254</v>
      </c>
      <c r="AK1428" t="s">
        <v>255</v>
      </c>
      <c r="AL1428" t="s">
        <v>256</v>
      </c>
      <c r="AM1428" t="s">
        <v>257</v>
      </c>
      <c r="AO1428" t="s">
        <v>258</v>
      </c>
      <c r="AP1428" t="s">
        <v>246</v>
      </c>
      <c r="AQ1428" s="4">
        <v>70760</v>
      </c>
      <c r="AR1428" t="s">
        <v>140</v>
      </c>
      <c r="AS1428" t="s">
        <v>351</v>
      </c>
      <c r="AT1428">
        <v>12256387218</v>
      </c>
      <c r="AV1428" t="s">
        <v>260</v>
      </c>
      <c r="AW1428" t="s">
        <v>261</v>
      </c>
      <c r="AZ1428" t="s">
        <v>334</v>
      </c>
      <c r="BA1428" t="s">
        <v>335</v>
      </c>
      <c r="BB1428" t="s">
        <v>136</v>
      </c>
      <c r="BC1428" t="s">
        <v>136</v>
      </c>
      <c r="BD1428" t="s">
        <v>148</v>
      </c>
      <c r="BE1428" t="s">
        <v>136</v>
      </c>
      <c r="BF1428" t="s">
        <v>136</v>
      </c>
      <c r="BG1428" t="s">
        <v>134</v>
      </c>
      <c r="BH1428" t="s">
        <v>136</v>
      </c>
      <c r="BN1428" t="s">
        <v>14378</v>
      </c>
      <c r="BO1428" t="s">
        <v>265</v>
      </c>
      <c r="BP1428">
        <v>3</v>
      </c>
      <c r="BQ1428">
        <v>3</v>
      </c>
      <c r="BR1428">
        <v>3</v>
      </c>
      <c r="BS1428" s="1">
        <v>44197</v>
      </c>
      <c r="BT1428" s="1">
        <v>44408</v>
      </c>
      <c r="BU1428" s="1">
        <v>44197</v>
      </c>
      <c r="BV1428" s="1">
        <v>44408</v>
      </c>
      <c r="BW1428" t="s">
        <v>136</v>
      </c>
      <c r="BX1428">
        <v>40</v>
      </c>
      <c r="BY1428">
        <v>0</v>
      </c>
      <c r="BZ1428">
        <v>8</v>
      </c>
      <c r="CA1428">
        <v>8</v>
      </c>
      <c r="CB1428">
        <v>8</v>
      </c>
      <c r="CC1428">
        <v>8</v>
      </c>
      <c r="CD1428">
        <v>8</v>
      </c>
      <c r="CE1428">
        <v>0</v>
      </c>
      <c r="CF1428" t="str">
        <f t="shared" si="7"/>
        <v>7:00 AM</v>
      </c>
      <c r="CG1428" t="str">
        <f>"4:00 PM"</f>
        <v>4:00 PM</v>
      </c>
      <c r="CH1428" s="5">
        <v>11.83</v>
      </c>
      <c r="CI1428" t="s">
        <v>146</v>
      </c>
      <c r="CL1428" t="s">
        <v>134</v>
      </c>
      <c r="CM1428" t="s">
        <v>147</v>
      </c>
      <c r="CN1428" t="s">
        <v>148</v>
      </c>
      <c r="CO1428" t="s">
        <v>266</v>
      </c>
      <c r="CP1428" t="s">
        <v>149</v>
      </c>
      <c r="CQ1428">
        <v>3</v>
      </c>
      <c r="CR1428">
        <v>0</v>
      </c>
      <c r="CS1428" t="s">
        <v>136</v>
      </c>
      <c r="CT1428" t="s">
        <v>136</v>
      </c>
      <c r="CU1428" t="s">
        <v>136</v>
      </c>
      <c r="CV1428" t="s">
        <v>134</v>
      </c>
      <c r="CW1428" t="s">
        <v>134</v>
      </c>
      <c r="CX1428">
        <v>70</v>
      </c>
      <c r="CY1428" t="s">
        <v>134</v>
      </c>
      <c r="CZ1428" t="s">
        <v>134</v>
      </c>
      <c r="DA1428" t="s">
        <v>134</v>
      </c>
      <c r="DB1428" t="s">
        <v>134</v>
      </c>
      <c r="DC1428" t="s">
        <v>134</v>
      </c>
      <c r="DD1428" t="s">
        <v>136</v>
      </c>
      <c r="DF1428" t="s">
        <v>267</v>
      </c>
      <c r="DG1428" t="s">
        <v>14379</v>
      </c>
      <c r="DH1428" t="s">
        <v>14380</v>
      </c>
      <c r="DI1428" t="s">
        <v>246</v>
      </c>
      <c r="DJ1428" s="4">
        <v>70755</v>
      </c>
      <c r="DK1428" t="s">
        <v>3639</v>
      </c>
      <c r="DL1428" t="s">
        <v>134</v>
      </c>
      <c r="DM1428">
        <v>2</v>
      </c>
      <c r="DN1428" t="s">
        <v>14381</v>
      </c>
      <c r="DO1428" t="s">
        <v>14380</v>
      </c>
      <c r="DP1428" t="s">
        <v>246</v>
      </c>
      <c r="DQ1428" t="str">
        <f>"70755"</f>
        <v>70755</v>
      </c>
      <c r="DR1428" t="s">
        <v>3639</v>
      </c>
      <c r="DS1428" t="s">
        <v>296</v>
      </c>
      <c r="DT1428">
        <v>1</v>
      </c>
      <c r="DU1428">
        <v>8</v>
      </c>
      <c r="DV1428" t="s">
        <v>134</v>
      </c>
      <c r="DW1428" t="s">
        <v>134</v>
      </c>
      <c r="DX1428" t="s">
        <v>134</v>
      </c>
      <c r="DY1428" t="s">
        <v>136</v>
      </c>
      <c r="DZ1428">
        <v>1</v>
      </c>
      <c r="EA1428" t="s">
        <v>136</v>
      </c>
      <c r="EC1428" s="5">
        <v>12.68</v>
      </c>
      <c r="ED1428" s="5">
        <v>55</v>
      </c>
      <c r="EE1428">
        <v>12255708199</v>
      </c>
      <c r="EF1428" t="s">
        <v>148</v>
      </c>
      <c r="EG1428" t="s">
        <v>271</v>
      </c>
      <c r="EH1428">
        <v>1</v>
      </c>
    </row>
    <row r="1429" spans="1:138" ht="15" customHeight="1" x14ac:dyDescent="0.35">
      <c r="A1429" t="s">
        <v>11467</v>
      </c>
      <c r="B1429" t="s">
        <v>157</v>
      </c>
      <c r="C1429" s="1">
        <v>44142.483612615739</v>
      </c>
      <c r="D1429" s="1">
        <v>44169</v>
      </c>
      <c r="E1429" t="s">
        <v>133</v>
      </c>
      <c r="F1429" t="s">
        <v>136</v>
      </c>
      <c r="G1429" t="s">
        <v>135</v>
      </c>
      <c r="H1429" t="s">
        <v>136</v>
      </c>
      <c r="I1429" t="s">
        <v>11468</v>
      </c>
      <c r="K1429" t="s">
        <v>11469</v>
      </c>
      <c r="L1429" t="s">
        <v>148</v>
      </c>
      <c r="M1429" t="s">
        <v>11470</v>
      </c>
      <c r="N1429" t="s">
        <v>1358</v>
      </c>
      <c r="O1429" s="4">
        <v>80005</v>
      </c>
      <c r="P1429" t="s">
        <v>140</v>
      </c>
      <c r="R1429">
        <v>13034227670</v>
      </c>
      <c r="T1429">
        <v>11142</v>
      </c>
      <c r="U1429" t="s">
        <v>11471</v>
      </c>
      <c r="V1429" t="s">
        <v>9294</v>
      </c>
      <c r="W1429" t="s">
        <v>148</v>
      </c>
      <c r="X1429" t="s">
        <v>6425</v>
      </c>
      <c r="Y1429" t="s">
        <v>11469</v>
      </c>
      <c r="Z1429" t="s">
        <v>148</v>
      </c>
      <c r="AA1429" t="s">
        <v>11470</v>
      </c>
      <c r="AB1429" t="s">
        <v>1358</v>
      </c>
      <c r="AC1429" s="4">
        <v>80005</v>
      </c>
      <c r="AD1429" t="s">
        <v>140</v>
      </c>
      <c r="AF1429">
        <v>13034227670</v>
      </c>
      <c r="AH1429" t="s">
        <v>11472</v>
      </c>
      <c r="AI1429" t="s">
        <v>168</v>
      </c>
      <c r="AJ1429" t="s">
        <v>6870</v>
      </c>
      <c r="AK1429" t="s">
        <v>11473</v>
      </c>
      <c r="AL1429" t="s">
        <v>1517</v>
      </c>
      <c r="AM1429" t="s">
        <v>8997</v>
      </c>
      <c r="AN1429" t="s">
        <v>148</v>
      </c>
      <c r="AO1429" t="s">
        <v>1783</v>
      </c>
      <c r="AP1429" t="s">
        <v>374</v>
      </c>
      <c r="AQ1429" s="4">
        <v>77414</v>
      </c>
      <c r="AR1429" t="s">
        <v>140</v>
      </c>
      <c r="AT1429">
        <v>19792457577</v>
      </c>
      <c r="AU1429">
        <v>109</v>
      </c>
      <c r="AV1429" t="s">
        <v>11474</v>
      </c>
      <c r="AW1429" t="s">
        <v>1785</v>
      </c>
      <c r="AZ1429" t="s">
        <v>821</v>
      </c>
      <c r="BA1429" t="s">
        <v>822</v>
      </c>
      <c r="BB1429" t="s">
        <v>136</v>
      </c>
      <c r="BC1429" t="s">
        <v>136</v>
      </c>
      <c r="BD1429" t="s">
        <v>148</v>
      </c>
      <c r="BE1429" t="s">
        <v>136</v>
      </c>
      <c r="BF1429" t="s">
        <v>136</v>
      </c>
      <c r="BG1429" t="s">
        <v>134</v>
      </c>
      <c r="BH1429" t="s">
        <v>136</v>
      </c>
      <c r="BN1429" t="s">
        <v>11475</v>
      </c>
      <c r="BO1429" t="s">
        <v>676</v>
      </c>
      <c r="BP1429">
        <v>10</v>
      </c>
      <c r="BQ1429">
        <v>10</v>
      </c>
      <c r="BR1429">
        <v>10</v>
      </c>
      <c r="BS1429" s="1">
        <v>44211</v>
      </c>
      <c r="BT1429" s="1">
        <v>44500</v>
      </c>
      <c r="BU1429" s="1">
        <v>44211</v>
      </c>
      <c r="BV1429" s="1">
        <v>44500</v>
      </c>
      <c r="BW1429" t="s">
        <v>136</v>
      </c>
      <c r="BX1429">
        <v>40</v>
      </c>
      <c r="BY1429">
        <v>0</v>
      </c>
      <c r="BZ1429">
        <v>8</v>
      </c>
      <c r="CA1429">
        <v>8</v>
      </c>
      <c r="CB1429">
        <v>8</v>
      </c>
      <c r="CC1429">
        <v>8</v>
      </c>
      <c r="CD1429">
        <v>8</v>
      </c>
      <c r="CE1429">
        <v>0</v>
      </c>
      <c r="CF1429" t="str">
        <f t="shared" si="7"/>
        <v>7:00 AM</v>
      </c>
      <c r="CG1429" t="str">
        <f>"3:30 PM"</f>
        <v>3:30 PM</v>
      </c>
      <c r="CH1429" s="5">
        <v>14.26</v>
      </c>
      <c r="CI1429" t="s">
        <v>146</v>
      </c>
      <c r="CL1429" t="s">
        <v>136</v>
      </c>
      <c r="CM1429" t="s">
        <v>312</v>
      </c>
      <c r="CN1429" t="s">
        <v>148</v>
      </c>
      <c r="CO1429" t="s">
        <v>11476</v>
      </c>
      <c r="CP1429" t="s">
        <v>149</v>
      </c>
      <c r="CQ1429">
        <v>0</v>
      </c>
      <c r="CR1429">
        <v>0</v>
      </c>
      <c r="CS1429" t="s">
        <v>136</v>
      </c>
      <c r="CT1429" t="s">
        <v>136</v>
      </c>
      <c r="CU1429" t="s">
        <v>136</v>
      </c>
      <c r="CV1429" t="s">
        <v>136</v>
      </c>
      <c r="CW1429" t="s">
        <v>134</v>
      </c>
      <c r="CX1429">
        <v>50</v>
      </c>
      <c r="CY1429" t="s">
        <v>134</v>
      </c>
      <c r="CZ1429" t="s">
        <v>134</v>
      </c>
      <c r="DA1429" t="s">
        <v>134</v>
      </c>
      <c r="DB1429" t="s">
        <v>134</v>
      </c>
      <c r="DC1429" t="s">
        <v>134</v>
      </c>
      <c r="DD1429" t="s">
        <v>136</v>
      </c>
      <c r="DF1429" t="s">
        <v>11477</v>
      </c>
      <c r="DG1429" t="s">
        <v>11469</v>
      </c>
      <c r="DH1429" t="s">
        <v>11470</v>
      </c>
      <c r="DI1429" t="s">
        <v>1358</v>
      </c>
      <c r="DJ1429" s="4">
        <v>80005</v>
      </c>
      <c r="DK1429" t="s">
        <v>3414</v>
      </c>
      <c r="DL1429" t="s">
        <v>134</v>
      </c>
      <c r="DM1429">
        <v>3</v>
      </c>
      <c r="DN1429" t="s">
        <v>11469</v>
      </c>
      <c r="DO1429" t="s">
        <v>11470</v>
      </c>
      <c r="DP1429" t="s">
        <v>1358</v>
      </c>
      <c r="DQ1429" t="str">
        <f>"80005"</f>
        <v>80005</v>
      </c>
      <c r="DR1429" t="s">
        <v>3414</v>
      </c>
      <c r="DS1429" t="s">
        <v>11478</v>
      </c>
      <c r="DT1429">
        <v>1</v>
      </c>
      <c r="DU1429">
        <v>10</v>
      </c>
      <c r="DV1429" t="s">
        <v>134</v>
      </c>
      <c r="DW1429" t="s">
        <v>134</v>
      </c>
      <c r="DX1429" t="s">
        <v>134</v>
      </c>
      <c r="DY1429" t="s">
        <v>136</v>
      </c>
      <c r="DZ1429">
        <v>1</v>
      </c>
      <c r="EA1429" t="s">
        <v>136</v>
      </c>
      <c r="EC1429" s="5">
        <v>12.68</v>
      </c>
      <c r="ED1429" s="5">
        <v>55</v>
      </c>
      <c r="EE1429">
        <v>13034227670</v>
      </c>
      <c r="EF1429" t="s">
        <v>11472</v>
      </c>
      <c r="EG1429" t="s">
        <v>148</v>
      </c>
      <c r="EH1429">
        <v>0</v>
      </c>
    </row>
    <row r="1430" spans="1:138" ht="15" customHeight="1" x14ac:dyDescent="0.35">
      <c r="A1430" t="s">
        <v>27243</v>
      </c>
      <c r="B1430" t="s">
        <v>157</v>
      </c>
      <c r="C1430" s="1">
        <v>44144.448118402775</v>
      </c>
      <c r="D1430" s="1">
        <v>44169</v>
      </c>
      <c r="E1430" t="s">
        <v>133</v>
      </c>
      <c r="F1430" t="s">
        <v>136</v>
      </c>
      <c r="G1430" t="s">
        <v>135</v>
      </c>
      <c r="H1430" t="s">
        <v>136</v>
      </c>
      <c r="I1430" t="s">
        <v>27244</v>
      </c>
      <c r="K1430" t="s">
        <v>2118</v>
      </c>
      <c r="M1430" t="s">
        <v>2119</v>
      </c>
      <c r="N1430" t="s">
        <v>2120</v>
      </c>
      <c r="O1430" s="4">
        <v>49093</v>
      </c>
      <c r="P1430" t="s">
        <v>140</v>
      </c>
      <c r="R1430">
        <v>12692782389</v>
      </c>
      <c r="T1430">
        <v>111211</v>
      </c>
      <c r="U1430" t="s">
        <v>2121</v>
      </c>
      <c r="V1430" t="s">
        <v>2122</v>
      </c>
      <c r="X1430" t="s">
        <v>990</v>
      </c>
      <c r="Y1430" t="s">
        <v>5023</v>
      </c>
      <c r="AA1430" t="s">
        <v>2119</v>
      </c>
      <c r="AB1430" t="s">
        <v>2120</v>
      </c>
      <c r="AC1430" s="4">
        <v>49093</v>
      </c>
      <c r="AD1430" t="s">
        <v>140</v>
      </c>
      <c r="AF1430">
        <v>12692782389</v>
      </c>
      <c r="AH1430" t="s">
        <v>2123</v>
      </c>
      <c r="AI1430" t="s">
        <v>168</v>
      </c>
      <c r="AJ1430" t="s">
        <v>913</v>
      </c>
      <c r="AK1430" t="s">
        <v>914</v>
      </c>
      <c r="AL1430" t="s">
        <v>845</v>
      </c>
      <c r="AM1430" t="s">
        <v>561</v>
      </c>
      <c r="AN1430" t="s">
        <v>562</v>
      </c>
      <c r="AO1430" t="s">
        <v>563</v>
      </c>
      <c r="AP1430" t="s">
        <v>564</v>
      </c>
      <c r="AQ1430" s="4">
        <v>22949</v>
      </c>
      <c r="AR1430" t="s">
        <v>140</v>
      </c>
      <c r="AT1430">
        <v>14342634300</v>
      </c>
      <c r="AV1430" t="s">
        <v>2124</v>
      </c>
      <c r="AW1430" t="s">
        <v>566</v>
      </c>
      <c r="AZ1430" t="s">
        <v>288</v>
      </c>
      <c r="BA1430" t="s">
        <v>289</v>
      </c>
      <c r="BB1430" t="s">
        <v>136</v>
      </c>
      <c r="BC1430" t="s">
        <v>136</v>
      </c>
      <c r="BD1430" t="s">
        <v>148</v>
      </c>
      <c r="BE1430" t="s">
        <v>136</v>
      </c>
      <c r="BF1430" t="s">
        <v>136</v>
      </c>
      <c r="BG1430" t="s">
        <v>134</v>
      </c>
      <c r="BH1430" t="s">
        <v>136</v>
      </c>
      <c r="BI1430" t="s">
        <v>1129</v>
      </c>
      <c r="BJ1430" t="s">
        <v>2125</v>
      </c>
      <c r="BL1430" t="s">
        <v>566</v>
      </c>
      <c r="BM1430" t="s">
        <v>2123</v>
      </c>
      <c r="BN1430" t="s">
        <v>27245</v>
      </c>
      <c r="BO1430" t="s">
        <v>965</v>
      </c>
      <c r="BP1430">
        <v>2</v>
      </c>
      <c r="BQ1430">
        <v>2</v>
      </c>
      <c r="BR1430">
        <v>2</v>
      </c>
      <c r="BS1430" s="1">
        <v>44211</v>
      </c>
      <c r="BT1430" s="1">
        <v>44392</v>
      </c>
      <c r="BU1430" s="1">
        <v>44211</v>
      </c>
      <c r="BV1430" s="1">
        <v>44392</v>
      </c>
      <c r="BW1430" t="s">
        <v>136</v>
      </c>
      <c r="BX1430">
        <v>45</v>
      </c>
      <c r="BY1430">
        <v>0</v>
      </c>
      <c r="BZ1430">
        <v>7.5</v>
      </c>
      <c r="CA1430">
        <v>7.5</v>
      </c>
      <c r="CB1430">
        <v>7.5</v>
      </c>
      <c r="CC1430">
        <v>7.5</v>
      </c>
      <c r="CD1430">
        <v>7.5</v>
      </c>
      <c r="CE1430">
        <v>7.5</v>
      </c>
      <c r="CF1430" t="str">
        <f>"6:00 AM"</f>
        <v>6:00 AM</v>
      </c>
      <c r="CG1430" t="str">
        <f>"2:00 PM"</f>
        <v>2:00 PM</v>
      </c>
      <c r="CH1430" s="5">
        <v>13.42</v>
      </c>
      <c r="CI1430" t="s">
        <v>146</v>
      </c>
      <c r="CL1430" t="s">
        <v>136</v>
      </c>
      <c r="CM1430" t="s">
        <v>147</v>
      </c>
      <c r="CN1430" t="s">
        <v>148</v>
      </c>
      <c r="CO1430" t="s">
        <v>1714</v>
      </c>
      <c r="CP1430" t="s">
        <v>149</v>
      </c>
      <c r="CQ1430">
        <v>12</v>
      </c>
      <c r="CR1430">
        <v>0</v>
      </c>
      <c r="CS1430" t="s">
        <v>136</v>
      </c>
      <c r="CT1430" t="s">
        <v>136</v>
      </c>
      <c r="CU1430" t="s">
        <v>136</v>
      </c>
      <c r="CV1430" t="s">
        <v>134</v>
      </c>
      <c r="CW1430" t="s">
        <v>134</v>
      </c>
      <c r="CX1430">
        <v>60</v>
      </c>
      <c r="CY1430" t="s">
        <v>134</v>
      </c>
      <c r="CZ1430" t="s">
        <v>134</v>
      </c>
      <c r="DA1430" t="s">
        <v>134</v>
      </c>
      <c r="DB1430" t="s">
        <v>134</v>
      </c>
      <c r="DC1430" t="s">
        <v>134</v>
      </c>
      <c r="DD1430" t="s">
        <v>136</v>
      </c>
      <c r="DF1430" t="s">
        <v>27246</v>
      </c>
      <c r="DG1430" t="s">
        <v>21811</v>
      </c>
      <c r="DH1430" t="s">
        <v>21812</v>
      </c>
      <c r="DI1430" t="s">
        <v>161</v>
      </c>
      <c r="DJ1430" s="4">
        <v>39845</v>
      </c>
      <c r="DK1430" t="s">
        <v>21935</v>
      </c>
      <c r="DL1430" t="s">
        <v>134</v>
      </c>
      <c r="DM1430">
        <v>5</v>
      </c>
      <c r="DN1430" t="s">
        <v>27247</v>
      </c>
      <c r="DO1430" t="s">
        <v>21812</v>
      </c>
      <c r="DP1430" t="s">
        <v>161</v>
      </c>
      <c r="DQ1430" t="str">
        <f>"39845"</f>
        <v>39845</v>
      </c>
      <c r="DR1430" t="s">
        <v>21935</v>
      </c>
      <c r="DS1430" t="s">
        <v>27248</v>
      </c>
      <c r="DT1430">
        <v>1</v>
      </c>
      <c r="DU1430">
        <v>20</v>
      </c>
      <c r="DV1430" t="s">
        <v>134</v>
      </c>
      <c r="DW1430" t="s">
        <v>134</v>
      </c>
      <c r="DX1430" t="s">
        <v>134</v>
      </c>
      <c r="DY1430" t="s">
        <v>136</v>
      </c>
      <c r="DZ1430">
        <v>1</v>
      </c>
      <c r="EA1430" t="s">
        <v>134</v>
      </c>
      <c r="EB1430" s="5">
        <v>12.68</v>
      </c>
      <c r="EC1430" s="5">
        <v>12.68</v>
      </c>
      <c r="ED1430" s="5">
        <v>55</v>
      </c>
      <c r="EE1430" t="s">
        <v>148</v>
      </c>
      <c r="EF1430" t="s">
        <v>577</v>
      </c>
      <c r="EG1430" t="s">
        <v>5288</v>
      </c>
      <c r="EH1430">
        <v>0</v>
      </c>
    </row>
    <row r="1431" spans="1:138" ht="15" customHeight="1" x14ac:dyDescent="0.35">
      <c r="A1431" t="s">
        <v>9878</v>
      </c>
      <c r="B1431" t="s">
        <v>157</v>
      </c>
      <c r="C1431" s="1">
        <v>44137.582265277779</v>
      </c>
      <c r="D1431" s="1">
        <v>44169</v>
      </c>
      <c r="E1431" t="s">
        <v>133</v>
      </c>
      <c r="F1431" t="s">
        <v>136</v>
      </c>
      <c r="G1431" t="s">
        <v>135</v>
      </c>
      <c r="H1431" t="s">
        <v>136</v>
      </c>
      <c r="I1431" t="s">
        <v>9879</v>
      </c>
      <c r="K1431" t="s">
        <v>9880</v>
      </c>
      <c r="M1431" t="s">
        <v>9881</v>
      </c>
      <c r="N1431" t="s">
        <v>374</v>
      </c>
      <c r="O1431" s="4">
        <v>77485</v>
      </c>
      <c r="P1431" t="s">
        <v>140</v>
      </c>
      <c r="R1431">
        <v>19798859071</v>
      </c>
      <c r="T1431">
        <v>1121</v>
      </c>
      <c r="U1431" t="s">
        <v>9882</v>
      </c>
      <c r="V1431" t="s">
        <v>9883</v>
      </c>
      <c r="X1431" t="s">
        <v>1677</v>
      </c>
      <c r="Y1431" t="s">
        <v>9880</v>
      </c>
      <c r="AA1431" t="s">
        <v>9881</v>
      </c>
      <c r="AB1431" t="s">
        <v>374</v>
      </c>
      <c r="AC1431" s="4">
        <v>77485</v>
      </c>
      <c r="AD1431" t="s">
        <v>140</v>
      </c>
      <c r="AF1431">
        <v>19798859071</v>
      </c>
      <c r="AH1431" t="s">
        <v>148</v>
      </c>
      <c r="AI1431" t="s">
        <v>168</v>
      </c>
      <c r="AJ1431" t="s">
        <v>2532</v>
      </c>
      <c r="AK1431" t="s">
        <v>2533</v>
      </c>
      <c r="AM1431" t="s">
        <v>1020</v>
      </c>
      <c r="AO1431" t="s">
        <v>1021</v>
      </c>
      <c r="AP1431" t="s">
        <v>374</v>
      </c>
      <c r="AQ1431" s="4">
        <v>75442</v>
      </c>
      <c r="AR1431" t="s">
        <v>140</v>
      </c>
      <c r="AT1431">
        <v>14692388392</v>
      </c>
      <c r="AV1431" t="s">
        <v>2534</v>
      </c>
      <c r="AW1431" t="s">
        <v>1023</v>
      </c>
      <c r="AZ1431" t="s">
        <v>334</v>
      </c>
      <c r="BA1431" t="s">
        <v>335</v>
      </c>
      <c r="BB1431" t="s">
        <v>136</v>
      </c>
      <c r="BC1431" t="s">
        <v>136</v>
      </c>
      <c r="BD1431" t="s">
        <v>148</v>
      </c>
      <c r="BE1431" t="s">
        <v>136</v>
      </c>
      <c r="BF1431" t="s">
        <v>136</v>
      </c>
      <c r="BG1431" t="s">
        <v>134</v>
      </c>
      <c r="BH1431" t="s">
        <v>136</v>
      </c>
      <c r="BN1431" t="s">
        <v>9884</v>
      </c>
      <c r="BO1431" t="s">
        <v>2259</v>
      </c>
      <c r="BP1431">
        <v>2</v>
      </c>
      <c r="BQ1431">
        <v>2</v>
      </c>
      <c r="BR1431">
        <v>2</v>
      </c>
      <c r="BS1431" s="1">
        <v>44212</v>
      </c>
      <c r="BT1431" s="1">
        <v>44515</v>
      </c>
      <c r="BU1431" s="1">
        <v>44212</v>
      </c>
      <c r="BV1431" s="1">
        <v>44515</v>
      </c>
      <c r="BW1431" t="s">
        <v>134</v>
      </c>
      <c r="CH1431" s="5">
        <v>1682.33</v>
      </c>
      <c r="CI1431" t="s">
        <v>597</v>
      </c>
      <c r="CJ1431">
        <v>0</v>
      </c>
      <c r="CK1431" t="s">
        <v>1024</v>
      </c>
      <c r="CL1431" t="s">
        <v>134</v>
      </c>
      <c r="CM1431" t="s">
        <v>312</v>
      </c>
      <c r="CN1431" t="s">
        <v>148</v>
      </c>
      <c r="CO1431" t="s">
        <v>1025</v>
      </c>
      <c r="CP1431" t="s">
        <v>149</v>
      </c>
      <c r="CQ1431">
        <v>1</v>
      </c>
      <c r="CR1431">
        <v>0</v>
      </c>
      <c r="CS1431" t="s">
        <v>136</v>
      </c>
      <c r="CT1431" t="s">
        <v>136</v>
      </c>
      <c r="CU1431" t="s">
        <v>134</v>
      </c>
      <c r="CV1431" t="s">
        <v>136</v>
      </c>
      <c r="CW1431" t="s">
        <v>134</v>
      </c>
      <c r="CX1431">
        <v>50</v>
      </c>
      <c r="CY1431" t="s">
        <v>134</v>
      </c>
      <c r="CZ1431" t="s">
        <v>134</v>
      </c>
      <c r="DA1431" t="s">
        <v>134</v>
      </c>
      <c r="DB1431" t="s">
        <v>134</v>
      </c>
      <c r="DC1431" t="s">
        <v>134</v>
      </c>
      <c r="DD1431" t="s">
        <v>136</v>
      </c>
      <c r="DF1431" t="s">
        <v>9885</v>
      </c>
      <c r="DG1431" t="s">
        <v>9880</v>
      </c>
      <c r="DH1431" t="s">
        <v>9881</v>
      </c>
      <c r="DI1431" t="s">
        <v>374</v>
      </c>
      <c r="DJ1431" s="4">
        <v>77485</v>
      </c>
      <c r="DK1431" t="s">
        <v>5507</v>
      </c>
      <c r="DL1431" t="s">
        <v>136</v>
      </c>
      <c r="DM1431">
        <v>1</v>
      </c>
      <c r="DN1431" t="s">
        <v>9880</v>
      </c>
      <c r="DO1431" t="s">
        <v>9881</v>
      </c>
      <c r="DP1431" t="s">
        <v>374</v>
      </c>
      <c r="DQ1431" t="str">
        <f>"77485"</f>
        <v>77485</v>
      </c>
      <c r="DR1431" t="s">
        <v>5507</v>
      </c>
      <c r="DS1431" t="s">
        <v>9886</v>
      </c>
      <c r="DT1431">
        <v>1</v>
      </c>
      <c r="DU1431">
        <v>2</v>
      </c>
      <c r="DV1431" t="s">
        <v>134</v>
      </c>
      <c r="DW1431" t="s">
        <v>134</v>
      </c>
      <c r="DX1431" t="s">
        <v>134</v>
      </c>
      <c r="DY1431" t="s">
        <v>136</v>
      </c>
      <c r="DZ1431">
        <v>1</v>
      </c>
      <c r="EA1431" t="s">
        <v>136</v>
      </c>
      <c r="EC1431" s="5">
        <v>12.68</v>
      </c>
      <c r="ED1431" s="5">
        <v>55</v>
      </c>
      <c r="EE1431">
        <v>19798859071</v>
      </c>
      <c r="EF1431" t="s">
        <v>148</v>
      </c>
      <c r="EG1431" t="s">
        <v>2138</v>
      </c>
      <c r="EH1431">
        <v>1</v>
      </c>
    </row>
    <row r="1432" spans="1:138" ht="15" customHeight="1" x14ac:dyDescent="0.35">
      <c r="A1432" t="s">
        <v>24560</v>
      </c>
      <c r="B1432" t="s">
        <v>157</v>
      </c>
      <c r="C1432" s="1">
        <v>44154.610496064815</v>
      </c>
      <c r="D1432" s="1">
        <v>44169</v>
      </c>
      <c r="E1432" t="s">
        <v>133</v>
      </c>
      <c r="F1432" t="s">
        <v>136</v>
      </c>
      <c r="G1432" t="s">
        <v>135</v>
      </c>
      <c r="H1432" t="s">
        <v>134</v>
      </c>
      <c r="I1432" t="s">
        <v>24561</v>
      </c>
      <c r="K1432" t="s">
        <v>24562</v>
      </c>
      <c r="M1432" t="s">
        <v>24563</v>
      </c>
      <c r="N1432" t="s">
        <v>246</v>
      </c>
      <c r="O1432" s="4">
        <v>70589</v>
      </c>
      <c r="P1432" t="s">
        <v>140</v>
      </c>
      <c r="R1432">
        <v>12258064223</v>
      </c>
      <c r="T1432">
        <v>112</v>
      </c>
      <c r="U1432" t="s">
        <v>24564</v>
      </c>
      <c r="V1432" t="s">
        <v>5509</v>
      </c>
      <c r="W1432" t="s">
        <v>24565</v>
      </c>
      <c r="X1432" t="s">
        <v>24566</v>
      </c>
      <c r="Y1432" t="s">
        <v>24562</v>
      </c>
      <c r="AA1432" t="s">
        <v>866</v>
      </c>
      <c r="AB1432" t="s">
        <v>246</v>
      </c>
      <c r="AC1432" s="4">
        <v>70589</v>
      </c>
      <c r="AD1432" t="s">
        <v>140</v>
      </c>
      <c r="AF1432">
        <v>12258064223</v>
      </c>
      <c r="AH1432" t="s">
        <v>24567</v>
      </c>
      <c r="AI1432" t="s">
        <v>226</v>
      </c>
      <c r="AJ1432" t="s">
        <v>24568</v>
      </c>
      <c r="AK1432" t="s">
        <v>5509</v>
      </c>
      <c r="AL1432" t="s">
        <v>4596</v>
      </c>
      <c r="AM1432" t="s">
        <v>24569</v>
      </c>
      <c r="AN1432" t="s">
        <v>24570</v>
      </c>
      <c r="AO1432" t="s">
        <v>24571</v>
      </c>
      <c r="AP1432" t="s">
        <v>1663</v>
      </c>
      <c r="AQ1432" s="4">
        <v>19102</v>
      </c>
      <c r="AR1432" t="s">
        <v>140</v>
      </c>
      <c r="AT1432">
        <v>12154050555</v>
      </c>
      <c r="AV1432" t="s">
        <v>24572</v>
      </c>
      <c r="AW1432" t="s">
        <v>24573</v>
      </c>
      <c r="AX1432" t="s">
        <v>1663</v>
      </c>
      <c r="AY1432" t="s">
        <v>24574</v>
      </c>
      <c r="AZ1432" t="s">
        <v>334</v>
      </c>
      <c r="BA1432" t="s">
        <v>335</v>
      </c>
      <c r="BB1432" t="s">
        <v>136</v>
      </c>
      <c r="BC1432" t="s">
        <v>136</v>
      </c>
      <c r="BD1432" t="s">
        <v>148</v>
      </c>
      <c r="BE1432" t="s">
        <v>136</v>
      </c>
      <c r="BF1432" t="s">
        <v>136</v>
      </c>
      <c r="BG1432" t="s">
        <v>134</v>
      </c>
      <c r="BH1432" t="s">
        <v>136</v>
      </c>
      <c r="BN1432" t="s">
        <v>24575</v>
      </c>
      <c r="BO1432" t="s">
        <v>734</v>
      </c>
      <c r="BP1432">
        <v>12</v>
      </c>
      <c r="BQ1432">
        <v>12</v>
      </c>
      <c r="BR1432">
        <v>12</v>
      </c>
      <c r="BS1432" s="1">
        <v>44166</v>
      </c>
      <c r="BT1432" s="1">
        <v>44377</v>
      </c>
      <c r="BU1432" s="1">
        <v>44166</v>
      </c>
      <c r="BV1432" s="1">
        <v>44377</v>
      </c>
      <c r="BW1432" t="s">
        <v>136</v>
      </c>
      <c r="BX1432">
        <v>48</v>
      </c>
      <c r="BY1432">
        <v>0</v>
      </c>
      <c r="BZ1432">
        <v>8</v>
      </c>
      <c r="CA1432">
        <v>8</v>
      </c>
      <c r="CB1432">
        <v>8</v>
      </c>
      <c r="CC1432">
        <v>8</v>
      </c>
      <c r="CD1432">
        <v>8</v>
      </c>
      <c r="CE1432">
        <v>8</v>
      </c>
      <c r="CF1432" t="str">
        <f>"8:00 AM"</f>
        <v>8:00 AM</v>
      </c>
      <c r="CG1432" t="str">
        <f>"5:00 PM"</f>
        <v>5:00 PM</v>
      </c>
      <c r="CH1432" s="5">
        <v>12.19</v>
      </c>
      <c r="CI1432" t="s">
        <v>146</v>
      </c>
      <c r="CJ1432">
        <v>12.19</v>
      </c>
      <c r="CK1432" t="s">
        <v>884</v>
      </c>
      <c r="CL1432" t="s">
        <v>136</v>
      </c>
      <c r="CM1432" t="s">
        <v>312</v>
      </c>
      <c r="CN1432" t="s">
        <v>148</v>
      </c>
      <c r="CO1432" t="s">
        <v>24576</v>
      </c>
      <c r="CP1432" t="s">
        <v>149</v>
      </c>
      <c r="CQ1432">
        <v>0</v>
      </c>
      <c r="CR1432">
        <v>0</v>
      </c>
      <c r="CS1432" t="s">
        <v>136</v>
      </c>
      <c r="CT1432" t="s">
        <v>136</v>
      </c>
      <c r="CU1432" t="s">
        <v>136</v>
      </c>
      <c r="CV1432" t="s">
        <v>136</v>
      </c>
      <c r="CW1432" t="s">
        <v>134</v>
      </c>
      <c r="CX1432">
        <v>50</v>
      </c>
      <c r="CY1432" t="s">
        <v>134</v>
      </c>
      <c r="CZ1432" t="s">
        <v>134</v>
      </c>
      <c r="DA1432" t="s">
        <v>134</v>
      </c>
      <c r="DB1432" t="s">
        <v>134</v>
      </c>
      <c r="DC1432" t="s">
        <v>134</v>
      </c>
      <c r="DD1432" t="s">
        <v>136</v>
      </c>
      <c r="DF1432" t="s">
        <v>24577</v>
      </c>
      <c r="DG1432" t="s">
        <v>24578</v>
      </c>
      <c r="DH1432" t="s">
        <v>866</v>
      </c>
      <c r="DI1432" t="s">
        <v>246</v>
      </c>
      <c r="DJ1432" s="4">
        <v>70589</v>
      </c>
      <c r="DK1432" t="s">
        <v>3260</v>
      </c>
      <c r="DL1432" t="s">
        <v>136</v>
      </c>
      <c r="DM1432">
        <v>1</v>
      </c>
      <c r="DN1432" t="s">
        <v>24579</v>
      </c>
      <c r="DO1432" t="s">
        <v>866</v>
      </c>
      <c r="DP1432" t="s">
        <v>246</v>
      </c>
      <c r="DQ1432" t="str">
        <f>"70589"</f>
        <v>70589</v>
      </c>
      <c r="DR1432" t="s">
        <v>3260</v>
      </c>
      <c r="DS1432" t="s">
        <v>24580</v>
      </c>
      <c r="DT1432">
        <v>2</v>
      </c>
      <c r="DU1432">
        <v>12</v>
      </c>
      <c r="DV1432" t="s">
        <v>134</v>
      </c>
      <c r="DW1432" t="s">
        <v>134</v>
      </c>
      <c r="DX1432" t="s">
        <v>136</v>
      </c>
      <c r="DY1432" t="s">
        <v>136</v>
      </c>
      <c r="DZ1432">
        <v>1</v>
      </c>
      <c r="EA1432" t="s">
        <v>136</v>
      </c>
      <c r="EC1432" s="5">
        <v>12.68</v>
      </c>
      <c r="ED1432" s="5">
        <v>55</v>
      </c>
      <c r="EE1432">
        <v>12258064223</v>
      </c>
      <c r="EF1432" t="s">
        <v>24581</v>
      </c>
      <c r="EG1432" t="s">
        <v>148</v>
      </c>
      <c r="EH1432">
        <v>0</v>
      </c>
    </row>
    <row r="1433" spans="1:138" ht="15" customHeight="1" x14ac:dyDescent="0.35">
      <c r="A1433" t="s">
        <v>1723</v>
      </c>
      <c r="B1433" t="s">
        <v>157</v>
      </c>
      <c r="C1433" s="1">
        <v>44154.79119502315</v>
      </c>
      <c r="D1433" s="1">
        <v>44169</v>
      </c>
      <c r="E1433" t="s">
        <v>133</v>
      </c>
      <c r="F1433" t="s">
        <v>136</v>
      </c>
      <c r="G1433" t="s">
        <v>135</v>
      </c>
      <c r="H1433" t="s">
        <v>136</v>
      </c>
      <c r="I1433" t="s">
        <v>1724</v>
      </c>
      <c r="K1433" t="s">
        <v>1725</v>
      </c>
      <c r="M1433" t="s">
        <v>1726</v>
      </c>
      <c r="N1433" t="s">
        <v>246</v>
      </c>
      <c r="O1433" s="4">
        <v>70591</v>
      </c>
      <c r="P1433" t="s">
        <v>140</v>
      </c>
      <c r="Q1433" t="s">
        <v>1727</v>
      </c>
      <c r="R1433">
        <v>13379125667</v>
      </c>
      <c r="T1433">
        <v>1125</v>
      </c>
      <c r="U1433" t="s">
        <v>681</v>
      </c>
      <c r="V1433" t="s">
        <v>1728</v>
      </c>
      <c r="W1433" t="s">
        <v>1536</v>
      </c>
      <c r="X1433" t="s">
        <v>251</v>
      </c>
      <c r="Y1433" t="s">
        <v>1725</v>
      </c>
      <c r="AA1433" t="s">
        <v>1726</v>
      </c>
      <c r="AB1433" t="s">
        <v>246</v>
      </c>
      <c r="AC1433" s="4">
        <v>70591</v>
      </c>
      <c r="AD1433" t="s">
        <v>140</v>
      </c>
      <c r="AE1433" t="s">
        <v>1729</v>
      </c>
      <c r="AF1433">
        <v>13379125667</v>
      </c>
      <c r="AH1433" t="s">
        <v>1730</v>
      </c>
      <c r="AI1433" t="s">
        <v>168</v>
      </c>
      <c r="AJ1433" t="s">
        <v>254</v>
      </c>
      <c r="AK1433" t="s">
        <v>255</v>
      </c>
      <c r="AL1433" t="s">
        <v>256</v>
      </c>
      <c r="AM1433" t="s">
        <v>257</v>
      </c>
      <c r="AO1433" t="s">
        <v>258</v>
      </c>
      <c r="AP1433" t="s">
        <v>246</v>
      </c>
      <c r="AQ1433" s="4">
        <v>70760</v>
      </c>
      <c r="AR1433" t="s">
        <v>140</v>
      </c>
      <c r="AS1433" t="s">
        <v>351</v>
      </c>
      <c r="AT1433">
        <v>12256387218</v>
      </c>
      <c r="AV1433" t="s">
        <v>260</v>
      </c>
      <c r="AW1433" t="s">
        <v>1731</v>
      </c>
      <c r="AZ1433" t="s">
        <v>334</v>
      </c>
      <c r="BA1433" t="s">
        <v>335</v>
      </c>
      <c r="BB1433" t="s">
        <v>136</v>
      </c>
      <c r="BC1433" t="s">
        <v>136</v>
      </c>
      <c r="BD1433" t="s">
        <v>148</v>
      </c>
      <c r="BE1433" t="s">
        <v>136</v>
      </c>
      <c r="BF1433" t="s">
        <v>136</v>
      </c>
      <c r="BG1433" t="s">
        <v>134</v>
      </c>
      <c r="BH1433" t="s">
        <v>136</v>
      </c>
      <c r="BN1433" t="s">
        <v>1732</v>
      </c>
      <c r="BO1433" t="s">
        <v>775</v>
      </c>
      <c r="BP1433">
        <v>2</v>
      </c>
      <c r="BQ1433">
        <v>2</v>
      </c>
      <c r="BR1433">
        <v>2</v>
      </c>
      <c r="BS1433" s="1">
        <v>44200</v>
      </c>
      <c r="BT1433" s="1">
        <v>44484</v>
      </c>
      <c r="BU1433" s="1">
        <v>44200</v>
      </c>
      <c r="BV1433" s="1">
        <v>44484</v>
      </c>
      <c r="BW1433" t="s">
        <v>136</v>
      </c>
      <c r="BX1433">
        <v>40</v>
      </c>
      <c r="BY1433">
        <v>0</v>
      </c>
      <c r="BZ1433">
        <v>8</v>
      </c>
      <c r="CA1433">
        <v>8</v>
      </c>
      <c r="CB1433">
        <v>8</v>
      </c>
      <c r="CC1433">
        <v>8</v>
      </c>
      <c r="CD1433">
        <v>8</v>
      </c>
      <c r="CE1433">
        <v>0</v>
      </c>
      <c r="CF1433" t="str">
        <f>"7:00 AM"</f>
        <v>7:00 AM</v>
      </c>
      <c r="CG1433" t="str">
        <f>"4:00 PM"</f>
        <v>4:00 PM</v>
      </c>
      <c r="CH1433" s="5">
        <v>11.83</v>
      </c>
      <c r="CI1433" t="s">
        <v>146</v>
      </c>
      <c r="CL1433" t="s">
        <v>134</v>
      </c>
      <c r="CM1433" t="s">
        <v>354</v>
      </c>
      <c r="CN1433" t="s">
        <v>1733</v>
      </c>
      <c r="CO1433" t="s">
        <v>266</v>
      </c>
      <c r="CP1433" t="s">
        <v>149</v>
      </c>
      <c r="CQ1433">
        <v>3</v>
      </c>
      <c r="CR1433">
        <v>0</v>
      </c>
      <c r="CS1433" t="s">
        <v>136</v>
      </c>
      <c r="CT1433" t="s">
        <v>136</v>
      </c>
      <c r="CU1433" t="s">
        <v>136</v>
      </c>
      <c r="CV1433" t="s">
        <v>134</v>
      </c>
      <c r="CW1433" t="s">
        <v>134</v>
      </c>
      <c r="CX1433">
        <v>70</v>
      </c>
      <c r="CY1433" t="s">
        <v>134</v>
      </c>
      <c r="CZ1433" t="s">
        <v>134</v>
      </c>
      <c r="DA1433" t="s">
        <v>134</v>
      </c>
      <c r="DB1433" t="s">
        <v>134</v>
      </c>
      <c r="DC1433" t="s">
        <v>134</v>
      </c>
      <c r="DD1433" t="s">
        <v>136</v>
      </c>
      <c r="DF1433" t="s">
        <v>267</v>
      </c>
      <c r="DG1433" t="s">
        <v>1734</v>
      </c>
      <c r="DH1433" t="s">
        <v>1735</v>
      </c>
      <c r="DI1433" t="s">
        <v>246</v>
      </c>
      <c r="DJ1433" s="4">
        <v>70549</v>
      </c>
      <c r="DK1433" t="s">
        <v>1610</v>
      </c>
      <c r="DL1433" t="s">
        <v>134</v>
      </c>
      <c r="DM1433">
        <v>7</v>
      </c>
      <c r="DN1433" t="s">
        <v>1736</v>
      </c>
      <c r="DO1433" t="s">
        <v>1726</v>
      </c>
      <c r="DP1433" t="s">
        <v>246</v>
      </c>
      <c r="DQ1433" t="str">
        <f>"70591"</f>
        <v>70591</v>
      </c>
      <c r="DR1433" t="s">
        <v>1610</v>
      </c>
      <c r="DS1433" s="2" t="s">
        <v>1737</v>
      </c>
      <c r="DT1433">
        <v>1</v>
      </c>
      <c r="DU1433">
        <v>2</v>
      </c>
      <c r="DV1433" t="s">
        <v>134</v>
      </c>
      <c r="DW1433" t="s">
        <v>134</v>
      </c>
      <c r="DX1433" t="s">
        <v>134</v>
      </c>
      <c r="DY1433" t="s">
        <v>136</v>
      </c>
      <c r="DZ1433">
        <v>1</v>
      </c>
      <c r="EA1433" t="s">
        <v>136</v>
      </c>
      <c r="EC1433" s="5">
        <v>12.68</v>
      </c>
      <c r="ED1433" s="5">
        <v>55</v>
      </c>
      <c r="EE1433">
        <v>13379125667</v>
      </c>
      <c r="EF1433" t="s">
        <v>148</v>
      </c>
      <c r="EG1433" t="s">
        <v>271</v>
      </c>
      <c r="EH1433">
        <v>2</v>
      </c>
    </row>
    <row r="1434" spans="1:138" ht="15" customHeight="1" x14ac:dyDescent="0.35">
      <c r="A1434" t="s">
        <v>16613</v>
      </c>
      <c r="B1434" t="s">
        <v>157</v>
      </c>
      <c r="C1434" s="1">
        <v>44148.439178125001</v>
      </c>
      <c r="D1434" s="1">
        <v>44169</v>
      </c>
      <c r="E1434" t="s">
        <v>133</v>
      </c>
      <c r="F1434" t="s">
        <v>136</v>
      </c>
      <c r="G1434" t="s">
        <v>135</v>
      </c>
      <c r="H1434" t="s">
        <v>136</v>
      </c>
      <c r="I1434" t="s">
        <v>16614</v>
      </c>
      <c r="K1434" t="s">
        <v>16615</v>
      </c>
      <c r="L1434" t="s">
        <v>16616</v>
      </c>
      <c r="M1434" t="s">
        <v>345</v>
      </c>
      <c r="N1434" t="s">
        <v>246</v>
      </c>
      <c r="O1434" s="4">
        <v>70526</v>
      </c>
      <c r="P1434" t="s">
        <v>140</v>
      </c>
      <c r="R1434">
        <v>13373212127</v>
      </c>
      <c r="T1434">
        <v>11199</v>
      </c>
      <c r="U1434" t="s">
        <v>16617</v>
      </c>
      <c r="V1434" t="s">
        <v>3879</v>
      </c>
      <c r="X1434" t="s">
        <v>16618</v>
      </c>
      <c r="Y1434" t="s">
        <v>16615</v>
      </c>
      <c r="Z1434" t="s">
        <v>16616</v>
      </c>
      <c r="AA1434" t="s">
        <v>345</v>
      </c>
      <c r="AB1434" t="s">
        <v>246</v>
      </c>
      <c r="AC1434" s="4">
        <v>70526</v>
      </c>
      <c r="AD1434" t="s">
        <v>140</v>
      </c>
      <c r="AF1434">
        <v>13373212127</v>
      </c>
      <c r="AH1434" t="s">
        <v>16619</v>
      </c>
      <c r="AI1434" t="s">
        <v>168</v>
      </c>
      <c r="AJ1434" t="s">
        <v>1977</v>
      </c>
      <c r="AK1434" t="s">
        <v>1978</v>
      </c>
      <c r="AL1434" t="s">
        <v>1979</v>
      </c>
      <c r="AM1434" t="s">
        <v>1980</v>
      </c>
      <c r="AN1434" t="s">
        <v>1981</v>
      </c>
      <c r="AO1434" t="s">
        <v>1982</v>
      </c>
      <c r="AP1434" t="s">
        <v>246</v>
      </c>
      <c r="AQ1434" s="4">
        <v>70754</v>
      </c>
      <c r="AR1434" t="s">
        <v>140</v>
      </c>
      <c r="AT1434">
        <v>12256863033</v>
      </c>
      <c r="AV1434" t="s">
        <v>1983</v>
      </c>
      <c r="AW1434" t="s">
        <v>1984</v>
      </c>
      <c r="AZ1434" t="s">
        <v>334</v>
      </c>
      <c r="BA1434" t="s">
        <v>335</v>
      </c>
      <c r="BB1434" t="s">
        <v>136</v>
      </c>
      <c r="BC1434" t="s">
        <v>136</v>
      </c>
      <c r="BD1434" t="s">
        <v>148</v>
      </c>
      <c r="BE1434" t="s">
        <v>136</v>
      </c>
      <c r="BF1434" t="s">
        <v>136</v>
      </c>
      <c r="BG1434" t="s">
        <v>134</v>
      </c>
      <c r="BH1434" t="s">
        <v>136</v>
      </c>
      <c r="BN1434" t="s">
        <v>16620</v>
      </c>
      <c r="BO1434" t="s">
        <v>9777</v>
      </c>
      <c r="BP1434">
        <v>11</v>
      </c>
      <c r="BQ1434">
        <v>11</v>
      </c>
      <c r="BR1434">
        <v>11</v>
      </c>
      <c r="BS1434" s="1">
        <v>44198</v>
      </c>
      <c r="BT1434" s="1">
        <v>44469</v>
      </c>
      <c r="BU1434" s="1">
        <v>44198</v>
      </c>
      <c r="BV1434" s="1">
        <v>44469</v>
      </c>
      <c r="BW1434" t="s">
        <v>136</v>
      </c>
      <c r="BX1434">
        <v>35</v>
      </c>
      <c r="BY1434">
        <v>0</v>
      </c>
      <c r="BZ1434">
        <v>6</v>
      </c>
      <c r="CA1434">
        <v>6</v>
      </c>
      <c r="CB1434">
        <v>6</v>
      </c>
      <c r="CC1434">
        <v>6</v>
      </c>
      <c r="CD1434">
        <v>6</v>
      </c>
      <c r="CE1434">
        <v>5</v>
      </c>
      <c r="CF1434" t="str">
        <f>"7:00 AM"</f>
        <v>7:00 AM</v>
      </c>
      <c r="CG1434" t="str">
        <f>"1:00 PM"</f>
        <v>1:00 PM</v>
      </c>
      <c r="CH1434" s="5">
        <v>11.83</v>
      </c>
      <c r="CI1434" t="s">
        <v>146</v>
      </c>
      <c r="CJ1434">
        <v>0</v>
      </c>
      <c r="CK1434" t="s">
        <v>3352</v>
      </c>
      <c r="CL1434" t="s">
        <v>134</v>
      </c>
      <c r="CM1434" t="s">
        <v>147</v>
      </c>
      <c r="CN1434" t="s">
        <v>148</v>
      </c>
      <c r="CO1434" s="2" t="s">
        <v>3165</v>
      </c>
      <c r="CP1434" t="s">
        <v>149</v>
      </c>
      <c r="CQ1434">
        <v>0</v>
      </c>
      <c r="CR1434">
        <v>0</v>
      </c>
      <c r="CS1434" t="s">
        <v>136</v>
      </c>
      <c r="CT1434" t="s">
        <v>136</v>
      </c>
      <c r="CU1434" t="s">
        <v>136</v>
      </c>
      <c r="CV1434" t="s">
        <v>134</v>
      </c>
      <c r="CW1434" t="s">
        <v>134</v>
      </c>
      <c r="CX1434">
        <v>50</v>
      </c>
      <c r="CY1434" t="s">
        <v>134</v>
      </c>
      <c r="CZ1434" t="s">
        <v>134</v>
      </c>
      <c r="DA1434" t="s">
        <v>134</v>
      </c>
      <c r="DB1434" t="s">
        <v>134</v>
      </c>
      <c r="DC1434" t="s">
        <v>134</v>
      </c>
      <c r="DD1434" t="s">
        <v>136</v>
      </c>
      <c r="DF1434" t="s">
        <v>3353</v>
      </c>
      <c r="DG1434" t="s">
        <v>16621</v>
      </c>
      <c r="DH1434" t="s">
        <v>345</v>
      </c>
      <c r="DI1434" t="s">
        <v>246</v>
      </c>
      <c r="DJ1434" s="4">
        <v>70526</v>
      </c>
      <c r="DK1434" t="s">
        <v>268</v>
      </c>
      <c r="DL1434" t="s">
        <v>134</v>
      </c>
      <c r="DM1434">
        <v>2</v>
      </c>
      <c r="DN1434" t="s">
        <v>14015</v>
      </c>
      <c r="DO1434" t="s">
        <v>3328</v>
      </c>
      <c r="DP1434" t="s">
        <v>246</v>
      </c>
      <c r="DQ1434" t="str">
        <f>"70543"</f>
        <v>70543</v>
      </c>
      <c r="DR1434" t="s">
        <v>268</v>
      </c>
      <c r="DS1434" t="s">
        <v>497</v>
      </c>
      <c r="DT1434">
        <v>1</v>
      </c>
      <c r="DU1434">
        <v>8</v>
      </c>
      <c r="DV1434" t="s">
        <v>134</v>
      </c>
      <c r="DW1434" t="s">
        <v>134</v>
      </c>
      <c r="DX1434" t="s">
        <v>134</v>
      </c>
      <c r="DY1434" t="s">
        <v>134</v>
      </c>
      <c r="DZ1434">
        <v>2</v>
      </c>
      <c r="EA1434" t="s">
        <v>136</v>
      </c>
      <c r="EC1434" s="5">
        <v>12.68</v>
      </c>
      <c r="ED1434" s="5">
        <v>55</v>
      </c>
      <c r="EE1434">
        <v>13373212127</v>
      </c>
      <c r="EF1434" t="s">
        <v>16619</v>
      </c>
      <c r="EG1434" t="s">
        <v>1989</v>
      </c>
      <c r="EH1434">
        <v>3</v>
      </c>
    </row>
    <row r="1435" spans="1:138" ht="15" customHeight="1" x14ac:dyDescent="0.35">
      <c r="A1435" t="s">
        <v>10562</v>
      </c>
      <c r="B1435" t="s">
        <v>157</v>
      </c>
      <c r="C1435" s="1">
        <v>44148.590533680559</v>
      </c>
      <c r="D1435" s="1">
        <v>44169</v>
      </c>
      <c r="E1435" t="s">
        <v>133</v>
      </c>
      <c r="F1435" t="s">
        <v>136</v>
      </c>
      <c r="G1435" t="s">
        <v>135</v>
      </c>
      <c r="H1435" t="s">
        <v>136</v>
      </c>
      <c r="I1435" t="s">
        <v>10563</v>
      </c>
      <c r="K1435" t="s">
        <v>10564</v>
      </c>
      <c r="M1435" t="s">
        <v>2341</v>
      </c>
      <c r="N1435" t="s">
        <v>246</v>
      </c>
      <c r="O1435" s="4">
        <v>70525</v>
      </c>
      <c r="P1435" t="s">
        <v>140</v>
      </c>
      <c r="R1435">
        <v>13373511517</v>
      </c>
      <c r="T1435">
        <v>112512</v>
      </c>
      <c r="U1435" t="s">
        <v>5945</v>
      </c>
      <c r="V1435" t="s">
        <v>503</v>
      </c>
      <c r="W1435" t="s">
        <v>687</v>
      </c>
      <c r="X1435" t="s">
        <v>164</v>
      </c>
      <c r="Y1435" t="s">
        <v>10564</v>
      </c>
      <c r="AA1435" t="s">
        <v>2341</v>
      </c>
      <c r="AB1435" t="s">
        <v>246</v>
      </c>
      <c r="AC1435" s="4">
        <v>70525</v>
      </c>
      <c r="AD1435" t="s">
        <v>140</v>
      </c>
      <c r="AF1435">
        <v>13373511517</v>
      </c>
      <c r="AH1435" t="s">
        <v>10565</v>
      </c>
      <c r="AI1435" t="s">
        <v>168</v>
      </c>
      <c r="AJ1435" t="s">
        <v>1977</v>
      </c>
      <c r="AK1435" t="s">
        <v>1978</v>
      </c>
      <c r="AL1435" t="s">
        <v>1979</v>
      </c>
      <c r="AM1435" t="s">
        <v>1980</v>
      </c>
      <c r="AN1435" t="s">
        <v>1981</v>
      </c>
      <c r="AO1435" t="s">
        <v>1982</v>
      </c>
      <c r="AP1435" t="s">
        <v>246</v>
      </c>
      <c r="AQ1435" s="4">
        <v>70754</v>
      </c>
      <c r="AR1435" t="s">
        <v>140</v>
      </c>
      <c r="AT1435">
        <v>12256863033</v>
      </c>
      <c r="AV1435" t="s">
        <v>1983</v>
      </c>
      <c r="AW1435" t="s">
        <v>1984</v>
      </c>
      <c r="AZ1435" t="s">
        <v>334</v>
      </c>
      <c r="BA1435" t="s">
        <v>335</v>
      </c>
      <c r="BB1435" t="s">
        <v>136</v>
      </c>
      <c r="BC1435" t="s">
        <v>136</v>
      </c>
      <c r="BD1435" t="s">
        <v>148</v>
      </c>
      <c r="BE1435" t="s">
        <v>136</v>
      </c>
      <c r="BF1435" t="s">
        <v>136</v>
      </c>
      <c r="BG1435" t="s">
        <v>134</v>
      </c>
      <c r="BH1435" t="s">
        <v>136</v>
      </c>
      <c r="BN1435" t="s">
        <v>10566</v>
      </c>
      <c r="BO1435" t="s">
        <v>905</v>
      </c>
      <c r="BP1435">
        <v>5</v>
      </c>
      <c r="BQ1435">
        <v>5</v>
      </c>
      <c r="BR1435">
        <v>5</v>
      </c>
      <c r="BS1435" s="1">
        <v>44199</v>
      </c>
      <c r="BT1435" s="1">
        <v>44500</v>
      </c>
      <c r="BU1435" s="1">
        <v>44199</v>
      </c>
      <c r="BV1435" s="1">
        <v>44500</v>
      </c>
      <c r="BW1435" t="s">
        <v>136</v>
      </c>
      <c r="BX1435">
        <v>35</v>
      </c>
      <c r="BY1435">
        <v>0</v>
      </c>
      <c r="BZ1435">
        <v>6</v>
      </c>
      <c r="CA1435">
        <v>6</v>
      </c>
      <c r="CB1435">
        <v>6</v>
      </c>
      <c r="CC1435">
        <v>6</v>
      </c>
      <c r="CD1435">
        <v>6</v>
      </c>
      <c r="CE1435">
        <v>5</v>
      </c>
      <c r="CF1435" t="str">
        <f>"7:00 AM"</f>
        <v>7:00 AM</v>
      </c>
      <c r="CG1435" t="str">
        <f>"1:00 PM"</f>
        <v>1:00 PM</v>
      </c>
      <c r="CH1435" s="5">
        <v>11.83</v>
      </c>
      <c r="CI1435" t="s">
        <v>146</v>
      </c>
      <c r="CJ1435">
        <v>0</v>
      </c>
      <c r="CK1435" t="s">
        <v>1985</v>
      </c>
      <c r="CL1435" t="s">
        <v>134</v>
      </c>
      <c r="CM1435" t="s">
        <v>147</v>
      </c>
      <c r="CN1435" t="s">
        <v>148</v>
      </c>
      <c r="CO1435" s="2" t="s">
        <v>1986</v>
      </c>
      <c r="CP1435" t="s">
        <v>149</v>
      </c>
      <c r="CQ1435">
        <v>0</v>
      </c>
      <c r="CR1435">
        <v>0</v>
      </c>
      <c r="CS1435" t="s">
        <v>136</v>
      </c>
      <c r="CT1435" t="s">
        <v>136</v>
      </c>
      <c r="CU1435" t="s">
        <v>136</v>
      </c>
      <c r="CV1435" t="s">
        <v>134</v>
      </c>
      <c r="CW1435" t="s">
        <v>134</v>
      </c>
      <c r="CX1435">
        <v>50</v>
      </c>
      <c r="CY1435" t="s">
        <v>134</v>
      </c>
      <c r="CZ1435" t="s">
        <v>134</v>
      </c>
      <c r="DA1435" t="s">
        <v>134</v>
      </c>
      <c r="DB1435" t="s">
        <v>134</v>
      </c>
      <c r="DC1435" t="s">
        <v>134</v>
      </c>
      <c r="DD1435" t="s">
        <v>136</v>
      </c>
      <c r="DF1435" t="s">
        <v>2346</v>
      </c>
      <c r="DG1435" t="s">
        <v>10567</v>
      </c>
      <c r="DH1435" t="s">
        <v>2341</v>
      </c>
      <c r="DI1435" t="s">
        <v>246</v>
      </c>
      <c r="DJ1435" s="4">
        <v>70525</v>
      </c>
      <c r="DK1435" t="s">
        <v>268</v>
      </c>
      <c r="DL1435" t="s">
        <v>134</v>
      </c>
      <c r="DM1435">
        <v>8</v>
      </c>
      <c r="DN1435" t="s">
        <v>10568</v>
      </c>
      <c r="DO1435" t="s">
        <v>2341</v>
      </c>
      <c r="DP1435" t="s">
        <v>246</v>
      </c>
      <c r="DQ1435" t="str">
        <f>"70525"</f>
        <v>70525</v>
      </c>
      <c r="DR1435" t="s">
        <v>268</v>
      </c>
      <c r="DS1435" t="s">
        <v>497</v>
      </c>
      <c r="DT1435">
        <v>1</v>
      </c>
      <c r="DU1435">
        <v>4</v>
      </c>
      <c r="DV1435" t="s">
        <v>134</v>
      </c>
      <c r="DW1435" t="s">
        <v>134</v>
      </c>
      <c r="DX1435" t="s">
        <v>134</v>
      </c>
      <c r="DY1435" t="s">
        <v>136</v>
      </c>
      <c r="DZ1435">
        <v>1</v>
      </c>
      <c r="EA1435" t="s">
        <v>136</v>
      </c>
      <c r="EC1435" s="5">
        <v>12.68</v>
      </c>
      <c r="ED1435" s="5">
        <v>55</v>
      </c>
      <c r="EE1435">
        <v>13373511517</v>
      </c>
      <c r="EF1435" t="s">
        <v>10565</v>
      </c>
      <c r="EG1435" t="s">
        <v>1989</v>
      </c>
      <c r="EH1435">
        <v>3</v>
      </c>
    </row>
    <row r="1436" spans="1:138" ht="15" customHeight="1" x14ac:dyDescent="0.35">
      <c r="A1436" t="s">
        <v>6846</v>
      </c>
      <c r="B1436" t="s">
        <v>157</v>
      </c>
      <c r="C1436" s="1">
        <v>44155.698955092594</v>
      </c>
      <c r="D1436" s="1">
        <v>44169</v>
      </c>
      <c r="E1436" t="s">
        <v>133</v>
      </c>
      <c r="F1436" t="s">
        <v>136</v>
      </c>
      <c r="G1436" t="s">
        <v>135</v>
      </c>
      <c r="H1436" t="s">
        <v>136</v>
      </c>
      <c r="I1436" t="s">
        <v>6847</v>
      </c>
      <c r="J1436" t="s">
        <v>6848</v>
      </c>
      <c r="K1436" t="s">
        <v>6849</v>
      </c>
      <c r="M1436" t="s">
        <v>752</v>
      </c>
      <c r="N1436" t="s">
        <v>744</v>
      </c>
      <c r="O1436" s="4">
        <v>40511</v>
      </c>
      <c r="P1436" t="s">
        <v>140</v>
      </c>
      <c r="R1436">
        <v>18596853735</v>
      </c>
      <c r="T1436">
        <v>541</v>
      </c>
      <c r="U1436" t="s">
        <v>6850</v>
      </c>
      <c r="V1436" t="s">
        <v>1583</v>
      </c>
      <c r="X1436" t="s">
        <v>6851</v>
      </c>
      <c r="Y1436" t="s">
        <v>6849</v>
      </c>
      <c r="AA1436" t="s">
        <v>752</v>
      </c>
      <c r="AB1436" t="s">
        <v>744</v>
      </c>
      <c r="AC1436" s="4">
        <v>40511</v>
      </c>
      <c r="AD1436" t="s">
        <v>140</v>
      </c>
      <c r="AF1436">
        <v>18596853735</v>
      </c>
      <c r="AH1436" t="s">
        <v>6852</v>
      </c>
      <c r="AI1436" t="s">
        <v>226</v>
      </c>
      <c r="AJ1436" t="s">
        <v>2295</v>
      </c>
      <c r="AK1436" t="s">
        <v>682</v>
      </c>
      <c r="AL1436" t="s">
        <v>1536</v>
      </c>
      <c r="AM1436" t="s">
        <v>6853</v>
      </c>
      <c r="AO1436" t="s">
        <v>5749</v>
      </c>
      <c r="AP1436" t="s">
        <v>1358</v>
      </c>
      <c r="AQ1436" s="4">
        <v>80222</v>
      </c>
      <c r="AR1436" t="s">
        <v>140</v>
      </c>
      <c r="AT1436">
        <v>13037646802</v>
      </c>
      <c r="AV1436" t="s">
        <v>6854</v>
      </c>
      <c r="AW1436" t="s">
        <v>6855</v>
      </c>
      <c r="AX1436" t="s">
        <v>277</v>
      </c>
      <c r="AY1436" t="s">
        <v>6856</v>
      </c>
      <c r="AZ1436" t="s">
        <v>334</v>
      </c>
      <c r="BA1436" t="s">
        <v>335</v>
      </c>
      <c r="BB1436" t="s">
        <v>136</v>
      </c>
      <c r="BC1436" t="s">
        <v>136</v>
      </c>
      <c r="BD1436" t="s">
        <v>148</v>
      </c>
      <c r="BE1436" t="s">
        <v>136</v>
      </c>
      <c r="BF1436" t="s">
        <v>136</v>
      </c>
      <c r="BG1436" t="s">
        <v>134</v>
      </c>
      <c r="BH1436" t="s">
        <v>136</v>
      </c>
      <c r="BI1436" t="s">
        <v>6857</v>
      </c>
      <c r="BJ1436" t="s">
        <v>6858</v>
      </c>
      <c r="BL1436" t="s">
        <v>6855</v>
      </c>
      <c r="BM1436" t="s">
        <v>6859</v>
      </c>
      <c r="BN1436" t="s">
        <v>6860</v>
      </c>
      <c r="BO1436" t="s">
        <v>984</v>
      </c>
      <c r="BP1436">
        <v>13</v>
      </c>
      <c r="BQ1436">
        <v>13</v>
      </c>
      <c r="BR1436">
        <v>13</v>
      </c>
      <c r="BS1436" s="1">
        <v>44207</v>
      </c>
      <c r="BT1436" s="1">
        <v>44408</v>
      </c>
      <c r="BU1436" s="1">
        <v>44207</v>
      </c>
      <c r="BV1436" s="1">
        <v>44408</v>
      </c>
      <c r="BW1436" t="s">
        <v>136</v>
      </c>
      <c r="BX1436">
        <v>40</v>
      </c>
      <c r="BY1436">
        <v>0</v>
      </c>
      <c r="BZ1436">
        <v>8</v>
      </c>
      <c r="CA1436">
        <v>8</v>
      </c>
      <c r="CB1436">
        <v>8</v>
      </c>
      <c r="CC1436">
        <v>8</v>
      </c>
      <c r="CD1436">
        <v>8</v>
      </c>
      <c r="CE1436">
        <v>0</v>
      </c>
      <c r="CF1436" t="str">
        <f>"5:30 AM"</f>
        <v>5:30 AM</v>
      </c>
      <c r="CG1436" t="str">
        <f>"2:00 PM"</f>
        <v>2:00 PM</v>
      </c>
      <c r="CH1436" s="5">
        <v>12.4</v>
      </c>
      <c r="CI1436" t="s">
        <v>146</v>
      </c>
      <c r="CL1436" t="s">
        <v>136</v>
      </c>
      <c r="CM1436" t="s">
        <v>312</v>
      </c>
      <c r="CN1436" t="s">
        <v>148</v>
      </c>
      <c r="CO1436" t="s">
        <v>6861</v>
      </c>
      <c r="CP1436" t="s">
        <v>149</v>
      </c>
      <c r="CQ1436">
        <v>0</v>
      </c>
      <c r="CR1436">
        <v>0</v>
      </c>
      <c r="CS1436" t="s">
        <v>136</v>
      </c>
      <c r="CT1436" t="s">
        <v>136</v>
      </c>
      <c r="CU1436" t="s">
        <v>136</v>
      </c>
      <c r="CV1436" t="s">
        <v>136</v>
      </c>
      <c r="CW1436" t="s">
        <v>136</v>
      </c>
      <c r="CY1436" t="s">
        <v>134</v>
      </c>
      <c r="CZ1436" t="s">
        <v>136</v>
      </c>
      <c r="DA1436" t="s">
        <v>136</v>
      </c>
      <c r="DB1436" t="s">
        <v>134</v>
      </c>
      <c r="DC1436" t="s">
        <v>134</v>
      </c>
      <c r="DD1436" t="s">
        <v>136</v>
      </c>
      <c r="DF1436" t="s">
        <v>6862</v>
      </c>
      <c r="DG1436" t="s">
        <v>6849</v>
      </c>
      <c r="DH1436" t="s">
        <v>752</v>
      </c>
      <c r="DI1436" t="s">
        <v>744</v>
      </c>
      <c r="DJ1436" s="4">
        <v>40511</v>
      </c>
      <c r="DK1436" t="s">
        <v>2929</v>
      </c>
      <c r="DL1436" t="s">
        <v>136</v>
      </c>
      <c r="DM1436">
        <v>1</v>
      </c>
      <c r="DN1436" t="s">
        <v>6863</v>
      </c>
      <c r="DO1436" t="s">
        <v>752</v>
      </c>
      <c r="DP1436" t="s">
        <v>744</v>
      </c>
      <c r="DQ1436" t="str">
        <f>"40511"</f>
        <v>40511</v>
      </c>
      <c r="DR1436" t="s">
        <v>2929</v>
      </c>
      <c r="DS1436" t="s">
        <v>6864</v>
      </c>
      <c r="DT1436">
        <v>1</v>
      </c>
      <c r="DU1436">
        <v>6</v>
      </c>
      <c r="DV1436" t="s">
        <v>134</v>
      </c>
      <c r="DW1436" t="s">
        <v>134</v>
      </c>
      <c r="DX1436" t="s">
        <v>134</v>
      </c>
      <c r="DY1436" t="s">
        <v>134</v>
      </c>
      <c r="DZ1436">
        <v>2</v>
      </c>
      <c r="EA1436" t="s">
        <v>136</v>
      </c>
      <c r="EC1436" s="5">
        <v>12.68</v>
      </c>
      <c r="ED1436" s="5">
        <v>55</v>
      </c>
      <c r="EE1436">
        <v>18596853735</v>
      </c>
      <c r="EF1436" t="s">
        <v>6865</v>
      </c>
      <c r="EG1436" t="s">
        <v>148</v>
      </c>
      <c r="EH1436">
        <v>0</v>
      </c>
    </row>
    <row r="1437" spans="1:138" ht="15" customHeight="1" x14ac:dyDescent="0.35">
      <c r="A1437" t="s">
        <v>20796</v>
      </c>
      <c r="B1437" t="s">
        <v>157</v>
      </c>
      <c r="C1437" s="1">
        <v>44151.535840046294</v>
      </c>
      <c r="D1437" s="1">
        <v>44169</v>
      </c>
      <c r="E1437" t="s">
        <v>133</v>
      </c>
      <c r="F1437" t="s">
        <v>136</v>
      </c>
      <c r="G1437" t="s">
        <v>135</v>
      </c>
      <c r="H1437" t="s">
        <v>136</v>
      </c>
      <c r="I1437" t="s">
        <v>6247</v>
      </c>
      <c r="K1437" t="s">
        <v>6248</v>
      </c>
      <c r="M1437" t="s">
        <v>3160</v>
      </c>
      <c r="N1437" t="s">
        <v>246</v>
      </c>
      <c r="O1437" s="4">
        <v>70510</v>
      </c>
      <c r="P1437" t="s">
        <v>140</v>
      </c>
      <c r="R1437">
        <v>13373199613</v>
      </c>
      <c r="T1437">
        <v>112512</v>
      </c>
      <c r="U1437" t="s">
        <v>3161</v>
      </c>
      <c r="V1437" t="s">
        <v>2932</v>
      </c>
      <c r="W1437" t="s">
        <v>816</v>
      </c>
      <c r="X1437" t="s">
        <v>164</v>
      </c>
      <c r="Y1437" t="s">
        <v>6248</v>
      </c>
      <c r="AA1437" t="s">
        <v>3160</v>
      </c>
      <c r="AB1437" t="s">
        <v>246</v>
      </c>
      <c r="AC1437" s="4">
        <v>70510</v>
      </c>
      <c r="AD1437" t="s">
        <v>140</v>
      </c>
      <c r="AF1437">
        <v>13373199613</v>
      </c>
      <c r="AH1437" t="s">
        <v>6249</v>
      </c>
      <c r="AI1437" t="s">
        <v>168</v>
      </c>
      <c r="AJ1437" t="s">
        <v>1977</v>
      </c>
      <c r="AK1437" t="s">
        <v>1978</v>
      </c>
      <c r="AL1437" t="s">
        <v>1979</v>
      </c>
      <c r="AM1437" t="s">
        <v>1980</v>
      </c>
      <c r="AN1437" t="s">
        <v>1981</v>
      </c>
      <c r="AO1437" t="s">
        <v>1982</v>
      </c>
      <c r="AP1437" t="s">
        <v>246</v>
      </c>
      <c r="AQ1437" s="4">
        <v>70754</v>
      </c>
      <c r="AR1437" t="s">
        <v>140</v>
      </c>
      <c r="AT1437">
        <v>12256863033</v>
      </c>
      <c r="AV1437" t="s">
        <v>1983</v>
      </c>
      <c r="AW1437" t="s">
        <v>1984</v>
      </c>
      <c r="AZ1437" t="s">
        <v>334</v>
      </c>
      <c r="BA1437" t="s">
        <v>335</v>
      </c>
      <c r="BB1437" t="s">
        <v>136</v>
      </c>
      <c r="BC1437" t="s">
        <v>136</v>
      </c>
      <c r="BD1437" t="s">
        <v>148</v>
      </c>
      <c r="BE1437" t="s">
        <v>136</v>
      </c>
      <c r="BF1437" t="s">
        <v>136</v>
      </c>
      <c r="BG1437" t="s">
        <v>134</v>
      </c>
      <c r="BH1437" t="s">
        <v>136</v>
      </c>
      <c r="BN1437" t="s">
        <v>20797</v>
      </c>
      <c r="BO1437" t="s">
        <v>3652</v>
      </c>
      <c r="BP1437">
        <v>2</v>
      </c>
      <c r="BQ1437">
        <v>2</v>
      </c>
      <c r="BR1437">
        <v>2</v>
      </c>
      <c r="BS1437" s="1">
        <v>44216</v>
      </c>
      <c r="BT1437" s="1">
        <v>44520</v>
      </c>
      <c r="BU1437" s="1">
        <v>44216</v>
      </c>
      <c r="BV1437" s="1">
        <v>44520</v>
      </c>
      <c r="BW1437" t="s">
        <v>136</v>
      </c>
      <c r="BX1437">
        <v>35</v>
      </c>
      <c r="BY1437">
        <v>0</v>
      </c>
      <c r="BZ1437">
        <v>6</v>
      </c>
      <c r="CA1437">
        <v>6</v>
      </c>
      <c r="CB1437">
        <v>6</v>
      </c>
      <c r="CC1437">
        <v>6</v>
      </c>
      <c r="CD1437">
        <v>6</v>
      </c>
      <c r="CE1437">
        <v>5</v>
      </c>
      <c r="CF1437" t="str">
        <f>"7:00 AM"</f>
        <v>7:00 AM</v>
      </c>
      <c r="CG1437" t="str">
        <f>"1:00 PM"</f>
        <v>1:00 PM</v>
      </c>
      <c r="CH1437" s="5">
        <v>11.83</v>
      </c>
      <c r="CI1437" t="s">
        <v>146</v>
      </c>
      <c r="CJ1437">
        <v>0</v>
      </c>
      <c r="CK1437" t="s">
        <v>3352</v>
      </c>
      <c r="CL1437" t="s">
        <v>134</v>
      </c>
      <c r="CM1437" t="s">
        <v>147</v>
      </c>
      <c r="CN1437" t="s">
        <v>148</v>
      </c>
      <c r="CO1437" s="2" t="s">
        <v>3165</v>
      </c>
      <c r="CP1437" t="s">
        <v>149</v>
      </c>
      <c r="CQ1437">
        <v>0</v>
      </c>
      <c r="CR1437">
        <v>0</v>
      </c>
      <c r="CS1437" t="s">
        <v>136</v>
      </c>
      <c r="CT1437" t="s">
        <v>136</v>
      </c>
      <c r="CU1437" t="s">
        <v>136</v>
      </c>
      <c r="CV1437" t="s">
        <v>134</v>
      </c>
      <c r="CW1437" t="s">
        <v>134</v>
      </c>
      <c r="CX1437">
        <v>50</v>
      </c>
      <c r="CY1437" t="s">
        <v>134</v>
      </c>
      <c r="CZ1437" t="s">
        <v>134</v>
      </c>
      <c r="DA1437" t="s">
        <v>134</v>
      </c>
      <c r="DB1437" t="s">
        <v>134</v>
      </c>
      <c r="DC1437" t="s">
        <v>134</v>
      </c>
      <c r="DD1437" t="s">
        <v>136</v>
      </c>
      <c r="DF1437" t="s">
        <v>3353</v>
      </c>
      <c r="DG1437" t="s">
        <v>6248</v>
      </c>
      <c r="DH1437" t="s">
        <v>3160</v>
      </c>
      <c r="DI1437" t="s">
        <v>246</v>
      </c>
      <c r="DJ1437" s="4">
        <v>70510</v>
      </c>
      <c r="DK1437" t="s">
        <v>3166</v>
      </c>
      <c r="DL1437" t="s">
        <v>136</v>
      </c>
      <c r="DM1437">
        <v>1</v>
      </c>
      <c r="DN1437" t="s">
        <v>6251</v>
      </c>
      <c r="DO1437" t="s">
        <v>3160</v>
      </c>
      <c r="DP1437" t="s">
        <v>246</v>
      </c>
      <c r="DQ1437" t="str">
        <f>"70510"</f>
        <v>70510</v>
      </c>
      <c r="DR1437" t="s">
        <v>3166</v>
      </c>
      <c r="DS1437" t="s">
        <v>296</v>
      </c>
      <c r="DT1437">
        <v>1</v>
      </c>
      <c r="DU1437">
        <v>10</v>
      </c>
      <c r="DV1437" t="s">
        <v>134</v>
      </c>
      <c r="DW1437" t="s">
        <v>134</v>
      </c>
      <c r="DX1437" t="s">
        <v>134</v>
      </c>
      <c r="DY1437" t="s">
        <v>134</v>
      </c>
      <c r="DZ1437">
        <v>2</v>
      </c>
      <c r="EA1437" t="s">
        <v>136</v>
      </c>
      <c r="EC1437" s="5">
        <v>12.68</v>
      </c>
      <c r="ED1437" s="5">
        <v>55</v>
      </c>
      <c r="EE1437">
        <v>13373199613</v>
      </c>
      <c r="EF1437" t="s">
        <v>6249</v>
      </c>
      <c r="EG1437" t="s">
        <v>1989</v>
      </c>
      <c r="EH1437">
        <v>3</v>
      </c>
    </row>
    <row r="1438" spans="1:138" ht="15" customHeight="1" x14ac:dyDescent="0.35">
      <c r="A1438" t="s">
        <v>22346</v>
      </c>
      <c r="B1438" t="s">
        <v>157</v>
      </c>
      <c r="C1438" s="1">
        <v>44141.546496643517</v>
      </c>
      <c r="D1438" s="1">
        <v>44169</v>
      </c>
      <c r="E1438" t="s">
        <v>1298</v>
      </c>
      <c r="F1438" t="s">
        <v>136</v>
      </c>
      <c r="G1438" t="s">
        <v>135</v>
      </c>
      <c r="H1438" t="s">
        <v>136</v>
      </c>
      <c r="I1438" t="s">
        <v>1299</v>
      </c>
      <c r="K1438" t="s">
        <v>1300</v>
      </c>
      <c r="L1438" t="s">
        <v>1301</v>
      </c>
      <c r="M1438" t="s">
        <v>1302</v>
      </c>
      <c r="N1438" t="s">
        <v>925</v>
      </c>
      <c r="O1438" s="4">
        <v>83301</v>
      </c>
      <c r="P1438" t="s">
        <v>140</v>
      </c>
      <c r="R1438">
        <v>12085952226</v>
      </c>
      <c r="T1438">
        <v>112410</v>
      </c>
      <c r="U1438" t="s">
        <v>1303</v>
      </c>
      <c r="V1438" t="s">
        <v>1304</v>
      </c>
      <c r="X1438" t="s">
        <v>1305</v>
      </c>
      <c r="Y1438" t="s">
        <v>1300</v>
      </c>
      <c r="Z1438" t="s">
        <v>1301</v>
      </c>
      <c r="AA1438" t="s">
        <v>1302</v>
      </c>
      <c r="AB1438" t="s">
        <v>925</v>
      </c>
      <c r="AC1438" s="4">
        <v>83301</v>
      </c>
      <c r="AD1438" t="s">
        <v>140</v>
      </c>
      <c r="AF1438">
        <v>12085952226</v>
      </c>
      <c r="AH1438" t="s">
        <v>1306</v>
      </c>
      <c r="AZ1438" t="s">
        <v>334</v>
      </c>
      <c r="BA1438" t="s">
        <v>335</v>
      </c>
      <c r="BB1438" t="s">
        <v>136</v>
      </c>
      <c r="BC1438" t="s">
        <v>136</v>
      </c>
      <c r="BD1438" t="s">
        <v>148</v>
      </c>
      <c r="BE1438" t="s">
        <v>136</v>
      </c>
      <c r="BF1438" t="s">
        <v>136</v>
      </c>
      <c r="BG1438" t="s">
        <v>134</v>
      </c>
      <c r="BH1438" t="s">
        <v>136</v>
      </c>
      <c r="BN1438" t="s">
        <v>22347</v>
      </c>
      <c r="BO1438" t="s">
        <v>1308</v>
      </c>
      <c r="BP1438">
        <v>1</v>
      </c>
      <c r="BQ1438">
        <v>1</v>
      </c>
      <c r="BR1438">
        <v>1</v>
      </c>
      <c r="BS1438" s="1">
        <v>44202</v>
      </c>
      <c r="BT1438" s="1">
        <v>44227</v>
      </c>
      <c r="BU1438" s="1">
        <v>44202</v>
      </c>
      <c r="BV1438" s="1">
        <v>44227</v>
      </c>
      <c r="BW1438" t="s">
        <v>134</v>
      </c>
      <c r="CH1438" s="5">
        <v>1682.33</v>
      </c>
      <c r="CI1438" t="s">
        <v>597</v>
      </c>
      <c r="CJ1438">
        <v>0</v>
      </c>
      <c r="CK1438" t="s">
        <v>1309</v>
      </c>
      <c r="CL1438" t="s">
        <v>136</v>
      </c>
      <c r="CM1438" t="s">
        <v>354</v>
      </c>
      <c r="CN1438" t="s">
        <v>1310</v>
      </c>
      <c r="CO1438" t="s">
        <v>1350</v>
      </c>
      <c r="CP1438" t="s">
        <v>149</v>
      </c>
      <c r="CQ1438">
        <v>3</v>
      </c>
      <c r="CR1438">
        <v>0</v>
      </c>
      <c r="CS1438" t="s">
        <v>136</v>
      </c>
      <c r="CT1438" t="s">
        <v>136</v>
      </c>
      <c r="CU1438" t="s">
        <v>136</v>
      </c>
      <c r="CV1438" t="s">
        <v>134</v>
      </c>
      <c r="CW1438" t="s">
        <v>134</v>
      </c>
      <c r="CX1438">
        <v>50</v>
      </c>
      <c r="CY1438" t="s">
        <v>134</v>
      </c>
      <c r="CZ1438" t="s">
        <v>136</v>
      </c>
      <c r="DA1438" t="s">
        <v>136</v>
      </c>
      <c r="DB1438" t="s">
        <v>136</v>
      </c>
      <c r="DC1438" t="s">
        <v>136</v>
      </c>
      <c r="DD1438" t="s">
        <v>136</v>
      </c>
      <c r="DF1438" t="s">
        <v>180</v>
      </c>
      <c r="DG1438" t="s">
        <v>7518</v>
      </c>
      <c r="DH1438" t="s">
        <v>7519</v>
      </c>
      <c r="DI1438" t="s">
        <v>925</v>
      </c>
      <c r="DJ1438" s="4">
        <v>83544</v>
      </c>
      <c r="DK1438" t="s">
        <v>7520</v>
      </c>
      <c r="DL1438" t="s">
        <v>134</v>
      </c>
      <c r="DM1438">
        <v>2</v>
      </c>
      <c r="DN1438" t="s">
        <v>7518</v>
      </c>
      <c r="DO1438" t="s">
        <v>7519</v>
      </c>
      <c r="DP1438" t="s">
        <v>925</v>
      </c>
      <c r="DQ1438" t="str">
        <f>"83544"</f>
        <v>83544</v>
      </c>
      <c r="DR1438" t="s">
        <v>7520</v>
      </c>
      <c r="DS1438" t="s">
        <v>2979</v>
      </c>
      <c r="DT1438">
        <v>3</v>
      </c>
      <c r="DU1438">
        <v>6</v>
      </c>
      <c r="DV1438" t="s">
        <v>134</v>
      </c>
      <c r="DW1438" t="s">
        <v>134</v>
      </c>
      <c r="DX1438" t="s">
        <v>134</v>
      </c>
      <c r="DY1438" t="s">
        <v>136</v>
      </c>
      <c r="DZ1438">
        <v>1</v>
      </c>
      <c r="EA1438" t="s">
        <v>136</v>
      </c>
      <c r="EC1438" s="5">
        <v>12.68</v>
      </c>
      <c r="ED1438" s="5">
        <v>55</v>
      </c>
      <c r="EE1438">
        <v>12085952226</v>
      </c>
      <c r="EF1438" t="s">
        <v>1316</v>
      </c>
      <c r="EG1438" t="s">
        <v>148</v>
      </c>
      <c r="EH1438">
        <v>0</v>
      </c>
    </row>
    <row r="1439" spans="1:138" ht="15" customHeight="1" x14ac:dyDescent="0.35">
      <c r="A1439" t="s">
        <v>20777</v>
      </c>
      <c r="B1439" t="s">
        <v>157</v>
      </c>
      <c r="C1439" s="1">
        <v>44148.459576273148</v>
      </c>
      <c r="D1439" s="1">
        <v>44169</v>
      </c>
      <c r="E1439" t="s">
        <v>579</v>
      </c>
      <c r="F1439" t="s">
        <v>136</v>
      </c>
      <c r="G1439" t="s">
        <v>135</v>
      </c>
      <c r="H1439" t="s">
        <v>136</v>
      </c>
      <c r="I1439" t="s">
        <v>20778</v>
      </c>
      <c r="K1439" t="s">
        <v>20779</v>
      </c>
      <c r="M1439" t="s">
        <v>761</v>
      </c>
      <c r="N1439" t="s">
        <v>744</v>
      </c>
      <c r="O1439" s="4">
        <v>40383</v>
      </c>
      <c r="P1439" t="s">
        <v>140</v>
      </c>
      <c r="R1439">
        <v>18599832880</v>
      </c>
      <c r="T1439">
        <v>11292</v>
      </c>
      <c r="U1439" t="s">
        <v>9818</v>
      </c>
      <c r="V1439" t="s">
        <v>6406</v>
      </c>
      <c r="X1439" t="s">
        <v>429</v>
      </c>
      <c r="Y1439" t="s">
        <v>20779</v>
      </c>
      <c r="AA1439" t="s">
        <v>761</v>
      </c>
      <c r="AB1439" t="s">
        <v>744</v>
      </c>
      <c r="AC1439" s="4">
        <v>40383</v>
      </c>
      <c r="AD1439" t="s">
        <v>140</v>
      </c>
      <c r="AF1439">
        <v>18599832880</v>
      </c>
      <c r="AH1439" t="s">
        <v>155</v>
      </c>
      <c r="AI1439" t="s">
        <v>168</v>
      </c>
      <c r="AJ1439" t="s">
        <v>749</v>
      </c>
      <c r="AK1439" t="s">
        <v>750</v>
      </c>
      <c r="AM1439" t="s">
        <v>751</v>
      </c>
      <c r="AO1439" t="s">
        <v>752</v>
      </c>
      <c r="AP1439" t="s">
        <v>744</v>
      </c>
      <c r="AQ1439" s="4">
        <v>40508</v>
      </c>
      <c r="AR1439" t="s">
        <v>140</v>
      </c>
      <c r="AT1439">
        <v>18592337845</v>
      </c>
      <c r="AV1439" t="s">
        <v>753</v>
      </c>
      <c r="AW1439" t="s">
        <v>754</v>
      </c>
      <c r="AY1439" t="s">
        <v>155</v>
      </c>
      <c r="AZ1439" t="s">
        <v>334</v>
      </c>
      <c r="BA1439" t="s">
        <v>335</v>
      </c>
      <c r="BB1439" t="s">
        <v>136</v>
      </c>
      <c r="BC1439" t="s">
        <v>136</v>
      </c>
      <c r="BD1439" t="s">
        <v>148</v>
      </c>
      <c r="BE1439" t="s">
        <v>136</v>
      </c>
      <c r="BF1439" t="s">
        <v>136</v>
      </c>
      <c r="BG1439" t="s">
        <v>134</v>
      </c>
      <c r="BH1439" t="s">
        <v>136</v>
      </c>
      <c r="BN1439" t="s">
        <v>20780</v>
      </c>
      <c r="BO1439" t="s">
        <v>756</v>
      </c>
      <c r="BP1439">
        <v>4</v>
      </c>
      <c r="BQ1439">
        <v>4</v>
      </c>
      <c r="BR1439">
        <v>4</v>
      </c>
      <c r="BS1439" s="1">
        <v>44216</v>
      </c>
      <c r="BT1439" s="1">
        <v>44489</v>
      </c>
      <c r="BU1439" s="1">
        <v>44216</v>
      </c>
      <c r="BV1439" s="1">
        <v>44489</v>
      </c>
      <c r="BW1439" t="s">
        <v>136</v>
      </c>
      <c r="BX1439">
        <v>40</v>
      </c>
      <c r="BY1439">
        <v>0</v>
      </c>
      <c r="BZ1439">
        <v>7</v>
      </c>
      <c r="CA1439">
        <v>7</v>
      </c>
      <c r="CB1439">
        <v>7</v>
      </c>
      <c r="CC1439">
        <v>7</v>
      </c>
      <c r="CD1439">
        <v>7</v>
      </c>
      <c r="CE1439">
        <v>5</v>
      </c>
      <c r="CF1439" t="str">
        <f>"8:00 AM"</f>
        <v>8:00 AM</v>
      </c>
      <c r="CG1439" t="str">
        <f>"4:00 PM"</f>
        <v>4:00 PM</v>
      </c>
      <c r="CH1439" s="5">
        <v>12.4</v>
      </c>
      <c r="CI1439" t="s">
        <v>146</v>
      </c>
      <c r="CL1439" t="s">
        <v>136</v>
      </c>
      <c r="CM1439" t="s">
        <v>147</v>
      </c>
      <c r="CN1439" t="s">
        <v>148</v>
      </c>
      <c r="CO1439" t="s">
        <v>757</v>
      </c>
      <c r="CP1439" t="s">
        <v>149</v>
      </c>
      <c r="CQ1439">
        <v>3</v>
      </c>
      <c r="CR1439">
        <v>0</v>
      </c>
      <c r="CS1439" t="s">
        <v>136</v>
      </c>
      <c r="CT1439" t="s">
        <v>136</v>
      </c>
      <c r="CU1439" t="s">
        <v>134</v>
      </c>
      <c r="CV1439" t="s">
        <v>134</v>
      </c>
      <c r="CW1439" t="s">
        <v>136</v>
      </c>
      <c r="CY1439" t="s">
        <v>134</v>
      </c>
      <c r="CZ1439" t="s">
        <v>136</v>
      </c>
      <c r="DA1439" t="s">
        <v>136</v>
      </c>
      <c r="DB1439" t="s">
        <v>136</v>
      </c>
      <c r="DC1439" t="s">
        <v>134</v>
      </c>
      <c r="DD1439" t="s">
        <v>136</v>
      </c>
      <c r="DF1439" s="2" t="s">
        <v>19711</v>
      </c>
      <c r="DG1439" t="s">
        <v>20779</v>
      </c>
      <c r="DH1439" t="s">
        <v>761</v>
      </c>
      <c r="DI1439" t="s">
        <v>744</v>
      </c>
      <c r="DJ1439" s="4">
        <v>40383</v>
      </c>
      <c r="DK1439" t="s">
        <v>762</v>
      </c>
      <c r="DL1439" t="s">
        <v>136</v>
      </c>
      <c r="DM1439">
        <v>1</v>
      </c>
      <c r="DN1439" t="s">
        <v>20781</v>
      </c>
      <c r="DO1439" t="s">
        <v>761</v>
      </c>
      <c r="DP1439" t="s">
        <v>744</v>
      </c>
      <c r="DQ1439" t="str">
        <f>"40383"</f>
        <v>40383</v>
      </c>
      <c r="DR1439" t="s">
        <v>762</v>
      </c>
      <c r="DS1439" t="s">
        <v>907</v>
      </c>
      <c r="DT1439">
        <v>1</v>
      </c>
      <c r="DU1439">
        <v>5</v>
      </c>
      <c r="DV1439" t="s">
        <v>134</v>
      </c>
      <c r="DW1439" t="s">
        <v>134</v>
      </c>
      <c r="DX1439" t="s">
        <v>134</v>
      </c>
      <c r="DY1439" t="s">
        <v>136</v>
      </c>
      <c r="DZ1439">
        <v>1</v>
      </c>
      <c r="EA1439" t="s">
        <v>136</v>
      </c>
      <c r="EC1439" s="5">
        <v>12.68</v>
      </c>
      <c r="ED1439" s="5">
        <v>55</v>
      </c>
      <c r="EE1439">
        <v>18599832880</v>
      </c>
      <c r="EF1439" t="s">
        <v>148</v>
      </c>
      <c r="EG1439" t="s">
        <v>764</v>
      </c>
      <c r="EH1439">
        <v>0</v>
      </c>
    </row>
    <row r="1440" spans="1:138" ht="15" customHeight="1" x14ac:dyDescent="0.35">
      <c r="A1440" t="s">
        <v>11053</v>
      </c>
      <c r="B1440" t="s">
        <v>157</v>
      </c>
      <c r="C1440" s="1">
        <v>44152.473977314818</v>
      </c>
      <c r="D1440" s="1">
        <v>44169</v>
      </c>
      <c r="E1440" t="s">
        <v>133</v>
      </c>
      <c r="F1440" t="s">
        <v>136</v>
      </c>
      <c r="G1440" t="s">
        <v>135</v>
      </c>
      <c r="H1440" t="s">
        <v>136</v>
      </c>
      <c r="I1440" t="s">
        <v>11054</v>
      </c>
      <c r="K1440" t="s">
        <v>11055</v>
      </c>
      <c r="M1440" t="s">
        <v>6468</v>
      </c>
      <c r="N1440" t="s">
        <v>720</v>
      </c>
      <c r="O1440" s="4">
        <v>38963</v>
      </c>
      <c r="P1440" t="s">
        <v>140</v>
      </c>
      <c r="R1440">
        <v>16626455663</v>
      </c>
      <c r="T1440">
        <v>1111</v>
      </c>
      <c r="U1440" t="s">
        <v>11056</v>
      </c>
      <c r="V1440" t="s">
        <v>3172</v>
      </c>
      <c r="X1440" t="s">
        <v>164</v>
      </c>
      <c r="Y1440" t="s">
        <v>11057</v>
      </c>
      <c r="AA1440" t="s">
        <v>6468</v>
      </c>
      <c r="AB1440" t="s">
        <v>720</v>
      </c>
      <c r="AC1440" s="4">
        <v>38963</v>
      </c>
      <c r="AD1440" t="s">
        <v>140</v>
      </c>
      <c r="AF1440">
        <v>16626455663</v>
      </c>
      <c r="AH1440" t="s">
        <v>11058</v>
      </c>
      <c r="AI1440" t="s">
        <v>168</v>
      </c>
      <c r="AJ1440" t="s">
        <v>725</v>
      </c>
      <c r="AK1440" t="s">
        <v>726</v>
      </c>
      <c r="AL1440" t="s">
        <v>727</v>
      </c>
      <c r="AM1440" t="s">
        <v>729</v>
      </c>
      <c r="AN1440" t="s">
        <v>728</v>
      </c>
      <c r="AO1440" t="s">
        <v>730</v>
      </c>
      <c r="AP1440" t="s">
        <v>720</v>
      </c>
      <c r="AQ1440" s="4">
        <v>38930</v>
      </c>
      <c r="AR1440" t="s">
        <v>140</v>
      </c>
      <c r="AT1440">
        <v>16623854219</v>
      </c>
      <c r="AV1440" t="s">
        <v>731</v>
      </c>
      <c r="AW1440" t="s">
        <v>732</v>
      </c>
      <c r="AZ1440" t="s">
        <v>821</v>
      </c>
      <c r="BA1440" t="s">
        <v>822</v>
      </c>
      <c r="BB1440" t="s">
        <v>136</v>
      </c>
      <c r="BC1440" t="s">
        <v>136</v>
      </c>
      <c r="BD1440" t="s">
        <v>148</v>
      </c>
      <c r="BE1440" t="s">
        <v>136</v>
      </c>
      <c r="BF1440" t="s">
        <v>136</v>
      </c>
      <c r="BG1440" t="s">
        <v>134</v>
      </c>
      <c r="BH1440" t="s">
        <v>136</v>
      </c>
      <c r="BN1440" t="s">
        <v>11059</v>
      </c>
      <c r="BO1440" t="s">
        <v>734</v>
      </c>
      <c r="BP1440">
        <v>12</v>
      </c>
      <c r="BQ1440">
        <v>12</v>
      </c>
      <c r="BR1440">
        <v>12</v>
      </c>
      <c r="BS1440" s="1">
        <v>44216</v>
      </c>
      <c r="BT1440" s="1">
        <v>44519</v>
      </c>
      <c r="BU1440" s="1">
        <v>44216</v>
      </c>
      <c r="BV1440" s="1">
        <v>44519</v>
      </c>
      <c r="BW1440" t="s">
        <v>136</v>
      </c>
      <c r="BX1440">
        <v>64.98</v>
      </c>
      <c r="BY1440">
        <v>0</v>
      </c>
      <c r="BZ1440">
        <v>10.83</v>
      </c>
      <c r="CA1440">
        <v>10.83</v>
      </c>
      <c r="CB1440">
        <v>10.83</v>
      </c>
      <c r="CC1440">
        <v>10.83</v>
      </c>
      <c r="CD1440">
        <v>10.83</v>
      </c>
      <c r="CE1440">
        <v>10.83</v>
      </c>
      <c r="CF1440" t="str">
        <f>"8:00 AM"</f>
        <v>8:00 AM</v>
      </c>
      <c r="CG1440" t="str">
        <f>"6:50 PM"</f>
        <v>6:50 PM</v>
      </c>
      <c r="CH1440" s="5">
        <v>11.83</v>
      </c>
      <c r="CI1440" t="s">
        <v>146</v>
      </c>
      <c r="CL1440" t="s">
        <v>134</v>
      </c>
      <c r="CM1440" t="s">
        <v>312</v>
      </c>
      <c r="CN1440" t="s">
        <v>148</v>
      </c>
      <c r="CO1440" t="s">
        <v>735</v>
      </c>
      <c r="CP1440" t="s">
        <v>149</v>
      </c>
      <c r="CQ1440">
        <v>3</v>
      </c>
      <c r="CR1440">
        <v>0</v>
      </c>
      <c r="CS1440" t="s">
        <v>136</v>
      </c>
      <c r="CT1440" t="s">
        <v>134</v>
      </c>
      <c r="CU1440" t="s">
        <v>136</v>
      </c>
      <c r="CV1440" t="s">
        <v>136</v>
      </c>
      <c r="CW1440" t="s">
        <v>136</v>
      </c>
      <c r="CY1440" t="s">
        <v>136</v>
      </c>
      <c r="CZ1440" t="s">
        <v>136</v>
      </c>
      <c r="DA1440" t="s">
        <v>136</v>
      </c>
      <c r="DB1440" t="s">
        <v>136</v>
      </c>
      <c r="DC1440" t="s">
        <v>136</v>
      </c>
      <c r="DD1440" t="s">
        <v>136</v>
      </c>
      <c r="DF1440" t="s">
        <v>11060</v>
      </c>
      <c r="DG1440" t="s">
        <v>11055</v>
      </c>
      <c r="DH1440" t="s">
        <v>6468</v>
      </c>
      <c r="DI1440" t="s">
        <v>720</v>
      </c>
      <c r="DJ1440" s="4">
        <v>38963</v>
      </c>
      <c r="DK1440" t="s">
        <v>1247</v>
      </c>
      <c r="DL1440" t="s">
        <v>136</v>
      </c>
      <c r="DM1440">
        <v>1</v>
      </c>
      <c r="DN1440" t="s">
        <v>11061</v>
      </c>
      <c r="DO1440" t="s">
        <v>11062</v>
      </c>
      <c r="DP1440" t="s">
        <v>720</v>
      </c>
      <c r="DQ1440" t="str">
        <f>"38963"</f>
        <v>38963</v>
      </c>
      <c r="DR1440" t="s">
        <v>1247</v>
      </c>
      <c r="DS1440" t="s">
        <v>739</v>
      </c>
      <c r="DT1440">
        <v>1</v>
      </c>
      <c r="DU1440">
        <v>8</v>
      </c>
      <c r="DV1440" t="s">
        <v>134</v>
      </c>
      <c r="DW1440" t="s">
        <v>134</v>
      </c>
      <c r="DX1440" t="s">
        <v>134</v>
      </c>
      <c r="DY1440" t="s">
        <v>134</v>
      </c>
      <c r="DZ1440">
        <v>2</v>
      </c>
      <c r="EA1440" t="s">
        <v>136</v>
      </c>
      <c r="EC1440" s="5">
        <v>12.68</v>
      </c>
      <c r="ED1440" s="5">
        <v>55</v>
      </c>
      <c r="EE1440">
        <v>16626455663</v>
      </c>
      <c r="EF1440" t="s">
        <v>11058</v>
      </c>
      <c r="EG1440" t="s">
        <v>148</v>
      </c>
      <c r="EH1440">
        <v>1</v>
      </c>
    </row>
    <row r="1441" spans="1:138" ht="15" customHeight="1" x14ac:dyDescent="0.35">
      <c r="A1441" t="s">
        <v>12518</v>
      </c>
      <c r="B1441" t="s">
        <v>157</v>
      </c>
      <c r="C1441" s="1">
        <v>44145.725635879629</v>
      </c>
      <c r="D1441" s="1">
        <v>44169</v>
      </c>
      <c r="E1441" t="s">
        <v>1298</v>
      </c>
      <c r="F1441" t="s">
        <v>136</v>
      </c>
      <c r="G1441" t="s">
        <v>135</v>
      </c>
      <c r="H1441" t="s">
        <v>136</v>
      </c>
      <c r="I1441" t="s">
        <v>1299</v>
      </c>
      <c r="K1441" t="s">
        <v>1300</v>
      </c>
      <c r="L1441" t="s">
        <v>1301</v>
      </c>
      <c r="M1441" t="s">
        <v>1302</v>
      </c>
      <c r="N1441" t="s">
        <v>925</v>
      </c>
      <c r="O1441" s="4">
        <v>83301</v>
      </c>
      <c r="P1441" t="s">
        <v>140</v>
      </c>
      <c r="R1441">
        <v>12085952226</v>
      </c>
      <c r="T1441">
        <v>112410</v>
      </c>
      <c r="U1441" t="s">
        <v>1303</v>
      </c>
      <c r="V1441" t="s">
        <v>1304</v>
      </c>
      <c r="X1441" t="s">
        <v>1305</v>
      </c>
      <c r="Y1441" t="s">
        <v>1300</v>
      </c>
      <c r="Z1441" t="s">
        <v>1301</v>
      </c>
      <c r="AA1441" t="s">
        <v>1302</v>
      </c>
      <c r="AB1441" t="s">
        <v>925</v>
      </c>
      <c r="AC1441" s="4">
        <v>83301</v>
      </c>
      <c r="AD1441" t="s">
        <v>140</v>
      </c>
      <c r="AF1441">
        <v>12085952226</v>
      </c>
      <c r="AH1441" t="s">
        <v>1306</v>
      </c>
      <c r="AZ1441" t="s">
        <v>334</v>
      </c>
      <c r="BA1441" t="s">
        <v>335</v>
      </c>
      <c r="BB1441" t="s">
        <v>136</v>
      </c>
      <c r="BC1441" t="s">
        <v>136</v>
      </c>
      <c r="BD1441" t="s">
        <v>148</v>
      </c>
      <c r="BE1441" t="s">
        <v>136</v>
      </c>
      <c r="BF1441" t="s">
        <v>136</v>
      </c>
      <c r="BG1441" t="s">
        <v>134</v>
      </c>
      <c r="BH1441" t="s">
        <v>136</v>
      </c>
      <c r="BN1441" t="s">
        <v>12519</v>
      </c>
      <c r="BO1441" t="s">
        <v>1308</v>
      </c>
      <c r="BP1441">
        <v>3</v>
      </c>
      <c r="BQ1441">
        <v>3</v>
      </c>
      <c r="BR1441">
        <v>3</v>
      </c>
      <c r="BS1441" s="1">
        <v>44202</v>
      </c>
      <c r="BT1441" s="1">
        <v>44286</v>
      </c>
      <c r="BU1441" s="1">
        <v>44202</v>
      </c>
      <c r="BV1441" s="1">
        <v>44286</v>
      </c>
      <c r="BW1441" t="s">
        <v>134</v>
      </c>
      <c r="CH1441" s="5">
        <v>1993.33</v>
      </c>
      <c r="CI1441" t="s">
        <v>597</v>
      </c>
      <c r="CJ1441">
        <v>0</v>
      </c>
      <c r="CK1441" t="s">
        <v>2988</v>
      </c>
      <c r="CL1441" t="s">
        <v>136</v>
      </c>
      <c r="CM1441" t="s">
        <v>354</v>
      </c>
      <c r="CN1441" t="s">
        <v>1310</v>
      </c>
      <c r="CO1441" t="s">
        <v>2377</v>
      </c>
      <c r="CP1441" t="s">
        <v>149</v>
      </c>
      <c r="CQ1441">
        <v>3</v>
      </c>
      <c r="CR1441">
        <v>0</v>
      </c>
      <c r="CS1441" t="s">
        <v>136</v>
      </c>
      <c r="CT1441" t="s">
        <v>136</v>
      </c>
      <c r="CU1441" t="s">
        <v>136</v>
      </c>
      <c r="CV1441" t="s">
        <v>134</v>
      </c>
      <c r="CW1441" t="s">
        <v>134</v>
      </c>
      <c r="CX1441">
        <v>50</v>
      </c>
      <c r="CY1441" t="s">
        <v>134</v>
      </c>
      <c r="CZ1441" t="s">
        <v>136</v>
      </c>
      <c r="DA1441" t="s">
        <v>136</v>
      </c>
      <c r="DB1441" t="s">
        <v>136</v>
      </c>
      <c r="DC1441" t="s">
        <v>136</v>
      </c>
      <c r="DD1441" t="s">
        <v>136</v>
      </c>
      <c r="DF1441" t="s">
        <v>180</v>
      </c>
      <c r="DG1441" t="s">
        <v>2989</v>
      </c>
      <c r="DH1441" t="s">
        <v>2990</v>
      </c>
      <c r="DI1441" t="s">
        <v>1251</v>
      </c>
      <c r="DJ1441" s="4">
        <v>97868</v>
      </c>
      <c r="DK1441" t="s">
        <v>2991</v>
      </c>
      <c r="DL1441" t="s">
        <v>134</v>
      </c>
      <c r="DM1441">
        <v>2</v>
      </c>
      <c r="DN1441" t="s">
        <v>12520</v>
      </c>
      <c r="DO1441" t="s">
        <v>12521</v>
      </c>
      <c r="DP1441" t="s">
        <v>1251</v>
      </c>
      <c r="DQ1441" t="str">
        <f>"97826"</f>
        <v>97826</v>
      </c>
      <c r="DR1441" t="s">
        <v>2991</v>
      </c>
      <c r="DS1441" t="s">
        <v>2962</v>
      </c>
      <c r="DT1441">
        <v>7</v>
      </c>
      <c r="DU1441">
        <v>12</v>
      </c>
      <c r="DV1441" t="s">
        <v>134</v>
      </c>
      <c r="DW1441" t="s">
        <v>134</v>
      </c>
      <c r="DX1441" t="s">
        <v>134</v>
      </c>
      <c r="DY1441" t="s">
        <v>136</v>
      </c>
      <c r="DZ1441">
        <v>1</v>
      </c>
      <c r="EA1441" t="s">
        <v>136</v>
      </c>
      <c r="EC1441" s="5">
        <v>12.68</v>
      </c>
      <c r="ED1441" s="5">
        <v>55</v>
      </c>
      <c r="EE1441">
        <v>12085952226</v>
      </c>
      <c r="EF1441" t="s">
        <v>1316</v>
      </c>
      <c r="EG1441" t="s">
        <v>148</v>
      </c>
      <c r="EH1441">
        <v>0</v>
      </c>
    </row>
    <row r="1442" spans="1:138" ht="15" customHeight="1" x14ac:dyDescent="0.35">
      <c r="A1442" t="s">
        <v>14881</v>
      </c>
      <c r="B1442" t="s">
        <v>157</v>
      </c>
      <c r="C1442" s="1">
        <v>44154.711585879631</v>
      </c>
      <c r="D1442" s="1">
        <v>44169</v>
      </c>
      <c r="E1442" t="s">
        <v>133</v>
      </c>
      <c r="F1442" t="s">
        <v>136</v>
      </c>
      <c r="G1442" t="s">
        <v>135</v>
      </c>
      <c r="H1442" t="s">
        <v>136</v>
      </c>
      <c r="I1442" t="s">
        <v>14882</v>
      </c>
      <c r="K1442" t="s">
        <v>2118</v>
      </c>
      <c r="L1442" t="s">
        <v>148</v>
      </c>
      <c r="M1442" t="s">
        <v>2119</v>
      </c>
      <c r="N1442" t="s">
        <v>2120</v>
      </c>
      <c r="O1442" s="4">
        <v>49093</v>
      </c>
      <c r="P1442" t="s">
        <v>140</v>
      </c>
      <c r="R1442">
        <v>12692782389</v>
      </c>
      <c r="T1442">
        <v>11121</v>
      </c>
      <c r="U1442" t="s">
        <v>2121</v>
      </c>
      <c r="V1442" t="s">
        <v>2122</v>
      </c>
      <c r="X1442" t="s">
        <v>990</v>
      </c>
      <c r="Y1442" t="s">
        <v>2118</v>
      </c>
      <c r="AA1442" t="s">
        <v>2119</v>
      </c>
      <c r="AB1442" t="s">
        <v>2120</v>
      </c>
      <c r="AC1442" s="4">
        <v>49093</v>
      </c>
      <c r="AD1442" t="s">
        <v>140</v>
      </c>
      <c r="AE1442" t="s">
        <v>841</v>
      </c>
      <c r="AF1442">
        <v>12692782389</v>
      </c>
      <c r="AH1442" t="s">
        <v>2123</v>
      </c>
      <c r="AI1442" t="s">
        <v>168</v>
      </c>
      <c r="AJ1442" t="s">
        <v>559</v>
      </c>
      <c r="AK1442" t="s">
        <v>433</v>
      </c>
      <c r="AL1442" t="s">
        <v>978</v>
      </c>
      <c r="AM1442" t="s">
        <v>561</v>
      </c>
      <c r="AN1442" t="s">
        <v>562</v>
      </c>
      <c r="AO1442" t="s">
        <v>563</v>
      </c>
      <c r="AP1442" t="s">
        <v>564</v>
      </c>
      <c r="AQ1442" s="4">
        <v>22949</v>
      </c>
      <c r="AR1442" t="s">
        <v>140</v>
      </c>
      <c r="AT1442">
        <v>14342634300</v>
      </c>
      <c r="AV1442" t="s">
        <v>2124</v>
      </c>
      <c r="AW1442" t="s">
        <v>980</v>
      </c>
      <c r="AZ1442" t="s">
        <v>288</v>
      </c>
      <c r="BA1442" t="s">
        <v>289</v>
      </c>
      <c r="BB1442" t="s">
        <v>136</v>
      </c>
      <c r="BC1442" t="s">
        <v>136</v>
      </c>
      <c r="BD1442" t="s">
        <v>148</v>
      </c>
      <c r="BE1442" t="s">
        <v>136</v>
      </c>
      <c r="BF1442" t="s">
        <v>136</v>
      </c>
      <c r="BG1442" t="s">
        <v>134</v>
      </c>
      <c r="BH1442" t="s">
        <v>136</v>
      </c>
      <c r="BI1442" t="s">
        <v>1129</v>
      </c>
      <c r="BJ1442" t="s">
        <v>2125</v>
      </c>
      <c r="BL1442" t="s">
        <v>566</v>
      </c>
      <c r="BM1442" t="s">
        <v>2123</v>
      </c>
      <c r="BN1442" t="s">
        <v>14883</v>
      </c>
      <c r="BO1442" t="s">
        <v>965</v>
      </c>
      <c r="BP1442">
        <v>14</v>
      </c>
      <c r="BQ1442">
        <v>14</v>
      </c>
      <c r="BR1442">
        <v>14</v>
      </c>
      <c r="BS1442" s="1">
        <v>44219</v>
      </c>
      <c r="BT1442" s="1">
        <v>44423</v>
      </c>
      <c r="BU1442" s="1">
        <v>44219</v>
      </c>
      <c r="BV1442" s="1">
        <v>44423</v>
      </c>
      <c r="BW1442" t="s">
        <v>136</v>
      </c>
      <c r="BX1442">
        <v>45</v>
      </c>
      <c r="BY1442">
        <v>0</v>
      </c>
      <c r="BZ1442">
        <v>7.5</v>
      </c>
      <c r="CA1442">
        <v>7.5</v>
      </c>
      <c r="CB1442">
        <v>7.5</v>
      </c>
      <c r="CC1442">
        <v>7.5</v>
      </c>
      <c r="CD1442">
        <v>7.5</v>
      </c>
      <c r="CE1442">
        <v>7.5</v>
      </c>
      <c r="CF1442" t="str">
        <f>"6:00 AM"</f>
        <v>6:00 AM</v>
      </c>
      <c r="CG1442" t="str">
        <f>"2:00 PM"</f>
        <v>2:00 PM</v>
      </c>
      <c r="CH1442" s="5">
        <v>13.42</v>
      </c>
      <c r="CI1442" t="s">
        <v>146</v>
      </c>
      <c r="CL1442" t="s">
        <v>136</v>
      </c>
      <c r="CM1442" t="s">
        <v>147</v>
      </c>
      <c r="CN1442" t="s">
        <v>148</v>
      </c>
      <c r="CO1442" t="s">
        <v>854</v>
      </c>
      <c r="CP1442" t="s">
        <v>149</v>
      </c>
      <c r="CQ1442">
        <v>24</v>
      </c>
      <c r="CR1442">
        <v>0</v>
      </c>
      <c r="CS1442" t="s">
        <v>136</v>
      </c>
      <c r="CT1442" t="s">
        <v>136</v>
      </c>
      <c r="CU1442" t="s">
        <v>136</v>
      </c>
      <c r="CV1442" t="s">
        <v>134</v>
      </c>
      <c r="CW1442" t="s">
        <v>134</v>
      </c>
      <c r="CX1442">
        <v>60</v>
      </c>
      <c r="CY1442" t="s">
        <v>134</v>
      </c>
      <c r="CZ1442" t="s">
        <v>134</v>
      </c>
      <c r="DA1442" t="s">
        <v>134</v>
      </c>
      <c r="DB1442" t="s">
        <v>134</v>
      </c>
      <c r="DC1442" t="s">
        <v>134</v>
      </c>
      <c r="DD1442" t="s">
        <v>136</v>
      </c>
      <c r="DF1442" t="s">
        <v>14884</v>
      </c>
      <c r="DG1442" t="s">
        <v>14885</v>
      </c>
      <c r="DH1442" t="s">
        <v>7951</v>
      </c>
      <c r="DI1442" t="s">
        <v>837</v>
      </c>
      <c r="DJ1442" s="4">
        <v>29853</v>
      </c>
      <c r="DK1442" t="s">
        <v>14886</v>
      </c>
      <c r="DL1442" t="s">
        <v>134</v>
      </c>
      <c r="DM1442">
        <v>5</v>
      </c>
      <c r="DN1442" t="s">
        <v>14887</v>
      </c>
      <c r="DO1442" t="s">
        <v>4614</v>
      </c>
      <c r="DP1442" t="s">
        <v>837</v>
      </c>
      <c r="DQ1442" t="str">
        <f>"29856"</f>
        <v>29856</v>
      </c>
      <c r="DR1442" t="s">
        <v>2567</v>
      </c>
      <c r="DS1442" t="s">
        <v>861</v>
      </c>
      <c r="DT1442">
        <v>1</v>
      </c>
      <c r="DU1442">
        <v>22</v>
      </c>
      <c r="DV1442" t="s">
        <v>134</v>
      </c>
      <c r="DW1442" t="s">
        <v>134</v>
      </c>
      <c r="DX1442" t="s">
        <v>134</v>
      </c>
      <c r="DY1442" t="s">
        <v>134</v>
      </c>
      <c r="DZ1442">
        <v>2</v>
      </c>
      <c r="EA1442" t="s">
        <v>134</v>
      </c>
      <c r="EB1442" s="5">
        <v>12.68</v>
      </c>
      <c r="EC1442" s="5">
        <v>12.68</v>
      </c>
      <c r="ED1442" s="5">
        <v>55</v>
      </c>
      <c r="EE1442" t="s">
        <v>148</v>
      </c>
      <c r="EF1442" t="s">
        <v>577</v>
      </c>
      <c r="EG1442" t="s">
        <v>862</v>
      </c>
      <c r="EH1442">
        <v>0</v>
      </c>
    </row>
    <row r="1443" spans="1:138" ht="15" customHeight="1" x14ac:dyDescent="0.35">
      <c r="A1443" t="s">
        <v>11213</v>
      </c>
      <c r="B1443" t="s">
        <v>157</v>
      </c>
      <c r="C1443" s="1">
        <v>44148.735263888891</v>
      </c>
      <c r="D1443" s="1">
        <v>44169</v>
      </c>
      <c r="E1443" t="s">
        <v>1298</v>
      </c>
      <c r="F1443" t="s">
        <v>136</v>
      </c>
      <c r="G1443" t="s">
        <v>135</v>
      </c>
      <c r="H1443" t="s">
        <v>136</v>
      </c>
      <c r="I1443" t="s">
        <v>1299</v>
      </c>
      <c r="K1443" t="s">
        <v>1300</v>
      </c>
      <c r="L1443" t="s">
        <v>1301</v>
      </c>
      <c r="M1443" t="s">
        <v>1302</v>
      </c>
      <c r="N1443" t="s">
        <v>925</v>
      </c>
      <c r="O1443" s="4">
        <v>83301</v>
      </c>
      <c r="P1443" t="s">
        <v>140</v>
      </c>
      <c r="R1443">
        <v>12085952226</v>
      </c>
      <c r="T1443">
        <v>112410</v>
      </c>
      <c r="U1443" t="s">
        <v>1303</v>
      </c>
      <c r="V1443" t="s">
        <v>1304</v>
      </c>
      <c r="X1443" t="s">
        <v>1305</v>
      </c>
      <c r="Y1443" t="s">
        <v>1300</v>
      </c>
      <c r="Z1443" t="s">
        <v>1301</v>
      </c>
      <c r="AA1443" t="s">
        <v>1302</v>
      </c>
      <c r="AB1443" t="s">
        <v>925</v>
      </c>
      <c r="AC1443" s="4">
        <v>83301</v>
      </c>
      <c r="AD1443" t="s">
        <v>140</v>
      </c>
      <c r="AF1443">
        <v>12085952226</v>
      </c>
      <c r="AH1443" t="s">
        <v>1306</v>
      </c>
      <c r="AZ1443" t="s">
        <v>334</v>
      </c>
      <c r="BA1443" t="s">
        <v>335</v>
      </c>
      <c r="BB1443" t="s">
        <v>136</v>
      </c>
      <c r="BC1443" t="s">
        <v>136</v>
      </c>
      <c r="BD1443" t="s">
        <v>148</v>
      </c>
      <c r="BE1443" t="s">
        <v>136</v>
      </c>
      <c r="BF1443" t="s">
        <v>136</v>
      </c>
      <c r="BG1443" t="s">
        <v>134</v>
      </c>
      <c r="BH1443" t="s">
        <v>136</v>
      </c>
      <c r="BN1443" t="s">
        <v>11214</v>
      </c>
      <c r="BO1443" t="s">
        <v>1308</v>
      </c>
      <c r="BP1443">
        <v>1</v>
      </c>
      <c r="BQ1443">
        <v>1</v>
      </c>
      <c r="BR1443">
        <v>1</v>
      </c>
      <c r="BS1443" s="1">
        <v>44202</v>
      </c>
      <c r="BT1443" s="1">
        <v>44347</v>
      </c>
      <c r="BU1443" s="1">
        <v>44202</v>
      </c>
      <c r="BV1443" s="1">
        <v>44347</v>
      </c>
      <c r="BW1443" t="s">
        <v>134</v>
      </c>
      <c r="CH1443" s="5">
        <v>1682.33</v>
      </c>
      <c r="CI1443" t="s">
        <v>597</v>
      </c>
      <c r="CJ1443">
        <v>0</v>
      </c>
      <c r="CK1443" t="s">
        <v>2285</v>
      </c>
      <c r="CL1443" t="s">
        <v>136</v>
      </c>
      <c r="CM1443" t="s">
        <v>354</v>
      </c>
      <c r="CN1443" t="s">
        <v>1310</v>
      </c>
      <c r="CO1443" t="s">
        <v>1311</v>
      </c>
      <c r="CP1443" t="s">
        <v>149</v>
      </c>
      <c r="CQ1443">
        <v>3</v>
      </c>
      <c r="CR1443">
        <v>0</v>
      </c>
      <c r="CS1443" t="s">
        <v>136</v>
      </c>
      <c r="CT1443" t="s">
        <v>136</v>
      </c>
      <c r="CU1443" t="s">
        <v>136</v>
      </c>
      <c r="CV1443" t="s">
        <v>134</v>
      </c>
      <c r="CW1443" t="s">
        <v>134</v>
      </c>
      <c r="CX1443">
        <v>50</v>
      </c>
      <c r="CY1443" t="s">
        <v>134</v>
      </c>
      <c r="CZ1443" t="s">
        <v>136</v>
      </c>
      <c r="DA1443" t="s">
        <v>136</v>
      </c>
      <c r="DB1443" t="s">
        <v>136</v>
      </c>
      <c r="DC1443" t="s">
        <v>136</v>
      </c>
      <c r="DD1443" t="s">
        <v>136</v>
      </c>
      <c r="DF1443" t="s">
        <v>180</v>
      </c>
      <c r="DG1443" t="s">
        <v>11215</v>
      </c>
      <c r="DH1443" t="s">
        <v>11216</v>
      </c>
      <c r="DI1443" t="s">
        <v>592</v>
      </c>
      <c r="DJ1443" s="4">
        <v>82009</v>
      </c>
      <c r="DK1443" t="s">
        <v>11217</v>
      </c>
      <c r="DL1443" t="s">
        <v>134</v>
      </c>
      <c r="DM1443">
        <v>2</v>
      </c>
      <c r="DN1443" t="s">
        <v>11215</v>
      </c>
      <c r="DO1443" t="s">
        <v>11216</v>
      </c>
      <c r="DP1443" t="s">
        <v>592</v>
      </c>
      <c r="DQ1443" t="str">
        <f>"82009"</f>
        <v>82009</v>
      </c>
      <c r="DR1443" t="s">
        <v>11217</v>
      </c>
      <c r="DS1443" t="s">
        <v>2979</v>
      </c>
      <c r="DT1443">
        <v>7</v>
      </c>
      <c r="DU1443">
        <v>13</v>
      </c>
      <c r="DV1443" t="s">
        <v>134</v>
      </c>
      <c r="DW1443" t="s">
        <v>134</v>
      </c>
      <c r="DX1443" t="s">
        <v>134</v>
      </c>
      <c r="DY1443" t="s">
        <v>136</v>
      </c>
      <c r="DZ1443">
        <v>1</v>
      </c>
      <c r="EA1443" t="s">
        <v>136</v>
      </c>
      <c r="EC1443" s="5">
        <v>12.68</v>
      </c>
      <c r="ED1443" s="5">
        <v>55</v>
      </c>
      <c r="EE1443">
        <v>12085952226</v>
      </c>
      <c r="EF1443" t="s">
        <v>1316</v>
      </c>
      <c r="EG1443" t="s">
        <v>148</v>
      </c>
      <c r="EH1443">
        <v>0</v>
      </c>
    </row>
    <row r="1444" spans="1:138" ht="15" customHeight="1" x14ac:dyDescent="0.35">
      <c r="A1444" t="s">
        <v>7124</v>
      </c>
      <c r="B1444" t="s">
        <v>132</v>
      </c>
      <c r="C1444" s="1">
        <v>44149.582527430553</v>
      </c>
      <c r="D1444" s="1">
        <v>44169</v>
      </c>
      <c r="E1444" t="s">
        <v>133</v>
      </c>
      <c r="F1444" t="s">
        <v>136</v>
      </c>
      <c r="G1444" t="s">
        <v>135</v>
      </c>
      <c r="H1444" t="s">
        <v>134</v>
      </c>
      <c r="I1444" t="s">
        <v>7125</v>
      </c>
      <c r="K1444" t="s">
        <v>7126</v>
      </c>
      <c r="M1444" t="s">
        <v>7127</v>
      </c>
      <c r="N1444" t="s">
        <v>1104</v>
      </c>
      <c r="O1444" s="4">
        <v>68636</v>
      </c>
      <c r="P1444" t="s">
        <v>140</v>
      </c>
      <c r="R1444">
        <v>14028436474</v>
      </c>
      <c r="T1444">
        <v>115115</v>
      </c>
      <c r="U1444" t="s">
        <v>639</v>
      </c>
      <c r="V1444" t="s">
        <v>3205</v>
      </c>
      <c r="X1444" t="s">
        <v>164</v>
      </c>
      <c r="Y1444" t="s">
        <v>7126</v>
      </c>
      <c r="AA1444" t="s">
        <v>7127</v>
      </c>
      <c r="AB1444" t="s">
        <v>1104</v>
      </c>
      <c r="AC1444" s="4">
        <v>68636</v>
      </c>
      <c r="AD1444" t="s">
        <v>140</v>
      </c>
      <c r="AF1444">
        <v>14028436474</v>
      </c>
      <c r="AH1444" t="s">
        <v>7128</v>
      </c>
      <c r="AI1444" t="s">
        <v>226</v>
      </c>
      <c r="AJ1444" t="s">
        <v>2758</v>
      </c>
      <c r="AK1444" t="s">
        <v>2759</v>
      </c>
      <c r="AM1444" t="s">
        <v>2760</v>
      </c>
      <c r="AO1444" t="s">
        <v>2761</v>
      </c>
      <c r="AP1444" t="s">
        <v>365</v>
      </c>
      <c r="AQ1444" s="4">
        <v>50010</v>
      </c>
      <c r="AR1444" t="s">
        <v>140</v>
      </c>
      <c r="AT1444">
        <v>15152324444</v>
      </c>
      <c r="AV1444" t="s">
        <v>2762</v>
      </c>
      <c r="AW1444" t="s">
        <v>2763</v>
      </c>
      <c r="AX1444" t="s">
        <v>365</v>
      </c>
      <c r="AY1444" t="s">
        <v>693</v>
      </c>
      <c r="AZ1444" t="s">
        <v>175</v>
      </c>
      <c r="BA1444" t="s">
        <v>176</v>
      </c>
      <c r="BB1444" t="s">
        <v>136</v>
      </c>
      <c r="BC1444" t="s">
        <v>136</v>
      </c>
      <c r="BD1444" t="s">
        <v>148</v>
      </c>
      <c r="BE1444" t="s">
        <v>136</v>
      </c>
      <c r="BF1444" t="s">
        <v>136</v>
      </c>
      <c r="BG1444" t="s">
        <v>134</v>
      </c>
      <c r="BH1444" t="s">
        <v>136</v>
      </c>
      <c r="BN1444" t="s">
        <v>7129</v>
      </c>
      <c r="BO1444" t="s">
        <v>7130</v>
      </c>
      <c r="BP1444">
        <v>2</v>
      </c>
      <c r="BQ1444">
        <v>2</v>
      </c>
      <c r="BS1444" s="1">
        <v>44193</v>
      </c>
      <c r="BT1444" s="1">
        <v>44256</v>
      </c>
      <c r="BU1444" s="1">
        <v>44193</v>
      </c>
      <c r="BV1444" s="1">
        <v>44256</v>
      </c>
      <c r="BW1444" t="s">
        <v>136</v>
      </c>
      <c r="BX1444">
        <v>45</v>
      </c>
      <c r="BY1444">
        <v>0</v>
      </c>
      <c r="BZ1444">
        <v>8</v>
      </c>
      <c r="CA1444">
        <v>8</v>
      </c>
      <c r="CB1444">
        <v>8</v>
      </c>
      <c r="CC1444">
        <v>8</v>
      </c>
      <c r="CD1444">
        <v>8</v>
      </c>
      <c r="CE1444">
        <v>5</v>
      </c>
      <c r="CF1444" t="str">
        <f>"8:00 AM"</f>
        <v>8:00 AM</v>
      </c>
      <c r="CG1444" t="str">
        <f>"6:00 PM"</f>
        <v>6:00 PM</v>
      </c>
      <c r="CH1444" s="5">
        <v>14.99</v>
      </c>
      <c r="CI1444" t="s">
        <v>146</v>
      </c>
      <c r="CJ1444">
        <v>0</v>
      </c>
      <c r="CK1444" t="s">
        <v>2764</v>
      </c>
      <c r="CL1444" t="s">
        <v>136</v>
      </c>
      <c r="CM1444" t="s">
        <v>312</v>
      </c>
      <c r="CN1444" t="s">
        <v>148</v>
      </c>
      <c r="CO1444" s="2" t="s">
        <v>4326</v>
      </c>
      <c r="CP1444" t="s">
        <v>149</v>
      </c>
      <c r="CQ1444">
        <v>0</v>
      </c>
      <c r="CR1444">
        <v>0</v>
      </c>
      <c r="CS1444" t="s">
        <v>136</v>
      </c>
      <c r="CT1444" t="s">
        <v>136</v>
      </c>
      <c r="CU1444" t="s">
        <v>136</v>
      </c>
      <c r="CV1444" t="s">
        <v>136</v>
      </c>
      <c r="CW1444" t="s">
        <v>134</v>
      </c>
      <c r="CX1444">
        <v>75</v>
      </c>
      <c r="CY1444" t="s">
        <v>134</v>
      </c>
      <c r="CZ1444" t="s">
        <v>134</v>
      </c>
      <c r="DA1444" t="s">
        <v>134</v>
      </c>
      <c r="DB1444" t="s">
        <v>134</v>
      </c>
      <c r="DC1444" t="s">
        <v>134</v>
      </c>
      <c r="DD1444" t="s">
        <v>136</v>
      </c>
      <c r="DF1444" t="s">
        <v>4327</v>
      </c>
      <c r="DG1444" t="s">
        <v>7131</v>
      </c>
      <c r="DH1444" t="s">
        <v>7127</v>
      </c>
      <c r="DI1444" t="s">
        <v>1104</v>
      </c>
      <c r="DJ1444" s="4">
        <v>68636</v>
      </c>
      <c r="DK1444" t="s">
        <v>7132</v>
      </c>
      <c r="DL1444" t="s">
        <v>136</v>
      </c>
      <c r="DM1444">
        <v>1</v>
      </c>
      <c r="DN1444" t="s">
        <v>7131</v>
      </c>
      <c r="DO1444" t="s">
        <v>7127</v>
      </c>
      <c r="DP1444" t="s">
        <v>1104</v>
      </c>
      <c r="DQ1444" t="str">
        <f>"68636"</f>
        <v>68636</v>
      </c>
      <c r="DR1444" t="s">
        <v>7132</v>
      </c>
      <c r="DS1444" t="s">
        <v>7133</v>
      </c>
      <c r="DT1444">
        <v>1</v>
      </c>
      <c r="DU1444">
        <v>2</v>
      </c>
      <c r="DV1444" t="s">
        <v>134</v>
      </c>
      <c r="DW1444" t="s">
        <v>134</v>
      </c>
      <c r="DX1444" t="s">
        <v>134</v>
      </c>
      <c r="DY1444" t="s">
        <v>136</v>
      </c>
      <c r="DZ1444">
        <v>1</v>
      </c>
      <c r="EA1444" t="s">
        <v>136</v>
      </c>
      <c r="EC1444" s="5">
        <v>12.68</v>
      </c>
      <c r="ED1444" s="5">
        <v>55</v>
      </c>
      <c r="EE1444">
        <v>14028436474</v>
      </c>
      <c r="EF1444" t="s">
        <v>7128</v>
      </c>
      <c r="EG1444" t="s">
        <v>148</v>
      </c>
      <c r="EH1444">
        <v>0</v>
      </c>
    </row>
    <row r="1445" spans="1:138" ht="15" customHeight="1" x14ac:dyDescent="0.35">
      <c r="A1445" t="s">
        <v>21687</v>
      </c>
      <c r="B1445" t="s">
        <v>157</v>
      </c>
      <c r="C1445" s="1">
        <v>44153.388443634256</v>
      </c>
      <c r="D1445" s="1">
        <v>44169</v>
      </c>
      <c r="E1445" t="s">
        <v>133</v>
      </c>
      <c r="F1445" t="s">
        <v>136</v>
      </c>
      <c r="G1445" t="s">
        <v>135</v>
      </c>
      <c r="H1445" t="s">
        <v>136</v>
      </c>
      <c r="I1445" t="s">
        <v>21688</v>
      </c>
      <c r="K1445" t="s">
        <v>21689</v>
      </c>
      <c r="M1445" t="s">
        <v>21690</v>
      </c>
      <c r="N1445" t="s">
        <v>139</v>
      </c>
      <c r="O1445" s="4">
        <v>32736</v>
      </c>
      <c r="P1445" t="s">
        <v>140</v>
      </c>
      <c r="R1445">
        <v>13523573500</v>
      </c>
      <c r="S1445">
        <v>1004</v>
      </c>
      <c r="T1445">
        <v>111421</v>
      </c>
      <c r="U1445" t="s">
        <v>4559</v>
      </c>
      <c r="V1445" t="s">
        <v>21691</v>
      </c>
      <c r="X1445" t="s">
        <v>1597</v>
      </c>
      <c r="Y1445" t="s">
        <v>21692</v>
      </c>
      <c r="AA1445" t="s">
        <v>21690</v>
      </c>
      <c r="AB1445" t="s">
        <v>139</v>
      </c>
      <c r="AC1445" s="4">
        <v>32736</v>
      </c>
      <c r="AD1445" t="s">
        <v>140</v>
      </c>
      <c r="AF1445">
        <v>13523573500</v>
      </c>
      <c r="AG1445">
        <v>1004</v>
      </c>
      <c r="AH1445" t="s">
        <v>912</v>
      </c>
      <c r="AI1445" t="s">
        <v>168</v>
      </c>
      <c r="AJ1445" t="s">
        <v>913</v>
      </c>
      <c r="AK1445" t="s">
        <v>914</v>
      </c>
      <c r="AL1445" t="s">
        <v>845</v>
      </c>
      <c r="AM1445" t="s">
        <v>561</v>
      </c>
      <c r="AN1445" t="s">
        <v>562</v>
      </c>
      <c r="AO1445" t="s">
        <v>563</v>
      </c>
      <c r="AP1445" t="s">
        <v>564</v>
      </c>
      <c r="AQ1445" s="4">
        <v>22949</v>
      </c>
      <c r="AR1445" t="s">
        <v>140</v>
      </c>
      <c r="AT1445">
        <v>14342634300</v>
      </c>
      <c r="AV1445" t="s">
        <v>915</v>
      </c>
      <c r="AW1445" t="s">
        <v>566</v>
      </c>
      <c r="AZ1445" t="s">
        <v>144</v>
      </c>
      <c r="BA1445" t="s">
        <v>145</v>
      </c>
      <c r="BB1445" t="s">
        <v>136</v>
      </c>
      <c r="BC1445" t="s">
        <v>136</v>
      </c>
      <c r="BD1445" t="s">
        <v>148</v>
      </c>
      <c r="BE1445" t="s">
        <v>136</v>
      </c>
      <c r="BF1445" t="s">
        <v>136</v>
      </c>
      <c r="BG1445" t="s">
        <v>134</v>
      </c>
      <c r="BH1445" t="s">
        <v>136</v>
      </c>
      <c r="BI1445" t="s">
        <v>916</v>
      </c>
      <c r="BJ1445" t="s">
        <v>917</v>
      </c>
      <c r="BL1445" t="s">
        <v>566</v>
      </c>
      <c r="BM1445" t="s">
        <v>912</v>
      </c>
      <c r="BN1445" t="s">
        <v>21693</v>
      </c>
      <c r="BO1445" t="s">
        <v>21694</v>
      </c>
      <c r="BP1445">
        <v>60</v>
      </c>
      <c r="BQ1445">
        <v>60</v>
      </c>
      <c r="BR1445">
        <v>60</v>
      </c>
      <c r="BS1445" s="1">
        <v>44225</v>
      </c>
      <c r="BT1445" s="1">
        <v>44521</v>
      </c>
      <c r="BU1445" s="1">
        <v>44225</v>
      </c>
      <c r="BV1445" s="1">
        <v>44521</v>
      </c>
      <c r="BW1445" t="s">
        <v>136</v>
      </c>
      <c r="BX1445">
        <v>40</v>
      </c>
      <c r="BY1445">
        <v>0</v>
      </c>
      <c r="BZ1445">
        <v>7</v>
      </c>
      <c r="CA1445">
        <v>7</v>
      </c>
      <c r="CB1445">
        <v>7</v>
      </c>
      <c r="CC1445">
        <v>7</v>
      </c>
      <c r="CD1445">
        <v>7</v>
      </c>
      <c r="CE1445">
        <v>5</v>
      </c>
      <c r="CF1445" t="str">
        <f>"7:30 AM"</f>
        <v>7:30 AM</v>
      </c>
      <c r="CG1445" t="str">
        <f>"3:00 PM"</f>
        <v>3:00 PM</v>
      </c>
      <c r="CH1445" s="5">
        <v>11.71</v>
      </c>
      <c r="CI1445" t="s">
        <v>146</v>
      </c>
      <c r="CL1445" t="s">
        <v>136</v>
      </c>
      <c r="CM1445" t="s">
        <v>147</v>
      </c>
      <c r="CN1445" t="s">
        <v>148</v>
      </c>
      <c r="CO1445" t="s">
        <v>21695</v>
      </c>
      <c r="CP1445" t="s">
        <v>149</v>
      </c>
      <c r="CQ1445">
        <v>3</v>
      </c>
      <c r="CR1445">
        <v>0</v>
      </c>
      <c r="CS1445" t="s">
        <v>136</v>
      </c>
      <c r="CT1445" t="s">
        <v>136</v>
      </c>
      <c r="CU1445" t="s">
        <v>134</v>
      </c>
      <c r="CV1445" t="s">
        <v>134</v>
      </c>
      <c r="CW1445" t="s">
        <v>134</v>
      </c>
      <c r="CX1445">
        <v>60</v>
      </c>
      <c r="CY1445" t="s">
        <v>134</v>
      </c>
      <c r="CZ1445" t="s">
        <v>134</v>
      </c>
      <c r="DA1445" t="s">
        <v>134</v>
      </c>
      <c r="DB1445" t="s">
        <v>134</v>
      </c>
      <c r="DC1445" t="s">
        <v>134</v>
      </c>
      <c r="DD1445" t="s">
        <v>136</v>
      </c>
      <c r="DF1445" t="s">
        <v>21696</v>
      </c>
      <c r="DG1445" t="s">
        <v>21692</v>
      </c>
      <c r="DH1445" t="s">
        <v>21690</v>
      </c>
      <c r="DI1445" t="s">
        <v>139</v>
      </c>
      <c r="DJ1445" s="4">
        <v>32736</v>
      </c>
      <c r="DK1445" t="s">
        <v>1253</v>
      </c>
      <c r="DL1445" t="s">
        <v>134</v>
      </c>
      <c r="DM1445">
        <v>3</v>
      </c>
      <c r="DN1445" t="s">
        <v>21697</v>
      </c>
      <c r="DO1445" t="s">
        <v>2737</v>
      </c>
      <c r="DP1445" t="s">
        <v>139</v>
      </c>
      <c r="DQ1445" t="str">
        <f>"34788"</f>
        <v>34788</v>
      </c>
      <c r="DR1445" t="s">
        <v>1253</v>
      </c>
      <c r="DS1445" t="s">
        <v>6366</v>
      </c>
      <c r="DT1445">
        <v>2</v>
      </c>
      <c r="DU1445">
        <v>13</v>
      </c>
      <c r="DV1445" t="s">
        <v>134</v>
      </c>
      <c r="DW1445" t="s">
        <v>134</v>
      </c>
      <c r="DX1445" t="s">
        <v>134</v>
      </c>
      <c r="DY1445" t="s">
        <v>134</v>
      </c>
      <c r="DZ1445">
        <v>5</v>
      </c>
      <c r="EA1445" t="s">
        <v>134</v>
      </c>
      <c r="EB1445" s="5">
        <v>12.68</v>
      </c>
      <c r="EC1445" s="5">
        <v>12.68</v>
      </c>
      <c r="ED1445" s="5">
        <v>55</v>
      </c>
      <c r="EE1445" t="s">
        <v>148</v>
      </c>
      <c r="EF1445" t="s">
        <v>577</v>
      </c>
      <c r="EG1445" t="s">
        <v>524</v>
      </c>
      <c r="EH1445">
        <v>0</v>
      </c>
    </row>
    <row r="1446" spans="1:138" ht="15" customHeight="1" x14ac:dyDescent="0.35">
      <c r="A1446" t="s">
        <v>20314</v>
      </c>
      <c r="B1446" t="s">
        <v>157</v>
      </c>
      <c r="C1446" s="1">
        <v>44152.361138888889</v>
      </c>
      <c r="D1446" s="1">
        <v>44169</v>
      </c>
      <c r="E1446" t="s">
        <v>579</v>
      </c>
      <c r="F1446" t="s">
        <v>136</v>
      </c>
      <c r="G1446" t="s">
        <v>135</v>
      </c>
      <c r="H1446" t="s">
        <v>136</v>
      </c>
      <c r="I1446" t="s">
        <v>20315</v>
      </c>
      <c r="K1446" t="s">
        <v>20316</v>
      </c>
      <c r="M1446" t="s">
        <v>752</v>
      </c>
      <c r="N1446" t="s">
        <v>744</v>
      </c>
      <c r="O1446" s="4" t="s">
        <v>27706</v>
      </c>
      <c r="P1446" t="s">
        <v>140</v>
      </c>
      <c r="R1446">
        <v>18592545103</v>
      </c>
      <c r="T1446">
        <v>11292</v>
      </c>
      <c r="U1446" t="s">
        <v>20317</v>
      </c>
      <c r="V1446" t="s">
        <v>20318</v>
      </c>
      <c r="X1446" t="s">
        <v>164</v>
      </c>
      <c r="Y1446" t="s">
        <v>20316</v>
      </c>
      <c r="AA1446" t="s">
        <v>752</v>
      </c>
      <c r="AB1446" t="s">
        <v>744</v>
      </c>
      <c r="AC1446" s="4">
        <v>40511</v>
      </c>
      <c r="AD1446" t="s">
        <v>140</v>
      </c>
      <c r="AF1446">
        <v>18592545103</v>
      </c>
      <c r="AH1446" t="s">
        <v>155</v>
      </c>
      <c r="AI1446" t="s">
        <v>168</v>
      </c>
      <c r="AJ1446" t="s">
        <v>749</v>
      </c>
      <c r="AK1446" t="s">
        <v>750</v>
      </c>
      <c r="AM1446" t="s">
        <v>751</v>
      </c>
      <c r="AO1446" t="s">
        <v>752</v>
      </c>
      <c r="AP1446" t="s">
        <v>744</v>
      </c>
      <c r="AQ1446" s="4">
        <v>40508</v>
      </c>
      <c r="AR1446" t="s">
        <v>140</v>
      </c>
      <c r="AT1446">
        <v>18592337845</v>
      </c>
      <c r="AV1446" t="s">
        <v>753</v>
      </c>
      <c r="AW1446" t="s">
        <v>754</v>
      </c>
      <c r="AY1446" t="s">
        <v>155</v>
      </c>
      <c r="AZ1446" t="s">
        <v>334</v>
      </c>
      <c r="BA1446" t="s">
        <v>335</v>
      </c>
      <c r="BB1446" t="s">
        <v>136</v>
      </c>
      <c r="BC1446" t="s">
        <v>136</v>
      </c>
      <c r="BD1446" t="s">
        <v>148</v>
      </c>
      <c r="BE1446" t="s">
        <v>136</v>
      </c>
      <c r="BF1446" t="s">
        <v>136</v>
      </c>
      <c r="BG1446" t="s">
        <v>134</v>
      </c>
      <c r="BH1446" t="s">
        <v>136</v>
      </c>
      <c r="BN1446" t="s">
        <v>20319</v>
      </c>
      <c r="BO1446" t="s">
        <v>756</v>
      </c>
      <c r="BP1446">
        <v>1</v>
      </c>
      <c r="BQ1446">
        <v>1</v>
      </c>
      <c r="BR1446">
        <v>1</v>
      </c>
      <c r="BS1446" s="1">
        <v>44224</v>
      </c>
      <c r="BT1446" s="1">
        <v>44528</v>
      </c>
      <c r="BU1446" s="1">
        <v>44224</v>
      </c>
      <c r="BV1446" s="1">
        <v>44528</v>
      </c>
      <c r="BW1446" t="s">
        <v>136</v>
      </c>
      <c r="BX1446">
        <v>48</v>
      </c>
      <c r="BY1446">
        <v>0</v>
      </c>
      <c r="BZ1446">
        <v>8</v>
      </c>
      <c r="CA1446">
        <v>8</v>
      </c>
      <c r="CB1446">
        <v>8</v>
      </c>
      <c r="CC1446">
        <v>8</v>
      </c>
      <c r="CD1446">
        <v>8</v>
      </c>
      <c r="CE1446">
        <v>8</v>
      </c>
      <c r="CF1446" t="str">
        <f>"8:00 AM"</f>
        <v>8:00 AM</v>
      </c>
      <c r="CG1446" t="str">
        <f>"4:00 PM"</f>
        <v>4:00 PM</v>
      </c>
      <c r="CH1446" s="5">
        <v>12.4</v>
      </c>
      <c r="CI1446" t="s">
        <v>146</v>
      </c>
      <c r="CL1446" t="s">
        <v>136</v>
      </c>
      <c r="CM1446" t="s">
        <v>147</v>
      </c>
      <c r="CN1446" t="s">
        <v>148</v>
      </c>
      <c r="CO1446" t="s">
        <v>20320</v>
      </c>
      <c r="CP1446" t="s">
        <v>149</v>
      </c>
      <c r="CQ1446">
        <v>3</v>
      </c>
      <c r="CR1446">
        <v>0</v>
      </c>
      <c r="CS1446" t="s">
        <v>136</v>
      </c>
      <c r="CT1446" t="s">
        <v>136</v>
      </c>
      <c r="CU1446" t="s">
        <v>134</v>
      </c>
      <c r="CV1446" t="s">
        <v>134</v>
      </c>
      <c r="CW1446" t="s">
        <v>136</v>
      </c>
      <c r="CY1446" t="s">
        <v>134</v>
      </c>
      <c r="CZ1446" t="s">
        <v>136</v>
      </c>
      <c r="DA1446" t="s">
        <v>136</v>
      </c>
      <c r="DB1446" t="s">
        <v>136</v>
      </c>
      <c r="DC1446" t="s">
        <v>134</v>
      </c>
      <c r="DD1446" t="s">
        <v>136</v>
      </c>
      <c r="DF1446" s="2" t="s">
        <v>17802</v>
      </c>
      <c r="DG1446" t="s">
        <v>20316</v>
      </c>
      <c r="DH1446" t="s">
        <v>752</v>
      </c>
      <c r="DI1446" t="s">
        <v>744</v>
      </c>
      <c r="DJ1446" s="4">
        <v>40511</v>
      </c>
      <c r="DK1446" t="s">
        <v>2929</v>
      </c>
      <c r="DL1446" t="s">
        <v>136</v>
      </c>
      <c r="DM1446">
        <v>1</v>
      </c>
      <c r="DN1446" t="s">
        <v>20321</v>
      </c>
      <c r="DO1446" t="s">
        <v>752</v>
      </c>
      <c r="DP1446" t="s">
        <v>744</v>
      </c>
      <c r="DQ1446" t="str">
        <f>"40511"</f>
        <v>40511</v>
      </c>
      <c r="DR1446" t="s">
        <v>2929</v>
      </c>
      <c r="DS1446" t="s">
        <v>907</v>
      </c>
      <c r="DT1446">
        <v>1</v>
      </c>
      <c r="DU1446">
        <v>2</v>
      </c>
      <c r="DV1446" t="s">
        <v>134</v>
      </c>
      <c r="DW1446" t="s">
        <v>134</v>
      </c>
      <c r="DX1446" t="s">
        <v>134</v>
      </c>
      <c r="DY1446" t="s">
        <v>136</v>
      </c>
      <c r="DZ1446">
        <v>1</v>
      </c>
      <c r="EA1446" t="s">
        <v>136</v>
      </c>
      <c r="EC1446" s="5">
        <v>12.68</v>
      </c>
      <c r="ED1446" s="5">
        <v>55</v>
      </c>
      <c r="EE1446">
        <v>18594211059</v>
      </c>
      <c r="EF1446" t="s">
        <v>148</v>
      </c>
      <c r="EG1446" t="s">
        <v>764</v>
      </c>
      <c r="EH1446">
        <v>0</v>
      </c>
    </row>
    <row r="1447" spans="1:138" ht="15" customHeight="1" x14ac:dyDescent="0.35">
      <c r="A1447" t="s">
        <v>12860</v>
      </c>
      <c r="B1447" t="s">
        <v>157</v>
      </c>
      <c r="C1447" s="1">
        <v>44159.539445486109</v>
      </c>
      <c r="D1447" s="1">
        <v>44169</v>
      </c>
      <c r="E1447" t="s">
        <v>133</v>
      </c>
      <c r="F1447" t="s">
        <v>136</v>
      </c>
      <c r="G1447" t="s">
        <v>135</v>
      </c>
      <c r="H1447" t="s">
        <v>136</v>
      </c>
      <c r="I1447" t="s">
        <v>12861</v>
      </c>
      <c r="K1447" t="s">
        <v>12862</v>
      </c>
      <c r="M1447" t="s">
        <v>12863</v>
      </c>
      <c r="N1447" t="s">
        <v>1128</v>
      </c>
      <c r="O1447" s="4">
        <v>58344</v>
      </c>
      <c r="P1447" t="s">
        <v>140</v>
      </c>
      <c r="R1447">
        <v>17012472619</v>
      </c>
      <c r="T1447">
        <v>11199</v>
      </c>
      <c r="U1447" t="s">
        <v>1188</v>
      </c>
      <c r="V1447" t="s">
        <v>2129</v>
      </c>
      <c r="X1447" t="s">
        <v>164</v>
      </c>
      <c r="Y1447" t="s">
        <v>12864</v>
      </c>
      <c r="AA1447" t="s">
        <v>11193</v>
      </c>
      <c r="AB1447" t="s">
        <v>1128</v>
      </c>
      <c r="AC1447" s="4">
        <v>58344</v>
      </c>
      <c r="AD1447" t="s">
        <v>140</v>
      </c>
      <c r="AF1447">
        <v>17012473011</v>
      </c>
      <c r="AH1447" t="s">
        <v>12865</v>
      </c>
      <c r="AI1447" t="s">
        <v>168</v>
      </c>
      <c r="AJ1447" t="s">
        <v>875</v>
      </c>
      <c r="AK1447" t="s">
        <v>876</v>
      </c>
      <c r="AL1447" t="s">
        <v>877</v>
      </c>
      <c r="AM1447" t="s">
        <v>878</v>
      </c>
      <c r="AO1447" t="s">
        <v>879</v>
      </c>
      <c r="AP1447" t="s">
        <v>870</v>
      </c>
      <c r="AQ1447" s="4">
        <v>56537</v>
      </c>
      <c r="AR1447" t="s">
        <v>140</v>
      </c>
      <c r="AS1447" t="s">
        <v>880</v>
      </c>
      <c r="AT1447">
        <v>12183215494</v>
      </c>
      <c r="AV1447" t="s">
        <v>881</v>
      </c>
      <c r="AW1447" t="s">
        <v>882</v>
      </c>
      <c r="AZ1447" t="s">
        <v>175</v>
      </c>
      <c r="BA1447" t="s">
        <v>176</v>
      </c>
      <c r="BB1447" t="s">
        <v>136</v>
      </c>
      <c r="BC1447" t="s">
        <v>136</v>
      </c>
      <c r="BD1447" t="s">
        <v>148</v>
      </c>
      <c r="BE1447" t="s">
        <v>136</v>
      </c>
      <c r="BF1447" t="s">
        <v>136</v>
      </c>
      <c r="BG1447" t="s">
        <v>134</v>
      </c>
      <c r="BH1447" t="s">
        <v>136</v>
      </c>
      <c r="BN1447" t="s">
        <v>12866</v>
      </c>
      <c r="BO1447" t="s">
        <v>883</v>
      </c>
      <c r="BP1447">
        <v>4</v>
      </c>
      <c r="BQ1447">
        <v>4</v>
      </c>
      <c r="BR1447">
        <v>4</v>
      </c>
      <c r="BS1447" s="1">
        <v>44228</v>
      </c>
      <c r="BT1447" s="1">
        <v>44531</v>
      </c>
      <c r="BU1447" s="1">
        <v>44228</v>
      </c>
      <c r="BV1447" s="1">
        <v>44531</v>
      </c>
      <c r="BW1447" t="s">
        <v>136</v>
      </c>
      <c r="BX1447">
        <v>48</v>
      </c>
      <c r="BY1447">
        <v>0</v>
      </c>
      <c r="BZ1447">
        <v>8</v>
      </c>
      <c r="CA1447">
        <v>8</v>
      </c>
      <c r="CB1447">
        <v>8</v>
      </c>
      <c r="CC1447">
        <v>8</v>
      </c>
      <c r="CD1447">
        <v>8</v>
      </c>
      <c r="CE1447">
        <v>8</v>
      </c>
      <c r="CF1447" t="str">
        <f>"8:00 AM"</f>
        <v>8:00 AM</v>
      </c>
      <c r="CG1447" t="str">
        <f>"5:00 PM"</f>
        <v>5:00 PM</v>
      </c>
      <c r="CH1447" s="5">
        <v>14.99</v>
      </c>
      <c r="CI1447" t="s">
        <v>146</v>
      </c>
      <c r="CJ1447">
        <v>0</v>
      </c>
      <c r="CK1447" t="s">
        <v>884</v>
      </c>
      <c r="CL1447" t="s">
        <v>136</v>
      </c>
      <c r="CM1447" t="s">
        <v>312</v>
      </c>
      <c r="CN1447" t="s">
        <v>148</v>
      </c>
      <c r="CO1447" s="2" t="s">
        <v>1130</v>
      </c>
      <c r="CP1447" t="s">
        <v>149</v>
      </c>
      <c r="CQ1447">
        <v>3</v>
      </c>
      <c r="CR1447">
        <v>0</v>
      </c>
      <c r="CS1447" t="s">
        <v>136</v>
      </c>
      <c r="CT1447" t="s">
        <v>134</v>
      </c>
      <c r="CU1447" t="s">
        <v>136</v>
      </c>
      <c r="CV1447" t="s">
        <v>136</v>
      </c>
      <c r="CW1447" t="s">
        <v>134</v>
      </c>
      <c r="CX1447">
        <v>60</v>
      </c>
      <c r="CY1447" t="s">
        <v>136</v>
      </c>
      <c r="CZ1447" t="s">
        <v>136</v>
      </c>
      <c r="DA1447" t="s">
        <v>136</v>
      </c>
      <c r="DB1447" t="s">
        <v>136</v>
      </c>
      <c r="DC1447" t="s">
        <v>136</v>
      </c>
      <c r="DD1447" t="s">
        <v>136</v>
      </c>
      <c r="DF1447" t="s">
        <v>7894</v>
      </c>
      <c r="DG1447" s="2" t="s">
        <v>12867</v>
      </c>
      <c r="DH1447" t="s">
        <v>11193</v>
      </c>
      <c r="DI1447" t="s">
        <v>1128</v>
      </c>
      <c r="DJ1447" s="4">
        <v>58344</v>
      </c>
      <c r="DK1447" t="s">
        <v>8413</v>
      </c>
      <c r="DL1447" t="s">
        <v>136</v>
      </c>
      <c r="DM1447">
        <v>1</v>
      </c>
      <c r="DN1447" s="2" t="s">
        <v>12867</v>
      </c>
      <c r="DO1447" t="s">
        <v>11193</v>
      </c>
      <c r="DP1447" t="s">
        <v>1128</v>
      </c>
      <c r="DQ1447" t="str">
        <f>"58344"</f>
        <v>58344</v>
      </c>
      <c r="DR1447" t="s">
        <v>8413</v>
      </c>
      <c r="DS1447" t="s">
        <v>5920</v>
      </c>
      <c r="DT1447">
        <v>4</v>
      </c>
      <c r="DU1447">
        <v>4</v>
      </c>
      <c r="DV1447" t="s">
        <v>134</v>
      </c>
      <c r="DW1447" t="s">
        <v>134</v>
      </c>
      <c r="DX1447" t="s">
        <v>134</v>
      </c>
      <c r="DY1447" t="s">
        <v>136</v>
      </c>
      <c r="DZ1447">
        <v>1</v>
      </c>
      <c r="EA1447" t="s">
        <v>136</v>
      </c>
      <c r="EC1447" s="5">
        <v>12.68</v>
      </c>
      <c r="ED1447" s="5">
        <v>55</v>
      </c>
      <c r="EE1447">
        <v>17012473011</v>
      </c>
      <c r="EF1447" t="s">
        <v>12865</v>
      </c>
      <c r="EG1447" t="s">
        <v>1132</v>
      </c>
      <c r="EH1447">
        <v>0</v>
      </c>
    </row>
    <row r="1448" spans="1:138" ht="15" customHeight="1" x14ac:dyDescent="0.35">
      <c r="A1448" t="s">
        <v>22882</v>
      </c>
      <c r="B1448" t="s">
        <v>157</v>
      </c>
      <c r="C1448" s="1">
        <v>44158.382674884262</v>
      </c>
      <c r="D1448" s="1">
        <v>44169</v>
      </c>
      <c r="E1448" t="s">
        <v>133</v>
      </c>
      <c r="F1448" t="s">
        <v>136</v>
      </c>
      <c r="G1448" t="s">
        <v>135</v>
      </c>
      <c r="H1448" t="s">
        <v>136</v>
      </c>
      <c r="I1448" t="s">
        <v>22883</v>
      </c>
      <c r="K1448" t="s">
        <v>22884</v>
      </c>
      <c r="M1448" t="s">
        <v>22885</v>
      </c>
      <c r="N1448" t="s">
        <v>2120</v>
      </c>
      <c r="O1448" s="4">
        <v>48198</v>
      </c>
      <c r="P1448" t="s">
        <v>140</v>
      </c>
      <c r="Q1448" t="s">
        <v>155</v>
      </c>
      <c r="R1448">
        <v>17344821111</v>
      </c>
      <c r="T1448">
        <v>111421</v>
      </c>
      <c r="U1448" t="s">
        <v>22886</v>
      </c>
      <c r="V1448" t="s">
        <v>2235</v>
      </c>
      <c r="W1448" t="s">
        <v>1007</v>
      </c>
      <c r="X1448" t="s">
        <v>429</v>
      </c>
      <c r="Y1448" t="s">
        <v>22884</v>
      </c>
      <c r="AA1448" t="s">
        <v>22885</v>
      </c>
      <c r="AB1448" t="s">
        <v>2120</v>
      </c>
      <c r="AC1448" s="4">
        <v>48198</v>
      </c>
      <c r="AD1448" t="s">
        <v>140</v>
      </c>
      <c r="AF1448">
        <v>17344821111</v>
      </c>
      <c r="AH1448" t="s">
        <v>1134</v>
      </c>
      <c r="AI1448" t="s">
        <v>168</v>
      </c>
      <c r="AJ1448" t="s">
        <v>1135</v>
      </c>
      <c r="AK1448" t="s">
        <v>1136</v>
      </c>
      <c r="AL1448" t="s">
        <v>229</v>
      </c>
      <c r="AM1448" t="s">
        <v>1137</v>
      </c>
      <c r="AN1448" t="s">
        <v>1138</v>
      </c>
      <c r="AO1448" t="s">
        <v>1139</v>
      </c>
      <c r="AP1448" t="s">
        <v>537</v>
      </c>
      <c r="AQ1448" s="4">
        <v>28327</v>
      </c>
      <c r="AR1448" t="s">
        <v>140</v>
      </c>
      <c r="AT1448">
        <v>19109476004</v>
      </c>
      <c r="AV1448" t="s">
        <v>1140</v>
      </c>
      <c r="AW1448" t="s">
        <v>1141</v>
      </c>
      <c r="AZ1448" t="s">
        <v>821</v>
      </c>
      <c r="BA1448" t="s">
        <v>822</v>
      </c>
      <c r="BB1448" t="s">
        <v>136</v>
      </c>
      <c r="BC1448" t="s">
        <v>136</v>
      </c>
      <c r="BD1448" t="s">
        <v>148</v>
      </c>
      <c r="BE1448" t="s">
        <v>136</v>
      </c>
      <c r="BF1448" t="s">
        <v>136</v>
      </c>
      <c r="BG1448" t="s">
        <v>134</v>
      </c>
      <c r="BH1448" t="s">
        <v>136</v>
      </c>
      <c r="BN1448" t="s">
        <v>22887</v>
      </c>
      <c r="BO1448" t="s">
        <v>1268</v>
      </c>
      <c r="BP1448">
        <v>40</v>
      </c>
      <c r="BQ1448">
        <v>7</v>
      </c>
      <c r="BR1448">
        <v>7</v>
      </c>
      <c r="BS1448" s="1">
        <v>44227</v>
      </c>
      <c r="BT1448" s="1">
        <v>44514</v>
      </c>
      <c r="BU1448" s="1">
        <v>44227</v>
      </c>
      <c r="BV1448" s="1">
        <v>44514</v>
      </c>
      <c r="BW1448" t="s">
        <v>136</v>
      </c>
      <c r="BX1448">
        <v>40</v>
      </c>
      <c r="BY1448">
        <v>0</v>
      </c>
      <c r="BZ1448">
        <v>7</v>
      </c>
      <c r="CA1448">
        <v>7</v>
      </c>
      <c r="CB1448">
        <v>7</v>
      </c>
      <c r="CC1448">
        <v>7</v>
      </c>
      <c r="CD1448">
        <v>7</v>
      </c>
      <c r="CE1448">
        <v>5</v>
      </c>
      <c r="CF1448" t="str">
        <f>"7:00 AM"</f>
        <v>7:00 AM</v>
      </c>
      <c r="CG1448" t="str">
        <f>"3:00 PM"</f>
        <v>3:00 PM</v>
      </c>
      <c r="CH1448" s="5">
        <v>14.4</v>
      </c>
      <c r="CI1448" t="s">
        <v>146</v>
      </c>
      <c r="CL1448" t="s">
        <v>136</v>
      </c>
      <c r="CM1448" t="s">
        <v>147</v>
      </c>
      <c r="CN1448" t="s">
        <v>148</v>
      </c>
      <c r="CO1448" t="s">
        <v>1142</v>
      </c>
      <c r="CP1448" t="s">
        <v>149</v>
      </c>
      <c r="CQ1448">
        <v>3</v>
      </c>
      <c r="CR1448">
        <v>0</v>
      </c>
      <c r="CS1448" t="s">
        <v>136</v>
      </c>
      <c r="CT1448" t="s">
        <v>136</v>
      </c>
      <c r="CU1448" t="s">
        <v>136</v>
      </c>
      <c r="CV1448" t="s">
        <v>134</v>
      </c>
      <c r="CW1448" t="s">
        <v>134</v>
      </c>
      <c r="CX1448">
        <v>75</v>
      </c>
      <c r="CY1448" t="s">
        <v>134</v>
      </c>
      <c r="CZ1448" t="s">
        <v>134</v>
      </c>
      <c r="DA1448" t="s">
        <v>134</v>
      </c>
      <c r="DB1448" t="s">
        <v>134</v>
      </c>
      <c r="DC1448" t="s">
        <v>134</v>
      </c>
      <c r="DD1448" t="s">
        <v>136</v>
      </c>
      <c r="DF1448" t="s">
        <v>22888</v>
      </c>
      <c r="DG1448" t="s">
        <v>22889</v>
      </c>
      <c r="DH1448" t="s">
        <v>22885</v>
      </c>
      <c r="DI1448" t="s">
        <v>2120</v>
      </c>
      <c r="DJ1448" s="4">
        <v>48198</v>
      </c>
      <c r="DK1448" t="s">
        <v>22890</v>
      </c>
      <c r="DL1448" t="s">
        <v>134</v>
      </c>
      <c r="DM1448">
        <v>2</v>
      </c>
      <c r="DN1448" t="s">
        <v>22891</v>
      </c>
      <c r="DO1448" t="s">
        <v>22885</v>
      </c>
      <c r="DP1448" t="s">
        <v>2120</v>
      </c>
      <c r="DQ1448" t="str">
        <f>"48198"</f>
        <v>48198</v>
      </c>
      <c r="DR1448" t="s">
        <v>22890</v>
      </c>
      <c r="DS1448" t="s">
        <v>22892</v>
      </c>
      <c r="DT1448">
        <v>1</v>
      </c>
      <c r="DU1448">
        <v>14</v>
      </c>
      <c r="DV1448" t="s">
        <v>134</v>
      </c>
      <c r="DW1448" t="s">
        <v>134</v>
      </c>
      <c r="DX1448" t="s">
        <v>134</v>
      </c>
      <c r="DY1448" t="s">
        <v>134</v>
      </c>
      <c r="DZ1448">
        <v>2</v>
      </c>
      <c r="EA1448" t="s">
        <v>134</v>
      </c>
      <c r="EB1448" s="5">
        <v>12.68</v>
      </c>
      <c r="EC1448" s="5">
        <v>12.68</v>
      </c>
      <c r="ED1448" s="5">
        <v>55</v>
      </c>
      <c r="EE1448">
        <v>17344821111</v>
      </c>
      <c r="EF1448" t="s">
        <v>148</v>
      </c>
      <c r="EG1448" t="s">
        <v>1145</v>
      </c>
      <c r="EH1448">
        <v>0</v>
      </c>
    </row>
    <row r="1449" spans="1:138" ht="15" customHeight="1" x14ac:dyDescent="0.35">
      <c r="A1449" t="s">
        <v>17081</v>
      </c>
      <c r="B1449" t="s">
        <v>157</v>
      </c>
      <c r="C1449" s="1">
        <v>44166.747741087966</v>
      </c>
      <c r="D1449" s="1">
        <v>44169</v>
      </c>
      <c r="E1449" t="s">
        <v>133</v>
      </c>
      <c r="F1449" t="s">
        <v>136</v>
      </c>
      <c r="G1449" t="s">
        <v>135</v>
      </c>
      <c r="H1449" t="s">
        <v>136</v>
      </c>
      <c r="I1449" t="s">
        <v>17082</v>
      </c>
      <c r="K1449" t="s">
        <v>17083</v>
      </c>
      <c r="L1449" t="s">
        <v>148</v>
      </c>
      <c r="M1449" t="s">
        <v>15529</v>
      </c>
      <c r="N1449" t="s">
        <v>161</v>
      </c>
      <c r="O1449" s="4">
        <v>31030</v>
      </c>
      <c r="P1449" t="s">
        <v>140</v>
      </c>
      <c r="R1449">
        <v>14788257504</v>
      </c>
      <c r="T1449">
        <v>1113</v>
      </c>
      <c r="U1449" t="s">
        <v>17084</v>
      </c>
      <c r="V1449" t="s">
        <v>2091</v>
      </c>
      <c r="X1449" t="s">
        <v>990</v>
      </c>
      <c r="Y1449" t="s">
        <v>17083</v>
      </c>
      <c r="AA1449" t="s">
        <v>15529</v>
      </c>
      <c r="AB1449" t="s">
        <v>161</v>
      </c>
      <c r="AC1449" s="4">
        <v>31030</v>
      </c>
      <c r="AD1449" t="s">
        <v>140</v>
      </c>
      <c r="AE1449" t="s">
        <v>841</v>
      </c>
      <c r="AF1449">
        <v>14788257504</v>
      </c>
      <c r="AH1449" t="s">
        <v>17085</v>
      </c>
      <c r="AI1449" t="s">
        <v>168</v>
      </c>
      <c r="AJ1449" t="s">
        <v>843</v>
      </c>
      <c r="AK1449" t="s">
        <v>844</v>
      </c>
      <c r="AL1449" t="s">
        <v>845</v>
      </c>
      <c r="AM1449" t="s">
        <v>846</v>
      </c>
      <c r="AO1449" t="s">
        <v>847</v>
      </c>
      <c r="AP1449" t="s">
        <v>161</v>
      </c>
      <c r="AQ1449" s="4">
        <v>31636</v>
      </c>
      <c r="AR1449" t="s">
        <v>140</v>
      </c>
      <c r="AT1449">
        <v>12295596879</v>
      </c>
      <c r="AV1449" t="s">
        <v>848</v>
      </c>
      <c r="AW1449" t="s">
        <v>849</v>
      </c>
      <c r="AZ1449" t="s">
        <v>175</v>
      </c>
      <c r="BA1449" t="s">
        <v>176</v>
      </c>
      <c r="BB1449" t="s">
        <v>136</v>
      </c>
      <c r="BC1449" t="s">
        <v>136</v>
      </c>
      <c r="BD1449" t="s">
        <v>148</v>
      </c>
      <c r="BE1449" t="s">
        <v>136</v>
      </c>
      <c r="BF1449" t="s">
        <v>136</v>
      </c>
      <c r="BG1449" t="s">
        <v>134</v>
      </c>
      <c r="BH1449" t="s">
        <v>136</v>
      </c>
      <c r="BI1449" t="s">
        <v>1864</v>
      </c>
      <c r="BJ1449" t="s">
        <v>2113</v>
      </c>
      <c r="BL1449" t="s">
        <v>849</v>
      </c>
      <c r="BM1449" t="s">
        <v>848</v>
      </c>
      <c r="BN1449" t="s">
        <v>17086</v>
      </c>
      <c r="BO1449" t="s">
        <v>13165</v>
      </c>
      <c r="BP1449">
        <v>65</v>
      </c>
      <c r="BQ1449">
        <v>65</v>
      </c>
      <c r="BR1449">
        <v>65</v>
      </c>
      <c r="BS1449" s="1">
        <v>44230</v>
      </c>
      <c r="BT1449" s="1">
        <v>44426</v>
      </c>
      <c r="BU1449" s="1">
        <v>44230</v>
      </c>
      <c r="BV1449" s="1">
        <v>44426</v>
      </c>
      <c r="BW1449" t="s">
        <v>136</v>
      </c>
      <c r="BX1449">
        <v>45</v>
      </c>
      <c r="BY1449">
        <v>0</v>
      </c>
      <c r="BZ1449">
        <v>7.5</v>
      </c>
      <c r="CA1449">
        <v>7.5</v>
      </c>
      <c r="CB1449">
        <v>7.5</v>
      </c>
      <c r="CC1449">
        <v>7.5</v>
      </c>
      <c r="CD1449">
        <v>7.5</v>
      </c>
      <c r="CE1449">
        <v>7.5</v>
      </c>
      <c r="CF1449" t="str">
        <f>"7:30 AM"</f>
        <v>7:30 AM</v>
      </c>
      <c r="CG1449" t="str">
        <f>"3:30 PM"</f>
        <v>3:30 PM</v>
      </c>
      <c r="CH1449" s="5">
        <v>11.71</v>
      </c>
      <c r="CI1449" t="s">
        <v>146</v>
      </c>
      <c r="CJ1449">
        <v>0.45</v>
      </c>
      <c r="CK1449" t="s">
        <v>17087</v>
      </c>
      <c r="CL1449" t="s">
        <v>134</v>
      </c>
      <c r="CM1449" t="s">
        <v>147</v>
      </c>
      <c r="CN1449" t="s">
        <v>148</v>
      </c>
      <c r="CO1449" t="s">
        <v>854</v>
      </c>
      <c r="CP1449" t="s">
        <v>149</v>
      </c>
      <c r="CQ1449">
        <v>2</v>
      </c>
      <c r="CR1449">
        <v>0</v>
      </c>
      <c r="CS1449" t="s">
        <v>136</v>
      </c>
      <c r="CT1449" t="s">
        <v>136</v>
      </c>
      <c r="CU1449" t="s">
        <v>136</v>
      </c>
      <c r="CV1449" t="s">
        <v>134</v>
      </c>
      <c r="CW1449" t="s">
        <v>134</v>
      </c>
      <c r="CX1449">
        <v>50</v>
      </c>
      <c r="CY1449" t="s">
        <v>134</v>
      </c>
      <c r="CZ1449" t="s">
        <v>136</v>
      </c>
      <c r="DA1449" t="s">
        <v>134</v>
      </c>
      <c r="DB1449" t="s">
        <v>134</v>
      </c>
      <c r="DC1449" t="s">
        <v>134</v>
      </c>
      <c r="DD1449" t="s">
        <v>136</v>
      </c>
      <c r="DF1449" t="s">
        <v>17088</v>
      </c>
      <c r="DG1449" t="s">
        <v>17089</v>
      </c>
      <c r="DH1449" t="s">
        <v>17090</v>
      </c>
      <c r="DI1449" t="s">
        <v>161</v>
      </c>
      <c r="DJ1449" s="4">
        <v>31057</v>
      </c>
      <c r="DK1449" t="s">
        <v>294</v>
      </c>
      <c r="DL1449" t="s">
        <v>134</v>
      </c>
      <c r="DM1449">
        <v>11</v>
      </c>
      <c r="DN1449" t="s">
        <v>17091</v>
      </c>
      <c r="DO1449" t="s">
        <v>15529</v>
      </c>
      <c r="DP1449" t="s">
        <v>161</v>
      </c>
      <c r="DQ1449" t="str">
        <f>"31030"</f>
        <v>31030</v>
      </c>
      <c r="DR1449" t="s">
        <v>15536</v>
      </c>
      <c r="DS1449" t="s">
        <v>919</v>
      </c>
      <c r="DT1449">
        <v>1</v>
      </c>
      <c r="DU1449">
        <v>7</v>
      </c>
      <c r="DV1449" t="s">
        <v>134</v>
      </c>
      <c r="DW1449" t="s">
        <v>134</v>
      </c>
      <c r="DX1449" t="s">
        <v>134</v>
      </c>
      <c r="DY1449" t="s">
        <v>134</v>
      </c>
      <c r="DZ1449">
        <v>7</v>
      </c>
      <c r="EA1449" t="s">
        <v>134</v>
      </c>
      <c r="EB1449" s="5">
        <v>12.68</v>
      </c>
      <c r="EC1449" s="5">
        <v>12.68</v>
      </c>
      <c r="ED1449" s="5">
        <v>55</v>
      </c>
      <c r="EE1449" t="s">
        <v>148</v>
      </c>
      <c r="EF1449" t="s">
        <v>17085</v>
      </c>
      <c r="EG1449" t="s">
        <v>5288</v>
      </c>
      <c r="EH1449">
        <v>2</v>
      </c>
    </row>
    <row r="1450" spans="1:138" ht="15" customHeight="1" x14ac:dyDescent="0.35">
      <c r="A1450" t="s">
        <v>21175</v>
      </c>
      <c r="B1450" t="s">
        <v>157</v>
      </c>
      <c r="C1450" s="1">
        <v>44138.68681215278</v>
      </c>
      <c r="D1450" s="1">
        <v>44172</v>
      </c>
      <c r="E1450" t="s">
        <v>133</v>
      </c>
      <c r="F1450" t="s">
        <v>134</v>
      </c>
      <c r="G1450" t="s">
        <v>135</v>
      </c>
      <c r="H1450" t="s">
        <v>136</v>
      </c>
      <c r="I1450" t="s">
        <v>21176</v>
      </c>
      <c r="K1450" t="s">
        <v>21177</v>
      </c>
      <c r="M1450" t="s">
        <v>21178</v>
      </c>
      <c r="N1450" t="s">
        <v>365</v>
      </c>
      <c r="O1450" s="4">
        <v>50465</v>
      </c>
      <c r="P1450" t="s">
        <v>140</v>
      </c>
      <c r="R1450">
        <v>15155380460</v>
      </c>
      <c r="T1450">
        <v>115112</v>
      </c>
      <c r="U1450" t="s">
        <v>21179</v>
      </c>
      <c r="V1450" t="s">
        <v>1252</v>
      </c>
      <c r="W1450" t="s">
        <v>21180</v>
      </c>
      <c r="X1450" t="s">
        <v>164</v>
      </c>
      <c r="Y1450" t="s">
        <v>21177</v>
      </c>
      <c r="AA1450" t="s">
        <v>21178</v>
      </c>
      <c r="AB1450" t="s">
        <v>365</v>
      </c>
      <c r="AC1450" s="4">
        <v>50465</v>
      </c>
      <c r="AD1450" t="s">
        <v>140</v>
      </c>
      <c r="AF1450">
        <v>15155380460</v>
      </c>
      <c r="AH1450" t="s">
        <v>155</v>
      </c>
      <c r="AI1450" t="s">
        <v>168</v>
      </c>
      <c r="AJ1450" t="s">
        <v>281</v>
      </c>
      <c r="AK1450" t="s">
        <v>282</v>
      </c>
      <c r="AL1450" t="s">
        <v>250</v>
      </c>
      <c r="AM1450" t="s">
        <v>283</v>
      </c>
      <c r="AN1450" t="s">
        <v>284</v>
      </c>
      <c r="AO1450" t="s">
        <v>285</v>
      </c>
      <c r="AP1450" t="s">
        <v>221</v>
      </c>
      <c r="AQ1450" s="4">
        <v>37862</v>
      </c>
      <c r="AR1450" t="s">
        <v>140</v>
      </c>
      <c r="AT1450">
        <v>18653663731</v>
      </c>
      <c r="AV1450" t="s">
        <v>1107</v>
      </c>
      <c r="AW1450" t="s">
        <v>287</v>
      </c>
      <c r="AZ1450" t="s">
        <v>288</v>
      </c>
      <c r="BA1450" t="s">
        <v>289</v>
      </c>
      <c r="BB1450" t="s">
        <v>134</v>
      </c>
      <c r="BC1450" t="s">
        <v>134</v>
      </c>
      <c r="BD1450" t="s">
        <v>148</v>
      </c>
      <c r="BE1450" t="s">
        <v>134</v>
      </c>
      <c r="BF1450" t="s">
        <v>136</v>
      </c>
      <c r="BG1450" t="s">
        <v>134</v>
      </c>
      <c r="BH1450" t="s">
        <v>136</v>
      </c>
      <c r="BN1450" t="s">
        <v>21181</v>
      </c>
      <c r="BO1450" t="s">
        <v>965</v>
      </c>
      <c r="BP1450">
        <v>20</v>
      </c>
      <c r="BQ1450">
        <v>20</v>
      </c>
      <c r="BR1450">
        <v>20</v>
      </c>
      <c r="BS1450" s="1">
        <v>44197</v>
      </c>
      <c r="BT1450" s="1">
        <v>44438</v>
      </c>
      <c r="BU1450" s="1">
        <v>44197</v>
      </c>
      <c r="BV1450" s="1">
        <v>44438</v>
      </c>
      <c r="BW1450" t="s">
        <v>136</v>
      </c>
      <c r="BX1450">
        <v>48</v>
      </c>
      <c r="BY1450">
        <v>0</v>
      </c>
      <c r="BZ1450">
        <v>8</v>
      </c>
      <c r="CA1450">
        <v>8</v>
      </c>
      <c r="CB1450">
        <v>8</v>
      </c>
      <c r="CC1450">
        <v>8</v>
      </c>
      <c r="CD1450">
        <v>8</v>
      </c>
      <c r="CE1450">
        <v>8</v>
      </c>
      <c r="CF1450" t="str">
        <f>"8:00 AM"</f>
        <v>8:00 AM</v>
      </c>
      <c r="CG1450" t="str">
        <f>"5:00 PM"</f>
        <v>5:00 PM</v>
      </c>
      <c r="CH1450" s="5">
        <v>17</v>
      </c>
      <c r="CI1450" t="s">
        <v>146</v>
      </c>
      <c r="CL1450" t="s">
        <v>134</v>
      </c>
      <c r="CM1450" t="s">
        <v>312</v>
      </c>
      <c r="CN1450" t="s">
        <v>148</v>
      </c>
      <c r="CO1450" s="2" t="s">
        <v>2368</v>
      </c>
      <c r="CP1450" t="s">
        <v>149</v>
      </c>
      <c r="CQ1450">
        <v>3</v>
      </c>
      <c r="CR1450">
        <v>0</v>
      </c>
      <c r="CS1450" t="s">
        <v>136</v>
      </c>
      <c r="CT1450" t="s">
        <v>134</v>
      </c>
      <c r="CU1450" t="s">
        <v>136</v>
      </c>
      <c r="CV1450" t="s">
        <v>136</v>
      </c>
      <c r="CW1450" t="s">
        <v>134</v>
      </c>
      <c r="CX1450">
        <v>75</v>
      </c>
      <c r="CY1450" t="s">
        <v>134</v>
      </c>
      <c r="CZ1450" t="s">
        <v>136</v>
      </c>
      <c r="DA1450" t="s">
        <v>136</v>
      </c>
      <c r="DB1450" t="s">
        <v>136</v>
      </c>
      <c r="DC1450" t="s">
        <v>136</v>
      </c>
      <c r="DD1450" t="s">
        <v>136</v>
      </c>
      <c r="DF1450" t="s">
        <v>21182</v>
      </c>
      <c r="DG1450" t="s">
        <v>21177</v>
      </c>
      <c r="DH1450" t="s">
        <v>21178</v>
      </c>
      <c r="DI1450" t="s">
        <v>365</v>
      </c>
      <c r="DJ1450" s="4">
        <v>50465</v>
      </c>
      <c r="DK1450" t="s">
        <v>11292</v>
      </c>
      <c r="DL1450" t="s">
        <v>134</v>
      </c>
      <c r="DM1450">
        <v>6</v>
      </c>
      <c r="DN1450" t="s">
        <v>21183</v>
      </c>
      <c r="DO1450" t="s">
        <v>21178</v>
      </c>
      <c r="DP1450" t="s">
        <v>365</v>
      </c>
      <c r="DQ1450" t="str">
        <f>"50465"</f>
        <v>50465</v>
      </c>
      <c r="DR1450" t="s">
        <v>11292</v>
      </c>
      <c r="DS1450" t="s">
        <v>296</v>
      </c>
      <c r="DT1450">
        <v>1</v>
      </c>
      <c r="DU1450">
        <v>8</v>
      </c>
      <c r="DV1450" t="s">
        <v>134</v>
      </c>
      <c r="DW1450" t="s">
        <v>134</v>
      </c>
      <c r="DX1450" t="s">
        <v>134</v>
      </c>
      <c r="DY1450" t="s">
        <v>134</v>
      </c>
      <c r="DZ1450">
        <v>3</v>
      </c>
      <c r="EA1450" t="s">
        <v>136</v>
      </c>
      <c r="EC1450" s="5">
        <v>12.68</v>
      </c>
      <c r="ED1450" s="5">
        <v>55</v>
      </c>
      <c r="EE1450">
        <v>15155380460</v>
      </c>
      <c r="EF1450" t="s">
        <v>21184</v>
      </c>
      <c r="EG1450" t="s">
        <v>6458</v>
      </c>
      <c r="EH1450">
        <v>1</v>
      </c>
    </row>
    <row r="1451" spans="1:138" ht="15" customHeight="1" x14ac:dyDescent="0.35">
      <c r="A1451" t="s">
        <v>22796</v>
      </c>
      <c r="B1451" t="s">
        <v>157</v>
      </c>
      <c r="C1451" s="1">
        <v>44138.682079050923</v>
      </c>
      <c r="D1451" s="1">
        <v>44172</v>
      </c>
      <c r="E1451" t="s">
        <v>133</v>
      </c>
      <c r="F1451" t="s">
        <v>134</v>
      </c>
      <c r="G1451" t="s">
        <v>135</v>
      </c>
      <c r="H1451" t="s">
        <v>136</v>
      </c>
      <c r="I1451" t="s">
        <v>5703</v>
      </c>
      <c r="J1451" t="s">
        <v>5510</v>
      </c>
      <c r="K1451" t="s">
        <v>5708</v>
      </c>
      <c r="L1451" t="s">
        <v>5510</v>
      </c>
      <c r="M1451" t="s">
        <v>5705</v>
      </c>
      <c r="N1451" t="s">
        <v>720</v>
      </c>
      <c r="O1451" s="4">
        <v>38671</v>
      </c>
      <c r="P1451" t="s">
        <v>140</v>
      </c>
      <c r="R1451">
        <v>16623934241</v>
      </c>
      <c r="S1451">
        <v>227</v>
      </c>
      <c r="T1451">
        <v>11511</v>
      </c>
      <c r="U1451" t="s">
        <v>5706</v>
      </c>
      <c r="V1451" t="s">
        <v>5707</v>
      </c>
      <c r="W1451" t="s">
        <v>5510</v>
      </c>
      <c r="X1451" t="s">
        <v>429</v>
      </c>
      <c r="Y1451" t="s">
        <v>5708</v>
      </c>
      <c r="Z1451" t="s">
        <v>5510</v>
      </c>
      <c r="AA1451" t="s">
        <v>5705</v>
      </c>
      <c r="AB1451" t="s">
        <v>720</v>
      </c>
      <c r="AC1451" s="4">
        <v>38671</v>
      </c>
      <c r="AD1451" t="s">
        <v>140</v>
      </c>
      <c r="AE1451" t="s">
        <v>5510</v>
      </c>
      <c r="AF1451">
        <v>16623934241</v>
      </c>
      <c r="AG1451">
        <v>227</v>
      </c>
      <c r="AH1451" t="s">
        <v>5709</v>
      </c>
      <c r="AZ1451" t="s">
        <v>175</v>
      </c>
      <c r="BA1451" t="s">
        <v>176</v>
      </c>
      <c r="BB1451" t="s">
        <v>134</v>
      </c>
      <c r="BC1451" t="s">
        <v>134</v>
      </c>
      <c r="BD1451" t="s">
        <v>134</v>
      </c>
      <c r="BE1451" t="s">
        <v>134</v>
      </c>
      <c r="BF1451" t="s">
        <v>136</v>
      </c>
      <c r="BG1451" t="s">
        <v>134</v>
      </c>
      <c r="BH1451" t="s">
        <v>136</v>
      </c>
      <c r="BI1451" t="s">
        <v>5510</v>
      </c>
      <c r="BJ1451" t="s">
        <v>5510</v>
      </c>
      <c r="BK1451" t="s">
        <v>5510</v>
      </c>
      <c r="BL1451" t="s">
        <v>5510</v>
      </c>
      <c r="BM1451" t="s">
        <v>148</v>
      </c>
      <c r="BN1451" t="s">
        <v>22797</v>
      </c>
      <c r="BO1451" t="s">
        <v>5711</v>
      </c>
      <c r="BP1451">
        <v>4</v>
      </c>
      <c r="BQ1451">
        <v>4</v>
      </c>
      <c r="BR1451">
        <v>4</v>
      </c>
      <c r="BS1451" s="1">
        <v>44200</v>
      </c>
      <c r="BT1451" s="1">
        <v>44373</v>
      </c>
      <c r="BU1451" s="1">
        <v>44200</v>
      </c>
      <c r="BV1451" s="1">
        <v>44373</v>
      </c>
      <c r="BW1451" t="s">
        <v>136</v>
      </c>
      <c r="BX1451">
        <v>55</v>
      </c>
      <c r="BY1451">
        <v>0</v>
      </c>
      <c r="BZ1451">
        <v>9</v>
      </c>
      <c r="CA1451">
        <v>9</v>
      </c>
      <c r="CB1451">
        <v>9</v>
      </c>
      <c r="CC1451">
        <v>9</v>
      </c>
      <c r="CD1451">
        <v>9</v>
      </c>
      <c r="CE1451">
        <v>10</v>
      </c>
      <c r="CF1451" t="str">
        <f>"7:00 AM"</f>
        <v>7:00 AM</v>
      </c>
      <c r="CG1451" t="str">
        <f>"4:00 PM"</f>
        <v>4:00 PM</v>
      </c>
      <c r="CH1451" s="5">
        <v>14.52</v>
      </c>
      <c r="CI1451" t="s">
        <v>146</v>
      </c>
      <c r="CJ1451">
        <v>0</v>
      </c>
      <c r="CK1451" t="s">
        <v>5510</v>
      </c>
      <c r="CL1451" t="s">
        <v>134</v>
      </c>
      <c r="CM1451" t="s">
        <v>147</v>
      </c>
      <c r="CN1451" t="s">
        <v>148</v>
      </c>
      <c r="CO1451" s="2" t="s">
        <v>5712</v>
      </c>
      <c r="CP1451" t="s">
        <v>149</v>
      </c>
      <c r="CQ1451">
        <v>1</v>
      </c>
      <c r="CR1451">
        <v>0</v>
      </c>
      <c r="CS1451" t="s">
        <v>134</v>
      </c>
      <c r="CT1451" t="s">
        <v>134</v>
      </c>
      <c r="CU1451" t="s">
        <v>134</v>
      </c>
      <c r="CV1451" t="s">
        <v>134</v>
      </c>
      <c r="CW1451" t="s">
        <v>134</v>
      </c>
      <c r="CX1451">
        <v>50</v>
      </c>
      <c r="CY1451" t="s">
        <v>134</v>
      </c>
      <c r="CZ1451" t="s">
        <v>134</v>
      </c>
      <c r="DA1451" t="s">
        <v>134</v>
      </c>
      <c r="DB1451" t="s">
        <v>134</v>
      </c>
      <c r="DC1451" t="s">
        <v>134</v>
      </c>
      <c r="DD1451" t="s">
        <v>136</v>
      </c>
      <c r="DF1451" t="s">
        <v>22798</v>
      </c>
      <c r="DG1451" s="2" t="s">
        <v>5714</v>
      </c>
      <c r="DH1451" t="s">
        <v>5715</v>
      </c>
      <c r="DI1451" t="s">
        <v>277</v>
      </c>
      <c r="DJ1451" s="4">
        <v>62458</v>
      </c>
      <c r="DK1451" t="s">
        <v>2929</v>
      </c>
      <c r="DL1451" t="s">
        <v>136</v>
      </c>
      <c r="DM1451">
        <v>2</v>
      </c>
      <c r="DN1451" t="s">
        <v>5716</v>
      </c>
      <c r="DO1451" t="s">
        <v>5715</v>
      </c>
      <c r="DP1451" t="s">
        <v>277</v>
      </c>
      <c r="DQ1451" t="str">
        <f>"62458"</f>
        <v>62458</v>
      </c>
      <c r="DR1451" t="s">
        <v>2929</v>
      </c>
      <c r="DS1451" t="s">
        <v>296</v>
      </c>
      <c r="DT1451">
        <v>1</v>
      </c>
      <c r="DU1451">
        <v>12</v>
      </c>
      <c r="DV1451" t="s">
        <v>134</v>
      </c>
      <c r="DW1451" t="s">
        <v>134</v>
      </c>
      <c r="DX1451" t="s">
        <v>134</v>
      </c>
      <c r="DY1451" t="s">
        <v>134</v>
      </c>
      <c r="DZ1451">
        <v>2</v>
      </c>
      <c r="EA1451" t="s">
        <v>136</v>
      </c>
      <c r="EC1451" s="5">
        <v>12.68</v>
      </c>
      <c r="ED1451" s="5">
        <v>55</v>
      </c>
      <c r="EE1451">
        <v>16623934241</v>
      </c>
      <c r="EF1451" t="s">
        <v>5717</v>
      </c>
      <c r="EG1451" t="s">
        <v>5718</v>
      </c>
      <c r="EH1451">
        <v>7</v>
      </c>
    </row>
    <row r="1452" spans="1:138" ht="15" customHeight="1" x14ac:dyDescent="0.35">
      <c r="A1452" t="s">
        <v>21209</v>
      </c>
      <c r="B1452" t="s">
        <v>157</v>
      </c>
      <c r="C1452" s="1">
        <v>44137.668303472223</v>
      </c>
      <c r="D1452" s="1">
        <v>44172</v>
      </c>
      <c r="E1452" t="s">
        <v>133</v>
      </c>
      <c r="F1452" t="s">
        <v>136</v>
      </c>
      <c r="G1452" t="s">
        <v>135</v>
      </c>
      <c r="H1452" t="s">
        <v>136</v>
      </c>
      <c r="I1452" t="s">
        <v>2611</v>
      </c>
      <c r="K1452" t="s">
        <v>2612</v>
      </c>
      <c r="L1452" t="s">
        <v>148</v>
      </c>
      <c r="M1452" t="s">
        <v>2613</v>
      </c>
      <c r="N1452" t="s">
        <v>960</v>
      </c>
      <c r="O1452" s="4">
        <v>36089</v>
      </c>
      <c r="P1452" t="s">
        <v>140</v>
      </c>
      <c r="R1452">
        <v>13347380039</v>
      </c>
      <c r="T1452">
        <v>4249</v>
      </c>
      <c r="U1452" t="s">
        <v>21210</v>
      </c>
      <c r="V1452" t="s">
        <v>12928</v>
      </c>
      <c r="X1452" t="s">
        <v>2616</v>
      </c>
      <c r="Y1452" t="s">
        <v>21211</v>
      </c>
      <c r="AA1452" t="s">
        <v>6793</v>
      </c>
      <c r="AB1452" t="s">
        <v>221</v>
      </c>
      <c r="AC1452" s="4">
        <v>37924</v>
      </c>
      <c r="AD1452" t="s">
        <v>140</v>
      </c>
      <c r="AE1452" t="s">
        <v>841</v>
      </c>
      <c r="AF1452">
        <v>18659330488</v>
      </c>
      <c r="AH1452" t="s">
        <v>21212</v>
      </c>
      <c r="AI1452" t="s">
        <v>168</v>
      </c>
      <c r="AJ1452" t="s">
        <v>2151</v>
      </c>
      <c r="AK1452" t="s">
        <v>2152</v>
      </c>
      <c r="AL1452" t="s">
        <v>509</v>
      </c>
      <c r="AM1452" t="s">
        <v>846</v>
      </c>
      <c r="AO1452" t="s">
        <v>847</v>
      </c>
      <c r="AP1452" t="s">
        <v>161</v>
      </c>
      <c r="AQ1452" s="4">
        <v>31636</v>
      </c>
      <c r="AR1452" t="s">
        <v>140</v>
      </c>
      <c r="AT1452">
        <v>12295596879</v>
      </c>
      <c r="AV1452" t="s">
        <v>2153</v>
      </c>
      <c r="AW1452" t="s">
        <v>849</v>
      </c>
      <c r="AZ1452" t="s">
        <v>175</v>
      </c>
      <c r="BA1452" t="s">
        <v>176</v>
      </c>
      <c r="BB1452" t="s">
        <v>136</v>
      </c>
      <c r="BC1452" t="s">
        <v>136</v>
      </c>
      <c r="BD1452" t="s">
        <v>148</v>
      </c>
      <c r="BE1452" t="s">
        <v>136</v>
      </c>
      <c r="BF1452" t="s">
        <v>136</v>
      </c>
      <c r="BG1452" t="s">
        <v>134</v>
      </c>
      <c r="BH1452" t="s">
        <v>136</v>
      </c>
      <c r="BI1452" t="s">
        <v>2509</v>
      </c>
      <c r="BJ1452" t="s">
        <v>2510</v>
      </c>
      <c r="BL1452" t="s">
        <v>849</v>
      </c>
      <c r="BM1452" t="s">
        <v>2153</v>
      </c>
      <c r="BN1452" t="s">
        <v>21213</v>
      </c>
      <c r="BO1452" t="s">
        <v>2620</v>
      </c>
      <c r="BP1452">
        <v>19</v>
      </c>
      <c r="BQ1452">
        <v>9</v>
      </c>
      <c r="BR1452">
        <v>9</v>
      </c>
      <c r="BS1452" s="1">
        <v>44204</v>
      </c>
      <c r="BT1452" s="1">
        <v>44439</v>
      </c>
      <c r="BU1452" s="1">
        <v>44204</v>
      </c>
      <c r="BV1452" s="1">
        <v>44439</v>
      </c>
      <c r="BW1452" t="s">
        <v>136</v>
      </c>
      <c r="BX1452">
        <v>44</v>
      </c>
      <c r="BY1452">
        <v>0</v>
      </c>
      <c r="BZ1452">
        <v>8</v>
      </c>
      <c r="CA1452">
        <v>8</v>
      </c>
      <c r="CB1452">
        <v>8</v>
      </c>
      <c r="CC1452">
        <v>8</v>
      </c>
      <c r="CD1452">
        <v>8</v>
      </c>
      <c r="CE1452">
        <v>4</v>
      </c>
      <c r="CF1452" t="str">
        <f>"8:00 AM"</f>
        <v>8:00 AM</v>
      </c>
      <c r="CG1452" t="str">
        <f>"5:00 PM"</f>
        <v>5:00 PM</v>
      </c>
      <c r="CH1452" s="5">
        <v>12.4</v>
      </c>
      <c r="CI1452" t="s">
        <v>146</v>
      </c>
      <c r="CL1452" t="s">
        <v>136</v>
      </c>
      <c r="CM1452" t="s">
        <v>147</v>
      </c>
      <c r="CN1452" t="s">
        <v>148</v>
      </c>
      <c r="CO1452" t="s">
        <v>854</v>
      </c>
      <c r="CP1452" t="s">
        <v>149</v>
      </c>
      <c r="CQ1452">
        <v>3</v>
      </c>
      <c r="CR1452">
        <v>0</v>
      </c>
      <c r="CS1452" t="s">
        <v>136</v>
      </c>
      <c r="CT1452" t="s">
        <v>136</v>
      </c>
      <c r="CU1452" t="s">
        <v>136</v>
      </c>
      <c r="CV1452" t="s">
        <v>134</v>
      </c>
      <c r="CW1452" t="s">
        <v>134</v>
      </c>
      <c r="CX1452">
        <v>50</v>
      </c>
      <c r="CY1452" t="s">
        <v>134</v>
      </c>
      <c r="CZ1452" t="s">
        <v>134</v>
      </c>
      <c r="DA1452" t="s">
        <v>134</v>
      </c>
      <c r="DB1452" t="s">
        <v>134</v>
      </c>
      <c r="DC1452" t="s">
        <v>134</v>
      </c>
      <c r="DD1452" t="s">
        <v>136</v>
      </c>
      <c r="DF1452" t="s">
        <v>21214</v>
      </c>
      <c r="DG1452" t="s">
        <v>21215</v>
      </c>
      <c r="DH1452" t="s">
        <v>6793</v>
      </c>
      <c r="DI1452" t="s">
        <v>221</v>
      </c>
      <c r="DJ1452" s="4">
        <v>37924</v>
      </c>
      <c r="DK1452" t="s">
        <v>6795</v>
      </c>
      <c r="DL1452" t="s">
        <v>136</v>
      </c>
      <c r="DM1452">
        <v>1</v>
      </c>
      <c r="DN1452" t="s">
        <v>21215</v>
      </c>
      <c r="DO1452" t="s">
        <v>6793</v>
      </c>
      <c r="DP1452" t="s">
        <v>221</v>
      </c>
      <c r="DQ1452" t="str">
        <f>"37924"</f>
        <v>37924</v>
      </c>
      <c r="DR1452" t="s">
        <v>6795</v>
      </c>
      <c r="DS1452" t="s">
        <v>497</v>
      </c>
      <c r="DT1452">
        <v>1</v>
      </c>
      <c r="DU1452">
        <v>9</v>
      </c>
      <c r="DV1452" t="s">
        <v>134</v>
      </c>
      <c r="DW1452" t="s">
        <v>134</v>
      </c>
      <c r="DX1452" t="s">
        <v>134</v>
      </c>
      <c r="DY1452" t="s">
        <v>136</v>
      </c>
      <c r="DZ1452">
        <v>1</v>
      </c>
      <c r="EA1452" t="s">
        <v>134</v>
      </c>
      <c r="EB1452" s="5">
        <v>12.68</v>
      </c>
      <c r="EC1452" s="5">
        <v>12.68</v>
      </c>
      <c r="ED1452" s="5">
        <v>55</v>
      </c>
      <c r="EE1452" t="s">
        <v>148</v>
      </c>
      <c r="EF1452" t="s">
        <v>21212</v>
      </c>
      <c r="EG1452" t="s">
        <v>920</v>
      </c>
      <c r="EH1452">
        <v>0</v>
      </c>
    </row>
    <row r="1453" spans="1:138" ht="15" customHeight="1" x14ac:dyDescent="0.35">
      <c r="A1453" t="s">
        <v>15734</v>
      </c>
      <c r="B1453" t="s">
        <v>157</v>
      </c>
      <c r="C1453" s="1">
        <v>44134.691955092596</v>
      </c>
      <c r="D1453" s="1">
        <v>44172</v>
      </c>
      <c r="E1453" t="s">
        <v>133</v>
      </c>
      <c r="F1453" t="s">
        <v>136</v>
      </c>
      <c r="G1453" t="s">
        <v>135</v>
      </c>
      <c r="H1453" t="s">
        <v>136</v>
      </c>
      <c r="I1453" t="s">
        <v>15735</v>
      </c>
      <c r="K1453" t="s">
        <v>15736</v>
      </c>
      <c r="M1453" t="s">
        <v>15737</v>
      </c>
      <c r="N1453" t="s">
        <v>1128</v>
      </c>
      <c r="O1453" s="4">
        <v>58575</v>
      </c>
      <c r="P1453" t="s">
        <v>140</v>
      </c>
      <c r="R1453">
        <v>12087396193</v>
      </c>
      <c r="T1453">
        <v>112910</v>
      </c>
      <c r="U1453" t="s">
        <v>1256</v>
      </c>
      <c r="V1453" t="s">
        <v>14501</v>
      </c>
      <c r="X1453" t="s">
        <v>787</v>
      </c>
      <c r="Y1453" t="s">
        <v>15736</v>
      </c>
      <c r="AA1453" t="s">
        <v>15737</v>
      </c>
      <c r="AB1453" t="s">
        <v>1128</v>
      </c>
      <c r="AC1453" s="4">
        <v>58575</v>
      </c>
      <c r="AD1453" t="s">
        <v>140</v>
      </c>
      <c r="AF1453">
        <v>12087396193</v>
      </c>
      <c r="AH1453" t="s">
        <v>148</v>
      </c>
      <c r="AI1453" t="s">
        <v>168</v>
      </c>
      <c r="AJ1453" t="s">
        <v>456</v>
      </c>
      <c r="AK1453" t="s">
        <v>457</v>
      </c>
      <c r="AM1453" t="s">
        <v>458</v>
      </c>
      <c r="AO1453" t="s">
        <v>459</v>
      </c>
      <c r="AP1453" t="s">
        <v>460</v>
      </c>
      <c r="AQ1453" s="4">
        <v>73737</v>
      </c>
      <c r="AR1453" t="s">
        <v>140</v>
      </c>
      <c r="AT1453">
        <v>15802274747</v>
      </c>
      <c r="AV1453" t="s">
        <v>461</v>
      </c>
      <c r="AW1453" t="s">
        <v>462</v>
      </c>
      <c r="AZ1453" t="s">
        <v>334</v>
      </c>
      <c r="BA1453" t="s">
        <v>335</v>
      </c>
      <c r="BB1453" t="s">
        <v>136</v>
      </c>
      <c r="BC1453" t="s">
        <v>136</v>
      </c>
      <c r="BD1453" t="s">
        <v>148</v>
      </c>
      <c r="BE1453" t="s">
        <v>136</v>
      </c>
      <c r="BF1453" t="s">
        <v>136</v>
      </c>
      <c r="BG1453" t="s">
        <v>134</v>
      </c>
      <c r="BH1453" t="s">
        <v>136</v>
      </c>
      <c r="BN1453" t="s">
        <v>15738</v>
      </c>
      <c r="BO1453" t="s">
        <v>464</v>
      </c>
      <c r="BP1453">
        <v>8</v>
      </c>
      <c r="BQ1453">
        <v>8</v>
      </c>
      <c r="BR1453">
        <v>8</v>
      </c>
      <c r="BS1453" s="1">
        <v>44197</v>
      </c>
      <c r="BT1453" s="1">
        <v>44378</v>
      </c>
      <c r="BU1453" s="1">
        <v>44197</v>
      </c>
      <c r="BV1453" s="1">
        <v>44378</v>
      </c>
      <c r="BW1453" t="s">
        <v>136</v>
      </c>
      <c r="BX1453">
        <v>48</v>
      </c>
      <c r="BY1453">
        <v>0</v>
      </c>
      <c r="BZ1453">
        <v>8</v>
      </c>
      <c r="CA1453">
        <v>8</v>
      </c>
      <c r="CB1453">
        <v>8</v>
      </c>
      <c r="CC1453">
        <v>8</v>
      </c>
      <c r="CD1453">
        <v>8</v>
      </c>
      <c r="CE1453">
        <v>8</v>
      </c>
      <c r="CF1453" t="str">
        <f>"8:00 AM"</f>
        <v>8:00 AM</v>
      </c>
      <c r="CG1453" t="str">
        <f>"5:00 PM"</f>
        <v>5:00 PM</v>
      </c>
      <c r="CH1453" s="5">
        <v>12.67</v>
      </c>
      <c r="CI1453" t="s">
        <v>146</v>
      </c>
      <c r="CL1453" t="s">
        <v>136</v>
      </c>
      <c r="CM1453" t="s">
        <v>312</v>
      </c>
      <c r="CN1453" t="s">
        <v>148</v>
      </c>
      <c r="CO1453" t="s">
        <v>465</v>
      </c>
      <c r="CP1453" t="s">
        <v>149</v>
      </c>
      <c r="CQ1453">
        <v>3</v>
      </c>
      <c r="CR1453">
        <v>0</v>
      </c>
      <c r="CS1453" t="s">
        <v>136</v>
      </c>
      <c r="CT1453" t="s">
        <v>134</v>
      </c>
      <c r="CU1453" t="s">
        <v>136</v>
      </c>
      <c r="CV1453" t="s">
        <v>134</v>
      </c>
      <c r="CW1453" t="s">
        <v>134</v>
      </c>
      <c r="CX1453">
        <v>75</v>
      </c>
      <c r="CY1453" t="s">
        <v>134</v>
      </c>
      <c r="CZ1453" t="s">
        <v>134</v>
      </c>
      <c r="DA1453" t="s">
        <v>134</v>
      </c>
      <c r="DB1453" t="s">
        <v>136</v>
      </c>
      <c r="DC1453" t="s">
        <v>134</v>
      </c>
      <c r="DD1453" t="s">
        <v>136</v>
      </c>
      <c r="DF1453" t="s">
        <v>466</v>
      </c>
      <c r="DG1453" t="s">
        <v>15739</v>
      </c>
      <c r="DH1453" t="s">
        <v>15740</v>
      </c>
      <c r="DI1453" t="s">
        <v>374</v>
      </c>
      <c r="DJ1453" s="4">
        <v>78881</v>
      </c>
      <c r="DK1453" t="s">
        <v>13190</v>
      </c>
      <c r="DL1453" t="s">
        <v>136</v>
      </c>
      <c r="DM1453">
        <v>1</v>
      </c>
      <c r="DN1453" t="s">
        <v>15741</v>
      </c>
      <c r="DO1453" t="s">
        <v>15740</v>
      </c>
      <c r="DP1453" t="s">
        <v>374</v>
      </c>
      <c r="DQ1453" t="str">
        <f>"78881"</f>
        <v>78881</v>
      </c>
      <c r="DR1453" t="s">
        <v>13190</v>
      </c>
      <c r="DS1453" t="s">
        <v>296</v>
      </c>
      <c r="DT1453">
        <v>1</v>
      </c>
      <c r="DU1453">
        <v>8</v>
      </c>
      <c r="DV1453" t="s">
        <v>134</v>
      </c>
      <c r="DW1453" t="s">
        <v>134</v>
      </c>
      <c r="DX1453" t="s">
        <v>134</v>
      </c>
      <c r="DY1453" t="s">
        <v>136</v>
      </c>
      <c r="DZ1453">
        <v>1</v>
      </c>
      <c r="EA1453" t="s">
        <v>136</v>
      </c>
      <c r="EC1453" s="5">
        <v>12.68</v>
      </c>
      <c r="ED1453" s="5">
        <v>55</v>
      </c>
      <c r="EE1453">
        <v>12087396193</v>
      </c>
      <c r="EF1453" t="s">
        <v>15742</v>
      </c>
      <c r="EG1453" t="s">
        <v>148</v>
      </c>
      <c r="EH1453">
        <v>0</v>
      </c>
    </row>
    <row r="1454" spans="1:138" ht="15" customHeight="1" x14ac:dyDescent="0.35">
      <c r="A1454" t="s">
        <v>21623</v>
      </c>
      <c r="B1454" t="s">
        <v>132</v>
      </c>
      <c r="C1454" s="1">
        <v>44154.875105671294</v>
      </c>
      <c r="D1454" s="1">
        <v>44172</v>
      </c>
      <c r="E1454" t="s">
        <v>133</v>
      </c>
      <c r="F1454" t="s">
        <v>134</v>
      </c>
      <c r="G1454" t="s">
        <v>135</v>
      </c>
      <c r="H1454" t="s">
        <v>136</v>
      </c>
      <c r="I1454" t="s">
        <v>15506</v>
      </c>
      <c r="K1454" t="s">
        <v>15507</v>
      </c>
      <c r="M1454" t="s">
        <v>15508</v>
      </c>
      <c r="N1454" t="s">
        <v>139</v>
      </c>
      <c r="O1454" s="4">
        <v>33873</v>
      </c>
      <c r="P1454" t="s">
        <v>140</v>
      </c>
      <c r="R1454">
        <v>19103855274</v>
      </c>
      <c r="T1454">
        <v>11511</v>
      </c>
      <c r="U1454" t="s">
        <v>15509</v>
      </c>
      <c r="V1454" t="s">
        <v>21624</v>
      </c>
      <c r="X1454" t="s">
        <v>164</v>
      </c>
      <c r="Y1454" t="s">
        <v>15507</v>
      </c>
      <c r="AA1454" t="s">
        <v>501</v>
      </c>
      <c r="AB1454" t="s">
        <v>139</v>
      </c>
      <c r="AC1454" s="4">
        <v>33873</v>
      </c>
      <c r="AD1454" t="s">
        <v>140</v>
      </c>
      <c r="AF1454">
        <v>19103855274</v>
      </c>
      <c r="AH1454" t="s">
        <v>15511</v>
      </c>
      <c r="AI1454" t="s">
        <v>168</v>
      </c>
      <c r="AJ1454" t="s">
        <v>4036</v>
      </c>
      <c r="AK1454" t="s">
        <v>4037</v>
      </c>
      <c r="AL1454" t="s">
        <v>3790</v>
      </c>
      <c r="AM1454" t="s">
        <v>4686</v>
      </c>
      <c r="AO1454" t="s">
        <v>4040</v>
      </c>
      <c r="AP1454" t="s">
        <v>893</v>
      </c>
      <c r="AQ1454" s="4">
        <v>12534</v>
      </c>
      <c r="AR1454" t="s">
        <v>140</v>
      </c>
      <c r="AT1454">
        <v>15184510109</v>
      </c>
      <c r="AV1454" t="s">
        <v>4041</v>
      </c>
      <c r="AW1454" t="s">
        <v>5122</v>
      </c>
      <c r="AZ1454" t="s">
        <v>175</v>
      </c>
      <c r="BA1454" t="s">
        <v>176</v>
      </c>
      <c r="BB1454" t="s">
        <v>134</v>
      </c>
      <c r="BC1454" t="s">
        <v>134</v>
      </c>
      <c r="BD1454" t="s">
        <v>134</v>
      </c>
      <c r="BE1454" t="s">
        <v>134</v>
      </c>
      <c r="BF1454" t="s">
        <v>136</v>
      </c>
      <c r="BG1454" t="s">
        <v>134</v>
      </c>
      <c r="BH1454" t="s">
        <v>136</v>
      </c>
      <c r="BN1454" t="s">
        <v>21625</v>
      </c>
      <c r="BO1454" t="s">
        <v>992</v>
      </c>
      <c r="BP1454">
        <v>32</v>
      </c>
      <c r="BQ1454">
        <v>32</v>
      </c>
      <c r="BS1454" s="1">
        <v>44190</v>
      </c>
      <c r="BT1454" s="1">
        <v>44367</v>
      </c>
      <c r="BU1454" s="1">
        <v>44190</v>
      </c>
      <c r="BV1454" s="1">
        <v>44367</v>
      </c>
      <c r="BW1454" t="s">
        <v>136</v>
      </c>
      <c r="BX1454">
        <v>40</v>
      </c>
      <c r="BY1454">
        <v>0</v>
      </c>
      <c r="BZ1454">
        <v>8</v>
      </c>
      <c r="CA1454">
        <v>8</v>
      </c>
      <c r="CB1454">
        <v>8</v>
      </c>
      <c r="CC1454">
        <v>8</v>
      </c>
      <c r="CD1454">
        <v>8</v>
      </c>
      <c r="CE1454">
        <v>0</v>
      </c>
      <c r="CF1454" t="str">
        <f>"7:00 AM"</f>
        <v>7:00 AM</v>
      </c>
      <c r="CG1454" t="str">
        <f>"4:00 PM"</f>
        <v>4:00 PM</v>
      </c>
      <c r="CH1454" s="5">
        <v>11.71</v>
      </c>
      <c r="CI1454" t="s">
        <v>146</v>
      </c>
      <c r="CL1454" t="s">
        <v>136</v>
      </c>
      <c r="CM1454" t="s">
        <v>147</v>
      </c>
      <c r="CN1454" t="s">
        <v>148</v>
      </c>
      <c r="CO1454" t="s">
        <v>4043</v>
      </c>
      <c r="CP1454" t="s">
        <v>149</v>
      </c>
      <c r="CQ1454">
        <v>0</v>
      </c>
      <c r="CR1454">
        <v>0</v>
      </c>
      <c r="CS1454" t="s">
        <v>136</v>
      </c>
      <c r="CT1454" t="s">
        <v>136</v>
      </c>
      <c r="CU1454" t="s">
        <v>136</v>
      </c>
      <c r="CV1454" t="s">
        <v>136</v>
      </c>
      <c r="CW1454" t="s">
        <v>134</v>
      </c>
      <c r="CX1454">
        <v>30</v>
      </c>
      <c r="CY1454" t="s">
        <v>134</v>
      </c>
      <c r="CZ1454" t="s">
        <v>136</v>
      </c>
      <c r="DA1454" t="s">
        <v>134</v>
      </c>
      <c r="DB1454" t="s">
        <v>134</v>
      </c>
      <c r="DC1454" t="s">
        <v>134</v>
      </c>
      <c r="DD1454" t="s">
        <v>136</v>
      </c>
      <c r="DF1454" t="s">
        <v>1841</v>
      </c>
      <c r="DG1454" t="s">
        <v>21626</v>
      </c>
      <c r="DH1454" t="s">
        <v>6456</v>
      </c>
      <c r="DI1454" t="s">
        <v>139</v>
      </c>
      <c r="DJ1454" s="4">
        <v>34956</v>
      </c>
      <c r="DK1454" t="s">
        <v>4048</v>
      </c>
      <c r="DL1454" t="s">
        <v>136</v>
      </c>
      <c r="DM1454">
        <v>1</v>
      </c>
      <c r="DN1454" t="s">
        <v>21627</v>
      </c>
      <c r="DO1454" t="s">
        <v>3377</v>
      </c>
      <c r="DP1454" t="s">
        <v>139</v>
      </c>
      <c r="DQ1454" t="str">
        <f>"34974"</f>
        <v>34974</v>
      </c>
      <c r="DR1454" t="s">
        <v>3378</v>
      </c>
      <c r="DS1454" t="s">
        <v>420</v>
      </c>
      <c r="DT1454">
        <v>1</v>
      </c>
      <c r="DU1454">
        <v>32</v>
      </c>
      <c r="DV1454" t="s">
        <v>134</v>
      </c>
      <c r="DW1454" t="s">
        <v>134</v>
      </c>
      <c r="DX1454" t="s">
        <v>134</v>
      </c>
      <c r="DY1454" t="s">
        <v>136</v>
      </c>
      <c r="DZ1454">
        <v>1</v>
      </c>
      <c r="EA1454" t="s">
        <v>134</v>
      </c>
      <c r="EB1454" s="5">
        <v>12.68</v>
      </c>
      <c r="EC1454" s="5">
        <v>12.68</v>
      </c>
      <c r="ED1454" s="5">
        <v>55</v>
      </c>
      <c r="EE1454">
        <v>19103855274</v>
      </c>
      <c r="EF1454" t="s">
        <v>15511</v>
      </c>
      <c r="EG1454" t="s">
        <v>148</v>
      </c>
      <c r="EH1454">
        <v>0</v>
      </c>
    </row>
    <row r="1455" spans="1:138" ht="15" customHeight="1" x14ac:dyDescent="0.35">
      <c r="A1455" t="s">
        <v>2490</v>
      </c>
      <c r="B1455" t="s">
        <v>157</v>
      </c>
      <c r="C1455" s="1">
        <v>44133.655264814814</v>
      </c>
      <c r="D1455" s="1">
        <v>44172</v>
      </c>
      <c r="E1455" t="s">
        <v>133</v>
      </c>
      <c r="F1455" t="s">
        <v>136</v>
      </c>
      <c r="G1455" t="s">
        <v>135</v>
      </c>
      <c r="H1455" t="s">
        <v>136</v>
      </c>
      <c r="I1455" t="s">
        <v>2491</v>
      </c>
      <c r="K1455" t="s">
        <v>2492</v>
      </c>
      <c r="M1455" t="s">
        <v>2493</v>
      </c>
      <c r="N1455" t="s">
        <v>161</v>
      </c>
      <c r="O1455" s="4">
        <v>30453</v>
      </c>
      <c r="P1455" t="s">
        <v>140</v>
      </c>
      <c r="R1455">
        <v>19123140190</v>
      </c>
      <c r="T1455">
        <v>111219</v>
      </c>
      <c r="U1455" t="s">
        <v>2494</v>
      </c>
      <c r="V1455" t="s">
        <v>1050</v>
      </c>
      <c r="X1455" t="s">
        <v>2495</v>
      </c>
      <c r="Y1455" t="s">
        <v>2492</v>
      </c>
      <c r="AA1455" t="s">
        <v>2493</v>
      </c>
      <c r="AB1455" t="s">
        <v>161</v>
      </c>
      <c r="AC1455" s="4">
        <v>30453</v>
      </c>
      <c r="AD1455" t="s">
        <v>140</v>
      </c>
      <c r="AF1455">
        <v>19123140190</v>
      </c>
      <c r="AH1455" t="s">
        <v>2496</v>
      </c>
      <c r="AZ1455" t="s">
        <v>175</v>
      </c>
      <c r="BA1455" t="s">
        <v>176</v>
      </c>
      <c r="BB1455" t="s">
        <v>136</v>
      </c>
      <c r="BC1455" t="s">
        <v>136</v>
      </c>
      <c r="BD1455" t="s">
        <v>148</v>
      </c>
      <c r="BE1455" t="s">
        <v>136</v>
      </c>
      <c r="BF1455" t="s">
        <v>136</v>
      </c>
      <c r="BG1455" t="s">
        <v>134</v>
      </c>
      <c r="BH1455" t="s">
        <v>136</v>
      </c>
      <c r="BN1455" t="s">
        <v>2497</v>
      </c>
      <c r="BO1455" t="s">
        <v>2498</v>
      </c>
      <c r="BP1455">
        <v>12</v>
      </c>
      <c r="BQ1455">
        <v>12</v>
      </c>
      <c r="BR1455">
        <v>12</v>
      </c>
      <c r="BS1455" s="1">
        <v>44203</v>
      </c>
      <c r="BT1455" s="1">
        <v>44392</v>
      </c>
      <c r="BU1455" s="1">
        <v>44203</v>
      </c>
      <c r="BV1455" s="1">
        <v>44392</v>
      </c>
      <c r="BW1455" t="s">
        <v>136</v>
      </c>
      <c r="BX1455">
        <v>40</v>
      </c>
      <c r="BY1455">
        <v>0</v>
      </c>
      <c r="BZ1455">
        <v>7</v>
      </c>
      <c r="CA1455">
        <v>7</v>
      </c>
      <c r="CB1455">
        <v>7</v>
      </c>
      <c r="CC1455">
        <v>7</v>
      </c>
      <c r="CD1455">
        <v>7</v>
      </c>
      <c r="CE1455">
        <v>5</v>
      </c>
      <c r="CF1455" t="str">
        <f>"7:00 AM"</f>
        <v>7:00 AM</v>
      </c>
      <c r="CG1455" t="str">
        <f>"4:00 PM"</f>
        <v>4:00 PM</v>
      </c>
      <c r="CH1455" s="5">
        <v>11.71</v>
      </c>
      <c r="CI1455" t="s">
        <v>146</v>
      </c>
      <c r="CL1455" t="s">
        <v>136</v>
      </c>
      <c r="CM1455" t="s">
        <v>312</v>
      </c>
      <c r="CN1455" t="s">
        <v>148</v>
      </c>
      <c r="CO1455" s="2" t="s">
        <v>2499</v>
      </c>
      <c r="CP1455" t="s">
        <v>149</v>
      </c>
      <c r="CQ1455">
        <v>0</v>
      </c>
      <c r="CR1455">
        <v>0</v>
      </c>
      <c r="CS1455" t="s">
        <v>136</v>
      </c>
      <c r="CT1455" t="s">
        <v>136</v>
      </c>
      <c r="CU1455" t="s">
        <v>136</v>
      </c>
      <c r="CV1455" t="s">
        <v>136</v>
      </c>
      <c r="CW1455" t="s">
        <v>134</v>
      </c>
      <c r="CX1455">
        <v>75</v>
      </c>
      <c r="CY1455" t="s">
        <v>134</v>
      </c>
      <c r="CZ1455" t="s">
        <v>134</v>
      </c>
      <c r="DA1455" t="s">
        <v>134</v>
      </c>
      <c r="DB1455" t="s">
        <v>134</v>
      </c>
      <c r="DC1455" t="s">
        <v>134</v>
      </c>
      <c r="DD1455" t="s">
        <v>136</v>
      </c>
      <c r="DF1455" t="s">
        <v>2500</v>
      </c>
      <c r="DG1455" t="s">
        <v>2492</v>
      </c>
      <c r="DH1455" t="s">
        <v>2493</v>
      </c>
      <c r="DI1455" t="s">
        <v>161</v>
      </c>
      <c r="DJ1455" s="4">
        <v>30453</v>
      </c>
      <c r="DK1455" t="s">
        <v>2501</v>
      </c>
      <c r="DL1455" t="s">
        <v>136</v>
      </c>
      <c r="DM1455">
        <v>1</v>
      </c>
      <c r="DN1455" t="s">
        <v>2502</v>
      </c>
      <c r="DO1455" t="s">
        <v>2493</v>
      </c>
      <c r="DP1455" t="s">
        <v>161</v>
      </c>
      <c r="DQ1455" t="str">
        <f>"30453"</f>
        <v>30453</v>
      </c>
      <c r="DR1455" t="s">
        <v>2501</v>
      </c>
      <c r="DS1455" t="s">
        <v>952</v>
      </c>
      <c r="DT1455">
        <v>1</v>
      </c>
      <c r="DU1455">
        <v>10</v>
      </c>
      <c r="DV1455" t="s">
        <v>134</v>
      </c>
      <c r="DW1455" t="s">
        <v>134</v>
      </c>
      <c r="DX1455" t="s">
        <v>134</v>
      </c>
      <c r="DY1455" t="s">
        <v>134</v>
      </c>
      <c r="DZ1455">
        <v>2</v>
      </c>
      <c r="EA1455" t="s">
        <v>136</v>
      </c>
      <c r="EC1455" s="5">
        <v>12.68</v>
      </c>
      <c r="ED1455" s="5">
        <v>55</v>
      </c>
      <c r="EE1455">
        <v>19123140190</v>
      </c>
      <c r="EF1455" t="s">
        <v>2496</v>
      </c>
      <c r="EG1455" t="s">
        <v>148</v>
      </c>
      <c r="EH1455">
        <v>0</v>
      </c>
    </row>
    <row r="1456" spans="1:138" ht="15" customHeight="1" x14ac:dyDescent="0.35">
      <c r="A1456" t="s">
        <v>22718</v>
      </c>
      <c r="B1456" t="s">
        <v>157</v>
      </c>
      <c r="C1456" s="1">
        <v>44135.746870486109</v>
      </c>
      <c r="D1456" s="1">
        <v>44172</v>
      </c>
      <c r="E1456" t="s">
        <v>133</v>
      </c>
      <c r="F1456" t="s">
        <v>136</v>
      </c>
      <c r="G1456" t="s">
        <v>135</v>
      </c>
      <c r="H1456" t="s">
        <v>136</v>
      </c>
      <c r="I1456" t="s">
        <v>22719</v>
      </c>
      <c r="K1456" t="s">
        <v>22720</v>
      </c>
      <c r="M1456" t="s">
        <v>22721</v>
      </c>
      <c r="N1456" t="s">
        <v>893</v>
      </c>
      <c r="O1456" s="4">
        <v>14590</v>
      </c>
      <c r="P1456" t="s">
        <v>140</v>
      </c>
      <c r="R1456">
        <v>17167596802</v>
      </c>
      <c r="T1456">
        <v>112340</v>
      </c>
      <c r="U1456" t="s">
        <v>22722</v>
      </c>
      <c r="V1456" t="s">
        <v>347</v>
      </c>
      <c r="X1456" t="s">
        <v>22723</v>
      </c>
      <c r="Y1456" t="s">
        <v>22720</v>
      </c>
      <c r="AA1456" t="s">
        <v>22721</v>
      </c>
      <c r="AB1456" t="s">
        <v>893</v>
      </c>
      <c r="AC1456" s="4">
        <v>14590</v>
      </c>
      <c r="AD1456" t="s">
        <v>140</v>
      </c>
      <c r="AF1456">
        <v>17167596802</v>
      </c>
      <c r="AH1456" t="s">
        <v>22724</v>
      </c>
      <c r="AI1456" t="s">
        <v>226</v>
      </c>
      <c r="AJ1456" t="s">
        <v>8769</v>
      </c>
      <c r="AK1456" t="s">
        <v>8770</v>
      </c>
      <c r="AL1456" t="s">
        <v>347</v>
      </c>
      <c r="AM1456" t="s">
        <v>8771</v>
      </c>
      <c r="AN1456" t="s">
        <v>8772</v>
      </c>
      <c r="AO1456" t="s">
        <v>8773</v>
      </c>
      <c r="AP1456" t="s">
        <v>893</v>
      </c>
      <c r="AQ1456" s="4">
        <v>12207</v>
      </c>
      <c r="AR1456" t="s">
        <v>140</v>
      </c>
      <c r="AT1456">
        <v>15187012770</v>
      </c>
      <c r="AV1456" t="s">
        <v>9572</v>
      </c>
      <c r="AW1456" t="s">
        <v>8775</v>
      </c>
      <c r="AX1456" t="s">
        <v>893</v>
      </c>
      <c r="AY1456" t="s">
        <v>9573</v>
      </c>
      <c r="AZ1456" t="s">
        <v>262</v>
      </c>
      <c r="BA1456" t="s">
        <v>263</v>
      </c>
      <c r="BB1456" t="s">
        <v>136</v>
      </c>
      <c r="BC1456" t="s">
        <v>136</v>
      </c>
      <c r="BD1456" t="s">
        <v>148</v>
      </c>
      <c r="BE1456" t="s">
        <v>136</v>
      </c>
      <c r="BF1456" t="s">
        <v>136</v>
      </c>
      <c r="BG1456" t="s">
        <v>134</v>
      </c>
      <c r="BH1456" t="s">
        <v>136</v>
      </c>
      <c r="BN1456" t="s">
        <v>22725</v>
      </c>
      <c r="BO1456" t="s">
        <v>22726</v>
      </c>
      <c r="BP1456">
        <v>15</v>
      </c>
      <c r="BQ1456">
        <v>15</v>
      </c>
      <c r="BR1456">
        <v>15</v>
      </c>
      <c r="BS1456" s="1">
        <v>44204</v>
      </c>
      <c r="BT1456" s="1">
        <v>44310</v>
      </c>
      <c r="BU1456" s="1">
        <v>44204</v>
      </c>
      <c r="BV1456" s="1">
        <v>44310</v>
      </c>
      <c r="BW1456" t="s">
        <v>136</v>
      </c>
      <c r="BX1456">
        <v>42</v>
      </c>
      <c r="BY1456">
        <v>0</v>
      </c>
      <c r="BZ1456">
        <v>7</v>
      </c>
      <c r="CA1456">
        <v>7</v>
      </c>
      <c r="CB1456">
        <v>7</v>
      </c>
      <c r="CC1456">
        <v>7</v>
      </c>
      <c r="CD1456">
        <v>7</v>
      </c>
      <c r="CE1456">
        <v>7</v>
      </c>
      <c r="CF1456" t="str">
        <f>"7:00 AM"</f>
        <v>7:00 AM</v>
      </c>
      <c r="CG1456" t="str">
        <f>"3:00 PM"</f>
        <v>3:00 PM</v>
      </c>
      <c r="CH1456" s="5">
        <v>14.29</v>
      </c>
      <c r="CI1456" t="s">
        <v>146</v>
      </c>
      <c r="CL1456" t="s">
        <v>134</v>
      </c>
      <c r="CM1456" t="s">
        <v>147</v>
      </c>
      <c r="CN1456" t="s">
        <v>148</v>
      </c>
      <c r="CO1456" t="s">
        <v>22727</v>
      </c>
      <c r="CP1456" t="s">
        <v>149</v>
      </c>
      <c r="CQ1456">
        <v>3</v>
      </c>
      <c r="CR1456">
        <v>0</v>
      </c>
      <c r="CS1456" t="s">
        <v>136</v>
      </c>
      <c r="CT1456" t="s">
        <v>134</v>
      </c>
      <c r="CU1456" t="s">
        <v>134</v>
      </c>
      <c r="CV1456" t="s">
        <v>134</v>
      </c>
      <c r="CW1456" t="s">
        <v>134</v>
      </c>
      <c r="CX1456">
        <v>75</v>
      </c>
      <c r="CY1456" t="s">
        <v>134</v>
      </c>
      <c r="CZ1456" t="s">
        <v>134</v>
      </c>
      <c r="DA1456" t="s">
        <v>134</v>
      </c>
      <c r="DB1456" t="s">
        <v>134</v>
      </c>
      <c r="DC1456" t="s">
        <v>134</v>
      </c>
      <c r="DD1456" t="s">
        <v>136</v>
      </c>
      <c r="DF1456" t="s">
        <v>22728</v>
      </c>
      <c r="DG1456" t="s">
        <v>22729</v>
      </c>
      <c r="DH1456" t="s">
        <v>22721</v>
      </c>
      <c r="DI1456" t="s">
        <v>893</v>
      </c>
      <c r="DJ1456" s="4">
        <v>14590</v>
      </c>
      <c r="DK1456" t="s">
        <v>1039</v>
      </c>
      <c r="DL1456" t="s">
        <v>134</v>
      </c>
      <c r="DM1456">
        <v>2</v>
      </c>
      <c r="DN1456" t="s">
        <v>22730</v>
      </c>
      <c r="DO1456" t="s">
        <v>22721</v>
      </c>
      <c r="DP1456" t="s">
        <v>893</v>
      </c>
      <c r="DQ1456" t="str">
        <f>"14590"</f>
        <v>14590</v>
      </c>
      <c r="DR1456" t="s">
        <v>1039</v>
      </c>
      <c r="DS1456" t="s">
        <v>5981</v>
      </c>
      <c r="DT1456">
        <v>1</v>
      </c>
      <c r="DU1456">
        <v>15</v>
      </c>
      <c r="DV1456" t="s">
        <v>134</v>
      </c>
      <c r="DW1456" t="s">
        <v>134</v>
      </c>
      <c r="DX1456" t="s">
        <v>134</v>
      </c>
      <c r="DY1456" t="s">
        <v>134</v>
      </c>
      <c r="DZ1456">
        <v>2</v>
      </c>
      <c r="EA1456" t="s">
        <v>136</v>
      </c>
      <c r="EC1456" s="5">
        <v>12.68</v>
      </c>
      <c r="ED1456" s="5">
        <v>55</v>
      </c>
      <c r="EE1456">
        <v>17167596802</v>
      </c>
      <c r="EF1456" t="s">
        <v>22724</v>
      </c>
      <c r="EG1456" t="s">
        <v>148</v>
      </c>
      <c r="EH1456">
        <v>4</v>
      </c>
    </row>
    <row r="1457" spans="1:138" ht="15" customHeight="1" x14ac:dyDescent="0.35">
      <c r="A1457" t="s">
        <v>3798</v>
      </c>
      <c r="B1457" t="s">
        <v>157</v>
      </c>
      <c r="C1457" s="1">
        <v>44137.57437800926</v>
      </c>
      <c r="D1457" s="1">
        <v>44172</v>
      </c>
      <c r="E1457" t="s">
        <v>133</v>
      </c>
      <c r="F1457" t="s">
        <v>136</v>
      </c>
      <c r="G1457" t="s">
        <v>135</v>
      </c>
      <c r="H1457" t="s">
        <v>136</v>
      </c>
      <c r="I1457" t="s">
        <v>3799</v>
      </c>
      <c r="K1457" t="s">
        <v>3800</v>
      </c>
      <c r="M1457" t="s">
        <v>771</v>
      </c>
      <c r="N1457" t="s">
        <v>246</v>
      </c>
      <c r="O1457" s="4">
        <v>70535</v>
      </c>
      <c r="P1457" t="s">
        <v>140</v>
      </c>
      <c r="R1457">
        <v>13373054020</v>
      </c>
      <c r="T1457">
        <v>11251</v>
      </c>
      <c r="U1457" t="s">
        <v>3801</v>
      </c>
      <c r="V1457" t="s">
        <v>279</v>
      </c>
      <c r="X1457" t="s">
        <v>164</v>
      </c>
      <c r="Y1457" t="s">
        <v>3800</v>
      </c>
      <c r="AA1457" t="s">
        <v>771</v>
      </c>
      <c r="AB1457" t="s">
        <v>246</v>
      </c>
      <c r="AC1457" s="4">
        <v>70535</v>
      </c>
      <c r="AD1457" t="s">
        <v>140</v>
      </c>
      <c r="AF1457">
        <v>13373054020</v>
      </c>
      <c r="AH1457" t="s">
        <v>3802</v>
      </c>
      <c r="AI1457" t="s">
        <v>168</v>
      </c>
      <c r="AJ1457" t="s">
        <v>325</v>
      </c>
      <c r="AK1457" t="s">
        <v>329</v>
      </c>
      <c r="AM1457" t="s">
        <v>330</v>
      </c>
      <c r="AO1457" t="s">
        <v>324</v>
      </c>
      <c r="AP1457" t="s">
        <v>246</v>
      </c>
      <c r="AQ1457" s="4">
        <v>70554</v>
      </c>
      <c r="AR1457" t="s">
        <v>140</v>
      </c>
      <c r="AS1457" t="s">
        <v>331</v>
      </c>
      <c r="AT1457">
        <v>13377894322</v>
      </c>
      <c r="AV1457" t="s">
        <v>332</v>
      </c>
      <c r="AW1457" t="s">
        <v>333</v>
      </c>
      <c r="AZ1457" t="s">
        <v>334</v>
      </c>
      <c r="BA1457" t="s">
        <v>335</v>
      </c>
      <c r="BB1457" t="s">
        <v>136</v>
      </c>
      <c r="BC1457" t="s">
        <v>136</v>
      </c>
      <c r="BD1457" t="s">
        <v>148</v>
      </c>
      <c r="BE1457" t="s">
        <v>136</v>
      </c>
      <c r="BF1457" t="s">
        <v>136</v>
      </c>
      <c r="BG1457" t="s">
        <v>134</v>
      </c>
      <c r="BH1457" t="s">
        <v>136</v>
      </c>
      <c r="BN1457" t="s">
        <v>3803</v>
      </c>
      <c r="BO1457" t="s">
        <v>1574</v>
      </c>
      <c r="BP1457">
        <v>5</v>
      </c>
      <c r="BQ1457">
        <v>5</v>
      </c>
      <c r="BR1457">
        <v>5</v>
      </c>
      <c r="BS1457" s="1">
        <v>44206</v>
      </c>
      <c r="BT1457" s="1">
        <v>44440</v>
      </c>
      <c r="BU1457" s="1">
        <v>44206</v>
      </c>
      <c r="BV1457" s="1">
        <v>44440</v>
      </c>
      <c r="BW1457" t="s">
        <v>136</v>
      </c>
      <c r="BX1457">
        <v>35</v>
      </c>
      <c r="BY1457">
        <v>0</v>
      </c>
      <c r="BZ1457">
        <v>7</v>
      </c>
      <c r="CA1457">
        <v>7</v>
      </c>
      <c r="CB1457">
        <v>7</v>
      </c>
      <c r="CC1457">
        <v>7</v>
      </c>
      <c r="CD1457">
        <v>7</v>
      </c>
      <c r="CE1457">
        <v>0</v>
      </c>
      <c r="CF1457" t="str">
        <f>"8:00 AM"</f>
        <v>8:00 AM</v>
      </c>
      <c r="CG1457" t="str">
        <f>"4:00 PM"</f>
        <v>4:00 PM</v>
      </c>
      <c r="CH1457" s="5">
        <v>11.83</v>
      </c>
      <c r="CI1457" t="s">
        <v>146</v>
      </c>
      <c r="CL1457" t="s">
        <v>136</v>
      </c>
      <c r="CM1457" t="s">
        <v>147</v>
      </c>
      <c r="CN1457" t="s">
        <v>148</v>
      </c>
      <c r="CO1457" t="s">
        <v>338</v>
      </c>
      <c r="CP1457" t="s">
        <v>149</v>
      </c>
      <c r="CQ1457">
        <v>0</v>
      </c>
      <c r="CR1457">
        <v>0</v>
      </c>
      <c r="CS1457" t="s">
        <v>136</v>
      </c>
      <c r="CT1457" t="s">
        <v>136</v>
      </c>
      <c r="CU1457" t="s">
        <v>136</v>
      </c>
      <c r="CV1457" t="s">
        <v>136</v>
      </c>
      <c r="CW1457" t="s">
        <v>134</v>
      </c>
      <c r="CX1457">
        <v>40</v>
      </c>
      <c r="CY1457" t="s">
        <v>136</v>
      </c>
      <c r="CZ1457" t="s">
        <v>136</v>
      </c>
      <c r="DA1457" t="s">
        <v>136</v>
      </c>
      <c r="DB1457" t="s">
        <v>134</v>
      </c>
      <c r="DC1457" t="s">
        <v>134</v>
      </c>
      <c r="DD1457" t="s">
        <v>136</v>
      </c>
      <c r="DF1457" t="s">
        <v>149</v>
      </c>
      <c r="DG1457" t="s">
        <v>3804</v>
      </c>
      <c r="DH1457" t="s">
        <v>771</v>
      </c>
      <c r="DI1457" t="s">
        <v>246</v>
      </c>
      <c r="DJ1457" s="4">
        <v>70535</v>
      </c>
      <c r="DK1457" t="s">
        <v>3260</v>
      </c>
      <c r="DL1457" t="s">
        <v>136</v>
      </c>
      <c r="DM1457">
        <v>1</v>
      </c>
      <c r="DN1457" t="s">
        <v>3805</v>
      </c>
      <c r="DO1457" t="s">
        <v>771</v>
      </c>
      <c r="DP1457" t="s">
        <v>246</v>
      </c>
      <c r="DQ1457" t="str">
        <f>"70535"</f>
        <v>70535</v>
      </c>
      <c r="DR1457" t="s">
        <v>3260</v>
      </c>
      <c r="DS1457" t="s">
        <v>497</v>
      </c>
      <c r="DT1457">
        <v>1</v>
      </c>
      <c r="DU1457">
        <v>5</v>
      </c>
      <c r="DV1457" t="s">
        <v>134</v>
      </c>
      <c r="DW1457" t="s">
        <v>134</v>
      </c>
      <c r="DX1457" t="s">
        <v>134</v>
      </c>
      <c r="DY1457" t="s">
        <v>136</v>
      </c>
      <c r="DZ1457">
        <v>1</v>
      </c>
      <c r="EA1457" t="s">
        <v>136</v>
      </c>
      <c r="EC1457" s="5">
        <v>12.68</v>
      </c>
      <c r="ED1457" s="5">
        <v>55</v>
      </c>
      <c r="EE1457">
        <v>13373054020</v>
      </c>
      <c r="EF1457" t="s">
        <v>3802</v>
      </c>
      <c r="EG1457" t="s">
        <v>148</v>
      </c>
      <c r="EH1457">
        <v>0</v>
      </c>
    </row>
    <row r="1458" spans="1:138" ht="15" customHeight="1" x14ac:dyDescent="0.35">
      <c r="A1458" t="s">
        <v>10997</v>
      </c>
      <c r="B1458" t="s">
        <v>157</v>
      </c>
      <c r="C1458" s="1">
        <v>44138.593793749998</v>
      </c>
      <c r="D1458" s="1">
        <v>44172</v>
      </c>
      <c r="E1458" t="s">
        <v>133</v>
      </c>
      <c r="F1458" t="s">
        <v>136</v>
      </c>
      <c r="G1458" t="s">
        <v>135</v>
      </c>
      <c r="H1458" t="s">
        <v>136</v>
      </c>
      <c r="I1458" t="s">
        <v>10998</v>
      </c>
      <c r="K1458" t="s">
        <v>10999</v>
      </c>
      <c r="M1458" t="s">
        <v>3328</v>
      </c>
      <c r="N1458" t="s">
        <v>246</v>
      </c>
      <c r="O1458" s="4">
        <v>70543</v>
      </c>
      <c r="P1458" t="s">
        <v>140</v>
      </c>
      <c r="R1458">
        <v>13377792752</v>
      </c>
      <c r="T1458">
        <v>112512</v>
      </c>
      <c r="U1458" t="s">
        <v>11000</v>
      </c>
      <c r="V1458" t="s">
        <v>1322</v>
      </c>
      <c r="X1458" t="s">
        <v>164</v>
      </c>
      <c r="Y1458" t="s">
        <v>10999</v>
      </c>
      <c r="AA1458" t="s">
        <v>3328</v>
      </c>
      <c r="AB1458" t="s">
        <v>246</v>
      </c>
      <c r="AC1458" s="4">
        <v>70543</v>
      </c>
      <c r="AD1458" t="s">
        <v>140</v>
      </c>
      <c r="AF1458">
        <v>13372302124</v>
      </c>
      <c r="AH1458" t="s">
        <v>11001</v>
      </c>
      <c r="AI1458" t="s">
        <v>168</v>
      </c>
      <c r="AJ1458" t="s">
        <v>1977</v>
      </c>
      <c r="AK1458" t="s">
        <v>1978</v>
      </c>
      <c r="AL1458" t="s">
        <v>1979</v>
      </c>
      <c r="AM1458" t="s">
        <v>1980</v>
      </c>
      <c r="AN1458" t="s">
        <v>1981</v>
      </c>
      <c r="AO1458" t="s">
        <v>1982</v>
      </c>
      <c r="AP1458" t="s">
        <v>246</v>
      </c>
      <c r="AQ1458" s="4">
        <v>70754</v>
      </c>
      <c r="AR1458" t="s">
        <v>140</v>
      </c>
      <c r="AT1458">
        <v>12256863033</v>
      </c>
      <c r="AV1458" t="s">
        <v>1983</v>
      </c>
      <c r="AW1458" t="s">
        <v>1984</v>
      </c>
      <c r="AZ1458" t="s">
        <v>334</v>
      </c>
      <c r="BA1458" t="s">
        <v>335</v>
      </c>
      <c r="BB1458" t="s">
        <v>136</v>
      </c>
      <c r="BC1458" t="s">
        <v>136</v>
      </c>
      <c r="BD1458" t="s">
        <v>148</v>
      </c>
      <c r="BE1458" t="s">
        <v>136</v>
      </c>
      <c r="BF1458" t="s">
        <v>136</v>
      </c>
      <c r="BG1458" t="s">
        <v>134</v>
      </c>
      <c r="BH1458" t="s">
        <v>136</v>
      </c>
      <c r="BN1458" t="s">
        <v>11002</v>
      </c>
      <c r="BO1458" t="s">
        <v>5037</v>
      </c>
      <c r="BP1458">
        <v>4</v>
      </c>
      <c r="BQ1458">
        <v>4</v>
      </c>
      <c r="BR1458">
        <v>4</v>
      </c>
      <c r="BS1458" s="1">
        <v>44206</v>
      </c>
      <c r="BT1458" s="1">
        <v>44377</v>
      </c>
      <c r="BU1458" s="1">
        <v>44206</v>
      </c>
      <c r="BV1458" s="1">
        <v>44377</v>
      </c>
      <c r="BW1458" t="s">
        <v>136</v>
      </c>
      <c r="BX1458">
        <v>35</v>
      </c>
      <c r="BY1458">
        <v>0</v>
      </c>
      <c r="BZ1458">
        <v>6</v>
      </c>
      <c r="CA1458">
        <v>6</v>
      </c>
      <c r="CB1458">
        <v>6</v>
      </c>
      <c r="CC1458">
        <v>6</v>
      </c>
      <c r="CD1458">
        <v>6</v>
      </c>
      <c r="CE1458">
        <v>5</v>
      </c>
      <c r="CF1458" t="str">
        <f>"7:00 AM"</f>
        <v>7:00 AM</v>
      </c>
      <c r="CG1458" t="str">
        <f>"1:00 PM"</f>
        <v>1:00 PM</v>
      </c>
      <c r="CH1458" s="5">
        <v>11.83</v>
      </c>
      <c r="CI1458" t="s">
        <v>146</v>
      </c>
      <c r="CJ1458">
        <v>0</v>
      </c>
      <c r="CK1458" t="s">
        <v>3352</v>
      </c>
      <c r="CL1458" t="s">
        <v>134</v>
      </c>
      <c r="CM1458" t="s">
        <v>147</v>
      </c>
      <c r="CN1458" t="s">
        <v>148</v>
      </c>
      <c r="CO1458" s="2" t="s">
        <v>3165</v>
      </c>
      <c r="CP1458" t="s">
        <v>149</v>
      </c>
      <c r="CQ1458">
        <v>0</v>
      </c>
      <c r="CR1458">
        <v>0</v>
      </c>
      <c r="CS1458" t="s">
        <v>136</v>
      </c>
      <c r="CT1458" t="s">
        <v>136</v>
      </c>
      <c r="CU1458" t="s">
        <v>136</v>
      </c>
      <c r="CV1458" t="s">
        <v>134</v>
      </c>
      <c r="CW1458" t="s">
        <v>134</v>
      </c>
      <c r="CX1458">
        <v>50</v>
      </c>
      <c r="CY1458" t="s">
        <v>134</v>
      </c>
      <c r="CZ1458" t="s">
        <v>134</v>
      </c>
      <c r="DA1458" t="s">
        <v>134</v>
      </c>
      <c r="DB1458" t="s">
        <v>134</v>
      </c>
      <c r="DC1458" t="s">
        <v>134</v>
      </c>
      <c r="DD1458" t="s">
        <v>136</v>
      </c>
      <c r="DF1458" t="s">
        <v>3353</v>
      </c>
      <c r="DG1458" t="s">
        <v>11003</v>
      </c>
      <c r="DH1458" t="s">
        <v>3328</v>
      </c>
      <c r="DI1458" t="s">
        <v>246</v>
      </c>
      <c r="DJ1458" s="4">
        <v>70543</v>
      </c>
      <c r="DK1458" t="s">
        <v>268</v>
      </c>
      <c r="DL1458" t="s">
        <v>134</v>
      </c>
      <c r="DM1458">
        <v>2</v>
      </c>
      <c r="DN1458" t="s">
        <v>11004</v>
      </c>
      <c r="DO1458" t="s">
        <v>3328</v>
      </c>
      <c r="DP1458" t="s">
        <v>246</v>
      </c>
      <c r="DQ1458" t="str">
        <f>"70543"</f>
        <v>70543</v>
      </c>
      <c r="DR1458" t="s">
        <v>268</v>
      </c>
      <c r="DS1458" t="s">
        <v>497</v>
      </c>
      <c r="DT1458">
        <v>1</v>
      </c>
      <c r="DU1458">
        <v>7</v>
      </c>
      <c r="DV1458" t="s">
        <v>134</v>
      </c>
      <c r="DW1458" t="s">
        <v>134</v>
      </c>
      <c r="DX1458" t="s">
        <v>134</v>
      </c>
      <c r="DY1458" t="s">
        <v>136</v>
      </c>
      <c r="DZ1458">
        <v>1</v>
      </c>
      <c r="EA1458" t="s">
        <v>136</v>
      </c>
      <c r="EC1458" s="5">
        <v>12.68</v>
      </c>
      <c r="ED1458" s="5">
        <v>55</v>
      </c>
      <c r="EE1458">
        <v>13377792752</v>
      </c>
      <c r="EF1458" t="s">
        <v>11001</v>
      </c>
      <c r="EG1458" t="s">
        <v>1989</v>
      </c>
      <c r="EH1458">
        <v>2</v>
      </c>
    </row>
    <row r="1459" spans="1:138" ht="15" customHeight="1" x14ac:dyDescent="0.35">
      <c r="A1459" t="s">
        <v>19566</v>
      </c>
      <c r="B1459" t="s">
        <v>157</v>
      </c>
      <c r="C1459" s="1">
        <v>44139.529964004629</v>
      </c>
      <c r="D1459" s="1">
        <v>44172</v>
      </c>
      <c r="E1459" t="s">
        <v>133</v>
      </c>
      <c r="F1459" t="s">
        <v>136</v>
      </c>
      <c r="G1459" t="s">
        <v>135</v>
      </c>
      <c r="H1459" t="s">
        <v>136</v>
      </c>
      <c r="I1459" t="s">
        <v>19567</v>
      </c>
      <c r="K1459" t="s">
        <v>3804</v>
      </c>
      <c r="M1459" t="s">
        <v>771</v>
      </c>
      <c r="N1459" t="s">
        <v>246</v>
      </c>
      <c r="O1459" s="4">
        <v>70535</v>
      </c>
      <c r="P1459" t="s">
        <v>140</v>
      </c>
      <c r="R1459">
        <v>13372309320</v>
      </c>
      <c r="T1459">
        <v>11251</v>
      </c>
      <c r="U1459" t="s">
        <v>280</v>
      </c>
      <c r="V1459" t="s">
        <v>7862</v>
      </c>
      <c r="X1459" t="s">
        <v>164</v>
      </c>
      <c r="Y1459" t="s">
        <v>3804</v>
      </c>
      <c r="AA1459" t="s">
        <v>771</v>
      </c>
      <c r="AB1459" t="s">
        <v>246</v>
      </c>
      <c r="AC1459" s="4">
        <v>70535</v>
      </c>
      <c r="AD1459" t="s">
        <v>140</v>
      </c>
      <c r="AF1459">
        <v>13372309320</v>
      </c>
      <c r="AH1459" t="s">
        <v>19568</v>
      </c>
      <c r="AI1459" t="s">
        <v>168</v>
      </c>
      <c r="AJ1459" t="s">
        <v>325</v>
      </c>
      <c r="AK1459" t="s">
        <v>329</v>
      </c>
      <c r="AM1459" t="s">
        <v>330</v>
      </c>
      <c r="AO1459" t="s">
        <v>324</v>
      </c>
      <c r="AP1459" t="s">
        <v>246</v>
      </c>
      <c r="AQ1459" s="4">
        <v>70554</v>
      </c>
      <c r="AR1459" t="s">
        <v>140</v>
      </c>
      <c r="AS1459" t="s">
        <v>331</v>
      </c>
      <c r="AT1459">
        <v>13377894322</v>
      </c>
      <c r="AV1459" t="s">
        <v>332</v>
      </c>
      <c r="AW1459" t="s">
        <v>333</v>
      </c>
      <c r="AZ1459" t="s">
        <v>334</v>
      </c>
      <c r="BA1459" t="s">
        <v>335</v>
      </c>
      <c r="BB1459" t="s">
        <v>136</v>
      </c>
      <c r="BC1459" t="s">
        <v>136</v>
      </c>
      <c r="BD1459" t="s">
        <v>148</v>
      </c>
      <c r="BE1459" t="s">
        <v>136</v>
      </c>
      <c r="BF1459" t="s">
        <v>136</v>
      </c>
      <c r="BG1459" t="s">
        <v>134</v>
      </c>
      <c r="BH1459" t="s">
        <v>136</v>
      </c>
      <c r="BN1459" t="s">
        <v>19569</v>
      </c>
      <c r="BO1459" t="s">
        <v>1574</v>
      </c>
      <c r="BP1459">
        <v>2</v>
      </c>
      <c r="BQ1459">
        <v>2</v>
      </c>
      <c r="BR1459">
        <v>2</v>
      </c>
      <c r="BS1459" s="1">
        <v>44203</v>
      </c>
      <c r="BT1459" s="1">
        <v>44478</v>
      </c>
      <c r="BU1459" s="1">
        <v>44203</v>
      </c>
      <c r="BV1459" s="1">
        <v>44478</v>
      </c>
      <c r="BW1459" t="s">
        <v>136</v>
      </c>
      <c r="BX1459">
        <v>35</v>
      </c>
      <c r="BY1459">
        <v>0</v>
      </c>
      <c r="BZ1459">
        <v>7</v>
      </c>
      <c r="CA1459">
        <v>7</v>
      </c>
      <c r="CB1459">
        <v>7</v>
      </c>
      <c r="CC1459">
        <v>7</v>
      </c>
      <c r="CD1459">
        <v>7</v>
      </c>
      <c r="CE1459">
        <v>0</v>
      </c>
      <c r="CF1459" t="str">
        <f>"8:00 AM"</f>
        <v>8:00 AM</v>
      </c>
      <c r="CG1459" t="str">
        <f>"4:00 PM"</f>
        <v>4:00 PM</v>
      </c>
      <c r="CH1459" s="5">
        <v>11.83</v>
      </c>
      <c r="CI1459" t="s">
        <v>146</v>
      </c>
      <c r="CL1459" t="s">
        <v>136</v>
      </c>
      <c r="CM1459" t="s">
        <v>147</v>
      </c>
      <c r="CN1459" t="s">
        <v>148</v>
      </c>
      <c r="CO1459" t="s">
        <v>338</v>
      </c>
      <c r="CP1459" t="s">
        <v>149</v>
      </c>
      <c r="CQ1459">
        <v>0</v>
      </c>
      <c r="CR1459">
        <v>0</v>
      </c>
      <c r="CS1459" t="s">
        <v>136</v>
      </c>
      <c r="CT1459" t="s">
        <v>136</v>
      </c>
      <c r="CU1459" t="s">
        <v>136</v>
      </c>
      <c r="CV1459" t="s">
        <v>136</v>
      </c>
      <c r="CW1459" t="s">
        <v>134</v>
      </c>
      <c r="CX1459">
        <v>40</v>
      </c>
      <c r="CY1459" t="s">
        <v>136</v>
      </c>
      <c r="CZ1459" t="s">
        <v>136</v>
      </c>
      <c r="DA1459" t="s">
        <v>136</v>
      </c>
      <c r="DB1459" t="s">
        <v>134</v>
      </c>
      <c r="DC1459" t="s">
        <v>134</v>
      </c>
      <c r="DD1459" t="s">
        <v>136</v>
      </c>
      <c r="DF1459" t="s">
        <v>149</v>
      </c>
      <c r="DG1459" t="s">
        <v>3804</v>
      </c>
      <c r="DH1459" t="s">
        <v>771</v>
      </c>
      <c r="DI1459" t="s">
        <v>246</v>
      </c>
      <c r="DJ1459" s="4">
        <v>70535</v>
      </c>
      <c r="DK1459" t="s">
        <v>3260</v>
      </c>
      <c r="DL1459" t="s">
        <v>136</v>
      </c>
      <c r="DM1459">
        <v>1</v>
      </c>
      <c r="DN1459" t="s">
        <v>3804</v>
      </c>
      <c r="DO1459" t="s">
        <v>771</v>
      </c>
      <c r="DP1459" t="s">
        <v>246</v>
      </c>
      <c r="DQ1459" t="str">
        <f>"70535"</f>
        <v>70535</v>
      </c>
      <c r="DR1459" t="s">
        <v>3260</v>
      </c>
      <c r="DS1459" t="s">
        <v>551</v>
      </c>
      <c r="DT1459">
        <v>1</v>
      </c>
      <c r="DU1459">
        <v>2</v>
      </c>
      <c r="DV1459" t="s">
        <v>134</v>
      </c>
      <c r="DW1459" t="s">
        <v>134</v>
      </c>
      <c r="DX1459" t="s">
        <v>134</v>
      </c>
      <c r="DY1459" t="s">
        <v>136</v>
      </c>
      <c r="DZ1459">
        <v>1</v>
      </c>
      <c r="EA1459" t="s">
        <v>136</v>
      </c>
      <c r="EC1459" s="5">
        <v>12.68</v>
      </c>
      <c r="ED1459" s="5">
        <v>55</v>
      </c>
      <c r="EE1459">
        <v>13372309320</v>
      </c>
      <c r="EF1459" t="s">
        <v>19568</v>
      </c>
      <c r="EG1459" t="s">
        <v>148</v>
      </c>
      <c r="EH1459">
        <v>0</v>
      </c>
    </row>
    <row r="1460" spans="1:138" ht="15" customHeight="1" x14ac:dyDescent="0.35">
      <c r="A1460" t="s">
        <v>27168</v>
      </c>
      <c r="B1460" t="s">
        <v>157</v>
      </c>
      <c r="C1460" s="1">
        <v>44139.621511226855</v>
      </c>
      <c r="D1460" s="1">
        <v>44172</v>
      </c>
      <c r="E1460" t="s">
        <v>133</v>
      </c>
      <c r="F1460" t="s">
        <v>136</v>
      </c>
      <c r="G1460" t="s">
        <v>135</v>
      </c>
      <c r="H1460" t="s">
        <v>136</v>
      </c>
      <c r="I1460" t="s">
        <v>5106</v>
      </c>
      <c r="K1460" t="s">
        <v>5107</v>
      </c>
      <c r="M1460" t="s">
        <v>245</v>
      </c>
      <c r="N1460" t="s">
        <v>246</v>
      </c>
      <c r="O1460" s="4">
        <v>70516</v>
      </c>
      <c r="P1460" t="s">
        <v>140</v>
      </c>
      <c r="R1460">
        <v>13373842058</v>
      </c>
      <c r="T1460">
        <v>112512</v>
      </c>
      <c r="U1460" t="s">
        <v>325</v>
      </c>
      <c r="V1460" t="s">
        <v>5108</v>
      </c>
      <c r="W1460" t="s">
        <v>229</v>
      </c>
      <c r="X1460" t="s">
        <v>164</v>
      </c>
      <c r="Y1460" t="s">
        <v>5107</v>
      </c>
      <c r="AA1460" t="s">
        <v>245</v>
      </c>
      <c r="AB1460" t="s">
        <v>246</v>
      </c>
      <c r="AC1460" s="4">
        <v>70516</v>
      </c>
      <c r="AD1460" t="s">
        <v>140</v>
      </c>
      <c r="AF1460">
        <v>13373842058</v>
      </c>
      <c r="AH1460" t="s">
        <v>5109</v>
      </c>
      <c r="AI1460" t="s">
        <v>168</v>
      </c>
      <c r="AJ1460" t="s">
        <v>1977</v>
      </c>
      <c r="AK1460" t="s">
        <v>1978</v>
      </c>
      <c r="AL1460" t="s">
        <v>1979</v>
      </c>
      <c r="AM1460" t="s">
        <v>1980</v>
      </c>
      <c r="AN1460" t="s">
        <v>1981</v>
      </c>
      <c r="AO1460" t="s">
        <v>1982</v>
      </c>
      <c r="AP1460" t="s">
        <v>246</v>
      </c>
      <c r="AQ1460" s="4">
        <v>70754</v>
      </c>
      <c r="AR1460" t="s">
        <v>140</v>
      </c>
      <c r="AT1460">
        <v>12256863033</v>
      </c>
      <c r="AV1460" t="s">
        <v>1983</v>
      </c>
      <c r="AW1460" t="s">
        <v>1984</v>
      </c>
      <c r="AZ1460" t="s">
        <v>334</v>
      </c>
      <c r="BA1460" t="s">
        <v>335</v>
      </c>
      <c r="BB1460" t="s">
        <v>136</v>
      </c>
      <c r="BC1460" t="s">
        <v>136</v>
      </c>
      <c r="BD1460" t="s">
        <v>148</v>
      </c>
      <c r="BE1460" t="s">
        <v>136</v>
      </c>
      <c r="BF1460" t="s">
        <v>136</v>
      </c>
      <c r="BG1460" t="s">
        <v>134</v>
      </c>
      <c r="BH1460" t="s">
        <v>136</v>
      </c>
      <c r="BN1460" t="s">
        <v>27169</v>
      </c>
      <c r="BO1460" t="s">
        <v>1160</v>
      </c>
      <c r="BP1460">
        <v>1</v>
      </c>
      <c r="BQ1460">
        <v>1</v>
      </c>
      <c r="BR1460">
        <v>1</v>
      </c>
      <c r="BS1460" s="1">
        <v>44204</v>
      </c>
      <c r="BT1460" s="1">
        <v>44366</v>
      </c>
      <c r="BU1460" s="1">
        <v>44204</v>
      </c>
      <c r="BV1460" s="1">
        <v>44366</v>
      </c>
      <c r="BW1460" t="s">
        <v>136</v>
      </c>
      <c r="BX1460">
        <v>35</v>
      </c>
      <c r="BY1460">
        <v>0</v>
      </c>
      <c r="BZ1460">
        <v>6</v>
      </c>
      <c r="CA1460">
        <v>6</v>
      </c>
      <c r="CB1460">
        <v>6</v>
      </c>
      <c r="CC1460">
        <v>6</v>
      </c>
      <c r="CD1460">
        <v>6</v>
      </c>
      <c r="CE1460">
        <v>5</v>
      </c>
      <c r="CF1460" t="str">
        <f>"7:00 AM"</f>
        <v>7:00 AM</v>
      </c>
      <c r="CG1460" t="str">
        <f>"1:00 PM"</f>
        <v>1:00 PM</v>
      </c>
      <c r="CH1460" s="5">
        <v>11.83</v>
      </c>
      <c r="CI1460" t="s">
        <v>146</v>
      </c>
      <c r="CJ1460">
        <v>0</v>
      </c>
      <c r="CK1460" t="s">
        <v>3352</v>
      </c>
      <c r="CL1460" t="s">
        <v>134</v>
      </c>
      <c r="CM1460" t="s">
        <v>147</v>
      </c>
      <c r="CN1460" t="s">
        <v>148</v>
      </c>
      <c r="CO1460" s="2" t="s">
        <v>3165</v>
      </c>
      <c r="CP1460" t="s">
        <v>149</v>
      </c>
      <c r="CQ1460">
        <v>0</v>
      </c>
      <c r="CR1460">
        <v>0</v>
      </c>
      <c r="CS1460" t="s">
        <v>136</v>
      </c>
      <c r="CT1460" t="s">
        <v>136</v>
      </c>
      <c r="CU1460" t="s">
        <v>136</v>
      </c>
      <c r="CV1460" t="s">
        <v>134</v>
      </c>
      <c r="CW1460" t="s">
        <v>134</v>
      </c>
      <c r="CX1460">
        <v>50</v>
      </c>
      <c r="CY1460" t="s">
        <v>134</v>
      </c>
      <c r="CZ1460" t="s">
        <v>136</v>
      </c>
      <c r="DA1460" t="s">
        <v>134</v>
      </c>
      <c r="DB1460" t="s">
        <v>134</v>
      </c>
      <c r="DC1460" t="s">
        <v>134</v>
      </c>
      <c r="DD1460" t="s">
        <v>136</v>
      </c>
      <c r="DF1460" t="s">
        <v>2346</v>
      </c>
      <c r="DG1460" t="s">
        <v>5107</v>
      </c>
      <c r="DH1460" t="s">
        <v>245</v>
      </c>
      <c r="DI1460" t="s">
        <v>246</v>
      </c>
      <c r="DJ1460" s="4">
        <v>70516</v>
      </c>
      <c r="DK1460" t="s">
        <v>268</v>
      </c>
      <c r="DL1460" t="s">
        <v>136</v>
      </c>
      <c r="DM1460">
        <v>1</v>
      </c>
      <c r="DN1460" t="s">
        <v>5111</v>
      </c>
      <c r="DO1460" t="s">
        <v>245</v>
      </c>
      <c r="DP1460" t="s">
        <v>246</v>
      </c>
      <c r="DQ1460" t="str">
        <f>"70516"</f>
        <v>70516</v>
      </c>
      <c r="DR1460" t="s">
        <v>268</v>
      </c>
      <c r="DS1460" t="s">
        <v>5112</v>
      </c>
      <c r="DT1460">
        <v>1</v>
      </c>
      <c r="DU1460">
        <v>7</v>
      </c>
      <c r="DV1460" t="s">
        <v>134</v>
      </c>
      <c r="DW1460" t="s">
        <v>134</v>
      </c>
      <c r="DX1460" t="s">
        <v>134</v>
      </c>
      <c r="DY1460" t="s">
        <v>136</v>
      </c>
      <c r="DZ1460">
        <v>1</v>
      </c>
      <c r="EA1460" t="s">
        <v>136</v>
      </c>
      <c r="EC1460" s="5">
        <v>12.68</v>
      </c>
      <c r="ED1460" s="5">
        <v>55</v>
      </c>
      <c r="EE1460">
        <v>13373842058</v>
      </c>
      <c r="EF1460" t="s">
        <v>5109</v>
      </c>
      <c r="EG1460" t="s">
        <v>1989</v>
      </c>
      <c r="EH1460">
        <v>1</v>
      </c>
    </row>
    <row r="1461" spans="1:138" ht="15" customHeight="1" x14ac:dyDescent="0.35">
      <c r="A1461" t="s">
        <v>5105</v>
      </c>
      <c r="B1461" t="s">
        <v>157</v>
      </c>
      <c r="C1461" s="1">
        <v>44146.527767361113</v>
      </c>
      <c r="D1461" s="1">
        <v>44172</v>
      </c>
      <c r="E1461" t="s">
        <v>133</v>
      </c>
      <c r="F1461" t="s">
        <v>136</v>
      </c>
      <c r="G1461" t="s">
        <v>135</v>
      </c>
      <c r="H1461" t="s">
        <v>136</v>
      </c>
      <c r="I1461" t="s">
        <v>5106</v>
      </c>
      <c r="K1461" t="s">
        <v>5107</v>
      </c>
      <c r="M1461" t="s">
        <v>245</v>
      </c>
      <c r="N1461" t="s">
        <v>246</v>
      </c>
      <c r="O1461" s="4">
        <v>70516</v>
      </c>
      <c r="P1461" t="s">
        <v>140</v>
      </c>
      <c r="R1461">
        <v>13373842058</v>
      </c>
      <c r="T1461">
        <v>112512</v>
      </c>
      <c r="U1461" t="s">
        <v>325</v>
      </c>
      <c r="V1461" t="s">
        <v>5108</v>
      </c>
      <c r="W1461" t="s">
        <v>229</v>
      </c>
      <c r="X1461" t="s">
        <v>164</v>
      </c>
      <c r="Y1461" t="s">
        <v>5107</v>
      </c>
      <c r="AA1461" t="s">
        <v>245</v>
      </c>
      <c r="AB1461" t="s">
        <v>246</v>
      </c>
      <c r="AC1461" s="4">
        <v>70516</v>
      </c>
      <c r="AD1461" t="s">
        <v>140</v>
      </c>
      <c r="AF1461">
        <v>13373842058</v>
      </c>
      <c r="AH1461" t="s">
        <v>5109</v>
      </c>
      <c r="AI1461" t="s">
        <v>168</v>
      </c>
      <c r="AJ1461" t="s">
        <v>1977</v>
      </c>
      <c r="AK1461" t="s">
        <v>1978</v>
      </c>
      <c r="AL1461" t="s">
        <v>1979</v>
      </c>
      <c r="AM1461" t="s">
        <v>1980</v>
      </c>
      <c r="AN1461" t="s">
        <v>1981</v>
      </c>
      <c r="AO1461" t="s">
        <v>1982</v>
      </c>
      <c r="AP1461" t="s">
        <v>246</v>
      </c>
      <c r="AQ1461" s="4">
        <v>70754</v>
      </c>
      <c r="AR1461" t="s">
        <v>140</v>
      </c>
      <c r="AT1461">
        <v>12256863033</v>
      </c>
      <c r="AV1461" t="s">
        <v>1983</v>
      </c>
      <c r="AW1461" t="s">
        <v>1984</v>
      </c>
      <c r="AZ1461" t="s">
        <v>334</v>
      </c>
      <c r="BA1461" t="s">
        <v>335</v>
      </c>
      <c r="BB1461" t="s">
        <v>136</v>
      </c>
      <c r="BC1461" t="s">
        <v>136</v>
      </c>
      <c r="BD1461" t="s">
        <v>148</v>
      </c>
      <c r="BE1461" t="s">
        <v>136</v>
      </c>
      <c r="BF1461" t="s">
        <v>136</v>
      </c>
      <c r="BG1461" t="s">
        <v>134</v>
      </c>
      <c r="BH1461" t="s">
        <v>136</v>
      </c>
      <c r="BN1461" t="s">
        <v>5110</v>
      </c>
      <c r="BO1461" t="s">
        <v>1160</v>
      </c>
      <c r="BP1461">
        <v>1</v>
      </c>
      <c r="BQ1461">
        <v>1</v>
      </c>
      <c r="BR1461">
        <v>1</v>
      </c>
      <c r="BS1461" s="1">
        <v>44204</v>
      </c>
      <c r="BT1461" s="1">
        <v>44508</v>
      </c>
      <c r="BU1461" s="1">
        <v>44204</v>
      </c>
      <c r="BV1461" s="1">
        <v>44508</v>
      </c>
      <c r="BW1461" t="s">
        <v>136</v>
      </c>
      <c r="BX1461">
        <v>35</v>
      </c>
      <c r="BY1461">
        <v>0</v>
      </c>
      <c r="BZ1461">
        <v>6</v>
      </c>
      <c r="CA1461">
        <v>6</v>
      </c>
      <c r="CB1461">
        <v>6</v>
      </c>
      <c r="CC1461">
        <v>6</v>
      </c>
      <c r="CD1461">
        <v>6</v>
      </c>
      <c r="CE1461">
        <v>5</v>
      </c>
      <c r="CF1461" t="str">
        <f>"7:00 AM"</f>
        <v>7:00 AM</v>
      </c>
      <c r="CG1461" t="str">
        <f>"1:00 PM"</f>
        <v>1:00 PM</v>
      </c>
      <c r="CH1461" s="5">
        <v>11.83</v>
      </c>
      <c r="CI1461" t="s">
        <v>146</v>
      </c>
      <c r="CJ1461">
        <v>0</v>
      </c>
      <c r="CK1461" t="s">
        <v>3352</v>
      </c>
      <c r="CL1461" t="s">
        <v>134</v>
      </c>
      <c r="CM1461" t="s">
        <v>147</v>
      </c>
      <c r="CN1461" t="s">
        <v>148</v>
      </c>
      <c r="CO1461" s="2" t="s">
        <v>3165</v>
      </c>
      <c r="CP1461" t="s">
        <v>149</v>
      </c>
      <c r="CQ1461">
        <v>0</v>
      </c>
      <c r="CR1461">
        <v>0</v>
      </c>
      <c r="CS1461" t="s">
        <v>136</v>
      </c>
      <c r="CT1461" t="s">
        <v>136</v>
      </c>
      <c r="CU1461" t="s">
        <v>136</v>
      </c>
      <c r="CV1461" t="s">
        <v>134</v>
      </c>
      <c r="CW1461" t="s">
        <v>134</v>
      </c>
      <c r="CX1461">
        <v>50</v>
      </c>
      <c r="CY1461" t="s">
        <v>134</v>
      </c>
      <c r="CZ1461" t="s">
        <v>136</v>
      </c>
      <c r="DA1461" t="s">
        <v>134</v>
      </c>
      <c r="DB1461" t="s">
        <v>134</v>
      </c>
      <c r="DC1461" t="s">
        <v>134</v>
      </c>
      <c r="DD1461" t="s">
        <v>136</v>
      </c>
      <c r="DF1461" t="s">
        <v>2346</v>
      </c>
      <c r="DG1461" t="s">
        <v>5107</v>
      </c>
      <c r="DH1461" t="s">
        <v>245</v>
      </c>
      <c r="DI1461" t="s">
        <v>246</v>
      </c>
      <c r="DJ1461" s="4">
        <v>70516</v>
      </c>
      <c r="DK1461" t="s">
        <v>268</v>
      </c>
      <c r="DL1461" t="s">
        <v>136</v>
      </c>
      <c r="DM1461">
        <v>1</v>
      </c>
      <c r="DN1461" t="s">
        <v>5111</v>
      </c>
      <c r="DO1461" t="s">
        <v>245</v>
      </c>
      <c r="DP1461" t="s">
        <v>246</v>
      </c>
      <c r="DQ1461" t="str">
        <f>"70516"</f>
        <v>70516</v>
      </c>
      <c r="DR1461" t="s">
        <v>268</v>
      </c>
      <c r="DS1461" t="s">
        <v>5112</v>
      </c>
      <c r="DT1461">
        <v>1</v>
      </c>
      <c r="DU1461">
        <v>7</v>
      </c>
      <c r="DV1461" t="s">
        <v>134</v>
      </c>
      <c r="DW1461" t="s">
        <v>134</v>
      </c>
      <c r="DX1461" t="s">
        <v>134</v>
      </c>
      <c r="DY1461" t="s">
        <v>136</v>
      </c>
      <c r="DZ1461">
        <v>1</v>
      </c>
      <c r="EA1461" t="s">
        <v>136</v>
      </c>
      <c r="EC1461" s="5">
        <v>12.68</v>
      </c>
      <c r="ED1461" s="5">
        <v>55</v>
      </c>
      <c r="EE1461">
        <v>13373842058</v>
      </c>
      <c r="EF1461" t="s">
        <v>5109</v>
      </c>
      <c r="EG1461" t="s">
        <v>1989</v>
      </c>
      <c r="EH1461">
        <v>1</v>
      </c>
    </row>
    <row r="1462" spans="1:138" ht="15" customHeight="1" x14ac:dyDescent="0.35">
      <c r="A1462" t="s">
        <v>9975</v>
      </c>
      <c r="B1462" t="s">
        <v>157</v>
      </c>
      <c r="C1462" s="1">
        <v>44137.534051967596</v>
      </c>
      <c r="D1462" s="1">
        <v>44172</v>
      </c>
      <c r="E1462" t="s">
        <v>133</v>
      </c>
      <c r="F1462" t="s">
        <v>136</v>
      </c>
      <c r="G1462" t="s">
        <v>135</v>
      </c>
      <c r="H1462" t="s">
        <v>136</v>
      </c>
      <c r="I1462" t="s">
        <v>9976</v>
      </c>
      <c r="K1462" t="s">
        <v>9977</v>
      </c>
      <c r="L1462" t="s">
        <v>9978</v>
      </c>
      <c r="M1462" t="s">
        <v>3855</v>
      </c>
      <c r="N1462" t="s">
        <v>1358</v>
      </c>
      <c r="O1462" s="4">
        <v>81416</v>
      </c>
      <c r="P1462" t="s">
        <v>140</v>
      </c>
      <c r="R1462">
        <v>12089170322</v>
      </c>
      <c r="T1462">
        <v>11133</v>
      </c>
      <c r="U1462" t="s">
        <v>639</v>
      </c>
      <c r="V1462" t="s">
        <v>3205</v>
      </c>
      <c r="X1462" t="s">
        <v>1323</v>
      </c>
      <c r="Y1462" t="s">
        <v>9977</v>
      </c>
      <c r="Z1462" t="s">
        <v>9978</v>
      </c>
      <c r="AA1462" t="s">
        <v>3855</v>
      </c>
      <c r="AB1462" t="s">
        <v>1358</v>
      </c>
      <c r="AC1462" s="4">
        <v>81416</v>
      </c>
      <c r="AD1462" t="s">
        <v>140</v>
      </c>
      <c r="AF1462">
        <v>12089170322</v>
      </c>
      <c r="AH1462" t="s">
        <v>2111</v>
      </c>
      <c r="AI1462" t="s">
        <v>168</v>
      </c>
      <c r="AJ1462" t="s">
        <v>2112</v>
      </c>
      <c r="AK1462" t="s">
        <v>2113</v>
      </c>
      <c r="AL1462" t="s">
        <v>1871</v>
      </c>
      <c r="AM1462" t="s">
        <v>2114</v>
      </c>
      <c r="AO1462" t="s">
        <v>2110</v>
      </c>
      <c r="AP1462" t="s">
        <v>1358</v>
      </c>
      <c r="AQ1462" s="4">
        <v>81526</v>
      </c>
      <c r="AR1462" t="s">
        <v>140</v>
      </c>
      <c r="AT1462">
        <v>19706400082</v>
      </c>
      <c r="AV1462" t="s">
        <v>2111</v>
      </c>
      <c r="AW1462" t="s">
        <v>2115</v>
      </c>
      <c r="AZ1462" t="s">
        <v>821</v>
      </c>
      <c r="BA1462" t="s">
        <v>822</v>
      </c>
      <c r="BB1462" t="s">
        <v>136</v>
      </c>
      <c r="BC1462" t="s">
        <v>136</v>
      </c>
      <c r="BD1462" t="s">
        <v>148</v>
      </c>
      <c r="BE1462" t="s">
        <v>136</v>
      </c>
      <c r="BF1462" t="s">
        <v>136</v>
      </c>
      <c r="BG1462" t="s">
        <v>134</v>
      </c>
      <c r="BH1462" t="s">
        <v>136</v>
      </c>
      <c r="BN1462" t="s">
        <v>9979</v>
      </c>
      <c r="BO1462" t="s">
        <v>734</v>
      </c>
      <c r="BP1462">
        <v>4</v>
      </c>
      <c r="BQ1462">
        <v>4</v>
      </c>
      <c r="BR1462">
        <v>4</v>
      </c>
      <c r="BS1462" s="1">
        <v>44208</v>
      </c>
      <c r="BT1462" s="1">
        <v>44479</v>
      </c>
      <c r="BU1462" s="1">
        <v>44208</v>
      </c>
      <c r="BV1462" s="1">
        <v>44479</v>
      </c>
      <c r="BW1462" t="s">
        <v>136</v>
      </c>
      <c r="BX1462">
        <v>35</v>
      </c>
      <c r="BY1462">
        <v>0</v>
      </c>
      <c r="BZ1462">
        <v>7</v>
      </c>
      <c r="CA1462">
        <v>7</v>
      </c>
      <c r="CB1462">
        <v>7</v>
      </c>
      <c r="CC1462">
        <v>7</v>
      </c>
      <c r="CD1462">
        <v>7</v>
      </c>
      <c r="CE1462">
        <v>0</v>
      </c>
      <c r="CF1462" t="str">
        <f>"8:00 AM"</f>
        <v>8:00 AM</v>
      </c>
      <c r="CG1462" t="str">
        <f>"3:00 PM"</f>
        <v>3:00 PM</v>
      </c>
      <c r="CH1462" s="5">
        <v>14.26</v>
      </c>
      <c r="CI1462" t="s">
        <v>146</v>
      </c>
      <c r="CL1462" t="s">
        <v>136</v>
      </c>
      <c r="CM1462" t="s">
        <v>312</v>
      </c>
      <c r="CN1462" t="s">
        <v>148</v>
      </c>
      <c r="CO1462" s="2" t="s">
        <v>9980</v>
      </c>
      <c r="CP1462" t="s">
        <v>149</v>
      </c>
      <c r="CQ1462">
        <v>1</v>
      </c>
      <c r="CR1462">
        <v>0</v>
      </c>
      <c r="CS1462" t="s">
        <v>136</v>
      </c>
      <c r="CT1462" t="s">
        <v>136</v>
      </c>
      <c r="CU1462" t="s">
        <v>136</v>
      </c>
      <c r="CV1462" t="s">
        <v>136</v>
      </c>
      <c r="CW1462" t="s">
        <v>134</v>
      </c>
      <c r="CX1462">
        <v>35</v>
      </c>
      <c r="CY1462" t="s">
        <v>134</v>
      </c>
      <c r="CZ1462" t="s">
        <v>136</v>
      </c>
      <c r="DA1462" t="s">
        <v>134</v>
      </c>
      <c r="DB1462" t="s">
        <v>134</v>
      </c>
      <c r="DC1462" t="s">
        <v>134</v>
      </c>
      <c r="DD1462" t="s">
        <v>136</v>
      </c>
      <c r="DF1462" s="2" t="s">
        <v>9981</v>
      </c>
      <c r="DG1462" t="s">
        <v>9977</v>
      </c>
      <c r="DH1462" t="s">
        <v>3855</v>
      </c>
      <c r="DI1462" t="s">
        <v>1358</v>
      </c>
      <c r="DJ1462" s="4">
        <v>81416</v>
      </c>
      <c r="DK1462" t="s">
        <v>3863</v>
      </c>
      <c r="DL1462" t="s">
        <v>136</v>
      </c>
      <c r="DM1462">
        <v>1</v>
      </c>
      <c r="DN1462" t="s">
        <v>9977</v>
      </c>
      <c r="DO1462" t="s">
        <v>3855</v>
      </c>
      <c r="DP1462" t="s">
        <v>1358</v>
      </c>
      <c r="DQ1462" t="str">
        <f>"81416"</f>
        <v>81416</v>
      </c>
      <c r="DR1462" t="s">
        <v>3863</v>
      </c>
      <c r="DS1462" t="s">
        <v>9982</v>
      </c>
      <c r="DT1462">
        <v>1</v>
      </c>
      <c r="DU1462">
        <v>4</v>
      </c>
      <c r="DV1462" t="s">
        <v>136</v>
      </c>
      <c r="DW1462" t="s">
        <v>136</v>
      </c>
      <c r="DX1462" t="s">
        <v>134</v>
      </c>
      <c r="DY1462" t="s">
        <v>136</v>
      </c>
      <c r="DZ1462">
        <v>1</v>
      </c>
      <c r="EA1462" t="s">
        <v>136</v>
      </c>
      <c r="EC1462" s="5">
        <v>12.68</v>
      </c>
      <c r="ED1462" s="5">
        <v>55</v>
      </c>
      <c r="EE1462">
        <v>12089170322</v>
      </c>
      <c r="EF1462" t="s">
        <v>9983</v>
      </c>
      <c r="EG1462" t="s">
        <v>148</v>
      </c>
      <c r="EH1462">
        <v>0</v>
      </c>
    </row>
    <row r="1463" spans="1:138" ht="15" customHeight="1" x14ac:dyDescent="0.35">
      <c r="A1463" t="s">
        <v>26531</v>
      </c>
      <c r="B1463" t="s">
        <v>157</v>
      </c>
      <c r="C1463" s="1">
        <v>44151.594371412037</v>
      </c>
      <c r="D1463" s="1">
        <v>44172</v>
      </c>
      <c r="E1463" t="s">
        <v>133</v>
      </c>
      <c r="F1463" t="s">
        <v>136</v>
      </c>
      <c r="G1463" t="s">
        <v>135</v>
      </c>
      <c r="H1463" t="s">
        <v>136</v>
      </c>
      <c r="I1463" t="s">
        <v>19584</v>
      </c>
      <c r="K1463" t="s">
        <v>26532</v>
      </c>
      <c r="M1463" t="s">
        <v>26533</v>
      </c>
      <c r="N1463" t="s">
        <v>893</v>
      </c>
      <c r="O1463" s="4">
        <v>12952</v>
      </c>
      <c r="P1463" t="s">
        <v>140</v>
      </c>
      <c r="R1463">
        <v>15186377000</v>
      </c>
      <c r="T1463">
        <v>111998</v>
      </c>
      <c r="U1463" t="s">
        <v>13880</v>
      </c>
      <c r="V1463" t="s">
        <v>1257</v>
      </c>
      <c r="X1463" t="s">
        <v>6277</v>
      </c>
      <c r="Y1463" t="s">
        <v>26534</v>
      </c>
      <c r="AA1463" t="s">
        <v>26533</v>
      </c>
      <c r="AB1463" t="s">
        <v>893</v>
      </c>
      <c r="AC1463" s="4">
        <v>12952</v>
      </c>
      <c r="AD1463" t="s">
        <v>140</v>
      </c>
      <c r="AF1463">
        <v>15186377000</v>
      </c>
      <c r="AH1463" t="s">
        <v>19589</v>
      </c>
      <c r="AI1463" t="s">
        <v>168</v>
      </c>
      <c r="AJ1463" t="s">
        <v>4127</v>
      </c>
      <c r="AK1463" t="s">
        <v>4128</v>
      </c>
      <c r="AM1463" t="s">
        <v>4129</v>
      </c>
      <c r="AO1463" t="s">
        <v>4130</v>
      </c>
      <c r="AP1463" t="s">
        <v>4125</v>
      </c>
      <c r="AQ1463" s="4">
        <v>5760</v>
      </c>
      <c r="AR1463" t="s">
        <v>140</v>
      </c>
      <c r="AT1463">
        <v>18029482788</v>
      </c>
      <c r="AV1463" t="s">
        <v>4131</v>
      </c>
      <c r="AW1463" t="s">
        <v>4132</v>
      </c>
      <c r="AZ1463" t="s">
        <v>262</v>
      </c>
      <c r="BA1463" t="s">
        <v>263</v>
      </c>
      <c r="BB1463" t="s">
        <v>136</v>
      </c>
      <c r="BC1463" t="s">
        <v>136</v>
      </c>
      <c r="BD1463" t="s">
        <v>148</v>
      </c>
      <c r="BE1463" t="s">
        <v>136</v>
      </c>
      <c r="BF1463" t="s">
        <v>136</v>
      </c>
      <c r="BG1463" t="s">
        <v>134</v>
      </c>
      <c r="BH1463" t="s">
        <v>136</v>
      </c>
      <c r="BN1463" t="s">
        <v>26535</v>
      </c>
      <c r="BO1463" t="s">
        <v>26536</v>
      </c>
      <c r="BP1463">
        <v>8</v>
      </c>
      <c r="BQ1463">
        <v>8</v>
      </c>
      <c r="BR1463">
        <v>8</v>
      </c>
      <c r="BS1463" s="1">
        <v>44200</v>
      </c>
      <c r="BT1463" s="1">
        <v>44357</v>
      </c>
      <c r="BU1463" s="1">
        <v>44200</v>
      </c>
      <c r="BV1463" s="1">
        <v>44357</v>
      </c>
      <c r="BW1463" t="s">
        <v>136</v>
      </c>
      <c r="BX1463">
        <v>40</v>
      </c>
      <c r="BY1463">
        <v>0</v>
      </c>
      <c r="BZ1463">
        <v>7</v>
      </c>
      <c r="CA1463">
        <v>7</v>
      </c>
      <c r="CB1463">
        <v>7</v>
      </c>
      <c r="CC1463">
        <v>7</v>
      </c>
      <c r="CD1463">
        <v>7</v>
      </c>
      <c r="CE1463">
        <v>5</v>
      </c>
      <c r="CF1463" t="str">
        <f>"8:00 AM"</f>
        <v>8:00 AM</v>
      </c>
      <c r="CG1463" t="str">
        <f>"3:00 PM"</f>
        <v>3:00 PM</v>
      </c>
      <c r="CH1463" s="5">
        <v>14.29</v>
      </c>
      <c r="CI1463" t="s">
        <v>146</v>
      </c>
      <c r="CL1463" t="s">
        <v>136</v>
      </c>
      <c r="CM1463" t="s">
        <v>312</v>
      </c>
      <c r="CN1463" t="s">
        <v>148</v>
      </c>
      <c r="CO1463" s="2" t="s">
        <v>26537</v>
      </c>
      <c r="CP1463" t="s">
        <v>149</v>
      </c>
      <c r="CQ1463">
        <v>3</v>
      </c>
      <c r="CR1463">
        <v>0</v>
      </c>
      <c r="CS1463" t="s">
        <v>136</v>
      </c>
      <c r="CT1463" t="s">
        <v>136</v>
      </c>
      <c r="CU1463" t="s">
        <v>136</v>
      </c>
      <c r="CV1463" t="s">
        <v>136</v>
      </c>
      <c r="CW1463" t="s">
        <v>134</v>
      </c>
      <c r="CX1463">
        <v>50</v>
      </c>
      <c r="CY1463" t="s">
        <v>134</v>
      </c>
      <c r="CZ1463" t="s">
        <v>136</v>
      </c>
      <c r="DA1463" t="s">
        <v>134</v>
      </c>
      <c r="DB1463" t="s">
        <v>134</v>
      </c>
      <c r="DC1463" t="s">
        <v>134</v>
      </c>
      <c r="DD1463" t="s">
        <v>136</v>
      </c>
      <c r="DF1463" t="s">
        <v>149</v>
      </c>
      <c r="DG1463" t="s">
        <v>26534</v>
      </c>
      <c r="DH1463" t="s">
        <v>26533</v>
      </c>
      <c r="DI1463" t="s">
        <v>893</v>
      </c>
      <c r="DJ1463" s="4">
        <v>12952</v>
      </c>
      <c r="DK1463" t="s">
        <v>2895</v>
      </c>
      <c r="DL1463" t="s">
        <v>136</v>
      </c>
      <c r="DM1463">
        <v>1</v>
      </c>
      <c r="DN1463" t="s">
        <v>26538</v>
      </c>
      <c r="DO1463" t="s">
        <v>26539</v>
      </c>
      <c r="DP1463" t="s">
        <v>893</v>
      </c>
      <c r="DQ1463" t="str">
        <f>"12934"</f>
        <v>12934</v>
      </c>
      <c r="DR1463" t="s">
        <v>2895</v>
      </c>
      <c r="DS1463" t="s">
        <v>1792</v>
      </c>
      <c r="DT1463">
        <v>1</v>
      </c>
      <c r="DU1463">
        <v>12</v>
      </c>
      <c r="DV1463" t="s">
        <v>136</v>
      </c>
      <c r="DW1463" t="s">
        <v>134</v>
      </c>
      <c r="DX1463" t="s">
        <v>134</v>
      </c>
      <c r="DY1463" t="s">
        <v>136</v>
      </c>
      <c r="DZ1463">
        <v>1</v>
      </c>
      <c r="EA1463" t="s">
        <v>136</v>
      </c>
      <c r="EC1463" s="5">
        <v>12.68</v>
      </c>
      <c r="ED1463" s="5">
        <v>55</v>
      </c>
      <c r="EE1463">
        <v>15186377000</v>
      </c>
      <c r="EF1463" t="s">
        <v>19589</v>
      </c>
      <c r="EG1463" t="s">
        <v>148</v>
      </c>
      <c r="EH1463">
        <v>0</v>
      </c>
    </row>
    <row r="1464" spans="1:138" ht="15" customHeight="1" x14ac:dyDescent="0.35">
      <c r="A1464" t="s">
        <v>27501</v>
      </c>
      <c r="B1464" t="s">
        <v>157</v>
      </c>
      <c r="C1464" s="1">
        <v>44148.695535185187</v>
      </c>
      <c r="D1464" s="1">
        <v>44172</v>
      </c>
      <c r="E1464" t="s">
        <v>133</v>
      </c>
      <c r="F1464" t="s">
        <v>134</v>
      </c>
      <c r="G1464" t="s">
        <v>135</v>
      </c>
      <c r="H1464" t="s">
        <v>136</v>
      </c>
      <c r="I1464" t="s">
        <v>27502</v>
      </c>
      <c r="K1464" t="s">
        <v>27503</v>
      </c>
      <c r="M1464" t="s">
        <v>27504</v>
      </c>
      <c r="N1464" t="s">
        <v>395</v>
      </c>
      <c r="O1464" s="4">
        <v>91737</v>
      </c>
      <c r="P1464" t="s">
        <v>140</v>
      </c>
      <c r="R1464">
        <v>19097542555</v>
      </c>
      <c r="T1464">
        <v>11291</v>
      </c>
      <c r="U1464" t="s">
        <v>5990</v>
      </c>
      <c r="V1464" t="s">
        <v>4397</v>
      </c>
      <c r="W1464" t="s">
        <v>148</v>
      </c>
      <c r="X1464" t="s">
        <v>164</v>
      </c>
      <c r="Y1464" t="s">
        <v>27503</v>
      </c>
      <c r="Z1464" t="s">
        <v>148</v>
      </c>
      <c r="AA1464" t="s">
        <v>27504</v>
      </c>
      <c r="AB1464" t="s">
        <v>395</v>
      </c>
      <c r="AC1464" s="4">
        <v>91737</v>
      </c>
      <c r="AD1464" t="s">
        <v>140</v>
      </c>
      <c r="AF1464">
        <v>19097542555</v>
      </c>
      <c r="AH1464" t="s">
        <v>27505</v>
      </c>
      <c r="AI1464" t="s">
        <v>168</v>
      </c>
      <c r="AJ1464" t="s">
        <v>1941</v>
      </c>
      <c r="AK1464" t="s">
        <v>1942</v>
      </c>
      <c r="AL1464" t="s">
        <v>1943</v>
      </c>
      <c r="AM1464" t="s">
        <v>1944</v>
      </c>
      <c r="AN1464" t="s">
        <v>1945</v>
      </c>
      <c r="AO1464" t="s">
        <v>1946</v>
      </c>
      <c r="AP1464" t="s">
        <v>374</v>
      </c>
      <c r="AQ1464" s="4">
        <v>78266</v>
      </c>
      <c r="AR1464" t="s">
        <v>140</v>
      </c>
      <c r="AT1464">
        <v>18305844555</v>
      </c>
      <c r="AV1464" t="s">
        <v>1947</v>
      </c>
      <c r="AW1464" t="s">
        <v>1948</v>
      </c>
      <c r="AZ1464" t="s">
        <v>334</v>
      </c>
      <c r="BA1464" t="s">
        <v>335</v>
      </c>
      <c r="BB1464" t="s">
        <v>134</v>
      </c>
      <c r="BC1464" t="s">
        <v>134</v>
      </c>
      <c r="BD1464" t="s">
        <v>134</v>
      </c>
      <c r="BE1464" t="s">
        <v>134</v>
      </c>
      <c r="BF1464" t="s">
        <v>136</v>
      </c>
      <c r="BG1464" t="s">
        <v>134</v>
      </c>
      <c r="BH1464" t="s">
        <v>136</v>
      </c>
      <c r="BN1464" t="s">
        <v>27506</v>
      </c>
      <c r="BO1464" t="s">
        <v>7737</v>
      </c>
      <c r="BP1464">
        <v>15</v>
      </c>
      <c r="BQ1464">
        <v>15</v>
      </c>
      <c r="BR1464">
        <v>15</v>
      </c>
      <c r="BS1464" s="1">
        <v>44197</v>
      </c>
      <c r="BT1464" s="1">
        <v>44500</v>
      </c>
      <c r="BU1464" s="1">
        <v>44197</v>
      </c>
      <c r="BV1464" s="1">
        <v>44500</v>
      </c>
      <c r="BW1464" t="s">
        <v>136</v>
      </c>
      <c r="BX1464">
        <v>40</v>
      </c>
      <c r="BY1464">
        <v>0</v>
      </c>
      <c r="BZ1464">
        <v>8</v>
      </c>
      <c r="CA1464">
        <v>8</v>
      </c>
      <c r="CB1464">
        <v>8</v>
      </c>
      <c r="CC1464">
        <v>8</v>
      </c>
      <c r="CD1464">
        <v>8</v>
      </c>
      <c r="CE1464">
        <v>0</v>
      </c>
      <c r="CF1464" t="str">
        <f>"8:00 AM"</f>
        <v>8:00 AM</v>
      </c>
      <c r="CG1464" t="str">
        <f>"5:00 PM"</f>
        <v>5:00 PM</v>
      </c>
      <c r="CH1464" s="5">
        <v>14.77</v>
      </c>
      <c r="CI1464" t="s">
        <v>146</v>
      </c>
      <c r="CJ1464">
        <v>14.99</v>
      </c>
      <c r="CK1464" t="s">
        <v>148</v>
      </c>
      <c r="CL1464" t="s">
        <v>136</v>
      </c>
      <c r="CM1464" t="s">
        <v>312</v>
      </c>
      <c r="CN1464" t="s">
        <v>148</v>
      </c>
      <c r="CO1464" s="2" t="s">
        <v>27507</v>
      </c>
      <c r="CP1464" t="s">
        <v>149</v>
      </c>
      <c r="CQ1464">
        <v>3</v>
      </c>
      <c r="CR1464">
        <v>0</v>
      </c>
      <c r="CS1464" t="s">
        <v>136</v>
      </c>
      <c r="CT1464" t="s">
        <v>136</v>
      </c>
      <c r="CU1464" t="s">
        <v>136</v>
      </c>
      <c r="CV1464" t="s">
        <v>136</v>
      </c>
      <c r="CW1464" t="s">
        <v>134</v>
      </c>
      <c r="CX1464">
        <v>50</v>
      </c>
      <c r="CY1464" t="s">
        <v>136</v>
      </c>
      <c r="CZ1464" t="s">
        <v>136</v>
      </c>
      <c r="DA1464" t="s">
        <v>136</v>
      </c>
      <c r="DB1464" t="s">
        <v>136</v>
      </c>
      <c r="DC1464" t="s">
        <v>136</v>
      </c>
      <c r="DD1464" t="s">
        <v>136</v>
      </c>
      <c r="DF1464" t="s">
        <v>7282</v>
      </c>
      <c r="DG1464" t="s">
        <v>27508</v>
      </c>
      <c r="DH1464" t="s">
        <v>27509</v>
      </c>
      <c r="DI1464" t="s">
        <v>395</v>
      </c>
      <c r="DJ1464" s="4">
        <v>92337</v>
      </c>
      <c r="DK1464" t="s">
        <v>3883</v>
      </c>
      <c r="DL1464" t="s">
        <v>134</v>
      </c>
      <c r="DM1464">
        <v>74</v>
      </c>
      <c r="DN1464" t="s">
        <v>27510</v>
      </c>
      <c r="DO1464" t="s">
        <v>27509</v>
      </c>
      <c r="DP1464" t="s">
        <v>395</v>
      </c>
      <c r="DQ1464" t="str">
        <f>"92337"</f>
        <v>92337</v>
      </c>
      <c r="DR1464" t="s">
        <v>3883</v>
      </c>
      <c r="DS1464" t="s">
        <v>27511</v>
      </c>
      <c r="DT1464">
        <v>1</v>
      </c>
      <c r="DU1464">
        <v>10</v>
      </c>
      <c r="DV1464" t="s">
        <v>134</v>
      </c>
      <c r="DW1464" t="s">
        <v>134</v>
      </c>
      <c r="DX1464" t="s">
        <v>134</v>
      </c>
      <c r="DY1464" t="s">
        <v>134</v>
      </c>
      <c r="DZ1464">
        <v>4</v>
      </c>
      <c r="EA1464" t="s">
        <v>134</v>
      </c>
      <c r="EB1464" s="5">
        <v>12.68</v>
      </c>
      <c r="EC1464" s="5">
        <v>12.68</v>
      </c>
      <c r="ED1464" s="5">
        <v>55</v>
      </c>
      <c r="EE1464">
        <v>19097542555</v>
      </c>
      <c r="EF1464" t="s">
        <v>27505</v>
      </c>
      <c r="EG1464" t="s">
        <v>148</v>
      </c>
      <c r="EH1464">
        <v>0</v>
      </c>
    </row>
    <row r="1465" spans="1:138" ht="15" customHeight="1" x14ac:dyDescent="0.35">
      <c r="A1465" t="s">
        <v>8898</v>
      </c>
      <c r="B1465" t="s">
        <v>157</v>
      </c>
      <c r="C1465" s="1">
        <v>44146.471290393521</v>
      </c>
      <c r="D1465" s="1">
        <v>44172</v>
      </c>
      <c r="E1465" t="s">
        <v>133</v>
      </c>
      <c r="F1465" t="s">
        <v>136</v>
      </c>
      <c r="G1465" t="s">
        <v>135</v>
      </c>
      <c r="H1465" t="s">
        <v>136</v>
      </c>
      <c r="I1465" t="s">
        <v>8899</v>
      </c>
      <c r="K1465" t="s">
        <v>8900</v>
      </c>
      <c r="M1465" t="s">
        <v>8901</v>
      </c>
      <c r="N1465" t="s">
        <v>246</v>
      </c>
      <c r="O1465" s="4">
        <v>71327</v>
      </c>
      <c r="P1465" t="s">
        <v>140</v>
      </c>
      <c r="R1465">
        <v>13183053606</v>
      </c>
      <c r="T1465">
        <v>112910</v>
      </c>
      <c r="U1465" t="s">
        <v>8902</v>
      </c>
      <c r="V1465" t="s">
        <v>1245</v>
      </c>
      <c r="X1465" t="s">
        <v>8903</v>
      </c>
      <c r="Y1465" t="s">
        <v>8900</v>
      </c>
      <c r="AA1465" t="s">
        <v>8901</v>
      </c>
      <c r="AB1465" t="s">
        <v>246</v>
      </c>
      <c r="AC1465" s="4">
        <v>71327</v>
      </c>
      <c r="AD1465" t="s">
        <v>140</v>
      </c>
      <c r="AF1465">
        <v>13183053606</v>
      </c>
      <c r="AH1465" t="s">
        <v>2123</v>
      </c>
      <c r="AI1465" t="s">
        <v>168</v>
      </c>
      <c r="AJ1465" t="s">
        <v>913</v>
      </c>
      <c r="AK1465" t="s">
        <v>914</v>
      </c>
      <c r="AL1465" t="s">
        <v>845</v>
      </c>
      <c r="AM1465" t="s">
        <v>561</v>
      </c>
      <c r="AN1465" t="s">
        <v>562</v>
      </c>
      <c r="AO1465" t="s">
        <v>563</v>
      </c>
      <c r="AP1465" t="s">
        <v>564</v>
      </c>
      <c r="AQ1465" s="4">
        <v>22949</v>
      </c>
      <c r="AR1465" t="s">
        <v>140</v>
      </c>
      <c r="AT1465">
        <v>14342634300</v>
      </c>
      <c r="AV1465" t="s">
        <v>2124</v>
      </c>
      <c r="AW1465" t="s">
        <v>566</v>
      </c>
      <c r="AZ1465" t="s">
        <v>334</v>
      </c>
      <c r="BA1465" t="s">
        <v>335</v>
      </c>
      <c r="BB1465" t="s">
        <v>136</v>
      </c>
      <c r="BC1465" t="s">
        <v>136</v>
      </c>
      <c r="BD1465" t="s">
        <v>148</v>
      </c>
      <c r="BE1465" t="s">
        <v>136</v>
      </c>
      <c r="BF1465" t="s">
        <v>136</v>
      </c>
      <c r="BG1465" t="s">
        <v>134</v>
      </c>
      <c r="BH1465" t="s">
        <v>136</v>
      </c>
      <c r="BI1465" t="s">
        <v>1127</v>
      </c>
      <c r="BJ1465" t="s">
        <v>8904</v>
      </c>
      <c r="BL1465" t="s">
        <v>566</v>
      </c>
      <c r="BM1465" t="s">
        <v>2123</v>
      </c>
      <c r="BN1465" t="s">
        <v>8905</v>
      </c>
      <c r="BO1465" t="s">
        <v>570</v>
      </c>
      <c r="BP1465">
        <v>7</v>
      </c>
      <c r="BQ1465">
        <v>7</v>
      </c>
      <c r="BR1465">
        <v>7</v>
      </c>
      <c r="BS1465" s="1">
        <v>44203</v>
      </c>
      <c r="BT1465" s="1">
        <v>44476</v>
      </c>
      <c r="BU1465" s="1">
        <v>44203</v>
      </c>
      <c r="BV1465" s="1">
        <v>44476</v>
      </c>
      <c r="BW1465" t="s">
        <v>136</v>
      </c>
      <c r="BX1465">
        <v>50</v>
      </c>
      <c r="BY1465">
        <v>0</v>
      </c>
      <c r="BZ1465">
        <v>9</v>
      </c>
      <c r="CA1465">
        <v>9</v>
      </c>
      <c r="CB1465">
        <v>9</v>
      </c>
      <c r="CC1465">
        <v>9</v>
      </c>
      <c r="CD1465">
        <v>9</v>
      </c>
      <c r="CE1465">
        <v>5</v>
      </c>
      <c r="CF1465" t="str">
        <f>"7:00 AM"</f>
        <v>7:00 AM</v>
      </c>
      <c r="CG1465" t="str">
        <f>"4:30 PM"</f>
        <v>4:30 PM</v>
      </c>
      <c r="CH1465" s="5">
        <v>11.83</v>
      </c>
      <c r="CI1465" t="s">
        <v>146</v>
      </c>
      <c r="CL1465" t="s">
        <v>136</v>
      </c>
      <c r="CM1465" t="s">
        <v>312</v>
      </c>
      <c r="CN1465" t="s">
        <v>148</v>
      </c>
      <c r="CO1465" t="s">
        <v>854</v>
      </c>
      <c r="CP1465" t="s">
        <v>149</v>
      </c>
      <c r="CQ1465">
        <v>3</v>
      </c>
      <c r="CR1465">
        <v>0</v>
      </c>
      <c r="CS1465" t="s">
        <v>136</v>
      </c>
      <c r="CT1465" t="s">
        <v>136</v>
      </c>
      <c r="CU1465" t="s">
        <v>136</v>
      </c>
      <c r="CV1465" t="s">
        <v>136</v>
      </c>
      <c r="CW1465" t="s">
        <v>134</v>
      </c>
      <c r="CX1465">
        <v>70</v>
      </c>
      <c r="CY1465" t="s">
        <v>134</v>
      </c>
      <c r="CZ1465" t="s">
        <v>134</v>
      </c>
      <c r="DA1465" t="s">
        <v>134</v>
      </c>
      <c r="DB1465" t="s">
        <v>134</v>
      </c>
      <c r="DC1465" t="s">
        <v>134</v>
      </c>
      <c r="DD1465" t="s">
        <v>136</v>
      </c>
      <c r="DF1465" t="s">
        <v>8906</v>
      </c>
      <c r="DG1465" t="s">
        <v>8907</v>
      </c>
      <c r="DH1465" t="s">
        <v>8901</v>
      </c>
      <c r="DI1465" t="s">
        <v>246</v>
      </c>
      <c r="DJ1465" s="4">
        <v>71327</v>
      </c>
      <c r="DK1465" t="s">
        <v>711</v>
      </c>
      <c r="DL1465" t="s">
        <v>134</v>
      </c>
      <c r="DM1465">
        <v>6</v>
      </c>
      <c r="DN1465" t="s">
        <v>8908</v>
      </c>
      <c r="DO1465" t="s">
        <v>5085</v>
      </c>
      <c r="DP1465" t="s">
        <v>246</v>
      </c>
      <c r="DQ1465" t="str">
        <f>"71333"</f>
        <v>71333</v>
      </c>
      <c r="DR1465" t="s">
        <v>711</v>
      </c>
      <c r="DS1465" t="s">
        <v>861</v>
      </c>
      <c r="DT1465">
        <v>1</v>
      </c>
      <c r="DU1465">
        <v>14</v>
      </c>
      <c r="DV1465" t="s">
        <v>134</v>
      </c>
      <c r="DW1465" t="s">
        <v>134</v>
      </c>
      <c r="DX1465" t="s">
        <v>134</v>
      </c>
      <c r="DY1465" t="s">
        <v>136</v>
      </c>
      <c r="DZ1465">
        <v>1</v>
      </c>
      <c r="EA1465" t="s">
        <v>134</v>
      </c>
      <c r="EB1465" s="5">
        <v>12.68</v>
      </c>
      <c r="EC1465" s="5">
        <v>12.68</v>
      </c>
      <c r="ED1465" s="5">
        <v>55</v>
      </c>
      <c r="EE1465">
        <v>13183053606</v>
      </c>
      <c r="EF1465" t="s">
        <v>148</v>
      </c>
      <c r="EG1465" t="s">
        <v>1084</v>
      </c>
      <c r="EH1465">
        <v>0</v>
      </c>
    </row>
    <row r="1466" spans="1:138" ht="15" customHeight="1" x14ac:dyDescent="0.35">
      <c r="A1466" t="s">
        <v>21243</v>
      </c>
      <c r="B1466" t="s">
        <v>157</v>
      </c>
      <c r="C1466" s="1">
        <v>44138.443564004629</v>
      </c>
      <c r="D1466" s="1">
        <v>44172</v>
      </c>
      <c r="E1466" t="s">
        <v>133</v>
      </c>
      <c r="F1466" t="s">
        <v>136</v>
      </c>
      <c r="G1466" t="s">
        <v>135</v>
      </c>
      <c r="H1466" t="s">
        <v>136</v>
      </c>
      <c r="I1466" t="s">
        <v>5143</v>
      </c>
      <c r="K1466" t="s">
        <v>5144</v>
      </c>
      <c r="M1466" t="s">
        <v>5145</v>
      </c>
      <c r="N1466" t="s">
        <v>395</v>
      </c>
      <c r="O1466" s="4">
        <v>93263</v>
      </c>
      <c r="P1466" t="s">
        <v>140</v>
      </c>
      <c r="R1466">
        <v>16613337983</v>
      </c>
      <c r="T1466">
        <v>112910</v>
      </c>
      <c r="U1466" t="s">
        <v>5146</v>
      </c>
      <c r="V1466" t="s">
        <v>5147</v>
      </c>
      <c r="X1466" t="s">
        <v>5148</v>
      </c>
      <c r="Y1466" t="s">
        <v>5144</v>
      </c>
      <c r="AA1466" t="s">
        <v>5145</v>
      </c>
      <c r="AB1466" t="s">
        <v>395</v>
      </c>
      <c r="AC1466" s="4">
        <v>93263</v>
      </c>
      <c r="AD1466" t="s">
        <v>140</v>
      </c>
      <c r="AF1466">
        <v>16613337983</v>
      </c>
      <c r="AH1466" t="s">
        <v>148</v>
      </c>
      <c r="AI1466" t="s">
        <v>168</v>
      </c>
      <c r="AJ1466" t="s">
        <v>456</v>
      </c>
      <c r="AK1466" t="s">
        <v>457</v>
      </c>
      <c r="AM1466" t="s">
        <v>458</v>
      </c>
      <c r="AO1466" t="s">
        <v>459</v>
      </c>
      <c r="AP1466" t="s">
        <v>460</v>
      </c>
      <c r="AQ1466" s="4">
        <v>73737</v>
      </c>
      <c r="AR1466" t="s">
        <v>140</v>
      </c>
      <c r="AT1466">
        <v>15802274747</v>
      </c>
      <c r="AV1466" t="s">
        <v>461</v>
      </c>
      <c r="AW1466" t="s">
        <v>462</v>
      </c>
      <c r="AZ1466" t="s">
        <v>334</v>
      </c>
      <c r="BA1466" t="s">
        <v>335</v>
      </c>
      <c r="BB1466" t="s">
        <v>136</v>
      </c>
      <c r="BC1466" t="s">
        <v>136</v>
      </c>
      <c r="BD1466" t="s">
        <v>148</v>
      </c>
      <c r="BE1466" t="s">
        <v>136</v>
      </c>
      <c r="BF1466" t="s">
        <v>136</v>
      </c>
      <c r="BG1466" t="s">
        <v>134</v>
      </c>
      <c r="BH1466" t="s">
        <v>136</v>
      </c>
      <c r="BN1466" t="s">
        <v>21244</v>
      </c>
      <c r="BO1466" t="s">
        <v>464</v>
      </c>
      <c r="BP1466">
        <v>13</v>
      </c>
      <c r="BQ1466">
        <v>13</v>
      </c>
      <c r="BR1466">
        <v>13</v>
      </c>
      <c r="BS1466" s="1">
        <v>44205</v>
      </c>
      <c r="BT1466" s="1">
        <v>44509</v>
      </c>
      <c r="BU1466" s="1">
        <v>44205</v>
      </c>
      <c r="BV1466" s="1">
        <v>44509</v>
      </c>
      <c r="BW1466" t="s">
        <v>136</v>
      </c>
      <c r="BX1466">
        <v>46</v>
      </c>
      <c r="BY1466">
        <v>0</v>
      </c>
      <c r="BZ1466">
        <v>8</v>
      </c>
      <c r="CA1466">
        <v>8</v>
      </c>
      <c r="CB1466">
        <v>8</v>
      </c>
      <c r="CC1466">
        <v>8</v>
      </c>
      <c r="CD1466">
        <v>8</v>
      </c>
      <c r="CE1466">
        <v>6</v>
      </c>
      <c r="CF1466" t="str">
        <f>"8:00 AM"</f>
        <v>8:00 AM</v>
      </c>
      <c r="CG1466" t="str">
        <f>"5:00 PM"</f>
        <v>5:00 PM</v>
      </c>
      <c r="CH1466" s="5">
        <v>11.83</v>
      </c>
      <c r="CI1466" t="s">
        <v>146</v>
      </c>
      <c r="CL1466" t="s">
        <v>136</v>
      </c>
      <c r="CM1466" t="s">
        <v>312</v>
      </c>
      <c r="CN1466" t="s">
        <v>148</v>
      </c>
      <c r="CO1466" t="s">
        <v>465</v>
      </c>
      <c r="CP1466" t="s">
        <v>149</v>
      </c>
      <c r="CQ1466">
        <v>3</v>
      </c>
      <c r="CR1466">
        <v>0</v>
      </c>
      <c r="CS1466" t="s">
        <v>136</v>
      </c>
      <c r="CT1466" t="s">
        <v>134</v>
      </c>
      <c r="CU1466" t="s">
        <v>136</v>
      </c>
      <c r="CV1466" t="s">
        <v>134</v>
      </c>
      <c r="CW1466" t="s">
        <v>134</v>
      </c>
      <c r="CX1466">
        <v>75</v>
      </c>
      <c r="CY1466" t="s">
        <v>134</v>
      </c>
      <c r="CZ1466" t="s">
        <v>134</v>
      </c>
      <c r="DA1466" t="s">
        <v>134</v>
      </c>
      <c r="DB1466" t="s">
        <v>136</v>
      </c>
      <c r="DC1466" t="s">
        <v>134</v>
      </c>
      <c r="DD1466" t="s">
        <v>136</v>
      </c>
      <c r="DF1466" t="s">
        <v>466</v>
      </c>
      <c r="DG1466" t="s">
        <v>21245</v>
      </c>
      <c r="DH1466" t="s">
        <v>5840</v>
      </c>
      <c r="DI1466" t="s">
        <v>720</v>
      </c>
      <c r="DJ1466" s="4">
        <v>39470</v>
      </c>
      <c r="DK1466" t="s">
        <v>5844</v>
      </c>
      <c r="DL1466" t="s">
        <v>134</v>
      </c>
      <c r="DM1466">
        <v>4</v>
      </c>
      <c r="DN1466" t="s">
        <v>21246</v>
      </c>
      <c r="DO1466" t="s">
        <v>21247</v>
      </c>
      <c r="DP1466" t="s">
        <v>720</v>
      </c>
      <c r="DQ1466" t="str">
        <f>"39455"</f>
        <v>39455</v>
      </c>
      <c r="DR1466" t="s">
        <v>5844</v>
      </c>
      <c r="DS1466" t="s">
        <v>296</v>
      </c>
      <c r="DT1466">
        <v>1</v>
      </c>
      <c r="DU1466">
        <v>9</v>
      </c>
      <c r="DV1466" t="s">
        <v>134</v>
      </c>
      <c r="DW1466" t="s">
        <v>134</v>
      </c>
      <c r="DX1466" t="s">
        <v>134</v>
      </c>
      <c r="DY1466" t="s">
        <v>134</v>
      </c>
      <c r="DZ1466">
        <v>5</v>
      </c>
      <c r="EA1466" t="s">
        <v>136</v>
      </c>
      <c r="EC1466" s="5">
        <v>12.68</v>
      </c>
      <c r="ED1466" s="5">
        <v>55</v>
      </c>
      <c r="EE1466">
        <v>16613337983</v>
      </c>
      <c r="EF1466" t="s">
        <v>5152</v>
      </c>
      <c r="EG1466" t="s">
        <v>148</v>
      </c>
      <c r="EH1466">
        <v>0</v>
      </c>
    </row>
    <row r="1467" spans="1:138" ht="15" customHeight="1" x14ac:dyDescent="0.35">
      <c r="A1467" t="s">
        <v>26887</v>
      </c>
      <c r="B1467" t="s">
        <v>157</v>
      </c>
      <c r="C1467" s="1">
        <v>44140.612161111108</v>
      </c>
      <c r="D1467" s="1">
        <v>44172</v>
      </c>
      <c r="E1467" t="s">
        <v>133</v>
      </c>
      <c r="F1467" t="s">
        <v>136</v>
      </c>
      <c r="G1467" t="s">
        <v>135</v>
      </c>
      <c r="H1467" t="s">
        <v>136</v>
      </c>
      <c r="I1467" t="s">
        <v>26888</v>
      </c>
      <c r="K1467" t="s">
        <v>26889</v>
      </c>
      <c r="L1467" t="s">
        <v>26890</v>
      </c>
      <c r="M1467" t="s">
        <v>700</v>
      </c>
      <c r="N1467" t="s">
        <v>246</v>
      </c>
      <c r="O1467" s="4">
        <v>70586</v>
      </c>
      <c r="P1467" t="s">
        <v>140</v>
      </c>
      <c r="R1467">
        <v>13378311411</v>
      </c>
      <c r="T1467">
        <v>112512</v>
      </c>
      <c r="U1467" t="s">
        <v>26891</v>
      </c>
      <c r="V1467" t="s">
        <v>26892</v>
      </c>
      <c r="W1467" t="s">
        <v>2897</v>
      </c>
      <c r="X1467" t="s">
        <v>164</v>
      </c>
      <c r="Y1467" t="s">
        <v>26889</v>
      </c>
      <c r="Z1467" t="s">
        <v>26890</v>
      </c>
      <c r="AA1467" t="s">
        <v>700</v>
      </c>
      <c r="AB1467" t="s">
        <v>246</v>
      </c>
      <c r="AC1467" s="4">
        <v>70586</v>
      </c>
      <c r="AD1467" t="s">
        <v>140</v>
      </c>
      <c r="AF1467">
        <v>13378311411</v>
      </c>
      <c r="AH1467" t="s">
        <v>26893</v>
      </c>
      <c r="AI1467" t="s">
        <v>226</v>
      </c>
      <c r="AJ1467" t="s">
        <v>667</v>
      </c>
      <c r="AK1467" t="s">
        <v>668</v>
      </c>
      <c r="AL1467" t="s">
        <v>669</v>
      </c>
      <c r="AM1467" t="s">
        <v>5000</v>
      </c>
      <c r="AO1467" t="s">
        <v>5001</v>
      </c>
      <c r="AP1467" t="s">
        <v>246</v>
      </c>
      <c r="AQ1467" s="4" t="s">
        <v>27718</v>
      </c>
      <c r="AR1467" t="s">
        <v>140</v>
      </c>
      <c r="AT1467">
        <v>13372140354</v>
      </c>
      <c r="AV1467" t="s">
        <v>672</v>
      </c>
      <c r="AW1467" t="s">
        <v>673</v>
      </c>
      <c r="AX1467" t="s">
        <v>246</v>
      </c>
      <c r="AY1467" t="s">
        <v>674</v>
      </c>
      <c r="AZ1467" t="s">
        <v>334</v>
      </c>
      <c r="BA1467" t="s">
        <v>335</v>
      </c>
      <c r="BB1467" t="s">
        <v>136</v>
      </c>
      <c r="BC1467" t="s">
        <v>136</v>
      </c>
      <c r="BD1467" t="s">
        <v>148</v>
      </c>
      <c r="BE1467" t="s">
        <v>136</v>
      </c>
      <c r="BF1467" t="s">
        <v>136</v>
      </c>
      <c r="BG1467" t="s">
        <v>134</v>
      </c>
      <c r="BH1467" t="s">
        <v>136</v>
      </c>
      <c r="BN1467" t="s">
        <v>26894</v>
      </c>
      <c r="BO1467" t="s">
        <v>905</v>
      </c>
      <c r="BP1467">
        <v>10</v>
      </c>
      <c r="BQ1467">
        <v>10</v>
      </c>
      <c r="BR1467">
        <v>10</v>
      </c>
      <c r="BS1467" s="1">
        <v>44197</v>
      </c>
      <c r="BT1467" s="1">
        <v>44500</v>
      </c>
      <c r="BU1467" s="1">
        <v>44197</v>
      </c>
      <c r="BV1467" s="1">
        <v>44500</v>
      </c>
      <c r="BW1467" t="s">
        <v>136</v>
      </c>
      <c r="BX1467">
        <v>40</v>
      </c>
      <c r="BY1467">
        <v>0</v>
      </c>
      <c r="BZ1467">
        <v>8</v>
      </c>
      <c r="CA1467">
        <v>8</v>
      </c>
      <c r="CB1467">
        <v>8</v>
      </c>
      <c r="CC1467">
        <v>8</v>
      </c>
      <c r="CD1467">
        <v>8</v>
      </c>
      <c r="CE1467">
        <v>0</v>
      </c>
      <c r="CF1467" t="str">
        <f>"7:00 AM"</f>
        <v>7:00 AM</v>
      </c>
      <c r="CG1467" t="str">
        <f>"4:00 PM"</f>
        <v>4:00 PM</v>
      </c>
      <c r="CH1467" s="5">
        <v>11.83</v>
      </c>
      <c r="CI1467" t="s">
        <v>146</v>
      </c>
      <c r="CL1467" t="s">
        <v>134</v>
      </c>
      <c r="CM1467" t="s">
        <v>147</v>
      </c>
      <c r="CN1467" t="s">
        <v>148</v>
      </c>
      <c r="CO1467" t="s">
        <v>8947</v>
      </c>
      <c r="CP1467" t="s">
        <v>149</v>
      </c>
      <c r="CQ1467">
        <v>3</v>
      </c>
      <c r="CR1467">
        <v>0</v>
      </c>
      <c r="CS1467" t="s">
        <v>136</v>
      </c>
      <c r="CT1467" t="s">
        <v>134</v>
      </c>
      <c r="CU1467" t="s">
        <v>136</v>
      </c>
      <c r="CV1467" t="s">
        <v>134</v>
      </c>
      <c r="CW1467" t="s">
        <v>134</v>
      </c>
      <c r="CX1467">
        <v>70</v>
      </c>
      <c r="CY1467" t="s">
        <v>134</v>
      </c>
      <c r="CZ1467" t="s">
        <v>136</v>
      </c>
      <c r="DA1467" t="s">
        <v>136</v>
      </c>
      <c r="DB1467" t="s">
        <v>134</v>
      </c>
      <c r="DC1467" t="s">
        <v>136</v>
      </c>
      <c r="DD1467" t="s">
        <v>136</v>
      </c>
      <c r="DF1467" t="s">
        <v>180</v>
      </c>
      <c r="DG1467" t="s">
        <v>26889</v>
      </c>
      <c r="DH1467" t="s">
        <v>700</v>
      </c>
      <c r="DI1467" t="s">
        <v>246</v>
      </c>
      <c r="DJ1467" s="4">
        <v>70586</v>
      </c>
      <c r="DK1467" t="s">
        <v>339</v>
      </c>
      <c r="DL1467" t="s">
        <v>136</v>
      </c>
      <c r="DM1467">
        <v>1</v>
      </c>
      <c r="DN1467" t="s">
        <v>26895</v>
      </c>
      <c r="DO1467" t="s">
        <v>700</v>
      </c>
      <c r="DP1467" t="s">
        <v>246</v>
      </c>
      <c r="DQ1467" t="str">
        <f>" 70586"</f>
        <v xml:space="preserve"> 70586</v>
      </c>
      <c r="DR1467" t="s">
        <v>339</v>
      </c>
      <c r="DS1467" t="s">
        <v>952</v>
      </c>
      <c r="DT1467">
        <v>1</v>
      </c>
      <c r="DU1467">
        <v>10</v>
      </c>
      <c r="DV1467" t="s">
        <v>134</v>
      </c>
      <c r="DW1467" t="s">
        <v>134</v>
      </c>
      <c r="DX1467" t="s">
        <v>134</v>
      </c>
      <c r="DY1467" t="s">
        <v>136</v>
      </c>
      <c r="DZ1467">
        <v>1</v>
      </c>
      <c r="EA1467" t="s">
        <v>136</v>
      </c>
      <c r="EC1467" s="5">
        <v>12.68</v>
      </c>
      <c r="ED1467" s="5">
        <v>55</v>
      </c>
      <c r="EE1467">
        <v>13378311411</v>
      </c>
      <c r="EF1467" t="s">
        <v>26893</v>
      </c>
      <c r="EG1467" t="s">
        <v>148</v>
      </c>
      <c r="EH1467">
        <v>2</v>
      </c>
    </row>
    <row r="1468" spans="1:138" ht="15" customHeight="1" x14ac:dyDescent="0.35">
      <c r="A1468" t="s">
        <v>4466</v>
      </c>
      <c r="B1468" t="s">
        <v>157</v>
      </c>
      <c r="C1468" s="1">
        <v>44141.354301388892</v>
      </c>
      <c r="D1468" s="1">
        <v>44172</v>
      </c>
      <c r="E1468" t="s">
        <v>579</v>
      </c>
      <c r="F1468" t="s">
        <v>136</v>
      </c>
      <c r="G1468" t="s">
        <v>135</v>
      </c>
      <c r="H1468" t="s">
        <v>136</v>
      </c>
      <c r="I1468" t="s">
        <v>4467</v>
      </c>
      <c r="K1468" t="s">
        <v>4468</v>
      </c>
      <c r="M1468" t="s">
        <v>752</v>
      </c>
      <c r="N1468" t="s">
        <v>744</v>
      </c>
      <c r="O1468" s="4">
        <v>40515</v>
      </c>
      <c r="P1468" t="s">
        <v>140</v>
      </c>
      <c r="R1468">
        <v>18592991200</v>
      </c>
      <c r="T1468">
        <v>11292</v>
      </c>
      <c r="U1468" t="s">
        <v>4469</v>
      </c>
      <c r="V1468" t="s">
        <v>4470</v>
      </c>
      <c r="X1468" t="s">
        <v>164</v>
      </c>
      <c r="Y1468" t="s">
        <v>4471</v>
      </c>
      <c r="AA1468" t="s">
        <v>752</v>
      </c>
      <c r="AB1468" t="s">
        <v>744</v>
      </c>
      <c r="AC1468" s="4">
        <v>40515</v>
      </c>
      <c r="AD1468" t="s">
        <v>140</v>
      </c>
      <c r="AF1468">
        <v>18592991200</v>
      </c>
      <c r="AH1468" t="s">
        <v>155</v>
      </c>
      <c r="AI1468" t="s">
        <v>168</v>
      </c>
      <c r="AJ1468" t="s">
        <v>749</v>
      </c>
      <c r="AK1468" t="s">
        <v>750</v>
      </c>
      <c r="AM1468" t="s">
        <v>751</v>
      </c>
      <c r="AO1468" t="s">
        <v>752</v>
      </c>
      <c r="AP1468" t="s">
        <v>744</v>
      </c>
      <c r="AQ1468" s="4">
        <v>40508</v>
      </c>
      <c r="AR1468" t="s">
        <v>140</v>
      </c>
      <c r="AT1468">
        <v>18592337845</v>
      </c>
      <c r="AV1468" t="s">
        <v>753</v>
      </c>
      <c r="AW1468" t="s">
        <v>754</v>
      </c>
      <c r="AY1468" t="s">
        <v>155</v>
      </c>
      <c r="AZ1468" t="s">
        <v>334</v>
      </c>
      <c r="BA1468" t="s">
        <v>335</v>
      </c>
      <c r="BB1468" t="s">
        <v>136</v>
      </c>
      <c r="BC1468" t="s">
        <v>136</v>
      </c>
      <c r="BD1468" t="s">
        <v>148</v>
      </c>
      <c r="BE1468" t="s">
        <v>136</v>
      </c>
      <c r="BF1468" t="s">
        <v>136</v>
      </c>
      <c r="BG1468" t="s">
        <v>134</v>
      </c>
      <c r="BH1468" t="s">
        <v>136</v>
      </c>
      <c r="BN1468" t="s">
        <v>4472</v>
      </c>
      <c r="BO1468" t="s">
        <v>335</v>
      </c>
      <c r="BP1468">
        <v>6</v>
      </c>
      <c r="BQ1468">
        <v>6</v>
      </c>
      <c r="BR1468">
        <v>6</v>
      </c>
      <c r="BS1468" s="1">
        <v>44211</v>
      </c>
      <c r="BT1468" s="1">
        <v>44515</v>
      </c>
      <c r="BU1468" s="1">
        <v>44211</v>
      </c>
      <c r="BV1468" s="1">
        <v>44515</v>
      </c>
      <c r="BW1468" t="s">
        <v>136</v>
      </c>
      <c r="BX1468">
        <v>48</v>
      </c>
      <c r="BY1468">
        <v>0</v>
      </c>
      <c r="BZ1468">
        <v>8</v>
      </c>
      <c r="CA1468">
        <v>8</v>
      </c>
      <c r="CB1468">
        <v>8</v>
      </c>
      <c r="CC1468">
        <v>8</v>
      </c>
      <c r="CD1468">
        <v>8</v>
      </c>
      <c r="CE1468">
        <v>8</v>
      </c>
      <c r="CF1468" t="str">
        <f>"7:00 AM"</f>
        <v>7:00 AM</v>
      </c>
      <c r="CG1468" t="str">
        <f>"4:00 PM"</f>
        <v>4:00 PM</v>
      </c>
      <c r="CH1468" s="5">
        <v>12.4</v>
      </c>
      <c r="CI1468" t="s">
        <v>146</v>
      </c>
      <c r="CL1468" t="s">
        <v>136</v>
      </c>
      <c r="CM1468" t="s">
        <v>147</v>
      </c>
      <c r="CN1468" t="s">
        <v>148</v>
      </c>
      <c r="CO1468" t="s">
        <v>4473</v>
      </c>
      <c r="CP1468" t="s">
        <v>149</v>
      </c>
      <c r="CQ1468">
        <v>0</v>
      </c>
      <c r="CR1468">
        <v>0</v>
      </c>
      <c r="CS1468" t="s">
        <v>136</v>
      </c>
      <c r="CT1468" t="s">
        <v>136</v>
      </c>
      <c r="CU1468" t="s">
        <v>134</v>
      </c>
      <c r="CV1468" t="s">
        <v>134</v>
      </c>
      <c r="CW1468" t="s">
        <v>136</v>
      </c>
      <c r="CY1468" t="s">
        <v>134</v>
      </c>
      <c r="CZ1468" t="s">
        <v>136</v>
      </c>
      <c r="DA1468" t="s">
        <v>136</v>
      </c>
      <c r="DB1468" t="s">
        <v>136</v>
      </c>
      <c r="DC1468" t="s">
        <v>134</v>
      </c>
      <c r="DD1468" t="s">
        <v>136</v>
      </c>
      <c r="DF1468" t="s">
        <v>758</v>
      </c>
      <c r="DG1468" t="s">
        <v>4471</v>
      </c>
      <c r="DH1468" t="s">
        <v>752</v>
      </c>
      <c r="DI1468" t="s">
        <v>744</v>
      </c>
      <c r="DJ1468" s="4">
        <v>40515</v>
      </c>
      <c r="DK1468" t="s">
        <v>2929</v>
      </c>
      <c r="DL1468" t="s">
        <v>134</v>
      </c>
      <c r="DM1468">
        <v>2</v>
      </c>
      <c r="DN1468" t="s">
        <v>4474</v>
      </c>
      <c r="DO1468" t="s">
        <v>752</v>
      </c>
      <c r="DP1468" t="s">
        <v>744</v>
      </c>
      <c r="DQ1468" t="str">
        <f>"40517"</f>
        <v>40517</v>
      </c>
      <c r="DR1468" t="s">
        <v>2929</v>
      </c>
      <c r="DS1468" t="s">
        <v>763</v>
      </c>
      <c r="DT1468">
        <v>1</v>
      </c>
      <c r="DU1468">
        <v>6</v>
      </c>
      <c r="DV1468" t="s">
        <v>134</v>
      </c>
      <c r="DW1468" t="s">
        <v>134</v>
      </c>
      <c r="DX1468" t="s">
        <v>134</v>
      </c>
      <c r="DY1468" t="s">
        <v>136</v>
      </c>
      <c r="DZ1468">
        <v>1</v>
      </c>
      <c r="EA1468" t="s">
        <v>136</v>
      </c>
      <c r="EC1468" s="5">
        <v>12.68</v>
      </c>
      <c r="ED1468" s="5">
        <v>55</v>
      </c>
      <c r="EE1468">
        <v>18592991200</v>
      </c>
      <c r="EF1468" t="s">
        <v>148</v>
      </c>
      <c r="EG1468" t="s">
        <v>764</v>
      </c>
      <c r="EH1468">
        <v>0</v>
      </c>
    </row>
    <row r="1469" spans="1:138" ht="15" customHeight="1" x14ac:dyDescent="0.35">
      <c r="A1469" t="s">
        <v>20276</v>
      </c>
      <c r="B1469" t="s">
        <v>157</v>
      </c>
      <c r="C1469" s="1">
        <v>44145.622589236111</v>
      </c>
      <c r="D1469" s="1">
        <v>44172</v>
      </c>
      <c r="E1469" t="s">
        <v>133</v>
      </c>
      <c r="F1469" t="s">
        <v>136</v>
      </c>
      <c r="G1469" t="s">
        <v>135</v>
      </c>
      <c r="H1469" t="s">
        <v>136</v>
      </c>
      <c r="I1469" t="s">
        <v>20277</v>
      </c>
      <c r="K1469" t="s">
        <v>2118</v>
      </c>
      <c r="M1469" t="s">
        <v>2119</v>
      </c>
      <c r="N1469" t="s">
        <v>2120</v>
      </c>
      <c r="O1469" s="4">
        <v>49093</v>
      </c>
      <c r="P1469" t="s">
        <v>140</v>
      </c>
      <c r="R1469">
        <v>12692782389</v>
      </c>
      <c r="T1469">
        <v>11121</v>
      </c>
      <c r="U1469" t="s">
        <v>2121</v>
      </c>
      <c r="V1469" t="s">
        <v>2122</v>
      </c>
      <c r="X1469" t="s">
        <v>990</v>
      </c>
      <c r="Y1469" t="s">
        <v>2118</v>
      </c>
      <c r="AA1469" t="s">
        <v>2119</v>
      </c>
      <c r="AB1469" t="s">
        <v>2120</v>
      </c>
      <c r="AC1469" s="4">
        <v>49093</v>
      </c>
      <c r="AD1469" t="s">
        <v>140</v>
      </c>
      <c r="AF1469">
        <v>12692782389</v>
      </c>
      <c r="AH1469" t="s">
        <v>2123</v>
      </c>
      <c r="AI1469" t="s">
        <v>168</v>
      </c>
      <c r="AJ1469" t="s">
        <v>913</v>
      </c>
      <c r="AK1469" t="s">
        <v>914</v>
      </c>
      <c r="AL1469" t="s">
        <v>845</v>
      </c>
      <c r="AM1469" t="s">
        <v>561</v>
      </c>
      <c r="AN1469" t="s">
        <v>562</v>
      </c>
      <c r="AO1469" t="s">
        <v>563</v>
      </c>
      <c r="AP1469" t="s">
        <v>564</v>
      </c>
      <c r="AQ1469" s="4">
        <v>22949</v>
      </c>
      <c r="AR1469" t="s">
        <v>140</v>
      </c>
      <c r="AT1469">
        <v>14342634300</v>
      </c>
      <c r="AV1469" t="s">
        <v>2124</v>
      </c>
      <c r="AW1469" t="s">
        <v>566</v>
      </c>
      <c r="AZ1469" t="s">
        <v>288</v>
      </c>
      <c r="BA1469" t="s">
        <v>289</v>
      </c>
      <c r="BB1469" t="s">
        <v>136</v>
      </c>
      <c r="BC1469" t="s">
        <v>136</v>
      </c>
      <c r="BD1469" t="s">
        <v>148</v>
      </c>
      <c r="BE1469" t="s">
        <v>136</v>
      </c>
      <c r="BF1469" t="s">
        <v>136</v>
      </c>
      <c r="BG1469" t="s">
        <v>134</v>
      </c>
      <c r="BH1469" t="s">
        <v>136</v>
      </c>
      <c r="BI1469" t="s">
        <v>1129</v>
      </c>
      <c r="BJ1469" t="s">
        <v>2125</v>
      </c>
      <c r="BL1469" t="s">
        <v>566</v>
      </c>
      <c r="BM1469" t="s">
        <v>2123</v>
      </c>
      <c r="BN1469" t="s">
        <v>20278</v>
      </c>
      <c r="BO1469" t="s">
        <v>965</v>
      </c>
      <c r="BP1469">
        <v>4</v>
      </c>
      <c r="BQ1469">
        <v>4</v>
      </c>
      <c r="BR1469">
        <v>4</v>
      </c>
      <c r="BS1469" s="1">
        <v>44211</v>
      </c>
      <c r="BT1469" s="1">
        <v>44501</v>
      </c>
      <c r="BU1469" s="1">
        <v>44211</v>
      </c>
      <c r="BV1469" s="1">
        <v>44501</v>
      </c>
      <c r="BW1469" t="s">
        <v>136</v>
      </c>
      <c r="BX1469">
        <v>45</v>
      </c>
      <c r="BY1469">
        <v>0</v>
      </c>
      <c r="BZ1469">
        <v>7.5</v>
      </c>
      <c r="CA1469">
        <v>7.5</v>
      </c>
      <c r="CB1469">
        <v>7.5</v>
      </c>
      <c r="CC1469">
        <v>7.5</v>
      </c>
      <c r="CD1469">
        <v>7.5</v>
      </c>
      <c r="CE1469">
        <v>7.5</v>
      </c>
      <c r="CF1469" t="str">
        <f>"6:00 AM"</f>
        <v>6:00 AM</v>
      </c>
      <c r="CG1469" t="str">
        <f>"2:00 PM"</f>
        <v>2:00 PM</v>
      </c>
      <c r="CH1469" s="5">
        <v>14.52</v>
      </c>
      <c r="CI1469" t="s">
        <v>146</v>
      </c>
      <c r="CL1469" t="s">
        <v>136</v>
      </c>
      <c r="CM1469" t="s">
        <v>147</v>
      </c>
      <c r="CN1469" t="s">
        <v>148</v>
      </c>
      <c r="CO1469" t="s">
        <v>854</v>
      </c>
      <c r="CP1469" t="s">
        <v>149</v>
      </c>
      <c r="CQ1469">
        <v>24</v>
      </c>
      <c r="CR1469">
        <v>0</v>
      </c>
      <c r="CS1469" t="s">
        <v>136</v>
      </c>
      <c r="CT1469" t="s">
        <v>136</v>
      </c>
      <c r="CU1469" t="s">
        <v>136</v>
      </c>
      <c r="CV1469" t="s">
        <v>134</v>
      </c>
      <c r="CW1469" t="s">
        <v>134</v>
      </c>
      <c r="CX1469">
        <v>60</v>
      </c>
      <c r="CY1469" t="s">
        <v>134</v>
      </c>
      <c r="CZ1469" t="s">
        <v>134</v>
      </c>
      <c r="DA1469" t="s">
        <v>134</v>
      </c>
      <c r="DB1469" t="s">
        <v>134</v>
      </c>
      <c r="DC1469" t="s">
        <v>134</v>
      </c>
      <c r="DD1469" t="s">
        <v>136</v>
      </c>
      <c r="DF1469" t="s">
        <v>20279</v>
      </c>
      <c r="DG1469" t="s">
        <v>20280</v>
      </c>
      <c r="DH1469" t="s">
        <v>11174</v>
      </c>
      <c r="DI1469" t="s">
        <v>529</v>
      </c>
      <c r="DJ1469" s="4">
        <v>47838</v>
      </c>
      <c r="DK1469" t="s">
        <v>2756</v>
      </c>
      <c r="DL1469" t="s">
        <v>134</v>
      </c>
      <c r="DM1469">
        <v>10</v>
      </c>
      <c r="DN1469" t="s">
        <v>20280</v>
      </c>
      <c r="DO1469" t="s">
        <v>11174</v>
      </c>
      <c r="DP1469" t="s">
        <v>529</v>
      </c>
      <c r="DQ1469" t="str">
        <f>"47838"</f>
        <v>47838</v>
      </c>
      <c r="DR1469" t="s">
        <v>2756</v>
      </c>
      <c r="DS1469" t="s">
        <v>919</v>
      </c>
      <c r="DT1469">
        <v>1</v>
      </c>
      <c r="DU1469">
        <v>5</v>
      </c>
      <c r="DV1469" t="s">
        <v>134</v>
      </c>
      <c r="DW1469" t="s">
        <v>134</v>
      </c>
      <c r="DX1469" t="s">
        <v>134</v>
      </c>
      <c r="DY1469" t="s">
        <v>136</v>
      </c>
      <c r="DZ1469">
        <v>1</v>
      </c>
      <c r="EA1469" t="s">
        <v>134</v>
      </c>
      <c r="EB1469" s="5">
        <v>12.68</v>
      </c>
      <c r="EC1469" s="5">
        <v>12.68</v>
      </c>
      <c r="ED1469" s="5">
        <v>55</v>
      </c>
      <c r="EE1469" t="s">
        <v>148</v>
      </c>
      <c r="EF1469" t="s">
        <v>577</v>
      </c>
      <c r="EG1469" t="s">
        <v>5407</v>
      </c>
      <c r="EH1469">
        <v>0</v>
      </c>
    </row>
    <row r="1470" spans="1:138" ht="15" customHeight="1" x14ac:dyDescent="0.35">
      <c r="A1470" t="s">
        <v>13659</v>
      </c>
      <c r="B1470" t="s">
        <v>157</v>
      </c>
      <c r="C1470" s="1">
        <v>44141.576057060185</v>
      </c>
      <c r="D1470" s="1">
        <v>44172</v>
      </c>
      <c r="E1470" t="s">
        <v>133</v>
      </c>
      <c r="F1470" t="s">
        <v>136</v>
      </c>
      <c r="G1470" t="s">
        <v>135</v>
      </c>
      <c r="H1470" t="s">
        <v>136</v>
      </c>
      <c r="I1470" t="s">
        <v>13660</v>
      </c>
      <c r="K1470" t="s">
        <v>13661</v>
      </c>
      <c r="M1470" t="s">
        <v>13662</v>
      </c>
      <c r="N1470" t="s">
        <v>960</v>
      </c>
      <c r="O1470" s="4">
        <v>36582</v>
      </c>
      <c r="P1470" t="s">
        <v>140</v>
      </c>
      <c r="Q1470" t="s">
        <v>155</v>
      </c>
      <c r="R1470">
        <v>12512347219</v>
      </c>
      <c r="T1470">
        <v>111421</v>
      </c>
      <c r="U1470" t="s">
        <v>6286</v>
      </c>
      <c r="V1470" t="s">
        <v>10901</v>
      </c>
      <c r="X1470" t="s">
        <v>164</v>
      </c>
      <c r="Y1470" t="s">
        <v>13661</v>
      </c>
      <c r="AA1470" t="s">
        <v>13662</v>
      </c>
      <c r="AB1470" t="s">
        <v>960</v>
      </c>
      <c r="AC1470" s="4">
        <v>36582</v>
      </c>
      <c r="AD1470" t="s">
        <v>140</v>
      </c>
      <c r="AF1470">
        <v>12512347219</v>
      </c>
      <c r="AH1470" t="s">
        <v>1134</v>
      </c>
      <c r="AI1470" t="s">
        <v>168</v>
      </c>
      <c r="AJ1470" t="s">
        <v>1135</v>
      </c>
      <c r="AK1470" t="s">
        <v>1136</v>
      </c>
      <c r="AL1470" t="s">
        <v>229</v>
      </c>
      <c r="AM1470" t="s">
        <v>1137</v>
      </c>
      <c r="AN1470" t="s">
        <v>1138</v>
      </c>
      <c r="AO1470" t="s">
        <v>1139</v>
      </c>
      <c r="AP1470" t="s">
        <v>537</v>
      </c>
      <c r="AQ1470" s="4">
        <v>28327</v>
      </c>
      <c r="AR1470" t="s">
        <v>140</v>
      </c>
      <c r="AT1470">
        <v>19109476004</v>
      </c>
      <c r="AV1470" t="s">
        <v>1140</v>
      </c>
      <c r="AW1470" t="s">
        <v>1141</v>
      </c>
      <c r="AZ1470" t="s">
        <v>144</v>
      </c>
      <c r="BA1470" t="s">
        <v>145</v>
      </c>
      <c r="BB1470" t="s">
        <v>136</v>
      </c>
      <c r="BC1470" t="s">
        <v>136</v>
      </c>
      <c r="BD1470" t="s">
        <v>148</v>
      </c>
      <c r="BE1470" t="s">
        <v>136</v>
      </c>
      <c r="BF1470" t="s">
        <v>136</v>
      </c>
      <c r="BG1470" t="s">
        <v>134</v>
      </c>
      <c r="BH1470" t="s">
        <v>136</v>
      </c>
      <c r="BN1470" t="s">
        <v>13663</v>
      </c>
      <c r="BO1470" t="s">
        <v>13664</v>
      </c>
      <c r="BP1470">
        <v>8</v>
      </c>
      <c r="BQ1470">
        <v>5</v>
      </c>
      <c r="BR1470">
        <v>5</v>
      </c>
      <c r="BS1470" s="1">
        <v>44211</v>
      </c>
      <c r="BT1470" s="1">
        <v>44515</v>
      </c>
      <c r="BU1470" s="1">
        <v>44211</v>
      </c>
      <c r="BV1470" s="1">
        <v>44515</v>
      </c>
      <c r="BW1470" t="s">
        <v>136</v>
      </c>
      <c r="BX1470">
        <v>36</v>
      </c>
      <c r="BY1470">
        <v>0</v>
      </c>
      <c r="BZ1470">
        <v>6</v>
      </c>
      <c r="CA1470">
        <v>6</v>
      </c>
      <c r="CB1470">
        <v>6</v>
      </c>
      <c r="CC1470">
        <v>6</v>
      </c>
      <c r="CD1470">
        <v>6</v>
      </c>
      <c r="CE1470">
        <v>6</v>
      </c>
      <c r="CF1470" t="str">
        <f t="shared" ref="CF1470:CF1475" si="8">"7:00 AM"</f>
        <v>7:00 AM</v>
      </c>
      <c r="CG1470" t="str">
        <f>"2:00 PM"</f>
        <v>2:00 PM</v>
      </c>
      <c r="CH1470" s="5">
        <v>11.71</v>
      </c>
      <c r="CI1470" t="s">
        <v>146</v>
      </c>
      <c r="CJ1470">
        <v>11.83</v>
      </c>
      <c r="CK1470" t="s">
        <v>13665</v>
      </c>
      <c r="CL1470" t="s">
        <v>136</v>
      </c>
      <c r="CM1470" t="s">
        <v>147</v>
      </c>
      <c r="CN1470" t="s">
        <v>148</v>
      </c>
      <c r="CO1470" t="s">
        <v>13666</v>
      </c>
      <c r="CP1470" t="s">
        <v>149</v>
      </c>
      <c r="CQ1470">
        <v>3</v>
      </c>
      <c r="CR1470">
        <v>0</v>
      </c>
      <c r="CS1470" t="s">
        <v>136</v>
      </c>
      <c r="CT1470" t="s">
        <v>136</v>
      </c>
      <c r="CU1470" t="s">
        <v>136</v>
      </c>
      <c r="CV1470" t="s">
        <v>134</v>
      </c>
      <c r="CW1470" t="s">
        <v>134</v>
      </c>
      <c r="CX1470">
        <v>75</v>
      </c>
      <c r="CY1470" t="s">
        <v>134</v>
      </c>
      <c r="CZ1470" t="s">
        <v>134</v>
      </c>
      <c r="DA1470" t="s">
        <v>134</v>
      </c>
      <c r="DB1470" t="s">
        <v>134</v>
      </c>
      <c r="DC1470" t="s">
        <v>134</v>
      </c>
      <c r="DD1470" t="s">
        <v>136</v>
      </c>
      <c r="DF1470" t="s">
        <v>13667</v>
      </c>
      <c r="DG1470" t="s">
        <v>13661</v>
      </c>
      <c r="DH1470" t="s">
        <v>13662</v>
      </c>
      <c r="DI1470" t="s">
        <v>960</v>
      </c>
      <c r="DJ1470" s="4">
        <v>36582</v>
      </c>
      <c r="DK1470" t="s">
        <v>1144</v>
      </c>
      <c r="DL1470" t="s">
        <v>134</v>
      </c>
      <c r="DM1470">
        <v>5</v>
      </c>
      <c r="DN1470" t="s">
        <v>13661</v>
      </c>
      <c r="DO1470" t="s">
        <v>13662</v>
      </c>
      <c r="DP1470" t="s">
        <v>960</v>
      </c>
      <c r="DQ1470" t="str">
        <f>"36582"</f>
        <v>36582</v>
      </c>
      <c r="DR1470" t="s">
        <v>1144</v>
      </c>
      <c r="DS1470" t="s">
        <v>497</v>
      </c>
      <c r="DT1470">
        <v>1</v>
      </c>
      <c r="DU1470">
        <v>7</v>
      </c>
      <c r="DV1470" t="s">
        <v>134</v>
      </c>
      <c r="DW1470" t="s">
        <v>134</v>
      </c>
      <c r="DX1470" t="s">
        <v>134</v>
      </c>
      <c r="DY1470" t="s">
        <v>136</v>
      </c>
      <c r="DZ1470">
        <v>1</v>
      </c>
      <c r="EA1470" t="s">
        <v>136</v>
      </c>
      <c r="EC1470" s="5">
        <v>12.68</v>
      </c>
      <c r="ED1470" s="5">
        <v>55</v>
      </c>
      <c r="EE1470" t="s">
        <v>148</v>
      </c>
      <c r="EF1470" t="s">
        <v>1751</v>
      </c>
      <c r="EG1470" t="s">
        <v>1145</v>
      </c>
      <c r="EH1470">
        <v>0</v>
      </c>
    </row>
    <row r="1471" spans="1:138" ht="15" customHeight="1" x14ac:dyDescent="0.35">
      <c r="A1471" t="s">
        <v>15312</v>
      </c>
      <c r="B1471" t="s">
        <v>157</v>
      </c>
      <c r="C1471" s="1">
        <v>44141.574428356478</v>
      </c>
      <c r="D1471" s="1">
        <v>44172</v>
      </c>
      <c r="E1471" t="s">
        <v>133</v>
      </c>
      <c r="F1471" t="s">
        <v>136</v>
      </c>
      <c r="G1471" t="s">
        <v>135</v>
      </c>
      <c r="H1471" t="s">
        <v>136</v>
      </c>
      <c r="I1471" t="s">
        <v>15313</v>
      </c>
      <c r="K1471" t="s">
        <v>15314</v>
      </c>
      <c r="M1471" t="s">
        <v>1750</v>
      </c>
      <c r="N1471" t="s">
        <v>960</v>
      </c>
      <c r="O1471" s="4">
        <v>36608</v>
      </c>
      <c r="P1471" t="s">
        <v>140</v>
      </c>
      <c r="R1471">
        <v>12517098078</v>
      </c>
      <c r="T1471">
        <v>111421</v>
      </c>
      <c r="U1471" t="s">
        <v>2590</v>
      </c>
      <c r="V1471" t="s">
        <v>255</v>
      </c>
      <c r="X1471" t="s">
        <v>164</v>
      </c>
      <c r="Y1471" t="s">
        <v>15314</v>
      </c>
      <c r="AA1471" t="s">
        <v>1750</v>
      </c>
      <c r="AB1471" t="s">
        <v>960</v>
      </c>
      <c r="AC1471" s="4">
        <v>36608</v>
      </c>
      <c r="AD1471" t="s">
        <v>140</v>
      </c>
      <c r="AF1471">
        <v>12517098078</v>
      </c>
      <c r="AH1471" t="s">
        <v>1134</v>
      </c>
      <c r="AI1471" t="s">
        <v>168</v>
      </c>
      <c r="AJ1471" t="s">
        <v>1135</v>
      </c>
      <c r="AK1471" t="s">
        <v>1136</v>
      </c>
      <c r="AL1471" t="s">
        <v>229</v>
      </c>
      <c r="AM1471" t="s">
        <v>1137</v>
      </c>
      <c r="AN1471" t="s">
        <v>1138</v>
      </c>
      <c r="AO1471" t="s">
        <v>1139</v>
      </c>
      <c r="AP1471" t="s">
        <v>537</v>
      </c>
      <c r="AQ1471" s="4">
        <v>28327</v>
      </c>
      <c r="AR1471" t="s">
        <v>140</v>
      </c>
      <c r="AT1471">
        <v>19109476004</v>
      </c>
      <c r="AV1471" t="s">
        <v>1140</v>
      </c>
      <c r="AW1471" t="s">
        <v>1141</v>
      </c>
      <c r="AZ1471" t="s">
        <v>144</v>
      </c>
      <c r="BA1471" t="s">
        <v>145</v>
      </c>
      <c r="BB1471" t="s">
        <v>136</v>
      </c>
      <c r="BC1471" t="s">
        <v>136</v>
      </c>
      <c r="BD1471" t="s">
        <v>148</v>
      </c>
      <c r="BE1471" t="s">
        <v>136</v>
      </c>
      <c r="BF1471" t="s">
        <v>136</v>
      </c>
      <c r="BG1471" t="s">
        <v>134</v>
      </c>
      <c r="BH1471" t="s">
        <v>136</v>
      </c>
      <c r="BN1471" t="s">
        <v>15315</v>
      </c>
      <c r="BO1471" t="s">
        <v>676</v>
      </c>
      <c r="BP1471">
        <v>3</v>
      </c>
      <c r="BQ1471">
        <v>3</v>
      </c>
      <c r="BR1471">
        <v>3</v>
      </c>
      <c r="BS1471" s="1">
        <v>44211</v>
      </c>
      <c r="BT1471" s="1">
        <v>44515</v>
      </c>
      <c r="BU1471" s="1">
        <v>44211</v>
      </c>
      <c r="BV1471" s="1">
        <v>44515</v>
      </c>
      <c r="BW1471" t="s">
        <v>136</v>
      </c>
      <c r="BX1471">
        <v>40</v>
      </c>
      <c r="BY1471">
        <v>0</v>
      </c>
      <c r="BZ1471">
        <v>7</v>
      </c>
      <c r="CA1471">
        <v>7</v>
      </c>
      <c r="CB1471">
        <v>7</v>
      </c>
      <c r="CC1471">
        <v>7</v>
      </c>
      <c r="CD1471">
        <v>7</v>
      </c>
      <c r="CE1471">
        <v>5</v>
      </c>
      <c r="CF1471" t="str">
        <f t="shared" si="8"/>
        <v>7:00 AM</v>
      </c>
      <c r="CG1471" t="str">
        <f>"3:00 PM"</f>
        <v>3:00 PM</v>
      </c>
      <c r="CH1471" s="5">
        <v>11.71</v>
      </c>
      <c r="CI1471" t="s">
        <v>146</v>
      </c>
      <c r="CL1471" t="s">
        <v>136</v>
      </c>
      <c r="CM1471" t="s">
        <v>147</v>
      </c>
      <c r="CN1471" t="s">
        <v>148</v>
      </c>
      <c r="CO1471" t="s">
        <v>1142</v>
      </c>
      <c r="CP1471" t="s">
        <v>149</v>
      </c>
      <c r="CQ1471">
        <v>3</v>
      </c>
      <c r="CR1471">
        <v>0</v>
      </c>
      <c r="CS1471" t="s">
        <v>136</v>
      </c>
      <c r="CT1471" t="s">
        <v>134</v>
      </c>
      <c r="CU1471" t="s">
        <v>136</v>
      </c>
      <c r="CV1471" t="s">
        <v>134</v>
      </c>
      <c r="CW1471" t="s">
        <v>134</v>
      </c>
      <c r="CX1471">
        <v>75</v>
      </c>
      <c r="CY1471" t="s">
        <v>134</v>
      </c>
      <c r="CZ1471" t="s">
        <v>134</v>
      </c>
      <c r="DA1471" t="s">
        <v>134</v>
      </c>
      <c r="DB1471" t="s">
        <v>134</v>
      </c>
      <c r="DC1471" t="s">
        <v>134</v>
      </c>
      <c r="DD1471" t="s">
        <v>136</v>
      </c>
      <c r="DF1471" t="s">
        <v>15316</v>
      </c>
      <c r="DG1471" t="s">
        <v>15317</v>
      </c>
      <c r="DH1471" t="s">
        <v>1143</v>
      </c>
      <c r="DI1471" t="s">
        <v>960</v>
      </c>
      <c r="DJ1471" s="4">
        <v>36608</v>
      </c>
      <c r="DK1471" t="s">
        <v>1144</v>
      </c>
      <c r="DL1471" t="s">
        <v>136</v>
      </c>
      <c r="DM1471">
        <v>1</v>
      </c>
      <c r="DN1471" t="s">
        <v>15318</v>
      </c>
      <c r="DO1471" t="s">
        <v>1750</v>
      </c>
      <c r="DP1471" t="s">
        <v>960</v>
      </c>
      <c r="DQ1471" t="str">
        <f>"36608"</f>
        <v>36608</v>
      </c>
      <c r="DR1471" t="s">
        <v>1144</v>
      </c>
      <c r="DS1471" t="s">
        <v>15319</v>
      </c>
      <c r="DT1471">
        <v>1</v>
      </c>
      <c r="DU1471">
        <v>4</v>
      </c>
      <c r="DV1471" t="s">
        <v>134</v>
      </c>
      <c r="DW1471" t="s">
        <v>134</v>
      </c>
      <c r="DX1471" t="s">
        <v>134</v>
      </c>
      <c r="DY1471" t="s">
        <v>136</v>
      </c>
      <c r="DZ1471">
        <v>1</v>
      </c>
      <c r="EA1471" t="s">
        <v>136</v>
      </c>
      <c r="EC1471" s="5">
        <v>12.68</v>
      </c>
      <c r="ED1471" s="5">
        <v>55</v>
      </c>
      <c r="EE1471" t="s">
        <v>148</v>
      </c>
      <c r="EF1471" t="s">
        <v>1751</v>
      </c>
      <c r="EG1471" t="s">
        <v>1145</v>
      </c>
      <c r="EH1471">
        <v>0</v>
      </c>
    </row>
    <row r="1472" spans="1:138" ht="15" customHeight="1" x14ac:dyDescent="0.35">
      <c r="A1472" t="s">
        <v>6287</v>
      </c>
      <c r="B1472" t="s">
        <v>157</v>
      </c>
      <c r="C1472" s="1">
        <v>44141.580186342595</v>
      </c>
      <c r="D1472" s="1">
        <v>44172</v>
      </c>
      <c r="E1472" t="s">
        <v>133</v>
      </c>
      <c r="F1472" t="s">
        <v>136</v>
      </c>
      <c r="G1472" t="s">
        <v>135</v>
      </c>
      <c r="H1472" t="s">
        <v>136</v>
      </c>
      <c r="I1472" t="s">
        <v>6288</v>
      </c>
      <c r="J1472" t="s">
        <v>6289</v>
      </c>
      <c r="K1472" t="s">
        <v>6290</v>
      </c>
      <c r="M1472" t="s">
        <v>1133</v>
      </c>
      <c r="N1472" t="s">
        <v>960</v>
      </c>
      <c r="O1472" s="4">
        <v>36587</v>
      </c>
      <c r="P1472" t="s">
        <v>140</v>
      </c>
      <c r="R1472">
        <v>12516494062</v>
      </c>
      <c r="T1472">
        <v>111421</v>
      </c>
      <c r="U1472" t="s">
        <v>2136</v>
      </c>
      <c r="V1472" t="s">
        <v>347</v>
      </c>
      <c r="W1472" t="s">
        <v>1517</v>
      </c>
      <c r="X1472" t="s">
        <v>164</v>
      </c>
      <c r="Y1472" t="s">
        <v>6290</v>
      </c>
      <c r="AA1472" t="s">
        <v>1133</v>
      </c>
      <c r="AB1472" t="s">
        <v>960</v>
      </c>
      <c r="AC1472" s="4">
        <v>36587</v>
      </c>
      <c r="AD1472" t="s">
        <v>140</v>
      </c>
      <c r="AF1472">
        <v>12516494062</v>
      </c>
      <c r="AH1472" t="s">
        <v>1134</v>
      </c>
      <c r="AI1472" t="s">
        <v>168</v>
      </c>
      <c r="AJ1472" t="s">
        <v>1135</v>
      </c>
      <c r="AK1472" t="s">
        <v>1136</v>
      </c>
      <c r="AL1472" t="s">
        <v>229</v>
      </c>
      <c r="AM1472" t="s">
        <v>1137</v>
      </c>
      <c r="AN1472" t="s">
        <v>1138</v>
      </c>
      <c r="AO1472" t="s">
        <v>1139</v>
      </c>
      <c r="AP1472" t="s">
        <v>537</v>
      </c>
      <c r="AQ1472" s="4">
        <v>28327</v>
      </c>
      <c r="AR1472" t="s">
        <v>140</v>
      </c>
      <c r="AT1472">
        <v>19109476004</v>
      </c>
      <c r="AV1472" t="s">
        <v>1140</v>
      </c>
      <c r="AW1472" t="s">
        <v>1141</v>
      </c>
      <c r="AZ1472" t="s">
        <v>144</v>
      </c>
      <c r="BA1472" t="s">
        <v>145</v>
      </c>
      <c r="BB1472" t="s">
        <v>136</v>
      </c>
      <c r="BC1472" t="s">
        <v>136</v>
      </c>
      <c r="BD1472" t="s">
        <v>148</v>
      </c>
      <c r="BE1472" t="s">
        <v>136</v>
      </c>
      <c r="BF1472" t="s">
        <v>136</v>
      </c>
      <c r="BG1472" t="s">
        <v>134</v>
      </c>
      <c r="BH1472" t="s">
        <v>136</v>
      </c>
      <c r="BN1472" t="s">
        <v>6291</v>
      </c>
      <c r="BO1472" t="s">
        <v>676</v>
      </c>
      <c r="BP1472">
        <v>7</v>
      </c>
      <c r="BQ1472">
        <v>5</v>
      </c>
      <c r="BR1472">
        <v>5</v>
      </c>
      <c r="BS1472" s="1">
        <v>44211</v>
      </c>
      <c r="BT1472" s="1">
        <v>44515</v>
      </c>
      <c r="BU1472" s="1">
        <v>44211</v>
      </c>
      <c r="BV1472" s="1">
        <v>44515</v>
      </c>
      <c r="BW1472" t="s">
        <v>136</v>
      </c>
      <c r="BX1472">
        <v>40</v>
      </c>
      <c r="BY1472">
        <v>0</v>
      </c>
      <c r="BZ1472">
        <v>7</v>
      </c>
      <c r="CA1472">
        <v>7</v>
      </c>
      <c r="CB1472">
        <v>7</v>
      </c>
      <c r="CC1472">
        <v>7</v>
      </c>
      <c r="CD1472">
        <v>7</v>
      </c>
      <c r="CE1472">
        <v>5</v>
      </c>
      <c r="CF1472" t="str">
        <f t="shared" si="8"/>
        <v>7:00 AM</v>
      </c>
      <c r="CG1472" t="str">
        <f>"3:00 PM"</f>
        <v>3:00 PM</v>
      </c>
      <c r="CH1472" s="5">
        <v>11.71</v>
      </c>
      <c r="CI1472" t="s">
        <v>146</v>
      </c>
      <c r="CL1472" t="s">
        <v>136</v>
      </c>
      <c r="CM1472" t="s">
        <v>147</v>
      </c>
      <c r="CN1472" t="s">
        <v>148</v>
      </c>
      <c r="CO1472" t="s">
        <v>1142</v>
      </c>
      <c r="CP1472" t="s">
        <v>149</v>
      </c>
      <c r="CQ1472">
        <v>3</v>
      </c>
      <c r="CR1472">
        <v>0</v>
      </c>
      <c r="CS1472" t="s">
        <v>136</v>
      </c>
      <c r="CT1472" t="s">
        <v>134</v>
      </c>
      <c r="CU1472" t="s">
        <v>136</v>
      </c>
      <c r="CV1472" t="s">
        <v>134</v>
      </c>
      <c r="CW1472" t="s">
        <v>134</v>
      </c>
      <c r="CX1472">
        <v>75</v>
      </c>
      <c r="CY1472" t="s">
        <v>134</v>
      </c>
      <c r="CZ1472" t="s">
        <v>134</v>
      </c>
      <c r="DA1472" t="s">
        <v>134</v>
      </c>
      <c r="DB1472" t="s">
        <v>134</v>
      </c>
      <c r="DC1472" t="s">
        <v>134</v>
      </c>
      <c r="DD1472" t="s">
        <v>136</v>
      </c>
      <c r="DF1472" t="s">
        <v>2522</v>
      </c>
      <c r="DG1472" t="s">
        <v>6290</v>
      </c>
      <c r="DH1472" t="s">
        <v>1133</v>
      </c>
      <c r="DI1472" t="s">
        <v>960</v>
      </c>
      <c r="DJ1472" s="4">
        <v>36587</v>
      </c>
      <c r="DK1472" t="s">
        <v>1144</v>
      </c>
      <c r="DL1472" t="s">
        <v>136</v>
      </c>
      <c r="DM1472">
        <v>1</v>
      </c>
      <c r="DN1472" t="s">
        <v>6290</v>
      </c>
      <c r="DO1472" t="s">
        <v>1133</v>
      </c>
      <c r="DP1472" t="s">
        <v>960</v>
      </c>
      <c r="DQ1472" t="str">
        <f>"36587"</f>
        <v>36587</v>
      </c>
      <c r="DR1472" t="s">
        <v>1144</v>
      </c>
      <c r="DS1472" t="s">
        <v>497</v>
      </c>
      <c r="DT1472">
        <v>1</v>
      </c>
      <c r="DU1472">
        <v>6</v>
      </c>
      <c r="DV1472" t="s">
        <v>134</v>
      </c>
      <c r="DW1472" t="s">
        <v>134</v>
      </c>
      <c r="DX1472" t="s">
        <v>134</v>
      </c>
      <c r="DY1472" t="s">
        <v>136</v>
      </c>
      <c r="DZ1472">
        <v>1</v>
      </c>
      <c r="EA1472" t="s">
        <v>136</v>
      </c>
      <c r="EC1472" s="5">
        <v>12.68</v>
      </c>
      <c r="ED1472" s="5">
        <v>55</v>
      </c>
      <c r="EE1472" t="s">
        <v>148</v>
      </c>
      <c r="EF1472" t="s">
        <v>1751</v>
      </c>
      <c r="EG1472" t="s">
        <v>1145</v>
      </c>
      <c r="EH1472">
        <v>0</v>
      </c>
    </row>
    <row r="1473" spans="1:138" ht="15" customHeight="1" x14ac:dyDescent="0.35">
      <c r="A1473" t="s">
        <v>25860</v>
      </c>
      <c r="B1473" t="s">
        <v>157</v>
      </c>
      <c r="C1473" s="1">
        <v>44141.53926273148</v>
      </c>
      <c r="D1473" s="1">
        <v>44172</v>
      </c>
      <c r="E1473" t="s">
        <v>133</v>
      </c>
      <c r="F1473" t="s">
        <v>136</v>
      </c>
      <c r="G1473" t="s">
        <v>135</v>
      </c>
      <c r="H1473" t="s">
        <v>136</v>
      </c>
      <c r="I1473" t="s">
        <v>25861</v>
      </c>
      <c r="K1473" t="s">
        <v>25862</v>
      </c>
      <c r="L1473" t="s">
        <v>148</v>
      </c>
      <c r="M1473" t="s">
        <v>12696</v>
      </c>
      <c r="N1473" t="s">
        <v>960</v>
      </c>
      <c r="O1473" s="4">
        <v>36575</v>
      </c>
      <c r="P1473" t="s">
        <v>140</v>
      </c>
      <c r="R1473">
        <v>12516491960</v>
      </c>
      <c r="T1473">
        <v>1114</v>
      </c>
      <c r="U1473" t="s">
        <v>959</v>
      </c>
      <c r="V1473" t="s">
        <v>25863</v>
      </c>
      <c r="X1473" t="s">
        <v>990</v>
      </c>
      <c r="Y1473" t="s">
        <v>25862</v>
      </c>
      <c r="AA1473" t="s">
        <v>12696</v>
      </c>
      <c r="AB1473" t="s">
        <v>960</v>
      </c>
      <c r="AC1473" s="4">
        <v>36575</v>
      </c>
      <c r="AD1473" t="s">
        <v>140</v>
      </c>
      <c r="AE1473" t="s">
        <v>841</v>
      </c>
      <c r="AF1473">
        <v>12516491960</v>
      </c>
      <c r="AH1473" t="s">
        <v>25864</v>
      </c>
      <c r="AI1473" t="s">
        <v>168</v>
      </c>
      <c r="AJ1473" t="s">
        <v>843</v>
      </c>
      <c r="AK1473" t="s">
        <v>844</v>
      </c>
      <c r="AL1473" t="s">
        <v>845</v>
      </c>
      <c r="AM1473" t="s">
        <v>846</v>
      </c>
      <c r="AO1473" t="s">
        <v>847</v>
      </c>
      <c r="AP1473" t="s">
        <v>161</v>
      </c>
      <c r="AQ1473" s="4">
        <v>31636</v>
      </c>
      <c r="AR1473" t="s">
        <v>140</v>
      </c>
      <c r="AT1473">
        <v>12295596879</v>
      </c>
      <c r="AV1473" t="s">
        <v>848</v>
      </c>
      <c r="AW1473" t="s">
        <v>849</v>
      </c>
      <c r="AZ1473" t="s">
        <v>144</v>
      </c>
      <c r="BA1473" t="s">
        <v>145</v>
      </c>
      <c r="BB1473" t="s">
        <v>136</v>
      </c>
      <c r="BC1473" t="s">
        <v>136</v>
      </c>
      <c r="BD1473" t="s">
        <v>148</v>
      </c>
      <c r="BE1473" t="s">
        <v>136</v>
      </c>
      <c r="BF1473" t="s">
        <v>136</v>
      </c>
      <c r="BG1473" t="s">
        <v>134</v>
      </c>
      <c r="BH1473" t="s">
        <v>136</v>
      </c>
      <c r="BI1473" t="s">
        <v>7923</v>
      </c>
      <c r="BJ1473" t="s">
        <v>7924</v>
      </c>
      <c r="BL1473" t="s">
        <v>849</v>
      </c>
      <c r="BM1473" t="s">
        <v>848</v>
      </c>
      <c r="BN1473" t="s">
        <v>25865</v>
      </c>
      <c r="BO1473" t="s">
        <v>145</v>
      </c>
      <c r="BP1473">
        <v>155</v>
      </c>
      <c r="BQ1473">
        <v>75</v>
      </c>
      <c r="BR1473">
        <v>75</v>
      </c>
      <c r="BS1473" s="1">
        <v>44213</v>
      </c>
      <c r="BT1473" s="1">
        <v>44513</v>
      </c>
      <c r="BU1473" s="1">
        <v>44213</v>
      </c>
      <c r="BV1473" s="1">
        <v>44513</v>
      </c>
      <c r="BW1473" t="s">
        <v>136</v>
      </c>
      <c r="BX1473">
        <v>40</v>
      </c>
      <c r="BY1473">
        <v>0</v>
      </c>
      <c r="BZ1473">
        <v>8</v>
      </c>
      <c r="CA1473">
        <v>8</v>
      </c>
      <c r="CB1473">
        <v>8</v>
      </c>
      <c r="CC1473">
        <v>8</v>
      </c>
      <c r="CD1473">
        <v>8</v>
      </c>
      <c r="CE1473">
        <v>0</v>
      </c>
      <c r="CF1473" t="str">
        <f t="shared" si="8"/>
        <v>7:00 AM</v>
      </c>
      <c r="CG1473" t="str">
        <f>"4:00 PM"</f>
        <v>4:00 PM</v>
      </c>
      <c r="CH1473" s="5">
        <v>11.71</v>
      </c>
      <c r="CI1473" t="s">
        <v>146</v>
      </c>
      <c r="CL1473" t="s">
        <v>136</v>
      </c>
      <c r="CM1473" t="s">
        <v>312</v>
      </c>
      <c r="CN1473" t="s">
        <v>148</v>
      </c>
      <c r="CO1473" t="s">
        <v>854</v>
      </c>
      <c r="CP1473" t="s">
        <v>149</v>
      </c>
      <c r="CQ1473">
        <v>3</v>
      </c>
      <c r="CR1473">
        <v>0</v>
      </c>
      <c r="CS1473" t="s">
        <v>136</v>
      </c>
      <c r="CT1473" t="s">
        <v>136</v>
      </c>
      <c r="CU1473" t="s">
        <v>136</v>
      </c>
      <c r="CV1473" t="s">
        <v>134</v>
      </c>
      <c r="CW1473" t="s">
        <v>134</v>
      </c>
      <c r="CX1473">
        <v>50</v>
      </c>
      <c r="CY1473" t="s">
        <v>134</v>
      </c>
      <c r="CZ1473" t="s">
        <v>134</v>
      </c>
      <c r="DA1473" t="s">
        <v>134</v>
      </c>
      <c r="DB1473" t="s">
        <v>134</v>
      </c>
      <c r="DC1473" t="s">
        <v>134</v>
      </c>
      <c r="DD1473" t="s">
        <v>136</v>
      </c>
      <c r="DF1473" t="s">
        <v>25866</v>
      </c>
      <c r="DG1473" t="s">
        <v>25867</v>
      </c>
      <c r="DH1473" t="s">
        <v>1133</v>
      </c>
      <c r="DI1473" t="s">
        <v>960</v>
      </c>
      <c r="DJ1473" s="4">
        <v>36587</v>
      </c>
      <c r="DK1473" t="s">
        <v>1144</v>
      </c>
      <c r="DL1473" t="s">
        <v>134</v>
      </c>
      <c r="DM1473">
        <v>2</v>
      </c>
      <c r="DN1473" t="s">
        <v>25868</v>
      </c>
      <c r="DO1473" t="s">
        <v>12696</v>
      </c>
      <c r="DP1473" t="s">
        <v>960</v>
      </c>
      <c r="DQ1473" t="str">
        <f>"36575"</f>
        <v>36575</v>
      </c>
      <c r="DR1473" t="s">
        <v>1144</v>
      </c>
      <c r="DS1473" t="s">
        <v>497</v>
      </c>
      <c r="DT1473">
        <v>4</v>
      </c>
      <c r="DU1473">
        <v>50</v>
      </c>
      <c r="DV1473" t="s">
        <v>134</v>
      </c>
      <c r="DW1473" t="s">
        <v>134</v>
      </c>
      <c r="DX1473" t="s">
        <v>134</v>
      </c>
      <c r="DY1473" t="s">
        <v>134</v>
      </c>
      <c r="DZ1473">
        <v>3</v>
      </c>
      <c r="EA1473" t="s">
        <v>134</v>
      </c>
      <c r="EB1473" s="5">
        <v>12.68</v>
      </c>
      <c r="EC1473" s="5">
        <v>12.68</v>
      </c>
      <c r="ED1473" s="5">
        <v>55</v>
      </c>
      <c r="EE1473" t="s">
        <v>148</v>
      </c>
      <c r="EF1473" t="s">
        <v>25864</v>
      </c>
      <c r="EG1473" t="s">
        <v>5624</v>
      </c>
      <c r="EH1473">
        <v>0</v>
      </c>
    </row>
    <row r="1474" spans="1:138" ht="15" customHeight="1" x14ac:dyDescent="0.35">
      <c r="A1474" t="s">
        <v>7302</v>
      </c>
      <c r="B1474" t="s">
        <v>157</v>
      </c>
      <c r="C1474" s="1">
        <v>44139.733597685183</v>
      </c>
      <c r="D1474" s="1">
        <v>44172</v>
      </c>
      <c r="E1474" t="s">
        <v>133</v>
      </c>
      <c r="F1474" t="s">
        <v>136</v>
      </c>
      <c r="G1474" t="s">
        <v>135</v>
      </c>
      <c r="H1474" t="s">
        <v>136</v>
      </c>
      <c r="I1474" t="s">
        <v>7303</v>
      </c>
      <c r="K1474" t="s">
        <v>7304</v>
      </c>
      <c r="M1474" t="s">
        <v>7305</v>
      </c>
      <c r="N1474" t="s">
        <v>584</v>
      </c>
      <c r="O1474" s="4">
        <v>84655</v>
      </c>
      <c r="P1474" t="s">
        <v>140</v>
      </c>
      <c r="R1474">
        <v>18017545511</v>
      </c>
      <c r="T1474">
        <v>115112</v>
      </c>
      <c r="U1474" t="s">
        <v>7306</v>
      </c>
      <c r="V1474" t="s">
        <v>7307</v>
      </c>
      <c r="X1474" t="s">
        <v>7308</v>
      </c>
      <c r="Y1474" t="s">
        <v>7309</v>
      </c>
      <c r="AA1474" t="s">
        <v>7310</v>
      </c>
      <c r="AB1474" t="s">
        <v>584</v>
      </c>
      <c r="AC1474" s="4">
        <v>84655</v>
      </c>
      <c r="AD1474" t="s">
        <v>140</v>
      </c>
      <c r="AF1474">
        <v>18017545511</v>
      </c>
      <c r="AH1474" t="s">
        <v>7311</v>
      </c>
      <c r="AI1474" t="s">
        <v>168</v>
      </c>
      <c r="AJ1474" t="s">
        <v>4134</v>
      </c>
      <c r="AK1474" t="s">
        <v>4135</v>
      </c>
      <c r="AM1474" t="s">
        <v>4136</v>
      </c>
      <c r="AO1474" t="s">
        <v>4137</v>
      </c>
      <c r="AP1474" t="s">
        <v>720</v>
      </c>
      <c r="AQ1474" s="4">
        <v>395656249</v>
      </c>
      <c r="AR1474" t="s">
        <v>140</v>
      </c>
      <c r="AT1474">
        <v>16015882379</v>
      </c>
      <c r="AV1474" t="s">
        <v>4138</v>
      </c>
      <c r="AW1474" t="s">
        <v>4139</v>
      </c>
      <c r="AZ1474" t="s">
        <v>175</v>
      </c>
      <c r="BA1474" t="s">
        <v>176</v>
      </c>
      <c r="BB1474" t="s">
        <v>136</v>
      </c>
      <c r="BC1474" t="s">
        <v>136</v>
      </c>
      <c r="BD1474" t="s">
        <v>148</v>
      </c>
      <c r="BE1474" t="s">
        <v>136</v>
      </c>
      <c r="BF1474" t="s">
        <v>136</v>
      </c>
      <c r="BG1474" t="s">
        <v>134</v>
      </c>
      <c r="BH1474" t="s">
        <v>136</v>
      </c>
      <c r="BN1474" t="s">
        <v>7312</v>
      </c>
      <c r="BO1474" t="s">
        <v>7313</v>
      </c>
      <c r="BP1474">
        <v>6</v>
      </c>
      <c r="BQ1474">
        <v>6</v>
      </c>
      <c r="BR1474">
        <v>6</v>
      </c>
      <c r="BS1474" s="1">
        <v>44211</v>
      </c>
      <c r="BT1474" s="1">
        <v>44499</v>
      </c>
      <c r="BU1474" s="1">
        <v>44211</v>
      </c>
      <c r="BV1474" s="1">
        <v>44499</v>
      </c>
      <c r="BW1474" t="s">
        <v>136</v>
      </c>
      <c r="BX1474">
        <v>40</v>
      </c>
      <c r="BY1474">
        <v>0</v>
      </c>
      <c r="BZ1474">
        <v>8</v>
      </c>
      <c r="CA1474">
        <v>8</v>
      </c>
      <c r="CB1474">
        <v>8</v>
      </c>
      <c r="CC1474">
        <v>8</v>
      </c>
      <c r="CD1474">
        <v>8</v>
      </c>
      <c r="CE1474">
        <v>0</v>
      </c>
      <c r="CF1474" t="str">
        <f t="shared" si="8"/>
        <v>7:00 AM</v>
      </c>
      <c r="CG1474" t="str">
        <f>"3:30 PM"</f>
        <v>3:30 PM</v>
      </c>
      <c r="CH1474" s="5">
        <v>14.26</v>
      </c>
      <c r="CI1474" t="s">
        <v>146</v>
      </c>
      <c r="CL1474" t="s">
        <v>136</v>
      </c>
      <c r="CM1474" t="s">
        <v>312</v>
      </c>
      <c r="CN1474" t="s">
        <v>148</v>
      </c>
      <c r="CO1474" t="s">
        <v>4140</v>
      </c>
      <c r="CP1474" t="s">
        <v>149</v>
      </c>
      <c r="CQ1474">
        <v>3</v>
      </c>
      <c r="CR1474">
        <v>0</v>
      </c>
      <c r="CS1474" t="s">
        <v>136</v>
      </c>
      <c r="CT1474" t="s">
        <v>136</v>
      </c>
      <c r="CU1474" t="s">
        <v>136</v>
      </c>
      <c r="CV1474" t="s">
        <v>136</v>
      </c>
      <c r="CW1474" t="s">
        <v>134</v>
      </c>
      <c r="CX1474">
        <v>50</v>
      </c>
      <c r="CY1474" t="s">
        <v>134</v>
      </c>
      <c r="CZ1474" t="s">
        <v>136</v>
      </c>
      <c r="DA1474" t="s">
        <v>136</v>
      </c>
      <c r="DB1474" t="s">
        <v>134</v>
      </c>
      <c r="DC1474" t="s">
        <v>134</v>
      </c>
      <c r="DD1474" t="s">
        <v>136</v>
      </c>
      <c r="DF1474" t="s">
        <v>180</v>
      </c>
      <c r="DG1474" t="s">
        <v>7309</v>
      </c>
      <c r="DH1474" t="s">
        <v>7314</v>
      </c>
      <c r="DI1474" t="s">
        <v>584</v>
      </c>
      <c r="DJ1474" s="4">
        <v>84655</v>
      </c>
      <c r="DK1474" t="s">
        <v>2008</v>
      </c>
      <c r="DL1474" t="s">
        <v>136</v>
      </c>
      <c r="DM1474">
        <v>1</v>
      </c>
      <c r="DN1474" t="s">
        <v>7315</v>
      </c>
      <c r="DO1474" t="s">
        <v>7310</v>
      </c>
      <c r="DP1474" t="s">
        <v>584</v>
      </c>
      <c r="DQ1474" t="str">
        <f>"84655"</f>
        <v>84655</v>
      </c>
      <c r="DR1474" t="s">
        <v>2008</v>
      </c>
      <c r="DS1474" t="s">
        <v>7316</v>
      </c>
      <c r="DT1474">
        <v>1</v>
      </c>
      <c r="DU1474">
        <v>6</v>
      </c>
      <c r="DV1474" t="s">
        <v>134</v>
      </c>
      <c r="DW1474" t="s">
        <v>134</v>
      </c>
      <c r="DX1474" t="s">
        <v>134</v>
      </c>
      <c r="DY1474" t="s">
        <v>136</v>
      </c>
      <c r="DZ1474">
        <v>1</v>
      </c>
      <c r="EA1474" t="s">
        <v>136</v>
      </c>
      <c r="EC1474" s="5">
        <v>12.68</v>
      </c>
      <c r="ED1474" s="5">
        <v>55</v>
      </c>
      <c r="EE1474">
        <v>18017545511</v>
      </c>
      <c r="EF1474" t="s">
        <v>7311</v>
      </c>
      <c r="EG1474" t="s">
        <v>148</v>
      </c>
      <c r="EH1474">
        <v>0</v>
      </c>
    </row>
    <row r="1475" spans="1:138" ht="15" customHeight="1" x14ac:dyDescent="0.35">
      <c r="A1475" t="s">
        <v>18882</v>
      </c>
      <c r="B1475" t="s">
        <v>157</v>
      </c>
      <c r="C1475" s="1">
        <v>44140.667164351849</v>
      </c>
      <c r="D1475" s="1">
        <v>44172</v>
      </c>
      <c r="E1475" t="s">
        <v>133</v>
      </c>
      <c r="F1475" t="s">
        <v>136</v>
      </c>
      <c r="G1475" t="s">
        <v>135</v>
      </c>
      <c r="H1475" t="s">
        <v>136</v>
      </c>
      <c r="I1475" t="s">
        <v>11659</v>
      </c>
      <c r="K1475" t="s">
        <v>11660</v>
      </c>
      <c r="L1475" t="s">
        <v>148</v>
      </c>
      <c r="M1475" t="s">
        <v>808</v>
      </c>
      <c r="N1475" t="s">
        <v>720</v>
      </c>
      <c r="O1475" s="4">
        <v>39452</v>
      </c>
      <c r="P1475" t="s">
        <v>140</v>
      </c>
      <c r="R1475">
        <v>16019479661</v>
      </c>
      <c r="T1475">
        <v>1112</v>
      </c>
      <c r="U1475" t="s">
        <v>18883</v>
      </c>
      <c r="V1475" t="s">
        <v>2150</v>
      </c>
      <c r="X1475" t="s">
        <v>787</v>
      </c>
      <c r="Y1475" t="s">
        <v>11660</v>
      </c>
      <c r="AA1475" t="s">
        <v>808</v>
      </c>
      <c r="AB1475" t="s">
        <v>720</v>
      </c>
      <c r="AC1475" s="4">
        <v>39452</v>
      </c>
      <c r="AD1475" t="s">
        <v>140</v>
      </c>
      <c r="AE1475" t="s">
        <v>841</v>
      </c>
      <c r="AF1475">
        <v>16019479661</v>
      </c>
      <c r="AH1475" t="s">
        <v>11661</v>
      </c>
      <c r="AI1475" t="s">
        <v>168</v>
      </c>
      <c r="AJ1475" t="s">
        <v>843</v>
      </c>
      <c r="AK1475" t="s">
        <v>844</v>
      </c>
      <c r="AL1475" t="s">
        <v>845</v>
      </c>
      <c r="AM1475" t="s">
        <v>846</v>
      </c>
      <c r="AO1475" t="s">
        <v>847</v>
      </c>
      <c r="AP1475" t="s">
        <v>161</v>
      </c>
      <c r="AQ1475" s="4">
        <v>31636</v>
      </c>
      <c r="AR1475" t="s">
        <v>140</v>
      </c>
      <c r="AT1475">
        <v>12295596879</v>
      </c>
      <c r="AV1475" t="s">
        <v>848</v>
      </c>
      <c r="AW1475" t="s">
        <v>849</v>
      </c>
      <c r="AZ1475" t="s">
        <v>821</v>
      </c>
      <c r="BA1475" t="s">
        <v>822</v>
      </c>
      <c r="BB1475" t="s">
        <v>136</v>
      </c>
      <c r="BC1475" t="s">
        <v>136</v>
      </c>
      <c r="BD1475" t="s">
        <v>148</v>
      </c>
      <c r="BE1475" t="s">
        <v>136</v>
      </c>
      <c r="BF1475" t="s">
        <v>136</v>
      </c>
      <c r="BG1475" t="s">
        <v>134</v>
      </c>
      <c r="BH1475" t="s">
        <v>136</v>
      </c>
      <c r="BI1475" t="s">
        <v>3380</v>
      </c>
      <c r="BJ1475" t="s">
        <v>3381</v>
      </c>
      <c r="BL1475" t="s">
        <v>849</v>
      </c>
      <c r="BM1475" t="s">
        <v>848</v>
      </c>
      <c r="BN1475" t="s">
        <v>18884</v>
      </c>
      <c r="BO1475" t="s">
        <v>2634</v>
      </c>
      <c r="BP1475">
        <v>45</v>
      </c>
      <c r="BQ1475">
        <v>45</v>
      </c>
      <c r="BR1475">
        <v>45</v>
      </c>
      <c r="BS1475" s="1">
        <v>44214</v>
      </c>
      <c r="BT1475" s="1">
        <v>44518</v>
      </c>
      <c r="BU1475" s="1">
        <v>44214</v>
      </c>
      <c r="BV1475" s="1">
        <v>44518</v>
      </c>
      <c r="BW1475" t="s">
        <v>136</v>
      </c>
      <c r="BX1475">
        <v>42</v>
      </c>
      <c r="BY1475">
        <v>0</v>
      </c>
      <c r="BZ1475">
        <v>7</v>
      </c>
      <c r="CA1475">
        <v>7</v>
      </c>
      <c r="CB1475">
        <v>7</v>
      </c>
      <c r="CC1475">
        <v>7</v>
      </c>
      <c r="CD1475">
        <v>7</v>
      </c>
      <c r="CE1475">
        <v>7</v>
      </c>
      <c r="CF1475" t="str">
        <f t="shared" si="8"/>
        <v>7:00 AM</v>
      </c>
      <c r="CG1475" t="str">
        <f>"3:00 PM"</f>
        <v>3:00 PM</v>
      </c>
      <c r="CH1475" s="5">
        <v>11.83</v>
      </c>
      <c r="CI1475" t="s">
        <v>146</v>
      </c>
      <c r="CJ1475">
        <v>6</v>
      </c>
      <c r="CK1475" t="s">
        <v>11662</v>
      </c>
      <c r="CL1475" t="s">
        <v>134</v>
      </c>
      <c r="CM1475" t="s">
        <v>147</v>
      </c>
      <c r="CN1475" t="s">
        <v>148</v>
      </c>
      <c r="CO1475" t="s">
        <v>854</v>
      </c>
      <c r="CP1475" t="s">
        <v>149</v>
      </c>
      <c r="CQ1475">
        <v>3</v>
      </c>
      <c r="CR1475">
        <v>0</v>
      </c>
      <c r="CS1475" t="s">
        <v>136</v>
      </c>
      <c r="CT1475" t="s">
        <v>136</v>
      </c>
      <c r="CU1475" t="s">
        <v>136</v>
      </c>
      <c r="CV1475" t="s">
        <v>134</v>
      </c>
      <c r="CW1475" t="s">
        <v>134</v>
      </c>
      <c r="CX1475">
        <v>50</v>
      </c>
      <c r="CY1475" t="s">
        <v>134</v>
      </c>
      <c r="CZ1475" t="s">
        <v>136</v>
      </c>
      <c r="DA1475" t="s">
        <v>134</v>
      </c>
      <c r="DB1475" t="s">
        <v>134</v>
      </c>
      <c r="DC1475" t="s">
        <v>134</v>
      </c>
      <c r="DD1475" t="s">
        <v>136</v>
      </c>
      <c r="DF1475" t="s">
        <v>12489</v>
      </c>
      <c r="DG1475" t="s">
        <v>11663</v>
      </c>
      <c r="DH1475" t="s">
        <v>808</v>
      </c>
      <c r="DI1475" t="s">
        <v>720</v>
      </c>
      <c r="DJ1475" s="4">
        <v>39452</v>
      </c>
      <c r="DK1475" t="s">
        <v>828</v>
      </c>
      <c r="DL1475" t="s">
        <v>134</v>
      </c>
      <c r="DM1475">
        <v>3</v>
      </c>
      <c r="DN1475" t="s">
        <v>11664</v>
      </c>
      <c r="DO1475" t="s">
        <v>808</v>
      </c>
      <c r="DP1475" t="s">
        <v>720</v>
      </c>
      <c r="DQ1475" t="str">
        <f>"39452"</f>
        <v>39452</v>
      </c>
      <c r="DR1475" t="s">
        <v>1000</v>
      </c>
      <c r="DS1475" t="s">
        <v>861</v>
      </c>
      <c r="DT1475">
        <v>1</v>
      </c>
      <c r="DU1475">
        <v>16</v>
      </c>
      <c r="DV1475" t="s">
        <v>134</v>
      </c>
      <c r="DW1475" t="s">
        <v>134</v>
      </c>
      <c r="DX1475" t="s">
        <v>134</v>
      </c>
      <c r="DY1475" t="s">
        <v>134</v>
      </c>
      <c r="DZ1475">
        <v>14</v>
      </c>
      <c r="EA1475" t="s">
        <v>134</v>
      </c>
      <c r="EB1475" s="5">
        <v>12.68</v>
      </c>
      <c r="EC1475" s="5">
        <v>12.68</v>
      </c>
      <c r="ED1475" s="5">
        <v>55</v>
      </c>
      <c r="EE1475" t="s">
        <v>148</v>
      </c>
      <c r="EF1475" t="s">
        <v>11661</v>
      </c>
      <c r="EG1475" t="s">
        <v>2800</v>
      </c>
      <c r="EH1475">
        <v>54</v>
      </c>
    </row>
    <row r="1476" spans="1:138" ht="15" customHeight="1" x14ac:dyDescent="0.35">
      <c r="A1476" t="s">
        <v>5437</v>
      </c>
      <c r="B1476" t="s">
        <v>157</v>
      </c>
      <c r="C1476" s="1">
        <v>44139.451493287037</v>
      </c>
      <c r="D1476" s="1">
        <v>44172</v>
      </c>
      <c r="E1476" t="s">
        <v>133</v>
      </c>
      <c r="F1476" t="s">
        <v>136</v>
      </c>
      <c r="G1476" t="s">
        <v>135</v>
      </c>
      <c r="H1476" t="s">
        <v>134</v>
      </c>
      <c r="I1476" t="s">
        <v>5438</v>
      </c>
      <c r="K1476" t="s">
        <v>5439</v>
      </c>
      <c r="M1476" t="s">
        <v>5440</v>
      </c>
      <c r="N1476" t="s">
        <v>365</v>
      </c>
      <c r="O1476" s="4">
        <v>52533</v>
      </c>
      <c r="P1476" t="s">
        <v>140</v>
      </c>
      <c r="R1476">
        <v>16414725049</v>
      </c>
      <c r="T1476">
        <v>312130</v>
      </c>
      <c r="U1476" t="s">
        <v>621</v>
      </c>
      <c r="V1476" t="s">
        <v>682</v>
      </c>
      <c r="X1476" t="s">
        <v>164</v>
      </c>
      <c r="Y1476" t="s">
        <v>5439</v>
      </c>
      <c r="AA1476" t="s">
        <v>5440</v>
      </c>
      <c r="AB1476" t="s">
        <v>365</v>
      </c>
      <c r="AC1476" s="4">
        <v>52533</v>
      </c>
      <c r="AD1476" t="s">
        <v>140</v>
      </c>
      <c r="AF1476">
        <v>16414725049</v>
      </c>
      <c r="AH1476" t="s">
        <v>5441</v>
      </c>
      <c r="AI1476" t="s">
        <v>226</v>
      </c>
      <c r="AJ1476" t="s">
        <v>5442</v>
      </c>
      <c r="AK1476" t="s">
        <v>2922</v>
      </c>
      <c r="AM1476" t="s">
        <v>5443</v>
      </c>
      <c r="AO1476" t="s">
        <v>5444</v>
      </c>
      <c r="AP1476" t="s">
        <v>139</v>
      </c>
      <c r="AQ1476" s="4">
        <v>33433</v>
      </c>
      <c r="AR1476" t="s">
        <v>140</v>
      </c>
      <c r="AT1476">
        <v>15613478337</v>
      </c>
      <c r="AV1476" t="s">
        <v>5445</v>
      </c>
      <c r="AW1476" t="s">
        <v>5446</v>
      </c>
      <c r="AX1476" t="s">
        <v>1114</v>
      </c>
      <c r="AY1476" t="s">
        <v>5447</v>
      </c>
      <c r="AZ1476" t="s">
        <v>5448</v>
      </c>
      <c r="BA1476" t="s">
        <v>5449</v>
      </c>
      <c r="BB1476" t="s">
        <v>136</v>
      </c>
      <c r="BC1476" t="s">
        <v>136</v>
      </c>
      <c r="BD1476" t="s">
        <v>148</v>
      </c>
      <c r="BE1476" t="s">
        <v>136</v>
      </c>
      <c r="BF1476" t="s">
        <v>136</v>
      </c>
      <c r="BG1476" t="s">
        <v>134</v>
      </c>
      <c r="BH1476" t="s">
        <v>136</v>
      </c>
      <c r="BI1476" t="s">
        <v>5442</v>
      </c>
      <c r="BJ1476" t="s">
        <v>2922</v>
      </c>
      <c r="BL1476" t="s">
        <v>5446</v>
      </c>
      <c r="BM1476" t="s">
        <v>5445</v>
      </c>
      <c r="BN1476" t="s">
        <v>5450</v>
      </c>
      <c r="BO1476" t="s">
        <v>5451</v>
      </c>
      <c r="BP1476">
        <v>1</v>
      </c>
      <c r="BQ1476">
        <v>1</v>
      </c>
      <c r="BR1476">
        <v>1</v>
      </c>
      <c r="BS1476" s="1">
        <v>44185</v>
      </c>
      <c r="BT1476" s="1">
        <v>44519</v>
      </c>
      <c r="BU1476" s="1">
        <v>44185</v>
      </c>
      <c r="BV1476" s="1">
        <v>44519</v>
      </c>
      <c r="BW1476" t="s">
        <v>136</v>
      </c>
      <c r="BX1476">
        <v>40</v>
      </c>
      <c r="BY1476">
        <v>0</v>
      </c>
      <c r="BZ1476">
        <v>8</v>
      </c>
      <c r="CA1476">
        <v>8</v>
      </c>
      <c r="CB1476">
        <v>8</v>
      </c>
      <c r="CC1476">
        <v>8</v>
      </c>
      <c r="CD1476">
        <v>8</v>
      </c>
      <c r="CE1476">
        <v>0</v>
      </c>
      <c r="CF1476" t="str">
        <f>"8:00 AM"</f>
        <v>8:00 AM</v>
      </c>
      <c r="CG1476" t="str">
        <f>"5:00 PM"</f>
        <v>5:00 PM</v>
      </c>
      <c r="CH1476" s="5">
        <v>14.58</v>
      </c>
      <c r="CI1476" t="s">
        <v>146</v>
      </c>
      <c r="CL1476" t="s">
        <v>136</v>
      </c>
      <c r="CM1476" t="s">
        <v>147</v>
      </c>
      <c r="CN1476" t="s">
        <v>148</v>
      </c>
      <c r="CO1476" t="s">
        <v>5452</v>
      </c>
      <c r="CP1476" t="s">
        <v>149</v>
      </c>
      <c r="CQ1476">
        <v>0</v>
      </c>
      <c r="CR1476">
        <v>0</v>
      </c>
      <c r="CS1476" t="s">
        <v>136</v>
      </c>
      <c r="CT1476" t="s">
        <v>134</v>
      </c>
      <c r="CU1476" t="s">
        <v>136</v>
      </c>
      <c r="CV1476" t="s">
        <v>136</v>
      </c>
      <c r="CW1476" t="s">
        <v>134</v>
      </c>
      <c r="CX1476">
        <v>40</v>
      </c>
      <c r="CY1476" t="s">
        <v>134</v>
      </c>
      <c r="CZ1476" t="s">
        <v>136</v>
      </c>
      <c r="DA1476" t="s">
        <v>136</v>
      </c>
      <c r="DB1476" t="s">
        <v>134</v>
      </c>
      <c r="DC1476" t="s">
        <v>134</v>
      </c>
      <c r="DD1476" t="s">
        <v>136</v>
      </c>
      <c r="DF1476" t="s">
        <v>149</v>
      </c>
      <c r="DG1476" t="s">
        <v>5439</v>
      </c>
      <c r="DH1476" t="s">
        <v>5440</v>
      </c>
      <c r="DI1476" t="s">
        <v>365</v>
      </c>
      <c r="DJ1476" s="4">
        <v>52533</v>
      </c>
      <c r="DK1476" t="s">
        <v>3414</v>
      </c>
      <c r="DL1476" t="s">
        <v>136</v>
      </c>
      <c r="DM1476">
        <v>1</v>
      </c>
      <c r="DN1476" t="s">
        <v>5439</v>
      </c>
      <c r="DO1476" t="s">
        <v>5440</v>
      </c>
      <c r="DP1476" t="s">
        <v>365</v>
      </c>
      <c r="DQ1476" t="str">
        <f>"52533"</f>
        <v>52533</v>
      </c>
      <c r="DR1476" t="s">
        <v>3414</v>
      </c>
      <c r="DS1476" t="s">
        <v>296</v>
      </c>
      <c r="DT1476">
        <v>1</v>
      </c>
      <c r="DU1476">
        <v>2</v>
      </c>
      <c r="DV1476" t="s">
        <v>134</v>
      </c>
      <c r="DW1476" t="s">
        <v>136</v>
      </c>
      <c r="DX1476" t="s">
        <v>136</v>
      </c>
      <c r="DY1476" t="s">
        <v>136</v>
      </c>
      <c r="DZ1476">
        <v>1</v>
      </c>
      <c r="EA1476" t="s">
        <v>136</v>
      </c>
      <c r="EC1476" s="5">
        <v>12.68</v>
      </c>
      <c r="ED1476" s="5">
        <v>55</v>
      </c>
      <c r="EE1476">
        <v>16414725049</v>
      </c>
      <c r="EF1476" t="s">
        <v>5441</v>
      </c>
      <c r="EG1476" t="s">
        <v>5453</v>
      </c>
      <c r="EH1476">
        <v>0</v>
      </c>
    </row>
    <row r="1477" spans="1:138" ht="15" customHeight="1" x14ac:dyDescent="0.35">
      <c r="A1477" t="s">
        <v>19948</v>
      </c>
      <c r="B1477" t="s">
        <v>157</v>
      </c>
      <c r="C1477" s="1">
        <v>44144.594570949077</v>
      </c>
      <c r="D1477" s="1">
        <v>44172</v>
      </c>
      <c r="E1477" t="s">
        <v>133</v>
      </c>
      <c r="F1477" t="s">
        <v>136</v>
      </c>
      <c r="G1477" t="s">
        <v>135</v>
      </c>
      <c r="H1477" t="s">
        <v>136</v>
      </c>
      <c r="I1477" t="s">
        <v>19949</v>
      </c>
      <c r="K1477" t="s">
        <v>19950</v>
      </c>
      <c r="L1477" t="s">
        <v>148</v>
      </c>
      <c r="M1477" t="s">
        <v>19951</v>
      </c>
      <c r="N1477" t="s">
        <v>7959</v>
      </c>
      <c r="O1477" s="4">
        <v>8343</v>
      </c>
      <c r="P1477" t="s">
        <v>140</v>
      </c>
      <c r="R1477">
        <v>18568810234</v>
      </c>
      <c r="S1477">
        <v>29</v>
      </c>
      <c r="T1477">
        <v>1114</v>
      </c>
      <c r="U1477" t="s">
        <v>19952</v>
      </c>
      <c r="V1477" t="s">
        <v>613</v>
      </c>
      <c r="X1477" t="s">
        <v>19953</v>
      </c>
      <c r="Y1477" t="s">
        <v>19950</v>
      </c>
      <c r="AA1477" t="s">
        <v>19951</v>
      </c>
      <c r="AB1477" t="s">
        <v>7959</v>
      </c>
      <c r="AC1477" s="4">
        <v>8343</v>
      </c>
      <c r="AD1477" t="s">
        <v>140</v>
      </c>
      <c r="AE1477" t="s">
        <v>841</v>
      </c>
      <c r="AF1477">
        <v>18568810234</v>
      </c>
      <c r="AG1477">
        <v>29</v>
      </c>
      <c r="AH1477" t="s">
        <v>19954</v>
      </c>
      <c r="AI1477" t="s">
        <v>168</v>
      </c>
      <c r="AJ1477" t="s">
        <v>843</v>
      </c>
      <c r="AK1477" t="s">
        <v>844</v>
      </c>
      <c r="AL1477" t="s">
        <v>845</v>
      </c>
      <c r="AM1477" t="s">
        <v>846</v>
      </c>
      <c r="AO1477" t="s">
        <v>847</v>
      </c>
      <c r="AP1477" t="s">
        <v>161</v>
      </c>
      <c r="AQ1477" s="4">
        <v>31636</v>
      </c>
      <c r="AR1477" t="s">
        <v>140</v>
      </c>
      <c r="AT1477">
        <v>12295596879</v>
      </c>
      <c r="AV1477" t="s">
        <v>848</v>
      </c>
      <c r="AW1477" t="s">
        <v>849</v>
      </c>
      <c r="AZ1477" t="s">
        <v>144</v>
      </c>
      <c r="BA1477" t="s">
        <v>145</v>
      </c>
      <c r="BB1477" t="s">
        <v>136</v>
      </c>
      <c r="BC1477" t="s">
        <v>136</v>
      </c>
      <c r="BD1477" t="s">
        <v>148</v>
      </c>
      <c r="BE1477" t="s">
        <v>136</v>
      </c>
      <c r="BF1477" t="s">
        <v>136</v>
      </c>
      <c r="BG1477" t="s">
        <v>134</v>
      </c>
      <c r="BH1477" t="s">
        <v>136</v>
      </c>
      <c r="BI1477" t="s">
        <v>7923</v>
      </c>
      <c r="BJ1477" t="s">
        <v>7924</v>
      </c>
      <c r="BL1477" t="s">
        <v>849</v>
      </c>
      <c r="BM1477" t="s">
        <v>848</v>
      </c>
      <c r="BN1477" t="s">
        <v>19955</v>
      </c>
      <c r="BO1477" t="s">
        <v>19956</v>
      </c>
      <c r="BP1477">
        <v>90</v>
      </c>
      <c r="BQ1477">
        <v>40</v>
      </c>
      <c r="BR1477">
        <v>40</v>
      </c>
      <c r="BS1477" s="1">
        <v>44207</v>
      </c>
      <c r="BT1477" s="1">
        <v>44378</v>
      </c>
      <c r="BU1477" s="1">
        <v>44207</v>
      </c>
      <c r="BV1477" s="1">
        <v>44378</v>
      </c>
      <c r="BW1477" t="s">
        <v>136</v>
      </c>
      <c r="BX1477">
        <v>50</v>
      </c>
      <c r="BY1477">
        <v>0</v>
      </c>
      <c r="BZ1477">
        <v>9</v>
      </c>
      <c r="CA1477">
        <v>9</v>
      </c>
      <c r="CB1477">
        <v>9</v>
      </c>
      <c r="CC1477">
        <v>9</v>
      </c>
      <c r="CD1477">
        <v>9</v>
      </c>
      <c r="CE1477">
        <v>5</v>
      </c>
      <c r="CF1477" t="str">
        <f>"7:00 AM"</f>
        <v>7:00 AM</v>
      </c>
      <c r="CG1477" t="str">
        <f>"5:00 PM"</f>
        <v>5:00 PM</v>
      </c>
      <c r="CH1477" s="5">
        <v>13.34</v>
      </c>
      <c r="CI1477" t="s">
        <v>146</v>
      </c>
      <c r="CL1477" t="s">
        <v>136</v>
      </c>
      <c r="CM1477" t="s">
        <v>312</v>
      </c>
      <c r="CN1477" t="s">
        <v>148</v>
      </c>
      <c r="CO1477" t="s">
        <v>854</v>
      </c>
      <c r="CP1477" t="s">
        <v>149</v>
      </c>
      <c r="CQ1477">
        <v>1</v>
      </c>
      <c r="CR1477">
        <v>0</v>
      </c>
      <c r="CS1477" t="s">
        <v>136</v>
      </c>
      <c r="CT1477" t="s">
        <v>136</v>
      </c>
      <c r="CU1477" t="s">
        <v>136</v>
      </c>
      <c r="CV1477" t="s">
        <v>136</v>
      </c>
      <c r="CW1477" t="s">
        <v>134</v>
      </c>
      <c r="CX1477">
        <v>40</v>
      </c>
      <c r="CY1477" t="s">
        <v>134</v>
      </c>
      <c r="CZ1477" t="s">
        <v>134</v>
      </c>
      <c r="DA1477" t="s">
        <v>134</v>
      </c>
      <c r="DB1477" t="s">
        <v>134</v>
      </c>
      <c r="DC1477" t="s">
        <v>134</v>
      </c>
      <c r="DD1477" t="s">
        <v>136</v>
      </c>
      <c r="DF1477" t="s">
        <v>19957</v>
      </c>
      <c r="DG1477" t="s">
        <v>19958</v>
      </c>
      <c r="DH1477" t="s">
        <v>19951</v>
      </c>
      <c r="DI1477" t="s">
        <v>7959</v>
      </c>
      <c r="DJ1477" s="4">
        <v>8343</v>
      </c>
      <c r="DK1477" t="s">
        <v>10719</v>
      </c>
      <c r="DL1477" t="s">
        <v>136</v>
      </c>
      <c r="DM1477">
        <v>1</v>
      </c>
      <c r="DN1477" t="s">
        <v>19959</v>
      </c>
      <c r="DO1477" t="s">
        <v>19951</v>
      </c>
      <c r="DP1477" t="s">
        <v>7959</v>
      </c>
      <c r="DQ1477" t="str">
        <f>"08343"</f>
        <v>08343</v>
      </c>
      <c r="DR1477" t="s">
        <v>10719</v>
      </c>
      <c r="DS1477" t="s">
        <v>861</v>
      </c>
      <c r="DT1477">
        <v>2</v>
      </c>
      <c r="DU1477">
        <v>45</v>
      </c>
      <c r="DV1477" t="s">
        <v>134</v>
      </c>
      <c r="DW1477" t="s">
        <v>134</v>
      </c>
      <c r="DX1477" t="s">
        <v>134</v>
      </c>
      <c r="DY1477" t="s">
        <v>136</v>
      </c>
      <c r="DZ1477">
        <v>1</v>
      </c>
      <c r="EA1477" t="s">
        <v>134</v>
      </c>
      <c r="EB1477" s="5">
        <v>12.68</v>
      </c>
      <c r="EC1477" s="5">
        <v>12.68</v>
      </c>
      <c r="ED1477" s="5">
        <v>55</v>
      </c>
      <c r="EE1477" t="s">
        <v>148</v>
      </c>
      <c r="EF1477" t="s">
        <v>19954</v>
      </c>
      <c r="EG1477" t="s">
        <v>12015</v>
      </c>
      <c r="EH1477">
        <v>0</v>
      </c>
    </row>
    <row r="1478" spans="1:138" ht="15" customHeight="1" x14ac:dyDescent="0.35">
      <c r="A1478" t="s">
        <v>17468</v>
      </c>
      <c r="B1478" t="s">
        <v>157</v>
      </c>
      <c r="C1478" s="1">
        <v>44148.457828125</v>
      </c>
      <c r="D1478" s="1">
        <v>44172</v>
      </c>
      <c r="E1478" t="s">
        <v>579</v>
      </c>
      <c r="F1478" t="s">
        <v>136</v>
      </c>
      <c r="G1478" t="s">
        <v>135</v>
      </c>
      <c r="H1478" t="s">
        <v>136</v>
      </c>
      <c r="I1478" t="s">
        <v>17469</v>
      </c>
      <c r="J1478" t="s">
        <v>17470</v>
      </c>
      <c r="K1478" t="s">
        <v>17471</v>
      </c>
      <c r="M1478" t="s">
        <v>17472</v>
      </c>
      <c r="N1478" t="s">
        <v>744</v>
      </c>
      <c r="O1478" s="4">
        <v>40372</v>
      </c>
      <c r="P1478" t="s">
        <v>140</v>
      </c>
      <c r="R1478">
        <v>18592647041</v>
      </c>
      <c r="T1478">
        <v>1119</v>
      </c>
      <c r="U1478" t="s">
        <v>4279</v>
      </c>
      <c r="V1478" t="s">
        <v>347</v>
      </c>
      <c r="X1478" t="s">
        <v>1677</v>
      </c>
      <c r="Y1478" t="s">
        <v>17471</v>
      </c>
      <c r="AA1478" t="s">
        <v>17472</v>
      </c>
      <c r="AB1478" t="s">
        <v>744</v>
      </c>
      <c r="AC1478" s="4">
        <v>40372</v>
      </c>
      <c r="AD1478" t="s">
        <v>140</v>
      </c>
      <c r="AF1478">
        <v>18592647041</v>
      </c>
      <c r="AH1478" t="s">
        <v>155</v>
      </c>
      <c r="AI1478" t="s">
        <v>168</v>
      </c>
      <c r="AJ1478" t="s">
        <v>749</v>
      </c>
      <c r="AK1478" t="s">
        <v>750</v>
      </c>
      <c r="AM1478" t="s">
        <v>751</v>
      </c>
      <c r="AO1478" t="s">
        <v>752</v>
      </c>
      <c r="AP1478" t="s">
        <v>744</v>
      </c>
      <c r="AQ1478" s="4">
        <v>40508</v>
      </c>
      <c r="AR1478" t="s">
        <v>140</v>
      </c>
      <c r="AT1478">
        <v>18592337845</v>
      </c>
      <c r="AV1478" t="s">
        <v>753</v>
      </c>
      <c r="AW1478" t="s">
        <v>754</v>
      </c>
      <c r="AY1478" t="s">
        <v>155</v>
      </c>
      <c r="AZ1478" t="s">
        <v>821</v>
      </c>
      <c r="BA1478" t="s">
        <v>822</v>
      </c>
      <c r="BB1478" t="s">
        <v>136</v>
      </c>
      <c r="BC1478" t="s">
        <v>136</v>
      </c>
      <c r="BD1478" t="s">
        <v>148</v>
      </c>
      <c r="BE1478" t="s">
        <v>136</v>
      </c>
      <c r="BF1478" t="s">
        <v>136</v>
      </c>
      <c r="BG1478" t="s">
        <v>134</v>
      </c>
      <c r="BH1478" t="s">
        <v>136</v>
      </c>
      <c r="BN1478" t="s">
        <v>17473</v>
      </c>
      <c r="BO1478" t="s">
        <v>17474</v>
      </c>
      <c r="BP1478">
        <v>3</v>
      </c>
      <c r="BQ1478">
        <v>3</v>
      </c>
      <c r="BR1478">
        <v>3</v>
      </c>
      <c r="BS1478" s="1">
        <v>44214</v>
      </c>
      <c r="BT1478" s="1">
        <v>44515</v>
      </c>
      <c r="BU1478" s="1">
        <v>44214</v>
      </c>
      <c r="BV1478" s="1">
        <v>44515</v>
      </c>
      <c r="BW1478" t="s">
        <v>136</v>
      </c>
      <c r="BX1478">
        <v>40</v>
      </c>
      <c r="BY1478">
        <v>0</v>
      </c>
      <c r="BZ1478">
        <v>7</v>
      </c>
      <c r="CA1478">
        <v>7</v>
      </c>
      <c r="CB1478">
        <v>7</v>
      </c>
      <c r="CC1478">
        <v>7</v>
      </c>
      <c r="CD1478">
        <v>7</v>
      </c>
      <c r="CE1478">
        <v>5</v>
      </c>
      <c r="CF1478" t="str">
        <f>"8:00 AM"</f>
        <v>8:00 AM</v>
      </c>
      <c r="CG1478" t="str">
        <f>"4:00 PM"</f>
        <v>4:00 PM</v>
      </c>
      <c r="CH1478" s="5">
        <v>12.4</v>
      </c>
      <c r="CI1478" t="s">
        <v>146</v>
      </c>
      <c r="CL1478" t="s">
        <v>136</v>
      </c>
      <c r="CM1478" t="s">
        <v>147</v>
      </c>
      <c r="CN1478" t="s">
        <v>148</v>
      </c>
      <c r="CO1478" t="s">
        <v>11634</v>
      </c>
      <c r="CP1478" t="s">
        <v>149</v>
      </c>
      <c r="CQ1478">
        <v>0</v>
      </c>
      <c r="CR1478">
        <v>0</v>
      </c>
      <c r="CS1478" t="s">
        <v>136</v>
      </c>
      <c r="CT1478" t="s">
        <v>136</v>
      </c>
      <c r="CU1478" t="s">
        <v>134</v>
      </c>
      <c r="CV1478" t="s">
        <v>134</v>
      </c>
      <c r="CW1478" t="s">
        <v>136</v>
      </c>
      <c r="CY1478" t="s">
        <v>134</v>
      </c>
      <c r="CZ1478" t="s">
        <v>136</v>
      </c>
      <c r="DA1478" t="s">
        <v>136</v>
      </c>
      <c r="DB1478" t="s">
        <v>136</v>
      </c>
      <c r="DC1478" t="s">
        <v>134</v>
      </c>
      <c r="DD1478" t="s">
        <v>136</v>
      </c>
      <c r="DF1478" s="2" t="s">
        <v>17475</v>
      </c>
      <c r="DG1478" t="s">
        <v>17476</v>
      </c>
      <c r="DH1478" t="s">
        <v>9823</v>
      </c>
      <c r="DI1478" t="s">
        <v>744</v>
      </c>
      <c r="DJ1478" s="4">
        <v>40330</v>
      </c>
      <c r="DK1478" t="s">
        <v>9824</v>
      </c>
      <c r="DL1478" t="s">
        <v>134</v>
      </c>
      <c r="DM1478">
        <v>2</v>
      </c>
      <c r="DN1478" t="s">
        <v>17476</v>
      </c>
      <c r="DO1478" t="s">
        <v>9823</v>
      </c>
      <c r="DP1478" t="s">
        <v>744</v>
      </c>
      <c r="DQ1478" t="str">
        <f>"40330"</f>
        <v>40330</v>
      </c>
      <c r="DR1478" t="s">
        <v>9824</v>
      </c>
      <c r="DS1478" t="s">
        <v>763</v>
      </c>
      <c r="DT1478">
        <v>1</v>
      </c>
      <c r="DU1478">
        <v>6</v>
      </c>
      <c r="DV1478" t="s">
        <v>134</v>
      </c>
      <c r="DW1478" t="s">
        <v>134</v>
      </c>
      <c r="DX1478" t="s">
        <v>134</v>
      </c>
      <c r="DY1478" t="s">
        <v>136</v>
      </c>
      <c r="DZ1478">
        <v>1</v>
      </c>
      <c r="EA1478" t="s">
        <v>136</v>
      </c>
      <c r="EC1478" s="5">
        <v>12.68</v>
      </c>
      <c r="ED1478" s="5">
        <v>55</v>
      </c>
      <c r="EE1478">
        <v>18597347863</v>
      </c>
      <c r="EF1478" t="s">
        <v>148</v>
      </c>
      <c r="EG1478" t="s">
        <v>764</v>
      </c>
      <c r="EH1478">
        <v>0</v>
      </c>
    </row>
    <row r="1479" spans="1:138" ht="15" customHeight="1" x14ac:dyDescent="0.35">
      <c r="A1479" t="s">
        <v>8928</v>
      </c>
      <c r="B1479" t="s">
        <v>157</v>
      </c>
      <c r="C1479" s="1">
        <v>44141.607141319444</v>
      </c>
      <c r="D1479" s="1">
        <v>44172</v>
      </c>
      <c r="E1479" t="s">
        <v>133</v>
      </c>
      <c r="F1479" t="s">
        <v>136</v>
      </c>
      <c r="G1479" t="s">
        <v>135</v>
      </c>
      <c r="H1479" t="s">
        <v>136</v>
      </c>
      <c r="I1479" t="s">
        <v>8929</v>
      </c>
      <c r="J1479" t="s">
        <v>8929</v>
      </c>
      <c r="K1479" t="s">
        <v>8930</v>
      </c>
      <c r="M1479" t="s">
        <v>8931</v>
      </c>
      <c r="N1479" t="s">
        <v>720</v>
      </c>
      <c r="O1479" s="4">
        <v>39476</v>
      </c>
      <c r="P1479" t="s">
        <v>140</v>
      </c>
      <c r="R1479">
        <v>16017881990</v>
      </c>
      <c r="T1479">
        <v>11133</v>
      </c>
      <c r="U1479" t="s">
        <v>8932</v>
      </c>
      <c r="V1479" t="s">
        <v>2926</v>
      </c>
      <c r="X1479" t="s">
        <v>164</v>
      </c>
      <c r="Y1479" t="s">
        <v>8930</v>
      </c>
      <c r="AA1479" t="s">
        <v>8931</v>
      </c>
      <c r="AB1479" t="s">
        <v>720</v>
      </c>
      <c r="AC1479" s="4">
        <v>39476</v>
      </c>
      <c r="AD1479" t="s">
        <v>140</v>
      </c>
      <c r="AF1479">
        <v>16017881990</v>
      </c>
      <c r="AH1479" t="s">
        <v>5709</v>
      </c>
      <c r="AI1479" t="s">
        <v>168</v>
      </c>
      <c r="AJ1479" t="s">
        <v>5706</v>
      </c>
      <c r="AK1479" t="s">
        <v>5707</v>
      </c>
      <c r="AM1479" t="s">
        <v>5708</v>
      </c>
      <c r="AO1479" t="s">
        <v>5705</v>
      </c>
      <c r="AP1479" t="s">
        <v>720</v>
      </c>
      <c r="AQ1479" s="4">
        <v>38671</v>
      </c>
      <c r="AR1479" t="s">
        <v>140</v>
      </c>
      <c r="AT1479">
        <v>16623934241</v>
      </c>
      <c r="AU1479">
        <v>227</v>
      </c>
      <c r="AV1479" t="s">
        <v>6447</v>
      </c>
      <c r="AW1479" t="s">
        <v>7235</v>
      </c>
      <c r="AZ1479" t="s">
        <v>821</v>
      </c>
      <c r="BA1479" t="s">
        <v>822</v>
      </c>
      <c r="BB1479" t="s">
        <v>136</v>
      </c>
      <c r="BC1479" t="s">
        <v>136</v>
      </c>
      <c r="BD1479" t="s">
        <v>148</v>
      </c>
      <c r="BE1479" t="s">
        <v>136</v>
      </c>
      <c r="BF1479" t="s">
        <v>136</v>
      </c>
      <c r="BG1479" t="s">
        <v>134</v>
      </c>
      <c r="BH1479" t="s">
        <v>136</v>
      </c>
      <c r="BN1479" t="s">
        <v>8933</v>
      </c>
      <c r="BO1479" t="s">
        <v>8096</v>
      </c>
      <c r="BP1479">
        <v>4</v>
      </c>
      <c r="BQ1479">
        <v>4</v>
      </c>
      <c r="BR1479">
        <v>4</v>
      </c>
      <c r="BS1479" s="1">
        <v>44211</v>
      </c>
      <c r="BT1479" s="1">
        <v>44454</v>
      </c>
      <c r="BU1479" s="1">
        <v>44211</v>
      </c>
      <c r="BV1479" s="1">
        <v>44454</v>
      </c>
      <c r="BW1479" t="s">
        <v>136</v>
      </c>
      <c r="BX1479">
        <v>42</v>
      </c>
      <c r="BY1479">
        <v>6</v>
      </c>
      <c r="BZ1479">
        <v>6</v>
      </c>
      <c r="CA1479">
        <v>6</v>
      </c>
      <c r="CB1479">
        <v>6</v>
      </c>
      <c r="CC1479">
        <v>6</v>
      </c>
      <c r="CD1479">
        <v>6</v>
      </c>
      <c r="CE1479">
        <v>6</v>
      </c>
      <c r="CF1479" t="str">
        <f>"7:00 AM"</f>
        <v>7:00 AM</v>
      </c>
      <c r="CG1479" t="str">
        <f>"1:00 PM"</f>
        <v>1:00 PM</v>
      </c>
      <c r="CH1479" s="5">
        <v>11.83</v>
      </c>
      <c r="CI1479" t="s">
        <v>146</v>
      </c>
      <c r="CJ1479">
        <v>0.5</v>
      </c>
      <c r="CK1479" t="s">
        <v>8934</v>
      </c>
      <c r="CL1479" t="s">
        <v>134</v>
      </c>
      <c r="CM1479" t="s">
        <v>147</v>
      </c>
      <c r="CN1479" t="s">
        <v>148</v>
      </c>
      <c r="CO1479" s="2" t="s">
        <v>8935</v>
      </c>
      <c r="CP1479" t="s">
        <v>149</v>
      </c>
      <c r="CQ1479">
        <v>3</v>
      </c>
      <c r="CR1479">
        <v>0</v>
      </c>
      <c r="CS1479" t="s">
        <v>134</v>
      </c>
      <c r="CT1479" t="s">
        <v>134</v>
      </c>
      <c r="CU1479" t="s">
        <v>134</v>
      </c>
      <c r="CV1479" t="s">
        <v>136</v>
      </c>
      <c r="CW1479" t="s">
        <v>134</v>
      </c>
      <c r="CX1479">
        <v>30</v>
      </c>
      <c r="CY1479" t="s">
        <v>134</v>
      </c>
      <c r="CZ1479" t="s">
        <v>134</v>
      </c>
      <c r="DA1479" t="s">
        <v>134</v>
      </c>
      <c r="DB1479" t="s">
        <v>134</v>
      </c>
      <c r="DC1479" t="s">
        <v>134</v>
      </c>
      <c r="DD1479" t="s">
        <v>134</v>
      </c>
      <c r="DE1479">
        <v>50</v>
      </c>
      <c r="DF1479" t="s">
        <v>7238</v>
      </c>
      <c r="DG1479" t="s">
        <v>8936</v>
      </c>
      <c r="DH1479" t="s">
        <v>8931</v>
      </c>
      <c r="DI1479" t="s">
        <v>720</v>
      </c>
      <c r="DJ1479" s="4">
        <v>39476</v>
      </c>
      <c r="DK1479" t="s">
        <v>8937</v>
      </c>
      <c r="DL1479" t="s">
        <v>134</v>
      </c>
      <c r="DM1479">
        <v>6</v>
      </c>
      <c r="DN1479" t="s">
        <v>8938</v>
      </c>
      <c r="DO1479" t="s">
        <v>8931</v>
      </c>
      <c r="DP1479" t="s">
        <v>720</v>
      </c>
      <c r="DQ1479" t="str">
        <f>"39476"</f>
        <v>39476</v>
      </c>
      <c r="DR1479" t="s">
        <v>8937</v>
      </c>
      <c r="DS1479" t="s">
        <v>296</v>
      </c>
      <c r="DT1479">
        <v>1</v>
      </c>
      <c r="DU1479">
        <v>24</v>
      </c>
      <c r="DV1479" t="s">
        <v>134</v>
      </c>
      <c r="DW1479" t="s">
        <v>134</v>
      </c>
      <c r="DX1479" t="s">
        <v>134</v>
      </c>
      <c r="DY1479" t="s">
        <v>134</v>
      </c>
      <c r="DZ1479">
        <v>5</v>
      </c>
      <c r="EA1479" t="s">
        <v>136</v>
      </c>
      <c r="EC1479" s="5">
        <v>12.68</v>
      </c>
      <c r="ED1479" s="5">
        <v>55</v>
      </c>
      <c r="EE1479">
        <v>16623934241</v>
      </c>
      <c r="EF1479" t="s">
        <v>5717</v>
      </c>
      <c r="EG1479" t="s">
        <v>2800</v>
      </c>
      <c r="EH1479">
        <v>4</v>
      </c>
    </row>
    <row r="1480" spans="1:138" ht="15" customHeight="1" x14ac:dyDescent="0.35">
      <c r="A1480" t="s">
        <v>6814</v>
      </c>
      <c r="B1480" t="s">
        <v>157</v>
      </c>
      <c r="C1480" s="1">
        <v>44146.588697800929</v>
      </c>
      <c r="D1480" s="1">
        <v>44172</v>
      </c>
      <c r="E1480" t="s">
        <v>1202</v>
      </c>
      <c r="F1480" t="s">
        <v>136</v>
      </c>
      <c r="G1480" t="s">
        <v>135</v>
      </c>
      <c r="H1480" t="s">
        <v>136</v>
      </c>
      <c r="I1480" t="s">
        <v>6815</v>
      </c>
      <c r="K1480" t="s">
        <v>6816</v>
      </c>
      <c r="M1480" t="s">
        <v>3279</v>
      </c>
      <c r="N1480" t="s">
        <v>1114</v>
      </c>
      <c r="O1480" s="4">
        <v>98801</v>
      </c>
      <c r="P1480" t="s">
        <v>140</v>
      </c>
      <c r="R1480">
        <v>15098882946</v>
      </c>
      <c r="T1480">
        <v>1113</v>
      </c>
      <c r="U1480" t="s">
        <v>6817</v>
      </c>
      <c r="V1480" t="s">
        <v>5707</v>
      </c>
      <c r="X1480" t="s">
        <v>6818</v>
      </c>
      <c r="Y1480" t="s">
        <v>6816</v>
      </c>
      <c r="AA1480" t="s">
        <v>3279</v>
      </c>
      <c r="AB1480" t="s">
        <v>1114</v>
      </c>
      <c r="AC1480" s="4">
        <v>98801</v>
      </c>
      <c r="AD1480" t="s">
        <v>140</v>
      </c>
      <c r="AF1480">
        <v>15098882946</v>
      </c>
      <c r="AH1480" t="s">
        <v>5932</v>
      </c>
      <c r="AI1480" t="s">
        <v>168</v>
      </c>
      <c r="AJ1480" t="s">
        <v>5933</v>
      </c>
      <c r="AK1480" t="s">
        <v>5934</v>
      </c>
      <c r="AM1480" t="s">
        <v>5935</v>
      </c>
      <c r="AN1480" t="s">
        <v>1121</v>
      </c>
      <c r="AO1480" t="s">
        <v>1122</v>
      </c>
      <c r="AP1480" t="s">
        <v>1114</v>
      </c>
      <c r="AQ1480" s="4">
        <v>98516</v>
      </c>
      <c r="AR1480" t="s">
        <v>140</v>
      </c>
      <c r="AT1480">
        <v>13604558064</v>
      </c>
      <c r="AV1480" t="s">
        <v>5932</v>
      </c>
      <c r="AW1480" t="s">
        <v>1123</v>
      </c>
      <c r="AZ1480" t="s">
        <v>175</v>
      </c>
      <c r="BA1480" t="s">
        <v>176</v>
      </c>
      <c r="BB1480" t="s">
        <v>136</v>
      </c>
      <c r="BC1480" t="s">
        <v>136</v>
      </c>
      <c r="BD1480" t="s">
        <v>148</v>
      </c>
      <c r="BE1480" t="s">
        <v>136</v>
      </c>
      <c r="BF1480" t="s">
        <v>136</v>
      </c>
      <c r="BG1480" t="s">
        <v>134</v>
      </c>
      <c r="BH1480" t="s">
        <v>136</v>
      </c>
      <c r="BN1480" t="s">
        <v>6819</v>
      </c>
      <c r="BO1480" t="s">
        <v>3698</v>
      </c>
      <c r="BP1480">
        <v>28</v>
      </c>
      <c r="BQ1480">
        <v>28</v>
      </c>
      <c r="BR1480">
        <v>28</v>
      </c>
      <c r="BS1480" s="1">
        <v>44207</v>
      </c>
      <c r="BT1480" s="1">
        <v>44484</v>
      </c>
      <c r="BU1480" s="1">
        <v>44207</v>
      </c>
      <c r="BV1480" s="1">
        <v>44484</v>
      </c>
      <c r="BW1480" t="s">
        <v>136</v>
      </c>
      <c r="BX1480">
        <v>35</v>
      </c>
      <c r="BY1480">
        <v>0</v>
      </c>
      <c r="BZ1480">
        <v>6</v>
      </c>
      <c r="CA1480">
        <v>6</v>
      </c>
      <c r="CB1480">
        <v>6</v>
      </c>
      <c r="CC1480">
        <v>6</v>
      </c>
      <c r="CD1480">
        <v>6</v>
      </c>
      <c r="CE1480">
        <v>5</v>
      </c>
      <c r="CF1480" t="str">
        <f>"7:00 AM"</f>
        <v>7:00 AM</v>
      </c>
      <c r="CG1480" t="str">
        <f>"1:30 PM"</f>
        <v>1:30 PM</v>
      </c>
      <c r="CH1480" s="5">
        <v>15.83</v>
      </c>
      <c r="CI1480" t="s">
        <v>146</v>
      </c>
      <c r="CJ1480">
        <v>0</v>
      </c>
      <c r="CK1480" t="s">
        <v>6820</v>
      </c>
      <c r="CL1480" t="s">
        <v>134</v>
      </c>
      <c r="CM1480" t="s">
        <v>147</v>
      </c>
      <c r="CN1480" t="s">
        <v>148</v>
      </c>
      <c r="CO1480" t="s">
        <v>2753</v>
      </c>
      <c r="CP1480" t="s">
        <v>149</v>
      </c>
      <c r="CQ1480">
        <v>3</v>
      </c>
      <c r="CR1480">
        <v>0</v>
      </c>
      <c r="CS1480" t="s">
        <v>136</v>
      </c>
      <c r="CT1480" t="s">
        <v>136</v>
      </c>
      <c r="CU1480" t="s">
        <v>136</v>
      </c>
      <c r="CV1480" t="s">
        <v>136</v>
      </c>
      <c r="CW1480" t="s">
        <v>134</v>
      </c>
      <c r="CX1480">
        <v>60</v>
      </c>
      <c r="CY1480" t="s">
        <v>134</v>
      </c>
      <c r="CZ1480" t="s">
        <v>134</v>
      </c>
      <c r="DA1480" t="s">
        <v>134</v>
      </c>
      <c r="DB1480" t="s">
        <v>134</v>
      </c>
      <c r="DC1480" t="s">
        <v>134</v>
      </c>
      <c r="DD1480" t="s">
        <v>136</v>
      </c>
      <c r="DF1480" s="2" t="s">
        <v>6821</v>
      </c>
      <c r="DG1480" t="s">
        <v>6822</v>
      </c>
      <c r="DH1480" t="s">
        <v>6823</v>
      </c>
      <c r="DI1480" t="s">
        <v>1114</v>
      </c>
      <c r="DJ1480" s="4">
        <v>98822</v>
      </c>
      <c r="DK1480" t="s">
        <v>6824</v>
      </c>
      <c r="DL1480" t="s">
        <v>134</v>
      </c>
      <c r="DM1480">
        <v>6</v>
      </c>
      <c r="DN1480" t="s">
        <v>6825</v>
      </c>
      <c r="DO1480" t="s">
        <v>6826</v>
      </c>
      <c r="DP1480" t="s">
        <v>1114</v>
      </c>
      <c r="DQ1480" t="str">
        <f>"98815"</f>
        <v>98815</v>
      </c>
      <c r="DR1480" t="s">
        <v>6824</v>
      </c>
      <c r="DS1480" t="s">
        <v>6827</v>
      </c>
      <c r="DT1480">
        <v>6</v>
      </c>
      <c r="DU1480">
        <v>28</v>
      </c>
      <c r="DV1480" t="s">
        <v>136</v>
      </c>
      <c r="DW1480" t="s">
        <v>134</v>
      </c>
      <c r="DX1480" t="s">
        <v>136</v>
      </c>
      <c r="DY1480" t="s">
        <v>136</v>
      </c>
      <c r="DZ1480">
        <v>1</v>
      </c>
      <c r="EA1480" t="s">
        <v>134</v>
      </c>
      <c r="EB1480" s="5">
        <v>12.68</v>
      </c>
      <c r="EC1480" s="5">
        <v>12.68</v>
      </c>
      <c r="ED1480" s="5">
        <v>55</v>
      </c>
      <c r="EE1480">
        <v>15098854758</v>
      </c>
      <c r="EF1480" t="s">
        <v>5932</v>
      </c>
      <c r="EG1480" t="s">
        <v>155</v>
      </c>
      <c r="EH1480">
        <v>1</v>
      </c>
    </row>
    <row r="1481" spans="1:138" ht="15" customHeight="1" x14ac:dyDescent="0.35">
      <c r="A1481" t="s">
        <v>25522</v>
      </c>
      <c r="B1481" t="s">
        <v>157</v>
      </c>
      <c r="C1481" s="1">
        <v>44146.564677430557</v>
      </c>
      <c r="D1481" s="1">
        <v>44172</v>
      </c>
      <c r="E1481" t="s">
        <v>133</v>
      </c>
      <c r="F1481" t="s">
        <v>136</v>
      </c>
      <c r="G1481" t="s">
        <v>607</v>
      </c>
      <c r="H1481" t="s">
        <v>136</v>
      </c>
      <c r="I1481" t="s">
        <v>25523</v>
      </c>
      <c r="K1481" t="s">
        <v>25524</v>
      </c>
      <c r="M1481" t="s">
        <v>25320</v>
      </c>
      <c r="N1481" t="s">
        <v>564</v>
      </c>
      <c r="O1481" s="4">
        <v>24482</v>
      </c>
      <c r="P1481" t="s">
        <v>140</v>
      </c>
      <c r="R1481">
        <v>15402480280</v>
      </c>
      <c r="S1481">
        <v>106</v>
      </c>
      <c r="T1481">
        <v>11121</v>
      </c>
      <c r="U1481" t="s">
        <v>25525</v>
      </c>
      <c r="V1481" t="s">
        <v>2235</v>
      </c>
      <c r="X1481" t="s">
        <v>429</v>
      </c>
      <c r="Y1481" t="s">
        <v>25526</v>
      </c>
      <c r="AA1481" t="s">
        <v>25320</v>
      </c>
      <c r="AB1481" t="s">
        <v>564</v>
      </c>
      <c r="AC1481" s="4">
        <v>24482</v>
      </c>
      <c r="AD1481" t="s">
        <v>140</v>
      </c>
      <c r="AF1481">
        <v>15402480280</v>
      </c>
      <c r="AG1481">
        <v>106</v>
      </c>
      <c r="AH1481" t="s">
        <v>2731</v>
      </c>
      <c r="AI1481" t="s">
        <v>168</v>
      </c>
      <c r="AJ1481" t="s">
        <v>559</v>
      </c>
      <c r="AK1481" t="s">
        <v>6817</v>
      </c>
      <c r="AL1481" t="s">
        <v>978</v>
      </c>
      <c r="AM1481" t="s">
        <v>561</v>
      </c>
      <c r="AN1481" t="s">
        <v>562</v>
      </c>
      <c r="AO1481" t="s">
        <v>563</v>
      </c>
      <c r="AP1481" t="s">
        <v>564</v>
      </c>
      <c r="AQ1481" s="4">
        <v>22949</v>
      </c>
      <c r="AR1481" t="s">
        <v>140</v>
      </c>
      <c r="AT1481">
        <v>14342634300</v>
      </c>
      <c r="AV1481" t="s">
        <v>2732</v>
      </c>
      <c r="AW1481" t="s">
        <v>566</v>
      </c>
      <c r="AZ1481" t="s">
        <v>3909</v>
      </c>
      <c r="BA1481" t="s">
        <v>3910</v>
      </c>
      <c r="BB1481" t="s">
        <v>136</v>
      </c>
      <c r="BC1481" t="s">
        <v>136</v>
      </c>
      <c r="BD1481" t="s">
        <v>148</v>
      </c>
      <c r="BE1481" t="s">
        <v>136</v>
      </c>
      <c r="BF1481" t="s">
        <v>136</v>
      </c>
      <c r="BG1481" t="s">
        <v>134</v>
      </c>
      <c r="BH1481" t="s">
        <v>136</v>
      </c>
      <c r="BI1481" t="s">
        <v>2733</v>
      </c>
      <c r="BJ1481" t="s">
        <v>453</v>
      </c>
      <c r="BL1481" t="s">
        <v>566</v>
      </c>
      <c r="BM1481" t="s">
        <v>2731</v>
      </c>
      <c r="BN1481" t="s">
        <v>25527</v>
      </c>
      <c r="BO1481" t="s">
        <v>25528</v>
      </c>
      <c r="BP1481">
        <v>120</v>
      </c>
      <c r="BQ1481">
        <v>45</v>
      </c>
      <c r="BR1481">
        <v>45</v>
      </c>
      <c r="BS1481" s="1">
        <v>44201</v>
      </c>
      <c r="BT1481" s="1">
        <v>44286</v>
      </c>
      <c r="BU1481" s="1">
        <v>44201</v>
      </c>
      <c r="BV1481" s="1">
        <v>44286</v>
      </c>
      <c r="BW1481" t="s">
        <v>136</v>
      </c>
      <c r="BX1481">
        <v>57</v>
      </c>
      <c r="BY1481">
        <v>0</v>
      </c>
      <c r="BZ1481">
        <v>9.5</v>
      </c>
      <c r="CA1481">
        <v>9.5</v>
      </c>
      <c r="CB1481">
        <v>9.5</v>
      </c>
      <c r="CC1481">
        <v>9.5</v>
      </c>
      <c r="CD1481">
        <v>9.5</v>
      </c>
      <c r="CE1481">
        <v>9.5</v>
      </c>
      <c r="CF1481" t="str">
        <f>"6:00 AM"</f>
        <v>6:00 AM</v>
      </c>
      <c r="CG1481" t="str">
        <f>"4:00 PM"</f>
        <v>4:00 PM</v>
      </c>
      <c r="CH1481" s="5">
        <v>12.67</v>
      </c>
      <c r="CI1481" t="s">
        <v>146</v>
      </c>
      <c r="CK1481" t="s">
        <v>7432</v>
      </c>
      <c r="CL1481" t="s">
        <v>134</v>
      </c>
      <c r="CM1481" t="s">
        <v>147</v>
      </c>
      <c r="CN1481" t="s">
        <v>148</v>
      </c>
      <c r="CO1481" t="s">
        <v>854</v>
      </c>
      <c r="CP1481" t="s">
        <v>149</v>
      </c>
      <c r="CQ1481">
        <v>3</v>
      </c>
      <c r="CR1481">
        <v>0</v>
      </c>
      <c r="CS1481" t="s">
        <v>136</v>
      </c>
      <c r="CT1481" t="s">
        <v>136</v>
      </c>
      <c r="CU1481" t="s">
        <v>136</v>
      </c>
      <c r="CV1481" t="s">
        <v>134</v>
      </c>
      <c r="CW1481" t="s">
        <v>134</v>
      </c>
      <c r="CX1481">
        <v>50</v>
      </c>
      <c r="CY1481" t="s">
        <v>134</v>
      </c>
      <c r="CZ1481" t="s">
        <v>134</v>
      </c>
      <c r="DA1481" t="s">
        <v>134</v>
      </c>
      <c r="DB1481" t="s">
        <v>134</v>
      </c>
      <c r="DC1481" t="s">
        <v>134</v>
      </c>
      <c r="DD1481" t="s">
        <v>136</v>
      </c>
      <c r="DF1481" t="s">
        <v>25529</v>
      </c>
      <c r="DG1481" t="s">
        <v>25526</v>
      </c>
      <c r="DH1481" t="s">
        <v>25320</v>
      </c>
      <c r="DI1481" t="s">
        <v>564</v>
      </c>
      <c r="DJ1481" s="4">
        <v>24482</v>
      </c>
      <c r="DK1481" t="s">
        <v>4065</v>
      </c>
      <c r="DL1481" t="s">
        <v>136</v>
      </c>
      <c r="DM1481">
        <v>1</v>
      </c>
      <c r="DN1481" t="s">
        <v>25530</v>
      </c>
      <c r="DO1481" t="s">
        <v>25531</v>
      </c>
      <c r="DP1481" t="s">
        <v>564</v>
      </c>
      <c r="DQ1481" t="str">
        <f>"24401"</f>
        <v>24401</v>
      </c>
      <c r="DR1481" t="s">
        <v>25532</v>
      </c>
      <c r="DS1481" t="s">
        <v>919</v>
      </c>
      <c r="DT1481">
        <v>2</v>
      </c>
      <c r="DU1481">
        <v>36</v>
      </c>
      <c r="DV1481" t="s">
        <v>134</v>
      </c>
      <c r="DW1481" t="s">
        <v>134</v>
      </c>
      <c r="DX1481" t="s">
        <v>134</v>
      </c>
      <c r="DY1481" t="s">
        <v>134</v>
      </c>
      <c r="DZ1481">
        <v>4</v>
      </c>
      <c r="EA1481" t="s">
        <v>134</v>
      </c>
      <c r="EB1481" s="5">
        <v>12.68</v>
      </c>
      <c r="EC1481" s="5">
        <v>12.68</v>
      </c>
      <c r="ED1481" s="5">
        <v>55</v>
      </c>
      <c r="EE1481">
        <v>15402480280</v>
      </c>
      <c r="EF1481" t="s">
        <v>148</v>
      </c>
      <c r="EG1481" t="s">
        <v>4066</v>
      </c>
      <c r="EH1481">
        <v>2</v>
      </c>
    </row>
    <row r="1482" spans="1:138" ht="15" customHeight="1" x14ac:dyDescent="0.35">
      <c r="A1482" t="s">
        <v>11129</v>
      </c>
      <c r="B1482" t="s">
        <v>157</v>
      </c>
      <c r="C1482" s="1">
        <v>44152.553742361109</v>
      </c>
      <c r="D1482" s="1">
        <v>44172</v>
      </c>
      <c r="E1482" t="s">
        <v>133</v>
      </c>
      <c r="F1482" t="s">
        <v>136</v>
      </c>
      <c r="G1482" t="s">
        <v>135</v>
      </c>
      <c r="H1482" t="s">
        <v>136</v>
      </c>
      <c r="I1482" t="s">
        <v>11130</v>
      </c>
      <c r="K1482" t="s">
        <v>11131</v>
      </c>
      <c r="M1482" t="s">
        <v>2450</v>
      </c>
      <c r="N1482" t="s">
        <v>246</v>
      </c>
      <c r="O1482" s="4">
        <v>70578</v>
      </c>
      <c r="P1482" t="s">
        <v>140</v>
      </c>
      <c r="R1482">
        <v>13375261510</v>
      </c>
      <c r="T1482">
        <v>11119</v>
      </c>
      <c r="U1482" t="s">
        <v>11132</v>
      </c>
      <c r="V1482" t="s">
        <v>11133</v>
      </c>
      <c r="W1482" t="s">
        <v>687</v>
      </c>
      <c r="X1482" t="s">
        <v>164</v>
      </c>
      <c r="Y1482" t="s">
        <v>11131</v>
      </c>
      <c r="AA1482" t="s">
        <v>2450</v>
      </c>
      <c r="AB1482" t="s">
        <v>246</v>
      </c>
      <c r="AC1482" s="4">
        <v>70578</v>
      </c>
      <c r="AD1482" t="s">
        <v>140</v>
      </c>
      <c r="AF1482">
        <v>13375261510</v>
      </c>
      <c r="AH1482" t="s">
        <v>11134</v>
      </c>
      <c r="AI1482" t="s">
        <v>168</v>
      </c>
      <c r="AJ1482" t="s">
        <v>1977</v>
      </c>
      <c r="AK1482" t="s">
        <v>1978</v>
      </c>
      <c r="AL1482" t="s">
        <v>1979</v>
      </c>
      <c r="AM1482" t="s">
        <v>1980</v>
      </c>
      <c r="AN1482" t="s">
        <v>1981</v>
      </c>
      <c r="AO1482" t="s">
        <v>1982</v>
      </c>
      <c r="AP1482" t="s">
        <v>246</v>
      </c>
      <c r="AQ1482" s="4">
        <v>70754</v>
      </c>
      <c r="AR1482" t="s">
        <v>140</v>
      </c>
      <c r="AT1482">
        <v>12256863033</v>
      </c>
      <c r="AV1482" t="s">
        <v>1983</v>
      </c>
      <c r="AW1482" t="s">
        <v>1984</v>
      </c>
      <c r="AZ1482" t="s">
        <v>334</v>
      </c>
      <c r="BA1482" t="s">
        <v>335</v>
      </c>
      <c r="BB1482" t="s">
        <v>136</v>
      </c>
      <c r="BC1482" t="s">
        <v>136</v>
      </c>
      <c r="BD1482" t="s">
        <v>148</v>
      </c>
      <c r="BE1482" t="s">
        <v>136</v>
      </c>
      <c r="BF1482" t="s">
        <v>136</v>
      </c>
      <c r="BG1482" t="s">
        <v>134</v>
      </c>
      <c r="BH1482" t="s">
        <v>136</v>
      </c>
      <c r="BN1482" t="s">
        <v>11135</v>
      </c>
      <c r="BO1482" t="s">
        <v>905</v>
      </c>
      <c r="BP1482">
        <v>5</v>
      </c>
      <c r="BQ1482">
        <v>5</v>
      </c>
      <c r="BR1482">
        <v>5</v>
      </c>
      <c r="BS1482" s="1">
        <v>44204</v>
      </c>
      <c r="BT1482" s="1">
        <v>44501</v>
      </c>
      <c r="BU1482" s="1">
        <v>44204</v>
      </c>
      <c r="BV1482" s="1">
        <v>44501</v>
      </c>
      <c r="BW1482" t="s">
        <v>136</v>
      </c>
      <c r="BX1482">
        <v>35</v>
      </c>
      <c r="BY1482">
        <v>0</v>
      </c>
      <c r="BZ1482">
        <v>6</v>
      </c>
      <c r="CA1482">
        <v>6</v>
      </c>
      <c r="CB1482">
        <v>6</v>
      </c>
      <c r="CC1482">
        <v>6</v>
      </c>
      <c r="CD1482">
        <v>6</v>
      </c>
      <c r="CE1482">
        <v>5</v>
      </c>
      <c r="CF1482" t="str">
        <f>"7:00 AM"</f>
        <v>7:00 AM</v>
      </c>
      <c r="CG1482" t="str">
        <f>"1:00 PM"</f>
        <v>1:00 PM</v>
      </c>
      <c r="CH1482" s="5">
        <v>11.83</v>
      </c>
      <c r="CI1482" t="s">
        <v>146</v>
      </c>
      <c r="CJ1482">
        <v>0</v>
      </c>
      <c r="CK1482" t="s">
        <v>11136</v>
      </c>
      <c r="CL1482" t="s">
        <v>134</v>
      </c>
      <c r="CM1482" t="s">
        <v>147</v>
      </c>
      <c r="CN1482" t="s">
        <v>148</v>
      </c>
      <c r="CO1482" s="2" t="s">
        <v>1986</v>
      </c>
      <c r="CP1482" t="s">
        <v>149</v>
      </c>
      <c r="CQ1482">
        <v>0</v>
      </c>
      <c r="CR1482">
        <v>0</v>
      </c>
      <c r="CS1482" t="s">
        <v>136</v>
      </c>
      <c r="CT1482" t="s">
        <v>136</v>
      </c>
      <c r="CU1482" t="s">
        <v>136</v>
      </c>
      <c r="CV1482" t="s">
        <v>134</v>
      </c>
      <c r="CW1482" t="s">
        <v>134</v>
      </c>
      <c r="CX1482">
        <v>50</v>
      </c>
      <c r="CY1482" t="s">
        <v>134</v>
      </c>
      <c r="CZ1482" t="s">
        <v>134</v>
      </c>
      <c r="DA1482" t="s">
        <v>134</v>
      </c>
      <c r="DB1482" t="s">
        <v>134</v>
      </c>
      <c r="DC1482" t="s">
        <v>134</v>
      </c>
      <c r="DD1482" t="s">
        <v>136</v>
      </c>
      <c r="DF1482" t="s">
        <v>2346</v>
      </c>
      <c r="DG1482" t="s">
        <v>11137</v>
      </c>
      <c r="DH1482" t="s">
        <v>9035</v>
      </c>
      <c r="DI1482" t="s">
        <v>246</v>
      </c>
      <c r="DJ1482" s="4">
        <v>70532</v>
      </c>
      <c r="DK1482" t="s">
        <v>1610</v>
      </c>
      <c r="DL1482" t="s">
        <v>134</v>
      </c>
      <c r="DM1482">
        <v>3</v>
      </c>
      <c r="DN1482" t="s">
        <v>11137</v>
      </c>
      <c r="DO1482" t="s">
        <v>9035</v>
      </c>
      <c r="DP1482" t="s">
        <v>246</v>
      </c>
      <c r="DQ1482" t="str">
        <f>"70532"</f>
        <v>70532</v>
      </c>
      <c r="DR1482" t="s">
        <v>1610</v>
      </c>
      <c r="DS1482" t="s">
        <v>296</v>
      </c>
      <c r="DT1482">
        <v>1</v>
      </c>
      <c r="DU1482">
        <v>16</v>
      </c>
      <c r="DV1482" t="s">
        <v>134</v>
      </c>
      <c r="DW1482" t="s">
        <v>134</v>
      </c>
      <c r="DX1482" t="s">
        <v>134</v>
      </c>
      <c r="DY1482" t="s">
        <v>136</v>
      </c>
      <c r="DZ1482">
        <v>1</v>
      </c>
      <c r="EA1482" t="s">
        <v>136</v>
      </c>
      <c r="EC1482" s="5">
        <v>12.68</v>
      </c>
      <c r="ED1482" s="5">
        <v>55</v>
      </c>
      <c r="EE1482">
        <v>13375261510</v>
      </c>
      <c r="EF1482" t="s">
        <v>11134</v>
      </c>
      <c r="EG1482" t="s">
        <v>1989</v>
      </c>
      <c r="EH1482">
        <v>2</v>
      </c>
    </row>
    <row r="1483" spans="1:138" ht="15" customHeight="1" x14ac:dyDescent="0.35">
      <c r="A1483" t="s">
        <v>20535</v>
      </c>
      <c r="B1483" t="s">
        <v>157</v>
      </c>
      <c r="C1483" s="1">
        <v>44145.535813773145</v>
      </c>
      <c r="D1483" s="1">
        <v>44172</v>
      </c>
      <c r="E1483" t="s">
        <v>133</v>
      </c>
      <c r="F1483" t="s">
        <v>136</v>
      </c>
      <c r="G1483" t="s">
        <v>135</v>
      </c>
      <c r="H1483" t="s">
        <v>136</v>
      </c>
      <c r="I1483" t="s">
        <v>20536</v>
      </c>
      <c r="K1483" t="s">
        <v>20537</v>
      </c>
      <c r="M1483" t="s">
        <v>20538</v>
      </c>
      <c r="N1483" t="s">
        <v>2818</v>
      </c>
      <c r="O1483" s="4">
        <v>53533</v>
      </c>
      <c r="P1483" t="s">
        <v>140</v>
      </c>
      <c r="R1483">
        <v>16085747338</v>
      </c>
      <c r="T1483">
        <v>11211</v>
      </c>
      <c r="U1483" t="s">
        <v>7881</v>
      </c>
      <c r="V1483" t="s">
        <v>3605</v>
      </c>
      <c r="W1483" t="s">
        <v>20539</v>
      </c>
      <c r="X1483" t="s">
        <v>872</v>
      </c>
      <c r="Y1483" t="s">
        <v>20537</v>
      </c>
      <c r="AA1483" t="s">
        <v>20538</v>
      </c>
      <c r="AB1483" t="s">
        <v>2818</v>
      </c>
      <c r="AC1483" s="4">
        <v>53533</v>
      </c>
      <c r="AD1483" t="s">
        <v>140</v>
      </c>
      <c r="AF1483">
        <v>16085747338</v>
      </c>
      <c r="AH1483" t="s">
        <v>155</v>
      </c>
      <c r="AI1483" t="s">
        <v>168</v>
      </c>
      <c r="AJ1483" t="s">
        <v>281</v>
      </c>
      <c r="AK1483" t="s">
        <v>282</v>
      </c>
      <c r="AL1483" t="s">
        <v>250</v>
      </c>
      <c r="AM1483" t="s">
        <v>283</v>
      </c>
      <c r="AN1483" t="s">
        <v>284</v>
      </c>
      <c r="AO1483" t="s">
        <v>285</v>
      </c>
      <c r="AP1483" t="s">
        <v>221</v>
      </c>
      <c r="AQ1483" s="4">
        <v>37862</v>
      </c>
      <c r="AR1483" t="s">
        <v>140</v>
      </c>
      <c r="AT1483">
        <v>18653663731</v>
      </c>
      <c r="AV1483" t="s">
        <v>1107</v>
      </c>
      <c r="AW1483" t="s">
        <v>287</v>
      </c>
      <c r="AZ1483" t="s">
        <v>334</v>
      </c>
      <c r="BA1483" t="s">
        <v>335</v>
      </c>
      <c r="BB1483" t="s">
        <v>136</v>
      </c>
      <c r="BC1483" t="s">
        <v>136</v>
      </c>
      <c r="BD1483" t="s">
        <v>148</v>
      </c>
      <c r="BE1483" t="s">
        <v>136</v>
      </c>
      <c r="BF1483" t="s">
        <v>136</v>
      </c>
      <c r="BG1483" t="s">
        <v>134</v>
      </c>
      <c r="BH1483" t="s">
        <v>136</v>
      </c>
      <c r="BN1483" t="s">
        <v>20540</v>
      </c>
      <c r="BO1483" t="s">
        <v>1574</v>
      </c>
      <c r="BP1483">
        <v>4</v>
      </c>
      <c r="BQ1483">
        <v>4</v>
      </c>
      <c r="BR1483">
        <v>4</v>
      </c>
      <c r="BS1483" s="1">
        <v>44204</v>
      </c>
      <c r="BT1483" s="1">
        <v>44500</v>
      </c>
      <c r="BU1483" s="1">
        <v>44204</v>
      </c>
      <c r="BV1483" s="1">
        <v>44500</v>
      </c>
      <c r="BW1483" t="s">
        <v>136</v>
      </c>
      <c r="BX1483">
        <v>40</v>
      </c>
      <c r="BY1483">
        <v>0</v>
      </c>
      <c r="BZ1483">
        <v>8</v>
      </c>
      <c r="CA1483">
        <v>8</v>
      </c>
      <c r="CB1483">
        <v>8</v>
      </c>
      <c r="CC1483">
        <v>8</v>
      </c>
      <c r="CD1483">
        <v>8</v>
      </c>
      <c r="CE1483">
        <v>0</v>
      </c>
      <c r="CF1483" t="str">
        <f>"8:00 AM"</f>
        <v>8:00 AM</v>
      </c>
      <c r="CG1483" t="str">
        <f>"5:00 PM"</f>
        <v>5:00 PM</v>
      </c>
      <c r="CH1483" s="5">
        <v>14.4</v>
      </c>
      <c r="CI1483" t="s">
        <v>146</v>
      </c>
      <c r="CL1483" t="s">
        <v>134</v>
      </c>
      <c r="CM1483" t="s">
        <v>312</v>
      </c>
      <c r="CN1483" t="s">
        <v>148</v>
      </c>
      <c r="CO1483" s="2" t="s">
        <v>2368</v>
      </c>
      <c r="CP1483" t="s">
        <v>149</v>
      </c>
      <c r="CQ1483">
        <v>3</v>
      </c>
      <c r="CR1483">
        <v>0</v>
      </c>
      <c r="CS1483" t="s">
        <v>136</v>
      </c>
      <c r="CT1483" t="s">
        <v>136</v>
      </c>
      <c r="CU1483" t="s">
        <v>136</v>
      </c>
      <c r="CV1483" t="s">
        <v>134</v>
      </c>
      <c r="CW1483" t="s">
        <v>136</v>
      </c>
      <c r="CY1483" t="s">
        <v>134</v>
      </c>
      <c r="CZ1483" t="s">
        <v>134</v>
      </c>
      <c r="DA1483" t="s">
        <v>136</v>
      </c>
      <c r="DB1483" t="s">
        <v>136</v>
      </c>
      <c r="DC1483" t="s">
        <v>134</v>
      </c>
      <c r="DD1483" t="s">
        <v>136</v>
      </c>
      <c r="DF1483" t="s">
        <v>20541</v>
      </c>
      <c r="DG1483" t="s">
        <v>20542</v>
      </c>
      <c r="DH1483" t="s">
        <v>20538</v>
      </c>
      <c r="DI1483" t="s">
        <v>2818</v>
      </c>
      <c r="DJ1483" s="4">
        <v>53533</v>
      </c>
      <c r="DK1483" t="s">
        <v>20543</v>
      </c>
      <c r="DL1483" t="s">
        <v>136</v>
      </c>
      <c r="DM1483">
        <v>1</v>
      </c>
      <c r="DN1483" t="s">
        <v>20544</v>
      </c>
      <c r="DO1483" t="s">
        <v>7718</v>
      </c>
      <c r="DP1483" t="s">
        <v>2818</v>
      </c>
      <c r="DQ1483" t="str">
        <f>"53526"</f>
        <v>53526</v>
      </c>
      <c r="DR1483" t="s">
        <v>20543</v>
      </c>
      <c r="DS1483" t="s">
        <v>296</v>
      </c>
      <c r="DT1483">
        <v>1</v>
      </c>
      <c r="DU1483">
        <v>5</v>
      </c>
      <c r="DV1483" t="s">
        <v>134</v>
      </c>
      <c r="DW1483" t="s">
        <v>134</v>
      </c>
      <c r="DX1483" t="s">
        <v>134</v>
      </c>
      <c r="DY1483" t="s">
        <v>136</v>
      </c>
      <c r="DZ1483">
        <v>3</v>
      </c>
      <c r="EA1483" t="s">
        <v>136</v>
      </c>
      <c r="EC1483" s="5">
        <v>12.68</v>
      </c>
      <c r="ED1483" s="5">
        <v>55</v>
      </c>
      <c r="EE1483">
        <v>16085747338</v>
      </c>
      <c r="EF1483" t="s">
        <v>20545</v>
      </c>
      <c r="EG1483" t="s">
        <v>16517</v>
      </c>
      <c r="EH1483">
        <v>1</v>
      </c>
    </row>
    <row r="1484" spans="1:138" ht="15" customHeight="1" x14ac:dyDescent="0.35">
      <c r="A1484" t="s">
        <v>27010</v>
      </c>
      <c r="B1484" t="s">
        <v>157</v>
      </c>
      <c r="C1484" s="1">
        <v>44155.421747800923</v>
      </c>
      <c r="D1484" s="1">
        <v>44172</v>
      </c>
      <c r="E1484" t="s">
        <v>133</v>
      </c>
      <c r="F1484" t="s">
        <v>136</v>
      </c>
      <c r="G1484" t="s">
        <v>135</v>
      </c>
      <c r="H1484" t="s">
        <v>136</v>
      </c>
      <c r="I1484" t="s">
        <v>27011</v>
      </c>
      <c r="K1484" t="s">
        <v>27012</v>
      </c>
      <c r="M1484" t="s">
        <v>700</v>
      </c>
      <c r="N1484" t="s">
        <v>246</v>
      </c>
      <c r="O1484" s="4">
        <v>70586</v>
      </c>
      <c r="P1484" t="s">
        <v>140</v>
      </c>
      <c r="Q1484" t="s">
        <v>27013</v>
      </c>
      <c r="R1484">
        <v>13373638283</v>
      </c>
      <c r="T1484">
        <v>11194</v>
      </c>
      <c r="U1484" t="s">
        <v>27014</v>
      </c>
      <c r="V1484" t="s">
        <v>865</v>
      </c>
      <c r="W1484" t="s">
        <v>21905</v>
      </c>
      <c r="X1484" t="s">
        <v>370</v>
      </c>
      <c r="Y1484" t="s">
        <v>27015</v>
      </c>
      <c r="AA1484" t="s">
        <v>700</v>
      </c>
      <c r="AB1484" t="s">
        <v>246</v>
      </c>
      <c r="AC1484" s="4">
        <v>70586</v>
      </c>
      <c r="AD1484" t="s">
        <v>140</v>
      </c>
      <c r="AE1484" t="s">
        <v>27013</v>
      </c>
      <c r="AF1484">
        <v>13373638283</v>
      </c>
      <c r="AH1484" t="s">
        <v>27016</v>
      </c>
      <c r="AI1484" t="s">
        <v>168</v>
      </c>
      <c r="AJ1484" t="s">
        <v>254</v>
      </c>
      <c r="AK1484" t="s">
        <v>255</v>
      </c>
      <c r="AL1484" t="s">
        <v>256</v>
      </c>
      <c r="AM1484" t="s">
        <v>257</v>
      </c>
      <c r="AO1484" t="s">
        <v>258</v>
      </c>
      <c r="AP1484" t="s">
        <v>246</v>
      </c>
      <c r="AQ1484" s="4">
        <v>70760</v>
      </c>
      <c r="AR1484" t="s">
        <v>140</v>
      </c>
      <c r="AS1484" t="s">
        <v>351</v>
      </c>
      <c r="AT1484">
        <v>12256387218</v>
      </c>
      <c r="AV1484" t="s">
        <v>260</v>
      </c>
      <c r="AW1484" t="s">
        <v>261</v>
      </c>
      <c r="AZ1484" t="s">
        <v>334</v>
      </c>
      <c r="BA1484" t="s">
        <v>335</v>
      </c>
      <c r="BB1484" t="s">
        <v>136</v>
      </c>
      <c r="BC1484" t="s">
        <v>136</v>
      </c>
      <c r="BD1484" t="s">
        <v>148</v>
      </c>
      <c r="BE1484" t="s">
        <v>136</v>
      </c>
      <c r="BF1484" t="s">
        <v>136</v>
      </c>
      <c r="BG1484" t="s">
        <v>134</v>
      </c>
      <c r="BH1484" t="s">
        <v>136</v>
      </c>
      <c r="BN1484" t="s">
        <v>27017</v>
      </c>
      <c r="BO1484" t="s">
        <v>3057</v>
      </c>
      <c r="BP1484">
        <v>4</v>
      </c>
      <c r="BQ1484">
        <v>4</v>
      </c>
      <c r="BR1484">
        <v>4</v>
      </c>
      <c r="BS1484" s="1">
        <v>44206</v>
      </c>
      <c r="BT1484" s="1">
        <v>44510</v>
      </c>
      <c r="BU1484" s="1">
        <v>44206</v>
      </c>
      <c r="BV1484" s="1">
        <v>44510</v>
      </c>
      <c r="BW1484" t="s">
        <v>136</v>
      </c>
      <c r="BX1484">
        <v>40</v>
      </c>
      <c r="BY1484">
        <v>0</v>
      </c>
      <c r="BZ1484">
        <v>8</v>
      </c>
      <c r="CA1484">
        <v>8</v>
      </c>
      <c r="CB1484">
        <v>8</v>
      </c>
      <c r="CC1484">
        <v>8</v>
      </c>
      <c r="CD1484">
        <v>8</v>
      </c>
      <c r="CE1484">
        <v>0</v>
      </c>
      <c r="CF1484" t="str">
        <f>"7:00 AM"</f>
        <v>7:00 AM</v>
      </c>
      <c r="CG1484" t="str">
        <f>"4:00 PM"</f>
        <v>4:00 PM</v>
      </c>
      <c r="CH1484" s="5">
        <v>11.83</v>
      </c>
      <c r="CI1484" t="s">
        <v>146</v>
      </c>
      <c r="CL1484" t="s">
        <v>134</v>
      </c>
      <c r="CM1484" t="s">
        <v>147</v>
      </c>
      <c r="CN1484" t="s">
        <v>148</v>
      </c>
      <c r="CO1484" t="s">
        <v>266</v>
      </c>
      <c r="CP1484" t="s">
        <v>149</v>
      </c>
      <c r="CQ1484">
        <v>3</v>
      </c>
      <c r="CR1484">
        <v>0</v>
      </c>
      <c r="CS1484" t="s">
        <v>136</v>
      </c>
      <c r="CT1484" t="s">
        <v>136</v>
      </c>
      <c r="CU1484" t="s">
        <v>136</v>
      </c>
      <c r="CV1484" t="s">
        <v>134</v>
      </c>
      <c r="CW1484" t="s">
        <v>134</v>
      </c>
      <c r="CX1484">
        <v>50</v>
      </c>
      <c r="CY1484" t="s">
        <v>134</v>
      </c>
      <c r="CZ1484" t="s">
        <v>134</v>
      </c>
      <c r="DA1484" t="s">
        <v>134</v>
      </c>
      <c r="DB1484" t="s">
        <v>134</v>
      </c>
      <c r="DC1484" t="s">
        <v>134</v>
      </c>
      <c r="DD1484" t="s">
        <v>136</v>
      </c>
      <c r="DF1484" t="s">
        <v>267</v>
      </c>
      <c r="DG1484" t="s">
        <v>27018</v>
      </c>
      <c r="DH1484" t="s">
        <v>700</v>
      </c>
      <c r="DI1484" t="s">
        <v>246</v>
      </c>
      <c r="DJ1484" s="4">
        <v>70586</v>
      </c>
      <c r="DK1484" t="s">
        <v>339</v>
      </c>
      <c r="DL1484" t="s">
        <v>134</v>
      </c>
      <c r="DM1484">
        <v>3</v>
      </c>
      <c r="DN1484" t="s">
        <v>27018</v>
      </c>
      <c r="DO1484" t="s">
        <v>700</v>
      </c>
      <c r="DP1484" t="s">
        <v>246</v>
      </c>
      <c r="DQ1484" t="str">
        <f>"70586"</f>
        <v>70586</v>
      </c>
      <c r="DR1484" t="s">
        <v>339</v>
      </c>
      <c r="DS1484" t="s">
        <v>27019</v>
      </c>
      <c r="DT1484">
        <v>1</v>
      </c>
      <c r="DU1484">
        <v>13</v>
      </c>
      <c r="DV1484" t="s">
        <v>134</v>
      </c>
      <c r="DW1484" t="s">
        <v>134</v>
      </c>
      <c r="DX1484" t="s">
        <v>134</v>
      </c>
      <c r="DY1484" t="s">
        <v>136</v>
      </c>
      <c r="DZ1484">
        <v>1</v>
      </c>
      <c r="EA1484" t="s">
        <v>136</v>
      </c>
      <c r="EC1484" s="5">
        <v>12.68</v>
      </c>
      <c r="ED1484" s="5">
        <v>55</v>
      </c>
      <c r="EE1484">
        <v>13373638283</v>
      </c>
      <c r="EF1484" t="s">
        <v>148</v>
      </c>
      <c r="EG1484" t="s">
        <v>271</v>
      </c>
      <c r="EH1484">
        <v>7</v>
      </c>
    </row>
    <row r="1485" spans="1:138" ht="15" customHeight="1" x14ac:dyDescent="0.35">
      <c r="A1485" t="s">
        <v>4485</v>
      </c>
      <c r="B1485" t="s">
        <v>157</v>
      </c>
      <c r="C1485" s="1">
        <v>44148.719808449074</v>
      </c>
      <c r="D1485" s="1">
        <v>44172</v>
      </c>
      <c r="E1485" t="s">
        <v>133</v>
      </c>
      <c r="F1485" t="s">
        <v>136</v>
      </c>
      <c r="G1485" t="s">
        <v>135</v>
      </c>
      <c r="H1485" t="s">
        <v>136</v>
      </c>
      <c r="I1485" t="s">
        <v>4486</v>
      </c>
      <c r="K1485" t="s">
        <v>4487</v>
      </c>
      <c r="M1485" t="s">
        <v>4488</v>
      </c>
      <c r="N1485" t="s">
        <v>784</v>
      </c>
      <c r="O1485" s="4">
        <v>59274</v>
      </c>
      <c r="P1485" t="s">
        <v>140</v>
      </c>
      <c r="R1485">
        <v>14067735050</v>
      </c>
      <c r="T1485">
        <v>1121</v>
      </c>
      <c r="U1485" t="s">
        <v>4489</v>
      </c>
      <c r="V1485" t="s">
        <v>4490</v>
      </c>
      <c r="X1485" t="s">
        <v>164</v>
      </c>
      <c r="Y1485" t="s">
        <v>4487</v>
      </c>
      <c r="AA1485" t="s">
        <v>4488</v>
      </c>
      <c r="AB1485" t="s">
        <v>784</v>
      </c>
      <c r="AC1485" s="4">
        <v>59274</v>
      </c>
      <c r="AD1485" t="s">
        <v>140</v>
      </c>
      <c r="AF1485">
        <v>14067735050</v>
      </c>
      <c r="AH1485" t="s">
        <v>4491</v>
      </c>
      <c r="AI1485" t="s">
        <v>168</v>
      </c>
      <c r="AJ1485" t="s">
        <v>789</v>
      </c>
      <c r="AK1485" t="s">
        <v>790</v>
      </c>
      <c r="AL1485" t="s">
        <v>403</v>
      </c>
      <c r="AM1485" t="s">
        <v>791</v>
      </c>
      <c r="AO1485" t="s">
        <v>792</v>
      </c>
      <c r="AP1485" t="s">
        <v>784</v>
      </c>
      <c r="AQ1485" s="4">
        <v>59457</v>
      </c>
      <c r="AR1485" t="s">
        <v>140</v>
      </c>
      <c r="AS1485" t="s">
        <v>793</v>
      </c>
      <c r="AT1485">
        <v>14065797529</v>
      </c>
      <c r="AV1485" t="s">
        <v>794</v>
      </c>
      <c r="AW1485" t="s">
        <v>795</v>
      </c>
      <c r="AZ1485" t="s">
        <v>334</v>
      </c>
      <c r="BA1485" t="s">
        <v>335</v>
      </c>
      <c r="BB1485" t="s">
        <v>136</v>
      </c>
      <c r="BC1485" t="s">
        <v>136</v>
      </c>
      <c r="BD1485" t="s">
        <v>148</v>
      </c>
      <c r="BE1485" t="s">
        <v>136</v>
      </c>
      <c r="BF1485" t="s">
        <v>136</v>
      </c>
      <c r="BG1485" t="s">
        <v>134</v>
      </c>
      <c r="BH1485" t="s">
        <v>136</v>
      </c>
      <c r="BI1485" t="s">
        <v>796</v>
      </c>
      <c r="BJ1485" t="s">
        <v>797</v>
      </c>
      <c r="BK1485" t="s">
        <v>229</v>
      </c>
      <c r="BL1485" t="s">
        <v>795</v>
      </c>
      <c r="BM1485" t="s">
        <v>794</v>
      </c>
      <c r="BN1485" t="s">
        <v>4492</v>
      </c>
      <c r="BO1485" t="s">
        <v>799</v>
      </c>
      <c r="BP1485">
        <v>2</v>
      </c>
      <c r="BQ1485">
        <v>2</v>
      </c>
      <c r="BR1485">
        <v>2</v>
      </c>
      <c r="BS1485" s="1">
        <v>44211</v>
      </c>
      <c r="BT1485" s="1">
        <v>44514</v>
      </c>
      <c r="BU1485" s="1">
        <v>44211</v>
      </c>
      <c r="BV1485" s="1">
        <v>44514</v>
      </c>
      <c r="BW1485" t="s">
        <v>136</v>
      </c>
      <c r="BX1485">
        <v>60</v>
      </c>
      <c r="BY1485">
        <v>0</v>
      </c>
      <c r="BZ1485">
        <v>10</v>
      </c>
      <c r="CA1485">
        <v>10</v>
      </c>
      <c r="CB1485">
        <v>10</v>
      </c>
      <c r="CC1485">
        <v>10</v>
      </c>
      <c r="CD1485">
        <v>10</v>
      </c>
      <c r="CE1485">
        <v>10</v>
      </c>
      <c r="CF1485" t="str">
        <f>"7:00 AM"</f>
        <v>7:00 AM</v>
      </c>
      <c r="CG1485" t="str">
        <f>"6:00 PM"</f>
        <v>6:00 PM</v>
      </c>
      <c r="CH1485" s="5">
        <v>13.62</v>
      </c>
      <c r="CI1485" t="s">
        <v>146</v>
      </c>
      <c r="CL1485" t="s">
        <v>136</v>
      </c>
      <c r="CM1485" t="s">
        <v>312</v>
      </c>
      <c r="CN1485" t="s">
        <v>148</v>
      </c>
      <c r="CO1485" t="s">
        <v>800</v>
      </c>
      <c r="CP1485" t="s">
        <v>149</v>
      </c>
      <c r="CQ1485">
        <v>3</v>
      </c>
      <c r="CR1485">
        <v>0</v>
      </c>
      <c r="CS1485" t="s">
        <v>134</v>
      </c>
      <c r="CT1485" t="s">
        <v>134</v>
      </c>
      <c r="CU1485" t="s">
        <v>136</v>
      </c>
      <c r="CV1485" t="s">
        <v>136</v>
      </c>
      <c r="CW1485" t="s">
        <v>134</v>
      </c>
      <c r="CX1485">
        <v>100</v>
      </c>
      <c r="CY1485" t="s">
        <v>134</v>
      </c>
      <c r="CZ1485" t="s">
        <v>134</v>
      </c>
      <c r="DA1485" t="s">
        <v>134</v>
      </c>
      <c r="DB1485" t="s">
        <v>134</v>
      </c>
      <c r="DC1485" t="s">
        <v>136</v>
      </c>
      <c r="DD1485" t="s">
        <v>136</v>
      </c>
      <c r="DF1485" t="s">
        <v>149</v>
      </c>
      <c r="DG1485" t="s">
        <v>4493</v>
      </c>
      <c r="DH1485" t="s">
        <v>4488</v>
      </c>
      <c r="DI1485" t="s">
        <v>784</v>
      </c>
      <c r="DJ1485" s="4">
        <v>59274</v>
      </c>
      <c r="DK1485" t="s">
        <v>803</v>
      </c>
      <c r="DL1485" t="s">
        <v>136</v>
      </c>
      <c r="DM1485">
        <v>1</v>
      </c>
      <c r="DN1485" t="s">
        <v>4493</v>
      </c>
      <c r="DO1485" t="s">
        <v>4488</v>
      </c>
      <c r="DP1485" t="s">
        <v>784</v>
      </c>
      <c r="DQ1485" t="str">
        <f>"59274"</f>
        <v>59274</v>
      </c>
      <c r="DR1485" t="s">
        <v>803</v>
      </c>
      <c r="DS1485" t="s">
        <v>4494</v>
      </c>
      <c r="DT1485">
        <v>1</v>
      </c>
      <c r="DU1485">
        <v>3</v>
      </c>
      <c r="DV1485" t="s">
        <v>134</v>
      </c>
      <c r="DW1485" t="s">
        <v>134</v>
      </c>
      <c r="DX1485" t="s">
        <v>134</v>
      </c>
      <c r="DY1485" t="s">
        <v>136</v>
      </c>
      <c r="DZ1485">
        <v>1</v>
      </c>
      <c r="EA1485" t="s">
        <v>136</v>
      </c>
      <c r="EC1485" s="5">
        <v>12.68</v>
      </c>
      <c r="ED1485" s="5">
        <v>55</v>
      </c>
      <c r="EE1485">
        <v>14067735050</v>
      </c>
      <c r="EF1485" t="s">
        <v>4491</v>
      </c>
      <c r="EG1485" t="s">
        <v>148</v>
      </c>
      <c r="EH1485">
        <v>0</v>
      </c>
    </row>
    <row r="1486" spans="1:138" ht="15" customHeight="1" x14ac:dyDescent="0.35">
      <c r="A1486" t="s">
        <v>8965</v>
      </c>
      <c r="B1486" t="s">
        <v>157</v>
      </c>
      <c r="C1486" s="1">
        <v>44148.594536574077</v>
      </c>
      <c r="D1486" s="1">
        <v>44172</v>
      </c>
      <c r="E1486" t="s">
        <v>1298</v>
      </c>
      <c r="F1486" t="s">
        <v>136</v>
      </c>
      <c r="G1486" t="s">
        <v>135</v>
      </c>
      <c r="H1486" t="s">
        <v>136</v>
      </c>
      <c r="I1486" t="s">
        <v>1299</v>
      </c>
      <c r="K1486" t="s">
        <v>1300</v>
      </c>
      <c r="L1486" t="s">
        <v>1301</v>
      </c>
      <c r="M1486" t="s">
        <v>1302</v>
      </c>
      <c r="N1486" t="s">
        <v>925</v>
      </c>
      <c r="O1486" s="4">
        <v>83301</v>
      </c>
      <c r="P1486" t="s">
        <v>140</v>
      </c>
      <c r="R1486">
        <v>12085952226</v>
      </c>
      <c r="T1486">
        <v>112410</v>
      </c>
      <c r="U1486" t="s">
        <v>1303</v>
      </c>
      <c r="V1486" t="s">
        <v>1304</v>
      </c>
      <c r="X1486" t="s">
        <v>1305</v>
      </c>
      <c r="Y1486" t="s">
        <v>1300</v>
      </c>
      <c r="Z1486" t="s">
        <v>1301</v>
      </c>
      <c r="AA1486" t="s">
        <v>1302</v>
      </c>
      <c r="AB1486" t="s">
        <v>925</v>
      </c>
      <c r="AC1486" s="4">
        <v>83301</v>
      </c>
      <c r="AD1486" t="s">
        <v>140</v>
      </c>
      <c r="AF1486">
        <v>12085952226</v>
      </c>
      <c r="AH1486" t="s">
        <v>1306</v>
      </c>
      <c r="AZ1486" t="s">
        <v>334</v>
      </c>
      <c r="BA1486" t="s">
        <v>335</v>
      </c>
      <c r="BB1486" t="s">
        <v>136</v>
      </c>
      <c r="BC1486" t="s">
        <v>136</v>
      </c>
      <c r="BD1486" t="s">
        <v>148</v>
      </c>
      <c r="BE1486" t="s">
        <v>136</v>
      </c>
      <c r="BF1486" t="s">
        <v>136</v>
      </c>
      <c r="BG1486" t="s">
        <v>134</v>
      </c>
      <c r="BH1486" t="s">
        <v>136</v>
      </c>
      <c r="BN1486" t="s">
        <v>8966</v>
      </c>
      <c r="BO1486" t="s">
        <v>8967</v>
      </c>
      <c r="BP1486">
        <v>1</v>
      </c>
      <c r="BQ1486">
        <v>1</v>
      </c>
      <c r="BR1486">
        <v>1</v>
      </c>
      <c r="BS1486" s="1">
        <v>44202</v>
      </c>
      <c r="BT1486" s="1">
        <v>44255</v>
      </c>
      <c r="BU1486" s="1">
        <v>44202</v>
      </c>
      <c r="BV1486" s="1">
        <v>44255</v>
      </c>
      <c r="BW1486" t="s">
        <v>134</v>
      </c>
      <c r="CH1486" s="5">
        <v>1682.33</v>
      </c>
      <c r="CI1486" t="s">
        <v>597</v>
      </c>
      <c r="CJ1486">
        <v>0</v>
      </c>
      <c r="CK1486" t="s">
        <v>2285</v>
      </c>
      <c r="CL1486" t="s">
        <v>136</v>
      </c>
      <c r="CM1486" t="s">
        <v>354</v>
      </c>
      <c r="CN1486" t="s">
        <v>1310</v>
      </c>
      <c r="CO1486" s="2" t="s">
        <v>8259</v>
      </c>
      <c r="CP1486" t="s">
        <v>149</v>
      </c>
      <c r="CQ1486">
        <v>3</v>
      </c>
      <c r="CR1486">
        <v>0</v>
      </c>
      <c r="CS1486" t="s">
        <v>136</v>
      </c>
      <c r="CT1486" t="s">
        <v>136</v>
      </c>
      <c r="CU1486" t="s">
        <v>136</v>
      </c>
      <c r="CV1486" t="s">
        <v>134</v>
      </c>
      <c r="CW1486" t="s">
        <v>134</v>
      </c>
      <c r="CX1486">
        <v>50</v>
      </c>
      <c r="CY1486" t="s">
        <v>134</v>
      </c>
      <c r="CZ1486" t="s">
        <v>136</v>
      </c>
      <c r="DA1486" t="s">
        <v>136</v>
      </c>
      <c r="DB1486" t="s">
        <v>136</v>
      </c>
      <c r="DC1486" t="s">
        <v>136</v>
      </c>
      <c r="DD1486" t="s">
        <v>136</v>
      </c>
      <c r="DF1486" t="s">
        <v>180</v>
      </c>
      <c r="DG1486" t="s">
        <v>8968</v>
      </c>
      <c r="DH1486" t="s">
        <v>8969</v>
      </c>
      <c r="DI1486" t="s">
        <v>592</v>
      </c>
      <c r="DJ1486" s="4">
        <v>82930</v>
      </c>
      <c r="DK1486" t="s">
        <v>3737</v>
      </c>
      <c r="DL1486" t="s">
        <v>134</v>
      </c>
      <c r="DM1486">
        <v>2</v>
      </c>
      <c r="DN1486" t="s">
        <v>8968</v>
      </c>
      <c r="DO1486" t="s">
        <v>8969</v>
      </c>
      <c r="DP1486" t="s">
        <v>592</v>
      </c>
      <c r="DQ1486" t="str">
        <f>"82930"</f>
        <v>82930</v>
      </c>
      <c r="DR1486" t="s">
        <v>3737</v>
      </c>
      <c r="DS1486" t="s">
        <v>2962</v>
      </c>
      <c r="DT1486">
        <v>19</v>
      </c>
      <c r="DU1486">
        <v>43</v>
      </c>
      <c r="DV1486" t="s">
        <v>134</v>
      </c>
      <c r="DW1486" t="s">
        <v>134</v>
      </c>
      <c r="DX1486" t="s">
        <v>134</v>
      </c>
      <c r="DY1486" t="s">
        <v>136</v>
      </c>
      <c r="DZ1486">
        <v>1</v>
      </c>
      <c r="EA1486" t="s">
        <v>136</v>
      </c>
      <c r="EC1486" s="5">
        <v>12.68</v>
      </c>
      <c r="ED1486" s="5">
        <v>55</v>
      </c>
      <c r="EE1486">
        <v>12085952226</v>
      </c>
      <c r="EF1486" t="s">
        <v>1316</v>
      </c>
      <c r="EG1486" t="s">
        <v>148</v>
      </c>
      <c r="EH1486">
        <v>0</v>
      </c>
    </row>
    <row r="1487" spans="1:138" ht="15" customHeight="1" x14ac:dyDescent="0.35">
      <c r="A1487" t="s">
        <v>26598</v>
      </c>
      <c r="B1487" t="s">
        <v>157</v>
      </c>
      <c r="C1487" s="1">
        <v>44159.567464120373</v>
      </c>
      <c r="D1487" s="1">
        <v>44172</v>
      </c>
      <c r="E1487" t="s">
        <v>133</v>
      </c>
      <c r="F1487" t="s">
        <v>136</v>
      </c>
      <c r="G1487" t="s">
        <v>135</v>
      </c>
      <c r="H1487" t="s">
        <v>136</v>
      </c>
      <c r="I1487" t="s">
        <v>26599</v>
      </c>
      <c r="K1487" t="s">
        <v>26600</v>
      </c>
      <c r="M1487" t="s">
        <v>26601</v>
      </c>
      <c r="N1487" t="s">
        <v>395</v>
      </c>
      <c r="O1487" s="4">
        <v>95466</v>
      </c>
      <c r="P1487" t="s">
        <v>140</v>
      </c>
      <c r="R1487">
        <v>17078952288</v>
      </c>
      <c r="S1487">
        <v>3213</v>
      </c>
      <c r="T1487">
        <v>11511</v>
      </c>
      <c r="U1487" t="s">
        <v>26602</v>
      </c>
      <c r="V1487" t="s">
        <v>2235</v>
      </c>
      <c r="X1487" t="s">
        <v>26603</v>
      </c>
      <c r="Y1487" t="s">
        <v>26600</v>
      </c>
      <c r="AA1487" t="s">
        <v>26601</v>
      </c>
      <c r="AB1487" t="s">
        <v>395</v>
      </c>
      <c r="AC1487" s="4">
        <v>95466</v>
      </c>
      <c r="AD1487" t="s">
        <v>140</v>
      </c>
      <c r="AF1487">
        <v>17078952288</v>
      </c>
      <c r="AG1487">
        <v>3213</v>
      </c>
      <c r="AH1487" t="s">
        <v>26604</v>
      </c>
      <c r="AI1487" t="s">
        <v>168</v>
      </c>
      <c r="AJ1487" t="s">
        <v>1211</v>
      </c>
      <c r="AK1487" t="s">
        <v>1512</v>
      </c>
      <c r="AM1487" t="s">
        <v>15943</v>
      </c>
      <c r="AO1487" t="s">
        <v>15944</v>
      </c>
      <c r="AP1487" t="s">
        <v>395</v>
      </c>
      <c r="AQ1487" s="4">
        <v>94109</v>
      </c>
      <c r="AR1487" t="s">
        <v>140</v>
      </c>
      <c r="AT1487">
        <v>16505386201</v>
      </c>
      <c r="AV1487" t="s">
        <v>3486</v>
      </c>
      <c r="AW1487" t="s">
        <v>3487</v>
      </c>
      <c r="AZ1487" t="s">
        <v>175</v>
      </c>
      <c r="BA1487" t="s">
        <v>176</v>
      </c>
      <c r="BB1487" t="s">
        <v>136</v>
      </c>
      <c r="BC1487" t="s">
        <v>136</v>
      </c>
      <c r="BD1487" t="s">
        <v>148</v>
      </c>
      <c r="BE1487" t="s">
        <v>136</v>
      </c>
      <c r="BF1487" t="s">
        <v>136</v>
      </c>
      <c r="BG1487" t="s">
        <v>134</v>
      </c>
      <c r="BH1487" t="s">
        <v>136</v>
      </c>
      <c r="BN1487" t="s">
        <v>26605</v>
      </c>
      <c r="BO1487" t="s">
        <v>9208</v>
      </c>
      <c r="BP1487">
        <v>120</v>
      </c>
      <c r="BQ1487">
        <v>28</v>
      </c>
      <c r="BR1487">
        <v>28</v>
      </c>
      <c r="BS1487" s="1">
        <v>44216</v>
      </c>
      <c r="BT1487" s="1">
        <v>44469</v>
      </c>
      <c r="BU1487" s="1">
        <v>44216</v>
      </c>
      <c r="BV1487" s="1">
        <v>44469</v>
      </c>
      <c r="BW1487" t="s">
        <v>136</v>
      </c>
      <c r="BX1487">
        <v>45</v>
      </c>
      <c r="BY1487">
        <v>0</v>
      </c>
      <c r="BZ1487">
        <v>8</v>
      </c>
      <c r="CA1487">
        <v>8</v>
      </c>
      <c r="CB1487">
        <v>8</v>
      </c>
      <c r="CC1487">
        <v>8</v>
      </c>
      <c r="CD1487">
        <v>8</v>
      </c>
      <c r="CE1487">
        <v>5</v>
      </c>
      <c r="CF1487" t="str">
        <f>"7:00 AM"</f>
        <v>7:00 AM</v>
      </c>
      <c r="CG1487" t="str">
        <f>"3:30 PM"</f>
        <v>3:30 PM</v>
      </c>
      <c r="CH1487" s="5">
        <v>18</v>
      </c>
      <c r="CI1487" t="s">
        <v>146</v>
      </c>
      <c r="CJ1487">
        <v>2.2999999999999998</v>
      </c>
      <c r="CK1487" t="s">
        <v>26606</v>
      </c>
      <c r="CL1487" t="s">
        <v>134</v>
      </c>
      <c r="CM1487" t="s">
        <v>312</v>
      </c>
      <c r="CN1487" t="s">
        <v>148</v>
      </c>
      <c r="CO1487" t="s">
        <v>26607</v>
      </c>
      <c r="CP1487" t="s">
        <v>149</v>
      </c>
      <c r="CQ1487">
        <v>0</v>
      </c>
      <c r="CR1487">
        <v>0</v>
      </c>
      <c r="CS1487" t="s">
        <v>136</v>
      </c>
      <c r="CT1487" t="s">
        <v>136</v>
      </c>
      <c r="CU1487" t="s">
        <v>136</v>
      </c>
      <c r="CV1487" t="s">
        <v>136</v>
      </c>
      <c r="CW1487" t="s">
        <v>134</v>
      </c>
      <c r="CX1487">
        <v>50</v>
      </c>
      <c r="CY1487" t="s">
        <v>136</v>
      </c>
      <c r="CZ1487" t="s">
        <v>136</v>
      </c>
      <c r="DA1487" t="s">
        <v>136</v>
      </c>
      <c r="DB1487" t="s">
        <v>134</v>
      </c>
      <c r="DC1487" t="s">
        <v>134</v>
      </c>
      <c r="DD1487" t="s">
        <v>136</v>
      </c>
      <c r="DF1487" t="s">
        <v>180</v>
      </c>
      <c r="DG1487" t="s">
        <v>26600</v>
      </c>
      <c r="DH1487" t="s">
        <v>26601</v>
      </c>
      <c r="DI1487" t="s">
        <v>395</v>
      </c>
      <c r="DJ1487" s="4">
        <v>95466</v>
      </c>
      <c r="DK1487" t="s">
        <v>18296</v>
      </c>
      <c r="DL1487" t="s">
        <v>134</v>
      </c>
      <c r="DM1487">
        <v>4</v>
      </c>
      <c r="DN1487" t="s">
        <v>26608</v>
      </c>
      <c r="DO1487" t="s">
        <v>26601</v>
      </c>
      <c r="DP1487" t="s">
        <v>395</v>
      </c>
      <c r="DQ1487" t="str">
        <f>"95466"</f>
        <v>95466</v>
      </c>
      <c r="DR1487" t="s">
        <v>18296</v>
      </c>
      <c r="DS1487" t="s">
        <v>26609</v>
      </c>
      <c r="DT1487">
        <v>2</v>
      </c>
      <c r="DU1487">
        <v>32</v>
      </c>
      <c r="DV1487" t="s">
        <v>134</v>
      </c>
      <c r="DW1487" t="s">
        <v>134</v>
      </c>
      <c r="DX1487" t="s">
        <v>134</v>
      </c>
      <c r="DY1487" t="s">
        <v>136</v>
      </c>
      <c r="DZ1487">
        <v>1</v>
      </c>
      <c r="EA1487" t="s">
        <v>136</v>
      </c>
      <c r="EC1487" s="5">
        <v>12.68</v>
      </c>
      <c r="ED1487" s="5">
        <v>55</v>
      </c>
      <c r="EE1487">
        <v>15105872012</v>
      </c>
      <c r="EF1487" t="s">
        <v>26610</v>
      </c>
      <c r="EG1487" t="s">
        <v>148</v>
      </c>
      <c r="EH1487">
        <v>1</v>
      </c>
    </row>
    <row r="1488" spans="1:138" ht="15" customHeight="1" x14ac:dyDescent="0.35">
      <c r="A1488" t="s">
        <v>25249</v>
      </c>
      <c r="B1488" t="s">
        <v>157</v>
      </c>
      <c r="C1488" s="1">
        <v>44159.995407986113</v>
      </c>
      <c r="D1488" s="1">
        <v>44172</v>
      </c>
      <c r="E1488" t="s">
        <v>133</v>
      </c>
      <c r="F1488" t="s">
        <v>136</v>
      </c>
      <c r="G1488" t="s">
        <v>135</v>
      </c>
      <c r="H1488" t="s">
        <v>136</v>
      </c>
      <c r="I1488" t="s">
        <v>19671</v>
      </c>
      <c r="K1488" t="s">
        <v>25250</v>
      </c>
      <c r="M1488" t="s">
        <v>10144</v>
      </c>
      <c r="N1488" t="s">
        <v>1358</v>
      </c>
      <c r="O1488" s="4">
        <v>80459</v>
      </c>
      <c r="P1488" t="s">
        <v>140</v>
      </c>
      <c r="R1488">
        <v>19706406612</v>
      </c>
      <c r="T1488">
        <v>11211</v>
      </c>
      <c r="U1488" t="s">
        <v>1280</v>
      </c>
      <c r="V1488" t="s">
        <v>19674</v>
      </c>
      <c r="X1488" t="s">
        <v>747</v>
      </c>
      <c r="Y1488" t="s">
        <v>19675</v>
      </c>
      <c r="AA1488" t="s">
        <v>19673</v>
      </c>
      <c r="AB1488" t="s">
        <v>1358</v>
      </c>
      <c r="AC1488" s="4">
        <v>80498</v>
      </c>
      <c r="AD1488" t="s">
        <v>140</v>
      </c>
      <c r="AF1488">
        <v>19706406612</v>
      </c>
      <c r="AH1488" t="s">
        <v>19676</v>
      </c>
      <c r="AI1488" t="s">
        <v>168</v>
      </c>
      <c r="AJ1488" t="s">
        <v>7724</v>
      </c>
      <c r="AK1488" t="s">
        <v>6476</v>
      </c>
      <c r="AM1488" t="s">
        <v>6477</v>
      </c>
      <c r="AO1488" t="s">
        <v>6478</v>
      </c>
      <c r="AP1488" t="s">
        <v>1358</v>
      </c>
      <c r="AQ1488" s="4">
        <v>81625</v>
      </c>
      <c r="AR1488" t="s">
        <v>140</v>
      </c>
      <c r="AT1488">
        <v>19708244226</v>
      </c>
      <c r="AV1488" t="s">
        <v>6479</v>
      </c>
      <c r="AW1488" t="s">
        <v>6589</v>
      </c>
      <c r="AZ1488" t="s">
        <v>334</v>
      </c>
      <c r="BA1488" t="s">
        <v>335</v>
      </c>
      <c r="BB1488" t="s">
        <v>136</v>
      </c>
      <c r="BC1488" t="s">
        <v>136</v>
      </c>
      <c r="BD1488" t="s">
        <v>148</v>
      </c>
      <c r="BE1488" t="s">
        <v>136</v>
      </c>
      <c r="BF1488" t="s">
        <v>136</v>
      </c>
      <c r="BG1488" t="s">
        <v>134</v>
      </c>
      <c r="BH1488" t="s">
        <v>136</v>
      </c>
      <c r="BI1488" t="s">
        <v>25251</v>
      </c>
      <c r="BN1488" t="s">
        <v>25252</v>
      </c>
      <c r="BO1488" t="s">
        <v>20019</v>
      </c>
      <c r="BP1488">
        <v>1</v>
      </c>
      <c r="BQ1488">
        <v>1</v>
      </c>
      <c r="BR1488">
        <v>1</v>
      </c>
      <c r="BS1488" s="1">
        <v>44211</v>
      </c>
      <c r="BT1488" s="1">
        <v>44515</v>
      </c>
      <c r="BU1488" s="1">
        <v>44211</v>
      </c>
      <c r="BV1488" s="1">
        <v>44515</v>
      </c>
      <c r="BW1488" t="s">
        <v>136</v>
      </c>
      <c r="BX1488">
        <v>48</v>
      </c>
      <c r="BY1488">
        <v>0</v>
      </c>
      <c r="BZ1488">
        <v>8</v>
      </c>
      <c r="CA1488">
        <v>8</v>
      </c>
      <c r="CB1488">
        <v>8</v>
      </c>
      <c r="CC1488">
        <v>8</v>
      </c>
      <c r="CD1488">
        <v>8</v>
      </c>
      <c r="CE1488">
        <v>8</v>
      </c>
      <c r="CF1488" t="str">
        <f>"8:00 AM"</f>
        <v>8:00 AM</v>
      </c>
      <c r="CG1488" t="str">
        <f>"5:00 PM"</f>
        <v>5:00 PM</v>
      </c>
      <c r="CH1488" s="5">
        <v>14.26</v>
      </c>
      <c r="CI1488" t="s">
        <v>146</v>
      </c>
      <c r="CL1488" t="s">
        <v>136</v>
      </c>
      <c r="CM1488" t="s">
        <v>312</v>
      </c>
      <c r="CN1488" t="s">
        <v>148</v>
      </c>
      <c r="CO1488" s="2" t="s">
        <v>25253</v>
      </c>
      <c r="CP1488" t="s">
        <v>149</v>
      </c>
      <c r="CQ1488">
        <v>3</v>
      </c>
      <c r="CR1488">
        <v>0</v>
      </c>
      <c r="CS1488" t="s">
        <v>136</v>
      </c>
      <c r="CT1488" t="s">
        <v>136</v>
      </c>
      <c r="CU1488" t="s">
        <v>136</v>
      </c>
      <c r="CV1488" t="s">
        <v>136</v>
      </c>
      <c r="CW1488" t="s">
        <v>134</v>
      </c>
      <c r="CX1488">
        <v>75</v>
      </c>
      <c r="CY1488" t="s">
        <v>134</v>
      </c>
      <c r="CZ1488" t="s">
        <v>134</v>
      </c>
      <c r="DA1488" t="s">
        <v>134</v>
      </c>
      <c r="DB1488" t="s">
        <v>134</v>
      </c>
      <c r="DC1488" t="s">
        <v>134</v>
      </c>
      <c r="DD1488" t="s">
        <v>136</v>
      </c>
      <c r="DF1488" s="2" t="s">
        <v>7019</v>
      </c>
      <c r="DG1488" t="s">
        <v>19681</v>
      </c>
      <c r="DH1488" t="s">
        <v>25254</v>
      </c>
      <c r="DI1488" t="s">
        <v>1358</v>
      </c>
      <c r="DJ1488" s="4">
        <v>80498</v>
      </c>
      <c r="DK1488" t="s">
        <v>656</v>
      </c>
      <c r="DL1488" t="s">
        <v>136</v>
      </c>
      <c r="DM1488">
        <v>1</v>
      </c>
      <c r="DN1488" t="s">
        <v>25255</v>
      </c>
      <c r="DO1488" t="s">
        <v>19673</v>
      </c>
      <c r="DP1488" t="s">
        <v>1358</v>
      </c>
      <c r="DQ1488" t="str">
        <f>"80498"</f>
        <v>80498</v>
      </c>
      <c r="DR1488" t="s">
        <v>656</v>
      </c>
      <c r="DS1488" t="s">
        <v>25256</v>
      </c>
      <c r="DT1488">
        <v>1</v>
      </c>
      <c r="DU1488">
        <v>1</v>
      </c>
      <c r="DV1488" t="s">
        <v>136</v>
      </c>
      <c r="DW1488" t="s">
        <v>136</v>
      </c>
      <c r="DX1488" t="s">
        <v>134</v>
      </c>
      <c r="DY1488" t="s">
        <v>136</v>
      </c>
      <c r="DZ1488">
        <v>1</v>
      </c>
      <c r="EA1488" t="s">
        <v>136</v>
      </c>
      <c r="EC1488" s="5">
        <v>12.68</v>
      </c>
      <c r="ED1488" s="5">
        <v>55</v>
      </c>
      <c r="EE1488">
        <v>19706406612</v>
      </c>
      <c r="EF1488" t="s">
        <v>19676</v>
      </c>
      <c r="EG1488" t="s">
        <v>1722</v>
      </c>
      <c r="EH1488">
        <v>0</v>
      </c>
    </row>
    <row r="1489" spans="1:138" ht="15" customHeight="1" x14ac:dyDescent="0.35">
      <c r="A1489" t="s">
        <v>6957</v>
      </c>
      <c r="B1489" t="s">
        <v>157</v>
      </c>
      <c r="C1489" s="1">
        <v>44154.737701388891</v>
      </c>
      <c r="D1489" s="1">
        <v>44172</v>
      </c>
      <c r="E1489" t="s">
        <v>133</v>
      </c>
      <c r="F1489" t="s">
        <v>136</v>
      </c>
      <c r="G1489" t="s">
        <v>135</v>
      </c>
      <c r="H1489" t="s">
        <v>136</v>
      </c>
      <c r="I1489" t="s">
        <v>6958</v>
      </c>
      <c r="K1489" t="s">
        <v>6959</v>
      </c>
      <c r="L1489" t="s">
        <v>148</v>
      </c>
      <c r="M1489" t="s">
        <v>6960</v>
      </c>
      <c r="N1489" t="s">
        <v>960</v>
      </c>
      <c r="O1489" s="4">
        <v>36551</v>
      </c>
      <c r="P1489" t="s">
        <v>140</v>
      </c>
      <c r="R1489">
        <v>12519231044</v>
      </c>
      <c r="T1489">
        <v>1114</v>
      </c>
      <c r="U1489" t="s">
        <v>6961</v>
      </c>
      <c r="V1489" t="s">
        <v>6962</v>
      </c>
      <c r="X1489" t="s">
        <v>4516</v>
      </c>
      <c r="Y1489" t="s">
        <v>6959</v>
      </c>
      <c r="AA1489" t="s">
        <v>6960</v>
      </c>
      <c r="AB1489" t="s">
        <v>960</v>
      </c>
      <c r="AC1489" s="4">
        <v>36551</v>
      </c>
      <c r="AD1489" t="s">
        <v>140</v>
      </c>
      <c r="AE1489" t="s">
        <v>841</v>
      </c>
      <c r="AF1489">
        <v>12519231044</v>
      </c>
      <c r="AH1489" t="s">
        <v>6963</v>
      </c>
      <c r="AI1489" t="s">
        <v>168</v>
      </c>
      <c r="AJ1489" t="s">
        <v>843</v>
      </c>
      <c r="AK1489" t="s">
        <v>844</v>
      </c>
      <c r="AL1489" t="s">
        <v>845</v>
      </c>
      <c r="AM1489" t="s">
        <v>846</v>
      </c>
      <c r="AO1489" t="s">
        <v>847</v>
      </c>
      <c r="AP1489" t="s">
        <v>161</v>
      </c>
      <c r="AQ1489" s="4">
        <v>31636</v>
      </c>
      <c r="AR1489" t="s">
        <v>140</v>
      </c>
      <c r="AT1489">
        <v>12295596879</v>
      </c>
      <c r="AV1489" t="s">
        <v>848</v>
      </c>
      <c r="AW1489" t="s">
        <v>849</v>
      </c>
      <c r="AZ1489" t="s">
        <v>144</v>
      </c>
      <c r="BA1489" t="s">
        <v>145</v>
      </c>
      <c r="BB1489" t="s">
        <v>136</v>
      </c>
      <c r="BC1489" t="s">
        <v>136</v>
      </c>
      <c r="BD1489" t="s">
        <v>148</v>
      </c>
      <c r="BE1489" t="s">
        <v>136</v>
      </c>
      <c r="BF1489" t="s">
        <v>136</v>
      </c>
      <c r="BG1489" t="s">
        <v>134</v>
      </c>
      <c r="BH1489" t="s">
        <v>136</v>
      </c>
      <c r="BI1489" t="s">
        <v>1864</v>
      </c>
      <c r="BJ1489" t="s">
        <v>2113</v>
      </c>
      <c r="BL1489" t="s">
        <v>849</v>
      </c>
      <c r="BM1489" t="s">
        <v>848</v>
      </c>
      <c r="BN1489" t="s">
        <v>6964</v>
      </c>
      <c r="BO1489" t="s">
        <v>145</v>
      </c>
      <c r="BP1489">
        <v>218</v>
      </c>
      <c r="BQ1489">
        <v>118</v>
      </c>
      <c r="BR1489">
        <v>118</v>
      </c>
      <c r="BS1489" s="1">
        <v>44228</v>
      </c>
      <c r="BT1489" s="1">
        <v>44500</v>
      </c>
      <c r="BU1489" s="1">
        <v>44228</v>
      </c>
      <c r="BV1489" s="1">
        <v>44500</v>
      </c>
      <c r="BW1489" t="s">
        <v>136</v>
      </c>
      <c r="BX1489">
        <v>40</v>
      </c>
      <c r="BY1489">
        <v>0</v>
      </c>
      <c r="BZ1489">
        <v>8</v>
      </c>
      <c r="CA1489">
        <v>8</v>
      </c>
      <c r="CB1489">
        <v>8</v>
      </c>
      <c r="CC1489">
        <v>8</v>
      </c>
      <c r="CD1489">
        <v>8</v>
      </c>
      <c r="CE1489">
        <v>0</v>
      </c>
      <c r="CF1489" t="str">
        <f>"7:00 AM"</f>
        <v>7:00 AM</v>
      </c>
      <c r="CG1489" t="str">
        <f>"3:30 PM"</f>
        <v>3:30 PM</v>
      </c>
      <c r="CH1489" s="5">
        <v>11.71</v>
      </c>
      <c r="CI1489" t="s">
        <v>146</v>
      </c>
      <c r="CL1489" t="s">
        <v>136</v>
      </c>
      <c r="CM1489" t="s">
        <v>147</v>
      </c>
      <c r="CN1489" t="s">
        <v>148</v>
      </c>
      <c r="CO1489" t="s">
        <v>854</v>
      </c>
      <c r="CP1489" t="s">
        <v>149</v>
      </c>
      <c r="CQ1489">
        <v>1</v>
      </c>
      <c r="CR1489">
        <v>0</v>
      </c>
      <c r="CS1489" t="s">
        <v>136</v>
      </c>
      <c r="CT1489" t="s">
        <v>136</v>
      </c>
      <c r="CU1489" t="s">
        <v>136</v>
      </c>
      <c r="CV1489" t="s">
        <v>134</v>
      </c>
      <c r="CW1489" t="s">
        <v>134</v>
      </c>
      <c r="CX1489">
        <v>50</v>
      </c>
      <c r="CY1489" t="s">
        <v>134</v>
      </c>
      <c r="CZ1489" t="s">
        <v>134</v>
      </c>
      <c r="DA1489" t="s">
        <v>134</v>
      </c>
      <c r="DB1489" t="s">
        <v>134</v>
      </c>
      <c r="DC1489" t="s">
        <v>134</v>
      </c>
      <c r="DD1489" t="s">
        <v>136</v>
      </c>
      <c r="DF1489" t="s">
        <v>6965</v>
      </c>
      <c r="DG1489" t="s">
        <v>6966</v>
      </c>
      <c r="DH1489" t="s">
        <v>6960</v>
      </c>
      <c r="DI1489" t="s">
        <v>960</v>
      </c>
      <c r="DJ1489" s="4">
        <v>36551</v>
      </c>
      <c r="DK1489" t="s">
        <v>5404</v>
      </c>
      <c r="DL1489" t="s">
        <v>136</v>
      </c>
      <c r="DM1489">
        <v>1</v>
      </c>
      <c r="DN1489" t="s">
        <v>6967</v>
      </c>
      <c r="DO1489" t="s">
        <v>6960</v>
      </c>
      <c r="DP1489" t="s">
        <v>960</v>
      </c>
      <c r="DQ1489" t="str">
        <f>"36551"</f>
        <v>36551</v>
      </c>
      <c r="DR1489" t="s">
        <v>5404</v>
      </c>
      <c r="DS1489" t="s">
        <v>861</v>
      </c>
      <c r="DT1489">
        <v>6</v>
      </c>
      <c r="DU1489">
        <v>73</v>
      </c>
      <c r="DV1489" t="s">
        <v>134</v>
      </c>
      <c r="DW1489" t="s">
        <v>134</v>
      </c>
      <c r="DX1489" t="s">
        <v>134</v>
      </c>
      <c r="DY1489" t="s">
        <v>134</v>
      </c>
      <c r="DZ1489">
        <v>5</v>
      </c>
      <c r="EA1489" t="s">
        <v>134</v>
      </c>
      <c r="EB1489" s="5">
        <v>12.68</v>
      </c>
      <c r="EC1489" s="5">
        <v>12.68</v>
      </c>
      <c r="ED1489" s="5">
        <v>55</v>
      </c>
      <c r="EE1489" t="s">
        <v>148</v>
      </c>
      <c r="EF1489" t="s">
        <v>6963</v>
      </c>
      <c r="EG1489" t="s">
        <v>5624</v>
      </c>
      <c r="EH1489">
        <v>0</v>
      </c>
    </row>
    <row r="1490" spans="1:138" ht="15" customHeight="1" x14ac:dyDescent="0.35">
      <c r="A1490" t="s">
        <v>14062</v>
      </c>
      <c r="B1490" t="s">
        <v>157</v>
      </c>
      <c r="C1490" s="1">
        <v>44153.73805659722</v>
      </c>
      <c r="D1490" s="1">
        <v>44172</v>
      </c>
      <c r="E1490" t="s">
        <v>133</v>
      </c>
      <c r="F1490" t="s">
        <v>136</v>
      </c>
      <c r="G1490" t="s">
        <v>135</v>
      </c>
      <c r="H1490" t="s">
        <v>136</v>
      </c>
      <c r="I1490" t="s">
        <v>2611</v>
      </c>
      <c r="K1490" t="s">
        <v>2612</v>
      </c>
      <c r="L1490" t="s">
        <v>148</v>
      </c>
      <c r="M1490" t="s">
        <v>2613</v>
      </c>
      <c r="N1490" t="s">
        <v>960</v>
      </c>
      <c r="O1490" s="4">
        <v>36089</v>
      </c>
      <c r="P1490" t="s">
        <v>140</v>
      </c>
      <c r="R1490">
        <v>13347380039</v>
      </c>
      <c r="T1490">
        <v>424</v>
      </c>
      <c r="U1490" t="s">
        <v>14063</v>
      </c>
      <c r="V1490" t="s">
        <v>767</v>
      </c>
      <c r="X1490" t="s">
        <v>990</v>
      </c>
      <c r="Y1490" t="s">
        <v>14064</v>
      </c>
      <c r="AA1490" t="s">
        <v>12883</v>
      </c>
      <c r="AB1490" t="s">
        <v>584</v>
      </c>
      <c r="AC1490" s="4">
        <v>84029</v>
      </c>
      <c r="AD1490" t="s">
        <v>140</v>
      </c>
      <c r="AE1490" t="s">
        <v>841</v>
      </c>
      <c r="AF1490">
        <v>13344822106</v>
      </c>
      <c r="AH1490" t="s">
        <v>14065</v>
      </c>
      <c r="AI1490" t="s">
        <v>168</v>
      </c>
      <c r="AJ1490" t="s">
        <v>2151</v>
      </c>
      <c r="AK1490" t="s">
        <v>2152</v>
      </c>
      <c r="AL1490" t="s">
        <v>509</v>
      </c>
      <c r="AM1490" t="s">
        <v>846</v>
      </c>
      <c r="AO1490" t="s">
        <v>847</v>
      </c>
      <c r="AP1490" t="s">
        <v>161</v>
      </c>
      <c r="AQ1490" s="4">
        <v>31636</v>
      </c>
      <c r="AR1490" t="s">
        <v>140</v>
      </c>
      <c r="AT1490">
        <v>12295596879</v>
      </c>
      <c r="AV1490" t="s">
        <v>2153</v>
      </c>
      <c r="AW1490" t="s">
        <v>849</v>
      </c>
      <c r="AZ1490" t="s">
        <v>821</v>
      </c>
      <c r="BA1490" t="s">
        <v>822</v>
      </c>
      <c r="BB1490" t="s">
        <v>136</v>
      </c>
      <c r="BC1490" t="s">
        <v>136</v>
      </c>
      <c r="BD1490" t="s">
        <v>148</v>
      </c>
      <c r="BE1490" t="s">
        <v>136</v>
      </c>
      <c r="BF1490" t="s">
        <v>136</v>
      </c>
      <c r="BG1490" t="s">
        <v>134</v>
      </c>
      <c r="BH1490" t="s">
        <v>136</v>
      </c>
      <c r="BI1490" t="s">
        <v>4627</v>
      </c>
      <c r="BJ1490" t="s">
        <v>4628</v>
      </c>
      <c r="BL1490" t="s">
        <v>849</v>
      </c>
      <c r="BM1490" t="s">
        <v>2153</v>
      </c>
      <c r="BN1490" t="s">
        <v>14066</v>
      </c>
      <c r="BO1490" t="s">
        <v>2620</v>
      </c>
      <c r="BP1490">
        <v>16</v>
      </c>
      <c r="BQ1490">
        <v>14</v>
      </c>
      <c r="BR1490">
        <v>14</v>
      </c>
      <c r="BS1490" s="1">
        <v>44228</v>
      </c>
      <c r="BT1490" s="1">
        <v>44439</v>
      </c>
      <c r="BU1490" s="1">
        <v>44228</v>
      </c>
      <c r="BV1490" s="1">
        <v>44439</v>
      </c>
      <c r="BW1490" t="s">
        <v>136</v>
      </c>
      <c r="BX1490">
        <v>40</v>
      </c>
      <c r="BY1490">
        <v>0</v>
      </c>
      <c r="BZ1490">
        <v>7.5</v>
      </c>
      <c r="CA1490">
        <v>7.5</v>
      </c>
      <c r="CB1490">
        <v>7.5</v>
      </c>
      <c r="CC1490">
        <v>7.5</v>
      </c>
      <c r="CD1490">
        <v>7.5</v>
      </c>
      <c r="CE1490">
        <v>2.5</v>
      </c>
      <c r="CF1490" t="str">
        <f>"7:00 AM"</f>
        <v>7:00 AM</v>
      </c>
      <c r="CG1490" t="str">
        <f>"3:00 PM"</f>
        <v>3:00 PM</v>
      </c>
      <c r="CH1490" s="5">
        <v>14.26</v>
      </c>
      <c r="CI1490" t="s">
        <v>146</v>
      </c>
      <c r="CL1490" t="s">
        <v>136</v>
      </c>
      <c r="CM1490" t="s">
        <v>147</v>
      </c>
      <c r="CN1490" t="s">
        <v>148</v>
      </c>
      <c r="CO1490" t="s">
        <v>854</v>
      </c>
      <c r="CP1490" t="s">
        <v>149</v>
      </c>
      <c r="CQ1490">
        <v>3</v>
      </c>
      <c r="CR1490">
        <v>0</v>
      </c>
      <c r="CS1490" t="s">
        <v>136</v>
      </c>
      <c r="CT1490" t="s">
        <v>136</v>
      </c>
      <c r="CU1490" t="s">
        <v>136</v>
      </c>
      <c r="CV1490" t="s">
        <v>134</v>
      </c>
      <c r="CW1490" t="s">
        <v>134</v>
      </c>
      <c r="CX1490">
        <v>60</v>
      </c>
      <c r="CY1490" t="s">
        <v>134</v>
      </c>
      <c r="CZ1490" t="s">
        <v>134</v>
      </c>
      <c r="DA1490" t="s">
        <v>136</v>
      </c>
      <c r="DB1490" t="s">
        <v>134</v>
      </c>
      <c r="DC1490" t="s">
        <v>134</v>
      </c>
      <c r="DD1490" t="s">
        <v>136</v>
      </c>
      <c r="DF1490" t="s">
        <v>14067</v>
      </c>
      <c r="DG1490" t="s">
        <v>14064</v>
      </c>
      <c r="DH1490" t="s">
        <v>12883</v>
      </c>
      <c r="DI1490" t="s">
        <v>584</v>
      </c>
      <c r="DJ1490" s="4">
        <v>84029</v>
      </c>
      <c r="DK1490" t="s">
        <v>12886</v>
      </c>
      <c r="DL1490" t="s">
        <v>136</v>
      </c>
      <c r="DM1490">
        <v>1</v>
      </c>
      <c r="DN1490" t="s">
        <v>14068</v>
      </c>
      <c r="DO1490" t="s">
        <v>12883</v>
      </c>
      <c r="DP1490" t="s">
        <v>584</v>
      </c>
      <c r="DQ1490" t="str">
        <f>"84029"</f>
        <v>84029</v>
      </c>
      <c r="DR1490" t="s">
        <v>12886</v>
      </c>
      <c r="DS1490" t="s">
        <v>2827</v>
      </c>
      <c r="DT1490">
        <v>1</v>
      </c>
      <c r="DU1490">
        <v>4</v>
      </c>
      <c r="DV1490" t="s">
        <v>134</v>
      </c>
      <c r="DW1490" t="s">
        <v>134</v>
      </c>
      <c r="DX1490" t="s">
        <v>134</v>
      </c>
      <c r="DY1490" t="s">
        <v>134</v>
      </c>
      <c r="DZ1490">
        <v>4</v>
      </c>
      <c r="EA1490" t="s">
        <v>134</v>
      </c>
      <c r="EB1490" s="5">
        <v>12.68</v>
      </c>
      <c r="EC1490" s="5">
        <v>12.68</v>
      </c>
      <c r="ED1490" s="5">
        <v>55</v>
      </c>
      <c r="EE1490" t="s">
        <v>148</v>
      </c>
      <c r="EF1490" t="s">
        <v>14069</v>
      </c>
      <c r="EG1490" t="s">
        <v>7368</v>
      </c>
      <c r="EH1490">
        <v>0</v>
      </c>
    </row>
    <row r="1491" spans="1:138" ht="15" customHeight="1" x14ac:dyDescent="0.35">
      <c r="A1491" t="s">
        <v>10125</v>
      </c>
      <c r="B1491" t="s">
        <v>157</v>
      </c>
      <c r="C1491" s="1">
        <v>44154.650392708332</v>
      </c>
      <c r="D1491" s="1">
        <v>44172</v>
      </c>
      <c r="E1491" t="s">
        <v>133</v>
      </c>
      <c r="F1491" t="s">
        <v>136</v>
      </c>
      <c r="G1491" t="s">
        <v>135</v>
      </c>
      <c r="H1491" t="s">
        <v>136</v>
      </c>
      <c r="I1491" t="s">
        <v>10126</v>
      </c>
      <c r="K1491" t="s">
        <v>10127</v>
      </c>
      <c r="L1491" t="s">
        <v>10128</v>
      </c>
      <c r="M1491" t="s">
        <v>10129</v>
      </c>
      <c r="N1491" t="s">
        <v>584</v>
      </c>
      <c r="O1491" s="4">
        <v>84325</v>
      </c>
      <c r="P1491" t="s">
        <v>140</v>
      </c>
      <c r="R1491">
        <v>18017524956</v>
      </c>
      <c r="T1491">
        <v>11291</v>
      </c>
      <c r="U1491" t="s">
        <v>9193</v>
      </c>
      <c r="V1491" t="s">
        <v>9819</v>
      </c>
      <c r="W1491" t="s">
        <v>1225</v>
      </c>
      <c r="X1491" t="s">
        <v>1167</v>
      </c>
      <c r="Y1491" t="s">
        <v>10127</v>
      </c>
      <c r="Z1491" t="s">
        <v>10128</v>
      </c>
      <c r="AA1491" t="s">
        <v>10129</v>
      </c>
      <c r="AB1491" t="s">
        <v>584</v>
      </c>
      <c r="AC1491" s="4">
        <v>84325</v>
      </c>
      <c r="AD1491" t="s">
        <v>140</v>
      </c>
      <c r="AF1491">
        <v>18018141110</v>
      </c>
      <c r="AH1491" t="s">
        <v>10130</v>
      </c>
      <c r="AI1491" t="s">
        <v>168</v>
      </c>
      <c r="AJ1491" t="s">
        <v>1977</v>
      </c>
      <c r="AK1491" t="s">
        <v>1978</v>
      </c>
      <c r="AL1491" t="s">
        <v>1979</v>
      </c>
      <c r="AM1491" t="s">
        <v>1980</v>
      </c>
      <c r="AN1491" t="s">
        <v>1981</v>
      </c>
      <c r="AO1491" t="s">
        <v>1982</v>
      </c>
      <c r="AP1491" t="s">
        <v>246</v>
      </c>
      <c r="AQ1491" s="4">
        <v>70754</v>
      </c>
      <c r="AR1491" t="s">
        <v>140</v>
      </c>
      <c r="AT1491">
        <v>12256863033</v>
      </c>
      <c r="AV1491" t="s">
        <v>1983</v>
      </c>
      <c r="AW1491" t="s">
        <v>1984</v>
      </c>
      <c r="AZ1491" t="s">
        <v>175</v>
      </c>
      <c r="BA1491" t="s">
        <v>176</v>
      </c>
      <c r="BB1491" t="s">
        <v>136</v>
      </c>
      <c r="BC1491" t="s">
        <v>136</v>
      </c>
      <c r="BD1491" t="s">
        <v>148</v>
      </c>
      <c r="BE1491" t="s">
        <v>136</v>
      </c>
      <c r="BF1491" t="s">
        <v>136</v>
      </c>
      <c r="BG1491" t="s">
        <v>134</v>
      </c>
      <c r="BH1491" t="s">
        <v>136</v>
      </c>
      <c r="BN1491" t="s">
        <v>10131</v>
      </c>
      <c r="BO1491" t="s">
        <v>10132</v>
      </c>
      <c r="BP1491">
        <v>2</v>
      </c>
      <c r="BQ1491">
        <v>2</v>
      </c>
      <c r="BR1491">
        <v>2</v>
      </c>
      <c r="BS1491" s="1">
        <v>44228</v>
      </c>
      <c r="BT1491" s="1">
        <v>44530</v>
      </c>
      <c r="BU1491" s="1">
        <v>44228</v>
      </c>
      <c r="BV1491" s="1">
        <v>44530</v>
      </c>
      <c r="BW1491" t="s">
        <v>136</v>
      </c>
      <c r="BX1491">
        <v>35</v>
      </c>
      <c r="BY1491">
        <v>0</v>
      </c>
      <c r="BZ1491">
        <v>6</v>
      </c>
      <c r="CA1491">
        <v>6</v>
      </c>
      <c r="CB1491">
        <v>6</v>
      </c>
      <c r="CC1491">
        <v>6</v>
      </c>
      <c r="CD1491">
        <v>6</v>
      </c>
      <c r="CE1491">
        <v>5</v>
      </c>
      <c r="CF1491" t="str">
        <f>"7:00 AM"</f>
        <v>7:00 AM</v>
      </c>
      <c r="CG1491" t="str">
        <f>"1:00 PM"</f>
        <v>1:00 PM</v>
      </c>
      <c r="CH1491" s="5">
        <v>14.26</v>
      </c>
      <c r="CI1491" t="s">
        <v>146</v>
      </c>
      <c r="CJ1491">
        <v>0</v>
      </c>
      <c r="CK1491" t="s">
        <v>1985</v>
      </c>
      <c r="CL1491" t="s">
        <v>134</v>
      </c>
      <c r="CM1491" t="s">
        <v>147</v>
      </c>
      <c r="CN1491" t="s">
        <v>148</v>
      </c>
      <c r="CO1491" s="2" t="s">
        <v>3165</v>
      </c>
      <c r="CP1491" t="s">
        <v>149</v>
      </c>
      <c r="CQ1491">
        <v>3</v>
      </c>
      <c r="CR1491">
        <v>0</v>
      </c>
      <c r="CS1491" t="s">
        <v>136</v>
      </c>
      <c r="CT1491" t="s">
        <v>136</v>
      </c>
      <c r="CU1491" t="s">
        <v>136</v>
      </c>
      <c r="CV1491" t="s">
        <v>134</v>
      </c>
      <c r="CW1491" t="s">
        <v>134</v>
      </c>
      <c r="CX1491">
        <v>70</v>
      </c>
      <c r="CY1491" t="s">
        <v>134</v>
      </c>
      <c r="CZ1491" t="s">
        <v>134</v>
      </c>
      <c r="DA1491" t="s">
        <v>134</v>
      </c>
      <c r="DB1491" t="s">
        <v>134</v>
      </c>
      <c r="DC1491" t="s">
        <v>134</v>
      </c>
      <c r="DD1491" t="s">
        <v>136</v>
      </c>
      <c r="DF1491" s="2" t="s">
        <v>10133</v>
      </c>
      <c r="DG1491" t="s">
        <v>10127</v>
      </c>
      <c r="DH1491" t="s">
        <v>10129</v>
      </c>
      <c r="DI1491" t="s">
        <v>584</v>
      </c>
      <c r="DJ1491" s="4">
        <v>84325</v>
      </c>
      <c r="DK1491" t="s">
        <v>10134</v>
      </c>
      <c r="DL1491" t="s">
        <v>136</v>
      </c>
      <c r="DM1491">
        <v>1</v>
      </c>
      <c r="DN1491" t="s">
        <v>10135</v>
      </c>
      <c r="DO1491" t="s">
        <v>10136</v>
      </c>
      <c r="DP1491" t="s">
        <v>584</v>
      </c>
      <c r="DQ1491" t="str">
        <f>"84301"</f>
        <v>84301</v>
      </c>
      <c r="DR1491" t="s">
        <v>603</v>
      </c>
      <c r="DS1491" t="s">
        <v>296</v>
      </c>
      <c r="DT1491">
        <v>1</v>
      </c>
      <c r="DU1491">
        <v>10</v>
      </c>
      <c r="DV1491" t="s">
        <v>134</v>
      </c>
      <c r="DW1491" t="s">
        <v>134</v>
      </c>
      <c r="DX1491" t="s">
        <v>134</v>
      </c>
      <c r="DY1491" t="s">
        <v>136</v>
      </c>
      <c r="DZ1491">
        <v>1</v>
      </c>
      <c r="EA1491" t="s">
        <v>136</v>
      </c>
      <c r="EC1491" s="5">
        <v>12.68</v>
      </c>
      <c r="ED1491" s="5">
        <v>55</v>
      </c>
      <c r="EE1491">
        <v>18017524956</v>
      </c>
      <c r="EF1491" t="s">
        <v>10130</v>
      </c>
      <c r="EG1491" t="s">
        <v>9140</v>
      </c>
      <c r="EH1491">
        <v>2</v>
      </c>
    </row>
    <row r="1492" spans="1:138" ht="15" customHeight="1" x14ac:dyDescent="0.35">
      <c r="A1492" t="s">
        <v>18638</v>
      </c>
      <c r="B1492" t="s">
        <v>157</v>
      </c>
      <c r="C1492" s="1">
        <v>44165.490646874998</v>
      </c>
      <c r="D1492" s="1">
        <v>44172</v>
      </c>
      <c r="E1492" t="s">
        <v>133</v>
      </c>
      <c r="F1492" t="s">
        <v>136</v>
      </c>
      <c r="G1492" t="s">
        <v>135</v>
      </c>
      <c r="H1492" t="s">
        <v>136</v>
      </c>
      <c r="I1492" t="s">
        <v>18639</v>
      </c>
      <c r="K1492" t="s">
        <v>18640</v>
      </c>
      <c r="L1492" t="s">
        <v>18641</v>
      </c>
      <c r="M1492" t="s">
        <v>5963</v>
      </c>
      <c r="N1492" t="s">
        <v>784</v>
      </c>
      <c r="O1492" s="4">
        <v>59739</v>
      </c>
      <c r="P1492" t="s">
        <v>140</v>
      </c>
      <c r="R1492">
        <v>16502345950</v>
      </c>
      <c r="T1492">
        <v>1121</v>
      </c>
      <c r="U1492" t="s">
        <v>8444</v>
      </c>
      <c r="V1492" t="s">
        <v>2235</v>
      </c>
      <c r="W1492" t="s">
        <v>7012</v>
      </c>
      <c r="X1492" t="s">
        <v>1963</v>
      </c>
      <c r="Y1492" t="s">
        <v>18640</v>
      </c>
      <c r="Z1492" t="s">
        <v>18641</v>
      </c>
      <c r="AA1492" t="s">
        <v>5963</v>
      </c>
      <c r="AB1492" t="s">
        <v>784</v>
      </c>
      <c r="AC1492" s="4">
        <v>59739</v>
      </c>
      <c r="AD1492" t="s">
        <v>140</v>
      </c>
      <c r="AF1492">
        <v>16502345950</v>
      </c>
      <c r="AH1492" t="s">
        <v>18642</v>
      </c>
      <c r="AI1492" t="s">
        <v>168</v>
      </c>
      <c r="AJ1492" t="s">
        <v>930</v>
      </c>
      <c r="AK1492" t="s">
        <v>931</v>
      </c>
      <c r="AL1492" t="s">
        <v>932</v>
      </c>
      <c r="AM1492" t="s">
        <v>933</v>
      </c>
      <c r="AO1492" t="s">
        <v>934</v>
      </c>
      <c r="AP1492" t="s">
        <v>925</v>
      </c>
      <c r="AQ1492" s="4">
        <v>83336</v>
      </c>
      <c r="AR1492" t="s">
        <v>140</v>
      </c>
      <c r="AT1492">
        <v>12084369737</v>
      </c>
      <c r="AV1492" t="s">
        <v>935</v>
      </c>
      <c r="AW1492" t="s">
        <v>936</v>
      </c>
      <c r="AZ1492" t="s">
        <v>334</v>
      </c>
      <c r="BA1492" t="s">
        <v>335</v>
      </c>
      <c r="BB1492" t="s">
        <v>136</v>
      </c>
      <c r="BC1492" t="s">
        <v>136</v>
      </c>
      <c r="BD1492" t="s">
        <v>148</v>
      </c>
      <c r="BE1492" t="s">
        <v>136</v>
      </c>
      <c r="BF1492" t="s">
        <v>136</v>
      </c>
      <c r="BG1492" t="s">
        <v>134</v>
      </c>
      <c r="BH1492" t="s">
        <v>136</v>
      </c>
      <c r="BI1492" t="s">
        <v>1194</v>
      </c>
      <c r="BJ1492" t="s">
        <v>633</v>
      </c>
      <c r="BK1492" t="s">
        <v>1536</v>
      </c>
      <c r="BL1492" t="s">
        <v>940</v>
      </c>
      <c r="BM1492" t="s">
        <v>941</v>
      </c>
      <c r="BN1492" t="s">
        <v>18643</v>
      </c>
      <c r="BO1492" t="s">
        <v>1622</v>
      </c>
      <c r="BP1492">
        <v>3</v>
      </c>
      <c r="BQ1492">
        <v>3</v>
      </c>
      <c r="BR1492">
        <v>3</v>
      </c>
      <c r="BS1492" s="1">
        <v>44228</v>
      </c>
      <c r="BT1492" s="1">
        <v>44530</v>
      </c>
      <c r="BU1492" s="1">
        <v>44228</v>
      </c>
      <c r="BV1492" s="1">
        <v>44530</v>
      </c>
      <c r="BW1492" t="s">
        <v>136</v>
      </c>
      <c r="BX1492">
        <v>48</v>
      </c>
      <c r="BY1492">
        <v>0</v>
      </c>
      <c r="BZ1492">
        <v>8</v>
      </c>
      <c r="CA1492">
        <v>8</v>
      </c>
      <c r="CB1492">
        <v>8</v>
      </c>
      <c r="CC1492">
        <v>8</v>
      </c>
      <c r="CD1492">
        <v>8</v>
      </c>
      <c r="CE1492">
        <v>8</v>
      </c>
      <c r="CF1492" t="str">
        <f>"6:00 AM"</f>
        <v>6:00 AM</v>
      </c>
      <c r="CG1492" t="str">
        <f>"7:00 PM"</f>
        <v>7:00 PM</v>
      </c>
      <c r="CH1492" s="5">
        <v>13.62</v>
      </c>
      <c r="CI1492" t="s">
        <v>146</v>
      </c>
      <c r="CJ1492">
        <v>0</v>
      </c>
      <c r="CK1492" t="s">
        <v>944</v>
      </c>
      <c r="CL1492" t="s">
        <v>136</v>
      </c>
      <c r="CM1492" t="s">
        <v>354</v>
      </c>
      <c r="CN1492" t="s">
        <v>599</v>
      </c>
      <c r="CO1492" t="s">
        <v>946</v>
      </c>
      <c r="CP1492" t="s">
        <v>149</v>
      </c>
      <c r="CQ1492">
        <v>0</v>
      </c>
      <c r="CR1492">
        <v>0</v>
      </c>
      <c r="CS1492" t="s">
        <v>136</v>
      </c>
      <c r="CT1492" t="s">
        <v>136</v>
      </c>
      <c r="CU1492" t="s">
        <v>136</v>
      </c>
      <c r="CV1492" t="s">
        <v>136</v>
      </c>
      <c r="CW1492" t="s">
        <v>134</v>
      </c>
      <c r="CX1492">
        <v>100</v>
      </c>
      <c r="CY1492" t="s">
        <v>134</v>
      </c>
      <c r="CZ1492" t="s">
        <v>136</v>
      </c>
      <c r="DA1492" t="s">
        <v>136</v>
      </c>
      <c r="DB1492" t="s">
        <v>136</v>
      </c>
      <c r="DC1492" t="s">
        <v>136</v>
      </c>
      <c r="DD1492" t="s">
        <v>136</v>
      </c>
      <c r="DF1492" t="s">
        <v>3468</v>
      </c>
      <c r="DG1492" t="s">
        <v>18644</v>
      </c>
      <c r="DH1492" t="s">
        <v>5963</v>
      </c>
      <c r="DI1492" t="s">
        <v>784</v>
      </c>
      <c r="DJ1492" s="4">
        <v>59739</v>
      </c>
      <c r="DK1492" t="s">
        <v>3470</v>
      </c>
      <c r="DL1492" t="s">
        <v>136</v>
      </c>
      <c r="DM1492">
        <v>1</v>
      </c>
      <c r="DN1492" t="s">
        <v>18645</v>
      </c>
      <c r="DO1492" t="s">
        <v>5963</v>
      </c>
      <c r="DP1492" t="s">
        <v>784</v>
      </c>
      <c r="DQ1492" t="str">
        <f>"59739"</f>
        <v>59739</v>
      </c>
      <c r="DR1492" t="s">
        <v>3470</v>
      </c>
      <c r="DS1492" t="s">
        <v>1200</v>
      </c>
      <c r="DT1492">
        <v>1</v>
      </c>
      <c r="DU1492">
        <v>6</v>
      </c>
      <c r="DV1492" t="s">
        <v>136</v>
      </c>
      <c r="DW1492" t="s">
        <v>136</v>
      </c>
      <c r="DX1492" t="s">
        <v>134</v>
      </c>
      <c r="DY1492" t="s">
        <v>136</v>
      </c>
      <c r="DZ1492">
        <v>1</v>
      </c>
      <c r="EA1492" t="s">
        <v>134</v>
      </c>
      <c r="EB1492" s="5">
        <v>12.68</v>
      </c>
      <c r="EC1492" s="5">
        <v>12.68</v>
      </c>
      <c r="ED1492" s="5">
        <v>55</v>
      </c>
      <c r="EE1492" t="s">
        <v>148</v>
      </c>
      <c r="EF1492" t="s">
        <v>953</v>
      </c>
      <c r="EG1492" t="s">
        <v>1201</v>
      </c>
      <c r="EH1492">
        <v>0</v>
      </c>
    </row>
    <row r="1493" spans="1:138" ht="15" customHeight="1" x14ac:dyDescent="0.35">
      <c r="A1493" t="s">
        <v>1917</v>
      </c>
      <c r="B1493" t="s">
        <v>157</v>
      </c>
      <c r="C1493" s="1">
        <v>44159.767070833332</v>
      </c>
      <c r="D1493" s="1">
        <v>44172</v>
      </c>
      <c r="E1493" t="s">
        <v>133</v>
      </c>
      <c r="F1493" t="s">
        <v>136</v>
      </c>
      <c r="G1493" t="s">
        <v>135</v>
      </c>
      <c r="H1493" t="s">
        <v>136</v>
      </c>
      <c r="I1493" t="s">
        <v>1918</v>
      </c>
      <c r="K1493" t="s">
        <v>1919</v>
      </c>
      <c r="M1493" t="s">
        <v>1920</v>
      </c>
      <c r="N1493" t="s">
        <v>870</v>
      </c>
      <c r="O1493" s="4">
        <v>56583</v>
      </c>
      <c r="P1493" t="s">
        <v>140</v>
      </c>
      <c r="R1493">
        <v>12183292128</v>
      </c>
      <c r="T1493">
        <v>11199</v>
      </c>
      <c r="U1493" t="s">
        <v>1921</v>
      </c>
      <c r="V1493" t="s">
        <v>1922</v>
      </c>
      <c r="X1493" t="s">
        <v>164</v>
      </c>
      <c r="Y1493" t="s">
        <v>1923</v>
      </c>
      <c r="AA1493" t="s">
        <v>1924</v>
      </c>
      <c r="AB1493" t="s">
        <v>870</v>
      </c>
      <c r="AC1493" s="4">
        <v>56583</v>
      </c>
      <c r="AD1493" t="s">
        <v>140</v>
      </c>
      <c r="AF1493">
        <v>12183292128</v>
      </c>
      <c r="AH1493" t="s">
        <v>1925</v>
      </c>
      <c r="AI1493" t="s">
        <v>168</v>
      </c>
      <c r="AJ1493" t="s">
        <v>875</v>
      </c>
      <c r="AK1493" t="s">
        <v>876</v>
      </c>
      <c r="AL1493" t="s">
        <v>877</v>
      </c>
      <c r="AM1493" t="s">
        <v>878</v>
      </c>
      <c r="AO1493" t="s">
        <v>879</v>
      </c>
      <c r="AP1493" t="s">
        <v>870</v>
      </c>
      <c r="AQ1493" s="4">
        <v>56537</v>
      </c>
      <c r="AR1493" t="s">
        <v>140</v>
      </c>
      <c r="AS1493" t="s">
        <v>880</v>
      </c>
      <c r="AT1493">
        <v>12183215494</v>
      </c>
      <c r="AV1493" t="s">
        <v>881</v>
      </c>
      <c r="AW1493" t="s">
        <v>882</v>
      </c>
      <c r="AZ1493" t="s">
        <v>288</v>
      </c>
      <c r="BA1493" t="s">
        <v>289</v>
      </c>
      <c r="BB1493" t="s">
        <v>136</v>
      </c>
      <c r="BC1493" t="s">
        <v>136</v>
      </c>
      <c r="BD1493" t="s">
        <v>148</v>
      </c>
      <c r="BE1493" t="s">
        <v>136</v>
      </c>
      <c r="BF1493" t="s">
        <v>136</v>
      </c>
      <c r="BG1493" t="s">
        <v>134</v>
      </c>
      <c r="BH1493" t="s">
        <v>136</v>
      </c>
      <c r="BN1493" t="s">
        <v>1926</v>
      </c>
      <c r="BO1493" t="s">
        <v>1927</v>
      </c>
      <c r="BP1493">
        <v>2</v>
      </c>
      <c r="BQ1493">
        <v>2</v>
      </c>
      <c r="BR1493">
        <v>2</v>
      </c>
      <c r="BS1493" s="1">
        <v>44228</v>
      </c>
      <c r="BT1493" s="1">
        <v>44531</v>
      </c>
      <c r="BU1493" s="1">
        <v>44228</v>
      </c>
      <c r="BV1493" s="1">
        <v>44531</v>
      </c>
      <c r="BW1493" t="s">
        <v>136</v>
      </c>
      <c r="BX1493">
        <v>40</v>
      </c>
      <c r="BY1493">
        <v>0</v>
      </c>
      <c r="BZ1493">
        <v>8</v>
      </c>
      <c r="CA1493">
        <v>8</v>
      </c>
      <c r="CB1493">
        <v>8</v>
      </c>
      <c r="CC1493">
        <v>8</v>
      </c>
      <c r="CD1493">
        <v>8</v>
      </c>
      <c r="CE1493">
        <v>0</v>
      </c>
      <c r="CF1493" t="str">
        <f>"8:00 AM"</f>
        <v>8:00 AM</v>
      </c>
      <c r="CG1493" t="str">
        <f>"5:00 PM"</f>
        <v>5:00 PM</v>
      </c>
      <c r="CH1493" s="5">
        <v>14.4</v>
      </c>
      <c r="CI1493" t="s">
        <v>146</v>
      </c>
      <c r="CJ1493">
        <v>0</v>
      </c>
      <c r="CK1493" t="s">
        <v>884</v>
      </c>
      <c r="CL1493" t="s">
        <v>136</v>
      </c>
      <c r="CM1493" t="s">
        <v>312</v>
      </c>
      <c r="CN1493" t="s">
        <v>148</v>
      </c>
      <c r="CO1493" s="2" t="s">
        <v>1928</v>
      </c>
      <c r="CP1493" t="s">
        <v>149</v>
      </c>
      <c r="CQ1493">
        <v>3</v>
      </c>
      <c r="CR1493">
        <v>0</v>
      </c>
      <c r="CS1493" t="s">
        <v>134</v>
      </c>
      <c r="CT1493" t="s">
        <v>136</v>
      </c>
      <c r="CU1493" t="s">
        <v>136</v>
      </c>
      <c r="CV1493" t="s">
        <v>136</v>
      </c>
      <c r="CW1493" t="s">
        <v>134</v>
      </c>
      <c r="CX1493">
        <v>60</v>
      </c>
      <c r="CY1493" t="s">
        <v>136</v>
      </c>
      <c r="CZ1493" t="s">
        <v>136</v>
      </c>
      <c r="DA1493" t="s">
        <v>136</v>
      </c>
      <c r="DB1493" t="s">
        <v>136</v>
      </c>
      <c r="DC1493" t="s">
        <v>136</v>
      </c>
      <c r="DD1493" t="s">
        <v>136</v>
      </c>
      <c r="DF1493" s="2" t="s">
        <v>1929</v>
      </c>
      <c r="DG1493" t="s">
        <v>1923</v>
      </c>
      <c r="DH1493" t="s">
        <v>1924</v>
      </c>
      <c r="DI1493" t="s">
        <v>870</v>
      </c>
      <c r="DJ1493" s="4">
        <v>56583</v>
      </c>
      <c r="DK1493" t="s">
        <v>1930</v>
      </c>
      <c r="DL1493" t="s">
        <v>136</v>
      </c>
      <c r="DM1493">
        <v>1</v>
      </c>
      <c r="DN1493" t="s">
        <v>1931</v>
      </c>
      <c r="DO1493" t="s">
        <v>1932</v>
      </c>
      <c r="DP1493" t="s">
        <v>870</v>
      </c>
      <c r="DQ1493" t="str">
        <f>"56324"</f>
        <v>56324</v>
      </c>
      <c r="DR1493" t="s">
        <v>1933</v>
      </c>
      <c r="DS1493" t="s">
        <v>1934</v>
      </c>
      <c r="DT1493">
        <v>3</v>
      </c>
      <c r="DU1493">
        <v>3</v>
      </c>
      <c r="DV1493" t="s">
        <v>134</v>
      </c>
      <c r="DW1493" t="s">
        <v>134</v>
      </c>
      <c r="DX1493" t="s">
        <v>134</v>
      </c>
      <c r="DY1493" t="s">
        <v>136</v>
      </c>
      <c r="DZ1493">
        <v>1</v>
      </c>
      <c r="EA1493" t="s">
        <v>136</v>
      </c>
      <c r="EC1493" s="5">
        <v>12.68</v>
      </c>
      <c r="ED1493" s="5">
        <v>55</v>
      </c>
      <c r="EE1493">
        <v>12183292128</v>
      </c>
      <c r="EF1493" t="s">
        <v>1925</v>
      </c>
      <c r="EG1493" t="s">
        <v>1935</v>
      </c>
      <c r="EH1493">
        <v>0</v>
      </c>
    </row>
    <row r="1494" spans="1:138" ht="15" customHeight="1" x14ac:dyDescent="0.35">
      <c r="A1494" t="s">
        <v>7820</v>
      </c>
      <c r="B1494" t="s">
        <v>157</v>
      </c>
      <c r="C1494" s="1">
        <v>44155.34077476852</v>
      </c>
      <c r="D1494" s="1">
        <v>44172</v>
      </c>
      <c r="E1494" t="s">
        <v>133</v>
      </c>
      <c r="F1494" t="s">
        <v>136</v>
      </c>
      <c r="G1494" t="s">
        <v>135</v>
      </c>
      <c r="H1494" t="s">
        <v>136</v>
      </c>
      <c r="I1494" t="s">
        <v>7821</v>
      </c>
      <c r="K1494" t="s">
        <v>7822</v>
      </c>
      <c r="L1494" t="s">
        <v>7823</v>
      </c>
      <c r="M1494" t="s">
        <v>7824</v>
      </c>
      <c r="N1494" t="s">
        <v>960</v>
      </c>
      <c r="O1494" s="4">
        <v>36541</v>
      </c>
      <c r="P1494" t="s">
        <v>140</v>
      </c>
      <c r="Q1494" t="s">
        <v>155</v>
      </c>
      <c r="R1494">
        <v>12518652001</v>
      </c>
      <c r="T1494">
        <v>111421</v>
      </c>
      <c r="U1494" t="s">
        <v>7825</v>
      </c>
      <c r="V1494" t="s">
        <v>1966</v>
      </c>
      <c r="W1494" t="s">
        <v>1267</v>
      </c>
      <c r="X1494" t="s">
        <v>723</v>
      </c>
      <c r="Y1494" t="s">
        <v>7822</v>
      </c>
      <c r="Z1494" t="s">
        <v>7823</v>
      </c>
      <c r="AA1494" t="s">
        <v>7824</v>
      </c>
      <c r="AB1494" t="s">
        <v>960</v>
      </c>
      <c r="AC1494" s="4">
        <v>36541</v>
      </c>
      <c r="AD1494" t="s">
        <v>140</v>
      </c>
      <c r="AF1494">
        <v>12518652001</v>
      </c>
      <c r="AH1494" t="s">
        <v>1134</v>
      </c>
      <c r="AI1494" t="s">
        <v>168</v>
      </c>
      <c r="AJ1494" t="s">
        <v>1135</v>
      </c>
      <c r="AK1494" t="s">
        <v>1136</v>
      </c>
      <c r="AL1494" t="s">
        <v>229</v>
      </c>
      <c r="AM1494" t="s">
        <v>1137</v>
      </c>
      <c r="AN1494" t="s">
        <v>1138</v>
      </c>
      <c r="AO1494" t="s">
        <v>1139</v>
      </c>
      <c r="AP1494" t="s">
        <v>537</v>
      </c>
      <c r="AQ1494" s="4">
        <v>28327</v>
      </c>
      <c r="AR1494" t="s">
        <v>140</v>
      </c>
      <c r="AT1494">
        <v>19109476004</v>
      </c>
      <c r="AV1494" t="s">
        <v>1140</v>
      </c>
      <c r="AW1494" t="s">
        <v>1141</v>
      </c>
      <c r="AZ1494" t="s">
        <v>144</v>
      </c>
      <c r="BA1494" t="s">
        <v>145</v>
      </c>
      <c r="BB1494" t="s">
        <v>136</v>
      </c>
      <c r="BC1494" t="s">
        <v>136</v>
      </c>
      <c r="BD1494" t="s">
        <v>148</v>
      </c>
      <c r="BE1494" t="s">
        <v>136</v>
      </c>
      <c r="BF1494" t="s">
        <v>136</v>
      </c>
      <c r="BG1494" t="s">
        <v>134</v>
      </c>
      <c r="BH1494" t="s">
        <v>136</v>
      </c>
      <c r="BN1494" t="s">
        <v>7826</v>
      </c>
      <c r="BO1494" t="s">
        <v>2666</v>
      </c>
      <c r="BP1494">
        <v>10</v>
      </c>
      <c r="BQ1494">
        <v>4</v>
      </c>
      <c r="BR1494">
        <v>4</v>
      </c>
      <c r="BS1494" s="1">
        <v>44227</v>
      </c>
      <c r="BT1494" s="1">
        <v>44530</v>
      </c>
      <c r="BU1494" s="1">
        <v>44227</v>
      </c>
      <c r="BV1494" s="1">
        <v>44530</v>
      </c>
      <c r="BW1494" t="s">
        <v>136</v>
      </c>
      <c r="BX1494">
        <v>40</v>
      </c>
      <c r="BY1494">
        <v>0</v>
      </c>
      <c r="BZ1494">
        <v>7</v>
      </c>
      <c r="CA1494">
        <v>7</v>
      </c>
      <c r="CB1494">
        <v>7</v>
      </c>
      <c r="CC1494">
        <v>7</v>
      </c>
      <c r="CD1494">
        <v>7</v>
      </c>
      <c r="CE1494">
        <v>5</v>
      </c>
      <c r="CF1494" t="str">
        <f>"7:00 AM"</f>
        <v>7:00 AM</v>
      </c>
      <c r="CG1494" t="str">
        <f>"3:00 PM"</f>
        <v>3:00 PM</v>
      </c>
      <c r="CH1494" s="5">
        <v>11.71</v>
      </c>
      <c r="CI1494" t="s">
        <v>146</v>
      </c>
      <c r="CL1494" t="s">
        <v>136</v>
      </c>
      <c r="CM1494" t="s">
        <v>147</v>
      </c>
      <c r="CN1494" t="s">
        <v>148</v>
      </c>
      <c r="CO1494" t="s">
        <v>1142</v>
      </c>
      <c r="CP1494" t="s">
        <v>149</v>
      </c>
      <c r="CQ1494">
        <v>3</v>
      </c>
      <c r="CR1494">
        <v>0</v>
      </c>
      <c r="CS1494" t="s">
        <v>136</v>
      </c>
      <c r="CT1494" t="s">
        <v>136</v>
      </c>
      <c r="CU1494" t="s">
        <v>136</v>
      </c>
      <c r="CV1494" t="s">
        <v>134</v>
      </c>
      <c r="CW1494" t="s">
        <v>134</v>
      </c>
      <c r="CX1494">
        <v>75</v>
      </c>
      <c r="CY1494" t="s">
        <v>134</v>
      </c>
      <c r="CZ1494" t="s">
        <v>134</v>
      </c>
      <c r="DA1494" t="s">
        <v>134</v>
      </c>
      <c r="DB1494" t="s">
        <v>134</v>
      </c>
      <c r="DC1494" t="s">
        <v>134</v>
      </c>
      <c r="DD1494" t="s">
        <v>136</v>
      </c>
      <c r="DF1494" t="s">
        <v>7827</v>
      </c>
      <c r="DG1494" t="s">
        <v>7828</v>
      </c>
      <c r="DH1494" t="s">
        <v>7824</v>
      </c>
      <c r="DI1494" t="s">
        <v>960</v>
      </c>
      <c r="DJ1494" s="4">
        <v>36541</v>
      </c>
      <c r="DK1494" t="s">
        <v>1144</v>
      </c>
      <c r="DL1494" t="s">
        <v>134</v>
      </c>
      <c r="DM1494">
        <v>3</v>
      </c>
      <c r="DN1494" t="s">
        <v>7829</v>
      </c>
      <c r="DO1494" t="s">
        <v>7824</v>
      </c>
      <c r="DP1494" t="s">
        <v>960</v>
      </c>
      <c r="DQ1494" t="str">
        <f>"36541"</f>
        <v>36541</v>
      </c>
      <c r="DR1494" t="s">
        <v>1144</v>
      </c>
      <c r="DS1494" t="s">
        <v>497</v>
      </c>
      <c r="DT1494">
        <v>1</v>
      </c>
      <c r="DU1494">
        <v>5</v>
      </c>
      <c r="DV1494" t="s">
        <v>134</v>
      </c>
      <c r="DW1494" t="s">
        <v>134</v>
      </c>
      <c r="DX1494" t="s">
        <v>134</v>
      </c>
      <c r="DY1494" t="s">
        <v>136</v>
      </c>
      <c r="DZ1494">
        <v>1</v>
      </c>
      <c r="EA1494" t="s">
        <v>136</v>
      </c>
      <c r="EC1494" s="5">
        <v>12.68</v>
      </c>
      <c r="ED1494" s="5">
        <v>55</v>
      </c>
      <c r="EE1494" t="s">
        <v>148</v>
      </c>
      <c r="EF1494" t="s">
        <v>7830</v>
      </c>
      <c r="EG1494" t="s">
        <v>1145</v>
      </c>
      <c r="EH1494">
        <v>0</v>
      </c>
    </row>
    <row r="1495" spans="1:138" ht="15" customHeight="1" x14ac:dyDescent="0.35">
      <c r="A1495" t="s">
        <v>26298</v>
      </c>
      <c r="B1495" t="s">
        <v>157</v>
      </c>
      <c r="C1495" s="1">
        <v>44155.680059375001</v>
      </c>
      <c r="D1495" s="1">
        <v>44172</v>
      </c>
      <c r="E1495" t="s">
        <v>133</v>
      </c>
      <c r="F1495" t="s">
        <v>134</v>
      </c>
      <c r="G1495" t="s">
        <v>135</v>
      </c>
      <c r="H1495" t="s">
        <v>136</v>
      </c>
      <c r="I1495" t="s">
        <v>6308</v>
      </c>
      <c r="K1495" t="s">
        <v>6309</v>
      </c>
      <c r="M1495" t="s">
        <v>6310</v>
      </c>
      <c r="N1495" t="s">
        <v>925</v>
      </c>
      <c r="O1495" s="4">
        <v>83316</v>
      </c>
      <c r="P1495" t="s">
        <v>140</v>
      </c>
      <c r="R1495">
        <v>12085435531</v>
      </c>
      <c r="T1495">
        <v>11521</v>
      </c>
      <c r="U1495" t="s">
        <v>6311</v>
      </c>
      <c r="V1495" t="s">
        <v>5707</v>
      </c>
      <c r="W1495" t="s">
        <v>402</v>
      </c>
      <c r="X1495" t="s">
        <v>6312</v>
      </c>
      <c r="Y1495" t="s">
        <v>6313</v>
      </c>
      <c r="AA1495" t="s">
        <v>6310</v>
      </c>
      <c r="AB1495" t="s">
        <v>925</v>
      </c>
      <c r="AC1495" s="4">
        <v>83316</v>
      </c>
      <c r="AD1495" t="s">
        <v>140</v>
      </c>
      <c r="AF1495">
        <v>12085435531</v>
      </c>
      <c r="AH1495" t="s">
        <v>6314</v>
      </c>
      <c r="AZ1495" t="s">
        <v>334</v>
      </c>
      <c r="BA1495" t="s">
        <v>335</v>
      </c>
      <c r="BB1495" t="s">
        <v>134</v>
      </c>
      <c r="BC1495" t="s">
        <v>134</v>
      </c>
      <c r="BD1495" t="s">
        <v>148</v>
      </c>
      <c r="BE1495" t="s">
        <v>134</v>
      </c>
      <c r="BF1495" t="s">
        <v>136</v>
      </c>
      <c r="BG1495" t="s">
        <v>134</v>
      </c>
      <c r="BH1495" t="s">
        <v>136</v>
      </c>
      <c r="BN1495" t="s">
        <v>26299</v>
      </c>
      <c r="BO1495" t="s">
        <v>8869</v>
      </c>
      <c r="BP1495">
        <v>7</v>
      </c>
      <c r="BQ1495">
        <v>7</v>
      </c>
      <c r="BR1495">
        <v>7</v>
      </c>
      <c r="BS1495" s="1">
        <v>44228</v>
      </c>
      <c r="BT1495" s="1">
        <v>44348</v>
      </c>
      <c r="BU1495" s="1">
        <v>44228</v>
      </c>
      <c r="BV1495" s="1">
        <v>44348</v>
      </c>
      <c r="BW1495" t="s">
        <v>136</v>
      </c>
      <c r="BX1495">
        <v>48</v>
      </c>
      <c r="BY1495">
        <v>0</v>
      </c>
      <c r="BZ1495">
        <v>8</v>
      </c>
      <c r="CA1495">
        <v>8</v>
      </c>
      <c r="CB1495">
        <v>8</v>
      </c>
      <c r="CC1495">
        <v>8</v>
      </c>
      <c r="CD1495">
        <v>8</v>
      </c>
      <c r="CE1495">
        <v>8</v>
      </c>
      <c r="CF1495" t="str">
        <f>"8:00 AM"</f>
        <v>8:00 AM</v>
      </c>
      <c r="CG1495" t="str">
        <f>"5:00 PM"</f>
        <v>5:00 PM</v>
      </c>
      <c r="CH1495" s="5">
        <v>13.62</v>
      </c>
      <c r="CI1495" t="s">
        <v>146</v>
      </c>
      <c r="CJ1495">
        <v>13.62</v>
      </c>
      <c r="CK1495" t="s">
        <v>26300</v>
      </c>
      <c r="CL1495" t="s">
        <v>134</v>
      </c>
      <c r="CM1495" t="s">
        <v>354</v>
      </c>
      <c r="CN1495" t="s">
        <v>2859</v>
      </c>
      <c r="CO1495" s="2" t="s">
        <v>26301</v>
      </c>
      <c r="CP1495" t="s">
        <v>149</v>
      </c>
      <c r="CQ1495">
        <v>1</v>
      </c>
      <c r="CR1495">
        <v>0</v>
      </c>
      <c r="CS1495" t="s">
        <v>136</v>
      </c>
      <c r="CT1495" t="s">
        <v>136</v>
      </c>
      <c r="CU1495" t="s">
        <v>136</v>
      </c>
      <c r="CV1495" t="s">
        <v>136</v>
      </c>
      <c r="CW1495" t="s">
        <v>136</v>
      </c>
      <c r="CY1495" t="s">
        <v>134</v>
      </c>
      <c r="CZ1495" t="s">
        <v>136</v>
      </c>
      <c r="DA1495" t="s">
        <v>136</v>
      </c>
      <c r="DB1495" t="s">
        <v>134</v>
      </c>
      <c r="DC1495" t="s">
        <v>134</v>
      </c>
      <c r="DD1495" t="s">
        <v>136</v>
      </c>
      <c r="DF1495" s="2" t="s">
        <v>8872</v>
      </c>
      <c r="DG1495" t="s">
        <v>26302</v>
      </c>
      <c r="DH1495" t="s">
        <v>6310</v>
      </c>
      <c r="DI1495" t="s">
        <v>925</v>
      </c>
      <c r="DJ1495" s="4">
        <v>83316</v>
      </c>
      <c r="DK1495" t="s">
        <v>1302</v>
      </c>
      <c r="DL1495" t="s">
        <v>134</v>
      </c>
      <c r="DM1495">
        <v>22</v>
      </c>
      <c r="DN1495" t="s">
        <v>6309</v>
      </c>
      <c r="DO1495" t="s">
        <v>6310</v>
      </c>
      <c r="DP1495" t="s">
        <v>925</v>
      </c>
      <c r="DQ1495" t="str">
        <f>"83316"</f>
        <v>83316</v>
      </c>
      <c r="DR1495" t="s">
        <v>1302</v>
      </c>
      <c r="DS1495" s="2" t="s">
        <v>11857</v>
      </c>
      <c r="DT1495">
        <v>8</v>
      </c>
      <c r="DU1495">
        <v>29</v>
      </c>
      <c r="DV1495" t="s">
        <v>134</v>
      </c>
      <c r="DW1495" t="s">
        <v>134</v>
      </c>
      <c r="DX1495" t="s">
        <v>134</v>
      </c>
      <c r="DY1495" t="s">
        <v>136</v>
      </c>
      <c r="DZ1495">
        <v>1</v>
      </c>
      <c r="EA1495" t="s">
        <v>136</v>
      </c>
      <c r="EC1495" s="5">
        <v>12.68</v>
      </c>
      <c r="ED1495" s="5">
        <v>55</v>
      </c>
      <c r="EE1495">
        <v>12085435531</v>
      </c>
      <c r="EF1495" t="s">
        <v>6314</v>
      </c>
      <c r="EG1495" t="s">
        <v>155</v>
      </c>
      <c r="EH1495">
        <v>3</v>
      </c>
    </row>
    <row r="1496" spans="1:138" ht="15" customHeight="1" x14ac:dyDescent="0.35">
      <c r="A1496" t="s">
        <v>6307</v>
      </c>
      <c r="B1496" t="s">
        <v>157</v>
      </c>
      <c r="C1496" s="1">
        <v>44155.685358333336</v>
      </c>
      <c r="D1496" s="1">
        <v>44172</v>
      </c>
      <c r="E1496" t="s">
        <v>133</v>
      </c>
      <c r="F1496" t="s">
        <v>134</v>
      </c>
      <c r="G1496" t="s">
        <v>135</v>
      </c>
      <c r="H1496" t="s">
        <v>136</v>
      </c>
      <c r="I1496" t="s">
        <v>6308</v>
      </c>
      <c r="K1496" t="s">
        <v>6309</v>
      </c>
      <c r="M1496" t="s">
        <v>6310</v>
      </c>
      <c r="N1496" t="s">
        <v>925</v>
      </c>
      <c r="O1496" s="4">
        <v>83316</v>
      </c>
      <c r="P1496" t="s">
        <v>140</v>
      </c>
      <c r="R1496">
        <v>12085435531</v>
      </c>
      <c r="T1496">
        <v>1152</v>
      </c>
      <c r="U1496" t="s">
        <v>6311</v>
      </c>
      <c r="V1496" t="s">
        <v>5707</v>
      </c>
      <c r="W1496" t="s">
        <v>402</v>
      </c>
      <c r="X1496" t="s">
        <v>6312</v>
      </c>
      <c r="Y1496" t="s">
        <v>6313</v>
      </c>
      <c r="AA1496" t="s">
        <v>6310</v>
      </c>
      <c r="AB1496" t="s">
        <v>925</v>
      </c>
      <c r="AC1496" s="4">
        <v>83316</v>
      </c>
      <c r="AD1496" t="s">
        <v>140</v>
      </c>
      <c r="AF1496">
        <v>12085435531</v>
      </c>
      <c r="AH1496" t="s">
        <v>6314</v>
      </c>
      <c r="AZ1496" t="s">
        <v>3909</v>
      </c>
      <c r="BA1496" t="s">
        <v>3910</v>
      </c>
      <c r="BB1496" t="s">
        <v>134</v>
      </c>
      <c r="BC1496" t="s">
        <v>134</v>
      </c>
      <c r="BD1496" t="s">
        <v>148</v>
      </c>
      <c r="BE1496" t="s">
        <v>134</v>
      </c>
      <c r="BF1496" t="s">
        <v>136</v>
      </c>
      <c r="BG1496" t="s">
        <v>134</v>
      </c>
      <c r="BH1496" t="s">
        <v>136</v>
      </c>
      <c r="BN1496" t="s">
        <v>6315</v>
      </c>
      <c r="BO1496" t="s">
        <v>6316</v>
      </c>
      <c r="BP1496">
        <v>3</v>
      </c>
      <c r="BQ1496">
        <v>3</v>
      </c>
      <c r="BR1496">
        <v>3</v>
      </c>
      <c r="BS1496" s="1">
        <v>44228</v>
      </c>
      <c r="BT1496" s="1">
        <v>44348</v>
      </c>
      <c r="BU1496" s="1">
        <v>44228</v>
      </c>
      <c r="BV1496" s="1">
        <v>44348</v>
      </c>
      <c r="BW1496" t="s">
        <v>136</v>
      </c>
      <c r="BX1496">
        <v>48</v>
      </c>
      <c r="BY1496">
        <v>0</v>
      </c>
      <c r="BZ1496">
        <v>8</v>
      </c>
      <c r="CA1496">
        <v>8</v>
      </c>
      <c r="CB1496">
        <v>8</v>
      </c>
      <c r="CC1496">
        <v>8</v>
      </c>
      <c r="CD1496">
        <v>8</v>
      </c>
      <c r="CE1496">
        <v>8</v>
      </c>
      <c r="CF1496" t="str">
        <f>"8:00 AM"</f>
        <v>8:00 AM</v>
      </c>
      <c r="CG1496" t="str">
        <f>"5:00 PM"</f>
        <v>5:00 PM</v>
      </c>
      <c r="CH1496" s="5">
        <v>13.62</v>
      </c>
      <c r="CI1496" t="s">
        <v>146</v>
      </c>
      <c r="CJ1496">
        <v>0</v>
      </c>
      <c r="CK1496" t="s">
        <v>6317</v>
      </c>
      <c r="CL1496" t="s">
        <v>134</v>
      </c>
      <c r="CM1496" t="s">
        <v>354</v>
      </c>
      <c r="CN1496" t="s">
        <v>2859</v>
      </c>
      <c r="CO1496" s="2" t="s">
        <v>6318</v>
      </c>
      <c r="CP1496" t="s">
        <v>149</v>
      </c>
      <c r="CQ1496">
        <v>3</v>
      </c>
      <c r="CR1496">
        <v>0</v>
      </c>
      <c r="CS1496" t="s">
        <v>136</v>
      </c>
      <c r="CT1496" t="s">
        <v>136</v>
      </c>
      <c r="CU1496" t="s">
        <v>136</v>
      </c>
      <c r="CV1496" t="s">
        <v>136</v>
      </c>
      <c r="CW1496" t="s">
        <v>136</v>
      </c>
      <c r="CY1496" t="s">
        <v>134</v>
      </c>
      <c r="CZ1496" t="s">
        <v>136</v>
      </c>
      <c r="DA1496" t="s">
        <v>136</v>
      </c>
      <c r="DB1496" t="s">
        <v>136</v>
      </c>
      <c r="DC1496" t="s">
        <v>134</v>
      </c>
      <c r="DD1496" t="s">
        <v>136</v>
      </c>
      <c r="DF1496" t="s">
        <v>1841</v>
      </c>
      <c r="DG1496" t="s">
        <v>6319</v>
      </c>
      <c r="DH1496" t="s">
        <v>6310</v>
      </c>
      <c r="DI1496" t="s">
        <v>925</v>
      </c>
      <c r="DJ1496" s="4">
        <v>83316</v>
      </c>
      <c r="DK1496" t="s">
        <v>1302</v>
      </c>
      <c r="DL1496" t="s">
        <v>134</v>
      </c>
      <c r="DM1496">
        <v>22</v>
      </c>
      <c r="DN1496" t="s">
        <v>6309</v>
      </c>
      <c r="DO1496" t="s">
        <v>6310</v>
      </c>
      <c r="DP1496" t="s">
        <v>925</v>
      </c>
      <c r="DQ1496" t="str">
        <f>"83316"</f>
        <v>83316</v>
      </c>
      <c r="DR1496" t="s">
        <v>1302</v>
      </c>
      <c r="DS1496" t="s">
        <v>6320</v>
      </c>
      <c r="DT1496">
        <v>8</v>
      </c>
      <c r="DU1496">
        <v>29</v>
      </c>
      <c r="DV1496" t="s">
        <v>134</v>
      </c>
      <c r="DW1496" t="s">
        <v>134</v>
      </c>
      <c r="DX1496" t="s">
        <v>134</v>
      </c>
      <c r="DY1496" t="s">
        <v>136</v>
      </c>
      <c r="DZ1496">
        <v>1</v>
      </c>
      <c r="EA1496" t="s">
        <v>136</v>
      </c>
      <c r="EC1496" s="5">
        <v>12.68</v>
      </c>
      <c r="ED1496" s="5">
        <v>55</v>
      </c>
      <c r="EE1496">
        <v>12085435531</v>
      </c>
      <c r="EF1496" t="s">
        <v>6314</v>
      </c>
      <c r="EG1496" t="s">
        <v>155</v>
      </c>
      <c r="EH1496">
        <v>3</v>
      </c>
    </row>
    <row r="1497" spans="1:138" ht="15" customHeight="1" x14ac:dyDescent="0.35">
      <c r="A1497" t="s">
        <v>832</v>
      </c>
      <c r="B1497" t="s">
        <v>833</v>
      </c>
      <c r="C1497" s="1">
        <v>44165.323626620368</v>
      </c>
      <c r="D1497" s="1">
        <v>44172</v>
      </c>
      <c r="E1497" t="s">
        <v>133</v>
      </c>
      <c r="F1497" t="s">
        <v>136</v>
      </c>
      <c r="G1497" t="s">
        <v>135</v>
      </c>
      <c r="H1497" t="s">
        <v>136</v>
      </c>
      <c r="I1497" t="s">
        <v>834</v>
      </c>
      <c r="K1497" t="s">
        <v>835</v>
      </c>
      <c r="L1497" t="s">
        <v>148</v>
      </c>
      <c r="M1497" t="s">
        <v>836</v>
      </c>
      <c r="N1497" t="s">
        <v>837</v>
      </c>
      <c r="O1497" s="4">
        <v>29718</v>
      </c>
      <c r="P1497" t="s">
        <v>140</v>
      </c>
      <c r="R1497">
        <v>17042835696</v>
      </c>
      <c r="T1497">
        <v>1114</v>
      </c>
      <c r="U1497" t="s">
        <v>838</v>
      </c>
      <c r="V1497" t="s">
        <v>839</v>
      </c>
      <c r="W1497" t="s">
        <v>840</v>
      </c>
      <c r="X1497" t="s">
        <v>429</v>
      </c>
      <c r="Y1497" t="s">
        <v>835</v>
      </c>
      <c r="AA1497" t="s">
        <v>836</v>
      </c>
      <c r="AB1497" t="s">
        <v>837</v>
      </c>
      <c r="AC1497" s="4">
        <v>29718</v>
      </c>
      <c r="AD1497" t="s">
        <v>140</v>
      </c>
      <c r="AE1497" t="s">
        <v>841</v>
      </c>
      <c r="AF1497">
        <v>17042835696</v>
      </c>
      <c r="AH1497" t="s">
        <v>842</v>
      </c>
      <c r="AI1497" t="s">
        <v>168</v>
      </c>
      <c r="AJ1497" t="s">
        <v>843</v>
      </c>
      <c r="AK1497" t="s">
        <v>844</v>
      </c>
      <c r="AL1497" t="s">
        <v>845</v>
      </c>
      <c r="AM1497" t="s">
        <v>846</v>
      </c>
      <c r="AO1497" t="s">
        <v>847</v>
      </c>
      <c r="AP1497" t="s">
        <v>161</v>
      </c>
      <c r="AQ1497" s="4">
        <v>31636</v>
      </c>
      <c r="AR1497" t="s">
        <v>140</v>
      </c>
      <c r="AT1497">
        <v>12295596879</v>
      </c>
      <c r="AV1497" t="s">
        <v>848</v>
      </c>
      <c r="AW1497" t="s">
        <v>849</v>
      </c>
      <c r="AZ1497" t="s">
        <v>144</v>
      </c>
      <c r="BA1497" t="s">
        <v>145</v>
      </c>
      <c r="BB1497" t="s">
        <v>136</v>
      </c>
      <c r="BC1497" t="s">
        <v>136</v>
      </c>
      <c r="BD1497" t="s">
        <v>148</v>
      </c>
      <c r="BE1497" t="s">
        <v>136</v>
      </c>
      <c r="BF1497" t="s">
        <v>136</v>
      </c>
      <c r="BG1497" t="s">
        <v>134</v>
      </c>
      <c r="BH1497" t="s">
        <v>136</v>
      </c>
      <c r="BI1497" t="s">
        <v>850</v>
      </c>
      <c r="BJ1497" t="s">
        <v>851</v>
      </c>
      <c r="BL1497" t="s">
        <v>849</v>
      </c>
      <c r="BM1497" t="s">
        <v>848</v>
      </c>
      <c r="BN1497" t="s">
        <v>852</v>
      </c>
      <c r="BO1497" t="s">
        <v>853</v>
      </c>
      <c r="BP1497">
        <v>24</v>
      </c>
      <c r="BQ1497">
        <v>24</v>
      </c>
      <c r="BR1497">
        <v>23</v>
      </c>
      <c r="BS1497" s="1">
        <v>44235</v>
      </c>
      <c r="BT1497" s="1">
        <v>44538</v>
      </c>
      <c r="BU1497" s="1">
        <v>44235</v>
      </c>
      <c r="BV1497" s="1">
        <v>44538</v>
      </c>
      <c r="BW1497" t="s">
        <v>136</v>
      </c>
      <c r="BX1497">
        <v>47.5</v>
      </c>
      <c r="BY1497">
        <v>0</v>
      </c>
      <c r="BZ1497">
        <v>9</v>
      </c>
      <c r="CA1497">
        <v>9</v>
      </c>
      <c r="CB1497">
        <v>9</v>
      </c>
      <c r="CC1497">
        <v>9</v>
      </c>
      <c r="CD1497">
        <v>9</v>
      </c>
      <c r="CE1497">
        <v>2.5</v>
      </c>
      <c r="CF1497" t="str">
        <f>"7:30 AM"</f>
        <v>7:30 AM</v>
      </c>
      <c r="CG1497" t="str">
        <f>"5:00 PM"</f>
        <v>5:00 PM</v>
      </c>
      <c r="CH1497" s="5">
        <v>11.71</v>
      </c>
      <c r="CI1497" t="s">
        <v>146</v>
      </c>
      <c r="CL1497" t="s">
        <v>136</v>
      </c>
      <c r="CM1497" t="s">
        <v>147</v>
      </c>
      <c r="CN1497" t="s">
        <v>148</v>
      </c>
      <c r="CO1497" t="s">
        <v>854</v>
      </c>
      <c r="CP1497" t="s">
        <v>149</v>
      </c>
      <c r="CQ1497">
        <v>0</v>
      </c>
      <c r="CR1497">
        <v>0</v>
      </c>
      <c r="CS1497" t="s">
        <v>136</v>
      </c>
      <c r="CT1497" t="s">
        <v>136</v>
      </c>
      <c r="CU1497" t="s">
        <v>136</v>
      </c>
      <c r="CV1497" t="s">
        <v>136</v>
      </c>
      <c r="CW1497" t="s">
        <v>134</v>
      </c>
      <c r="CX1497">
        <v>90</v>
      </c>
      <c r="CY1497" t="s">
        <v>134</v>
      </c>
      <c r="CZ1497" t="s">
        <v>134</v>
      </c>
      <c r="DA1497" t="s">
        <v>134</v>
      </c>
      <c r="DB1497" t="s">
        <v>134</v>
      </c>
      <c r="DC1497" t="s">
        <v>134</v>
      </c>
      <c r="DD1497" t="s">
        <v>136</v>
      </c>
      <c r="DF1497" t="s">
        <v>855</v>
      </c>
      <c r="DG1497" t="s">
        <v>856</v>
      </c>
      <c r="DH1497" t="s">
        <v>857</v>
      </c>
      <c r="DI1497" t="s">
        <v>537</v>
      </c>
      <c r="DJ1497" s="4">
        <v>28110</v>
      </c>
      <c r="DK1497" t="s">
        <v>858</v>
      </c>
      <c r="DL1497" t="s">
        <v>134</v>
      </c>
      <c r="DM1497">
        <v>2</v>
      </c>
      <c r="DN1497" t="s">
        <v>859</v>
      </c>
      <c r="DO1497" t="s">
        <v>836</v>
      </c>
      <c r="DP1497" t="s">
        <v>837</v>
      </c>
      <c r="DQ1497" t="str">
        <f>"29718"</f>
        <v>29718</v>
      </c>
      <c r="DR1497" t="s">
        <v>860</v>
      </c>
      <c r="DS1497" t="s">
        <v>861</v>
      </c>
      <c r="DT1497">
        <v>1</v>
      </c>
      <c r="DU1497">
        <v>23</v>
      </c>
      <c r="DV1497" t="s">
        <v>134</v>
      </c>
      <c r="DW1497" t="s">
        <v>134</v>
      </c>
      <c r="DX1497" t="s">
        <v>134</v>
      </c>
      <c r="DY1497" t="s">
        <v>134</v>
      </c>
      <c r="DZ1497">
        <v>2</v>
      </c>
      <c r="EA1497" t="s">
        <v>134</v>
      </c>
      <c r="EB1497" s="5">
        <v>12.68</v>
      </c>
      <c r="EC1497" s="5">
        <v>12.68</v>
      </c>
      <c r="ED1497" s="5">
        <v>55</v>
      </c>
      <c r="EE1497" t="s">
        <v>148</v>
      </c>
      <c r="EF1497" t="s">
        <v>842</v>
      </c>
      <c r="EG1497" t="s">
        <v>862</v>
      </c>
      <c r="EH1497">
        <v>0</v>
      </c>
    </row>
    <row r="1498" spans="1:138" ht="15" customHeight="1" x14ac:dyDescent="0.35">
      <c r="A1498" t="s">
        <v>21344</v>
      </c>
      <c r="B1498" t="s">
        <v>273</v>
      </c>
      <c r="C1498" s="1">
        <v>44168.583247337963</v>
      </c>
      <c r="D1498" s="1">
        <v>44172</v>
      </c>
      <c r="E1498" t="s">
        <v>133</v>
      </c>
      <c r="F1498" t="s">
        <v>136</v>
      </c>
      <c r="G1498" t="s">
        <v>135</v>
      </c>
      <c r="H1498" t="s">
        <v>136</v>
      </c>
      <c r="I1498" t="s">
        <v>21345</v>
      </c>
      <c r="K1498" t="s">
        <v>21346</v>
      </c>
      <c r="L1498" t="s">
        <v>148</v>
      </c>
      <c r="M1498" t="s">
        <v>20414</v>
      </c>
      <c r="N1498" t="s">
        <v>1114</v>
      </c>
      <c r="O1498" s="4">
        <v>99350</v>
      </c>
      <c r="P1498" t="s">
        <v>140</v>
      </c>
      <c r="R1498">
        <v>15098944773</v>
      </c>
      <c r="T1498">
        <v>111332</v>
      </c>
      <c r="U1498" t="s">
        <v>21347</v>
      </c>
      <c r="V1498" t="s">
        <v>21348</v>
      </c>
      <c r="X1498" t="s">
        <v>9757</v>
      </c>
      <c r="Y1498" t="s">
        <v>21346</v>
      </c>
      <c r="AA1498" t="s">
        <v>20414</v>
      </c>
      <c r="AB1498" t="s">
        <v>1114</v>
      </c>
      <c r="AC1498" s="4">
        <v>99350</v>
      </c>
      <c r="AD1498" t="s">
        <v>140</v>
      </c>
      <c r="AE1498" t="s">
        <v>841</v>
      </c>
      <c r="AF1498">
        <v>15098944773</v>
      </c>
      <c r="AH1498" t="s">
        <v>1759</v>
      </c>
      <c r="AI1498" t="s">
        <v>168</v>
      </c>
      <c r="AJ1498" t="s">
        <v>559</v>
      </c>
      <c r="AK1498" t="s">
        <v>433</v>
      </c>
      <c r="AL1498" t="s">
        <v>978</v>
      </c>
      <c r="AM1498" t="s">
        <v>561</v>
      </c>
      <c r="AN1498" t="s">
        <v>562</v>
      </c>
      <c r="AO1498" t="s">
        <v>563</v>
      </c>
      <c r="AP1498" t="s">
        <v>564</v>
      </c>
      <c r="AQ1498" s="4">
        <v>22949</v>
      </c>
      <c r="AR1498" t="s">
        <v>140</v>
      </c>
      <c r="AT1498">
        <v>14342634300</v>
      </c>
      <c r="AV1498" t="s">
        <v>1760</v>
      </c>
      <c r="AW1498" t="s">
        <v>980</v>
      </c>
      <c r="AZ1498" t="s">
        <v>288</v>
      </c>
      <c r="BA1498" t="s">
        <v>289</v>
      </c>
      <c r="BB1498" t="s">
        <v>136</v>
      </c>
      <c r="BC1498" t="s">
        <v>136</v>
      </c>
      <c r="BD1498" t="s">
        <v>148</v>
      </c>
      <c r="BE1498" t="s">
        <v>136</v>
      </c>
      <c r="BF1498" t="s">
        <v>136</v>
      </c>
      <c r="BG1498" t="s">
        <v>134</v>
      </c>
      <c r="BH1498" t="s">
        <v>136</v>
      </c>
      <c r="BI1498" t="s">
        <v>1761</v>
      </c>
      <c r="BJ1498" t="s">
        <v>1762</v>
      </c>
      <c r="BL1498" t="s">
        <v>566</v>
      </c>
      <c r="BM1498" t="s">
        <v>1759</v>
      </c>
      <c r="BN1498" t="s">
        <v>21349</v>
      </c>
      <c r="BO1498" t="s">
        <v>965</v>
      </c>
      <c r="BP1498">
        <v>29</v>
      </c>
      <c r="BQ1498">
        <v>24</v>
      </c>
      <c r="BS1498" s="1">
        <v>44228</v>
      </c>
      <c r="BT1498" s="1">
        <v>44511</v>
      </c>
      <c r="BU1498" s="1">
        <v>44228</v>
      </c>
      <c r="BV1498" s="1">
        <v>44511</v>
      </c>
      <c r="BW1498" t="s">
        <v>136</v>
      </c>
      <c r="BX1498">
        <v>39</v>
      </c>
      <c r="BY1498">
        <v>0</v>
      </c>
      <c r="BZ1498">
        <v>6.5</v>
      </c>
      <c r="CA1498">
        <v>6.5</v>
      </c>
      <c r="CB1498">
        <v>6.5</v>
      </c>
      <c r="CC1498">
        <v>6.5</v>
      </c>
      <c r="CD1498">
        <v>6.5</v>
      </c>
      <c r="CE1498">
        <v>6.5</v>
      </c>
      <c r="CF1498" t="str">
        <f>"7:00 AM"</f>
        <v>7:00 AM</v>
      </c>
      <c r="CG1498" t="str">
        <f>"2:00 PM"</f>
        <v>2:00 PM</v>
      </c>
      <c r="CH1498" s="5">
        <v>15.83</v>
      </c>
      <c r="CI1498" t="s">
        <v>146</v>
      </c>
      <c r="CL1498" t="s">
        <v>136</v>
      </c>
      <c r="CM1498" t="s">
        <v>312</v>
      </c>
      <c r="CN1498" t="s">
        <v>148</v>
      </c>
      <c r="CO1498" t="s">
        <v>2837</v>
      </c>
      <c r="CP1498" t="s">
        <v>149</v>
      </c>
      <c r="CQ1498">
        <v>2</v>
      </c>
      <c r="CR1498">
        <v>0</v>
      </c>
      <c r="CS1498" t="s">
        <v>136</v>
      </c>
      <c r="CT1498" t="s">
        <v>136</v>
      </c>
      <c r="CU1498" t="s">
        <v>136</v>
      </c>
      <c r="CV1498" t="s">
        <v>134</v>
      </c>
      <c r="CW1498" t="s">
        <v>134</v>
      </c>
      <c r="CX1498">
        <v>50</v>
      </c>
      <c r="CY1498" t="s">
        <v>134</v>
      </c>
      <c r="CZ1498" t="s">
        <v>134</v>
      </c>
      <c r="DA1498" t="s">
        <v>134</v>
      </c>
      <c r="DB1498" t="s">
        <v>134</v>
      </c>
      <c r="DC1498" t="s">
        <v>134</v>
      </c>
      <c r="DD1498" t="s">
        <v>136</v>
      </c>
      <c r="DF1498" t="s">
        <v>21350</v>
      </c>
      <c r="DG1498" t="s">
        <v>21351</v>
      </c>
      <c r="DH1498" t="s">
        <v>21352</v>
      </c>
      <c r="DI1498" t="s">
        <v>1114</v>
      </c>
      <c r="DJ1498" s="4">
        <v>99356</v>
      </c>
      <c r="DK1498" t="s">
        <v>10560</v>
      </c>
      <c r="DL1498" t="s">
        <v>134</v>
      </c>
      <c r="DM1498">
        <v>12</v>
      </c>
      <c r="DN1498" t="s">
        <v>21353</v>
      </c>
      <c r="DO1498" t="s">
        <v>20414</v>
      </c>
      <c r="DP1498" t="s">
        <v>1114</v>
      </c>
      <c r="DQ1498" t="str">
        <f>"99350"</f>
        <v>99350</v>
      </c>
      <c r="DR1498" t="s">
        <v>6232</v>
      </c>
      <c r="DS1498" t="s">
        <v>919</v>
      </c>
      <c r="DT1498">
        <v>4</v>
      </c>
      <c r="DU1498">
        <v>48</v>
      </c>
      <c r="DV1498" t="s">
        <v>134</v>
      </c>
      <c r="DW1498" t="s">
        <v>134</v>
      </c>
      <c r="DX1498" t="s">
        <v>134</v>
      </c>
      <c r="DY1498" t="s">
        <v>134</v>
      </c>
      <c r="DZ1498">
        <v>3</v>
      </c>
      <c r="EA1498" t="s">
        <v>134</v>
      </c>
      <c r="EB1498" s="5">
        <v>12.68</v>
      </c>
      <c r="EC1498" s="5">
        <v>12.68</v>
      </c>
      <c r="ED1498" s="5">
        <v>55</v>
      </c>
      <c r="EE1498" t="s">
        <v>148</v>
      </c>
      <c r="EF1498" t="s">
        <v>21354</v>
      </c>
      <c r="EG1498" t="s">
        <v>1126</v>
      </c>
      <c r="EH1498">
        <v>0</v>
      </c>
    </row>
    <row r="1499" spans="1:138" ht="15" customHeight="1" x14ac:dyDescent="0.35">
      <c r="A1499" t="s">
        <v>15719</v>
      </c>
      <c r="B1499" t="s">
        <v>157</v>
      </c>
      <c r="C1499" s="1">
        <v>44151.765692592591</v>
      </c>
      <c r="D1499" s="1">
        <v>44173</v>
      </c>
      <c r="E1499" t="s">
        <v>133</v>
      </c>
      <c r="F1499" t="s">
        <v>136</v>
      </c>
      <c r="G1499" t="s">
        <v>135</v>
      </c>
      <c r="H1499" t="s">
        <v>136</v>
      </c>
      <c r="I1499" t="s">
        <v>15720</v>
      </c>
      <c r="K1499" t="s">
        <v>15721</v>
      </c>
      <c r="M1499" t="s">
        <v>15722</v>
      </c>
      <c r="N1499" t="s">
        <v>395</v>
      </c>
      <c r="O1499" s="4">
        <v>96130</v>
      </c>
      <c r="P1499" t="s">
        <v>140</v>
      </c>
      <c r="R1499">
        <v>15302546867</v>
      </c>
      <c r="T1499">
        <v>111333</v>
      </c>
      <c r="U1499" t="s">
        <v>15723</v>
      </c>
      <c r="V1499" t="s">
        <v>2795</v>
      </c>
      <c r="X1499" t="s">
        <v>15724</v>
      </c>
      <c r="Y1499" t="s">
        <v>15721</v>
      </c>
      <c r="AA1499" t="s">
        <v>15722</v>
      </c>
      <c r="AB1499" t="s">
        <v>395</v>
      </c>
      <c r="AC1499" s="4">
        <v>96130</v>
      </c>
      <c r="AD1499" t="s">
        <v>140</v>
      </c>
      <c r="AF1499">
        <v>15302546867</v>
      </c>
      <c r="AH1499" t="s">
        <v>15725</v>
      </c>
      <c r="AI1499" t="s">
        <v>226</v>
      </c>
      <c r="AJ1499" t="s">
        <v>401</v>
      </c>
      <c r="AK1499" t="s">
        <v>402</v>
      </c>
      <c r="AL1499" t="s">
        <v>403</v>
      </c>
      <c r="AM1499" t="s">
        <v>404</v>
      </c>
      <c r="AO1499" t="s">
        <v>405</v>
      </c>
      <c r="AP1499" t="s">
        <v>395</v>
      </c>
      <c r="AQ1499" s="4">
        <v>92106</v>
      </c>
      <c r="AR1499" t="s">
        <v>140</v>
      </c>
      <c r="AT1499">
        <v>16192696164</v>
      </c>
      <c r="AV1499" t="s">
        <v>406</v>
      </c>
      <c r="AW1499" t="s">
        <v>407</v>
      </c>
      <c r="AX1499" t="s">
        <v>395</v>
      </c>
      <c r="AY1499" t="s">
        <v>408</v>
      </c>
      <c r="AZ1499" t="s">
        <v>821</v>
      </c>
      <c r="BA1499" t="s">
        <v>822</v>
      </c>
      <c r="BB1499" t="s">
        <v>136</v>
      </c>
      <c r="BC1499" t="s">
        <v>136</v>
      </c>
      <c r="BD1499" t="s">
        <v>148</v>
      </c>
      <c r="BE1499" t="s">
        <v>136</v>
      </c>
      <c r="BF1499" t="s">
        <v>136</v>
      </c>
      <c r="BG1499" t="s">
        <v>134</v>
      </c>
      <c r="BH1499" t="s">
        <v>136</v>
      </c>
      <c r="BN1499" t="s">
        <v>15726</v>
      </c>
      <c r="BO1499" t="s">
        <v>15727</v>
      </c>
      <c r="BP1499">
        <v>30</v>
      </c>
      <c r="BQ1499">
        <v>15</v>
      </c>
      <c r="BR1499">
        <v>15</v>
      </c>
      <c r="BS1499" s="1">
        <v>44197</v>
      </c>
      <c r="BT1499" s="1">
        <v>44240</v>
      </c>
      <c r="BU1499" s="1">
        <v>44197</v>
      </c>
      <c r="BV1499" s="1">
        <v>44240</v>
      </c>
      <c r="BW1499" t="s">
        <v>136</v>
      </c>
      <c r="BX1499">
        <v>40</v>
      </c>
      <c r="BY1499">
        <v>0</v>
      </c>
      <c r="BZ1499">
        <v>8</v>
      </c>
      <c r="CA1499">
        <v>8</v>
      </c>
      <c r="CB1499">
        <v>8</v>
      </c>
      <c r="CC1499">
        <v>8</v>
      </c>
      <c r="CD1499">
        <v>8</v>
      </c>
      <c r="CE1499">
        <v>0</v>
      </c>
      <c r="CF1499" t="str">
        <f>"6:30 AM"</f>
        <v>6:30 AM</v>
      </c>
      <c r="CG1499" t="str">
        <f>"3:15 PM"</f>
        <v>3:15 PM</v>
      </c>
      <c r="CH1499" s="5">
        <v>14.77</v>
      </c>
      <c r="CI1499" t="s">
        <v>146</v>
      </c>
      <c r="CL1499" t="s">
        <v>136</v>
      </c>
      <c r="CM1499" t="s">
        <v>312</v>
      </c>
      <c r="CN1499" t="s">
        <v>148</v>
      </c>
      <c r="CO1499" t="s">
        <v>15728</v>
      </c>
      <c r="CP1499" t="s">
        <v>149</v>
      </c>
      <c r="CQ1499">
        <v>3</v>
      </c>
      <c r="CR1499">
        <v>0</v>
      </c>
      <c r="CS1499" t="s">
        <v>136</v>
      </c>
      <c r="CT1499" t="s">
        <v>136</v>
      </c>
      <c r="CU1499" t="s">
        <v>136</v>
      </c>
      <c r="CV1499" t="s">
        <v>134</v>
      </c>
      <c r="CW1499" t="s">
        <v>134</v>
      </c>
      <c r="CX1499">
        <v>50</v>
      </c>
      <c r="CY1499" t="s">
        <v>134</v>
      </c>
      <c r="CZ1499" t="s">
        <v>134</v>
      </c>
      <c r="DA1499" t="s">
        <v>134</v>
      </c>
      <c r="DB1499" t="s">
        <v>134</v>
      </c>
      <c r="DC1499" t="s">
        <v>134</v>
      </c>
      <c r="DD1499" t="s">
        <v>136</v>
      </c>
      <c r="DF1499" s="2" t="s">
        <v>15729</v>
      </c>
      <c r="DG1499" t="s">
        <v>15730</v>
      </c>
      <c r="DH1499" t="s">
        <v>15731</v>
      </c>
      <c r="DI1499" t="s">
        <v>395</v>
      </c>
      <c r="DJ1499" s="4">
        <v>95303</v>
      </c>
      <c r="DK1499" t="s">
        <v>2380</v>
      </c>
      <c r="DL1499" t="s">
        <v>136</v>
      </c>
      <c r="DM1499">
        <v>1</v>
      </c>
      <c r="DN1499" t="s">
        <v>15732</v>
      </c>
      <c r="DO1499" t="s">
        <v>15731</v>
      </c>
      <c r="DP1499" t="s">
        <v>395</v>
      </c>
      <c r="DQ1499" t="str">
        <f>"95303"</f>
        <v>95303</v>
      </c>
      <c r="DR1499" t="s">
        <v>2380</v>
      </c>
      <c r="DS1499" t="s">
        <v>296</v>
      </c>
      <c r="DT1499">
        <v>1</v>
      </c>
      <c r="DU1499">
        <v>15</v>
      </c>
      <c r="DV1499" t="s">
        <v>134</v>
      </c>
      <c r="DW1499" t="s">
        <v>134</v>
      </c>
      <c r="DX1499" t="s">
        <v>134</v>
      </c>
      <c r="DY1499" t="s">
        <v>136</v>
      </c>
      <c r="DZ1499">
        <v>1</v>
      </c>
      <c r="EA1499" t="s">
        <v>136</v>
      </c>
      <c r="EC1499" s="5">
        <v>15</v>
      </c>
      <c r="ED1499" s="5">
        <v>55</v>
      </c>
      <c r="EE1499">
        <v>15302546210</v>
      </c>
      <c r="EF1499" t="s">
        <v>15733</v>
      </c>
      <c r="EG1499" t="s">
        <v>148</v>
      </c>
      <c r="EH1499">
        <v>0</v>
      </c>
    </row>
    <row r="1500" spans="1:138" ht="15" customHeight="1" x14ac:dyDescent="0.35">
      <c r="A1500" t="s">
        <v>8886</v>
      </c>
      <c r="B1500" t="s">
        <v>157</v>
      </c>
      <c r="C1500" s="1">
        <v>44132.690500694443</v>
      </c>
      <c r="D1500" s="1">
        <v>44173</v>
      </c>
      <c r="E1500" t="s">
        <v>133</v>
      </c>
      <c r="F1500" t="s">
        <v>136</v>
      </c>
      <c r="G1500" t="s">
        <v>135</v>
      </c>
      <c r="H1500" t="s">
        <v>136</v>
      </c>
      <c r="I1500" t="s">
        <v>8887</v>
      </c>
      <c r="K1500" t="s">
        <v>8888</v>
      </c>
      <c r="M1500" t="s">
        <v>2925</v>
      </c>
      <c r="N1500" t="s">
        <v>374</v>
      </c>
      <c r="O1500" s="4">
        <v>77625</v>
      </c>
      <c r="P1500" t="s">
        <v>140</v>
      </c>
      <c r="R1500">
        <v>17137247110</v>
      </c>
      <c r="T1500">
        <v>112910</v>
      </c>
      <c r="U1500" t="s">
        <v>8889</v>
      </c>
      <c r="V1500" t="s">
        <v>3172</v>
      </c>
      <c r="X1500" t="s">
        <v>164</v>
      </c>
      <c r="Y1500" t="s">
        <v>8888</v>
      </c>
      <c r="AA1500" t="s">
        <v>2925</v>
      </c>
      <c r="AB1500" t="s">
        <v>374</v>
      </c>
      <c r="AC1500" s="4">
        <v>77625</v>
      </c>
      <c r="AD1500" t="s">
        <v>140</v>
      </c>
      <c r="AF1500">
        <v>17137247110</v>
      </c>
      <c r="AH1500" t="s">
        <v>148</v>
      </c>
      <c r="AI1500" t="s">
        <v>168</v>
      </c>
      <c r="AJ1500" t="s">
        <v>456</v>
      </c>
      <c r="AK1500" t="s">
        <v>457</v>
      </c>
      <c r="AM1500" t="s">
        <v>458</v>
      </c>
      <c r="AO1500" t="s">
        <v>459</v>
      </c>
      <c r="AP1500" t="s">
        <v>460</v>
      </c>
      <c r="AQ1500" s="4">
        <v>73737</v>
      </c>
      <c r="AR1500" t="s">
        <v>140</v>
      </c>
      <c r="AT1500">
        <v>15802274747</v>
      </c>
      <c r="AV1500" t="s">
        <v>461</v>
      </c>
      <c r="AW1500" t="s">
        <v>462</v>
      </c>
      <c r="AZ1500" t="s">
        <v>334</v>
      </c>
      <c r="BA1500" t="s">
        <v>335</v>
      </c>
      <c r="BB1500" t="s">
        <v>136</v>
      </c>
      <c r="BC1500" t="s">
        <v>136</v>
      </c>
      <c r="BD1500" t="s">
        <v>148</v>
      </c>
      <c r="BE1500" t="s">
        <v>136</v>
      </c>
      <c r="BF1500" t="s">
        <v>136</v>
      </c>
      <c r="BG1500" t="s">
        <v>134</v>
      </c>
      <c r="BH1500" t="s">
        <v>136</v>
      </c>
      <c r="BN1500" t="s">
        <v>8890</v>
      </c>
      <c r="BO1500" t="s">
        <v>464</v>
      </c>
      <c r="BP1500">
        <v>6</v>
      </c>
      <c r="BQ1500">
        <v>6</v>
      </c>
      <c r="BR1500">
        <v>6</v>
      </c>
      <c r="BS1500" s="1">
        <v>44197</v>
      </c>
      <c r="BT1500" s="1">
        <v>44494</v>
      </c>
      <c r="BU1500" s="1">
        <v>44197</v>
      </c>
      <c r="BV1500" s="1">
        <v>44494</v>
      </c>
      <c r="BW1500" t="s">
        <v>136</v>
      </c>
      <c r="BX1500">
        <v>48</v>
      </c>
      <c r="BY1500">
        <v>0</v>
      </c>
      <c r="BZ1500">
        <v>8</v>
      </c>
      <c r="CA1500">
        <v>8</v>
      </c>
      <c r="CB1500">
        <v>8</v>
      </c>
      <c r="CC1500">
        <v>8</v>
      </c>
      <c r="CD1500">
        <v>8</v>
      </c>
      <c r="CE1500">
        <v>8</v>
      </c>
      <c r="CF1500" t="str">
        <f>"8:00 AM"</f>
        <v>8:00 AM</v>
      </c>
      <c r="CG1500" t="str">
        <f>"5:00 PM"</f>
        <v>5:00 PM</v>
      </c>
      <c r="CH1500" s="5">
        <v>12.67</v>
      </c>
      <c r="CI1500" t="s">
        <v>146</v>
      </c>
      <c r="CL1500" t="s">
        <v>136</v>
      </c>
      <c r="CM1500" t="s">
        <v>312</v>
      </c>
      <c r="CN1500" t="s">
        <v>148</v>
      </c>
      <c r="CO1500" t="s">
        <v>465</v>
      </c>
      <c r="CP1500" t="s">
        <v>149</v>
      </c>
      <c r="CQ1500">
        <v>3</v>
      </c>
      <c r="CR1500">
        <v>0</v>
      </c>
      <c r="CS1500" t="s">
        <v>136</v>
      </c>
      <c r="CT1500" t="s">
        <v>134</v>
      </c>
      <c r="CU1500" t="s">
        <v>136</v>
      </c>
      <c r="CV1500" t="s">
        <v>134</v>
      </c>
      <c r="CW1500" t="s">
        <v>134</v>
      </c>
      <c r="CX1500">
        <v>75</v>
      </c>
      <c r="CY1500" t="s">
        <v>134</v>
      </c>
      <c r="CZ1500" t="s">
        <v>134</v>
      </c>
      <c r="DA1500" t="s">
        <v>134</v>
      </c>
      <c r="DB1500" t="s">
        <v>136</v>
      </c>
      <c r="DC1500" t="s">
        <v>134</v>
      </c>
      <c r="DD1500" t="s">
        <v>136</v>
      </c>
      <c r="DF1500" t="s">
        <v>466</v>
      </c>
      <c r="DG1500" t="s">
        <v>8888</v>
      </c>
      <c r="DH1500" t="s">
        <v>2925</v>
      </c>
      <c r="DI1500" t="s">
        <v>374</v>
      </c>
      <c r="DJ1500" s="4">
        <v>77625</v>
      </c>
      <c r="DK1500" t="s">
        <v>2927</v>
      </c>
      <c r="DL1500" t="s">
        <v>136</v>
      </c>
      <c r="DM1500">
        <v>1</v>
      </c>
      <c r="DN1500" t="s">
        <v>8888</v>
      </c>
      <c r="DO1500" t="s">
        <v>2925</v>
      </c>
      <c r="DP1500" t="s">
        <v>374</v>
      </c>
      <c r="DQ1500" t="str">
        <f>"77625"</f>
        <v>77625</v>
      </c>
      <c r="DR1500" t="s">
        <v>2927</v>
      </c>
      <c r="DS1500" t="s">
        <v>296</v>
      </c>
      <c r="DT1500">
        <v>1</v>
      </c>
      <c r="DU1500">
        <v>6</v>
      </c>
      <c r="DV1500" t="s">
        <v>134</v>
      </c>
      <c r="DW1500" t="s">
        <v>134</v>
      </c>
      <c r="DX1500" t="s">
        <v>134</v>
      </c>
      <c r="DY1500" t="s">
        <v>136</v>
      </c>
      <c r="DZ1500">
        <v>1</v>
      </c>
      <c r="EA1500" t="s">
        <v>136</v>
      </c>
      <c r="EC1500" s="5">
        <v>12.68</v>
      </c>
      <c r="ED1500" s="5">
        <v>55</v>
      </c>
      <c r="EE1500">
        <v>17137247110</v>
      </c>
      <c r="EF1500" t="s">
        <v>8891</v>
      </c>
      <c r="EG1500" t="s">
        <v>148</v>
      </c>
      <c r="EH1500">
        <v>0</v>
      </c>
    </row>
    <row r="1501" spans="1:138" ht="15" customHeight="1" x14ac:dyDescent="0.35">
      <c r="A1501" t="s">
        <v>525</v>
      </c>
      <c r="B1501" t="s">
        <v>157</v>
      </c>
      <c r="C1501" s="1">
        <v>44137.370476388889</v>
      </c>
      <c r="D1501" s="1">
        <v>44173</v>
      </c>
      <c r="E1501" t="s">
        <v>133</v>
      </c>
      <c r="F1501" t="s">
        <v>136</v>
      </c>
      <c r="G1501" t="s">
        <v>135</v>
      </c>
      <c r="H1501" t="s">
        <v>136</v>
      </c>
      <c r="I1501" t="s">
        <v>526</v>
      </c>
      <c r="K1501" t="s">
        <v>527</v>
      </c>
      <c r="M1501" t="s">
        <v>528</v>
      </c>
      <c r="N1501" t="s">
        <v>529</v>
      </c>
      <c r="O1501" s="4">
        <v>47448</v>
      </c>
      <c r="P1501" t="s">
        <v>140</v>
      </c>
      <c r="R1501">
        <v>18123718250</v>
      </c>
      <c r="T1501">
        <v>811310</v>
      </c>
      <c r="U1501" t="s">
        <v>530</v>
      </c>
      <c r="V1501" t="s">
        <v>531</v>
      </c>
      <c r="X1501" t="s">
        <v>164</v>
      </c>
      <c r="Y1501" t="s">
        <v>527</v>
      </c>
      <c r="AA1501" t="s">
        <v>528</v>
      </c>
      <c r="AB1501" t="s">
        <v>529</v>
      </c>
      <c r="AC1501" s="4">
        <v>47448</v>
      </c>
      <c r="AD1501" t="s">
        <v>140</v>
      </c>
      <c r="AF1501">
        <v>18123718250</v>
      </c>
      <c r="AH1501" t="s">
        <v>532</v>
      </c>
      <c r="AI1501" t="s">
        <v>168</v>
      </c>
      <c r="AJ1501" t="s">
        <v>533</v>
      </c>
      <c r="AK1501" t="s">
        <v>534</v>
      </c>
      <c r="AM1501" t="s">
        <v>535</v>
      </c>
      <c r="AO1501" t="s">
        <v>536</v>
      </c>
      <c r="AP1501" t="s">
        <v>537</v>
      </c>
      <c r="AQ1501" s="4">
        <v>28786</v>
      </c>
      <c r="AR1501" t="s">
        <v>140</v>
      </c>
      <c r="AT1501">
        <v>18282460659</v>
      </c>
      <c r="AV1501" t="s">
        <v>538</v>
      </c>
      <c r="AW1501" t="s">
        <v>539</v>
      </c>
      <c r="AZ1501" t="s">
        <v>540</v>
      </c>
      <c r="BA1501" t="s">
        <v>541</v>
      </c>
      <c r="BB1501" t="s">
        <v>136</v>
      </c>
      <c r="BC1501" t="s">
        <v>136</v>
      </c>
      <c r="BD1501" t="s">
        <v>148</v>
      </c>
      <c r="BE1501" t="s">
        <v>136</v>
      </c>
      <c r="BF1501" t="s">
        <v>136</v>
      </c>
      <c r="BG1501" t="s">
        <v>134</v>
      </c>
      <c r="BH1501" t="s">
        <v>136</v>
      </c>
      <c r="BN1501" t="s">
        <v>542</v>
      </c>
      <c r="BO1501" t="s">
        <v>543</v>
      </c>
      <c r="BP1501">
        <v>3</v>
      </c>
      <c r="BQ1501">
        <v>3</v>
      </c>
      <c r="BR1501">
        <v>3</v>
      </c>
      <c r="BS1501" s="1">
        <v>44197</v>
      </c>
      <c r="BT1501" s="1">
        <v>44246</v>
      </c>
      <c r="BU1501" s="1">
        <v>44197</v>
      </c>
      <c r="BV1501" s="1">
        <v>44246</v>
      </c>
      <c r="BW1501" t="s">
        <v>136</v>
      </c>
      <c r="BX1501">
        <v>40</v>
      </c>
      <c r="BY1501">
        <v>0</v>
      </c>
      <c r="BZ1501">
        <v>8</v>
      </c>
      <c r="CA1501">
        <v>8</v>
      </c>
      <c r="CB1501">
        <v>8</v>
      </c>
      <c r="CC1501">
        <v>8</v>
      </c>
      <c r="CD1501">
        <v>8</v>
      </c>
      <c r="CE1501">
        <v>0</v>
      </c>
      <c r="CF1501" t="str">
        <f>"8:00 AM"</f>
        <v>8:00 AM</v>
      </c>
      <c r="CG1501" t="str">
        <f>"5:00 PM"</f>
        <v>5:00 PM</v>
      </c>
      <c r="CH1501" s="5">
        <v>14.52</v>
      </c>
      <c r="CI1501" t="s">
        <v>146</v>
      </c>
      <c r="CL1501" t="s">
        <v>136</v>
      </c>
      <c r="CM1501" t="s">
        <v>312</v>
      </c>
      <c r="CN1501" t="s">
        <v>148</v>
      </c>
      <c r="CO1501" t="s">
        <v>544</v>
      </c>
      <c r="CP1501" t="s">
        <v>545</v>
      </c>
      <c r="CQ1501">
        <v>12</v>
      </c>
      <c r="CR1501">
        <v>12</v>
      </c>
      <c r="CS1501" t="s">
        <v>136</v>
      </c>
      <c r="CT1501" t="s">
        <v>134</v>
      </c>
      <c r="CU1501" t="s">
        <v>136</v>
      </c>
      <c r="CV1501" t="s">
        <v>136</v>
      </c>
      <c r="CW1501" t="s">
        <v>134</v>
      </c>
      <c r="CX1501">
        <v>50</v>
      </c>
      <c r="CY1501" t="s">
        <v>136</v>
      </c>
      <c r="CZ1501" t="s">
        <v>134</v>
      </c>
      <c r="DA1501" t="s">
        <v>134</v>
      </c>
      <c r="DB1501" t="s">
        <v>134</v>
      </c>
      <c r="DC1501" t="s">
        <v>134</v>
      </c>
      <c r="DD1501" t="s">
        <v>136</v>
      </c>
      <c r="DF1501" t="s">
        <v>546</v>
      </c>
      <c r="DG1501" t="s">
        <v>547</v>
      </c>
      <c r="DH1501" t="s">
        <v>548</v>
      </c>
      <c r="DI1501" t="s">
        <v>529</v>
      </c>
      <c r="DJ1501" s="4">
        <v>46160</v>
      </c>
      <c r="DK1501" t="s">
        <v>549</v>
      </c>
      <c r="DL1501" t="s">
        <v>134</v>
      </c>
      <c r="DM1501">
        <v>2</v>
      </c>
      <c r="DN1501" t="s">
        <v>550</v>
      </c>
      <c r="DO1501" t="s">
        <v>548</v>
      </c>
      <c r="DP1501" t="s">
        <v>529</v>
      </c>
      <c r="DQ1501" t="str">
        <f>"46160"</f>
        <v>46160</v>
      </c>
      <c r="DR1501" t="s">
        <v>549</v>
      </c>
      <c r="DS1501" t="s">
        <v>551</v>
      </c>
      <c r="DT1501">
        <v>1</v>
      </c>
      <c r="DU1501">
        <v>4</v>
      </c>
      <c r="DV1501" t="s">
        <v>134</v>
      </c>
      <c r="DW1501" t="s">
        <v>134</v>
      </c>
      <c r="DX1501" t="s">
        <v>134</v>
      </c>
      <c r="DY1501" t="s">
        <v>136</v>
      </c>
      <c r="DZ1501">
        <v>1</v>
      </c>
      <c r="EA1501" t="s">
        <v>136</v>
      </c>
      <c r="EC1501" s="5">
        <v>12.68</v>
      </c>
      <c r="ED1501" s="5">
        <v>55</v>
      </c>
      <c r="EE1501">
        <v>18123718250</v>
      </c>
      <c r="EF1501" t="s">
        <v>532</v>
      </c>
      <c r="EG1501" t="s">
        <v>148</v>
      </c>
      <c r="EH1501">
        <v>0</v>
      </c>
    </row>
    <row r="1502" spans="1:138" ht="15" customHeight="1" x14ac:dyDescent="0.35">
      <c r="A1502" t="s">
        <v>4994</v>
      </c>
      <c r="B1502" t="s">
        <v>157</v>
      </c>
      <c r="C1502" s="1">
        <v>44137.92166226852</v>
      </c>
      <c r="D1502" s="1">
        <v>44173</v>
      </c>
      <c r="E1502" t="s">
        <v>133</v>
      </c>
      <c r="F1502" t="s">
        <v>136</v>
      </c>
      <c r="G1502" t="s">
        <v>135</v>
      </c>
      <c r="H1502" t="s">
        <v>136</v>
      </c>
      <c r="I1502" t="s">
        <v>4995</v>
      </c>
      <c r="K1502" t="s">
        <v>4996</v>
      </c>
      <c r="M1502" t="s">
        <v>4997</v>
      </c>
      <c r="N1502" t="s">
        <v>374</v>
      </c>
      <c r="O1502" s="4">
        <v>77713</v>
      </c>
      <c r="P1502" t="s">
        <v>140</v>
      </c>
      <c r="R1502">
        <v>14096589722</v>
      </c>
      <c r="T1502">
        <v>112512</v>
      </c>
      <c r="U1502" t="s">
        <v>4998</v>
      </c>
      <c r="V1502" t="s">
        <v>726</v>
      </c>
      <c r="W1502" t="s">
        <v>816</v>
      </c>
      <c r="X1502" t="s">
        <v>164</v>
      </c>
      <c r="Y1502" t="s">
        <v>4996</v>
      </c>
      <c r="AA1502" t="s">
        <v>4997</v>
      </c>
      <c r="AB1502" t="s">
        <v>374</v>
      </c>
      <c r="AC1502" s="4">
        <v>77713</v>
      </c>
      <c r="AD1502" t="s">
        <v>140</v>
      </c>
      <c r="AF1502">
        <v>14096589722</v>
      </c>
      <c r="AH1502" t="s">
        <v>4999</v>
      </c>
      <c r="AI1502" t="s">
        <v>226</v>
      </c>
      <c r="AJ1502" t="s">
        <v>3838</v>
      </c>
      <c r="AK1502" t="s">
        <v>2820</v>
      </c>
      <c r="AL1502" t="s">
        <v>664</v>
      </c>
      <c r="AM1502" t="s">
        <v>5000</v>
      </c>
      <c r="AO1502" t="s">
        <v>5001</v>
      </c>
      <c r="AP1502" t="s">
        <v>246</v>
      </c>
      <c r="AQ1502" s="4">
        <v>70601</v>
      </c>
      <c r="AR1502" t="s">
        <v>140</v>
      </c>
      <c r="AT1502">
        <v>13372140354</v>
      </c>
      <c r="AV1502" t="s">
        <v>3839</v>
      </c>
      <c r="AW1502" t="s">
        <v>1159</v>
      </c>
      <c r="AX1502" t="s">
        <v>246</v>
      </c>
      <c r="AY1502" t="s">
        <v>774</v>
      </c>
      <c r="AZ1502" t="s">
        <v>334</v>
      </c>
      <c r="BA1502" t="s">
        <v>335</v>
      </c>
      <c r="BB1502" t="s">
        <v>136</v>
      </c>
      <c r="BC1502" t="s">
        <v>136</v>
      </c>
      <c r="BD1502" t="s">
        <v>148</v>
      </c>
      <c r="BE1502" t="s">
        <v>136</v>
      </c>
      <c r="BF1502" t="s">
        <v>136</v>
      </c>
      <c r="BG1502" t="s">
        <v>134</v>
      </c>
      <c r="BH1502" t="s">
        <v>136</v>
      </c>
      <c r="BN1502" t="s">
        <v>5002</v>
      </c>
      <c r="BO1502" t="s">
        <v>905</v>
      </c>
      <c r="BP1502">
        <v>6</v>
      </c>
      <c r="BQ1502">
        <v>6</v>
      </c>
      <c r="BR1502">
        <v>6</v>
      </c>
      <c r="BS1502" s="1">
        <v>44198</v>
      </c>
      <c r="BT1502" s="1">
        <v>44454</v>
      </c>
      <c r="BU1502" s="1">
        <v>44198</v>
      </c>
      <c r="BV1502" s="1">
        <v>44454</v>
      </c>
      <c r="BW1502" t="s">
        <v>136</v>
      </c>
      <c r="BX1502">
        <v>40</v>
      </c>
      <c r="BY1502">
        <v>0</v>
      </c>
      <c r="BZ1502">
        <v>8</v>
      </c>
      <c r="CA1502">
        <v>8</v>
      </c>
      <c r="CB1502">
        <v>8</v>
      </c>
      <c r="CC1502">
        <v>8</v>
      </c>
      <c r="CD1502">
        <v>8</v>
      </c>
      <c r="CE1502">
        <v>0</v>
      </c>
      <c r="CF1502" t="str">
        <f>"7:00 AM"</f>
        <v>7:00 AM</v>
      </c>
      <c r="CG1502" t="str">
        <f>"4:00 PM"</f>
        <v>4:00 PM</v>
      </c>
      <c r="CH1502" s="5">
        <v>12.67</v>
      </c>
      <c r="CI1502" t="s">
        <v>146</v>
      </c>
      <c r="CK1502" t="s">
        <v>148</v>
      </c>
      <c r="CL1502" t="s">
        <v>134</v>
      </c>
      <c r="CM1502" t="s">
        <v>312</v>
      </c>
      <c r="CN1502" t="s">
        <v>148</v>
      </c>
      <c r="CO1502" t="s">
        <v>5003</v>
      </c>
      <c r="CP1502" t="s">
        <v>149</v>
      </c>
      <c r="CQ1502">
        <v>3</v>
      </c>
      <c r="CR1502">
        <v>0</v>
      </c>
      <c r="CS1502" t="s">
        <v>134</v>
      </c>
      <c r="CT1502" t="s">
        <v>134</v>
      </c>
      <c r="CU1502" t="s">
        <v>136</v>
      </c>
      <c r="CV1502" t="s">
        <v>134</v>
      </c>
      <c r="CW1502" t="s">
        <v>134</v>
      </c>
      <c r="CX1502">
        <v>50</v>
      </c>
      <c r="CY1502" t="s">
        <v>134</v>
      </c>
      <c r="CZ1502" t="s">
        <v>136</v>
      </c>
      <c r="DA1502" t="s">
        <v>136</v>
      </c>
      <c r="DB1502" t="s">
        <v>134</v>
      </c>
      <c r="DC1502" t="s">
        <v>136</v>
      </c>
      <c r="DD1502" t="s">
        <v>136</v>
      </c>
      <c r="DF1502" t="s">
        <v>180</v>
      </c>
      <c r="DG1502" s="2" t="s">
        <v>5004</v>
      </c>
      <c r="DH1502" t="s">
        <v>4997</v>
      </c>
      <c r="DI1502" t="s">
        <v>374</v>
      </c>
      <c r="DJ1502" s="4">
        <v>77713</v>
      </c>
      <c r="DK1502" t="s">
        <v>3414</v>
      </c>
      <c r="DL1502" t="s">
        <v>136</v>
      </c>
      <c r="DM1502">
        <v>1</v>
      </c>
      <c r="DN1502" t="s">
        <v>5005</v>
      </c>
      <c r="DO1502" t="s">
        <v>5006</v>
      </c>
      <c r="DP1502" t="s">
        <v>374</v>
      </c>
      <c r="DQ1502" t="str">
        <f>"77629"</f>
        <v>77629</v>
      </c>
      <c r="DR1502" t="s">
        <v>3414</v>
      </c>
      <c r="DS1502" t="s">
        <v>5007</v>
      </c>
      <c r="DT1502">
        <v>1</v>
      </c>
      <c r="DU1502">
        <v>6</v>
      </c>
      <c r="DV1502" t="s">
        <v>134</v>
      </c>
      <c r="DW1502" t="s">
        <v>134</v>
      </c>
      <c r="DX1502" t="s">
        <v>134</v>
      </c>
      <c r="DY1502" t="s">
        <v>136</v>
      </c>
      <c r="DZ1502">
        <v>1</v>
      </c>
      <c r="EA1502" t="s">
        <v>136</v>
      </c>
      <c r="EC1502" s="5">
        <v>12.68</v>
      </c>
      <c r="ED1502" s="5">
        <v>55</v>
      </c>
      <c r="EE1502">
        <v>14096589722</v>
      </c>
      <c r="EF1502" t="s">
        <v>4999</v>
      </c>
      <c r="EG1502" t="s">
        <v>148</v>
      </c>
      <c r="EH1502">
        <v>2</v>
      </c>
    </row>
    <row r="1503" spans="1:138" ht="15" customHeight="1" x14ac:dyDescent="0.35">
      <c r="A1503" t="s">
        <v>20757</v>
      </c>
      <c r="B1503" t="s">
        <v>157</v>
      </c>
      <c r="C1503" s="1">
        <v>44141.416425347219</v>
      </c>
      <c r="D1503" s="1">
        <v>44173</v>
      </c>
      <c r="E1503" t="s">
        <v>133</v>
      </c>
      <c r="F1503" t="s">
        <v>136</v>
      </c>
      <c r="G1503" t="s">
        <v>135</v>
      </c>
      <c r="H1503" t="s">
        <v>136</v>
      </c>
      <c r="I1503" t="s">
        <v>20758</v>
      </c>
      <c r="K1503" t="s">
        <v>20759</v>
      </c>
      <c r="M1503" t="s">
        <v>771</v>
      </c>
      <c r="N1503" t="s">
        <v>246</v>
      </c>
      <c r="O1503" s="4">
        <v>70535</v>
      </c>
      <c r="P1503" t="s">
        <v>140</v>
      </c>
      <c r="R1503">
        <v>13372074374</v>
      </c>
      <c r="T1503">
        <v>1125</v>
      </c>
      <c r="U1503" t="s">
        <v>768</v>
      </c>
      <c r="V1503" t="s">
        <v>2778</v>
      </c>
      <c r="W1503" t="s">
        <v>5367</v>
      </c>
      <c r="X1503" t="s">
        <v>164</v>
      </c>
      <c r="Y1503" t="s">
        <v>20759</v>
      </c>
      <c r="AA1503" t="s">
        <v>771</v>
      </c>
      <c r="AB1503" t="s">
        <v>246</v>
      </c>
      <c r="AC1503" s="4">
        <v>70535</v>
      </c>
      <c r="AD1503" t="s">
        <v>140</v>
      </c>
      <c r="AF1503">
        <v>13372074374</v>
      </c>
      <c r="AH1503" t="s">
        <v>14502</v>
      </c>
      <c r="AI1503" t="s">
        <v>226</v>
      </c>
      <c r="AJ1503" t="s">
        <v>646</v>
      </c>
      <c r="AK1503" t="s">
        <v>767</v>
      </c>
      <c r="AL1503" t="s">
        <v>768</v>
      </c>
      <c r="AM1503" t="s">
        <v>20760</v>
      </c>
      <c r="AO1503" t="s">
        <v>771</v>
      </c>
      <c r="AP1503" t="s">
        <v>246</v>
      </c>
      <c r="AQ1503" s="4">
        <v>70535</v>
      </c>
      <c r="AR1503" t="s">
        <v>140</v>
      </c>
      <c r="AS1503" t="s">
        <v>331</v>
      </c>
      <c r="AT1503">
        <v>13374663722</v>
      </c>
      <c r="AV1503" t="s">
        <v>772</v>
      </c>
      <c r="AW1503" t="s">
        <v>8253</v>
      </c>
      <c r="AX1503" t="s">
        <v>246</v>
      </c>
      <c r="AY1503" t="s">
        <v>774</v>
      </c>
      <c r="AZ1503" t="s">
        <v>334</v>
      </c>
      <c r="BA1503" t="s">
        <v>335</v>
      </c>
      <c r="BB1503" t="s">
        <v>136</v>
      </c>
      <c r="BC1503" t="s">
        <v>136</v>
      </c>
      <c r="BD1503" t="s">
        <v>148</v>
      </c>
      <c r="BE1503" t="s">
        <v>136</v>
      </c>
      <c r="BF1503" t="s">
        <v>136</v>
      </c>
      <c r="BG1503" t="s">
        <v>134</v>
      </c>
      <c r="BH1503" t="s">
        <v>136</v>
      </c>
      <c r="BN1503" t="s">
        <v>20761</v>
      </c>
      <c r="BO1503" t="s">
        <v>775</v>
      </c>
      <c r="BP1503">
        <v>4</v>
      </c>
      <c r="BQ1503">
        <v>4</v>
      </c>
      <c r="BR1503">
        <v>4</v>
      </c>
      <c r="BS1503" s="1">
        <v>44201</v>
      </c>
      <c r="BT1503" s="1">
        <v>44470</v>
      </c>
      <c r="BU1503" s="1">
        <v>44201</v>
      </c>
      <c r="BV1503" s="1">
        <v>44470</v>
      </c>
      <c r="BW1503" t="s">
        <v>136</v>
      </c>
      <c r="BX1503">
        <v>40</v>
      </c>
      <c r="BY1503">
        <v>0</v>
      </c>
      <c r="BZ1503">
        <v>8</v>
      </c>
      <c r="CA1503">
        <v>8</v>
      </c>
      <c r="CB1503">
        <v>8</v>
      </c>
      <c r="CC1503">
        <v>8</v>
      </c>
      <c r="CD1503">
        <v>8</v>
      </c>
      <c r="CE1503">
        <v>0</v>
      </c>
      <c r="CF1503" t="str">
        <f>"7:00 AM"</f>
        <v>7:00 AM</v>
      </c>
      <c r="CG1503" t="str">
        <f>"4:00 PM"</f>
        <v>4:00 PM</v>
      </c>
      <c r="CH1503" s="5">
        <v>11.83</v>
      </c>
      <c r="CI1503" t="s">
        <v>146</v>
      </c>
      <c r="CK1503" t="s">
        <v>776</v>
      </c>
      <c r="CL1503" t="s">
        <v>136</v>
      </c>
      <c r="CM1503" t="s">
        <v>147</v>
      </c>
      <c r="CN1503" t="s">
        <v>148</v>
      </c>
      <c r="CO1503" t="s">
        <v>20762</v>
      </c>
      <c r="CP1503" t="s">
        <v>149</v>
      </c>
      <c r="CQ1503">
        <v>0</v>
      </c>
      <c r="CR1503">
        <v>0</v>
      </c>
      <c r="CS1503" t="s">
        <v>136</v>
      </c>
      <c r="CT1503" t="s">
        <v>136</v>
      </c>
      <c r="CU1503" t="s">
        <v>136</v>
      </c>
      <c r="CV1503" t="s">
        <v>134</v>
      </c>
      <c r="CW1503" t="s">
        <v>134</v>
      </c>
      <c r="CX1503">
        <v>60</v>
      </c>
      <c r="CY1503" t="s">
        <v>134</v>
      </c>
      <c r="CZ1503" t="s">
        <v>136</v>
      </c>
      <c r="DA1503" t="s">
        <v>136</v>
      </c>
      <c r="DB1503" t="s">
        <v>134</v>
      </c>
      <c r="DC1503" t="s">
        <v>134</v>
      </c>
      <c r="DD1503" t="s">
        <v>136</v>
      </c>
      <c r="DF1503" t="s">
        <v>777</v>
      </c>
      <c r="DG1503" t="s">
        <v>20759</v>
      </c>
      <c r="DH1503" t="s">
        <v>771</v>
      </c>
      <c r="DI1503" t="s">
        <v>246</v>
      </c>
      <c r="DJ1503" s="4">
        <v>70535</v>
      </c>
      <c r="DK1503" t="s">
        <v>268</v>
      </c>
      <c r="DL1503" t="s">
        <v>134</v>
      </c>
      <c r="DM1503">
        <v>4</v>
      </c>
      <c r="DN1503" t="s">
        <v>20763</v>
      </c>
      <c r="DO1503" t="s">
        <v>778</v>
      </c>
      <c r="DP1503" t="s">
        <v>246</v>
      </c>
      <c r="DQ1503" t="str">
        <f>"70515"</f>
        <v>70515</v>
      </c>
      <c r="DR1503" t="s">
        <v>339</v>
      </c>
      <c r="DS1503" t="s">
        <v>20764</v>
      </c>
      <c r="DT1503">
        <v>1</v>
      </c>
      <c r="DU1503">
        <v>16</v>
      </c>
      <c r="DV1503" t="s">
        <v>134</v>
      </c>
      <c r="DW1503" t="s">
        <v>134</v>
      </c>
      <c r="DX1503" t="s">
        <v>134</v>
      </c>
      <c r="DY1503" t="s">
        <v>136</v>
      </c>
      <c r="DZ1503">
        <v>1</v>
      </c>
      <c r="EA1503" t="s">
        <v>136</v>
      </c>
      <c r="EC1503" s="5">
        <v>12.68</v>
      </c>
      <c r="ED1503" s="5">
        <v>55</v>
      </c>
      <c r="EE1503">
        <v>13372074374</v>
      </c>
      <c r="EF1503" t="s">
        <v>14502</v>
      </c>
      <c r="EG1503" t="s">
        <v>148</v>
      </c>
      <c r="EH1503">
        <v>0</v>
      </c>
    </row>
    <row r="1504" spans="1:138" ht="15" customHeight="1" x14ac:dyDescent="0.35">
      <c r="A1504" t="s">
        <v>25846</v>
      </c>
      <c r="B1504" t="s">
        <v>157</v>
      </c>
      <c r="C1504" s="1">
        <v>44132.676397916664</v>
      </c>
      <c r="D1504" s="1">
        <v>44173</v>
      </c>
      <c r="E1504" t="s">
        <v>133</v>
      </c>
      <c r="F1504" t="s">
        <v>136</v>
      </c>
      <c r="G1504" t="s">
        <v>135</v>
      </c>
      <c r="H1504" t="s">
        <v>136</v>
      </c>
      <c r="I1504" t="s">
        <v>25847</v>
      </c>
      <c r="K1504" t="s">
        <v>25848</v>
      </c>
      <c r="M1504" t="s">
        <v>25849</v>
      </c>
      <c r="N1504" t="s">
        <v>1128</v>
      </c>
      <c r="O1504" s="4">
        <v>58212</v>
      </c>
      <c r="P1504" t="s">
        <v>140</v>
      </c>
      <c r="R1504">
        <v>17012700242</v>
      </c>
      <c r="T1504">
        <v>11291</v>
      </c>
      <c r="U1504" t="s">
        <v>25850</v>
      </c>
      <c r="V1504" t="s">
        <v>7455</v>
      </c>
      <c r="X1504" t="s">
        <v>164</v>
      </c>
      <c r="Y1504" t="s">
        <v>25848</v>
      </c>
      <c r="AA1504" t="s">
        <v>25849</v>
      </c>
      <c r="AB1504" t="s">
        <v>1128</v>
      </c>
      <c r="AC1504" s="4">
        <v>58212</v>
      </c>
      <c r="AD1504" t="s">
        <v>140</v>
      </c>
      <c r="AF1504">
        <v>17012700242</v>
      </c>
      <c r="AH1504" t="s">
        <v>148</v>
      </c>
      <c r="AI1504" t="s">
        <v>168</v>
      </c>
      <c r="AJ1504" t="s">
        <v>456</v>
      </c>
      <c r="AK1504" t="s">
        <v>457</v>
      </c>
      <c r="AM1504" t="s">
        <v>458</v>
      </c>
      <c r="AO1504" t="s">
        <v>459</v>
      </c>
      <c r="AP1504" t="s">
        <v>460</v>
      </c>
      <c r="AQ1504" s="4">
        <v>73737</v>
      </c>
      <c r="AR1504" t="s">
        <v>140</v>
      </c>
      <c r="AT1504">
        <v>15802274747</v>
      </c>
      <c r="AV1504" t="s">
        <v>461</v>
      </c>
      <c r="AW1504" t="s">
        <v>462</v>
      </c>
      <c r="AZ1504" t="s">
        <v>334</v>
      </c>
      <c r="BA1504" t="s">
        <v>335</v>
      </c>
      <c r="BB1504" t="s">
        <v>136</v>
      </c>
      <c r="BC1504" t="s">
        <v>136</v>
      </c>
      <c r="BD1504" t="s">
        <v>148</v>
      </c>
      <c r="BE1504" t="s">
        <v>136</v>
      </c>
      <c r="BF1504" t="s">
        <v>136</v>
      </c>
      <c r="BG1504" t="s">
        <v>134</v>
      </c>
      <c r="BH1504" t="s">
        <v>136</v>
      </c>
      <c r="BN1504" t="s">
        <v>25851</v>
      </c>
      <c r="BO1504" t="s">
        <v>464</v>
      </c>
      <c r="BP1504">
        <v>7</v>
      </c>
      <c r="BQ1504">
        <v>7</v>
      </c>
      <c r="BR1504">
        <v>7</v>
      </c>
      <c r="BS1504" s="1">
        <v>44201</v>
      </c>
      <c r="BT1504" s="1">
        <v>44501</v>
      </c>
      <c r="BU1504" s="1">
        <v>44201</v>
      </c>
      <c r="BV1504" s="1">
        <v>44501</v>
      </c>
      <c r="BW1504" t="s">
        <v>136</v>
      </c>
      <c r="BX1504">
        <v>48</v>
      </c>
      <c r="BY1504">
        <v>0</v>
      </c>
      <c r="BZ1504">
        <v>8</v>
      </c>
      <c r="CA1504">
        <v>8</v>
      </c>
      <c r="CB1504">
        <v>8</v>
      </c>
      <c r="CC1504">
        <v>8</v>
      </c>
      <c r="CD1504">
        <v>8</v>
      </c>
      <c r="CE1504">
        <v>8</v>
      </c>
      <c r="CF1504" t="str">
        <f>"8:00 AM"</f>
        <v>8:00 AM</v>
      </c>
      <c r="CG1504" t="str">
        <f>"5:00 PM"</f>
        <v>5:00 PM</v>
      </c>
      <c r="CH1504" s="5">
        <v>12.67</v>
      </c>
      <c r="CI1504" t="s">
        <v>146</v>
      </c>
      <c r="CL1504" t="s">
        <v>136</v>
      </c>
      <c r="CM1504" t="s">
        <v>354</v>
      </c>
      <c r="CN1504" t="s">
        <v>25852</v>
      </c>
      <c r="CO1504" t="s">
        <v>465</v>
      </c>
      <c r="CP1504" t="s">
        <v>149</v>
      </c>
      <c r="CQ1504">
        <v>3</v>
      </c>
      <c r="CR1504">
        <v>0</v>
      </c>
      <c r="CS1504" t="s">
        <v>136</v>
      </c>
      <c r="CT1504" t="s">
        <v>134</v>
      </c>
      <c r="CU1504" t="s">
        <v>136</v>
      </c>
      <c r="CV1504" t="s">
        <v>134</v>
      </c>
      <c r="CW1504" t="s">
        <v>134</v>
      </c>
      <c r="CX1504">
        <v>75</v>
      </c>
      <c r="CY1504" t="s">
        <v>134</v>
      </c>
      <c r="CZ1504" t="s">
        <v>134</v>
      </c>
      <c r="DA1504" t="s">
        <v>134</v>
      </c>
      <c r="DB1504" t="s">
        <v>136</v>
      </c>
      <c r="DC1504" t="s">
        <v>134</v>
      </c>
      <c r="DD1504" t="s">
        <v>136</v>
      </c>
      <c r="DF1504" t="s">
        <v>466</v>
      </c>
      <c r="DG1504" t="s">
        <v>25853</v>
      </c>
      <c r="DH1504" t="s">
        <v>22876</v>
      </c>
      <c r="DI1504" t="s">
        <v>374</v>
      </c>
      <c r="DJ1504" s="4">
        <v>77995</v>
      </c>
      <c r="DK1504" t="s">
        <v>18137</v>
      </c>
      <c r="DL1504" t="s">
        <v>134</v>
      </c>
      <c r="DM1504">
        <v>2</v>
      </c>
      <c r="DN1504" t="s">
        <v>25854</v>
      </c>
      <c r="DO1504" t="s">
        <v>22876</v>
      </c>
      <c r="DP1504" t="s">
        <v>374</v>
      </c>
      <c r="DQ1504" t="str">
        <f>"77995"</f>
        <v>77995</v>
      </c>
      <c r="DR1504" t="s">
        <v>18137</v>
      </c>
      <c r="DS1504" t="s">
        <v>296</v>
      </c>
      <c r="DT1504">
        <v>4</v>
      </c>
      <c r="DU1504">
        <v>7</v>
      </c>
      <c r="DV1504" t="s">
        <v>134</v>
      </c>
      <c r="DW1504" t="s">
        <v>134</v>
      </c>
      <c r="DX1504" t="s">
        <v>134</v>
      </c>
      <c r="DY1504" t="s">
        <v>134</v>
      </c>
      <c r="DZ1504">
        <v>2</v>
      </c>
      <c r="EA1504" t="s">
        <v>136</v>
      </c>
      <c r="EC1504" s="5">
        <v>12.68</v>
      </c>
      <c r="ED1504" s="5">
        <v>55</v>
      </c>
      <c r="EE1504">
        <v>17012700242</v>
      </c>
      <c r="EF1504" t="s">
        <v>25855</v>
      </c>
      <c r="EG1504" t="s">
        <v>148</v>
      </c>
      <c r="EH1504">
        <v>0</v>
      </c>
    </row>
    <row r="1505" spans="1:138" ht="15" customHeight="1" x14ac:dyDescent="0.35">
      <c r="A1505" t="s">
        <v>15820</v>
      </c>
      <c r="B1505" t="s">
        <v>273</v>
      </c>
      <c r="C1505" s="1">
        <v>44158.929229745372</v>
      </c>
      <c r="D1505" s="1">
        <v>44173</v>
      </c>
      <c r="E1505" t="s">
        <v>133</v>
      </c>
      <c r="F1505" t="s">
        <v>134</v>
      </c>
      <c r="G1505" t="s">
        <v>135</v>
      </c>
      <c r="H1505" t="s">
        <v>136</v>
      </c>
      <c r="I1505" t="s">
        <v>15821</v>
      </c>
      <c r="K1505" t="s">
        <v>15822</v>
      </c>
      <c r="M1505" t="s">
        <v>15823</v>
      </c>
      <c r="N1505" t="s">
        <v>870</v>
      </c>
      <c r="O1505" s="4">
        <v>56007</v>
      </c>
      <c r="P1505" t="s">
        <v>140</v>
      </c>
      <c r="R1505">
        <v>15074735812</v>
      </c>
      <c r="T1505">
        <v>11511</v>
      </c>
      <c r="U1505" t="s">
        <v>15824</v>
      </c>
      <c r="V1505" t="s">
        <v>5147</v>
      </c>
      <c r="X1505" t="s">
        <v>8368</v>
      </c>
      <c r="Y1505" t="s">
        <v>15825</v>
      </c>
      <c r="AA1505" t="s">
        <v>15826</v>
      </c>
      <c r="AB1505" t="s">
        <v>870</v>
      </c>
      <c r="AC1505" s="4">
        <v>56007</v>
      </c>
      <c r="AD1505" t="s">
        <v>140</v>
      </c>
      <c r="AF1505">
        <v>15074735812</v>
      </c>
      <c r="AH1505" t="s">
        <v>15827</v>
      </c>
      <c r="AI1505" t="s">
        <v>226</v>
      </c>
      <c r="AJ1505" t="s">
        <v>370</v>
      </c>
      <c r="AK1505" t="s">
        <v>371</v>
      </c>
      <c r="AM1505" t="s">
        <v>372</v>
      </c>
      <c r="AO1505" t="s">
        <v>373</v>
      </c>
      <c r="AP1505" t="s">
        <v>374</v>
      </c>
      <c r="AQ1505" s="4">
        <v>78737</v>
      </c>
      <c r="AR1505" t="s">
        <v>140</v>
      </c>
      <c r="AT1505">
        <v>15128942128</v>
      </c>
      <c r="AV1505" t="s">
        <v>375</v>
      </c>
      <c r="AW1505" t="s">
        <v>376</v>
      </c>
      <c r="AX1505" t="s">
        <v>374</v>
      </c>
      <c r="AY1505" t="s">
        <v>377</v>
      </c>
      <c r="AZ1505" t="s">
        <v>334</v>
      </c>
      <c r="BA1505" t="s">
        <v>335</v>
      </c>
      <c r="BB1505" t="s">
        <v>134</v>
      </c>
      <c r="BC1505" t="s">
        <v>134</v>
      </c>
      <c r="BD1505" t="s">
        <v>134</v>
      </c>
      <c r="BE1505" t="s">
        <v>134</v>
      </c>
      <c r="BF1505" t="s">
        <v>136</v>
      </c>
      <c r="BG1505" t="s">
        <v>134</v>
      </c>
      <c r="BH1505" t="s">
        <v>136</v>
      </c>
      <c r="BN1505" t="s">
        <v>15828</v>
      </c>
      <c r="BO1505" t="s">
        <v>381</v>
      </c>
      <c r="BP1505">
        <v>6</v>
      </c>
      <c r="BQ1505">
        <v>6</v>
      </c>
      <c r="BS1505" s="1">
        <v>44197</v>
      </c>
      <c r="BT1505" s="1">
        <v>44274</v>
      </c>
      <c r="BU1505" s="1">
        <v>44197</v>
      </c>
      <c r="BV1505" s="1">
        <v>44274</v>
      </c>
      <c r="BW1505" t="s">
        <v>136</v>
      </c>
      <c r="BX1505">
        <v>45</v>
      </c>
      <c r="BY1505">
        <v>0</v>
      </c>
      <c r="BZ1505">
        <v>8</v>
      </c>
      <c r="CA1505">
        <v>8</v>
      </c>
      <c r="CB1505">
        <v>8</v>
      </c>
      <c r="CC1505">
        <v>8</v>
      </c>
      <c r="CD1505">
        <v>8</v>
      </c>
      <c r="CE1505">
        <v>5</v>
      </c>
      <c r="CF1505" t="str">
        <f>"7:00 AM"</f>
        <v>7:00 AM</v>
      </c>
      <c r="CG1505" t="str">
        <f>"4:30 PM"</f>
        <v>4:30 PM</v>
      </c>
      <c r="CH1505" s="5">
        <v>14.4</v>
      </c>
      <c r="CI1505" t="s">
        <v>146</v>
      </c>
      <c r="CL1505" t="s">
        <v>136</v>
      </c>
      <c r="CM1505" t="s">
        <v>147</v>
      </c>
      <c r="CN1505" t="s">
        <v>148</v>
      </c>
      <c r="CO1505" t="s">
        <v>382</v>
      </c>
      <c r="CP1505" t="s">
        <v>149</v>
      </c>
      <c r="CQ1505">
        <v>1</v>
      </c>
      <c r="CR1505">
        <v>0</v>
      </c>
      <c r="CS1505" t="s">
        <v>136</v>
      </c>
      <c r="CT1505" t="s">
        <v>136</v>
      </c>
      <c r="CU1505" t="s">
        <v>136</v>
      </c>
      <c r="CV1505" t="s">
        <v>134</v>
      </c>
      <c r="CW1505" t="s">
        <v>134</v>
      </c>
      <c r="CX1505">
        <v>75</v>
      </c>
      <c r="CY1505" t="s">
        <v>134</v>
      </c>
      <c r="CZ1505" t="s">
        <v>136</v>
      </c>
      <c r="DA1505" t="s">
        <v>134</v>
      </c>
      <c r="DB1505" t="s">
        <v>134</v>
      </c>
      <c r="DC1505" t="s">
        <v>134</v>
      </c>
      <c r="DD1505" t="s">
        <v>136</v>
      </c>
      <c r="DF1505" s="2" t="s">
        <v>15829</v>
      </c>
      <c r="DG1505" t="s">
        <v>15830</v>
      </c>
      <c r="DH1505" t="s">
        <v>6443</v>
      </c>
      <c r="DI1505" t="s">
        <v>870</v>
      </c>
      <c r="DJ1505" s="4">
        <v>56545</v>
      </c>
      <c r="DK1505" t="s">
        <v>4637</v>
      </c>
      <c r="DL1505" t="s">
        <v>136</v>
      </c>
      <c r="DM1505">
        <v>2</v>
      </c>
      <c r="DN1505" t="s">
        <v>15831</v>
      </c>
      <c r="DO1505" t="s">
        <v>15832</v>
      </c>
      <c r="DP1505" t="s">
        <v>1128</v>
      </c>
      <c r="DQ1505" t="str">
        <f>"58104"</f>
        <v>58104</v>
      </c>
      <c r="DR1505" t="s">
        <v>6780</v>
      </c>
      <c r="DS1505" t="s">
        <v>3080</v>
      </c>
      <c r="DT1505">
        <v>3</v>
      </c>
      <c r="DU1505">
        <v>6</v>
      </c>
      <c r="DV1505" t="s">
        <v>134</v>
      </c>
      <c r="DW1505" t="s">
        <v>134</v>
      </c>
      <c r="DX1505" t="s">
        <v>134</v>
      </c>
      <c r="DY1505" t="s">
        <v>136</v>
      </c>
      <c r="DZ1505">
        <v>1</v>
      </c>
      <c r="EA1505" t="s">
        <v>134</v>
      </c>
      <c r="EB1505" s="5">
        <v>12.68</v>
      </c>
      <c r="EC1505" s="5">
        <v>12.68</v>
      </c>
      <c r="ED1505" s="5">
        <v>55</v>
      </c>
      <c r="EE1505">
        <v>15074735812</v>
      </c>
      <c r="EF1505" t="s">
        <v>15827</v>
      </c>
      <c r="EG1505" t="s">
        <v>148</v>
      </c>
      <c r="EH1505">
        <v>0</v>
      </c>
    </row>
    <row r="1506" spans="1:138" ht="15" customHeight="1" x14ac:dyDescent="0.35">
      <c r="A1506" t="s">
        <v>20530</v>
      </c>
      <c r="B1506" t="s">
        <v>157</v>
      </c>
      <c r="C1506" s="1">
        <v>44151.759031481481</v>
      </c>
      <c r="D1506" s="1">
        <v>44173</v>
      </c>
      <c r="E1506" t="s">
        <v>133</v>
      </c>
      <c r="F1506" t="s">
        <v>136</v>
      </c>
      <c r="G1506" t="s">
        <v>135</v>
      </c>
      <c r="H1506" t="s">
        <v>136</v>
      </c>
      <c r="I1506" t="s">
        <v>16939</v>
      </c>
      <c r="J1506" t="s">
        <v>16940</v>
      </c>
      <c r="K1506" t="s">
        <v>16943</v>
      </c>
      <c r="M1506" t="s">
        <v>16931</v>
      </c>
      <c r="N1506" t="s">
        <v>870</v>
      </c>
      <c r="O1506" s="4">
        <v>56027</v>
      </c>
      <c r="P1506" t="s">
        <v>140</v>
      </c>
      <c r="R1506">
        <v>15079433115</v>
      </c>
      <c r="T1506">
        <v>11221</v>
      </c>
      <c r="U1506" t="s">
        <v>16942</v>
      </c>
      <c r="V1506" t="s">
        <v>10722</v>
      </c>
      <c r="X1506" t="s">
        <v>1677</v>
      </c>
      <c r="Y1506" t="s">
        <v>16943</v>
      </c>
      <c r="AA1506" t="s">
        <v>16931</v>
      </c>
      <c r="AB1506" t="s">
        <v>870</v>
      </c>
      <c r="AC1506" s="4">
        <v>56027</v>
      </c>
      <c r="AD1506" t="s">
        <v>140</v>
      </c>
      <c r="AF1506">
        <v>15079433115</v>
      </c>
      <c r="AH1506" t="s">
        <v>16944</v>
      </c>
      <c r="AI1506" t="s">
        <v>168</v>
      </c>
      <c r="AJ1506" t="s">
        <v>16945</v>
      </c>
      <c r="AK1506" t="s">
        <v>347</v>
      </c>
      <c r="AM1506" t="s">
        <v>16946</v>
      </c>
      <c r="AO1506" t="s">
        <v>2871</v>
      </c>
      <c r="AP1506" t="s">
        <v>139</v>
      </c>
      <c r="AQ1506" s="4">
        <v>33812</v>
      </c>
      <c r="AR1506" t="s">
        <v>140</v>
      </c>
      <c r="AT1506">
        <v>16059402521</v>
      </c>
      <c r="AV1506" t="s">
        <v>16948</v>
      </c>
      <c r="AW1506" t="s">
        <v>20531</v>
      </c>
      <c r="AZ1506" t="s">
        <v>288</v>
      </c>
      <c r="BA1506" t="s">
        <v>289</v>
      </c>
      <c r="BB1506" t="s">
        <v>136</v>
      </c>
      <c r="BC1506" t="s">
        <v>136</v>
      </c>
      <c r="BD1506" t="s">
        <v>148</v>
      </c>
      <c r="BE1506" t="s">
        <v>136</v>
      </c>
      <c r="BF1506" t="s">
        <v>136</v>
      </c>
      <c r="BG1506" t="s">
        <v>134</v>
      </c>
      <c r="BH1506" t="s">
        <v>136</v>
      </c>
      <c r="BN1506" t="s">
        <v>20532</v>
      </c>
      <c r="BO1506" t="s">
        <v>965</v>
      </c>
      <c r="BP1506">
        <v>2</v>
      </c>
      <c r="BQ1506">
        <v>2</v>
      </c>
      <c r="BR1506">
        <v>2</v>
      </c>
      <c r="BS1506" s="1">
        <v>44196</v>
      </c>
      <c r="BT1506" s="1">
        <v>44454</v>
      </c>
      <c r="BU1506" s="1">
        <v>44196</v>
      </c>
      <c r="BV1506" s="1">
        <v>44454</v>
      </c>
      <c r="BW1506" t="s">
        <v>136</v>
      </c>
      <c r="BX1506">
        <v>40</v>
      </c>
      <c r="BY1506">
        <v>0</v>
      </c>
      <c r="BZ1506">
        <v>8</v>
      </c>
      <c r="CA1506">
        <v>8</v>
      </c>
      <c r="CB1506">
        <v>8</v>
      </c>
      <c r="CC1506">
        <v>8</v>
      </c>
      <c r="CD1506">
        <v>8</v>
      </c>
      <c r="CE1506">
        <v>0</v>
      </c>
      <c r="CF1506" t="str">
        <f>"7:00 AM"</f>
        <v>7:00 AM</v>
      </c>
      <c r="CG1506" t="str">
        <f>"4:00 PM"</f>
        <v>4:00 PM</v>
      </c>
      <c r="CH1506" s="5">
        <v>14.58</v>
      </c>
      <c r="CI1506" t="s">
        <v>146</v>
      </c>
      <c r="CL1506" t="s">
        <v>136</v>
      </c>
      <c r="CM1506" t="s">
        <v>312</v>
      </c>
      <c r="CN1506" t="s">
        <v>148</v>
      </c>
      <c r="CO1506" s="2" t="s">
        <v>16951</v>
      </c>
      <c r="CP1506" t="s">
        <v>149</v>
      </c>
      <c r="CQ1506">
        <v>3</v>
      </c>
      <c r="CR1506">
        <v>0</v>
      </c>
      <c r="CS1506" t="s">
        <v>136</v>
      </c>
      <c r="CT1506" t="s">
        <v>134</v>
      </c>
      <c r="CU1506" t="s">
        <v>136</v>
      </c>
      <c r="CV1506" t="s">
        <v>136</v>
      </c>
      <c r="CW1506" t="s">
        <v>134</v>
      </c>
      <c r="CX1506">
        <v>50</v>
      </c>
      <c r="CY1506" t="s">
        <v>136</v>
      </c>
      <c r="CZ1506" t="s">
        <v>136</v>
      </c>
      <c r="DA1506" t="s">
        <v>136</v>
      </c>
      <c r="DB1506" t="s">
        <v>136</v>
      </c>
      <c r="DC1506" t="s">
        <v>136</v>
      </c>
      <c r="DD1506" t="s">
        <v>136</v>
      </c>
      <c r="DF1506" s="2" t="s">
        <v>16952</v>
      </c>
      <c r="DG1506" t="s">
        <v>16953</v>
      </c>
      <c r="DH1506" t="s">
        <v>16954</v>
      </c>
      <c r="DI1506" t="s">
        <v>870</v>
      </c>
      <c r="DJ1506" s="4">
        <v>56027</v>
      </c>
      <c r="DK1506" t="s">
        <v>4048</v>
      </c>
      <c r="DL1506" t="s">
        <v>134</v>
      </c>
      <c r="DM1506">
        <v>15</v>
      </c>
      <c r="DN1506" t="s">
        <v>20533</v>
      </c>
      <c r="DO1506" t="s">
        <v>20534</v>
      </c>
      <c r="DP1506" t="s">
        <v>365</v>
      </c>
      <c r="DQ1506" t="str">
        <f>"50556"</f>
        <v>50556</v>
      </c>
      <c r="DR1506" t="s">
        <v>5918</v>
      </c>
      <c r="DS1506" t="s">
        <v>16958</v>
      </c>
      <c r="DT1506">
        <v>1</v>
      </c>
      <c r="DU1506">
        <v>4</v>
      </c>
      <c r="DV1506" t="s">
        <v>134</v>
      </c>
      <c r="DW1506" t="s">
        <v>134</v>
      </c>
      <c r="DX1506" t="s">
        <v>134</v>
      </c>
      <c r="DY1506" t="s">
        <v>136</v>
      </c>
      <c r="DZ1506">
        <v>1</v>
      </c>
      <c r="EA1506" t="s">
        <v>136</v>
      </c>
      <c r="EC1506" s="5">
        <v>12.68</v>
      </c>
      <c r="ED1506" s="5">
        <v>55</v>
      </c>
      <c r="EE1506">
        <v>15072364507</v>
      </c>
      <c r="EF1506" t="s">
        <v>16944</v>
      </c>
      <c r="EG1506" t="s">
        <v>148</v>
      </c>
      <c r="EH1506">
        <v>0</v>
      </c>
    </row>
    <row r="1507" spans="1:138" ht="15" customHeight="1" x14ac:dyDescent="0.35">
      <c r="A1507" t="s">
        <v>19883</v>
      </c>
      <c r="B1507" t="s">
        <v>157</v>
      </c>
      <c r="C1507" s="1">
        <v>44138.525959606479</v>
      </c>
      <c r="D1507" s="1">
        <v>44173</v>
      </c>
      <c r="E1507" t="s">
        <v>1202</v>
      </c>
      <c r="F1507" t="s">
        <v>136</v>
      </c>
      <c r="G1507" t="s">
        <v>135</v>
      </c>
      <c r="H1507" t="s">
        <v>136</v>
      </c>
      <c r="I1507" t="s">
        <v>10590</v>
      </c>
      <c r="J1507" t="s">
        <v>10591</v>
      </c>
      <c r="K1507" t="s">
        <v>19884</v>
      </c>
      <c r="L1507" t="s">
        <v>19885</v>
      </c>
      <c r="M1507" t="s">
        <v>10599</v>
      </c>
      <c r="N1507" t="s">
        <v>246</v>
      </c>
      <c r="O1507" s="4">
        <v>70525</v>
      </c>
      <c r="P1507" t="s">
        <v>140</v>
      </c>
      <c r="R1507">
        <v>13375801097</v>
      </c>
      <c r="T1507">
        <v>112</v>
      </c>
      <c r="U1507" t="s">
        <v>10594</v>
      </c>
      <c r="V1507" t="s">
        <v>8920</v>
      </c>
      <c r="X1507" t="s">
        <v>7308</v>
      </c>
      <c r="Y1507" t="s">
        <v>19884</v>
      </c>
      <c r="Z1507" t="s">
        <v>10598</v>
      </c>
      <c r="AA1507" t="s">
        <v>10599</v>
      </c>
      <c r="AB1507" t="s">
        <v>246</v>
      </c>
      <c r="AC1507" s="4">
        <v>70525</v>
      </c>
      <c r="AD1507" t="s">
        <v>140</v>
      </c>
      <c r="AE1507" t="e">
        <f>-NONE</f>
        <v>#NAME?</v>
      </c>
      <c r="AF1507">
        <v>13375801097</v>
      </c>
      <c r="AH1507" t="s">
        <v>10608</v>
      </c>
      <c r="AZ1507" t="s">
        <v>334</v>
      </c>
      <c r="BA1507" t="s">
        <v>335</v>
      </c>
      <c r="BB1507" t="s">
        <v>136</v>
      </c>
      <c r="BC1507" t="s">
        <v>136</v>
      </c>
      <c r="BD1507" t="s">
        <v>148</v>
      </c>
      <c r="BE1507" t="s">
        <v>136</v>
      </c>
      <c r="BF1507" t="s">
        <v>136</v>
      </c>
      <c r="BG1507" t="s">
        <v>134</v>
      </c>
      <c r="BH1507" t="s">
        <v>134</v>
      </c>
      <c r="BI1507" t="s">
        <v>19886</v>
      </c>
      <c r="BJ1507" t="s">
        <v>19887</v>
      </c>
      <c r="BK1507" t="s">
        <v>1871</v>
      </c>
      <c r="BL1507" t="s">
        <v>19888</v>
      </c>
      <c r="BM1507" t="s">
        <v>10601</v>
      </c>
      <c r="BN1507" t="s">
        <v>19889</v>
      </c>
      <c r="BO1507" t="s">
        <v>7351</v>
      </c>
      <c r="BP1507">
        <v>5</v>
      </c>
      <c r="BQ1507">
        <v>5</v>
      </c>
      <c r="BR1507">
        <v>5</v>
      </c>
      <c r="BS1507" s="1">
        <v>44201</v>
      </c>
      <c r="BT1507" s="1">
        <v>44505</v>
      </c>
      <c r="BU1507" s="1">
        <v>44201</v>
      </c>
      <c r="BV1507" s="1">
        <v>44505</v>
      </c>
      <c r="BW1507" t="s">
        <v>136</v>
      </c>
      <c r="BX1507">
        <v>35</v>
      </c>
      <c r="BY1507">
        <v>5</v>
      </c>
      <c r="BZ1507">
        <v>5</v>
      </c>
      <c r="CA1507">
        <v>5</v>
      </c>
      <c r="CB1507">
        <v>5</v>
      </c>
      <c r="CC1507">
        <v>5</v>
      </c>
      <c r="CD1507">
        <v>5</v>
      </c>
      <c r="CE1507">
        <v>5</v>
      </c>
      <c r="CF1507" t="str">
        <f>"7:00 AM"</f>
        <v>7:00 AM</v>
      </c>
      <c r="CG1507" t="str">
        <f>"12:00 PM"</f>
        <v>12:00 PM</v>
      </c>
      <c r="CH1507" s="5">
        <v>11.83</v>
      </c>
      <c r="CI1507" t="s">
        <v>146</v>
      </c>
      <c r="CJ1507">
        <v>0</v>
      </c>
      <c r="CK1507" t="s">
        <v>10603</v>
      </c>
      <c r="CL1507" t="s">
        <v>136</v>
      </c>
      <c r="CM1507" t="s">
        <v>312</v>
      </c>
      <c r="CN1507" t="s">
        <v>148</v>
      </c>
      <c r="CO1507" t="s">
        <v>10604</v>
      </c>
      <c r="CP1507" t="s">
        <v>149</v>
      </c>
      <c r="CQ1507">
        <v>0</v>
      </c>
      <c r="CR1507">
        <v>0</v>
      </c>
      <c r="CS1507" t="s">
        <v>136</v>
      </c>
      <c r="CT1507" t="s">
        <v>136</v>
      </c>
      <c r="CU1507" t="s">
        <v>136</v>
      </c>
      <c r="CV1507" t="s">
        <v>134</v>
      </c>
      <c r="CW1507" t="s">
        <v>134</v>
      </c>
      <c r="CX1507">
        <v>50</v>
      </c>
      <c r="CY1507" t="s">
        <v>134</v>
      </c>
      <c r="CZ1507" t="s">
        <v>134</v>
      </c>
      <c r="DA1507" t="s">
        <v>134</v>
      </c>
      <c r="DB1507" t="s">
        <v>134</v>
      </c>
      <c r="DC1507" t="s">
        <v>134</v>
      </c>
      <c r="DD1507" t="s">
        <v>136</v>
      </c>
      <c r="DF1507" t="s">
        <v>149</v>
      </c>
      <c r="DG1507" t="s">
        <v>10605</v>
      </c>
      <c r="DH1507" t="s">
        <v>2341</v>
      </c>
      <c r="DI1507" t="s">
        <v>246</v>
      </c>
      <c r="DJ1507" s="4">
        <v>70525</v>
      </c>
      <c r="DK1507" t="s">
        <v>268</v>
      </c>
      <c r="DL1507" t="s">
        <v>134</v>
      </c>
      <c r="DM1507">
        <v>8</v>
      </c>
      <c r="DN1507" t="s">
        <v>19890</v>
      </c>
      <c r="DO1507" t="s">
        <v>2341</v>
      </c>
      <c r="DP1507" t="s">
        <v>246</v>
      </c>
      <c r="DQ1507" t="str">
        <f>"70525"</f>
        <v>70525</v>
      </c>
      <c r="DR1507" t="s">
        <v>268</v>
      </c>
      <c r="DS1507" t="s">
        <v>10607</v>
      </c>
      <c r="DT1507">
        <v>6</v>
      </c>
      <c r="DU1507">
        <v>50</v>
      </c>
      <c r="DV1507" t="s">
        <v>134</v>
      </c>
      <c r="DW1507" t="s">
        <v>134</v>
      </c>
      <c r="DX1507" t="s">
        <v>134</v>
      </c>
      <c r="DY1507" t="s">
        <v>136</v>
      </c>
      <c r="DZ1507">
        <v>1</v>
      </c>
      <c r="EA1507" t="s">
        <v>136</v>
      </c>
      <c r="EC1507" s="5">
        <v>12.68</v>
      </c>
      <c r="ED1507" s="5">
        <v>55</v>
      </c>
      <c r="EE1507">
        <v>13375801097</v>
      </c>
      <c r="EF1507" t="s">
        <v>10608</v>
      </c>
      <c r="EG1507" t="s">
        <v>148</v>
      </c>
      <c r="EH1507">
        <v>0</v>
      </c>
    </row>
    <row r="1508" spans="1:138" ht="15" customHeight="1" x14ac:dyDescent="0.35">
      <c r="A1508" t="s">
        <v>25666</v>
      </c>
      <c r="B1508" t="s">
        <v>157</v>
      </c>
      <c r="C1508" s="1">
        <v>44139.458309953705</v>
      </c>
      <c r="D1508" s="1">
        <v>44173</v>
      </c>
      <c r="E1508" t="s">
        <v>133</v>
      </c>
      <c r="F1508" t="s">
        <v>136</v>
      </c>
      <c r="G1508" t="s">
        <v>135</v>
      </c>
      <c r="H1508" t="s">
        <v>134</v>
      </c>
      <c r="I1508" t="s">
        <v>25667</v>
      </c>
      <c r="K1508" t="s">
        <v>25668</v>
      </c>
      <c r="M1508" t="s">
        <v>25669</v>
      </c>
      <c r="N1508" t="s">
        <v>1104</v>
      </c>
      <c r="O1508" s="4">
        <v>69347</v>
      </c>
      <c r="P1508" t="s">
        <v>140</v>
      </c>
      <c r="R1508">
        <v>17194292535</v>
      </c>
      <c r="T1508">
        <v>112910</v>
      </c>
      <c r="U1508" t="s">
        <v>7799</v>
      </c>
      <c r="V1508" t="s">
        <v>19938</v>
      </c>
      <c r="X1508" t="s">
        <v>872</v>
      </c>
      <c r="Y1508" t="s">
        <v>25668</v>
      </c>
      <c r="AA1508" t="s">
        <v>25669</v>
      </c>
      <c r="AB1508" t="s">
        <v>1104</v>
      </c>
      <c r="AC1508" s="4">
        <v>69347</v>
      </c>
      <c r="AD1508" t="s">
        <v>140</v>
      </c>
      <c r="AF1508">
        <v>17194292535</v>
      </c>
      <c r="AH1508" t="s">
        <v>148</v>
      </c>
      <c r="AI1508" t="s">
        <v>168</v>
      </c>
      <c r="AJ1508" t="s">
        <v>456</v>
      </c>
      <c r="AK1508" t="s">
        <v>457</v>
      </c>
      <c r="AM1508" t="s">
        <v>458</v>
      </c>
      <c r="AO1508" t="s">
        <v>459</v>
      </c>
      <c r="AP1508" t="s">
        <v>460</v>
      </c>
      <c r="AQ1508" s="4">
        <v>73737</v>
      </c>
      <c r="AR1508" t="s">
        <v>140</v>
      </c>
      <c r="AT1508">
        <v>15802274747</v>
      </c>
      <c r="AV1508" t="s">
        <v>461</v>
      </c>
      <c r="AW1508" t="s">
        <v>462</v>
      </c>
      <c r="AZ1508" t="s">
        <v>334</v>
      </c>
      <c r="BA1508" t="s">
        <v>335</v>
      </c>
      <c r="BB1508" t="s">
        <v>136</v>
      </c>
      <c r="BC1508" t="s">
        <v>136</v>
      </c>
      <c r="BD1508" t="s">
        <v>148</v>
      </c>
      <c r="BE1508" t="s">
        <v>136</v>
      </c>
      <c r="BF1508" t="s">
        <v>136</v>
      </c>
      <c r="BG1508" t="s">
        <v>134</v>
      </c>
      <c r="BH1508" t="s">
        <v>136</v>
      </c>
      <c r="BN1508" t="s">
        <v>25670</v>
      </c>
      <c r="BO1508" t="s">
        <v>464</v>
      </c>
      <c r="BP1508">
        <v>10</v>
      </c>
      <c r="BQ1508">
        <v>10</v>
      </c>
      <c r="BR1508">
        <v>10</v>
      </c>
      <c r="BS1508" s="1">
        <v>44206</v>
      </c>
      <c r="BT1508" s="1">
        <v>44510</v>
      </c>
      <c r="BU1508" s="1">
        <v>44206</v>
      </c>
      <c r="BV1508" s="1">
        <v>44510</v>
      </c>
      <c r="BW1508" t="s">
        <v>136</v>
      </c>
      <c r="BX1508">
        <v>48</v>
      </c>
      <c r="BY1508">
        <v>0</v>
      </c>
      <c r="BZ1508">
        <v>8</v>
      </c>
      <c r="CA1508">
        <v>8</v>
      </c>
      <c r="CB1508">
        <v>8</v>
      </c>
      <c r="CC1508">
        <v>8</v>
      </c>
      <c r="CD1508">
        <v>8</v>
      </c>
      <c r="CE1508">
        <v>8</v>
      </c>
      <c r="CF1508" t="str">
        <f>"8:00 AM"</f>
        <v>8:00 AM</v>
      </c>
      <c r="CG1508" t="str">
        <f>"5:00 PM"</f>
        <v>5:00 PM</v>
      </c>
      <c r="CH1508" s="5">
        <v>14.99</v>
      </c>
      <c r="CI1508" t="s">
        <v>146</v>
      </c>
      <c r="CL1508" t="s">
        <v>136</v>
      </c>
      <c r="CM1508" t="s">
        <v>312</v>
      </c>
      <c r="CN1508" t="s">
        <v>148</v>
      </c>
      <c r="CO1508" t="s">
        <v>465</v>
      </c>
      <c r="CP1508" t="s">
        <v>149</v>
      </c>
      <c r="CQ1508">
        <v>3</v>
      </c>
      <c r="CR1508">
        <v>0</v>
      </c>
      <c r="CS1508" t="s">
        <v>136</v>
      </c>
      <c r="CT1508" t="s">
        <v>134</v>
      </c>
      <c r="CU1508" t="s">
        <v>136</v>
      </c>
      <c r="CV1508" t="s">
        <v>134</v>
      </c>
      <c r="CW1508" t="s">
        <v>134</v>
      </c>
      <c r="CX1508">
        <v>75</v>
      </c>
      <c r="CY1508" t="s">
        <v>134</v>
      </c>
      <c r="CZ1508" t="s">
        <v>134</v>
      </c>
      <c r="DA1508" t="s">
        <v>134</v>
      </c>
      <c r="DB1508" t="s">
        <v>136</v>
      </c>
      <c r="DC1508" t="s">
        <v>134</v>
      </c>
      <c r="DD1508" t="s">
        <v>136</v>
      </c>
      <c r="DF1508" t="s">
        <v>466</v>
      </c>
      <c r="DG1508" t="s">
        <v>25668</v>
      </c>
      <c r="DH1508" t="s">
        <v>25669</v>
      </c>
      <c r="DI1508" t="s">
        <v>1104</v>
      </c>
      <c r="DJ1508" s="4">
        <v>69347</v>
      </c>
      <c r="DK1508" t="s">
        <v>2274</v>
      </c>
      <c r="DL1508" t="s">
        <v>136</v>
      </c>
      <c r="DM1508">
        <v>1</v>
      </c>
      <c r="DN1508" t="s">
        <v>25671</v>
      </c>
      <c r="DO1508" t="s">
        <v>25669</v>
      </c>
      <c r="DP1508" t="s">
        <v>1104</v>
      </c>
      <c r="DQ1508" t="str">
        <f>"69347"</f>
        <v>69347</v>
      </c>
      <c r="DR1508" t="s">
        <v>2274</v>
      </c>
      <c r="DS1508" t="s">
        <v>551</v>
      </c>
      <c r="DT1508">
        <v>1</v>
      </c>
      <c r="DU1508">
        <v>3</v>
      </c>
      <c r="DV1508" t="s">
        <v>134</v>
      </c>
      <c r="DW1508" t="s">
        <v>134</v>
      </c>
      <c r="DX1508" t="s">
        <v>134</v>
      </c>
      <c r="DY1508" t="s">
        <v>134</v>
      </c>
      <c r="DZ1508">
        <v>4</v>
      </c>
      <c r="EA1508" t="s">
        <v>136</v>
      </c>
      <c r="EC1508" s="5">
        <v>12.68</v>
      </c>
      <c r="ED1508" s="5">
        <v>55</v>
      </c>
      <c r="EE1508">
        <v>17194292535</v>
      </c>
      <c r="EF1508" t="s">
        <v>25672</v>
      </c>
      <c r="EG1508" t="s">
        <v>148</v>
      </c>
      <c r="EH1508">
        <v>0</v>
      </c>
    </row>
    <row r="1509" spans="1:138" ht="15" customHeight="1" x14ac:dyDescent="0.35">
      <c r="A1509" t="s">
        <v>16214</v>
      </c>
      <c r="B1509" t="s">
        <v>157</v>
      </c>
      <c r="C1509" s="1">
        <v>44133.706710532409</v>
      </c>
      <c r="D1509" s="1">
        <v>44173</v>
      </c>
      <c r="E1509" t="s">
        <v>133</v>
      </c>
      <c r="F1509" t="s">
        <v>136</v>
      </c>
      <c r="G1509" t="s">
        <v>135</v>
      </c>
      <c r="H1509" t="s">
        <v>136</v>
      </c>
      <c r="I1509" t="s">
        <v>2174</v>
      </c>
      <c r="K1509" t="s">
        <v>2175</v>
      </c>
      <c r="M1509" t="s">
        <v>1674</v>
      </c>
      <c r="N1509" t="s">
        <v>529</v>
      </c>
      <c r="O1509" s="4">
        <v>46746</v>
      </c>
      <c r="P1509" t="s">
        <v>140</v>
      </c>
      <c r="R1509">
        <v>12605623900</v>
      </c>
      <c r="T1509">
        <v>111191</v>
      </c>
      <c r="U1509" t="s">
        <v>2176</v>
      </c>
      <c r="V1509" t="s">
        <v>2177</v>
      </c>
      <c r="X1509" t="s">
        <v>2178</v>
      </c>
      <c r="Y1509" t="s">
        <v>2175</v>
      </c>
      <c r="AA1509" t="s">
        <v>1674</v>
      </c>
      <c r="AB1509" t="s">
        <v>529</v>
      </c>
      <c r="AC1509" s="4">
        <v>46746</v>
      </c>
      <c r="AD1509" t="s">
        <v>140</v>
      </c>
      <c r="AF1509">
        <v>12605623900</v>
      </c>
      <c r="AH1509" t="s">
        <v>148</v>
      </c>
      <c r="AI1509" t="s">
        <v>168</v>
      </c>
      <c r="AJ1509" t="s">
        <v>456</v>
      </c>
      <c r="AK1509" t="s">
        <v>457</v>
      </c>
      <c r="AM1509" t="s">
        <v>458</v>
      </c>
      <c r="AO1509" t="s">
        <v>459</v>
      </c>
      <c r="AP1509" t="s">
        <v>460</v>
      </c>
      <c r="AQ1509" s="4">
        <v>73737</v>
      </c>
      <c r="AR1509" t="s">
        <v>140</v>
      </c>
      <c r="AT1509">
        <v>15802274747</v>
      </c>
      <c r="AV1509" t="s">
        <v>461</v>
      </c>
      <c r="AW1509" t="s">
        <v>462</v>
      </c>
      <c r="AZ1509" t="s">
        <v>288</v>
      </c>
      <c r="BA1509" t="s">
        <v>289</v>
      </c>
      <c r="BB1509" t="s">
        <v>136</v>
      </c>
      <c r="BC1509" t="s">
        <v>136</v>
      </c>
      <c r="BD1509" t="s">
        <v>148</v>
      </c>
      <c r="BE1509" t="s">
        <v>136</v>
      </c>
      <c r="BF1509" t="s">
        <v>136</v>
      </c>
      <c r="BG1509" t="s">
        <v>134</v>
      </c>
      <c r="BH1509" t="s">
        <v>136</v>
      </c>
      <c r="BN1509" t="s">
        <v>16215</v>
      </c>
      <c r="BO1509" t="s">
        <v>965</v>
      </c>
      <c r="BP1509">
        <v>6</v>
      </c>
      <c r="BQ1509">
        <v>6</v>
      </c>
      <c r="BR1509">
        <v>6</v>
      </c>
      <c r="BS1509" s="1">
        <v>44206</v>
      </c>
      <c r="BT1509" s="1">
        <v>44510</v>
      </c>
      <c r="BU1509" s="1">
        <v>44206</v>
      </c>
      <c r="BV1509" s="1">
        <v>44510</v>
      </c>
      <c r="BW1509" t="s">
        <v>136</v>
      </c>
      <c r="BX1509">
        <v>40</v>
      </c>
      <c r="BY1509">
        <v>0</v>
      </c>
      <c r="BZ1509">
        <v>7</v>
      </c>
      <c r="CA1509">
        <v>7</v>
      </c>
      <c r="CB1509">
        <v>7</v>
      </c>
      <c r="CC1509">
        <v>7</v>
      </c>
      <c r="CD1509">
        <v>7</v>
      </c>
      <c r="CE1509">
        <v>5</v>
      </c>
      <c r="CF1509" t="str">
        <f>"9:00 AM"</f>
        <v>9:00 AM</v>
      </c>
      <c r="CG1509" t="str">
        <f>"5:00 PM"</f>
        <v>5:00 PM</v>
      </c>
      <c r="CH1509" s="5">
        <v>14.52</v>
      </c>
      <c r="CI1509" t="s">
        <v>146</v>
      </c>
      <c r="CL1509" t="s">
        <v>136</v>
      </c>
      <c r="CM1509" t="s">
        <v>147</v>
      </c>
      <c r="CN1509" t="s">
        <v>148</v>
      </c>
      <c r="CO1509" t="s">
        <v>465</v>
      </c>
      <c r="CP1509" t="s">
        <v>149</v>
      </c>
      <c r="CQ1509">
        <v>3</v>
      </c>
      <c r="CR1509">
        <v>0</v>
      </c>
      <c r="CS1509" t="s">
        <v>136</v>
      </c>
      <c r="CT1509" t="s">
        <v>134</v>
      </c>
      <c r="CU1509" t="s">
        <v>136</v>
      </c>
      <c r="CV1509" t="s">
        <v>134</v>
      </c>
      <c r="CW1509" t="s">
        <v>134</v>
      </c>
      <c r="CX1509">
        <v>50</v>
      </c>
      <c r="CY1509" t="s">
        <v>134</v>
      </c>
      <c r="CZ1509" t="s">
        <v>134</v>
      </c>
      <c r="DA1509" t="s">
        <v>134</v>
      </c>
      <c r="DB1509" t="s">
        <v>136</v>
      </c>
      <c r="DC1509" t="s">
        <v>134</v>
      </c>
      <c r="DD1509" t="s">
        <v>136</v>
      </c>
      <c r="DF1509" t="s">
        <v>466</v>
      </c>
      <c r="DG1509" t="s">
        <v>2175</v>
      </c>
      <c r="DH1509" t="s">
        <v>1674</v>
      </c>
      <c r="DI1509" t="s">
        <v>529</v>
      </c>
      <c r="DJ1509" s="4">
        <v>46746</v>
      </c>
      <c r="DK1509" t="s">
        <v>1683</v>
      </c>
      <c r="DL1509" t="s">
        <v>134</v>
      </c>
      <c r="DM1509">
        <v>30</v>
      </c>
      <c r="DN1509" t="s">
        <v>2179</v>
      </c>
      <c r="DO1509" t="s">
        <v>2180</v>
      </c>
      <c r="DP1509" t="s">
        <v>2120</v>
      </c>
      <c r="DQ1509" t="str">
        <f>"49091"</f>
        <v>49091</v>
      </c>
      <c r="DR1509" t="s">
        <v>2181</v>
      </c>
      <c r="DS1509" t="s">
        <v>907</v>
      </c>
      <c r="DT1509">
        <v>8</v>
      </c>
      <c r="DU1509">
        <v>8</v>
      </c>
      <c r="DV1509" t="s">
        <v>134</v>
      </c>
      <c r="DW1509" t="s">
        <v>134</v>
      </c>
      <c r="DX1509" t="s">
        <v>134</v>
      </c>
      <c r="DY1509" t="s">
        <v>134</v>
      </c>
      <c r="DZ1509">
        <v>8</v>
      </c>
      <c r="EA1509" t="s">
        <v>136</v>
      </c>
      <c r="EC1509" s="5">
        <v>12.68</v>
      </c>
      <c r="ED1509" s="5">
        <v>55</v>
      </c>
      <c r="EE1509">
        <v>12605623900</v>
      </c>
      <c r="EF1509" t="s">
        <v>2182</v>
      </c>
      <c r="EG1509" t="s">
        <v>148</v>
      </c>
      <c r="EH1509">
        <v>0</v>
      </c>
    </row>
    <row r="1510" spans="1:138" ht="15" customHeight="1" x14ac:dyDescent="0.35">
      <c r="A1510" t="s">
        <v>21616</v>
      </c>
      <c r="B1510" t="s">
        <v>157</v>
      </c>
      <c r="C1510" s="1">
        <v>44139.617873726849</v>
      </c>
      <c r="D1510" s="1">
        <v>44173</v>
      </c>
      <c r="E1510" t="s">
        <v>133</v>
      </c>
      <c r="F1510" t="s">
        <v>136</v>
      </c>
      <c r="G1510" t="s">
        <v>135</v>
      </c>
      <c r="H1510" t="s">
        <v>136</v>
      </c>
      <c r="I1510" t="s">
        <v>21617</v>
      </c>
      <c r="K1510" t="s">
        <v>21618</v>
      </c>
      <c r="M1510" t="s">
        <v>245</v>
      </c>
      <c r="N1510" t="s">
        <v>246</v>
      </c>
      <c r="O1510" s="4">
        <v>70516</v>
      </c>
      <c r="P1510" t="s">
        <v>140</v>
      </c>
      <c r="R1510">
        <v>13372777658</v>
      </c>
      <c r="T1510">
        <v>112512</v>
      </c>
      <c r="U1510" t="s">
        <v>325</v>
      </c>
      <c r="V1510" t="s">
        <v>17034</v>
      </c>
      <c r="X1510" t="s">
        <v>1677</v>
      </c>
      <c r="Y1510" t="s">
        <v>21618</v>
      </c>
      <c r="AA1510" t="s">
        <v>245</v>
      </c>
      <c r="AB1510" t="s">
        <v>246</v>
      </c>
      <c r="AC1510" s="4">
        <v>70516</v>
      </c>
      <c r="AD1510" t="s">
        <v>140</v>
      </c>
      <c r="AF1510">
        <v>13372777658</v>
      </c>
      <c r="AH1510" t="s">
        <v>21619</v>
      </c>
      <c r="AI1510" t="s">
        <v>168</v>
      </c>
      <c r="AJ1510" t="s">
        <v>1977</v>
      </c>
      <c r="AK1510" t="s">
        <v>1978</v>
      </c>
      <c r="AL1510" t="s">
        <v>1979</v>
      </c>
      <c r="AM1510" t="s">
        <v>1980</v>
      </c>
      <c r="AN1510" t="s">
        <v>1981</v>
      </c>
      <c r="AO1510" t="s">
        <v>1982</v>
      </c>
      <c r="AP1510" t="s">
        <v>246</v>
      </c>
      <c r="AQ1510" s="4">
        <v>70754</v>
      </c>
      <c r="AR1510" t="s">
        <v>140</v>
      </c>
      <c r="AT1510">
        <v>12256863033</v>
      </c>
      <c r="AV1510" t="s">
        <v>1983</v>
      </c>
      <c r="AW1510" t="s">
        <v>1984</v>
      </c>
      <c r="AZ1510" t="s">
        <v>334</v>
      </c>
      <c r="BA1510" t="s">
        <v>335</v>
      </c>
      <c r="BB1510" t="s">
        <v>136</v>
      </c>
      <c r="BC1510" t="s">
        <v>136</v>
      </c>
      <c r="BD1510" t="s">
        <v>148</v>
      </c>
      <c r="BE1510" t="s">
        <v>136</v>
      </c>
      <c r="BF1510" t="s">
        <v>136</v>
      </c>
      <c r="BG1510" t="s">
        <v>134</v>
      </c>
      <c r="BH1510" t="s">
        <v>136</v>
      </c>
      <c r="BN1510" t="s">
        <v>21620</v>
      </c>
      <c r="BO1510" t="s">
        <v>905</v>
      </c>
      <c r="BP1510">
        <v>8</v>
      </c>
      <c r="BQ1510">
        <v>8</v>
      </c>
      <c r="BR1510">
        <v>8</v>
      </c>
      <c r="BS1510" s="1">
        <v>44206</v>
      </c>
      <c r="BT1510" s="1">
        <v>44378</v>
      </c>
      <c r="BU1510" s="1">
        <v>44206</v>
      </c>
      <c r="BV1510" s="1">
        <v>44378</v>
      </c>
      <c r="BW1510" t="s">
        <v>136</v>
      </c>
      <c r="BX1510">
        <v>35</v>
      </c>
      <c r="BY1510">
        <v>0</v>
      </c>
      <c r="BZ1510">
        <v>6</v>
      </c>
      <c r="CA1510">
        <v>6</v>
      </c>
      <c r="CB1510">
        <v>6</v>
      </c>
      <c r="CC1510">
        <v>6</v>
      </c>
      <c r="CD1510">
        <v>6</v>
      </c>
      <c r="CE1510">
        <v>5</v>
      </c>
      <c r="CF1510" t="str">
        <f>"7:00 AM"</f>
        <v>7:00 AM</v>
      </c>
      <c r="CG1510" t="str">
        <f>"1:00 PM"</f>
        <v>1:00 PM</v>
      </c>
      <c r="CH1510" s="5">
        <v>11.83</v>
      </c>
      <c r="CI1510" t="s">
        <v>146</v>
      </c>
      <c r="CJ1510">
        <v>0</v>
      </c>
      <c r="CK1510" t="s">
        <v>1985</v>
      </c>
      <c r="CL1510" t="s">
        <v>134</v>
      </c>
      <c r="CM1510" t="s">
        <v>147</v>
      </c>
      <c r="CN1510" t="s">
        <v>148</v>
      </c>
      <c r="CO1510" s="2" t="s">
        <v>1986</v>
      </c>
      <c r="CP1510" t="s">
        <v>149</v>
      </c>
      <c r="CQ1510">
        <v>0</v>
      </c>
      <c r="CR1510">
        <v>0</v>
      </c>
      <c r="CS1510" t="s">
        <v>136</v>
      </c>
      <c r="CT1510" t="s">
        <v>136</v>
      </c>
      <c r="CU1510" t="s">
        <v>136</v>
      </c>
      <c r="CV1510" t="s">
        <v>134</v>
      </c>
      <c r="CW1510" t="s">
        <v>134</v>
      </c>
      <c r="CX1510">
        <v>50</v>
      </c>
      <c r="CY1510" t="s">
        <v>134</v>
      </c>
      <c r="CZ1510" t="s">
        <v>134</v>
      </c>
      <c r="DA1510" t="s">
        <v>134</v>
      </c>
      <c r="DB1510" t="s">
        <v>134</v>
      </c>
      <c r="DC1510" t="s">
        <v>134</v>
      </c>
      <c r="DD1510" t="s">
        <v>136</v>
      </c>
      <c r="DF1510" t="s">
        <v>2346</v>
      </c>
      <c r="DG1510" t="s">
        <v>21618</v>
      </c>
      <c r="DH1510" t="s">
        <v>245</v>
      </c>
      <c r="DI1510" t="s">
        <v>246</v>
      </c>
      <c r="DJ1510" s="4">
        <v>70516</v>
      </c>
      <c r="DK1510" t="s">
        <v>268</v>
      </c>
      <c r="DL1510" t="s">
        <v>134</v>
      </c>
      <c r="DM1510">
        <v>2</v>
      </c>
      <c r="DN1510" t="s">
        <v>21621</v>
      </c>
      <c r="DO1510" t="s">
        <v>245</v>
      </c>
      <c r="DP1510" t="s">
        <v>246</v>
      </c>
      <c r="DQ1510" t="str">
        <f>"70516"</f>
        <v>70516</v>
      </c>
      <c r="DR1510" t="s">
        <v>268</v>
      </c>
      <c r="DS1510" t="s">
        <v>21622</v>
      </c>
      <c r="DT1510">
        <v>3</v>
      </c>
      <c r="DU1510">
        <v>47</v>
      </c>
      <c r="DV1510" t="s">
        <v>134</v>
      </c>
      <c r="DW1510" t="s">
        <v>134</v>
      </c>
      <c r="DX1510" t="s">
        <v>134</v>
      </c>
      <c r="DY1510" t="s">
        <v>134</v>
      </c>
      <c r="DZ1510">
        <v>1</v>
      </c>
      <c r="EA1510" t="s">
        <v>136</v>
      </c>
      <c r="EC1510" s="5">
        <v>12.68</v>
      </c>
      <c r="ED1510" s="5">
        <v>55</v>
      </c>
      <c r="EE1510">
        <v>13372777658</v>
      </c>
      <c r="EF1510" t="s">
        <v>21619</v>
      </c>
      <c r="EG1510" t="s">
        <v>1989</v>
      </c>
      <c r="EH1510">
        <v>2</v>
      </c>
    </row>
    <row r="1511" spans="1:138" ht="15" customHeight="1" x14ac:dyDescent="0.35">
      <c r="A1511" t="s">
        <v>5173</v>
      </c>
      <c r="B1511" t="s">
        <v>157</v>
      </c>
      <c r="C1511" s="1">
        <v>44141.562001273145</v>
      </c>
      <c r="D1511" s="1">
        <v>44173</v>
      </c>
      <c r="E1511" t="s">
        <v>133</v>
      </c>
      <c r="F1511" t="s">
        <v>136</v>
      </c>
      <c r="G1511" t="s">
        <v>135</v>
      </c>
      <c r="H1511" t="s">
        <v>136</v>
      </c>
      <c r="I1511" t="s">
        <v>5174</v>
      </c>
      <c r="J1511" t="s">
        <v>3342</v>
      </c>
      <c r="K1511" t="s">
        <v>5175</v>
      </c>
      <c r="M1511" t="s">
        <v>5176</v>
      </c>
      <c r="N1511" t="s">
        <v>1251</v>
      </c>
      <c r="O1511" s="4">
        <v>97540</v>
      </c>
      <c r="P1511" t="s">
        <v>140</v>
      </c>
      <c r="R1511">
        <v>15415352505</v>
      </c>
      <c r="T1511">
        <v>111339</v>
      </c>
      <c r="U1511" t="s">
        <v>5177</v>
      </c>
      <c r="V1511" t="s">
        <v>5178</v>
      </c>
      <c r="W1511" t="s">
        <v>1195</v>
      </c>
      <c r="X1511" t="s">
        <v>1323</v>
      </c>
      <c r="Y1511" t="s">
        <v>5175</v>
      </c>
      <c r="AA1511" t="s">
        <v>5176</v>
      </c>
      <c r="AB1511" t="s">
        <v>1251</v>
      </c>
      <c r="AC1511" s="4">
        <v>97540</v>
      </c>
      <c r="AD1511" t="s">
        <v>140</v>
      </c>
      <c r="AF1511">
        <v>15415352505</v>
      </c>
      <c r="AH1511" t="s">
        <v>5179</v>
      </c>
      <c r="AI1511" t="s">
        <v>168</v>
      </c>
      <c r="AJ1511" t="s">
        <v>3067</v>
      </c>
      <c r="AK1511" t="s">
        <v>1304</v>
      </c>
      <c r="AL1511" t="s">
        <v>148</v>
      </c>
      <c r="AM1511" t="s">
        <v>3068</v>
      </c>
      <c r="AN1511" t="s">
        <v>3069</v>
      </c>
      <c r="AO1511" t="s">
        <v>3070</v>
      </c>
      <c r="AP1511" t="s">
        <v>925</v>
      </c>
      <c r="AQ1511" s="4">
        <v>83814</v>
      </c>
      <c r="AR1511" t="s">
        <v>140</v>
      </c>
      <c r="AT1511">
        <v>12087772654</v>
      </c>
      <c r="AV1511" t="s">
        <v>3341</v>
      </c>
      <c r="AW1511" t="s">
        <v>3342</v>
      </c>
      <c r="AZ1511" t="s">
        <v>821</v>
      </c>
      <c r="BA1511" t="s">
        <v>822</v>
      </c>
      <c r="BB1511" t="s">
        <v>136</v>
      </c>
      <c r="BC1511" t="s">
        <v>136</v>
      </c>
      <c r="BD1511" t="s">
        <v>148</v>
      </c>
      <c r="BE1511" t="s">
        <v>136</v>
      </c>
      <c r="BF1511" t="s">
        <v>136</v>
      </c>
      <c r="BG1511" t="s">
        <v>134</v>
      </c>
      <c r="BH1511" t="s">
        <v>136</v>
      </c>
      <c r="BN1511" t="s">
        <v>5180</v>
      </c>
      <c r="BO1511" t="s">
        <v>176</v>
      </c>
      <c r="BP1511">
        <v>9</v>
      </c>
      <c r="BQ1511">
        <v>9</v>
      </c>
      <c r="BR1511">
        <v>9</v>
      </c>
      <c r="BS1511" s="1">
        <v>44200</v>
      </c>
      <c r="BT1511" s="1">
        <v>44270</v>
      </c>
      <c r="BU1511" s="1">
        <v>44200</v>
      </c>
      <c r="BV1511" s="1">
        <v>44270</v>
      </c>
      <c r="BW1511" t="s">
        <v>136</v>
      </c>
      <c r="BX1511">
        <v>35</v>
      </c>
      <c r="BY1511">
        <v>0</v>
      </c>
      <c r="BZ1511">
        <v>7</v>
      </c>
      <c r="CA1511">
        <v>7</v>
      </c>
      <c r="CB1511">
        <v>7</v>
      </c>
      <c r="CC1511">
        <v>7</v>
      </c>
      <c r="CD1511">
        <v>7</v>
      </c>
      <c r="CE1511">
        <v>0</v>
      </c>
      <c r="CF1511" t="str">
        <f>"7:30 AM"</f>
        <v>7:30 AM</v>
      </c>
      <c r="CG1511" t="str">
        <f>"4:00 PM"</f>
        <v>4:00 PM</v>
      </c>
      <c r="CH1511" s="5">
        <v>15.83</v>
      </c>
      <c r="CI1511" t="s">
        <v>146</v>
      </c>
      <c r="CJ1511">
        <v>0</v>
      </c>
      <c r="CK1511" t="s">
        <v>149</v>
      </c>
      <c r="CL1511" t="s">
        <v>134</v>
      </c>
      <c r="CM1511" t="s">
        <v>147</v>
      </c>
      <c r="CN1511" t="s">
        <v>148</v>
      </c>
      <c r="CO1511" t="s">
        <v>5181</v>
      </c>
      <c r="CP1511" t="s">
        <v>149</v>
      </c>
      <c r="CQ1511">
        <v>1</v>
      </c>
      <c r="CR1511">
        <v>0</v>
      </c>
      <c r="CS1511" t="s">
        <v>136</v>
      </c>
      <c r="CT1511" t="s">
        <v>136</v>
      </c>
      <c r="CU1511" t="s">
        <v>134</v>
      </c>
      <c r="CV1511" t="s">
        <v>136</v>
      </c>
      <c r="CW1511" t="s">
        <v>134</v>
      </c>
      <c r="CX1511">
        <v>50</v>
      </c>
      <c r="CY1511" t="s">
        <v>134</v>
      </c>
      <c r="CZ1511" t="s">
        <v>134</v>
      </c>
      <c r="DA1511" t="s">
        <v>134</v>
      </c>
      <c r="DB1511" t="s">
        <v>134</v>
      </c>
      <c r="DC1511" t="s">
        <v>134</v>
      </c>
      <c r="DD1511" t="s">
        <v>136</v>
      </c>
      <c r="DF1511" t="s">
        <v>5182</v>
      </c>
      <c r="DG1511" t="s">
        <v>5183</v>
      </c>
      <c r="DH1511" t="s">
        <v>5176</v>
      </c>
      <c r="DI1511" t="s">
        <v>1251</v>
      </c>
      <c r="DJ1511" s="4">
        <v>97540</v>
      </c>
      <c r="DK1511" t="s">
        <v>712</v>
      </c>
      <c r="DL1511" t="s">
        <v>136</v>
      </c>
      <c r="DM1511">
        <v>1</v>
      </c>
      <c r="DN1511" t="s">
        <v>5184</v>
      </c>
      <c r="DO1511" t="s">
        <v>5176</v>
      </c>
      <c r="DP1511" t="s">
        <v>1251</v>
      </c>
      <c r="DQ1511" t="str">
        <f>"97540"</f>
        <v>97540</v>
      </c>
      <c r="DR1511" t="s">
        <v>712</v>
      </c>
      <c r="DS1511" t="s">
        <v>5185</v>
      </c>
      <c r="DT1511">
        <v>1</v>
      </c>
      <c r="DU1511">
        <v>9</v>
      </c>
      <c r="DV1511" t="s">
        <v>134</v>
      </c>
      <c r="DW1511" t="s">
        <v>134</v>
      </c>
      <c r="DX1511" t="s">
        <v>134</v>
      </c>
      <c r="DY1511" t="s">
        <v>136</v>
      </c>
      <c r="DZ1511">
        <v>1</v>
      </c>
      <c r="EA1511" t="s">
        <v>136</v>
      </c>
      <c r="EC1511" s="5">
        <v>12.68</v>
      </c>
      <c r="ED1511" s="5">
        <v>55</v>
      </c>
      <c r="EE1511">
        <v>15419515286</v>
      </c>
      <c r="EF1511" t="s">
        <v>5179</v>
      </c>
      <c r="EG1511" t="s">
        <v>148</v>
      </c>
      <c r="EH1511">
        <v>1</v>
      </c>
    </row>
    <row r="1512" spans="1:138" ht="15" customHeight="1" x14ac:dyDescent="0.35">
      <c r="A1512" t="s">
        <v>26502</v>
      </c>
      <c r="B1512" t="s">
        <v>157</v>
      </c>
      <c r="C1512" s="1">
        <v>44139.917920370368</v>
      </c>
      <c r="D1512" s="1">
        <v>44173</v>
      </c>
      <c r="E1512" t="s">
        <v>133</v>
      </c>
      <c r="F1512" t="s">
        <v>134</v>
      </c>
      <c r="G1512" t="s">
        <v>135</v>
      </c>
      <c r="H1512" t="s">
        <v>136</v>
      </c>
      <c r="I1512" t="s">
        <v>8703</v>
      </c>
      <c r="K1512" t="s">
        <v>8704</v>
      </c>
      <c r="M1512" t="s">
        <v>8710</v>
      </c>
      <c r="N1512" t="s">
        <v>161</v>
      </c>
      <c r="O1512" s="4">
        <v>31722</v>
      </c>
      <c r="P1512" t="s">
        <v>140</v>
      </c>
      <c r="R1512">
        <v>12299210150</v>
      </c>
      <c r="T1512">
        <v>115</v>
      </c>
      <c r="U1512" t="s">
        <v>8706</v>
      </c>
      <c r="V1512" t="s">
        <v>8707</v>
      </c>
      <c r="W1512" t="s">
        <v>8708</v>
      </c>
      <c r="X1512" t="s">
        <v>224</v>
      </c>
      <c r="Y1512" t="s">
        <v>8709</v>
      </c>
      <c r="AA1512" t="s">
        <v>8710</v>
      </c>
      <c r="AB1512" t="s">
        <v>161</v>
      </c>
      <c r="AC1512" s="4">
        <v>31722</v>
      </c>
      <c r="AD1512" t="s">
        <v>140</v>
      </c>
      <c r="AF1512">
        <v>12299210150</v>
      </c>
      <c r="AH1512" t="s">
        <v>8711</v>
      </c>
      <c r="AZ1512" t="s">
        <v>821</v>
      </c>
      <c r="BA1512" t="s">
        <v>822</v>
      </c>
      <c r="BB1512" t="s">
        <v>134</v>
      </c>
      <c r="BC1512" t="s">
        <v>134</v>
      </c>
      <c r="BD1512" t="s">
        <v>134</v>
      </c>
      <c r="BE1512" t="s">
        <v>134</v>
      </c>
      <c r="BF1512" t="s">
        <v>134</v>
      </c>
      <c r="BG1512" t="s">
        <v>134</v>
      </c>
      <c r="BH1512" t="s">
        <v>136</v>
      </c>
      <c r="BN1512" t="s">
        <v>26503</v>
      </c>
      <c r="BO1512" t="s">
        <v>8713</v>
      </c>
      <c r="BP1512">
        <v>59</v>
      </c>
      <c r="BQ1512">
        <v>59</v>
      </c>
      <c r="BR1512">
        <v>59</v>
      </c>
      <c r="BS1512" s="1">
        <v>44207</v>
      </c>
      <c r="BT1512" s="1">
        <v>44352</v>
      </c>
      <c r="BU1512" s="1">
        <v>44207</v>
      </c>
      <c r="BV1512" s="1">
        <v>44352</v>
      </c>
      <c r="BW1512" t="s">
        <v>136</v>
      </c>
      <c r="BX1512">
        <v>35</v>
      </c>
      <c r="BY1512">
        <v>0</v>
      </c>
      <c r="BZ1512">
        <v>6</v>
      </c>
      <c r="CA1512">
        <v>6</v>
      </c>
      <c r="CB1512">
        <v>6</v>
      </c>
      <c r="CC1512">
        <v>6</v>
      </c>
      <c r="CD1512">
        <v>6</v>
      </c>
      <c r="CE1512">
        <v>5</v>
      </c>
      <c r="CF1512" t="str">
        <f>"7:00 AM"</f>
        <v>7:00 AM</v>
      </c>
      <c r="CG1512" t="str">
        <f>"1:00 PM"</f>
        <v>1:00 PM</v>
      </c>
      <c r="CH1512" s="5">
        <v>14.4</v>
      </c>
      <c r="CI1512" t="s">
        <v>146</v>
      </c>
      <c r="CL1512" t="s">
        <v>136</v>
      </c>
      <c r="CM1512" t="s">
        <v>147</v>
      </c>
      <c r="CN1512" t="s">
        <v>148</v>
      </c>
      <c r="CO1512" t="s">
        <v>26504</v>
      </c>
      <c r="CP1512" t="s">
        <v>149</v>
      </c>
      <c r="CQ1512">
        <v>2</v>
      </c>
      <c r="CR1512">
        <v>2</v>
      </c>
      <c r="CS1512" t="s">
        <v>136</v>
      </c>
      <c r="CT1512" t="s">
        <v>136</v>
      </c>
      <c r="CU1512" t="s">
        <v>136</v>
      </c>
      <c r="CV1512" t="s">
        <v>136</v>
      </c>
      <c r="CW1512" t="s">
        <v>134</v>
      </c>
      <c r="CX1512">
        <v>52</v>
      </c>
      <c r="CY1512" t="s">
        <v>134</v>
      </c>
      <c r="CZ1512" t="s">
        <v>134</v>
      </c>
      <c r="DA1512" t="s">
        <v>134</v>
      </c>
      <c r="DB1512" t="s">
        <v>134</v>
      </c>
      <c r="DC1512" t="s">
        <v>134</v>
      </c>
      <c r="DD1512" t="s">
        <v>136</v>
      </c>
      <c r="DF1512" s="2" t="s">
        <v>8715</v>
      </c>
      <c r="DG1512" s="2" t="s">
        <v>8716</v>
      </c>
      <c r="DH1512" t="s">
        <v>8717</v>
      </c>
      <c r="DI1512" t="s">
        <v>2120</v>
      </c>
      <c r="DJ1512" s="4">
        <v>48117</v>
      </c>
      <c r="DK1512" t="s">
        <v>997</v>
      </c>
      <c r="DL1512" t="s">
        <v>134</v>
      </c>
      <c r="DM1512">
        <v>2</v>
      </c>
      <c r="DN1512" t="s">
        <v>8718</v>
      </c>
      <c r="DO1512" t="s">
        <v>997</v>
      </c>
      <c r="DP1512" t="s">
        <v>2120</v>
      </c>
      <c r="DQ1512" t="str">
        <f>"48162"</f>
        <v>48162</v>
      </c>
      <c r="DR1512" t="s">
        <v>997</v>
      </c>
      <c r="DS1512" t="s">
        <v>8719</v>
      </c>
      <c r="DT1512">
        <v>26</v>
      </c>
      <c r="DU1512">
        <v>200</v>
      </c>
      <c r="DV1512" t="s">
        <v>134</v>
      </c>
      <c r="DW1512" t="s">
        <v>134</v>
      </c>
      <c r="DX1512" t="s">
        <v>134</v>
      </c>
      <c r="DY1512" t="s">
        <v>136</v>
      </c>
      <c r="DZ1512">
        <v>1</v>
      </c>
      <c r="EA1512" t="s">
        <v>136</v>
      </c>
      <c r="EC1512" s="5">
        <v>12.68</v>
      </c>
      <c r="ED1512" s="5">
        <v>55</v>
      </c>
      <c r="EE1512">
        <v>12299210150</v>
      </c>
      <c r="EF1512" t="s">
        <v>8720</v>
      </c>
      <c r="EG1512" t="s">
        <v>148</v>
      </c>
      <c r="EH1512">
        <v>0</v>
      </c>
    </row>
    <row r="1513" spans="1:138" ht="15" customHeight="1" x14ac:dyDescent="0.35">
      <c r="A1513" t="s">
        <v>24173</v>
      </c>
      <c r="B1513" t="s">
        <v>157</v>
      </c>
      <c r="C1513" s="1">
        <v>44138.602163541669</v>
      </c>
      <c r="D1513" s="1">
        <v>44173</v>
      </c>
      <c r="E1513" t="s">
        <v>133</v>
      </c>
      <c r="F1513" t="s">
        <v>136</v>
      </c>
      <c r="G1513" t="s">
        <v>135</v>
      </c>
      <c r="H1513" t="s">
        <v>136</v>
      </c>
      <c r="I1513" t="s">
        <v>24174</v>
      </c>
      <c r="K1513" t="s">
        <v>2646</v>
      </c>
      <c r="L1513" t="s">
        <v>148</v>
      </c>
      <c r="M1513" t="s">
        <v>2647</v>
      </c>
      <c r="N1513" t="s">
        <v>870</v>
      </c>
      <c r="O1513" s="4">
        <v>55362</v>
      </c>
      <c r="P1513" t="s">
        <v>140</v>
      </c>
      <c r="R1513">
        <v>17632716585</v>
      </c>
      <c r="T1513">
        <v>11142</v>
      </c>
      <c r="U1513" t="s">
        <v>2648</v>
      </c>
      <c r="V1513" t="s">
        <v>2649</v>
      </c>
      <c r="X1513" t="s">
        <v>2650</v>
      </c>
      <c r="Y1513" t="s">
        <v>2646</v>
      </c>
      <c r="AA1513" t="s">
        <v>2647</v>
      </c>
      <c r="AB1513" t="s">
        <v>870</v>
      </c>
      <c r="AC1513" s="4">
        <v>55362</v>
      </c>
      <c r="AD1513" t="s">
        <v>140</v>
      </c>
      <c r="AE1513" t="s">
        <v>841</v>
      </c>
      <c r="AF1513">
        <v>17632716585</v>
      </c>
      <c r="AH1513" t="s">
        <v>912</v>
      </c>
      <c r="AI1513" t="s">
        <v>168</v>
      </c>
      <c r="AJ1513" t="s">
        <v>913</v>
      </c>
      <c r="AK1513" t="s">
        <v>914</v>
      </c>
      <c r="AL1513" t="s">
        <v>687</v>
      </c>
      <c r="AM1513" t="s">
        <v>561</v>
      </c>
      <c r="AN1513" t="s">
        <v>562</v>
      </c>
      <c r="AO1513" t="s">
        <v>563</v>
      </c>
      <c r="AP1513" t="s">
        <v>564</v>
      </c>
      <c r="AQ1513" s="4">
        <v>22949</v>
      </c>
      <c r="AR1513" t="s">
        <v>140</v>
      </c>
      <c r="AT1513">
        <v>14342634300</v>
      </c>
      <c r="AV1513" t="s">
        <v>915</v>
      </c>
      <c r="AW1513" t="s">
        <v>980</v>
      </c>
      <c r="AZ1513" t="s">
        <v>144</v>
      </c>
      <c r="BA1513" t="s">
        <v>145</v>
      </c>
      <c r="BB1513" t="s">
        <v>136</v>
      </c>
      <c r="BC1513" t="s">
        <v>136</v>
      </c>
      <c r="BD1513" t="s">
        <v>148</v>
      </c>
      <c r="BE1513" t="s">
        <v>136</v>
      </c>
      <c r="BF1513" t="s">
        <v>136</v>
      </c>
      <c r="BG1513" t="s">
        <v>134</v>
      </c>
      <c r="BH1513" t="s">
        <v>136</v>
      </c>
      <c r="BI1513" t="s">
        <v>916</v>
      </c>
      <c r="BJ1513" t="s">
        <v>917</v>
      </c>
      <c r="BK1513" t="s">
        <v>504</v>
      </c>
      <c r="BL1513" t="s">
        <v>566</v>
      </c>
      <c r="BM1513" t="s">
        <v>912</v>
      </c>
      <c r="BN1513" t="s">
        <v>24175</v>
      </c>
      <c r="BO1513" t="s">
        <v>676</v>
      </c>
      <c r="BP1513">
        <v>36</v>
      </c>
      <c r="BQ1513">
        <v>6</v>
      </c>
      <c r="BR1513">
        <v>6</v>
      </c>
      <c r="BS1513" s="1">
        <v>44206</v>
      </c>
      <c r="BT1513" s="1">
        <v>44336</v>
      </c>
      <c r="BU1513" s="1">
        <v>44206</v>
      </c>
      <c r="BV1513" s="1">
        <v>44336</v>
      </c>
      <c r="BW1513" t="s">
        <v>136</v>
      </c>
      <c r="BX1513">
        <v>60</v>
      </c>
      <c r="BY1513">
        <v>0</v>
      </c>
      <c r="BZ1513">
        <v>10</v>
      </c>
      <c r="CA1513">
        <v>10</v>
      </c>
      <c r="CB1513">
        <v>10</v>
      </c>
      <c r="CC1513">
        <v>10</v>
      </c>
      <c r="CD1513">
        <v>10</v>
      </c>
      <c r="CE1513">
        <v>10</v>
      </c>
      <c r="CF1513" t="str">
        <f>"7:00 AM"</f>
        <v>7:00 AM</v>
      </c>
      <c r="CG1513" t="str">
        <f>"5:30 PM"</f>
        <v>5:30 PM</v>
      </c>
      <c r="CH1513" s="5">
        <v>14.58</v>
      </c>
      <c r="CI1513" t="s">
        <v>146</v>
      </c>
      <c r="CL1513" t="s">
        <v>136</v>
      </c>
      <c r="CM1513" t="s">
        <v>312</v>
      </c>
      <c r="CN1513" t="s">
        <v>148</v>
      </c>
      <c r="CO1513" t="s">
        <v>854</v>
      </c>
      <c r="CP1513" t="s">
        <v>149</v>
      </c>
      <c r="CQ1513">
        <v>3</v>
      </c>
      <c r="CR1513">
        <v>0</v>
      </c>
      <c r="CS1513" t="s">
        <v>136</v>
      </c>
      <c r="CT1513" t="s">
        <v>136</v>
      </c>
      <c r="CU1513" t="s">
        <v>136</v>
      </c>
      <c r="CV1513" t="s">
        <v>136</v>
      </c>
      <c r="CW1513" t="s">
        <v>134</v>
      </c>
      <c r="CX1513">
        <v>60</v>
      </c>
      <c r="CY1513" t="s">
        <v>134</v>
      </c>
      <c r="CZ1513" t="s">
        <v>134</v>
      </c>
      <c r="DA1513" t="s">
        <v>134</v>
      </c>
      <c r="DB1513" t="s">
        <v>134</v>
      </c>
      <c r="DC1513" t="s">
        <v>134</v>
      </c>
      <c r="DD1513" t="s">
        <v>136</v>
      </c>
      <c r="DF1513" t="s">
        <v>2653</v>
      </c>
      <c r="DG1513" t="s">
        <v>24176</v>
      </c>
      <c r="DH1513" t="s">
        <v>24177</v>
      </c>
      <c r="DI1513" t="s">
        <v>365</v>
      </c>
      <c r="DJ1513" s="4">
        <v>50219</v>
      </c>
      <c r="DK1513" t="s">
        <v>6002</v>
      </c>
      <c r="DL1513" t="s">
        <v>134</v>
      </c>
      <c r="DM1513">
        <v>3</v>
      </c>
      <c r="DN1513" t="s">
        <v>24178</v>
      </c>
      <c r="DO1513" t="s">
        <v>24179</v>
      </c>
      <c r="DP1513" t="s">
        <v>365</v>
      </c>
      <c r="DQ1513" t="str">
        <f>"52577"</f>
        <v>52577</v>
      </c>
      <c r="DR1513" t="s">
        <v>24180</v>
      </c>
      <c r="DS1513" t="s">
        <v>919</v>
      </c>
      <c r="DT1513">
        <v>1</v>
      </c>
      <c r="DU1513">
        <v>10</v>
      </c>
      <c r="DV1513" t="s">
        <v>134</v>
      </c>
      <c r="DW1513" t="s">
        <v>134</v>
      </c>
      <c r="DX1513" t="s">
        <v>134</v>
      </c>
      <c r="DY1513" t="s">
        <v>136</v>
      </c>
      <c r="DZ1513">
        <v>1</v>
      </c>
      <c r="EA1513" t="s">
        <v>134</v>
      </c>
      <c r="EB1513" s="5">
        <v>12.68</v>
      </c>
      <c r="EC1513" s="5">
        <v>12.68</v>
      </c>
      <c r="ED1513" s="5">
        <v>55</v>
      </c>
      <c r="EE1513" t="s">
        <v>148</v>
      </c>
      <c r="EF1513" t="s">
        <v>577</v>
      </c>
      <c r="EG1513" t="s">
        <v>6458</v>
      </c>
      <c r="EH1513">
        <v>0</v>
      </c>
    </row>
    <row r="1514" spans="1:138" ht="15" customHeight="1" x14ac:dyDescent="0.35">
      <c r="A1514" t="s">
        <v>13160</v>
      </c>
      <c r="B1514" t="s">
        <v>157</v>
      </c>
      <c r="C1514" s="1">
        <v>44144.622354050924</v>
      </c>
      <c r="D1514" s="1">
        <v>44173</v>
      </c>
      <c r="E1514" t="s">
        <v>133</v>
      </c>
      <c r="F1514" t="s">
        <v>136</v>
      </c>
      <c r="G1514" t="s">
        <v>135</v>
      </c>
      <c r="H1514" t="s">
        <v>136</v>
      </c>
      <c r="I1514" t="s">
        <v>13161</v>
      </c>
      <c r="K1514" t="s">
        <v>13162</v>
      </c>
      <c r="M1514" t="s">
        <v>3749</v>
      </c>
      <c r="N1514" t="s">
        <v>374</v>
      </c>
      <c r="O1514" s="4">
        <v>78624</v>
      </c>
      <c r="P1514" t="s">
        <v>140</v>
      </c>
      <c r="R1514">
        <v>18309908248</v>
      </c>
      <c r="T1514">
        <v>111339</v>
      </c>
      <c r="U1514" t="s">
        <v>13163</v>
      </c>
      <c r="V1514" t="s">
        <v>3907</v>
      </c>
      <c r="X1514" t="s">
        <v>614</v>
      </c>
      <c r="Y1514" t="s">
        <v>13162</v>
      </c>
      <c r="AA1514" t="s">
        <v>3749</v>
      </c>
      <c r="AB1514" t="s">
        <v>374</v>
      </c>
      <c r="AC1514" s="4">
        <v>78624</v>
      </c>
      <c r="AD1514" t="s">
        <v>140</v>
      </c>
      <c r="AF1514">
        <v>18309908248</v>
      </c>
      <c r="AH1514" t="s">
        <v>375</v>
      </c>
      <c r="AI1514" t="s">
        <v>226</v>
      </c>
      <c r="AJ1514" t="s">
        <v>370</v>
      </c>
      <c r="AK1514" t="s">
        <v>371</v>
      </c>
      <c r="AM1514" t="s">
        <v>372</v>
      </c>
      <c r="AO1514" t="s">
        <v>373</v>
      </c>
      <c r="AP1514" t="s">
        <v>374</v>
      </c>
      <c r="AQ1514" s="4">
        <v>78737</v>
      </c>
      <c r="AR1514" t="s">
        <v>140</v>
      </c>
      <c r="AT1514">
        <v>15128942128</v>
      </c>
      <c r="AV1514" t="s">
        <v>375</v>
      </c>
      <c r="AW1514" t="s">
        <v>376</v>
      </c>
      <c r="AX1514" t="s">
        <v>374</v>
      </c>
      <c r="AY1514" t="s">
        <v>377</v>
      </c>
      <c r="AZ1514" t="s">
        <v>175</v>
      </c>
      <c r="BA1514" t="s">
        <v>176</v>
      </c>
      <c r="BB1514" t="s">
        <v>136</v>
      </c>
      <c r="BC1514" t="s">
        <v>136</v>
      </c>
      <c r="BD1514" t="s">
        <v>148</v>
      </c>
      <c r="BE1514" t="s">
        <v>136</v>
      </c>
      <c r="BF1514" t="s">
        <v>136</v>
      </c>
      <c r="BG1514" t="s">
        <v>134</v>
      </c>
      <c r="BH1514" t="s">
        <v>136</v>
      </c>
      <c r="BN1514" t="s">
        <v>13164</v>
      </c>
      <c r="BO1514" t="s">
        <v>13165</v>
      </c>
      <c r="BP1514">
        <v>2</v>
      </c>
      <c r="BQ1514">
        <v>2</v>
      </c>
      <c r="BR1514">
        <v>2</v>
      </c>
      <c r="BS1514" s="1">
        <v>44206</v>
      </c>
      <c r="BT1514" s="1">
        <v>44479</v>
      </c>
      <c r="BU1514" s="1">
        <v>44206</v>
      </c>
      <c r="BV1514" s="1">
        <v>44479</v>
      </c>
      <c r="BW1514" t="s">
        <v>136</v>
      </c>
      <c r="BX1514">
        <v>45</v>
      </c>
      <c r="BY1514">
        <v>0</v>
      </c>
      <c r="BZ1514">
        <v>8</v>
      </c>
      <c r="CA1514">
        <v>8</v>
      </c>
      <c r="CB1514">
        <v>8</v>
      </c>
      <c r="CC1514">
        <v>8</v>
      </c>
      <c r="CD1514">
        <v>8</v>
      </c>
      <c r="CE1514">
        <v>5</v>
      </c>
      <c r="CF1514" t="str">
        <f>"8:00 AM"</f>
        <v>8:00 AM</v>
      </c>
      <c r="CG1514" t="str">
        <f>"5:00 PM"</f>
        <v>5:00 PM</v>
      </c>
      <c r="CH1514" s="5">
        <v>12.67</v>
      </c>
      <c r="CI1514" t="s">
        <v>146</v>
      </c>
      <c r="CL1514" t="s">
        <v>136</v>
      </c>
      <c r="CM1514" t="s">
        <v>312</v>
      </c>
      <c r="CN1514" t="s">
        <v>148</v>
      </c>
      <c r="CO1514" t="s">
        <v>382</v>
      </c>
      <c r="CP1514" t="s">
        <v>149</v>
      </c>
      <c r="CQ1514">
        <v>1</v>
      </c>
      <c r="CR1514">
        <v>0</v>
      </c>
      <c r="CS1514" t="s">
        <v>136</v>
      </c>
      <c r="CT1514" t="s">
        <v>136</v>
      </c>
      <c r="CU1514" t="s">
        <v>136</v>
      </c>
      <c r="CV1514" t="s">
        <v>134</v>
      </c>
      <c r="CW1514" t="s">
        <v>134</v>
      </c>
      <c r="CX1514">
        <v>50</v>
      </c>
      <c r="CY1514" t="s">
        <v>134</v>
      </c>
      <c r="CZ1514" t="s">
        <v>136</v>
      </c>
      <c r="DA1514" t="s">
        <v>134</v>
      </c>
      <c r="DB1514" t="s">
        <v>134</v>
      </c>
      <c r="DC1514" t="s">
        <v>134</v>
      </c>
      <c r="DD1514" t="s">
        <v>136</v>
      </c>
      <c r="DF1514" t="s">
        <v>7610</v>
      </c>
      <c r="DG1514" t="s">
        <v>13166</v>
      </c>
      <c r="DH1514" t="s">
        <v>3749</v>
      </c>
      <c r="DI1514" t="s">
        <v>374</v>
      </c>
      <c r="DJ1514" s="4">
        <v>78624</v>
      </c>
      <c r="DK1514" t="s">
        <v>9100</v>
      </c>
      <c r="DL1514" t="s">
        <v>134</v>
      </c>
      <c r="DM1514">
        <v>3</v>
      </c>
      <c r="DN1514" t="s">
        <v>13167</v>
      </c>
      <c r="DO1514" t="s">
        <v>3749</v>
      </c>
      <c r="DP1514" t="s">
        <v>374</v>
      </c>
      <c r="DQ1514" t="str">
        <f>"78624"</f>
        <v>78624</v>
      </c>
      <c r="DR1514" t="s">
        <v>9100</v>
      </c>
      <c r="DS1514" t="s">
        <v>296</v>
      </c>
      <c r="DT1514">
        <v>1</v>
      </c>
      <c r="DU1514">
        <v>2</v>
      </c>
      <c r="DV1514" t="s">
        <v>134</v>
      </c>
      <c r="DW1514" t="s">
        <v>134</v>
      </c>
      <c r="DX1514" t="s">
        <v>134</v>
      </c>
      <c r="DY1514" t="s">
        <v>136</v>
      </c>
      <c r="DZ1514">
        <v>1</v>
      </c>
      <c r="EA1514" t="s">
        <v>134</v>
      </c>
      <c r="EB1514" s="5">
        <v>12.68</v>
      </c>
      <c r="EC1514" s="5">
        <v>12.68</v>
      </c>
      <c r="ED1514" s="5">
        <v>55</v>
      </c>
      <c r="EE1514">
        <v>18309908248</v>
      </c>
      <c r="EF1514" t="s">
        <v>13168</v>
      </c>
      <c r="EG1514" t="s">
        <v>13169</v>
      </c>
      <c r="EH1514">
        <v>0</v>
      </c>
    </row>
    <row r="1515" spans="1:138" ht="15" customHeight="1" x14ac:dyDescent="0.35">
      <c r="A1515" t="s">
        <v>24154</v>
      </c>
      <c r="B1515" t="s">
        <v>157</v>
      </c>
      <c r="C1515" s="1">
        <v>44148.785564814818</v>
      </c>
      <c r="D1515" s="1">
        <v>44173</v>
      </c>
      <c r="E1515" t="s">
        <v>133</v>
      </c>
      <c r="F1515" t="s">
        <v>134</v>
      </c>
      <c r="G1515" t="s">
        <v>135</v>
      </c>
      <c r="H1515" t="s">
        <v>136</v>
      </c>
      <c r="I1515" t="s">
        <v>24155</v>
      </c>
      <c r="K1515" t="s">
        <v>24156</v>
      </c>
      <c r="M1515" t="s">
        <v>394</v>
      </c>
      <c r="N1515" t="s">
        <v>395</v>
      </c>
      <c r="O1515" s="4">
        <v>93458</v>
      </c>
      <c r="P1515" t="s">
        <v>140</v>
      </c>
      <c r="R1515">
        <v>18052643760</v>
      </c>
      <c r="T1515">
        <v>1151</v>
      </c>
      <c r="U1515" t="s">
        <v>23328</v>
      </c>
      <c r="V1515" t="s">
        <v>2926</v>
      </c>
      <c r="X1515" t="s">
        <v>1323</v>
      </c>
      <c r="Y1515" t="s">
        <v>24156</v>
      </c>
      <c r="AA1515" t="s">
        <v>394</v>
      </c>
      <c r="AB1515" t="s">
        <v>395</v>
      </c>
      <c r="AC1515" s="4">
        <v>93458</v>
      </c>
      <c r="AD1515" t="s">
        <v>140</v>
      </c>
      <c r="AF1515">
        <v>18052643760</v>
      </c>
      <c r="AH1515" t="s">
        <v>24157</v>
      </c>
      <c r="AI1515" t="s">
        <v>226</v>
      </c>
      <c r="AJ1515" t="s">
        <v>401</v>
      </c>
      <c r="AK1515" t="s">
        <v>402</v>
      </c>
      <c r="AL1515" t="s">
        <v>403</v>
      </c>
      <c r="AM1515" t="s">
        <v>404</v>
      </c>
      <c r="AO1515" t="s">
        <v>405</v>
      </c>
      <c r="AP1515" t="s">
        <v>395</v>
      </c>
      <c r="AQ1515" s="4">
        <v>92106</v>
      </c>
      <c r="AR1515" t="s">
        <v>140</v>
      </c>
      <c r="AT1515">
        <v>16192696164</v>
      </c>
      <c r="AV1515" t="s">
        <v>406</v>
      </c>
      <c r="AW1515" t="s">
        <v>407</v>
      </c>
      <c r="AX1515" t="s">
        <v>395</v>
      </c>
      <c r="AY1515" t="s">
        <v>408</v>
      </c>
      <c r="AZ1515" t="s">
        <v>175</v>
      </c>
      <c r="BA1515" t="s">
        <v>176</v>
      </c>
      <c r="BB1515" t="s">
        <v>134</v>
      </c>
      <c r="BC1515" t="s">
        <v>134</v>
      </c>
      <c r="BD1515" t="s">
        <v>134</v>
      </c>
      <c r="BE1515" t="s">
        <v>134</v>
      </c>
      <c r="BF1515" t="s">
        <v>136</v>
      </c>
      <c r="BG1515" t="s">
        <v>134</v>
      </c>
      <c r="BH1515" t="s">
        <v>136</v>
      </c>
      <c r="BN1515" t="s">
        <v>24158</v>
      </c>
      <c r="BO1515" t="s">
        <v>16795</v>
      </c>
      <c r="BP1515">
        <v>90</v>
      </c>
      <c r="BQ1515">
        <v>60</v>
      </c>
      <c r="BR1515">
        <v>60</v>
      </c>
      <c r="BS1515" s="1">
        <v>44193</v>
      </c>
      <c r="BT1515" s="1">
        <v>44305</v>
      </c>
      <c r="BU1515" s="1">
        <v>44193</v>
      </c>
      <c r="BV1515" s="1">
        <v>44305</v>
      </c>
      <c r="BW1515" t="s">
        <v>136</v>
      </c>
      <c r="BX1515">
        <v>35</v>
      </c>
      <c r="BY1515">
        <v>0</v>
      </c>
      <c r="BZ1515">
        <v>7</v>
      </c>
      <c r="CA1515">
        <v>7</v>
      </c>
      <c r="CB1515">
        <v>7</v>
      </c>
      <c r="CC1515">
        <v>7</v>
      </c>
      <c r="CD1515">
        <v>7</v>
      </c>
      <c r="CE1515">
        <v>0</v>
      </c>
      <c r="CF1515" t="str">
        <f>"5:00 AM"</f>
        <v>5:00 AM</v>
      </c>
      <c r="CG1515" t="str">
        <f>"12:30 PM"</f>
        <v>12:30 PM</v>
      </c>
      <c r="CH1515" s="5">
        <v>12.91</v>
      </c>
      <c r="CI1515" t="s">
        <v>146</v>
      </c>
      <c r="CJ1515">
        <v>0.9</v>
      </c>
      <c r="CK1515" t="s">
        <v>24159</v>
      </c>
      <c r="CL1515" t="s">
        <v>134</v>
      </c>
      <c r="CM1515" t="s">
        <v>147</v>
      </c>
      <c r="CN1515" t="s">
        <v>148</v>
      </c>
      <c r="CO1515" s="2" t="s">
        <v>24160</v>
      </c>
      <c r="CP1515" t="s">
        <v>149</v>
      </c>
      <c r="CQ1515">
        <v>1</v>
      </c>
      <c r="CR1515">
        <v>0</v>
      </c>
      <c r="CS1515" t="s">
        <v>136</v>
      </c>
      <c r="CT1515" t="s">
        <v>136</v>
      </c>
      <c r="CU1515" t="s">
        <v>136</v>
      </c>
      <c r="CV1515" t="s">
        <v>134</v>
      </c>
      <c r="CW1515" t="s">
        <v>134</v>
      </c>
      <c r="CX1515">
        <v>65</v>
      </c>
      <c r="CY1515" t="s">
        <v>134</v>
      </c>
      <c r="CZ1515" t="s">
        <v>136</v>
      </c>
      <c r="DA1515" t="s">
        <v>134</v>
      </c>
      <c r="DB1515" t="s">
        <v>134</v>
      </c>
      <c r="DC1515" t="s">
        <v>134</v>
      </c>
      <c r="DD1515" t="s">
        <v>136</v>
      </c>
      <c r="DF1515" s="2" t="s">
        <v>24161</v>
      </c>
      <c r="DG1515" t="s">
        <v>24162</v>
      </c>
      <c r="DH1515" t="s">
        <v>415</v>
      </c>
      <c r="DI1515" t="s">
        <v>416</v>
      </c>
      <c r="DJ1515" s="4">
        <v>85539</v>
      </c>
      <c r="DK1515" t="s">
        <v>417</v>
      </c>
      <c r="DL1515" t="s">
        <v>134</v>
      </c>
      <c r="DM1515">
        <v>84</v>
      </c>
      <c r="DN1515" t="s">
        <v>24163</v>
      </c>
      <c r="DO1515" t="s">
        <v>415</v>
      </c>
      <c r="DP1515" t="s">
        <v>416</v>
      </c>
      <c r="DQ1515" t="str">
        <f>"85364"</f>
        <v>85364</v>
      </c>
      <c r="DR1515" t="s">
        <v>417</v>
      </c>
      <c r="DS1515" t="s">
        <v>3080</v>
      </c>
      <c r="DT1515">
        <v>20</v>
      </c>
      <c r="DU1515">
        <v>60</v>
      </c>
      <c r="DV1515" t="s">
        <v>134</v>
      </c>
      <c r="DW1515" t="s">
        <v>134</v>
      </c>
      <c r="DX1515" t="s">
        <v>134</v>
      </c>
      <c r="DY1515" t="s">
        <v>136</v>
      </c>
      <c r="DZ1515">
        <v>2</v>
      </c>
      <c r="EA1515" t="s">
        <v>134</v>
      </c>
      <c r="EB1515" s="5">
        <v>12.68</v>
      </c>
      <c r="EC1515" s="5">
        <v>12.68</v>
      </c>
      <c r="ED1515" s="5">
        <v>55</v>
      </c>
      <c r="EE1515">
        <v>18052498388</v>
      </c>
      <c r="EF1515" t="s">
        <v>24164</v>
      </c>
      <c r="EG1515" t="s">
        <v>148</v>
      </c>
      <c r="EH1515">
        <v>145</v>
      </c>
    </row>
    <row r="1516" spans="1:138" ht="15" customHeight="1" x14ac:dyDescent="0.35">
      <c r="A1516" t="s">
        <v>25890</v>
      </c>
      <c r="B1516" t="s">
        <v>157</v>
      </c>
      <c r="C1516" s="1">
        <v>44140.466481828706</v>
      </c>
      <c r="D1516" s="1">
        <v>44173</v>
      </c>
      <c r="E1516" t="s">
        <v>133</v>
      </c>
      <c r="F1516" t="s">
        <v>134</v>
      </c>
      <c r="G1516" t="s">
        <v>135</v>
      </c>
      <c r="H1516" t="s">
        <v>136</v>
      </c>
      <c r="I1516" t="s">
        <v>17622</v>
      </c>
      <c r="K1516" t="s">
        <v>17623</v>
      </c>
      <c r="M1516" t="s">
        <v>17624</v>
      </c>
      <c r="N1516" t="s">
        <v>893</v>
      </c>
      <c r="O1516" s="4">
        <v>14604</v>
      </c>
      <c r="P1516" t="s">
        <v>140</v>
      </c>
      <c r="R1516">
        <v>13159864738</v>
      </c>
      <c r="T1516">
        <v>115115</v>
      </c>
      <c r="U1516" t="s">
        <v>17625</v>
      </c>
      <c r="V1516" t="s">
        <v>2759</v>
      </c>
      <c r="W1516" t="s">
        <v>683</v>
      </c>
      <c r="X1516" t="s">
        <v>17626</v>
      </c>
      <c r="Y1516" t="s">
        <v>17627</v>
      </c>
      <c r="AA1516" t="s">
        <v>14150</v>
      </c>
      <c r="AB1516" t="s">
        <v>893</v>
      </c>
      <c r="AC1516" s="4">
        <v>14604</v>
      </c>
      <c r="AD1516" t="s">
        <v>140</v>
      </c>
      <c r="AF1516">
        <v>13159864738</v>
      </c>
      <c r="AH1516" t="s">
        <v>1134</v>
      </c>
      <c r="AI1516" t="s">
        <v>168</v>
      </c>
      <c r="AJ1516" t="s">
        <v>1135</v>
      </c>
      <c r="AK1516" t="s">
        <v>1136</v>
      </c>
      <c r="AL1516" t="s">
        <v>229</v>
      </c>
      <c r="AM1516" t="s">
        <v>1137</v>
      </c>
      <c r="AN1516" t="s">
        <v>1138</v>
      </c>
      <c r="AO1516" t="s">
        <v>1139</v>
      </c>
      <c r="AP1516" t="s">
        <v>537</v>
      </c>
      <c r="AQ1516" s="4">
        <v>28327</v>
      </c>
      <c r="AR1516" t="s">
        <v>140</v>
      </c>
      <c r="AT1516">
        <v>19109476004</v>
      </c>
      <c r="AV1516" t="s">
        <v>1140</v>
      </c>
      <c r="AW1516" t="s">
        <v>1141</v>
      </c>
      <c r="AZ1516" t="s">
        <v>821</v>
      </c>
      <c r="BA1516" t="s">
        <v>822</v>
      </c>
      <c r="BB1516" t="s">
        <v>134</v>
      </c>
      <c r="BC1516" t="s">
        <v>134</v>
      </c>
      <c r="BD1516" t="s">
        <v>134</v>
      </c>
      <c r="BE1516" t="s">
        <v>134</v>
      </c>
      <c r="BF1516" t="s">
        <v>136</v>
      </c>
      <c r="BG1516" t="s">
        <v>134</v>
      </c>
      <c r="BH1516" t="s">
        <v>136</v>
      </c>
      <c r="BN1516" t="s">
        <v>25891</v>
      </c>
      <c r="BO1516" t="s">
        <v>3418</v>
      </c>
      <c r="BP1516">
        <v>11</v>
      </c>
      <c r="BQ1516">
        <v>11</v>
      </c>
      <c r="BR1516">
        <v>11</v>
      </c>
      <c r="BS1516" s="1">
        <v>44197</v>
      </c>
      <c r="BT1516" s="1">
        <v>44362</v>
      </c>
      <c r="BU1516" s="1">
        <v>44197</v>
      </c>
      <c r="BV1516" s="1">
        <v>44362</v>
      </c>
      <c r="BW1516" t="s">
        <v>136</v>
      </c>
      <c r="BX1516">
        <v>36</v>
      </c>
      <c r="BY1516">
        <v>0</v>
      </c>
      <c r="BZ1516">
        <v>6</v>
      </c>
      <c r="CA1516">
        <v>6</v>
      </c>
      <c r="CB1516">
        <v>6</v>
      </c>
      <c r="CC1516">
        <v>6</v>
      </c>
      <c r="CD1516">
        <v>6</v>
      </c>
      <c r="CE1516">
        <v>6</v>
      </c>
      <c r="CF1516" t="str">
        <f>"8:30 AM"</f>
        <v>8:30 AM</v>
      </c>
      <c r="CG1516" t="str">
        <f>"3:30 PM"</f>
        <v>3:30 PM</v>
      </c>
      <c r="CH1516" s="5">
        <v>14.29</v>
      </c>
      <c r="CI1516" t="s">
        <v>146</v>
      </c>
      <c r="CL1516" t="s">
        <v>136</v>
      </c>
      <c r="CM1516" t="s">
        <v>147</v>
      </c>
      <c r="CN1516" t="s">
        <v>148</v>
      </c>
      <c r="CO1516" t="s">
        <v>1142</v>
      </c>
      <c r="CP1516" t="s">
        <v>149</v>
      </c>
      <c r="CQ1516">
        <v>3</v>
      </c>
      <c r="CR1516">
        <v>0</v>
      </c>
      <c r="CS1516" t="s">
        <v>136</v>
      </c>
      <c r="CT1516" t="s">
        <v>136</v>
      </c>
      <c r="CU1516" t="s">
        <v>136</v>
      </c>
      <c r="CV1516" t="s">
        <v>134</v>
      </c>
      <c r="CW1516" t="s">
        <v>134</v>
      </c>
      <c r="CX1516">
        <v>75</v>
      </c>
      <c r="CY1516" t="s">
        <v>134</v>
      </c>
      <c r="CZ1516" t="s">
        <v>134</v>
      </c>
      <c r="DA1516" t="s">
        <v>134</v>
      </c>
      <c r="DB1516" t="s">
        <v>134</v>
      </c>
      <c r="DC1516" t="s">
        <v>134</v>
      </c>
      <c r="DD1516" t="s">
        <v>136</v>
      </c>
      <c r="DF1516" t="s">
        <v>17629</v>
      </c>
      <c r="DG1516" t="s">
        <v>25892</v>
      </c>
      <c r="DH1516" t="s">
        <v>11172</v>
      </c>
      <c r="DI1516" t="s">
        <v>893</v>
      </c>
      <c r="DJ1516" s="4">
        <v>14561</v>
      </c>
      <c r="DK1516" t="s">
        <v>25893</v>
      </c>
      <c r="DL1516" t="s">
        <v>136</v>
      </c>
      <c r="DM1516">
        <v>2</v>
      </c>
      <c r="DN1516" t="s">
        <v>17631</v>
      </c>
      <c r="DO1516" t="s">
        <v>17632</v>
      </c>
      <c r="DP1516" t="s">
        <v>893</v>
      </c>
      <c r="DQ1516" t="str">
        <f>"14561"</f>
        <v>14561</v>
      </c>
      <c r="DR1516" t="s">
        <v>8138</v>
      </c>
      <c r="DS1516" t="s">
        <v>11189</v>
      </c>
      <c r="DT1516">
        <v>2</v>
      </c>
      <c r="DU1516">
        <v>14</v>
      </c>
      <c r="DV1516" t="s">
        <v>134</v>
      </c>
      <c r="DW1516" t="s">
        <v>134</v>
      </c>
      <c r="DX1516" t="s">
        <v>134</v>
      </c>
      <c r="DY1516" t="s">
        <v>134</v>
      </c>
      <c r="DZ1516">
        <v>2</v>
      </c>
      <c r="EA1516" t="s">
        <v>136</v>
      </c>
      <c r="EC1516" s="5">
        <v>12.68</v>
      </c>
      <c r="ED1516" s="5">
        <v>55</v>
      </c>
      <c r="EE1516">
        <v>18774669757</v>
      </c>
      <c r="EF1516" t="s">
        <v>148</v>
      </c>
      <c r="EG1516" t="s">
        <v>7435</v>
      </c>
      <c r="EH1516">
        <v>0</v>
      </c>
    </row>
    <row r="1517" spans="1:138" ht="15" customHeight="1" x14ac:dyDescent="0.35">
      <c r="A1517" t="s">
        <v>5680</v>
      </c>
      <c r="B1517" t="s">
        <v>157</v>
      </c>
      <c r="C1517" s="1">
        <v>44141.833770833335</v>
      </c>
      <c r="D1517" s="1">
        <v>44173</v>
      </c>
      <c r="E1517" t="s">
        <v>133</v>
      </c>
      <c r="F1517" t="s">
        <v>136</v>
      </c>
      <c r="G1517" t="s">
        <v>135</v>
      </c>
      <c r="H1517" t="s">
        <v>136</v>
      </c>
      <c r="I1517" t="s">
        <v>5681</v>
      </c>
      <c r="J1517" t="s">
        <v>5682</v>
      </c>
      <c r="K1517" t="s">
        <v>5683</v>
      </c>
      <c r="M1517" t="s">
        <v>752</v>
      </c>
      <c r="N1517" t="s">
        <v>744</v>
      </c>
      <c r="O1517" s="4">
        <v>40515</v>
      </c>
      <c r="P1517" t="s">
        <v>140</v>
      </c>
      <c r="R1517">
        <v>18592727629</v>
      </c>
      <c r="T1517">
        <v>11</v>
      </c>
      <c r="U1517" t="s">
        <v>2219</v>
      </c>
      <c r="V1517" t="s">
        <v>1077</v>
      </c>
      <c r="X1517" t="s">
        <v>5684</v>
      </c>
      <c r="Y1517" t="s">
        <v>5683</v>
      </c>
      <c r="AA1517" t="s">
        <v>752</v>
      </c>
      <c r="AB1517" t="s">
        <v>744</v>
      </c>
      <c r="AC1517" s="4" t="s">
        <v>27712</v>
      </c>
      <c r="AD1517" t="s">
        <v>140</v>
      </c>
      <c r="AF1517">
        <v>18592727629</v>
      </c>
      <c r="AH1517" t="s">
        <v>5685</v>
      </c>
      <c r="AI1517" t="s">
        <v>226</v>
      </c>
      <c r="AJ1517" t="s">
        <v>5686</v>
      </c>
      <c r="AK1517" t="s">
        <v>790</v>
      </c>
      <c r="AL1517" t="s">
        <v>403</v>
      </c>
      <c r="AM1517" t="s">
        <v>5687</v>
      </c>
      <c r="AN1517" t="s">
        <v>5688</v>
      </c>
      <c r="AO1517" t="s">
        <v>5689</v>
      </c>
      <c r="AP1517" t="s">
        <v>1114</v>
      </c>
      <c r="AQ1517" s="4">
        <v>98104</v>
      </c>
      <c r="AR1517" t="s">
        <v>140</v>
      </c>
      <c r="AT1517">
        <v>12067578354</v>
      </c>
      <c r="AV1517" t="s">
        <v>5690</v>
      </c>
      <c r="AW1517" t="s">
        <v>5691</v>
      </c>
      <c r="AX1517" t="s">
        <v>1114</v>
      </c>
      <c r="AY1517" t="s">
        <v>5447</v>
      </c>
      <c r="AZ1517" t="s">
        <v>334</v>
      </c>
      <c r="BA1517" t="s">
        <v>335</v>
      </c>
      <c r="BB1517" t="s">
        <v>136</v>
      </c>
      <c r="BC1517" t="s">
        <v>136</v>
      </c>
      <c r="BD1517" t="s">
        <v>148</v>
      </c>
      <c r="BE1517" t="s">
        <v>136</v>
      </c>
      <c r="BF1517" t="s">
        <v>136</v>
      </c>
      <c r="BG1517" t="s">
        <v>134</v>
      </c>
      <c r="BH1517" t="s">
        <v>136</v>
      </c>
      <c r="BN1517" t="s">
        <v>5692</v>
      </c>
      <c r="BO1517" t="s">
        <v>984</v>
      </c>
      <c r="BP1517">
        <v>43</v>
      </c>
      <c r="BQ1517">
        <v>33</v>
      </c>
      <c r="BR1517">
        <v>33</v>
      </c>
      <c r="BS1517" s="1">
        <v>44211</v>
      </c>
      <c r="BT1517" s="1">
        <v>44515</v>
      </c>
      <c r="BU1517" s="1">
        <v>44211</v>
      </c>
      <c r="BV1517" s="1">
        <v>44515</v>
      </c>
      <c r="BW1517" t="s">
        <v>136</v>
      </c>
      <c r="BX1517">
        <v>48</v>
      </c>
      <c r="BY1517">
        <v>0</v>
      </c>
      <c r="BZ1517">
        <v>8</v>
      </c>
      <c r="CA1517">
        <v>8</v>
      </c>
      <c r="CB1517">
        <v>8</v>
      </c>
      <c r="CC1517">
        <v>8</v>
      </c>
      <c r="CD1517">
        <v>8</v>
      </c>
      <c r="CE1517">
        <v>8</v>
      </c>
      <c r="CF1517" t="str">
        <f>"7:00 AM"</f>
        <v>7:00 AM</v>
      </c>
      <c r="CG1517" t="str">
        <f>"4:30 PM"</f>
        <v>4:30 PM</v>
      </c>
      <c r="CH1517" s="5">
        <v>12.4</v>
      </c>
      <c r="CI1517" t="s">
        <v>146</v>
      </c>
      <c r="CL1517" t="s">
        <v>136</v>
      </c>
      <c r="CM1517" t="s">
        <v>147</v>
      </c>
      <c r="CN1517" t="s">
        <v>148</v>
      </c>
      <c r="CO1517" s="2" t="s">
        <v>5693</v>
      </c>
      <c r="CP1517" t="s">
        <v>149</v>
      </c>
      <c r="CQ1517">
        <v>3</v>
      </c>
      <c r="CR1517">
        <v>0</v>
      </c>
      <c r="CS1517" t="s">
        <v>136</v>
      </c>
      <c r="CT1517" t="s">
        <v>136</v>
      </c>
      <c r="CU1517" t="s">
        <v>136</v>
      </c>
      <c r="CV1517" t="s">
        <v>136</v>
      </c>
      <c r="CW1517" t="s">
        <v>134</v>
      </c>
      <c r="CX1517">
        <v>50</v>
      </c>
      <c r="CY1517" t="s">
        <v>134</v>
      </c>
      <c r="CZ1517" t="s">
        <v>136</v>
      </c>
      <c r="DA1517" t="s">
        <v>134</v>
      </c>
      <c r="DB1517" t="s">
        <v>134</v>
      </c>
      <c r="DC1517" t="s">
        <v>136</v>
      </c>
      <c r="DD1517" t="s">
        <v>136</v>
      </c>
      <c r="DF1517" s="2" t="s">
        <v>5694</v>
      </c>
      <c r="DG1517" s="2" t="s">
        <v>5695</v>
      </c>
      <c r="DH1517" t="s">
        <v>752</v>
      </c>
      <c r="DI1517" t="s">
        <v>744</v>
      </c>
      <c r="DJ1517" s="4" t="s">
        <v>27712</v>
      </c>
      <c r="DK1517" t="s">
        <v>2929</v>
      </c>
      <c r="DL1517" t="s">
        <v>136</v>
      </c>
      <c r="DM1517">
        <v>1</v>
      </c>
      <c r="DN1517" t="s">
        <v>5696</v>
      </c>
      <c r="DO1517" t="s">
        <v>752</v>
      </c>
      <c r="DP1517" t="s">
        <v>744</v>
      </c>
      <c r="DQ1517" t="str">
        <f>"40515"</f>
        <v>40515</v>
      </c>
      <c r="DR1517" t="s">
        <v>2929</v>
      </c>
      <c r="DS1517" t="s">
        <v>5697</v>
      </c>
      <c r="DT1517">
        <v>5</v>
      </c>
      <c r="DU1517">
        <v>44</v>
      </c>
      <c r="DV1517" t="s">
        <v>134</v>
      </c>
      <c r="DW1517" t="s">
        <v>134</v>
      </c>
      <c r="DX1517" t="s">
        <v>134</v>
      </c>
      <c r="DY1517" t="s">
        <v>134</v>
      </c>
      <c r="DZ1517">
        <v>2</v>
      </c>
      <c r="EA1517" t="s">
        <v>136</v>
      </c>
      <c r="EC1517" s="5">
        <v>12.68</v>
      </c>
      <c r="ED1517" s="5">
        <v>55</v>
      </c>
      <c r="EE1517">
        <v>18592727629</v>
      </c>
      <c r="EF1517" t="s">
        <v>5698</v>
      </c>
      <c r="EG1517" t="s">
        <v>148</v>
      </c>
      <c r="EH1517">
        <v>0</v>
      </c>
    </row>
    <row r="1518" spans="1:138" ht="15" customHeight="1" x14ac:dyDescent="0.35">
      <c r="A1518" t="s">
        <v>19179</v>
      </c>
      <c r="B1518" t="s">
        <v>157</v>
      </c>
      <c r="C1518" s="1">
        <v>44147.523777199072</v>
      </c>
      <c r="D1518" s="1">
        <v>44173</v>
      </c>
      <c r="E1518" t="s">
        <v>133</v>
      </c>
      <c r="F1518" t="s">
        <v>136</v>
      </c>
      <c r="G1518" t="s">
        <v>135</v>
      </c>
      <c r="H1518" t="s">
        <v>136</v>
      </c>
      <c r="I1518" t="s">
        <v>19180</v>
      </c>
      <c r="K1518" t="s">
        <v>19181</v>
      </c>
      <c r="M1518" t="s">
        <v>761</v>
      </c>
      <c r="N1518" t="s">
        <v>744</v>
      </c>
      <c r="O1518" s="4">
        <v>40383</v>
      </c>
      <c r="P1518" t="s">
        <v>140</v>
      </c>
      <c r="R1518">
        <v>18598736067</v>
      </c>
      <c r="T1518">
        <v>11292</v>
      </c>
      <c r="U1518" t="s">
        <v>19182</v>
      </c>
      <c r="V1518" t="s">
        <v>2423</v>
      </c>
      <c r="W1518" t="s">
        <v>1195</v>
      </c>
      <c r="X1518" t="s">
        <v>1323</v>
      </c>
      <c r="Y1518" t="s">
        <v>19181</v>
      </c>
      <c r="AA1518" t="s">
        <v>761</v>
      </c>
      <c r="AB1518" t="s">
        <v>744</v>
      </c>
      <c r="AC1518" s="4">
        <v>40383</v>
      </c>
      <c r="AD1518" t="s">
        <v>140</v>
      </c>
      <c r="AF1518">
        <v>18598736067</v>
      </c>
      <c r="AH1518" t="s">
        <v>19183</v>
      </c>
      <c r="AI1518" t="s">
        <v>226</v>
      </c>
      <c r="AJ1518" t="s">
        <v>10954</v>
      </c>
      <c r="AK1518" t="s">
        <v>4049</v>
      </c>
      <c r="AL1518" t="s">
        <v>509</v>
      </c>
      <c r="AM1518" t="s">
        <v>5687</v>
      </c>
      <c r="AN1518" t="s">
        <v>5688</v>
      </c>
      <c r="AO1518" t="s">
        <v>5689</v>
      </c>
      <c r="AP1518" t="s">
        <v>1114</v>
      </c>
      <c r="AQ1518" s="4">
        <v>98104</v>
      </c>
      <c r="AR1518" t="s">
        <v>140</v>
      </c>
      <c r="AT1518">
        <v>12067578258</v>
      </c>
      <c r="AV1518" t="s">
        <v>10957</v>
      </c>
      <c r="AW1518" t="s">
        <v>5691</v>
      </c>
      <c r="AX1518" t="s">
        <v>1114</v>
      </c>
      <c r="AY1518" t="s">
        <v>5447</v>
      </c>
      <c r="AZ1518" t="s">
        <v>334</v>
      </c>
      <c r="BA1518" t="s">
        <v>335</v>
      </c>
      <c r="BB1518" t="s">
        <v>136</v>
      </c>
      <c r="BC1518" t="s">
        <v>136</v>
      </c>
      <c r="BD1518" t="s">
        <v>148</v>
      </c>
      <c r="BE1518" t="s">
        <v>136</v>
      </c>
      <c r="BF1518" t="s">
        <v>136</v>
      </c>
      <c r="BG1518" t="s">
        <v>134</v>
      </c>
      <c r="BH1518" t="s">
        <v>136</v>
      </c>
      <c r="BN1518" t="s">
        <v>19184</v>
      </c>
      <c r="BO1518" t="s">
        <v>984</v>
      </c>
      <c r="BP1518">
        <v>17</v>
      </c>
      <c r="BQ1518">
        <v>15</v>
      </c>
      <c r="BR1518">
        <v>15</v>
      </c>
      <c r="BS1518" s="1">
        <v>44211</v>
      </c>
      <c r="BT1518" s="1">
        <v>44515</v>
      </c>
      <c r="BU1518" s="1">
        <v>44211</v>
      </c>
      <c r="BV1518" s="1">
        <v>44515</v>
      </c>
      <c r="BW1518" t="s">
        <v>136</v>
      </c>
      <c r="BX1518">
        <v>42</v>
      </c>
      <c r="BY1518">
        <v>0</v>
      </c>
      <c r="BZ1518">
        <v>7</v>
      </c>
      <c r="CA1518">
        <v>7</v>
      </c>
      <c r="CB1518">
        <v>7</v>
      </c>
      <c r="CC1518">
        <v>7</v>
      </c>
      <c r="CD1518">
        <v>7</v>
      </c>
      <c r="CE1518">
        <v>7</v>
      </c>
      <c r="CF1518" t="str">
        <f>"7:00 AM"</f>
        <v>7:00 AM</v>
      </c>
      <c r="CG1518" t="str">
        <f>"4:00 PM"</f>
        <v>4:00 PM</v>
      </c>
      <c r="CH1518" s="5">
        <v>12.4</v>
      </c>
      <c r="CI1518" t="s">
        <v>146</v>
      </c>
      <c r="CL1518" t="s">
        <v>136</v>
      </c>
      <c r="CM1518" t="s">
        <v>147</v>
      </c>
      <c r="CN1518" t="s">
        <v>148</v>
      </c>
      <c r="CO1518" s="2" t="s">
        <v>19185</v>
      </c>
      <c r="CP1518" t="s">
        <v>149</v>
      </c>
      <c r="CQ1518">
        <v>3</v>
      </c>
      <c r="CR1518">
        <v>0</v>
      </c>
      <c r="CS1518" t="s">
        <v>136</v>
      </c>
      <c r="CT1518" t="s">
        <v>136</v>
      </c>
      <c r="CU1518" t="s">
        <v>136</v>
      </c>
      <c r="CV1518" t="s">
        <v>136</v>
      </c>
      <c r="CW1518" t="s">
        <v>134</v>
      </c>
      <c r="CX1518">
        <v>50</v>
      </c>
      <c r="CY1518" t="s">
        <v>134</v>
      </c>
      <c r="CZ1518" t="s">
        <v>136</v>
      </c>
      <c r="DA1518" t="s">
        <v>134</v>
      </c>
      <c r="DB1518" t="s">
        <v>134</v>
      </c>
      <c r="DC1518" t="s">
        <v>136</v>
      </c>
      <c r="DD1518" t="s">
        <v>136</v>
      </c>
      <c r="DF1518" s="2" t="s">
        <v>19186</v>
      </c>
      <c r="DG1518" t="s">
        <v>19181</v>
      </c>
      <c r="DH1518" t="s">
        <v>761</v>
      </c>
      <c r="DI1518" t="s">
        <v>744</v>
      </c>
      <c r="DJ1518" s="4">
        <v>40383</v>
      </c>
      <c r="DK1518" t="s">
        <v>762</v>
      </c>
      <c r="DL1518" t="s">
        <v>136</v>
      </c>
      <c r="DM1518">
        <v>1</v>
      </c>
      <c r="DN1518" t="s">
        <v>19187</v>
      </c>
      <c r="DO1518" t="s">
        <v>761</v>
      </c>
      <c r="DP1518" t="s">
        <v>744</v>
      </c>
      <c r="DQ1518" t="str">
        <f>"40383"</f>
        <v>40383</v>
      </c>
      <c r="DR1518" t="s">
        <v>762</v>
      </c>
      <c r="DS1518" t="s">
        <v>907</v>
      </c>
      <c r="DT1518">
        <v>1</v>
      </c>
      <c r="DU1518">
        <v>4</v>
      </c>
      <c r="DV1518" t="s">
        <v>134</v>
      </c>
      <c r="DW1518" t="s">
        <v>134</v>
      </c>
      <c r="DX1518" t="s">
        <v>134</v>
      </c>
      <c r="DY1518" t="s">
        <v>134</v>
      </c>
      <c r="DZ1518">
        <v>5</v>
      </c>
      <c r="EA1518" t="s">
        <v>136</v>
      </c>
      <c r="EC1518" s="5">
        <v>12.68</v>
      </c>
      <c r="ED1518" s="5">
        <v>55</v>
      </c>
      <c r="EE1518">
        <v>18598736067</v>
      </c>
      <c r="EF1518" t="s">
        <v>19183</v>
      </c>
      <c r="EG1518" t="s">
        <v>148</v>
      </c>
      <c r="EH1518">
        <v>0</v>
      </c>
    </row>
    <row r="1519" spans="1:138" ht="15" customHeight="1" x14ac:dyDescent="0.35">
      <c r="A1519" t="s">
        <v>22805</v>
      </c>
      <c r="B1519" t="s">
        <v>157</v>
      </c>
      <c r="C1519" s="1">
        <v>44138.45260300926</v>
      </c>
      <c r="D1519" s="1">
        <v>44173</v>
      </c>
      <c r="E1519" t="s">
        <v>133</v>
      </c>
      <c r="F1519" t="s">
        <v>136</v>
      </c>
      <c r="G1519" t="s">
        <v>135</v>
      </c>
      <c r="H1519" t="s">
        <v>136</v>
      </c>
      <c r="I1519" t="s">
        <v>22806</v>
      </c>
      <c r="K1519" t="s">
        <v>22807</v>
      </c>
      <c r="L1519" t="s">
        <v>22808</v>
      </c>
      <c r="M1519" t="s">
        <v>22809</v>
      </c>
      <c r="N1519" t="s">
        <v>395</v>
      </c>
      <c r="O1519" s="4">
        <v>92281</v>
      </c>
      <c r="P1519" t="s">
        <v>140</v>
      </c>
      <c r="R1519">
        <v>17603449225</v>
      </c>
      <c r="T1519">
        <v>112910</v>
      </c>
      <c r="U1519" t="s">
        <v>22810</v>
      </c>
      <c r="V1519" t="s">
        <v>326</v>
      </c>
      <c r="X1519" t="s">
        <v>164</v>
      </c>
      <c r="Y1519" t="s">
        <v>22807</v>
      </c>
      <c r="Z1519" t="s">
        <v>22808</v>
      </c>
      <c r="AA1519" t="s">
        <v>22809</v>
      </c>
      <c r="AB1519" t="s">
        <v>395</v>
      </c>
      <c r="AC1519" s="4">
        <v>92281</v>
      </c>
      <c r="AD1519" t="s">
        <v>140</v>
      </c>
      <c r="AF1519">
        <v>17603449225</v>
      </c>
      <c r="AH1519" t="s">
        <v>148</v>
      </c>
      <c r="AI1519" t="s">
        <v>168</v>
      </c>
      <c r="AJ1519" t="s">
        <v>456</v>
      </c>
      <c r="AK1519" t="s">
        <v>457</v>
      </c>
      <c r="AM1519" t="s">
        <v>458</v>
      </c>
      <c r="AO1519" t="s">
        <v>459</v>
      </c>
      <c r="AP1519" t="s">
        <v>460</v>
      </c>
      <c r="AQ1519" s="4">
        <v>73737</v>
      </c>
      <c r="AR1519" t="s">
        <v>140</v>
      </c>
      <c r="AT1519">
        <v>15802274747</v>
      </c>
      <c r="AV1519" t="s">
        <v>461</v>
      </c>
      <c r="AW1519" t="s">
        <v>462</v>
      </c>
      <c r="AZ1519" t="s">
        <v>334</v>
      </c>
      <c r="BA1519" t="s">
        <v>335</v>
      </c>
      <c r="BB1519" t="s">
        <v>136</v>
      </c>
      <c r="BC1519" t="s">
        <v>136</v>
      </c>
      <c r="BD1519" t="s">
        <v>148</v>
      </c>
      <c r="BE1519" t="s">
        <v>136</v>
      </c>
      <c r="BF1519" t="s">
        <v>136</v>
      </c>
      <c r="BG1519" t="s">
        <v>134</v>
      </c>
      <c r="BH1519" t="s">
        <v>136</v>
      </c>
      <c r="BN1519" t="s">
        <v>22811</v>
      </c>
      <c r="BO1519" t="s">
        <v>464</v>
      </c>
      <c r="BP1519">
        <v>18</v>
      </c>
      <c r="BQ1519">
        <v>18</v>
      </c>
      <c r="BR1519">
        <v>18</v>
      </c>
      <c r="BS1519" s="1">
        <v>44211</v>
      </c>
      <c r="BT1519" s="1">
        <v>44514</v>
      </c>
      <c r="BU1519" s="1">
        <v>44211</v>
      </c>
      <c r="BV1519" s="1">
        <v>44514</v>
      </c>
      <c r="BW1519" t="s">
        <v>136</v>
      </c>
      <c r="BX1519">
        <v>48</v>
      </c>
      <c r="BY1519">
        <v>0</v>
      </c>
      <c r="BZ1519">
        <v>8</v>
      </c>
      <c r="CA1519">
        <v>8</v>
      </c>
      <c r="CB1519">
        <v>8</v>
      </c>
      <c r="CC1519">
        <v>8</v>
      </c>
      <c r="CD1519">
        <v>8</v>
      </c>
      <c r="CE1519">
        <v>8</v>
      </c>
      <c r="CF1519" t="str">
        <f t="shared" ref="CF1519:CF1524" si="9">"8:00 AM"</f>
        <v>8:00 AM</v>
      </c>
      <c r="CG1519" t="str">
        <f>"5:00 PM"</f>
        <v>5:00 PM</v>
      </c>
      <c r="CH1519" s="5">
        <v>13.62</v>
      </c>
      <c r="CI1519" t="s">
        <v>146</v>
      </c>
      <c r="CL1519" t="s">
        <v>136</v>
      </c>
      <c r="CM1519" t="s">
        <v>312</v>
      </c>
      <c r="CN1519" t="s">
        <v>148</v>
      </c>
      <c r="CO1519" t="s">
        <v>465</v>
      </c>
      <c r="CP1519" t="s">
        <v>149</v>
      </c>
      <c r="CQ1519">
        <v>3</v>
      </c>
      <c r="CR1519">
        <v>0</v>
      </c>
      <c r="CS1519" t="s">
        <v>136</v>
      </c>
      <c r="CT1519" t="s">
        <v>134</v>
      </c>
      <c r="CU1519" t="s">
        <v>136</v>
      </c>
      <c r="CV1519" t="s">
        <v>134</v>
      </c>
      <c r="CW1519" t="s">
        <v>134</v>
      </c>
      <c r="CX1519">
        <v>75</v>
      </c>
      <c r="CY1519" t="s">
        <v>134</v>
      </c>
      <c r="CZ1519" t="s">
        <v>134</v>
      </c>
      <c r="DA1519" t="s">
        <v>134</v>
      </c>
      <c r="DB1519" t="s">
        <v>136</v>
      </c>
      <c r="DC1519" t="s">
        <v>134</v>
      </c>
      <c r="DD1519" t="s">
        <v>136</v>
      </c>
      <c r="DF1519" t="s">
        <v>466</v>
      </c>
      <c r="DG1519" t="s">
        <v>22812</v>
      </c>
      <c r="DH1519" t="s">
        <v>459</v>
      </c>
      <c r="DI1519" t="s">
        <v>784</v>
      </c>
      <c r="DJ1519" s="4">
        <v>59221</v>
      </c>
      <c r="DK1519" t="s">
        <v>1542</v>
      </c>
      <c r="DL1519" t="s">
        <v>136</v>
      </c>
      <c r="DM1519">
        <v>1</v>
      </c>
      <c r="DN1519" t="s">
        <v>22813</v>
      </c>
      <c r="DO1519" t="s">
        <v>459</v>
      </c>
      <c r="DP1519" t="s">
        <v>784</v>
      </c>
      <c r="DQ1519" t="str">
        <f>"59221"</f>
        <v>59221</v>
      </c>
      <c r="DR1519" t="s">
        <v>1542</v>
      </c>
      <c r="DS1519" t="s">
        <v>551</v>
      </c>
      <c r="DT1519">
        <v>1</v>
      </c>
      <c r="DU1519">
        <v>8</v>
      </c>
      <c r="DV1519" t="s">
        <v>134</v>
      </c>
      <c r="DW1519" t="s">
        <v>134</v>
      </c>
      <c r="DX1519" t="s">
        <v>134</v>
      </c>
      <c r="DY1519" t="s">
        <v>134</v>
      </c>
      <c r="DZ1519">
        <v>3</v>
      </c>
      <c r="EA1519" t="s">
        <v>136</v>
      </c>
      <c r="EC1519" s="5">
        <v>12.68</v>
      </c>
      <c r="ED1519" s="5">
        <v>55</v>
      </c>
      <c r="EE1519">
        <v>17603449225</v>
      </c>
      <c r="EF1519" t="s">
        <v>22814</v>
      </c>
      <c r="EG1519" t="s">
        <v>148</v>
      </c>
      <c r="EH1519">
        <v>0</v>
      </c>
    </row>
    <row r="1520" spans="1:138" ht="15" customHeight="1" x14ac:dyDescent="0.35">
      <c r="A1520" t="s">
        <v>21605</v>
      </c>
      <c r="B1520" t="s">
        <v>157</v>
      </c>
      <c r="C1520" s="1">
        <v>44138.569496064818</v>
      </c>
      <c r="D1520" s="1">
        <v>44173</v>
      </c>
      <c r="E1520" t="s">
        <v>133</v>
      </c>
      <c r="F1520" t="s">
        <v>136</v>
      </c>
      <c r="G1520" t="s">
        <v>135</v>
      </c>
      <c r="H1520" t="s">
        <v>136</v>
      </c>
      <c r="I1520" t="s">
        <v>21606</v>
      </c>
      <c r="J1520" t="s">
        <v>21607</v>
      </c>
      <c r="K1520" t="s">
        <v>21608</v>
      </c>
      <c r="L1520" t="s">
        <v>148</v>
      </c>
      <c r="M1520" t="s">
        <v>21609</v>
      </c>
      <c r="N1520" t="s">
        <v>2818</v>
      </c>
      <c r="O1520" s="4">
        <v>54812</v>
      </c>
      <c r="P1520" t="s">
        <v>140</v>
      </c>
      <c r="R1520">
        <v>17155375413</v>
      </c>
      <c r="T1520">
        <v>112920</v>
      </c>
      <c r="U1520" t="s">
        <v>9192</v>
      </c>
      <c r="V1520" t="s">
        <v>348</v>
      </c>
      <c r="W1520" t="s">
        <v>6398</v>
      </c>
      <c r="X1520" t="s">
        <v>164</v>
      </c>
      <c r="Y1520" t="s">
        <v>21608</v>
      </c>
      <c r="AA1520" t="s">
        <v>21609</v>
      </c>
      <c r="AB1520" t="s">
        <v>2818</v>
      </c>
      <c r="AC1520" s="4">
        <v>54812</v>
      </c>
      <c r="AD1520" t="s">
        <v>140</v>
      </c>
      <c r="AE1520" t="s">
        <v>841</v>
      </c>
      <c r="AF1520">
        <v>17155375413</v>
      </c>
      <c r="AH1520" t="s">
        <v>977</v>
      </c>
      <c r="AI1520" t="s">
        <v>168</v>
      </c>
      <c r="AJ1520" t="s">
        <v>559</v>
      </c>
      <c r="AK1520" t="s">
        <v>433</v>
      </c>
      <c r="AL1520" t="s">
        <v>978</v>
      </c>
      <c r="AM1520" t="s">
        <v>561</v>
      </c>
      <c r="AN1520" t="s">
        <v>562</v>
      </c>
      <c r="AO1520" t="s">
        <v>563</v>
      </c>
      <c r="AP1520" t="s">
        <v>564</v>
      </c>
      <c r="AQ1520" s="4">
        <v>22949</v>
      </c>
      <c r="AR1520" t="s">
        <v>140</v>
      </c>
      <c r="AT1520">
        <v>14342634300</v>
      </c>
      <c r="AV1520" t="s">
        <v>979</v>
      </c>
      <c r="AW1520" t="s">
        <v>980</v>
      </c>
      <c r="AZ1520" t="s">
        <v>334</v>
      </c>
      <c r="BA1520" t="s">
        <v>335</v>
      </c>
      <c r="BB1520" t="s">
        <v>136</v>
      </c>
      <c r="BC1520" t="s">
        <v>136</v>
      </c>
      <c r="BD1520" t="s">
        <v>148</v>
      </c>
      <c r="BE1520" t="s">
        <v>136</v>
      </c>
      <c r="BF1520" t="s">
        <v>136</v>
      </c>
      <c r="BG1520" t="s">
        <v>134</v>
      </c>
      <c r="BH1520" t="s">
        <v>136</v>
      </c>
      <c r="BI1520" t="s">
        <v>981</v>
      </c>
      <c r="BJ1520" t="s">
        <v>982</v>
      </c>
      <c r="BK1520" t="s">
        <v>939</v>
      </c>
      <c r="BL1520" t="s">
        <v>566</v>
      </c>
      <c r="BM1520" t="s">
        <v>977</v>
      </c>
      <c r="BN1520" t="s">
        <v>21610</v>
      </c>
      <c r="BO1520" t="s">
        <v>984</v>
      </c>
      <c r="BP1520">
        <v>2</v>
      </c>
      <c r="BQ1520">
        <v>2</v>
      </c>
      <c r="BR1520">
        <v>2</v>
      </c>
      <c r="BS1520" s="1">
        <v>44211</v>
      </c>
      <c r="BT1520" s="1">
        <v>44515</v>
      </c>
      <c r="BU1520" s="1">
        <v>44211</v>
      </c>
      <c r="BV1520" s="1">
        <v>44515</v>
      </c>
      <c r="BW1520" t="s">
        <v>136</v>
      </c>
      <c r="BX1520">
        <v>40</v>
      </c>
      <c r="BY1520">
        <v>0</v>
      </c>
      <c r="BZ1520">
        <v>8</v>
      </c>
      <c r="CA1520">
        <v>8</v>
      </c>
      <c r="CB1520">
        <v>8</v>
      </c>
      <c r="CC1520">
        <v>8</v>
      </c>
      <c r="CD1520">
        <v>8</v>
      </c>
      <c r="CE1520">
        <v>0</v>
      </c>
      <c r="CF1520" t="str">
        <f t="shared" si="9"/>
        <v>8:00 AM</v>
      </c>
      <c r="CG1520" t="str">
        <f>"5:00 AM"</f>
        <v>5:00 AM</v>
      </c>
      <c r="CH1520" s="5">
        <v>14.4</v>
      </c>
      <c r="CI1520" t="s">
        <v>146</v>
      </c>
      <c r="CL1520" t="s">
        <v>136</v>
      </c>
      <c r="CM1520" t="s">
        <v>354</v>
      </c>
      <c r="CN1520" t="s">
        <v>21611</v>
      </c>
      <c r="CO1520" t="s">
        <v>854</v>
      </c>
      <c r="CP1520" t="s">
        <v>149</v>
      </c>
      <c r="CQ1520">
        <v>12</v>
      </c>
      <c r="CR1520">
        <v>0</v>
      </c>
      <c r="CS1520" t="s">
        <v>136</v>
      </c>
      <c r="CT1520" t="s">
        <v>136</v>
      </c>
      <c r="CU1520" t="s">
        <v>136</v>
      </c>
      <c r="CV1520" t="s">
        <v>136</v>
      </c>
      <c r="CW1520" t="s">
        <v>134</v>
      </c>
      <c r="CX1520">
        <v>60</v>
      </c>
      <c r="CY1520" t="s">
        <v>134</v>
      </c>
      <c r="CZ1520" t="s">
        <v>134</v>
      </c>
      <c r="DA1520" t="s">
        <v>134</v>
      </c>
      <c r="DB1520" t="s">
        <v>134</v>
      </c>
      <c r="DC1520" t="s">
        <v>134</v>
      </c>
      <c r="DD1520" t="s">
        <v>136</v>
      </c>
      <c r="DF1520" t="s">
        <v>21612</v>
      </c>
      <c r="DG1520" t="s">
        <v>21608</v>
      </c>
      <c r="DH1520" t="s">
        <v>21609</v>
      </c>
      <c r="DI1520" t="s">
        <v>2818</v>
      </c>
      <c r="DJ1520" s="4">
        <v>54812</v>
      </c>
      <c r="DK1520" t="s">
        <v>21613</v>
      </c>
      <c r="DL1520" t="s">
        <v>134</v>
      </c>
      <c r="DM1520">
        <v>2</v>
      </c>
      <c r="DN1520" t="s">
        <v>21614</v>
      </c>
      <c r="DO1520" t="s">
        <v>19287</v>
      </c>
      <c r="DP1520" t="s">
        <v>2818</v>
      </c>
      <c r="DQ1520" t="str">
        <f>"54829"</f>
        <v>54829</v>
      </c>
      <c r="DR1520" t="s">
        <v>21613</v>
      </c>
      <c r="DS1520" t="s">
        <v>21615</v>
      </c>
      <c r="DT1520">
        <v>1</v>
      </c>
      <c r="DU1520">
        <v>5</v>
      </c>
      <c r="DV1520" t="s">
        <v>134</v>
      </c>
      <c r="DW1520" t="s">
        <v>134</v>
      </c>
      <c r="DX1520" t="s">
        <v>134</v>
      </c>
      <c r="DY1520" t="s">
        <v>136</v>
      </c>
      <c r="DZ1520">
        <v>1</v>
      </c>
      <c r="EA1520" t="s">
        <v>134</v>
      </c>
      <c r="EB1520" s="5">
        <v>12.68</v>
      </c>
      <c r="EC1520" s="5">
        <v>12.68</v>
      </c>
      <c r="ED1520" s="5">
        <v>55</v>
      </c>
      <c r="EE1520" t="s">
        <v>148</v>
      </c>
      <c r="EF1520" t="s">
        <v>577</v>
      </c>
      <c r="EG1520" t="s">
        <v>2829</v>
      </c>
      <c r="EH1520">
        <v>0</v>
      </c>
    </row>
    <row r="1521" spans="1:138" ht="15" customHeight="1" x14ac:dyDescent="0.35">
      <c r="A1521" t="s">
        <v>15213</v>
      </c>
      <c r="B1521" t="s">
        <v>157</v>
      </c>
      <c r="C1521" s="1">
        <v>44140.694001620373</v>
      </c>
      <c r="D1521" s="1">
        <v>44173</v>
      </c>
      <c r="E1521" t="s">
        <v>133</v>
      </c>
      <c r="F1521" t="s">
        <v>136</v>
      </c>
      <c r="G1521" t="s">
        <v>135</v>
      </c>
      <c r="H1521" t="s">
        <v>136</v>
      </c>
      <c r="I1521" t="s">
        <v>15214</v>
      </c>
      <c r="K1521" t="s">
        <v>15215</v>
      </c>
      <c r="M1521" t="s">
        <v>5415</v>
      </c>
      <c r="N1521" t="s">
        <v>720</v>
      </c>
      <c r="O1521" s="4">
        <v>38773</v>
      </c>
      <c r="P1521" t="s">
        <v>140</v>
      </c>
      <c r="R1521">
        <v>16622070050</v>
      </c>
      <c r="T1521">
        <v>1111</v>
      </c>
      <c r="U1521" t="s">
        <v>9701</v>
      </c>
      <c r="V1521" t="s">
        <v>2739</v>
      </c>
      <c r="X1521" t="s">
        <v>723</v>
      </c>
      <c r="Y1521" t="s">
        <v>15215</v>
      </c>
      <c r="AA1521" t="s">
        <v>5415</v>
      </c>
      <c r="AB1521" t="s">
        <v>720</v>
      </c>
      <c r="AC1521" s="4">
        <v>38773</v>
      </c>
      <c r="AD1521" t="s">
        <v>140</v>
      </c>
      <c r="AF1521">
        <v>16622070050</v>
      </c>
      <c r="AH1521" t="s">
        <v>15216</v>
      </c>
      <c r="AI1521" t="s">
        <v>168</v>
      </c>
      <c r="AJ1521" t="s">
        <v>725</v>
      </c>
      <c r="AK1521" t="s">
        <v>2767</v>
      </c>
      <c r="AL1521" t="s">
        <v>2768</v>
      </c>
      <c r="AM1521" t="s">
        <v>728</v>
      </c>
      <c r="AN1521" t="s">
        <v>3779</v>
      </c>
      <c r="AO1521" t="s">
        <v>730</v>
      </c>
      <c r="AP1521" t="s">
        <v>720</v>
      </c>
      <c r="AQ1521" s="4">
        <v>38930</v>
      </c>
      <c r="AR1521" t="s">
        <v>140</v>
      </c>
      <c r="AT1521">
        <v>16623854219</v>
      </c>
      <c r="AV1521" t="s">
        <v>2769</v>
      </c>
      <c r="AW1521" t="s">
        <v>732</v>
      </c>
      <c r="AZ1521" t="s">
        <v>821</v>
      </c>
      <c r="BA1521" t="s">
        <v>822</v>
      </c>
      <c r="BB1521" t="s">
        <v>136</v>
      </c>
      <c r="BC1521" t="s">
        <v>136</v>
      </c>
      <c r="BD1521" t="s">
        <v>148</v>
      </c>
      <c r="BE1521" t="s">
        <v>136</v>
      </c>
      <c r="BF1521" t="s">
        <v>136</v>
      </c>
      <c r="BG1521" t="s">
        <v>134</v>
      </c>
      <c r="BH1521" t="s">
        <v>136</v>
      </c>
      <c r="BN1521" t="s">
        <v>15217</v>
      </c>
      <c r="BO1521" t="s">
        <v>734</v>
      </c>
      <c r="BP1521">
        <v>3</v>
      </c>
      <c r="BQ1521">
        <v>3</v>
      </c>
      <c r="BR1521">
        <v>3</v>
      </c>
      <c r="BS1521" s="1">
        <v>44211</v>
      </c>
      <c r="BT1521" s="1">
        <v>44514</v>
      </c>
      <c r="BU1521" s="1">
        <v>44211</v>
      </c>
      <c r="BV1521" s="1">
        <v>44514</v>
      </c>
      <c r="BW1521" t="s">
        <v>136</v>
      </c>
      <c r="BX1521">
        <v>55</v>
      </c>
      <c r="BY1521">
        <v>0</v>
      </c>
      <c r="BZ1521">
        <v>9.17</v>
      </c>
      <c r="CA1521">
        <v>9.17</v>
      </c>
      <c r="CB1521">
        <v>9.17</v>
      </c>
      <c r="CC1521">
        <v>9.17</v>
      </c>
      <c r="CD1521">
        <v>9.16</v>
      </c>
      <c r="CE1521">
        <v>9.16</v>
      </c>
      <c r="CF1521" t="str">
        <f t="shared" si="9"/>
        <v>8:00 AM</v>
      </c>
      <c r="CG1521" t="str">
        <f>"5:00 PM"</f>
        <v>5:00 PM</v>
      </c>
      <c r="CH1521" s="5">
        <v>11.83</v>
      </c>
      <c r="CI1521" t="s">
        <v>146</v>
      </c>
      <c r="CL1521" t="s">
        <v>134</v>
      </c>
      <c r="CM1521" t="s">
        <v>147</v>
      </c>
      <c r="CN1521" t="s">
        <v>148</v>
      </c>
      <c r="CO1521" t="s">
        <v>735</v>
      </c>
      <c r="CP1521" t="s">
        <v>149</v>
      </c>
      <c r="CQ1521">
        <v>3</v>
      </c>
      <c r="CR1521">
        <v>0</v>
      </c>
      <c r="CS1521" t="s">
        <v>136</v>
      </c>
      <c r="CT1521" t="s">
        <v>134</v>
      </c>
      <c r="CU1521" t="s">
        <v>136</v>
      </c>
      <c r="CV1521" t="s">
        <v>136</v>
      </c>
      <c r="CW1521" t="s">
        <v>136</v>
      </c>
      <c r="CY1521" t="s">
        <v>136</v>
      </c>
      <c r="CZ1521" t="s">
        <v>136</v>
      </c>
      <c r="DA1521" t="s">
        <v>136</v>
      </c>
      <c r="DB1521" t="s">
        <v>136</v>
      </c>
      <c r="DC1521" t="s">
        <v>136</v>
      </c>
      <c r="DD1521" t="s">
        <v>136</v>
      </c>
      <c r="DF1521" t="s">
        <v>15218</v>
      </c>
      <c r="DG1521" t="s">
        <v>15215</v>
      </c>
      <c r="DH1521" t="s">
        <v>5415</v>
      </c>
      <c r="DI1521" t="s">
        <v>720</v>
      </c>
      <c r="DJ1521" s="4">
        <v>38773</v>
      </c>
      <c r="DK1521" t="s">
        <v>2799</v>
      </c>
      <c r="DL1521" t="s">
        <v>136</v>
      </c>
      <c r="DM1521">
        <v>1</v>
      </c>
      <c r="DN1521" t="s">
        <v>15219</v>
      </c>
      <c r="DO1521" t="s">
        <v>6472</v>
      </c>
      <c r="DP1521" t="s">
        <v>720</v>
      </c>
      <c r="DQ1521" t="str">
        <f>"38736"</f>
        <v>38736</v>
      </c>
      <c r="DR1521" t="s">
        <v>2799</v>
      </c>
      <c r="DS1521" t="s">
        <v>15220</v>
      </c>
      <c r="DT1521">
        <v>1</v>
      </c>
      <c r="DU1521">
        <v>6</v>
      </c>
      <c r="DV1521" t="s">
        <v>134</v>
      </c>
      <c r="DW1521" t="s">
        <v>134</v>
      </c>
      <c r="DX1521" t="s">
        <v>134</v>
      </c>
      <c r="DY1521" t="s">
        <v>136</v>
      </c>
      <c r="DZ1521">
        <v>1</v>
      </c>
      <c r="EA1521" t="s">
        <v>136</v>
      </c>
      <c r="EC1521" s="5">
        <v>12.68</v>
      </c>
      <c r="ED1521" s="5">
        <v>55</v>
      </c>
      <c r="EE1521">
        <v>16622070050</v>
      </c>
      <c r="EF1521" t="s">
        <v>15216</v>
      </c>
      <c r="EG1521" t="s">
        <v>148</v>
      </c>
      <c r="EH1521">
        <v>1</v>
      </c>
    </row>
    <row r="1522" spans="1:138" ht="15" customHeight="1" x14ac:dyDescent="0.35">
      <c r="A1522" t="s">
        <v>15260</v>
      </c>
      <c r="B1522" t="s">
        <v>157</v>
      </c>
      <c r="C1522" s="1">
        <v>44139.505884259263</v>
      </c>
      <c r="D1522" s="1">
        <v>44173</v>
      </c>
      <c r="E1522" t="s">
        <v>133</v>
      </c>
      <c r="F1522" t="s">
        <v>136</v>
      </c>
      <c r="G1522" t="s">
        <v>135</v>
      </c>
      <c r="H1522" t="s">
        <v>136</v>
      </c>
      <c r="I1522" t="s">
        <v>15261</v>
      </c>
      <c r="K1522" t="s">
        <v>15262</v>
      </c>
      <c r="M1522" t="s">
        <v>2708</v>
      </c>
      <c r="N1522" t="s">
        <v>995</v>
      </c>
      <c r="O1522" s="4">
        <v>72042</v>
      </c>
      <c r="P1522" t="s">
        <v>140</v>
      </c>
      <c r="R1522">
        <v>18709465009</v>
      </c>
      <c r="T1522">
        <v>111191</v>
      </c>
      <c r="U1522" t="s">
        <v>7072</v>
      </c>
      <c r="V1522" t="s">
        <v>962</v>
      </c>
      <c r="W1522" t="s">
        <v>15263</v>
      </c>
      <c r="X1522" t="s">
        <v>1193</v>
      </c>
      <c r="Y1522" t="s">
        <v>15262</v>
      </c>
      <c r="AA1522" t="s">
        <v>2708</v>
      </c>
      <c r="AB1522" t="s">
        <v>995</v>
      </c>
      <c r="AC1522" s="4">
        <v>72042</v>
      </c>
      <c r="AD1522" t="s">
        <v>140</v>
      </c>
      <c r="AF1522">
        <v>18709465009</v>
      </c>
      <c r="AH1522" t="s">
        <v>148</v>
      </c>
      <c r="AI1522" t="s">
        <v>168</v>
      </c>
      <c r="AJ1522" t="s">
        <v>456</v>
      </c>
      <c r="AK1522" t="s">
        <v>457</v>
      </c>
      <c r="AM1522" t="s">
        <v>458</v>
      </c>
      <c r="AO1522" t="s">
        <v>459</v>
      </c>
      <c r="AP1522" t="s">
        <v>460</v>
      </c>
      <c r="AQ1522" s="4">
        <v>73737</v>
      </c>
      <c r="AR1522" t="s">
        <v>140</v>
      </c>
      <c r="AT1522">
        <v>15802274747</v>
      </c>
      <c r="AV1522" t="s">
        <v>461</v>
      </c>
      <c r="AW1522" t="s">
        <v>462</v>
      </c>
      <c r="AZ1522" t="s">
        <v>288</v>
      </c>
      <c r="BA1522" t="s">
        <v>289</v>
      </c>
      <c r="BB1522" t="s">
        <v>136</v>
      </c>
      <c r="BC1522" t="s">
        <v>136</v>
      </c>
      <c r="BD1522" t="s">
        <v>148</v>
      </c>
      <c r="BE1522" t="s">
        <v>136</v>
      </c>
      <c r="BF1522" t="s">
        <v>136</v>
      </c>
      <c r="BG1522" t="s">
        <v>134</v>
      </c>
      <c r="BH1522" t="s">
        <v>136</v>
      </c>
      <c r="BN1522" t="s">
        <v>15264</v>
      </c>
      <c r="BO1522" t="s">
        <v>1043</v>
      </c>
      <c r="BP1522">
        <v>5</v>
      </c>
      <c r="BQ1522">
        <v>5</v>
      </c>
      <c r="BR1522">
        <v>5</v>
      </c>
      <c r="BS1522" s="1">
        <v>44211</v>
      </c>
      <c r="BT1522" s="1">
        <v>44515</v>
      </c>
      <c r="BU1522" s="1">
        <v>44211</v>
      </c>
      <c r="BV1522" s="1">
        <v>44515</v>
      </c>
      <c r="BW1522" t="s">
        <v>136</v>
      </c>
      <c r="BX1522">
        <v>48</v>
      </c>
      <c r="BY1522">
        <v>0</v>
      </c>
      <c r="BZ1522">
        <v>8</v>
      </c>
      <c r="CA1522">
        <v>8</v>
      </c>
      <c r="CB1522">
        <v>8</v>
      </c>
      <c r="CC1522">
        <v>8</v>
      </c>
      <c r="CD1522">
        <v>8</v>
      </c>
      <c r="CE1522">
        <v>8</v>
      </c>
      <c r="CF1522" t="str">
        <f t="shared" si="9"/>
        <v>8:00 AM</v>
      </c>
      <c r="CG1522" t="str">
        <f>"5:00 PM"</f>
        <v>5:00 PM</v>
      </c>
      <c r="CH1522" s="5">
        <v>11.83</v>
      </c>
      <c r="CI1522" t="s">
        <v>146</v>
      </c>
      <c r="CL1522" t="s">
        <v>136</v>
      </c>
      <c r="CM1522" t="s">
        <v>147</v>
      </c>
      <c r="CN1522" t="s">
        <v>148</v>
      </c>
      <c r="CO1522" t="s">
        <v>465</v>
      </c>
      <c r="CP1522" t="s">
        <v>149</v>
      </c>
      <c r="CQ1522">
        <v>3</v>
      </c>
      <c r="CR1522">
        <v>0</v>
      </c>
      <c r="CS1522" t="s">
        <v>136</v>
      </c>
      <c r="CT1522" t="s">
        <v>134</v>
      </c>
      <c r="CU1522" t="s">
        <v>136</v>
      </c>
      <c r="CV1522" t="s">
        <v>134</v>
      </c>
      <c r="CW1522" t="s">
        <v>134</v>
      </c>
      <c r="CX1522">
        <v>75</v>
      </c>
      <c r="CY1522" t="s">
        <v>134</v>
      </c>
      <c r="CZ1522" t="s">
        <v>134</v>
      </c>
      <c r="DA1522" t="s">
        <v>134</v>
      </c>
      <c r="DB1522" t="s">
        <v>136</v>
      </c>
      <c r="DC1522" t="s">
        <v>134</v>
      </c>
      <c r="DD1522" t="s">
        <v>136</v>
      </c>
      <c r="DF1522" t="s">
        <v>466</v>
      </c>
      <c r="DG1522" t="s">
        <v>15265</v>
      </c>
      <c r="DH1522" t="s">
        <v>2704</v>
      </c>
      <c r="DI1522" t="s">
        <v>995</v>
      </c>
      <c r="DJ1522" s="4">
        <v>72042</v>
      </c>
      <c r="DK1522" t="s">
        <v>2707</v>
      </c>
      <c r="DL1522" t="s">
        <v>136</v>
      </c>
      <c r="DM1522">
        <v>1</v>
      </c>
      <c r="DN1522" t="s">
        <v>15266</v>
      </c>
      <c r="DO1522" t="s">
        <v>6399</v>
      </c>
      <c r="DP1522" t="s">
        <v>995</v>
      </c>
      <c r="DQ1522" t="str">
        <f>"72048"</f>
        <v>72048</v>
      </c>
      <c r="DR1522" t="s">
        <v>2707</v>
      </c>
      <c r="DS1522" t="s">
        <v>296</v>
      </c>
      <c r="DT1522">
        <v>1</v>
      </c>
      <c r="DU1522">
        <v>2</v>
      </c>
      <c r="DV1522" t="s">
        <v>134</v>
      </c>
      <c r="DW1522" t="s">
        <v>134</v>
      </c>
      <c r="DX1522" t="s">
        <v>134</v>
      </c>
      <c r="DY1522" t="s">
        <v>134</v>
      </c>
      <c r="DZ1522">
        <v>2</v>
      </c>
      <c r="EA1522" t="s">
        <v>136</v>
      </c>
      <c r="EC1522" s="5">
        <v>12.68</v>
      </c>
      <c r="ED1522" s="5">
        <v>55</v>
      </c>
      <c r="EE1522">
        <v>18709465009</v>
      </c>
      <c r="EF1522" t="s">
        <v>15267</v>
      </c>
      <c r="EG1522" t="s">
        <v>148</v>
      </c>
      <c r="EH1522">
        <v>0</v>
      </c>
    </row>
    <row r="1523" spans="1:138" ht="15" customHeight="1" x14ac:dyDescent="0.35">
      <c r="A1523" t="s">
        <v>15772</v>
      </c>
      <c r="B1523" t="s">
        <v>157</v>
      </c>
      <c r="C1523" s="1">
        <v>44146.429223032406</v>
      </c>
      <c r="D1523" s="1">
        <v>44173</v>
      </c>
      <c r="E1523" t="s">
        <v>133</v>
      </c>
      <c r="F1523" t="s">
        <v>136</v>
      </c>
      <c r="G1523" t="s">
        <v>135</v>
      </c>
      <c r="H1523" t="s">
        <v>136</v>
      </c>
      <c r="I1523" t="s">
        <v>15773</v>
      </c>
      <c r="K1523" t="s">
        <v>15774</v>
      </c>
      <c r="M1523" t="s">
        <v>7380</v>
      </c>
      <c r="N1523" t="s">
        <v>395</v>
      </c>
      <c r="O1523" s="4">
        <v>93638</v>
      </c>
      <c r="P1523" t="s">
        <v>140</v>
      </c>
      <c r="R1523">
        <v>15598713403</v>
      </c>
      <c r="T1523">
        <v>11291</v>
      </c>
      <c r="U1523" t="s">
        <v>15775</v>
      </c>
      <c r="V1523" t="s">
        <v>15776</v>
      </c>
      <c r="W1523" t="s">
        <v>5516</v>
      </c>
      <c r="X1523" t="s">
        <v>164</v>
      </c>
      <c r="Y1523" t="s">
        <v>15774</v>
      </c>
      <c r="AA1523" t="s">
        <v>15777</v>
      </c>
      <c r="AB1523" t="s">
        <v>395</v>
      </c>
      <c r="AC1523" s="4">
        <v>93638</v>
      </c>
      <c r="AD1523" t="s">
        <v>140</v>
      </c>
      <c r="AF1523">
        <v>15598713403</v>
      </c>
      <c r="AH1523" t="s">
        <v>15778</v>
      </c>
      <c r="AZ1523" t="s">
        <v>334</v>
      </c>
      <c r="BA1523" t="s">
        <v>335</v>
      </c>
      <c r="BB1523" t="s">
        <v>136</v>
      </c>
      <c r="BC1523" t="s">
        <v>136</v>
      </c>
      <c r="BD1523" t="s">
        <v>148</v>
      </c>
      <c r="BE1523" t="s">
        <v>136</v>
      </c>
      <c r="BF1523" t="s">
        <v>136</v>
      </c>
      <c r="BG1523" t="s">
        <v>134</v>
      </c>
      <c r="BH1523" t="s">
        <v>136</v>
      </c>
      <c r="BI1523" t="s">
        <v>8286</v>
      </c>
      <c r="BJ1523" t="s">
        <v>15779</v>
      </c>
      <c r="BK1523" t="s">
        <v>3480</v>
      </c>
      <c r="BM1523" t="s">
        <v>8289</v>
      </c>
      <c r="BN1523" t="s">
        <v>15780</v>
      </c>
      <c r="BO1523" t="s">
        <v>15781</v>
      </c>
      <c r="BP1523">
        <v>3</v>
      </c>
      <c r="BQ1523">
        <v>3</v>
      </c>
      <c r="BR1523">
        <v>3</v>
      </c>
      <c r="BS1523" s="1">
        <v>44211</v>
      </c>
      <c r="BT1523" s="1">
        <v>44500</v>
      </c>
      <c r="BU1523" s="1">
        <v>44211</v>
      </c>
      <c r="BV1523" s="1">
        <v>44500</v>
      </c>
      <c r="BW1523" t="s">
        <v>136</v>
      </c>
      <c r="BX1523">
        <v>40</v>
      </c>
      <c r="BY1523">
        <v>0</v>
      </c>
      <c r="BZ1523">
        <v>8</v>
      </c>
      <c r="CA1523">
        <v>8</v>
      </c>
      <c r="CB1523">
        <v>8</v>
      </c>
      <c r="CC1523">
        <v>8</v>
      </c>
      <c r="CD1523">
        <v>8</v>
      </c>
      <c r="CE1523">
        <v>0</v>
      </c>
      <c r="CF1523" t="str">
        <f t="shared" si="9"/>
        <v>8:00 AM</v>
      </c>
      <c r="CG1523" t="str">
        <f>"5:00 PM"</f>
        <v>5:00 PM</v>
      </c>
      <c r="CH1523" s="5">
        <v>14.77</v>
      </c>
      <c r="CI1523" t="s">
        <v>146</v>
      </c>
      <c r="CL1523" t="s">
        <v>136</v>
      </c>
      <c r="CM1523" t="s">
        <v>147</v>
      </c>
      <c r="CN1523" t="s">
        <v>148</v>
      </c>
      <c r="CO1523" t="s">
        <v>15782</v>
      </c>
      <c r="CP1523" t="s">
        <v>149</v>
      </c>
      <c r="CQ1523">
        <v>3</v>
      </c>
      <c r="CR1523">
        <v>0</v>
      </c>
      <c r="CS1523" t="s">
        <v>136</v>
      </c>
      <c r="CT1523" t="s">
        <v>136</v>
      </c>
      <c r="CU1523" t="s">
        <v>136</v>
      </c>
      <c r="CV1523" t="s">
        <v>134</v>
      </c>
      <c r="CW1523" t="s">
        <v>136</v>
      </c>
      <c r="CY1523" t="s">
        <v>134</v>
      </c>
      <c r="CZ1523" t="s">
        <v>136</v>
      </c>
      <c r="DA1523" t="s">
        <v>136</v>
      </c>
      <c r="DB1523" t="s">
        <v>134</v>
      </c>
      <c r="DC1523" t="s">
        <v>136</v>
      </c>
      <c r="DD1523" t="s">
        <v>136</v>
      </c>
      <c r="DF1523" t="s">
        <v>15783</v>
      </c>
      <c r="DG1523" t="s">
        <v>15774</v>
      </c>
      <c r="DH1523" t="s">
        <v>7380</v>
      </c>
      <c r="DI1523" t="s">
        <v>395</v>
      </c>
      <c r="DJ1523" s="4">
        <v>93638</v>
      </c>
      <c r="DK1523" t="s">
        <v>5073</v>
      </c>
      <c r="DL1523" t="s">
        <v>134</v>
      </c>
      <c r="DM1523">
        <v>7</v>
      </c>
      <c r="DN1523" t="s">
        <v>15784</v>
      </c>
      <c r="DO1523" t="s">
        <v>7380</v>
      </c>
      <c r="DP1523" t="s">
        <v>395</v>
      </c>
      <c r="DQ1523" t="str">
        <f>"93636"</f>
        <v>93636</v>
      </c>
      <c r="DR1523" t="s">
        <v>5073</v>
      </c>
      <c r="DS1523" t="s">
        <v>296</v>
      </c>
      <c r="DT1523">
        <v>1</v>
      </c>
      <c r="DU1523">
        <v>4</v>
      </c>
      <c r="DV1523" t="s">
        <v>134</v>
      </c>
      <c r="DW1523" t="s">
        <v>134</v>
      </c>
      <c r="DX1523" t="s">
        <v>134</v>
      </c>
      <c r="DY1523" t="s">
        <v>136</v>
      </c>
      <c r="DZ1523">
        <v>1</v>
      </c>
      <c r="EA1523" t="s">
        <v>136</v>
      </c>
      <c r="EC1523" s="5">
        <v>12.68</v>
      </c>
      <c r="ED1523" s="5">
        <v>55</v>
      </c>
      <c r="EE1523">
        <v>15596759693</v>
      </c>
      <c r="EF1523" t="s">
        <v>15778</v>
      </c>
      <c r="EG1523" t="s">
        <v>148</v>
      </c>
      <c r="EH1523">
        <v>0</v>
      </c>
    </row>
    <row r="1524" spans="1:138" ht="15" customHeight="1" x14ac:dyDescent="0.35">
      <c r="A1524" t="s">
        <v>11858</v>
      </c>
      <c r="B1524" t="s">
        <v>157</v>
      </c>
      <c r="C1524" s="1">
        <v>44140.489701273145</v>
      </c>
      <c r="D1524" s="1">
        <v>44173</v>
      </c>
      <c r="E1524" t="s">
        <v>133</v>
      </c>
      <c r="F1524" t="s">
        <v>136</v>
      </c>
      <c r="G1524" t="s">
        <v>135</v>
      </c>
      <c r="H1524" t="s">
        <v>136</v>
      </c>
      <c r="I1524" t="s">
        <v>11859</v>
      </c>
      <c r="K1524" t="s">
        <v>11860</v>
      </c>
      <c r="L1524" t="s">
        <v>11861</v>
      </c>
      <c r="M1524" t="s">
        <v>11862</v>
      </c>
      <c r="N1524" t="s">
        <v>1114</v>
      </c>
      <c r="O1524" s="4">
        <v>99362</v>
      </c>
      <c r="P1524" t="s">
        <v>140</v>
      </c>
      <c r="R1524">
        <v>15095404915</v>
      </c>
      <c r="T1524">
        <v>112910</v>
      </c>
      <c r="U1524" t="s">
        <v>11863</v>
      </c>
      <c r="V1524" t="s">
        <v>3205</v>
      </c>
      <c r="X1524" t="s">
        <v>164</v>
      </c>
      <c r="Y1524" t="s">
        <v>11860</v>
      </c>
      <c r="Z1524" t="s">
        <v>11864</v>
      </c>
      <c r="AA1524" t="s">
        <v>11862</v>
      </c>
      <c r="AB1524" t="s">
        <v>1114</v>
      </c>
      <c r="AC1524" s="4">
        <v>99362</v>
      </c>
      <c r="AD1524" t="s">
        <v>140</v>
      </c>
      <c r="AF1524">
        <v>15095404915</v>
      </c>
      <c r="AH1524" t="s">
        <v>148</v>
      </c>
      <c r="AI1524" t="s">
        <v>168</v>
      </c>
      <c r="AJ1524" t="s">
        <v>456</v>
      </c>
      <c r="AK1524" t="s">
        <v>457</v>
      </c>
      <c r="AM1524" t="s">
        <v>458</v>
      </c>
      <c r="AO1524" t="s">
        <v>459</v>
      </c>
      <c r="AP1524" t="s">
        <v>460</v>
      </c>
      <c r="AQ1524" s="4">
        <v>73737</v>
      </c>
      <c r="AR1524" t="s">
        <v>140</v>
      </c>
      <c r="AT1524">
        <v>15802274747</v>
      </c>
      <c r="AV1524" t="s">
        <v>461</v>
      </c>
      <c r="AW1524" t="s">
        <v>462</v>
      </c>
      <c r="AZ1524" t="s">
        <v>334</v>
      </c>
      <c r="BA1524" t="s">
        <v>335</v>
      </c>
      <c r="BB1524" t="s">
        <v>136</v>
      </c>
      <c r="BC1524" t="s">
        <v>136</v>
      </c>
      <c r="BD1524" t="s">
        <v>148</v>
      </c>
      <c r="BE1524" t="s">
        <v>136</v>
      </c>
      <c r="BF1524" t="s">
        <v>136</v>
      </c>
      <c r="BG1524" t="s">
        <v>134</v>
      </c>
      <c r="BH1524" t="s">
        <v>136</v>
      </c>
      <c r="BN1524" t="s">
        <v>11865</v>
      </c>
      <c r="BO1524" t="s">
        <v>464</v>
      </c>
      <c r="BP1524">
        <v>12</v>
      </c>
      <c r="BQ1524">
        <v>12</v>
      </c>
      <c r="BR1524">
        <v>12</v>
      </c>
      <c r="BS1524" s="1">
        <v>44211</v>
      </c>
      <c r="BT1524" s="1">
        <v>44515</v>
      </c>
      <c r="BU1524" s="1">
        <v>44211</v>
      </c>
      <c r="BV1524" s="1">
        <v>44515</v>
      </c>
      <c r="BW1524" t="s">
        <v>136</v>
      </c>
      <c r="BX1524">
        <v>48</v>
      </c>
      <c r="BY1524">
        <v>0</v>
      </c>
      <c r="BZ1524">
        <v>8</v>
      </c>
      <c r="CA1524">
        <v>8</v>
      </c>
      <c r="CB1524">
        <v>8</v>
      </c>
      <c r="CC1524">
        <v>8</v>
      </c>
      <c r="CD1524">
        <v>8</v>
      </c>
      <c r="CE1524">
        <v>8</v>
      </c>
      <c r="CF1524" t="str">
        <f t="shared" si="9"/>
        <v>8:00 AM</v>
      </c>
      <c r="CG1524" t="str">
        <f>"5:00 PM"</f>
        <v>5:00 PM</v>
      </c>
      <c r="CH1524" s="5">
        <v>13.62</v>
      </c>
      <c r="CI1524" t="s">
        <v>146</v>
      </c>
      <c r="CL1524" t="s">
        <v>136</v>
      </c>
      <c r="CM1524" t="s">
        <v>312</v>
      </c>
      <c r="CN1524" t="s">
        <v>148</v>
      </c>
      <c r="CO1524" t="s">
        <v>465</v>
      </c>
      <c r="CP1524" t="s">
        <v>149</v>
      </c>
      <c r="CQ1524">
        <v>3</v>
      </c>
      <c r="CR1524">
        <v>0</v>
      </c>
      <c r="CS1524" t="s">
        <v>136</v>
      </c>
      <c r="CT1524" t="s">
        <v>134</v>
      </c>
      <c r="CU1524" t="s">
        <v>136</v>
      </c>
      <c r="CV1524" t="s">
        <v>134</v>
      </c>
      <c r="CW1524" t="s">
        <v>134</v>
      </c>
      <c r="CX1524">
        <v>75</v>
      </c>
      <c r="CY1524" t="s">
        <v>134</v>
      </c>
      <c r="CZ1524" t="s">
        <v>134</v>
      </c>
      <c r="DA1524" t="s">
        <v>134</v>
      </c>
      <c r="DB1524" t="s">
        <v>136</v>
      </c>
      <c r="DC1524" t="s">
        <v>134</v>
      </c>
      <c r="DD1524" t="s">
        <v>136</v>
      </c>
      <c r="DF1524" t="s">
        <v>466</v>
      </c>
      <c r="DG1524" t="s">
        <v>11866</v>
      </c>
      <c r="DH1524" t="s">
        <v>11867</v>
      </c>
      <c r="DI1524" t="s">
        <v>784</v>
      </c>
      <c r="DJ1524" s="4">
        <v>59036</v>
      </c>
      <c r="DK1524" t="s">
        <v>11868</v>
      </c>
      <c r="DL1524" t="s">
        <v>136</v>
      </c>
      <c r="DM1524">
        <v>1</v>
      </c>
      <c r="DN1524" t="s">
        <v>11869</v>
      </c>
      <c r="DO1524" t="s">
        <v>11867</v>
      </c>
      <c r="DP1524" t="s">
        <v>784</v>
      </c>
      <c r="DQ1524" t="str">
        <f>"59036"</f>
        <v>59036</v>
      </c>
      <c r="DR1524" t="s">
        <v>11868</v>
      </c>
      <c r="DS1524" t="s">
        <v>296</v>
      </c>
      <c r="DT1524">
        <v>1</v>
      </c>
      <c r="DU1524">
        <v>4</v>
      </c>
      <c r="DV1524" t="s">
        <v>134</v>
      </c>
      <c r="DW1524" t="s">
        <v>134</v>
      </c>
      <c r="DX1524" t="s">
        <v>134</v>
      </c>
      <c r="DY1524" t="s">
        <v>134</v>
      </c>
      <c r="DZ1524">
        <v>3</v>
      </c>
      <c r="EA1524" t="s">
        <v>136</v>
      </c>
      <c r="EC1524" s="5">
        <v>12.68</v>
      </c>
      <c r="ED1524" s="5">
        <v>55</v>
      </c>
      <c r="EE1524">
        <v>15095404915</v>
      </c>
      <c r="EF1524" t="s">
        <v>11870</v>
      </c>
      <c r="EG1524" t="s">
        <v>148</v>
      </c>
      <c r="EH1524">
        <v>0</v>
      </c>
    </row>
    <row r="1525" spans="1:138" ht="15" customHeight="1" x14ac:dyDescent="0.35">
      <c r="A1525" t="s">
        <v>12296</v>
      </c>
      <c r="B1525" t="s">
        <v>157</v>
      </c>
      <c r="C1525" s="1">
        <v>44153.435024768522</v>
      </c>
      <c r="D1525" s="1">
        <v>44173</v>
      </c>
      <c r="E1525" t="s">
        <v>133</v>
      </c>
      <c r="F1525" t="s">
        <v>136</v>
      </c>
      <c r="G1525" t="s">
        <v>135</v>
      </c>
      <c r="H1525" t="s">
        <v>136</v>
      </c>
      <c r="I1525" t="s">
        <v>12297</v>
      </c>
      <c r="K1525" t="s">
        <v>12298</v>
      </c>
      <c r="M1525" t="s">
        <v>5442</v>
      </c>
      <c r="N1525" t="s">
        <v>246</v>
      </c>
      <c r="O1525" s="4">
        <v>70548</v>
      </c>
      <c r="P1525" t="s">
        <v>140</v>
      </c>
      <c r="R1525">
        <v>13376528303</v>
      </c>
      <c r="T1525">
        <v>112512</v>
      </c>
      <c r="U1525" t="s">
        <v>9792</v>
      </c>
      <c r="V1525" t="s">
        <v>746</v>
      </c>
      <c r="W1525" t="s">
        <v>1536</v>
      </c>
      <c r="X1525" t="s">
        <v>164</v>
      </c>
      <c r="Y1525" t="s">
        <v>12298</v>
      </c>
      <c r="Z1525" t="s">
        <v>148</v>
      </c>
      <c r="AA1525" t="s">
        <v>5442</v>
      </c>
      <c r="AB1525" t="s">
        <v>246</v>
      </c>
      <c r="AC1525" s="4">
        <v>70548</v>
      </c>
      <c r="AD1525" t="s">
        <v>140</v>
      </c>
      <c r="AF1525">
        <v>13376528303</v>
      </c>
      <c r="AH1525" t="s">
        <v>1571</v>
      </c>
      <c r="AI1525" t="s">
        <v>168</v>
      </c>
      <c r="AJ1525" t="s">
        <v>1565</v>
      </c>
      <c r="AK1525" t="s">
        <v>1566</v>
      </c>
      <c r="AL1525" t="s">
        <v>1567</v>
      </c>
      <c r="AM1525" t="s">
        <v>1568</v>
      </c>
      <c r="AN1525" t="s">
        <v>1569</v>
      </c>
      <c r="AO1525" t="s">
        <v>1570</v>
      </c>
      <c r="AP1525" t="s">
        <v>537</v>
      </c>
      <c r="AQ1525" s="4">
        <v>27536</v>
      </c>
      <c r="AR1525" t="s">
        <v>140</v>
      </c>
      <c r="AT1525">
        <v>14349173294</v>
      </c>
      <c r="AV1525" t="s">
        <v>2442</v>
      </c>
      <c r="AW1525" t="s">
        <v>1572</v>
      </c>
      <c r="AZ1525" t="s">
        <v>334</v>
      </c>
      <c r="BA1525" t="s">
        <v>335</v>
      </c>
      <c r="BB1525" t="s">
        <v>136</v>
      </c>
      <c r="BC1525" t="s">
        <v>136</v>
      </c>
      <c r="BD1525" t="s">
        <v>148</v>
      </c>
      <c r="BE1525" t="s">
        <v>136</v>
      </c>
      <c r="BF1525" t="s">
        <v>136</v>
      </c>
      <c r="BG1525" t="s">
        <v>134</v>
      </c>
      <c r="BH1525" t="s">
        <v>136</v>
      </c>
      <c r="BN1525" t="s">
        <v>12299</v>
      </c>
      <c r="BO1525" t="s">
        <v>1574</v>
      </c>
      <c r="BP1525">
        <v>1</v>
      </c>
      <c r="BQ1525">
        <v>1</v>
      </c>
      <c r="BR1525">
        <v>1</v>
      </c>
      <c r="BS1525" s="1">
        <v>44204</v>
      </c>
      <c r="BT1525" s="1">
        <v>44469</v>
      </c>
      <c r="BU1525" s="1">
        <v>44204</v>
      </c>
      <c r="BV1525" s="1">
        <v>44469</v>
      </c>
      <c r="BW1525" t="s">
        <v>136</v>
      </c>
      <c r="BX1525">
        <v>40</v>
      </c>
      <c r="BY1525">
        <v>0</v>
      </c>
      <c r="BZ1525">
        <v>7</v>
      </c>
      <c r="CA1525">
        <v>7</v>
      </c>
      <c r="CB1525">
        <v>7</v>
      </c>
      <c r="CC1525">
        <v>7</v>
      </c>
      <c r="CD1525">
        <v>7</v>
      </c>
      <c r="CE1525">
        <v>5</v>
      </c>
      <c r="CF1525" t="str">
        <f>"7:00 AM"</f>
        <v>7:00 AM</v>
      </c>
      <c r="CG1525" t="str">
        <f>"4:00 PM"</f>
        <v>4:00 PM</v>
      </c>
      <c r="CH1525" s="5">
        <v>11.83</v>
      </c>
      <c r="CI1525" t="s">
        <v>146</v>
      </c>
      <c r="CL1525" t="s">
        <v>134</v>
      </c>
      <c r="CM1525" t="s">
        <v>147</v>
      </c>
      <c r="CN1525" t="s">
        <v>148</v>
      </c>
      <c r="CO1525" t="s">
        <v>1575</v>
      </c>
      <c r="CP1525" t="s">
        <v>149</v>
      </c>
      <c r="CQ1525">
        <v>3</v>
      </c>
      <c r="CR1525">
        <v>0</v>
      </c>
      <c r="CS1525" t="s">
        <v>136</v>
      </c>
      <c r="CT1525" t="s">
        <v>136</v>
      </c>
      <c r="CU1525" t="s">
        <v>134</v>
      </c>
      <c r="CV1525" t="s">
        <v>134</v>
      </c>
      <c r="CW1525" t="s">
        <v>134</v>
      </c>
      <c r="CX1525">
        <v>70</v>
      </c>
      <c r="CY1525" t="s">
        <v>134</v>
      </c>
      <c r="CZ1525" t="s">
        <v>134</v>
      </c>
      <c r="DA1525" t="s">
        <v>134</v>
      </c>
      <c r="DB1525" t="s">
        <v>134</v>
      </c>
      <c r="DC1525" t="s">
        <v>134</v>
      </c>
      <c r="DD1525" t="s">
        <v>136</v>
      </c>
      <c r="DF1525" t="s">
        <v>1576</v>
      </c>
      <c r="DG1525" t="s">
        <v>12298</v>
      </c>
      <c r="DH1525" t="s">
        <v>5442</v>
      </c>
      <c r="DI1525" t="s">
        <v>246</v>
      </c>
      <c r="DJ1525" s="4">
        <v>70548</v>
      </c>
      <c r="DK1525" t="s">
        <v>3166</v>
      </c>
      <c r="DL1525" t="s">
        <v>134</v>
      </c>
      <c r="DM1525">
        <v>2</v>
      </c>
      <c r="DN1525" t="s">
        <v>12300</v>
      </c>
      <c r="DO1525" t="s">
        <v>5442</v>
      </c>
      <c r="DP1525" t="s">
        <v>246</v>
      </c>
      <c r="DQ1525" t="str">
        <f>"70548"</f>
        <v>70548</v>
      </c>
      <c r="DR1525" t="s">
        <v>3166</v>
      </c>
      <c r="DS1525" t="s">
        <v>12301</v>
      </c>
      <c r="DT1525">
        <v>1</v>
      </c>
      <c r="DU1525">
        <v>5</v>
      </c>
      <c r="DV1525" t="s">
        <v>134</v>
      </c>
      <c r="DW1525" t="s">
        <v>134</v>
      </c>
      <c r="DX1525" t="s">
        <v>134</v>
      </c>
      <c r="DY1525" t="s">
        <v>136</v>
      </c>
      <c r="DZ1525">
        <v>1</v>
      </c>
      <c r="EA1525" t="s">
        <v>136</v>
      </c>
      <c r="EC1525" s="5">
        <v>12.68</v>
      </c>
      <c r="ED1525" s="5">
        <v>55</v>
      </c>
      <c r="EE1525">
        <v>13376528303</v>
      </c>
      <c r="EF1525" t="s">
        <v>148</v>
      </c>
      <c r="EG1525" t="s">
        <v>271</v>
      </c>
      <c r="EH1525">
        <v>2</v>
      </c>
    </row>
    <row r="1526" spans="1:138" ht="15" customHeight="1" x14ac:dyDescent="0.35">
      <c r="A1526" t="s">
        <v>5113</v>
      </c>
      <c r="B1526" t="s">
        <v>157</v>
      </c>
      <c r="C1526" s="1">
        <v>44138.556352546293</v>
      </c>
      <c r="D1526" s="1">
        <v>44173</v>
      </c>
      <c r="E1526" t="s">
        <v>133</v>
      </c>
      <c r="F1526" t="s">
        <v>136</v>
      </c>
      <c r="G1526" t="s">
        <v>135</v>
      </c>
      <c r="H1526" t="s">
        <v>136</v>
      </c>
      <c r="I1526" t="s">
        <v>5114</v>
      </c>
      <c r="J1526" t="s">
        <v>5115</v>
      </c>
      <c r="K1526" t="s">
        <v>5116</v>
      </c>
      <c r="M1526" t="s">
        <v>5117</v>
      </c>
      <c r="N1526" t="s">
        <v>893</v>
      </c>
      <c r="O1526" s="4">
        <v>13324</v>
      </c>
      <c r="P1526" t="s">
        <v>140</v>
      </c>
      <c r="R1526">
        <v>13157177065</v>
      </c>
      <c r="T1526">
        <v>11291</v>
      </c>
      <c r="U1526" t="s">
        <v>5118</v>
      </c>
      <c r="V1526" t="s">
        <v>5119</v>
      </c>
      <c r="X1526" t="s">
        <v>164</v>
      </c>
      <c r="Y1526" t="s">
        <v>5120</v>
      </c>
      <c r="AA1526" t="s">
        <v>5117</v>
      </c>
      <c r="AB1526" t="s">
        <v>893</v>
      </c>
      <c r="AC1526" s="4">
        <v>13324</v>
      </c>
      <c r="AD1526" t="s">
        <v>140</v>
      </c>
      <c r="AF1526">
        <v>13157177065</v>
      </c>
      <c r="AH1526" t="s">
        <v>5121</v>
      </c>
      <c r="AI1526" t="s">
        <v>168</v>
      </c>
      <c r="AJ1526" t="s">
        <v>4036</v>
      </c>
      <c r="AK1526" t="s">
        <v>4037</v>
      </c>
      <c r="AL1526" t="s">
        <v>3790</v>
      </c>
      <c r="AM1526" t="s">
        <v>4686</v>
      </c>
      <c r="AO1526" t="s">
        <v>4040</v>
      </c>
      <c r="AP1526" t="s">
        <v>893</v>
      </c>
      <c r="AQ1526" s="4">
        <v>12534</v>
      </c>
      <c r="AR1526" t="s">
        <v>140</v>
      </c>
      <c r="AT1526">
        <v>15184510109</v>
      </c>
      <c r="AV1526" t="s">
        <v>4041</v>
      </c>
      <c r="AW1526" t="s">
        <v>5122</v>
      </c>
      <c r="AZ1526" t="s">
        <v>334</v>
      </c>
      <c r="BA1526" t="s">
        <v>335</v>
      </c>
      <c r="BB1526" t="s">
        <v>136</v>
      </c>
      <c r="BC1526" t="s">
        <v>136</v>
      </c>
      <c r="BD1526" t="s">
        <v>148</v>
      </c>
      <c r="BE1526" t="s">
        <v>136</v>
      </c>
      <c r="BF1526" t="s">
        <v>136</v>
      </c>
      <c r="BG1526" t="s">
        <v>134</v>
      </c>
      <c r="BH1526" t="s">
        <v>136</v>
      </c>
      <c r="BN1526" t="s">
        <v>5123</v>
      </c>
      <c r="BO1526" t="s">
        <v>5124</v>
      </c>
      <c r="BP1526">
        <v>4</v>
      </c>
      <c r="BQ1526">
        <v>4</v>
      </c>
      <c r="BR1526">
        <v>4</v>
      </c>
      <c r="BS1526" s="1">
        <v>44211</v>
      </c>
      <c r="BT1526" s="1">
        <v>44514</v>
      </c>
      <c r="BU1526" s="1">
        <v>44211</v>
      </c>
      <c r="BV1526" s="1">
        <v>44514</v>
      </c>
      <c r="BW1526" t="s">
        <v>136</v>
      </c>
      <c r="BX1526">
        <v>40</v>
      </c>
      <c r="BY1526">
        <v>0</v>
      </c>
      <c r="BZ1526">
        <v>7</v>
      </c>
      <c r="CA1526">
        <v>7</v>
      </c>
      <c r="CB1526">
        <v>7</v>
      </c>
      <c r="CC1526">
        <v>7</v>
      </c>
      <c r="CD1526">
        <v>7</v>
      </c>
      <c r="CE1526">
        <v>5</v>
      </c>
      <c r="CF1526" t="str">
        <f>"8:00 AM"</f>
        <v>8:00 AM</v>
      </c>
      <c r="CG1526" t="str">
        <f>"5:00 PM"</f>
        <v>5:00 PM</v>
      </c>
      <c r="CH1526" s="5">
        <v>11.71</v>
      </c>
      <c r="CI1526" t="s">
        <v>146</v>
      </c>
      <c r="CL1526" t="s">
        <v>136</v>
      </c>
      <c r="CM1526" t="s">
        <v>147</v>
      </c>
      <c r="CN1526" t="s">
        <v>148</v>
      </c>
      <c r="CO1526" t="s">
        <v>5125</v>
      </c>
      <c r="CP1526" t="s">
        <v>149</v>
      </c>
      <c r="CQ1526">
        <v>6</v>
      </c>
      <c r="CR1526">
        <v>0</v>
      </c>
      <c r="CS1526" t="s">
        <v>136</v>
      </c>
      <c r="CT1526" t="s">
        <v>134</v>
      </c>
      <c r="CU1526" t="s">
        <v>136</v>
      </c>
      <c r="CV1526" t="s">
        <v>134</v>
      </c>
      <c r="CW1526" t="s">
        <v>134</v>
      </c>
      <c r="CX1526">
        <v>70</v>
      </c>
      <c r="CY1526" t="s">
        <v>136</v>
      </c>
      <c r="CZ1526" t="s">
        <v>136</v>
      </c>
      <c r="DA1526" t="s">
        <v>136</v>
      </c>
      <c r="DB1526" t="s">
        <v>134</v>
      </c>
      <c r="DC1526" t="s">
        <v>136</v>
      </c>
      <c r="DD1526" t="s">
        <v>136</v>
      </c>
      <c r="DF1526" t="s">
        <v>149</v>
      </c>
      <c r="DG1526" s="2" t="s">
        <v>5126</v>
      </c>
      <c r="DH1526" t="s">
        <v>5127</v>
      </c>
      <c r="DI1526" t="s">
        <v>837</v>
      </c>
      <c r="DJ1526" s="4">
        <v>29148</v>
      </c>
      <c r="DK1526" t="s">
        <v>5128</v>
      </c>
      <c r="DL1526" t="s">
        <v>136</v>
      </c>
      <c r="DM1526">
        <v>1</v>
      </c>
      <c r="DN1526" t="s">
        <v>5129</v>
      </c>
      <c r="DO1526" t="s">
        <v>5127</v>
      </c>
      <c r="DP1526" t="s">
        <v>837</v>
      </c>
      <c r="DQ1526" t="str">
        <f>"29148"</f>
        <v>29148</v>
      </c>
      <c r="DR1526" t="s">
        <v>5128</v>
      </c>
      <c r="DS1526" t="s">
        <v>5130</v>
      </c>
      <c r="DT1526">
        <v>1</v>
      </c>
      <c r="DU1526">
        <v>4</v>
      </c>
      <c r="DV1526" t="s">
        <v>134</v>
      </c>
      <c r="DW1526" t="s">
        <v>134</v>
      </c>
      <c r="DX1526" t="s">
        <v>134</v>
      </c>
      <c r="DY1526" t="s">
        <v>134</v>
      </c>
      <c r="DZ1526">
        <v>2</v>
      </c>
      <c r="EA1526" t="s">
        <v>136</v>
      </c>
      <c r="EC1526" s="5">
        <v>12.68</v>
      </c>
      <c r="ED1526" s="5">
        <v>55</v>
      </c>
      <c r="EE1526">
        <v>13157177065</v>
      </c>
      <c r="EF1526" t="s">
        <v>5121</v>
      </c>
      <c r="EG1526" t="s">
        <v>148</v>
      </c>
      <c r="EH1526">
        <v>0</v>
      </c>
    </row>
    <row r="1527" spans="1:138" ht="15" customHeight="1" x14ac:dyDescent="0.35">
      <c r="A1527" t="s">
        <v>13393</v>
      </c>
      <c r="B1527" t="s">
        <v>157</v>
      </c>
      <c r="C1527" s="1">
        <v>44147.811553240739</v>
      </c>
      <c r="D1527" s="1">
        <v>44173</v>
      </c>
      <c r="E1527" t="s">
        <v>133</v>
      </c>
      <c r="F1527" t="s">
        <v>136</v>
      </c>
      <c r="G1527" t="s">
        <v>135</v>
      </c>
      <c r="H1527" t="s">
        <v>134</v>
      </c>
      <c r="I1527" t="s">
        <v>13394</v>
      </c>
      <c r="K1527" t="s">
        <v>13395</v>
      </c>
      <c r="M1527" t="s">
        <v>9852</v>
      </c>
      <c r="N1527" t="s">
        <v>460</v>
      </c>
      <c r="O1527" s="4">
        <v>73521</v>
      </c>
      <c r="P1527" t="s">
        <v>140</v>
      </c>
      <c r="R1527">
        <v>15804711441</v>
      </c>
      <c r="T1527">
        <v>111191</v>
      </c>
      <c r="U1527" t="s">
        <v>13396</v>
      </c>
      <c r="V1527" t="s">
        <v>7862</v>
      </c>
      <c r="X1527" t="s">
        <v>13397</v>
      </c>
      <c r="Y1527" t="s">
        <v>13395</v>
      </c>
      <c r="AA1527" t="s">
        <v>9852</v>
      </c>
      <c r="AB1527" t="s">
        <v>460</v>
      </c>
      <c r="AC1527" s="4">
        <v>73521</v>
      </c>
      <c r="AD1527" t="s">
        <v>140</v>
      </c>
      <c r="AF1527">
        <v>15804711441</v>
      </c>
      <c r="AH1527" t="s">
        <v>148</v>
      </c>
      <c r="AI1527" t="s">
        <v>168</v>
      </c>
      <c r="AJ1527" t="s">
        <v>456</v>
      </c>
      <c r="AK1527" t="s">
        <v>457</v>
      </c>
      <c r="AM1527" t="s">
        <v>458</v>
      </c>
      <c r="AO1527" t="s">
        <v>459</v>
      </c>
      <c r="AP1527" t="s">
        <v>460</v>
      </c>
      <c r="AQ1527" s="4">
        <v>73737</v>
      </c>
      <c r="AR1527" t="s">
        <v>140</v>
      </c>
      <c r="AT1527">
        <v>15802274747</v>
      </c>
      <c r="AV1527" t="s">
        <v>461</v>
      </c>
      <c r="AW1527" t="s">
        <v>462</v>
      </c>
      <c r="AZ1527" t="s">
        <v>175</v>
      </c>
      <c r="BA1527" t="s">
        <v>176</v>
      </c>
      <c r="BB1527" t="s">
        <v>136</v>
      </c>
      <c r="BC1527" t="s">
        <v>136</v>
      </c>
      <c r="BD1527" t="s">
        <v>148</v>
      </c>
      <c r="BE1527" t="s">
        <v>136</v>
      </c>
      <c r="BF1527" t="s">
        <v>136</v>
      </c>
      <c r="BG1527" t="s">
        <v>134</v>
      </c>
      <c r="BH1527" t="s">
        <v>136</v>
      </c>
      <c r="BN1527" t="s">
        <v>13398</v>
      </c>
      <c r="BO1527" t="s">
        <v>2634</v>
      </c>
      <c r="BP1527">
        <v>10</v>
      </c>
      <c r="BQ1527">
        <v>10</v>
      </c>
      <c r="BR1527">
        <v>10</v>
      </c>
      <c r="BS1527" s="1">
        <v>44206</v>
      </c>
      <c r="BT1527" s="1">
        <v>44428</v>
      </c>
      <c r="BU1527" s="1">
        <v>44206</v>
      </c>
      <c r="BV1527" s="1">
        <v>44428</v>
      </c>
      <c r="BW1527" t="s">
        <v>136</v>
      </c>
      <c r="BX1527">
        <v>35</v>
      </c>
      <c r="BY1527">
        <v>0</v>
      </c>
      <c r="BZ1527">
        <v>6</v>
      </c>
      <c r="CA1527">
        <v>6</v>
      </c>
      <c r="CB1527">
        <v>6</v>
      </c>
      <c r="CC1527">
        <v>6</v>
      </c>
      <c r="CD1527">
        <v>6</v>
      </c>
      <c r="CE1527">
        <v>5</v>
      </c>
      <c r="CF1527" t="str">
        <f>"9:00 AM"</f>
        <v>9:00 AM</v>
      </c>
      <c r="CG1527" t="str">
        <f>"5:00 PM"</f>
        <v>5:00 PM</v>
      </c>
      <c r="CH1527" s="5">
        <v>12.67</v>
      </c>
      <c r="CI1527" t="s">
        <v>146</v>
      </c>
      <c r="CL1527" t="s">
        <v>136</v>
      </c>
      <c r="CM1527" t="s">
        <v>147</v>
      </c>
      <c r="CN1527" t="s">
        <v>148</v>
      </c>
      <c r="CO1527" t="s">
        <v>465</v>
      </c>
      <c r="CP1527" t="s">
        <v>149</v>
      </c>
      <c r="CQ1527">
        <v>3</v>
      </c>
      <c r="CR1527">
        <v>0</v>
      </c>
      <c r="CS1527" t="s">
        <v>136</v>
      </c>
      <c r="CT1527" t="s">
        <v>134</v>
      </c>
      <c r="CU1527" t="s">
        <v>136</v>
      </c>
      <c r="CV1527" t="s">
        <v>134</v>
      </c>
      <c r="CW1527" t="s">
        <v>134</v>
      </c>
      <c r="CX1527">
        <v>75</v>
      </c>
      <c r="CY1527" t="s">
        <v>134</v>
      </c>
      <c r="CZ1527" t="s">
        <v>134</v>
      </c>
      <c r="DA1527" t="s">
        <v>134</v>
      </c>
      <c r="DB1527" t="s">
        <v>136</v>
      </c>
      <c r="DC1527" t="s">
        <v>134</v>
      </c>
      <c r="DD1527" t="s">
        <v>136</v>
      </c>
      <c r="DF1527" t="s">
        <v>466</v>
      </c>
      <c r="DG1527" t="s">
        <v>13395</v>
      </c>
      <c r="DH1527" t="s">
        <v>9852</v>
      </c>
      <c r="DI1527" t="s">
        <v>460</v>
      </c>
      <c r="DJ1527" s="4">
        <v>73521</v>
      </c>
      <c r="DK1527" t="s">
        <v>712</v>
      </c>
      <c r="DL1527" t="s">
        <v>136</v>
      </c>
      <c r="DM1527">
        <v>1</v>
      </c>
      <c r="DN1527" t="s">
        <v>13399</v>
      </c>
      <c r="DO1527" t="s">
        <v>9852</v>
      </c>
      <c r="DP1527" t="s">
        <v>460</v>
      </c>
      <c r="DQ1527" t="str">
        <f>"73521"</f>
        <v>73521</v>
      </c>
      <c r="DR1527" t="s">
        <v>712</v>
      </c>
      <c r="DS1527" t="s">
        <v>296</v>
      </c>
      <c r="DT1527">
        <v>1</v>
      </c>
      <c r="DU1527">
        <v>10</v>
      </c>
      <c r="DV1527" t="s">
        <v>134</v>
      </c>
      <c r="DW1527" t="s">
        <v>134</v>
      </c>
      <c r="DX1527" t="s">
        <v>134</v>
      </c>
      <c r="DY1527" t="s">
        <v>136</v>
      </c>
      <c r="DZ1527">
        <v>1</v>
      </c>
      <c r="EA1527" t="s">
        <v>136</v>
      </c>
      <c r="EC1527" s="5">
        <v>12.68</v>
      </c>
      <c r="ED1527" s="5">
        <v>55</v>
      </c>
      <c r="EE1527">
        <v>15804711441</v>
      </c>
      <c r="EF1527" t="s">
        <v>13400</v>
      </c>
      <c r="EG1527" t="s">
        <v>148</v>
      </c>
      <c r="EH1527">
        <v>0</v>
      </c>
    </row>
    <row r="1528" spans="1:138" ht="15" customHeight="1" x14ac:dyDescent="0.35">
      <c r="A1528" t="s">
        <v>21784</v>
      </c>
      <c r="B1528" t="s">
        <v>157</v>
      </c>
      <c r="C1528" s="1">
        <v>44140.770286574072</v>
      </c>
      <c r="D1528" s="1">
        <v>44173</v>
      </c>
      <c r="E1528" t="s">
        <v>579</v>
      </c>
      <c r="F1528" t="s">
        <v>136</v>
      </c>
      <c r="G1528" t="s">
        <v>135</v>
      </c>
      <c r="H1528" t="s">
        <v>136</v>
      </c>
      <c r="I1528" t="s">
        <v>21785</v>
      </c>
      <c r="K1528" t="s">
        <v>21786</v>
      </c>
      <c r="L1528" t="s">
        <v>21787</v>
      </c>
      <c r="M1528" t="s">
        <v>21788</v>
      </c>
      <c r="N1528" t="s">
        <v>592</v>
      </c>
      <c r="O1528" s="4">
        <v>82422</v>
      </c>
      <c r="P1528" t="s">
        <v>140</v>
      </c>
      <c r="R1528">
        <v>13072722396</v>
      </c>
      <c r="T1528">
        <v>112410</v>
      </c>
      <c r="U1528" t="s">
        <v>21789</v>
      </c>
      <c r="V1528" t="s">
        <v>21790</v>
      </c>
      <c r="X1528" t="s">
        <v>21791</v>
      </c>
      <c r="Y1528" t="s">
        <v>21792</v>
      </c>
      <c r="AA1528" t="s">
        <v>21788</v>
      </c>
      <c r="AB1528" t="s">
        <v>592</v>
      </c>
      <c r="AC1528" s="4">
        <v>82422</v>
      </c>
      <c r="AD1528" t="s">
        <v>140</v>
      </c>
      <c r="AF1528">
        <v>13072722396</v>
      </c>
      <c r="AH1528" t="s">
        <v>21793</v>
      </c>
      <c r="AI1528" t="s">
        <v>168</v>
      </c>
      <c r="AJ1528" t="s">
        <v>588</v>
      </c>
      <c r="AK1528" t="s">
        <v>589</v>
      </c>
      <c r="AM1528" t="s">
        <v>590</v>
      </c>
      <c r="AO1528" t="s">
        <v>591</v>
      </c>
      <c r="AP1528" t="s">
        <v>592</v>
      </c>
      <c r="AQ1528" s="4">
        <v>82601</v>
      </c>
      <c r="AR1528" t="s">
        <v>140</v>
      </c>
      <c r="AT1528">
        <v>13074722105</v>
      </c>
      <c r="AV1528" t="s">
        <v>593</v>
      </c>
      <c r="AW1528" t="s">
        <v>594</v>
      </c>
      <c r="AZ1528" t="s">
        <v>334</v>
      </c>
      <c r="BA1528" t="s">
        <v>335</v>
      </c>
      <c r="BB1528" t="s">
        <v>136</v>
      </c>
      <c r="BC1528" t="s">
        <v>136</v>
      </c>
      <c r="BD1528" t="s">
        <v>148</v>
      </c>
      <c r="BE1528" t="s">
        <v>136</v>
      </c>
      <c r="BF1528" t="s">
        <v>136</v>
      </c>
      <c r="BG1528" t="s">
        <v>134</v>
      </c>
      <c r="BH1528" t="s">
        <v>136</v>
      </c>
      <c r="BN1528" t="s">
        <v>21794</v>
      </c>
      <c r="BO1528" t="s">
        <v>2223</v>
      </c>
      <c r="BP1528">
        <v>3</v>
      </c>
      <c r="BQ1528">
        <v>3</v>
      </c>
      <c r="BR1528">
        <v>3</v>
      </c>
      <c r="BS1528" s="1">
        <v>44211</v>
      </c>
      <c r="BT1528" s="1">
        <v>44515</v>
      </c>
      <c r="BU1528" s="1">
        <v>44211</v>
      </c>
      <c r="BV1528" s="1">
        <v>44515</v>
      </c>
      <c r="BW1528" t="s">
        <v>134</v>
      </c>
      <c r="CH1528" s="5">
        <v>1682.33</v>
      </c>
      <c r="CI1528" t="s">
        <v>597</v>
      </c>
      <c r="CJ1528">
        <v>0</v>
      </c>
      <c r="CK1528" t="s">
        <v>1362</v>
      </c>
      <c r="CL1528" t="s">
        <v>136</v>
      </c>
      <c r="CM1528" t="s">
        <v>354</v>
      </c>
      <c r="CN1528" t="s">
        <v>599</v>
      </c>
      <c r="CO1528" t="s">
        <v>2225</v>
      </c>
      <c r="CP1528" t="s">
        <v>149</v>
      </c>
      <c r="CQ1528">
        <v>6</v>
      </c>
      <c r="CR1528">
        <v>0</v>
      </c>
      <c r="CS1528" t="s">
        <v>136</v>
      </c>
      <c r="CT1528" t="s">
        <v>134</v>
      </c>
      <c r="CU1528" t="s">
        <v>136</v>
      </c>
      <c r="CV1528" t="s">
        <v>136</v>
      </c>
      <c r="CW1528" t="s">
        <v>134</v>
      </c>
      <c r="CX1528">
        <v>50</v>
      </c>
      <c r="CY1528" t="s">
        <v>134</v>
      </c>
      <c r="CZ1528" t="s">
        <v>136</v>
      </c>
      <c r="DA1528" t="s">
        <v>134</v>
      </c>
      <c r="DB1528" t="s">
        <v>136</v>
      </c>
      <c r="DC1528" t="s">
        <v>136</v>
      </c>
      <c r="DD1528" t="s">
        <v>136</v>
      </c>
      <c r="DF1528" s="2" t="s">
        <v>12060</v>
      </c>
      <c r="DG1528" t="s">
        <v>21792</v>
      </c>
      <c r="DH1528" t="s">
        <v>21788</v>
      </c>
      <c r="DI1528" t="s">
        <v>592</v>
      </c>
      <c r="DJ1528" s="4">
        <v>82422</v>
      </c>
      <c r="DK1528" t="s">
        <v>10258</v>
      </c>
      <c r="DL1528" t="s">
        <v>136</v>
      </c>
      <c r="DM1528">
        <v>1</v>
      </c>
      <c r="DN1528" t="s">
        <v>21792</v>
      </c>
      <c r="DO1528" t="s">
        <v>21788</v>
      </c>
      <c r="DP1528" t="s">
        <v>592</v>
      </c>
      <c r="DQ1528" t="str">
        <f>"82422"</f>
        <v>82422</v>
      </c>
      <c r="DR1528" t="s">
        <v>10258</v>
      </c>
      <c r="DS1528" t="s">
        <v>1099</v>
      </c>
      <c r="DT1528">
        <v>1</v>
      </c>
      <c r="DU1528">
        <v>3</v>
      </c>
      <c r="DV1528" t="s">
        <v>136</v>
      </c>
      <c r="DW1528" t="s">
        <v>136</v>
      </c>
      <c r="DX1528" t="s">
        <v>134</v>
      </c>
      <c r="DY1528" t="s">
        <v>134</v>
      </c>
      <c r="DZ1528">
        <v>2</v>
      </c>
      <c r="EA1528" t="s">
        <v>136</v>
      </c>
      <c r="EC1528" s="5">
        <v>12.68</v>
      </c>
      <c r="ED1528" s="5">
        <v>55</v>
      </c>
      <c r="EE1528">
        <v>13074722105</v>
      </c>
      <c r="EF1528" t="s">
        <v>593</v>
      </c>
      <c r="EG1528" t="s">
        <v>148</v>
      </c>
      <c r="EH1528">
        <v>0</v>
      </c>
    </row>
    <row r="1529" spans="1:138" ht="15" customHeight="1" x14ac:dyDescent="0.35">
      <c r="A1529" t="s">
        <v>578</v>
      </c>
      <c r="B1529" t="s">
        <v>157</v>
      </c>
      <c r="C1529" s="1">
        <v>44141.462907638888</v>
      </c>
      <c r="D1529" s="1">
        <v>44173</v>
      </c>
      <c r="E1529" t="s">
        <v>579</v>
      </c>
      <c r="F1529" t="s">
        <v>136</v>
      </c>
      <c r="G1529" t="s">
        <v>135</v>
      </c>
      <c r="H1529" t="s">
        <v>136</v>
      </c>
      <c r="I1529" t="s">
        <v>580</v>
      </c>
      <c r="K1529" t="s">
        <v>581</v>
      </c>
      <c r="L1529" t="s">
        <v>582</v>
      </c>
      <c r="M1529" t="s">
        <v>583</v>
      </c>
      <c r="N1529" t="s">
        <v>584</v>
      </c>
      <c r="O1529" s="4">
        <v>84337</v>
      </c>
      <c r="P1529" t="s">
        <v>140</v>
      </c>
      <c r="R1529">
        <v>14352794848</v>
      </c>
      <c r="T1529">
        <v>112410</v>
      </c>
      <c r="U1529" t="s">
        <v>585</v>
      </c>
      <c r="V1529" t="s">
        <v>586</v>
      </c>
      <c r="X1529" t="s">
        <v>164</v>
      </c>
      <c r="Y1529" t="s">
        <v>581</v>
      </c>
      <c r="Z1529" t="s">
        <v>581</v>
      </c>
      <c r="AA1529" t="s">
        <v>583</v>
      </c>
      <c r="AB1529" t="s">
        <v>584</v>
      </c>
      <c r="AC1529" s="4">
        <v>84337</v>
      </c>
      <c r="AD1529" t="s">
        <v>140</v>
      </c>
      <c r="AF1529">
        <v>14352794848</v>
      </c>
      <c r="AH1529" t="s">
        <v>587</v>
      </c>
      <c r="AI1529" t="s">
        <v>168</v>
      </c>
      <c r="AJ1529" t="s">
        <v>588</v>
      </c>
      <c r="AK1529" t="s">
        <v>589</v>
      </c>
      <c r="AM1529" t="s">
        <v>590</v>
      </c>
      <c r="AO1529" t="s">
        <v>591</v>
      </c>
      <c r="AP1529" t="s">
        <v>592</v>
      </c>
      <c r="AQ1529" s="4">
        <v>82601</v>
      </c>
      <c r="AR1529" t="s">
        <v>140</v>
      </c>
      <c r="AT1529">
        <v>13074722105</v>
      </c>
      <c r="AV1529" t="s">
        <v>593</v>
      </c>
      <c r="AW1529" t="s">
        <v>594</v>
      </c>
      <c r="AZ1529" t="s">
        <v>334</v>
      </c>
      <c r="BA1529" t="s">
        <v>335</v>
      </c>
      <c r="BB1529" t="s">
        <v>136</v>
      </c>
      <c r="BC1529" t="s">
        <v>136</v>
      </c>
      <c r="BD1529" t="s">
        <v>148</v>
      </c>
      <c r="BE1529" t="s">
        <v>136</v>
      </c>
      <c r="BF1529" t="s">
        <v>136</v>
      </c>
      <c r="BG1529" t="s">
        <v>134</v>
      </c>
      <c r="BH1529" t="s">
        <v>136</v>
      </c>
      <c r="BN1529" t="s">
        <v>595</v>
      </c>
      <c r="BO1529" t="s">
        <v>596</v>
      </c>
      <c r="BP1529">
        <v>3</v>
      </c>
      <c r="BQ1529">
        <v>3</v>
      </c>
      <c r="BR1529">
        <v>3</v>
      </c>
      <c r="BS1529" s="1">
        <v>44192</v>
      </c>
      <c r="BT1529" s="1">
        <v>44255</v>
      </c>
      <c r="BU1529" s="1">
        <v>44192</v>
      </c>
      <c r="BV1529" s="1">
        <v>44255</v>
      </c>
      <c r="BW1529" t="s">
        <v>134</v>
      </c>
      <c r="CH1529" s="5">
        <v>1682.33</v>
      </c>
      <c r="CI1529" t="s">
        <v>597</v>
      </c>
      <c r="CJ1529">
        <v>0</v>
      </c>
      <c r="CK1529" t="s">
        <v>598</v>
      </c>
      <c r="CL1529" t="s">
        <v>136</v>
      </c>
      <c r="CM1529" t="s">
        <v>354</v>
      </c>
      <c r="CN1529" t="s">
        <v>599</v>
      </c>
      <c r="CO1529" t="s">
        <v>600</v>
      </c>
      <c r="CP1529" t="s">
        <v>149</v>
      </c>
      <c r="CQ1529">
        <v>6</v>
      </c>
      <c r="CR1529">
        <v>0</v>
      </c>
      <c r="CS1529" t="s">
        <v>136</v>
      </c>
      <c r="CT1529" t="s">
        <v>134</v>
      </c>
      <c r="CU1529" t="s">
        <v>136</v>
      </c>
      <c r="CV1529" t="s">
        <v>136</v>
      </c>
      <c r="CW1529" t="s">
        <v>134</v>
      </c>
      <c r="CX1529">
        <v>50</v>
      </c>
      <c r="CY1529" t="s">
        <v>134</v>
      </c>
      <c r="CZ1529" t="s">
        <v>136</v>
      </c>
      <c r="DA1529" t="s">
        <v>134</v>
      </c>
      <c r="DB1529" t="s">
        <v>136</v>
      </c>
      <c r="DC1529" t="s">
        <v>136</v>
      </c>
      <c r="DD1529" t="s">
        <v>136</v>
      </c>
      <c r="DF1529" t="s">
        <v>601</v>
      </c>
      <c r="DG1529" t="s">
        <v>602</v>
      </c>
      <c r="DH1529" t="s">
        <v>583</v>
      </c>
      <c r="DI1529" t="s">
        <v>584</v>
      </c>
      <c r="DJ1529" s="4">
        <v>84337</v>
      </c>
      <c r="DK1529" t="s">
        <v>603</v>
      </c>
      <c r="DL1529" t="s">
        <v>136</v>
      </c>
      <c r="DM1529">
        <v>1</v>
      </c>
      <c r="DN1529" t="s">
        <v>604</v>
      </c>
      <c r="DO1529" t="s">
        <v>583</v>
      </c>
      <c r="DP1529" t="s">
        <v>584</v>
      </c>
      <c r="DQ1529" t="str">
        <f>"84337"</f>
        <v>84337</v>
      </c>
      <c r="DR1529" t="s">
        <v>603</v>
      </c>
      <c r="DS1529" t="s">
        <v>605</v>
      </c>
      <c r="DT1529">
        <v>6</v>
      </c>
      <c r="DU1529">
        <v>12</v>
      </c>
      <c r="DV1529" t="s">
        <v>136</v>
      </c>
      <c r="DW1529" t="s">
        <v>136</v>
      </c>
      <c r="DX1529" t="s">
        <v>134</v>
      </c>
      <c r="DY1529" t="s">
        <v>136</v>
      </c>
      <c r="DZ1529">
        <v>1</v>
      </c>
      <c r="EA1529" t="s">
        <v>136</v>
      </c>
      <c r="EC1529" s="5">
        <v>12.68</v>
      </c>
      <c r="ED1529" s="5">
        <v>55</v>
      </c>
      <c r="EE1529">
        <v>13074722105</v>
      </c>
      <c r="EF1529" t="s">
        <v>593</v>
      </c>
      <c r="EG1529" t="s">
        <v>148</v>
      </c>
      <c r="EH1529">
        <v>0</v>
      </c>
    </row>
    <row r="1530" spans="1:138" ht="15" customHeight="1" x14ac:dyDescent="0.35">
      <c r="A1530" t="s">
        <v>27251</v>
      </c>
      <c r="B1530" t="s">
        <v>157</v>
      </c>
      <c r="C1530" s="1">
        <v>44155.413020254629</v>
      </c>
      <c r="D1530" s="1">
        <v>44173</v>
      </c>
      <c r="E1530" t="s">
        <v>133</v>
      </c>
      <c r="F1530" t="s">
        <v>136</v>
      </c>
      <c r="G1530" t="s">
        <v>135</v>
      </c>
      <c r="H1530" t="s">
        <v>136</v>
      </c>
      <c r="I1530" t="s">
        <v>17550</v>
      </c>
      <c r="K1530" t="s">
        <v>17551</v>
      </c>
      <c r="M1530" t="s">
        <v>2695</v>
      </c>
      <c r="N1530" t="s">
        <v>246</v>
      </c>
      <c r="O1530" s="4">
        <v>70559</v>
      </c>
      <c r="P1530" t="s">
        <v>140</v>
      </c>
      <c r="Q1530" t="s">
        <v>252</v>
      </c>
      <c r="R1530">
        <v>13375818252</v>
      </c>
      <c r="T1530">
        <v>1125</v>
      </c>
      <c r="U1530" t="s">
        <v>13173</v>
      </c>
      <c r="V1530" t="s">
        <v>2615</v>
      </c>
      <c r="W1530" t="s">
        <v>10621</v>
      </c>
      <c r="X1530" t="s">
        <v>251</v>
      </c>
      <c r="Y1530" t="s">
        <v>17551</v>
      </c>
      <c r="AA1530" t="s">
        <v>2695</v>
      </c>
      <c r="AB1530" t="s">
        <v>246</v>
      </c>
      <c r="AC1530" s="4">
        <v>70559</v>
      </c>
      <c r="AD1530" t="s">
        <v>140</v>
      </c>
      <c r="AE1530" t="s">
        <v>247</v>
      </c>
      <c r="AF1530">
        <v>13375818252</v>
      </c>
      <c r="AH1530" t="s">
        <v>17552</v>
      </c>
      <c r="AI1530" t="s">
        <v>168</v>
      </c>
      <c r="AJ1530" t="s">
        <v>254</v>
      </c>
      <c r="AK1530" t="s">
        <v>255</v>
      </c>
      <c r="AL1530" t="s">
        <v>256</v>
      </c>
      <c r="AM1530" t="s">
        <v>257</v>
      </c>
      <c r="AO1530" t="s">
        <v>258</v>
      </c>
      <c r="AP1530" t="s">
        <v>246</v>
      </c>
      <c r="AQ1530" s="4">
        <v>70760</v>
      </c>
      <c r="AR1530" t="s">
        <v>140</v>
      </c>
      <c r="AS1530" t="s">
        <v>351</v>
      </c>
      <c r="AT1530">
        <v>12256387218</v>
      </c>
      <c r="AV1530" t="s">
        <v>260</v>
      </c>
      <c r="AW1530" t="s">
        <v>261</v>
      </c>
      <c r="AZ1530" t="s">
        <v>334</v>
      </c>
      <c r="BA1530" t="s">
        <v>335</v>
      </c>
      <c r="BB1530" t="s">
        <v>136</v>
      </c>
      <c r="BC1530" t="s">
        <v>136</v>
      </c>
      <c r="BD1530" t="s">
        <v>148</v>
      </c>
      <c r="BE1530" t="s">
        <v>136</v>
      </c>
      <c r="BF1530" t="s">
        <v>136</v>
      </c>
      <c r="BG1530" t="s">
        <v>134</v>
      </c>
      <c r="BH1530" t="s">
        <v>136</v>
      </c>
      <c r="BN1530" t="s">
        <v>27252</v>
      </c>
      <c r="BO1530" t="s">
        <v>265</v>
      </c>
      <c r="BP1530">
        <v>3</v>
      </c>
      <c r="BQ1530">
        <v>3</v>
      </c>
      <c r="BR1530">
        <v>3</v>
      </c>
      <c r="BS1530" s="1">
        <v>44206</v>
      </c>
      <c r="BT1530" s="1">
        <v>44408</v>
      </c>
      <c r="BU1530" s="1">
        <v>44206</v>
      </c>
      <c r="BV1530" s="1">
        <v>44408</v>
      </c>
      <c r="BW1530" t="s">
        <v>136</v>
      </c>
      <c r="BX1530">
        <v>40</v>
      </c>
      <c r="BY1530">
        <v>0</v>
      </c>
      <c r="BZ1530">
        <v>8</v>
      </c>
      <c r="CA1530">
        <v>8</v>
      </c>
      <c r="CB1530">
        <v>8</v>
      </c>
      <c r="CC1530">
        <v>8</v>
      </c>
      <c r="CD1530">
        <v>8</v>
      </c>
      <c r="CE1530">
        <v>0</v>
      </c>
      <c r="CF1530" t="str">
        <f>"7:00 AM"</f>
        <v>7:00 AM</v>
      </c>
      <c r="CG1530" t="str">
        <f>"4:00 PM"</f>
        <v>4:00 PM</v>
      </c>
      <c r="CH1530" s="5">
        <v>11.83</v>
      </c>
      <c r="CI1530" t="s">
        <v>146</v>
      </c>
      <c r="CL1530" t="s">
        <v>134</v>
      </c>
      <c r="CM1530" t="s">
        <v>147</v>
      </c>
      <c r="CN1530" t="s">
        <v>148</v>
      </c>
      <c r="CO1530" t="s">
        <v>266</v>
      </c>
      <c r="CP1530" t="s">
        <v>149</v>
      </c>
      <c r="CQ1530">
        <v>3</v>
      </c>
      <c r="CR1530">
        <v>0</v>
      </c>
      <c r="CS1530" t="s">
        <v>136</v>
      </c>
      <c r="CT1530" t="s">
        <v>136</v>
      </c>
      <c r="CU1530" t="s">
        <v>136</v>
      </c>
      <c r="CV1530" t="s">
        <v>134</v>
      </c>
      <c r="CW1530" t="s">
        <v>134</v>
      </c>
      <c r="CX1530">
        <v>70</v>
      </c>
      <c r="CY1530" t="s">
        <v>134</v>
      </c>
      <c r="CZ1530" t="s">
        <v>134</v>
      </c>
      <c r="DA1530" t="s">
        <v>134</v>
      </c>
      <c r="DB1530" t="s">
        <v>134</v>
      </c>
      <c r="DC1530" t="s">
        <v>134</v>
      </c>
      <c r="DD1530" t="s">
        <v>136</v>
      </c>
      <c r="DF1530" t="s">
        <v>357</v>
      </c>
      <c r="DG1530" t="s">
        <v>17551</v>
      </c>
      <c r="DH1530" t="s">
        <v>2695</v>
      </c>
      <c r="DI1530" t="s">
        <v>246</v>
      </c>
      <c r="DJ1530" s="4">
        <v>70559</v>
      </c>
      <c r="DK1530" t="s">
        <v>268</v>
      </c>
      <c r="DL1530" t="s">
        <v>134</v>
      </c>
      <c r="DM1530">
        <v>10</v>
      </c>
      <c r="DN1530" t="s">
        <v>17554</v>
      </c>
      <c r="DO1530" t="s">
        <v>2695</v>
      </c>
      <c r="DP1530" t="s">
        <v>246</v>
      </c>
      <c r="DQ1530" t="str">
        <f>"70559"</f>
        <v>70559</v>
      </c>
      <c r="DR1530" t="s">
        <v>268</v>
      </c>
      <c r="DS1530" t="s">
        <v>17555</v>
      </c>
      <c r="DT1530">
        <v>1</v>
      </c>
      <c r="DU1530">
        <v>3</v>
      </c>
      <c r="DV1530" t="s">
        <v>134</v>
      </c>
      <c r="DW1530" t="s">
        <v>134</v>
      </c>
      <c r="DX1530" t="s">
        <v>134</v>
      </c>
      <c r="DY1530" t="s">
        <v>136</v>
      </c>
      <c r="DZ1530">
        <v>1</v>
      </c>
      <c r="EA1530" t="s">
        <v>136</v>
      </c>
      <c r="EC1530" s="5">
        <v>12.68</v>
      </c>
      <c r="ED1530" s="5">
        <v>55</v>
      </c>
      <c r="EE1530">
        <v>13375818252</v>
      </c>
      <c r="EF1530" t="s">
        <v>148</v>
      </c>
      <c r="EG1530" t="s">
        <v>271</v>
      </c>
      <c r="EH1530">
        <v>2</v>
      </c>
    </row>
    <row r="1531" spans="1:138" ht="15" customHeight="1" x14ac:dyDescent="0.35">
      <c r="A1531" t="s">
        <v>22468</v>
      </c>
      <c r="B1531" t="s">
        <v>157</v>
      </c>
      <c r="C1531" s="1">
        <v>44154.83134733796</v>
      </c>
      <c r="D1531" s="1">
        <v>44173</v>
      </c>
      <c r="E1531" t="s">
        <v>133</v>
      </c>
      <c r="F1531" t="s">
        <v>134</v>
      </c>
      <c r="G1531" t="s">
        <v>135</v>
      </c>
      <c r="H1531" t="s">
        <v>136</v>
      </c>
      <c r="I1531" t="s">
        <v>5318</v>
      </c>
      <c r="K1531" t="s">
        <v>5319</v>
      </c>
      <c r="L1531" t="s">
        <v>5320</v>
      </c>
      <c r="M1531" t="s">
        <v>1320</v>
      </c>
      <c r="N1531" t="s">
        <v>395</v>
      </c>
      <c r="O1531" s="4">
        <v>93905</v>
      </c>
      <c r="P1531" t="s">
        <v>140</v>
      </c>
      <c r="Q1531" t="s">
        <v>395</v>
      </c>
      <c r="R1531">
        <v>18317841453</v>
      </c>
      <c r="T1531">
        <v>1151</v>
      </c>
      <c r="U1531" t="s">
        <v>5321</v>
      </c>
      <c r="V1531" t="s">
        <v>2235</v>
      </c>
      <c r="X1531" t="s">
        <v>5322</v>
      </c>
      <c r="Y1531" t="s">
        <v>5319</v>
      </c>
      <c r="Z1531" t="s">
        <v>5320</v>
      </c>
      <c r="AA1531" t="s">
        <v>1320</v>
      </c>
      <c r="AB1531" t="s">
        <v>395</v>
      </c>
      <c r="AC1531" s="4">
        <v>93905</v>
      </c>
      <c r="AD1531" t="s">
        <v>140</v>
      </c>
      <c r="AF1531">
        <v>18317841453</v>
      </c>
      <c r="AH1531" t="s">
        <v>5323</v>
      </c>
      <c r="AI1531" t="s">
        <v>226</v>
      </c>
      <c r="AJ1531" t="s">
        <v>401</v>
      </c>
      <c r="AK1531" t="s">
        <v>402</v>
      </c>
      <c r="AL1531" t="s">
        <v>403</v>
      </c>
      <c r="AM1531" t="s">
        <v>404</v>
      </c>
      <c r="AO1531" t="s">
        <v>405</v>
      </c>
      <c r="AP1531" t="s">
        <v>395</v>
      </c>
      <c r="AQ1531" s="4">
        <v>92106</v>
      </c>
      <c r="AR1531" t="s">
        <v>140</v>
      </c>
      <c r="AT1531">
        <v>16192696164</v>
      </c>
      <c r="AV1531" t="s">
        <v>406</v>
      </c>
      <c r="AW1531" t="s">
        <v>407</v>
      </c>
      <c r="AX1531" t="s">
        <v>395</v>
      </c>
      <c r="AY1531" t="s">
        <v>408</v>
      </c>
      <c r="AZ1531" t="s">
        <v>334</v>
      </c>
      <c r="BA1531" t="s">
        <v>335</v>
      </c>
      <c r="BB1531" t="s">
        <v>134</v>
      </c>
      <c r="BC1531" t="s">
        <v>134</v>
      </c>
      <c r="BD1531" t="s">
        <v>134</v>
      </c>
      <c r="BE1531" t="s">
        <v>134</v>
      </c>
      <c r="BF1531" t="s">
        <v>134</v>
      </c>
      <c r="BG1531" t="s">
        <v>134</v>
      </c>
      <c r="BH1531" t="s">
        <v>136</v>
      </c>
      <c r="BN1531" t="s">
        <v>22469</v>
      </c>
      <c r="BO1531" t="s">
        <v>5324</v>
      </c>
      <c r="BP1531">
        <v>4</v>
      </c>
      <c r="BQ1531">
        <v>4</v>
      </c>
      <c r="BR1531">
        <v>4</v>
      </c>
      <c r="BS1531" s="1">
        <v>44201</v>
      </c>
      <c r="BT1531" s="1">
        <v>44505</v>
      </c>
      <c r="BU1531" s="1">
        <v>44201</v>
      </c>
      <c r="BV1531" s="1">
        <v>44505</v>
      </c>
      <c r="BW1531" t="s">
        <v>136</v>
      </c>
      <c r="BX1531">
        <v>36</v>
      </c>
      <c r="BY1531">
        <v>0</v>
      </c>
      <c r="BZ1531">
        <v>6</v>
      </c>
      <c r="CA1531">
        <v>6</v>
      </c>
      <c r="CB1531">
        <v>6</v>
      </c>
      <c r="CC1531">
        <v>6</v>
      </c>
      <c r="CD1531">
        <v>6</v>
      </c>
      <c r="CE1531">
        <v>6</v>
      </c>
      <c r="CF1531" t="str">
        <f>"5:00 AM"</f>
        <v>5:00 AM</v>
      </c>
      <c r="CG1531" t="str">
        <f>"1:30 PM"</f>
        <v>1:30 PM</v>
      </c>
      <c r="CH1531" s="5">
        <v>14.77</v>
      </c>
      <c r="CI1531" t="s">
        <v>146</v>
      </c>
      <c r="CL1531" t="s">
        <v>136</v>
      </c>
      <c r="CM1531" t="s">
        <v>147</v>
      </c>
      <c r="CN1531" t="s">
        <v>148</v>
      </c>
      <c r="CO1531" t="s">
        <v>22470</v>
      </c>
      <c r="CP1531" t="s">
        <v>149</v>
      </c>
      <c r="CQ1531">
        <v>3</v>
      </c>
      <c r="CR1531">
        <v>0</v>
      </c>
      <c r="CS1531" t="s">
        <v>136</v>
      </c>
      <c r="CT1531" t="s">
        <v>136</v>
      </c>
      <c r="CU1531" t="s">
        <v>136</v>
      </c>
      <c r="CV1531" t="s">
        <v>134</v>
      </c>
      <c r="CW1531" t="s">
        <v>134</v>
      </c>
      <c r="CX1531">
        <v>50</v>
      </c>
      <c r="CY1531" t="s">
        <v>134</v>
      </c>
      <c r="CZ1531" t="s">
        <v>134</v>
      </c>
      <c r="DA1531" t="s">
        <v>134</v>
      </c>
      <c r="DB1531" t="s">
        <v>134</v>
      </c>
      <c r="DC1531" t="s">
        <v>134</v>
      </c>
      <c r="DD1531" t="s">
        <v>136</v>
      </c>
      <c r="DF1531" s="2" t="s">
        <v>22471</v>
      </c>
      <c r="DG1531" s="2" t="s">
        <v>5325</v>
      </c>
      <c r="DH1531" t="s">
        <v>415</v>
      </c>
      <c r="DI1531" t="s">
        <v>416</v>
      </c>
      <c r="DJ1531" s="4">
        <v>85365</v>
      </c>
      <c r="DK1531" t="s">
        <v>417</v>
      </c>
      <c r="DL1531" t="s">
        <v>134</v>
      </c>
      <c r="DM1531">
        <v>126</v>
      </c>
      <c r="DN1531" t="s">
        <v>22472</v>
      </c>
      <c r="DO1531" t="s">
        <v>415</v>
      </c>
      <c r="DP1531" t="s">
        <v>416</v>
      </c>
      <c r="DQ1531" t="str">
        <f>"85365"</f>
        <v>85365</v>
      </c>
      <c r="DR1531" t="s">
        <v>417</v>
      </c>
      <c r="DS1531" t="s">
        <v>5326</v>
      </c>
      <c r="DT1531">
        <v>1</v>
      </c>
      <c r="DU1531">
        <v>9</v>
      </c>
      <c r="DV1531" t="s">
        <v>134</v>
      </c>
      <c r="DW1531" t="s">
        <v>134</v>
      </c>
      <c r="DX1531" t="s">
        <v>134</v>
      </c>
      <c r="DY1531" t="s">
        <v>136</v>
      </c>
      <c r="DZ1531">
        <v>1</v>
      </c>
      <c r="EA1531" t="s">
        <v>136</v>
      </c>
      <c r="EC1531" s="5">
        <v>12.68</v>
      </c>
      <c r="ED1531" s="5">
        <v>55</v>
      </c>
      <c r="EE1531">
        <v>18317841453</v>
      </c>
      <c r="EF1531" t="s">
        <v>5327</v>
      </c>
      <c r="EG1531" t="s">
        <v>148</v>
      </c>
      <c r="EH1531">
        <v>0</v>
      </c>
    </row>
    <row r="1532" spans="1:138" ht="15" customHeight="1" x14ac:dyDescent="0.35">
      <c r="A1532" t="s">
        <v>16657</v>
      </c>
      <c r="B1532" t="s">
        <v>157</v>
      </c>
      <c r="C1532" s="1">
        <v>44148.592895023146</v>
      </c>
      <c r="D1532" s="1">
        <v>44173</v>
      </c>
      <c r="E1532" t="s">
        <v>133</v>
      </c>
      <c r="F1532" t="s">
        <v>136</v>
      </c>
      <c r="G1532" t="s">
        <v>135</v>
      </c>
      <c r="H1532" t="s">
        <v>136</v>
      </c>
      <c r="I1532" t="s">
        <v>16658</v>
      </c>
      <c r="K1532" t="s">
        <v>16659</v>
      </c>
      <c r="M1532" t="s">
        <v>7055</v>
      </c>
      <c r="N1532" t="s">
        <v>1338</v>
      </c>
      <c r="O1532" s="4">
        <v>89423</v>
      </c>
      <c r="P1532" t="s">
        <v>140</v>
      </c>
      <c r="R1532">
        <v>17757827275</v>
      </c>
      <c r="T1532">
        <v>1119</v>
      </c>
      <c r="U1532" t="s">
        <v>2461</v>
      </c>
      <c r="V1532" t="s">
        <v>1653</v>
      </c>
      <c r="W1532" t="s">
        <v>1979</v>
      </c>
      <c r="X1532" t="s">
        <v>990</v>
      </c>
      <c r="Y1532" t="s">
        <v>16659</v>
      </c>
      <c r="AA1532" t="s">
        <v>7055</v>
      </c>
      <c r="AB1532" t="s">
        <v>1338</v>
      </c>
      <c r="AC1532" s="4">
        <v>89423</v>
      </c>
      <c r="AD1532" t="s">
        <v>140</v>
      </c>
      <c r="AF1532">
        <v>17757827275</v>
      </c>
      <c r="AH1532" t="s">
        <v>16660</v>
      </c>
      <c r="AI1532" t="s">
        <v>168</v>
      </c>
      <c r="AJ1532" t="s">
        <v>930</v>
      </c>
      <c r="AK1532" t="s">
        <v>931</v>
      </c>
      <c r="AL1532" t="s">
        <v>932</v>
      </c>
      <c r="AM1532" t="s">
        <v>933</v>
      </c>
      <c r="AO1532" t="s">
        <v>934</v>
      </c>
      <c r="AP1532" t="s">
        <v>925</v>
      </c>
      <c r="AQ1532" s="4">
        <v>83336</v>
      </c>
      <c r="AR1532" t="s">
        <v>140</v>
      </c>
      <c r="AT1532">
        <v>12084369737</v>
      </c>
      <c r="AV1532" t="s">
        <v>935</v>
      </c>
      <c r="AW1532" t="s">
        <v>936</v>
      </c>
      <c r="AZ1532" t="s">
        <v>175</v>
      </c>
      <c r="BA1532" t="s">
        <v>176</v>
      </c>
      <c r="BB1532" t="s">
        <v>136</v>
      </c>
      <c r="BC1532" t="s">
        <v>136</v>
      </c>
      <c r="BD1532" t="s">
        <v>148</v>
      </c>
      <c r="BE1532" t="s">
        <v>136</v>
      </c>
      <c r="BF1532" t="s">
        <v>136</v>
      </c>
      <c r="BG1532" t="s">
        <v>134</v>
      </c>
      <c r="BH1532" t="s">
        <v>136</v>
      </c>
      <c r="BI1532" t="s">
        <v>3190</v>
      </c>
      <c r="BJ1532" t="s">
        <v>3191</v>
      </c>
      <c r="BL1532" t="s">
        <v>940</v>
      </c>
      <c r="BM1532" t="s">
        <v>941</v>
      </c>
      <c r="BN1532" t="s">
        <v>16661</v>
      </c>
      <c r="BO1532" t="s">
        <v>1622</v>
      </c>
      <c r="BP1532">
        <v>2</v>
      </c>
      <c r="BQ1532">
        <v>2</v>
      </c>
      <c r="BR1532">
        <v>2</v>
      </c>
      <c r="BS1532" s="1">
        <v>44211</v>
      </c>
      <c r="BT1532" s="1">
        <v>44501</v>
      </c>
      <c r="BU1532" s="1">
        <v>44211</v>
      </c>
      <c r="BV1532" s="1">
        <v>44501</v>
      </c>
      <c r="BW1532" t="s">
        <v>136</v>
      </c>
      <c r="BX1532">
        <v>49</v>
      </c>
      <c r="BY1532">
        <v>0</v>
      </c>
      <c r="BZ1532">
        <v>9</v>
      </c>
      <c r="CA1532">
        <v>9</v>
      </c>
      <c r="CB1532">
        <v>9</v>
      </c>
      <c r="CC1532">
        <v>9</v>
      </c>
      <c r="CD1532">
        <v>9</v>
      </c>
      <c r="CE1532">
        <v>4</v>
      </c>
      <c r="CF1532" t="str">
        <f>"7:00 AM"</f>
        <v>7:00 AM</v>
      </c>
      <c r="CG1532" t="str">
        <f>"5:00 PM"</f>
        <v>5:00 PM</v>
      </c>
      <c r="CH1532" s="5">
        <v>14.26</v>
      </c>
      <c r="CI1532" t="s">
        <v>146</v>
      </c>
      <c r="CJ1532">
        <v>0</v>
      </c>
      <c r="CK1532" t="s">
        <v>944</v>
      </c>
      <c r="CL1532" t="s">
        <v>136</v>
      </c>
      <c r="CM1532" t="s">
        <v>312</v>
      </c>
      <c r="CN1532" t="s">
        <v>148</v>
      </c>
      <c r="CO1532" t="s">
        <v>946</v>
      </c>
      <c r="CP1532" t="s">
        <v>149</v>
      </c>
      <c r="CQ1532">
        <v>0</v>
      </c>
      <c r="CR1532">
        <v>0</v>
      </c>
      <c r="CS1532" t="s">
        <v>134</v>
      </c>
      <c r="CT1532" t="s">
        <v>136</v>
      </c>
      <c r="CU1532" t="s">
        <v>136</v>
      </c>
      <c r="CV1532" t="s">
        <v>136</v>
      </c>
      <c r="CW1532" t="s">
        <v>134</v>
      </c>
      <c r="CX1532">
        <v>100</v>
      </c>
      <c r="CY1532" t="s">
        <v>134</v>
      </c>
      <c r="CZ1532" t="s">
        <v>136</v>
      </c>
      <c r="DA1532" t="s">
        <v>136</v>
      </c>
      <c r="DB1532" t="s">
        <v>136</v>
      </c>
      <c r="DC1532" t="s">
        <v>136</v>
      </c>
      <c r="DD1532" t="s">
        <v>136</v>
      </c>
      <c r="DF1532" t="s">
        <v>16662</v>
      </c>
      <c r="DG1532" t="s">
        <v>16663</v>
      </c>
      <c r="DH1532" t="s">
        <v>7055</v>
      </c>
      <c r="DI1532" t="s">
        <v>1338</v>
      </c>
      <c r="DJ1532" s="4">
        <v>89423</v>
      </c>
      <c r="DK1532" t="s">
        <v>6344</v>
      </c>
      <c r="DL1532" t="s">
        <v>134</v>
      </c>
      <c r="DM1532">
        <v>2</v>
      </c>
      <c r="DN1532" t="s">
        <v>16664</v>
      </c>
      <c r="DO1532" t="s">
        <v>7055</v>
      </c>
      <c r="DP1532" t="s">
        <v>1338</v>
      </c>
      <c r="DQ1532" t="str">
        <f>"89423"</f>
        <v>89423</v>
      </c>
      <c r="DR1532" t="s">
        <v>6344</v>
      </c>
      <c r="DS1532" t="s">
        <v>16665</v>
      </c>
      <c r="DT1532">
        <v>1</v>
      </c>
      <c r="DU1532">
        <v>5</v>
      </c>
      <c r="DV1532" t="s">
        <v>136</v>
      </c>
      <c r="DW1532" t="s">
        <v>136</v>
      </c>
      <c r="DX1532" t="s">
        <v>134</v>
      </c>
      <c r="DY1532" t="s">
        <v>136</v>
      </c>
      <c r="DZ1532">
        <v>1</v>
      </c>
      <c r="EA1532" t="s">
        <v>134</v>
      </c>
      <c r="EB1532" s="5">
        <v>12.68</v>
      </c>
      <c r="EC1532" s="5">
        <v>12.68</v>
      </c>
      <c r="ED1532" s="5">
        <v>55</v>
      </c>
      <c r="EE1532" t="s">
        <v>148</v>
      </c>
      <c r="EF1532" t="s">
        <v>953</v>
      </c>
      <c r="EG1532" t="s">
        <v>4983</v>
      </c>
      <c r="EH1532">
        <v>0</v>
      </c>
    </row>
    <row r="1533" spans="1:138" ht="15" customHeight="1" x14ac:dyDescent="0.35">
      <c r="A1533" t="s">
        <v>7991</v>
      </c>
      <c r="B1533" t="s">
        <v>157</v>
      </c>
      <c r="C1533" s="1">
        <v>44145.390314583332</v>
      </c>
      <c r="D1533" s="1">
        <v>44173</v>
      </c>
      <c r="E1533" t="s">
        <v>579</v>
      </c>
      <c r="F1533" t="s">
        <v>136</v>
      </c>
      <c r="G1533" t="s">
        <v>135</v>
      </c>
      <c r="H1533" t="s">
        <v>136</v>
      </c>
      <c r="I1533" t="s">
        <v>7992</v>
      </c>
      <c r="K1533" t="s">
        <v>7993</v>
      </c>
      <c r="L1533" t="s">
        <v>7994</v>
      </c>
      <c r="M1533" t="s">
        <v>7995</v>
      </c>
      <c r="N1533" t="s">
        <v>374</v>
      </c>
      <c r="O1533" s="4">
        <v>78880</v>
      </c>
      <c r="P1533" t="s">
        <v>140</v>
      </c>
      <c r="R1533">
        <v>18306837239</v>
      </c>
      <c r="T1533">
        <v>112111</v>
      </c>
      <c r="U1533" t="s">
        <v>7996</v>
      </c>
      <c r="V1533" t="s">
        <v>7862</v>
      </c>
      <c r="W1533" t="s">
        <v>1871</v>
      </c>
      <c r="X1533" t="s">
        <v>164</v>
      </c>
      <c r="Y1533" t="s">
        <v>7993</v>
      </c>
      <c r="Z1533" t="s">
        <v>148</v>
      </c>
      <c r="AA1533" t="s">
        <v>2078</v>
      </c>
      <c r="AB1533" t="s">
        <v>374</v>
      </c>
      <c r="AC1533" s="4">
        <v>78880</v>
      </c>
      <c r="AD1533" t="s">
        <v>140</v>
      </c>
      <c r="AF1533">
        <v>18306837239</v>
      </c>
      <c r="AH1533" t="s">
        <v>7997</v>
      </c>
      <c r="AI1533" t="s">
        <v>168</v>
      </c>
      <c r="AJ1533" t="s">
        <v>588</v>
      </c>
      <c r="AK1533" t="s">
        <v>589</v>
      </c>
      <c r="AM1533" t="s">
        <v>590</v>
      </c>
      <c r="AO1533" t="s">
        <v>591</v>
      </c>
      <c r="AP1533" t="s">
        <v>592</v>
      </c>
      <c r="AQ1533" s="4">
        <v>82601</v>
      </c>
      <c r="AR1533" t="s">
        <v>140</v>
      </c>
      <c r="AT1533">
        <v>13074722105</v>
      </c>
      <c r="AV1533" t="s">
        <v>593</v>
      </c>
      <c r="AW1533" t="s">
        <v>594</v>
      </c>
      <c r="AZ1533" t="s">
        <v>334</v>
      </c>
      <c r="BA1533" t="s">
        <v>335</v>
      </c>
      <c r="BB1533" t="s">
        <v>136</v>
      </c>
      <c r="BC1533" t="s">
        <v>136</v>
      </c>
      <c r="BD1533" t="s">
        <v>148</v>
      </c>
      <c r="BE1533" t="s">
        <v>136</v>
      </c>
      <c r="BF1533" t="s">
        <v>136</v>
      </c>
      <c r="BG1533" t="s">
        <v>134</v>
      </c>
      <c r="BH1533" t="s">
        <v>136</v>
      </c>
      <c r="BN1533" t="s">
        <v>7998</v>
      </c>
      <c r="BO1533" t="s">
        <v>7999</v>
      </c>
      <c r="BP1533">
        <v>3</v>
      </c>
      <c r="BQ1533">
        <v>3</v>
      </c>
      <c r="BR1533">
        <v>3</v>
      </c>
      <c r="BS1533" s="1">
        <v>44197</v>
      </c>
      <c r="BT1533" s="1">
        <v>44255</v>
      </c>
      <c r="BU1533" s="1">
        <v>44197</v>
      </c>
      <c r="BV1533" s="1">
        <v>44255</v>
      </c>
      <c r="BW1533" t="s">
        <v>134</v>
      </c>
      <c r="CH1533" s="5">
        <v>1682.33</v>
      </c>
      <c r="CI1533" t="s">
        <v>597</v>
      </c>
      <c r="CJ1533">
        <v>0</v>
      </c>
      <c r="CK1533" t="s">
        <v>1362</v>
      </c>
      <c r="CL1533" t="s">
        <v>136</v>
      </c>
      <c r="CM1533" t="s">
        <v>354</v>
      </c>
      <c r="CN1533" t="s">
        <v>945</v>
      </c>
      <c r="CO1533" t="s">
        <v>600</v>
      </c>
      <c r="CP1533" t="s">
        <v>149</v>
      </c>
      <c r="CQ1533">
        <v>6</v>
      </c>
      <c r="CR1533">
        <v>0</v>
      </c>
      <c r="CS1533" t="s">
        <v>136</v>
      </c>
      <c r="CT1533" t="s">
        <v>134</v>
      </c>
      <c r="CU1533" t="s">
        <v>136</v>
      </c>
      <c r="CV1533" t="s">
        <v>136</v>
      </c>
      <c r="CW1533" t="s">
        <v>134</v>
      </c>
      <c r="CX1533">
        <v>50</v>
      </c>
      <c r="CY1533" t="s">
        <v>134</v>
      </c>
      <c r="CZ1533" t="s">
        <v>136</v>
      </c>
      <c r="DA1533" t="s">
        <v>134</v>
      </c>
      <c r="DB1533" t="s">
        <v>136</v>
      </c>
      <c r="DC1533" t="s">
        <v>136</v>
      </c>
      <c r="DD1533" t="s">
        <v>136</v>
      </c>
      <c r="DF1533" t="s">
        <v>8000</v>
      </c>
      <c r="DG1533" t="s">
        <v>8001</v>
      </c>
      <c r="DH1533" t="s">
        <v>7995</v>
      </c>
      <c r="DI1533" t="s">
        <v>374</v>
      </c>
      <c r="DJ1533" s="4">
        <v>78880</v>
      </c>
      <c r="DK1533" t="s">
        <v>8002</v>
      </c>
      <c r="DL1533" t="s">
        <v>136</v>
      </c>
      <c r="DM1533">
        <v>1</v>
      </c>
      <c r="DN1533" t="s">
        <v>8003</v>
      </c>
      <c r="DO1533" t="s">
        <v>7995</v>
      </c>
      <c r="DP1533" t="s">
        <v>374</v>
      </c>
      <c r="DQ1533" t="str">
        <f>"78880"</f>
        <v>78880</v>
      </c>
      <c r="DR1533" t="s">
        <v>8002</v>
      </c>
      <c r="DS1533" t="s">
        <v>1099</v>
      </c>
      <c r="DT1533">
        <v>1</v>
      </c>
      <c r="DU1533">
        <v>2</v>
      </c>
      <c r="DV1533" t="s">
        <v>136</v>
      </c>
      <c r="DW1533" t="s">
        <v>134</v>
      </c>
      <c r="DX1533" t="s">
        <v>134</v>
      </c>
      <c r="DY1533" t="s">
        <v>134</v>
      </c>
      <c r="DZ1533">
        <v>3</v>
      </c>
      <c r="EA1533" t="s">
        <v>136</v>
      </c>
      <c r="EC1533" s="5">
        <v>12.68</v>
      </c>
      <c r="ED1533" s="5">
        <v>55</v>
      </c>
      <c r="EE1533">
        <v>13074722105</v>
      </c>
      <c r="EF1533" t="s">
        <v>593</v>
      </c>
      <c r="EG1533" t="s">
        <v>148</v>
      </c>
      <c r="EH1533">
        <v>0</v>
      </c>
    </row>
    <row r="1534" spans="1:138" ht="15" customHeight="1" x14ac:dyDescent="0.35">
      <c r="A1534" t="s">
        <v>26356</v>
      </c>
      <c r="B1534" t="s">
        <v>157</v>
      </c>
      <c r="C1534" s="1">
        <v>44152.629220949071</v>
      </c>
      <c r="D1534" s="1">
        <v>44173</v>
      </c>
      <c r="E1534" t="s">
        <v>133</v>
      </c>
      <c r="F1534" t="s">
        <v>136</v>
      </c>
      <c r="G1534" t="s">
        <v>135</v>
      </c>
      <c r="H1534" t="s">
        <v>134</v>
      </c>
      <c r="I1534" t="s">
        <v>26357</v>
      </c>
      <c r="K1534" t="s">
        <v>26358</v>
      </c>
      <c r="M1534" t="s">
        <v>26359</v>
      </c>
      <c r="N1534" t="s">
        <v>870</v>
      </c>
      <c r="O1534" s="4">
        <v>56573</v>
      </c>
      <c r="P1534" t="s">
        <v>140</v>
      </c>
      <c r="R1534">
        <v>17013881178</v>
      </c>
      <c r="T1534">
        <v>112910</v>
      </c>
      <c r="U1534" t="s">
        <v>12047</v>
      </c>
      <c r="V1534" t="s">
        <v>6038</v>
      </c>
      <c r="W1534" t="s">
        <v>26360</v>
      </c>
      <c r="X1534" t="s">
        <v>26361</v>
      </c>
      <c r="Y1534" t="s">
        <v>26358</v>
      </c>
      <c r="AA1534" t="s">
        <v>26359</v>
      </c>
      <c r="AB1534" t="s">
        <v>870</v>
      </c>
      <c r="AC1534" s="4">
        <v>56573</v>
      </c>
      <c r="AD1534" t="s">
        <v>140</v>
      </c>
      <c r="AF1534">
        <v>17013881178</v>
      </c>
      <c r="AH1534" t="s">
        <v>148</v>
      </c>
      <c r="AI1534" t="s">
        <v>168</v>
      </c>
      <c r="AJ1534" t="s">
        <v>456</v>
      </c>
      <c r="AK1534" t="s">
        <v>457</v>
      </c>
      <c r="AM1534" t="s">
        <v>458</v>
      </c>
      <c r="AO1534" t="s">
        <v>459</v>
      </c>
      <c r="AP1534" t="s">
        <v>460</v>
      </c>
      <c r="AQ1534" s="4">
        <v>73737</v>
      </c>
      <c r="AR1534" t="s">
        <v>140</v>
      </c>
      <c r="AT1534">
        <v>15802274747</v>
      </c>
      <c r="AV1534" t="s">
        <v>461</v>
      </c>
      <c r="AW1534" t="s">
        <v>462</v>
      </c>
      <c r="AZ1534" t="s">
        <v>334</v>
      </c>
      <c r="BA1534" t="s">
        <v>335</v>
      </c>
      <c r="BB1534" t="s">
        <v>136</v>
      </c>
      <c r="BC1534" t="s">
        <v>136</v>
      </c>
      <c r="BD1534" t="s">
        <v>148</v>
      </c>
      <c r="BE1534" t="s">
        <v>136</v>
      </c>
      <c r="BF1534" t="s">
        <v>136</v>
      </c>
      <c r="BG1534" t="s">
        <v>134</v>
      </c>
      <c r="BH1534" t="s">
        <v>136</v>
      </c>
      <c r="BN1534" t="s">
        <v>26362</v>
      </c>
      <c r="BO1534" t="s">
        <v>464</v>
      </c>
      <c r="BP1534">
        <v>3</v>
      </c>
      <c r="BQ1534">
        <v>3</v>
      </c>
      <c r="BR1534">
        <v>3</v>
      </c>
      <c r="BS1534" s="1">
        <v>44216</v>
      </c>
      <c r="BT1534" s="1">
        <v>44520</v>
      </c>
      <c r="BU1534" s="1">
        <v>44216</v>
      </c>
      <c r="BV1534" s="1">
        <v>44520</v>
      </c>
      <c r="BW1534" t="s">
        <v>136</v>
      </c>
      <c r="BX1534">
        <v>40</v>
      </c>
      <c r="BY1534">
        <v>0</v>
      </c>
      <c r="BZ1534">
        <v>7</v>
      </c>
      <c r="CA1534">
        <v>7</v>
      </c>
      <c r="CB1534">
        <v>7</v>
      </c>
      <c r="CC1534">
        <v>7</v>
      </c>
      <c r="CD1534">
        <v>7</v>
      </c>
      <c r="CE1534">
        <v>5</v>
      </c>
      <c r="CF1534" t="str">
        <f>"8:00 AM"</f>
        <v>8:00 AM</v>
      </c>
      <c r="CG1534" t="str">
        <f>"5:00 PM"</f>
        <v>5:00 PM</v>
      </c>
      <c r="CH1534" s="5">
        <v>12.67</v>
      </c>
      <c r="CI1534" t="s">
        <v>146</v>
      </c>
      <c r="CL1534" t="s">
        <v>136</v>
      </c>
      <c r="CM1534" t="s">
        <v>312</v>
      </c>
      <c r="CN1534" t="s">
        <v>148</v>
      </c>
      <c r="CO1534" t="s">
        <v>465</v>
      </c>
      <c r="CP1534" t="s">
        <v>149</v>
      </c>
      <c r="CQ1534">
        <v>3</v>
      </c>
      <c r="CR1534">
        <v>0</v>
      </c>
      <c r="CS1534" t="s">
        <v>136</v>
      </c>
      <c r="CT1534" t="s">
        <v>134</v>
      </c>
      <c r="CU1534" t="s">
        <v>136</v>
      </c>
      <c r="CV1534" t="s">
        <v>134</v>
      </c>
      <c r="CW1534" t="s">
        <v>134</v>
      </c>
      <c r="CX1534">
        <v>75</v>
      </c>
      <c r="CY1534" t="s">
        <v>134</v>
      </c>
      <c r="CZ1534" t="s">
        <v>134</v>
      </c>
      <c r="DA1534" t="s">
        <v>134</v>
      </c>
      <c r="DB1534" t="s">
        <v>136</v>
      </c>
      <c r="DC1534" t="s">
        <v>134</v>
      </c>
      <c r="DD1534" t="s">
        <v>136</v>
      </c>
      <c r="DF1534" t="s">
        <v>466</v>
      </c>
      <c r="DG1534" t="s">
        <v>26363</v>
      </c>
      <c r="DH1534" t="s">
        <v>8393</v>
      </c>
      <c r="DI1534" t="s">
        <v>374</v>
      </c>
      <c r="DJ1534" s="4">
        <v>75966</v>
      </c>
      <c r="DK1534" t="s">
        <v>5202</v>
      </c>
      <c r="DL1534" t="s">
        <v>134</v>
      </c>
      <c r="DM1534">
        <v>2</v>
      </c>
      <c r="DN1534" t="s">
        <v>26363</v>
      </c>
      <c r="DO1534" t="s">
        <v>8393</v>
      </c>
      <c r="DP1534" t="s">
        <v>374</v>
      </c>
      <c r="DQ1534" t="str">
        <f>"75966"</f>
        <v>75966</v>
      </c>
      <c r="DR1534" t="s">
        <v>5202</v>
      </c>
      <c r="DS1534" t="s">
        <v>296</v>
      </c>
      <c r="DT1534">
        <v>1</v>
      </c>
      <c r="DU1534">
        <v>3</v>
      </c>
      <c r="DV1534" t="s">
        <v>134</v>
      </c>
      <c r="DW1534" t="s">
        <v>134</v>
      </c>
      <c r="DX1534" t="s">
        <v>134</v>
      </c>
      <c r="DY1534" t="s">
        <v>134</v>
      </c>
      <c r="DZ1534">
        <v>2</v>
      </c>
      <c r="EA1534" t="s">
        <v>136</v>
      </c>
      <c r="EC1534" s="5">
        <v>12.68</v>
      </c>
      <c r="ED1534" s="5">
        <v>55</v>
      </c>
      <c r="EE1534">
        <v>17013881178</v>
      </c>
      <c r="EF1534" t="s">
        <v>26364</v>
      </c>
      <c r="EG1534" t="s">
        <v>148</v>
      </c>
      <c r="EH1534">
        <v>0</v>
      </c>
    </row>
    <row r="1535" spans="1:138" ht="15" customHeight="1" x14ac:dyDescent="0.35">
      <c r="A1535" t="s">
        <v>19987</v>
      </c>
      <c r="B1535" t="s">
        <v>157</v>
      </c>
      <c r="C1535" s="1">
        <v>44151.664912037035</v>
      </c>
      <c r="D1535" s="1">
        <v>44173</v>
      </c>
      <c r="E1535" t="s">
        <v>133</v>
      </c>
      <c r="F1535" t="s">
        <v>136</v>
      </c>
      <c r="G1535" t="s">
        <v>135</v>
      </c>
      <c r="H1535" t="s">
        <v>136</v>
      </c>
      <c r="I1535" t="s">
        <v>19988</v>
      </c>
      <c r="K1535" t="s">
        <v>19989</v>
      </c>
      <c r="M1535" t="s">
        <v>5628</v>
      </c>
      <c r="N1535" t="s">
        <v>564</v>
      </c>
      <c r="O1535" s="4">
        <v>22960</v>
      </c>
      <c r="P1535" t="s">
        <v>140</v>
      </c>
      <c r="R1535">
        <v>15406720524</v>
      </c>
      <c r="T1535">
        <v>111332</v>
      </c>
      <c r="U1535" t="s">
        <v>19990</v>
      </c>
      <c r="V1535" t="s">
        <v>16484</v>
      </c>
      <c r="W1535" t="s">
        <v>910</v>
      </c>
      <c r="X1535" t="s">
        <v>684</v>
      </c>
      <c r="Y1535" t="s">
        <v>19991</v>
      </c>
      <c r="AA1535" t="s">
        <v>5632</v>
      </c>
      <c r="AB1535" t="s">
        <v>564</v>
      </c>
      <c r="AC1535" s="4">
        <v>22960</v>
      </c>
      <c r="AD1535" t="s">
        <v>140</v>
      </c>
      <c r="AF1535">
        <v>15406720524</v>
      </c>
      <c r="AH1535" t="s">
        <v>3856</v>
      </c>
      <c r="AI1535" t="s">
        <v>168</v>
      </c>
      <c r="AJ1535" t="s">
        <v>559</v>
      </c>
      <c r="AK1535" t="s">
        <v>433</v>
      </c>
      <c r="AL1535" t="s">
        <v>978</v>
      </c>
      <c r="AM1535" t="s">
        <v>561</v>
      </c>
      <c r="AN1535" t="s">
        <v>562</v>
      </c>
      <c r="AO1535" t="s">
        <v>563</v>
      </c>
      <c r="AP1535" t="s">
        <v>564</v>
      </c>
      <c r="AQ1535" s="4">
        <v>22949</v>
      </c>
      <c r="AR1535" t="s">
        <v>140</v>
      </c>
      <c r="AT1535">
        <v>14342634300</v>
      </c>
      <c r="AV1535" t="s">
        <v>3857</v>
      </c>
      <c r="AW1535" t="s">
        <v>566</v>
      </c>
      <c r="AZ1535" t="s">
        <v>175</v>
      </c>
      <c r="BA1535" t="s">
        <v>176</v>
      </c>
      <c r="BB1535" t="s">
        <v>136</v>
      </c>
      <c r="BC1535" t="s">
        <v>136</v>
      </c>
      <c r="BD1535" t="s">
        <v>148</v>
      </c>
      <c r="BE1535" t="s">
        <v>136</v>
      </c>
      <c r="BF1535" t="s">
        <v>136</v>
      </c>
      <c r="BG1535" t="s">
        <v>134</v>
      </c>
      <c r="BH1535" t="s">
        <v>136</v>
      </c>
      <c r="BI1535" t="s">
        <v>3858</v>
      </c>
      <c r="BJ1535" t="s">
        <v>3859</v>
      </c>
      <c r="BL1535" t="s">
        <v>566</v>
      </c>
      <c r="BM1535" t="s">
        <v>3856</v>
      </c>
      <c r="BN1535" t="s">
        <v>19992</v>
      </c>
      <c r="BO1535" t="s">
        <v>18693</v>
      </c>
      <c r="BP1535">
        <v>8</v>
      </c>
      <c r="BQ1535">
        <v>8</v>
      </c>
      <c r="BR1535">
        <v>8</v>
      </c>
      <c r="BS1535" s="1">
        <v>44218</v>
      </c>
      <c r="BT1535" s="1">
        <v>44512</v>
      </c>
      <c r="BU1535" s="1">
        <v>44218</v>
      </c>
      <c r="BV1535" s="1">
        <v>44512</v>
      </c>
      <c r="BW1535" t="s">
        <v>136</v>
      </c>
      <c r="BX1535">
        <v>45</v>
      </c>
      <c r="BY1535">
        <v>0</v>
      </c>
      <c r="BZ1535">
        <v>8</v>
      </c>
      <c r="CA1535">
        <v>8</v>
      </c>
      <c r="CB1535">
        <v>8</v>
      </c>
      <c r="CC1535">
        <v>8</v>
      </c>
      <c r="CD1535">
        <v>8</v>
      </c>
      <c r="CE1535">
        <v>5</v>
      </c>
      <c r="CF1535" t="str">
        <f>"7:00 AM"</f>
        <v>7:00 AM</v>
      </c>
      <c r="CG1535" t="str">
        <f>"3:30 PM"</f>
        <v>3:30 PM</v>
      </c>
      <c r="CH1535" s="5">
        <v>12.67</v>
      </c>
      <c r="CI1535" t="s">
        <v>146</v>
      </c>
      <c r="CJ1535">
        <v>0</v>
      </c>
      <c r="CK1535" t="s">
        <v>19993</v>
      </c>
      <c r="CL1535" t="s">
        <v>134</v>
      </c>
      <c r="CM1535" t="s">
        <v>147</v>
      </c>
      <c r="CN1535" t="s">
        <v>148</v>
      </c>
      <c r="CO1535" t="s">
        <v>1714</v>
      </c>
      <c r="CP1535" t="s">
        <v>149</v>
      </c>
      <c r="CQ1535">
        <v>3</v>
      </c>
      <c r="CR1535">
        <v>0</v>
      </c>
      <c r="CS1535" t="s">
        <v>136</v>
      </c>
      <c r="CT1535" t="s">
        <v>136</v>
      </c>
      <c r="CU1535" t="s">
        <v>136</v>
      </c>
      <c r="CV1535" t="s">
        <v>134</v>
      </c>
      <c r="CW1535" t="s">
        <v>134</v>
      </c>
      <c r="CX1535">
        <v>70</v>
      </c>
      <c r="CY1535" t="s">
        <v>134</v>
      </c>
      <c r="CZ1535" t="s">
        <v>134</v>
      </c>
      <c r="DA1535" t="s">
        <v>134</v>
      </c>
      <c r="DB1535" t="s">
        <v>134</v>
      </c>
      <c r="DC1535" t="s">
        <v>134</v>
      </c>
      <c r="DD1535" t="s">
        <v>136</v>
      </c>
      <c r="DF1535" t="s">
        <v>19994</v>
      </c>
      <c r="DG1535" t="s">
        <v>19995</v>
      </c>
      <c r="DH1535" t="s">
        <v>5632</v>
      </c>
      <c r="DI1535" t="s">
        <v>564</v>
      </c>
      <c r="DJ1535" s="4">
        <v>22960</v>
      </c>
      <c r="DK1535" t="s">
        <v>2749</v>
      </c>
      <c r="DL1535" t="s">
        <v>134</v>
      </c>
      <c r="DM1535">
        <v>3</v>
      </c>
      <c r="DN1535" t="s">
        <v>19996</v>
      </c>
      <c r="DO1535" t="s">
        <v>19997</v>
      </c>
      <c r="DP1535" t="s">
        <v>564</v>
      </c>
      <c r="DQ1535" t="str">
        <f>"22942"</f>
        <v>22942</v>
      </c>
      <c r="DR1535" t="s">
        <v>2749</v>
      </c>
      <c r="DS1535" t="s">
        <v>19998</v>
      </c>
      <c r="DT1535">
        <v>1</v>
      </c>
      <c r="DU1535">
        <v>16</v>
      </c>
      <c r="DV1535" t="s">
        <v>134</v>
      </c>
      <c r="DW1535" t="s">
        <v>134</v>
      </c>
      <c r="DX1535" t="s">
        <v>134</v>
      </c>
      <c r="DY1535" t="s">
        <v>134</v>
      </c>
      <c r="DZ1535">
        <v>2</v>
      </c>
      <c r="EA1535" t="s">
        <v>134</v>
      </c>
      <c r="EB1535" s="5">
        <v>12.68</v>
      </c>
      <c r="EC1535" s="5">
        <v>12.68</v>
      </c>
      <c r="ED1535" s="5">
        <v>55</v>
      </c>
      <c r="EE1535" t="s">
        <v>148</v>
      </c>
      <c r="EF1535" t="s">
        <v>577</v>
      </c>
      <c r="EG1535" t="s">
        <v>4066</v>
      </c>
      <c r="EH1535">
        <v>1</v>
      </c>
    </row>
    <row r="1536" spans="1:138" ht="15" customHeight="1" x14ac:dyDescent="0.35">
      <c r="A1536" t="s">
        <v>23858</v>
      </c>
      <c r="B1536" t="s">
        <v>157</v>
      </c>
      <c r="C1536" s="1">
        <v>44152.813478472221</v>
      </c>
      <c r="D1536" s="1">
        <v>44173</v>
      </c>
      <c r="E1536" t="s">
        <v>133</v>
      </c>
      <c r="F1536" t="s">
        <v>136</v>
      </c>
      <c r="G1536" t="s">
        <v>135</v>
      </c>
      <c r="H1536" t="s">
        <v>136</v>
      </c>
      <c r="I1536" t="s">
        <v>23859</v>
      </c>
      <c r="K1536" t="s">
        <v>23860</v>
      </c>
      <c r="M1536" t="s">
        <v>3328</v>
      </c>
      <c r="N1536" t="s">
        <v>246</v>
      </c>
      <c r="O1536" s="4">
        <v>70543</v>
      </c>
      <c r="P1536" t="s">
        <v>140</v>
      </c>
      <c r="R1536">
        <v>13377792644</v>
      </c>
      <c r="T1536">
        <v>112512</v>
      </c>
      <c r="U1536" t="s">
        <v>7663</v>
      </c>
      <c r="V1536" t="s">
        <v>9190</v>
      </c>
      <c r="X1536" t="s">
        <v>164</v>
      </c>
      <c r="Y1536" t="s">
        <v>23861</v>
      </c>
      <c r="Z1536" t="s">
        <v>148</v>
      </c>
      <c r="AA1536" t="s">
        <v>3328</v>
      </c>
      <c r="AB1536" t="s">
        <v>246</v>
      </c>
      <c r="AC1536" s="4">
        <v>70543</v>
      </c>
      <c r="AD1536" t="s">
        <v>140</v>
      </c>
      <c r="AF1536">
        <v>13377792644</v>
      </c>
      <c r="AH1536" t="s">
        <v>23862</v>
      </c>
      <c r="AI1536" t="s">
        <v>226</v>
      </c>
      <c r="AJ1536" t="s">
        <v>667</v>
      </c>
      <c r="AK1536" t="s">
        <v>668</v>
      </c>
      <c r="AL1536" t="s">
        <v>669</v>
      </c>
      <c r="AM1536" t="s">
        <v>670</v>
      </c>
      <c r="AO1536" t="s">
        <v>671</v>
      </c>
      <c r="AP1536" t="s">
        <v>246</v>
      </c>
      <c r="AQ1536" s="4">
        <v>70601</v>
      </c>
      <c r="AR1536" t="s">
        <v>140</v>
      </c>
      <c r="AT1536">
        <v>13372140354</v>
      </c>
      <c r="AV1536" t="s">
        <v>672</v>
      </c>
      <c r="AW1536" t="s">
        <v>1159</v>
      </c>
      <c r="AX1536" t="s">
        <v>246</v>
      </c>
      <c r="AY1536" t="s">
        <v>674</v>
      </c>
      <c r="AZ1536" t="s">
        <v>334</v>
      </c>
      <c r="BA1536" t="s">
        <v>335</v>
      </c>
      <c r="BB1536" t="s">
        <v>136</v>
      </c>
      <c r="BC1536" t="s">
        <v>136</v>
      </c>
      <c r="BD1536" t="s">
        <v>148</v>
      </c>
      <c r="BE1536" t="s">
        <v>136</v>
      </c>
      <c r="BF1536" t="s">
        <v>136</v>
      </c>
      <c r="BG1536" t="s">
        <v>134</v>
      </c>
      <c r="BH1536" t="s">
        <v>136</v>
      </c>
      <c r="BN1536" t="s">
        <v>23863</v>
      </c>
      <c r="BO1536" t="s">
        <v>905</v>
      </c>
      <c r="BP1536">
        <v>9</v>
      </c>
      <c r="BQ1536">
        <v>9</v>
      </c>
      <c r="BR1536">
        <v>9</v>
      </c>
      <c r="BS1536" s="1">
        <v>44206</v>
      </c>
      <c r="BT1536" s="1">
        <v>44501</v>
      </c>
      <c r="BU1536" s="1">
        <v>44206</v>
      </c>
      <c r="BV1536" s="1">
        <v>44501</v>
      </c>
      <c r="BW1536" t="s">
        <v>136</v>
      </c>
      <c r="BX1536">
        <v>40</v>
      </c>
      <c r="BY1536">
        <v>0</v>
      </c>
      <c r="BZ1536">
        <v>8</v>
      </c>
      <c r="CA1536">
        <v>8</v>
      </c>
      <c r="CB1536">
        <v>8</v>
      </c>
      <c r="CC1536">
        <v>8</v>
      </c>
      <c r="CD1536">
        <v>8</v>
      </c>
      <c r="CE1536">
        <v>0</v>
      </c>
      <c r="CF1536" t="str">
        <f>"7:00 PM"</f>
        <v>7:00 PM</v>
      </c>
      <c r="CG1536" t="str">
        <f>"4:00 PM"</f>
        <v>4:00 PM</v>
      </c>
      <c r="CH1536" s="5">
        <v>11.83</v>
      </c>
      <c r="CI1536" t="s">
        <v>146</v>
      </c>
      <c r="CL1536" t="s">
        <v>134</v>
      </c>
      <c r="CM1536" t="s">
        <v>312</v>
      </c>
      <c r="CN1536" t="s">
        <v>148</v>
      </c>
      <c r="CO1536" t="s">
        <v>11800</v>
      </c>
      <c r="CP1536" t="s">
        <v>149</v>
      </c>
      <c r="CQ1536">
        <v>0</v>
      </c>
      <c r="CR1536">
        <v>0</v>
      </c>
      <c r="CS1536" t="s">
        <v>136</v>
      </c>
      <c r="CT1536" t="s">
        <v>134</v>
      </c>
      <c r="CU1536" t="s">
        <v>136</v>
      </c>
      <c r="CV1536" t="s">
        <v>136</v>
      </c>
      <c r="CW1536" t="s">
        <v>134</v>
      </c>
      <c r="CX1536">
        <v>70</v>
      </c>
      <c r="CY1536" t="s">
        <v>136</v>
      </c>
      <c r="CZ1536" t="s">
        <v>136</v>
      </c>
      <c r="DA1536" t="s">
        <v>136</v>
      </c>
      <c r="DB1536" t="s">
        <v>136</v>
      </c>
      <c r="DC1536" t="s">
        <v>136</v>
      </c>
      <c r="DD1536" t="s">
        <v>136</v>
      </c>
      <c r="DF1536" t="s">
        <v>4327</v>
      </c>
      <c r="DG1536" s="2" t="s">
        <v>23864</v>
      </c>
      <c r="DH1536" t="s">
        <v>3328</v>
      </c>
      <c r="DI1536" t="s">
        <v>246</v>
      </c>
      <c r="DJ1536" s="4">
        <v>70543</v>
      </c>
      <c r="DK1536" t="s">
        <v>268</v>
      </c>
      <c r="DL1536" t="s">
        <v>134</v>
      </c>
      <c r="DM1536">
        <v>11</v>
      </c>
      <c r="DN1536" t="s">
        <v>23865</v>
      </c>
      <c r="DO1536" t="s">
        <v>3328</v>
      </c>
      <c r="DP1536" t="s">
        <v>246</v>
      </c>
      <c r="DQ1536" t="str">
        <f>"70543"</f>
        <v>70543</v>
      </c>
      <c r="DR1536" t="s">
        <v>268</v>
      </c>
      <c r="DS1536" t="s">
        <v>23866</v>
      </c>
      <c r="DT1536">
        <v>2</v>
      </c>
      <c r="DU1536">
        <v>10</v>
      </c>
      <c r="DV1536" t="s">
        <v>134</v>
      </c>
      <c r="DW1536" t="s">
        <v>134</v>
      </c>
      <c r="DX1536" t="s">
        <v>134</v>
      </c>
      <c r="DY1536" t="s">
        <v>136</v>
      </c>
      <c r="DZ1536">
        <v>1</v>
      </c>
      <c r="EA1536" t="s">
        <v>136</v>
      </c>
      <c r="EC1536" s="5">
        <v>12.68</v>
      </c>
      <c r="ED1536" s="5">
        <v>55</v>
      </c>
      <c r="EE1536">
        <v>13377792644</v>
      </c>
      <c r="EF1536" t="s">
        <v>23862</v>
      </c>
      <c r="EG1536" t="s">
        <v>148</v>
      </c>
      <c r="EH1536">
        <v>2</v>
      </c>
    </row>
    <row r="1537" spans="1:138" ht="15" customHeight="1" x14ac:dyDescent="0.35">
      <c r="A1537" t="s">
        <v>16602</v>
      </c>
      <c r="B1537" t="s">
        <v>157</v>
      </c>
      <c r="C1537" s="1">
        <v>44145.464326620371</v>
      </c>
      <c r="D1537" s="1">
        <v>44173</v>
      </c>
      <c r="E1537" t="s">
        <v>579</v>
      </c>
      <c r="F1537" t="s">
        <v>136</v>
      </c>
      <c r="G1537" t="s">
        <v>135</v>
      </c>
      <c r="H1537" t="s">
        <v>136</v>
      </c>
      <c r="I1537" t="s">
        <v>12063</v>
      </c>
      <c r="K1537" t="s">
        <v>12064</v>
      </c>
      <c r="L1537" t="s">
        <v>16603</v>
      </c>
      <c r="M1537" t="s">
        <v>16604</v>
      </c>
      <c r="N1537" t="s">
        <v>925</v>
      </c>
      <c r="O1537" s="4">
        <v>83425</v>
      </c>
      <c r="P1537" t="s">
        <v>140</v>
      </c>
      <c r="R1537">
        <v>12086625708</v>
      </c>
      <c r="T1537">
        <v>112410</v>
      </c>
      <c r="U1537" t="s">
        <v>12066</v>
      </c>
      <c r="V1537" t="s">
        <v>12067</v>
      </c>
      <c r="X1537" t="s">
        <v>164</v>
      </c>
      <c r="Y1537" t="s">
        <v>12064</v>
      </c>
      <c r="Z1537" t="s">
        <v>148</v>
      </c>
      <c r="AA1537" t="s">
        <v>3528</v>
      </c>
      <c r="AB1537" t="s">
        <v>925</v>
      </c>
      <c r="AC1537" s="4">
        <v>83425</v>
      </c>
      <c r="AD1537" t="s">
        <v>140</v>
      </c>
      <c r="AF1537">
        <v>12086625708</v>
      </c>
      <c r="AH1537" t="s">
        <v>12068</v>
      </c>
      <c r="AI1537" t="s">
        <v>168</v>
      </c>
      <c r="AJ1537" t="s">
        <v>588</v>
      </c>
      <c r="AK1537" t="s">
        <v>589</v>
      </c>
      <c r="AM1537" t="s">
        <v>590</v>
      </c>
      <c r="AO1537" t="s">
        <v>591</v>
      </c>
      <c r="AP1537" t="s">
        <v>592</v>
      </c>
      <c r="AQ1537" s="4">
        <v>82601</v>
      </c>
      <c r="AR1537" t="s">
        <v>140</v>
      </c>
      <c r="AT1537">
        <v>13074722105</v>
      </c>
      <c r="AV1537" t="s">
        <v>593</v>
      </c>
      <c r="AW1537" t="s">
        <v>594</v>
      </c>
      <c r="AZ1537" t="s">
        <v>334</v>
      </c>
      <c r="BA1537" t="s">
        <v>335</v>
      </c>
      <c r="BB1537" t="s">
        <v>136</v>
      </c>
      <c r="BC1537" t="s">
        <v>136</v>
      </c>
      <c r="BD1537" t="s">
        <v>148</v>
      </c>
      <c r="BE1537" t="s">
        <v>136</v>
      </c>
      <c r="BF1537" t="s">
        <v>136</v>
      </c>
      <c r="BG1537" t="s">
        <v>134</v>
      </c>
      <c r="BH1537" t="s">
        <v>136</v>
      </c>
      <c r="BN1537" t="s">
        <v>16605</v>
      </c>
      <c r="BO1537" t="s">
        <v>2037</v>
      </c>
      <c r="BP1537">
        <v>4</v>
      </c>
      <c r="BQ1537">
        <v>4</v>
      </c>
      <c r="BR1537">
        <v>4</v>
      </c>
      <c r="BS1537" s="1">
        <v>44211</v>
      </c>
      <c r="BT1537" s="1">
        <v>44500</v>
      </c>
      <c r="BU1537" s="1">
        <v>44211</v>
      </c>
      <c r="BV1537" s="1">
        <v>44500</v>
      </c>
      <c r="BW1537" t="s">
        <v>134</v>
      </c>
      <c r="CH1537" s="5">
        <v>1682.33</v>
      </c>
      <c r="CI1537" t="s">
        <v>597</v>
      </c>
      <c r="CJ1537">
        <v>0</v>
      </c>
      <c r="CK1537" t="s">
        <v>1362</v>
      </c>
      <c r="CL1537" t="s">
        <v>136</v>
      </c>
      <c r="CM1537" t="s">
        <v>354</v>
      </c>
      <c r="CN1537" t="s">
        <v>945</v>
      </c>
      <c r="CO1537" t="s">
        <v>600</v>
      </c>
      <c r="CP1537" t="s">
        <v>149</v>
      </c>
      <c r="CQ1537">
        <v>6</v>
      </c>
      <c r="CR1537">
        <v>0</v>
      </c>
      <c r="CS1537" t="s">
        <v>136</v>
      </c>
      <c r="CT1537" t="s">
        <v>134</v>
      </c>
      <c r="CU1537" t="s">
        <v>136</v>
      </c>
      <c r="CV1537" t="s">
        <v>136</v>
      </c>
      <c r="CW1537" t="s">
        <v>134</v>
      </c>
      <c r="CX1537">
        <v>50</v>
      </c>
      <c r="CY1537" t="s">
        <v>134</v>
      </c>
      <c r="CZ1537" t="s">
        <v>136</v>
      </c>
      <c r="DA1537" t="s">
        <v>134</v>
      </c>
      <c r="DB1537" t="s">
        <v>136</v>
      </c>
      <c r="DC1537" t="s">
        <v>136</v>
      </c>
      <c r="DD1537" t="s">
        <v>136</v>
      </c>
      <c r="DF1537" s="2" t="s">
        <v>2272</v>
      </c>
      <c r="DG1537" t="s">
        <v>12071</v>
      </c>
      <c r="DH1537" t="s">
        <v>3528</v>
      </c>
      <c r="DI1537" t="s">
        <v>925</v>
      </c>
      <c r="DJ1537" s="4">
        <v>83425</v>
      </c>
      <c r="DK1537" t="s">
        <v>3414</v>
      </c>
      <c r="DL1537" t="s">
        <v>136</v>
      </c>
      <c r="DM1537">
        <v>1</v>
      </c>
      <c r="DN1537" t="s">
        <v>12072</v>
      </c>
      <c r="DO1537" t="s">
        <v>12073</v>
      </c>
      <c r="DP1537" t="s">
        <v>925</v>
      </c>
      <c r="DQ1537" t="str">
        <f>"83435"</f>
        <v>83435</v>
      </c>
      <c r="DR1537" t="s">
        <v>3414</v>
      </c>
      <c r="DS1537" t="s">
        <v>605</v>
      </c>
      <c r="DT1537">
        <v>4</v>
      </c>
      <c r="DU1537">
        <v>4</v>
      </c>
      <c r="DV1537" t="s">
        <v>136</v>
      </c>
      <c r="DW1537" t="s">
        <v>136</v>
      </c>
      <c r="DX1537" t="s">
        <v>134</v>
      </c>
      <c r="DY1537" t="s">
        <v>136</v>
      </c>
      <c r="DZ1537">
        <v>1</v>
      </c>
      <c r="EA1537" t="s">
        <v>136</v>
      </c>
      <c r="EC1537" s="5">
        <v>12.68</v>
      </c>
      <c r="ED1537" s="5">
        <v>55</v>
      </c>
      <c r="EE1537">
        <v>13074722105</v>
      </c>
      <c r="EF1537" t="s">
        <v>593</v>
      </c>
      <c r="EG1537" t="s">
        <v>148</v>
      </c>
      <c r="EH1537">
        <v>0</v>
      </c>
    </row>
    <row r="1538" spans="1:138" ht="15" customHeight="1" x14ac:dyDescent="0.35">
      <c r="A1538" t="s">
        <v>10522</v>
      </c>
      <c r="B1538" t="s">
        <v>157</v>
      </c>
      <c r="C1538" s="1">
        <v>44148.463707870367</v>
      </c>
      <c r="D1538" s="1">
        <v>44173</v>
      </c>
      <c r="E1538" t="s">
        <v>579</v>
      </c>
      <c r="F1538" t="s">
        <v>136</v>
      </c>
      <c r="G1538" t="s">
        <v>135</v>
      </c>
      <c r="H1538" t="s">
        <v>136</v>
      </c>
      <c r="I1538" t="s">
        <v>10523</v>
      </c>
      <c r="K1538" t="s">
        <v>10524</v>
      </c>
      <c r="M1538" t="s">
        <v>752</v>
      </c>
      <c r="N1538" t="s">
        <v>744</v>
      </c>
      <c r="O1538" s="4">
        <v>40510</v>
      </c>
      <c r="P1538" t="s">
        <v>140</v>
      </c>
      <c r="R1538">
        <v>18592442313</v>
      </c>
      <c r="T1538">
        <v>11292</v>
      </c>
      <c r="U1538" t="s">
        <v>10525</v>
      </c>
      <c r="V1538" t="s">
        <v>669</v>
      </c>
      <c r="X1538" t="s">
        <v>4516</v>
      </c>
      <c r="Y1538" t="s">
        <v>10524</v>
      </c>
      <c r="AA1538" t="s">
        <v>752</v>
      </c>
      <c r="AB1538" t="s">
        <v>744</v>
      </c>
      <c r="AC1538" s="4">
        <v>40510</v>
      </c>
      <c r="AD1538" t="s">
        <v>140</v>
      </c>
      <c r="AF1538">
        <v>18592442313</v>
      </c>
      <c r="AH1538" t="s">
        <v>155</v>
      </c>
      <c r="AI1538" t="s">
        <v>168</v>
      </c>
      <c r="AJ1538" t="s">
        <v>749</v>
      </c>
      <c r="AK1538" t="s">
        <v>750</v>
      </c>
      <c r="AM1538" t="s">
        <v>751</v>
      </c>
      <c r="AO1538" t="s">
        <v>752</v>
      </c>
      <c r="AP1538" t="s">
        <v>744</v>
      </c>
      <c r="AQ1538" s="4">
        <v>40508</v>
      </c>
      <c r="AR1538" t="s">
        <v>140</v>
      </c>
      <c r="AT1538">
        <v>18592337845</v>
      </c>
      <c r="AV1538" t="s">
        <v>753</v>
      </c>
      <c r="AW1538" t="s">
        <v>754</v>
      </c>
      <c r="AY1538" t="s">
        <v>155</v>
      </c>
      <c r="AZ1538" t="s">
        <v>175</v>
      </c>
      <c r="BA1538" t="s">
        <v>176</v>
      </c>
      <c r="BB1538" t="s">
        <v>136</v>
      </c>
      <c r="BC1538" t="s">
        <v>136</v>
      </c>
      <c r="BD1538" t="s">
        <v>148</v>
      </c>
      <c r="BE1538" t="s">
        <v>136</v>
      </c>
      <c r="BF1538" t="s">
        <v>136</v>
      </c>
      <c r="BG1538" t="s">
        <v>134</v>
      </c>
      <c r="BH1538" t="s">
        <v>136</v>
      </c>
      <c r="BN1538" t="s">
        <v>10526</v>
      </c>
      <c r="BO1538" t="s">
        <v>756</v>
      </c>
      <c r="BP1538">
        <v>24</v>
      </c>
      <c r="BQ1538">
        <v>24</v>
      </c>
      <c r="BR1538">
        <v>24</v>
      </c>
      <c r="BS1538" s="1">
        <v>44216</v>
      </c>
      <c r="BT1538" s="1">
        <v>44500</v>
      </c>
      <c r="BU1538" s="1">
        <v>44216</v>
      </c>
      <c r="BV1538" s="1">
        <v>44500</v>
      </c>
      <c r="BW1538" t="s">
        <v>136</v>
      </c>
      <c r="BX1538">
        <v>48</v>
      </c>
      <c r="BY1538">
        <v>0</v>
      </c>
      <c r="BZ1538">
        <v>8</v>
      </c>
      <c r="CA1538">
        <v>8</v>
      </c>
      <c r="CB1538">
        <v>8</v>
      </c>
      <c r="CC1538">
        <v>8</v>
      </c>
      <c r="CD1538">
        <v>8</v>
      </c>
      <c r="CE1538">
        <v>8</v>
      </c>
      <c r="CF1538" t="str">
        <f>"7:00 AM"</f>
        <v>7:00 AM</v>
      </c>
      <c r="CG1538" t="str">
        <f>"4:00 PM"</f>
        <v>4:00 PM</v>
      </c>
      <c r="CH1538" s="5">
        <v>12.4</v>
      </c>
      <c r="CI1538" t="s">
        <v>146</v>
      </c>
      <c r="CL1538" t="s">
        <v>136</v>
      </c>
      <c r="CM1538" t="s">
        <v>312</v>
      </c>
      <c r="CN1538" t="s">
        <v>148</v>
      </c>
      <c r="CO1538" t="s">
        <v>10527</v>
      </c>
      <c r="CP1538" t="s">
        <v>149</v>
      </c>
      <c r="CQ1538">
        <v>0</v>
      </c>
      <c r="CR1538">
        <v>0</v>
      </c>
      <c r="CS1538" t="s">
        <v>136</v>
      </c>
      <c r="CT1538" t="s">
        <v>136</v>
      </c>
      <c r="CU1538" t="s">
        <v>134</v>
      </c>
      <c r="CV1538" t="s">
        <v>134</v>
      </c>
      <c r="CW1538" t="s">
        <v>134</v>
      </c>
      <c r="CX1538">
        <v>60</v>
      </c>
      <c r="CY1538" t="s">
        <v>134</v>
      </c>
      <c r="CZ1538" t="s">
        <v>136</v>
      </c>
      <c r="DA1538" t="s">
        <v>136</v>
      </c>
      <c r="DB1538" t="s">
        <v>136</v>
      </c>
      <c r="DC1538" t="s">
        <v>134</v>
      </c>
      <c r="DD1538" t="s">
        <v>136</v>
      </c>
      <c r="DF1538" t="s">
        <v>758</v>
      </c>
      <c r="DG1538" t="s">
        <v>10528</v>
      </c>
      <c r="DH1538" t="s">
        <v>761</v>
      </c>
      <c r="DI1538" t="s">
        <v>744</v>
      </c>
      <c r="DJ1538" s="4">
        <v>40383</v>
      </c>
      <c r="DK1538" t="s">
        <v>762</v>
      </c>
      <c r="DL1538" t="s">
        <v>134</v>
      </c>
      <c r="DM1538">
        <v>3</v>
      </c>
      <c r="DN1538" t="s">
        <v>10528</v>
      </c>
      <c r="DO1538" t="s">
        <v>761</v>
      </c>
      <c r="DP1538" t="s">
        <v>744</v>
      </c>
      <c r="DQ1538" t="str">
        <f>"40383"</f>
        <v>40383</v>
      </c>
      <c r="DR1538" t="s">
        <v>762</v>
      </c>
      <c r="DS1538" t="s">
        <v>497</v>
      </c>
      <c r="DT1538">
        <v>2</v>
      </c>
      <c r="DU1538">
        <v>16</v>
      </c>
      <c r="DV1538" t="s">
        <v>134</v>
      </c>
      <c r="DW1538" t="s">
        <v>134</v>
      </c>
      <c r="DX1538" t="s">
        <v>134</v>
      </c>
      <c r="DY1538" t="s">
        <v>134</v>
      </c>
      <c r="DZ1538">
        <v>2</v>
      </c>
      <c r="EA1538" t="s">
        <v>136</v>
      </c>
      <c r="EC1538" s="5">
        <v>12.68</v>
      </c>
      <c r="ED1538" s="5">
        <v>55</v>
      </c>
      <c r="EE1538">
        <v>18592442313</v>
      </c>
      <c r="EF1538" t="s">
        <v>148</v>
      </c>
      <c r="EG1538" t="s">
        <v>764</v>
      </c>
      <c r="EH1538">
        <v>0</v>
      </c>
    </row>
    <row r="1539" spans="1:138" ht="15" customHeight="1" x14ac:dyDescent="0.35">
      <c r="A1539" t="s">
        <v>15396</v>
      </c>
      <c r="B1539" t="s">
        <v>157</v>
      </c>
      <c r="C1539" s="1">
        <v>44158.71430659722</v>
      </c>
      <c r="D1539" s="1">
        <v>44173</v>
      </c>
      <c r="E1539" t="s">
        <v>133</v>
      </c>
      <c r="F1539" t="s">
        <v>136</v>
      </c>
      <c r="G1539" t="s">
        <v>135</v>
      </c>
      <c r="H1539" t="s">
        <v>136</v>
      </c>
      <c r="I1539" t="s">
        <v>13677</v>
      </c>
      <c r="K1539" t="s">
        <v>2118</v>
      </c>
      <c r="L1539" t="s">
        <v>148</v>
      </c>
      <c r="M1539" t="s">
        <v>2119</v>
      </c>
      <c r="N1539" t="s">
        <v>2120</v>
      </c>
      <c r="O1539" s="4">
        <v>49093</v>
      </c>
      <c r="P1539" t="s">
        <v>140</v>
      </c>
      <c r="R1539">
        <v>12692782389</v>
      </c>
      <c r="T1539">
        <v>111211</v>
      </c>
      <c r="U1539" t="s">
        <v>2121</v>
      </c>
      <c r="V1539" t="s">
        <v>2122</v>
      </c>
      <c r="X1539" t="s">
        <v>990</v>
      </c>
      <c r="Y1539" t="s">
        <v>2118</v>
      </c>
      <c r="AA1539" t="s">
        <v>2119</v>
      </c>
      <c r="AB1539" t="s">
        <v>2120</v>
      </c>
      <c r="AC1539" s="4">
        <v>49093</v>
      </c>
      <c r="AD1539" t="s">
        <v>140</v>
      </c>
      <c r="AE1539" t="s">
        <v>841</v>
      </c>
      <c r="AF1539">
        <v>12692782389</v>
      </c>
      <c r="AH1539" t="s">
        <v>2123</v>
      </c>
      <c r="AI1539" t="s">
        <v>168</v>
      </c>
      <c r="AJ1539" t="s">
        <v>559</v>
      </c>
      <c r="AK1539" t="s">
        <v>433</v>
      </c>
      <c r="AL1539" t="s">
        <v>978</v>
      </c>
      <c r="AM1539" t="s">
        <v>561</v>
      </c>
      <c r="AN1539" t="s">
        <v>562</v>
      </c>
      <c r="AO1539" t="s">
        <v>563</v>
      </c>
      <c r="AP1539" t="s">
        <v>564</v>
      </c>
      <c r="AQ1539" s="4">
        <v>22949</v>
      </c>
      <c r="AR1539" t="s">
        <v>140</v>
      </c>
      <c r="AT1539">
        <v>14342634300</v>
      </c>
      <c r="AV1539" t="s">
        <v>2124</v>
      </c>
      <c r="AW1539" t="s">
        <v>980</v>
      </c>
      <c r="AZ1539" t="s">
        <v>288</v>
      </c>
      <c r="BA1539" t="s">
        <v>289</v>
      </c>
      <c r="BB1539" t="s">
        <v>136</v>
      </c>
      <c r="BC1539" t="s">
        <v>136</v>
      </c>
      <c r="BD1539" t="s">
        <v>148</v>
      </c>
      <c r="BE1539" t="s">
        <v>136</v>
      </c>
      <c r="BF1539" t="s">
        <v>136</v>
      </c>
      <c r="BG1539" t="s">
        <v>134</v>
      </c>
      <c r="BH1539" t="s">
        <v>136</v>
      </c>
      <c r="BI1539" t="s">
        <v>1129</v>
      </c>
      <c r="BJ1539" t="s">
        <v>2125</v>
      </c>
      <c r="BL1539" t="s">
        <v>566</v>
      </c>
      <c r="BM1539" t="s">
        <v>2123</v>
      </c>
      <c r="BN1539" t="s">
        <v>15397</v>
      </c>
      <c r="BO1539" t="s">
        <v>965</v>
      </c>
      <c r="BP1539">
        <v>1</v>
      </c>
      <c r="BQ1539">
        <v>1</v>
      </c>
      <c r="BR1539">
        <v>1</v>
      </c>
      <c r="BS1539" s="1">
        <v>44206</v>
      </c>
      <c r="BT1539" s="1">
        <v>44255</v>
      </c>
      <c r="BU1539" s="1">
        <v>44206</v>
      </c>
      <c r="BV1539" s="1">
        <v>44255</v>
      </c>
      <c r="BW1539" t="s">
        <v>136</v>
      </c>
      <c r="BX1539">
        <v>45</v>
      </c>
      <c r="BY1539">
        <v>0</v>
      </c>
      <c r="BZ1539">
        <v>7.5</v>
      </c>
      <c r="CA1539">
        <v>7.5</v>
      </c>
      <c r="CB1539">
        <v>7.5</v>
      </c>
      <c r="CC1539">
        <v>7.5</v>
      </c>
      <c r="CD1539">
        <v>7.5</v>
      </c>
      <c r="CE1539">
        <v>7.5</v>
      </c>
      <c r="CF1539" t="str">
        <f>"6:00 AM"</f>
        <v>6:00 AM</v>
      </c>
      <c r="CG1539" t="str">
        <f>"2:00 PM"</f>
        <v>2:00 PM</v>
      </c>
      <c r="CH1539" s="5">
        <v>12.67</v>
      </c>
      <c r="CI1539" t="s">
        <v>146</v>
      </c>
      <c r="CL1539" t="s">
        <v>136</v>
      </c>
      <c r="CM1539" t="s">
        <v>147</v>
      </c>
      <c r="CN1539" t="s">
        <v>148</v>
      </c>
      <c r="CO1539" t="s">
        <v>854</v>
      </c>
      <c r="CP1539" t="s">
        <v>149</v>
      </c>
      <c r="CQ1539">
        <v>12</v>
      </c>
      <c r="CR1539">
        <v>0</v>
      </c>
      <c r="CS1539" t="s">
        <v>136</v>
      </c>
      <c r="CT1539" t="s">
        <v>136</v>
      </c>
      <c r="CU1539" t="s">
        <v>136</v>
      </c>
      <c r="CV1539" t="s">
        <v>134</v>
      </c>
      <c r="CW1539" t="s">
        <v>134</v>
      </c>
      <c r="CX1539">
        <v>60</v>
      </c>
      <c r="CY1539" t="s">
        <v>134</v>
      </c>
      <c r="CZ1539" t="s">
        <v>134</v>
      </c>
      <c r="DA1539" t="s">
        <v>134</v>
      </c>
      <c r="DB1539" t="s">
        <v>134</v>
      </c>
      <c r="DC1539" t="s">
        <v>134</v>
      </c>
      <c r="DD1539" t="s">
        <v>136</v>
      </c>
      <c r="DF1539" t="s">
        <v>15398</v>
      </c>
      <c r="DG1539" t="s">
        <v>13681</v>
      </c>
      <c r="DH1539" t="s">
        <v>13682</v>
      </c>
      <c r="DI1539" t="s">
        <v>374</v>
      </c>
      <c r="DJ1539" s="4">
        <v>78061</v>
      </c>
      <c r="DK1539" t="s">
        <v>11596</v>
      </c>
      <c r="DL1539" t="s">
        <v>134</v>
      </c>
      <c r="DM1539">
        <v>13</v>
      </c>
      <c r="DN1539" t="s">
        <v>13683</v>
      </c>
      <c r="DO1539" t="s">
        <v>13682</v>
      </c>
      <c r="DP1539" t="s">
        <v>374</v>
      </c>
      <c r="DQ1539" t="str">
        <f>"78061"</f>
        <v>78061</v>
      </c>
      <c r="DR1539" t="s">
        <v>11596</v>
      </c>
      <c r="DS1539" t="s">
        <v>3080</v>
      </c>
      <c r="DT1539">
        <v>4</v>
      </c>
      <c r="DU1539">
        <v>8</v>
      </c>
      <c r="DV1539" t="s">
        <v>134</v>
      </c>
      <c r="DW1539" t="s">
        <v>134</v>
      </c>
      <c r="DX1539" t="s">
        <v>134</v>
      </c>
      <c r="DY1539" t="s">
        <v>134</v>
      </c>
      <c r="DZ1539">
        <v>2</v>
      </c>
      <c r="EA1539" t="s">
        <v>134</v>
      </c>
      <c r="EB1539" s="5">
        <v>12.68</v>
      </c>
      <c r="EC1539" s="5">
        <v>12.68</v>
      </c>
      <c r="ED1539" s="5">
        <v>55</v>
      </c>
      <c r="EE1539" t="s">
        <v>148</v>
      </c>
      <c r="EF1539" t="s">
        <v>577</v>
      </c>
      <c r="EG1539" t="s">
        <v>9442</v>
      </c>
      <c r="EH1539">
        <v>0</v>
      </c>
    </row>
    <row r="1540" spans="1:138" ht="15" customHeight="1" x14ac:dyDescent="0.35">
      <c r="A1540" t="s">
        <v>25634</v>
      </c>
      <c r="B1540" t="s">
        <v>157</v>
      </c>
      <c r="C1540" s="1">
        <v>44160.556868055559</v>
      </c>
      <c r="D1540" s="1">
        <v>44173</v>
      </c>
      <c r="E1540" t="s">
        <v>133</v>
      </c>
      <c r="F1540" t="s">
        <v>136</v>
      </c>
      <c r="G1540" t="s">
        <v>135</v>
      </c>
      <c r="H1540" t="s">
        <v>136</v>
      </c>
      <c r="I1540" t="s">
        <v>25635</v>
      </c>
      <c r="K1540" t="s">
        <v>25636</v>
      </c>
      <c r="M1540" t="s">
        <v>2450</v>
      </c>
      <c r="N1540" t="s">
        <v>246</v>
      </c>
      <c r="O1540" s="4">
        <v>70578</v>
      </c>
      <c r="P1540" t="s">
        <v>140</v>
      </c>
      <c r="R1540">
        <v>13375811765</v>
      </c>
      <c r="T1540">
        <v>111160</v>
      </c>
      <c r="U1540" t="s">
        <v>25637</v>
      </c>
      <c r="V1540" t="s">
        <v>2759</v>
      </c>
      <c r="X1540" t="s">
        <v>164</v>
      </c>
      <c r="Y1540" t="s">
        <v>25636</v>
      </c>
      <c r="AA1540" t="s">
        <v>2450</v>
      </c>
      <c r="AB1540" t="s">
        <v>246</v>
      </c>
      <c r="AC1540" s="4">
        <v>70578</v>
      </c>
      <c r="AD1540" t="s">
        <v>140</v>
      </c>
      <c r="AF1540">
        <v>13375811765</v>
      </c>
      <c r="AH1540" t="s">
        <v>25638</v>
      </c>
      <c r="AI1540" t="s">
        <v>168</v>
      </c>
      <c r="AJ1540" t="s">
        <v>2425</v>
      </c>
      <c r="AK1540" t="s">
        <v>2426</v>
      </c>
      <c r="AL1540" t="s">
        <v>509</v>
      </c>
      <c r="AM1540" t="s">
        <v>2427</v>
      </c>
      <c r="AO1540" t="s">
        <v>345</v>
      </c>
      <c r="AP1540" t="s">
        <v>246</v>
      </c>
      <c r="AQ1540" s="4">
        <v>70526</v>
      </c>
      <c r="AR1540" t="s">
        <v>140</v>
      </c>
      <c r="AT1540">
        <v>13377835693</v>
      </c>
      <c r="AU1540">
        <v>3010</v>
      </c>
      <c r="AV1540" t="s">
        <v>2428</v>
      </c>
      <c r="AW1540" t="s">
        <v>2429</v>
      </c>
      <c r="AZ1540" t="s">
        <v>334</v>
      </c>
      <c r="BA1540" t="s">
        <v>335</v>
      </c>
      <c r="BB1540" t="s">
        <v>136</v>
      </c>
      <c r="BC1540" t="s">
        <v>136</v>
      </c>
      <c r="BD1540" t="s">
        <v>148</v>
      </c>
      <c r="BE1540" t="s">
        <v>136</v>
      </c>
      <c r="BF1540" t="s">
        <v>136</v>
      </c>
      <c r="BG1540" t="s">
        <v>134</v>
      </c>
      <c r="BH1540" t="s">
        <v>136</v>
      </c>
      <c r="BN1540" t="s">
        <v>25639</v>
      </c>
      <c r="BO1540" t="s">
        <v>25640</v>
      </c>
      <c r="BP1540">
        <v>3</v>
      </c>
      <c r="BQ1540">
        <v>3</v>
      </c>
      <c r="BR1540">
        <v>3</v>
      </c>
      <c r="BS1540" s="1">
        <v>44209</v>
      </c>
      <c r="BT1540" s="1">
        <v>44439</v>
      </c>
      <c r="BU1540" s="1">
        <v>44209</v>
      </c>
      <c r="BV1540" s="1">
        <v>44439</v>
      </c>
      <c r="BW1540" t="s">
        <v>136</v>
      </c>
      <c r="BX1540">
        <v>35</v>
      </c>
      <c r="BY1540">
        <v>0</v>
      </c>
      <c r="BZ1540">
        <v>6</v>
      </c>
      <c r="CA1540">
        <v>6</v>
      </c>
      <c r="CB1540">
        <v>6</v>
      </c>
      <c r="CC1540">
        <v>6</v>
      </c>
      <c r="CD1540">
        <v>6</v>
      </c>
      <c r="CE1540">
        <v>5</v>
      </c>
      <c r="CF1540" t="str">
        <f>"7:00 AM"</f>
        <v>7:00 AM</v>
      </c>
      <c r="CG1540" t="str">
        <f>"1:00 PM"</f>
        <v>1:00 PM</v>
      </c>
      <c r="CH1540" s="5">
        <v>11.83</v>
      </c>
      <c r="CI1540" t="s">
        <v>146</v>
      </c>
      <c r="CL1540" t="s">
        <v>134</v>
      </c>
      <c r="CM1540" t="s">
        <v>147</v>
      </c>
      <c r="CN1540" t="s">
        <v>148</v>
      </c>
      <c r="CO1540" t="s">
        <v>2548</v>
      </c>
      <c r="CP1540" t="s">
        <v>149</v>
      </c>
      <c r="CQ1540">
        <v>0</v>
      </c>
      <c r="CR1540">
        <v>0</v>
      </c>
      <c r="CS1540" t="s">
        <v>136</v>
      </c>
      <c r="CT1540" t="s">
        <v>136</v>
      </c>
      <c r="CU1540" t="s">
        <v>136</v>
      </c>
      <c r="CV1540" t="s">
        <v>134</v>
      </c>
      <c r="CW1540" t="s">
        <v>134</v>
      </c>
      <c r="CX1540">
        <v>50</v>
      </c>
      <c r="CY1540" t="s">
        <v>134</v>
      </c>
      <c r="CZ1540" t="s">
        <v>134</v>
      </c>
      <c r="DA1540" t="s">
        <v>134</v>
      </c>
      <c r="DB1540" t="s">
        <v>134</v>
      </c>
      <c r="DC1540" t="s">
        <v>134</v>
      </c>
      <c r="DD1540" t="s">
        <v>136</v>
      </c>
      <c r="DF1540" t="s">
        <v>2433</v>
      </c>
      <c r="DG1540" t="s">
        <v>25636</v>
      </c>
      <c r="DH1540" t="s">
        <v>2450</v>
      </c>
      <c r="DI1540" t="s">
        <v>246</v>
      </c>
      <c r="DJ1540" s="4">
        <v>70578</v>
      </c>
      <c r="DK1540" t="s">
        <v>268</v>
      </c>
      <c r="DL1540" t="s">
        <v>134</v>
      </c>
      <c r="DM1540">
        <v>11</v>
      </c>
      <c r="DN1540" t="s">
        <v>25641</v>
      </c>
      <c r="DO1540" t="s">
        <v>2450</v>
      </c>
      <c r="DP1540" t="s">
        <v>246</v>
      </c>
      <c r="DQ1540" t="str">
        <f>"70578"</f>
        <v>70578</v>
      </c>
      <c r="DR1540" t="s">
        <v>268</v>
      </c>
      <c r="DS1540" t="s">
        <v>24559</v>
      </c>
      <c r="DT1540">
        <v>1</v>
      </c>
      <c r="DU1540">
        <v>3</v>
      </c>
      <c r="DV1540" t="s">
        <v>136</v>
      </c>
      <c r="DW1540" t="s">
        <v>134</v>
      </c>
      <c r="DX1540" t="s">
        <v>136</v>
      </c>
      <c r="DY1540" t="s">
        <v>136</v>
      </c>
      <c r="DZ1540">
        <v>1</v>
      </c>
      <c r="EA1540" t="s">
        <v>136</v>
      </c>
      <c r="EC1540" s="5">
        <v>12.68</v>
      </c>
      <c r="ED1540" s="5">
        <v>55</v>
      </c>
      <c r="EE1540">
        <v>13375811765</v>
      </c>
      <c r="EF1540" t="s">
        <v>25638</v>
      </c>
      <c r="EG1540" t="s">
        <v>148</v>
      </c>
      <c r="EH1540">
        <v>3</v>
      </c>
    </row>
    <row r="1541" spans="1:138" ht="15" customHeight="1" x14ac:dyDescent="0.35">
      <c r="A1541" t="s">
        <v>25376</v>
      </c>
      <c r="B1541" t="s">
        <v>273</v>
      </c>
      <c r="C1541" s="1">
        <v>44148.723289351852</v>
      </c>
      <c r="D1541" s="1">
        <v>44173</v>
      </c>
      <c r="E1541" t="s">
        <v>1298</v>
      </c>
      <c r="F1541" t="s">
        <v>136</v>
      </c>
      <c r="G1541" t="s">
        <v>135</v>
      </c>
      <c r="H1541" t="s">
        <v>136</v>
      </c>
      <c r="I1541" t="s">
        <v>1299</v>
      </c>
      <c r="K1541" t="s">
        <v>1300</v>
      </c>
      <c r="L1541" t="s">
        <v>1301</v>
      </c>
      <c r="M1541" t="s">
        <v>1302</v>
      </c>
      <c r="N1541" t="s">
        <v>925</v>
      </c>
      <c r="O1541" s="4">
        <v>83301</v>
      </c>
      <c r="P1541" t="s">
        <v>140</v>
      </c>
      <c r="R1541">
        <v>12085952226</v>
      </c>
      <c r="T1541">
        <v>112410</v>
      </c>
      <c r="U1541" t="s">
        <v>1303</v>
      </c>
      <c r="V1541" t="s">
        <v>1304</v>
      </c>
      <c r="X1541" t="s">
        <v>1305</v>
      </c>
      <c r="Y1541" t="s">
        <v>1300</v>
      </c>
      <c r="Z1541" t="s">
        <v>1301</v>
      </c>
      <c r="AA1541" t="s">
        <v>1302</v>
      </c>
      <c r="AB1541" t="s">
        <v>925</v>
      </c>
      <c r="AC1541" s="4">
        <v>83301</v>
      </c>
      <c r="AD1541" t="s">
        <v>140</v>
      </c>
      <c r="AF1541">
        <v>12085952226</v>
      </c>
      <c r="AH1541" t="s">
        <v>1306</v>
      </c>
      <c r="AZ1541" t="s">
        <v>334</v>
      </c>
      <c r="BA1541" t="s">
        <v>335</v>
      </c>
      <c r="BB1541" t="s">
        <v>136</v>
      </c>
      <c r="BC1541" t="s">
        <v>136</v>
      </c>
      <c r="BD1541" t="s">
        <v>148</v>
      </c>
      <c r="BE1541" t="s">
        <v>136</v>
      </c>
      <c r="BF1541" t="s">
        <v>136</v>
      </c>
      <c r="BG1541" t="s">
        <v>134</v>
      </c>
      <c r="BH1541" t="s">
        <v>136</v>
      </c>
      <c r="BN1541" t="s">
        <v>25377</v>
      </c>
      <c r="BO1541" t="s">
        <v>1308</v>
      </c>
      <c r="BP1541">
        <v>2</v>
      </c>
      <c r="BQ1541">
        <v>2</v>
      </c>
      <c r="BS1541" s="1">
        <v>44202</v>
      </c>
      <c r="BT1541" s="1">
        <v>44347</v>
      </c>
      <c r="BU1541" s="1">
        <v>44202</v>
      </c>
      <c r="BV1541" s="1">
        <v>44347</v>
      </c>
      <c r="BW1541" t="s">
        <v>134</v>
      </c>
      <c r="CH1541" s="5">
        <v>1682.33</v>
      </c>
      <c r="CI1541" t="s">
        <v>597</v>
      </c>
      <c r="CJ1541">
        <v>0</v>
      </c>
      <c r="CK1541" t="s">
        <v>1309</v>
      </c>
      <c r="CL1541" t="s">
        <v>136</v>
      </c>
      <c r="CM1541" t="s">
        <v>354</v>
      </c>
      <c r="CN1541" t="s">
        <v>1310</v>
      </c>
      <c r="CO1541" t="s">
        <v>1350</v>
      </c>
      <c r="CP1541" t="s">
        <v>149</v>
      </c>
      <c r="CQ1541">
        <v>3</v>
      </c>
      <c r="CR1541">
        <v>0</v>
      </c>
      <c r="CS1541" t="s">
        <v>136</v>
      </c>
      <c r="CT1541" t="s">
        <v>136</v>
      </c>
      <c r="CU1541" t="s">
        <v>136</v>
      </c>
      <c r="CV1541" t="s">
        <v>134</v>
      </c>
      <c r="CW1541" t="s">
        <v>134</v>
      </c>
      <c r="CX1541">
        <v>50</v>
      </c>
      <c r="CY1541" t="s">
        <v>134</v>
      </c>
      <c r="CZ1541" t="s">
        <v>136</v>
      </c>
      <c r="DA1541" t="s">
        <v>136</v>
      </c>
      <c r="DB1541" t="s">
        <v>136</v>
      </c>
      <c r="DC1541" t="s">
        <v>136</v>
      </c>
      <c r="DD1541" t="s">
        <v>136</v>
      </c>
      <c r="DF1541" t="s">
        <v>180</v>
      </c>
      <c r="DG1541" t="s">
        <v>6578</v>
      </c>
      <c r="DH1541" t="s">
        <v>4777</v>
      </c>
      <c r="DI1541" t="s">
        <v>1358</v>
      </c>
      <c r="DJ1541" s="4">
        <v>81625</v>
      </c>
      <c r="DK1541" t="s">
        <v>4778</v>
      </c>
      <c r="DL1541" t="s">
        <v>134</v>
      </c>
      <c r="DM1541">
        <v>2</v>
      </c>
      <c r="DN1541" t="s">
        <v>6578</v>
      </c>
      <c r="DO1541" t="s">
        <v>4777</v>
      </c>
      <c r="DP1541" t="s">
        <v>1358</v>
      </c>
      <c r="DQ1541" t="str">
        <f>"81625"</f>
        <v>81625</v>
      </c>
      <c r="DR1541" t="s">
        <v>4778</v>
      </c>
      <c r="DS1541" t="s">
        <v>2962</v>
      </c>
      <c r="DT1541">
        <v>25</v>
      </c>
      <c r="DU1541">
        <v>42</v>
      </c>
      <c r="DV1541" t="s">
        <v>134</v>
      </c>
      <c r="DW1541" t="s">
        <v>134</v>
      </c>
      <c r="DX1541" t="s">
        <v>134</v>
      </c>
      <c r="DY1541" t="s">
        <v>136</v>
      </c>
      <c r="DZ1541">
        <v>1</v>
      </c>
      <c r="EA1541" t="s">
        <v>136</v>
      </c>
      <c r="EC1541" s="5">
        <v>12.68</v>
      </c>
      <c r="ED1541" s="5">
        <v>55</v>
      </c>
      <c r="EE1541">
        <v>12085952226</v>
      </c>
      <c r="EF1541" t="s">
        <v>1316</v>
      </c>
      <c r="EG1541" t="s">
        <v>148</v>
      </c>
      <c r="EH1541">
        <v>0</v>
      </c>
    </row>
    <row r="1542" spans="1:138" ht="15" customHeight="1" x14ac:dyDescent="0.35">
      <c r="A1542" t="s">
        <v>16676</v>
      </c>
      <c r="B1542" t="s">
        <v>273</v>
      </c>
      <c r="C1542" s="1">
        <v>44159.653644560189</v>
      </c>
      <c r="D1542" s="1">
        <v>44173</v>
      </c>
      <c r="E1542" t="s">
        <v>133</v>
      </c>
      <c r="F1542" t="s">
        <v>136</v>
      </c>
      <c r="G1542" t="s">
        <v>135</v>
      </c>
      <c r="H1542" t="s">
        <v>136</v>
      </c>
      <c r="I1542" t="s">
        <v>16677</v>
      </c>
      <c r="K1542" t="s">
        <v>16678</v>
      </c>
      <c r="M1542" t="s">
        <v>1213</v>
      </c>
      <c r="N1542" t="s">
        <v>460</v>
      </c>
      <c r="O1542" s="4">
        <v>74105</v>
      </c>
      <c r="P1542" t="s">
        <v>140</v>
      </c>
      <c r="R1542">
        <v>19187600907</v>
      </c>
      <c r="T1542">
        <v>11511</v>
      </c>
      <c r="U1542" t="s">
        <v>16679</v>
      </c>
      <c r="V1542" t="s">
        <v>16680</v>
      </c>
      <c r="X1542" t="s">
        <v>164</v>
      </c>
      <c r="Y1542" t="s">
        <v>16678</v>
      </c>
      <c r="AA1542" t="s">
        <v>1213</v>
      </c>
      <c r="AB1542" t="s">
        <v>460</v>
      </c>
      <c r="AC1542" s="4">
        <v>74105</v>
      </c>
      <c r="AD1542" t="s">
        <v>140</v>
      </c>
      <c r="AF1542">
        <v>19187600907</v>
      </c>
      <c r="AH1542" t="s">
        <v>16681</v>
      </c>
      <c r="AI1542" t="s">
        <v>226</v>
      </c>
      <c r="AJ1542" t="s">
        <v>1829</v>
      </c>
      <c r="AK1542" t="s">
        <v>1665</v>
      </c>
      <c r="AL1542" t="s">
        <v>1830</v>
      </c>
      <c r="AM1542" t="s">
        <v>1831</v>
      </c>
      <c r="AN1542" t="s">
        <v>284</v>
      </c>
      <c r="AO1542" t="s">
        <v>1832</v>
      </c>
      <c r="AP1542" t="s">
        <v>460</v>
      </c>
      <c r="AQ1542" s="4">
        <v>73069</v>
      </c>
      <c r="AR1542" t="s">
        <v>140</v>
      </c>
      <c r="AT1542">
        <v>14053642525</v>
      </c>
      <c r="AV1542" t="s">
        <v>1833</v>
      </c>
      <c r="AW1542" t="s">
        <v>1834</v>
      </c>
      <c r="AX1542" t="s">
        <v>460</v>
      </c>
      <c r="AY1542" t="s">
        <v>1835</v>
      </c>
      <c r="AZ1542" t="s">
        <v>334</v>
      </c>
      <c r="BA1542" t="s">
        <v>335</v>
      </c>
      <c r="BB1542" t="s">
        <v>136</v>
      </c>
      <c r="BC1542" t="s">
        <v>136</v>
      </c>
      <c r="BD1542" t="s">
        <v>148</v>
      </c>
      <c r="BE1542" t="s">
        <v>136</v>
      </c>
      <c r="BF1542" t="s">
        <v>136</v>
      </c>
      <c r="BG1542" t="s">
        <v>134</v>
      </c>
      <c r="BH1542" t="s">
        <v>136</v>
      </c>
      <c r="BN1542" t="s">
        <v>16682</v>
      </c>
      <c r="BO1542" t="s">
        <v>4736</v>
      </c>
      <c r="BP1542">
        <v>1</v>
      </c>
      <c r="BQ1542">
        <v>1</v>
      </c>
      <c r="BS1542" s="1">
        <v>44221</v>
      </c>
      <c r="BT1542" s="1">
        <v>44520</v>
      </c>
      <c r="BU1542" s="1">
        <v>44221</v>
      </c>
      <c r="BV1542" s="1">
        <v>44520</v>
      </c>
      <c r="BW1542" t="s">
        <v>136</v>
      </c>
      <c r="BX1542">
        <v>48</v>
      </c>
      <c r="BY1542">
        <v>8</v>
      </c>
      <c r="BZ1542">
        <v>0</v>
      </c>
      <c r="CA1542">
        <v>8</v>
      </c>
      <c r="CB1542">
        <v>8</v>
      </c>
      <c r="CC1542">
        <v>8</v>
      </c>
      <c r="CD1542">
        <v>8</v>
      </c>
      <c r="CE1542">
        <v>8</v>
      </c>
      <c r="CF1542" t="str">
        <f>"7:00 AM"</f>
        <v>7:00 AM</v>
      </c>
      <c r="CG1542" t="str">
        <f>"5:00 PM"</f>
        <v>5:00 PM</v>
      </c>
      <c r="CH1542" s="5">
        <v>12.67</v>
      </c>
      <c r="CI1542" t="s">
        <v>146</v>
      </c>
      <c r="CL1542" t="s">
        <v>136</v>
      </c>
      <c r="CM1542" t="s">
        <v>147</v>
      </c>
      <c r="CN1542" t="s">
        <v>148</v>
      </c>
      <c r="CO1542" t="s">
        <v>16683</v>
      </c>
      <c r="CP1542" t="s">
        <v>149</v>
      </c>
      <c r="CQ1542">
        <v>0</v>
      </c>
      <c r="CR1542">
        <v>0</v>
      </c>
      <c r="CS1542" t="s">
        <v>136</v>
      </c>
      <c r="CT1542" t="s">
        <v>136</v>
      </c>
      <c r="CU1542" t="s">
        <v>136</v>
      </c>
      <c r="CV1542" t="s">
        <v>136</v>
      </c>
      <c r="CW1542" t="s">
        <v>134</v>
      </c>
      <c r="CX1542">
        <v>50</v>
      </c>
      <c r="CY1542" t="s">
        <v>136</v>
      </c>
      <c r="CZ1542" t="s">
        <v>136</v>
      </c>
      <c r="DA1542" t="s">
        <v>136</v>
      </c>
      <c r="DB1542" t="s">
        <v>134</v>
      </c>
      <c r="DC1542" t="s">
        <v>134</v>
      </c>
      <c r="DD1542" t="s">
        <v>136</v>
      </c>
      <c r="DF1542" t="s">
        <v>1841</v>
      </c>
      <c r="DG1542" t="s">
        <v>16684</v>
      </c>
      <c r="DH1542" t="s">
        <v>11674</v>
      </c>
      <c r="DI1542" t="s">
        <v>460</v>
      </c>
      <c r="DJ1542" s="4">
        <v>74008</v>
      </c>
      <c r="DK1542" t="s">
        <v>11675</v>
      </c>
      <c r="DL1542" t="s">
        <v>136</v>
      </c>
      <c r="DM1542">
        <v>1</v>
      </c>
      <c r="DN1542" t="s">
        <v>16684</v>
      </c>
      <c r="DO1542" t="s">
        <v>16685</v>
      </c>
      <c r="DP1542" t="s">
        <v>460</v>
      </c>
      <c r="DQ1542" t="str">
        <f>"74008"</f>
        <v>74008</v>
      </c>
      <c r="DR1542" t="s">
        <v>11675</v>
      </c>
      <c r="DS1542" t="s">
        <v>16686</v>
      </c>
      <c r="DT1542">
        <v>1</v>
      </c>
      <c r="DU1542">
        <v>1</v>
      </c>
      <c r="DV1542" t="s">
        <v>134</v>
      </c>
      <c r="DW1542" t="s">
        <v>134</v>
      </c>
      <c r="DX1542" t="s">
        <v>134</v>
      </c>
      <c r="DY1542" t="s">
        <v>136</v>
      </c>
      <c r="DZ1542">
        <v>1</v>
      </c>
      <c r="EA1542" t="s">
        <v>136</v>
      </c>
      <c r="EC1542" s="5">
        <v>12.68</v>
      </c>
      <c r="ED1542" s="5">
        <v>55</v>
      </c>
      <c r="EE1542">
        <v>19187600907</v>
      </c>
      <c r="EF1542" t="s">
        <v>16687</v>
      </c>
      <c r="EG1542" t="s">
        <v>148</v>
      </c>
      <c r="EH1542">
        <v>0</v>
      </c>
    </row>
    <row r="1543" spans="1:138" ht="15" customHeight="1" x14ac:dyDescent="0.35">
      <c r="A1543" t="s">
        <v>23533</v>
      </c>
      <c r="B1543" t="s">
        <v>157</v>
      </c>
      <c r="C1543" s="1">
        <v>44155.38646736111</v>
      </c>
      <c r="D1543" s="1">
        <v>44173</v>
      </c>
      <c r="E1543" t="s">
        <v>133</v>
      </c>
      <c r="F1543" t="s">
        <v>136</v>
      </c>
      <c r="G1543" t="s">
        <v>135</v>
      </c>
      <c r="H1543" t="s">
        <v>136</v>
      </c>
      <c r="I1543" t="s">
        <v>23534</v>
      </c>
      <c r="K1543" t="s">
        <v>23535</v>
      </c>
      <c r="L1543" t="s">
        <v>148</v>
      </c>
      <c r="M1543" t="s">
        <v>23536</v>
      </c>
      <c r="N1543" t="s">
        <v>161</v>
      </c>
      <c r="O1543" s="4">
        <v>30257</v>
      </c>
      <c r="P1543" t="s">
        <v>140</v>
      </c>
      <c r="R1543">
        <v>17705506505</v>
      </c>
      <c r="T1543">
        <v>1114</v>
      </c>
      <c r="U1543" t="s">
        <v>1151</v>
      </c>
      <c r="V1543" t="s">
        <v>433</v>
      </c>
      <c r="W1543" t="s">
        <v>23537</v>
      </c>
      <c r="X1543" t="s">
        <v>164</v>
      </c>
      <c r="Y1543" t="s">
        <v>23535</v>
      </c>
      <c r="AA1543" t="s">
        <v>23536</v>
      </c>
      <c r="AB1543" t="s">
        <v>161</v>
      </c>
      <c r="AC1543" s="4">
        <v>30257</v>
      </c>
      <c r="AD1543" t="s">
        <v>140</v>
      </c>
      <c r="AE1543" t="s">
        <v>841</v>
      </c>
      <c r="AF1543">
        <v>17705506505</v>
      </c>
      <c r="AH1543" t="s">
        <v>23538</v>
      </c>
      <c r="AI1543" t="s">
        <v>168</v>
      </c>
      <c r="AJ1543" t="s">
        <v>843</v>
      </c>
      <c r="AK1543" t="s">
        <v>844</v>
      </c>
      <c r="AL1543" t="s">
        <v>845</v>
      </c>
      <c r="AM1543" t="s">
        <v>846</v>
      </c>
      <c r="AO1543" t="s">
        <v>847</v>
      </c>
      <c r="AP1543" t="s">
        <v>161</v>
      </c>
      <c r="AQ1543" s="4">
        <v>31636</v>
      </c>
      <c r="AR1543" t="s">
        <v>140</v>
      </c>
      <c r="AT1543">
        <v>12295596879</v>
      </c>
      <c r="AV1543" t="s">
        <v>848</v>
      </c>
      <c r="AW1543" t="s">
        <v>849</v>
      </c>
      <c r="AZ1543" t="s">
        <v>144</v>
      </c>
      <c r="BA1543" t="s">
        <v>145</v>
      </c>
      <c r="BB1543" t="s">
        <v>136</v>
      </c>
      <c r="BC1543" t="s">
        <v>136</v>
      </c>
      <c r="BD1543" t="s">
        <v>148</v>
      </c>
      <c r="BE1543" t="s">
        <v>136</v>
      </c>
      <c r="BF1543" t="s">
        <v>136</v>
      </c>
      <c r="BG1543" t="s">
        <v>134</v>
      </c>
      <c r="BH1543" t="s">
        <v>136</v>
      </c>
      <c r="BI1543" t="s">
        <v>7923</v>
      </c>
      <c r="BJ1543" t="s">
        <v>7924</v>
      </c>
      <c r="BL1543" t="s">
        <v>849</v>
      </c>
      <c r="BM1543" t="s">
        <v>848</v>
      </c>
      <c r="BN1543" t="s">
        <v>23539</v>
      </c>
      <c r="BO1543" t="s">
        <v>145</v>
      </c>
      <c r="BP1543">
        <v>4</v>
      </c>
      <c r="BQ1543">
        <v>4</v>
      </c>
      <c r="BR1543">
        <v>4</v>
      </c>
      <c r="BS1543" s="1">
        <v>44228</v>
      </c>
      <c r="BT1543" s="1">
        <v>44530</v>
      </c>
      <c r="BU1543" s="1">
        <v>44228</v>
      </c>
      <c r="BV1543" s="1">
        <v>44530</v>
      </c>
      <c r="BW1543" t="s">
        <v>136</v>
      </c>
      <c r="BX1543">
        <v>42.5</v>
      </c>
      <c r="BY1543">
        <v>0</v>
      </c>
      <c r="BZ1543">
        <v>8.5</v>
      </c>
      <c r="CA1543">
        <v>8.5</v>
      </c>
      <c r="CB1543">
        <v>8.5</v>
      </c>
      <c r="CC1543">
        <v>8.5</v>
      </c>
      <c r="CD1543">
        <v>8.5</v>
      </c>
      <c r="CE1543">
        <v>0</v>
      </c>
      <c r="CF1543" t="str">
        <f>"7:30 AM"</f>
        <v>7:30 AM</v>
      </c>
      <c r="CG1543" t="str">
        <f>"5:00 PM"</f>
        <v>5:00 PM</v>
      </c>
      <c r="CH1543" s="5">
        <v>11.71</v>
      </c>
      <c r="CI1543" t="s">
        <v>146</v>
      </c>
      <c r="CL1543" t="s">
        <v>136</v>
      </c>
      <c r="CM1543" t="s">
        <v>147</v>
      </c>
      <c r="CN1543" t="s">
        <v>148</v>
      </c>
      <c r="CO1543" t="s">
        <v>854</v>
      </c>
      <c r="CP1543" t="s">
        <v>149</v>
      </c>
      <c r="CQ1543">
        <v>3</v>
      </c>
      <c r="CR1543">
        <v>0</v>
      </c>
      <c r="CS1543" t="s">
        <v>136</v>
      </c>
      <c r="CT1543" t="s">
        <v>136</v>
      </c>
      <c r="CU1543" t="s">
        <v>136</v>
      </c>
      <c r="CV1543" t="s">
        <v>134</v>
      </c>
      <c r="CW1543" t="s">
        <v>134</v>
      </c>
      <c r="CX1543">
        <v>60</v>
      </c>
      <c r="CY1543" t="s">
        <v>134</v>
      </c>
      <c r="CZ1543" t="s">
        <v>134</v>
      </c>
      <c r="DA1543" t="s">
        <v>134</v>
      </c>
      <c r="DB1543" t="s">
        <v>134</v>
      </c>
      <c r="DC1543" t="s">
        <v>134</v>
      </c>
      <c r="DD1543" t="s">
        <v>136</v>
      </c>
      <c r="DF1543" t="s">
        <v>23540</v>
      </c>
      <c r="DG1543" t="s">
        <v>23535</v>
      </c>
      <c r="DH1543" t="s">
        <v>23536</v>
      </c>
      <c r="DI1543" t="s">
        <v>161</v>
      </c>
      <c r="DJ1543" s="4">
        <v>30257</v>
      </c>
      <c r="DK1543" t="s">
        <v>11760</v>
      </c>
      <c r="DL1543" t="s">
        <v>136</v>
      </c>
      <c r="DM1543">
        <v>1</v>
      </c>
      <c r="DN1543" t="s">
        <v>23541</v>
      </c>
      <c r="DO1543" t="s">
        <v>23536</v>
      </c>
      <c r="DP1543" t="s">
        <v>161</v>
      </c>
      <c r="DQ1543" t="str">
        <f>"30257"</f>
        <v>30257</v>
      </c>
      <c r="DR1543" t="s">
        <v>11760</v>
      </c>
      <c r="DS1543" t="s">
        <v>919</v>
      </c>
      <c r="DT1543">
        <v>1</v>
      </c>
      <c r="DU1543">
        <v>4</v>
      </c>
      <c r="DV1543" t="s">
        <v>134</v>
      </c>
      <c r="DW1543" t="s">
        <v>134</v>
      </c>
      <c r="DX1543" t="s">
        <v>134</v>
      </c>
      <c r="DY1543" t="s">
        <v>136</v>
      </c>
      <c r="DZ1543">
        <v>1</v>
      </c>
      <c r="EA1543" t="s">
        <v>134</v>
      </c>
      <c r="EB1543" s="5">
        <v>12.68</v>
      </c>
      <c r="EC1543" s="5">
        <v>12.68</v>
      </c>
      <c r="ED1543" s="5">
        <v>55</v>
      </c>
      <c r="EE1543">
        <v>17705506505</v>
      </c>
      <c r="EF1543" t="s">
        <v>148</v>
      </c>
      <c r="EG1543" t="s">
        <v>5288</v>
      </c>
      <c r="EH1543">
        <v>0</v>
      </c>
    </row>
    <row r="1544" spans="1:138" ht="15" customHeight="1" x14ac:dyDescent="0.35">
      <c r="A1544" t="s">
        <v>11934</v>
      </c>
      <c r="B1544" t="s">
        <v>157</v>
      </c>
      <c r="C1544" s="1">
        <v>44160.31356516204</v>
      </c>
      <c r="D1544" s="1">
        <v>44173</v>
      </c>
      <c r="E1544" t="s">
        <v>133</v>
      </c>
      <c r="F1544" t="s">
        <v>134</v>
      </c>
      <c r="G1544" t="s">
        <v>135</v>
      </c>
      <c r="H1544" t="s">
        <v>136</v>
      </c>
      <c r="I1544" t="s">
        <v>11935</v>
      </c>
      <c r="K1544" t="s">
        <v>11936</v>
      </c>
      <c r="L1544" t="s">
        <v>155</v>
      </c>
      <c r="M1544" t="s">
        <v>11937</v>
      </c>
      <c r="N1544" t="s">
        <v>374</v>
      </c>
      <c r="O1544" s="4">
        <v>76657</v>
      </c>
      <c r="P1544" t="s">
        <v>140</v>
      </c>
      <c r="R1544">
        <v>12548532610</v>
      </c>
      <c r="T1544">
        <v>115113</v>
      </c>
      <c r="U1544" t="s">
        <v>11938</v>
      </c>
      <c r="V1544" t="s">
        <v>786</v>
      </c>
      <c r="W1544" t="s">
        <v>11939</v>
      </c>
      <c r="X1544" t="s">
        <v>164</v>
      </c>
      <c r="Y1544" t="s">
        <v>11936</v>
      </c>
      <c r="Z1544" t="s">
        <v>155</v>
      </c>
      <c r="AA1544" t="s">
        <v>11937</v>
      </c>
      <c r="AB1544" t="s">
        <v>374</v>
      </c>
      <c r="AC1544" s="4">
        <v>76657</v>
      </c>
      <c r="AD1544" t="s">
        <v>140</v>
      </c>
      <c r="AF1544">
        <v>12548532610</v>
      </c>
      <c r="AH1544" t="s">
        <v>155</v>
      </c>
      <c r="AI1544" t="s">
        <v>168</v>
      </c>
      <c r="AJ1544" t="s">
        <v>281</v>
      </c>
      <c r="AK1544" t="s">
        <v>282</v>
      </c>
      <c r="AL1544" t="s">
        <v>250</v>
      </c>
      <c r="AM1544" t="s">
        <v>283</v>
      </c>
      <c r="AN1544" t="s">
        <v>284</v>
      </c>
      <c r="AO1544" t="s">
        <v>285</v>
      </c>
      <c r="AP1544" t="s">
        <v>221</v>
      </c>
      <c r="AQ1544" s="4">
        <v>37862</v>
      </c>
      <c r="AR1544" t="s">
        <v>140</v>
      </c>
      <c r="AT1544">
        <v>18653663731</v>
      </c>
      <c r="AV1544" t="s">
        <v>1107</v>
      </c>
      <c r="AW1544" t="s">
        <v>287</v>
      </c>
      <c r="AZ1544" t="s">
        <v>288</v>
      </c>
      <c r="BA1544" t="s">
        <v>289</v>
      </c>
      <c r="BB1544" t="s">
        <v>134</v>
      </c>
      <c r="BC1544" t="s">
        <v>134</v>
      </c>
      <c r="BD1544" t="s">
        <v>148</v>
      </c>
      <c r="BE1544" t="s">
        <v>134</v>
      </c>
      <c r="BF1544" t="s">
        <v>136</v>
      </c>
      <c r="BG1544" t="s">
        <v>134</v>
      </c>
      <c r="BH1544" t="s">
        <v>136</v>
      </c>
      <c r="BN1544" t="s">
        <v>11940</v>
      </c>
      <c r="BO1544" t="s">
        <v>965</v>
      </c>
      <c r="BP1544">
        <v>8</v>
      </c>
      <c r="BQ1544">
        <v>8</v>
      </c>
      <c r="BR1544">
        <v>8</v>
      </c>
      <c r="BS1544" s="1">
        <v>44228</v>
      </c>
      <c r="BT1544" s="1">
        <v>44531</v>
      </c>
      <c r="BU1544" s="1">
        <v>44228</v>
      </c>
      <c r="BV1544" s="1">
        <v>44531</v>
      </c>
      <c r="BW1544" t="s">
        <v>136</v>
      </c>
      <c r="BX1544">
        <v>48</v>
      </c>
      <c r="BY1544">
        <v>0</v>
      </c>
      <c r="BZ1544">
        <v>8</v>
      </c>
      <c r="CA1544">
        <v>8</v>
      </c>
      <c r="CB1544">
        <v>8</v>
      </c>
      <c r="CC1544">
        <v>8</v>
      </c>
      <c r="CD1544">
        <v>8</v>
      </c>
      <c r="CE1544">
        <v>8</v>
      </c>
      <c r="CF1544" t="str">
        <f>"8:00 AM"</f>
        <v>8:00 AM</v>
      </c>
      <c r="CG1544" t="str">
        <f>"5:00 PM"</f>
        <v>5:00 PM</v>
      </c>
      <c r="CH1544" s="5">
        <v>12.67</v>
      </c>
      <c r="CI1544" t="s">
        <v>146</v>
      </c>
      <c r="CL1544" t="s">
        <v>134</v>
      </c>
      <c r="CM1544" t="s">
        <v>312</v>
      </c>
      <c r="CN1544" t="s">
        <v>148</v>
      </c>
      <c r="CO1544" t="s">
        <v>11941</v>
      </c>
      <c r="CP1544" t="s">
        <v>149</v>
      </c>
      <c r="CQ1544">
        <v>3</v>
      </c>
      <c r="CR1544">
        <v>0</v>
      </c>
      <c r="CS1544" t="s">
        <v>136</v>
      </c>
      <c r="CT1544" t="s">
        <v>134</v>
      </c>
      <c r="CU1544" t="s">
        <v>136</v>
      </c>
      <c r="CV1544" t="s">
        <v>136</v>
      </c>
      <c r="CW1544" t="s">
        <v>136</v>
      </c>
      <c r="CY1544" t="s">
        <v>136</v>
      </c>
      <c r="CZ1544" t="s">
        <v>136</v>
      </c>
      <c r="DA1544" t="s">
        <v>136</v>
      </c>
      <c r="DB1544" t="s">
        <v>136</v>
      </c>
      <c r="DC1544" t="s">
        <v>136</v>
      </c>
      <c r="DD1544" t="s">
        <v>136</v>
      </c>
      <c r="DF1544" t="s">
        <v>11942</v>
      </c>
      <c r="DG1544" t="s">
        <v>11943</v>
      </c>
      <c r="DH1544" t="s">
        <v>11937</v>
      </c>
      <c r="DI1544" t="s">
        <v>374</v>
      </c>
      <c r="DJ1544" s="4">
        <v>76657</v>
      </c>
      <c r="DK1544" t="s">
        <v>6220</v>
      </c>
      <c r="DL1544" t="s">
        <v>134</v>
      </c>
      <c r="DM1544">
        <v>20</v>
      </c>
      <c r="DN1544" t="s">
        <v>11944</v>
      </c>
      <c r="DO1544" t="s">
        <v>11937</v>
      </c>
      <c r="DP1544" t="s">
        <v>374</v>
      </c>
      <c r="DQ1544" t="str">
        <f>"76657"</f>
        <v>76657</v>
      </c>
      <c r="DR1544" t="s">
        <v>6220</v>
      </c>
      <c r="DS1544" t="s">
        <v>497</v>
      </c>
      <c r="DT1544">
        <v>1</v>
      </c>
      <c r="DU1544">
        <v>5</v>
      </c>
      <c r="DV1544" t="s">
        <v>134</v>
      </c>
      <c r="DW1544" t="s">
        <v>134</v>
      </c>
      <c r="DX1544" t="s">
        <v>134</v>
      </c>
      <c r="DY1544" t="s">
        <v>134</v>
      </c>
      <c r="DZ1544">
        <v>2</v>
      </c>
      <c r="EA1544" t="s">
        <v>136</v>
      </c>
      <c r="EC1544" s="5">
        <v>12.68</v>
      </c>
      <c r="ED1544" s="5">
        <v>55</v>
      </c>
      <c r="EE1544">
        <v>12548532610</v>
      </c>
      <c r="EF1544" t="s">
        <v>11945</v>
      </c>
      <c r="EG1544" t="s">
        <v>2862</v>
      </c>
      <c r="EH1544">
        <v>3</v>
      </c>
    </row>
    <row r="1545" spans="1:138" ht="15" customHeight="1" x14ac:dyDescent="0.35">
      <c r="A1545" t="s">
        <v>13703</v>
      </c>
      <c r="B1545" t="s">
        <v>157</v>
      </c>
      <c r="C1545" s="1">
        <v>44159.186948958333</v>
      </c>
      <c r="D1545" s="1">
        <v>44173</v>
      </c>
      <c r="E1545" t="s">
        <v>133</v>
      </c>
      <c r="F1545" t="s">
        <v>136</v>
      </c>
      <c r="G1545" t="s">
        <v>135</v>
      </c>
      <c r="H1545" t="s">
        <v>136</v>
      </c>
      <c r="I1545" t="s">
        <v>13704</v>
      </c>
      <c r="K1545" t="s">
        <v>13705</v>
      </c>
      <c r="M1545" t="s">
        <v>13706</v>
      </c>
      <c r="N1545" t="s">
        <v>720</v>
      </c>
      <c r="O1545" s="4">
        <v>39232</v>
      </c>
      <c r="P1545" t="s">
        <v>140</v>
      </c>
      <c r="R1545">
        <v>16019397304</v>
      </c>
      <c r="T1545">
        <v>111421</v>
      </c>
      <c r="U1545" t="s">
        <v>13707</v>
      </c>
      <c r="V1545" t="s">
        <v>2795</v>
      </c>
      <c r="X1545" t="s">
        <v>164</v>
      </c>
      <c r="Y1545" t="s">
        <v>13708</v>
      </c>
      <c r="AA1545" t="s">
        <v>13706</v>
      </c>
      <c r="AB1545" t="s">
        <v>720</v>
      </c>
      <c r="AC1545" s="4">
        <v>39232</v>
      </c>
      <c r="AD1545" t="s">
        <v>140</v>
      </c>
      <c r="AF1545">
        <v>16019397304</v>
      </c>
      <c r="AH1545" t="s">
        <v>13709</v>
      </c>
      <c r="AI1545" t="s">
        <v>168</v>
      </c>
      <c r="AJ1545" t="s">
        <v>814</v>
      </c>
      <c r="AK1545" t="s">
        <v>815</v>
      </c>
      <c r="AL1545" t="s">
        <v>816</v>
      </c>
      <c r="AM1545" t="s">
        <v>817</v>
      </c>
      <c r="AO1545" t="s">
        <v>818</v>
      </c>
      <c r="AP1545" t="s">
        <v>720</v>
      </c>
      <c r="AQ1545" s="4">
        <v>39114</v>
      </c>
      <c r="AR1545" t="s">
        <v>140</v>
      </c>
      <c r="AT1545">
        <v>16018475110</v>
      </c>
      <c r="AV1545" t="s">
        <v>819</v>
      </c>
      <c r="AW1545" t="s">
        <v>820</v>
      </c>
      <c r="AZ1545" t="s">
        <v>821</v>
      </c>
      <c r="BA1545" t="s">
        <v>822</v>
      </c>
      <c r="BB1545" t="s">
        <v>136</v>
      </c>
      <c r="BC1545" t="s">
        <v>136</v>
      </c>
      <c r="BD1545" t="s">
        <v>148</v>
      </c>
      <c r="BE1545" t="s">
        <v>136</v>
      </c>
      <c r="BF1545" t="s">
        <v>136</v>
      </c>
      <c r="BG1545" t="s">
        <v>134</v>
      </c>
      <c r="BH1545" t="s">
        <v>136</v>
      </c>
      <c r="BN1545" t="s">
        <v>13710</v>
      </c>
      <c r="BO1545" t="s">
        <v>824</v>
      </c>
      <c r="BP1545">
        <v>8</v>
      </c>
      <c r="BQ1545">
        <v>8</v>
      </c>
      <c r="BR1545">
        <v>8</v>
      </c>
      <c r="BS1545" s="1">
        <v>44228</v>
      </c>
      <c r="BT1545" s="1">
        <v>44529</v>
      </c>
      <c r="BU1545" s="1">
        <v>44228</v>
      </c>
      <c r="BV1545" s="1">
        <v>44529</v>
      </c>
      <c r="BW1545" t="s">
        <v>136</v>
      </c>
      <c r="BX1545">
        <v>50</v>
      </c>
      <c r="BY1545">
        <v>5</v>
      </c>
      <c r="BZ1545">
        <v>7.5</v>
      </c>
      <c r="CA1545">
        <v>7.5</v>
      </c>
      <c r="CB1545">
        <v>7.5</v>
      </c>
      <c r="CC1545">
        <v>7.5</v>
      </c>
      <c r="CD1545">
        <v>7.5</v>
      </c>
      <c r="CE1545">
        <v>7.5</v>
      </c>
      <c r="CF1545" t="str">
        <f>"8:00 AM"</f>
        <v>8:00 AM</v>
      </c>
      <c r="CG1545" t="str">
        <f>"5:00 PM"</f>
        <v>5:00 PM</v>
      </c>
      <c r="CH1545" s="5">
        <v>11.83</v>
      </c>
      <c r="CI1545" t="s">
        <v>146</v>
      </c>
      <c r="CL1545" t="s">
        <v>136</v>
      </c>
      <c r="CM1545" t="s">
        <v>147</v>
      </c>
      <c r="CN1545" t="s">
        <v>148</v>
      </c>
      <c r="CO1545" s="2" t="s">
        <v>825</v>
      </c>
      <c r="CP1545" t="s">
        <v>149</v>
      </c>
      <c r="CQ1545">
        <v>3</v>
      </c>
      <c r="CR1545">
        <v>0</v>
      </c>
      <c r="CS1545" t="s">
        <v>136</v>
      </c>
      <c r="CT1545" t="s">
        <v>136</v>
      </c>
      <c r="CU1545" t="s">
        <v>134</v>
      </c>
      <c r="CV1545" t="s">
        <v>134</v>
      </c>
      <c r="CW1545" t="s">
        <v>134</v>
      </c>
      <c r="CX1545">
        <v>80</v>
      </c>
      <c r="CY1545" t="s">
        <v>134</v>
      </c>
      <c r="CZ1545" t="s">
        <v>136</v>
      </c>
      <c r="DA1545" t="s">
        <v>136</v>
      </c>
      <c r="DB1545" t="s">
        <v>134</v>
      </c>
      <c r="DC1545" t="s">
        <v>134</v>
      </c>
      <c r="DD1545" t="s">
        <v>136</v>
      </c>
      <c r="DF1545" s="2" t="s">
        <v>13711</v>
      </c>
      <c r="DG1545" t="s">
        <v>13712</v>
      </c>
      <c r="DH1545" t="s">
        <v>13706</v>
      </c>
      <c r="DI1545" t="s">
        <v>720</v>
      </c>
      <c r="DJ1545" s="4">
        <v>39232</v>
      </c>
      <c r="DK1545" t="s">
        <v>6415</v>
      </c>
      <c r="DL1545" t="s">
        <v>136</v>
      </c>
      <c r="DM1545">
        <v>1</v>
      </c>
      <c r="DN1545" t="s">
        <v>13713</v>
      </c>
      <c r="DO1545" t="s">
        <v>13714</v>
      </c>
      <c r="DP1545" t="s">
        <v>720</v>
      </c>
      <c r="DQ1545" t="str">
        <f>"39208"</f>
        <v>39208</v>
      </c>
      <c r="DR1545" t="s">
        <v>6415</v>
      </c>
      <c r="DS1545" t="s">
        <v>830</v>
      </c>
      <c r="DT1545">
        <v>1</v>
      </c>
      <c r="DU1545">
        <v>8</v>
      </c>
      <c r="DV1545" t="s">
        <v>136</v>
      </c>
      <c r="DW1545" t="s">
        <v>136</v>
      </c>
      <c r="DX1545" t="s">
        <v>134</v>
      </c>
      <c r="DY1545" t="s">
        <v>136</v>
      </c>
      <c r="DZ1545">
        <v>1</v>
      </c>
      <c r="EA1545" t="s">
        <v>136</v>
      </c>
      <c r="EC1545" s="5">
        <v>12.68</v>
      </c>
      <c r="ED1545" s="5">
        <v>55</v>
      </c>
      <c r="EE1545">
        <v>16019397304</v>
      </c>
      <c r="EF1545" t="s">
        <v>13709</v>
      </c>
      <c r="EH1545">
        <v>0</v>
      </c>
    </row>
    <row r="1546" spans="1:138" ht="15" customHeight="1" x14ac:dyDescent="0.35">
      <c r="A1546" t="s">
        <v>9073</v>
      </c>
      <c r="B1546" t="s">
        <v>273</v>
      </c>
      <c r="C1546" s="1">
        <v>44162.599470601854</v>
      </c>
      <c r="D1546" s="1">
        <v>44173</v>
      </c>
      <c r="E1546" t="s">
        <v>133</v>
      </c>
      <c r="F1546" t="s">
        <v>136</v>
      </c>
      <c r="G1546" t="s">
        <v>135</v>
      </c>
      <c r="H1546" t="s">
        <v>136</v>
      </c>
      <c r="I1546" t="s">
        <v>9074</v>
      </c>
      <c r="K1546" t="s">
        <v>9075</v>
      </c>
      <c r="M1546" t="s">
        <v>9076</v>
      </c>
      <c r="N1546" t="s">
        <v>870</v>
      </c>
      <c r="O1546" s="4">
        <v>55947</v>
      </c>
      <c r="P1546" t="s">
        <v>140</v>
      </c>
      <c r="R1546">
        <v>15074585071</v>
      </c>
      <c r="T1546">
        <v>111331</v>
      </c>
      <c r="U1546" t="s">
        <v>9077</v>
      </c>
      <c r="V1546" t="s">
        <v>4707</v>
      </c>
      <c r="X1546" t="s">
        <v>164</v>
      </c>
      <c r="Y1546" t="s">
        <v>9078</v>
      </c>
      <c r="AA1546" t="s">
        <v>9076</v>
      </c>
      <c r="AB1546" t="s">
        <v>870</v>
      </c>
      <c r="AC1546" s="4">
        <v>55947</v>
      </c>
      <c r="AD1546" t="s">
        <v>140</v>
      </c>
      <c r="AF1546">
        <v>15074585071</v>
      </c>
      <c r="AH1546" t="s">
        <v>897</v>
      </c>
      <c r="AI1546" t="s">
        <v>168</v>
      </c>
      <c r="AJ1546" t="s">
        <v>621</v>
      </c>
      <c r="AK1546" t="s">
        <v>898</v>
      </c>
      <c r="AL1546" t="s">
        <v>899</v>
      </c>
      <c r="AM1546" t="s">
        <v>900</v>
      </c>
      <c r="AO1546" t="s">
        <v>901</v>
      </c>
      <c r="AP1546" t="s">
        <v>374</v>
      </c>
      <c r="AQ1546" s="4">
        <v>78260</v>
      </c>
      <c r="AR1546" t="s">
        <v>140</v>
      </c>
      <c r="AT1546">
        <v>12104820641</v>
      </c>
      <c r="AV1546" t="s">
        <v>902</v>
      </c>
      <c r="AW1546" t="s">
        <v>2755</v>
      </c>
      <c r="AZ1546" t="s">
        <v>175</v>
      </c>
      <c r="BA1546" t="s">
        <v>176</v>
      </c>
      <c r="BB1546" t="s">
        <v>136</v>
      </c>
      <c r="BC1546" t="s">
        <v>136</v>
      </c>
      <c r="BD1546" t="s">
        <v>148</v>
      </c>
      <c r="BE1546" t="s">
        <v>136</v>
      </c>
      <c r="BF1546" t="s">
        <v>136</v>
      </c>
      <c r="BG1546" t="s">
        <v>134</v>
      </c>
      <c r="BH1546" t="s">
        <v>136</v>
      </c>
      <c r="BN1546" t="s">
        <v>9079</v>
      </c>
      <c r="BO1546" t="s">
        <v>905</v>
      </c>
      <c r="BP1546">
        <v>4</v>
      </c>
      <c r="BQ1546">
        <v>4</v>
      </c>
      <c r="BS1546" s="1">
        <v>44228</v>
      </c>
      <c r="BT1546" s="1">
        <v>44378</v>
      </c>
      <c r="BU1546" s="1">
        <v>44228</v>
      </c>
      <c r="BV1546" s="1">
        <v>44378</v>
      </c>
      <c r="BW1546" t="s">
        <v>136</v>
      </c>
      <c r="BX1546">
        <v>40</v>
      </c>
      <c r="BY1546">
        <v>0</v>
      </c>
      <c r="BZ1546">
        <v>8</v>
      </c>
      <c r="CA1546">
        <v>8</v>
      </c>
      <c r="CB1546">
        <v>8</v>
      </c>
      <c r="CC1546">
        <v>8</v>
      </c>
      <c r="CD1546">
        <v>8</v>
      </c>
      <c r="CE1546">
        <v>0</v>
      </c>
      <c r="CF1546" t="str">
        <f>"7:00 AM"</f>
        <v>7:00 AM</v>
      </c>
      <c r="CG1546" t="str">
        <f>"4:00 PM"</f>
        <v>4:00 PM</v>
      </c>
      <c r="CH1546" s="5">
        <v>14.4</v>
      </c>
      <c r="CI1546" t="s">
        <v>146</v>
      </c>
      <c r="CL1546" t="s">
        <v>134</v>
      </c>
      <c r="CM1546" t="s">
        <v>312</v>
      </c>
      <c r="CN1546" t="s">
        <v>148</v>
      </c>
      <c r="CO1546" t="s">
        <v>4716</v>
      </c>
      <c r="CP1546" t="s">
        <v>149</v>
      </c>
      <c r="CQ1546">
        <v>1</v>
      </c>
      <c r="CR1546">
        <v>0</v>
      </c>
      <c r="CS1546" t="s">
        <v>136</v>
      </c>
      <c r="CT1546" t="s">
        <v>136</v>
      </c>
      <c r="CU1546" t="s">
        <v>136</v>
      </c>
      <c r="CV1546" t="s">
        <v>136</v>
      </c>
      <c r="CW1546" t="s">
        <v>134</v>
      </c>
      <c r="CX1546">
        <v>50</v>
      </c>
      <c r="CY1546" t="s">
        <v>134</v>
      </c>
      <c r="CZ1546" t="s">
        <v>134</v>
      </c>
      <c r="DA1546" t="s">
        <v>134</v>
      </c>
      <c r="DB1546" t="s">
        <v>134</v>
      </c>
      <c r="DC1546" t="s">
        <v>134</v>
      </c>
      <c r="DD1546" t="s">
        <v>136</v>
      </c>
      <c r="DF1546" t="s">
        <v>149</v>
      </c>
      <c r="DG1546" t="s">
        <v>9078</v>
      </c>
      <c r="DH1546" t="s">
        <v>9076</v>
      </c>
      <c r="DI1546" t="s">
        <v>870</v>
      </c>
      <c r="DJ1546" s="4">
        <v>55947</v>
      </c>
      <c r="DK1546" t="s">
        <v>9080</v>
      </c>
      <c r="DL1546" t="s">
        <v>136</v>
      </c>
      <c r="DM1546">
        <v>1</v>
      </c>
      <c r="DN1546" t="s">
        <v>9081</v>
      </c>
      <c r="DO1546" t="s">
        <v>9076</v>
      </c>
      <c r="DP1546" t="s">
        <v>870</v>
      </c>
      <c r="DQ1546" t="str">
        <f>"55947"</f>
        <v>55947</v>
      </c>
      <c r="DR1546" t="s">
        <v>9080</v>
      </c>
      <c r="DS1546" t="s">
        <v>9082</v>
      </c>
      <c r="DT1546">
        <v>1</v>
      </c>
      <c r="DU1546">
        <v>18</v>
      </c>
      <c r="DV1546" t="s">
        <v>134</v>
      </c>
      <c r="DW1546" t="s">
        <v>134</v>
      </c>
      <c r="DX1546" t="s">
        <v>134</v>
      </c>
      <c r="DY1546" t="s">
        <v>136</v>
      </c>
      <c r="DZ1546">
        <v>1</v>
      </c>
      <c r="EA1546" t="s">
        <v>136</v>
      </c>
      <c r="EC1546" s="5">
        <v>12.68</v>
      </c>
      <c r="ED1546" s="5">
        <v>55</v>
      </c>
      <c r="EE1546">
        <v>15074585071</v>
      </c>
      <c r="EF1546" t="s">
        <v>9083</v>
      </c>
      <c r="EG1546" t="s">
        <v>148</v>
      </c>
      <c r="EH1546">
        <v>1</v>
      </c>
    </row>
    <row r="1547" spans="1:138" ht="15" customHeight="1" x14ac:dyDescent="0.35">
      <c r="A1547" t="s">
        <v>23252</v>
      </c>
      <c r="B1547" t="s">
        <v>157</v>
      </c>
      <c r="C1547" s="1">
        <v>44160.420384027777</v>
      </c>
      <c r="D1547" s="1">
        <v>44173</v>
      </c>
      <c r="E1547" t="s">
        <v>133</v>
      </c>
      <c r="F1547" t="s">
        <v>136</v>
      </c>
      <c r="G1547" t="s">
        <v>135</v>
      </c>
      <c r="H1547" t="s">
        <v>136</v>
      </c>
      <c r="I1547" t="s">
        <v>23253</v>
      </c>
      <c r="K1547" t="s">
        <v>23254</v>
      </c>
      <c r="M1547" t="s">
        <v>23255</v>
      </c>
      <c r="N1547" t="s">
        <v>1187</v>
      </c>
      <c r="O1547" s="4">
        <v>67736</v>
      </c>
      <c r="P1547" t="s">
        <v>140</v>
      </c>
      <c r="R1547">
        <v>17854103750</v>
      </c>
      <c r="T1547">
        <v>1129</v>
      </c>
      <c r="U1547" t="s">
        <v>23256</v>
      </c>
      <c r="V1547" t="s">
        <v>367</v>
      </c>
      <c r="W1547" t="s">
        <v>2897</v>
      </c>
      <c r="X1547" t="s">
        <v>164</v>
      </c>
      <c r="Y1547" t="s">
        <v>23254</v>
      </c>
      <c r="AA1547" t="s">
        <v>23255</v>
      </c>
      <c r="AB1547" t="s">
        <v>1187</v>
      </c>
      <c r="AC1547" s="4">
        <v>67736</v>
      </c>
      <c r="AD1547" t="s">
        <v>140</v>
      </c>
      <c r="AF1547">
        <v>17854103750</v>
      </c>
      <c r="AH1547" t="s">
        <v>23257</v>
      </c>
      <c r="AI1547" t="s">
        <v>168</v>
      </c>
      <c r="AJ1547" t="s">
        <v>725</v>
      </c>
      <c r="AK1547" t="s">
        <v>2767</v>
      </c>
      <c r="AL1547" t="s">
        <v>2768</v>
      </c>
      <c r="AM1547" t="s">
        <v>728</v>
      </c>
      <c r="AN1547" t="s">
        <v>729</v>
      </c>
      <c r="AO1547" t="s">
        <v>730</v>
      </c>
      <c r="AP1547" t="s">
        <v>720</v>
      </c>
      <c r="AQ1547" s="4">
        <v>38930</v>
      </c>
      <c r="AR1547" t="s">
        <v>140</v>
      </c>
      <c r="AT1547">
        <v>16623854219</v>
      </c>
      <c r="AV1547" t="s">
        <v>2769</v>
      </c>
      <c r="AW1547" t="s">
        <v>732</v>
      </c>
      <c r="AZ1547" t="s">
        <v>334</v>
      </c>
      <c r="BA1547" t="s">
        <v>335</v>
      </c>
      <c r="BB1547" t="s">
        <v>136</v>
      </c>
      <c r="BC1547" t="s">
        <v>136</v>
      </c>
      <c r="BD1547" t="s">
        <v>148</v>
      </c>
      <c r="BE1547" t="s">
        <v>136</v>
      </c>
      <c r="BF1547" t="s">
        <v>136</v>
      </c>
      <c r="BG1547" t="s">
        <v>134</v>
      </c>
      <c r="BH1547" t="s">
        <v>136</v>
      </c>
      <c r="BN1547" t="s">
        <v>23258</v>
      </c>
      <c r="BO1547" t="s">
        <v>23259</v>
      </c>
      <c r="BP1547">
        <v>1</v>
      </c>
      <c r="BQ1547">
        <v>1</v>
      </c>
      <c r="BR1547">
        <v>1</v>
      </c>
      <c r="BS1547" s="1">
        <v>44216</v>
      </c>
      <c r="BT1547" s="1">
        <v>44500</v>
      </c>
      <c r="BU1547" s="1">
        <v>44216</v>
      </c>
      <c r="BV1547" s="1">
        <v>44500</v>
      </c>
      <c r="BW1547" t="s">
        <v>136</v>
      </c>
      <c r="BX1547">
        <v>54.96</v>
      </c>
      <c r="BY1547">
        <v>0</v>
      </c>
      <c r="BZ1547">
        <v>9.16</v>
      </c>
      <c r="CA1547">
        <v>9.16</v>
      </c>
      <c r="CB1547">
        <v>9.16</v>
      </c>
      <c r="CC1547">
        <v>9.16</v>
      </c>
      <c r="CD1547">
        <v>9.16</v>
      </c>
      <c r="CE1547">
        <v>9.16</v>
      </c>
      <c r="CF1547" t="str">
        <f>"8:00 AM"</f>
        <v>8:00 AM</v>
      </c>
      <c r="CG1547" t="str">
        <f>"5:10 PM"</f>
        <v>5:10 PM</v>
      </c>
      <c r="CH1547" s="5">
        <v>14.99</v>
      </c>
      <c r="CI1547" t="s">
        <v>146</v>
      </c>
      <c r="CL1547" t="s">
        <v>134</v>
      </c>
      <c r="CM1547" t="s">
        <v>312</v>
      </c>
      <c r="CN1547" t="s">
        <v>148</v>
      </c>
      <c r="CO1547" t="s">
        <v>1179</v>
      </c>
      <c r="CP1547" t="s">
        <v>149</v>
      </c>
      <c r="CQ1547">
        <v>3</v>
      </c>
      <c r="CR1547">
        <v>0</v>
      </c>
      <c r="CS1547" t="s">
        <v>136</v>
      </c>
      <c r="CT1547" t="s">
        <v>134</v>
      </c>
      <c r="CU1547" t="s">
        <v>136</v>
      </c>
      <c r="CV1547" t="s">
        <v>136</v>
      </c>
      <c r="CW1547" t="s">
        <v>134</v>
      </c>
      <c r="CX1547">
        <v>100</v>
      </c>
      <c r="CY1547" t="s">
        <v>134</v>
      </c>
      <c r="CZ1547" t="s">
        <v>134</v>
      </c>
      <c r="DA1547" t="s">
        <v>136</v>
      </c>
      <c r="DB1547" t="s">
        <v>134</v>
      </c>
      <c r="DC1547" t="s">
        <v>134</v>
      </c>
      <c r="DD1547" t="s">
        <v>136</v>
      </c>
      <c r="DF1547" t="s">
        <v>23260</v>
      </c>
      <c r="DG1547" t="s">
        <v>23261</v>
      </c>
      <c r="DH1547" t="s">
        <v>23255</v>
      </c>
      <c r="DI1547" t="s">
        <v>1187</v>
      </c>
      <c r="DJ1547" s="4">
        <v>67736</v>
      </c>
      <c r="DK1547" t="s">
        <v>19005</v>
      </c>
      <c r="DL1547" t="s">
        <v>136</v>
      </c>
      <c r="DM1547">
        <v>1</v>
      </c>
      <c r="DN1547" t="s">
        <v>23262</v>
      </c>
      <c r="DO1547" t="s">
        <v>23263</v>
      </c>
      <c r="DP1547" t="s">
        <v>1187</v>
      </c>
      <c r="DQ1547" t="str">
        <f>"67850"</f>
        <v>67850</v>
      </c>
      <c r="DR1547" t="s">
        <v>4748</v>
      </c>
      <c r="DS1547" t="s">
        <v>2855</v>
      </c>
      <c r="DT1547">
        <v>1</v>
      </c>
      <c r="DU1547">
        <v>1</v>
      </c>
      <c r="DV1547" t="s">
        <v>134</v>
      </c>
      <c r="DW1547" t="s">
        <v>134</v>
      </c>
      <c r="DX1547" t="s">
        <v>134</v>
      </c>
      <c r="DY1547" t="s">
        <v>136</v>
      </c>
      <c r="DZ1547">
        <v>1</v>
      </c>
      <c r="EA1547" t="s">
        <v>136</v>
      </c>
      <c r="EC1547" s="5">
        <v>12.68</v>
      </c>
      <c r="ED1547" s="5">
        <v>55</v>
      </c>
      <c r="EE1547">
        <v>17854103750</v>
      </c>
      <c r="EF1547" t="s">
        <v>23257</v>
      </c>
      <c r="EG1547" t="s">
        <v>148</v>
      </c>
      <c r="EH1547">
        <v>1</v>
      </c>
    </row>
    <row r="1548" spans="1:138" ht="15" customHeight="1" x14ac:dyDescent="0.35">
      <c r="A1548" t="s">
        <v>16390</v>
      </c>
      <c r="B1548" t="s">
        <v>273</v>
      </c>
      <c r="C1548" s="1">
        <v>44160.783296412039</v>
      </c>
      <c r="D1548" s="1">
        <v>44173</v>
      </c>
      <c r="E1548" t="s">
        <v>133</v>
      </c>
      <c r="F1548" t="s">
        <v>136</v>
      </c>
      <c r="G1548" t="s">
        <v>607</v>
      </c>
      <c r="H1548" t="s">
        <v>136</v>
      </c>
      <c r="I1548" t="s">
        <v>16391</v>
      </c>
      <c r="K1548" t="s">
        <v>16392</v>
      </c>
      <c r="M1548" t="s">
        <v>16393</v>
      </c>
      <c r="N1548" t="s">
        <v>10269</v>
      </c>
      <c r="O1548" s="4">
        <v>637</v>
      </c>
      <c r="P1548" t="s">
        <v>140</v>
      </c>
      <c r="R1548">
        <v>17878040420</v>
      </c>
      <c r="T1548">
        <v>111339</v>
      </c>
      <c r="U1548" t="s">
        <v>16394</v>
      </c>
      <c r="V1548" t="s">
        <v>1437</v>
      </c>
      <c r="W1548" t="s">
        <v>1957</v>
      </c>
      <c r="X1548" t="s">
        <v>1677</v>
      </c>
      <c r="Y1548" t="s">
        <v>16395</v>
      </c>
      <c r="AA1548" t="s">
        <v>16393</v>
      </c>
      <c r="AB1548" t="s">
        <v>10269</v>
      </c>
      <c r="AC1548" s="4">
        <v>637</v>
      </c>
      <c r="AD1548" t="s">
        <v>140</v>
      </c>
      <c r="AF1548">
        <v>17878040420</v>
      </c>
      <c r="AH1548" t="s">
        <v>16396</v>
      </c>
      <c r="AI1548" t="s">
        <v>226</v>
      </c>
      <c r="AJ1548" t="s">
        <v>16397</v>
      </c>
      <c r="AK1548" t="s">
        <v>6001</v>
      </c>
      <c r="AL1548" t="s">
        <v>403</v>
      </c>
      <c r="AM1548" t="s">
        <v>16398</v>
      </c>
      <c r="AO1548" t="s">
        <v>16399</v>
      </c>
      <c r="AP1548" t="s">
        <v>10269</v>
      </c>
      <c r="AQ1548" s="4">
        <v>958</v>
      </c>
      <c r="AR1548" t="s">
        <v>140</v>
      </c>
      <c r="AT1548">
        <v>17879361664</v>
      </c>
      <c r="AV1548" t="s">
        <v>16400</v>
      </c>
      <c r="AW1548" t="s">
        <v>16401</v>
      </c>
      <c r="AX1548" t="s">
        <v>10269</v>
      </c>
      <c r="AY1548" t="s">
        <v>693</v>
      </c>
      <c r="AZ1548" t="s">
        <v>175</v>
      </c>
      <c r="BA1548" t="s">
        <v>176</v>
      </c>
      <c r="BB1548" t="s">
        <v>136</v>
      </c>
      <c r="BC1548" t="s">
        <v>136</v>
      </c>
      <c r="BD1548" t="s">
        <v>148</v>
      </c>
      <c r="BE1548" t="s">
        <v>136</v>
      </c>
      <c r="BF1548" t="s">
        <v>136</v>
      </c>
      <c r="BG1548" t="s">
        <v>134</v>
      </c>
      <c r="BH1548" t="s">
        <v>136</v>
      </c>
      <c r="BN1548" t="s">
        <v>16402</v>
      </c>
      <c r="BO1548" t="s">
        <v>6890</v>
      </c>
      <c r="BP1548">
        <v>69</v>
      </c>
      <c r="BQ1548">
        <v>8</v>
      </c>
      <c r="BS1548" s="1">
        <v>44226</v>
      </c>
      <c r="BT1548" s="1">
        <v>44530</v>
      </c>
      <c r="BU1548" s="1">
        <v>44226</v>
      </c>
      <c r="BV1548" s="1">
        <v>44530</v>
      </c>
      <c r="BW1548" t="s">
        <v>136</v>
      </c>
      <c r="BX1548">
        <v>56</v>
      </c>
      <c r="BY1548">
        <v>8</v>
      </c>
      <c r="BZ1548">
        <v>8</v>
      </c>
      <c r="CA1548">
        <v>8</v>
      </c>
      <c r="CB1548">
        <v>8</v>
      </c>
      <c r="CC1548">
        <v>8</v>
      </c>
      <c r="CD1548">
        <v>8</v>
      </c>
      <c r="CE1548">
        <v>8</v>
      </c>
      <c r="CF1548" t="str">
        <f>"6:00 AM"</f>
        <v>6:00 AM</v>
      </c>
      <c r="CG1548" t="str">
        <f>"2:30 PM"</f>
        <v>2:30 PM</v>
      </c>
      <c r="CH1548" s="5">
        <v>8.34</v>
      </c>
      <c r="CI1548" t="s">
        <v>146</v>
      </c>
      <c r="CL1548" t="s">
        <v>134</v>
      </c>
      <c r="CM1548" t="s">
        <v>147</v>
      </c>
      <c r="CN1548" t="s">
        <v>148</v>
      </c>
      <c r="CO1548" s="2" t="s">
        <v>16403</v>
      </c>
      <c r="CP1548" t="s">
        <v>149</v>
      </c>
      <c r="CQ1548">
        <v>3</v>
      </c>
      <c r="CR1548">
        <v>0</v>
      </c>
      <c r="CS1548" t="s">
        <v>136</v>
      </c>
      <c r="CT1548" t="s">
        <v>136</v>
      </c>
      <c r="CU1548" t="s">
        <v>136</v>
      </c>
      <c r="CV1548" t="s">
        <v>136</v>
      </c>
      <c r="CW1548" t="s">
        <v>134</v>
      </c>
      <c r="CX1548">
        <v>50</v>
      </c>
      <c r="CY1548" t="s">
        <v>136</v>
      </c>
      <c r="CZ1548" t="s">
        <v>136</v>
      </c>
      <c r="DA1548" t="s">
        <v>134</v>
      </c>
      <c r="DB1548" t="s">
        <v>134</v>
      </c>
      <c r="DC1548" t="s">
        <v>134</v>
      </c>
      <c r="DD1548" t="s">
        <v>136</v>
      </c>
      <c r="DF1548" t="s">
        <v>149</v>
      </c>
      <c r="DG1548" t="s">
        <v>16392</v>
      </c>
      <c r="DH1548" t="s">
        <v>16393</v>
      </c>
      <c r="DI1548" t="s">
        <v>10269</v>
      </c>
      <c r="DJ1548" s="4">
        <v>637</v>
      </c>
      <c r="DK1548" t="s">
        <v>16404</v>
      </c>
      <c r="DL1548" t="s">
        <v>136</v>
      </c>
      <c r="DM1548">
        <v>1</v>
      </c>
      <c r="DN1548" t="s">
        <v>16405</v>
      </c>
      <c r="DO1548" t="s">
        <v>16393</v>
      </c>
      <c r="DP1548" t="s">
        <v>10269</v>
      </c>
      <c r="DQ1548" t="str">
        <f>"00637"</f>
        <v>00637</v>
      </c>
      <c r="DR1548" t="s">
        <v>16404</v>
      </c>
      <c r="DS1548" t="s">
        <v>16406</v>
      </c>
      <c r="DT1548">
        <v>1</v>
      </c>
      <c r="DU1548">
        <v>8</v>
      </c>
      <c r="DV1548" t="s">
        <v>134</v>
      </c>
      <c r="DW1548" t="s">
        <v>134</v>
      </c>
      <c r="DX1548" t="s">
        <v>134</v>
      </c>
      <c r="DY1548" t="s">
        <v>136</v>
      </c>
      <c r="DZ1548">
        <v>1</v>
      </c>
      <c r="EA1548" t="s">
        <v>136</v>
      </c>
      <c r="EC1548" s="5">
        <v>12.68</v>
      </c>
      <c r="ED1548" s="5">
        <v>55</v>
      </c>
      <c r="EE1548">
        <v>17878040420</v>
      </c>
      <c r="EF1548" t="s">
        <v>16396</v>
      </c>
      <c r="EG1548" t="s">
        <v>148</v>
      </c>
      <c r="EH1548">
        <v>1</v>
      </c>
    </row>
    <row r="1549" spans="1:138" ht="15" customHeight="1" x14ac:dyDescent="0.35">
      <c r="A1549" t="s">
        <v>18243</v>
      </c>
      <c r="B1549" t="s">
        <v>157</v>
      </c>
      <c r="C1549" s="1">
        <v>44165.638227546297</v>
      </c>
      <c r="D1549" s="1">
        <v>44173</v>
      </c>
      <c r="E1549" t="s">
        <v>133</v>
      </c>
      <c r="F1549" t="s">
        <v>136</v>
      </c>
      <c r="G1549" t="s">
        <v>135</v>
      </c>
      <c r="H1549" t="s">
        <v>136</v>
      </c>
      <c r="I1549" t="s">
        <v>18244</v>
      </c>
      <c r="K1549" t="s">
        <v>18245</v>
      </c>
      <c r="M1549" t="s">
        <v>12019</v>
      </c>
      <c r="N1549" t="s">
        <v>460</v>
      </c>
      <c r="O1549" s="4">
        <v>73013</v>
      </c>
      <c r="P1549" t="s">
        <v>140</v>
      </c>
      <c r="R1549">
        <v>14052857275</v>
      </c>
      <c r="T1549">
        <v>1114</v>
      </c>
      <c r="U1549" t="s">
        <v>18246</v>
      </c>
      <c r="V1549" t="s">
        <v>727</v>
      </c>
      <c r="W1549" t="s">
        <v>1979</v>
      </c>
      <c r="X1549" t="s">
        <v>429</v>
      </c>
      <c r="Y1549" t="s">
        <v>18245</v>
      </c>
      <c r="AA1549" t="s">
        <v>12019</v>
      </c>
      <c r="AB1549" t="s">
        <v>460</v>
      </c>
      <c r="AC1549" s="4">
        <v>73013</v>
      </c>
      <c r="AD1549" t="s">
        <v>140</v>
      </c>
      <c r="AF1549">
        <v>14052857275</v>
      </c>
      <c r="AH1549" t="s">
        <v>18247</v>
      </c>
      <c r="AI1549" t="s">
        <v>226</v>
      </c>
      <c r="AJ1549" t="s">
        <v>667</v>
      </c>
      <c r="AK1549" t="s">
        <v>668</v>
      </c>
      <c r="AL1549" t="s">
        <v>669</v>
      </c>
      <c r="AM1549" t="s">
        <v>670</v>
      </c>
      <c r="AO1549" t="s">
        <v>671</v>
      </c>
      <c r="AP1549" t="s">
        <v>246</v>
      </c>
      <c r="AQ1549" s="4">
        <v>70601</v>
      </c>
      <c r="AR1549" t="s">
        <v>140</v>
      </c>
      <c r="AT1549">
        <v>13372140354</v>
      </c>
      <c r="AV1549" t="s">
        <v>672</v>
      </c>
      <c r="AW1549" t="s">
        <v>1159</v>
      </c>
      <c r="AX1549" t="s">
        <v>246</v>
      </c>
      <c r="AY1549" t="s">
        <v>674</v>
      </c>
      <c r="AZ1549" t="s">
        <v>144</v>
      </c>
      <c r="BA1549" t="s">
        <v>145</v>
      </c>
      <c r="BB1549" t="s">
        <v>136</v>
      </c>
      <c r="BC1549" t="s">
        <v>136</v>
      </c>
      <c r="BD1549" t="s">
        <v>148</v>
      </c>
      <c r="BE1549" t="s">
        <v>136</v>
      </c>
      <c r="BF1549" t="s">
        <v>136</v>
      </c>
      <c r="BG1549" t="s">
        <v>134</v>
      </c>
      <c r="BH1549" t="s">
        <v>136</v>
      </c>
      <c r="BN1549" t="s">
        <v>18248</v>
      </c>
      <c r="BO1549" t="s">
        <v>676</v>
      </c>
      <c r="BP1549">
        <v>10</v>
      </c>
      <c r="BQ1549">
        <v>10</v>
      </c>
      <c r="BR1549">
        <v>10</v>
      </c>
      <c r="BS1549" s="1">
        <v>44228</v>
      </c>
      <c r="BT1549" s="1">
        <v>44500</v>
      </c>
      <c r="BU1549" s="1">
        <v>44228</v>
      </c>
      <c r="BV1549" s="1">
        <v>44500</v>
      </c>
      <c r="BW1549" t="s">
        <v>136</v>
      </c>
      <c r="BX1549">
        <v>40</v>
      </c>
      <c r="BY1549">
        <v>0</v>
      </c>
      <c r="BZ1549">
        <v>8</v>
      </c>
      <c r="CA1549">
        <v>8</v>
      </c>
      <c r="CB1549">
        <v>8</v>
      </c>
      <c r="CC1549">
        <v>8</v>
      </c>
      <c r="CD1549">
        <v>8</v>
      </c>
      <c r="CE1549">
        <v>0</v>
      </c>
      <c r="CF1549" t="str">
        <f>"8:00 AM"</f>
        <v>8:00 AM</v>
      </c>
      <c r="CG1549" t="str">
        <f>"5:00 PM"</f>
        <v>5:00 PM</v>
      </c>
      <c r="CH1549" s="5">
        <v>12.67</v>
      </c>
      <c r="CI1549" t="s">
        <v>146</v>
      </c>
      <c r="CJ1549">
        <v>0</v>
      </c>
      <c r="CK1549" t="s">
        <v>148</v>
      </c>
      <c r="CL1549" t="s">
        <v>134</v>
      </c>
      <c r="CM1549" t="s">
        <v>147</v>
      </c>
      <c r="CN1549" t="s">
        <v>148</v>
      </c>
      <c r="CO1549" t="s">
        <v>18249</v>
      </c>
      <c r="CP1549" t="s">
        <v>149</v>
      </c>
      <c r="CQ1549">
        <v>0</v>
      </c>
      <c r="CR1549">
        <v>0</v>
      </c>
      <c r="CS1549" t="s">
        <v>136</v>
      </c>
      <c r="CT1549" t="s">
        <v>136</v>
      </c>
      <c r="CU1549" t="s">
        <v>136</v>
      </c>
      <c r="CV1549" t="s">
        <v>134</v>
      </c>
      <c r="CW1549" t="s">
        <v>134</v>
      </c>
      <c r="CX1549">
        <v>40</v>
      </c>
      <c r="CY1549" t="s">
        <v>134</v>
      </c>
      <c r="CZ1549" t="s">
        <v>136</v>
      </c>
      <c r="DA1549" t="s">
        <v>134</v>
      </c>
      <c r="DB1549" t="s">
        <v>134</v>
      </c>
      <c r="DC1549" t="s">
        <v>134</v>
      </c>
      <c r="DD1549" t="s">
        <v>136</v>
      </c>
      <c r="DF1549" t="s">
        <v>180</v>
      </c>
      <c r="DG1549" t="s">
        <v>18245</v>
      </c>
      <c r="DH1549" t="s">
        <v>12019</v>
      </c>
      <c r="DI1549" t="s">
        <v>460</v>
      </c>
      <c r="DJ1549" s="4">
        <v>73013</v>
      </c>
      <c r="DK1549" t="s">
        <v>12018</v>
      </c>
      <c r="DL1549" t="s">
        <v>136</v>
      </c>
      <c r="DM1549">
        <v>1</v>
      </c>
      <c r="DN1549" s="2" t="s">
        <v>18250</v>
      </c>
      <c r="DO1549" t="s">
        <v>12017</v>
      </c>
      <c r="DP1549" t="s">
        <v>460</v>
      </c>
      <c r="DQ1549" t="str">
        <f>"73132"</f>
        <v>73132</v>
      </c>
      <c r="DR1549" t="s">
        <v>12018</v>
      </c>
      <c r="DS1549" t="s">
        <v>3273</v>
      </c>
      <c r="DT1549">
        <v>2</v>
      </c>
      <c r="DU1549">
        <v>10</v>
      </c>
      <c r="DV1549" t="s">
        <v>134</v>
      </c>
      <c r="DW1549" t="s">
        <v>134</v>
      </c>
      <c r="DX1549" t="s">
        <v>134</v>
      </c>
      <c r="DY1549" t="s">
        <v>136</v>
      </c>
      <c r="DZ1549">
        <v>1</v>
      </c>
      <c r="EA1549" t="s">
        <v>136</v>
      </c>
      <c r="EC1549" s="5">
        <v>12.68</v>
      </c>
      <c r="ED1549" s="5">
        <v>55</v>
      </c>
      <c r="EE1549">
        <v>14052857275</v>
      </c>
      <c r="EF1549" t="s">
        <v>18251</v>
      </c>
      <c r="EG1549" t="s">
        <v>148</v>
      </c>
      <c r="EH1549">
        <v>1</v>
      </c>
    </row>
    <row r="1550" spans="1:138" ht="15" customHeight="1" x14ac:dyDescent="0.35">
      <c r="A1550" t="s">
        <v>20117</v>
      </c>
      <c r="B1550" t="s">
        <v>157</v>
      </c>
      <c r="C1550" s="1">
        <v>44158.549449421298</v>
      </c>
      <c r="D1550" s="1">
        <v>44173</v>
      </c>
      <c r="E1550" t="s">
        <v>1298</v>
      </c>
      <c r="F1550" t="s">
        <v>136</v>
      </c>
      <c r="G1550" t="s">
        <v>135</v>
      </c>
      <c r="H1550" t="s">
        <v>136</v>
      </c>
      <c r="I1550" t="s">
        <v>1299</v>
      </c>
      <c r="K1550" t="s">
        <v>1300</v>
      </c>
      <c r="L1550" t="s">
        <v>1301</v>
      </c>
      <c r="M1550" t="s">
        <v>1302</v>
      </c>
      <c r="N1550" t="s">
        <v>925</v>
      </c>
      <c r="O1550" s="4">
        <v>83301</v>
      </c>
      <c r="P1550" t="s">
        <v>140</v>
      </c>
      <c r="R1550">
        <v>12085952226</v>
      </c>
      <c r="T1550">
        <v>112410</v>
      </c>
      <c r="U1550" t="s">
        <v>1303</v>
      </c>
      <c r="V1550" t="s">
        <v>1304</v>
      </c>
      <c r="X1550" t="s">
        <v>1305</v>
      </c>
      <c r="Y1550" t="s">
        <v>1300</v>
      </c>
      <c r="Z1550" t="s">
        <v>1301</v>
      </c>
      <c r="AA1550" t="s">
        <v>1302</v>
      </c>
      <c r="AB1550" t="s">
        <v>925</v>
      </c>
      <c r="AC1550" s="4">
        <v>83301</v>
      </c>
      <c r="AD1550" t="s">
        <v>140</v>
      </c>
      <c r="AF1550">
        <v>12085952226</v>
      </c>
      <c r="AH1550" t="s">
        <v>1306</v>
      </c>
      <c r="AZ1550" t="s">
        <v>334</v>
      </c>
      <c r="BA1550" t="s">
        <v>335</v>
      </c>
      <c r="BB1550" t="s">
        <v>136</v>
      </c>
      <c r="BC1550" t="s">
        <v>136</v>
      </c>
      <c r="BD1550" t="s">
        <v>148</v>
      </c>
      <c r="BE1550" t="s">
        <v>136</v>
      </c>
      <c r="BF1550" t="s">
        <v>136</v>
      </c>
      <c r="BG1550" t="s">
        <v>134</v>
      </c>
      <c r="BH1550" t="s">
        <v>136</v>
      </c>
      <c r="BN1550" t="s">
        <v>20118</v>
      </c>
      <c r="BO1550" t="s">
        <v>1308</v>
      </c>
      <c r="BP1550">
        <v>1</v>
      </c>
      <c r="BQ1550">
        <v>1</v>
      </c>
      <c r="BR1550">
        <v>1</v>
      </c>
      <c r="BS1550" s="1">
        <v>44203</v>
      </c>
      <c r="BT1550" s="1">
        <v>44347</v>
      </c>
      <c r="BU1550" s="1">
        <v>44203</v>
      </c>
      <c r="BV1550" s="1">
        <v>44347</v>
      </c>
      <c r="BW1550" t="s">
        <v>134</v>
      </c>
      <c r="CH1550" s="5">
        <v>1682.33</v>
      </c>
      <c r="CI1550" t="s">
        <v>597</v>
      </c>
      <c r="CJ1550">
        <v>0</v>
      </c>
      <c r="CK1550" t="s">
        <v>1309</v>
      </c>
      <c r="CL1550" t="s">
        <v>136</v>
      </c>
      <c r="CM1550" t="s">
        <v>354</v>
      </c>
      <c r="CN1550" t="s">
        <v>1310</v>
      </c>
      <c r="CO1550" t="s">
        <v>1311</v>
      </c>
      <c r="CP1550" t="s">
        <v>149</v>
      </c>
      <c r="CQ1550">
        <v>3</v>
      </c>
      <c r="CR1550">
        <v>0</v>
      </c>
      <c r="CS1550" t="s">
        <v>136</v>
      </c>
      <c r="CT1550" t="s">
        <v>136</v>
      </c>
      <c r="CU1550" t="s">
        <v>136</v>
      </c>
      <c r="CV1550" t="s">
        <v>134</v>
      </c>
      <c r="CW1550" t="s">
        <v>134</v>
      </c>
      <c r="CX1550">
        <v>50</v>
      </c>
      <c r="CY1550" t="s">
        <v>134</v>
      </c>
      <c r="CZ1550" t="s">
        <v>136</v>
      </c>
      <c r="DA1550" t="s">
        <v>136</v>
      </c>
      <c r="DB1550" t="s">
        <v>136</v>
      </c>
      <c r="DC1550" t="s">
        <v>136</v>
      </c>
      <c r="DD1550" t="s">
        <v>136</v>
      </c>
      <c r="DF1550" t="s">
        <v>180</v>
      </c>
      <c r="DG1550" t="s">
        <v>15079</v>
      </c>
      <c r="DH1550" t="s">
        <v>15080</v>
      </c>
      <c r="DI1550" t="s">
        <v>592</v>
      </c>
      <c r="DJ1550" s="4">
        <v>82428</v>
      </c>
      <c r="DK1550" t="s">
        <v>10258</v>
      </c>
      <c r="DL1550" t="s">
        <v>134</v>
      </c>
      <c r="DM1550">
        <v>2</v>
      </c>
      <c r="DN1550" t="s">
        <v>15079</v>
      </c>
      <c r="DO1550" t="s">
        <v>15080</v>
      </c>
      <c r="DP1550" t="s">
        <v>592</v>
      </c>
      <c r="DQ1550" t="str">
        <f>"82428"</f>
        <v>82428</v>
      </c>
      <c r="DR1550" t="s">
        <v>10258</v>
      </c>
      <c r="DS1550" t="s">
        <v>2979</v>
      </c>
      <c r="DT1550">
        <v>4</v>
      </c>
      <c r="DU1550">
        <v>7</v>
      </c>
      <c r="DV1550" t="s">
        <v>134</v>
      </c>
      <c r="DW1550" t="s">
        <v>134</v>
      </c>
      <c r="DX1550" t="s">
        <v>134</v>
      </c>
      <c r="DY1550" t="s">
        <v>136</v>
      </c>
      <c r="DZ1550">
        <v>1</v>
      </c>
      <c r="EA1550" t="s">
        <v>136</v>
      </c>
      <c r="EC1550" s="5">
        <v>12.68</v>
      </c>
      <c r="ED1550" s="5">
        <v>55</v>
      </c>
      <c r="EE1550">
        <v>12085952226</v>
      </c>
      <c r="EF1550" t="s">
        <v>1316</v>
      </c>
      <c r="EG1550" t="s">
        <v>148</v>
      </c>
      <c r="EH1550">
        <v>0</v>
      </c>
    </row>
    <row r="1551" spans="1:138" ht="15" customHeight="1" x14ac:dyDescent="0.35">
      <c r="A1551" t="s">
        <v>6012</v>
      </c>
      <c r="B1551" t="s">
        <v>157</v>
      </c>
      <c r="C1551" s="1">
        <v>44159.727559722225</v>
      </c>
      <c r="D1551" s="1">
        <v>44173</v>
      </c>
      <c r="E1551" t="s">
        <v>1298</v>
      </c>
      <c r="F1551" t="s">
        <v>136</v>
      </c>
      <c r="G1551" t="s">
        <v>135</v>
      </c>
      <c r="H1551" t="s">
        <v>136</v>
      </c>
      <c r="I1551" t="s">
        <v>1299</v>
      </c>
      <c r="K1551" t="s">
        <v>1300</v>
      </c>
      <c r="L1551" t="s">
        <v>1301</v>
      </c>
      <c r="M1551" t="s">
        <v>1302</v>
      </c>
      <c r="N1551" t="s">
        <v>925</v>
      </c>
      <c r="O1551" s="4">
        <v>83301</v>
      </c>
      <c r="P1551" t="s">
        <v>140</v>
      </c>
      <c r="R1551">
        <v>12085952226</v>
      </c>
      <c r="T1551">
        <v>112410</v>
      </c>
      <c r="U1551" t="s">
        <v>1303</v>
      </c>
      <c r="V1551" t="s">
        <v>1304</v>
      </c>
      <c r="X1551" t="s">
        <v>1305</v>
      </c>
      <c r="Y1551" t="s">
        <v>1300</v>
      </c>
      <c r="Z1551" t="s">
        <v>1301</v>
      </c>
      <c r="AA1551" t="s">
        <v>1302</v>
      </c>
      <c r="AB1551" t="s">
        <v>925</v>
      </c>
      <c r="AC1551" s="4">
        <v>83301</v>
      </c>
      <c r="AD1551" t="s">
        <v>140</v>
      </c>
      <c r="AF1551">
        <v>12085952226</v>
      </c>
      <c r="AH1551" t="s">
        <v>1306</v>
      </c>
      <c r="AZ1551" t="s">
        <v>334</v>
      </c>
      <c r="BA1551" t="s">
        <v>335</v>
      </c>
      <c r="BB1551" t="s">
        <v>136</v>
      </c>
      <c r="BC1551" t="s">
        <v>136</v>
      </c>
      <c r="BD1551" t="s">
        <v>148</v>
      </c>
      <c r="BE1551" t="s">
        <v>136</v>
      </c>
      <c r="BF1551" t="s">
        <v>136</v>
      </c>
      <c r="BG1551" t="s">
        <v>134</v>
      </c>
      <c r="BH1551" t="s">
        <v>136</v>
      </c>
      <c r="BN1551" t="s">
        <v>6013</v>
      </c>
      <c r="BO1551" t="s">
        <v>5505</v>
      </c>
      <c r="BP1551">
        <v>1</v>
      </c>
      <c r="BQ1551">
        <v>1</v>
      </c>
      <c r="BR1551">
        <v>1</v>
      </c>
      <c r="BS1551" s="1">
        <v>44204</v>
      </c>
      <c r="BT1551" s="1">
        <v>44500</v>
      </c>
      <c r="BU1551" s="1">
        <v>44204</v>
      </c>
      <c r="BV1551" s="1">
        <v>44500</v>
      </c>
      <c r="BW1551" t="s">
        <v>134</v>
      </c>
      <c r="CH1551" s="5">
        <v>1682.33</v>
      </c>
      <c r="CI1551" t="s">
        <v>597</v>
      </c>
      <c r="CJ1551">
        <v>0</v>
      </c>
      <c r="CK1551" t="s">
        <v>2285</v>
      </c>
      <c r="CL1551" t="s">
        <v>136</v>
      </c>
      <c r="CM1551" t="s">
        <v>354</v>
      </c>
      <c r="CN1551" t="s">
        <v>1310</v>
      </c>
      <c r="CO1551" t="s">
        <v>6014</v>
      </c>
      <c r="CP1551" t="s">
        <v>149</v>
      </c>
      <c r="CQ1551">
        <v>3</v>
      </c>
      <c r="CR1551">
        <v>0</v>
      </c>
      <c r="CS1551" t="s">
        <v>136</v>
      </c>
      <c r="CT1551" t="s">
        <v>136</v>
      </c>
      <c r="CU1551" t="s">
        <v>136</v>
      </c>
      <c r="CV1551" t="s">
        <v>134</v>
      </c>
      <c r="CW1551" t="s">
        <v>134</v>
      </c>
      <c r="CX1551">
        <v>50</v>
      </c>
      <c r="CY1551" t="s">
        <v>134</v>
      </c>
      <c r="CZ1551" t="s">
        <v>136</v>
      </c>
      <c r="DA1551" t="s">
        <v>136</v>
      </c>
      <c r="DB1551" t="s">
        <v>136</v>
      </c>
      <c r="DC1551" t="s">
        <v>136</v>
      </c>
      <c r="DD1551" t="s">
        <v>136</v>
      </c>
      <c r="DF1551" t="s">
        <v>180</v>
      </c>
      <c r="DG1551" t="s">
        <v>6015</v>
      </c>
      <c r="DH1551" t="s">
        <v>6016</v>
      </c>
      <c r="DI1551" t="s">
        <v>925</v>
      </c>
      <c r="DJ1551" s="4">
        <v>83350</v>
      </c>
      <c r="DK1551" t="s">
        <v>2173</v>
      </c>
      <c r="DL1551" t="s">
        <v>134</v>
      </c>
      <c r="DM1551">
        <v>2</v>
      </c>
      <c r="DN1551" t="s">
        <v>6015</v>
      </c>
      <c r="DO1551" t="s">
        <v>6016</v>
      </c>
      <c r="DP1551" t="s">
        <v>925</v>
      </c>
      <c r="DQ1551" t="str">
        <f>"83350"</f>
        <v>83350</v>
      </c>
      <c r="DR1551" t="s">
        <v>2173</v>
      </c>
      <c r="DS1551" t="s">
        <v>6017</v>
      </c>
      <c r="DT1551">
        <v>14</v>
      </c>
      <c r="DU1551">
        <v>27</v>
      </c>
      <c r="DV1551" t="s">
        <v>136</v>
      </c>
      <c r="DW1551" t="s">
        <v>136</v>
      </c>
      <c r="DX1551" t="s">
        <v>134</v>
      </c>
      <c r="DY1551" t="s">
        <v>136</v>
      </c>
      <c r="DZ1551">
        <v>1</v>
      </c>
      <c r="EA1551" t="s">
        <v>136</v>
      </c>
      <c r="EC1551" s="5">
        <v>12.68</v>
      </c>
      <c r="ED1551" s="5">
        <v>55</v>
      </c>
      <c r="EE1551">
        <v>12085952226</v>
      </c>
      <c r="EF1551" t="s">
        <v>1316</v>
      </c>
      <c r="EG1551" t="s">
        <v>148</v>
      </c>
      <c r="EH1551">
        <v>0</v>
      </c>
    </row>
    <row r="1552" spans="1:138" ht="15" customHeight="1" x14ac:dyDescent="0.35">
      <c r="A1552" t="s">
        <v>20293</v>
      </c>
      <c r="B1552" t="s">
        <v>157</v>
      </c>
      <c r="C1552" s="1">
        <v>44168.455604282404</v>
      </c>
      <c r="D1552" s="1">
        <v>44173</v>
      </c>
      <c r="E1552" t="s">
        <v>133</v>
      </c>
      <c r="F1552" t="s">
        <v>136</v>
      </c>
      <c r="G1552" t="s">
        <v>135</v>
      </c>
      <c r="H1552" t="s">
        <v>136</v>
      </c>
      <c r="I1552" t="s">
        <v>20294</v>
      </c>
      <c r="K1552" t="s">
        <v>20295</v>
      </c>
      <c r="L1552" t="s">
        <v>148</v>
      </c>
      <c r="M1552" t="s">
        <v>20296</v>
      </c>
      <c r="N1552" t="s">
        <v>974</v>
      </c>
      <c r="O1552" s="4">
        <v>21771</v>
      </c>
      <c r="P1552" t="s">
        <v>140</v>
      </c>
      <c r="R1552">
        <v>13018315336</v>
      </c>
      <c r="T1552">
        <v>111422</v>
      </c>
      <c r="U1552" t="s">
        <v>13378</v>
      </c>
      <c r="V1552" t="s">
        <v>2932</v>
      </c>
      <c r="W1552" t="s">
        <v>840</v>
      </c>
      <c r="X1552" t="s">
        <v>429</v>
      </c>
      <c r="Y1552" t="s">
        <v>20295</v>
      </c>
      <c r="AA1552" t="s">
        <v>20296</v>
      </c>
      <c r="AB1552" t="s">
        <v>974</v>
      </c>
      <c r="AC1552" s="4">
        <v>21771</v>
      </c>
      <c r="AD1552" t="s">
        <v>140</v>
      </c>
      <c r="AE1552" t="s">
        <v>841</v>
      </c>
      <c r="AF1552">
        <v>13018315336</v>
      </c>
      <c r="AH1552" t="s">
        <v>977</v>
      </c>
      <c r="AI1552" t="s">
        <v>168</v>
      </c>
      <c r="AJ1552" t="s">
        <v>559</v>
      </c>
      <c r="AK1552" t="s">
        <v>433</v>
      </c>
      <c r="AL1552" t="s">
        <v>978</v>
      </c>
      <c r="AM1552" t="s">
        <v>561</v>
      </c>
      <c r="AN1552" t="s">
        <v>562</v>
      </c>
      <c r="AO1552" t="s">
        <v>563</v>
      </c>
      <c r="AP1552" t="s">
        <v>564</v>
      </c>
      <c r="AQ1552" s="4">
        <v>22949</v>
      </c>
      <c r="AR1552" t="s">
        <v>140</v>
      </c>
      <c r="AT1552">
        <v>14342634300</v>
      </c>
      <c r="AV1552" t="s">
        <v>979</v>
      </c>
      <c r="AW1552" t="s">
        <v>980</v>
      </c>
      <c r="AZ1552" t="s">
        <v>144</v>
      </c>
      <c r="BA1552" t="s">
        <v>145</v>
      </c>
      <c r="BB1552" t="s">
        <v>136</v>
      </c>
      <c r="BC1552" t="s">
        <v>136</v>
      </c>
      <c r="BD1552" t="s">
        <v>148</v>
      </c>
      <c r="BE1552" t="s">
        <v>136</v>
      </c>
      <c r="BF1552" t="s">
        <v>136</v>
      </c>
      <c r="BG1552" t="s">
        <v>134</v>
      </c>
      <c r="BH1552" t="s">
        <v>136</v>
      </c>
      <c r="BI1552" t="s">
        <v>981</v>
      </c>
      <c r="BJ1552" t="s">
        <v>982</v>
      </c>
      <c r="BK1552" t="s">
        <v>939</v>
      </c>
      <c r="BL1552" t="s">
        <v>566</v>
      </c>
      <c r="BM1552" t="s">
        <v>977</v>
      </c>
      <c r="BN1552" t="s">
        <v>20297</v>
      </c>
      <c r="BO1552" t="s">
        <v>20298</v>
      </c>
      <c r="BP1552">
        <v>5</v>
      </c>
      <c r="BQ1552">
        <v>5</v>
      </c>
      <c r="BR1552">
        <v>5</v>
      </c>
      <c r="BS1552" s="1">
        <v>44242</v>
      </c>
      <c r="BT1552" s="1">
        <v>44488</v>
      </c>
      <c r="BU1552" s="1">
        <v>44242</v>
      </c>
      <c r="BV1552" s="1">
        <v>44488</v>
      </c>
      <c r="BW1552" t="s">
        <v>136</v>
      </c>
      <c r="BX1552">
        <v>40</v>
      </c>
      <c r="BY1552">
        <v>0</v>
      </c>
      <c r="BZ1552">
        <v>7</v>
      </c>
      <c r="CA1552">
        <v>7</v>
      </c>
      <c r="CB1552">
        <v>7</v>
      </c>
      <c r="CC1552">
        <v>7</v>
      </c>
      <c r="CD1552">
        <v>7</v>
      </c>
      <c r="CE1552">
        <v>5</v>
      </c>
      <c r="CF1552" t="str">
        <f>"9:00 AM"</f>
        <v>9:00 AM</v>
      </c>
      <c r="CG1552" t="str">
        <f>"4:30 PM"</f>
        <v>4:30 PM</v>
      </c>
      <c r="CH1552" s="5">
        <v>13.34</v>
      </c>
      <c r="CI1552" t="s">
        <v>146</v>
      </c>
      <c r="CL1552" t="s">
        <v>136</v>
      </c>
      <c r="CM1552" t="s">
        <v>147</v>
      </c>
      <c r="CN1552" t="s">
        <v>148</v>
      </c>
      <c r="CO1552" t="s">
        <v>854</v>
      </c>
      <c r="CP1552" t="s">
        <v>149</v>
      </c>
      <c r="CQ1552">
        <v>3</v>
      </c>
      <c r="CR1552">
        <v>0</v>
      </c>
      <c r="CS1552" t="s">
        <v>136</v>
      </c>
      <c r="CT1552" t="s">
        <v>136</v>
      </c>
      <c r="CU1552" t="s">
        <v>136</v>
      </c>
      <c r="CV1552" t="s">
        <v>134</v>
      </c>
      <c r="CW1552" t="s">
        <v>134</v>
      </c>
      <c r="CX1552">
        <v>75</v>
      </c>
      <c r="CY1552" t="s">
        <v>134</v>
      </c>
      <c r="CZ1552" t="s">
        <v>134</v>
      </c>
      <c r="DA1552" t="s">
        <v>134</v>
      </c>
      <c r="DB1552" t="s">
        <v>134</v>
      </c>
      <c r="DC1552" t="s">
        <v>134</v>
      </c>
      <c r="DD1552" t="s">
        <v>136</v>
      </c>
      <c r="DF1552" t="s">
        <v>20299</v>
      </c>
      <c r="DG1552" t="s">
        <v>20300</v>
      </c>
      <c r="DH1552" t="s">
        <v>20296</v>
      </c>
      <c r="DI1552" t="s">
        <v>974</v>
      </c>
      <c r="DJ1552" s="4">
        <v>21771</v>
      </c>
      <c r="DK1552" t="s">
        <v>3845</v>
      </c>
      <c r="DL1552" t="s">
        <v>136</v>
      </c>
      <c r="DM1552">
        <v>1</v>
      </c>
      <c r="DN1552" t="s">
        <v>20301</v>
      </c>
      <c r="DO1552" t="s">
        <v>20296</v>
      </c>
      <c r="DP1552" t="s">
        <v>974</v>
      </c>
      <c r="DQ1552" t="str">
        <f>"21771"</f>
        <v>21771</v>
      </c>
      <c r="DR1552" t="s">
        <v>3845</v>
      </c>
      <c r="DS1552" t="s">
        <v>919</v>
      </c>
      <c r="DT1552">
        <v>1</v>
      </c>
      <c r="DU1552">
        <v>6</v>
      </c>
      <c r="DV1552" t="s">
        <v>134</v>
      </c>
      <c r="DW1552" t="s">
        <v>134</v>
      </c>
      <c r="DX1552" t="s">
        <v>134</v>
      </c>
      <c r="DY1552" t="s">
        <v>136</v>
      </c>
      <c r="DZ1552">
        <v>1</v>
      </c>
      <c r="EA1552" t="s">
        <v>134</v>
      </c>
      <c r="EB1552" s="5">
        <v>12.68</v>
      </c>
      <c r="EC1552" s="5">
        <v>12.68</v>
      </c>
      <c r="ED1552" s="5">
        <v>55</v>
      </c>
      <c r="EE1552">
        <v>13018315336</v>
      </c>
      <c r="EF1552" t="s">
        <v>148</v>
      </c>
      <c r="EG1552" t="s">
        <v>988</v>
      </c>
      <c r="EH1552">
        <v>0</v>
      </c>
    </row>
    <row r="1553" spans="1:138" ht="15" customHeight="1" x14ac:dyDescent="0.35">
      <c r="A1553" t="s">
        <v>20124</v>
      </c>
      <c r="B1553" t="s">
        <v>157</v>
      </c>
      <c r="C1553" s="1">
        <v>44110.534579513886</v>
      </c>
      <c r="D1553" s="1">
        <v>44174</v>
      </c>
      <c r="E1553" t="s">
        <v>1298</v>
      </c>
      <c r="F1553" t="s">
        <v>136</v>
      </c>
      <c r="G1553" t="s">
        <v>135</v>
      </c>
      <c r="H1553" t="s">
        <v>136</v>
      </c>
      <c r="I1553" t="s">
        <v>1299</v>
      </c>
      <c r="K1553" t="s">
        <v>1300</v>
      </c>
      <c r="L1553" t="s">
        <v>1301</v>
      </c>
      <c r="M1553" t="s">
        <v>1302</v>
      </c>
      <c r="N1553" t="s">
        <v>925</v>
      </c>
      <c r="O1553" s="4">
        <v>83301</v>
      </c>
      <c r="P1553" t="s">
        <v>140</v>
      </c>
      <c r="R1553">
        <v>12085952226</v>
      </c>
      <c r="T1553">
        <v>112410</v>
      </c>
      <c r="U1553" t="s">
        <v>1303</v>
      </c>
      <c r="V1553" t="s">
        <v>1304</v>
      </c>
      <c r="X1553" t="s">
        <v>1305</v>
      </c>
      <c r="Y1553" t="s">
        <v>1300</v>
      </c>
      <c r="Z1553" t="s">
        <v>1301</v>
      </c>
      <c r="AA1553" t="s">
        <v>1302</v>
      </c>
      <c r="AB1553" t="s">
        <v>925</v>
      </c>
      <c r="AC1553" s="4">
        <v>83301</v>
      </c>
      <c r="AD1553" t="s">
        <v>140</v>
      </c>
      <c r="AF1553">
        <v>12085952226</v>
      </c>
      <c r="AH1553" t="s">
        <v>1306</v>
      </c>
      <c r="AZ1553" t="s">
        <v>334</v>
      </c>
      <c r="BA1553" t="s">
        <v>335</v>
      </c>
      <c r="BB1553" t="s">
        <v>136</v>
      </c>
      <c r="BC1553" t="s">
        <v>136</v>
      </c>
      <c r="BD1553" t="s">
        <v>148</v>
      </c>
      <c r="BE1553" t="s">
        <v>136</v>
      </c>
      <c r="BF1553" t="s">
        <v>136</v>
      </c>
      <c r="BG1553" t="s">
        <v>134</v>
      </c>
      <c r="BH1553" t="s">
        <v>136</v>
      </c>
      <c r="BN1553" t="s">
        <v>20125</v>
      </c>
      <c r="BO1553" t="s">
        <v>1308</v>
      </c>
      <c r="BP1553">
        <v>2</v>
      </c>
      <c r="BQ1553">
        <v>2</v>
      </c>
      <c r="BR1553">
        <v>2</v>
      </c>
      <c r="BS1553" s="1">
        <v>44171</v>
      </c>
      <c r="BT1553" s="1">
        <v>44227</v>
      </c>
      <c r="BU1553" s="1">
        <v>44171</v>
      </c>
      <c r="BV1553" s="1">
        <v>44227</v>
      </c>
      <c r="BW1553" t="s">
        <v>134</v>
      </c>
      <c r="CH1553" s="5">
        <v>1993.33</v>
      </c>
      <c r="CI1553" t="s">
        <v>597</v>
      </c>
      <c r="CJ1553">
        <v>0</v>
      </c>
      <c r="CK1553" t="s">
        <v>14162</v>
      </c>
      <c r="CL1553" t="s">
        <v>136</v>
      </c>
      <c r="CM1553" t="s">
        <v>354</v>
      </c>
      <c r="CN1553" t="s">
        <v>1310</v>
      </c>
      <c r="CO1553" s="2" t="s">
        <v>14163</v>
      </c>
      <c r="CP1553" t="s">
        <v>149</v>
      </c>
      <c r="CQ1553">
        <v>3</v>
      </c>
      <c r="CR1553">
        <v>0</v>
      </c>
      <c r="CS1553" t="s">
        <v>136</v>
      </c>
      <c r="CT1553" t="s">
        <v>136</v>
      </c>
      <c r="CU1553" t="s">
        <v>136</v>
      </c>
      <c r="CV1553" t="s">
        <v>134</v>
      </c>
      <c r="CW1553" t="s">
        <v>134</v>
      </c>
      <c r="CX1553">
        <v>50</v>
      </c>
      <c r="CY1553" t="s">
        <v>134</v>
      </c>
      <c r="CZ1553" t="s">
        <v>136</v>
      </c>
      <c r="DA1553" t="s">
        <v>136</v>
      </c>
      <c r="DB1553" t="s">
        <v>136</v>
      </c>
      <c r="DC1553" t="s">
        <v>136</v>
      </c>
      <c r="DD1553" t="s">
        <v>136</v>
      </c>
      <c r="DF1553" t="s">
        <v>180</v>
      </c>
      <c r="DG1553" t="s">
        <v>14164</v>
      </c>
      <c r="DH1553" t="s">
        <v>5511</v>
      </c>
      <c r="DI1553" t="s">
        <v>1251</v>
      </c>
      <c r="DJ1553" s="4">
        <v>97873</v>
      </c>
      <c r="DK1553" t="s">
        <v>1026</v>
      </c>
      <c r="DL1553" t="s">
        <v>134</v>
      </c>
      <c r="DM1553">
        <v>2</v>
      </c>
      <c r="DN1553" t="s">
        <v>14164</v>
      </c>
      <c r="DO1553" t="s">
        <v>14165</v>
      </c>
      <c r="DP1553" t="s">
        <v>1251</v>
      </c>
      <c r="DQ1553" t="str">
        <f>"97873"</f>
        <v>97873</v>
      </c>
      <c r="DR1553" t="s">
        <v>1026</v>
      </c>
      <c r="DS1553" t="s">
        <v>2979</v>
      </c>
      <c r="DT1553">
        <v>3</v>
      </c>
      <c r="DU1553">
        <v>8</v>
      </c>
      <c r="DV1553" t="s">
        <v>134</v>
      </c>
      <c r="DW1553" t="s">
        <v>134</v>
      </c>
      <c r="DX1553" t="s">
        <v>134</v>
      </c>
      <c r="DY1553" t="s">
        <v>136</v>
      </c>
      <c r="DZ1553">
        <v>1</v>
      </c>
      <c r="EA1553" t="s">
        <v>136</v>
      </c>
      <c r="EC1553" s="5">
        <v>12.68</v>
      </c>
      <c r="ED1553" s="5">
        <v>55</v>
      </c>
      <c r="EE1553">
        <v>12085952226</v>
      </c>
      <c r="EF1553" t="s">
        <v>1316</v>
      </c>
      <c r="EG1553" t="s">
        <v>148</v>
      </c>
      <c r="EH1553">
        <v>0</v>
      </c>
    </row>
    <row r="1554" spans="1:138" ht="15" customHeight="1" x14ac:dyDescent="0.35">
      <c r="A1554" t="s">
        <v>21538</v>
      </c>
      <c r="B1554" t="s">
        <v>833</v>
      </c>
      <c r="C1554" s="1">
        <v>44122.265487037039</v>
      </c>
      <c r="D1554" s="1">
        <v>44174</v>
      </c>
      <c r="E1554" t="s">
        <v>133</v>
      </c>
      <c r="F1554" t="s">
        <v>136</v>
      </c>
      <c r="G1554" t="s">
        <v>135</v>
      </c>
      <c r="H1554" t="s">
        <v>136</v>
      </c>
      <c r="I1554" t="s">
        <v>21539</v>
      </c>
      <c r="K1554" t="s">
        <v>21540</v>
      </c>
      <c r="M1554" t="s">
        <v>4358</v>
      </c>
      <c r="N1554" t="s">
        <v>1128</v>
      </c>
      <c r="O1554" s="4">
        <v>58626</v>
      </c>
      <c r="P1554" t="s">
        <v>140</v>
      </c>
      <c r="R1554">
        <v>17012602668</v>
      </c>
      <c r="T1554">
        <v>11299</v>
      </c>
      <c r="U1554" t="s">
        <v>21541</v>
      </c>
      <c r="V1554" t="s">
        <v>2912</v>
      </c>
      <c r="X1554" t="s">
        <v>7643</v>
      </c>
      <c r="Y1554" t="s">
        <v>21540</v>
      </c>
      <c r="AA1554" t="s">
        <v>4358</v>
      </c>
      <c r="AB1554" t="s">
        <v>1128</v>
      </c>
      <c r="AC1554" s="4">
        <v>58626</v>
      </c>
      <c r="AD1554" t="s">
        <v>140</v>
      </c>
      <c r="AF1554">
        <v>7012602668</v>
      </c>
      <c r="AH1554" t="s">
        <v>1514</v>
      </c>
      <c r="AI1554" t="s">
        <v>168</v>
      </c>
      <c r="AJ1554" t="s">
        <v>1515</v>
      </c>
      <c r="AK1554" t="s">
        <v>1516</v>
      </c>
      <c r="AL1554" t="s">
        <v>21542</v>
      </c>
      <c r="AM1554" t="s">
        <v>1518</v>
      </c>
      <c r="AO1554" t="s">
        <v>1519</v>
      </c>
      <c r="AP1554" t="s">
        <v>1128</v>
      </c>
      <c r="AQ1554" s="4">
        <v>58423</v>
      </c>
      <c r="AR1554" t="s">
        <v>140</v>
      </c>
      <c r="AS1554" t="s">
        <v>1520</v>
      </c>
      <c r="AT1554">
        <v>17019623460</v>
      </c>
      <c r="AV1554" t="s">
        <v>1521</v>
      </c>
      <c r="AW1554" t="s">
        <v>2205</v>
      </c>
      <c r="AZ1554" t="s">
        <v>175</v>
      </c>
      <c r="BA1554" t="s">
        <v>176</v>
      </c>
      <c r="BB1554" t="s">
        <v>136</v>
      </c>
      <c r="BC1554" t="s">
        <v>136</v>
      </c>
      <c r="BD1554" t="s">
        <v>148</v>
      </c>
      <c r="BE1554" t="s">
        <v>136</v>
      </c>
      <c r="BF1554" t="s">
        <v>136</v>
      </c>
      <c r="BG1554" t="s">
        <v>134</v>
      </c>
      <c r="BH1554" t="s">
        <v>136</v>
      </c>
      <c r="BN1554" t="s">
        <v>21543</v>
      </c>
      <c r="BO1554" t="s">
        <v>2207</v>
      </c>
      <c r="BP1554">
        <v>2</v>
      </c>
      <c r="BQ1554">
        <v>2</v>
      </c>
      <c r="BR1554">
        <v>1</v>
      </c>
      <c r="BS1554" s="1">
        <v>44168</v>
      </c>
      <c r="BT1554" s="1">
        <v>44346</v>
      </c>
      <c r="BU1554" s="1">
        <v>44168</v>
      </c>
      <c r="BV1554" s="1">
        <v>44346</v>
      </c>
      <c r="BW1554" t="s">
        <v>136</v>
      </c>
      <c r="BX1554">
        <v>35</v>
      </c>
      <c r="BY1554">
        <v>0</v>
      </c>
      <c r="BZ1554">
        <v>7</v>
      </c>
      <c r="CA1554">
        <v>7</v>
      </c>
      <c r="CB1554">
        <v>7</v>
      </c>
      <c r="CC1554">
        <v>7</v>
      </c>
      <c r="CD1554">
        <v>7</v>
      </c>
      <c r="CE1554">
        <v>0</v>
      </c>
      <c r="CF1554" t="str">
        <f>"8:00 AM"</f>
        <v>8:00 AM</v>
      </c>
      <c r="CG1554" t="str">
        <f>"5:00 PM"</f>
        <v>5:00 PM</v>
      </c>
      <c r="CH1554" s="5">
        <v>14.99</v>
      </c>
      <c r="CI1554" t="s">
        <v>146</v>
      </c>
      <c r="CJ1554">
        <v>0</v>
      </c>
      <c r="CK1554">
        <v>0</v>
      </c>
      <c r="CL1554" t="s">
        <v>136</v>
      </c>
      <c r="CM1554" t="s">
        <v>312</v>
      </c>
      <c r="CN1554" t="s">
        <v>148</v>
      </c>
      <c r="CO1554" t="s">
        <v>21544</v>
      </c>
      <c r="CP1554" t="s">
        <v>149</v>
      </c>
      <c r="CQ1554">
        <v>3</v>
      </c>
      <c r="CR1554">
        <v>0</v>
      </c>
      <c r="CS1554" t="s">
        <v>136</v>
      </c>
      <c r="CT1554" t="s">
        <v>134</v>
      </c>
      <c r="CU1554" t="s">
        <v>136</v>
      </c>
      <c r="CV1554" t="s">
        <v>136</v>
      </c>
      <c r="CW1554" t="s">
        <v>136</v>
      </c>
      <c r="CY1554" t="s">
        <v>136</v>
      </c>
      <c r="CZ1554" t="s">
        <v>136</v>
      </c>
      <c r="DA1554" t="s">
        <v>136</v>
      </c>
      <c r="DB1554" t="s">
        <v>136</v>
      </c>
      <c r="DC1554" t="s">
        <v>136</v>
      </c>
      <c r="DD1554" t="s">
        <v>136</v>
      </c>
      <c r="DF1554" s="2" t="s">
        <v>21545</v>
      </c>
      <c r="DG1554" t="s">
        <v>21540</v>
      </c>
      <c r="DH1554" t="s">
        <v>4358</v>
      </c>
      <c r="DI1554" t="s">
        <v>1128</v>
      </c>
      <c r="DJ1554" s="4">
        <v>58626</v>
      </c>
      <c r="DK1554" t="s">
        <v>1527</v>
      </c>
      <c r="DL1554" t="s">
        <v>136</v>
      </c>
      <c r="DM1554">
        <v>1</v>
      </c>
      <c r="DN1554" t="s">
        <v>21546</v>
      </c>
      <c r="DO1554" t="s">
        <v>4358</v>
      </c>
      <c r="DP1554" t="s">
        <v>1128</v>
      </c>
      <c r="DQ1554" t="str">
        <f>"58626"</f>
        <v>58626</v>
      </c>
      <c r="DR1554" t="s">
        <v>1527</v>
      </c>
      <c r="DS1554" t="s">
        <v>21547</v>
      </c>
      <c r="DT1554">
        <v>1</v>
      </c>
      <c r="DU1554">
        <v>1</v>
      </c>
      <c r="DV1554" t="s">
        <v>136</v>
      </c>
      <c r="DW1554" t="s">
        <v>134</v>
      </c>
      <c r="DX1554" t="s">
        <v>136</v>
      </c>
      <c r="DY1554" t="s">
        <v>134</v>
      </c>
      <c r="DZ1554">
        <v>2</v>
      </c>
      <c r="EA1554" t="s">
        <v>136</v>
      </c>
      <c r="EC1554" s="5">
        <v>12.68</v>
      </c>
      <c r="ED1554" s="5">
        <v>55</v>
      </c>
      <c r="EE1554">
        <v>17012602668</v>
      </c>
      <c r="EF1554" t="s">
        <v>21548</v>
      </c>
      <c r="EG1554" t="s">
        <v>1132</v>
      </c>
      <c r="EH1554">
        <v>0</v>
      </c>
    </row>
    <row r="1555" spans="1:138" ht="15" customHeight="1" x14ac:dyDescent="0.35">
      <c r="A1555" t="s">
        <v>11194</v>
      </c>
      <c r="B1555" t="s">
        <v>157</v>
      </c>
      <c r="C1555" s="1">
        <v>44117.892524305556</v>
      </c>
      <c r="D1555" s="1">
        <v>44174</v>
      </c>
      <c r="E1555" t="s">
        <v>133</v>
      </c>
      <c r="F1555" t="s">
        <v>136</v>
      </c>
      <c r="G1555" t="s">
        <v>135</v>
      </c>
      <c r="H1555" t="s">
        <v>136</v>
      </c>
      <c r="I1555" t="s">
        <v>11195</v>
      </c>
      <c r="K1555" t="s">
        <v>6005</v>
      </c>
      <c r="M1555" t="s">
        <v>4241</v>
      </c>
      <c r="N1555" t="s">
        <v>374</v>
      </c>
      <c r="O1555" s="4">
        <v>79029</v>
      </c>
      <c r="P1555" t="s">
        <v>140</v>
      </c>
      <c r="R1555">
        <v>18069341370</v>
      </c>
      <c r="T1555">
        <v>11211</v>
      </c>
      <c r="U1555" t="s">
        <v>6007</v>
      </c>
      <c r="V1555" t="s">
        <v>6008</v>
      </c>
      <c r="X1555" t="s">
        <v>6009</v>
      </c>
      <c r="Y1555" t="s">
        <v>6006</v>
      </c>
      <c r="AA1555" t="s">
        <v>4241</v>
      </c>
      <c r="AB1555" t="s">
        <v>374</v>
      </c>
      <c r="AC1555" s="4">
        <v>79029</v>
      </c>
      <c r="AD1555" t="s">
        <v>140</v>
      </c>
      <c r="AF1555">
        <v>18069341370</v>
      </c>
      <c r="AH1555" t="s">
        <v>148</v>
      </c>
      <c r="AI1555" t="s">
        <v>168</v>
      </c>
      <c r="AJ1555" t="s">
        <v>2162</v>
      </c>
      <c r="AK1555" t="s">
        <v>2163</v>
      </c>
      <c r="AM1555" t="s">
        <v>1212</v>
      </c>
      <c r="AO1555" t="s">
        <v>1213</v>
      </c>
      <c r="AP1555" t="s">
        <v>460</v>
      </c>
      <c r="AQ1555" s="4">
        <v>74132</v>
      </c>
      <c r="AR1555" t="s">
        <v>140</v>
      </c>
      <c r="AT1555">
        <v>19189065212</v>
      </c>
      <c r="AV1555" t="s">
        <v>2164</v>
      </c>
      <c r="AW1555" t="s">
        <v>1216</v>
      </c>
      <c r="AZ1555" t="s">
        <v>334</v>
      </c>
      <c r="BA1555" t="s">
        <v>335</v>
      </c>
      <c r="BB1555" t="s">
        <v>136</v>
      </c>
      <c r="BC1555" t="s">
        <v>136</v>
      </c>
      <c r="BD1555" t="s">
        <v>148</v>
      </c>
      <c r="BE1555" t="s">
        <v>136</v>
      </c>
      <c r="BF1555" t="s">
        <v>136</v>
      </c>
      <c r="BG1555" t="s">
        <v>134</v>
      </c>
      <c r="BH1555" t="s">
        <v>136</v>
      </c>
      <c r="BN1555" t="s">
        <v>11196</v>
      </c>
      <c r="BO1555" t="s">
        <v>11197</v>
      </c>
      <c r="BP1555">
        <v>20</v>
      </c>
      <c r="BQ1555">
        <v>6</v>
      </c>
      <c r="BR1555">
        <v>6</v>
      </c>
      <c r="BS1555" s="1">
        <v>44180</v>
      </c>
      <c r="BT1555" s="1">
        <v>44287</v>
      </c>
      <c r="BU1555" s="1">
        <v>44180</v>
      </c>
      <c r="BV1555" s="1">
        <v>44287</v>
      </c>
      <c r="BW1555" t="s">
        <v>136</v>
      </c>
      <c r="BX1555">
        <v>54</v>
      </c>
      <c r="BY1555">
        <v>0</v>
      </c>
      <c r="BZ1555">
        <v>9</v>
      </c>
      <c r="CA1555">
        <v>9</v>
      </c>
      <c r="CB1555">
        <v>9</v>
      </c>
      <c r="CC1555">
        <v>9</v>
      </c>
      <c r="CD1555">
        <v>9</v>
      </c>
      <c r="CE1555">
        <v>9</v>
      </c>
      <c r="CF1555" t="str">
        <f>"8:00 AM"</f>
        <v>8:00 AM</v>
      </c>
      <c r="CG1555" t="str">
        <f>"5:00 PM"</f>
        <v>5:00 PM</v>
      </c>
      <c r="CH1555" s="5">
        <v>12.67</v>
      </c>
      <c r="CI1555" t="s">
        <v>146</v>
      </c>
      <c r="CL1555" t="s">
        <v>136</v>
      </c>
      <c r="CM1555" t="s">
        <v>354</v>
      </c>
      <c r="CN1555" t="s">
        <v>1788</v>
      </c>
      <c r="CO1555" s="2" t="s">
        <v>11198</v>
      </c>
      <c r="CP1555" t="s">
        <v>149</v>
      </c>
      <c r="CQ1555">
        <v>3</v>
      </c>
      <c r="CR1555">
        <v>0</v>
      </c>
      <c r="CS1555" t="s">
        <v>136</v>
      </c>
      <c r="CT1555" t="s">
        <v>134</v>
      </c>
      <c r="CU1555" t="s">
        <v>136</v>
      </c>
      <c r="CV1555" t="s">
        <v>136</v>
      </c>
      <c r="CW1555" t="s">
        <v>136</v>
      </c>
      <c r="CY1555" t="s">
        <v>136</v>
      </c>
      <c r="CZ1555" t="s">
        <v>136</v>
      </c>
      <c r="DA1555" t="s">
        <v>136</v>
      </c>
      <c r="DB1555" t="s">
        <v>136</v>
      </c>
      <c r="DC1555" t="s">
        <v>136</v>
      </c>
      <c r="DD1555" t="s">
        <v>136</v>
      </c>
      <c r="DF1555" s="2" t="s">
        <v>11199</v>
      </c>
      <c r="DG1555" s="2" t="s">
        <v>11200</v>
      </c>
      <c r="DH1555" t="s">
        <v>5760</v>
      </c>
      <c r="DI1555" t="s">
        <v>374</v>
      </c>
      <c r="DJ1555" s="4">
        <v>79084</v>
      </c>
      <c r="DK1555" t="s">
        <v>5761</v>
      </c>
      <c r="DL1555" t="s">
        <v>136</v>
      </c>
      <c r="DM1555">
        <v>1</v>
      </c>
      <c r="DN1555" t="s">
        <v>11201</v>
      </c>
      <c r="DO1555" t="s">
        <v>2861</v>
      </c>
      <c r="DP1555" t="s">
        <v>374</v>
      </c>
      <c r="DQ1555" t="str">
        <f>"79083"</f>
        <v>79083</v>
      </c>
      <c r="DR1555" t="s">
        <v>5761</v>
      </c>
      <c r="DS1555" t="s">
        <v>11202</v>
      </c>
      <c r="DT1555">
        <v>1</v>
      </c>
      <c r="DU1555">
        <v>3</v>
      </c>
      <c r="DV1555" t="s">
        <v>134</v>
      </c>
      <c r="DW1555" t="s">
        <v>134</v>
      </c>
      <c r="DX1555" t="s">
        <v>134</v>
      </c>
      <c r="DY1555" t="s">
        <v>134</v>
      </c>
      <c r="DZ1555">
        <v>3</v>
      </c>
      <c r="EA1555" t="s">
        <v>136</v>
      </c>
      <c r="EC1555" s="5">
        <v>12.68</v>
      </c>
      <c r="ED1555" s="5">
        <v>55</v>
      </c>
      <c r="EE1555">
        <v>18069341370</v>
      </c>
      <c r="EF1555" t="s">
        <v>148</v>
      </c>
      <c r="EG1555" t="s">
        <v>5141</v>
      </c>
      <c r="EH1555">
        <v>0</v>
      </c>
    </row>
    <row r="1556" spans="1:138" ht="15" customHeight="1" x14ac:dyDescent="0.35">
      <c r="A1556" t="s">
        <v>17739</v>
      </c>
      <c r="B1556" t="s">
        <v>157</v>
      </c>
      <c r="C1556" s="1">
        <v>44129.922787384261</v>
      </c>
      <c r="D1556" s="1">
        <v>44174</v>
      </c>
      <c r="E1556" t="s">
        <v>133</v>
      </c>
      <c r="F1556" t="s">
        <v>136</v>
      </c>
      <c r="G1556" t="s">
        <v>135</v>
      </c>
      <c r="H1556" t="s">
        <v>136</v>
      </c>
      <c r="I1556" t="s">
        <v>17740</v>
      </c>
      <c r="K1556" t="s">
        <v>9034</v>
      </c>
      <c r="L1556" t="s">
        <v>17741</v>
      </c>
      <c r="M1556" t="s">
        <v>9035</v>
      </c>
      <c r="N1556" t="s">
        <v>246</v>
      </c>
      <c r="O1556" s="4">
        <v>70532</v>
      </c>
      <c r="P1556" t="s">
        <v>140</v>
      </c>
      <c r="R1556">
        <v>13372461707</v>
      </c>
      <c r="T1556">
        <v>112512</v>
      </c>
      <c r="U1556" t="s">
        <v>9036</v>
      </c>
      <c r="V1556" t="s">
        <v>9037</v>
      </c>
      <c r="X1556" t="s">
        <v>1323</v>
      </c>
      <c r="Y1556" t="s">
        <v>9034</v>
      </c>
      <c r="Z1556" t="s">
        <v>17742</v>
      </c>
      <c r="AA1556" t="s">
        <v>9035</v>
      </c>
      <c r="AB1556" t="s">
        <v>246</v>
      </c>
      <c r="AC1556" s="4">
        <v>70532</v>
      </c>
      <c r="AD1556" t="s">
        <v>140</v>
      </c>
      <c r="AF1556">
        <v>13372461707</v>
      </c>
      <c r="AH1556" t="s">
        <v>9039</v>
      </c>
      <c r="AI1556" t="s">
        <v>226</v>
      </c>
      <c r="AJ1556" t="s">
        <v>667</v>
      </c>
      <c r="AK1556" t="s">
        <v>668</v>
      </c>
      <c r="AL1556" t="s">
        <v>669</v>
      </c>
      <c r="AM1556" t="s">
        <v>670</v>
      </c>
      <c r="AO1556" t="s">
        <v>671</v>
      </c>
      <c r="AP1556" t="s">
        <v>246</v>
      </c>
      <c r="AQ1556" s="4">
        <v>70601</v>
      </c>
      <c r="AR1556" t="s">
        <v>140</v>
      </c>
      <c r="AT1556">
        <v>13372140354</v>
      </c>
      <c r="AV1556" t="s">
        <v>672</v>
      </c>
      <c r="AW1556" t="s">
        <v>1159</v>
      </c>
      <c r="AX1556" t="s">
        <v>246</v>
      </c>
      <c r="AY1556" t="s">
        <v>674</v>
      </c>
      <c r="AZ1556" t="s">
        <v>334</v>
      </c>
      <c r="BA1556" t="s">
        <v>335</v>
      </c>
      <c r="BB1556" t="s">
        <v>136</v>
      </c>
      <c r="BC1556" t="s">
        <v>136</v>
      </c>
      <c r="BD1556" t="s">
        <v>148</v>
      </c>
      <c r="BE1556" t="s">
        <v>136</v>
      </c>
      <c r="BF1556" t="s">
        <v>136</v>
      </c>
      <c r="BG1556" t="s">
        <v>134</v>
      </c>
      <c r="BH1556" t="s">
        <v>136</v>
      </c>
      <c r="BN1556" t="s">
        <v>17743</v>
      </c>
      <c r="BO1556" t="s">
        <v>905</v>
      </c>
      <c r="BP1556">
        <v>6</v>
      </c>
      <c r="BQ1556">
        <v>6</v>
      </c>
      <c r="BR1556">
        <v>6</v>
      </c>
      <c r="BS1556" s="1">
        <v>44180</v>
      </c>
      <c r="BT1556" s="1">
        <v>44392</v>
      </c>
      <c r="BU1556" s="1">
        <v>44180</v>
      </c>
      <c r="BV1556" s="1">
        <v>44392</v>
      </c>
      <c r="BW1556" t="s">
        <v>136</v>
      </c>
      <c r="BX1556">
        <v>40</v>
      </c>
      <c r="BY1556">
        <v>0</v>
      </c>
      <c r="BZ1556">
        <v>8</v>
      </c>
      <c r="CA1556">
        <v>8</v>
      </c>
      <c r="CB1556">
        <v>8</v>
      </c>
      <c r="CC1556">
        <v>8</v>
      </c>
      <c r="CD1556">
        <v>8</v>
      </c>
      <c r="CE1556">
        <v>0</v>
      </c>
      <c r="CF1556" t="str">
        <f>"7:00 AM"</f>
        <v>7:00 AM</v>
      </c>
      <c r="CG1556" t="str">
        <f>"4:00 PM"</f>
        <v>4:00 PM</v>
      </c>
      <c r="CH1556" s="5">
        <v>11.83</v>
      </c>
      <c r="CI1556" t="s">
        <v>146</v>
      </c>
      <c r="CL1556" t="s">
        <v>134</v>
      </c>
      <c r="CM1556" t="s">
        <v>147</v>
      </c>
      <c r="CN1556" t="s">
        <v>148</v>
      </c>
      <c r="CO1556" t="s">
        <v>7734</v>
      </c>
      <c r="CP1556" t="s">
        <v>149</v>
      </c>
      <c r="CQ1556">
        <v>3</v>
      </c>
      <c r="CR1556">
        <v>0</v>
      </c>
      <c r="CS1556" t="s">
        <v>136</v>
      </c>
      <c r="CT1556" t="s">
        <v>136</v>
      </c>
      <c r="CU1556" t="s">
        <v>136</v>
      </c>
      <c r="CV1556" t="s">
        <v>134</v>
      </c>
      <c r="CW1556" t="s">
        <v>134</v>
      </c>
      <c r="CX1556">
        <v>50</v>
      </c>
      <c r="CY1556" t="s">
        <v>134</v>
      </c>
      <c r="CZ1556" t="s">
        <v>136</v>
      </c>
      <c r="DA1556" t="s">
        <v>136</v>
      </c>
      <c r="DB1556" t="s">
        <v>134</v>
      </c>
      <c r="DC1556" t="s">
        <v>136</v>
      </c>
      <c r="DD1556" t="s">
        <v>136</v>
      </c>
      <c r="DF1556" t="s">
        <v>180</v>
      </c>
      <c r="DG1556" t="s">
        <v>17744</v>
      </c>
      <c r="DH1556" t="s">
        <v>9035</v>
      </c>
      <c r="DI1556" t="s">
        <v>246</v>
      </c>
      <c r="DJ1556" s="4">
        <v>70532</v>
      </c>
      <c r="DK1556" t="s">
        <v>1610</v>
      </c>
      <c r="DL1556" t="s">
        <v>134</v>
      </c>
      <c r="DM1556">
        <v>4</v>
      </c>
      <c r="DN1556" t="s">
        <v>17745</v>
      </c>
      <c r="DO1556" t="s">
        <v>9035</v>
      </c>
      <c r="DP1556" t="s">
        <v>246</v>
      </c>
      <c r="DQ1556" t="str">
        <f>"70532"</f>
        <v>70532</v>
      </c>
      <c r="DR1556" t="s">
        <v>1610</v>
      </c>
      <c r="DS1556" t="s">
        <v>296</v>
      </c>
      <c r="DT1556">
        <v>1</v>
      </c>
      <c r="DU1556">
        <v>6</v>
      </c>
      <c r="DV1556" t="s">
        <v>134</v>
      </c>
      <c r="DW1556" t="s">
        <v>134</v>
      </c>
      <c r="DX1556" t="s">
        <v>134</v>
      </c>
      <c r="DY1556" t="s">
        <v>136</v>
      </c>
      <c r="DZ1556">
        <v>1</v>
      </c>
      <c r="EA1556" t="s">
        <v>136</v>
      </c>
      <c r="EC1556" s="5">
        <v>12.68</v>
      </c>
      <c r="ED1556" s="5">
        <v>55</v>
      </c>
      <c r="EE1556">
        <v>13372461707</v>
      </c>
      <c r="EF1556" t="s">
        <v>9039</v>
      </c>
      <c r="EG1556" t="s">
        <v>148</v>
      </c>
      <c r="EH1556">
        <v>1</v>
      </c>
    </row>
    <row r="1557" spans="1:138" ht="15" customHeight="1" x14ac:dyDescent="0.35">
      <c r="A1557" t="s">
        <v>3157</v>
      </c>
      <c r="B1557" t="s">
        <v>157</v>
      </c>
      <c r="C1557" s="1">
        <v>44127.568106828701</v>
      </c>
      <c r="D1557" s="1">
        <v>44174</v>
      </c>
      <c r="E1557" t="s">
        <v>133</v>
      </c>
      <c r="F1557" t="s">
        <v>136</v>
      </c>
      <c r="G1557" t="s">
        <v>135</v>
      </c>
      <c r="H1557" t="s">
        <v>136</v>
      </c>
      <c r="I1557" t="s">
        <v>3158</v>
      </c>
      <c r="K1557" t="s">
        <v>3159</v>
      </c>
      <c r="M1557" t="s">
        <v>3160</v>
      </c>
      <c r="N1557" t="s">
        <v>246</v>
      </c>
      <c r="O1557" s="4">
        <v>70510</v>
      </c>
      <c r="P1557" t="s">
        <v>140</v>
      </c>
      <c r="R1557">
        <v>13376527517</v>
      </c>
      <c r="T1557">
        <v>112512</v>
      </c>
      <c r="U1557" t="s">
        <v>3161</v>
      </c>
      <c r="V1557" t="s">
        <v>682</v>
      </c>
      <c r="W1557" t="s">
        <v>434</v>
      </c>
      <c r="X1557" t="s">
        <v>164</v>
      </c>
      <c r="Y1557" t="s">
        <v>3159</v>
      </c>
      <c r="AA1557" t="s">
        <v>3160</v>
      </c>
      <c r="AB1557" t="s">
        <v>246</v>
      </c>
      <c r="AC1557" s="4">
        <v>70510</v>
      </c>
      <c r="AD1557" t="s">
        <v>140</v>
      </c>
      <c r="AF1557">
        <v>13376527517</v>
      </c>
      <c r="AH1557" t="s">
        <v>3162</v>
      </c>
      <c r="AI1557" t="s">
        <v>168</v>
      </c>
      <c r="AJ1557" t="s">
        <v>1977</v>
      </c>
      <c r="AK1557" t="s">
        <v>1978</v>
      </c>
      <c r="AL1557" t="s">
        <v>1979</v>
      </c>
      <c r="AM1557" t="s">
        <v>1980</v>
      </c>
      <c r="AN1557" t="s">
        <v>1981</v>
      </c>
      <c r="AO1557" t="s">
        <v>1982</v>
      </c>
      <c r="AP1557" t="s">
        <v>246</v>
      </c>
      <c r="AQ1557" s="4">
        <v>70754</v>
      </c>
      <c r="AR1557" t="s">
        <v>140</v>
      </c>
      <c r="AT1557">
        <v>12256863033</v>
      </c>
      <c r="AV1557" t="s">
        <v>1983</v>
      </c>
      <c r="AW1557" t="s">
        <v>1984</v>
      </c>
      <c r="AZ1557" t="s">
        <v>334</v>
      </c>
      <c r="BA1557" t="s">
        <v>335</v>
      </c>
      <c r="BB1557" t="s">
        <v>136</v>
      </c>
      <c r="BC1557" t="s">
        <v>136</v>
      </c>
      <c r="BD1557" t="s">
        <v>148</v>
      </c>
      <c r="BE1557" t="s">
        <v>136</v>
      </c>
      <c r="BF1557" t="s">
        <v>136</v>
      </c>
      <c r="BG1557" t="s">
        <v>134</v>
      </c>
      <c r="BH1557" t="s">
        <v>136</v>
      </c>
      <c r="BN1557" t="s">
        <v>3163</v>
      </c>
      <c r="BO1557" t="s">
        <v>905</v>
      </c>
      <c r="BP1557">
        <v>1</v>
      </c>
      <c r="BQ1557">
        <v>1</v>
      </c>
      <c r="BR1557">
        <v>1</v>
      </c>
      <c r="BS1557" s="1">
        <v>44197</v>
      </c>
      <c r="BT1557" s="1">
        <v>44348</v>
      </c>
      <c r="BU1557" s="1">
        <v>44197</v>
      </c>
      <c r="BV1557" s="1">
        <v>44348</v>
      </c>
      <c r="BW1557" t="s">
        <v>136</v>
      </c>
      <c r="BX1557">
        <v>35</v>
      </c>
      <c r="BY1557">
        <v>0</v>
      </c>
      <c r="BZ1557">
        <v>6</v>
      </c>
      <c r="CA1557">
        <v>6</v>
      </c>
      <c r="CB1557">
        <v>6</v>
      </c>
      <c r="CC1557">
        <v>6</v>
      </c>
      <c r="CD1557">
        <v>6</v>
      </c>
      <c r="CE1557">
        <v>5</v>
      </c>
      <c r="CF1557" t="str">
        <f>"7:00 AM"</f>
        <v>7:00 AM</v>
      </c>
      <c r="CG1557" t="str">
        <f>"1:00 PM"</f>
        <v>1:00 PM</v>
      </c>
      <c r="CH1557" s="5">
        <v>11.83</v>
      </c>
      <c r="CI1557" t="s">
        <v>146</v>
      </c>
      <c r="CJ1557">
        <v>0</v>
      </c>
      <c r="CK1557" t="s">
        <v>3164</v>
      </c>
      <c r="CL1557" t="s">
        <v>134</v>
      </c>
      <c r="CM1557" t="s">
        <v>147</v>
      </c>
      <c r="CN1557" t="s">
        <v>148</v>
      </c>
      <c r="CO1557" s="2" t="s">
        <v>3165</v>
      </c>
      <c r="CP1557" t="s">
        <v>149</v>
      </c>
      <c r="CQ1557">
        <v>3</v>
      </c>
      <c r="CR1557">
        <v>0</v>
      </c>
      <c r="CS1557" t="s">
        <v>136</v>
      </c>
      <c r="CT1557" t="s">
        <v>136</v>
      </c>
      <c r="CU1557" t="s">
        <v>136</v>
      </c>
      <c r="CV1557" t="s">
        <v>134</v>
      </c>
      <c r="CW1557" t="s">
        <v>134</v>
      </c>
      <c r="CX1557">
        <v>50</v>
      </c>
      <c r="CY1557" t="s">
        <v>134</v>
      </c>
      <c r="CZ1557" t="s">
        <v>134</v>
      </c>
      <c r="DA1557" t="s">
        <v>134</v>
      </c>
      <c r="DB1557" t="s">
        <v>134</v>
      </c>
      <c r="DC1557" t="s">
        <v>134</v>
      </c>
      <c r="DD1557" t="s">
        <v>136</v>
      </c>
      <c r="DF1557" s="2" t="s">
        <v>1987</v>
      </c>
      <c r="DG1557" t="s">
        <v>3159</v>
      </c>
      <c r="DH1557" t="s">
        <v>3160</v>
      </c>
      <c r="DI1557" t="s">
        <v>246</v>
      </c>
      <c r="DJ1557" s="4">
        <v>70510</v>
      </c>
      <c r="DK1557" t="s">
        <v>3166</v>
      </c>
      <c r="DL1557" t="s">
        <v>134</v>
      </c>
      <c r="DM1557">
        <v>36</v>
      </c>
      <c r="DN1557" t="s">
        <v>3167</v>
      </c>
      <c r="DO1557" t="s">
        <v>3160</v>
      </c>
      <c r="DP1557" t="s">
        <v>246</v>
      </c>
      <c r="DQ1557" t="str">
        <f>"70510"</f>
        <v>70510</v>
      </c>
      <c r="DR1557" t="s">
        <v>3166</v>
      </c>
      <c r="DS1557" t="s">
        <v>296</v>
      </c>
      <c r="DT1557">
        <v>1</v>
      </c>
      <c r="DU1557">
        <v>4</v>
      </c>
      <c r="DV1557" t="s">
        <v>134</v>
      </c>
      <c r="DW1557" t="s">
        <v>134</v>
      </c>
      <c r="DX1557" t="s">
        <v>134</v>
      </c>
      <c r="DY1557" t="s">
        <v>136</v>
      </c>
      <c r="DZ1557">
        <v>1</v>
      </c>
      <c r="EA1557" t="s">
        <v>136</v>
      </c>
      <c r="EC1557" s="5">
        <v>12.68</v>
      </c>
      <c r="ED1557" s="5">
        <v>55</v>
      </c>
      <c r="EE1557">
        <v>13376527517</v>
      </c>
      <c r="EF1557" t="s">
        <v>3162</v>
      </c>
      <c r="EG1557" t="s">
        <v>1989</v>
      </c>
      <c r="EH1557">
        <v>3</v>
      </c>
    </row>
    <row r="1558" spans="1:138" ht="15" customHeight="1" x14ac:dyDescent="0.35">
      <c r="A1558" t="s">
        <v>22443</v>
      </c>
      <c r="B1558" t="s">
        <v>157</v>
      </c>
      <c r="C1558" s="1">
        <v>44138.432341666667</v>
      </c>
      <c r="D1558" s="1">
        <v>44174</v>
      </c>
      <c r="E1558" t="s">
        <v>133</v>
      </c>
      <c r="F1558" t="s">
        <v>136</v>
      </c>
      <c r="G1558" t="s">
        <v>135</v>
      </c>
      <c r="H1558" t="s">
        <v>136</v>
      </c>
      <c r="I1558" t="s">
        <v>9165</v>
      </c>
      <c r="K1558" t="s">
        <v>9166</v>
      </c>
      <c r="M1558" t="s">
        <v>700</v>
      </c>
      <c r="N1558" t="s">
        <v>246</v>
      </c>
      <c r="O1558" s="4">
        <v>70586</v>
      </c>
      <c r="P1558" t="s">
        <v>140</v>
      </c>
      <c r="R1558">
        <v>13378312569</v>
      </c>
      <c r="T1558">
        <v>1111</v>
      </c>
      <c r="U1558" t="s">
        <v>9167</v>
      </c>
      <c r="V1558" t="s">
        <v>2932</v>
      </c>
      <c r="W1558" t="s">
        <v>2615</v>
      </c>
      <c r="X1558" t="s">
        <v>164</v>
      </c>
      <c r="Y1558" t="s">
        <v>9166</v>
      </c>
      <c r="AA1558" t="s">
        <v>700</v>
      </c>
      <c r="AB1558" t="s">
        <v>246</v>
      </c>
      <c r="AC1558" s="4">
        <v>70586</v>
      </c>
      <c r="AD1558" t="s">
        <v>140</v>
      </c>
      <c r="AF1558">
        <v>13378312569</v>
      </c>
      <c r="AH1558" t="s">
        <v>9168</v>
      </c>
      <c r="AI1558" t="s">
        <v>226</v>
      </c>
      <c r="AJ1558" t="s">
        <v>646</v>
      </c>
      <c r="AK1558" t="s">
        <v>767</v>
      </c>
      <c r="AL1558" t="s">
        <v>768</v>
      </c>
      <c r="AM1558" t="s">
        <v>20760</v>
      </c>
      <c r="AO1558" t="s">
        <v>771</v>
      </c>
      <c r="AP1558" t="s">
        <v>246</v>
      </c>
      <c r="AQ1558" s="4">
        <v>70535</v>
      </c>
      <c r="AR1558" t="s">
        <v>140</v>
      </c>
      <c r="AS1558" t="s">
        <v>331</v>
      </c>
      <c r="AT1558">
        <v>13374663722</v>
      </c>
      <c r="AV1558" t="s">
        <v>772</v>
      </c>
      <c r="AW1558" t="s">
        <v>8253</v>
      </c>
      <c r="AX1558" t="s">
        <v>246</v>
      </c>
      <c r="AY1558" t="s">
        <v>774</v>
      </c>
      <c r="AZ1558" t="s">
        <v>334</v>
      </c>
      <c r="BA1558" t="s">
        <v>335</v>
      </c>
      <c r="BB1558" t="s">
        <v>136</v>
      </c>
      <c r="BC1558" t="s">
        <v>136</v>
      </c>
      <c r="BD1558" t="s">
        <v>148</v>
      </c>
      <c r="BE1558" t="s">
        <v>136</v>
      </c>
      <c r="BF1558" t="s">
        <v>136</v>
      </c>
      <c r="BG1558" t="s">
        <v>134</v>
      </c>
      <c r="BH1558" t="s">
        <v>136</v>
      </c>
      <c r="BN1558" t="s">
        <v>22444</v>
      </c>
      <c r="BO1558" t="s">
        <v>734</v>
      </c>
      <c r="BP1558">
        <v>4</v>
      </c>
      <c r="BQ1558">
        <v>4</v>
      </c>
      <c r="BR1558">
        <v>4</v>
      </c>
      <c r="BS1558" s="1">
        <v>44197</v>
      </c>
      <c r="BT1558" s="1">
        <v>44392</v>
      </c>
      <c r="BU1558" s="1">
        <v>44197</v>
      </c>
      <c r="BV1558" s="1">
        <v>44392</v>
      </c>
      <c r="BW1558" t="s">
        <v>136</v>
      </c>
      <c r="BX1558">
        <v>35</v>
      </c>
      <c r="BY1558">
        <v>0</v>
      </c>
      <c r="BZ1558">
        <v>7</v>
      </c>
      <c r="CA1558">
        <v>7</v>
      </c>
      <c r="CB1558">
        <v>7</v>
      </c>
      <c r="CC1558">
        <v>7</v>
      </c>
      <c r="CD1558">
        <v>7</v>
      </c>
      <c r="CE1558">
        <v>0</v>
      </c>
      <c r="CF1558" t="str">
        <f>"7:00 AM"</f>
        <v>7:00 AM</v>
      </c>
      <c r="CG1558" t="str">
        <f>"3:00 PM"</f>
        <v>3:00 PM</v>
      </c>
      <c r="CH1558" s="5">
        <v>11.83</v>
      </c>
      <c r="CI1558" t="s">
        <v>146</v>
      </c>
      <c r="CL1558" t="s">
        <v>136</v>
      </c>
      <c r="CM1558" t="s">
        <v>147</v>
      </c>
      <c r="CN1558" t="s">
        <v>148</v>
      </c>
      <c r="CO1558" t="s">
        <v>22445</v>
      </c>
      <c r="CP1558" t="s">
        <v>149</v>
      </c>
      <c r="CQ1558">
        <v>0</v>
      </c>
      <c r="CR1558">
        <v>0</v>
      </c>
      <c r="CS1558" t="s">
        <v>136</v>
      </c>
      <c r="CT1558" t="s">
        <v>136</v>
      </c>
      <c r="CU1558" t="s">
        <v>136</v>
      </c>
      <c r="CV1558" t="s">
        <v>136</v>
      </c>
      <c r="CW1558" t="s">
        <v>134</v>
      </c>
      <c r="CX1558">
        <v>40</v>
      </c>
      <c r="CY1558" t="s">
        <v>134</v>
      </c>
      <c r="CZ1558" t="s">
        <v>136</v>
      </c>
      <c r="DA1558" t="s">
        <v>136</v>
      </c>
      <c r="DB1558" t="s">
        <v>134</v>
      </c>
      <c r="DC1558" t="s">
        <v>134</v>
      </c>
      <c r="DD1558" t="s">
        <v>136</v>
      </c>
      <c r="DF1558" t="s">
        <v>9169</v>
      </c>
      <c r="DG1558" t="s">
        <v>9170</v>
      </c>
      <c r="DH1558" t="s">
        <v>700</v>
      </c>
      <c r="DI1558" t="s">
        <v>246</v>
      </c>
      <c r="DJ1558" s="4">
        <v>70586</v>
      </c>
      <c r="DK1558" t="s">
        <v>339</v>
      </c>
      <c r="DL1558" t="s">
        <v>134</v>
      </c>
      <c r="DM1558">
        <v>3</v>
      </c>
      <c r="DN1558" t="s">
        <v>9171</v>
      </c>
      <c r="DO1558" t="s">
        <v>700</v>
      </c>
      <c r="DP1558" t="s">
        <v>246</v>
      </c>
      <c r="DQ1558" t="str">
        <f>"70586"</f>
        <v>70586</v>
      </c>
      <c r="DR1558" t="s">
        <v>339</v>
      </c>
      <c r="DS1558" t="s">
        <v>9172</v>
      </c>
      <c r="DT1558">
        <v>1</v>
      </c>
      <c r="DU1558">
        <v>6</v>
      </c>
      <c r="DV1558" t="s">
        <v>134</v>
      </c>
      <c r="DW1558" t="s">
        <v>134</v>
      </c>
      <c r="DX1558" t="s">
        <v>134</v>
      </c>
      <c r="DY1558" t="s">
        <v>136</v>
      </c>
      <c r="DZ1558">
        <v>1</v>
      </c>
      <c r="EA1558" t="s">
        <v>136</v>
      </c>
      <c r="EC1558" s="5">
        <v>12.68</v>
      </c>
      <c r="ED1558" s="5">
        <v>55</v>
      </c>
      <c r="EE1558">
        <v>13378312569</v>
      </c>
      <c r="EF1558" t="s">
        <v>9168</v>
      </c>
      <c r="EG1558" t="s">
        <v>148</v>
      </c>
      <c r="EH1558">
        <v>0</v>
      </c>
    </row>
    <row r="1559" spans="1:138" ht="15" customHeight="1" x14ac:dyDescent="0.35">
      <c r="A1559" t="s">
        <v>13958</v>
      </c>
      <c r="B1559" t="s">
        <v>157</v>
      </c>
      <c r="C1559" s="1">
        <v>44152.55211423611</v>
      </c>
      <c r="D1559" s="1">
        <v>44174</v>
      </c>
      <c r="E1559" t="s">
        <v>133</v>
      </c>
      <c r="F1559" t="s">
        <v>136</v>
      </c>
      <c r="G1559" t="s">
        <v>135</v>
      </c>
      <c r="H1559" t="s">
        <v>136</v>
      </c>
      <c r="I1559" t="s">
        <v>13959</v>
      </c>
      <c r="K1559" t="s">
        <v>13960</v>
      </c>
      <c r="M1559" t="s">
        <v>13961</v>
      </c>
      <c r="N1559" t="s">
        <v>460</v>
      </c>
      <c r="O1559" s="4">
        <v>74826</v>
      </c>
      <c r="P1559" t="s">
        <v>140</v>
      </c>
      <c r="R1559">
        <v>17856141489</v>
      </c>
      <c r="T1559">
        <v>1129</v>
      </c>
      <c r="U1559" t="s">
        <v>13962</v>
      </c>
      <c r="V1559" t="s">
        <v>5902</v>
      </c>
      <c r="X1559" t="s">
        <v>13688</v>
      </c>
      <c r="Y1559" t="s">
        <v>13960</v>
      </c>
      <c r="AA1559" t="s">
        <v>13961</v>
      </c>
      <c r="AB1559" t="s">
        <v>460</v>
      </c>
      <c r="AC1559" s="4">
        <v>74826</v>
      </c>
      <c r="AD1559" t="s">
        <v>140</v>
      </c>
      <c r="AF1559">
        <v>17856141489</v>
      </c>
      <c r="AH1559" t="s">
        <v>13963</v>
      </c>
      <c r="AI1559" t="s">
        <v>226</v>
      </c>
      <c r="AJ1559" t="s">
        <v>1829</v>
      </c>
      <c r="AK1559" t="s">
        <v>1665</v>
      </c>
      <c r="AL1559" t="s">
        <v>1830</v>
      </c>
      <c r="AM1559" t="s">
        <v>1831</v>
      </c>
      <c r="AN1559" t="s">
        <v>284</v>
      </c>
      <c r="AO1559" t="s">
        <v>1832</v>
      </c>
      <c r="AP1559" t="s">
        <v>460</v>
      </c>
      <c r="AQ1559" s="4">
        <v>73069</v>
      </c>
      <c r="AR1559" t="s">
        <v>140</v>
      </c>
      <c r="AT1559">
        <v>14053642525</v>
      </c>
      <c r="AV1559" t="s">
        <v>1833</v>
      </c>
      <c r="AW1559" t="s">
        <v>1834</v>
      </c>
      <c r="AX1559" t="s">
        <v>460</v>
      </c>
      <c r="AY1559" t="s">
        <v>1835</v>
      </c>
      <c r="AZ1559" t="s">
        <v>334</v>
      </c>
      <c r="BA1559" t="s">
        <v>335</v>
      </c>
      <c r="BB1559" t="s">
        <v>136</v>
      </c>
      <c r="BC1559" t="s">
        <v>136</v>
      </c>
      <c r="BD1559" t="s">
        <v>148</v>
      </c>
      <c r="BE1559" t="s">
        <v>136</v>
      </c>
      <c r="BF1559" t="s">
        <v>136</v>
      </c>
      <c r="BG1559" t="s">
        <v>134</v>
      </c>
      <c r="BH1559" t="s">
        <v>136</v>
      </c>
      <c r="BN1559" t="s">
        <v>13964</v>
      </c>
      <c r="BO1559" t="s">
        <v>883</v>
      </c>
      <c r="BP1559">
        <v>5</v>
      </c>
      <c r="BQ1559">
        <v>5</v>
      </c>
      <c r="BR1559">
        <v>5</v>
      </c>
      <c r="BS1559" s="1">
        <v>44197</v>
      </c>
      <c r="BT1559" s="1">
        <v>44499</v>
      </c>
      <c r="BU1559" s="1">
        <v>44197</v>
      </c>
      <c r="BV1559" s="1">
        <v>44499</v>
      </c>
      <c r="BW1559" t="s">
        <v>136</v>
      </c>
      <c r="BX1559">
        <v>40</v>
      </c>
      <c r="BY1559">
        <v>8</v>
      </c>
      <c r="BZ1559">
        <v>8</v>
      </c>
      <c r="CA1559">
        <v>8</v>
      </c>
      <c r="CB1559">
        <v>8</v>
      </c>
      <c r="CC1559">
        <v>8</v>
      </c>
      <c r="CD1559">
        <v>8</v>
      </c>
      <c r="CE1559">
        <v>8</v>
      </c>
      <c r="CF1559" t="str">
        <f>"5:00 AM"</f>
        <v>5:00 AM</v>
      </c>
      <c r="CG1559" t="str">
        <f>"5:00 PM"</f>
        <v>5:00 PM</v>
      </c>
      <c r="CH1559" s="5">
        <v>12.67</v>
      </c>
      <c r="CI1559" t="s">
        <v>146</v>
      </c>
      <c r="CL1559" t="s">
        <v>136</v>
      </c>
      <c r="CM1559" t="s">
        <v>312</v>
      </c>
      <c r="CN1559" t="s">
        <v>148</v>
      </c>
      <c r="CO1559" t="s">
        <v>13965</v>
      </c>
      <c r="CP1559" t="s">
        <v>149</v>
      </c>
      <c r="CQ1559">
        <v>3</v>
      </c>
      <c r="CR1559">
        <v>0</v>
      </c>
      <c r="CS1559" t="s">
        <v>136</v>
      </c>
      <c r="CT1559" t="s">
        <v>136</v>
      </c>
      <c r="CU1559" t="s">
        <v>136</v>
      </c>
      <c r="CV1559" t="s">
        <v>136</v>
      </c>
      <c r="CW1559" t="s">
        <v>134</v>
      </c>
      <c r="CX1559">
        <v>50</v>
      </c>
      <c r="CY1559" t="s">
        <v>134</v>
      </c>
      <c r="CZ1559" t="s">
        <v>136</v>
      </c>
      <c r="DA1559" t="s">
        <v>136</v>
      </c>
      <c r="DB1559" t="s">
        <v>136</v>
      </c>
      <c r="DC1559" t="s">
        <v>134</v>
      </c>
      <c r="DD1559" t="s">
        <v>136</v>
      </c>
      <c r="DF1559" t="s">
        <v>180</v>
      </c>
      <c r="DG1559" t="s">
        <v>13966</v>
      </c>
      <c r="DH1559" t="s">
        <v>4830</v>
      </c>
      <c r="DI1559" t="s">
        <v>460</v>
      </c>
      <c r="DJ1559" s="4">
        <v>73051</v>
      </c>
      <c r="DK1559" t="s">
        <v>9023</v>
      </c>
      <c r="DL1559" t="s">
        <v>134</v>
      </c>
      <c r="DM1559">
        <v>2</v>
      </c>
      <c r="DN1559" t="s">
        <v>13967</v>
      </c>
      <c r="DO1559" t="s">
        <v>4830</v>
      </c>
      <c r="DP1559" t="s">
        <v>460</v>
      </c>
      <c r="DQ1559" t="str">
        <f>"73051"</f>
        <v>73051</v>
      </c>
      <c r="DR1559" t="s">
        <v>9023</v>
      </c>
      <c r="DS1559" t="s">
        <v>13968</v>
      </c>
      <c r="DT1559">
        <v>3</v>
      </c>
      <c r="DU1559">
        <v>5</v>
      </c>
      <c r="DV1559" t="s">
        <v>134</v>
      </c>
      <c r="DW1559" t="s">
        <v>134</v>
      </c>
      <c r="DX1559" t="s">
        <v>134</v>
      </c>
      <c r="DY1559" t="s">
        <v>134</v>
      </c>
      <c r="DZ1559">
        <v>2</v>
      </c>
      <c r="EA1559" t="s">
        <v>136</v>
      </c>
      <c r="EC1559" s="5">
        <v>12.68</v>
      </c>
      <c r="ED1559" s="5">
        <v>55</v>
      </c>
      <c r="EE1559">
        <v>17856141489</v>
      </c>
      <c r="EF1559" t="s">
        <v>13963</v>
      </c>
      <c r="EG1559" t="s">
        <v>148</v>
      </c>
      <c r="EH1559">
        <v>0</v>
      </c>
    </row>
    <row r="1560" spans="1:138" ht="15" customHeight="1" x14ac:dyDescent="0.35">
      <c r="A1560" t="s">
        <v>8294</v>
      </c>
      <c r="B1560" t="s">
        <v>157</v>
      </c>
      <c r="C1560" s="1">
        <v>44132.699186689817</v>
      </c>
      <c r="D1560" s="1">
        <v>44174</v>
      </c>
      <c r="E1560" t="s">
        <v>133</v>
      </c>
      <c r="F1560" t="s">
        <v>136</v>
      </c>
      <c r="G1560" t="s">
        <v>135</v>
      </c>
      <c r="H1560" t="s">
        <v>136</v>
      </c>
      <c r="I1560" t="s">
        <v>8295</v>
      </c>
      <c r="K1560" t="s">
        <v>8296</v>
      </c>
      <c r="M1560" t="s">
        <v>8297</v>
      </c>
      <c r="N1560" t="s">
        <v>246</v>
      </c>
      <c r="O1560" s="4">
        <v>70555</v>
      </c>
      <c r="P1560" t="s">
        <v>140</v>
      </c>
      <c r="R1560">
        <v>13372248763</v>
      </c>
      <c r="T1560">
        <v>11251</v>
      </c>
      <c r="U1560" t="s">
        <v>8298</v>
      </c>
      <c r="V1560" t="s">
        <v>8299</v>
      </c>
      <c r="W1560" t="s">
        <v>6767</v>
      </c>
      <c r="X1560" t="s">
        <v>164</v>
      </c>
      <c r="Y1560" t="s">
        <v>8296</v>
      </c>
      <c r="Z1560" t="s">
        <v>148</v>
      </c>
      <c r="AA1560" t="s">
        <v>8297</v>
      </c>
      <c r="AB1560" t="s">
        <v>246</v>
      </c>
      <c r="AC1560" s="4">
        <v>70555</v>
      </c>
      <c r="AD1560" t="s">
        <v>140</v>
      </c>
      <c r="AF1560">
        <v>13372248763</v>
      </c>
      <c r="AH1560" t="s">
        <v>8300</v>
      </c>
      <c r="AI1560" t="s">
        <v>226</v>
      </c>
      <c r="AJ1560" t="s">
        <v>3838</v>
      </c>
      <c r="AK1560" t="s">
        <v>2820</v>
      </c>
      <c r="AL1560" t="s">
        <v>664</v>
      </c>
      <c r="AM1560" t="s">
        <v>5000</v>
      </c>
      <c r="AO1560" t="s">
        <v>5001</v>
      </c>
      <c r="AP1560" t="s">
        <v>246</v>
      </c>
      <c r="AQ1560" s="4">
        <v>70601</v>
      </c>
      <c r="AR1560" t="s">
        <v>140</v>
      </c>
      <c r="AT1560">
        <v>13372140354</v>
      </c>
      <c r="AV1560" t="s">
        <v>3839</v>
      </c>
      <c r="AW1560" t="s">
        <v>1159</v>
      </c>
      <c r="AX1560" t="s">
        <v>246</v>
      </c>
      <c r="AY1560" t="s">
        <v>674</v>
      </c>
      <c r="AZ1560" t="s">
        <v>334</v>
      </c>
      <c r="BA1560" t="s">
        <v>335</v>
      </c>
      <c r="BB1560" t="s">
        <v>136</v>
      </c>
      <c r="BC1560" t="s">
        <v>136</v>
      </c>
      <c r="BD1560" t="s">
        <v>148</v>
      </c>
      <c r="BE1560" t="s">
        <v>136</v>
      </c>
      <c r="BF1560" t="s">
        <v>136</v>
      </c>
      <c r="BG1560" t="s">
        <v>134</v>
      </c>
      <c r="BH1560" t="s">
        <v>136</v>
      </c>
      <c r="BN1560" t="s">
        <v>8301</v>
      </c>
      <c r="BO1560" t="s">
        <v>905</v>
      </c>
      <c r="BP1560">
        <v>2</v>
      </c>
      <c r="BQ1560">
        <v>2</v>
      </c>
      <c r="BR1560">
        <v>2</v>
      </c>
      <c r="BS1560" s="1">
        <v>44197</v>
      </c>
      <c r="BT1560" s="1">
        <v>44500</v>
      </c>
      <c r="BU1560" s="1">
        <v>44197</v>
      </c>
      <c r="BV1560" s="1">
        <v>44500</v>
      </c>
      <c r="BW1560" t="s">
        <v>136</v>
      </c>
      <c r="BX1560">
        <v>35</v>
      </c>
      <c r="BY1560">
        <v>0</v>
      </c>
      <c r="BZ1560">
        <v>7</v>
      </c>
      <c r="CA1560">
        <v>7</v>
      </c>
      <c r="CB1560">
        <v>7</v>
      </c>
      <c r="CC1560">
        <v>7</v>
      </c>
      <c r="CD1560">
        <v>7</v>
      </c>
      <c r="CE1560">
        <v>0</v>
      </c>
      <c r="CF1560" t="str">
        <f>"5:00 AM"</f>
        <v>5:00 AM</v>
      </c>
      <c r="CG1560" t="str">
        <f>"12:00 PM"</f>
        <v>12:00 PM</v>
      </c>
      <c r="CH1560" s="5">
        <v>11.83</v>
      </c>
      <c r="CI1560" t="s">
        <v>146</v>
      </c>
      <c r="CL1560" t="s">
        <v>134</v>
      </c>
      <c r="CM1560" t="s">
        <v>312</v>
      </c>
      <c r="CN1560" t="s">
        <v>148</v>
      </c>
      <c r="CO1560" t="s">
        <v>6528</v>
      </c>
      <c r="CP1560" t="s">
        <v>149</v>
      </c>
      <c r="CQ1560">
        <v>0</v>
      </c>
      <c r="CR1560">
        <v>0</v>
      </c>
      <c r="CS1560" t="s">
        <v>136</v>
      </c>
      <c r="CT1560" t="s">
        <v>136</v>
      </c>
      <c r="CU1560" t="s">
        <v>136</v>
      </c>
      <c r="CV1560" t="s">
        <v>136</v>
      </c>
      <c r="CW1560" t="s">
        <v>134</v>
      </c>
      <c r="CX1560">
        <v>40</v>
      </c>
      <c r="CY1560" t="s">
        <v>134</v>
      </c>
      <c r="CZ1560" t="s">
        <v>136</v>
      </c>
      <c r="DA1560" t="s">
        <v>136</v>
      </c>
      <c r="DB1560" t="s">
        <v>134</v>
      </c>
      <c r="DC1560" t="s">
        <v>134</v>
      </c>
      <c r="DD1560" t="s">
        <v>136</v>
      </c>
      <c r="DF1560" t="s">
        <v>8302</v>
      </c>
      <c r="DG1560" t="s">
        <v>8303</v>
      </c>
      <c r="DH1560" t="s">
        <v>5442</v>
      </c>
      <c r="DI1560" t="s">
        <v>246</v>
      </c>
      <c r="DJ1560" s="4">
        <v>70548</v>
      </c>
      <c r="DK1560" t="s">
        <v>3166</v>
      </c>
      <c r="DL1560" t="s">
        <v>136</v>
      </c>
      <c r="DM1560">
        <v>1</v>
      </c>
      <c r="DN1560" t="s">
        <v>8304</v>
      </c>
      <c r="DO1560" t="s">
        <v>5442</v>
      </c>
      <c r="DP1560" t="s">
        <v>246</v>
      </c>
      <c r="DQ1560" t="str">
        <f>"70548"</f>
        <v>70548</v>
      </c>
      <c r="DR1560" t="s">
        <v>3166</v>
      </c>
      <c r="DS1560" t="s">
        <v>8305</v>
      </c>
      <c r="DT1560">
        <v>2</v>
      </c>
      <c r="DU1560">
        <v>14</v>
      </c>
      <c r="DV1560" t="s">
        <v>134</v>
      </c>
      <c r="DW1560" t="s">
        <v>134</v>
      </c>
      <c r="DX1560" t="s">
        <v>134</v>
      </c>
      <c r="DY1560" t="s">
        <v>134</v>
      </c>
      <c r="DZ1560">
        <v>2</v>
      </c>
      <c r="EA1560" t="s">
        <v>136</v>
      </c>
      <c r="EC1560" s="5">
        <v>12.68</v>
      </c>
      <c r="ED1560" s="5">
        <v>55</v>
      </c>
      <c r="EE1560">
        <v>13372248763</v>
      </c>
      <c r="EF1560" t="s">
        <v>8300</v>
      </c>
      <c r="EG1560" t="s">
        <v>148</v>
      </c>
      <c r="EH1560">
        <v>3</v>
      </c>
    </row>
    <row r="1561" spans="1:138" ht="15" customHeight="1" x14ac:dyDescent="0.35">
      <c r="A1561" t="s">
        <v>3626</v>
      </c>
      <c r="B1561" t="s">
        <v>157</v>
      </c>
      <c r="C1561" s="1">
        <v>44143.94682824074</v>
      </c>
      <c r="D1561" s="1">
        <v>44174</v>
      </c>
      <c r="E1561" t="s">
        <v>133</v>
      </c>
      <c r="F1561" t="s">
        <v>136</v>
      </c>
      <c r="G1561" t="s">
        <v>135</v>
      </c>
      <c r="H1561" t="s">
        <v>136</v>
      </c>
      <c r="I1561" t="s">
        <v>3627</v>
      </c>
      <c r="K1561" t="s">
        <v>3628</v>
      </c>
      <c r="M1561" t="s">
        <v>2921</v>
      </c>
      <c r="N1561" t="s">
        <v>246</v>
      </c>
      <c r="O1561" s="4">
        <v>70808</v>
      </c>
      <c r="P1561" t="s">
        <v>140</v>
      </c>
      <c r="Q1561" t="s">
        <v>3629</v>
      </c>
      <c r="R1561">
        <v>12259336109</v>
      </c>
      <c r="T1561">
        <v>11292</v>
      </c>
      <c r="U1561" t="s">
        <v>3630</v>
      </c>
      <c r="V1561" t="s">
        <v>851</v>
      </c>
      <c r="W1561" t="s">
        <v>3631</v>
      </c>
      <c r="X1561" t="s">
        <v>747</v>
      </c>
      <c r="Y1561" t="s">
        <v>3632</v>
      </c>
      <c r="AA1561" t="s">
        <v>2921</v>
      </c>
      <c r="AB1561" t="s">
        <v>246</v>
      </c>
      <c r="AC1561" s="4">
        <v>70808</v>
      </c>
      <c r="AD1561" t="s">
        <v>140</v>
      </c>
      <c r="AE1561" t="s">
        <v>3629</v>
      </c>
      <c r="AF1561">
        <v>12259336109</v>
      </c>
      <c r="AH1561" t="s">
        <v>3633</v>
      </c>
      <c r="AI1561" t="s">
        <v>168</v>
      </c>
      <c r="AJ1561" t="s">
        <v>254</v>
      </c>
      <c r="AK1561" t="s">
        <v>255</v>
      </c>
      <c r="AL1561" t="s">
        <v>256</v>
      </c>
      <c r="AM1561" t="s">
        <v>257</v>
      </c>
      <c r="AO1561" t="s">
        <v>258</v>
      </c>
      <c r="AP1561" t="s">
        <v>246</v>
      </c>
      <c r="AQ1561" s="4">
        <v>70760</v>
      </c>
      <c r="AR1561" t="s">
        <v>140</v>
      </c>
      <c r="AS1561" t="s">
        <v>351</v>
      </c>
      <c r="AT1561">
        <v>12256387218</v>
      </c>
      <c r="AV1561" t="s">
        <v>260</v>
      </c>
      <c r="AW1561" t="s">
        <v>261</v>
      </c>
      <c r="AZ1561" t="s">
        <v>334</v>
      </c>
      <c r="BA1561" t="s">
        <v>335</v>
      </c>
      <c r="BB1561" t="s">
        <v>136</v>
      </c>
      <c r="BC1561" t="s">
        <v>136</v>
      </c>
      <c r="BD1561" t="s">
        <v>148</v>
      </c>
      <c r="BE1561" t="s">
        <v>136</v>
      </c>
      <c r="BF1561" t="s">
        <v>136</v>
      </c>
      <c r="BG1561" t="s">
        <v>134</v>
      </c>
      <c r="BH1561" t="s">
        <v>136</v>
      </c>
      <c r="BN1561" t="s">
        <v>3634</v>
      </c>
      <c r="BO1561" t="s">
        <v>775</v>
      </c>
      <c r="BP1561">
        <v>3</v>
      </c>
      <c r="BQ1561">
        <v>3</v>
      </c>
      <c r="BR1561">
        <v>3</v>
      </c>
      <c r="BS1561" s="1">
        <v>44203</v>
      </c>
      <c r="BT1561" s="1">
        <v>44507</v>
      </c>
      <c r="BU1561" s="1">
        <v>44203</v>
      </c>
      <c r="BV1561" s="1">
        <v>44507</v>
      </c>
      <c r="BW1561" t="s">
        <v>136</v>
      </c>
      <c r="BX1561">
        <v>40</v>
      </c>
      <c r="BY1561">
        <v>0</v>
      </c>
      <c r="BZ1561">
        <v>8</v>
      </c>
      <c r="CA1561">
        <v>8</v>
      </c>
      <c r="CB1561">
        <v>8</v>
      </c>
      <c r="CC1561">
        <v>8</v>
      </c>
      <c r="CD1561">
        <v>8</v>
      </c>
      <c r="CE1561">
        <v>0</v>
      </c>
      <c r="CF1561" t="str">
        <f>"7:00 AM"</f>
        <v>7:00 AM</v>
      </c>
      <c r="CG1561" t="str">
        <f>"4:00 PM"</f>
        <v>4:00 PM</v>
      </c>
      <c r="CH1561" s="5">
        <v>11.83</v>
      </c>
      <c r="CI1561" t="s">
        <v>146</v>
      </c>
      <c r="CL1561" t="s">
        <v>134</v>
      </c>
      <c r="CM1561" t="s">
        <v>147</v>
      </c>
      <c r="CN1561" t="s">
        <v>148</v>
      </c>
      <c r="CO1561" t="s">
        <v>3635</v>
      </c>
      <c r="CP1561" t="s">
        <v>149</v>
      </c>
      <c r="CQ1561">
        <v>3</v>
      </c>
      <c r="CR1561">
        <v>0</v>
      </c>
      <c r="CS1561" t="s">
        <v>136</v>
      </c>
      <c r="CT1561" t="s">
        <v>136</v>
      </c>
      <c r="CU1561" t="s">
        <v>136</v>
      </c>
      <c r="CV1561" t="s">
        <v>134</v>
      </c>
      <c r="CW1561" t="s">
        <v>134</v>
      </c>
      <c r="CX1561">
        <v>50</v>
      </c>
      <c r="CY1561" t="s">
        <v>134</v>
      </c>
      <c r="CZ1561" t="s">
        <v>134</v>
      </c>
      <c r="DA1561" t="s">
        <v>134</v>
      </c>
      <c r="DB1561" t="s">
        <v>134</v>
      </c>
      <c r="DC1561" t="s">
        <v>134</v>
      </c>
      <c r="DD1561" t="s">
        <v>136</v>
      </c>
      <c r="DF1561" t="s">
        <v>3636</v>
      </c>
      <c r="DG1561" t="s">
        <v>3637</v>
      </c>
      <c r="DH1561" t="s">
        <v>3638</v>
      </c>
      <c r="DI1561" t="s">
        <v>246</v>
      </c>
      <c r="DJ1561" s="4">
        <v>70736</v>
      </c>
      <c r="DK1561" t="s">
        <v>3639</v>
      </c>
      <c r="DL1561" t="s">
        <v>134</v>
      </c>
      <c r="DM1561">
        <v>3</v>
      </c>
      <c r="DN1561" t="s">
        <v>3640</v>
      </c>
      <c r="DO1561" t="s">
        <v>3641</v>
      </c>
      <c r="DP1561" t="s">
        <v>246</v>
      </c>
      <c r="DQ1561" t="str">
        <f>"70767"</f>
        <v>70767</v>
      </c>
      <c r="DR1561" t="s">
        <v>3642</v>
      </c>
      <c r="DS1561" s="2" t="s">
        <v>3643</v>
      </c>
      <c r="DT1561">
        <v>1</v>
      </c>
      <c r="DU1561">
        <v>8</v>
      </c>
      <c r="DV1561" t="s">
        <v>134</v>
      </c>
      <c r="DW1561" t="s">
        <v>134</v>
      </c>
      <c r="DX1561" t="s">
        <v>134</v>
      </c>
      <c r="DY1561" t="s">
        <v>136</v>
      </c>
      <c r="DZ1561">
        <v>1</v>
      </c>
      <c r="EA1561" t="s">
        <v>136</v>
      </c>
      <c r="EC1561" s="5">
        <v>12.68</v>
      </c>
      <c r="ED1561" s="5">
        <v>55</v>
      </c>
      <c r="EE1561">
        <v>12259336109</v>
      </c>
      <c r="EF1561" t="s">
        <v>148</v>
      </c>
      <c r="EG1561" t="s">
        <v>271</v>
      </c>
      <c r="EH1561">
        <v>1</v>
      </c>
    </row>
    <row r="1562" spans="1:138" ht="15" customHeight="1" x14ac:dyDescent="0.35">
      <c r="A1562" t="s">
        <v>12302</v>
      </c>
      <c r="B1562" t="s">
        <v>157</v>
      </c>
      <c r="C1562" s="1">
        <v>44139.471937962961</v>
      </c>
      <c r="D1562" s="1">
        <v>44174</v>
      </c>
      <c r="E1562" t="s">
        <v>133</v>
      </c>
      <c r="F1562" t="s">
        <v>136</v>
      </c>
      <c r="G1562" t="s">
        <v>135</v>
      </c>
      <c r="H1562" t="s">
        <v>136</v>
      </c>
      <c r="I1562" t="s">
        <v>12303</v>
      </c>
      <c r="K1562" t="s">
        <v>12304</v>
      </c>
      <c r="L1562" t="s">
        <v>12305</v>
      </c>
      <c r="M1562" t="s">
        <v>12306</v>
      </c>
      <c r="N1562" t="s">
        <v>870</v>
      </c>
      <c r="O1562" s="4">
        <v>55396</v>
      </c>
      <c r="P1562" t="s">
        <v>140</v>
      </c>
      <c r="R1562">
        <v>15073275388</v>
      </c>
      <c r="T1562">
        <v>11291</v>
      </c>
      <c r="U1562" t="s">
        <v>12307</v>
      </c>
      <c r="V1562" t="s">
        <v>1690</v>
      </c>
      <c r="W1562" t="s">
        <v>1781</v>
      </c>
      <c r="X1562" t="s">
        <v>12308</v>
      </c>
      <c r="Y1562" t="s">
        <v>12304</v>
      </c>
      <c r="Z1562" t="s">
        <v>12309</v>
      </c>
      <c r="AA1562" t="s">
        <v>12306</v>
      </c>
      <c r="AB1562" t="s">
        <v>870</v>
      </c>
      <c r="AC1562" s="4">
        <v>55396</v>
      </c>
      <c r="AD1562" t="s">
        <v>140</v>
      </c>
      <c r="AF1562">
        <v>15073275388</v>
      </c>
      <c r="AH1562" t="s">
        <v>558</v>
      </c>
      <c r="AI1562" t="s">
        <v>168</v>
      </c>
      <c r="AJ1562" t="s">
        <v>913</v>
      </c>
      <c r="AK1562" t="s">
        <v>914</v>
      </c>
      <c r="AL1562" t="s">
        <v>845</v>
      </c>
      <c r="AM1562" t="s">
        <v>561</v>
      </c>
      <c r="AN1562" t="s">
        <v>562</v>
      </c>
      <c r="AO1562" t="s">
        <v>563</v>
      </c>
      <c r="AP1562" t="s">
        <v>564</v>
      </c>
      <c r="AQ1562" s="4">
        <v>22949</v>
      </c>
      <c r="AR1562" t="s">
        <v>140</v>
      </c>
      <c r="AT1562">
        <v>14342634300</v>
      </c>
      <c r="AV1562" t="s">
        <v>565</v>
      </c>
      <c r="AW1562" t="s">
        <v>566</v>
      </c>
      <c r="AZ1562" t="s">
        <v>334</v>
      </c>
      <c r="BA1562" t="s">
        <v>335</v>
      </c>
      <c r="BB1562" t="s">
        <v>136</v>
      </c>
      <c r="BC1562" t="s">
        <v>136</v>
      </c>
      <c r="BD1562" t="s">
        <v>148</v>
      </c>
      <c r="BE1562" t="s">
        <v>136</v>
      </c>
      <c r="BF1562" t="s">
        <v>136</v>
      </c>
      <c r="BG1562" t="s">
        <v>134</v>
      </c>
      <c r="BH1562" t="s">
        <v>136</v>
      </c>
      <c r="BI1562" t="s">
        <v>567</v>
      </c>
      <c r="BJ1562" t="s">
        <v>568</v>
      </c>
      <c r="BL1562" t="s">
        <v>566</v>
      </c>
      <c r="BM1562" t="s">
        <v>558</v>
      </c>
      <c r="BN1562" t="s">
        <v>12310</v>
      </c>
      <c r="BO1562" t="s">
        <v>570</v>
      </c>
      <c r="BP1562">
        <v>8</v>
      </c>
      <c r="BQ1562">
        <v>4</v>
      </c>
      <c r="BR1562">
        <v>4</v>
      </c>
      <c r="BS1562" s="1">
        <v>44204</v>
      </c>
      <c r="BT1562" s="1">
        <v>44499</v>
      </c>
      <c r="BU1562" s="1">
        <v>44204</v>
      </c>
      <c r="BV1562" s="1">
        <v>44499</v>
      </c>
      <c r="BW1562" t="s">
        <v>136</v>
      </c>
      <c r="BX1562">
        <v>54</v>
      </c>
      <c r="BY1562">
        <v>0</v>
      </c>
      <c r="BZ1562">
        <v>9</v>
      </c>
      <c r="CA1562">
        <v>9</v>
      </c>
      <c r="CB1562">
        <v>9</v>
      </c>
      <c r="CC1562">
        <v>9</v>
      </c>
      <c r="CD1562">
        <v>9</v>
      </c>
      <c r="CE1562">
        <v>9</v>
      </c>
      <c r="CF1562" t="str">
        <f>"8:00 AM"</f>
        <v>8:00 AM</v>
      </c>
      <c r="CG1562" t="str">
        <f>"6:00 PM"</f>
        <v>6:00 PM</v>
      </c>
      <c r="CH1562" s="5">
        <v>12.67</v>
      </c>
      <c r="CI1562" t="s">
        <v>146</v>
      </c>
      <c r="CJ1562">
        <v>0</v>
      </c>
      <c r="CK1562" t="s">
        <v>12311</v>
      </c>
      <c r="CL1562" t="s">
        <v>136</v>
      </c>
      <c r="CM1562" t="s">
        <v>354</v>
      </c>
      <c r="CN1562" t="s">
        <v>2106</v>
      </c>
      <c r="CO1562" t="s">
        <v>1606</v>
      </c>
      <c r="CP1562" t="s">
        <v>149</v>
      </c>
      <c r="CQ1562">
        <v>3</v>
      </c>
      <c r="CR1562">
        <v>0</v>
      </c>
      <c r="CS1562" t="s">
        <v>136</v>
      </c>
      <c r="CT1562" t="s">
        <v>136</v>
      </c>
      <c r="CU1562" t="s">
        <v>136</v>
      </c>
      <c r="CV1562" t="s">
        <v>136</v>
      </c>
      <c r="CW1562" t="s">
        <v>134</v>
      </c>
      <c r="CX1562">
        <v>75</v>
      </c>
      <c r="CY1562" t="s">
        <v>134</v>
      </c>
      <c r="CZ1562" t="s">
        <v>134</v>
      </c>
      <c r="DA1562" t="s">
        <v>134</v>
      </c>
      <c r="DB1562" t="s">
        <v>134</v>
      </c>
      <c r="DC1562" t="s">
        <v>134</v>
      </c>
      <c r="DD1562" t="s">
        <v>136</v>
      </c>
      <c r="DF1562" t="s">
        <v>12312</v>
      </c>
      <c r="DG1562" t="s">
        <v>12313</v>
      </c>
      <c r="DH1562" t="s">
        <v>12314</v>
      </c>
      <c r="DI1562" t="s">
        <v>374</v>
      </c>
      <c r="DJ1562" s="4">
        <v>75851</v>
      </c>
      <c r="DK1562" t="s">
        <v>9080</v>
      </c>
      <c r="DL1562" t="s">
        <v>134</v>
      </c>
      <c r="DM1562">
        <v>15</v>
      </c>
      <c r="DN1562" t="s">
        <v>12315</v>
      </c>
      <c r="DO1562" t="s">
        <v>12314</v>
      </c>
      <c r="DP1562" t="s">
        <v>374</v>
      </c>
      <c r="DQ1562" t="str">
        <f>"75851"</f>
        <v>75851</v>
      </c>
      <c r="DR1562" t="s">
        <v>9080</v>
      </c>
      <c r="DS1562" t="s">
        <v>5086</v>
      </c>
      <c r="DT1562">
        <v>1</v>
      </c>
      <c r="DU1562">
        <v>5</v>
      </c>
      <c r="DV1562" t="s">
        <v>134</v>
      </c>
      <c r="DW1562" t="s">
        <v>134</v>
      </c>
      <c r="DX1562" t="s">
        <v>134</v>
      </c>
      <c r="DY1562" t="s">
        <v>134</v>
      </c>
      <c r="DZ1562">
        <v>1</v>
      </c>
      <c r="EA1562" t="s">
        <v>134</v>
      </c>
      <c r="EB1562" s="5">
        <v>12.68</v>
      </c>
      <c r="EC1562" s="5">
        <v>12.68</v>
      </c>
      <c r="ED1562" s="5">
        <v>55</v>
      </c>
      <c r="EE1562" t="s">
        <v>148</v>
      </c>
      <c r="EF1562" t="s">
        <v>577</v>
      </c>
      <c r="EG1562" t="s">
        <v>2138</v>
      </c>
      <c r="EH1562">
        <v>0</v>
      </c>
    </row>
    <row r="1563" spans="1:138" ht="15" customHeight="1" x14ac:dyDescent="0.35">
      <c r="A1563" t="s">
        <v>21154</v>
      </c>
      <c r="B1563" t="s">
        <v>157</v>
      </c>
      <c r="C1563" s="1">
        <v>44133.807816550929</v>
      </c>
      <c r="D1563" s="1">
        <v>44174</v>
      </c>
      <c r="E1563" t="s">
        <v>133</v>
      </c>
      <c r="F1563" t="s">
        <v>136</v>
      </c>
      <c r="G1563" t="s">
        <v>135</v>
      </c>
      <c r="H1563" t="s">
        <v>136</v>
      </c>
      <c r="I1563" t="s">
        <v>21155</v>
      </c>
      <c r="J1563" t="s">
        <v>21155</v>
      </c>
      <c r="K1563" t="s">
        <v>21156</v>
      </c>
      <c r="M1563" t="s">
        <v>3291</v>
      </c>
      <c r="N1563" t="s">
        <v>995</v>
      </c>
      <c r="O1563" s="4">
        <v>72450</v>
      </c>
      <c r="P1563" t="s">
        <v>140</v>
      </c>
      <c r="R1563">
        <v>18702362995</v>
      </c>
      <c r="T1563">
        <v>112</v>
      </c>
      <c r="U1563" t="s">
        <v>21157</v>
      </c>
      <c r="V1563" t="s">
        <v>11312</v>
      </c>
      <c r="X1563" t="s">
        <v>634</v>
      </c>
      <c r="Y1563" t="s">
        <v>21156</v>
      </c>
      <c r="AA1563" t="s">
        <v>3291</v>
      </c>
      <c r="AB1563" t="s">
        <v>995</v>
      </c>
      <c r="AC1563" s="4">
        <v>72450</v>
      </c>
      <c r="AD1563" t="s">
        <v>140</v>
      </c>
      <c r="AF1563">
        <v>18702362995</v>
      </c>
      <c r="AH1563" t="s">
        <v>21158</v>
      </c>
      <c r="AI1563" t="s">
        <v>168</v>
      </c>
      <c r="AJ1563" t="s">
        <v>4738</v>
      </c>
      <c r="AK1563" t="s">
        <v>8381</v>
      </c>
      <c r="AM1563" t="s">
        <v>8382</v>
      </c>
      <c r="AO1563" t="s">
        <v>8383</v>
      </c>
      <c r="AP1563" t="s">
        <v>960</v>
      </c>
      <c r="AQ1563" s="4">
        <v>36029</v>
      </c>
      <c r="AR1563" t="s">
        <v>140</v>
      </c>
      <c r="AT1563">
        <v>15014540627</v>
      </c>
      <c r="AV1563" t="s">
        <v>8384</v>
      </c>
      <c r="AW1563" t="s">
        <v>8385</v>
      </c>
      <c r="AZ1563" t="s">
        <v>334</v>
      </c>
      <c r="BA1563" t="s">
        <v>335</v>
      </c>
      <c r="BB1563" t="s">
        <v>136</v>
      </c>
      <c r="BC1563" t="s">
        <v>136</v>
      </c>
      <c r="BD1563" t="s">
        <v>148</v>
      </c>
      <c r="BE1563" t="s">
        <v>136</v>
      </c>
      <c r="BF1563" t="s">
        <v>136</v>
      </c>
      <c r="BG1563" t="s">
        <v>134</v>
      </c>
      <c r="BH1563" t="s">
        <v>136</v>
      </c>
      <c r="BN1563" t="s">
        <v>21159</v>
      </c>
      <c r="BO1563" t="s">
        <v>5062</v>
      </c>
      <c r="BP1563">
        <v>7</v>
      </c>
      <c r="BQ1563">
        <v>7</v>
      </c>
      <c r="BR1563">
        <v>7</v>
      </c>
      <c r="BS1563" s="1">
        <v>44204</v>
      </c>
      <c r="BT1563" s="1">
        <v>44501</v>
      </c>
      <c r="BU1563" s="1">
        <v>44204</v>
      </c>
      <c r="BV1563" s="1">
        <v>44501</v>
      </c>
      <c r="BW1563" t="s">
        <v>136</v>
      </c>
      <c r="BX1563">
        <v>40</v>
      </c>
      <c r="BY1563">
        <v>0</v>
      </c>
      <c r="BZ1563">
        <v>7</v>
      </c>
      <c r="CA1563">
        <v>7</v>
      </c>
      <c r="CB1563">
        <v>7</v>
      </c>
      <c r="CC1563">
        <v>7</v>
      </c>
      <c r="CD1563">
        <v>7</v>
      </c>
      <c r="CE1563">
        <v>5</v>
      </c>
      <c r="CF1563" t="str">
        <f>"5:00 AM"</f>
        <v>5:00 AM</v>
      </c>
      <c r="CG1563" t="str">
        <f>"1:00 PM"</f>
        <v>1:00 PM</v>
      </c>
      <c r="CH1563" s="5">
        <v>11.83</v>
      </c>
      <c r="CI1563" t="s">
        <v>146</v>
      </c>
      <c r="CJ1563">
        <v>0</v>
      </c>
      <c r="CK1563" t="s">
        <v>148</v>
      </c>
      <c r="CL1563" t="s">
        <v>136</v>
      </c>
      <c r="CM1563" t="s">
        <v>147</v>
      </c>
      <c r="CN1563" t="s">
        <v>148</v>
      </c>
      <c r="CO1563" t="s">
        <v>8387</v>
      </c>
      <c r="CP1563" t="s">
        <v>149</v>
      </c>
      <c r="CQ1563">
        <v>0</v>
      </c>
      <c r="CR1563">
        <v>0</v>
      </c>
      <c r="CS1563" t="s">
        <v>136</v>
      </c>
      <c r="CT1563" t="s">
        <v>134</v>
      </c>
      <c r="CU1563" t="s">
        <v>136</v>
      </c>
      <c r="CV1563" t="s">
        <v>136</v>
      </c>
      <c r="CW1563" t="s">
        <v>134</v>
      </c>
      <c r="CX1563">
        <v>60</v>
      </c>
      <c r="CY1563" t="s">
        <v>134</v>
      </c>
      <c r="CZ1563" t="s">
        <v>134</v>
      </c>
      <c r="DA1563" t="s">
        <v>134</v>
      </c>
      <c r="DB1563" t="s">
        <v>134</v>
      </c>
      <c r="DC1563" t="s">
        <v>134</v>
      </c>
      <c r="DD1563" t="s">
        <v>136</v>
      </c>
      <c r="DF1563" t="s">
        <v>21160</v>
      </c>
      <c r="DG1563" s="2" t="s">
        <v>21161</v>
      </c>
      <c r="DH1563" t="s">
        <v>3291</v>
      </c>
      <c r="DI1563" t="s">
        <v>995</v>
      </c>
      <c r="DJ1563" s="4">
        <v>72450</v>
      </c>
      <c r="DK1563" t="s">
        <v>1000</v>
      </c>
      <c r="DL1563" t="s">
        <v>136</v>
      </c>
      <c r="DM1563">
        <v>1</v>
      </c>
      <c r="DN1563" s="2" t="s">
        <v>21162</v>
      </c>
      <c r="DO1563" t="s">
        <v>3291</v>
      </c>
      <c r="DP1563" t="s">
        <v>995</v>
      </c>
      <c r="DQ1563" t="str">
        <f>"72450"</f>
        <v>72450</v>
      </c>
      <c r="DR1563" t="s">
        <v>1000</v>
      </c>
      <c r="DS1563" t="s">
        <v>21163</v>
      </c>
      <c r="DT1563">
        <v>2</v>
      </c>
      <c r="DU1563">
        <v>8</v>
      </c>
      <c r="DV1563" t="s">
        <v>134</v>
      </c>
      <c r="DW1563" t="s">
        <v>134</v>
      </c>
      <c r="DX1563" t="s">
        <v>134</v>
      </c>
      <c r="DY1563" t="s">
        <v>136</v>
      </c>
      <c r="DZ1563">
        <v>1</v>
      </c>
      <c r="EA1563" t="s">
        <v>136</v>
      </c>
      <c r="EC1563" s="5">
        <v>12.68</v>
      </c>
      <c r="ED1563" s="5">
        <v>55</v>
      </c>
      <c r="EE1563">
        <v>18702362995</v>
      </c>
      <c r="EF1563" t="s">
        <v>21158</v>
      </c>
      <c r="EG1563" t="s">
        <v>20887</v>
      </c>
      <c r="EH1563">
        <v>0</v>
      </c>
    </row>
    <row r="1564" spans="1:138" ht="15" customHeight="1" x14ac:dyDescent="0.35">
      <c r="A1564" t="s">
        <v>16622</v>
      </c>
      <c r="B1564" t="s">
        <v>157</v>
      </c>
      <c r="C1564" s="1">
        <v>44138.5985693287</v>
      </c>
      <c r="D1564" s="1">
        <v>44174</v>
      </c>
      <c r="E1564" t="s">
        <v>133</v>
      </c>
      <c r="F1564" t="s">
        <v>136</v>
      </c>
      <c r="G1564" t="s">
        <v>135</v>
      </c>
      <c r="H1564" t="s">
        <v>136</v>
      </c>
      <c r="I1564" t="s">
        <v>16623</v>
      </c>
      <c r="K1564" t="s">
        <v>16624</v>
      </c>
      <c r="L1564" t="s">
        <v>16625</v>
      </c>
      <c r="M1564" t="s">
        <v>778</v>
      </c>
      <c r="N1564" t="s">
        <v>246</v>
      </c>
      <c r="O1564" s="4">
        <v>70515</v>
      </c>
      <c r="P1564" t="s">
        <v>140</v>
      </c>
      <c r="R1564">
        <v>13376584528</v>
      </c>
      <c r="T1564">
        <v>112512</v>
      </c>
      <c r="U1564" t="s">
        <v>864</v>
      </c>
      <c r="V1564" t="s">
        <v>16626</v>
      </c>
      <c r="W1564" t="s">
        <v>434</v>
      </c>
      <c r="X1564" t="s">
        <v>164</v>
      </c>
      <c r="Y1564" t="s">
        <v>16627</v>
      </c>
      <c r="AA1564" t="s">
        <v>16628</v>
      </c>
      <c r="AB1564" t="s">
        <v>246</v>
      </c>
      <c r="AC1564" s="4">
        <v>70515</v>
      </c>
      <c r="AD1564" t="s">
        <v>140</v>
      </c>
      <c r="AF1564">
        <v>13376584528</v>
      </c>
      <c r="AH1564" t="s">
        <v>16629</v>
      </c>
      <c r="AI1564" t="s">
        <v>168</v>
      </c>
      <c r="AJ1564" t="s">
        <v>1977</v>
      </c>
      <c r="AK1564" t="s">
        <v>1978</v>
      </c>
      <c r="AL1564" t="s">
        <v>1979</v>
      </c>
      <c r="AM1564" t="s">
        <v>1980</v>
      </c>
      <c r="AN1564" t="s">
        <v>1981</v>
      </c>
      <c r="AO1564" t="s">
        <v>1982</v>
      </c>
      <c r="AP1564" t="s">
        <v>246</v>
      </c>
      <c r="AQ1564" s="4">
        <v>70754</v>
      </c>
      <c r="AR1564" t="s">
        <v>140</v>
      </c>
      <c r="AT1564">
        <v>12256863033</v>
      </c>
      <c r="AV1564" t="s">
        <v>1983</v>
      </c>
      <c r="AW1564" t="s">
        <v>1984</v>
      </c>
      <c r="AZ1564" t="s">
        <v>334</v>
      </c>
      <c r="BA1564" t="s">
        <v>335</v>
      </c>
      <c r="BB1564" t="s">
        <v>136</v>
      </c>
      <c r="BC1564" t="s">
        <v>136</v>
      </c>
      <c r="BD1564" t="s">
        <v>148</v>
      </c>
      <c r="BE1564" t="s">
        <v>136</v>
      </c>
      <c r="BF1564" t="s">
        <v>136</v>
      </c>
      <c r="BG1564" t="s">
        <v>134</v>
      </c>
      <c r="BH1564" t="s">
        <v>136</v>
      </c>
      <c r="BN1564" t="s">
        <v>16630</v>
      </c>
      <c r="BO1564" t="s">
        <v>16631</v>
      </c>
      <c r="BP1564">
        <v>1</v>
      </c>
      <c r="BQ1564">
        <v>1</v>
      </c>
      <c r="BR1564">
        <v>1</v>
      </c>
      <c r="BS1564" s="1">
        <v>44206</v>
      </c>
      <c r="BT1564" s="1">
        <v>44378</v>
      </c>
      <c r="BU1564" s="1">
        <v>44206</v>
      </c>
      <c r="BV1564" s="1">
        <v>44378</v>
      </c>
      <c r="BW1564" t="s">
        <v>136</v>
      </c>
      <c r="BX1564">
        <v>35</v>
      </c>
      <c r="BY1564">
        <v>0</v>
      </c>
      <c r="BZ1564">
        <v>6</v>
      </c>
      <c r="CA1564">
        <v>6</v>
      </c>
      <c r="CB1564">
        <v>6</v>
      </c>
      <c r="CC1564">
        <v>6</v>
      </c>
      <c r="CD1564">
        <v>6</v>
      </c>
      <c r="CE1564">
        <v>5</v>
      </c>
      <c r="CF1564" t="str">
        <f>"7:00 AM"</f>
        <v>7:00 AM</v>
      </c>
      <c r="CG1564" t="str">
        <f>"1:00 PM"</f>
        <v>1:00 PM</v>
      </c>
      <c r="CH1564" s="5">
        <v>11.83</v>
      </c>
      <c r="CI1564" t="s">
        <v>146</v>
      </c>
      <c r="CJ1564">
        <v>0</v>
      </c>
      <c r="CK1564" t="s">
        <v>3352</v>
      </c>
      <c r="CL1564" t="s">
        <v>134</v>
      </c>
      <c r="CM1564" t="s">
        <v>147</v>
      </c>
      <c r="CN1564" t="s">
        <v>148</v>
      </c>
      <c r="CO1564" s="2" t="s">
        <v>3165</v>
      </c>
      <c r="CP1564" t="s">
        <v>149</v>
      </c>
      <c r="CQ1564">
        <v>0</v>
      </c>
      <c r="CR1564">
        <v>0</v>
      </c>
      <c r="CS1564" t="s">
        <v>136</v>
      </c>
      <c r="CT1564" t="s">
        <v>136</v>
      </c>
      <c r="CU1564" t="s">
        <v>136</v>
      </c>
      <c r="CV1564" t="s">
        <v>134</v>
      </c>
      <c r="CW1564" t="s">
        <v>134</v>
      </c>
      <c r="CX1564">
        <v>50</v>
      </c>
      <c r="CY1564" t="s">
        <v>134</v>
      </c>
      <c r="CZ1564" t="s">
        <v>134</v>
      </c>
      <c r="DA1564" t="s">
        <v>134</v>
      </c>
      <c r="DB1564" t="s">
        <v>134</v>
      </c>
      <c r="DC1564" t="s">
        <v>134</v>
      </c>
      <c r="DD1564" t="s">
        <v>136</v>
      </c>
      <c r="DF1564" t="s">
        <v>3353</v>
      </c>
      <c r="DG1564" t="s">
        <v>16624</v>
      </c>
      <c r="DH1564" t="s">
        <v>778</v>
      </c>
      <c r="DI1564" t="s">
        <v>246</v>
      </c>
      <c r="DJ1564" s="4">
        <v>70515</v>
      </c>
      <c r="DK1564" t="s">
        <v>268</v>
      </c>
      <c r="DL1564" t="s">
        <v>136</v>
      </c>
      <c r="DM1564">
        <v>1</v>
      </c>
      <c r="DN1564" t="s">
        <v>16632</v>
      </c>
      <c r="DO1564" t="s">
        <v>778</v>
      </c>
      <c r="DP1564" t="s">
        <v>246</v>
      </c>
      <c r="DQ1564" t="str">
        <f>"70515"</f>
        <v>70515</v>
      </c>
      <c r="DR1564" t="s">
        <v>268</v>
      </c>
      <c r="DS1564" t="s">
        <v>296</v>
      </c>
      <c r="DT1564">
        <v>1</v>
      </c>
      <c r="DU1564">
        <v>5</v>
      </c>
      <c r="DV1564" t="s">
        <v>134</v>
      </c>
      <c r="DW1564" t="s">
        <v>134</v>
      </c>
      <c r="DX1564" t="s">
        <v>134</v>
      </c>
      <c r="DY1564" t="s">
        <v>136</v>
      </c>
      <c r="DZ1564">
        <v>1</v>
      </c>
      <c r="EA1564" t="s">
        <v>136</v>
      </c>
      <c r="EC1564" s="5">
        <v>12.68</v>
      </c>
      <c r="ED1564" s="5">
        <v>55</v>
      </c>
      <c r="EE1564">
        <v>13376584528</v>
      </c>
      <c r="EF1564" t="s">
        <v>16629</v>
      </c>
      <c r="EG1564" t="s">
        <v>1989</v>
      </c>
      <c r="EH1564">
        <v>1</v>
      </c>
    </row>
    <row r="1565" spans="1:138" ht="15" customHeight="1" x14ac:dyDescent="0.35">
      <c r="A1565" t="s">
        <v>9377</v>
      </c>
      <c r="B1565" t="s">
        <v>132</v>
      </c>
      <c r="C1565" s="1">
        <v>44144.871220023146</v>
      </c>
      <c r="D1565" s="1">
        <v>44174</v>
      </c>
      <c r="E1565" t="s">
        <v>133</v>
      </c>
      <c r="F1565" t="s">
        <v>134</v>
      </c>
      <c r="G1565" t="s">
        <v>135</v>
      </c>
      <c r="H1565" t="s">
        <v>136</v>
      </c>
      <c r="I1565" t="s">
        <v>7109</v>
      </c>
      <c r="K1565" t="s">
        <v>9378</v>
      </c>
      <c r="M1565" t="s">
        <v>2894</v>
      </c>
      <c r="N1565" t="s">
        <v>139</v>
      </c>
      <c r="O1565" s="4">
        <v>33834</v>
      </c>
      <c r="P1565" t="s">
        <v>140</v>
      </c>
      <c r="R1565">
        <v>19106273016</v>
      </c>
      <c r="T1565">
        <v>115115</v>
      </c>
      <c r="U1565" t="s">
        <v>2892</v>
      </c>
      <c r="V1565" t="s">
        <v>9379</v>
      </c>
      <c r="W1565" t="s">
        <v>7112</v>
      </c>
      <c r="X1565" t="s">
        <v>143</v>
      </c>
      <c r="Y1565" t="s">
        <v>7113</v>
      </c>
      <c r="AA1565" t="s">
        <v>9380</v>
      </c>
      <c r="AB1565" t="s">
        <v>139</v>
      </c>
      <c r="AC1565" s="4">
        <v>33834</v>
      </c>
      <c r="AD1565" t="s">
        <v>140</v>
      </c>
      <c r="AF1565">
        <v>19106273016</v>
      </c>
      <c r="AH1565" t="s">
        <v>5401</v>
      </c>
      <c r="AZ1565" t="s">
        <v>175</v>
      </c>
      <c r="BA1565" t="s">
        <v>176</v>
      </c>
      <c r="BB1565" t="s">
        <v>134</v>
      </c>
      <c r="BC1565" t="s">
        <v>134</v>
      </c>
      <c r="BD1565" t="s">
        <v>134</v>
      </c>
      <c r="BE1565" t="s">
        <v>134</v>
      </c>
      <c r="BF1565" t="s">
        <v>136</v>
      </c>
      <c r="BG1565" t="s">
        <v>134</v>
      </c>
      <c r="BH1565" t="s">
        <v>136</v>
      </c>
      <c r="BN1565" t="s">
        <v>9381</v>
      </c>
      <c r="BO1565" t="s">
        <v>9382</v>
      </c>
      <c r="BP1565">
        <v>99</v>
      </c>
      <c r="BQ1565">
        <v>99</v>
      </c>
      <c r="BS1565" s="1">
        <v>44197</v>
      </c>
      <c r="BT1565" s="1">
        <v>44270</v>
      </c>
      <c r="BU1565" s="1">
        <v>44197</v>
      </c>
      <c r="BV1565" s="1">
        <v>44270</v>
      </c>
      <c r="BW1565" t="s">
        <v>136</v>
      </c>
      <c r="BX1565">
        <v>35</v>
      </c>
      <c r="BY1565">
        <v>0</v>
      </c>
      <c r="BZ1565">
        <v>6</v>
      </c>
      <c r="CA1565">
        <v>6</v>
      </c>
      <c r="CB1565">
        <v>6</v>
      </c>
      <c r="CC1565">
        <v>6</v>
      </c>
      <c r="CD1565">
        <v>6</v>
      </c>
      <c r="CE1565">
        <v>5</v>
      </c>
      <c r="CF1565" t="str">
        <f>"7:00 AM"</f>
        <v>7:00 AM</v>
      </c>
      <c r="CG1565" t="str">
        <f>"3:00 PM"</f>
        <v>3:00 PM</v>
      </c>
      <c r="CH1565" s="5">
        <v>11.71</v>
      </c>
      <c r="CI1565" t="s">
        <v>146</v>
      </c>
      <c r="CJ1565">
        <v>1.75</v>
      </c>
      <c r="CK1565" t="s">
        <v>9383</v>
      </c>
      <c r="CL1565" t="s">
        <v>134</v>
      </c>
      <c r="CM1565" t="s">
        <v>147</v>
      </c>
      <c r="CN1565" t="s">
        <v>148</v>
      </c>
      <c r="CO1565" t="s">
        <v>181</v>
      </c>
      <c r="CP1565" t="s">
        <v>149</v>
      </c>
      <c r="CQ1565">
        <v>1</v>
      </c>
      <c r="CR1565">
        <v>0</v>
      </c>
      <c r="CS1565" t="s">
        <v>136</v>
      </c>
      <c r="CT1565" t="s">
        <v>136</v>
      </c>
      <c r="CU1565" t="s">
        <v>136</v>
      </c>
      <c r="CV1565" t="s">
        <v>134</v>
      </c>
      <c r="CW1565" t="s">
        <v>134</v>
      </c>
      <c r="CX1565">
        <v>90</v>
      </c>
      <c r="CY1565" t="s">
        <v>134</v>
      </c>
      <c r="CZ1565" t="s">
        <v>134</v>
      </c>
      <c r="DA1565" t="s">
        <v>134</v>
      </c>
      <c r="DB1565" t="s">
        <v>134</v>
      </c>
      <c r="DC1565" t="s">
        <v>134</v>
      </c>
      <c r="DD1565" t="s">
        <v>136</v>
      </c>
      <c r="DF1565" t="s">
        <v>9384</v>
      </c>
      <c r="DG1565" t="s">
        <v>9385</v>
      </c>
      <c r="DH1565" t="s">
        <v>9386</v>
      </c>
      <c r="DI1565" t="s">
        <v>139</v>
      </c>
      <c r="DJ1565" s="4">
        <v>33567</v>
      </c>
      <c r="DK1565" t="s">
        <v>1067</v>
      </c>
      <c r="DL1565" t="s">
        <v>136</v>
      </c>
      <c r="DM1565">
        <v>1</v>
      </c>
      <c r="DN1565" t="s">
        <v>9387</v>
      </c>
      <c r="DO1565" t="s">
        <v>9388</v>
      </c>
      <c r="DP1565" t="s">
        <v>139</v>
      </c>
      <c r="DQ1565" t="str">
        <f>"33830"</f>
        <v>33830</v>
      </c>
      <c r="DR1565" t="s">
        <v>1447</v>
      </c>
      <c r="DS1565" t="s">
        <v>9389</v>
      </c>
      <c r="DT1565">
        <v>27</v>
      </c>
      <c r="DU1565">
        <v>118</v>
      </c>
      <c r="DV1565" t="s">
        <v>134</v>
      </c>
      <c r="DW1565" t="s">
        <v>134</v>
      </c>
      <c r="DX1565" t="s">
        <v>134</v>
      </c>
      <c r="DY1565" t="s">
        <v>136</v>
      </c>
      <c r="DZ1565">
        <v>1</v>
      </c>
      <c r="EA1565" t="s">
        <v>134</v>
      </c>
      <c r="EB1565" s="5">
        <v>12.68</v>
      </c>
      <c r="EC1565" s="5">
        <v>12.68</v>
      </c>
      <c r="ED1565" s="5">
        <v>55</v>
      </c>
      <c r="EE1565">
        <v>19106273016</v>
      </c>
      <c r="EF1565" t="s">
        <v>5401</v>
      </c>
      <c r="EG1565" t="s">
        <v>148</v>
      </c>
      <c r="EH1565">
        <v>2</v>
      </c>
    </row>
    <row r="1566" spans="1:138" ht="15" customHeight="1" x14ac:dyDescent="0.35">
      <c r="A1566" t="s">
        <v>16644</v>
      </c>
      <c r="B1566" t="s">
        <v>157</v>
      </c>
      <c r="C1566" s="1">
        <v>44141.654697569444</v>
      </c>
      <c r="D1566" s="1">
        <v>44174</v>
      </c>
      <c r="E1566" t="s">
        <v>133</v>
      </c>
      <c r="F1566" t="s">
        <v>136</v>
      </c>
      <c r="G1566" t="s">
        <v>135</v>
      </c>
      <c r="H1566" t="s">
        <v>136</v>
      </c>
      <c r="I1566" t="s">
        <v>5143</v>
      </c>
      <c r="K1566" t="s">
        <v>5144</v>
      </c>
      <c r="M1566" t="s">
        <v>5145</v>
      </c>
      <c r="N1566" t="s">
        <v>395</v>
      </c>
      <c r="O1566" s="4">
        <v>93263</v>
      </c>
      <c r="P1566" t="s">
        <v>140</v>
      </c>
      <c r="R1566">
        <v>16613337983</v>
      </c>
      <c r="T1566">
        <v>112910</v>
      </c>
      <c r="U1566" t="s">
        <v>5146</v>
      </c>
      <c r="V1566" t="s">
        <v>5147</v>
      </c>
      <c r="X1566" t="s">
        <v>5148</v>
      </c>
      <c r="Y1566" t="s">
        <v>5144</v>
      </c>
      <c r="AA1566" t="s">
        <v>5145</v>
      </c>
      <c r="AB1566" t="s">
        <v>395</v>
      </c>
      <c r="AC1566" s="4">
        <v>93263</v>
      </c>
      <c r="AD1566" t="s">
        <v>140</v>
      </c>
      <c r="AF1566">
        <v>16613337983</v>
      </c>
      <c r="AH1566" t="s">
        <v>148</v>
      </c>
      <c r="AI1566" t="s">
        <v>168</v>
      </c>
      <c r="AJ1566" t="s">
        <v>456</v>
      </c>
      <c r="AK1566" t="s">
        <v>457</v>
      </c>
      <c r="AM1566" t="s">
        <v>458</v>
      </c>
      <c r="AO1566" t="s">
        <v>459</v>
      </c>
      <c r="AP1566" t="s">
        <v>460</v>
      </c>
      <c r="AQ1566" s="4">
        <v>73737</v>
      </c>
      <c r="AR1566" t="s">
        <v>140</v>
      </c>
      <c r="AT1566">
        <v>15802274747</v>
      </c>
      <c r="AV1566" t="s">
        <v>461</v>
      </c>
      <c r="AW1566" t="s">
        <v>462</v>
      </c>
      <c r="AZ1566" t="s">
        <v>334</v>
      </c>
      <c r="BA1566" t="s">
        <v>335</v>
      </c>
      <c r="BB1566" t="s">
        <v>136</v>
      </c>
      <c r="BC1566" t="s">
        <v>136</v>
      </c>
      <c r="BD1566" t="s">
        <v>148</v>
      </c>
      <c r="BE1566" t="s">
        <v>136</v>
      </c>
      <c r="BF1566" t="s">
        <v>136</v>
      </c>
      <c r="BG1566" t="s">
        <v>134</v>
      </c>
      <c r="BH1566" t="s">
        <v>136</v>
      </c>
      <c r="BN1566" t="s">
        <v>16645</v>
      </c>
      <c r="BO1566" t="s">
        <v>464</v>
      </c>
      <c r="BP1566">
        <v>6</v>
      </c>
      <c r="BQ1566">
        <v>6</v>
      </c>
      <c r="BR1566">
        <v>6</v>
      </c>
      <c r="BS1566" s="1">
        <v>44205</v>
      </c>
      <c r="BT1566" s="1">
        <v>44509</v>
      </c>
      <c r="BU1566" s="1">
        <v>44205</v>
      </c>
      <c r="BV1566" s="1">
        <v>44509</v>
      </c>
      <c r="BW1566" t="s">
        <v>136</v>
      </c>
      <c r="BX1566">
        <v>46</v>
      </c>
      <c r="BY1566">
        <v>0</v>
      </c>
      <c r="BZ1566">
        <v>8</v>
      </c>
      <c r="CA1566">
        <v>8</v>
      </c>
      <c r="CB1566">
        <v>8</v>
      </c>
      <c r="CC1566">
        <v>8</v>
      </c>
      <c r="CD1566">
        <v>8</v>
      </c>
      <c r="CE1566">
        <v>6</v>
      </c>
      <c r="CF1566" t="str">
        <f>"8:00 AM"</f>
        <v>8:00 AM</v>
      </c>
      <c r="CG1566" t="str">
        <f>"5:00 PM"</f>
        <v>5:00 PM</v>
      </c>
      <c r="CH1566" s="5">
        <v>14.77</v>
      </c>
      <c r="CI1566" t="s">
        <v>146</v>
      </c>
      <c r="CL1566" t="s">
        <v>136</v>
      </c>
      <c r="CM1566" t="s">
        <v>312</v>
      </c>
      <c r="CN1566" t="s">
        <v>148</v>
      </c>
      <c r="CO1566" t="s">
        <v>465</v>
      </c>
      <c r="CP1566" t="s">
        <v>149</v>
      </c>
      <c r="CQ1566">
        <v>3</v>
      </c>
      <c r="CR1566">
        <v>0</v>
      </c>
      <c r="CS1566" t="s">
        <v>136</v>
      </c>
      <c r="CT1566" t="s">
        <v>134</v>
      </c>
      <c r="CU1566" t="s">
        <v>136</v>
      </c>
      <c r="CV1566" t="s">
        <v>134</v>
      </c>
      <c r="CW1566" t="s">
        <v>134</v>
      </c>
      <c r="CX1566">
        <v>75</v>
      </c>
      <c r="CY1566" t="s">
        <v>134</v>
      </c>
      <c r="CZ1566" t="s">
        <v>134</v>
      </c>
      <c r="DA1566" t="s">
        <v>134</v>
      </c>
      <c r="DB1566" t="s">
        <v>136</v>
      </c>
      <c r="DC1566" t="s">
        <v>134</v>
      </c>
      <c r="DD1566" t="s">
        <v>136</v>
      </c>
      <c r="DF1566" t="s">
        <v>466</v>
      </c>
      <c r="DG1566" t="s">
        <v>9739</v>
      </c>
      <c r="DH1566" t="s">
        <v>9740</v>
      </c>
      <c r="DI1566" t="s">
        <v>395</v>
      </c>
      <c r="DJ1566" s="4">
        <v>93251</v>
      </c>
      <c r="DK1566" t="s">
        <v>2108</v>
      </c>
      <c r="DL1566" t="s">
        <v>136</v>
      </c>
      <c r="DM1566">
        <v>1</v>
      </c>
      <c r="DN1566" t="s">
        <v>16646</v>
      </c>
      <c r="DO1566" t="s">
        <v>5145</v>
      </c>
      <c r="DP1566" t="s">
        <v>395</v>
      </c>
      <c r="DQ1566" t="str">
        <f>"93263"</f>
        <v>93263</v>
      </c>
      <c r="DR1566" t="s">
        <v>2108</v>
      </c>
      <c r="DS1566" t="s">
        <v>296</v>
      </c>
      <c r="DT1566">
        <v>1</v>
      </c>
      <c r="DU1566">
        <v>6</v>
      </c>
      <c r="DV1566" t="s">
        <v>134</v>
      </c>
      <c r="DW1566" t="s">
        <v>134</v>
      </c>
      <c r="DX1566" t="s">
        <v>134</v>
      </c>
      <c r="DY1566" t="s">
        <v>136</v>
      </c>
      <c r="DZ1566">
        <v>1</v>
      </c>
      <c r="EA1566" t="s">
        <v>136</v>
      </c>
      <c r="EC1566" s="5">
        <v>12.68</v>
      </c>
      <c r="ED1566" s="5">
        <v>55</v>
      </c>
      <c r="EE1566">
        <v>16613337983</v>
      </c>
      <c r="EF1566" t="s">
        <v>5152</v>
      </c>
      <c r="EG1566" t="s">
        <v>148</v>
      </c>
      <c r="EH1566">
        <v>0</v>
      </c>
    </row>
    <row r="1567" spans="1:138" ht="15" customHeight="1" x14ac:dyDescent="0.35">
      <c r="A1567" t="s">
        <v>5142</v>
      </c>
      <c r="B1567" t="s">
        <v>157</v>
      </c>
      <c r="C1567" s="1">
        <v>44140.511280787039</v>
      </c>
      <c r="D1567" s="1">
        <v>44174</v>
      </c>
      <c r="E1567" t="s">
        <v>133</v>
      </c>
      <c r="F1567" t="s">
        <v>136</v>
      </c>
      <c r="G1567" t="s">
        <v>135</v>
      </c>
      <c r="H1567" t="s">
        <v>136</v>
      </c>
      <c r="I1567" t="s">
        <v>5143</v>
      </c>
      <c r="K1567" t="s">
        <v>5144</v>
      </c>
      <c r="M1567" t="s">
        <v>5145</v>
      </c>
      <c r="N1567" t="s">
        <v>395</v>
      </c>
      <c r="O1567" s="4">
        <v>93263</v>
      </c>
      <c r="P1567" t="s">
        <v>140</v>
      </c>
      <c r="R1567">
        <v>16613337983</v>
      </c>
      <c r="T1567">
        <v>112910</v>
      </c>
      <c r="U1567" t="s">
        <v>5146</v>
      </c>
      <c r="V1567" t="s">
        <v>5147</v>
      </c>
      <c r="X1567" t="s">
        <v>5148</v>
      </c>
      <c r="Y1567" t="s">
        <v>5144</v>
      </c>
      <c r="AA1567" t="s">
        <v>5145</v>
      </c>
      <c r="AB1567" t="s">
        <v>395</v>
      </c>
      <c r="AC1567" s="4">
        <v>93263</v>
      </c>
      <c r="AD1567" t="s">
        <v>140</v>
      </c>
      <c r="AF1567">
        <v>16613337983</v>
      </c>
      <c r="AH1567" t="s">
        <v>148</v>
      </c>
      <c r="AI1567" t="s">
        <v>168</v>
      </c>
      <c r="AJ1567" t="s">
        <v>456</v>
      </c>
      <c r="AK1567" t="s">
        <v>457</v>
      </c>
      <c r="AM1567" t="s">
        <v>458</v>
      </c>
      <c r="AO1567" t="s">
        <v>459</v>
      </c>
      <c r="AP1567" t="s">
        <v>460</v>
      </c>
      <c r="AQ1567" s="4">
        <v>73737</v>
      </c>
      <c r="AR1567" t="s">
        <v>140</v>
      </c>
      <c r="AT1567">
        <v>15802274747</v>
      </c>
      <c r="AV1567" t="s">
        <v>461</v>
      </c>
      <c r="AW1567" t="s">
        <v>462</v>
      </c>
      <c r="AZ1567" t="s">
        <v>334</v>
      </c>
      <c r="BA1567" t="s">
        <v>335</v>
      </c>
      <c r="BB1567" t="s">
        <v>136</v>
      </c>
      <c r="BC1567" t="s">
        <v>136</v>
      </c>
      <c r="BD1567" t="s">
        <v>148</v>
      </c>
      <c r="BE1567" t="s">
        <v>136</v>
      </c>
      <c r="BF1567" t="s">
        <v>136</v>
      </c>
      <c r="BG1567" t="s">
        <v>134</v>
      </c>
      <c r="BH1567" t="s">
        <v>136</v>
      </c>
      <c r="BN1567" t="s">
        <v>5149</v>
      </c>
      <c r="BO1567" t="s">
        <v>464</v>
      </c>
      <c r="BP1567">
        <v>16</v>
      </c>
      <c r="BQ1567">
        <v>16</v>
      </c>
      <c r="BR1567">
        <v>16</v>
      </c>
      <c r="BS1567" s="1">
        <v>44205</v>
      </c>
      <c r="BT1567" s="1">
        <v>44509</v>
      </c>
      <c r="BU1567" s="1">
        <v>44205</v>
      </c>
      <c r="BV1567" s="1">
        <v>44509</v>
      </c>
      <c r="BW1567" t="s">
        <v>136</v>
      </c>
      <c r="BX1567">
        <v>46</v>
      </c>
      <c r="BY1567">
        <v>0</v>
      </c>
      <c r="BZ1567">
        <v>8</v>
      </c>
      <c r="CA1567">
        <v>8</v>
      </c>
      <c r="CB1567">
        <v>8</v>
      </c>
      <c r="CC1567">
        <v>8</v>
      </c>
      <c r="CD1567">
        <v>8</v>
      </c>
      <c r="CE1567">
        <v>6</v>
      </c>
      <c r="CF1567" t="str">
        <f>"8:00 AM"</f>
        <v>8:00 AM</v>
      </c>
      <c r="CG1567" t="str">
        <f>"5:00 PM"</f>
        <v>5:00 PM</v>
      </c>
      <c r="CH1567" s="5">
        <v>12.67</v>
      </c>
      <c r="CI1567" t="s">
        <v>146</v>
      </c>
      <c r="CL1567" t="s">
        <v>136</v>
      </c>
      <c r="CM1567" t="s">
        <v>312</v>
      </c>
      <c r="CN1567" t="s">
        <v>148</v>
      </c>
      <c r="CO1567" t="s">
        <v>465</v>
      </c>
      <c r="CP1567" t="s">
        <v>149</v>
      </c>
      <c r="CQ1567">
        <v>3</v>
      </c>
      <c r="CR1567">
        <v>0</v>
      </c>
      <c r="CS1567" t="s">
        <v>136</v>
      </c>
      <c r="CT1567" t="s">
        <v>134</v>
      </c>
      <c r="CU1567" t="s">
        <v>136</v>
      </c>
      <c r="CV1567" t="s">
        <v>134</v>
      </c>
      <c r="CW1567" t="s">
        <v>134</v>
      </c>
      <c r="CX1567">
        <v>75</v>
      </c>
      <c r="CY1567" t="s">
        <v>134</v>
      </c>
      <c r="CZ1567" t="s">
        <v>134</v>
      </c>
      <c r="DA1567" t="s">
        <v>134</v>
      </c>
      <c r="DB1567" t="s">
        <v>136</v>
      </c>
      <c r="DC1567" t="s">
        <v>134</v>
      </c>
      <c r="DD1567" t="s">
        <v>136</v>
      </c>
      <c r="DF1567" t="s">
        <v>466</v>
      </c>
      <c r="DG1567" t="s">
        <v>5150</v>
      </c>
      <c r="DH1567" t="s">
        <v>5151</v>
      </c>
      <c r="DI1567" t="s">
        <v>374</v>
      </c>
      <c r="DJ1567" s="4">
        <v>77665</v>
      </c>
      <c r="DK1567" t="s">
        <v>2525</v>
      </c>
      <c r="DL1567" t="s">
        <v>134</v>
      </c>
      <c r="DM1567">
        <v>5</v>
      </c>
      <c r="DN1567" t="s">
        <v>5150</v>
      </c>
      <c r="DO1567" t="s">
        <v>5151</v>
      </c>
      <c r="DP1567" t="s">
        <v>374</v>
      </c>
      <c r="DQ1567" t="str">
        <f>"77665"</f>
        <v>77665</v>
      </c>
      <c r="DR1567" t="s">
        <v>2525</v>
      </c>
      <c r="DS1567" t="s">
        <v>296</v>
      </c>
      <c r="DT1567">
        <v>1</v>
      </c>
      <c r="DU1567">
        <v>28</v>
      </c>
      <c r="DV1567" t="s">
        <v>134</v>
      </c>
      <c r="DW1567" t="s">
        <v>134</v>
      </c>
      <c r="DX1567" t="s">
        <v>134</v>
      </c>
      <c r="DY1567" t="s">
        <v>134</v>
      </c>
      <c r="DZ1567">
        <v>5</v>
      </c>
      <c r="EA1567" t="s">
        <v>136</v>
      </c>
      <c r="EC1567" s="5">
        <v>12.68</v>
      </c>
      <c r="ED1567" s="5">
        <v>55</v>
      </c>
      <c r="EE1567">
        <v>16613337983</v>
      </c>
      <c r="EF1567" t="s">
        <v>5152</v>
      </c>
      <c r="EG1567" t="s">
        <v>148</v>
      </c>
      <c r="EH1567">
        <v>0</v>
      </c>
    </row>
    <row r="1568" spans="1:138" ht="15" customHeight="1" x14ac:dyDescent="0.35">
      <c r="A1568" t="s">
        <v>23756</v>
      </c>
      <c r="B1568" t="s">
        <v>157</v>
      </c>
      <c r="C1568" s="1">
        <v>44139.71676412037</v>
      </c>
      <c r="D1568" s="1">
        <v>44174</v>
      </c>
      <c r="E1568" t="s">
        <v>133</v>
      </c>
      <c r="F1568" t="s">
        <v>134</v>
      </c>
      <c r="G1568" t="s">
        <v>135</v>
      </c>
      <c r="H1568" t="s">
        <v>136</v>
      </c>
      <c r="I1568" t="s">
        <v>23757</v>
      </c>
      <c r="K1568" t="s">
        <v>23758</v>
      </c>
      <c r="M1568" t="s">
        <v>23759</v>
      </c>
      <c r="N1568" t="s">
        <v>1128</v>
      </c>
      <c r="O1568" s="4">
        <v>58012</v>
      </c>
      <c r="P1568" t="s">
        <v>140</v>
      </c>
      <c r="R1568">
        <v>17013712398</v>
      </c>
      <c r="T1568">
        <v>112910</v>
      </c>
      <c r="U1568" t="s">
        <v>23760</v>
      </c>
      <c r="V1568" t="s">
        <v>23761</v>
      </c>
      <c r="W1568" t="s">
        <v>9298</v>
      </c>
      <c r="X1568" t="s">
        <v>2047</v>
      </c>
      <c r="Y1568" t="s">
        <v>23758</v>
      </c>
      <c r="AA1568" t="s">
        <v>23759</v>
      </c>
      <c r="AB1568" t="s">
        <v>1128</v>
      </c>
      <c r="AC1568" s="4">
        <v>58012</v>
      </c>
      <c r="AD1568" t="s">
        <v>140</v>
      </c>
      <c r="AF1568">
        <v>17013712398</v>
      </c>
      <c r="AH1568" t="s">
        <v>1599</v>
      </c>
      <c r="AI1568" t="s">
        <v>168</v>
      </c>
      <c r="AJ1568" t="s">
        <v>913</v>
      </c>
      <c r="AK1568" t="s">
        <v>914</v>
      </c>
      <c r="AL1568" t="s">
        <v>845</v>
      </c>
      <c r="AM1568" t="s">
        <v>561</v>
      </c>
      <c r="AN1568" t="s">
        <v>562</v>
      </c>
      <c r="AO1568" t="s">
        <v>563</v>
      </c>
      <c r="AP1568" t="s">
        <v>564</v>
      </c>
      <c r="AQ1568" s="4">
        <v>22949</v>
      </c>
      <c r="AR1568" t="s">
        <v>140</v>
      </c>
      <c r="AT1568">
        <v>14342634300</v>
      </c>
      <c r="AV1568" t="s">
        <v>1600</v>
      </c>
      <c r="AW1568" t="s">
        <v>566</v>
      </c>
      <c r="AZ1568" t="s">
        <v>334</v>
      </c>
      <c r="BA1568" t="s">
        <v>335</v>
      </c>
      <c r="BB1568" t="s">
        <v>134</v>
      </c>
      <c r="BC1568" t="s">
        <v>134</v>
      </c>
      <c r="BD1568" t="s">
        <v>134</v>
      </c>
      <c r="BE1568" t="s">
        <v>134</v>
      </c>
      <c r="BF1568" t="s">
        <v>136</v>
      </c>
      <c r="BG1568" t="s">
        <v>134</v>
      </c>
      <c r="BH1568" t="s">
        <v>136</v>
      </c>
      <c r="BI1568" t="s">
        <v>1601</v>
      </c>
      <c r="BJ1568" t="s">
        <v>1602</v>
      </c>
      <c r="BK1568" t="s">
        <v>1603</v>
      </c>
      <c r="BL1568" t="s">
        <v>566</v>
      </c>
      <c r="BM1568" t="s">
        <v>1599</v>
      </c>
      <c r="BN1568" t="s">
        <v>23762</v>
      </c>
      <c r="BO1568" t="s">
        <v>570</v>
      </c>
      <c r="BP1568">
        <v>16</v>
      </c>
      <c r="BQ1568">
        <v>16</v>
      </c>
      <c r="BR1568">
        <v>16</v>
      </c>
      <c r="BS1568" s="1">
        <v>44209</v>
      </c>
      <c r="BT1568" s="1">
        <v>44513</v>
      </c>
      <c r="BU1568" s="1">
        <v>44209</v>
      </c>
      <c r="BV1568" s="1">
        <v>44513</v>
      </c>
      <c r="BW1568" t="s">
        <v>136</v>
      </c>
      <c r="BX1568">
        <v>54</v>
      </c>
      <c r="BY1568">
        <v>0</v>
      </c>
      <c r="BZ1568">
        <v>9</v>
      </c>
      <c r="CA1568">
        <v>9</v>
      </c>
      <c r="CB1568">
        <v>9</v>
      </c>
      <c r="CC1568">
        <v>9</v>
      </c>
      <c r="CD1568">
        <v>9</v>
      </c>
      <c r="CE1568">
        <v>9</v>
      </c>
      <c r="CF1568" t="str">
        <f>"7:30 AM"</f>
        <v>7:30 AM</v>
      </c>
      <c r="CG1568" t="str">
        <f>"5:00 PM"</f>
        <v>5:00 PM</v>
      </c>
      <c r="CH1568" s="5">
        <v>12.67</v>
      </c>
      <c r="CI1568" t="s">
        <v>146</v>
      </c>
      <c r="CL1568" t="s">
        <v>136</v>
      </c>
      <c r="CM1568" t="s">
        <v>354</v>
      </c>
      <c r="CN1568" t="s">
        <v>23763</v>
      </c>
      <c r="CO1568" t="s">
        <v>854</v>
      </c>
      <c r="CP1568" t="s">
        <v>149</v>
      </c>
      <c r="CQ1568">
        <v>3</v>
      </c>
      <c r="CR1568">
        <v>0</v>
      </c>
      <c r="CS1568" t="s">
        <v>136</v>
      </c>
      <c r="CT1568" t="s">
        <v>136</v>
      </c>
      <c r="CU1568" t="s">
        <v>136</v>
      </c>
      <c r="CV1568" t="s">
        <v>136</v>
      </c>
      <c r="CW1568" t="s">
        <v>134</v>
      </c>
      <c r="CX1568">
        <v>75</v>
      </c>
      <c r="CY1568" t="s">
        <v>134</v>
      </c>
      <c r="CZ1568" t="s">
        <v>134</v>
      </c>
      <c r="DA1568" t="s">
        <v>134</v>
      </c>
      <c r="DB1568" t="s">
        <v>134</v>
      </c>
      <c r="DC1568" t="s">
        <v>134</v>
      </c>
      <c r="DD1568" t="s">
        <v>136</v>
      </c>
      <c r="DF1568" t="s">
        <v>23764</v>
      </c>
      <c r="DG1568" t="s">
        <v>23765</v>
      </c>
      <c r="DH1568" t="s">
        <v>21316</v>
      </c>
      <c r="DI1568" t="s">
        <v>374</v>
      </c>
      <c r="DJ1568" s="4">
        <v>77612</v>
      </c>
      <c r="DK1568" t="s">
        <v>4328</v>
      </c>
      <c r="DL1568" t="s">
        <v>134</v>
      </c>
      <c r="DM1568">
        <v>14</v>
      </c>
      <c r="DN1568" t="s">
        <v>23766</v>
      </c>
      <c r="DO1568" t="s">
        <v>21316</v>
      </c>
      <c r="DP1568" t="s">
        <v>374</v>
      </c>
      <c r="DQ1568" t="str">
        <f>"77612"</f>
        <v>77612</v>
      </c>
      <c r="DR1568" t="s">
        <v>4328</v>
      </c>
      <c r="DS1568" t="s">
        <v>2827</v>
      </c>
      <c r="DT1568">
        <v>4</v>
      </c>
      <c r="DU1568">
        <v>16</v>
      </c>
      <c r="DV1568" t="s">
        <v>134</v>
      </c>
      <c r="DW1568" t="s">
        <v>134</v>
      </c>
      <c r="DX1568" t="s">
        <v>134</v>
      </c>
      <c r="DY1568" t="s">
        <v>134</v>
      </c>
      <c r="DZ1568">
        <v>3</v>
      </c>
      <c r="EA1568" t="s">
        <v>134</v>
      </c>
      <c r="EB1568" s="5">
        <v>12.68</v>
      </c>
      <c r="EC1568" s="5">
        <v>12.68</v>
      </c>
      <c r="ED1568" s="5">
        <v>55</v>
      </c>
      <c r="EE1568" t="s">
        <v>148</v>
      </c>
      <c r="EF1568" t="s">
        <v>23767</v>
      </c>
      <c r="EG1568" t="s">
        <v>9442</v>
      </c>
      <c r="EH1568">
        <v>0</v>
      </c>
    </row>
    <row r="1569" spans="1:138" ht="15" customHeight="1" x14ac:dyDescent="0.35">
      <c r="A1569" t="s">
        <v>13170</v>
      </c>
      <c r="B1569" t="s">
        <v>157</v>
      </c>
      <c r="C1569" s="1">
        <v>44141.487520717594</v>
      </c>
      <c r="D1569" s="1">
        <v>44174</v>
      </c>
      <c r="E1569" t="s">
        <v>133</v>
      </c>
      <c r="F1569" t="s">
        <v>136</v>
      </c>
      <c r="G1569" t="s">
        <v>135</v>
      </c>
      <c r="H1569" t="s">
        <v>136</v>
      </c>
      <c r="I1569" t="s">
        <v>13171</v>
      </c>
      <c r="K1569" t="s">
        <v>13172</v>
      </c>
      <c r="M1569" t="s">
        <v>778</v>
      </c>
      <c r="N1569" t="s">
        <v>246</v>
      </c>
      <c r="O1569" s="4">
        <v>70515</v>
      </c>
      <c r="P1569" t="s">
        <v>140</v>
      </c>
      <c r="R1569">
        <v>13372307534</v>
      </c>
      <c r="T1569">
        <v>11251</v>
      </c>
      <c r="U1569" t="s">
        <v>13173</v>
      </c>
      <c r="V1569" t="s">
        <v>13174</v>
      </c>
      <c r="W1569" t="s">
        <v>816</v>
      </c>
      <c r="X1569" t="s">
        <v>4570</v>
      </c>
      <c r="Y1569" t="s">
        <v>13172</v>
      </c>
      <c r="AA1569" t="s">
        <v>778</v>
      </c>
      <c r="AB1569" t="s">
        <v>246</v>
      </c>
      <c r="AC1569" s="4">
        <v>70515</v>
      </c>
      <c r="AD1569" t="s">
        <v>140</v>
      </c>
      <c r="AF1569">
        <v>13372307534</v>
      </c>
      <c r="AH1569" t="s">
        <v>13175</v>
      </c>
      <c r="AI1569" t="s">
        <v>226</v>
      </c>
      <c r="AJ1569" t="s">
        <v>667</v>
      </c>
      <c r="AK1569" t="s">
        <v>668</v>
      </c>
      <c r="AL1569" t="s">
        <v>669</v>
      </c>
      <c r="AM1569" t="s">
        <v>670</v>
      </c>
      <c r="AO1569" t="s">
        <v>671</v>
      </c>
      <c r="AP1569" t="s">
        <v>246</v>
      </c>
      <c r="AQ1569" s="4">
        <v>70601</v>
      </c>
      <c r="AR1569" t="s">
        <v>140</v>
      </c>
      <c r="AT1569">
        <v>13372140354</v>
      </c>
      <c r="AV1569" t="s">
        <v>672</v>
      </c>
      <c r="AW1569" t="s">
        <v>1159</v>
      </c>
      <c r="AX1569" t="s">
        <v>246</v>
      </c>
      <c r="AY1569" t="s">
        <v>674</v>
      </c>
      <c r="AZ1569" t="s">
        <v>334</v>
      </c>
      <c r="BA1569" t="s">
        <v>335</v>
      </c>
      <c r="BB1569" t="s">
        <v>136</v>
      </c>
      <c r="BC1569" t="s">
        <v>136</v>
      </c>
      <c r="BD1569" t="s">
        <v>148</v>
      </c>
      <c r="BE1569" t="s">
        <v>136</v>
      </c>
      <c r="BF1569" t="s">
        <v>136</v>
      </c>
      <c r="BG1569" t="s">
        <v>134</v>
      </c>
      <c r="BH1569" t="s">
        <v>136</v>
      </c>
      <c r="BN1569" t="s">
        <v>13176</v>
      </c>
      <c r="BO1569" t="s">
        <v>905</v>
      </c>
      <c r="BP1569">
        <v>5</v>
      </c>
      <c r="BQ1569">
        <v>5</v>
      </c>
      <c r="BR1569">
        <v>5</v>
      </c>
      <c r="BS1569" s="1">
        <v>44204</v>
      </c>
      <c r="BT1569" s="1">
        <v>44408</v>
      </c>
      <c r="BU1569" s="1">
        <v>44204</v>
      </c>
      <c r="BV1569" s="1">
        <v>44408</v>
      </c>
      <c r="BW1569" t="s">
        <v>136</v>
      </c>
      <c r="BX1569">
        <v>35</v>
      </c>
      <c r="BY1569">
        <v>0</v>
      </c>
      <c r="BZ1569">
        <v>7</v>
      </c>
      <c r="CA1569">
        <v>7</v>
      </c>
      <c r="CB1569">
        <v>7</v>
      </c>
      <c r="CC1569">
        <v>7</v>
      </c>
      <c r="CD1569">
        <v>7</v>
      </c>
      <c r="CE1569">
        <v>0</v>
      </c>
      <c r="CF1569" t="str">
        <f>"7:00 AM"</f>
        <v>7:00 AM</v>
      </c>
      <c r="CG1569" t="str">
        <f>"3:00 PM"</f>
        <v>3:00 PM</v>
      </c>
      <c r="CH1569" s="5">
        <v>11.83</v>
      </c>
      <c r="CI1569" t="s">
        <v>146</v>
      </c>
      <c r="CL1569" t="s">
        <v>134</v>
      </c>
      <c r="CM1569" t="s">
        <v>147</v>
      </c>
      <c r="CN1569" t="s">
        <v>148</v>
      </c>
      <c r="CO1569" t="s">
        <v>7734</v>
      </c>
      <c r="CP1569" t="s">
        <v>149</v>
      </c>
      <c r="CQ1569">
        <v>3</v>
      </c>
      <c r="CR1569">
        <v>0</v>
      </c>
      <c r="CS1569" t="s">
        <v>136</v>
      </c>
      <c r="CT1569" t="s">
        <v>136</v>
      </c>
      <c r="CU1569" t="s">
        <v>136</v>
      </c>
      <c r="CV1569" t="s">
        <v>134</v>
      </c>
      <c r="CW1569" t="s">
        <v>134</v>
      </c>
      <c r="CX1569">
        <v>50</v>
      </c>
      <c r="CY1569" t="s">
        <v>134</v>
      </c>
      <c r="CZ1569" t="s">
        <v>136</v>
      </c>
      <c r="DA1569" t="s">
        <v>136</v>
      </c>
      <c r="DB1569" t="s">
        <v>134</v>
      </c>
      <c r="DC1569" t="s">
        <v>136</v>
      </c>
      <c r="DD1569" t="s">
        <v>136</v>
      </c>
      <c r="DF1569" t="s">
        <v>180</v>
      </c>
      <c r="DG1569" t="s">
        <v>13177</v>
      </c>
      <c r="DH1569" t="s">
        <v>778</v>
      </c>
      <c r="DI1569" t="s">
        <v>246</v>
      </c>
      <c r="DJ1569" s="4">
        <v>70515</v>
      </c>
      <c r="DK1569" t="s">
        <v>268</v>
      </c>
      <c r="DL1569" t="s">
        <v>134</v>
      </c>
      <c r="DM1569">
        <v>2</v>
      </c>
      <c r="DN1569" t="s">
        <v>13177</v>
      </c>
      <c r="DO1569" t="s">
        <v>778</v>
      </c>
      <c r="DP1569" t="s">
        <v>246</v>
      </c>
      <c r="DQ1569" t="str">
        <f>"70515"</f>
        <v>70515</v>
      </c>
      <c r="DR1569" t="s">
        <v>268</v>
      </c>
      <c r="DS1569" t="s">
        <v>497</v>
      </c>
      <c r="DT1569">
        <v>1</v>
      </c>
      <c r="DU1569">
        <v>5</v>
      </c>
      <c r="DV1569" t="s">
        <v>134</v>
      </c>
      <c r="DW1569" t="s">
        <v>134</v>
      </c>
      <c r="DX1569" t="s">
        <v>134</v>
      </c>
      <c r="DY1569" t="s">
        <v>136</v>
      </c>
      <c r="DZ1569">
        <v>1</v>
      </c>
      <c r="EA1569" t="s">
        <v>136</v>
      </c>
      <c r="EC1569" s="5">
        <v>12.68</v>
      </c>
      <c r="ED1569" s="5">
        <v>55</v>
      </c>
      <c r="EE1569">
        <v>13372307534</v>
      </c>
      <c r="EF1569" t="s">
        <v>13175</v>
      </c>
      <c r="EG1569" t="s">
        <v>148</v>
      </c>
      <c r="EH1569">
        <v>2</v>
      </c>
    </row>
    <row r="1570" spans="1:138" ht="15" customHeight="1" x14ac:dyDescent="0.35">
      <c r="A1570" t="s">
        <v>19599</v>
      </c>
      <c r="B1570" t="s">
        <v>157</v>
      </c>
      <c r="C1570" s="1">
        <v>44140.69775752315</v>
      </c>
      <c r="D1570" s="1">
        <v>44174</v>
      </c>
      <c r="E1570" t="s">
        <v>133</v>
      </c>
      <c r="F1570" t="s">
        <v>136</v>
      </c>
      <c r="G1570" t="s">
        <v>135</v>
      </c>
      <c r="H1570" t="s">
        <v>136</v>
      </c>
      <c r="I1570" t="s">
        <v>17661</v>
      </c>
      <c r="K1570" t="s">
        <v>17662</v>
      </c>
      <c r="M1570" t="s">
        <v>9958</v>
      </c>
      <c r="N1570" t="s">
        <v>246</v>
      </c>
      <c r="O1570" s="4">
        <v>70524</v>
      </c>
      <c r="P1570" t="s">
        <v>140</v>
      </c>
      <c r="R1570">
        <v>13374668177</v>
      </c>
      <c r="T1570">
        <v>112512</v>
      </c>
      <c r="U1570" t="s">
        <v>6396</v>
      </c>
      <c r="V1570" t="s">
        <v>3220</v>
      </c>
      <c r="W1570" t="s">
        <v>10156</v>
      </c>
      <c r="X1570" t="s">
        <v>164</v>
      </c>
      <c r="Y1570" t="s">
        <v>17662</v>
      </c>
      <c r="AA1570" t="s">
        <v>9958</v>
      </c>
      <c r="AB1570" t="s">
        <v>246</v>
      </c>
      <c r="AC1570" s="4">
        <v>70524</v>
      </c>
      <c r="AD1570" t="s">
        <v>140</v>
      </c>
      <c r="AF1570">
        <v>13374668177</v>
      </c>
      <c r="AH1570" t="s">
        <v>17663</v>
      </c>
      <c r="AI1570" t="s">
        <v>226</v>
      </c>
      <c r="AJ1570" t="s">
        <v>667</v>
      </c>
      <c r="AK1570" t="s">
        <v>668</v>
      </c>
      <c r="AL1570" t="s">
        <v>669</v>
      </c>
      <c r="AM1570" t="s">
        <v>670</v>
      </c>
      <c r="AO1570" t="s">
        <v>671</v>
      </c>
      <c r="AP1570" t="s">
        <v>246</v>
      </c>
      <c r="AQ1570" s="4">
        <v>70601</v>
      </c>
      <c r="AR1570" t="s">
        <v>140</v>
      </c>
      <c r="AT1570">
        <v>13372140354</v>
      </c>
      <c r="AV1570" t="s">
        <v>672</v>
      </c>
      <c r="AW1570" t="s">
        <v>673</v>
      </c>
      <c r="AX1570" t="s">
        <v>246</v>
      </c>
      <c r="AY1570" t="s">
        <v>674</v>
      </c>
      <c r="AZ1570" t="s">
        <v>334</v>
      </c>
      <c r="BA1570" t="s">
        <v>335</v>
      </c>
      <c r="BB1570" t="s">
        <v>136</v>
      </c>
      <c r="BC1570" t="s">
        <v>136</v>
      </c>
      <c r="BD1570" t="s">
        <v>148</v>
      </c>
      <c r="BE1570" t="s">
        <v>136</v>
      </c>
      <c r="BF1570" t="s">
        <v>136</v>
      </c>
      <c r="BG1570" t="s">
        <v>134</v>
      </c>
      <c r="BH1570" t="s">
        <v>136</v>
      </c>
      <c r="BN1570" t="s">
        <v>19600</v>
      </c>
      <c r="BO1570" t="s">
        <v>905</v>
      </c>
      <c r="BP1570">
        <v>9</v>
      </c>
      <c r="BQ1570">
        <v>9</v>
      </c>
      <c r="BR1570">
        <v>9</v>
      </c>
      <c r="BS1570" s="1">
        <v>44198</v>
      </c>
      <c r="BT1570" s="1">
        <v>44393</v>
      </c>
      <c r="BU1570" s="1">
        <v>44198</v>
      </c>
      <c r="BV1570" s="1">
        <v>44393</v>
      </c>
      <c r="BW1570" t="s">
        <v>136</v>
      </c>
      <c r="BX1570">
        <v>40</v>
      </c>
      <c r="BY1570">
        <v>0</v>
      </c>
      <c r="BZ1570">
        <v>8</v>
      </c>
      <c r="CA1570">
        <v>8</v>
      </c>
      <c r="CB1570">
        <v>8</v>
      </c>
      <c r="CC1570">
        <v>8</v>
      </c>
      <c r="CD1570">
        <v>8</v>
      </c>
      <c r="CE1570">
        <v>0</v>
      </c>
      <c r="CF1570" t="str">
        <f>"7:00 AM"</f>
        <v>7:00 AM</v>
      </c>
      <c r="CG1570" t="str">
        <f>"3:00 PM"</f>
        <v>3:00 PM</v>
      </c>
      <c r="CH1570" s="5">
        <v>11.83</v>
      </c>
      <c r="CI1570" t="s">
        <v>146</v>
      </c>
      <c r="CL1570" t="s">
        <v>134</v>
      </c>
      <c r="CM1570" t="s">
        <v>147</v>
      </c>
      <c r="CN1570" t="s">
        <v>148</v>
      </c>
      <c r="CO1570" t="s">
        <v>4173</v>
      </c>
      <c r="CP1570" t="s">
        <v>149</v>
      </c>
      <c r="CQ1570">
        <v>0</v>
      </c>
      <c r="CR1570">
        <v>0</v>
      </c>
      <c r="CS1570" t="s">
        <v>136</v>
      </c>
      <c r="CT1570" t="s">
        <v>136</v>
      </c>
      <c r="CU1570" t="s">
        <v>136</v>
      </c>
      <c r="CV1570" t="s">
        <v>136</v>
      </c>
      <c r="CW1570" t="s">
        <v>134</v>
      </c>
      <c r="CX1570">
        <v>50</v>
      </c>
      <c r="CY1570" t="s">
        <v>134</v>
      </c>
      <c r="CZ1570" t="s">
        <v>136</v>
      </c>
      <c r="DA1570" t="s">
        <v>136</v>
      </c>
      <c r="DB1570" t="s">
        <v>134</v>
      </c>
      <c r="DC1570" t="s">
        <v>136</v>
      </c>
      <c r="DD1570" t="s">
        <v>136</v>
      </c>
      <c r="DF1570" t="s">
        <v>180</v>
      </c>
      <c r="DG1570" t="s">
        <v>17662</v>
      </c>
      <c r="DH1570" t="s">
        <v>9958</v>
      </c>
      <c r="DI1570" t="s">
        <v>246</v>
      </c>
      <c r="DJ1570" s="4">
        <v>70524</v>
      </c>
      <c r="DK1570" t="s">
        <v>339</v>
      </c>
      <c r="DL1570" t="s">
        <v>136</v>
      </c>
      <c r="DM1570">
        <v>1</v>
      </c>
      <c r="DN1570" s="2" t="s">
        <v>19601</v>
      </c>
      <c r="DO1570" t="s">
        <v>324</v>
      </c>
      <c r="DP1570" t="s">
        <v>246</v>
      </c>
      <c r="DQ1570" t="str">
        <f>"70554"</f>
        <v>70554</v>
      </c>
      <c r="DR1570" t="s">
        <v>339</v>
      </c>
      <c r="DS1570" t="s">
        <v>19602</v>
      </c>
      <c r="DT1570">
        <v>1</v>
      </c>
      <c r="DU1570">
        <v>9</v>
      </c>
      <c r="DV1570" t="s">
        <v>134</v>
      </c>
      <c r="DW1570" t="s">
        <v>134</v>
      </c>
      <c r="DX1570" t="s">
        <v>134</v>
      </c>
      <c r="DY1570" t="s">
        <v>134</v>
      </c>
      <c r="DZ1570">
        <v>2</v>
      </c>
      <c r="EA1570" t="s">
        <v>136</v>
      </c>
      <c r="EC1570" s="5">
        <v>12.68</v>
      </c>
      <c r="ED1570" s="5">
        <v>55</v>
      </c>
      <c r="EE1570">
        <v>13374668177</v>
      </c>
      <c r="EF1570" t="s">
        <v>17663</v>
      </c>
      <c r="EG1570" t="s">
        <v>148</v>
      </c>
      <c r="EH1570">
        <v>1</v>
      </c>
    </row>
    <row r="1571" spans="1:138" ht="15" customHeight="1" x14ac:dyDescent="0.35">
      <c r="A1571" t="s">
        <v>23164</v>
      </c>
      <c r="B1571" t="s">
        <v>157</v>
      </c>
      <c r="C1571" s="1">
        <v>44141.508151851849</v>
      </c>
      <c r="D1571" s="1">
        <v>44174</v>
      </c>
      <c r="E1571" t="s">
        <v>133</v>
      </c>
      <c r="F1571" t="s">
        <v>136</v>
      </c>
      <c r="G1571" t="s">
        <v>135</v>
      </c>
      <c r="H1571" t="s">
        <v>136</v>
      </c>
      <c r="I1571" t="s">
        <v>23165</v>
      </c>
      <c r="K1571" t="s">
        <v>23166</v>
      </c>
      <c r="M1571" t="s">
        <v>700</v>
      </c>
      <c r="N1571" t="s">
        <v>246</v>
      </c>
      <c r="O1571" s="4">
        <v>70586</v>
      </c>
      <c r="P1571" t="s">
        <v>140</v>
      </c>
      <c r="R1571">
        <v>13378311958</v>
      </c>
      <c r="T1571">
        <v>11251</v>
      </c>
      <c r="U1571" t="s">
        <v>23167</v>
      </c>
      <c r="V1571" t="s">
        <v>23168</v>
      </c>
      <c r="W1571" t="s">
        <v>4685</v>
      </c>
      <c r="X1571" t="s">
        <v>164</v>
      </c>
      <c r="Y1571" t="s">
        <v>23166</v>
      </c>
      <c r="AA1571" t="s">
        <v>700</v>
      </c>
      <c r="AB1571" t="s">
        <v>246</v>
      </c>
      <c r="AC1571" s="4">
        <v>70586</v>
      </c>
      <c r="AD1571" t="s">
        <v>140</v>
      </c>
      <c r="AF1571">
        <v>13378311958</v>
      </c>
      <c r="AH1571" t="s">
        <v>23169</v>
      </c>
      <c r="AI1571" t="s">
        <v>168</v>
      </c>
      <c r="AJ1571" t="s">
        <v>325</v>
      </c>
      <c r="AK1571" t="s">
        <v>329</v>
      </c>
      <c r="AM1571" t="s">
        <v>330</v>
      </c>
      <c r="AO1571" t="s">
        <v>324</v>
      </c>
      <c r="AP1571" t="s">
        <v>246</v>
      </c>
      <c r="AQ1571" s="4">
        <v>70554</v>
      </c>
      <c r="AR1571" t="s">
        <v>140</v>
      </c>
      <c r="AS1571" t="s">
        <v>331</v>
      </c>
      <c r="AT1571">
        <v>13377894322</v>
      </c>
      <c r="AV1571" t="s">
        <v>332</v>
      </c>
      <c r="AW1571" t="s">
        <v>333</v>
      </c>
      <c r="AZ1571" t="s">
        <v>334</v>
      </c>
      <c r="BA1571" t="s">
        <v>335</v>
      </c>
      <c r="BB1571" t="s">
        <v>136</v>
      </c>
      <c r="BC1571" t="s">
        <v>136</v>
      </c>
      <c r="BD1571" t="s">
        <v>148</v>
      </c>
      <c r="BE1571" t="s">
        <v>136</v>
      </c>
      <c r="BF1571" t="s">
        <v>136</v>
      </c>
      <c r="BG1571" t="s">
        <v>134</v>
      </c>
      <c r="BH1571" t="s">
        <v>136</v>
      </c>
      <c r="BN1571" t="s">
        <v>23170</v>
      </c>
      <c r="BO1571" t="s">
        <v>1574</v>
      </c>
      <c r="BP1571">
        <v>2</v>
      </c>
      <c r="BQ1571">
        <v>2</v>
      </c>
      <c r="BR1571">
        <v>2</v>
      </c>
      <c r="BS1571" s="1">
        <v>44211</v>
      </c>
      <c r="BT1571" s="1">
        <v>44377</v>
      </c>
      <c r="BU1571" s="1">
        <v>44211</v>
      </c>
      <c r="BV1571" s="1">
        <v>44377</v>
      </c>
      <c r="BW1571" t="s">
        <v>136</v>
      </c>
      <c r="BX1571">
        <v>35</v>
      </c>
      <c r="BY1571">
        <v>0</v>
      </c>
      <c r="BZ1571">
        <v>7</v>
      </c>
      <c r="CA1571">
        <v>7</v>
      </c>
      <c r="CB1571">
        <v>7</v>
      </c>
      <c r="CC1571">
        <v>7</v>
      </c>
      <c r="CD1571">
        <v>7</v>
      </c>
      <c r="CE1571">
        <v>0</v>
      </c>
      <c r="CF1571" t="str">
        <f>"8:00 AM"</f>
        <v>8:00 AM</v>
      </c>
      <c r="CG1571" t="str">
        <f>"4:00 PM"</f>
        <v>4:00 PM</v>
      </c>
      <c r="CH1571" s="5">
        <v>11.83</v>
      </c>
      <c r="CI1571" t="s">
        <v>146</v>
      </c>
      <c r="CL1571" t="s">
        <v>136</v>
      </c>
      <c r="CM1571" t="s">
        <v>147</v>
      </c>
      <c r="CN1571" t="s">
        <v>148</v>
      </c>
      <c r="CO1571" t="s">
        <v>338</v>
      </c>
      <c r="CP1571" t="s">
        <v>149</v>
      </c>
      <c r="CQ1571">
        <v>0</v>
      </c>
      <c r="CR1571">
        <v>0</v>
      </c>
      <c r="CS1571" t="s">
        <v>136</v>
      </c>
      <c r="CT1571" t="s">
        <v>136</v>
      </c>
      <c r="CU1571" t="s">
        <v>136</v>
      </c>
      <c r="CV1571" t="s">
        <v>136</v>
      </c>
      <c r="CW1571" t="s">
        <v>134</v>
      </c>
      <c r="CX1571">
        <v>40</v>
      </c>
      <c r="CY1571" t="s">
        <v>136</v>
      </c>
      <c r="CZ1571" t="s">
        <v>136</v>
      </c>
      <c r="DA1571" t="s">
        <v>136</v>
      </c>
      <c r="DB1571" t="s">
        <v>134</v>
      </c>
      <c r="DC1571" t="s">
        <v>134</v>
      </c>
      <c r="DD1571" t="s">
        <v>136</v>
      </c>
      <c r="DF1571" t="s">
        <v>149</v>
      </c>
      <c r="DG1571" t="s">
        <v>23171</v>
      </c>
      <c r="DH1571" t="s">
        <v>700</v>
      </c>
      <c r="DI1571" t="s">
        <v>246</v>
      </c>
      <c r="DJ1571" s="4">
        <v>70586</v>
      </c>
      <c r="DK1571" t="s">
        <v>339</v>
      </c>
      <c r="DL1571" t="s">
        <v>136</v>
      </c>
      <c r="DM1571">
        <v>1</v>
      </c>
      <c r="DN1571" t="s">
        <v>23171</v>
      </c>
      <c r="DO1571" t="s">
        <v>700</v>
      </c>
      <c r="DP1571" t="s">
        <v>246</v>
      </c>
      <c r="DQ1571" t="str">
        <f>"70586"</f>
        <v>70586</v>
      </c>
      <c r="DR1571" t="s">
        <v>339</v>
      </c>
      <c r="DS1571" t="s">
        <v>296</v>
      </c>
      <c r="DT1571">
        <v>1</v>
      </c>
      <c r="DU1571">
        <v>2</v>
      </c>
      <c r="DV1571" t="s">
        <v>134</v>
      </c>
      <c r="DW1571" t="s">
        <v>134</v>
      </c>
      <c r="DX1571" t="s">
        <v>134</v>
      </c>
      <c r="DY1571" t="s">
        <v>136</v>
      </c>
      <c r="DZ1571">
        <v>1</v>
      </c>
      <c r="EA1571" t="s">
        <v>136</v>
      </c>
      <c r="EC1571" s="5">
        <v>12.68</v>
      </c>
      <c r="ED1571" s="5">
        <v>55</v>
      </c>
      <c r="EE1571">
        <v>13378311958</v>
      </c>
      <c r="EF1571" t="s">
        <v>23169</v>
      </c>
      <c r="EG1571" t="s">
        <v>148</v>
      </c>
      <c r="EH1571">
        <v>0</v>
      </c>
    </row>
    <row r="1572" spans="1:138" ht="15" customHeight="1" x14ac:dyDescent="0.35">
      <c r="A1572" t="s">
        <v>7294</v>
      </c>
      <c r="B1572" t="s">
        <v>157</v>
      </c>
      <c r="C1572" s="1">
        <v>44144.45193171296</v>
      </c>
      <c r="D1572" s="1">
        <v>44174</v>
      </c>
      <c r="E1572" t="s">
        <v>133</v>
      </c>
      <c r="F1572" t="s">
        <v>136</v>
      </c>
      <c r="G1572" t="s">
        <v>135</v>
      </c>
      <c r="H1572" t="s">
        <v>136</v>
      </c>
      <c r="I1572" t="s">
        <v>7295</v>
      </c>
      <c r="K1572" t="s">
        <v>7296</v>
      </c>
      <c r="M1572" t="s">
        <v>7297</v>
      </c>
      <c r="N1572" t="s">
        <v>246</v>
      </c>
      <c r="O1572" s="4">
        <v>70535</v>
      </c>
      <c r="P1572" t="s">
        <v>140</v>
      </c>
      <c r="R1572">
        <v>13372240994</v>
      </c>
      <c r="T1572">
        <v>11251</v>
      </c>
      <c r="U1572" t="s">
        <v>3317</v>
      </c>
      <c r="V1572" t="s">
        <v>6831</v>
      </c>
      <c r="X1572" t="s">
        <v>164</v>
      </c>
      <c r="Y1572" t="s">
        <v>7298</v>
      </c>
      <c r="AA1572" t="s">
        <v>771</v>
      </c>
      <c r="AB1572" t="s">
        <v>246</v>
      </c>
      <c r="AC1572" s="4">
        <v>70535</v>
      </c>
      <c r="AD1572" t="s">
        <v>140</v>
      </c>
      <c r="AF1572">
        <v>13372240994</v>
      </c>
      <c r="AH1572" t="s">
        <v>7299</v>
      </c>
      <c r="AI1572" t="s">
        <v>168</v>
      </c>
      <c r="AJ1572" t="s">
        <v>325</v>
      </c>
      <c r="AK1572" t="s">
        <v>329</v>
      </c>
      <c r="AM1572" t="s">
        <v>330</v>
      </c>
      <c r="AO1572" t="s">
        <v>324</v>
      </c>
      <c r="AP1572" t="s">
        <v>246</v>
      </c>
      <c r="AQ1572" s="4">
        <v>70554</v>
      </c>
      <c r="AR1572" t="s">
        <v>140</v>
      </c>
      <c r="AS1572" t="s">
        <v>331</v>
      </c>
      <c r="AT1572">
        <v>13377894322</v>
      </c>
      <c r="AV1572" t="s">
        <v>332</v>
      </c>
      <c r="AW1572" t="s">
        <v>333</v>
      </c>
      <c r="AZ1572" t="s">
        <v>334</v>
      </c>
      <c r="BA1572" t="s">
        <v>335</v>
      </c>
      <c r="BB1572" t="s">
        <v>136</v>
      </c>
      <c r="BC1572" t="s">
        <v>136</v>
      </c>
      <c r="BD1572" t="s">
        <v>148</v>
      </c>
      <c r="BE1572" t="s">
        <v>136</v>
      </c>
      <c r="BF1572" t="s">
        <v>136</v>
      </c>
      <c r="BG1572" t="s">
        <v>134</v>
      </c>
      <c r="BH1572" t="s">
        <v>136</v>
      </c>
      <c r="BN1572" t="s">
        <v>7300</v>
      </c>
      <c r="BO1572" t="s">
        <v>1574</v>
      </c>
      <c r="BP1572">
        <v>5</v>
      </c>
      <c r="BQ1572">
        <v>5</v>
      </c>
      <c r="BR1572">
        <v>5</v>
      </c>
      <c r="BS1572" s="1">
        <v>44211</v>
      </c>
      <c r="BT1572" s="1">
        <v>44515</v>
      </c>
      <c r="BU1572" s="1">
        <v>44211</v>
      </c>
      <c r="BV1572" s="1">
        <v>44515</v>
      </c>
      <c r="BW1572" t="s">
        <v>136</v>
      </c>
      <c r="BX1572">
        <v>35</v>
      </c>
      <c r="BY1572">
        <v>0</v>
      </c>
      <c r="BZ1572">
        <v>7</v>
      </c>
      <c r="CA1572">
        <v>7</v>
      </c>
      <c r="CB1572">
        <v>7</v>
      </c>
      <c r="CC1572">
        <v>7</v>
      </c>
      <c r="CD1572">
        <v>7</v>
      </c>
      <c r="CE1572">
        <v>0</v>
      </c>
      <c r="CF1572" t="str">
        <f>"8:00 AM"</f>
        <v>8:00 AM</v>
      </c>
      <c r="CG1572" t="str">
        <f>"4:00 PM"</f>
        <v>4:00 PM</v>
      </c>
      <c r="CH1572" s="5">
        <v>11.83</v>
      </c>
      <c r="CI1572" t="s">
        <v>146</v>
      </c>
      <c r="CL1572" t="s">
        <v>136</v>
      </c>
      <c r="CM1572" t="s">
        <v>147</v>
      </c>
      <c r="CN1572" t="s">
        <v>148</v>
      </c>
      <c r="CO1572" t="s">
        <v>338</v>
      </c>
      <c r="CP1572" t="s">
        <v>149</v>
      </c>
      <c r="CQ1572">
        <v>0</v>
      </c>
      <c r="CR1572">
        <v>0</v>
      </c>
      <c r="CS1572" t="s">
        <v>136</v>
      </c>
      <c r="CT1572" t="s">
        <v>136</v>
      </c>
      <c r="CU1572" t="s">
        <v>136</v>
      </c>
      <c r="CV1572" t="s">
        <v>136</v>
      </c>
      <c r="CW1572" t="s">
        <v>134</v>
      </c>
      <c r="CX1572">
        <v>40</v>
      </c>
      <c r="CY1572" t="s">
        <v>136</v>
      </c>
      <c r="CZ1572" t="s">
        <v>136</v>
      </c>
      <c r="DA1572" t="s">
        <v>136</v>
      </c>
      <c r="DB1572" t="s">
        <v>134</v>
      </c>
      <c r="DC1572" t="s">
        <v>134</v>
      </c>
      <c r="DD1572" t="s">
        <v>136</v>
      </c>
      <c r="DF1572" t="s">
        <v>149</v>
      </c>
      <c r="DG1572" t="s">
        <v>7298</v>
      </c>
      <c r="DH1572" t="s">
        <v>7297</v>
      </c>
      <c r="DI1572" t="s">
        <v>246</v>
      </c>
      <c r="DJ1572" s="4">
        <v>70535</v>
      </c>
      <c r="DK1572" t="s">
        <v>3260</v>
      </c>
      <c r="DL1572" t="s">
        <v>136</v>
      </c>
      <c r="DM1572">
        <v>1</v>
      </c>
      <c r="DN1572" t="s">
        <v>7301</v>
      </c>
      <c r="DO1572" t="s">
        <v>771</v>
      </c>
      <c r="DP1572" t="s">
        <v>246</v>
      </c>
      <c r="DQ1572" t="str">
        <f>"70535"</f>
        <v>70535</v>
      </c>
      <c r="DR1572" t="s">
        <v>3260</v>
      </c>
      <c r="DS1572" t="s">
        <v>296</v>
      </c>
      <c r="DT1572">
        <v>1</v>
      </c>
      <c r="DU1572">
        <v>5</v>
      </c>
      <c r="DV1572" t="s">
        <v>134</v>
      </c>
      <c r="DW1572" t="s">
        <v>134</v>
      </c>
      <c r="DX1572" t="s">
        <v>134</v>
      </c>
      <c r="DY1572" t="s">
        <v>136</v>
      </c>
      <c r="DZ1572">
        <v>1</v>
      </c>
      <c r="EA1572" t="s">
        <v>136</v>
      </c>
      <c r="EC1572" s="5">
        <v>12.68</v>
      </c>
      <c r="ED1572" s="5">
        <v>55</v>
      </c>
      <c r="EE1572">
        <v>13372240994</v>
      </c>
      <c r="EF1572" t="s">
        <v>7299</v>
      </c>
      <c r="EG1572" t="s">
        <v>148</v>
      </c>
      <c r="EH1572">
        <v>0</v>
      </c>
    </row>
    <row r="1573" spans="1:138" ht="15" customHeight="1" x14ac:dyDescent="0.35">
      <c r="A1573" t="s">
        <v>19210</v>
      </c>
      <c r="B1573" t="s">
        <v>157</v>
      </c>
      <c r="C1573" s="1">
        <v>44144.47667650463</v>
      </c>
      <c r="D1573" s="1">
        <v>44174</v>
      </c>
      <c r="E1573" t="s">
        <v>133</v>
      </c>
      <c r="F1573" t="s">
        <v>136</v>
      </c>
      <c r="G1573" t="s">
        <v>135</v>
      </c>
      <c r="H1573" t="s">
        <v>136</v>
      </c>
      <c r="I1573" t="s">
        <v>19211</v>
      </c>
      <c r="J1573" t="s">
        <v>19211</v>
      </c>
      <c r="K1573" t="s">
        <v>19212</v>
      </c>
      <c r="L1573" t="s">
        <v>19213</v>
      </c>
      <c r="M1573" t="s">
        <v>12850</v>
      </c>
      <c r="N1573" t="s">
        <v>246</v>
      </c>
      <c r="O1573" s="4">
        <v>70542</v>
      </c>
      <c r="P1573" t="s">
        <v>140</v>
      </c>
      <c r="R1573">
        <v>13372473035</v>
      </c>
      <c r="T1573">
        <v>11251</v>
      </c>
      <c r="U1573" t="s">
        <v>19214</v>
      </c>
      <c r="V1573" t="s">
        <v>18442</v>
      </c>
      <c r="W1573" t="s">
        <v>1517</v>
      </c>
      <c r="X1573" t="s">
        <v>164</v>
      </c>
      <c r="Y1573" t="s">
        <v>19212</v>
      </c>
      <c r="Z1573" t="s">
        <v>19215</v>
      </c>
      <c r="AA1573" t="s">
        <v>7662</v>
      </c>
      <c r="AB1573" t="s">
        <v>246</v>
      </c>
      <c r="AC1573" s="4">
        <v>70542</v>
      </c>
      <c r="AD1573" t="s">
        <v>140</v>
      </c>
      <c r="AF1573">
        <v>13372473035</v>
      </c>
      <c r="AH1573" t="s">
        <v>19216</v>
      </c>
      <c r="AI1573" t="s">
        <v>168</v>
      </c>
      <c r="AJ1573" t="s">
        <v>325</v>
      </c>
      <c r="AK1573" t="s">
        <v>329</v>
      </c>
      <c r="AM1573" t="s">
        <v>330</v>
      </c>
      <c r="AO1573" t="s">
        <v>324</v>
      </c>
      <c r="AP1573" t="s">
        <v>246</v>
      </c>
      <c r="AQ1573" s="4">
        <v>70554</v>
      </c>
      <c r="AR1573" t="s">
        <v>140</v>
      </c>
      <c r="AS1573" t="s">
        <v>331</v>
      </c>
      <c r="AT1573">
        <v>13374684492</v>
      </c>
      <c r="AV1573" t="s">
        <v>332</v>
      </c>
      <c r="AW1573" t="s">
        <v>333</v>
      </c>
      <c r="AZ1573" t="s">
        <v>334</v>
      </c>
      <c r="BA1573" t="s">
        <v>335</v>
      </c>
      <c r="BB1573" t="s">
        <v>136</v>
      </c>
      <c r="BC1573" t="s">
        <v>136</v>
      </c>
      <c r="BD1573" t="s">
        <v>148</v>
      </c>
      <c r="BE1573" t="s">
        <v>136</v>
      </c>
      <c r="BF1573" t="s">
        <v>136</v>
      </c>
      <c r="BG1573" t="s">
        <v>134</v>
      </c>
      <c r="BH1573" t="s">
        <v>136</v>
      </c>
      <c r="BN1573" t="s">
        <v>19217</v>
      </c>
      <c r="BO1573" t="s">
        <v>7578</v>
      </c>
      <c r="BP1573">
        <v>4</v>
      </c>
      <c r="BQ1573">
        <v>4</v>
      </c>
      <c r="BR1573">
        <v>4</v>
      </c>
      <c r="BS1573" s="1">
        <v>44211</v>
      </c>
      <c r="BT1573" s="1">
        <v>44331</v>
      </c>
      <c r="BU1573" s="1">
        <v>44211</v>
      </c>
      <c r="BV1573" s="1">
        <v>44331</v>
      </c>
      <c r="BW1573" t="s">
        <v>136</v>
      </c>
      <c r="BX1573">
        <v>35</v>
      </c>
      <c r="BY1573">
        <v>0</v>
      </c>
      <c r="BZ1573">
        <v>7</v>
      </c>
      <c r="CA1573">
        <v>7</v>
      </c>
      <c r="CB1573">
        <v>7</v>
      </c>
      <c r="CC1573">
        <v>7</v>
      </c>
      <c r="CD1573">
        <v>7</v>
      </c>
      <c r="CE1573">
        <v>0</v>
      </c>
      <c r="CF1573" t="str">
        <f>"8:00 AM"</f>
        <v>8:00 AM</v>
      </c>
      <c r="CG1573" t="str">
        <f>"4:00 PM"</f>
        <v>4:00 PM</v>
      </c>
      <c r="CH1573" s="5">
        <v>11.83</v>
      </c>
      <c r="CI1573" t="s">
        <v>146</v>
      </c>
      <c r="CL1573" t="s">
        <v>136</v>
      </c>
      <c r="CM1573" t="s">
        <v>147</v>
      </c>
      <c r="CN1573" t="s">
        <v>148</v>
      </c>
      <c r="CO1573" t="s">
        <v>338</v>
      </c>
      <c r="CP1573" t="s">
        <v>149</v>
      </c>
      <c r="CQ1573">
        <v>0</v>
      </c>
      <c r="CR1573">
        <v>0</v>
      </c>
      <c r="CS1573" t="s">
        <v>136</v>
      </c>
      <c r="CT1573" t="s">
        <v>136</v>
      </c>
      <c r="CU1573" t="s">
        <v>136</v>
      </c>
      <c r="CV1573" t="s">
        <v>136</v>
      </c>
      <c r="CW1573" t="s">
        <v>134</v>
      </c>
      <c r="CX1573">
        <v>40</v>
      </c>
      <c r="CY1573" t="s">
        <v>136</v>
      </c>
      <c r="CZ1573" t="s">
        <v>136</v>
      </c>
      <c r="DA1573" t="s">
        <v>136</v>
      </c>
      <c r="DB1573" t="s">
        <v>134</v>
      </c>
      <c r="DC1573" t="s">
        <v>134</v>
      </c>
      <c r="DD1573" t="s">
        <v>136</v>
      </c>
      <c r="DF1573" t="s">
        <v>149</v>
      </c>
      <c r="DG1573" t="s">
        <v>19218</v>
      </c>
      <c r="DH1573" t="s">
        <v>7662</v>
      </c>
      <c r="DI1573" t="s">
        <v>246</v>
      </c>
      <c r="DJ1573" s="4">
        <v>70542</v>
      </c>
      <c r="DK1573" t="s">
        <v>3166</v>
      </c>
      <c r="DL1573" t="s">
        <v>136</v>
      </c>
      <c r="DM1573">
        <v>1</v>
      </c>
      <c r="DN1573" t="s">
        <v>19218</v>
      </c>
      <c r="DO1573" t="s">
        <v>7662</v>
      </c>
      <c r="DP1573" t="s">
        <v>246</v>
      </c>
      <c r="DQ1573" t="str">
        <f>"70542"</f>
        <v>70542</v>
      </c>
      <c r="DR1573" t="s">
        <v>3166</v>
      </c>
      <c r="DS1573" t="s">
        <v>16429</v>
      </c>
      <c r="DT1573">
        <v>1</v>
      </c>
      <c r="DU1573">
        <v>4</v>
      </c>
      <c r="DV1573" t="s">
        <v>134</v>
      </c>
      <c r="DW1573" t="s">
        <v>134</v>
      </c>
      <c r="DX1573" t="s">
        <v>134</v>
      </c>
      <c r="DY1573" t="s">
        <v>136</v>
      </c>
      <c r="DZ1573">
        <v>1</v>
      </c>
      <c r="EA1573" t="s">
        <v>136</v>
      </c>
      <c r="EC1573" s="5">
        <v>12.68</v>
      </c>
      <c r="ED1573" s="5">
        <v>55</v>
      </c>
      <c r="EE1573">
        <v>13372473035</v>
      </c>
      <c r="EF1573" t="s">
        <v>19216</v>
      </c>
      <c r="EG1573" t="s">
        <v>148</v>
      </c>
      <c r="EH1573">
        <v>0</v>
      </c>
    </row>
    <row r="1574" spans="1:138" ht="15" customHeight="1" x14ac:dyDescent="0.35">
      <c r="A1574" t="s">
        <v>18488</v>
      </c>
      <c r="B1574" t="s">
        <v>157</v>
      </c>
      <c r="C1574" s="1">
        <v>44141.577807754627</v>
      </c>
      <c r="D1574" s="1">
        <v>44174</v>
      </c>
      <c r="E1574" t="s">
        <v>133</v>
      </c>
      <c r="F1574" t="s">
        <v>136</v>
      </c>
      <c r="G1574" t="s">
        <v>135</v>
      </c>
      <c r="H1574" t="s">
        <v>136</v>
      </c>
      <c r="I1574" t="s">
        <v>18489</v>
      </c>
      <c r="K1574" t="s">
        <v>18490</v>
      </c>
      <c r="M1574" t="s">
        <v>18491</v>
      </c>
      <c r="N1574" t="s">
        <v>960</v>
      </c>
      <c r="O1574" s="4">
        <v>36567</v>
      </c>
      <c r="P1574" t="s">
        <v>140</v>
      </c>
      <c r="R1574">
        <v>12519476033</v>
      </c>
      <c r="T1574">
        <v>111421</v>
      </c>
      <c r="U1574" t="s">
        <v>18492</v>
      </c>
      <c r="V1574" t="s">
        <v>5581</v>
      </c>
      <c r="W1574" t="s">
        <v>229</v>
      </c>
      <c r="X1574" t="s">
        <v>164</v>
      </c>
      <c r="Y1574" t="s">
        <v>18490</v>
      </c>
      <c r="AA1574" t="s">
        <v>18491</v>
      </c>
      <c r="AB1574" t="s">
        <v>960</v>
      </c>
      <c r="AC1574" s="4">
        <v>36567</v>
      </c>
      <c r="AD1574" t="s">
        <v>140</v>
      </c>
      <c r="AF1574">
        <v>12519476033</v>
      </c>
      <c r="AH1574" t="s">
        <v>1134</v>
      </c>
      <c r="AI1574" t="s">
        <v>168</v>
      </c>
      <c r="AJ1574" t="s">
        <v>1135</v>
      </c>
      <c r="AK1574" t="s">
        <v>1136</v>
      </c>
      <c r="AL1574" t="s">
        <v>229</v>
      </c>
      <c r="AM1574" t="s">
        <v>1137</v>
      </c>
      <c r="AN1574" t="s">
        <v>1138</v>
      </c>
      <c r="AO1574" t="s">
        <v>1139</v>
      </c>
      <c r="AP1574" t="s">
        <v>537</v>
      </c>
      <c r="AQ1574" s="4">
        <v>28327</v>
      </c>
      <c r="AR1574" t="s">
        <v>140</v>
      </c>
      <c r="AT1574">
        <v>19109476004</v>
      </c>
      <c r="AV1574" t="s">
        <v>1140</v>
      </c>
      <c r="AW1574" t="s">
        <v>1141</v>
      </c>
      <c r="AZ1574" t="s">
        <v>144</v>
      </c>
      <c r="BA1574" t="s">
        <v>145</v>
      </c>
      <c r="BB1574" t="s">
        <v>136</v>
      </c>
      <c r="BC1574" t="s">
        <v>136</v>
      </c>
      <c r="BD1574" t="s">
        <v>148</v>
      </c>
      <c r="BE1574" t="s">
        <v>136</v>
      </c>
      <c r="BF1574" t="s">
        <v>136</v>
      </c>
      <c r="BG1574" t="s">
        <v>134</v>
      </c>
      <c r="BH1574" t="s">
        <v>136</v>
      </c>
      <c r="BN1574" t="s">
        <v>18493</v>
      </c>
      <c r="BO1574" t="s">
        <v>676</v>
      </c>
      <c r="BP1574">
        <v>16</v>
      </c>
      <c r="BQ1574">
        <v>14</v>
      </c>
      <c r="BR1574">
        <v>14</v>
      </c>
      <c r="BS1574" s="1">
        <v>44211</v>
      </c>
      <c r="BT1574" s="1">
        <v>44515</v>
      </c>
      <c r="BU1574" s="1">
        <v>44211</v>
      </c>
      <c r="BV1574" s="1">
        <v>44515</v>
      </c>
      <c r="BW1574" t="s">
        <v>136</v>
      </c>
      <c r="BX1574">
        <v>40</v>
      </c>
      <c r="BY1574">
        <v>0</v>
      </c>
      <c r="BZ1574">
        <v>7</v>
      </c>
      <c r="CA1574">
        <v>7</v>
      </c>
      <c r="CB1574">
        <v>7</v>
      </c>
      <c r="CC1574">
        <v>7</v>
      </c>
      <c r="CD1574">
        <v>7</v>
      </c>
      <c r="CE1574">
        <v>5</v>
      </c>
      <c r="CF1574" t="str">
        <f>"7:00 AM"</f>
        <v>7:00 AM</v>
      </c>
      <c r="CG1574" t="str">
        <f>"3:00 PM"</f>
        <v>3:00 PM</v>
      </c>
      <c r="CH1574" s="5">
        <v>11.71</v>
      </c>
      <c r="CI1574" t="s">
        <v>146</v>
      </c>
      <c r="CL1574" t="s">
        <v>136</v>
      </c>
      <c r="CM1574" t="s">
        <v>147</v>
      </c>
      <c r="CN1574" t="s">
        <v>148</v>
      </c>
      <c r="CO1574" t="s">
        <v>1142</v>
      </c>
      <c r="CP1574" t="s">
        <v>149</v>
      </c>
      <c r="CQ1574">
        <v>3</v>
      </c>
      <c r="CR1574">
        <v>0</v>
      </c>
      <c r="CS1574" t="s">
        <v>136</v>
      </c>
      <c r="CT1574" t="s">
        <v>134</v>
      </c>
      <c r="CU1574" t="s">
        <v>136</v>
      </c>
      <c r="CV1574" t="s">
        <v>134</v>
      </c>
      <c r="CW1574" t="s">
        <v>134</v>
      </c>
      <c r="CX1574">
        <v>75</v>
      </c>
      <c r="CY1574" t="s">
        <v>134</v>
      </c>
      <c r="CZ1574" t="s">
        <v>134</v>
      </c>
      <c r="DA1574" t="s">
        <v>134</v>
      </c>
      <c r="DB1574" t="s">
        <v>134</v>
      </c>
      <c r="DC1574" t="s">
        <v>134</v>
      </c>
      <c r="DD1574" t="s">
        <v>136</v>
      </c>
      <c r="DF1574" t="s">
        <v>2522</v>
      </c>
      <c r="DG1574" t="s">
        <v>18494</v>
      </c>
      <c r="DH1574" t="s">
        <v>18491</v>
      </c>
      <c r="DI1574" t="s">
        <v>960</v>
      </c>
      <c r="DJ1574" s="4">
        <v>36567</v>
      </c>
      <c r="DK1574" t="s">
        <v>5404</v>
      </c>
      <c r="DL1574" t="s">
        <v>136</v>
      </c>
      <c r="DM1574">
        <v>1</v>
      </c>
      <c r="DN1574" t="s">
        <v>18494</v>
      </c>
      <c r="DO1574" t="s">
        <v>18491</v>
      </c>
      <c r="DP1574" t="s">
        <v>960</v>
      </c>
      <c r="DQ1574" t="str">
        <f>"36567"</f>
        <v>36567</v>
      </c>
      <c r="DR1574" t="s">
        <v>5404</v>
      </c>
      <c r="DS1574" t="s">
        <v>497</v>
      </c>
      <c r="DT1574">
        <v>3</v>
      </c>
      <c r="DU1574">
        <v>14</v>
      </c>
      <c r="DV1574" t="s">
        <v>134</v>
      </c>
      <c r="DW1574" t="s">
        <v>134</v>
      </c>
      <c r="DX1574" t="s">
        <v>134</v>
      </c>
      <c r="DY1574" t="s">
        <v>136</v>
      </c>
      <c r="DZ1574">
        <v>1</v>
      </c>
      <c r="EA1574" t="s">
        <v>136</v>
      </c>
      <c r="EC1574" s="5">
        <v>12.68</v>
      </c>
      <c r="ED1574" s="5">
        <v>55</v>
      </c>
      <c r="EE1574" t="s">
        <v>148</v>
      </c>
      <c r="EF1574" t="s">
        <v>1751</v>
      </c>
      <c r="EG1574" t="s">
        <v>1145</v>
      </c>
      <c r="EH1574">
        <v>0</v>
      </c>
    </row>
    <row r="1575" spans="1:138" ht="15" customHeight="1" x14ac:dyDescent="0.35">
      <c r="A1575" t="s">
        <v>19204</v>
      </c>
      <c r="B1575" t="s">
        <v>157</v>
      </c>
      <c r="C1575" s="1">
        <v>44144.628982407405</v>
      </c>
      <c r="D1575" s="1">
        <v>44174</v>
      </c>
      <c r="E1575" t="s">
        <v>133</v>
      </c>
      <c r="F1575" t="s">
        <v>136</v>
      </c>
      <c r="G1575" t="s">
        <v>135</v>
      </c>
      <c r="H1575" t="s">
        <v>136</v>
      </c>
      <c r="I1575" t="s">
        <v>19205</v>
      </c>
      <c r="K1575" t="s">
        <v>19206</v>
      </c>
      <c r="L1575" t="s">
        <v>17789</v>
      </c>
      <c r="M1575" t="s">
        <v>19207</v>
      </c>
      <c r="N1575" t="s">
        <v>246</v>
      </c>
      <c r="O1575" s="4">
        <v>70582</v>
      </c>
      <c r="P1575" t="s">
        <v>140</v>
      </c>
      <c r="R1575">
        <v>13377890329</v>
      </c>
      <c r="T1575">
        <v>112910</v>
      </c>
      <c r="U1575" t="s">
        <v>433</v>
      </c>
      <c r="V1575" t="s">
        <v>682</v>
      </c>
      <c r="W1575" t="s">
        <v>434</v>
      </c>
      <c r="X1575" t="s">
        <v>164</v>
      </c>
      <c r="Y1575" t="s">
        <v>17788</v>
      </c>
      <c r="Z1575" t="s">
        <v>17789</v>
      </c>
      <c r="AA1575" t="s">
        <v>17790</v>
      </c>
      <c r="AB1575" t="s">
        <v>3242</v>
      </c>
      <c r="AC1575" s="4">
        <v>97649</v>
      </c>
      <c r="AD1575" t="s">
        <v>140</v>
      </c>
      <c r="AF1575">
        <v>13377890329</v>
      </c>
      <c r="AH1575" t="s">
        <v>17791</v>
      </c>
      <c r="AI1575" t="s">
        <v>168</v>
      </c>
      <c r="AJ1575" t="s">
        <v>1977</v>
      </c>
      <c r="AK1575" t="s">
        <v>1978</v>
      </c>
      <c r="AL1575" t="s">
        <v>1979</v>
      </c>
      <c r="AM1575" t="s">
        <v>1980</v>
      </c>
      <c r="AN1575" t="s">
        <v>1981</v>
      </c>
      <c r="AO1575" t="s">
        <v>1982</v>
      </c>
      <c r="AP1575" t="s">
        <v>246</v>
      </c>
      <c r="AQ1575" s="4">
        <v>70754</v>
      </c>
      <c r="AR1575" t="s">
        <v>140</v>
      </c>
      <c r="AT1575">
        <v>12256863033</v>
      </c>
      <c r="AV1575" t="s">
        <v>1983</v>
      </c>
      <c r="AW1575" t="s">
        <v>1984</v>
      </c>
      <c r="AZ1575" t="s">
        <v>334</v>
      </c>
      <c r="BA1575" t="s">
        <v>335</v>
      </c>
      <c r="BB1575" t="s">
        <v>136</v>
      </c>
      <c r="BC1575" t="s">
        <v>136</v>
      </c>
      <c r="BD1575" t="s">
        <v>148</v>
      </c>
      <c r="BE1575" t="s">
        <v>136</v>
      </c>
      <c r="BF1575" t="s">
        <v>136</v>
      </c>
      <c r="BG1575" t="s">
        <v>134</v>
      </c>
      <c r="BH1575" t="s">
        <v>136</v>
      </c>
      <c r="BN1575" t="s">
        <v>19208</v>
      </c>
      <c r="BO1575" t="s">
        <v>9777</v>
      </c>
      <c r="BP1575">
        <v>14</v>
      </c>
      <c r="BQ1575">
        <v>14</v>
      </c>
      <c r="BR1575">
        <v>14</v>
      </c>
      <c r="BS1575" s="1">
        <v>44211</v>
      </c>
      <c r="BT1575" s="1">
        <v>44515</v>
      </c>
      <c r="BU1575" s="1">
        <v>44211</v>
      </c>
      <c r="BV1575" s="1">
        <v>44515</v>
      </c>
      <c r="BW1575" t="s">
        <v>136</v>
      </c>
      <c r="BX1575">
        <v>35</v>
      </c>
      <c r="BY1575">
        <v>0</v>
      </c>
      <c r="BZ1575">
        <v>6</v>
      </c>
      <c r="CA1575">
        <v>6</v>
      </c>
      <c r="CB1575">
        <v>6</v>
      </c>
      <c r="CC1575">
        <v>6</v>
      </c>
      <c r="CD1575">
        <v>6</v>
      </c>
      <c r="CE1575">
        <v>5</v>
      </c>
      <c r="CF1575" t="str">
        <f>"7:00 AM"</f>
        <v>7:00 AM</v>
      </c>
      <c r="CG1575" t="str">
        <f>"1:00 PM"</f>
        <v>1:00 PM</v>
      </c>
      <c r="CH1575" s="5">
        <v>11.83</v>
      </c>
      <c r="CI1575" t="s">
        <v>146</v>
      </c>
      <c r="CJ1575">
        <v>0</v>
      </c>
      <c r="CK1575" t="s">
        <v>3352</v>
      </c>
      <c r="CL1575" t="s">
        <v>134</v>
      </c>
      <c r="CM1575" t="s">
        <v>312</v>
      </c>
      <c r="CN1575" t="s">
        <v>148</v>
      </c>
      <c r="CO1575" s="2" t="s">
        <v>3165</v>
      </c>
      <c r="CP1575" t="s">
        <v>149</v>
      </c>
      <c r="CQ1575">
        <v>3</v>
      </c>
      <c r="CR1575">
        <v>0</v>
      </c>
      <c r="CS1575" t="s">
        <v>136</v>
      </c>
      <c r="CT1575" t="s">
        <v>136</v>
      </c>
      <c r="CU1575" t="s">
        <v>136</v>
      </c>
      <c r="CV1575" t="s">
        <v>134</v>
      </c>
      <c r="CW1575" t="s">
        <v>134</v>
      </c>
      <c r="CX1575">
        <v>50</v>
      </c>
      <c r="CY1575" t="s">
        <v>134</v>
      </c>
      <c r="CZ1575" t="s">
        <v>136</v>
      </c>
      <c r="DA1575" t="s">
        <v>134</v>
      </c>
      <c r="DB1575" t="s">
        <v>134</v>
      </c>
      <c r="DC1575" t="s">
        <v>134</v>
      </c>
      <c r="DD1575" t="s">
        <v>136</v>
      </c>
      <c r="DF1575" s="2" t="s">
        <v>10535</v>
      </c>
      <c r="DG1575" t="s">
        <v>19206</v>
      </c>
      <c r="DH1575" t="s">
        <v>19207</v>
      </c>
      <c r="DI1575" t="s">
        <v>246</v>
      </c>
      <c r="DJ1575" s="4">
        <v>70582</v>
      </c>
      <c r="DK1575" t="s">
        <v>9331</v>
      </c>
      <c r="DL1575" t="s">
        <v>136</v>
      </c>
      <c r="DM1575">
        <v>1</v>
      </c>
      <c r="DN1575" t="s">
        <v>19206</v>
      </c>
      <c r="DO1575" t="s">
        <v>19207</v>
      </c>
      <c r="DP1575" t="s">
        <v>246</v>
      </c>
      <c r="DQ1575" t="str">
        <f>"70582"</f>
        <v>70582</v>
      </c>
      <c r="DR1575" t="s">
        <v>9331</v>
      </c>
      <c r="DS1575" t="s">
        <v>19209</v>
      </c>
      <c r="DT1575">
        <v>3</v>
      </c>
      <c r="DU1575">
        <v>14</v>
      </c>
      <c r="DV1575" t="s">
        <v>134</v>
      </c>
      <c r="DW1575" t="s">
        <v>134</v>
      </c>
      <c r="DX1575" t="s">
        <v>134</v>
      </c>
      <c r="DY1575" t="s">
        <v>136</v>
      </c>
      <c r="DZ1575">
        <v>1</v>
      </c>
      <c r="EA1575" t="s">
        <v>136</v>
      </c>
      <c r="EC1575" s="5">
        <v>12.68</v>
      </c>
      <c r="ED1575" s="5">
        <v>55</v>
      </c>
      <c r="EE1575">
        <v>13377890329</v>
      </c>
      <c r="EF1575" t="s">
        <v>17791</v>
      </c>
      <c r="EG1575" t="s">
        <v>1989</v>
      </c>
      <c r="EH1575">
        <v>2</v>
      </c>
    </row>
    <row r="1576" spans="1:138" ht="15" customHeight="1" x14ac:dyDescent="0.35">
      <c r="A1576" t="s">
        <v>24827</v>
      </c>
      <c r="B1576" t="s">
        <v>157</v>
      </c>
      <c r="C1576" s="1">
        <v>44138.348476851854</v>
      </c>
      <c r="D1576" s="1">
        <v>44174</v>
      </c>
      <c r="E1576" t="s">
        <v>133</v>
      </c>
      <c r="F1576" t="s">
        <v>136</v>
      </c>
      <c r="G1576" t="s">
        <v>135</v>
      </c>
      <c r="H1576" t="s">
        <v>136</v>
      </c>
      <c r="I1576" t="s">
        <v>24828</v>
      </c>
      <c r="K1576" t="s">
        <v>24829</v>
      </c>
      <c r="L1576" t="s">
        <v>24830</v>
      </c>
      <c r="M1576" t="s">
        <v>21763</v>
      </c>
      <c r="N1576" t="s">
        <v>837</v>
      </c>
      <c r="O1576" s="4">
        <v>29101</v>
      </c>
      <c r="P1576" t="s">
        <v>140</v>
      </c>
      <c r="R1576">
        <v>18433358335</v>
      </c>
      <c r="T1576">
        <v>111339</v>
      </c>
      <c r="U1576" t="s">
        <v>24831</v>
      </c>
      <c r="V1576" t="s">
        <v>911</v>
      </c>
      <c r="W1576" t="s">
        <v>816</v>
      </c>
      <c r="X1576" t="s">
        <v>1677</v>
      </c>
      <c r="Y1576" t="s">
        <v>24829</v>
      </c>
      <c r="Z1576" t="s">
        <v>24832</v>
      </c>
      <c r="AA1576" t="s">
        <v>21763</v>
      </c>
      <c r="AB1576" t="s">
        <v>837</v>
      </c>
      <c r="AC1576" s="4">
        <v>29101</v>
      </c>
      <c r="AD1576" t="s">
        <v>140</v>
      </c>
      <c r="AF1576">
        <v>18433358335</v>
      </c>
      <c r="AH1576" t="s">
        <v>1134</v>
      </c>
      <c r="AI1576" t="s">
        <v>168</v>
      </c>
      <c r="AJ1576" t="s">
        <v>1135</v>
      </c>
      <c r="AK1576" t="s">
        <v>1136</v>
      </c>
      <c r="AL1576" t="s">
        <v>229</v>
      </c>
      <c r="AM1576" t="s">
        <v>1137</v>
      </c>
      <c r="AN1576" t="s">
        <v>1138</v>
      </c>
      <c r="AO1576" t="s">
        <v>1139</v>
      </c>
      <c r="AP1576" t="s">
        <v>537</v>
      </c>
      <c r="AQ1576" s="4">
        <v>28327</v>
      </c>
      <c r="AR1576" t="s">
        <v>140</v>
      </c>
      <c r="AT1576">
        <v>19109476004</v>
      </c>
      <c r="AV1576" t="s">
        <v>1140</v>
      </c>
      <c r="AW1576" t="s">
        <v>1141</v>
      </c>
      <c r="AZ1576" t="s">
        <v>175</v>
      </c>
      <c r="BA1576" t="s">
        <v>176</v>
      </c>
      <c r="BB1576" t="s">
        <v>136</v>
      </c>
      <c r="BC1576" t="s">
        <v>136</v>
      </c>
      <c r="BD1576" t="s">
        <v>148</v>
      </c>
      <c r="BE1576" t="s">
        <v>136</v>
      </c>
      <c r="BF1576" t="s">
        <v>136</v>
      </c>
      <c r="BG1576" t="s">
        <v>134</v>
      </c>
      <c r="BH1576" t="s">
        <v>136</v>
      </c>
      <c r="BN1576" t="s">
        <v>24833</v>
      </c>
      <c r="BO1576" t="s">
        <v>21765</v>
      </c>
      <c r="BP1576">
        <v>275</v>
      </c>
      <c r="BQ1576">
        <v>120</v>
      </c>
      <c r="BR1576">
        <v>120</v>
      </c>
      <c r="BS1576" s="1">
        <v>44211</v>
      </c>
      <c r="BT1576" s="1">
        <v>44515</v>
      </c>
      <c r="BU1576" s="1">
        <v>44211</v>
      </c>
      <c r="BV1576" s="1">
        <v>44515</v>
      </c>
      <c r="BW1576" t="s">
        <v>136</v>
      </c>
      <c r="BX1576">
        <v>40</v>
      </c>
      <c r="BY1576">
        <v>0</v>
      </c>
      <c r="BZ1576">
        <v>7</v>
      </c>
      <c r="CA1576">
        <v>7</v>
      </c>
      <c r="CB1576">
        <v>7</v>
      </c>
      <c r="CC1576">
        <v>7</v>
      </c>
      <c r="CD1576">
        <v>7</v>
      </c>
      <c r="CE1576">
        <v>5</v>
      </c>
      <c r="CF1576" t="str">
        <f>"7:00 AM"</f>
        <v>7:00 AM</v>
      </c>
      <c r="CG1576" t="str">
        <f>"3:00 PM"</f>
        <v>3:00 PM</v>
      </c>
      <c r="CH1576" s="5">
        <v>11.71</v>
      </c>
      <c r="CI1576" t="s">
        <v>146</v>
      </c>
      <c r="CL1576" t="s">
        <v>134</v>
      </c>
      <c r="CM1576" t="s">
        <v>147</v>
      </c>
      <c r="CN1576" t="s">
        <v>148</v>
      </c>
      <c r="CO1576" t="s">
        <v>10691</v>
      </c>
      <c r="CP1576" t="s">
        <v>149</v>
      </c>
      <c r="CQ1576">
        <v>3</v>
      </c>
      <c r="CR1576">
        <v>0</v>
      </c>
      <c r="CS1576" t="s">
        <v>136</v>
      </c>
      <c r="CT1576" t="s">
        <v>136</v>
      </c>
      <c r="CU1576" t="s">
        <v>136</v>
      </c>
      <c r="CV1576" t="s">
        <v>134</v>
      </c>
      <c r="CW1576" t="s">
        <v>134</v>
      </c>
      <c r="CX1576">
        <v>75</v>
      </c>
      <c r="CY1576" t="s">
        <v>134</v>
      </c>
      <c r="CZ1576" t="s">
        <v>134</v>
      </c>
      <c r="DA1576" t="s">
        <v>134</v>
      </c>
      <c r="DB1576" t="s">
        <v>134</v>
      </c>
      <c r="DC1576" t="s">
        <v>134</v>
      </c>
      <c r="DD1576" t="s">
        <v>136</v>
      </c>
      <c r="DF1576" t="s">
        <v>24834</v>
      </c>
      <c r="DG1576" t="s">
        <v>24835</v>
      </c>
      <c r="DH1576" t="s">
        <v>21769</v>
      </c>
      <c r="DI1576" t="s">
        <v>837</v>
      </c>
      <c r="DJ1576" s="4">
        <v>29101</v>
      </c>
      <c r="DK1576" t="s">
        <v>860</v>
      </c>
      <c r="DL1576" t="s">
        <v>134</v>
      </c>
      <c r="DM1576">
        <v>6</v>
      </c>
      <c r="DN1576" t="s">
        <v>24836</v>
      </c>
      <c r="DO1576" t="s">
        <v>21769</v>
      </c>
      <c r="DP1576" t="s">
        <v>837</v>
      </c>
      <c r="DQ1576" t="str">
        <f>"29101"</f>
        <v>29101</v>
      </c>
      <c r="DR1576" t="s">
        <v>860</v>
      </c>
      <c r="DS1576" t="s">
        <v>24837</v>
      </c>
      <c r="DT1576">
        <v>38</v>
      </c>
      <c r="DU1576">
        <v>1</v>
      </c>
      <c r="DV1576" t="s">
        <v>134</v>
      </c>
      <c r="DW1576" t="s">
        <v>134</v>
      </c>
      <c r="DX1576" t="s">
        <v>134</v>
      </c>
      <c r="DY1576" t="s">
        <v>134</v>
      </c>
      <c r="DZ1576">
        <v>8</v>
      </c>
      <c r="EA1576" t="s">
        <v>136</v>
      </c>
      <c r="EC1576" s="5">
        <v>12.68</v>
      </c>
      <c r="ED1576" s="5">
        <v>55</v>
      </c>
      <c r="EE1576" t="s">
        <v>148</v>
      </c>
      <c r="EF1576" t="s">
        <v>24838</v>
      </c>
      <c r="EG1576" t="s">
        <v>1145</v>
      </c>
      <c r="EH1576">
        <v>9</v>
      </c>
    </row>
    <row r="1577" spans="1:138" ht="15" customHeight="1" x14ac:dyDescent="0.35">
      <c r="A1577" t="s">
        <v>25711</v>
      </c>
      <c r="B1577" t="s">
        <v>157</v>
      </c>
      <c r="C1577" s="1">
        <v>44138.620808101849</v>
      </c>
      <c r="D1577" s="1">
        <v>44174</v>
      </c>
      <c r="E1577" t="s">
        <v>133</v>
      </c>
      <c r="F1577" t="s">
        <v>136</v>
      </c>
      <c r="G1577" t="s">
        <v>135</v>
      </c>
      <c r="H1577" t="s">
        <v>134</v>
      </c>
      <c r="I1577" t="s">
        <v>25712</v>
      </c>
      <c r="K1577" t="s">
        <v>25713</v>
      </c>
      <c r="M1577" t="s">
        <v>15963</v>
      </c>
      <c r="N1577" t="s">
        <v>374</v>
      </c>
      <c r="O1577" s="4">
        <v>77414</v>
      </c>
      <c r="P1577" t="s">
        <v>140</v>
      </c>
      <c r="R1577">
        <v>19794294599</v>
      </c>
      <c r="T1577">
        <v>114112</v>
      </c>
      <c r="U1577" t="s">
        <v>16443</v>
      </c>
      <c r="V1577" t="s">
        <v>16479</v>
      </c>
      <c r="X1577" t="s">
        <v>224</v>
      </c>
      <c r="Y1577" t="s">
        <v>25713</v>
      </c>
      <c r="AA1577" t="s">
        <v>15963</v>
      </c>
      <c r="AB1577" t="s">
        <v>374</v>
      </c>
      <c r="AC1577" s="4">
        <v>77414</v>
      </c>
      <c r="AD1577" t="s">
        <v>140</v>
      </c>
      <c r="AF1577">
        <v>19794294599</v>
      </c>
      <c r="AH1577" t="s">
        <v>25714</v>
      </c>
      <c r="AZ1577" t="s">
        <v>334</v>
      </c>
      <c r="BA1577" t="s">
        <v>335</v>
      </c>
      <c r="BB1577" t="s">
        <v>136</v>
      </c>
      <c r="BC1577" t="s">
        <v>136</v>
      </c>
      <c r="BD1577" t="s">
        <v>148</v>
      </c>
      <c r="BE1577" t="s">
        <v>136</v>
      </c>
      <c r="BF1577" t="s">
        <v>136</v>
      </c>
      <c r="BG1577" t="s">
        <v>134</v>
      </c>
      <c r="BH1577" t="s">
        <v>136</v>
      </c>
      <c r="BN1577" t="s">
        <v>25715</v>
      </c>
      <c r="BO1577" t="s">
        <v>10249</v>
      </c>
      <c r="BP1577">
        <v>3</v>
      </c>
      <c r="BQ1577">
        <v>3</v>
      </c>
      <c r="BR1577">
        <v>3</v>
      </c>
      <c r="BS1577" s="1">
        <v>44203</v>
      </c>
      <c r="BT1577" s="1">
        <v>44484</v>
      </c>
      <c r="BU1577" s="1">
        <v>44203</v>
      </c>
      <c r="BV1577" s="1">
        <v>44484</v>
      </c>
      <c r="BW1577" t="s">
        <v>136</v>
      </c>
      <c r="BX1577">
        <v>36</v>
      </c>
      <c r="BY1577">
        <v>0</v>
      </c>
      <c r="BZ1577">
        <v>6</v>
      </c>
      <c r="CA1577">
        <v>6</v>
      </c>
      <c r="CB1577">
        <v>6</v>
      </c>
      <c r="CC1577">
        <v>6</v>
      </c>
      <c r="CD1577">
        <v>6</v>
      </c>
      <c r="CE1577">
        <v>6</v>
      </c>
      <c r="CF1577" t="str">
        <f>"6:00 AM"</f>
        <v>6:00 AM</v>
      </c>
      <c r="CG1577" t="str">
        <f>"12:00 PM"</f>
        <v>12:00 PM</v>
      </c>
      <c r="CH1577" s="5">
        <v>12.67</v>
      </c>
      <c r="CI1577" t="s">
        <v>146</v>
      </c>
      <c r="CJ1577">
        <v>0</v>
      </c>
      <c r="CK1577" t="s">
        <v>148</v>
      </c>
      <c r="CL1577" t="s">
        <v>134</v>
      </c>
      <c r="CM1577" t="s">
        <v>147</v>
      </c>
      <c r="CN1577" t="s">
        <v>148</v>
      </c>
      <c r="CO1577" s="2" t="s">
        <v>25716</v>
      </c>
      <c r="CP1577" t="s">
        <v>149</v>
      </c>
      <c r="CQ1577">
        <v>3</v>
      </c>
      <c r="CR1577">
        <v>0</v>
      </c>
      <c r="CS1577" t="s">
        <v>136</v>
      </c>
      <c r="CT1577" t="s">
        <v>136</v>
      </c>
      <c r="CU1577" t="s">
        <v>136</v>
      </c>
      <c r="CV1577" t="s">
        <v>134</v>
      </c>
      <c r="CW1577" t="s">
        <v>134</v>
      </c>
      <c r="CX1577">
        <v>60</v>
      </c>
      <c r="CY1577" t="s">
        <v>134</v>
      </c>
      <c r="CZ1577" t="s">
        <v>134</v>
      </c>
      <c r="DA1577" t="s">
        <v>134</v>
      </c>
      <c r="DB1577" t="s">
        <v>134</v>
      </c>
      <c r="DC1577" t="s">
        <v>134</v>
      </c>
      <c r="DD1577" t="s">
        <v>136</v>
      </c>
      <c r="DF1577" t="s">
        <v>180</v>
      </c>
      <c r="DG1577" t="s">
        <v>25717</v>
      </c>
      <c r="DH1577" t="s">
        <v>15963</v>
      </c>
      <c r="DI1577" t="s">
        <v>374</v>
      </c>
      <c r="DJ1577" s="4">
        <v>77414</v>
      </c>
      <c r="DK1577" t="s">
        <v>4681</v>
      </c>
      <c r="DL1577" t="s">
        <v>136</v>
      </c>
      <c r="DM1577">
        <v>1</v>
      </c>
      <c r="DN1577" t="s">
        <v>16446</v>
      </c>
      <c r="DO1577" t="s">
        <v>15963</v>
      </c>
      <c r="DP1577" t="s">
        <v>374</v>
      </c>
      <c r="DQ1577" t="str">
        <f>"77414"</f>
        <v>77414</v>
      </c>
      <c r="DR1577" t="s">
        <v>4681</v>
      </c>
      <c r="DS1577" t="s">
        <v>25718</v>
      </c>
      <c r="DT1577">
        <v>1</v>
      </c>
      <c r="DU1577">
        <v>5</v>
      </c>
      <c r="DV1577" t="s">
        <v>134</v>
      </c>
      <c r="DW1577" t="s">
        <v>134</v>
      </c>
      <c r="DX1577" t="s">
        <v>134</v>
      </c>
      <c r="DY1577" t="s">
        <v>136</v>
      </c>
      <c r="DZ1577">
        <v>1</v>
      </c>
      <c r="EA1577" t="s">
        <v>136</v>
      </c>
      <c r="EC1577" s="5">
        <v>12.68</v>
      </c>
      <c r="ED1577" s="5">
        <v>55</v>
      </c>
      <c r="EE1577">
        <v>19794294599</v>
      </c>
      <c r="EF1577" t="s">
        <v>25714</v>
      </c>
      <c r="EG1577" t="s">
        <v>148</v>
      </c>
      <c r="EH1577">
        <v>1</v>
      </c>
    </row>
    <row r="1578" spans="1:138" ht="15" customHeight="1" x14ac:dyDescent="0.35">
      <c r="A1578" t="s">
        <v>15959</v>
      </c>
      <c r="B1578" t="s">
        <v>157</v>
      </c>
      <c r="C1578" s="1">
        <v>44138.607329050923</v>
      </c>
      <c r="D1578" s="1">
        <v>44174</v>
      </c>
      <c r="E1578" t="s">
        <v>133</v>
      </c>
      <c r="F1578" t="s">
        <v>136</v>
      </c>
      <c r="G1578" t="s">
        <v>135</v>
      </c>
      <c r="H1578" t="s">
        <v>134</v>
      </c>
      <c r="I1578" t="s">
        <v>15960</v>
      </c>
      <c r="J1578" t="s">
        <v>15961</v>
      </c>
      <c r="K1578" t="s">
        <v>15962</v>
      </c>
      <c r="M1578" t="s">
        <v>15963</v>
      </c>
      <c r="N1578" t="s">
        <v>374</v>
      </c>
      <c r="O1578" s="4">
        <v>77414</v>
      </c>
      <c r="P1578" t="s">
        <v>140</v>
      </c>
      <c r="R1578">
        <v>19792418888</v>
      </c>
      <c r="T1578">
        <v>111150</v>
      </c>
      <c r="U1578" t="s">
        <v>15964</v>
      </c>
      <c r="V1578" t="s">
        <v>15965</v>
      </c>
      <c r="W1578" t="s">
        <v>683</v>
      </c>
      <c r="X1578" t="s">
        <v>224</v>
      </c>
      <c r="Y1578" t="s">
        <v>15962</v>
      </c>
      <c r="AA1578" t="s">
        <v>15963</v>
      </c>
      <c r="AB1578" t="s">
        <v>374</v>
      </c>
      <c r="AC1578" s="4">
        <v>77414</v>
      </c>
      <c r="AD1578" t="s">
        <v>140</v>
      </c>
      <c r="AF1578">
        <v>19792418888</v>
      </c>
      <c r="AH1578" t="s">
        <v>15966</v>
      </c>
      <c r="AZ1578" t="s">
        <v>288</v>
      </c>
      <c r="BA1578" t="s">
        <v>5776</v>
      </c>
      <c r="BB1578" t="s">
        <v>136</v>
      </c>
      <c r="BC1578" t="s">
        <v>136</v>
      </c>
      <c r="BD1578" t="s">
        <v>148</v>
      </c>
      <c r="BE1578" t="s">
        <v>136</v>
      </c>
      <c r="BF1578" t="s">
        <v>136</v>
      </c>
      <c r="BG1578" t="s">
        <v>134</v>
      </c>
      <c r="BH1578" t="s">
        <v>136</v>
      </c>
      <c r="BN1578" t="s">
        <v>15967</v>
      </c>
      <c r="BO1578" t="s">
        <v>15968</v>
      </c>
      <c r="BP1578">
        <v>4</v>
      </c>
      <c r="BQ1578">
        <v>4</v>
      </c>
      <c r="BR1578">
        <v>4</v>
      </c>
      <c r="BS1578" s="1">
        <v>44211</v>
      </c>
      <c r="BT1578" s="1">
        <v>44514</v>
      </c>
      <c r="BU1578" s="1">
        <v>44211</v>
      </c>
      <c r="BV1578" s="1">
        <v>44514</v>
      </c>
      <c r="BW1578" t="s">
        <v>136</v>
      </c>
      <c r="BX1578">
        <v>36</v>
      </c>
      <c r="BY1578">
        <v>0</v>
      </c>
      <c r="BZ1578">
        <v>6</v>
      </c>
      <c r="CA1578">
        <v>6</v>
      </c>
      <c r="CB1578">
        <v>6</v>
      </c>
      <c r="CC1578">
        <v>6</v>
      </c>
      <c r="CD1578">
        <v>6</v>
      </c>
      <c r="CE1578">
        <v>6</v>
      </c>
      <c r="CF1578" t="str">
        <f>"6:00 AM"</f>
        <v>6:00 AM</v>
      </c>
      <c r="CG1578" t="str">
        <f>"3:00 PM"</f>
        <v>3:00 PM</v>
      </c>
      <c r="CH1578" s="5">
        <v>12.67</v>
      </c>
      <c r="CI1578" t="s">
        <v>146</v>
      </c>
      <c r="CJ1578">
        <v>0</v>
      </c>
      <c r="CK1578" t="s">
        <v>148</v>
      </c>
      <c r="CL1578" t="s">
        <v>134</v>
      </c>
      <c r="CM1578" t="s">
        <v>147</v>
      </c>
      <c r="CN1578" t="s">
        <v>148</v>
      </c>
      <c r="CO1578" s="2" t="s">
        <v>15969</v>
      </c>
      <c r="CP1578" t="s">
        <v>149</v>
      </c>
      <c r="CQ1578">
        <v>3</v>
      </c>
      <c r="CR1578">
        <v>0</v>
      </c>
      <c r="CS1578" t="s">
        <v>136</v>
      </c>
      <c r="CT1578" t="s">
        <v>136</v>
      </c>
      <c r="CU1578" t="s">
        <v>136</v>
      </c>
      <c r="CV1578" t="s">
        <v>134</v>
      </c>
      <c r="CW1578" t="s">
        <v>134</v>
      </c>
      <c r="CX1578">
        <v>60</v>
      </c>
      <c r="CY1578" t="s">
        <v>134</v>
      </c>
      <c r="CZ1578" t="s">
        <v>134</v>
      </c>
      <c r="DA1578" t="s">
        <v>134</v>
      </c>
      <c r="DB1578" t="s">
        <v>134</v>
      </c>
      <c r="DC1578" t="s">
        <v>134</v>
      </c>
      <c r="DD1578" t="s">
        <v>136</v>
      </c>
      <c r="DF1578" t="s">
        <v>180</v>
      </c>
      <c r="DG1578" s="2" t="s">
        <v>15970</v>
      </c>
      <c r="DH1578" t="s">
        <v>15963</v>
      </c>
      <c r="DI1578" t="s">
        <v>374</v>
      </c>
      <c r="DJ1578" s="4">
        <v>77414</v>
      </c>
      <c r="DK1578" t="s">
        <v>4681</v>
      </c>
      <c r="DL1578" t="s">
        <v>136</v>
      </c>
      <c r="DM1578">
        <v>1</v>
      </c>
      <c r="DN1578" s="2" t="s">
        <v>15971</v>
      </c>
      <c r="DO1578" t="s">
        <v>4681</v>
      </c>
      <c r="DP1578" t="s">
        <v>374</v>
      </c>
      <c r="DQ1578" t="str">
        <f>"77454"</f>
        <v>77454</v>
      </c>
      <c r="DR1578" t="s">
        <v>4681</v>
      </c>
      <c r="DS1578" t="s">
        <v>15972</v>
      </c>
      <c r="DT1578">
        <v>1</v>
      </c>
      <c r="DU1578">
        <v>4</v>
      </c>
      <c r="DV1578" t="s">
        <v>134</v>
      </c>
      <c r="DW1578" t="s">
        <v>134</v>
      </c>
      <c r="DX1578" t="s">
        <v>134</v>
      </c>
      <c r="DY1578" t="s">
        <v>136</v>
      </c>
      <c r="DZ1578">
        <v>1</v>
      </c>
      <c r="EA1578" t="s">
        <v>136</v>
      </c>
      <c r="EC1578" s="5">
        <v>12.68</v>
      </c>
      <c r="ED1578" s="5">
        <v>55</v>
      </c>
      <c r="EE1578">
        <v>19782418888</v>
      </c>
      <c r="EF1578" t="s">
        <v>15966</v>
      </c>
      <c r="EG1578" t="s">
        <v>148</v>
      </c>
      <c r="EH1578">
        <v>3</v>
      </c>
    </row>
    <row r="1579" spans="1:138" ht="15" customHeight="1" x14ac:dyDescent="0.35">
      <c r="A1579" t="s">
        <v>7334</v>
      </c>
      <c r="B1579" t="s">
        <v>157</v>
      </c>
      <c r="C1579" s="1">
        <v>44138.747814699076</v>
      </c>
      <c r="D1579" s="1">
        <v>44174</v>
      </c>
      <c r="E1579" t="s">
        <v>133</v>
      </c>
      <c r="F1579" t="s">
        <v>136</v>
      </c>
      <c r="G1579" t="s">
        <v>135</v>
      </c>
      <c r="H1579" t="s">
        <v>136</v>
      </c>
      <c r="I1579" t="s">
        <v>7335</v>
      </c>
      <c r="K1579" t="s">
        <v>7336</v>
      </c>
      <c r="M1579" t="s">
        <v>2110</v>
      </c>
      <c r="N1579" t="s">
        <v>1358</v>
      </c>
      <c r="O1579" s="4">
        <v>81526</v>
      </c>
      <c r="P1579" t="s">
        <v>140</v>
      </c>
      <c r="R1579">
        <v>19704649189</v>
      </c>
      <c r="T1579">
        <v>11133</v>
      </c>
      <c r="U1579" t="s">
        <v>7337</v>
      </c>
      <c r="V1579" t="s">
        <v>7338</v>
      </c>
      <c r="W1579" t="s">
        <v>816</v>
      </c>
      <c r="X1579" t="s">
        <v>429</v>
      </c>
      <c r="Y1579" t="s">
        <v>7336</v>
      </c>
      <c r="AA1579" t="s">
        <v>2110</v>
      </c>
      <c r="AB1579" t="s">
        <v>1358</v>
      </c>
      <c r="AC1579" s="4">
        <v>81526</v>
      </c>
      <c r="AD1579" t="s">
        <v>140</v>
      </c>
      <c r="AF1579">
        <v>19704649139</v>
      </c>
      <c r="AH1579" t="s">
        <v>2111</v>
      </c>
      <c r="AI1579" t="s">
        <v>168</v>
      </c>
      <c r="AJ1579" t="s">
        <v>2112</v>
      </c>
      <c r="AK1579" t="s">
        <v>2113</v>
      </c>
      <c r="AL1579" t="s">
        <v>1871</v>
      </c>
      <c r="AM1579" t="s">
        <v>2114</v>
      </c>
      <c r="AO1579" t="s">
        <v>2110</v>
      </c>
      <c r="AP1579" t="s">
        <v>1358</v>
      </c>
      <c r="AQ1579" s="4">
        <v>81526</v>
      </c>
      <c r="AR1579" t="s">
        <v>140</v>
      </c>
      <c r="AT1579">
        <v>19706400082</v>
      </c>
      <c r="AV1579" t="s">
        <v>2111</v>
      </c>
      <c r="AW1579" t="s">
        <v>2115</v>
      </c>
      <c r="AZ1579" t="s">
        <v>175</v>
      </c>
      <c r="BA1579" t="s">
        <v>176</v>
      </c>
      <c r="BB1579" t="s">
        <v>136</v>
      </c>
      <c r="BC1579" t="s">
        <v>136</v>
      </c>
      <c r="BD1579" t="s">
        <v>148</v>
      </c>
      <c r="BE1579" t="s">
        <v>136</v>
      </c>
      <c r="BF1579" t="s">
        <v>136</v>
      </c>
      <c r="BG1579" t="s">
        <v>134</v>
      </c>
      <c r="BH1579" t="s">
        <v>136</v>
      </c>
      <c r="BN1579" t="s">
        <v>7339</v>
      </c>
      <c r="BO1579" t="s">
        <v>734</v>
      </c>
      <c r="BP1579">
        <v>8</v>
      </c>
      <c r="BQ1579">
        <v>8</v>
      </c>
      <c r="BR1579">
        <v>8</v>
      </c>
      <c r="BS1579" s="1">
        <v>44211</v>
      </c>
      <c r="BT1579" s="1">
        <v>44470</v>
      </c>
      <c r="BU1579" s="1">
        <v>44211</v>
      </c>
      <c r="BV1579" s="1">
        <v>44470</v>
      </c>
      <c r="BW1579" t="s">
        <v>136</v>
      </c>
      <c r="BX1579">
        <v>40</v>
      </c>
      <c r="BY1579">
        <v>0</v>
      </c>
      <c r="BZ1579">
        <v>7</v>
      </c>
      <c r="CA1579">
        <v>7</v>
      </c>
      <c r="CB1579">
        <v>7</v>
      </c>
      <c r="CC1579">
        <v>7</v>
      </c>
      <c r="CD1579">
        <v>7</v>
      </c>
      <c r="CE1579">
        <v>5</v>
      </c>
      <c r="CF1579" t="str">
        <f>"8:00 AM"</f>
        <v>8:00 AM</v>
      </c>
      <c r="CG1579" t="str">
        <f>"4:00 PM"</f>
        <v>4:00 PM</v>
      </c>
      <c r="CH1579" s="5">
        <v>14.26</v>
      </c>
      <c r="CI1579" t="s">
        <v>146</v>
      </c>
      <c r="CL1579" t="s">
        <v>136</v>
      </c>
      <c r="CM1579" t="s">
        <v>354</v>
      </c>
      <c r="CN1579" t="s">
        <v>7340</v>
      </c>
      <c r="CO1579" s="2" t="s">
        <v>7341</v>
      </c>
      <c r="CP1579" t="s">
        <v>149</v>
      </c>
      <c r="CQ1579">
        <v>1</v>
      </c>
      <c r="CR1579">
        <v>0</v>
      </c>
      <c r="CS1579" t="s">
        <v>136</v>
      </c>
      <c r="CT1579" t="s">
        <v>136</v>
      </c>
      <c r="CU1579" t="s">
        <v>136</v>
      </c>
      <c r="CV1579" t="s">
        <v>136</v>
      </c>
      <c r="CW1579" t="s">
        <v>134</v>
      </c>
      <c r="CX1579">
        <v>35</v>
      </c>
      <c r="CY1579" t="s">
        <v>134</v>
      </c>
      <c r="CZ1579" t="s">
        <v>136</v>
      </c>
      <c r="DA1579" t="s">
        <v>134</v>
      </c>
      <c r="DB1579" t="s">
        <v>134</v>
      </c>
      <c r="DC1579" t="s">
        <v>134</v>
      </c>
      <c r="DD1579" t="s">
        <v>136</v>
      </c>
      <c r="DF1579" s="2" t="s">
        <v>7342</v>
      </c>
      <c r="DG1579" t="s">
        <v>7336</v>
      </c>
      <c r="DH1579" t="s">
        <v>2110</v>
      </c>
      <c r="DI1579" t="s">
        <v>1358</v>
      </c>
      <c r="DJ1579" s="4">
        <v>81526</v>
      </c>
      <c r="DK1579" t="s">
        <v>2116</v>
      </c>
      <c r="DL1579" t="s">
        <v>136</v>
      </c>
      <c r="DM1579">
        <v>1</v>
      </c>
      <c r="DN1579" t="s">
        <v>7343</v>
      </c>
      <c r="DO1579" t="s">
        <v>2110</v>
      </c>
      <c r="DP1579" t="s">
        <v>1358</v>
      </c>
      <c r="DQ1579" t="str">
        <f>"81526"</f>
        <v>81526</v>
      </c>
      <c r="DR1579" t="s">
        <v>2116</v>
      </c>
      <c r="DS1579" t="s">
        <v>7344</v>
      </c>
      <c r="DT1579">
        <v>3</v>
      </c>
      <c r="DU1579">
        <v>20</v>
      </c>
      <c r="DV1579" t="s">
        <v>136</v>
      </c>
      <c r="DW1579" t="s">
        <v>136</v>
      </c>
      <c r="DX1579" t="s">
        <v>134</v>
      </c>
      <c r="DY1579" t="s">
        <v>136</v>
      </c>
      <c r="DZ1579">
        <v>1</v>
      </c>
      <c r="EA1579" t="s">
        <v>136</v>
      </c>
      <c r="EC1579" s="5">
        <v>12.68</v>
      </c>
      <c r="ED1579" s="5">
        <v>55</v>
      </c>
      <c r="EE1579">
        <v>19704649189</v>
      </c>
      <c r="EF1579" t="s">
        <v>7345</v>
      </c>
      <c r="EG1579" t="s">
        <v>148</v>
      </c>
      <c r="EH1579">
        <v>0</v>
      </c>
    </row>
    <row r="1580" spans="1:138" ht="15" customHeight="1" x14ac:dyDescent="0.35">
      <c r="A1580" t="s">
        <v>13951</v>
      </c>
      <c r="B1580" t="s">
        <v>157</v>
      </c>
      <c r="C1580" s="1">
        <v>44158.394890162039</v>
      </c>
      <c r="D1580" s="1">
        <v>44174</v>
      </c>
      <c r="E1580" t="s">
        <v>133</v>
      </c>
      <c r="F1580" t="s">
        <v>136</v>
      </c>
      <c r="G1580" t="s">
        <v>135</v>
      </c>
      <c r="H1580" t="s">
        <v>136</v>
      </c>
      <c r="I1580" t="s">
        <v>13952</v>
      </c>
      <c r="K1580" t="s">
        <v>13953</v>
      </c>
      <c r="M1580" t="s">
        <v>1735</v>
      </c>
      <c r="N1580" t="s">
        <v>246</v>
      </c>
      <c r="O1580" s="4">
        <v>70549</v>
      </c>
      <c r="P1580" t="s">
        <v>140</v>
      </c>
      <c r="R1580">
        <v>12252766698</v>
      </c>
      <c r="T1580">
        <v>1125</v>
      </c>
      <c r="U1580" t="s">
        <v>6752</v>
      </c>
      <c r="V1580" t="s">
        <v>10483</v>
      </c>
      <c r="W1580" t="s">
        <v>7221</v>
      </c>
      <c r="X1580" t="s">
        <v>6009</v>
      </c>
      <c r="Y1580" t="s">
        <v>6754</v>
      </c>
      <c r="AA1580" t="s">
        <v>2921</v>
      </c>
      <c r="AB1580" t="s">
        <v>246</v>
      </c>
      <c r="AC1580" s="4">
        <v>70810</v>
      </c>
      <c r="AD1580" t="s">
        <v>140</v>
      </c>
      <c r="AF1580">
        <v>12252766698</v>
      </c>
      <c r="AH1580" t="s">
        <v>6755</v>
      </c>
      <c r="AZ1580" t="s">
        <v>334</v>
      </c>
      <c r="BA1580" t="s">
        <v>335</v>
      </c>
      <c r="BB1580" t="s">
        <v>136</v>
      </c>
      <c r="BC1580" t="s">
        <v>136</v>
      </c>
      <c r="BD1580" t="s">
        <v>148</v>
      </c>
      <c r="BE1580" t="s">
        <v>136</v>
      </c>
      <c r="BF1580" t="s">
        <v>136</v>
      </c>
      <c r="BG1580" t="s">
        <v>134</v>
      </c>
      <c r="BH1580" t="s">
        <v>136</v>
      </c>
      <c r="BN1580" t="s">
        <v>13954</v>
      </c>
      <c r="BO1580" t="s">
        <v>6757</v>
      </c>
      <c r="BP1580">
        <v>1</v>
      </c>
      <c r="BQ1580">
        <v>1</v>
      </c>
      <c r="BR1580">
        <v>1</v>
      </c>
      <c r="BS1580" s="1">
        <v>44203</v>
      </c>
      <c r="BT1580" s="1">
        <v>44409</v>
      </c>
      <c r="BU1580" s="1">
        <v>44203</v>
      </c>
      <c r="BV1580" s="1">
        <v>44409</v>
      </c>
      <c r="BW1580" t="s">
        <v>136</v>
      </c>
      <c r="BX1580">
        <v>40</v>
      </c>
      <c r="BY1580">
        <v>0</v>
      </c>
      <c r="BZ1580">
        <v>8</v>
      </c>
      <c r="CA1580">
        <v>8</v>
      </c>
      <c r="CB1580">
        <v>8</v>
      </c>
      <c r="CC1580">
        <v>8</v>
      </c>
      <c r="CD1580">
        <v>8</v>
      </c>
      <c r="CE1580">
        <v>0</v>
      </c>
      <c r="CF1580" t="str">
        <f>"7:00 AM"</f>
        <v>7:00 AM</v>
      </c>
      <c r="CG1580" t="str">
        <f>"4:00 PM"</f>
        <v>4:00 PM</v>
      </c>
      <c r="CH1580" s="5">
        <v>11.83</v>
      </c>
      <c r="CI1580" t="s">
        <v>146</v>
      </c>
      <c r="CL1580" t="s">
        <v>136</v>
      </c>
      <c r="CM1580" t="s">
        <v>147</v>
      </c>
      <c r="CN1580" t="s">
        <v>148</v>
      </c>
      <c r="CO1580" t="s">
        <v>13955</v>
      </c>
      <c r="CP1580" t="s">
        <v>149</v>
      </c>
      <c r="CQ1580">
        <v>0</v>
      </c>
      <c r="CR1580">
        <v>0</v>
      </c>
      <c r="CS1580" t="s">
        <v>136</v>
      </c>
      <c r="CT1580" t="s">
        <v>136</v>
      </c>
      <c r="CU1580" t="s">
        <v>136</v>
      </c>
      <c r="CV1580" t="s">
        <v>136</v>
      </c>
      <c r="CW1580" t="s">
        <v>134</v>
      </c>
      <c r="CX1580">
        <v>75</v>
      </c>
      <c r="CY1580" t="s">
        <v>134</v>
      </c>
      <c r="CZ1580" t="s">
        <v>134</v>
      </c>
      <c r="DA1580" t="s">
        <v>134</v>
      </c>
      <c r="DB1580" t="s">
        <v>134</v>
      </c>
      <c r="DC1580" t="s">
        <v>134</v>
      </c>
      <c r="DD1580" t="s">
        <v>136</v>
      </c>
      <c r="DF1580" t="s">
        <v>149</v>
      </c>
      <c r="DG1580" t="s">
        <v>13953</v>
      </c>
      <c r="DH1580" t="s">
        <v>1735</v>
      </c>
      <c r="DI1580" t="s">
        <v>246</v>
      </c>
      <c r="DJ1580" s="4">
        <v>70549</v>
      </c>
      <c r="DK1580" t="s">
        <v>1610</v>
      </c>
      <c r="DL1580" t="s">
        <v>136</v>
      </c>
      <c r="DM1580">
        <v>1</v>
      </c>
      <c r="DN1580" t="s">
        <v>10486</v>
      </c>
      <c r="DO1580" t="s">
        <v>1609</v>
      </c>
      <c r="DP1580" t="s">
        <v>246</v>
      </c>
      <c r="DQ1580" t="str">
        <f>"70546"</f>
        <v>70546</v>
      </c>
      <c r="DR1580" t="s">
        <v>1610</v>
      </c>
      <c r="DS1580" t="s">
        <v>13956</v>
      </c>
      <c r="DT1580">
        <v>1</v>
      </c>
      <c r="DU1580">
        <v>6</v>
      </c>
      <c r="DV1580" t="s">
        <v>136</v>
      </c>
      <c r="DW1580" t="s">
        <v>136</v>
      </c>
      <c r="DX1580" t="s">
        <v>134</v>
      </c>
      <c r="DY1580" t="s">
        <v>136</v>
      </c>
      <c r="DZ1580">
        <v>1</v>
      </c>
      <c r="EA1580" t="s">
        <v>136</v>
      </c>
      <c r="EC1580" s="5">
        <v>12.68</v>
      </c>
      <c r="ED1580" s="5">
        <v>55</v>
      </c>
      <c r="EE1580">
        <v>13373687740</v>
      </c>
      <c r="EF1580" t="s">
        <v>13957</v>
      </c>
      <c r="EG1580" t="s">
        <v>148</v>
      </c>
      <c r="EH1580">
        <v>0</v>
      </c>
    </row>
    <row r="1581" spans="1:138" ht="15" customHeight="1" x14ac:dyDescent="0.35">
      <c r="A1581" t="s">
        <v>16250</v>
      </c>
      <c r="B1581" t="s">
        <v>157</v>
      </c>
      <c r="C1581" s="1">
        <v>44145.537620138886</v>
      </c>
      <c r="D1581" s="1">
        <v>44174</v>
      </c>
      <c r="E1581" t="s">
        <v>133</v>
      </c>
      <c r="F1581" t="s">
        <v>136</v>
      </c>
      <c r="G1581" t="s">
        <v>135</v>
      </c>
      <c r="H1581" t="s">
        <v>136</v>
      </c>
      <c r="I1581" t="s">
        <v>16251</v>
      </c>
      <c r="K1581" t="s">
        <v>16252</v>
      </c>
      <c r="L1581" t="s">
        <v>155</v>
      </c>
      <c r="M1581" t="s">
        <v>16253</v>
      </c>
      <c r="N1581" t="s">
        <v>784</v>
      </c>
      <c r="O1581" s="4">
        <v>59433</v>
      </c>
      <c r="P1581" t="s">
        <v>140</v>
      </c>
      <c r="Q1581" t="s">
        <v>155</v>
      </c>
      <c r="R1581">
        <v>14064763214</v>
      </c>
      <c r="T1581">
        <v>11211</v>
      </c>
      <c r="U1581" t="s">
        <v>16254</v>
      </c>
      <c r="V1581" t="s">
        <v>8159</v>
      </c>
      <c r="W1581" t="s">
        <v>9576</v>
      </c>
      <c r="X1581" t="s">
        <v>164</v>
      </c>
      <c r="Y1581" t="s">
        <v>16252</v>
      </c>
      <c r="Z1581" t="s">
        <v>155</v>
      </c>
      <c r="AA1581" t="s">
        <v>16253</v>
      </c>
      <c r="AB1581" t="s">
        <v>784</v>
      </c>
      <c r="AC1581" s="4">
        <v>59433</v>
      </c>
      <c r="AD1581" t="s">
        <v>140</v>
      </c>
      <c r="AF1581">
        <v>14064763214</v>
      </c>
      <c r="AH1581" t="s">
        <v>155</v>
      </c>
      <c r="AI1581" t="s">
        <v>168</v>
      </c>
      <c r="AJ1581" t="s">
        <v>281</v>
      </c>
      <c r="AK1581" t="s">
        <v>282</v>
      </c>
      <c r="AL1581" t="s">
        <v>250</v>
      </c>
      <c r="AM1581" t="s">
        <v>283</v>
      </c>
      <c r="AN1581" t="s">
        <v>284</v>
      </c>
      <c r="AO1581" t="s">
        <v>285</v>
      </c>
      <c r="AP1581" t="s">
        <v>221</v>
      </c>
      <c r="AQ1581" s="4">
        <v>37862</v>
      </c>
      <c r="AR1581" t="s">
        <v>140</v>
      </c>
      <c r="AT1581">
        <v>18653663731</v>
      </c>
      <c r="AV1581" t="s">
        <v>1107</v>
      </c>
      <c r="AW1581" t="s">
        <v>287</v>
      </c>
      <c r="AZ1581" t="s">
        <v>334</v>
      </c>
      <c r="BA1581" t="s">
        <v>335</v>
      </c>
      <c r="BB1581" t="s">
        <v>136</v>
      </c>
      <c r="BC1581" t="s">
        <v>136</v>
      </c>
      <c r="BD1581" t="s">
        <v>148</v>
      </c>
      <c r="BE1581" t="s">
        <v>136</v>
      </c>
      <c r="BF1581" t="s">
        <v>136</v>
      </c>
      <c r="BG1581" t="s">
        <v>134</v>
      </c>
      <c r="BH1581" t="s">
        <v>136</v>
      </c>
      <c r="BN1581" t="s">
        <v>16255</v>
      </c>
      <c r="BO1581" t="s">
        <v>799</v>
      </c>
      <c r="BP1581">
        <v>6</v>
      </c>
      <c r="BQ1581">
        <v>6</v>
      </c>
      <c r="BR1581">
        <v>6</v>
      </c>
      <c r="BS1581" s="1">
        <v>44211</v>
      </c>
      <c r="BT1581" s="1">
        <v>44501</v>
      </c>
      <c r="BU1581" s="1">
        <v>44211</v>
      </c>
      <c r="BV1581" s="1">
        <v>44501</v>
      </c>
      <c r="BW1581" t="s">
        <v>136</v>
      </c>
      <c r="BX1581">
        <v>48</v>
      </c>
      <c r="BY1581">
        <v>0</v>
      </c>
      <c r="BZ1581">
        <v>8</v>
      </c>
      <c r="CA1581">
        <v>8</v>
      </c>
      <c r="CB1581">
        <v>8</v>
      </c>
      <c r="CC1581">
        <v>8</v>
      </c>
      <c r="CD1581">
        <v>8</v>
      </c>
      <c r="CE1581">
        <v>8</v>
      </c>
      <c r="CF1581" t="str">
        <f>"8:00 AM"</f>
        <v>8:00 AM</v>
      </c>
      <c r="CG1581" t="str">
        <f>"5:00 PM"</f>
        <v>5:00 PM</v>
      </c>
      <c r="CH1581" s="5">
        <v>13.62</v>
      </c>
      <c r="CI1581" t="s">
        <v>146</v>
      </c>
      <c r="CL1581" t="s">
        <v>134</v>
      </c>
      <c r="CM1581" t="s">
        <v>312</v>
      </c>
      <c r="CN1581" t="s">
        <v>148</v>
      </c>
      <c r="CO1581" t="s">
        <v>16256</v>
      </c>
      <c r="CP1581" t="s">
        <v>545</v>
      </c>
      <c r="CQ1581">
        <v>3</v>
      </c>
      <c r="CR1581">
        <v>0</v>
      </c>
      <c r="CS1581" t="s">
        <v>136</v>
      </c>
      <c r="CT1581" t="s">
        <v>134</v>
      </c>
      <c r="CU1581" t="s">
        <v>136</v>
      </c>
      <c r="CV1581" t="s">
        <v>136</v>
      </c>
      <c r="CW1581" t="s">
        <v>136</v>
      </c>
      <c r="CY1581" t="s">
        <v>136</v>
      </c>
      <c r="CZ1581" t="s">
        <v>136</v>
      </c>
      <c r="DA1581" t="s">
        <v>136</v>
      </c>
      <c r="DB1581" t="s">
        <v>136</v>
      </c>
      <c r="DC1581" t="s">
        <v>136</v>
      </c>
      <c r="DD1581" t="s">
        <v>136</v>
      </c>
      <c r="DF1581" t="s">
        <v>16257</v>
      </c>
      <c r="DG1581" t="s">
        <v>16258</v>
      </c>
      <c r="DH1581" t="s">
        <v>16259</v>
      </c>
      <c r="DI1581" t="s">
        <v>784</v>
      </c>
      <c r="DJ1581" s="4">
        <v>59422</v>
      </c>
      <c r="DK1581" t="s">
        <v>2885</v>
      </c>
      <c r="DL1581" t="s">
        <v>136</v>
      </c>
      <c r="DM1581">
        <v>1</v>
      </c>
      <c r="DN1581" t="s">
        <v>16258</v>
      </c>
      <c r="DO1581" t="s">
        <v>16259</v>
      </c>
      <c r="DP1581" t="s">
        <v>784</v>
      </c>
      <c r="DQ1581" t="str">
        <f>"59422"</f>
        <v>59422</v>
      </c>
      <c r="DR1581" t="s">
        <v>2885</v>
      </c>
      <c r="DS1581" t="s">
        <v>296</v>
      </c>
      <c r="DT1581">
        <v>1</v>
      </c>
      <c r="DU1581">
        <v>3</v>
      </c>
      <c r="DV1581" t="s">
        <v>134</v>
      </c>
      <c r="DW1581" t="s">
        <v>134</v>
      </c>
      <c r="DX1581" t="s">
        <v>134</v>
      </c>
      <c r="DY1581" t="s">
        <v>134</v>
      </c>
      <c r="DZ1581">
        <v>2</v>
      </c>
      <c r="EA1581" t="s">
        <v>136</v>
      </c>
      <c r="EC1581" s="5">
        <v>12.68</v>
      </c>
      <c r="ED1581" s="5">
        <v>55</v>
      </c>
      <c r="EE1581">
        <v>14064763214</v>
      </c>
      <c r="EF1581" t="s">
        <v>16260</v>
      </c>
      <c r="EG1581" t="s">
        <v>1201</v>
      </c>
      <c r="EH1581">
        <v>2</v>
      </c>
    </row>
    <row r="1582" spans="1:138" ht="15" customHeight="1" x14ac:dyDescent="0.35">
      <c r="A1582" t="s">
        <v>641</v>
      </c>
      <c r="B1582" t="s">
        <v>157</v>
      </c>
      <c r="C1582" s="1">
        <v>44141.401032870373</v>
      </c>
      <c r="D1582" s="1">
        <v>44174</v>
      </c>
      <c r="E1582" t="s">
        <v>579</v>
      </c>
      <c r="F1582" t="s">
        <v>136</v>
      </c>
      <c r="G1582" t="s">
        <v>135</v>
      </c>
      <c r="H1582" t="s">
        <v>136</v>
      </c>
      <c r="I1582" t="s">
        <v>642</v>
      </c>
      <c r="K1582" t="s">
        <v>643</v>
      </c>
      <c r="L1582" t="s">
        <v>644</v>
      </c>
      <c r="M1582" t="s">
        <v>645</v>
      </c>
      <c r="N1582" t="s">
        <v>584</v>
      </c>
      <c r="O1582" s="4">
        <v>84055</v>
      </c>
      <c r="P1582" t="s">
        <v>140</v>
      </c>
      <c r="R1582">
        <v>14356596476</v>
      </c>
      <c r="T1582">
        <v>1129</v>
      </c>
      <c r="U1582" t="s">
        <v>646</v>
      </c>
      <c r="V1582" t="s">
        <v>647</v>
      </c>
      <c r="X1582" t="s">
        <v>164</v>
      </c>
      <c r="Y1582" t="s">
        <v>648</v>
      </c>
      <c r="Z1582" t="s">
        <v>649</v>
      </c>
      <c r="AA1582" t="s">
        <v>645</v>
      </c>
      <c r="AB1582" t="s">
        <v>584</v>
      </c>
      <c r="AC1582" s="4">
        <v>84055</v>
      </c>
      <c r="AD1582" t="s">
        <v>140</v>
      </c>
      <c r="AF1582">
        <v>14356596476</v>
      </c>
      <c r="AH1582" t="s">
        <v>650</v>
      </c>
      <c r="AI1582" t="s">
        <v>168</v>
      </c>
      <c r="AJ1582" t="s">
        <v>588</v>
      </c>
      <c r="AK1582" t="s">
        <v>589</v>
      </c>
      <c r="AM1582" t="s">
        <v>590</v>
      </c>
      <c r="AO1582" t="s">
        <v>591</v>
      </c>
      <c r="AP1582" t="s">
        <v>592</v>
      </c>
      <c r="AQ1582" s="4">
        <v>82601</v>
      </c>
      <c r="AR1582" t="s">
        <v>140</v>
      </c>
      <c r="AT1582">
        <v>13074722105</v>
      </c>
      <c r="AV1582" t="s">
        <v>593</v>
      </c>
      <c r="AW1582" t="s">
        <v>594</v>
      </c>
      <c r="AZ1582" t="s">
        <v>334</v>
      </c>
      <c r="BA1582" t="s">
        <v>335</v>
      </c>
      <c r="BB1582" t="s">
        <v>136</v>
      </c>
      <c r="BC1582" t="s">
        <v>136</v>
      </c>
      <c r="BD1582" t="s">
        <v>148</v>
      </c>
      <c r="BE1582" t="s">
        <v>136</v>
      </c>
      <c r="BF1582" t="s">
        <v>136</v>
      </c>
      <c r="BG1582" t="s">
        <v>134</v>
      </c>
      <c r="BH1582" t="s">
        <v>136</v>
      </c>
      <c r="BN1582" t="s">
        <v>651</v>
      </c>
      <c r="BO1582" t="s">
        <v>652</v>
      </c>
      <c r="BP1582">
        <v>2</v>
      </c>
      <c r="BQ1582">
        <v>2</v>
      </c>
      <c r="BR1582">
        <v>2</v>
      </c>
      <c r="BS1582" s="1">
        <v>44197</v>
      </c>
      <c r="BT1582" s="1">
        <v>44500</v>
      </c>
      <c r="BU1582" s="1">
        <v>44197</v>
      </c>
      <c r="BV1582" s="1">
        <v>44500</v>
      </c>
      <c r="BW1582" t="s">
        <v>134</v>
      </c>
      <c r="CH1582" s="5">
        <v>1682.33</v>
      </c>
      <c r="CI1582" t="s">
        <v>597</v>
      </c>
      <c r="CJ1582">
        <v>0</v>
      </c>
      <c r="CK1582" t="s">
        <v>598</v>
      </c>
      <c r="CL1582" t="s">
        <v>136</v>
      </c>
      <c r="CM1582" t="s">
        <v>354</v>
      </c>
      <c r="CN1582" t="s">
        <v>599</v>
      </c>
      <c r="CO1582" t="s">
        <v>600</v>
      </c>
      <c r="CP1582" t="s">
        <v>149</v>
      </c>
      <c r="CQ1582">
        <v>6</v>
      </c>
      <c r="CR1582">
        <v>0</v>
      </c>
      <c r="CS1582" t="s">
        <v>136</v>
      </c>
      <c r="CT1582" t="s">
        <v>134</v>
      </c>
      <c r="CU1582" t="s">
        <v>136</v>
      </c>
      <c r="CV1582" t="s">
        <v>136</v>
      </c>
      <c r="CW1582" t="s">
        <v>134</v>
      </c>
      <c r="CX1582">
        <v>50</v>
      </c>
      <c r="CY1582" t="s">
        <v>134</v>
      </c>
      <c r="CZ1582" t="s">
        <v>136</v>
      </c>
      <c r="DA1582" t="s">
        <v>134</v>
      </c>
      <c r="DB1582" t="s">
        <v>136</v>
      </c>
      <c r="DC1582" t="s">
        <v>136</v>
      </c>
      <c r="DD1582" t="s">
        <v>136</v>
      </c>
      <c r="DF1582" t="s">
        <v>653</v>
      </c>
      <c r="DG1582" t="s">
        <v>654</v>
      </c>
      <c r="DH1582" t="s">
        <v>655</v>
      </c>
      <c r="DI1582" t="s">
        <v>584</v>
      </c>
      <c r="DJ1582" s="4">
        <v>84055</v>
      </c>
      <c r="DK1582" t="s">
        <v>656</v>
      </c>
      <c r="DL1582" t="s">
        <v>136</v>
      </c>
      <c r="DM1582">
        <v>1</v>
      </c>
      <c r="DN1582" t="s">
        <v>657</v>
      </c>
      <c r="DO1582" t="s">
        <v>658</v>
      </c>
      <c r="DP1582" t="s">
        <v>584</v>
      </c>
      <c r="DQ1582" t="str">
        <f>"84055"</f>
        <v>84055</v>
      </c>
      <c r="DR1582" t="s">
        <v>656</v>
      </c>
      <c r="DS1582" t="s">
        <v>659</v>
      </c>
      <c r="DT1582">
        <v>2</v>
      </c>
      <c r="DU1582">
        <v>4</v>
      </c>
      <c r="DV1582" t="s">
        <v>136</v>
      </c>
      <c r="DW1582" t="s">
        <v>136</v>
      </c>
      <c r="DX1582" t="s">
        <v>134</v>
      </c>
      <c r="DY1582" t="s">
        <v>136</v>
      </c>
      <c r="DZ1582">
        <v>1</v>
      </c>
      <c r="EA1582" t="s">
        <v>136</v>
      </c>
      <c r="EC1582" s="5">
        <v>12.68</v>
      </c>
      <c r="ED1582" s="5">
        <v>55</v>
      </c>
      <c r="EE1582">
        <v>13074722105</v>
      </c>
      <c r="EF1582" t="s">
        <v>593</v>
      </c>
      <c r="EG1582" t="s">
        <v>148</v>
      </c>
      <c r="EH1582">
        <v>0</v>
      </c>
    </row>
    <row r="1583" spans="1:138" ht="15" customHeight="1" x14ac:dyDescent="0.35">
      <c r="A1583" t="s">
        <v>23749</v>
      </c>
      <c r="B1583" t="s">
        <v>273</v>
      </c>
      <c r="C1583" s="1">
        <v>44149.725339236109</v>
      </c>
      <c r="D1583" s="1">
        <v>44174</v>
      </c>
      <c r="E1583" t="s">
        <v>133</v>
      </c>
      <c r="F1583" t="s">
        <v>136</v>
      </c>
      <c r="G1583" t="s">
        <v>135</v>
      </c>
      <c r="H1583" t="s">
        <v>136</v>
      </c>
      <c r="I1583" t="s">
        <v>6580</v>
      </c>
      <c r="K1583" t="s">
        <v>6581</v>
      </c>
      <c r="M1583" t="s">
        <v>23750</v>
      </c>
      <c r="N1583" t="s">
        <v>1358</v>
      </c>
      <c r="O1583" s="4">
        <v>81401</v>
      </c>
      <c r="P1583" t="s">
        <v>140</v>
      </c>
      <c r="R1583">
        <v>19702092831</v>
      </c>
      <c r="T1583">
        <v>112</v>
      </c>
      <c r="U1583" t="s">
        <v>6583</v>
      </c>
      <c r="V1583" t="s">
        <v>6584</v>
      </c>
      <c r="W1583" t="s">
        <v>5119</v>
      </c>
      <c r="X1583" t="s">
        <v>6585</v>
      </c>
      <c r="Y1583" t="s">
        <v>6586</v>
      </c>
      <c r="AA1583" t="s">
        <v>6582</v>
      </c>
      <c r="AB1583" t="s">
        <v>1358</v>
      </c>
      <c r="AC1583" s="4">
        <v>81403</v>
      </c>
      <c r="AD1583" t="s">
        <v>140</v>
      </c>
      <c r="AF1583">
        <v>19702092831</v>
      </c>
      <c r="AH1583" t="s">
        <v>6587</v>
      </c>
      <c r="AI1583" t="s">
        <v>168</v>
      </c>
      <c r="AJ1583" t="s">
        <v>6475</v>
      </c>
      <c r="AK1583" t="s">
        <v>6476</v>
      </c>
      <c r="AM1583" t="s">
        <v>6477</v>
      </c>
      <c r="AO1583" t="s">
        <v>7726</v>
      </c>
      <c r="AP1583" t="s">
        <v>1358</v>
      </c>
      <c r="AQ1583" s="4">
        <v>81625</v>
      </c>
      <c r="AR1583" t="s">
        <v>140</v>
      </c>
      <c r="AT1583">
        <v>19708244226</v>
      </c>
      <c r="AV1583" t="s">
        <v>6479</v>
      </c>
      <c r="AW1583" t="s">
        <v>6480</v>
      </c>
      <c r="AZ1583" t="s">
        <v>334</v>
      </c>
      <c r="BA1583" t="s">
        <v>335</v>
      </c>
      <c r="BB1583" t="s">
        <v>136</v>
      </c>
      <c r="BC1583" t="s">
        <v>136</v>
      </c>
      <c r="BD1583" t="s">
        <v>148</v>
      </c>
      <c r="BE1583" t="s">
        <v>136</v>
      </c>
      <c r="BF1583" t="s">
        <v>136</v>
      </c>
      <c r="BG1583" t="s">
        <v>134</v>
      </c>
      <c r="BH1583" t="s">
        <v>136</v>
      </c>
      <c r="BI1583" t="s">
        <v>6590</v>
      </c>
      <c r="BN1583" t="s">
        <v>23751</v>
      </c>
      <c r="BO1583" t="s">
        <v>3151</v>
      </c>
      <c r="BP1583">
        <v>1</v>
      </c>
      <c r="BQ1583">
        <v>1</v>
      </c>
      <c r="BS1583" s="1">
        <v>44212</v>
      </c>
      <c r="BT1583" s="1">
        <v>44515</v>
      </c>
      <c r="BU1583" s="1">
        <v>44212</v>
      </c>
      <c r="BV1583" s="1">
        <v>44515</v>
      </c>
      <c r="BW1583" t="s">
        <v>134</v>
      </c>
      <c r="CH1583" s="5">
        <v>1682.33</v>
      </c>
      <c r="CI1583" t="s">
        <v>597</v>
      </c>
      <c r="CL1583" t="s">
        <v>136</v>
      </c>
      <c r="CM1583" t="s">
        <v>312</v>
      </c>
      <c r="CN1583" t="s">
        <v>148</v>
      </c>
      <c r="CO1583" s="2" t="s">
        <v>23752</v>
      </c>
      <c r="CP1583" t="s">
        <v>149</v>
      </c>
      <c r="CQ1583">
        <v>6</v>
      </c>
      <c r="CR1583">
        <v>0</v>
      </c>
      <c r="CS1583" t="s">
        <v>136</v>
      </c>
      <c r="CT1583" t="s">
        <v>136</v>
      </c>
      <c r="CU1583" t="s">
        <v>136</v>
      </c>
      <c r="CV1583" t="s">
        <v>136</v>
      </c>
      <c r="CW1583" t="s">
        <v>134</v>
      </c>
      <c r="CX1583">
        <v>75</v>
      </c>
      <c r="CY1583" t="s">
        <v>134</v>
      </c>
      <c r="CZ1583" t="s">
        <v>134</v>
      </c>
      <c r="DA1583" t="s">
        <v>134</v>
      </c>
      <c r="DB1583" t="s">
        <v>134</v>
      </c>
      <c r="DC1583" t="s">
        <v>134</v>
      </c>
      <c r="DD1583" t="s">
        <v>136</v>
      </c>
      <c r="DF1583" s="2" t="s">
        <v>6593</v>
      </c>
      <c r="DG1583" t="s">
        <v>6581</v>
      </c>
      <c r="DH1583" t="s">
        <v>6582</v>
      </c>
      <c r="DI1583" t="s">
        <v>1358</v>
      </c>
      <c r="DJ1583" s="4">
        <v>81401</v>
      </c>
      <c r="DK1583" t="s">
        <v>5458</v>
      </c>
      <c r="DL1583" t="s">
        <v>136</v>
      </c>
      <c r="DM1583">
        <v>1</v>
      </c>
      <c r="DN1583" s="2" t="s">
        <v>6594</v>
      </c>
      <c r="DO1583" t="s">
        <v>6582</v>
      </c>
      <c r="DP1583" t="s">
        <v>1358</v>
      </c>
      <c r="DQ1583" t="str">
        <f>"81401"</f>
        <v>81401</v>
      </c>
      <c r="DR1583" t="s">
        <v>5458</v>
      </c>
      <c r="DS1583" t="s">
        <v>6595</v>
      </c>
      <c r="DT1583">
        <v>2</v>
      </c>
      <c r="DU1583">
        <v>2</v>
      </c>
      <c r="DV1583" t="s">
        <v>136</v>
      </c>
      <c r="DW1583" t="s">
        <v>136</v>
      </c>
      <c r="DX1583" t="s">
        <v>134</v>
      </c>
      <c r="DY1583" t="s">
        <v>136</v>
      </c>
      <c r="DZ1583">
        <v>1</v>
      </c>
      <c r="EA1583" t="s">
        <v>136</v>
      </c>
      <c r="EC1583" s="5">
        <v>12.68</v>
      </c>
      <c r="ED1583" s="5">
        <v>55</v>
      </c>
      <c r="EE1583">
        <v>19702494357</v>
      </c>
      <c r="EF1583" t="s">
        <v>6587</v>
      </c>
      <c r="EG1583" t="s">
        <v>1722</v>
      </c>
      <c r="EH1583">
        <v>0</v>
      </c>
    </row>
    <row r="1584" spans="1:138" ht="15" customHeight="1" x14ac:dyDescent="0.35">
      <c r="A1584" t="s">
        <v>10948</v>
      </c>
      <c r="B1584" t="s">
        <v>157</v>
      </c>
      <c r="C1584" s="1">
        <v>44148.672361805555</v>
      </c>
      <c r="D1584" s="1">
        <v>44174</v>
      </c>
      <c r="E1584" t="s">
        <v>133</v>
      </c>
      <c r="F1584" t="s">
        <v>136</v>
      </c>
      <c r="G1584" t="s">
        <v>135</v>
      </c>
      <c r="H1584" t="s">
        <v>136</v>
      </c>
      <c r="I1584" t="s">
        <v>10949</v>
      </c>
      <c r="K1584" t="s">
        <v>10950</v>
      </c>
      <c r="M1584" t="s">
        <v>4830</v>
      </c>
      <c r="N1584" t="s">
        <v>744</v>
      </c>
      <c r="O1584" s="4">
        <v>40511</v>
      </c>
      <c r="P1584" t="s">
        <v>140</v>
      </c>
      <c r="R1584">
        <v>18592940030</v>
      </c>
      <c r="T1584">
        <v>112</v>
      </c>
      <c r="U1584" t="s">
        <v>10951</v>
      </c>
      <c r="V1584" t="s">
        <v>10952</v>
      </c>
      <c r="X1584" t="s">
        <v>1971</v>
      </c>
      <c r="Y1584" t="s">
        <v>10950</v>
      </c>
      <c r="AA1584" t="s">
        <v>752</v>
      </c>
      <c r="AB1584" t="s">
        <v>744</v>
      </c>
      <c r="AC1584" s="4">
        <v>40511</v>
      </c>
      <c r="AD1584" t="s">
        <v>140</v>
      </c>
      <c r="AF1584">
        <v>18592940030</v>
      </c>
      <c r="AH1584" t="s">
        <v>10953</v>
      </c>
      <c r="AI1584" t="s">
        <v>226</v>
      </c>
      <c r="AJ1584" t="s">
        <v>10954</v>
      </c>
      <c r="AK1584" t="s">
        <v>4049</v>
      </c>
      <c r="AM1584" t="s">
        <v>10955</v>
      </c>
      <c r="AN1584" t="s">
        <v>10956</v>
      </c>
      <c r="AO1584" t="s">
        <v>5689</v>
      </c>
      <c r="AP1584" t="s">
        <v>1114</v>
      </c>
      <c r="AQ1584" s="4">
        <v>98104</v>
      </c>
      <c r="AR1584" t="s">
        <v>140</v>
      </c>
      <c r="AT1584">
        <v>12067578258</v>
      </c>
      <c r="AV1584" t="s">
        <v>10957</v>
      </c>
      <c r="AW1584" t="s">
        <v>5691</v>
      </c>
      <c r="AX1584" t="s">
        <v>1114</v>
      </c>
      <c r="AY1584" t="s">
        <v>5447</v>
      </c>
      <c r="AZ1584" t="s">
        <v>334</v>
      </c>
      <c r="BA1584" t="s">
        <v>335</v>
      </c>
      <c r="BB1584" t="s">
        <v>136</v>
      </c>
      <c r="BC1584" t="s">
        <v>136</v>
      </c>
      <c r="BD1584" t="s">
        <v>148</v>
      </c>
      <c r="BE1584" t="s">
        <v>136</v>
      </c>
      <c r="BF1584" t="s">
        <v>136</v>
      </c>
      <c r="BG1584" t="s">
        <v>134</v>
      </c>
      <c r="BH1584" t="s">
        <v>136</v>
      </c>
      <c r="BN1584" t="s">
        <v>10958</v>
      </c>
      <c r="BO1584" t="s">
        <v>984</v>
      </c>
      <c r="BP1584">
        <v>13</v>
      </c>
      <c r="BQ1584">
        <v>9</v>
      </c>
      <c r="BR1584">
        <v>9</v>
      </c>
      <c r="BS1584" s="1">
        <v>44211</v>
      </c>
      <c r="BT1584" s="1">
        <v>44515</v>
      </c>
      <c r="BU1584" s="1">
        <v>44211</v>
      </c>
      <c r="BV1584" s="1">
        <v>44515</v>
      </c>
      <c r="BW1584" t="s">
        <v>136</v>
      </c>
      <c r="BX1584">
        <v>48</v>
      </c>
      <c r="BY1584">
        <v>0</v>
      </c>
      <c r="BZ1584">
        <v>8</v>
      </c>
      <c r="CA1584">
        <v>8</v>
      </c>
      <c r="CB1584">
        <v>8</v>
      </c>
      <c r="CC1584">
        <v>8</v>
      </c>
      <c r="CD1584">
        <v>8</v>
      </c>
      <c r="CE1584">
        <v>8</v>
      </c>
      <c r="CF1584" t="str">
        <f>"7:00 AM"</f>
        <v>7:00 AM</v>
      </c>
      <c r="CG1584" t="str">
        <f>"4:30 PM"</f>
        <v>4:30 PM</v>
      </c>
      <c r="CH1584" s="5">
        <v>12.4</v>
      </c>
      <c r="CI1584" t="s">
        <v>146</v>
      </c>
      <c r="CL1584" t="s">
        <v>136</v>
      </c>
      <c r="CM1584" t="s">
        <v>312</v>
      </c>
      <c r="CN1584" t="s">
        <v>148</v>
      </c>
      <c r="CO1584" s="2" t="s">
        <v>10959</v>
      </c>
      <c r="CP1584" t="s">
        <v>149</v>
      </c>
      <c r="CQ1584">
        <v>1</v>
      </c>
      <c r="CR1584">
        <v>0</v>
      </c>
      <c r="CS1584" t="s">
        <v>136</v>
      </c>
      <c r="CT1584" t="s">
        <v>136</v>
      </c>
      <c r="CU1584" t="s">
        <v>136</v>
      </c>
      <c r="CV1584" t="s">
        <v>136</v>
      </c>
      <c r="CW1584" t="s">
        <v>134</v>
      </c>
      <c r="CX1584">
        <v>50</v>
      </c>
      <c r="CY1584" t="s">
        <v>134</v>
      </c>
      <c r="CZ1584" t="s">
        <v>136</v>
      </c>
      <c r="DA1584" t="s">
        <v>134</v>
      </c>
      <c r="DB1584" t="s">
        <v>134</v>
      </c>
      <c r="DC1584" t="s">
        <v>136</v>
      </c>
      <c r="DD1584" t="s">
        <v>136</v>
      </c>
      <c r="DF1584" t="s">
        <v>10960</v>
      </c>
      <c r="DG1584" t="s">
        <v>10950</v>
      </c>
      <c r="DH1584" t="s">
        <v>752</v>
      </c>
      <c r="DI1584" t="s">
        <v>744</v>
      </c>
      <c r="DJ1584" s="4">
        <v>40511</v>
      </c>
      <c r="DK1584" t="s">
        <v>2929</v>
      </c>
      <c r="DL1584" t="s">
        <v>136</v>
      </c>
      <c r="DM1584">
        <v>1</v>
      </c>
      <c r="DN1584" s="2" t="s">
        <v>10961</v>
      </c>
      <c r="DO1584" t="s">
        <v>752</v>
      </c>
      <c r="DP1584" t="s">
        <v>744</v>
      </c>
      <c r="DQ1584" t="str">
        <f>"40511"</f>
        <v>40511</v>
      </c>
      <c r="DR1584" t="s">
        <v>2929</v>
      </c>
      <c r="DS1584" t="s">
        <v>907</v>
      </c>
      <c r="DT1584">
        <v>1</v>
      </c>
      <c r="DU1584">
        <v>4</v>
      </c>
      <c r="DV1584" t="s">
        <v>134</v>
      </c>
      <c r="DW1584" t="s">
        <v>134</v>
      </c>
      <c r="DX1584" t="s">
        <v>134</v>
      </c>
      <c r="DY1584" t="s">
        <v>134</v>
      </c>
      <c r="DZ1584">
        <v>3</v>
      </c>
      <c r="EA1584" t="s">
        <v>136</v>
      </c>
      <c r="EC1584" s="5">
        <v>12.68</v>
      </c>
      <c r="ED1584" s="5">
        <v>55</v>
      </c>
      <c r="EE1584">
        <v>18592940030</v>
      </c>
      <c r="EF1584" t="s">
        <v>10953</v>
      </c>
      <c r="EG1584" t="s">
        <v>148</v>
      </c>
      <c r="EH1584">
        <v>0</v>
      </c>
    </row>
    <row r="1585" spans="1:138" ht="15" customHeight="1" x14ac:dyDescent="0.35">
      <c r="A1585" t="s">
        <v>8615</v>
      </c>
      <c r="B1585" t="s">
        <v>132</v>
      </c>
      <c r="C1585" s="1">
        <v>44145.34898761574</v>
      </c>
      <c r="D1585" s="1">
        <v>44174</v>
      </c>
      <c r="E1585" t="s">
        <v>133</v>
      </c>
      <c r="F1585" t="s">
        <v>136</v>
      </c>
      <c r="G1585" t="s">
        <v>135</v>
      </c>
      <c r="H1585" t="s">
        <v>134</v>
      </c>
      <c r="I1585" t="s">
        <v>8616</v>
      </c>
      <c r="J1585" t="s">
        <v>8616</v>
      </c>
      <c r="K1585" t="s">
        <v>8617</v>
      </c>
      <c r="L1585" t="s">
        <v>8617</v>
      </c>
      <c r="M1585" t="s">
        <v>8618</v>
      </c>
      <c r="N1585" t="s">
        <v>1663</v>
      </c>
      <c r="O1585" s="4">
        <v>19330</v>
      </c>
      <c r="P1585" t="s">
        <v>140</v>
      </c>
      <c r="R1585">
        <v>16108579810</v>
      </c>
      <c r="T1585">
        <v>111421</v>
      </c>
      <c r="U1585" t="s">
        <v>8619</v>
      </c>
      <c r="V1585" t="s">
        <v>3319</v>
      </c>
      <c r="X1585" t="s">
        <v>429</v>
      </c>
      <c r="Y1585" t="s">
        <v>8620</v>
      </c>
      <c r="AA1585" t="s">
        <v>8618</v>
      </c>
      <c r="AB1585" t="s">
        <v>1663</v>
      </c>
      <c r="AC1585" s="4">
        <v>19330</v>
      </c>
      <c r="AD1585" t="s">
        <v>140</v>
      </c>
      <c r="AE1585" t="s">
        <v>8621</v>
      </c>
      <c r="AF1585">
        <v>16108579810</v>
      </c>
      <c r="AH1585" t="s">
        <v>8622</v>
      </c>
      <c r="AZ1585" t="s">
        <v>821</v>
      </c>
      <c r="BA1585" t="s">
        <v>822</v>
      </c>
      <c r="BB1585" t="s">
        <v>136</v>
      </c>
      <c r="BC1585" t="s">
        <v>136</v>
      </c>
      <c r="BD1585" t="s">
        <v>148</v>
      </c>
      <c r="BE1585" t="s">
        <v>136</v>
      </c>
      <c r="BF1585" t="s">
        <v>136</v>
      </c>
      <c r="BG1585" t="s">
        <v>134</v>
      </c>
      <c r="BH1585" t="s">
        <v>136</v>
      </c>
      <c r="BN1585" t="s">
        <v>8623</v>
      </c>
      <c r="BO1585" t="s">
        <v>8624</v>
      </c>
      <c r="BP1585">
        <v>5</v>
      </c>
      <c r="BQ1585">
        <v>5</v>
      </c>
      <c r="BS1585" s="1">
        <v>44218</v>
      </c>
      <c r="BT1585" s="1">
        <v>44491</v>
      </c>
      <c r="BU1585" s="1">
        <v>44218</v>
      </c>
      <c r="BV1585" s="1">
        <v>44491</v>
      </c>
      <c r="BW1585" t="s">
        <v>136</v>
      </c>
      <c r="BX1585">
        <v>60</v>
      </c>
      <c r="BY1585">
        <v>0</v>
      </c>
      <c r="BZ1585">
        <v>10</v>
      </c>
      <c r="CA1585">
        <v>10</v>
      </c>
      <c r="CB1585">
        <v>10</v>
      </c>
      <c r="CC1585">
        <v>10</v>
      </c>
      <c r="CD1585">
        <v>10</v>
      </c>
      <c r="CE1585">
        <v>10</v>
      </c>
      <c r="CF1585" t="str">
        <f>"7:00 AM"</f>
        <v>7:00 AM</v>
      </c>
      <c r="CG1585" t="str">
        <f>"6:00 PM"</f>
        <v>6:00 PM</v>
      </c>
      <c r="CH1585" s="5">
        <v>13.34</v>
      </c>
      <c r="CI1585" t="s">
        <v>146</v>
      </c>
      <c r="CJ1585">
        <v>0</v>
      </c>
      <c r="CK1585" t="s">
        <v>1841</v>
      </c>
      <c r="CL1585" t="s">
        <v>136</v>
      </c>
      <c r="CM1585" t="s">
        <v>312</v>
      </c>
      <c r="CN1585" t="s">
        <v>148</v>
      </c>
      <c r="CO1585" s="2" t="s">
        <v>8625</v>
      </c>
      <c r="CP1585" t="s">
        <v>149</v>
      </c>
      <c r="CQ1585">
        <v>12</v>
      </c>
      <c r="CR1585">
        <v>0</v>
      </c>
      <c r="CS1585" t="s">
        <v>136</v>
      </c>
      <c r="CT1585" t="s">
        <v>136</v>
      </c>
      <c r="CU1585" t="s">
        <v>136</v>
      </c>
      <c r="CV1585" t="s">
        <v>136</v>
      </c>
      <c r="CW1585" t="s">
        <v>134</v>
      </c>
      <c r="CX1585">
        <v>75</v>
      </c>
      <c r="CY1585" t="s">
        <v>136</v>
      </c>
      <c r="CZ1585" t="s">
        <v>136</v>
      </c>
      <c r="DA1585" t="s">
        <v>136</v>
      </c>
      <c r="DB1585" t="s">
        <v>134</v>
      </c>
      <c r="DC1585" t="s">
        <v>136</v>
      </c>
      <c r="DD1585" t="s">
        <v>136</v>
      </c>
      <c r="DF1585" t="s">
        <v>1841</v>
      </c>
      <c r="DG1585" t="s">
        <v>8620</v>
      </c>
      <c r="DH1585" t="s">
        <v>8618</v>
      </c>
      <c r="DI1585" t="s">
        <v>1663</v>
      </c>
      <c r="DJ1585" s="4">
        <v>19330</v>
      </c>
      <c r="DK1585" t="s">
        <v>2779</v>
      </c>
      <c r="DL1585" t="s">
        <v>136</v>
      </c>
      <c r="DM1585">
        <v>1</v>
      </c>
      <c r="DN1585" t="s">
        <v>8626</v>
      </c>
      <c r="DO1585" t="s">
        <v>8627</v>
      </c>
      <c r="DP1585" t="s">
        <v>1663</v>
      </c>
      <c r="DQ1585" t="str">
        <f>"19330"</f>
        <v>19330</v>
      </c>
      <c r="DR1585" t="s">
        <v>2779</v>
      </c>
      <c r="DS1585" t="s">
        <v>8628</v>
      </c>
      <c r="DT1585">
        <v>2</v>
      </c>
      <c r="DU1585">
        <v>8</v>
      </c>
      <c r="DV1585" t="s">
        <v>134</v>
      </c>
      <c r="DW1585" t="s">
        <v>134</v>
      </c>
      <c r="DX1585" t="s">
        <v>134</v>
      </c>
      <c r="DY1585" t="s">
        <v>136</v>
      </c>
      <c r="DZ1585">
        <v>1</v>
      </c>
      <c r="EA1585" t="s">
        <v>136</v>
      </c>
      <c r="EC1585" s="5">
        <v>12.68</v>
      </c>
      <c r="ED1585" s="5">
        <v>55</v>
      </c>
      <c r="EE1585">
        <v>16108579810</v>
      </c>
      <c r="EF1585" t="s">
        <v>8622</v>
      </c>
      <c r="EG1585" t="s">
        <v>148</v>
      </c>
      <c r="EH1585">
        <v>0</v>
      </c>
    </row>
    <row r="1586" spans="1:138" ht="15" customHeight="1" x14ac:dyDescent="0.35">
      <c r="A1586" t="s">
        <v>24217</v>
      </c>
      <c r="B1586" t="s">
        <v>157</v>
      </c>
      <c r="C1586" s="1">
        <v>44152.596948032406</v>
      </c>
      <c r="D1586" s="1">
        <v>44174</v>
      </c>
      <c r="E1586" t="s">
        <v>133</v>
      </c>
      <c r="F1586" t="s">
        <v>136</v>
      </c>
      <c r="G1586" t="s">
        <v>135</v>
      </c>
      <c r="H1586" t="s">
        <v>136</v>
      </c>
      <c r="I1586" t="s">
        <v>24218</v>
      </c>
      <c r="J1586" t="s">
        <v>24218</v>
      </c>
      <c r="K1586" t="s">
        <v>24219</v>
      </c>
      <c r="M1586" t="s">
        <v>18487</v>
      </c>
      <c r="N1586" t="s">
        <v>720</v>
      </c>
      <c r="O1586" s="4">
        <v>39577</v>
      </c>
      <c r="P1586" t="s">
        <v>140</v>
      </c>
      <c r="R1586">
        <v>16019285865</v>
      </c>
      <c r="T1586">
        <v>1129</v>
      </c>
      <c r="U1586" t="s">
        <v>1652</v>
      </c>
      <c r="V1586" t="s">
        <v>20076</v>
      </c>
      <c r="W1586" t="s">
        <v>148</v>
      </c>
      <c r="X1586" t="s">
        <v>24220</v>
      </c>
      <c r="Y1586" t="s">
        <v>24219</v>
      </c>
      <c r="AA1586" t="s">
        <v>18487</v>
      </c>
      <c r="AB1586" t="s">
        <v>720</v>
      </c>
      <c r="AC1586" s="4">
        <v>39577</v>
      </c>
      <c r="AD1586" t="s">
        <v>140</v>
      </c>
      <c r="AF1586">
        <v>16019285865</v>
      </c>
      <c r="AH1586" t="s">
        <v>24221</v>
      </c>
      <c r="AZ1586" t="s">
        <v>334</v>
      </c>
      <c r="BA1586" t="s">
        <v>335</v>
      </c>
      <c r="BB1586" t="s">
        <v>136</v>
      </c>
      <c r="BC1586" t="s">
        <v>136</v>
      </c>
      <c r="BD1586" t="s">
        <v>148</v>
      </c>
      <c r="BE1586" t="s">
        <v>136</v>
      </c>
      <c r="BF1586" t="s">
        <v>136</v>
      </c>
      <c r="BG1586" t="s">
        <v>134</v>
      </c>
      <c r="BH1586" t="s">
        <v>136</v>
      </c>
      <c r="BN1586" t="s">
        <v>24222</v>
      </c>
      <c r="BO1586" t="s">
        <v>24223</v>
      </c>
      <c r="BP1586">
        <v>2</v>
      </c>
      <c r="BQ1586">
        <v>2</v>
      </c>
      <c r="BR1586">
        <v>2</v>
      </c>
      <c r="BS1586" s="1">
        <v>44208</v>
      </c>
      <c r="BT1586" s="1">
        <v>44470</v>
      </c>
      <c r="BU1586" s="1">
        <v>44208</v>
      </c>
      <c r="BV1586" s="1">
        <v>44470</v>
      </c>
      <c r="BW1586" t="s">
        <v>136</v>
      </c>
      <c r="BX1586">
        <v>44</v>
      </c>
      <c r="BY1586">
        <v>0</v>
      </c>
      <c r="BZ1586">
        <v>8</v>
      </c>
      <c r="CA1586">
        <v>8</v>
      </c>
      <c r="CB1586">
        <v>8</v>
      </c>
      <c r="CC1586">
        <v>8</v>
      </c>
      <c r="CD1586">
        <v>8</v>
      </c>
      <c r="CE1586">
        <v>4</v>
      </c>
      <c r="CF1586" t="str">
        <f>"7:00 AM"</f>
        <v>7:00 AM</v>
      </c>
      <c r="CG1586" t="str">
        <f>"4:00 PM"</f>
        <v>4:00 PM</v>
      </c>
      <c r="CH1586" s="5">
        <v>11.83</v>
      </c>
      <c r="CI1586" t="s">
        <v>146</v>
      </c>
      <c r="CL1586" t="s">
        <v>136</v>
      </c>
      <c r="CM1586" t="s">
        <v>147</v>
      </c>
      <c r="CN1586" t="s">
        <v>148</v>
      </c>
      <c r="CO1586" s="2" t="s">
        <v>24224</v>
      </c>
      <c r="CP1586" t="s">
        <v>149</v>
      </c>
      <c r="CQ1586">
        <v>3</v>
      </c>
      <c r="CR1586">
        <v>0</v>
      </c>
      <c r="CS1586" t="s">
        <v>134</v>
      </c>
      <c r="CT1586" t="s">
        <v>134</v>
      </c>
      <c r="CU1586" t="s">
        <v>136</v>
      </c>
      <c r="CV1586" t="s">
        <v>134</v>
      </c>
      <c r="CW1586" t="s">
        <v>134</v>
      </c>
      <c r="CX1586">
        <v>50</v>
      </c>
      <c r="CY1586" t="s">
        <v>134</v>
      </c>
      <c r="CZ1586" t="s">
        <v>134</v>
      </c>
      <c r="DA1586" t="s">
        <v>134</v>
      </c>
      <c r="DB1586" t="s">
        <v>134</v>
      </c>
      <c r="DC1586" t="s">
        <v>136</v>
      </c>
      <c r="DD1586" t="s">
        <v>136</v>
      </c>
      <c r="DF1586" s="2" t="s">
        <v>24225</v>
      </c>
      <c r="DG1586" t="s">
        <v>24226</v>
      </c>
      <c r="DH1586" t="s">
        <v>18487</v>
      </c>
      <c r="DI1586" t="s">
        <v>720</v>
      </c>
      <c r="DJ1586" s="4">
        <v>39577</v>
      </c>
      <c r="DK1586" t="s">
        <v>4753</v>
      </c>
      <c r="DL1586" t="s">
        <v>136</v>
      </c>
      <c r="DM1586">
        <v>1</v>
      </c>
      <c r="DN1586" t="s">
        <v>24227</v>
      </c>
      <c r="DO1586" t="s">
        <v>18487</v>
      </c>
      <c r="DP1586" t="s">
        <v>720</v>
      </c>
      <c r="DQ1586" t="str">
        <f>"39577"</f>
        <v>39577</v>
      </c>
      <c r="DR1586" t="s">
        <v>4753</v>
      </c>
      <c r="DS1586" t="s">
        <v>24228</v>
      </c>
      <c r="DT1586">
        <v>1</v>
      </c>
      <c r="DU1586">
        <v>4</v>
      </c>
      <c r="DV1586" t="s">
        <v>134</v>
      </c>
      <c r="DW1586" t="s">
        <v>134</v>
      </c>
      <c r="DX1586" t="s">
        <v>134</v>
      </c>
      <c r="DY1586" t="s">
        <v>136</v>
      </c>
      <c r="DZ1586">
        <v>1</v>
      </c>
      <c r="EA1586" t="s">
        <v>136</v>
      </c>
      <c r="EC1586" s="5">
        <v>25</v>
      </c>
      <c r="ED1586" s="5">
        <v>55</v>
      </c>
      <c r="EE1586">
        <v>16019285865</v>
      </c>
      <c r="EF1586" t="s">
        <v>24229</v>
      </c>
      <c r="EG1586" t="s">
        <v>148</v>
      </c>
      <c r="EH1586">
        <v>0</v>
      </c>
    </row>
    <row r="1587" spans="1:138" ht="15" customHeight="1" x14ac:dyDescent="0.35">
      <c r="A1587" t="s">
        <v>17597</v>
      </c>
      <c r="B1587" t="s">
        <v>157</v>
      </c>
      <c r="C1587" s="1">
        <v>44148.606160300929</v>
      </c>
      <c r="D1587" s="1">
        <v>44174</v>
      </c>
      <c r="E1587" t="s">
        <v>1298</v>
      </c>
      <c r="F1587" t="s">
        <v>136</v>
      </c>
      <c r="G1587" t="s">
        <v>135</v>
      </c>
      <c r="H1587" t="s">
        <v>136</v>
      </c>
      <c r="I1587" t="s">
        <v>1299</v>
      </c>
      <c r="K1587" t="s">
        <v>1300</v>
      </c>
      <c r="L1587" t="s">
        <v>1301</v>
      </c>
      <c r="M1587" t="s">
        <v>1302</v>
      </c>
      <c r="N1587" t="s">
        <v>925</v>
      </c>
      <c r="O1587" s="4">
        <v>83301</v>
      </c>
      <c r="P1587" t="s">
        <v>140</v>
      </c>
      <c r="R1587">
        <v>12085952226</v>
      </c>
      <c r="T1587">
        <v>112410</v>
      </c>
      <c r="U1587" t="s">
        <v>1303</v>
      </c>
      <c r="V1587" t="s">
        <v>1304</v>
      </c>
      <c r="X1587" t="s">
        <v>1305</v>
      </c>
      <c r="Y1587" t="s">
        <v>1300</v>
      </c>
      <c r="Z1587" t="s">
        <v>1301</v>
      </c>
      <c r="AA1587" t="s">
        <v>1302</v>
      </c>
      <c r="AB1587" t="s">
        <v>925</v>
      </c>
      <c r="AC1587" s="4">
        <v>83301</v>
      </c>
      <c r="AD1587" t="s">
        <v>140</v>
      </c>
      <c r="AF1587">
        <v>12085952226</v>
      </c>
      <c r="AH1587" t="s">
        <v>1306</v>
      </c>
      <c r="AZ1587" t="s">
        <v>334</v>
      </c>
      <c r="BA1587" t="s">
        <v>335</v>
      </c>
      <c r="BB1587" t="s">
        <v>136</v>
      </c>
      <c r="BC1587" t="s">
        <v>136</v>
      </c>
      <c r="BD1587" t="s">
        <v>148</v>
      </c>
      <c r="BE1587" t="s">
        <v>136</v>
      </c>
      <c r="BF1587" t="s">
        <v>136</v>
      </c>
      <c r="BG1587" t="s">
        <v>134</v>
      </c>
      <c r="BH1587" t="s">
        <v>136</v>
      </c>
      <c r="BN1587" t="s">
        <v>17598</v>
      </c>
      <c r="BO1587" t="s">
        <v>1308</v>
      </c>
      <c r="BP1587">
        <v>3</v>
      </c>
      <c r="BQ1587">
        <v>3</v>
      </c>
      <c r="BR1587">
        <v>3</v>
      </c>
      <c r="BS1587" s="1">
        <v>44202</v>
      </c>
      <c r="BT1587" s="1">
        <v>44325</v>
      </c>
      <c r="BU1587" s="1">
        <v>44202</v>
      </c>
      <c r="BV1587" s="1">
        <v>44325</v>
      </c>
      <c r="BW1587" t="s">
        <v>134</v>
      </c>
      <c r="CH1587" s="5">
        <v>1993.33</v>
      </c>
      <c r="CI1587" t="s">
        <v>597</v>
      </c>
      <c r="CJ1587">
        <v>0</v>
      </c>
      <c r="CK1587" t="s">
        <v>2285</v>
      </c>
      <c r="CL1587" t="s">
        <v>136</v>
      </c>
      <c r="CM1587" t="s">
        <v>354</v>
      </c>
      <c r="CN1587" t="s">
        <v>1310</v>
      </c>
      <c r="CO1587" s="2" t="s">
        <v>8259</v>
      </c>
      <c r="CP1587" t="s">
        <v>149</v>
      </c>
      <c r="CQ1587">
        <v>3</v>
      </c>
      <c r="CR1587">
        <v>0</v>
      </c>
      <c r="CS1587" t="s">
        <v>136</v>
      </c>
      <c r="CT1587" t="s">
        <v>136</v>
      </c>
      <c r="CU1587" t="s">
        <v>136</v>
      </c>
      <c r="CV1587" t="s">
        <v>134</v>
      </c>
      <c r="CW1587" t="s">
        <v>134</v>
      </c>
      <c r="CX1587">
        <v>50</v>
      </c>
      <c r="CY1587" t="s">
        <v>134</v>
      </c>
      <c r="CZ1587" t="s">
        <v>136</v>
      </c>
      <c r="DA1587" t="s">
        <v>136</v>
      </c>
      <c r="DB1587" t="s">
        <v>136</v>
      </c>
      <c r="DC1587" t="s">
        <v>136</v>
      </c>
      <c r="DD1587" t="s">
        <v>136</v>
      </c>
      <c r="DF1587" t="s">
        <v>180</v>
      </c>
      <c r="DG1587" t="s">
        <v>17599</v>
      </c>
      <c r="DH1587" t="s">
        <v>17600</v>
      </c>
      <c r="DI1587" t="s">
        <v>1251</v>
      </c>
      <c r="DJ1587" s="4">
        <v>97843</v>
      </c>
      <c r="DK1587" t="s">
        <v>7937</v>
      </c>
      <c r="DL1587" t="s">
        <v>134</v>
      </c>
      <c r="DM1587">
        <v>2</v>
      </c>
      <c r="DN1587" t="s">
        <v>17599</v>
      </c>
      <c r="DO1587" t="s">
        <v>17600</v>
      </c>
      <c r="DP1587" t="s">
        <v>1251</v>
      </c>
      <c r="DQ1587" t="str">
        <f>"97843"</f>
        <v>97843</v>
      </c>
      <c r="DR1587" t="s">
        <v>7937</v>
      </c>
      <c r="DS1587" t="s">
        <v>17601</v>
      </c>
      <c r="DT1587">
        <v>5</v>
      </c>
      <c r="DU1587">
        <v>11</v>
      </c>
      <c r="DV1587" t="s">
        <v>134</v>
      </c>
      <c r="DW1587" t="s">
        <v>134</v>
      </c>
      <c r="DX1587" t="s">
        <v>134</v>
      </c>
      <c r="DY1587" t="s">
        <v>136</v>
      </c>
      <c r="DZ1587">
        <v>1</v>
      </c>
      <c r="EA1587" t="s">
        <v>136</v>
      </c>
      <c r="EC1587" s="5">
        <v>12.68</v>
      </c>
      <c r="ED1587" s="5">
        <v>55</v>
      </c>
      <c r="EE1587">
        <v>12085952226</v>
      </c>
      <c r="EF1587" t="s">
        <v>1316</v>
      </c>
      <c r="EG1587" t="s">
        <v>148</v>
      </c>
      <c r="EH1587">
        <v>0</v>
      </c>
    </row>
    <row r="1588" spans="1:138" ht="15" customHeight="1" x14ac:dyDescent="0.35">
      <c r="A1588" t="s">
        <v>6968</v>
      </c>
      <c r="B1588" t="s">
        <v>157</v>
      </c>
      <c r="C1588" s="1">
        <v>44158.854516087966</v>
      </c>
      <c r="D1588" s="1">
        <v>44174</v>
      </c>
      <c r="E1588" t="s">
        <v>133</v>
      </c>
      <c r="F1588" t="s">
        <v>136</v>
      </c>
      <c r="G1588" t="s">
        <v>135</v>
      </c>
      <c r="H1588" t="s">
        <v>136</v>
      </c>
      <c r="I1588" t="s">
        <v>6969</v>
      </c>
      <c r="K1588" t="s">
        <v>6970</v>
      </c>
      <c r="M1588" t="s">
        <v>2110</v>
      </c>
      <c r="N1588" t="s">
        <v>1358</v>
      </c>
      <c r="O1588" s="4">
        <v>81526</v>
      </c>
      <c r="P1588" t="s">
        <v>140</v>
      </c>
      <c r="R1588">
        <v>19707787390</v>
      </c>
      <c r="T1588">
        <v>111</v>
      </c>
      <c r="U1588" t="s">
        <v>6971</v>
      </c>
      <c r="V1588" t="s">
        <v>1257</v>
      </c>
      <c r="W1588" t="s">
        <v>2235</v>
      </c>
      <c r="X1588" t="s">
        <v>164</v>
      </c>
      <c r="Y1588" t="s">
        <v>6972</v>
      </c>
      <c r="AA1588" t="s">
        <v>2110</v>
      </c>
      <c r="AB1588" t="s">
        <v>1358</v>
      </c>
      <c r="AC1588" s="4">
        <v>81526</v>
      </c>
      <c r="AD1588" t="s">
        <v>140</v>
      </c>
      <c r="AF1588">
        <v>19707787390</v>
      </c>
      <c r="AH1588" t="s">
        <v>6973</v>
      </c>
      <c r="AI1588" t="s">
        <v>226</v>
      </c>
      <c r="AJ1588" t="s">
        <v>2783</v>
      </c>
      <c r="AK1588" t="s">
        <v>786</v>
      </c>
      <c r="AL1588" t="s">
        <v>2235</v>
      </c>
      <c r="AM1588" t="s">
        <v>3490</v>
      </c>
      <c r="AN1588" t="s">
        <v>2784</v>
      </c>
      <c r="AO1588" t="s">
        <v>373</v>
      </c>
      <c r="AP1588" t="s">
        <v>374</v>
      </c>
      <c r="AQ1588" s="4">
        <v>78746</v>
      </c>
      <c r="AR1588" t="s">
        <v>140</v>
      </c>
      <c r="AT1588">
        <v>15123470007</v>
      </c>
      <c r="AV1588" t="s">
        <v>2785</v>
      </c>
      <c r="AW1588" t="s">
        <v>2786</v>
      </c>
      <c r="AX1588" t="s">
        <v>374</v>
      </c>
      <c r="AY1588" t="s">
        <v>1379</v>
      </c>
      <c r="AZ1588" t="s">
        <v>821</v>
      </c>
      <c r="BA1588" t="s">
        <v>822</v>
      </c>
      <c r="BB1588" t="s">
        <v>136</v>
      </c>
      <c r="BC1588" t="s">
        <v>136</v>
      </c>
      <c r="BD1588" t="s">
        <v>148</v>
      </c>
      <c r="BE1588" t="s">
        <v>136</v>
      </c>
      <c r="BF1588" t="s">
        <v>136</v>
      </c>
      <c r="BG1588" t="s">
        <v>134</v>
      </c>
      <c r="BH1588" t="s">
        <v>136</v>
      </c>
      <c r="BN1588" t="s">
        <v>6974</v>
      </c>
      <c r="BO1588" t="s">
        <v>734</v>
      </c>
      <c r="BP1588">
        <v>38</v>
      </c>
      <c r="BQ1588">
        <v>38</v>
      </c>
      <c r="BR1588">
        <v>38</v>
      </c>
      <c r="BS1588" s="1">
        <v>44228</v>
      </c>
      <c r="BT1588" s="1">
        <v>44452</v>
      </c>
      <c r="BU1588" s="1">
        <v>44228</v>
      </c>
      <c r="BV1588" s="1">
        <v>44452</v>
      </c>
      <c r="BW1588" t="s">
        <v>136</v>
      </c>
      <c r="BX1588">
        <v>36</v>
      </c>
      <c r="BY1588">
        <v>0</v>
      </c>
      <c r="BZ1588">
        <v>9</v>
      </c>
      <c r="CA1588">
        <v>9</v>
      </c>
      <c r="CB1588">
        <v>9</v>
      </c>
      <c r="CC1588">
        <v>9</v>
      </c>
      <c r="CD1588">
        <v>0</v>
      </c>
      <c r="CE1588">
        <v>0</v>
      </c>
      <c r="CF1588" t="str">
        <f>"7:00 AM"</f>
        <v>7:00 AM</v>
      </c>
      <c r="CG1588" t="str">
        <f>"4:00 PM"</f>
        <v>4:00 PM</v>
      </c>
      <c r="CH1588" s="5">
        <v>14.26</v>
      </c>
      <c r="CI1588" t="s">
        <v>146</v>
      </c>
      <c r="CJ1588">
        <v>0</v>
      </c>
      <c r="CK1588" t="s">
        <v>6975</v>
      </c>
      <c r="CL1588" t="s">
        <v>136</v>
      </c>
      <c r="CM1588" t="s">
        <v>312</v>
      </c>
      <c r="CN1588" t="s">
        <v>148</v>
      </c>
      <c r="CO1588" t="s">
        <v>6976</v>
      </c>
      <c r="CP1588" t="s">
        <v>149</v>
      </c>
      <c r="CQ1588">
        <v>1</v>
      </c>
      <c r="CR1588">
        <v>0</v>
      </c>
      <c r="CS1588" t="s">
        <v>136</v>
      </c>
      <c r="CT1588" t="s">
        <v>136</v>
      </c>
      <c r="CU1588" t="s">
        <v>136</v>
      </c>
      <c r="CV1588" t="s">
        <v>136</v>
      </c>
      <c r="CW1588" t="s">
        <v>134</v>
      </c>
      <c r="CX1588">
        <v>50</v>
      </c>
      <c r="CY1588" t="s">
        <v>136</v>
      </c>
      <c r="CZ1588" t="s">
        <v>136</v>
      </c>
      <c r="DA1588" t="s">
        <v>134</v>
      </c>
      <c r="DB1588" t="s">
        <v>134</v>
      </c>
      <c r="DC1588" t="s">
        <v>134</v>
      </c>
      <c r="DD1588" t="s">
        <v>136</v>
      </c>
      <c r="DF1588" s="2" t="s">
        <v>6977</v>
      </c>
      <c r="DG1588" t="s">
        <v>6970</v>
      </c>
      <c r="DH1588" t="s">
        <v>2110</v>
      </c>
      <c r="DI1588" t="s">
        <v>1358</v>
      </c>
      <c r="DJ1588" s="4">
        <v>81526</v>
      </c>
      <c r="DK1588" t="s">
        <v>2116</v>
      </c>
      <c r="DL1588" t="s">
        <v>136</v>
      </c>
      <c r="DM1588">
        <v>1</v>
      </c>
      <c r="DN1588" t="s">
        <v>6970</v>
      </c>
      <c r="DO1588" t="s">
        <v>2110</v>
      </c>
      <c r="DP1588" t="s">
        <v>1358</v>
      </c>
      <c r="DQ1588" t="str">
        <f>"81526"</f>
        <v>81526</v>
      </c>
      <c r="DR1588" t="s">
        <v>2116</v>
      </c>
      <c r="DS1588" s="2" t="s">
        <v>6978</v>
      </c>
      <c r="DT1588">
        <v>4</v>
      </c>
      <c r="DU1588">
        <v>57</v>
      </c>
      <c r="DV1588" t="s">
        <v>134</v>
      </c>
      <c r="DW1588" t="s">
        <v>134</v>
      </c>
      <c r="DX1588" t="s">
        <v>134</v>
      </c>
      <c r="DY1588" t="s">
        <v>136</v>
      </c>
      <c r="DZ1588">
        <v>1</v>
      </c>
      <c r="EA1588" t="s">
        <v>136</v>
      </c>
      <c r="EC1588" s="5">
        <v>12.68</v>
      </c>
      <c r="ED1588" s="5">
        <v>55</v>
      </c>
      <c r="EE1588">
        <v>19707787390</v>
      </c>
      <c r="EF1588" t="s">
        <v>6973</v>
      </c>
      <c r="EG1588" t="s">
        <v>148</v>
      </c>
      <c r="EH1588">
        <v>0</v>
      </c>
    </row>
    <row r="1589" spans="1:138" ht="15" customHeight="1" x14ac:dyDescent="0.35">
      <c r="A1589" t="s">
        <v>6882</v>
      </c>
      <c r="B1589" t="s">
        <v>157</v>
      </c>
      <c r="C1589" s="1">
        <v>44154.480519675926</v>
      </c>
      <c r="D1589" s="1">
        <v>44174</v>
      </c>
      <c r="E1589" t="s">
        <v>133</v>
      </c>
      <c r="F1589" t="s">
        <v>136</v>
      </c>
      <c r="G1589" t="s">
        <v>135</v>
      </c>
      <c r="H1589" t="s">
        <v>136</v>
      </c>
      <c r="I1589" t="s">
        <v>6883</v>
      </c>
      <c r="K1589" t="s">
        <v>6884</v>
      </c>
      <c r="M1589" t="s">
        <v>6885</v>
      </c>
      <c r="N1589" t="s">
        <v>1104</v>
      </c>
      <c r="O1589" s="4">
        <v>69101</v>
      </c>
      <c r="P1589" t="s">
        <v>140</v>
      </c>
      <c r="R1589">
        <v>13085344339</v>
      </c>
      <c r="T1589">
        <v>111191</v>
      </c>
      <c r="U1589" t="s">
        <v>2882</v>
      </c>
      <c r="V1589" t="s">
        <v>1619</v>
      </c>
      <c r="X1589" t="s">
        <v>2178</v>
      </c>
      <c r="Y1589" t="s">
        <v>6884</v>
      </c>
      <c r="AA1589" t="s">
        <v>6885</v>
      </c>
      <c r="AB1589" t="s">
        <v>1104</v>
      </c>
      <c r="AC1589" s="4">
        <v>69101</v>
      </c>
      <c r="AD1589" t="s">
        <v>140</v>
      </c>
      <c r="AF1589">
        <v>13085344339</v>
      </c>
      <c r="AH1589" t="s">
        <v>148</v>
      </c>
      <c r="AI1589" t="s">
        <v>168</v>
      </c>
      <c r="AJ1589" t="s">
        <v>456</v>
      </c>
      <c r="AK1589" t="s">
        <v>457</v>
      </c>
      <c r="AM1589" t="s">
        <v>458</v>
      </c>
      <c r="AO1589" t="s">
        <v>459</v>
      </c>
      <c r="AP1589" t="s">
        <v>460</v>
      </c>
      <c r="AQ1589" s="4">
        <v>73737</v>
      </c>
      <c r="AR1589" t="s">
        <v>140</v>
      </c>
      <c r="AT1589">
        <v>15802274747</v>
      </c>
      <c r="AV1589" t="s">
        <v>461</v>
      </c>
      <c r="AW1589" t="s">
        <v>462</v>
      </c>
      <c r="AZ1589" t="s">
        <v>288</v>
      </c>
      <c r="BA1589" t="s">
        <v>289</v>
      </c>
      <c r="BB1589" t="s">
        <v>136</v>
      </c>
      <c r="BC1589" t="s">
        <v>136</v>
      </c>
      <c r="BD1589" t="s">
        <v>148</v>
      </c>
      <c r="BE1589" t="s">
        <v>136</v>
      </c>
      <c r="BF1589" t="s">
        <v>136</v>
      </c>
      <c r="BG1589" t="s">
        <v>134</v>
      </c>
      <c r="BH1589" t="s">
        <v>136</v>
      </c>
      <c r="BN1589" t="s">
        <v>6886</v>
      </c>
      <c r="BO1589" t="s">
        <v>1043</v>
      </c>
      <c r="BP1589">
        <v>4</v>
      </c>
      <c r="BQ1589">
        <v>4</v>
      </c>
      <c r="BR1589">
        <v>4</v>
      </c>
      <c r="BS1589" s="1">
        <v>44228</v>
      </c>
      <c r="BT1589" s="1">
        <v>44515</v>
      </c>
      <c r="BU1589" s="1">
        <v>44228</v>
      </c>
      <c r="BV1589" s="1">
        <v>44515</v>
      </c>
      <c r="BW1589" t="s">
        <v>136</v>
      </c>
      <c r="BX1589">
        <v>40</v>
      </c>
      <c r="BY1589">
        <v>0</v>
      </c>
      <c r="BZ1589">
        <v>7</v>
      </c>
      <c r="CA1589">
        <v>7</v>
      </c>
      <c r="CB1589">
        <v>7</v>
      </c>
      <c r="CC1589">
        <v>7</v>
      </c>
      <c r="CD1589">
        <v>7</v>
      </c>
      <c r="CE1589">
        <v>5</v>
      </c>
      <c r="CF1589" t="str">
        <f>"9:00 AM"</f>
        <v>9:00 AM</v>
      </c>
      <c r="CG1589" t="str">
        <f>"5:00 PM"</f>
        <v>5:00 PM</v>
      </c>
      <c r="CH1589" s="5">
        <v>14.99</v>
      </c>
      <c r="CI1589" t="s">
        <v>146</v>
      </c>
      <c r="CL1589" t="s">
        <v>136</v>
      </c>
      <c r="CM1589" t="s">
        <v>312</v>
      </c>
      <c r="CN1589" t="s">
        <v>148</v>
      </c>
      <c r="CO1589" t="s">
        <v>465</v>
      </c>
      <c r="CP1589" t="s">
        <v>149</v>
      </c>
      <c r="CQ1589">
        <v>3</v>
      </c>
      <c r="CR1589">
        <v>0</v>
      </c>
      <c r="CS1589" t="s">
        <v>136</v>
      </c>
      <c r="CT1589" t="s">
        <v>134</v>
      </c>
      <c r="CU1589" t="s">
        <v>136</v>
      </c>
      <c r="CV1589" t="s">
        <v>134</v>
      </c>
      <c r="CW1589" t="s">
        <v>134</v>
      </c>
      <c r="CX1589">
        <v>75</v>
      </c>
      <c r="CY1589" t="s">
        <v>134</v>
      </c>
      <c r="CZ1589" t="s">
        <v>134</v>
      </c>
      <c r="DA1589" t="s">
        <v>134</v>
      </c>
      <c r="DB1589" t="s">
        <v>136</v>
      </c>
      <c r="DC1589" t="s">
        <v>134</v>
      </c>
      <c r="DD1589" t="s">
        <v>136</v>
      </c>
      <c r="DF1589" t="s">
        <v>466</v>
      </c>
      <c r="DG1589" t="s">
        <v>6884</v>
      </c>
      <c r="DH1589" t="s">
        <v>6885</v>
      </c>
      <c r="DI1589" t="s">
        <v>1104</v>
      </c>
      <c r="DJ1589" s="4">
        <v>69101</v>
      </c>
      <c r="DK1589" t="s">
        <v>1822</v>
      </c>
      <c r="DL1589" t="s">
        <v>136</v>
      </c>
      <c r="DM1589">
        <v>1</v>
      </c>
      <c r="DN1589" t="s">
        <v>6887</v>
      </c>
      <c r="DO1589" t="s">
        <v>6888</v>
      </c>
      <c r="DP1589" t="s">
        <v>1104</v>
      </c>
      <c r="DQ1589" t="str">
        <f>"69132"</f>
        <v>69132</v>
      </c>
      <c r="DR1589" t="s">
        <v>1822</v>
      </c>
      <c r="DS1589" t="s">
        <v>296</v>
      </c>
      <c r="DT1589">
        <v>1</v>
      </c>
      <c r="DU1589">
        <v>4</v>
      </c>
      <c r="DV1589" t="s">
        <v>134</v>
      </c>
      <c r="DW1589" t="s">
        <v>134</v>
      </c>
      <c r="DX1589" t="s">
        <v>134</v>
      </c>
      <c r="DY1589" t="s">
        <v>136</v>
      </c>
      <c r="DZ1589">
        <v>1</v>
      </c>
      <c r="EA1589" t="s">
        <v>136</v>
      </c>
      <c r="EC1589" s="5">
        <v>12.68</v>
      </c>
      <c r="ED1589" s="5">
        <v>55</v>
      </c>
      <c r="EE1589">
        <v>13085344339</v>
      </c>
      <c r="EF1589" t="s">
        <v>6889</v>
      </c>
      <c r="EG1589" t="s">
        <v>148</v>
      </c>
      <c r="EH1589">
        <v>0</v>
      </c>
    </row>
    <row r="1590" spans="1:138" ht="15" customHeight="1" x14ac:dyDescent="0.35">
      <c r="A1590" t="s">
        <v>24955</v>
      </c>
      <c r="B1590" t="s">
        <v>157</v>
      </c>
      <c r="C1590" s="1">
        <v>44154.668197569445</v>
      </c>
      <c r="D1590" s="1">
        <v>44174</v>
      </c>
      <c r="E1590" t="s">
        <v>133</v>
      </c>
      <c r="F1590" t="s">
        <v>136</v>
      </c>
      <c r="G1590" t="s">
        <v>135</v>
      </c>
      <c r="H1590" t="s">
        <v>136</v>
      </c>
      <c r="I1590" t="s">
        <v>24956</v>
      </c>
      <c r="K1590" t="s">
        <v>24957</v>
      </c>
      <c r="M1590" t="s">
        <v>24958</v>
      </c>
      <c r="N1590" t="s">
        <v>1128</v>
      </c>
      <c r="O1590" s="4">
        <v>58054</v>
      </c>
      <c r="P1590" t="s">
        <v>140</v>
      </c>
      <c r="R1590">
        <v>17016834104</v>
      </c>
      <c r="T1590">
        <v>11119</v>
      </c>
      <c r="U1590" t="s">
        <v>24959</v>
      </c>
      <c r="V1590" t="s">
        <v>1811</v>
      </c>
      <c r="X1590" t="s">
        <v>429</v>
      </c>
      <c r="Y1590" t="s">
        <v>24957</v>
      </c>
      <c r="AA1590" t="s">
        <v>24958</v>
      </c>
      <c r="AB1590" t="s">
        <v>1128</v>
      </c>
      <c r="AC1590" s="4">
        <v>58054</v>
      </c>
      <c r="AD1590" t="s">
        <v>140</v>
      </c>
      <c r="AF1590">
        <v>17016834104</v>
      </c>
      <c r="AH1590" t="s">
        <v>155</v>
      </c>
      <c r="AI1590" t="s">
        <v>168</v>
      </c>
      <c r="AJ1590" t="s">
        <v>1210</v>
      </c>
      <c r="AK1590" t="s">
        <v>1211</v>
      </c>
      <c r="AM1590" t="s">
        <v>1212</v>
      </c>
      <c r="AO1590" t="s">
        <v>1213</v>
      </c>
      <c r="AP1590" t="s">
        <v>460</v>
      </c>
      <c r="AQ1590" s="4">
        <v>74132</v>
      </c>
      <c r="AR1590" t="s">
        <v>140</v>
      </c>
      <c r="AS1590" t="s">
        <v>1214</v>
      </c>
      <c r="AT1590">
        <v>19189065212</v>
      </c>
      <c r="AV1590" t="s">
        <v>1215</v>
      </c>
      <c r="AW1590" t="s">
        <v>1216</v>
      </c>
      <c r="AZ1590" t="s">
        <v>175</v>
      </c>
      <c r="BA1590" t="s">
        <v>176</v>
      </c>
      <c r="BB1590" t="s">
        <v>136</v>
      </c>
      <c r="BC1590" t="s">
        <v>136</v>
      </c>
      <c r="BD1590" t="s">
        <v>148</v>
      </c>
      <c r="BE1590" t="s">
        <v>136</v>
      </c>
      <c r="BF1590" t="s">
        <v>136</v>
      </c>
      <c r="BG1590" t="s">
        <v>134</v>
      </c>
      <c r="BH1590" t="s">
        <v>136</v>
      </c>
      <c r="BN1590" t="s">
        <v>24960</v>
      </c>
      <c r="BO1590" t="s">
        <v>1043</v>
      </c>
      <c r="BP1590">
        <v>3</v>
      </c>
      <c r="BQ1590">
        <v>1</v>
      </c>
      <c r="BR1590">
        <v>1</v>
      </c>
      <c r="BS1590" s="1">
        <v>44228</v>
      </c>
      <c r="BT1590" s="1">
        <v>44530</v>
      </c>
      <c r="BU1590" s="1">
        <v>44228</v>
      </c>
      <c r="BV1590" s="1">
        <v>44530</v>
      </c>
      <c r="BW1590" t="s">
        <v>136</v>
      </c>
      <c r="BX1590">
        <v>48</v>
      </c>
      <c r="BY1590">
        <v>0</v>
      </c>
      <c r="BZ1590">
        <v>8</v>
      </c>
      <c r="CA1590">
        <v>8</v>
      </c>
      <c r="CB1590">
        <v>8</v>
      </c>
      <c r="CC1590">
        <v>8</v>
      </c>
      <c r="CD1590">
        <v>8</v>
      </c>
      <c r="CE1590">
        <v>8</v>
      </c>
      <c r="CF1590" t="str">
        <f>"8:00 AM"</f>
        <v>8:00 AM</v>
      </c>
      <c r="CG1590" t="str">
        <f>"5:00 PM"</f>
        <v>5:00 PM</v>
      </c>
      <c r="CH1590" s="5">
        <v>14.99</v>
      </c>
      <c r="CI1590" t="s">
        <v>146</v>
      </c>
      <c r="CL1590" t="s">
        <v>136</v>
      </c>
      <c r="CM1590" t="s">
        <v>354</v>
      </c>
      <c r="CN1590" t="s">
        <v>2356</v>
      </c>
      <c r="CO1590" t="s">
        <v>2165</v>
      </c>
      <c r="CP1590" t="s">
        <v>545</v>
      </c>
      <c r="CQ1590">
        <v>3</v>
      </c>
      <c r="CR1590">
        <v>0</v>
      </c>
      <c r="CS1590" t="s">
        <v>136</v>
      </c>
      <c r="CT1590" t="s">
        <v>134</v>
      </c>
      <c r="CU1590" t="s">
        <v>136</v>
      </c>
      <c r="CV1590" t="s">
        <v>134</v>
      </c>
      <c r="CW1590" t="s">
        <v>134</v>
      </c>
      <c r="CX1590">
        <v>50</v>
      </c>
      <c r="CY1590" t="s">
        <v>136</v>
      </c>
      <c r="CZ1590" t="s">
        <v>136</v>
      </c>
      <c r="DA1590" t="s">
        <v>136</v>
      </c>
      <c r="DB1590" t="s">
        <v>136</v>
      </c>
      <c r="DC1590" t="s">
        <v>136</v>
      </c>
      <c r="DD1590" t="s">
        <v>136</v>
      </c>
      <c r="DF1590" t="s">
        <v>6031</v>
      </c>
      <c r="DG1590" t="s">
        <v>24957</v>
      </c>
      <c r="DH1590" t="s">
        <v>24958</v>
      </c>
      <c r="DI1590" t="s">
        <v>1128</v>
      </c>
      <c r="DJ1590" s="4">
        <v>58054</v>
      </c>
      <c r="DK1590" t="s">
        <v>24961</v>
      </c>
      <c r="DL1590" t="s">
        <v>136</v>
      </c>
      <c r="DM1590">
        <v>1</v>
      </c>
      <c r="DN1590" t="s">
        <v>24962</v>
      </c>
      <c r="DO1590" t="s">
        <v>24958</v>
      </c>
      <c r="DP1590" t="s">
        <v>1128</v>
      </c>
      <c r="DQ1590" t="str">
        <f>"58054"</f>
        <v>58054</v>
      </c>
      <c r="DR1590" t="s">
        <v>24961</v>
      </c>
      <c r="DS1590" t="s">
        <v>907</v>
      </c>
      <c r="DT1590">
        <v>1</v>
      </c>
      <c r="DU1590">
        <v>1</v>
      </c>
      <c r="DV1590" t="s">
        <v>134</v>
      </c>
      <c r="DW1590" t="s">
        <v>134</v>
      </c>
      <c r="DX1590" t="s">
        <v>134</v>
      </c>
      <c r="DY1590" t="s">
        <v>136</v>
      </c>
      <c r="DZ1590">
        <v>1</v>
      </c>
      <c r="EA1590" t="s">
        <v>136</v>
      </c>
      <c r="EC1590" s="5">
        <v>12.68</v>
      </c>
      <c r="ED1590" s="5">
        <v>55</v>
      </c>
      <c r="EE1590">
        <v>17016834104</v>
      </c>
      <c r="EF1590" t="s">
        <v>148</v>
      </c>
      <c r="EG1590" t="s">
        <v>1221</v>
      </c>
      <c r="EH1590">
        <v>0</v>
      </c>
    </row>
    <row r="1591" spans="1:138" ht="15" customHeight="1" x14ac:dyDescent="0.35">
      <c r="A1591" t="s">
        <v>13254</v>
      </c>
      <c r="B1591" t="s">
        <v>157</v>
      </c>
      <c r="C1591" s="1">
        <v>44153.666672106483</v>
      </c>
      <c r="D1591" s="1">
        <v>44174</v>
      </c>
      <c r="E1591" t="s">
        <v>133</v>
      </c>
      <c r="F1591" t="s">
        <v>136</v>
      </c>
      <c r="G1591" t="s">
        <v>135</v>
      </c>
      <c r="H1591" t="s">
        <v>136</v>
      </c>
      <c r="I1591" t="s">
        <v>13255</v>
      </c>
      <c r="K1591" t="s">
        <v>13256</v>
      </c>
      <c r="M1591" t="s">
        <v>13257</v>
      </c>
      <c r="N1591" t="s">
        <v>837</v>
      </c>
      <c r="O1591" s="4">
        <v>29936</v>
      </c>
      <c r="P1591" t="s">
        <v>140</v>
      </c>
      <c r="R1591">
        <v>18437268844</v>
      </c>
      <c r="T1591">
        <v>11142</v>
      </c>
      <c r="U1591" t="s">
        <v>13258</v>
      </c>
      <c r="V1591" t="s">
        <v>2900</v>
      </c>
      <c r="W1591" t="s">
        <v>2423</v>
      </c>
      <c r="X1591" t="s">
        <v>429</v>
      </c>
      <c r="Y1591" t="s">
        <v>13256</v>
      </c>
      <c r="AA1591" t="s">
        <v>13257</v>
      </c>
      <c r="AB1591" t="s">
        <v>837</v>
      </c>
      <c r="AC1591" s="4">
        <v>29936</v>
      </c>
      <c r="AD1591" t="s">
        <v>140</v>
      </c>
      <c r="AF1591">
        <v>18437268844</v>
      </c>
      <c r="AH1591" t="s">
        <v>148</v>
      </c>
      <c r="AI1591" t="s">
        <v>168</v>
      </c>
      <c r="AJ1591" t="s">
        <v>13259</v>
      </c>
      <c r="AK1591" t="s">
        <v>2235</v>
      </c>
      <c r="AL1591" t="s">
        <v>504</v>
      </c>
      <c r="AM1591" t="s">
        <v>13260</v>
      </c>
      <c r="AN1591" t="s">
        <v>13261</v>
      </c>
      <c r="AO1591" t="s">
        <v>13262</v>
      </c>
      <c r="AP1591" t="s">
        <v>374</v>
      </c>
      <c r="AQ1591" s="4">
        <v>75231</v>
      </c>
      <c r="AR1591" t="s">
        <v>140</v>
      </c>
      <c r="AT1591">
        <v>12145265665</v>
      </c>
      <c r="AV1591" t="s">
        <v>13263</v>
      </c>
      <c r="AW1591" t="s">
        <v>13264</v>
      </c>
      <c r="AZ1591" t="s">
        <v>175</v>
      </c>
      <c r="BA1591" t="s">
        <v>176</v>
      </c>
      <c r="BB1591" t="s">
        <v>136</v>
      </c>
      <c r="BC1591" t="s">
        <v>136</v>
      </c>
      <c r="BD1591" t="s">
        <v>148</v>
      </c>
      <c r="BE1591" t="s">
        <v>136</v>
      </c>
      <c r="BF1591" t="s">
        <v>136</v>
      </c>
      <c r="BG1591" t="s">
        <v>134</v>
      </c>
      <c r="BH1591" t="s">
        <v>136</v>
      </c>
      <c r="BI1591" t="s">
        <v>13265</v>
      </c>
      <c r="BJ1591" t="s">
        <v>13266</v>
      </c>
      <c r="BL1591" t="s">
        <v>13264</v>
      </c>
      <c r="BM1591" t="s">
        <v>13263</v>
      </c>
      <c r="BN1591" t="s">
        <v>13267</v>
      </c>
      <c r="BO1591" t="s">
        <v>381</v>
      </c>
      <c r="BP1591">
        <v>35</v>
      </c>
      <c r="BQ1591">
        <v>35</v>
      </c>
      <c r="BR1591">
        <v>35</v>
      </c>
      <c r="BS1591" s="1">
        <v>44228</v>
      </c>
      <c r="BT1591" s="1">
        <v>44530</v>
      </c>
      <c r="BU1591" s="1">
        <v>44228</v>
      </c>
      <c r="BV1591" s="1">
        <v>44530</v>
      </c>
      <c r="BW1591" t="s">
        <v>136</v>
      </c>
      <c r="BX1591">
        <v>40</v>
      </c>
      <c r="BY1591">
        <v>0</v>
      </c>
      <c r="BZ1591">
        <v>8</v>
      </c>
      <c r="CA1591">
        <v>8</v>
      </c>
      <c r="CB1591">
        <v>8</v>
      </c>
      <c r="CC1591">
        <v>8</v>
      </c>
      <c r="CD1591">
        <v>8</v>
      </c>
      <c r="CE1591">
        <v>0</v>
      </c>
      <c r="CF1591" t="str">
        <f>"7:00 AM"</f>
        <v>7:00 AM</v>
      </c>
      <c r="CG1591" t="str">
        <f>"4:00 PM"</f>
        <v>4:00 PM</v>
      </c>
      <c r="CH1591" s="5">
        <v>11.71</v>
      </c>
      <c r="CI1591" t="s">
        <v>146</v>
      </c>
      <c r="CL1591" t="s">
        <v>134</v>
      </c>
      <c r="CM1591" t="s">
        <v>147</v>
      </c>
      <c r="CN1591" t="s">
        <v>148</v>
      </c>
      <c r="CO1591" s="2" t="s">
        <v>13268</v>
      </c>
      <c r="CP1591" t="s">
        <v>149</v>
      </c>
      <c r="CQ1591">
        <v>0</v>
      </c>
      <c r="CR1591">
        <v>0</v>
      </c>
      <c r="CS1591" t="s">
        <v>136</v>
      </c>
      <c r="CT1591" t="s">
        <v>136</v>
      </c>
      <c r="CU1591" t="s">
        <v>136</v>
      </c>
      <c r="CV1591" t="s">
        <v>134</v>
      </c>
      <c r="CW1591" t="s">
        <v>134</v>
      </c>
      <c r="CX1591">
        <v>50</v>
      </c>
      <c r="CY1591" t="s">
        <v>134</v>
      </c>
      <c r="CZ1591" t="s">
        <v>136</v>
      </c>
      <c r="DA1591" t="s">
        <v>136</v>
      </c>
      <c r="DB1591" t="s">
        <v>134</v>
      </c>
      <c r="DC1591" t="s">
        <v>136</v>
      </c>
      <c r="DD1591" t="s">
        <v>136</v>
      </c>
      <c r="DF1591" t="s">
        <v>13269</v>
      </c>
      <c r="DG1591" t="s">
        <v>13256</v>
      </c>
      <c r="DH1591" t="s">
        <v>13257</v>
      </c>
      <c r="DI1591" t="s">
        <v>837</v>
      </c>
      <c r="DJ1591" s="4">
        <v>29936</v>
      </c>
      <c r="DK1591" t="s">
        <v>4328</v>
      </c>
      <c r="DL1591" t="s">
        <v>134</v>
      </c>
      <c r="DM1591">
        <v>2</v>
      </c>
      <c r="DN1591" s="2" t="s">
        <v>13270</v>
      </c>
      <c r="DO1591" t="s">
        <v>13257</v>
      </c>
      <c r="DP1591" t="s">
        <v>837</v>
      </c>
      <c r="DQ1591" t="str">
        <f>"29936"</f>
        <v>29936</v>
      </c>
      <c r="DR1591" t="s">
        <v>4328</v>
      </c>
      <c r="DS1591" t="s">
        <v>13271</v>
      </c>
      <c r="DT1591">
        <v>4</v>
      </c>
      <c r="DU1591">
        <v>30</v>
      </c>
      <c r="DV1591" t="s">
        <v>134</v>
      </c>
      <c r="DW1591" t="s">
        <v>134</v>
      </c>
      <c r="DX1591" t="s">
        <v>134</v>
      </c>
      <c r="DY1591" t="s">
        <v>134</v>
      </c>
      <c r="DZ1591">
        <v>3</v>
      </c>
      <c r="EA1591" t="s">
        <v>136</v>
      </c>
      <c r="EC1591" s="5">
        <v>12.68</v>
      </c>
      <c r="ED1591" s="5">
        <v>55</v>
      </c>
      <c r="EE1591">
        <v>18437263844</v>
      </c>
      <c r="EF1591" t="s">
        <v>148</v>
      </c>
      <c r="EG1591" t="s">
        <v>13272</v>
      </c>
      <c r="EH1591">
        <v>1</v>
      </c>
    </row>
    <row r="1592" spans="1:138" ht="15" customHeight="1" x14ac:dyDescent="0.35">
      <c r="A1592" t="s">
        <v>17134</v>
      </c>
      <c r="B1592" t="s">
        <v>157</v>
      </c>
      <c r="C1592" s="1">
        <v>44158.603937499996</v>
      </c>
      <c r="D1592" s="1">
        <v>44174</v>
      </c>
      <c r="E1592" t="s">
        <v>133</v>
      </c>
      <c r="F1592" t="s">
        <v>136</v>
      </c>
      <c r="G1592" t="s">
        <v>135</v>
      </c>
      <c r="H1592" t="s">
        <v>136</v>
      </c>
      <c r="I1592" t="s">
        <v>17135</v>
      </c>
      <c r="K1592" t="s">
        <v>17136</v>
      </c>
      <c r="M1592" t="s">
        <v>17137</v>
      </c>
      <c r="N1592" t="s">
        <v>529</v>
      </c>
      <c r="O1592" s="4">
        <v>46550</v>
      </c>
      <c r="P1592" t="s">
        <v>140</v>
      </c>
      <c r="R1592">
        <v>15745358464</v>
      </c>
      <c r="T1592">
        <v>1119</v>
      </c>
      <c r="U1592" t="s">
        <v>4559</v>
      </c>
      <c r="V1592" t="s">
        <v>17138</v>
      </c>
      <c r="X1592" t="s">
        <v>1677</v>
      </c>
      <c r="Y1592" t="s">
        <v>17139</v>
      </c>
      <c r="AA1592" t="s">
        <v>17140</v>
      </c>
      <c r="AB1592" t="s">
        <v>529</v>
      </c>
      <c r="AC1592" s="4">
        <v>46550</v>
      </c>
      <c r="AD1592" t="s">
        <v>140</v>
      </c>
      <c r="AF1592">
        <v>15745358464</v>
      </c>
      <c r="AH1592" t="s">
        <v>17141</v>
      </c>
      <c r="AI1592" t="s">
        <v>168</v>
      </c>
      <c r="AJ1592" t="s">
        <v>875</v>
      </c>
      <c r="AK1592" t="s">
        <v>876</v>
      </c>
      <c r="AL1592" t="s">
        <v>877</v>
      </c>
      <c r="AM1592" t="s">
        <v>878</v>
      </c>
      <c r="AO1592" t="s">
        <v>879</v>
      </c>
      <c r="AP1592" t="s">
        <v>870</v>
      </c>
      <c r="AQ1592" s="4">
        <v>56537</v>
      </c>
      <c r="AR1592" t="s">
        <v>140</v>
      </c>
      <c r="AT1592">
        <v>12183215494</v>
      </c>
      <c r="AV1592" t="s">
        <v>881</v>
      </c>
      <c r="AW1592" t="s">
        <v>882</v>
      </c>
      <c r="AZ1592" t="s">
        <v>262</v>
      </c>
      <c r="BA1592" t="s">
        <v>263</v>
      </c>
      <c r="BB1592" t="s">
        <v>136</v>
      </c>
      <c r="BC1592" t="s">
        <v>136</v>
      </c>
      <c r="BD1592" t="s">
        <v>148</v>
      </c>
      <c r="BE1592" t="s">
        <v>136</v>
      </c>
      <c r="BF1592" t="s">
        <v>136</v>
      </c>
      <c r="BG1592" t="s">
        <v>134</v>
      </c>
      <c r="BH1592" t="s">
        <v>136</v>
      </c>
      <c r="BN1592" t="s">
        <v>17142</v>
      </c>
      <c r="BO1592" t="s">
        <v>1927</v>
      </c>
      <c r="BP1592">
        <v>1</v>
      </c>
      <c r="BQ1592">
        <v>1</v>
      </c>
      <c r="BR1592">
        <v>1</v>
      </c>
      <c r="BS1592" s="1">
        <v>44228</v>
      </c>
      <c r="BT1592" s="1">
        <v>44531</v>
      </c>
      <c r="BU1592" s="1">
        <v>44228</v>
      </c>
      <c r="BV1592" s="1">
        <v>44531</v>
      </c>
      <c r="BW1592" t="s">
        <v>136</v>
      </c>
      <c r="BX1592">
        <v>40</v>
      </c>
      <c r="BY1592">
        <v>0</v>
      </c>
      <c r="BZ1592">
        <v>8</v>
      </c>
      <c r="CA1592">
        <v>8</v>
      </c>
      <c r="CB1592">
        <v>8</v>
      </c>
      <c r="CC1592">
        <v>8</v>
      </c>
      <c r="CD1592">
        <v>8</v>
      </c>
      <c r="CE1592">
        <v>0</v>
      </c>
      <c r="CF1592" t="str">
        <f>"8:00 AM"</f>
        <v>8:00 AM</v>
      </c>
      <c r="CG1592" t="str">
        <f>"5:00 PM"</f>
        <v>5:00 PM</v>
      </c>
      <c r="CH1592" s="5">
        <v>14.52</v>
      </c>
      <c r="CI1592" t="s">
        <v>146</v>
      </c>
      <c r="CJ1592">
        <v>0</v>
      </c>
      <c r="CK1592" t="s">
        <v>884</v>
      </c>
      <c r="CL1592" t="s">
        <v>136</v>
      </c>
      <c r="CM1592" t="s">
        <v>312</v>
      </c>
      <c r="CN1592" t="s">
        <v>148</v>
      </c>
      <c r="CO1592" s="2" t="s">
        <v>5241</v>
      </c>
      <c r="CP1592" t="s">
        <v>149</v>
      </c>
      <c r="CQ1592">
        <v>3</v>
      </c>
      <c r="CR1592">
        <v>0</v>
      </c>
      <c r="CS1592" t="s">
        <v>136</v>
      </c>
      <c r="CT1592" t="s">
        <v>134</v>
      </c>
      <c r="CU1592" t="s">
        <v>136</v>
      </c>
      <c r="CV1592" t="s">
        <v>136</v>
      </c>
      <c r="CW1592" t="s">
        <v>134</v>
      </c>
      <c r="CX1592">
        <v>60</v>
      </c>
      <c r="CY1592" t="s">
        <v>136</v>
      </c>
      <c r="CZ1592" t="s">
        <v>136</v>
      </c>
      <c r="DA1592" t="s">
        <v>136</v>
      </c>
      <c r="DB1592" t="s">
        <v>136</v>
      </c>
      <c r="DC1592" t="s">
        <v>136</v>
      </c>
      <c r="DD1592" t="s">
        <v>136</v>
      </c>
      <c r="DF1592" t="s">
        <v>885</v>
      </c>
      <c r="DG1592" s="2" t="s">
        <v>17143</v>
      </c>
      <c r="DH1592" t="s">
        <v>17140</v>
      </c>
      <c r="DI1592" t="s">
        <v>529</v>
      </c>
      <c r="DJ1592" s="4">
        <v>46550</v>
      </c>
      <c r="DK1592" t="s">
        <v>9204</v>
      </c>
      <c r="DL1592" t="s">
        <v>136</v>
      </c>
      <c r="DM1592">
        <v>1</v>
      </c>
      <c r="DN1592" t="s">
        <v>17144</v>
      </c>
      <c r="DO1592" t="s">
        <v>17140</v>
      </c>
      <c r="DP1592" t="s">
        <v>529</v>
      </c>
      <c r="DQ1592" t="str">
        <f>"46550"</f>
        <v>46550</v>
      </c>
      <c r="DR1592" t="s">
        <v>9204</v>
      </c>
      <c r="DS1592" t="s">
        <v>17145</v>
      </c>
      <c r="DT1592">
        <v>2</v>
      </c>
      <c r="DU1592">
        <v>2</v>
      </c>
      <c r="DV1592" t="s">
        <v>134</v>
      </c>
      <c r="DW1592" t="s">
        <v>134</v>
      </c>
      <c r="DX1592" t="s">
        <v>134</v>
      </c>
      <c r="DY1592" t="s">
        <v>136</v>
      </c>
      <c r="DZ1592">
        <v>1</v>
      </c>
      <c r="EA1592" t="s">
        <v>136</v>
      </c>
      <c r="EC1592" s="5">
        <v>12.68</v>
      </c>
      <c r="ED1592" s="5">
        <v>55</v>
      </c>
      <c r="EE1592">
        <v>15745358464</v>
      </c>
      <c r="EF1592" t="s">
        <v>17141</v>
      </c>
      <c r="EG1592" t="s">
        <v>17146</v>
      </c>
      <c r="EH1592">
        <v>0</v>
      </c>
    </row>
    <row r="1593" spans="1:138" ht="15" customHeight="1" x14ac:dyDescent="0.35">
      <c r="A1593" t="s">
        <v>26591</v>
      </c>
      <c r="B1593" t="s">
        <v>157</v>
      </c>
      <c r="C1593" s="1">
        <v>44158.616169444445</v>
      </c>
      <c r="D1593" s="1">
        <v>44174</v>
      </c>
      <c r="E1593" t="s">
        <v>133</v>
      </c>
      <c r="F1593" t="s">
        <v>136</v>
      </c>
      <c r="G1593" t="s">
        <v>135</v>
      </c>
      <c r="H1593" t="s">
        <v>136</v>
      </c>
      <c r="I1593" t="s">
        <v>26592</v>
      </c>
      <c r="J1593" t="s">
        <v>26592</v>
      </c>
      <c r="K1593" t="s">
        <v>26593</v>
      </c>
      <c r="M1593" t="s">
        <v>5540</v>
      </c>
      <c r="N1593" t="s">
        <v>1128</v>
      </c>
      <c r="O1593" s="4">
        <v>58474</v>
      </c>
      <c r="P1593" t="s">
        <v>140</v>
      </c>
      <c r="R1593">
        <v>17017834442</v>
      </c>
      <c r="T1593">
        <v>11199</v>
      </c>
      <c r="U1593" t="s">
        <v>5538</v>
      </c>
      <c r="V1593" t="s">
        <v>2385</v>
      </c>
      <c r="X1593" t="s">
        <v>164</v>
      </c>
      <c r="Y1593" t="s">
        <v>26594</v>
      </c>
      <c r="AA1593" t="s">
        <v>5540</v>
      </c>
      <c r="AB1593" t="s">
        <v>1128</v>
      </c>
      <c r="AC1593" s="4">
        <v>58474</v>
      </c>
      <c r="AD1593" t="s">
        <v>140</v>
      </c>
      <c r="AF1593">
        <v>17017834442</v>
      </c>
      <c r="AH1593" t="s">
        <v>5541</v>
      </c>
      <c r="AI1593" t="s">
        <v>168</v>
      </c>
      <c r="AJ1593" t="s">
        <v>875</v>
      </c>
      <c r="AK1593" t="s">
        <v>876</v>
      </c>
      <c r="AL1593" t="s">
        <v>877</v>
      </c>
      <c r="AM1593" t="s">
        <v>878</v>
      </c>
      <c r="AO1593" t="s">
        <v>879</v>
      </c>
      <c r="AP1593" t="s">
        <v>870</v>
      </c>
      <c r="AQ1593" s="4">
        <v>56537</v>
      </c>
      <c r="AR1593" t="s">
        <v>140</v>
      </c>
      <c r="AS1593" t="s">
        <v>880</v>
      </c>
      <c r="AT1593">
        <v>12183215494</v>
      </c>
      <c r="AV1593" t="s">
        <v>881</v>
      </c>
      <c r="AW1593" t="s">
        <v>882</v>
      </c>
      <c r="AZ1593" t="s">
        <v>288</v>
      </c>
      <c r="BA1593" t="s">
        <v>289</v>
      </c>
      <c r="BB1593" t="s">
        <v>136</v>
      </c>
      <c r="BC1593" t="s">
        <v>136</v>
      </c>
      <c r="BD1593" t="s">
        <v>148</v>
      </c>
      <c r="BE1593" t="s">
        <v>136</v>
      </c>
      <c r="BF1593" t="s">
        <v>136</v>
      </c>
      <c r="BG1593" t="s">
        <v>134</v>
      </c>
      <c r="BH1593" t="s">
        <v>136</v>
      </c>
      <c r="BN1593" t="s">
        <v>26595</v>
      </c>
      <c r="BO1593" t="s">
        <v>883</v>
      </c>
      <c r="BP1593">
        <v>3</v>
      </c>
      <c r="BQ1593">
        <v>3</v>
      </c>
      <c r="BR1593">
        <v>3</v>
      </c>
      <c r="BS1593" s="1">
        <v>44228</v>
      </c>
      <c r="BT1593" s="1">
        <v>44531</v>
      </c>
      <c r="BU1593" s="1">
        <v>44228</v>
      </c>
      <c r="BV1593" s="1">
        <v>44531</v>
      </c>
      <c r="BW1593" t="s">
        <v>136</v>
      </c>
      <c r="BX1593">
        <v>48</v>
      </c>
      <c r="BY1593">
        <v>0</v>
      </c>
      <c r="BZ1593">
        <v>8</v>
      </c>
      <c r="CA1593">
        <v>8</v>
      </c>
      <c r="CB1593">
        <v>8</v>
      </c>
      <c r="CC1593">
        <v>8</v>
      </c>
      <c r="CD1593">
        <v>8</v>
      </c>
      <c r="CE1593">
        <v>8</v>
      </c>
      <c r="CF1593" t="str">
        <f>"8:00 AM"</f>
        <v>8:00 AM</v>
      </c>
      <c r="CG1593" t="str">
        <f>"5:00 PM"</f>
        <v>5:00 PM</v>
      </c>
      <c r="CH1593" s="5">
        <v>14.99</v>
      </c>
      <c r="CI1593" t="s">
        <v>146</v>
      </c>
      <c r="CJ1593">
        <v>0</v>
      </c>
      <c r="CK1593" t="s">
        <v>884</v>
      </c>
      <c r="CL1593" t="s">
        <v>136</v>
      </c>
      <c r="CM1593" t="s">
        <v>312</v>
      </c>
      <c r="CN1593" t="s">
        <v>148</v>
      </c>
      <c r="CO1593" s="2" t="s">
        <v>1130</v>
      </c>
      <c r="CP1593" t="s">
        <v>149</v>
      </c>
      <c r="CQ1593">
        <v>3</v>
      </c>
      <c r="CR1593">
        <v>0</v>
      </c>
      <c r="CS1593" t="s">
        <v>136</v>
      </c>
      <c r="CT1593" t="s">
        <v>134</v>
      </c>
      <c r="CU1593" t="s">
        <v>136</v>
      </c>
      <c r="CV1593" t="s">
        <v>136</v>
      </c>
      <c r="CW1593" t="s">
        <v>134</v>
      </c>
      <c r="CX1593">
        <v>60</v>
      </c>
      <c r="CY1593" t="s">
        <v>136</v>
      </c>
      <c r="CZ1593" t="s">
        <v>136</v>
      </c>
      <c r="DA1593" t="s">
        <v>136</v>
      </c>
      <c r="DB1593" t="s">
        <v>136</v>
      </c>
      <c r="DC1593" t="s">
        <v>136</v>
      </c>
      <c r="DD1593" t="s">
        <v>136</v>
      </c>
      <c r="DF1593" t="s">
        <v>1816</v>
      </c>
      <c r="DG1593" s="2" t="s">
        <v>26596</v>
      </c>
      <c r="DH1593" t="s">
        <v>5540</v>
      </c>
      <c r="DI1593" t="s">
        <v>1128</v>
      </c>
      <c r="DJ1593" s="4">
        <v>58474</v>
      </c>
      <c r="DK1593" t="s">
        <v>5546</v>
      </c>
      <c r="DL1593" t="s">
        <v>136</v>
      </c>
      <c r="DM1593">
        <v>1</v>
      </c>
      <c r="DN1593" s="2" t="s">
        <v>26597</v>
      </c>
      <c r="DO1593" t="s">
        <v>5540</v>
      </c>
      <c r="DP1593" t="s">
        <v>1128</v>
      </c>
      <c r="DQ1593" t="str">
        <f>"58474"</f>
        <v>58474</v>
      </c>
      <c r="DR1593" t="s">
        <v>5546</v>
      </c>
      <c r="DS1593" t="s">
        <v>17574</v>
      </c>
      <c r="DT1593">
        <v>3</v>
      </c>
      <c r="DU1593">
        <v>3</v>
      </c>
      <c r="DV1593" t="s">
        <v>134</v>
      </c>
      <c r="DW1593" t="s">
        <v>134</v>
      </c>
      <c r="DX1593" t="s">
        <v>134</v>
      </c>
      <c r="DY1593" t="s">
        <v>136</v>
      </c>
      <c r="DZ1593">
        <v>1</v>
      </c>
      <c r="EA1593" t="s">
        <v>136</v>
      </c>
      <c r="EC1593" s="5">
        <v>12.68</v>
      </c>
      <c r="ED1593" s="5">
        <v>55</v>
      </c>
      <c r="EE1593">
        <v>17017834442</v>
      </c>
      <c r="EF1593" t="s">
        <v>5541</v>
      </c>
      <c r="EG1593" t="s">
        <v>1132</v>
      </c>
      <c r="EH1593">
        <v>0</v>
      </c>
    </row>
    <row r="1594" spans="1:138" ht="15" customHeight="1" x14ac:dyDescent="0.35">
      <c r="A1594" t="s">
        <v>24916</v>
      </c>
      <c r="B1594" t="s">
        <v>157</v>
      </c>
      <c r="C1594" s="1">
        <v>44160.376695254628</v>
      </c>
      <c r="D1594" s="1">
        <v>44174</v>
      </c>
      <c r="E1594" t="s">
        <v>133</v>
      </c>
      <c r="F1594" t="s">
        <v>136</v>
      </c>
      <c r="G1594" t="s">
        <v>135</v>
      </c>
      <c r="H1594" t="s">
        <v>134</v>
      </c>
      <c r="I1594" t="s">
        <v>24917</v>
      </c>
      <c r="K1594" t="s">
        <v>24918</v>
      </c>
      <c r="L1594" t="s">
        <v>24919</v>
      </c>
      <c r="M1594" t="s">
        <v>13262</v>
      </c>
      <c r="N1594" t="s">
        <v>161</v>
      </c>
      <c r="O1594" s="4">
        <v>30157</v>
      </c>
      <c r="P1594" t="s">
        <v>140</v>
      </c>
      <c r="Q1594" t="s">
        <v>155</v>
      </c>
      <c r="R1594">
        <v>17704439040</v>
      </c>
      <c r="S1594">
        <v>202</v>
      </c>
      <c r="T1594">
        <v>111422</v>
      </c>
      <c r="U1594" t="s">
        <v>24920</v>
      </c>
      <c r="V1594" t="s">
        <v>17533</v>
      </c>
      <c r="W1594" t="s">
        <v>687</v>
      </c>
      <c r="X1594" t="s">
        <v>4570</v>
      </c>
      <c r="Y1594" t="s">
        <v>24918</v>
      </c>
      <c r="AA1594" t="s">
        <v>13262</v>
      </c>
      <c r="AB1594" t="s">
        <v>161</v>
      </c>
      <c r="AC1594" s="4">
        <v>30157</v>
      </c>
      <c r="AD1594" t="s">
        <v>140</v>
      </c>
      <c r="AF1594">
        <v>17704439040</v>
      </c>
      <c r="AH1594" t="s">
        <v>1134</v>
      </c>
      <c r="AI1594" t="s">
        <v>168</v>
      </c>
      <c r="AJ1594" t="s">
        <v>1135</v>
      </c>
      <c r="AK1594" t="s">
        <v>1136</v>
      </c>
      <c r="AL1594" t="s">
        <v>229</v>
      </c>
      <c r="AM1594" t="s">
        <v>1137</v>
      </c>
      <c r="AN1594" t="s">
        <v>1138</v>
      </c>
      <c r="AO1594" t="s">
        <v>1139</v>
      </c>
      <c r="AP1594" t="s">
        <v>537</v>
      </c>
      <c r="AQ1594" s="4">
        <v>28327</v>
      </c>
      <c r="AR1594" t="s">
        <v>140</v>
      </c>
      <c r="AT1594">
        <v>19109476004</v>
      </c>
      <c r="AV1594" t="s">
        <v>1140</v>
      </c>
      <c r="AW1594" t="s">
        <v>1141</v>
      </c>
      <c r="AZ1594" t="s">
        <v>144</v>
      </c>
      <c r="BA1594" t="s">
        <v>145</v>
      </c>
      <c r="BB1594" t="s">
        <v>136</v>
      </c>
      <c r="BC1594" t="s">
        <v>136</v>
      </c>
      <c r="BD1594" t="s">
        <v>148</v>
      </c>
      <c r="BE1594" t="s">
        <v>136</v>
      </c>
      <c r="BF1594" t="s">
        <v>136</v>
      </c>
      <c r="BG1594" t="s">
        <v>134</v>
      </c>
      <c r="BH1594" t="s">
        <v>136</v>
      </c>
      <c r="BN1594" t="s">
        <v>24921</v>
      </c>
      <c r="BO1594" t="s">
        <v>5803</v>
      </c>
      <c r="BP1594">
        <v>107</v>
      </c>
      <c r="BQ1594">
        <v>46</v>
      </c>
      <c r="BR1594">
        <v>46</v>
      </c>
      <c r="BS1594" s="1">
        <v>44228</v>
      </c>
      <c r="BT1594" s="1">
        <v>44530</v>
      </c>
      <c r="BU1594" s="1">
        <v>44228</v>
      </c>
      <c r="BV1594" s="1">
        <v>44530</v>
      </c>
      <c r="BW1594" t="s">
        <v>136</v>
      </c>
      <c r="BX1594">
        <v>35</v>
      </c>
      <c r="BY1594">
        <v>0</v>
      </c>
      <c r="BZ1594">
        <v>6</v>
      </c>
      <c r="CA1594">
        <v>6</v>
      </c>
      <c r="CB1594">
        <v>6</v>
      </c>
      <c r="CC1594">
        <v>6</v>
      </c>
      <c r="CD1594">
        <v>6</v>
      </c>
      <c r="CE1594">
        <v>5</v>
      </c>
      <c r="CF1594" t="str">
        <f>"7:00 AM"</f>
        <v>7:00 AM</v>
      </c>
      <c r="CG1594" t="str">
        <f>"2:00 PM"</f>
        <v>2:00 PM</v>
      </c>
      <c r="CH1594" s="5">
        <v>11.71</v>
      </c>
      <c r="CI1594" t="s">
        <v>146</v>
      </c>
      <c r="CL1594" t="s">
        <v>136</v>
      </c>
      <c r="CM1594" t="s">
        <v>312</v>
      </c>
      <c r="CN1594" t="s">
        <v>148</v>
      </c>
      <c r="CO1594" t="s">
        <v>1142</v>
      </c>
      <c r="CP1594" t="s">
        <v>149</v>
      </c>
      <c r="CQ1594">
        <v>3</v>
      </c>
      <c r="CR1594">
        <v>0</v>
      </c>
      <c r="CS1594" t="s">
        <v>136</v>
      </c>
      <c r="CT1594" t="s">
        <v>136</v>
      </c>
      <c r="CU1594" t="s">
        <v>136</v>
      </c>
      <c r="CV1594" t="s">
        <v>134</v>
      </c>
      <c r="CW1594" t="s">
        <v>134</v>
      </c>
      <c r="CX1594">
        <v>60</v>
      </c>
      <c r="CY1594" t="s">
        <v>134</v>
      </c>
      <c r="CZ1594" t="s">
        <v>134</v>
      </c>
      <c r="DA1594" t="s">
        <v>134</v>
      </c>
      <c r="DB1594" t="s">
        <v>134</v>
      </c>
      <c r="DC1594" t="s">
        <v>134</v>
      </c>
      <c r="DD1594" t="s">
        <v>136</v>
      </c>
      <c r="DF1594" t="s">
        <v>24922</v>
      </c>
      <c r="DG1594" t="s">
        <v>24919</v>
      </c>
      <c r="DH1594" t="s">
        <v>13262</v>
      </c>
      <c r="DI1594" t="s">
        <v>161</v>
      </c>
      <c r="DJ1594" s="4">
        <v>30157</v>
      </c>
      <c r="DK1594" t="s">
        <v>13303</v>
      </c>
      <c r="DL1594" t="s">
        <v>134</v>
      </c>
      <c r="DM1594">
        <v>2</v>
      </c>
      <c r="DN1594" t="s">
        <v>24923</v>
      </c>
      <c r="DO1594" t="s">
        <v>13262</v>
      </c>
      <c r="DP1594" t="s">
        <v>161</v>
      </c>
      <c r="DQ1594" t="str">
        <f>"30157"</f>
        <v>30157</v>
      </c>
      <c r="DR1594" t="s">
        <v>13303</v>
      </c>
      <c r="DS1594" t="s">
        <v>497</v>
      </c>
      <c r="DT1594">
        <v>3</v>
      </c>
      <c r="DU1594">
        <v>31</v>
      </c>
      <c r="DV1594" t="s">
        <v>134</v>
      </c>
      <c r="DW1594" t="s">
        <v>134</v>
      </c>
      <c r="DX1594" t="s">
        <v>134</v>
      </c>
      <c r="DY1594" t="s">
        <v>134</v>
      </c>
      <c r="DZ1594">
        <v>2</v>
      </c>
      <c r="EA1594" t="s">
        <v>136</v>
      </c>
      <c r="EC1594" s="5">
        <v>12.68</v>
      </c>
      <c r="ED1594" s="5">
        <v>55</v>
      </c>
      <c r="EE1594">
        <v>17704439040</v>
      </c>
      <c r="EF1594" t="s">
        <v>148</v>
      </c>
      <c r="EG1594" t="s">
        <v>1145</v>
      </c>
      <c r="EH1594">
        <v>0</v>
      </c>
    </row>
    <row r="1595" spans="1:138" ht="15" customHeight="1" x14ac:dyDescent="0.35">
      <c r="A1595" t="s">
        <v>27279</v>
      </c>
      <c r="B1595" t="s">
        <v>157</v>
      </c>
      <c r="C1595" s="1">
        <v>44155.343285648145</v>
      </c>
      <c r="D1595" s="1">
        <v>44174</v>
      </c>
      <c r="E1595" t="s">
        <v>133</v>
      </c>
      <c r="F1595" t="s">
        <v>136</v>
      </c>
      <c r="G1595" t="s">
        <v>135</v>
      </c>
      <c r="H1595" t="s">
        <v>136</v>
      </c>
      <c r="I1595" t="s">
        <v>27280</v>
      </c>
      <c r="K1595" t="s">
        <v>27281</v>
      </c>
      <c r="L1595" t="s">
        <v>27282</v>
      </c>
      <c r="M1595" t="s">
        <v>12696</v>
      </c>
      <c r="N1595" t="s">
        <v>960</v>
      </c>
      <c r="O1595" s="4">
        <v>36575</v>
      </c>
      <c r="P1595" t="s">
        <v>140</v>
      </c>
      <c r="R1595">
        <v>12516493211</v>
      </c>
      <c r="T1595">
        <v>111421</v>
      </c>
      <c r="U1595" t="s">
        <v>16906</v>
      </c>
      <c r="V1595" t="s">
        <v>13778</v>
      </c>
      <c r="W1595" t="s">
        <v>1864</v>
      </c>
      <c r="X1595" t="s">
        <v>164</v>
      </c>
      <c r="Y1595" t="s">
        <v>27281</v>
      </c>
      <c r="Z1595" t="s">
        <v>27282</v>
      </c>
      <c r="AA1595" t="s">
        <v>12696</v>
      </c>
      <c r="AB1595" t="s">
        <v>960</v>
      </c>
      <c r="AC1595" s="4">
        <v>36575</v>
      </c>
      <c r="AD1595" t="s">
        <v>140</v>
      </c>
      <c r="AF1595">
        <v>12516493211</v>
      </c>
      <c r="AH1595" t="s">
        <v>1134</v>
      </c>
      <c r="AI1595" t="s">
        <v>168</v>
      </c>
      <c r="AJ1595" t="s">
        <v>1135</v>
      </c>
      <c r="AK1595" t="s">
        <v>1136</v>
      </c>
      <c r="AL1595" t="s">
        <v>229</v>
      </c>
      <c r="AM1595" t="s">
        <v>1137</v>
      </c>
      <c r="AN1595" t="s">
        <v>1138</v>
      </c>
      <c r="AO1595" t="s">
        <v>1139</v>
      </c>
      <c r="AP1595" t="s">
        <v>537</v>
      </c>
      <c r="AQ1595" s="4">
        <v>28327</v>
      </c>
      <c r="AR1595" t="s">
        <v>140</v>
      </c>
      <c r="AT1595">
        <v>19109476004</v>
      </c>
      <c r="AV1595" t="s">
        <v>1140</v>
      </c>
      <c r="AW1595" t="s">
        <v>1141</v>
      </c>
      <c r="AZ1595" t="s">
        <v>144</v>
      </c>
      <c r="BA1595" t="s">
        <v>145</v>
      </c>
      <c r="BB1595" t="s">
        <v>136</v>
      </c>
      <c r="BC1595" t="s">
        <v>136</v>
      </c>
      <c r="BD1595" t="s">
        <v>148</v>
      </c>
      <c r="BE1595" t="s">
        <v>136</v>
      </c>
      <c r="BF1595" t="s">
        <v>136</v>
      </c>
      <c r="BG1595" t="s">
        <v>134</v>
      </c>
      <c r="BH1595" t="s">
        <v>136</v>
      </c>
      <c r="BN1595" t="s">
        <v>27283</v>
      </c>
      <c r="BO1595" t="s">
        <v>676</v>
      </c>
      <c r="BP1595">
        <v>11</v>
      </c>
      <c r="BQ1595">
        <v>5</v>
      </c>
      <c r="BR1595">
        <v>5</v>
      </c>
      <c r="BS1595" s="1">
        <v>44228</v>
      </c>
      <c r="BT1595" s="1">
        <v>44530</v>
      </c>
      <c r="BU1595" s="1">
        <v>44228</v>
      </c>
      <c r="BV1595" s="1">
        <v>44530</v>
      </c>
      <c r="BW1595" t="s">
        <v>136</v>
      </c>
      <c r="BX1595">
        <v>35</v>
      </c>
      <c r="BY1595">
        <v>0</v>
      </c>
      <c r="BZ1595">
        <v>6</v>
      </c>
      <c r="CA1595">
        <v>6</v>
      </c>
      <c r="CB1595">
        <v>6</v>
      </c>
      <c r="CC1595">
        <v>6</v>
      </c>
      <c r="CD1595">
        <v>6</v>
      </c>
      <c r="CE1595">
        <v>5</v>
      </c>
      <c r="CF1595" t="str">
        <f>"7:00 AM"</f>
        <v>7:00 AM</v>
      </c>
      <c r="CG1595" t="str">
        <f>"2:00 PM"</f>
        <v>2:00 PM</v>
      </c>
      <c r="CH1595" s="5">
        <v>11.71</v>
      </c>
      <c r="CI1595" t="s">
        <v>146</v>
      </c>
      <c r="CL1595" t="s">
        <v>136</v>
      </c>
      <c r="CM1595" t="s">
        <v>147</v>
      </c>
      <c r="CN1595" t="s">
        <v>148</v>
      </c>
      <c r="CO1595" t="s">
        <v>1142</v>
      </c>
      <c r="CP1595" t="s">
        <v>149</v>
      </c>
      <c r="CQ1595">
        <v>3</v>
      </c>
      <c r="CR1595">
        <v>0</v>
      </c>
      <c r="CS1595" t="s">
        <v>136</v>
      </c>
      <c r="CT1595" t="s">
        <v>134</v>
      </c>
      <c r="CU1595" t="s">
        <v>136</v>
      </c>
      <c r="CV1595" t="s">
        <v>134</v>
      </c>
      <c r="CW1595" t="s">
        <v>134</v>
      </c>
      <c r="CX1595">
        <v>60</v>
      </c>
      <c r="CY1595" t="s">
        <v>134</v>
      </c>
      <c r="CZ1595" t="s">
        <v>134</v>
      </c>
      <c r="DA1595" t="s">
        <v>134</v>
      </c>
      <c r="DB1595" t="s">
        <v>134</v>
      </c>
      <c r="DC1595" t="s">
        <v>134</v>
      </c>
      <c r="DD1595" t="s">
        <v>136</v>
      </c>
      <c r="DF1595" t="s">
        <v>13667</v>
      </c>
      <c r="DG1595" t="s">
        <v>27284</v>
      </c>
      <c r="DH1595" t="s">
        <v>12696</v>
      </c>
      <c r="DI1595" t="s">
        <v>960</v>
      </c>
      <c r="DJ1595" s="4">
        <v>36575</v>
      </c>
      <c r="DK1595" t="s">
        <v>1144</v>
      </c>
      <c r="DL1595" t="s">
        <v>134</v>
      </c>
      <c r="DM1595">
        <v>2</v>
      </c>
      <c r="DN1595" t="s">
        <v>27285</v>
      </c>
      <c r="DO1595" t="s">
        <v>12696</v>
      </c>
      <c r="DP1595" t="s">
        <v>960</v>
      </c>
      <c r="DQ1595" t="str">
        <f>"36575"</f>
        <v>36575</v>
      </c>
      <c r="DR1595" t="s">
        <v>1144</v>
      </c>
      <c r="DS1595" t="s">
        <v>830</v>
      </c>
      <c r="DT1595">
        <v>1</v>
      </c>
      <c r="DU1595">
        <v>9</v>
      </c>
      <c r="DV1595" t="s">
        <v>134</v>
      </c>
      <c r="DW1595" t="s">
        <v>134</v>
      </c>
      <c r="DX1595" t="s">
        <v>134</v>
      </c>
      <c r="DY1595" t="s">
        <v>136</v>
      </c>
      <c r="DZ1595">
        <v>1</v>
      </c>
      <c r="EA1595" t="s">
        <v>136</v>
      </c>
      <c r="EC1595" s="5">
        <v>12.68</v>
      </c>
      <c r="ED1595" s="5">
        <v>55</v>
      </c>
      <c r="EE1595">
        <v>12513311773</v>
      </c>
      <c r="EF1595" t="s">
        <v>148</v>
      </c>
      <c r="EG1595" t="s">
        <v>1145</v>
      </c>
      <c r="EH1595">
        <v>0</v>
      </c>
    </row>
    <row r="1596" spans="1:138" ht="15" customHeight="1" x14ac:dyDescent="0.35">
      <c r="A1596" t="s">
        <v>11577</v>
      </c>
      <c r="B1596" t="s">
        <v>157</v>
      </c>
      <c r="C1596" s="1">
        <v>44162.596301620368</v>
      </c>
      <c r="D1596" s="1">
        <v>44174</v>
      </c>
      <c r="E1596" t="s">
        <v>133</v>
      </c>
      <c r="F1596" t="s">
        <v>136</v>
      </c>
      <c r="G1596" t="s">
        <v>135</v>
      </c>
      <c r="H1596" t="s">
        <v>136</v>
      </c>
      <c r="I1596" t="s">
        <v>11578</v>
      </c>
      <c r="K1596" t="s">
        <v>11579</v>
      </c>
      <c r="M1596" t="s">
        <v>11580</v>
      </c>
      <c r="N1596" t="s">
        <v>870</v>
      </c>
      <c r="O1596" s="4">
        <v>55435</v>
      </c>
      <c r="P1596" t="s">
        <v>140</v>
      </c>
      <c r="R1596">
        <v>19523000594</v>
      </c>
      <c r="T1596">
        <v>1113</v>
      </c>
      <c r="U1596" t="s">
        <v>11581</v>
      </c>
      <c r="V1596" t="s">
        <v>4532</v>
      </c>
      <c r="X1596" t="s">
        <v>1677</v>
      </c>
      <c r="Y1596" t="s">
        <v>11579</v>
      </c>
      <c r="AA1596" t="s">
        <v>11580</v>
      </c>
      <c r="AB1596" t="s">
        <v>870</v>
      </c>
      <c r="AC1596" s="4">
        <v>55435</v>
      </c>
      <c r="AD1596" t="s">
        <v>140</v>
      </c>
      <c r="AF1596">
        <v>19523000594</v>
      </c>
      <c r="AH1596" t="s">
        <v>897</v>
      </c>
      <c r="AI1596" t="s">
        <v>168</v>
      </c>
      <c r="AJ1596" t="s">
        <v>621</v>
      </c>
      <c r="AK1596" t="s">
        <v>898</v>
      </c>
      <c r="AL1596" t="s">
        <v>899</v>
      </c>
      <c r="AM1596" t="s">
        <v>900</v>
      </c>
      <c r="AO1596" t="s">
        <v>901</v>
      </c>
      <c r="AP1596" t="s">
        <v>374</v>
      </c>
      <c r="AQ1596" s="4">
        <v>78260</v>
      </c>
      <c r="AR1596" t="s">
        <v>140</v>
      </c>
      <c r="AT1596">
        <v>12104820641</v>
      </c>
      <c r="AV1596" t="s">
        <v>902</v>
      </c>
      <c r="AW1596" t="s">
        <v>2755</v>
      </c>
      <c r="AZ1596" t="s">
        <v>175</v>
      </c>
      <c r="BA1596" t="s">
        <v>176</v>
      </c>
      <c r="BB1596" t="s">
        <v>136</v>
      </c>
      <c r="BC1596" t="s">
        <v>136</v>
      </c>
      <c r="BD1596" t="s">
        <v>148</v>
      </c>
      <c r="BE1596" t="s">
        <v>136</v>
      </c>
      <c r="BF1596" t="s">
        <v>136</v>
      </c>
      <c r="BG1596" t="s">
        <v>134</v>
      </c>
      <c r="BH1596" t="s">
        <v>136</v>
      </c>
      <c r="BN1596" t="s">
        <v>11582</v>
      </c>
      <c r="BO1596" t="s">
        <v>2564</v>
      </c>
      <c r="BP1596">
        <v>2</v>
      </c>
      <c r="BQ1596">
        <v>2</v>
      </c>
      <c r="BR1596">
        <v>2</v>
      </c>
      <c r="BS1596" s="1">
        <v>44228</v>
      </c>
      <c r="BT1596" s="1">
        <v>44316</v>
      </c>
      <c r="BU1596" s="1">
        <v>44228</v>
      </c>
      <c r="BV1596" s="1">
        <v>44316</v>
      </c>
      <c r="BW1596" t="s">
        <v>136</v>
      </c>
      <c r="BX1596">
        <v>40</v>
      </c>
      <c r="BY1596">
        <v>0</v>
      </c>
      <c r="BZ1596">
        <v>7</v>
      </c>
      <c r="CA1596">
        <v>7</v>
      </c>
      <c r="CB1596">
        <v>7</v>
      </c>
      <c r="CC1596">
        <v>7</v>
      </c>
      <c r="CD1596">
        <v>7</v>
      </c>
      <c r="CE1596">
        <v>5</v>
      </c>
      <c r="CF1596" t="str">
        <f>"7:00 AM"</f>
        <v>7:00 AM</v>
      </c>
      <c r="CG1596" t="str">
        <f>"4:00 PM"</f>
        <v>4:00 PM</v>
      </c>
      <c r="CH1596" s="5">
        <v>14.4</v>
      </c>
      <c r="CI1596" t="s">
        <v>146</v>
      </c>
      <c r="CL1596" t="s">
        <v>134</v>
      </c>
      <c r="CM1596" t="s">
        <v>147</v>
      </c>
      <c r="CN1596" t="s">
        <v>148</v>
      </c>
      <c r="CO1596" t="s">
        <v>4716</v>
      </c>
      <c r="CP1596" t="s">
        <v>149</v>
      </c>
      <c r="CQ1596">
        <v>0</v>
      </c>
      <c r="CR1596">
        <v>0</v>
      </c>
      <c r="CS1596" t="s">
        <v>136</v>
      </c>
      <c r="CT1596" t="s">
        <v>136</v>
      </c>
      <c r="CU1596" t="s">
        <v>136</v>
      </c>
      <c r="CV1596" t="s">
        <v>136</v>
      </c>
      <c r="CW1596" t="s">
        <v>134</v>
      </c>
      <c r="CX1596">
        <v>50</v>
      </c>
      <c r="CY1596" t="s">
        <v>134</v>
      </c>
      <c r="CZ1596" t="s">
        <v>134</v>
      </c>
      <c r="DA1596" t="s">
        <v>134</v>
      </c>
      <c r="DB1596" t="s">
        <v>134</v>
      </c>
      <c r="DC1596" t="s">
        <v>134</v>
      </c>
      <c r="DD1596" t="s">
        <v>136</v>
      </c>
      <c r="DF1596" t="s">
        <v>11583</v>
      </c>
      <c r="DG1596" t="s">
        <v>11584</v>
      </c>
      <c r="DH1596" t="s">
        <v>11585</v>
      </c>
      <c r="DI1596" t="s">
        <v>870</v>
      </c>
      <c r="DJ1596" s="4">
        <v>55925</v>
      </c>
      <c r="DK1596" t="s">
        <v>11586</v>
      </c>
      <c r="DL1596" t="s">
        <v>136</v>
      </c>
      <c r="DM1596">
        <v>1</v>
      </c>
      <c r="DN1596" t="s">
        <v>11584</v>
      </c>
      <c r="DO1596" t="s">
        <v>11585</v>
      </c>
      <c r="DP1596" t="s">
        <v>870</v>
      </c>
      <c r="DQ1596" t="str">
        <f>"55925"</f>
        <v>55925</v>
      </c>
      <c r="DR1596" t="s">
        <v>11586</v>
      </c>
      <c r="DS1596" t="s">
        <v>3273</v>
      </c>
      <c r="DT1596">
        <v>3</v>
      </c>
      <c r="DU1596">
        <v>18</v>
      </c>
      <c r="DV1596" t="s">
        <v>134</v>
      </c>
      <c r="DW1596" t="s">
        <v>134</v>
      </c>
      <c r="DX1596" t="s">
        <v>134</v>
      </c>
      <c r="DY1596" t="s">
        <v>136</v>
      </c>
      <c r="DZ1596">
        <v>1</v>
      </c>
      <c r="EA1596" t="s">
        <v>136</v>
      </c>
      <c r="EC1596" s="5">
        <v>12.68</v>
      </c>
      <c r="ED1596" s="5">
        <v>55</v>
      </c>
      <c r="EE1596">
        <v>19523000594</v>
      </c>
      <c r="EF1596" t="s">
        <v>11587</v>
      </c>
      <c r="EG1596" t="s">
        <v>148</v>
      </c>
      <c r="EH1596">
        <v>1</v>
      </c>
    </row>
    <row r="1597" spans="1:138" ht="15" customHeight="1" x14ac:dyDescent="0.35">
      <c r="A1597" t="s">
        <v>17861</v>
      </c>
      <c r="B1597" t="s">
        <v>157</v>
      </c>
      <c r="C1597" s="1">
        <v>44160.30829479167</v>
      </c>
      <c r="D1597" s="1">
        <v>44174</v>
      </c>
      <c r="E1597" t="s">
        <v>133</v>
      </c>
      <c r="F1597" t="s">
        <v>134</v>
      </c>
      <c r="G1597" t="s">
        <v>135</v>
      </c>
      <c r="H1597" t="s">
        <v>136</v>
      </c>
      <c r="I1597" t="s">
        <v>17862</v>
      </c>
      <c r="K1597" t="s">
        <v>17863</v>
      </c>
      <c r="M1597" t="s">
        <v>17864</v>
      </c>
      <c r="N1597" t="s">
        <v>1358</v>
      </c>
      <c r="O1597" s="4">
        <v>80801</v>
      </c>
      <c r="P1597" t="s">
        <v>140</v>
      </c>
      <c r="R1597">
        <v>19703832411</v>
      </c>
      <c r="T1597">
        <v>11511</v>
      </c>
      <c r="U1597" t="s">
        <v>17865</v>
      </c>
      <c r="V1597" t="s">
        <v>7425</v>
      </c>
      <c r="W1597" t="s">
        <v>13213</v>
      </c>
      <c r="X1597" t="s">
        <v>1323</v>
      </c>
      <c r="Y1597" t="s">
        <v>17863</v>
      </c>
      <c r="AA1597" t="s">
        <v>17864</v>
      </c>
      <c r="AB1597" t="s">
        <v>1358</v>
      </c>
      <c r="AC1597" s="4">
        <v>80801</v>
      </c>
      <c r="AD1597" t="s">
        <v>140</v>
      </c>
      <c r="AF1597">
        <v>19703832411</v>
      </c>
      <c r="AH1597" t="s">
        <v>155</v>
      </c>
      <c r="AI1597" t="s">
        <v>168</v>
      </c>
      <c r="AJ1597" t="s">
        <v>281</v>
      </c>
      <c r="AK1597" t="s">
        <v>282</v>
      </c>
      <c r="AL1597" t="s">
        <v>250</v>
      </c>
      <c r="AM1597" t="s">
        <v>283</v>
      </c>
      <c r="AN1597" t="s">
        <v>284</v>
      </c>
      <c r="AO1597" t="s">
        <v>285</v>
      </c>
      <c r="AP1597" t="s">
        <v>221</v>
      </c>
      <c r="AQ1597" s="4">
        <v>37862</v>
      </c>
      <c r="AR1597" t="s">
        <v>140</v>
      </c>
      <c r="AT1597">
        <v>18653663731</v>
      </c>
      <c r="AV1597" t="s">
        <v>1107</v>
      </c>
      <c r="AW1597" t="s">
        <v>287</v>
      </c>
      <c r="AZ1597" t="s">
        <v>288</v>
      </c>
      <c r="BA1597" t="s">
        <v>289</v>
      </c>
      <c r="BB1597" t="s">
        <v>134</v>
      </c>
      <c r="BC1597" t="s">
        <v>134</v>
      </c>
      <c r="BD1597" t="s">
        <v>148</v>
      </c>
      <c r="BE1597" t="s">
        <v>134</v>
      </c>
      <c r="BF1597" t="s">
        <v>136</v>
      </c>
      <c r="BG1597" t="s">
        <v>134</v>
      </c>
      <c r="BH1597" t="s">
        <v>136</v>
      </c>
      <c r="BN1597" t="s">
        <v>17866</v>
      </c>
      <c r="BO1597" t="s">
        <v>289</v>
      </c>
      <c r="BP1597">
        <v>4</v>
      </c>
      <c r="BQ1597">
        <v>4</v>
      </c>
      <c r="BR1597">
        <v>4</v>
      </c>
      <c r="BS1597" s="1">
        <v>44228</v>
      </c>
      <c r="BT1597" s="1">
        <v>44520</v>
      </c>
      <c r="BU1597" s="1">
        <v>44228</v>
      </c>
      <c r="BV1597" s="1">
        <v>44520</v>
      </c>
      <c r="BW1597" t="s">
        <v>136</v>
      </c>
      <c r="BX1597">
        <v>40</v>
      </c>
      <c r="BY1597">
        <v>0</v>
      </c>
      <c r="BZ1597">
        <v>8</v>
      </c>
      <c r="CA1597">
        <v>8</v>
      </c>
      <c r="CB1597">
        <v>8</v>
      </c>
      <c r="CC1597">
        <v>8</v>
      </c>
      <c r="CD1597">
        <v>8</v>
      </c>
      <c r="CE1597">
        <v>0</v>
      </c>
      <c r="CF1597" t="str">
        <f>"8:00 AM"</f>
        <v>8:00 AM</v>
      </c>
      <c r="CG1597" t="str">
        <f>"5:00 PM"</f>
        <v>5:00 PM</v>
      </c>
      <c r="CH1597" s="5">
        <v>14.26</v>
      </c>
      <c r="CI1597" t="s">
        <v>146</v>
      </c>
      <c r="CL1597" t="s">
        <v>134</v>
      </c>
      <c r="CM1597" t="s">
        <v>312</v>
      </c>
      <c r="CN1597" t="s">
        <v>148</v>
      </c>
      <c r="CO1597" t="s">
        <v>17867</v>
      </c>
      <c r="CP1597" t="s">
        <v>545</v>
      </c>
      <c r="CQ1597">
        <v>3</v>
      </c>
      <c r="CR1597">
        <v>0</v>
      </c>
      <c r="CS1597" t="s">
        <v>136</v>
      </c>
      <c r="CT1597" t="s">
        <v>134</v>
      </c>
      <c r="CU1597" t="s">
        <v>136</v>
      </c>
      <c r="CV1597" t="s">
        <v>134</v>
      </c>
      <c r="CW1597" t="s">
        <v>134</v>
      </c>
      <c r="CX1597">
        <v>50</v>
      </c>
      <c r="CY1597" t="s">
        <v>136</v>
      </c>
      <c r="CZ1597" t="s">
        <v>136</v>
      </c>
      <c r="DA1597" t="s">
        <v>136</v>
      </c>
      <c r="DB1597" t="s">
        <v>136</v>
      </c>
      <c r="DC1597" t="s">
        <v>136</v>
      </c>
      <c r="DD1597" t="s">
        <v>136</v>
      </c>
      <c r="DF1597" t="s">
        <v>17868</v>
      </c>
      <c r="DG1597" t="s">
        <v>17869</v>
      </c>
      <c r="DH1597" t="s">
        <v>17864</v>
      </c>
      <c r="DI1597" t="s">
        <v>1358</v>
      </c>
      <c r="DJ1597" s="4">
        <v>80801</v>
      </c>
      <c r="DK1597" t="s">
        <v>866</v>
      </c>
      <c r="DL1597" t="s">
        <v>134</v>
      </c>
      <c r="DM1597">
        <v>7</v>
      </c>
      <c r="DN1597" t="s">
        <v>17870</v>
      </c>
      <c r="DO1597" t="s">
        <v>17864</v>
      </c>
      <c r="DP1597" t="s">
        <v>1358</v>
      </c>
      <c r="DQ1597" t="str">
        <f>"80801"</f>
        <v>80801</v>
      </c>
      <c r="DR1597" t="s">
        <v>866</v>
      </c>
      <c r="DS1597" t="s">
        <v>497</v>
      </c>
      <c r="DT1597">
        <v>1</v>
      </c>
      <c r="DU1597">
        <v>4</v>
      </c>
      <c r="DV1597" t="s">
        <v>134</v>
      </c>
      <c r="DW1597" t="s">
        <v>134</v>
      </c>
      <c r="DX1597" t="s">
        <v>134</v>
      </c>
      <c r="DY1597" t="s">
        <v>136</v>
      </c>
      <c r="DZ1597">
        <v>1</v>
      </c>
      <c r="EA1597" t="s">
        <v>136</v>
      </c>
      <c r="EC1597" s="5">
        <v>12.68</v>
      </c>
      <c r="ED1597" s="5">
        <v>55</v>
      </c>
      <c r="EE1597">
        <v>19703832411</v>
      </c>
      <c r="EF1597" t="s">
        <v>17871</v>
      </c>
      <c r="EG1597" t="s">
        <v>13776</v>
      </c>
      <c r="EH1597">
        <v>1</v>
      </c>
    </row>
    <row r="1598" spans="1:138" ht="15" customHeight="1" x14ac:dyDescent="0.35">
      <c r="A1598" t="s">
        <v>2183</v>
      </c>
      <c r="B1598" t="s">
        <v>157</v>
      </c>
      <c r="C1598" s="1">
        <v>44158.515890509261</v>
      </c>
      <c r="D1598" s="1">
        <v>44174</v>
      </c>
      <c r="E1598" t="s">
        <v>133</v>
      </c>
      <c r="F1598" t="s">
        <v>136</v>
      </c>
      <c r="G1598" t="s">
        <v>135</v>
      </c>
      <c r="H1598" t="s">
        <v>134</v>
      </c>
      <c r="I1598" t="s">
        <v>2184</v>
      </c>
      <c r="K1598" t="s">
        <v>2185</v>
      </c>
      <c r="M1598" t="s">
        <v>2186</v>
      </c>
      <c r="N1598" t="s">
        <v>1104</v>
      </c>
      <c r="O1598" s="4">
        <v>68320</v>
      </c>
      <c r="P1598" t="s">
        <v>140</v>
      </c>
      <c r="R1598">
        <v>14022092475</v>
      </c>
      <c r="T1598">
        <v>11119</v>
      </c>
      <c r="U1598" t="s">
        <v>2187</v>
      </c>
      <c r="V1598" t="s">
        <v>1940</v>
      </c>
      <c r="X1598" t="s">
        <v>164</v>
      </c>
      <c r="Y1598" t="s">
        <v>2185</v>
      </c>
      <c r="AA1598" t="s">
        <v>2186</v>
      </c>
      <c r="AB1598" t="s">
        <v>1104</v>
      </c>
      <c r="AC1598" s="4">
        <v>68320</v>
      </c>
      <c r="AD1598" t="s">
        <v>140</v>
      </c>
      <c r="AF1598">
        <v>14022092475</v>
      </c>
      <c r="AH1598" t="s">
        <v>155</v>
      </c>
      <c r="AI1598" t="s">
        <v>168</v>
      </c>
      <c r="AJ1598" t="s">
        <v>1210</v>
      </c>
      <c r="AK1598" t="s">
        <v>1211</v>
      </c>
      <c r="AM1598" t="s">
        <v>1212</v>
      </c>
      <c r="AO1598" t="s">
        <v>1213</v>
      </c>
      <c r="AP1598" t="s">
        <v>460</v>
      </c>
      <c r="AQ1598" s="4">
        <v>74132</v>
      </c>
      <c r="AR1598" t="s">
        <v>140</v>
      </c>
      <c r="AS1598" t="s">
        <v>1214</v>
      </c>
      <c r="AT1598">
        <v>19189065212</v>
      </c>
      <c r="AV1598" t="s">
        <v>1215</v>
      </c>
      <c r="AW1598" t="s">
        <v>1216</v>
      </c>
      <c r="AZ1598" t="s">
        <v>288</v>
      </c>
      <c r="BA1598" t="s">
        <v>289</v>
      </c>
      <c r="BB1598" t="s">
        <v>136</v>
      </c>
      <c r="BC1598" t="s">
        <v>136</v>
      </c>
      <c r="BD1598" t="s">
        <v>148</v>
      </c>
      <c r="BE1598" t="s">
        <v>136</v>
      </c>
      <c r="BF1598" t="s">
        <v>136</v>
      </c>
      <c r="BG1598" t="s">
        <v>134</v>
      </c>
      <c r="BH1598" t="s">
        <v>136</v>
      </c>
      <c r="BN1598" t="s">
        <v>2188</v>
      </c>
      <c r="BO1598" t="s">
        <v>289</v>
      </c>
      <c r="BP1598">
        <v>4</v>
      </c>
      <c r="BQ1598">
        <v>4</v>
      </c>
      <c r="BR1598">
        <v>4</v>
      </c>
      <c r="BS1598" s="1">
        <v>44167</v>
      </c>
      <c r="BT1598" s="1">
        <v>44265</v>
      </c>
      <c r="BU1598" s="1">
        <v>44167</v>
      </c>
      <c r="BV1598" s="1">
        <v>44265</v>
      </c>
      <c r="BW1598" t="s">
        <v>136</v>
      </c>
      <c r="BX1598">
        <v>54</v>
      </c>
      <c r="BY1598">
        <v>0</v>
      </c>
      <c r="BZ1598">
        <v>9</v>
      </c>
      <c r="CA1598">
        <v>9</v>
      </c>
      <c r="CB1598">
        <v>9</v>
      </c>
      <c r="CC1598">
        <v>9</v>
      </c>
      <c r="CD1598">
        <v>9</v>
      </c>
      <c r="CE1598">
        <v>9</v>
      </c>
      <c r="CF1598" t="str">
        <f>"7:00 AM"</f>
        <v>7:00 AM</v>
      </c>
      <c r="CG1598" t="str">
        <f>"5:00 PM"</f>
        <v>5:00 PM</v>
      </c>
      <c r="CH1598" s="5">
        <v>14.99</v>
      </c>
      <c r="CI1598" t="s">
        <v>146</v>
      </c>
      <c r="CL1598" t="s">
        <v>136</v>
      </c>
      <c r="CM1598" t="s">
        <v>312</v>
      </c>
      <c r="CN1598" t="s">
        <v>148</v>
      </c>
      <c r="CO1598" t="s">
        <v>2165</v>
      </c>
      <c r="CP1598" t="s">
        <v>545</v>
      </c>
      <c r="CQ1598">
        <v>0</v>
      </c>
      <c r="CR1598">
        <v>0</v>
      </c>
      <c r="CS1598" t="s">
        <v>136</v>
      </c>
      <c r="CT1598" t="s">
        <v>134</v>
      </c>
      <c r="CU1598" t="s">
        <v>136</v>
      </c>
      <c r="CV1598" t="s">
        <v>136</v>
      </c>
      <c r="CW1598" t="s">
        <v>134</v>
      </c>
      <c r="CX1598">
        <v>50</v>
      </c>
      <c r="CY1598" t="s">
        <v>136</v>
      </c>
      <c r="CZ1598" t="s">
        <v>136</v>
      </c>
      <c r="DA1598" t="s">
        <v>136</v>
      </c>
      <c r="DB1598" t="s">
        <v>136</v>
      </c>
      <c r="DC1598" t="s">
        <v>136</v>
      </c>
      <c r="DD1598" t="s">
        <v>136</v>
      </c>
      <c r="DF1598" t="s">
        <v>2189</v>
      </c>
      <c r="DG1598" t="s">
        <v>2185</v>
      </c>
      <c r="DH1598" t="s">
        <v>2186</v>
      </c>
      <c r="DI1598" t="s">
        <v>1104</v>
      </c>
      <c r="DJ1598" s="4">
        <v>68320</v>
      </c>
      <c r="DK1598" t="s">
        <v>2190</v>
      </c>
      <c r="DL1598" t="s">
        <v>136</v>
      </c>
      <c r="DM1598">
        <v>1</v>
      </c>
      <c r="DN1598" t="s">
        <v>2191</v>
      </c>
      <c r="DO1598" t="s">
        <v>2192</v>
      </c>
      <c r="DP1598" t="s">
        <v>1104</v>
      </c>
      <c r="DQ1598" t="str">
        <f>"68305"</f>
        <v>68305</v>
      </c>
      <c r="DR1598" t="s">
        <v>2190</v>
      </c>
      <c r="DS1598" t="s">
        <v>2193</v>
      </c>
      <c r="DT1598">
        <v>1</v>
      </c>
      <c r="DU1598">
        <v>4</v>
      </c>
      <c r="DV1598" t="s">
        <v>134</v>
      </c>
      <c r="DW1598" t="s">
        <v>134</v>
      </c>
      <c r="DX1598" t="s">
        <v>134</v>
      </c>
      <c r="DY1598" t="s">
        <v>136</v>
      </c>
      <c r="DZ1598">
        <v>1</v>
      </c>
      <c r="EA1598" t="s">
        <v>136</v>
      </c>
      <c r="EC1598" s="5">
        <v>12.68</v>
      </c>
      <c r="ED1598" s="5">
        <v>55</v>
      </c>
      <c r="EE1598">
        <v>14022092475</v>
      </c>
      <c r="EF1598" t="s">
        <v>148</v>
      </c>
      <c r="EG1598" t="s">
        <v>1221</v>
      </c>
      <c r="EH1598">
        <v>0</v>
      </c>
    </row>
    <row r="1599" spans="1:138" ht="15" customHeight="1" x14ac:dyDescent="0.35">
      <c r="A1599" t="s">
        <v>20595</v>
      </c>
      <c r="B1599" t="s">
        <v>157</v>
      </c>
      <c r="C1599" s="1">
        <v>44165.587589930554</v>
      </c>
      <c r="D1599" s="1">
        <v>44174</v>
      </c>
      <c r="E1599" t="s">
        <v>133</v>
      </c>
      <c r="F1599" t="s">
        <v>136</v>
      </c>
      <c r="G1599" t="s">
        <v>135</v>
      </c>
      <c r="H1599" t="s">
        <v>136</v>
      </c>
      <c r="I1599" t="s">
        <v>20596</v>
      </c>
      <c r="K1599" t="s">
        <v>20597</v>
      </c>
      <c r="M1599" t="s">
        <v>20598</v>
      </c>
      <c r="N1599" t="s">
        <v>784</v>
      </c>
      <c r="O1599" s="4">
        <v>59254</v>
      </c>
      <c r="P1599" t="s">
        <v>140</v>
      </c>
      <c r="R1599">
        <v>14062865615</v>
      </c>
      <c r="T1599">
        <v>11114</v>
      </c>
      <c r="U1599" t="s">
        <v>20599</v>
      </c>
      <c r="V1599" t="s">
        <v>682</v>
      </c>
      <c r="X1599" t="s">
        <v>723</v>
      </c>
      <c r="Y1599" t="s">
        <v>20597</v>
      </c>
      <c r="AA1599" t="s">
        <v>20598</v>
      </c>
      <c r="AB1599" t="s">
        <v>784</v>
      </c>
      <c r="AC1599" s="4">
        <v>59254</v>
      </c>
      <c r="AD1599" t="s">
        <v>140</v>
      </c>
      <c r="AF1599">
        <v>14062865615</v>
      </c>
      <c r="AH1599" t="s">
        <v>20600</v>
      </c>
      <c r="AI1599" t="s">
        <v>168</v>
      </c>
      <c r="AJ1599" t="s">
        <v>789</v>
      </c>
      <c r="AK1599" t="s">
        <v>790</v>
      </c>
      <c r="AL1599" t="s">
        <v>403</v>
      </c>
      <c r="AM1599" t="s">
        <v>791</v>
      </c>
      <c r="AO1599" t="s">
        <v>792</v>
      </c>
      <c r="AP1599" t="s">
        <v>784</v>
      </c>
      <c r="AQ1599" s="4">
        <v>59457</v>
      </c>
      <c r="AR1599" t="s">
        <v>140</v>
      </c>
      <c r="AS1599" t="s">
        <v>793</v>
      </c>
      <c r="AT1599">
        <v>14065797529</v>
      </c>
      <c r="AV1599" t="s">
        <v>794</v>
      </c>
      <c r="AW1599" t="s">
        <v>795</v>
      </c>
      <c r="AZ1599" t="s">
        <v>288</v>
      </c>
      <c r="BA1599" t="s">
        <v>289</v>
      </c>
      <c r="BB1599" t="s">
        <v>136</v>
      </c>
      <c r="BC1599" t="s">
        <v>136</v>
      </c>
      <c r="BD1599" t="s">
        <v>148</v>
      </c>
      <c r="BE1599" t="s">
        <v>136</v>
      </c>
      <c r="BF1599" t="s">
        <v>136</v>
      </c>
      <c r="BG1599" t="s">
        <v>134</v>
      </c>
      <c r="BH1599" t="s">
        <v>136</v>
      </c>
      <c r="BI1599" t="s">
        <v>796</v>
      </c>
      <c r="BJ1599" t="s">
        <v>797</v>
      </c>
      <c r="BL1599" t="s">
        <v>5270</v>
      </c>
      <c r="BM1599" t="s">
        <v>794</v>
      </c>
      <c r="BN1599" t="s">
        <v>20601</v>
      </c>
      <c r="BO1599" t="s">
        <v>965</v>
      </c>
      <c r="BP1599">
        <v>3</v>
      </c>
      <c r="BQ1599">
        <v>3</v>
      </c>
      <c r="BR1599">
        <v>3</v>
      </c>
      <c r="BS1599" s="1">
        <v>44228</v>
      </c>
      <c r="BT1599" s="1">
        <v>44500</v>
      </c>
      <c r="BU1599" s="1">
        <v>44228</v>
      </c>
      <c r="BV1599" s="1">
        <v>44500</v>
      </c>
      <c r="BW1599" t="s">
        <v>136</v>
      </c>
      <c r="BX1599">
        <v>60</v>
      </c>
      <c r="BY1599">
        <v>0</v>
      </c>
      <c r="BZ1599">
        <v>10</v>
      </c>
      <c r="CA1599">
        <v>10</v>
      </c>
      <c r="CB1599">
        <v>10</v>
      </c>
      <c r="CC1599">
        <v>10</v>
      </c>
      <c r="CD1599">
        <v>10</v>
      </c>
      <c r="CE1599">
        <v>10</v>
      </c>
      <c r="CF1599" t="str">
        <f>"8:00 AM"</f>
        <v>8:00 AM</v>
      </c>
      <c r="CG1599" t="str">
        <f>"6:00 PM"</f>
        <v>6:00 PM</v>
      </c>
      <c r="CH1599" s="5">
        <v>13.62</v>
      </c>
      <c r="CI1599" t="s">
        <v>146</v>
      </c>
      <c r="CL1599" t="s">
        <v>136</v>
      </c>
      <c r="CM1599" t="s">
        <v>312</v>
      </c>
      <c r="CN1599" t="s">
        <v>148</v>
      </c>
      <c r="CO1599" t="s">
        <v>800</v>
      </c>
      <c r="CP1599" t="s">
        <v>149</v>
      </c>
      <c r="CQ1599">
        <v>3</v>
      </c>
      <c r="CR1599">
        <v>0</v>
      </c>
      <c r="CS1599" t="s">
        <v>134</v>
      </c>
      <c r="CT1599" t="s">
        <v>134</v>
      </c>
      <c r="CU1599" t="s">
        <v>136</v>
      </c>
      <c r="CV1599" t="s">
        <v>136</v>
      </c>
      <c r="CW1599" t="s">
        <v>134</v>
      </c>
      <c r="CX1599">
        <v>100</v>
      </c>
      <c r="CY1599" t="s">
        <v>134</v>
      </c>
      <c r="CZ1599" t="s">
        <v>134</v>
      </c>
      <c r="DA1599" t="s">
        <v>134</v>
      </c>
      <c r="DB1599" t="s">
        <v>134</v>
      </c>
      <c r="DC1599" t="s">
        <v>136</v>
      </c>
      <c r="DD1599" t="s">
        <v>136</v>
      </c>
      <c r="DF1599" t="s">
        <v>149</v>
      </c>
      <c r="DG1599" t="s">
        <v>20602</v>
      </c>
      <c r="DH1599" t="s">
        <v>20603</v>
      </c>
      <c r="DI1599" t="s">
        <v>784</v>
      </c>
      <c r="DJ1599" s="4">
        <v>59047</v>
      </c>
      <c r="DK1599" t="s">
        <v>20604</v>
      </c>
      <c r="DL1599" t="s">
        <v>136</v>
      </c>
      <c r="DM1599">
        <v>1</v>
      </c>
      <c r="DN1599" t="s">
        <v>20602</v>
      </c>
      <c r="DO1599" t="s">
        <v>20603</v>
      </c>
      <c r="DP1599" t="s">
        <v>784</v>
      </c>
      <c r="DQ1599" t="str">
        <f>"59047"</f>
        <v>59047</v>
      </c>
      <c r="DR1599" t="s">
        <v>20604</v>
      </c>
      <c r="DS1599" t="s">
        <v>2917</v>
      </c>
      <c r="DT1599">
        <v>1</v>
      </c>
      <c r="DU1599">
        <v>12</v>
      </c>
      <c r="DV1599" t="s">
        <v>134</v>
      </c>
      <c r="DW1599" t="s">
        <v>134</v>
      </c>
      <c r="DX1599" t="s">
        <v>134</v>
      </c>
      <c r="DY1599" t="s">
        <v>136</v>
      </c>
      <c r="DZ1599">
        <v>1</v>
      </c>
      <c r="EA1599" t="s">
        <v>136</v>
      </c>
      <c r="EC1599" s="5">
        <v>12.68</v>
      </c>
      <c r="ED1599" s="5">
        <v>55</v>
      </c>
      <c r="EE1599">
        <v>14062865615</v>
      </c>
      <c r="EF1599" t="s">
        <v>20600</v>
      </c>
      <c r="EG1599" t="s">
        <v>148</v>
      </c>
      <c r="EH1599">
        <v>0</v>
      </c>
    </row>
    <row r="1600" spans="1:138" ht="15" customHeight="1" x14ac:dyDescent="0.35">
      <c r="A1600" t="s">
        <v>4212</v>
      </c>
      <c r="B1600" t="s">
        <v>157</v>
      </c>
      <c r="C1600" s="1">
        <v>44159.528290856484</v>
      </c>
      <c r="D1600" s="1">
        <v>44174</v>
      </c>
      <c r="E1600" t="s">
        <v>133</v>
      </c>
      <c r="F1600" t="s">
        <v>136</v>
      </c>
      <c r="G1600" t="s">
        <v>135</v>
      </c>
      <c r="H1600" t="s">
        <v>134</v>
      </c>
      <c r="I1600" t="s">
        <v>4213</v>
      </c>
      <c r="K1600" t="s">
        <v>4214</v>
      </c>
      <c r="L1600" t="s">
        <v>4215</v>
      </c>
      <c r="M1600" t="s">
        <v>1235</v>
      </c>
      <c r="N1600" t="s">
        <v>720</v>
      </c>
      <c r="O1600" s="4">
        <v>39088</v>
      </c>
      <c r="P1600" t="s">
        <v>140</v>
      </c>
      <c r="R1600">
        <v>16625717872</v>
      </c>
      <c r="T1600">
        <v>111191</v>
      </c>
      <c r="U1600" t="s">
        <v>4216</v>
      </c>
      <c r="V1600" t="s">
        <v>4217</v>
      </c>
      <c r="X1600" t="s">
        <v>723</v>
      </c>
      <c r="Y1600" t="s">
        <v>4214</v>
      </c>
      <c r="Z1600" t="s">
        <v>4215</v>
      </c>
      <c r="AA1600" t="s">
        <v>1235</v>
      </c>
      <c r="AB1600" t="s">
        <v>720</v>
      </c>
      <c r="AC1600" s="4">
        <v>39088</v>
      </c>
      <c r="AD1600" t="s">
        <v>140</v>
      </c>
      <c r="AF1600">
        <v>16625717872</v>
      </c>
      <c r="AH1600" t="s">
        <v>148</v>
      </c>
      <c r="AI1600" t="s">
        <v>168</v>
      </c>
      <c r="AJ1600" t="s">
        <v>456</v>
      </c>
      <c r="AK1600" t="s">
        <v>457</v>
      </c>
      <c r="AM1600" t="s">
        <v>458</v>
      </c>
      <c r="AO1600" t="s">
        <v>459</v>
      </c>
      <c r="AP1600" t="s">
        <v>460</v>
      </c>
      <c r="AQ1600" s="4">
        <v>73737</v>
      </c>
      <c r="AR1600" t="s">
        <v>140</v>
      </c>
      <c r="AT1600">
        <v>15802274747</v>
      </c>
      <c r="AV1600" t="s">
        <v>461</v>
      </c>
      <c r="AW1600" t="s">
        <v>462</v>
      </c>
      <c r="AZ1600" t="s">
        <v>821</v>
      </c>
      <c r="BA1600" t="s">
        <v>822</v>
      </c>
      <c r="BB1600" t="s">
        <v>136</v>
      </c>
      <c r="BC1600" t="s">
        <v>136</v>
      </c>
      <c r="BD1600" t="s">
        <v>148</v>
      </c>
      <c r="BE1600" t="s">
        <v>136</v>
      </c>
      <c r="BF1600" t="s">
        <v>136</v>
      </c>
      <c r="BG1600" t="s">
        <v>134</v>
      </c>
      <c r="BH1600" t="s">
        <v>136</v>
      </c>
      <c r="BN1600" t="s">
        <v>4218</v>
      </c>
      <c r="BO1600" t="s">
        <v>1585</v>
      </c>
      <c r="BP1600">
        <v>1</v>
      </c>
      <c r="BQ1600">
        <v>1</v>
      </c>
      <c r="BR1600">
        <v>1</v>
      </c>
      <c r="BS1600" s="1">
        <v>44166</v>
      </c>
      <c r="BT1600" s="1">
        <v>44227</v>
      </c>
      <c r="BU1600" s="1">
        <v>44166</v>
      </c>
      <c r="BV1600" s="1">
        <v>44227</v>
      </c>
      <c r="BW1600" t="s">
        <v>136</v>
      </c>
      <c r="BX1600">
        <v>40</v>
      </c>
      <c r="BY1600">
        <v>0</v>
      </c>
      <c r="BZ1600">
        <v>7</v>
      </c>
      <c r="CA1600">
        <v>7</v>
      </c>
      <c r="CB1600">
        <v>7</v>
      </c>
      <c r="CC1600">
        <v>7</v>
      </c>
      <c r="CD1600">
        <v>7</v>
      </c>
      <c r="CE1600">
        <v>5</v>
      </c>
      <c r="CF1600" t="str">
        <f>"9:00 AM"</f>
        <v>9:00 AM</v>
      </c>
      <c r="CG1600" t="str">
        <f>"5:00 PM"</f>
        <v>5:00 PM</v>
      </c>
      <c r="CH1600" s="5">
        <v>11.83</v>
      </c>
      <c r="CI1600" t="s">
        <v>146</v>
      </c>
      <c r="CL1600" t="s">
        <v>136</v>
      </c>
      <c r="CM1600" t="s">
        <v>147</v>
      </c>
      <c r="CN1600" t="s">
        <v>148</v>
      </c>
      <c r="CO1600" t="s">
        <v>465</v>
      </c>
      <c r="CP1600" t="s">
        <v>149</v>
      </c>
      <c r="CQ1600">
        <v>3</v>
      </c>
      <c r="CR1600">
        <v>0</v>
      </c>
      <c r="CS1600" t="s">
        <v>136</v>
      </c>
      <c r="CT1600" t="s">
        <v>134</v>
      </c>
      <c r="CU1600" t="s">
        <v>136</v>
      </c>
      <c r="CV1600" t="s">
        <v>134</v>
      </c>
      <c r="CW1600" t="s">
        <v>134</v>
      </c>
      <c r="CX1600">
        <v>75</v>
      </c>
      <c r="CY1600" t="s">
        <v>134</v>
      </c>
      <c r="CZ1600" t="s">
        <v>134</v>
      </c>
      <c r="DA1600" t="s">
        <v>134</v>
      </c>
      <c r="DB1600" t="s">
        <v>136</v>
      </c>
      <c r="DC1600" t="s">
        <v>134</v>
      </c>
      <c r="DD1600" t="s">
        <v>136</v>
      </c>
      <c r="DF1600" t="s">
        <v>466</v>
      </c>
      <c r="DG1600" t="s">
        <v>4219</v>
      </c>
      <c r="DH1600" t="s">
        <v>4220</v>
      </c>
      <c r="DI1600" t="s">
        <v>720</v>
      </c>
      <c r="DJ1600" s="4">
        <v>39194</v>
      </c>
      <c r="DK1600" t="s">
        <v>1236</v>
      </c>
      <c r="DL1600" t="s">
        <v>134</v>
      </c>
      <c r="DM1600">
        <v>2</v>
      </c>
      <c r="DN1600" t="s">
        <v>4221</v>
      </c>
      <c r="DO1600" t="s">
        <v>1235</v>
      </c>
      <c r="DP1600" t="s">
        <v>720</v>
      </c>
      <c r="DQ1600" t="str">
        <f>"39088"</f>
        <v>39088</v>
      </c>
      <c r="DR1600" t="s">
        <v>1236</v>
      </c>
      <c r="DS1600" t="s">
        <v>296</v>
      </c>
      <c r="DT1600">
        <v>1</v>
      </c>
      <c r="DU1600">
        <v>4</v>
      </c>
      <c r="DV1600" t="s">
        <v>134</v>
      </c>
      <c r="DW1600" t="s">
        <v>134</v>
      </c>
      <c r="DX1600" t="s">
        <v>134</v>
      </c>
      <c r="DY1600" t="s">
        <v>136</v>
      </c>
      <c r="DZ1600">
        <v>1</v>
      </c>
      <c r="EA1600" t="s">
        <v>136</v>
      </c>
      <c r="EC1600" s="5">
        <v>12.68</v>
      </c>
      <c r="ED1600" s="5">
        <v>55</v>
      </c>
      <c r="EE1600">
        <v>16625717872</v>
      </c>
      <c r="EF1600" t="s">
        <v>4222</v>
      </c>
      <c r="EG1600" t="s">
        <v>148</v>
      </c>
      <c r="EH1600">
        <v>0</v>
      </c>
    </row>
    <row r="1601" spans="1:138" ht="15" customHeight="1" x14ac:dyDescent="0.35">
      <c r="A1601" t="s">
        <v>6497</v>
      </c>
      <c r="B1601" t="s">
        <v>157</v>
      </c>
      <c r="C1601" s="1">
        <v>44166.907217824075</v>
      </c>
      <c r="D1601" s="1">
        <v>44174</v>
      </c>
      <c r="E1601" t="s">
        <v>579</v>
      </c>
      <c r="F1601" t="s">
        <v>136</v>
      </c>
      <c r="G1601" t="s">
        <v>135</v>
      </c>
      <c r="H1601" t="s">
        <v>136</v>
      </c>
      <c r="I1601" t="s">
        <v>6498</v>
      </c>
      <c r="K1601" t="s">
        <v>6499</v>
      </c>
      <c r="M1601" t="s">
        <v>4081</v>
      </c>
      <c r="N1601" t="s">
        <v>925</v>
      </c>
      <c r="O1601" s="4">
        <v>83330</v>
      </c>
      <c r="P1601" t="s">
        <v>140</v>
      </c>
      <c r="R1601">
        <v>12089344956</v>
      </c>
      <c r="T1601">
        <v>112410</v>
      </c>
      <c r="U1601" t="s">
        <v>4082</v>
      </c>
      <c r="V1601" t="s">
        <v>1257</v>
      </c>
      <c r="X1601" t="s">
        <v>990</v>
      </c>
      <c r="Y1601" t="s">
        <v>6499</v>
      </c>
      <c r="AA1601" t="s">
        <v>4081</v>
      </c>
      <c r="AB1601" t="s">
        <v>925</v>
      </c>
      <c r="AC1601" s="4">
        <v>83330</v>
      </c>
      <c r="AD1601" t="s">
        <v>140</v>
      </c>
      <c r="AF1601">
        <v>12089344956</v>
      </c>
      <c r="AH1601" t="s">
        <v>6500</v>
      </c>
      <c r="AI1601" t="s">
        <v>168</v>
      </c>
      <c r="AJ1601" t="s">
        <v>588</v>
      </c>
      <c r="AK1601" t="s">
        <v>589</v>
      </c>
      <c r="AM1601" t="s">
        <v>590</v>
      </c>
      <c r="AO1601" t="s">
        <v>591</v>
      </c>
      <c r="AP1601" t="s">
        <v>592</v>
      </c>
      <c r="AQ1601" s="4">
        <v>82601</v>
      </c>
      <c r="AR1601" t="s">
        <v>140</v>
      </c>
      <c r="AT1601">
        <v>13074722105</v>
      </c>
      <c r="AV1601" t="s">
        <v>593</v>
      </c>
      <c r="AW1601" t="s">
        <v>594</v>
      </c>
      <c r="AZ1601" t="s">
        <v>334</v>
      </c>
      <c r="BA1601" t="s">
        <v>335</v>
      </c>
      <c r="BB1601" t="s">
        <v>136</v>
      </c>
      <c r="BC1601" t="s">
        <v>136</v>
      </c>
      <c r="BD1601" t="s">
        <v>148</v>
      </c>
      <c r="BE1601" t="s">
        <v>136</v>
      </c>
      <c r="BF1601" t="s">
        <v>136</v>
      </c>
      <c r="BG1601" t="s">
        <v>134</v>
      </c>
      <c r="BH1601" t="s">
        <v>136</v>
      </c>
      <c r="BN1601" t="s">
        <v>6501</v>
      </c>
      <c r="BO1601" t="s">
        <v>652</v>
      </c>
      <c r="BP1601">
        <v>8</v>
      </c>
      <c r="BQ1601">
        <v>8</v>
      </c>
      <c r="BR1601">
        <v>8</v>
      </c>
      <c r="BS1601" s="1">
        <v>44228</v>
      </c>
      <c r="BT1601" s="1">
        <v>44530</v>
      </c>
      <c r="BU1601" s="1">
        <v>44228</v>
      </c>
      <c r="BV1601" s="1">
        <v>44530</v>
      </c>
      <c r="BW1601" t="s">
        <v>134</v>
      </c>
      <c r="CH1601" s="5">
        <v>1682.33</v>
      </c>
      <c r="CI1601" t="s">
        <v>597</v>
      </c>
      <c r="CJ1601">
        <v>0</v>
      </c>
      <c r="CK1601" t="s">
        <v>598</v>
      </c>
      <c r="CL1601" t="s">
        <v>136</v>
      </c>
      <c r="CM1601" t="s">
        <v>354</v>
      </c>
      <c r="CN1601" t="s">
        <v>599</v>
      </c>
      <c r="CO1601" t="s">
        <v>600</v>
      </c>
      <c r="CP1601" t="s">
        <v>149</v>
      </c>
      <c r="CQ1601">
        <v>6</v>
      </c>
      <c r="CR1601">
        <v>0</v>
      </c>
      <c r="CS1601" t="s">
        <v>136</v>
      </c>
      <c r="CT1601" t="s">
        <v>134</v>
      </c>
      <c r="CU1601" t="s">
        <v>136</v>
      </c>
      <c r="CV1601" t="s">
        <v>136</v>
      </c>
      <c r="CW1601" t="s">
        <v>134</v>
      </c>
      <c r="CX1601">
        <v>50</v>
      </c>
      <c r="CY1601" t="s">
        <v>134</v>
      </c>
      <c r="CZ1601" t="s">
        <v>136</v>
      </c>
      <c r="DA1601" t="s">
        <v>134</v>
      </c>
      <c r="DB1601" t="s">
        <v>136</v>
      </c>
      <c r="DC1601" t="s">
        <v>136</v>
      </c>
      <c r="DD1601" t="s">
        <v>136</v>
      </c>
      <c r="DF1601" t="s">
        <v>6502</v>
      </c>
      <c r="DG1601" t="s">
        <v>6503</v>
      </c>
      <c r="DH1601" t="s">
        <v>4081</v>
      </c>
      <c r="DI1601" t="s">
        <v>925</v>
      </c>
      <c r="DJ1601" s="4">
        <v>83330</v>
      </c>
      <c r="DK1601" t="s">
        <v>2969</v>
      </c>
      <c r="DL1601" t="s">
        <v>134</v>
      </c>
      <c r="DM1601">
        <v>4</v>
      </c>
      <c r="DN1601" t="s">
        <v>6504</v>
      </c>
      <c r="DO1601" t="s">
        <v>6505</v>
      </c>
      <c r="DP1601" t="s">
        <v>925</v>
      </c>
      <c r="DQ1601" t="str">
        <f>"83330"</f>
        <v>83330</v>
      </c>
      <c r="DR1601" t="s">
        <v>2969</v>
      </c>
      <c r="DS1601" t="s">
        <v>605</v>
      </c>
      <c r="DT1601">
        <v>12</v>
      </c>
      <c r="DU1601">
        <v>12</v>
      </c>
      <c r="DV1601" t="s">
        <v>136</v>
      </c>
      <c r="DW1601" t="s">
        <v>134</v>
      </c>
      <c r="DX1601" t="s">
        <v>134</v>
      </c>
      <c r="DY1601" t="s">
        <v>134</v>
      </c>
      <c r="DZ1601">
        <v>4</v>
      </c>
      <c r="EA1601" t="s">
        <v>136</v>
      </c>
      <c r="EC1601" s="5">
        <v>12.68</v>
      </c>
      <c r="ED1601" s="5">
        <v>55</v>
      </c>
      <c r="EE1601">
        <v>13074722105</v>
      </c>
      <c r="EF1601" t="s">
        <v>593</v>
      </c>
      <c r="EG1601" t="s">
        <v>148</v>
      </c>
      <c r="EH1601">
        <v>0</v>
      </c>
    </row>
    <row r="1602" spans="1:138" ht="15" customHeight="1" x14ac:dyDescent="0.35">
      <c r="A1602" t="s">
        <v>16842</v>
      </c>
      <c r="B1602" t="s">
        <v>157</v>
      </c>
      <c r="C1602" s="1">
        <v>44166.914060648145</v>
      </c>
      <c r="D1602" s="1">
        <v>44174</v>
      </c>
      <c r="E1602" t="s">
        <v>579</v>
      </c>
      <c r="F1602" t="s">
        <v>136</v>
      </c>
      <c r="G1602" t="s">
        <v>135</v>
      </c>
      <c r="H1602" t="s">
        <v>136</v>
      </c>
      <c r="I1602" t="s">
        <v>7482</v>
      </c>
      <c r="K1602" t="s">
        <v>16843</v>
      </c>
      <c r="L1602" t="s">
        <v>16843</v>
      </c>
      <c r="M1602" t="s">
        <v>7485</v>
      </c>
      <c r="N1602" t="s">
        <v>592</v>
      </c>
      <c r="O1602" s="4">
        <v>82835</v>
      </c>
      <c r="P1602" t="s">
        <v>140</v>
      </c>
      <c r="R1602">
        <v>13076847730</v>
      </c>
      <c r="T1602">
        <v>112111</v>
      </c>
      <c r="U1602" t="s">
        <v>5136</v>
      </c>
      <c r="V1602" t="s">
        <v>16844</v>
      </c>
      <c r="X1602" t="s">
        <v>7487</v>
      </c>
      <c r="Y1602" t="s">
        <v>16843</v>
      </c>
      <c r="AA1602" t="s">
        <v>16845</v>
      </c>
      <c r="AB1602" t="s">
        <v>592</v>
      </c>
      <c r="AC1602" s="4">
        <v>82835</v>
      </c>
      <c r="AD1602" t="s">
        <v>140</v>
      </c>
      <c r="AF1602">
        <v>13076847730</v>
      </c>
      <c r="AH1602" t="s">
        <v>7489</v>
      </c>
      <c r="AI1602" t="s">
        <v>168</v>
      </c>
      <c r="AJ1602" t="s">
        <v>588</v>
      </c>
      <c r="AK1602" t="s">
        <v>589</v>
      </c>
      <c r="AM1602" t="s">
        <v>590</v>
      </c>
      <c r="AO1602" t="s">
        <v>591</v>
      </c>
      <c r="AP1602" t="s">
        <v>592</v>
      </c>
      <c r="AQ1602" s="4">
        <v>82601</v>
      </c>
      <c r="AR1602" t="s">
        <v>140</v>
      </c>
      <c r="AT1602">
        <v>13074722105</v>
      </c>
      <c r="AV1602" t="s">
        <v>593</v>
      </c>
      <c r="AW1602" t="s">
        <v>594</v>
      </c>
      <c r="AZ1602" t="s">
        <v>334</v>
      </c>
      <c r="BA1602" t="s">
        <v>335</v>
      </c>
      <c r="BB1602" t="s">
        <v>136</v>
      </c>
      <c r="BC1602" t="s">
        <v>136</v>
      </c>
      <c r="BD1602" t="s">
        <v>148</v>
      </c>
      <c r="BE1602" t="s">
        <v>136</v>
      </c>
      <c r="BF1602" t="s">
        <v>136</v>
      </c>
      <c r="BG1602" t="s">
        <v>134</v>
      </c>
      <c r="BH1602" t="s">
        <v>136</v>
      </c>
      <c r="BN1602" t="s">
        <v>16846</v>
      </c>
      <c r="BO1602" t="s">
        <v>652</v>
      </c>
      <c r="BP1602">
        <v>4</v>
      </c>
      <c r="BQ1602">
        <v>4</v>
      </c>
      <c r="BR1602">
        <v>4</v>
      </c>
      <c r="BS1602" s="1">
        <v>44228</v>
      </c>
      <c r="BT1602" s="1">
        <v>44530</v>
      </c>
      <c r="BU1602" s="1">
        <v>44228</v>
      </c>
      <c r="BV1602" s="1">
        <v>44530</v>
      </c>
      <c r="BW1602" t="s">
        <v>134</v>
      </c>
      <c r="CH1602" s="5">
        <v>1682.33</v>
      </c>
      <c r="CI1602" t="s">
        <v>597</v>
      </c>
      <c r="CJ1602">
        <v>0</v>
      </c>
      <c r="CK1602" t="s">
        <v>598</v>
      </c>
      <c r="CL1602" t="s">
        <v>136</v>
      </c>
      <c r="CM1602" t="s">
        <v>354</v>
      </c>
      <c r="CN1602" t="s">
        <v>599</v>
      </c>
      <c r="CO1602" t="s">
        <v>600</v>
      </c>
      <c r="CP1602" t="s">
        <v>149</v>
      </c>
      <c r="CQ1602">
        <v>6</v>
      </c>
      <c r="CR1602">
        <v>0</v>
      </c>
      <c r="CS1602" t="s">
        <v>134</v>
      </c>
      <c r="CT1602" t="s">
        <v>136</v>
      </c>
      <c r="CU1602" t="s">
        <v>136</v>
      </c>
      <c r="CV1602" t="s">
        <v>136</v>
      </c>
      <c r="CW1602" t="s">
        <v>134</v>
      </c>
      <c r="CX1602">
        <v>50</v>
      </c>
      <c r="CY1602" t="s">
        <v>134</v>
      </c>
      <c r="CZ1602" t="s">
        <v>136</v>
      </c>
      <c r="DA1602" t="s">
        <v>134</v>
      </c>
      <c r="DB1602" t="s">
        <v>136</v>
      </c>
      <c r="DC1602" t="s">
        <v>136</v>
      </c>
      <c r="DD1602" t="s">
        <v>136</v>
      </c>
      <c r="DF1602" t="s">
        <v>16847</v>
      </c>
      <c r="DG1602" t="s">
        <v>16848</v>
      </c>
      <c r="DH1602" t="s">
        <v>7485</v>
      </c>
      <c r="DI1602" t="s">
        <v>592</v>
      </c>
      <c r="DJ1602" s="4">
        <v>82835</v>
      </c>
      <c r="DK1602" t="s">
        <v>2274</v>
      </c>
      <c r="DL1602" t="s">
        <v>134</v>
      </c>
      <c r="DM1602">
        <v>2</v>
      </c>
      <c r="DN1602" t="s">
        <v>16848</v>
      </c>
      <c r="DO1602" t="s">
        <v>7485</v>
      </c>
      <c r="DP1602" t="s">
        <v>592</v>
      </c>
      <c r="DQ1602" t="str">
        <f>"82835"</f>
        <v>82835</v>
      </c>
      <c r="DR1602" t="s">
        <v>2274</v>
      </c>
      <c r="DS1602" t="s">
        <v>605</v>
      </c>
      <c r="DT1602">
        <v>4</v>
      </c>
      <c r="DU1602">
        <v>4</v>
      </c>
      <c r="DV1602" t="s">
        <v>136</v>
      </c>
      <c r="DW1602" t="s">
        <v>136</v>
      </c>
      <c r="DX1602" t="s">
        <v>134</v>
      </c>
      <c r="DY1602" t="s">
        <v>136</v>
      </c>
      <c r="DZ1602">
        <v>1</v>
      </c>
      <c r="EA1602" t="s">
        <v>136</v>
      </c>
      <c r="EC1602" s="5">
        <v>12.68</v>
      </c>
      <c r="ED1602" s="5">
        <v>55</v>
      </c>
      <c r="EE1602">
        <v>13074722105</v>
      </c>
      <c r="EF1602" t="s">
        <v>593</v>
      </c>
      <c r="EG1602" t="s">
        <v>148</v>
      </c>
      <c r="EH1602">
        <v>0</v>
      </c>
    </row>
    <row r="1603" spans="1:138" ht="15" customHeight="1" x14ac:dyDescent="0.35">
      <c r="A1603" t="s">
        <v>15443</v>
      </c>
      <c r="B1603" t="s">
        <v>273</v>
      </c>
      <c r="C1603" s="1">
        <v>44174.470657754631</v>
      </c>
      <c r="D1603" s="1">
        <v>44174</v>
      </c>
      <c r="E1603" t="s">
        <v>133</v>
      </c>
      <c r="F1603" t="s">
        <v>136</v>
      </c>
      <c r="G1603" t="s">
        <v>135</v>
      </c>
      <c r="H1603" t="s">
        <v>136</v>
      </c>
      <c r="I1603" t="s">
        <v>15444</v>
      </c>
      <c r="K1603" t="s">
        <v>15445</v>
      </c>
      <c r="M1603" t="s">
        <v>15446</v>
      </c>
      <c r="N1603" t="s">
        <v>1358</v>
      </c>
      <c r="O1603" s="4">
        <v>81006</v>
      </c>
      <c r="P1603" t="s">
        <v>140</v>
      </c>
      <c r="R1603">
        <v>17199483194</v>
      </c>
      <c r="T1603">
        <v>11121</v>
      </c>
      <c r="U1603" t="s">
        <v>15447</v>
      </c>
      <c r="V1603" t="s">
        <v>11939</v>
      </c>
      <c r="X1603" t="s">
        <v>614</v>
      </c>
      <c r="Y1603" t="s">
        <v>15445</v>
      </c>
      <c r="AA1603" t="s">
        <v>15446</v>
      </c>
      <c r="AB1603" t="s">
        <v>1358</v>
      </c>
      <c r="AC1603" s="4">
        <v>81006</v>
      </c>
      <c r="AD1603" t="s">
        <v>140</v>
      </c>
      <c r="AF1603">
        <v>17199483194</v>
      </c>
      <c r="AH1603" t="s">
        <v>15448</v>
      </c>
      <c r="AI1603" t="s">
        <v>226</v>
      </c>
      <c r="AJ1603" t="s">
        <v>1862</v>
      </c>
      <c r="AK1603" t="s">
        <v>1863</v>
      </c>
      <c r="AL1603" t="s">
        <v>1864</v>
      </c>
      <c r="AM1603" t="s">
        <v>1865</v>
      </c>
      <c r="AO1603" t="s">
        <v>1866</v>
      </c>
      <c r="AP1603" t="s">
        <v>995</v>
      </c>
      <c r="AQ1603" s="4">
        <v>72201</v>
      </c>
      <c r="AR1603" t="s">
        <v>140</v>
      </c>
      <c r="AS1603" t="s">
        <v>1867</v>
      </c>
      <c r="AT1603">
        <v>15013719999</v>
      </c>
      <c r="AV1603" t="s">
        <v>1868</v>
      </c>
      <c r="AW1603" t="s">
        <v>1869</v>
      </c>
      <c r="AX1603" t="s">
        <v>995</v>
      </c>
      <c r="AY1603" t="s">
        <v>1870</v>
      </c>
      <c r="AZ1603" t="s">
        <v>821</v>
      </c>
      <c r="BA1603" t="s">
        <v>822</v>
      </c>
      <c r="BB1603" t="s">
        <v>136</v>
      </c>
      <c r="BC1603" t="s">
        <v>136</v>
      </c>
      <c r="BD1603" t="s">
        <v>148</v>
      </c>
      <c r="BE1603" t="s">
        <v>136</v>
      </c>
      <c r="BF1603" t="s">
        <v>136</v>
      </c>
      <c r="BG1603" t="s">
        <v>134</v>
      </c>
      <c r="BH1603" t="s">
        <v>136</v>
      </c>
      <c r="BI1603" t="s">
        <v>850</v>
      </c>
      <c r="BJ1603" t="s">
        <v>1119</v>
      </c>
      <c r="BK1603" t="s">
        <v>1871</v>
      </c>
      <c r="BL1603" t="s">
        <v>1869</v>
      </c>
      <c r="BM1603" t="s">
        <v>1872</v>
      </c>
      <c r="BN1603" t="s">
        <v>15449</v>
      </c>
      <c r="BO1603" t="s">
        <v>734</v>
      </c>
      <c r="BP1603">
        <v>15</v>
      </c>
      <c r="BQ1603">
        <v>15</v>
      </c>
      <c r="BS1603" s="1">
        <v>44242</v>
      </c>
      <c r="BT1603" s="1">
        <v>44500</v>
      </c>
      <c r="BU1603" s="1">
        <v>44242</v>
      </c>
      <c r="BV1603" s="1">
        <v>44500</v>
      </c>
      <c r="BW1603" t="s">
        <v>136</v>
      </c>
      <c r="BX1603">
        <v>40</v>
      </c>
      <c r="BY1603">
        <v>0</v>
      </c>
      <c r="BZ1603">
        <v>7</v>
      </c>
      <c r="CA1603">
        <v>7</v>
      </c>
      <c r="CB1603">
        <v>7</v>
      </c>
      <c r="CC1603">
        <v>7</v>
      </c>
      <c r="CD1603">
        <v>7</v>
      </c>
      <c r="CE1603">
        <v>5</v>
      </c>
      <c r="CF1603" t="str">
        <f>"7:00 AM"</f>
        <v>7:00 AM</v>
      </c>
      <c r="CG1603" t="str">
        <f>"3:00 PM"</f>
        <v>3:00 PM</v>
      </c>
      <c r="CH1603" s="5">
        <v>14.26</v>
      </c>
      <c r="CI1603" t="s">
        <v>146</v>
      </c>
      <c r="CL1603" t="s">
        <v>136</v>
      </c>
      <c r="CM1603" t="s">
        <v>312</v>
      </c>
      <c r="CN1603" t="s">
        <v>148</v>
      </c>
      <c r="CO1603" t="s">
        <v>1873</v>
      </c>
      <c r="CP1603" t="s">
        <v>149</v>
      </c>
      <c r="CQ1603">
        <v>0</v>
      </c>
      <c r="CR1603">
        <v>0</v>
      </c>
      <c r="CS1603" t="s">
        <v>136</v>
      </c>
      <c r="CT1603" t="s">
        <v>136</v>
      </c>
      <c r="CU1603" t="s">
        <v>136</v>
      </c>
      <c r="CV1603" t="s">
        <v>134</v>
      </c>
      <c r="CW1603" t="s">
        <v>134</v>
      </c>
      <c r="CX1603">
        <v>60</v>
      </c>
      <c r="CY1603" t="s">
        <v>136</v>
      </c>
      <c r="CZ1603" t="s">
        <v>136</v>
      </c>
      <c r="DA1603" t="s">
        <v>134</v>
      </c>
      <c r="DB1603" t="s">
        <v>134</v>
      </c>
      <c r="DC1603" t="s">
        <v>134</v>
      </c>
      <c r="DD1603" t="s">
        <v>136</v>
      </c>
      <c r="DF1603" t="s">
        <v>15450</v>
      </c>
      <c r="DG1603" t="s">
        <v>15445</v>
      </c>
      <c r="DH1603" t="s">
        <v>15446</v>
      </c>
      <c r="DI1603" t="s">
        <v>1358</v>
      </c>
      <c r="DJ1603" s="4">
        <v>81006</v>
      </c>
      <c r="DK1603" t="s">
        <v>15451</v>
      </c>
      <c r="DL1603" t="s">
        <v>136</v>
      </c>
      <c r="DM1603">
        <v>1</v>
      </c>
      <c r="DN1603" t="s">
        <v>15452</v>
      </c>
      <c r="DO1603" t="s">
        <v>15446</v>
      </c>
      <c r="DP1603" t="s">
        <v>1358</v>
      </c>
      <c r="DQ1603" t="str">
        <f>"81006"</f>
        <v>81006</v>
      </c>
      <c r="DR1603" t="s">
        <v>15451</v>
      </c>
      <c r="DS1603" t="s">
        <v>15453</v>
      </c>
      <c r="DT1603">
        <v>1</v>
      </c>
      <c r="DU1603">
        <v>15</v>
      </c>
      <c r="DV1603" t="s">
        <v>134</v>
      </c>
      <c r="DW1603" t="s">
        <v>134</v>
      </c>
      <c r="DX1603" t="s">
        <v>134</v>
      </c>
      <c r="DY1603" t="s">
        <v>134</v>
      </c>
      <c r="DZ1603">
        <v>5</v>
      </c>
      <c r="EA1603" t="s">
        <v>136</v>
      </c>
      <c r="EC1603" s="5">
        <v>12.68</v>
      </c>
      <c r="ED1603" s="5">
        <v>55</v>
      </c>
      <c r="EE1603">
        <v>17199483194</v>
      </c>
      <c r="EF1603" t="s">
        <v>15448</v>
      </c>
      <c r="EG1603" t="s">
        <v>155</v>
      </c>
      <c r="EH1603">
        <v>0</v>
      </c>
    </row>
    <row r="1604" spans="1:138" ht="15" customHeight="1" x14ac:dyDescent="0.35">
      <c r="A1604" t="s">
        <v>6417</v>
      </c>
      <c r="B1604" t="s">
        <v>157</v>
      </c>
      <c r="C1604" s="1">
        <v>44172.39403333333</v>
      </c>
      <c r="D1604" s="1">
        <v>44174</v>
      </c>
      <c r="E1604" t="s">
        <v>133</v>
      </c>
      <c r="F1604" t="s">
        <v>136</v>
      </c>
      <c r="G1604" t="s">
        <v>135</v>
      </c>
      <c r="H1604" t="s">
        <v>136</v>
      </c>
      <c r="I1604" t="s">
        <v>3082</v>
      </c>
      <c r="K1604" t="s">
        <v>3083</v>
      </c>
      <c r="M1604" t="s">
        <v>477</v>
      </c>
      <c r="N1604" t="s">
        <v>139</v>
      </c>
      <c r="O1604" s="4">
        <v>34142</v>
      </c>
      <c r="P1604" t="s">
        <v>140</v>
      </c>
      <c r="R1604">
        <v>12396574421</v>
      </c>
      <c r="T1604">
        <v>1112</v>
      </c>
      <c r="U1604" t="s">
        <v>2590</v>
      </c>
      <c r="V1604" t="s">
        <v>1225</v>
      </c>
      <c r="W1604" t="s">
        <v>1267</v>
      </c>
      <c r="X1604" t="s">
        <v>3084</v>
      </c>
      <c r="Y1604" t="s">
        <v>3083</v>
      </c>
      <c r="AA1604" t="s">
        <v>477</v>
      </c>
      <c r="AB1604" t="s">
        <v>139</v>
      </c>
      <c r="AC1604" s="4">
        <v>34142</v>
      </c>
      <c r="AD1604" t="s">
        <v>140</v>
      </c>
      <c r="AF1604">
        <v>12396574421</v>
      </c>
      <c r="AH1604" t="s">
        <v>3085</v>
      </c>
      <c r="AI1604" t="s">
        <v>168</v>
      </c>
      <c r="AJ1604" t="s">
        <v>507</v>
      </c>
      <c r="AK1604" t="s">
        <v>508</v>
      </c>
      <c r="AL1604" t="s">
        <v>1871</v>
      </c>
      <c r="AM1604" t="s">
        <v>510</v>
      </c>
      <c r="AN1604" t="s">
        <v>511</v>
      </c>
      <c r="AO1604" t="s">
        <v>512</v>
      </c>
      <c r="AP1604" t="s">
        <v>139</v>
      </c>
      <c r="AQ1604" s="4">
        <v>32751</v>
      </c>
      <c r="AR1604" t="s">
        <v>140</v>
      </c>
      <c r="AT1604">
        <v>13212145200</v>
      </c>
      <c r="AU1604">
        <v>5216</v>
      </c>
      <c r="AV1604" t="s">
        <v>513</v>
      </c>
      <c r="AW1604" t="s">
        <v>514</v>
      </c>
      <c r="AZ1604" t="s">
        <v>821</v>
      </c>
      <c r="BA1604" t="s">
        <v>822</v>
      </c>
      <c r="BB1604" t="s">
        <v>136</v>
      </c>
      <c r="BC1604" t="s">
        <v>136</v>
      </c>
      <c r="BD1604" t="s">
        <v>148</v>
      </c>
      <c r="BE1604" t="s">
        <v>136</v>
      </c>
      <c r="BF1604" t="s">
        <v>136</v>
      </c>
      <c r="BG1604" t="s">
        <v>134</v>
      </c>
      <c r="BH1604" t="s">
        <v>136</v>
      </c>
      <c r="BN1604" t="s">
        <v>6418</v>
      </c>
      <c r="BO1604" t="s">
        <v>516</v>
      </c>
      <c r="BP1604">
        <v>76</v>
      </c>
      <c r="BQ1604">
        <v>76</v>
      </c>
      <c r="BR1604">
        <v>76</v>
      </c>
      <c r="BS1604" s="1">
        <v>44232</v>
      </c>
      <c r="BT1604" s="1">
        <v>44343</v>
      </c>
      <c r="BU1604" s="1">
        <v>44232</v>
      </c>
      <c r="BV1604" s="1">
        <v>44343</v>
      </c>
      <c r="BW1604" t="s">
        <v>136</v>
      </c>
      <c r="BX1604">
        <v>36</v>
      </c>
      <c r="BY1604">
        <v>0</v>
      </c>
      <c r="BZ1604">
        <v>6</v>
      </c>
      <c r="CA1604">
        <v>6</v>
      </c>
      <c r="CB1604">
        <v>6</v>
      </c>
      <c r="CC1604">
        <v>6</v>
      </c>
      <c r="CD1604">
        <v>6</v>
      </c>
      <c r="CE1604">
        <v>6</v>
      </c>
      <c r="CF1604" t="str">
        <f>"7:00 AM"</f>
        <v>7:00 AM</v>
      </c>
      <c r="CG1604" t="str">
        <f>"1:30 PM"</f>
        <v>1:30 PM</v>
      </c>
      <c r="CH1604" s="5">
        <v>11.71</v>
      </c>
      <c r="CI1604" t="s">
        <v>146</v>
      </c>
      <c r="CL1604" t="s">
        <v>134</v>
      </c>
      <c r="CM1604" t="s">
        <v>147</v>
      </c>
      <c r="CN1604" t="s">
        <v>148</v>
      </c>
      <c r="CO1604" t="s">
        <v>6419</v>
      </c>
      <c r="CP1604" t="s">
        <v>149</v>
      </c>
      <c r="CQ1604">
        <v>1</v>
      </c>
      <c r="CR1604">
        <v>0</v>
      </c>
      <c r="CS1604" t="s">
        <v>136</v>
      </c>
      <c r="CT1604" t="s">
        <v>136</v>
      </c>
      <c r="CU1604" t="s">
        <v>136</v>
      </c>
      <c r="CV1604" t="s">
        <v>134</v>
      </c>
      <c r="CW1604" t="s">
        <v>134</v>
      </c>
      <c r="CX1604">
        <v>80</v>
      </c>
      <c r="CY1604" t="s">
        <v>134</v>
      </c>
      <c r="CZ1604" t="s">
        <v>134</v>
      </c>
      <c r="DA1604" t="s">
        <v>134</v>
      </c>
      <c r="DB1604" t="s">
        <v>134</v>
      </c>
      <c r="DC1604" t="s">
        <v>134</v>
      </c>
      <c r="DD1604" t="s">
        <v>136</v>
      </c>
      <c r="DF1604" t="s">
        <v>3088</v>
      </c>
      <c r="DG1604" s="2" t="s">
        <v>3089</v>
      </c>
      <c r="DH1604" t="s">
        <v>212</v>
      </c>
      <c r="DI1604" t="s">
        <v>139</v>
      </c>
      <c r="DJ1604" s="4">
        <v>33935</v>
      </c>
      <c r="DK1604" t="s">
        <v>2881</v>
      </c>
      <c r="DL1604" t="s">
        <v>134</v>
      </c>
      <c r="DM1604">
        <v>5</v>
      </c>
      <c r="DN1604" t="s">
        <v>3090</v>
      </c>
      <c r="DO1604" t="s">
        <v>212</v>
      </c>
      <c r="DP1604" t="s">
        <v>139</v>
      </c>
      <c r="DQ1604" t="str">
        <f>"33935"</f>
        <v>33935</v>
      </c>
      <c r="DR1604" t="s">
        <v>2881</v>
      </c>
      <c r="DS1604" t="s">
        <v>523</v>
      </c>
      <c r="DT1604">
        <v>8</v>
      </c>
      <c r="DU1604">
        <v>80</v>
      </c>
      <c r="DV1604" t="s">
        <v>134</v>
      </c>
      <c r="DW1604" t="s">
        <v>134</v>
      </c>
      <c r="DX1604" t="s">
        <v>134</v>
      </c>
      <c r="DY1604" t="s">
        <v>134</v>
      </c>
      <c r="DZ1604">
        <v>13</v>
      </c>
      <c r="EA1604" t="s">
        <v>136</v>
      </c>
      <c r="EC1604" s="5">
        <v>12.68</v>
      </c>
      <c r="ED1604" s="5">
        <v>55</v>
      </c>
      <c r="EE1604">
        <v>12396574421</v>
      </c>
      <c r="EF1604" t="s">
        <v>148</v>
      </c>
      <c r="EG1604" t="s">
        <v>524</v>
      </c>
      <c r="EH1604">
        <v>42</v>
      </c>
    </row>
    <row r="1605" spans="1:138" ht="15" customHeight="1" x14ac:dyDescent="0.35">
      <c r="A1605" t="s">
        <v>17768</v>
      </c>
      <c r="B1605" t="s">
        <v>132</v>
      </c>
      <c r="C1605" s="1">
        <v>44144.736557638891</v>
      </c>
      <c r="D1605" s="1">
        <v>44175</v>
      </c>
      <c r="E1605" t="s">
        <v>133</v>
      </c>
      <c r="F1605" t="s">
        <v>136</v>
      </c>
      <c r="G1605" t="s">
        <v>607</v>
      </c>
      <c r="H1605" t="s">
        <v>136</v>
      </c>
      <c r="I1605" t="s">
        <v>17769</v>
      </c>
      <c r="K1605" t="s">
        <v>17770</v>
      </c>
      <c r="M1605" t="s">
        <v>12391</v>
      </c>
      <c r="N1605" t="s">
        <v>1104</v>
      </c>
      <c r="O1605" s="4">
        <v>68927</v>
      </c>
      <c r="P1605" t="s">
        <v>140</v>
      </c>
      <c r="R1605">
        <v>13089912979</v>
      </c>
      <c r="T1605">
        <v>115115</v>
      </c>
      <c r="U1605" t="s">
        <v>17771</v>
      </c>
      <c r="V1605" t="s">
        <v>8880</v>
      </c>
      <c r="W1605" t="s">
        <v>172</v>
      </c>
      <c r="X1605" t="s">
        <v>1812</v>
      </c>
      <c r="Y1605" t="s">
        <v>17770</v>
      </c>
      <c r="AA1605" t="s">
        <v>12391</v>
      </c>
      <c r="AB1605" t="s">
        <v>1104</v>
      </c>
      <c r="AC1605" s="4">
        <v>68927</v>
      </c>
      <c r="AD1605" t="s">
        <v>140</v>
      </c>
      <c r="AF1605">
        <v>13089912979</v>
      </c>
      <c r="AH1605" t="s">
        <v>17772</v>
      </c>
      <c r="AI1605" t="s">
        <v>226</v>
      </c>
      <c r="AJ1605" t="s">
        <v>5596</v>
      </c>
      <c r="AK1605" t="s">
        <v>669</v>
      </c>
      <c r="AL1605" t="s">
        <v>1871</v>
      </c>
      <c r="AM1605" t="s">
        <v>13144</v>
      </c>
      <c r="AN1605" t="s">
        <v>13145</v>
      </c>
      <c r="AO1605" t="s">
        <v>2480</v>
      </c>
      <c r="AP1605" t="s">
        <v>1104</v>
      </c>
      <c r="AQ1605" s="4">
        <v>68114</v>
      </c>
      <c r="AR1605" t="s">
        <v>140</v>
      </c>
      <c r="AT1605">
        <v>14023911991</v>
      </c>
      <c r="AV1605" t="s">
        <v>13146</v>
      </c>
      <c r="AW1605" t="s">
        <v>13147</v>
      </c>
      <c r="AX1605" t="s">
        <v>277</v>
      </c>
      <c r="AY1605" t="s">
        <v>13148</v>
      </c>
      <c r="AZ1605" t="s">
        <v>288</v>
      </c>
      <c r="BA1605" t="s">
        <v>289</v>
      </c>
      <c r="BB1605" t="s">
        <v>136</v>
      </c>
      <c r="BC1605" t="s">
        <v>136</v>
      </c>
      <c r="BD1605" t="s">
        <v>148</v>
      </c>
      <c r="BE1605" t="s">
        <v>136</v>
      </c>
      <c r="BF1605" t="s">
        <v>136</v>
      </c>
      <c r="BG1605" t="s">
        <v>134</v>
      </c>
      <c r="BH1605" t="s">
        <v>136</v>
      </c>
      <c r="BI1605" t="s">
        <v>5596</v>
      </c>
      <c r="BJ1605" t="s">
        <v>669</v>
      </c>
      <c r="BK1605" t="s">
        <v>1871</v>
      </c>
      <c r="BL1605" t="s">
        <v>17773</v>
      </c>
      <c r="BM1605" t="s">
        <v>13146</v>
      </c>
      <c r="BN1605" t="s">
        <v>17774</v>
      </c>
      <c r="BO1605" t="s">
        <v>17775</v>
      </c>
      <c r="BP1605">
        <v>10</v>
      </c>
      <c r="BQ1605">
        <v>10</v>
      </c>
      <c r="BS1605" s="1">
        <v>44180</v>
      </c>
      <c r="BT1605" s="1">
        <v>44530</v>
      </c>
      <c r="BU1605" s="1">
        <v>44180</v>
      </c>
      <c r="BV1605" s="1">
        <v>44530</v>
      </c>
      <c r="BW1605" t="s">
        <v>136</v>
      </c>
      <c r="BX1605">
        <v>40</v>
      </c>
      <c r="BY1605">
        <v>0</v>
      </c>
      <c r="BZ1605">
        <v>8</v>
      </c>
      <c r="CA1605">
        <v>8</v>
      </c>
      <c r="CB1605">
        <v>8</v>
      </c>
      <c r="CC1605">
        <v>8</v>
      </c>
      <c r="CD1605">
        <v>8</v>
      </c>
      <c r="CE1605">
        <v>0</v>
      </c>
      <c r="CF1605" t="str">
        <f>"8:00 AM"</f>
        <v>8:00 AM</v>
      </c>
      <c r="CG1605" t="str">
        <f>"5:00 PM"</f>
        <v>5:00 PM</v>
      </c>
      <c r="CH1605" s="5">
        <v>14.99</v>
      </c>
      <c r="CI1605" t="s">
        <v>146</v>
      </c>
      <c r="CL1605" t="s">
        <v>136</v>
      </c>
      <c r="CM1605" t="s">
        <v>312</v>
      </c>
      <c r="CN1605" t="s">
        <v>148</v>
      </c>
      <c r="CO1605" t="s">
        <v>17776</v>
      </c>
      <c r="CP1605" t="s">
        <v>149</v>
      </c>
      <c r="CQ1605">
        <v>0</v>
      </c>
      <c r="CR1605">
        <v>0</v>
      </c>
      <c r="CS1605" t="s">
        <v>136</v>
      </c>
      <c r="CT1605" t="s">
        <v>136</v>
      </c>
      <c r="CU1605" t="s">
        <v>136</v>
      </c>
      <c r="CV1605" t="s">
        <v>136</v>
      </c>
      <c r="CW1605" t="s">
        <v>136</v>
      </c>
      <c r="CY1605" t="s">
        <v>136</v>
      </c>
      <c r="CZ1605" t="s">
        <v>136</v>
      </c>
      <c r="DA1605" t="s">
        <v>136</v>
      </c>
      <c r="DB1605" t="s">
        <v>136</v>
      </c>
      <c r="DC1605" t="s">
        <v>136</v>
      </c>
      <c r="DD1605" t="s">
        <v>136</v>
      </c>
      <c r="DF1605" t="s">
        <v>17777</v>
      </c>
      <c r="DG1605" t="s">
        <v>17770</v>
      </c>
      <c r="DH1605" t="s">
        <v>12391</v>
      </c>
      <c r="DI1605" t="s">
        <v>1104</v>
      </c>
      <c r="DJ1605" s="4">
        <v>68927</v>
      </c>
      <c r="DK1605" t="s">
        <v>8800</v>
      </c>
      <c r="DL1605" t="s">
        <v>136</v>
      </c>
      <c r="DM1605">
        <v>1</v>
      </c>
      <c r="DN1605" s="2" t="s">
        <v>17778</v>
      </c>
      <c r="DO1605" t="s">
        <v>12391</v>
      </c>
      <c r="DP1605" t="s">
        <v>1104</v>
      </c>
      <c r="DQ1605" t="str">
        <f>"68927"</f>
        <v>68927</v>
      </c>
      <c r="DR1605" t="s">
        <v>8800</v>
      </c>
      <c r="DS1605" t="s">
        <v>17779</v>
      </c>
      <c r="DT1605">
        <v>3</v>
      </c>
      <c r="DU1605">
        <v>10</v>
      </c>
      <c r="DV1605" t="s">
        <v>134</v>
      </c>
      <c r="DW1605" t="s">
        <v>134</v>
      </c>
      <c r="DX1605" t="s">
        <v>134</v>
      </c>
      <c r="DY1605" t="s">
        <v>136</v>
      </c>
      <c r="DZ1605">
        <v>1</v>
      </c>
      <c r="EA1605" t="s">
        <v>136</v>
      </c>
      <c r="EC1605" s="5">
        <v>12.68</v>
      </c>
      <c r="ED1605" s="5">
        <v>55</v>
      </c>
      <c r="EE1605">
        <v>13089912979</v>
      </c>
      <c r="EF1605" t="s">
        <v>17772</v>
      </c>
      <c r="EG1605" t="s">
        <v>148</v>
      </c>
      <c r="EH1605">
        <v>0</v>
      </c>
    </row>
    <row r="1606" spans="1:138" ht="15" customHeight="1" x14ac:dyDescent="0.35">
      <c r="A1606" t="s">
        <v>14322</v>
      </c>
      <c r="B1606" t="s">
        <v>157</v>
      </c>
      <c r="C1606" s="1">
        <v>44125.564667939812</v>
      </c>
      <c r="D1606" s="1">
        <v>44175</v>
      </c>
      <c r="E1606" t="s">
        <v>133</v>
      </c>
      <c r="F1606" t="s">
        <v>136</v>
      </c>
      <c r="G1606" t="s">
        <v>135</v>
      </c>
      <c r="H1606" t="s">
        <v>136</v>
      </c>
      <c r="I1606" t="s">
        <v>14323</v>
      </c>
      <c r="K1606" t="s">
        <v>706</v>
      </c>
      <c r="M1606" t="s">
        <v>324</v>
      </c>
      <c r="N1606" t="s">
        <v>246</v>
      </c>
      <c r="O1606" s="4">
        <v>70554</v>
      </c>
      <c r="P1606" t="s">
        <v>140</v>
      </c>
      <c r="R1606">
        <v>13374684492</v>
      </c>
      <c r="T1606">
        <v>112512</v>
      </c>
      <c r="U1606" t="s">
        <v>325</v>
      </c>
      <c r="V1606" t="s">
        <v>14324</v>
      </c>
      <c r="X1606" t="s">
        <v>5818</v>
      </c>
      <c r="Y1606" t="s">
        <v>706</v>
      </c>
      <c r="AA1606" t="s">
        <v>324</v>
      </c>
      <c r="AB1606" t="s">
        <v>246</v>
      </c>
      <c r="AC1606" s="4">
        <v>70554</v>
      </c>
      <c r="AD1606" t="s">
        <v>140</v>
      </c>
      <c r="AF1606">
        <v>13374684492</v>
      </c>
      <c r="AH1606" t="s">
        <v>14325</v>
      </c>
      <c r="AI1606" t="s">
        <v>168</v>
      </c>
      <c r="AJ1606" t="s">
        <v>325</v>
      </c>
      <c r="AK1606" t="s">
        <v>329</v>
      </c>
      <c r="AM1606" t="s">
        <v>330</v>
      </c>
      <c r="AO1606" t="s">
        <v>324</v>
      </c>
      <c r="AP1606" t="s">
        <v>246</v>
      </c>
      <c r="AQ1606" s="4">
        <v>70554</v>
      </c>
      <c r="AR1606" t="s">
        <v>140</v>
      </c>
      <c r="AS1606" t="s">
        <v>331</v>
      </c>
      <c r="AT1606">
        <v>13377894322</v>
      </c>
      <c r="AV1606" t="s">
        <v>332</v>
      </c>
      <c r="AW1606" t="s">
        <v>333</v>
      </c>
      <c r="AZ1606" t="s">
        <v>334</v>
      </c>
      <c r="BA1606" t="s">
        <v>335</v>
      </c>
      <c r="BB1606" t="s">
        <v>136</v>
      </c>
      <c r="BC1606" t="s">
        <v>136</v>
      </c>
      <c r="BD1606" t="s">
        <v>148</v>
      </c>
      <c r="BE1606" t="s">
        <v>136</v>
      </c>
      <c r="BF1606" t="s">
        <v>136</v>
      </c>
      <c r="BG1606" t="s">
        <v>134</v>
      </c>
      <c r="BH1606" t="s">
        <v>136</v>
      </c>
      <c r="BN1606" t="s">
        <v>14326</v>
      </c>
      <c r="BO1606" t="s">
        <v>775</v>
      </c>
      <c r="BP1606">
        <v>18</v>
      </c>
      <c r="BQ1606">
        <v>18</v>
      </c>
      <c r="BR1606">
        <v>18</v>
      </c>
      <c r="BS1606" s="1">
        <v>44198</v>
      </c>
      <c r="BT1606" s="1">
        <v>44392</v>
      </c>
      <c r="BU1606" s="1">
        <v>44198</v>
      </c>
      <c r="BV1606" s="1">
        <v>44392</v>
      </c>
      <c r="BW1606" t="s">
        <v>136</v>
      </c>
      <c r="BX1606">
        <v>40</v>
      </c>
      <c r="BY1606">
        <v>0</v>
      </c>
      <c r="BZ1606">
        <v>8</v>
      </c>
      <c r="CA1606">
        <v>8</v>
      </c>
      <c r="CB1606">
        <v>8</v>
      </c>
      <c r="CC1606">
        <v>8</v>
      </c>
      <c r="CD1606">
        <v>8</v>
      </c>
      <c r="CE1606">
        <v>0</v>
      </c>
      <c r="CF1606" t="str">
        <f>"8:00 AM"</f>
        <v>8:00 AM</v>
      </c>
      <c r="CG1606" t="str">
        <f>"5:00 PM"</f>
        <v>5:00 PM</v>
      </c>
      <c r="CH1606" s="5">
        <v>11.83</v>
      </c>
      <c r="CI1606" t="s">
        <v>146</v>
      </c>
      <c r="CL1606" t="s">
        <v>136</v>
      </c>
      <c r="CM1606" t="s">
        <v>147</v>
      </c>
      <c r="CN1606" t="s">
        <v>148</v>
      </c>
      <c r="CO1606" t="s">
        <v>338</v>
      </c>
      <c r="CP1606" t="s">
        <v>149</v>
      </c>
      <c r="CQ1606">
        <v>0</v>
      </c>
      <c r="CR1606">
        <v>0</v>
      </c>
      <c r="CS1606" t="s">
        <v>136</v>
      </c>
      <c r="CT1606" t="s">
        <v>136</v>
      </c>
      <c r="CU1606" t="s">
        <v>136</v>
      </c>
      <c r="CV1606" t="s">
        <v>134</v>
      </c>
      <c r="CW1606" t="s">
        <v>134</v>
      </c>
      <c r="CX1606">
        <v>60</v>
      </c>
      <c r="CY1606" t="s">
        <v>136</v>
      </c>
      <c r="CZ1606" t="s">
        <v>136</v>
      </c>
      <c r="DA1606" t="s">
        <v>136</v>
      </c>
      <c r="DB1606" t="s">
        <v>134</v>
      </c>
      <c r="DC1606" t="s">
        <v>134</v>
      </c>
      <c r="DD1606" t="s">
        <v>136</v>
      </c>
      <c r="DF1606" t="s">
        <v>149</v>
      </c>
      <c r="DG1606" t="s">
        <v>14327</v>
      </c>
      <c r="DH1606" t="s">
        <v>324</v>
      </c>
      <c r="DI1606" t="s">
        <v>246</v>
      </c>
      <c r="DJ1606" s="4">
        <v>70554</v>
      </c>
      <c r="DK1606" t="s">
        <v>339</v>
      </c>
      <c r="DL1606" t="s">
        <v>136</v>
      </c>
      <c r="DM1606">
        <v>1</v>
      </c>
      <c r="DN1606" t="s">
        <v>14328</v>
      </c>
      <c r="DO1606" t="s">
        <v>324</v>
      </c>
      <c r="DP1606" t="s">
        <v>246</v>
      </c>
      <c r="DQ1606" t="str">
        <f>"70554"</f>
        <v>70554</v>
      </c>
      <c r="DR1606" t="s">
        <v>339</v>
      </c>
      <c r="DS1606" t="s">
        <v>497</v>
      </c>
      <c r="DT1606">
        <v>1</v>
      </c>
      <c r="DU1606">
        <v>4</v>
      </c>
      <c r="DV1606" t="s">
        <v>134</v>
      </c>
      <c r="DW1606" t="s">
        <v>134</v>
      </c>
      <c r="DX1606" t="s">
        <v>134</v>
      </c>
      <c r="DY1606" t="s">
        <v>134</v>
      </c>
      <c r="DZ1606">
        <v>5</v>
      </c>
      <c r="EA1606" t="s">
        <v>136</v>
      </c>
      <c r="EC1606" s="5">
        <v>12.68</v>
      </c>
      <c r="ED1606" s="5">
        <v>55</v>
      </c>
      <c r="EE1606">
        <v>13374684492</v>
      </c>
      <c r="EF1606" t="s">
        <v>14325</v>
      </c>
      <c r="EG1606" t="s">
        <v>148</v>
      </c>
      <c r="EH1606">
        <v>0</v>
      </c>
    </row>
    <row r="1607" spans="1:138" ht="15" customHeight="1" x14ac:dyDescent="0.35">
      <c r="A1607" t="s">
        <v>14846</v>
      </c>
      <c r="B1607" t="s">
        <v>132</v>
      </c>
      <c r="C1607" s="1">
        <v>44147.900464583334</v>
      </c>
      <c r="D1607" s="1">
        <v>44175</v>
      </c>
      <c r="E1607" t="s">
        <v>133</v>
      </c>
      <c r="F1607" t="s">
        <v>134</v>
      </c>
      <c r="G1607" t="s">
        <v>135</v>
      </c>
      <c r="H1607" t="s">
        <v>136</v>
      </c>
      <c r="I1607" t="s">
        <v>14847</v>
      </c>
      <c r="K1607" t="s">
        <v>7110</v>
      </c>
      <c r="M1607" t="s">
        <v>2891</v>
      </c>
      <c r="N1607" t="s">
        <v>139</v>
      </c>
      <c r="O1607" s="4">
        <v>33834</v>
      </c>
      <c r="P1607" t="s">
        <v>140</v>
      </c>
      <c r="R1607">
        <v>19106273016</v>
      </c>
      <c r="T1607">
        <v>115115</v>
      </c>
      <c r="U1607" t="s">
        <v>7111</v>
      </c>
      <c r="V1607" t="s">
        <v>14848</v>
      </c>
      <c r="W1607" t="s">
        <v>2893</v>
      </c>
      <c r="X1607" t="s">
        <v>143</v>
      </c>
      <c r="Y1607" t="s">
        <v>7113</v>
      </c>
      <c r="AA1607" t="s">
        <v>2894</v>
      </c>
      <c r="AB1607" t="s">
        <v>139</v>
      </c>
      <c r="AC1607" s="4">
        <v>33834</v>
      </c>
      <c r="AD1607" t="s">
        <v>140</v>
      </c>
      <c r="AF1607">
        <v>19106273016</v>
      </c>
      <c r="AH1607" t="s">
        <v>5401</v>
      </c>
      <c r="AZ1607" t="s">
        <v>175</v>
      </c>
      <c r="BA1607" t="s">
        <v>176</v>
      </c>
      <c r="BB1607" t="s">
        <v>134</v>
      </c>
      <c r="BC1607" t="s">
        <v>134</v>
      </c>
      <c r="BD1607" t="s">
        <v>134</v>
      </c>
      <c r="BE1607" t="s">
        <v>134</v>
      </c>
      <c r="BF1607" t="s">
        <v>136</v>
      </c>
      <c r="BG1607" t="s">
        <v>134</v>
      </c>
      <c r="BH1607" t="s">
        <v>136</v>
      </c>
      <c r="BN1607" t="s">
        <v>14849</v>
      </c>
      <c r="BO1607" t="s">
        <v>9382</v>
      </c>
      <c r="BP1607">
        <v>24</v>
      </c>
      <c r="BQ1607">
        <v>24</v>
      </c>
      <c r="BS1607" s="1">
        <v>44184</v>
      </c>
      <c r="BT1607" s="1">
        <v>44301</v>
      </c>
      <c r="BU1607" s="1">
        <v>44184</v>
      </c>
      <c r="BV1607" s="1">
        <v>44301</v>
      </c>
      <c r="BW1607" t="s">
        <v>136</v>
      </c>
      <c r="BX1607">
        <v>35</v>
      </c>
      <c r="BY1607">
        <v>0</v>
      </c>
      <c r="BZ1607">
        <v>6</v>
      </c>
      <c r="CA1607">
        <v>6</v>
      </c>
      <c r="CB1607">
        <v>6</v>
      </c>
      <c r="CC1607">
        <v>6</v>
      </c>
      <c r="CD1607">
        <v>6</v>
      </c>
      <c r="CE1607">
        <v>5</v>
      </c>
      <c r="CF1607" t="str">
        <f>"7:00 AM"</f>
        <v>7:00 AM</v>
      </c>
      <c r="CG1607" t="str">
        <f>"3:00 PM"</f>
        <v>3:00 PM</v>
      </c>
      <c r="CH1607" s="5">
        <v>11.71</v>
      </c>
      <c r="CI1607" t="s">
        <v>146</v>
      </c>
      <c r="CJ1607">
        <v>1.75</v>
      </c>
      <c r="CK1607" t="s">
        <v>9383</v>
      </c>
      <c r="CL1607" t="s">
        <v>134</v>
      </c>
      <c r="CM1607" t="s">
        <v>147</v>
      </c>
      <c r="CN1607" t="s">
        <v>148</v>
      </c>
      <c r="CO1607" t="s">
        <v>181</v>
      </c>
      <c r="CP1607" t="s">
        <v>149</v>
      </c>
      <c r="CQ1607">
        <v>1</v>
      </c>
      <c r="CR1607">
        <v>0</v>
      </c>
      <c r="CS1607" t="s">
        <v>136</v>
      </c>
      <c r="CT1607" t="s">
        <v>136</v>
      </c>
      <c r="CU1607" t="s">
        <v>136</v>
      </c>
      <c r="CV1607" t="s">
        <v>134</v>
      </c>
      <c r="CW1607" t="s">
        <v>134</v>
      </c>
      <c r="CX1607">
        <v>90</v>
      </c>
      <c r="CY1607" t="s">
        <v>134</v>
      </c>
      <c r="CZ1607" t="s">
        <v>134</v>
      </c>
      <c r="DA1607" t="s">
        <v>134</v>
      </c>
      <c r="DB1607" t="s">
        <v>134</v>
      </c>
      <c r="DC1607" t="s">
        <v>134</v>
      </c>
      <c r="DD1607" t="s">
        <v>136</v>
      </c>
      <c r="DF1607" t="s">
        <v>9384</v>
      </c>
      <c r="DG1607" t="s">
        <v>14850</v>
      </c>
      <c r="DH1607" t="s">
        <v>14851</v>
      </c>
      <c r="DI1607" t="s">
        <v>139</v>
      </c>
      <c r="DJ1607" s="4">
        <v>33527</v>
      </c>
      <c r="DK1607" t="s">
        <v>1067</v>
      </c>
      <c r="DL1607" t="s">
        <v>136</v>
      </c>
      <c r="DM1607">
        <v>2</v>
      </c>
      <c r="DN1607" t="s">
        <v>14852</v>
      </c>
      <c r="DO1607" t="s">
        <v>12828</v>
      </c>
      <c r="DP1607" t="s">
        <v>139</v>
      </c>
      <c r="DQ1607" t="str">
        <f>"33567"</f>
        <v>33567</v>
      </c>
      <c r="DR1607" t="s">
        <v>1067</v>
      </c>
      <c r="DS1607" s="2" t="s">
        <v>14853</v>
      </c>
      <c r="DT1607">
        <v>10</v>
      </c>
      <c r="DU1607">
        <v>61</v>
      </c>
      <c r="DV1607" t="s">
        <v>134</v>
      </c>
      <c r="DW1607" t="s">
        <v>134</v>
      </c>
      <c r="DX1607" t="s">
        <v>134</v>
      </c>
      <c r="DY1607" t="s">
        <v>134</v>
      </c>
      <c r="DZ1607">
        <v>2</v>
      </c>
      <c r="EA1607" t="s">
        <v>134</v>
      </c>
      <c r="EB1607" s="5">
        <v>12.68</v>
      </c>
      <c r="EC1607" s="5">
        <v>12.68</v>
      </c>
      <c r="ED1607" s="5">
        <v>55</v>
      </c>
      <c r="EE1607">
        <v>19106273016</v>
      </c>
      <c r="EF1607" t="s">
        <v>5401</v>
      </c>
      <c r="EG1607" t="s">
        <v>148</v>
      </c>
      <c r="EH1607">
        <v>2</v>
      </c>
    </row>
    <row r="1608" spans="1:138" ht="15" customHeight="1" x14ac:dyDescent="0.35">
      <c r="A1608" t="s">
        <v>22186</v>
      </c>
      <c r="B1608" t="s">
        <v>157</v>
      </c>
      <c r="C1608" s="1">
        <v>44138.532083217593</v>
      </c>
      <c r="D1608" s="1">
        <v>44175</v>
      </c>
      <c r="E1608" t="s">
        <v>133</v>
      </c>
      <c r="F1608" t="s">
        <v>134</v>
      </c>
      <c r="G1608" t="s">
        <v>135</v>
      </c>
      <c r="H1608" t="s">
        <v>136</v>
      </c>
      <c r="I1608" t="s">
        <v>2587</v>
      </c>
      <c r="K1608" t="s">
        <v>2591</v>
      </c>
      <c r="M1608" t="s">
        <v>2589</v>
      </c>
      <c r="N1608" t="s">
        <v>2120</v>
      </c>
      <c r="O1608" s="4">
        <v>49403</v>
      </c>
      <c r="P1608" t="s">
        <v>140</v>
      </c>
      <c r="R1608">
        <v>16168020758</v>
      </c>
      <c r="T1608">
        <v>115115</v>
      </c>
      <c r="U1608" t="s">
        <v>2590</v>
      </c>
      <c r="V1608" t="s">
        <v>348</v>
      </c>
      <c r="W1608" t="s">
        <v>534</v>
      </c>
      <c r="X1608" t="s">
        <v>164</v>
      </c>
      <c r="Y1608" t="s">
        <v>2591</v>
      </c>
      <c r="AA1608" t="s">
        <v>2589</v>
      </c>
      <c r="AB1608" t="s">
        <v>2120</v>
      </c>
      <c r="AC1608" s="4">
        <v>49403</v>
      </c>
      <c r="AD1608" t="s">
        <v>140</v>
      </c>
      <c r="AF1608">
        <v>16168020758</v>
      </c>
      <c r="AH1608" t="s">
        <v>2592</v>
      </c>
      <c r="AI1608" t="s">
        <v>226</v>
      </c>
      <c r="AJ1608" t="s">
        <v>2593</v>
      </c>
      <c r="AK1608" t="s">
        <v>2594</v>
      </c>
      <c r="AL1608" t="s">
        <v>347</v>
      </c>
      <c r="AM1608" t="s">
        <v>2595</v>
      </c>
      <c r="AN1608" t="s">
        <v>2596</v>
      </c>
      <c r="AO1608" t="s">
        <v>11403</v>
      </c>
      <c r="AP1608" t="s">
        <v>2120</v>
      </c>
      <c r="AQ1608" s="4">
        <v>49503</v>
      </c>
      <c r="AR1608" t="s">
        <v>140</v>
      </c>
      <c r="AT1608">
        <v>16162335276</v>
      </c>
      <c r="AV1608" t="s">
        <v>2598</v>
      </c>
      <c r="AW1608" t="s">
        <v>2599</v>
      </c>
      <c r="AX1608" t="s">
        <v>2120</v>
      </c>
      <c r="AY1608" t="s">
        <v>2600</v>
      </c>
      <c r="AZ1608" t="s">
        <v>175</v>
      </c>
      <c r="BA1608" t="s">
        <v>176</v>
      </c>
      <c r="BB1608" t="s">
        <v>134</v>
      </c>
      <c r="BC1608" t="s">
        <v>134</v>
      </c>
      <c r="BD1608" t="s">
        <v>134</v>
      </c>
      <c r="BE1608" t="s">
        <v>134</v>
      </c>
      <c r="BF1608" t="s">
        <v>136</v>
      </c>
      <c r="BG1608" t="s">
        <v>134</v>
      </c>
      <c r="BH1608" t="s">
        <v>136</v>
      </c>
      <c r="BN1608" t="s">
        <v>22187</v>
      </c>
      <c r="BO1608" t="s">
        <v>381</v>
      </c>
      <c r="BP1608">
        <v>70</v>
      </c>
      <c r="BQ1608">
        <v>70</v>
      </c>
      <c r="BR1608">
        <v>70</v>
      </c>
      <c r="BS1608" s="1">
        <v>44200</v>
      </c>
      <c r="BT1608" s="1">
        <v>44475</v>
      </c>
      <c r="BU1608" s="1">
        <v>44200</v>
      </c>
      <c r="BV1608" s="1">
        <v>44475</v>
      </c>
      <c r="BW1608" t="s">
        <v>136</v>
      </c>
      <c r="BX1608">
        <v>36</v>
      </c>
      <c r="BY1608">
        <v>0</v>
      </c>
      <c r="BZ1608">
        <v>6</v>
      </c>
      <c r="CA1608">
        <v>6</v>
      </c>
      <c r="CB1608">
        <v>6</v>
      </c>
      <c r="CC1608">
        <v>6</v>
      </c>
      <c r="CD1608">
        <v>6</v>
      </c>
      <c r="CE1608">
        <v>6</v>
      </c>
      <c r="CF1608" t="str">
        <f>"8:00 AM"</f>
        <v>8:00 AM</v>
      </c>
      <c r="CG1608" t="str">
        <f>"2:00 PM"</f>
        <v>2:00 PM</v>
      </c>
      <c r="CH1608" s="5">
        <v>14.4</v>
      </c>
      <c r="CI1608" t="s">
        <v>146</v>
      </c>
      <c r="CL1608" t="s">
        <v>136</v>
      </c>
      <c r="CM1608" t="s">
        <v>147</v>
      </c>
      <c r="CN1608" t="s">
        <v>148</v>
      </c>
      <c r="CO1608" t="s">
        <v>2602</v>
      </c>
      <c r="CP1608" t="s">
        <v>149</v>
      </c>
      <c r="CQ1608">
        <v>3</v>
      </c>
      <c r="CR1608">
        <v>0</v>
      </c>
      <c r="CS1608" t="s">
        <v>136</v>
      </c>
      <c r="CT1608" t="s">
        <v>136</v>
      </c>
      <c r="CU1608" t="s">
        <v>136</v>
      </c>
      <c r="CV1608" t="s">
        <v>134</v>
      </c>
      <c r="CW1608" t="s">
        <v>134</v>
      </c>
      <c r="CX1608">
        <v>60</v>
      </c>
      <c r="CY1608" t="s">
        <v>134</v>
      </c>
      <c r="CZ1608" t="s">
        <v>134</v>
      </c>
      <c r="DA1608" t="s">
        <v>134</v>
      </c>
      <c r="DB1608" t="s">
        <v>134</v>
      </c>
      <c r="DC1608" t="s">
        <v>134</v>
      </c>
      <c r="DD1608" t="s">
        <v>136</v>
      </c>
      <c r="DF1608" t="s">
        <v>14033</v>
      </c>
      <c r="DG1608" t="s">
        <v>22188</v>
      </c>
      <c r="DH1608" t="s">
        <v>2605</v>
      </c>
      <c r="DI1608" t="s">
        <v>2120</v>
      </c>
      <c r="DJ1608" s="4">
        <v>49464</v>
      </c>
      <c r="DK1608" t="s">
        <v>2606</v>
      </c>
      <c r="DL1608" t="s">
        <v>134</v>
      </c>
      <c r="DM1608">
        <v>32</v>
      </c>
      <c r="DN1608" t="s">
        <v>22189</v>
      </c>
      <c r="DO1608" t="s">
        <v>2589</v>
      </c>
      <c r="DP1608" t="s">
        <v>2120</v>
      </c>
      <c r="DQ1608" t="str">
        <f>"49403"</f>
        <v>49403</v>
      </c>
      <c r="DR1608" t="s">
        <v>2606</v>
      </c>
      <c r="DS1608" t="s">
        <v>861</v>
      </c>
      <c r="DT1608">
        <v>1</v>
      </c>
      <c r="DU1608">
        <v>104</v>
      </c>
      <c r="DV1608" t="s">
        <v>134</v>
      </c>
      <c r="DW1608" t="s">
        <v>134</v>
      </c>
      <c r="DX1608" t="s">
        <v>134</v>
      </c>
      <c r="DY1608" t="s">
        <v>134</v>
      </c>
      <c r="DZ1608">
        <v>2</v>
      </c>
      <c r="EA1608" t="s">
        <v>136</v>
      </c>
      <c r="EC1608" s="5">
        <v>12.68</v>
      </c>
      <c r="ED1608" s="5">
        <v>55</v>
      </c>
      <c r="EE1608">
        <v>16168020758</v>
      </c>
      <c r="EF1608" t="s">
        <v>2592</v>
      </c>
      <c r="EG1608" t="s">
        <v>155</v>
      </c>
      <c r="EH1608">
        <v>0</v>
      </c>
    </row>
    <row r="1609" spans="1:138" ht="15" customHeight="1" x14ac:dyDescent="0.35">
      <c r="A1609" t="s">
        <v>9964</v>
      </c>
      <c r="B1609" t="s">
        <v>157</v>
      </c>
      <c r="C1609" s="1">
        <v>44132.688767939813</v>
      </c>
      <c r="D1609" s="1">
        <v>44175</v>
      </c>
      <c r="E1609" t="s">
        <v>133</v>
      </c>
      <c r="F1609" t="s">
        <v>136</v>
      </c>
      <c r="G1609" t="s">
        <v>135</v>
      </c>
      <c r="H1609" t="s">
        <v>136</v>
      </c>
      <c r="I1609" t="s">
        <v>9965</v>
      </c>
      <c r="K1609" t="s">
        <v>9966</v>
      </c>
      <c r="M1609" t="s">
        <v>9967</v>
      </c>
      <c r="N1609" t="s">
        <v>374</v>
      </c>
      <c r="O1609" s="4">
        <v>77581</v>
      </c>
      <c r="P1609" t="s">
        <v>140</v>
      </c>
      <c r="R1609">
        <v>12817325850</v>
      </c>
      <c r="T1609">
        <v>112910</v>
      </c>
      <c r="U1609" t="s">
        <v>9968</v>
      </c>
      <c r="V1609" t="s">
        <v>9969</v>
      </c>
      <c r="W1609" t="s">
        <v>683</v>
      </c>
      <c r="X1609" t="s">
        <v>990</v>
      </c>
      <c r="Y1609" t="s">
        <v>9966</v>
      </c>
      <c r="AA1609" t="s">
        <v>9967</v>
      </c>
      <c r="AB1609" t="s">
        <v>374</v>
      </c>
      <c r="AC1609" s="4">
        <v>77581</v>
      </c>
      <c r="AD1609" t="s">
        <v>140</v>
      </c>
      <c r="AF1609">
        <v>12817326120</v>
      </c>
      <c r="AH1609" t="s">
        <v>9970</v>
      </c>
      <c r="AI1609" t="s">
        <v>168</v>
      </c>
      <c r="AJ1609" t="s">
        <v>1977</v>
      </c>
      <c r="AK1609" t="s">
        <v>1978</v>
      </c>
      <c r="AL1609" t="s">
        <v>1979</v>
      </c>
      <c r="AM1609" t="s">
        <v>1980</v>
      </c>
      <c r="AN1609" t="s">
        <v>1981</v>
      </c>
      <c r="AO1609" t="s">
        <v>1982</v>
      </c>
      <c r="AP1609" t="s">
        <v>246</v>
      </c>
      <c r="AQ1609" s="4">
        <v>70754</v>
      </c>
      <c r="AR1609" t="s">
        <v>140</v>
      </c>
      <c r="AT1609">
        <v>12256863033</v>
      </c>
      <c r="AV1609" t="s">
        <v>1983</v>
      </c>
      <c r="AW1609" t="s">
        <v>1984</v>
      </c>
      <c r="AZ1609" t="s">
        <v>334</v>
      </c>
      <c r="BA1609" t="s">
        <v>335</v>
      </c>
      <c r="BB1609" t="s">
        <v>136</v>
      </c>
      <c r="BC1609" t="s">
        <v>136</v>
      </c>
      <c r="BD1609" t="s">
        <v>148</v>
      </c>
      <c r="BE1609" t="s">
        <v>136</v>
      </c>
      <c r="BF1609" t="s">
        <v>136</v>
      </c>
      <c r="BG1609" t="s">
        <v>134</v>
      </c>
      <c r="BH1609" t="s">
        <v>136</v>
      </c>
      <c r="BN1609" t="s">
        <v>9971</v>
      </c>
      <c r="BO1609" t="s">
        <v>905</v>
      </c>
      <c r="BP1609">
        <v>12</v>
      </c>
      <c r="BQ1609">
        <v>12</v>
      </c>
      <c r="BR1609">
        <v>12</v>
      </c>
      <c r="BS1609" s="1">
        <v>44200</v>
      </c>
      <c r="BT1609" s="1">
        <v>44504</v>
      </c>
      <c r="BU1609" s="1">
        <v>44200</v>
      </c>
      <c r="BV1609" s="1">
        <v>44504</v>
      </c>
      <c r="BW1609" t="s">
        <v>136</v>
      </c>
      <c r="BX1609">
        <v>35</v>
      </c>
      <c r="BY1609">
        <v>0</v>
      </c>
      <c r="BZ1609">
        <v>6</v>
      </c>
      <c r="CA1609">
        <v>6</v>
      </c>
      <c r="CB1609">
        <v>6</v>
      </c>
      <c r="CC1609">
        <v>6</v>
      </c>
      <c r="CD1609">
        <v>6</v>
      </c>
      <c r="CE1609">
        <v>5</v>
      </c>
      <c r="CF1609" t="str">
        <f>"7:00 AM"</f>
        <v>7:00 AM</v>
      </c>
      <c r="CG1609" t="str">
        <f>"1:00 PM"</f>
        <v>1:00 PM</v>
      </c>
      <c r="CH1609" s="5">
        <v>12.67</v>
      </c>
      <c r="CI1609" t="s">
        <v>146</v>
      </c>
      <c r="CJ1609">
        <v>0</v>
      </c>
      <c r="CK1609" t="s">
        <v>3352</v>
      </c>
      <c r="CL1609" t="s">
        <v>134</v>
      </c>
      <c r="CM1609" t="s">
        <v>147</v>
      </c>
      <c r="CN1609" t="s">
        <v>148</v>
      </c>
      <c r="CO1609" s="2" t="s">
        <v>3165</v>
      </c>
      <c r="CP1609" t="s">
        <v>149</v>
      </c>
      <c r="CQ1609">
        <v>3</v>
      </c>
      <c r="CR1609">
        <v>0</v>
      </c>
      <c r="CS1609" t="s">
        <v>136</v>
      </c>
      <c r="CT1609" t="s">
        <v>136</v>
      </c>
      <c r="CU1609" t="s">
        <v>136</v>
      </c>
      <c r="CV1609" t="s">
        <v>136</v>
      </c>
      <c r="CW1609" t="s">
        <v>134</v>
      </c>
      <c r="CX1609">
        <v>70</v>
      </c>
      <c r="CY1609" t="s">
        <v>134</v>
      </c>
      <c r="CZ1609" t="s">
        <v>134</v>
      </c>
      <c r="DA1609" t="s">
        <v>134</v>
      </c>
      <c r="DB1609" t="s">
        <v>134</v>
      </c>
      <c r="DC1609" t="s">
        <v>134</v>
      </c>
      <c r="DD1609" t="s">
        <v>136</v>
      </c>
      <c r="DF1609" s="2" t="s">
        <v>9972</v>
      </c>
      <c r="DG1609" t="s">
        <v>9966</v>
      </c>
      <c r="DH1609" t="s">
        <v>9967</v>
      </c>
      <c r="DI1609" t="s">
        <v>374</v>
      </c>
      <c r="DJ1609" s="4">
        <v>77581</v>
      </c>
      <c r="DK1609" t="s">
        <v>2904</v>
      </c>
      <c r="DL1609" t="s">
        <v>136</v>
      </c>
      <c r="DM1609">
        <v>1</v>
      </c>
      <c r="DN1609" t="s">
        <v>9966</v>
      </c>
      <c r="DO1609" t="s">
        <v>9967</v>
      </c>
      <c r="DP1609" t="s">
        <v>374</v>
      </c>
      <c r="DQ1609" t="str">
        <f>"77581"</f>
        <v>77581</v>
      </c>
      <c r="DR1609" t="s">
        <v>2904</v>
      </c>
      <c r="DS1609" t="s">
        <v>9973</v>
      </c>
      <c r="DT1609">
        <v>1</v>
      </c>
      <c r="DU1609">
        <v>15</v>
      </c>
      <c r="DV1609" t="s">
        <v>134</v>
      </c>
      <c r="DW1609" t="s">
        <v>134</v>
      </c>
      <c r="DX1609" t="s">
        <v>134</v>
      </c>
      <c r="DY1609" t="s">
        <v>136</v>
      </c>
      <c r="DZ1609">
        <v>1</v>
      </c>
      <c r="EA1609" t="s">
        <v>136</v>
      </c>
      <c r="EC1609" s="5">
        <v>12.68</v>
      </c>
      <c r="ED1609" s="5">
        <v>55</v>
      </c>
      <c r="EE1609">
        <v>12817326120</v>
      </c>
      <c r="EF1609" t="s">
        <v>9970</v>
      </c>
      <c r="EG1609" t="s">
        <v>9974</v>
      </c>
      <c r="EH1609">
        <v>2</v>
      </c>
    </row>
    <row r="1610" spans="1:138" ht="15" customHeight="1" x14ac:dyDescent="0.35">
      <c r="A1610" t="s">
        <v>9698</v>
      </c>
      <c r="B1610" t="s">
        <v>157</v>
      </c>
      <c r="C1610" s="1">
        <v>44137.656011805557</v>
      </c>
      <c r="D1610" s="1">
        <v>44175</v>
      </c>
      <c r="E1610" t="s">
        <v>133</v>
      </c>
      <c r="F1610" t="s">
        <v>136</v>
      </c>
      <c r="G1610" t="s">
        <v>135</v>
      </c>
      <c r="H1610" t="s">
        <v>136</v>
      </c>
      <c r="I1610" t="s">
        <v>9699</v>
      </c>
      <c r="K1610" t="s">
        <v>9700</v>
      </c>
      <c r="M1610" t="s">
        <v>5296</v>
      </c>
      <c r="N1610" t="s">
        <v>139</v>
      </c>
      <c r="O1610" s="4">
        <v>33470</v>
      </c>
      <c r="P1610" t="s">
        <v>140</v>
      </c>
      <c r="R1610">
        <v>15616443462</v>
      </c>
      <c r="T1610">
        <v>112910</v>
      </c>
      <c r="U1610" t="s">
        <v>9701</v>
      </c>
      <c r="V1610" t="s">
        <v>2113</v>
      </c>
      <c r="X1610" t="s">
        <v>990</v>
      </c>
      <c r="Y1610" t="s">
        <v>9700</v>
      </c>
      <c r="AA1610" t="s">
        <v>5296</v>
      </c>
      <c r="AB1610" t="s">
        <v>139</v>
      </c>
      <c r="AC1610" s="4">
        <v>33470</v>
      </c>
      <c r="AD1610" t="s">
        <v>140</v>
      </c>
      <c r="AF1610">
        <v>15616443462</v>
      </c>
      <c r="AH1610" t="s">
        <v>148</v>
      </c>
      <c r="AI1610" t="s">
        <v>168</v>
      </c>
      <c r="AJ1610" t="s">
        <v>456</v>
      </c>
      <c r="AK1610" t="s">
        <v>457</v>
      </c>
      <c r="AM1610" t="s">
        <v>458</v>
      </c>
      <c r="AO1610" t="s">
        <v>459</v>
      </c>
      <c r="AP1610" t="s">
        <v>460</v>
      </c>
      <c r="AQ1610" s="4">
        <v>73737</v>
      </c>
      <c r="AR1610" t="s">
        <v>140</v>
      </c>
      <c r="AT1610">
        <v>15802274747</v>
      </c>
      <c r="AV1610" t="s">
        <v>461</v>
      </c>
      <c r="AW1610" t="s">
        <v>462</v>
      </c>
      <c r="AZ1610" t="s">
        <v>334</v>
      </c>
      <c r="BA1610" t="s">
        <v>335</v>
      </c>
      <c r="BB1610" t="s">
        <v>136</v>
      </c>
      <c r="BC1610" t="s">
        <v>136</v>
      </c>
      <c r="BD1610" t="s">
        <v>148</v>
      </c>
      <c r="BE1610" t="s">
        <v>136</v>
      </c>
      <c r="BF1610" t="s">
        <v>136</v>
      </c>
      <c r="BG1610" t="s">
        <v>134</v>
      </c>
      <c r="BH1610" t="s">
        <v>136</v>
      </c>
      <c r="BN1610" t="s">
        <v>9702</v>
      </c>
      <c r="BO1610" t="s">
        <v>464</v>
      </c>
      <c r="BP1610">
        <v>10</v>
      </c>
      <c r="BQ1610">
        <v>10</v>
      </c>
      <c r="BR1610">
        <v>10</v>
      </c>
      <c r="BS1610" s="1">
        <v>44201</v>
      </c>
      <c r="BT1610" s="1">
        <v>44500</v>
      </c>
      <c r="BU1610" s="1">
        <v>44201</v>
      </c>
      <c r="BV1610" s="1">
        <v>44500</v>
      </c>
      <c r="BW1610" t="s">
        <v>136</v>
      </c>
      <c r="BX1610">
        <v>54</v>
      </c>
      <c r="BY1610">
        <v>0</v>
      </c>
      <c r="BZ1610">
        <v>9</v>
      </c>
      <c r="CA1610">
        <v>9</v>
      </c>
      <c r="CB1610">
        <v>9</v>
      </c>
      <c r="CC1610">
        <v>9</v>
      </c>
      <c r="CD1610">
        <v>9</v>
      </c>
      <c r="CE1610">
        <v>9</v>
      </c>
      <c r="CF1610" t="str">
        <f>"8:00 AM"</f>
        <v>8:00 AM</v>
      </c>
      <c r="CG1610" t="str">
        <f>"6:00 PM"</f>
        <v>6:00 PM</v>
      </c>
      <c r="CH1610" s="5">
        <v>11.71</v>
      </c>
      <c r="CI1610" t="s">
        <v>146</v>
      </c>
      <c r="CL1610" t="s">
        <v>136</v>
      </c>
      <c r="CM1610" t="s">
        <v>312</v>
      </c>
      <c r="CN1610" t="s">
        <v>148</v>
      </c>
      <c r="CO1610" t="s">
        <v>465</v>
      </c>
      <c r="CP1610" t="s">
        <v>149</v>
      </c>
      <c r="CQ1610">
        <v>3</v>
      </c>
      <c r="CR1610">
        <v>0</v>
      </c>
      <c r="CS1610" t="s">
        <v>136</v>
      </c>
      <c r="CT1610" t="s">
        <v>134</v>
      </c>
      <c r="CU1610" t="s">
        <v>136</v>
      </c>
      <c r="CV1610" t="s">
        <v>134</v>
      </c>
      <c r="CW1610" t="s">
        <v>134</v>
      </c>
      <c r="CX1610">
        <v>60</v>
      </c>
      <c r="CY1610" t="s">
        <v>134</v>
      </c>
      <c r="CZ1610" t="s">
        <v>134</v>
      </c>
      <c r="DA1610" t="s">
        <v>134</v>
      </c>
      <c r="DB1610" t="s">
        <v>136</v>
      </c>
      <c r="DC1610" t="s">
        <v>134</v>
      </c>
      <c r="DD1610" t="s">
        <v>136</v>
      </c>
      <c r="DF1610" t="s">
        <v>466</v>
      </c>
      <c r="DG1610" t="s">
        <v>9703</v>
      </c>
      <c r="DH1610" t="s">
        <v>5296</v>
      </c>
      <c r="DI1610" t="s">
        <v>139</v>
      </c>
      <c r="DJ1610" s="4">
        <v>33470</v>
      </c>
      <c r="DK1610" t="s">
        <v>1400</v>
      </c>
      <c r="DL1610" t="s">
        <v>134</v>
      </c>
      <c r="DM1610">
        <v>33</v>
      </c>
      <c r="DN1610" t="s">
        <v>9704</v>
      </c>
      <c r="DO1610" t="s">
        <v>3142</v>
      </c>
      <c r="DP1610" t="s">
        <v>139</v>
      </c>
      <c r="DQ1610" t="str">
        <f>"33598"</f>
        <v>33598</v>
      </c>
      <c r="DR1610" t="s">
        <v>1067</v>
      </c>
      <c r="DS1610" t="s">
        <v>296</v>
      </c>
      <c r="DT1610">
        <v>1</v>
      </c>
      <c r="DU1610">
        <v>10</v>
      </c>
      <c r="DV1610" t="s">
        <v>134</v>
      </c>
      <c r="DW1610" t="s">
        <v>134</v>
      </c>
      <c r="DX1610" t="s">
        <v>134</v>
      </c>
      <c r="DY1610" t="s">
        <v>134</v>
      </c>
      <c r="DZ1610">
        <v>2</v>
      </c>
      <c r="EA1610" t="s">
        <v>136</v>
      </c>
      <c r="EC1610" s="5">
        <v>12.68</v>
      </c>
      <c r="ED1610" s="5">
        <v>55</v>
      </c>
      <c r="EE1610">
        <v>15616443462</v>
      </c>
      <c r="EF1610" t="s">
        <v>9705</v>
      </c>
      <c r="EG1610" t="s">
        <v>148</v>
      </c>
      <c r="EH1610">
        <v>0</v>
      </c>
    </row>
    <row r="1611" spans="1:138" ht="15" customHeight="1" x14ac:dyDescent="0.35">
      <c r="A1611" t="s">
        <v>23740</v>
      </c>
      <c r="B1611" t="s">
        <v>157</v>
      </c>
      <c r="C1611" s="1">
        <v>44134.379946990739</v>
      </c>
      <c r="D1611" s="1">
        <v>44175</v>
      </c>
      <c r="E1611" t="s">
        <v>133</v>
      </c>
      <c r="F1611" t="s">
        <v>136</v>
      </c>
      <c r="G1611" t="s">
        <v>135</v>
      </c>
      <c r="H1611" t="s">
        <v>136</v>
      </c>
      <c r="I1611" t="s">
        <v>23741</v>
      </c>
      <c r="J1611" t="s">
        <v>21006</v>
      </c>
      <c r="K1611" t="s">
        <v>23742</v>
      </c>
      <c r="L1611" t="s">
        <v>23743</v>
      </c>
      <c r="M1611" t="s">
        <v>23744</v>
      </c>
      <c r="N1611" t="s">
        <v>720</v>
      </c>
      <c r="O1611" s="4">
        <v>39555</v>
      </c>
      <c r="P1611" t="s">
        <v>140</v>
      </c>
      <c r="R1611">
        <v>12285883236</v>
      </c>
      <c r="T1611">
        <v>111421</v>
      </c>
      <c r="U1611" t="s">
        <v>6404</v>
      </c>
      <c r="V1611" t="s">
        <v>347</v>
      </c>
      <c r="W1611" t="s">
        <v>13520</v>
      </c>
      <c r="X1611" t="s">
        <v>164</v>
      </c>
      <c r="Y1611" t="s">
        <v>23745</v>
      </c>
      <c r="AA1611" t="s">
        <v>23746</v>
      </c>
      <c r="AB1611" t="s">
        <v>720</v>
      </c>
      <c r="AC1611" s="4">
        <v>39555</v>
      </c>
      <c r="AD1611" t="s">
        <v>140</v>
      </c>
      <c r="AF1611">
        <v>12289901993</v>
      </c>
      <c r="AH1611" t="s">
        <v>1134</v>
      </c>
      <c r="AI1611" t="s">
        <v>168</v>
      </c>
      <c r="AJ1611" t="s">
        <v>1135</v>
      </c>
      <c r="AK1611" t="s">
        <v>1136</v>
      </c>
      <c r="AL1611" t="s">
        <v>229</v>
      </c>
      <c r="AM1611" t="s">
        <v>1137</v>
      </c>
      <c r="AN1611" t="s">
        <v>1138</v>
      </c>
      <c r="AO1611" t="s">
        <v>1139</v>
      </c>
      <c r="AP1611" t="s">
        <v>537</v>
      </c>
      <c r="AQ1611" s="4">
        <v>28327</v>
      </c>
      <c r="AR1611" t="s">
        <v>140</v>
      </c>
      <c r="AT1611">
        <v>19109476004</v>
      </c>
      <c r="AV1611" t="s">
        <v>1140</v>
      </c>
      <c r="AW1611" t="s">
        <v>1141</v>
      </c>
      <c r="AZ1611" t="s">
        <v>821</v>
      </c>
      <c r="BA1611" t="s">
        <v>822</v>
      </c>
      <c r="BB1611" t="s">
        <v>136</v>
      </c>
      <c r="BC1611" t="s">
        <v>136</v>
      </c>
      <c r="BD1611" t="s">
        <v>148</v>
      </c>
      <c r="BE1611" t="s">
        <v>136</v>
      </c>
      <c r="BF1611" t="s">
        <v>136</v>
      </c>
      <c r="BG1611" t="s">
        <v>134</v>
      </c>
      <c r="BH1611" t="s">
        <v>136</v>
      </c>
      <c r="BN1611" t="s">
        <v>23747</v>
      </c>
      <c r="BO1611" t="s">
        <v>676</v>
      </c>
      <c r="BP1611">
        <v>6</v>
      </c>
      <c r="BQ1611">
        <v>5</v>
      </c>
      <c r="BR1611">
        <v>5</v>
      </c>
      <c r="BS1611" s="1">
        <v>44201</v>
      </c>
      <c r="BT1611" s="1">
        <v>44505</v>
      </c>
      <c r="BU1611" s="1">
        <v>44201</v>
      </c>
      <c r="BV1611" s="1">
        <v>44505</v>
      </c>
      <c r="BW1611" t="s">
        <v>136</v>
      </c>
      <c r="BX1611">
        <v>36</v>
      </c>
      <c r="BY1611">
        <v>0</v>
      </c>
      <c r="BZ1611">
        <v>6</v>
      </c>
      <c r="CA1611">
        <v>6</v>
      </c>
      <c r="CB1611">
        <v>6</v>
      </c>
      <c r="CC1611">
        <v>6</v>
      </c>
      <c r="CD1611">
        <v>6</v>
      </c>
      <c r="CE1611">
        <v>6</v>
      </c>
      <c r="CF1611" t="str">
        <f>"7:00 AM"</f>
        <v>7:00 AM</v>
      </c>
      <c r="CG1611" t="str">
        <f>"2:00 PM"</f>
        <v>2:00 PM</v>
      </c>
      <c r="CH1611" s="5">
        <v>11.83</v>
      </c>
      <c r="CI1611" t="s">
        <v>146</v>
      </c>
      <c r="CL1611" t="s">
        <v>136</v>
      </c>
      <c r="CM1611" t="s">
        <v>147</v>
      </c>
      <c r="CN1611" t="s">
        <v>148</v>
      </c>
      <c r="CO1611" t="s">
        <v>1270</v>
      </c>
      <c r="CP1611" t="s">
        <v>149</v>
      </c>
      <c r="CQ1611">
        <v>3</v>
      </c>
      <c r="CR1611">
        <v>0</v>
      </c>
      <c r="CS1611" t="s">
        <v>136</v>
      </c>
      <c r="CT1611" t="s">
        <v>134</v>
      </c>
      <c r="CU1611" t="s">
        <v>136</v>
      </c>
      <c r="CV1611" t="s">
        <v>134</v>
      </c>
      <c r="CW1611" t="s">
        <v>134</v>
      </c>
      <c r="CX1611">
        <v>75</v>
      </c>
      <c r="CY1611" t="s">
        <v>134</v>
      </c>
      <c r="CZ1611" t="s">
        <v>134</v>
      </c>
      <c r="DA1611" t="s">
        <v>134</v>
      </c>
      <c r="DB1611" t="s">
        <v>134</v>
      </c>
      <c r="DC1611" t="s">
        <v>134</v>
      </c>
      <c r="DD1611" t="s">
        <v>136</v>
      </c>
      <c r="DF1611" t="s">
        <v>13667</v>
      </c>
      <c r="DG1611" t="s">
        <v>23748</v>
      </c>
      <c r="DH1611" t="s">
        <v>14824</v>
      </c>
      <c r="DI1611" t="s">
        <v>720</v>
      </c>
      <c r="DJ1611" s="4">
        <v>39562</v>
      </c>
      <c r="DK1611" t="s">
        <v>712</v>
      </c>
      <c r="DL1611" t="s">
        <v>136</v>
      </c>
      <c r="DM1611">
        <v>1</v>
      </c>
      <c r="DN1611" t="s">
        <v>23748</v>
      </c>
      <c r="DO1611" t="s">
        <v>14824</v>
      </c>
      <c r="DP1611" t="s">
        <v>720</v>
      </c>
      <c r="DQ1611" t="str">
        <f>"39562"</f>
        <v>39562</v>
      </c>
      <c r="DR1611" t="s">
        <v>712</v>
      </c>
      <c r="DS1611" t="s">
        <v>830</v>
      </c>
      <c r="DT1611">
        <v>1</v>
      </c>
      <c r="DU1611">
        <v>6</v>
      </c>
      <c r="DV1611" t="s">
        <v>134</v>
      </c>
      <c r="DW1611" t="s">
        <v>134</v>
      </c>
      <c r="DX1611" t="s">
        <v>134</v>
      </c>
      <c r="DY1611" t="s">
        <v>136</v>
      </c>
      <c r="DZ1611">
        <v>1</v>
      </c>
      <c r="EA1611" t="s">
        <v>136</v>
      </c>
      <c r="EC1611" s="5">
        <v>12.68</v>
      </c>
      <c r="ED1611" s="5">
        <v>55</v>
      </c>
      <c r="EE1611" t="s">
        <v>148</v>
      </c>
      <c r="EF1611" t="s">
        <v>1751</v>
      </c>
      <c r="EG1611" t="s">
        <v>1145</v>
      </c>
      <c r="EH1611">
        <v>0</v>
      </c>
    </row>
    <row r="1612" spans="1:138" ht="15" customHeight="1" x14ac:dyDescent="0.35">
      <c r="A1612" t="s">
        <v>23804</v>
      </c>
      <c r="B1612" t="s">
        <v>157</v>
      </c>
      <c r="C1612" s="1">
        <v>44138.596372337961</v>
      </c>
      <c r="D1612" s="1">
        <v>44175</v>
      </c>
      <c r="E1612" t="s">
        <v>133</v>
      </c>
      <c r="F1612" t="s">
        <v>136</v>
      </c>
      <c r="G1612" t="s">
        <v>135</v>
      </c>
      <c r="H1612" t="s">
        <v>136</v>
      </c>
      <c r="I1612" t="s">
        <v>23805</v>
      </c>
      <c r="J1612" t="s">
        <v>23806</v>
      </c>
      <c r="K1612" t="s">
        <v>23807</v>
      </c>
      <c r="M1612" t="s">
        <v>16628</v>
      </c>
      <c r="N1612" t="s">
        <v>246</v>
      </c>
      <c r="O1612" s="4">
        <v>70515</v>
      </c>
      <c r="P1612" t="s">
        <v>140</v>
      </c>
      <c r="R1612">
        <v>13372245188</v>
      </c>
      <c r="T1612">
        <v>112512</v>
      </c>
      <c r="U1612" t="s">
        <v>13173</v>
      </c>
      <c r="V1612" t="s">
        <v>433</v>
      </c>
      <c r="X1612" t="s">
        <v>164</v>
      </c>
      <c r="Y1612" t="s">
        <v>23808</v>
      </c>
      <c r="AA1612" t="s">
        <v>778</v>
      </c>
      <c r="AB1612" t="s">
        <v>246</v>
      </c>
      <c r="AC1612" s="4">
        <v>70515</v>
      </c>
      <c r="AD1612" t="s">
        <v>140</v>
      </c>
      <c r="AF1612">
        <v>13372245188</v>
      </c>
      <c r="AH1612" t="s">
        <v>23809</v>
      </c>
      <c r="AI1612" t="s">
        <v>168</v>
      </c>
      <c r="AJ1612" t="s">
        <v>1977</v>
      </c>
      <c r="AK1612" t="s">
        <v>1978</v>
      </c>
      <c r="AL1612" t="s">
        <v>1979</v>
      </c>
      <c r="AM1612" t="s">
        <v>1980</v>
      </c>
      <c r="AN1612" t="s">
        <v>1981</v>
      </c>
      <c r="AO1612" t="s">
        <v>1982</v>
      </c>
      <c r="AP1612" t="s">
        <v>246</v>
      </c>
      <c r="AQ1612" s="4">
        <v>70754</v>
      </c>
      <c r="AR1612" t="s">
        <v>140</v>
      </c>
      <c r="AT1612">
        <v>12256863033</v>
      </c>
      <c r="AV1612" t="s">
        <v>1983</v>
      </c>
      <c r="AW1612" t="s">
        <v>1984</v>
      </c>
      <c r="AZ1612" t="s">
        <v>175</v>
      </c>
      <c r="BA1612" t="s">
        <v>176</v>
      </c>
      <c r="BB1612" t="s">
        <v>136</v>
      </c>
      <c r="BC1612" t="s">
        <v>136</v>
      </c>
      <c r="BD1612" t="s">
        <v>148</v>
      </c>
      <c r="BE1612" t="s">
        <v>136</v>
      </c>
      <c r="BF1612" t="s">
        <v>136</v>
      </c>
      <c r="BG1612" t="s">
        <v>134</v>
      </c>
      <c r="BH1612" t="s">
        <v>136</v>
      </c>
      <c r="BN1612" t="s">
        <v>23810</v>
      </c>
      <c r="BO1612" t="s">
        <v>905</v>
      </c>
      <c r="BP1612">
        <v>3</v>
      </c>
      <c r="BQ1612">
        <v>3</v>
      </c>
      <c r="BR1612">
        <v>3</v>
      </c>
      <c r="BS1612" s="1">
        <v>44206</v>
      </c>
      <c r="BT1612" s="1">
        <v>44378</v>
      </c>
      <c r="BU1612" s="1">
        <v>44206</v>
      </c>
      <c r="BV1612" s="1">
        <v>44378</v>
      </c>
      <c r="BW1612" t="s">
        <v>136</v>
      </c>
      <c r="BX1612">
        <v>35</v>
      </c>
      <c r="BY1612">
        <v>0</v>
      </c>
      <c r="BZ1612">
        <v>6</v>
      </c>
      <c r="CA1612">
        <v>6</v>
      </c>
      <c r="CB1612">
        <v>6</v>
      </c>
      <c r="CC1612">
        <v>6</v>
      </c>
      <c r="CD1612">
        <v>6</v>
      </c>
      <c r="CE1612">
        <v>5</v>
      </c>
      <c r="CF1612" t="str">
        <f>"7:00 AM"</f>
        <v>7:00 AM</v>
      </c>
      <c r="CG1612" t="str">
        <f>"1:00 PM"</f>
        <v>1:00 PM</v>
      </c>
      <c r="CH1612" s="5">
        <v>11.83</v>
      </c>
      <c r="CI1612" t="s">
        <v>146</v>
      </c>
      <c r="CJ1612">
        <v>0</v>
      </c>
      <c r="CK1612" t="s">
        <v>1985</v>
      </c>
      <c r="CL1612" t="s">
        <v>134</v>
      </c>
      <c r="CM1612" t="s">
        <v>147</v>
      </c>
      <c r="CN1612" t="s">
        <v>148</v>
      </c>
      <c r="CO1612" s="2" t="s">
        <v>3165</v>
      </c>
      <c r="CP1612" t="s">
        <v>149</v>
      </c>
      <c r="CQ1612">
        <v>0</v>
      </c>
      <c r="CR1612">
        <v>0</v>
      </c>
      <c r="CS1612" t="s">
        <v>136</v>
      </c>
      <c r="CT1612" t="s">
        <v>136</v>
      </c>
      <c r="CU1612" t="s">
        <v>136</v>
      </c>
      <c r="CV1612" t="s">
        <v>134</v>
      </c>
      <c r="CW1612" t="s">
        <v>134</v>
      </c>
      <c r="CX1612">
        <v>50</v>
      </c>
      <c r="CY1612" t="s">
        <v>134</v>
      </c>
      <c r="CZ1612" t="s">
        <v>134</v>
      </c>
      <c r="DA1612" t="s">
        <v>134</v>
      </c>
      <c r="DB1612" t="s">
        <v>134</v>
      </c>
      <c r="DC1612" t="s">
        <v>134</v>
      </c>
      <c r="DD1612" t="s">
        <v>136</v>
      </c>
      <c r="DF1612" t="s">
        <v>2346</v>
      </c>
      <c r="DG1612" t="s">
        <v>23811</v>
      </c>
      <c r="DH1612" t="s">
        <v>778</v>
      </c>
      <c r="DI1612" t="s">
        <v>246</v>
      </c>
      <c r="DJ1612" s="4">
        <v>70515</v>
      </c>
      <c r="DK1612" t="s">
        <v>339</v>
      </c>
      <c r="DL1612" t="s">
        <v>136</v>
      </c>
      <c r="DM1612">
        <v>1</v>
      </c>
      <c r="DN1612" t="s">
        <v>23812</v>
      </c>
      <c r="DO1612" t="s">
        <v>778</v>
      </c>
      <c r="DP1612" t="s">
        <v>246</v>
      </c>
      <c r="DQ1612" t="str">
        <f>"70515"</f>
        <v>70515</v>
      </c>
      <c r="DR1612" t="s">
        <v>339</v>
      </c>
      <c r="DS1612" t="s">
        <v>296</v>
      </c>
      <c r="DT1612">
        <v>1</v>
      </c>
      <c r="DU1612">
        <v>9</v>
      </c>
      <c r="DV1612" t="s">
        <v>134</v>
      </c>
      <c r="DW1612" t="s">
        <v>134</v>
      </c>
      <c r="DX1612" t="s">
        <v>134</v>
      </c>
      <c r="DY1612" t="s">
        <v>136</v>
      </c>
      <c r="DZ1612">
        <v>1</v>
      </c>
      <c r="EA1612" t="s">
        <v>136</v>
      </c>
      <c r="EC1612" s="5">
        <v>12.68</v>
      </c>
      <c r="ED1612" s="5">
        <v>55</v>
      </c>
      <c r="EE1612">
        <v>13372245188</v>
      </c>
      <c r="EF1612" t="s">
        <v>23809</v>
      </c>
      <c r="EG1612" t="s">
        <v>1989</v>
      </c>
      <c r="EH1612">
        <v>2</v>
      </c>
    </row>
    <row r="1613" spans="1:138" ht="15" customHeight="1" x14ac:dyDescent="0.35">
      <c r="A1613" t="s">
        <v>21900</v>
      </c>
      <c r="B1613" t="s">
        <v>157</v>
      </c>
      <c r="C1613" s="1">
        <v>44139.443229629629</v>
      </c>
      <c r="D1613" s="1">
        <v>44175</v>
      </c>
      <c r="E1613" t="s">
        <v>133</v>
      </c>
      <c r="F1613" t="s">
        <v>136</v>
      </c>
      <c r="G1613" t="s">
        <v>135</v>
      </c>
      <c r="H1613" t="s">
        <v>136</v>
      </c>
      <c r="I1613" t="s">
        <v>21901</v>
      </c>
      <c r="K1613" t="s">
        <v>21902</v>
      </c>
      <c r="M1613" t="s">
        <v>21903</v>
      </c>
      <c r="N1613" t="s">
        <v>1128</v>
      </c>
      <c r="O1613" s="4">
        <v>58549</v>
      </c>
      <c r="P1613" t="s">
        <v>140</v>
      </c>
      <c r="R1613">
        <v>17018510145</v>
      </c>
      <c r="T1613">
        <v>1121</v>
      </c>
      <c r="U1613" t="s">
        <v>21904</v>
      </c>
      <c r="V1613" t="s">
        <v>21905</v>
      </c>
      <c r="X1613" t="s">
        <v>164</v>
      </c>
      <c r="Y1613" t="s">
        <v>21902</v>
      </c>
      <c r="AA1613" t="s">
        <v>21906</v>
      </c>
      <c r="AB1613" t="s">
        <v>1128</v>
      </c>
      <c r="AC1613" s="4">
        <v>58549</v>
      </c>
      <c r="AD1613" t="s">
        <v>140</v>
      </c>
      <c r="AF1613">
        <v>17018510145</v>
      </c>
      <c r="AH1613" t="s">
        <v>21907</v>
      </c>
      <c r="AI1613" t="s">
        <v>168</v>
      </c>
      <c r="AJ1613" t="s">
        <v>1941</v>
      </c>
      <c r="AK1613" t="s">
        <v>1942</v>
      </c>
      <c r="AL1613" t="s">
        <v>1943</v>
      </c>
      <c r="AM1613" t="s">
        <v>1944</v>
      </c>
      <c r="AN1613" t="s">
        <v>1945</v>
      </c>
      <c r="AO1613" t="s">
        <v>1946</v>
      </c>
      <c r="AP1613" t="s">
        <v>374</v>
      </c>
      <c r="AQ1613" s="4">
        <v>78266</v>
      </c>
      <c r="AR1613" t="s">
        <v>140</v>
      </c>
      <c r="AT1613">
        <v>18305844555</v>
      </c>
      <c r="AV1613" t="s">
        <v>1947</v>
      </c>
      <c r="AW1613" t="s">
        <v>1948</v>
      </c>
      <c r="AZ1613" t="s">
        <v>175</v>
      </c>
      <c r="BA1613" t="s">
        <v>176</v>
      </c>
      <c r="BB1613" t="s">
        <v>136</v>
      </c>
      <c r="BC1613" t="s">
        <v>136</v>
      </c>
      <c r="BD1613" t="s">
        <v>148</v>
      </c>
      <c r="BE1613" t="s">
        <v>136</v>
      </c>
      <c r="BF1613" t="s">
        <v>136</v>
      </c>
      <c r="BG1613" t="s">
        <v>134</v>
      </c>
      <c r="BH1613" t="s">
        <v>136</v>
      </c>
      <c r="BN1613" t="s">
        <v>21908</v>
      </c>
      <c r="BO1613" t="s">
        <v>905</v>
      </c>
      <c r="BP1613">
        <v>1</v>
      </c>
      <c r="BQ1613">
        <v>1</v>
      </c>
      <c r="BR1613">
        <v>1</v>
      </c>
      <c r="BS1613" s="1">
        <v>44201</v>
      </c>
      <c r="BT1613" s="1">
        <v>44316</v>
      </c>
      <c r="BU1613" s="1">
        <v>44201</v>
      </c>
      <c r="BV1613" s="1">
        <v>44316</v>
      </c>
      <c r="BW1613" t="s">
        <v>136</v>
      </c>
      <c r="BX1613">
        <v>40</v>
      </c>
      <c r="BY1613">
        <v>0</v>
      </c>
      <c r="BZ1613">
        <v>8</v>
      </c>
      <c r="CA1613">
        <v>8</v>
      </c>
      <c r="CB1613">
        <v>8</v>
      </c>
      <c r="CC1613">
        <v>8</v>
      </c>
      <c r="CD1613">
        <v>8</v>
      </c>
      <c r="CE1613">
        <v>0</v>
      </c>
      <c r="CF1613" t="str">
        <f>"8:00 AM"</f>
        <v>8:00 AM</v>
      </c>
      <c r="CG1613" t="str">
        <f>"5:00 PM"</f>
        <v>5:00 PM</v>
      </c>
      <c r="CH1613" s="5">
        <v>14.99</v>
      </c>
      <c r="CI1613" t="s">
        <v>146</v>
      </c>
      <c r="CJ1613">
        <v>0</v>
      </c>
      <c r="CK1613" t="s">
        <v>148</v>
      </c>
      <c r="CL1613" t="s">
        <v>136</v>
      </c>
      <c r="CM1613" t="s">
        <v>312</v>
      </c>
      <c r="CN1613" t="s">
        <v>148</v>
      </c>
      <c r="CO1613" s="2" t="s">
        <v>1949</v>
      </c>
      <c r="CP1613" t="s">
        <v>149</v>
      </c>
      <c r="CQ1613">
        <v>3</v>
      </c>
      <c r="CR1613">
        <v>0</v>
      </c>
      <c r="CS1613" t="s">
        <v>136</v>
      </c>
      <c r="CT1613" t="s">
        <v>134</v>
      </c>
      <c r="CU1613" t="s">
        <v>136</v>
      </c>
      <c r="CV1613" t="s">
        <v>136</v>
      </c>
      <c r="CW1613" t="s">
        <v>136</v>
      </c>
      <c r="CY1613" t="s">
        <v>136</v>
      </c>
      <c r="CZ1613" t="s">
        <v>136</v>
      </c>
      <c r="DA1613" t="s">
        <v>136</v>
      </c>
      <c r="DB1613" t="s">
        <v>136</v>
      </c>
      <c r="DC1613" t="s">
        <v>136</v>
      </c>
      <c r="DD1613" t="s">
        <v>136</v>
      </c>
      <c r="DF1613" s="2" t="s">
        <v>21909</v>
      </c>
      <c r="DG1613" s="2" t="s">
        <v>21910</v>
      </c>
      <c r="DH1613" t="s">
        <v>2507</v>
      </c>
      <c r="DI1613" t="s">
        <v>1128</v>
      </c>
      <c r="DJ1613" s="4">
        <v>58524</v>
      </c>
      <c r="DK1613" t="s">
        <v>21911</v>
      </c>
      <c r="DL1613" t="s">
        <v>136</v>
      </c>
      <c r="DM1613">
        <v>1</v>
      </c>
      <c r="DN1613" s="2" t="s">
        <v>21912</v>
      </c>
      <c r="DO1613" t="s">
        <v>2507</v>
      </c>
      <c r="DP1613" t="s">
        <v>1128</v>
      </c>
      <c r="DQ1613" t="str">
        <f>"58524"</f>
        <v>58524</v>
      </c>
      <c r="DR1613" t="s">
        <v>21911</v>
      </c>
      <c r="DS1613" t="s">
        <v>4575</v>
      </c>
      <c r="DT1613">
        <v>1</v>
      </c>
      <c r="DU1613">
        <v>6</v>
      </c>
      <c r="DV1613" t="s">
        <v>134</v>
      </c>
      <c r="DW1613" t="s">
        <v>134</v>
      </c>
      <c r="DX1613" t="s">
        <v>134</v>
      </c>
      <c r="DY1613" t="s">
        <v>136</v>
      </c>
      <c r="DZ1613">
        <v>1</v>
      </c>
      <c r="EA1613" t="s">
        <v>136</v>
      </c>
      <c r="EC1613" s="5">
        <v>12.68</v>
      </c>
      <c r="ED1613" s="5">
        <v>55</v>
      </c>
      <c r="EE1613">
        <v>17018510145</v>
      </c>
      <c r="EF1613" t="s">
        <v>21907</v>
      </c>
      <c r="EG1613" t="s">
        <v>1132</v>
      </c>
      <c r="EH1613">
        <v>0</v>
      </c>
    </row>
    <row r="1614" spans="1:138" ht="15" customHeight="1" x14ac:dyDescent="0.35">
      <c r="A1614" t="s">
        <v>2586</v>
      </c>
      <c r="B1614" t="s">
        <v>157</v>
      </c>
      <c r="C1614" s="1">
        <v>44145.628566087966</v>
      </c>
      <c r="D1614" s="1">
        <v>44175</v>
      </c>
      <c r="E1614" t="s">
        <v>133</v>
      </c>
      <c r="F1614" t="s">
        <v>134</v>
      </c>
      <c r="G1614" t="s">
        <v>135</v>
      </c>
      <c r="H1614" t="s">
        <v>136</v>
      </c>
      <c r="I1614" t="s">
        <v>2587</v>
      </c>
      <c r="K1614" t="s">
        <v>2588</v>
      </c>
      <c r="M1614" t="s">
        <v>2589</v>
      </c>
      <c r="N1614" t="s">
        <v>2120</v>
      </c>
      <c r="O1614" s="4">
        <v>49403</v>
      </c>
      <c r="P1614" t="s">
        <v>140</v>
      </c>
      <c r="R1614">
        <v>16168020758</v>
      </c>
      <c r="T1614">
        <v>115115</v>
      </c>
      <c r="U1614" t="s">
        <v>2590</v>
      </c>
      <c r="V1614" t="s">
        <v>348</v>
      </c>
      <c r="W1614" t="s">
        <v>534</v>
      </c>
      <c r="X1614" t="s">
        <v>164</v>
      </c>
      <c r="Y1614" t="s">
        <v>2591</v>
      </c>
      <c r="AA1614" t="s">
        <v>2589</v>
      </c>
      <c r="AB1614" t="s">
        <v>2120</v>
      </c>
      <c r="AC1614" s="4">
        <v>49403</v>
      </c>
      <c r="AD1614" t="s">
        <v>140</v>
      </c>
      <c r="AF1614">
        <v>16168020758</v>
      </c>
      <c r="AH1614" t="s">
        <v>2592</v>
      </c>
      <c r="AI1614" t="s">
        <v>226</v>
      </c>
      <c r="AJ1614" t="s">
        <v>2593</v>
      </c>
      <c r="AK1614" t="s">
        <v>2594</v>
      </c>
      <c r="AL1614" t="s">
        <v>347</v>
      </c>
      <c r="AM1614" t="s">
        <v>2595</v>
      </c>
      <c r="AN1614" t="s">
        <v>2596</v>
      </c>
      <c r="AO1614" t="s">
        <v>2597</v>
      </c>
      <c r="AP1614" t="s">
        <v>2120</v>
      </c>
      <c r="AQ1614" s="4">
        <v>49503</v>
      </c>
      <c r="AR1614" t="s">
        <v>140</v>
      </c>
      <c r="AT1614">
        <v>16162335276</v>
      </c>
      <c r="AV1614" t="s">
        <v>2598</v>
      </c>
      <c r="AW1614" t="s">
        <v>2599</v>
      </c>
      <c r="AX1614" t="s">
        <v>2120</v>
      </c>
      <c r="AY1614" t="s">
        <v>2600</v>
      </c>
      <c r="AZ1614" t="s">
        <v>821</v>
      </c>
      <c r="BA1614" t="s">
        <v>822</v>
      </c>
      <c r="BB1614" t="s">
        <v>134</v>
      </c>
      <c r="BC1614" t="s">
        <v>134</v>
      </c>
      <c r="BD1614" t="s">
        <v>134</v>
      </c>
      <c r="BE1614" t="s">
        <v>134</v>
      </c>
      <c r="BF1614" t="s">
        <v>136</v>
      </c>
      <c r="BG1614" t="s">
        <v>134</v>
      </c>
      <c r="BH1614" t="s">
        <v>136</v>
      </c>
      <c r="BN1614" t="s">
        <v>2601</v>
      </c>
      <c r="BO1614" t="s">
        <v>381</v>
      </c>
      <c r="BP1614">
        <v>40</v>
      </c>
      <c r="BQ1614">
        <v>40</v>
      </c>
      <c r="BR1614">
        <v>40</v>
      </c>
      <c r="BS1614" s="1">
        <v>44207</v>
      </c>
      <c r="BT1614" s="1">
        <v>44485</v>
      </c>
      <c r="BU1614" s="1">
        <v>44207</v>
      </c>
      <c r="BV1614" s="1">
        <v>44485</v>
      </c>
      <c r="BW1614" t="s">
        <v>136</v>
      </c>
      <c r="BX1614">
        <v>36</v>
      </c>
      <c r="BY1614">
        <v>0</v>
      </c>
      <c r="BZ1614">
        <v>6</v>
      </c>
      <c r="CA1614">
        <v>6</v>
      </c>
      <c r="CB1614">
        <v>6</v>
      </c>
      <c r="CC1614">
        <v>6</v>
      </c>
      <c r="CD1614">
        <v>6</v>
      </c>
      <c r="CE1614">
        <v>6</v>
      </c>
      <c r="CF1614" t="str">
        <f>"8:00 AM"</f>
        <v>8:00 AM</v>
      </c>
      <c r="CG1614" t="str">
        <f>"2:00 PM"</f>
        <v>2:00 PM</v>
      </c>
      <c r="CH1614" s="5">
        <v>14.4</v>
      </c>
      <c r="CI1614" t="s">
        <v>146</v>
      </c>
      <c r="CL1614" t="s">
        <v>136</v>
      </c>
      <c r="CM1614" t="s">
        <v>147</v>
      </c>
      <c r="CN1614" t="s">
        <v>148</v>
      </c>
      <c r="CO1614" t="s">
        <v>2602</v>
      </c>
      <c r="CP1614" t="s">
        <v>149</v>
      </c>
      <c r="CQ1614">
        <v>3</v>
      </c>
      <c r="CR1614">
        <v>0</v>
      </c>
      <c r="CS1614" t="s">
        <v>136</v>
      </c>
      <c r="CT1614" t="s">
        <v>136</v>
      </c>
      <c r="CU1614" t="s">
        <v>136</v>
      </c>
      <c r="CV1614" t="s">
        <v>134</v>
      </c>
      <c r="CW1614" t="s">
        <v>134</v>
      </c>
      <c r="CX1614">
        <v>60</v>
      </c>
      <c r="CY1614" t="s">
        <v>134</v>
      </c>
      <c r="CZ1614" t="s">
        <v>136</v>
      </c>
      <c r="DA1614" t="s">
        <v>134</v>
      </c>
      <c r="DB1614" t="s">
        <v>134</v>
      </c>
      <c r="DC1614" t="s">
        <v>134</v>
      </c>
      <c r="DD1614" t="s">
        <v>136</v>
      </c>
      <c r="DF1614" t="s">
        <v>2603</v>
      </c>
      <c r="DG1614" t="s">
        <v>2604</v>
      </c>
      <c r="DH1614" t="s">
        <v>2605</v>
      </c>
      <c r="DI1614" t="s">
        <v>2120</v>
      </c>
      <c r="DJ1614" s="4">
        <v>49464</v>
      </c>
      <c r="DK1614" t="s">
        <v>2606</v>
      </c>
      <c r="DL1614" t="s">
        <v>134</v>
      </c>
      <c r="DM1614">
        <v>2</v>
      </c>
      <c r="DN1614" t="s">
        <v>2607</v>
      </c>
      <c r="DO1614" t="s">
        <v>2589</v>
      </c>
      <c r="DP1614" t="s">
        <v>2120</v>
      </c>
      <c r="DQ1614" t="str">
        <f>"49403"</f>
        <v>49403</v>
      </c>
      <c r="DR1614" t="s">
        <v>2608</v>
      </c>
      <c r="DS1614" t="s">
        <v>2609</v>
      </c>
      <c r="DT1614">
        <v>2</v>
      </c>
      <c r="DU1614">
        <v>174</v>
      </c>
      <c r="DV1614" t="s">
        <v>134</v>
      </c>
      <c r="DW1614" t="s">
        <v>134</v>
      </c>
      <c r="DX1614" t="s">
        <v>134</v>
      </c>
      <c r="DY1614" t="s">
        <v>136</v>
      </c>
      <c r="DZ1614">
        <v>1</v>
      </c>
      <c r="EA1614" t="s">
        <v>136</v>
      </c>
      <c r="EC1614" s="5">
        <v>12.68</v>
      </c>
      <c r="ED1614" s="5">
        <v>55</v>
      </c>
      <c r="EE1614">
        <v>16168020758</v>
      </c>
      <c r="EF1614" t="s">
        <v>2592</v>
      </c>
      <c r="EG1614" t="s">
        <v>155</v>
      </c>
      <c r="EH1614">
        <v>0</v>
      </c>
    </row>
    <row r="1615" spans="1:138" ht="15" customHeight="1" x14ac:dyDescent="0.35">
      <c r="A1615" t="s">
        <v>18892</v>
      </c>
      <c r="B1615" t="s">
        <v>157</v>
      </c>
      <c r="C1615" s="1">
        <v>44147.466583912035</v>
      </c>
      <c r="D1615" s="1">
        <v>44175</v>
      </c>
      <c r="E1615" t="s">
        <v>133</v>
      </c>
      <c r="F1615" t="s">
        <v>134</v>
      </c>
      <c r="G1615" t="s">
        <v>135</v>
      </c>
      <c r="H1615" t="s">
        <v>136</v>
      </c>
      <c r="I1615" t="s">
        <v>5427</v>
      </c>
      <c r="J1615" t="s">
        <v>5427</v>
      </c>
      <c r="K1615" t="s">
        <v>18893</v>
      </c>
      <c r="L1615" t="s">
        <v>5430</v>
      </c>
      <c r="M1615" t="s">
        <v>394</v>
      </c>
      <c r="N1615" t="s">
        <v>395</v>
      </c>
      <c r="O1615" s="4">
        <v>93454</v>
      </c>
      <c r="P1615" t="s">
        <v>140</v>
      </c>
      <c r="R1615">
        <v>18053452195</v>
      </c>
      <c r="T1615">
        <v>11511</v>
      </c>
      <c r="U1615" t="s">
        <v>2847</v>
      </c>
      <c r="V1615" t="s">
        <v>2235</v>
      </c>
      <c r="X1615" t="s">
        <v>1677</v>
      </c>
      <c r="Y1615" t="s">
        <v>5429</v>
      </c>
      <c r="Z1615" t="s">
        <v>5430</v>
      </c>
      <c r="AA1615" t="s">
        <v>394</v>
      </c>
      <c r="AB1615" t="s">
        <v>395</v>
      </c>
      <c r="AC1615" s="4">
        <v>93454</v>
      </c>
      <c r="AD1615" t="s">
        <v>140</v>
      </c>
      <c r="AF1615">
        <v>18053452195</v>
      </c>
      <c r="AH1615" t="s">
        <v>5431</v>
      </c>
      <c r="AZ1615" t="s">
        <v>175</v>
      </c>
      <c r="BA1615" t="s">
        <v>176</v>
      </c>
      <c r="BB1615" t="s">
        <v>134</v>
      </c>
      <c r="BC1615" t="s">
        <v>134</v>
      </c>
      <c r="BD1615" t="s">
        <v>134</v>
      </c>
      <c r="BE1615" t="s">
        <v>134</v>
      </c>
      <c r="BF1615" t="s">
        <v>136</v>
      </c>
      <c r="BG1615" t="s">
        <v>134</v>
      </c>
      <c r="BH1615" t="s">
        <v>136</v>
      </c>
      <c r="BN1615" t="s">
        <v>18894</v>
      </c>
      <c r="BO1615" t="s">
        <v>5769</v>
      </c>
      <c r="BP1615">
        <v>40</v>
      </c>
      <c r="BQ1615">
        <v>40</v>
      </c>
      <c r="BR1615">
        <v>40</v>
      </c>
      <c r="BS1615" s="1">
        <v>44197</v>
      </c>
      <c r="BT1615" s="1">
        <v>44423</v>
      </c>
      <c r="BU1615" s="1">
        <v>44197</v>
      </c>
      <c r="BV1615" s="1">
        <v>44423</v>
      </c>
      <c r="BW1615" t="s">
        <v>136</v>
      </c>
      <c r="BX1615">
        <v>36</v>
      </c>
      <c r="BY1615">
        <v>0</v>
      </c>
      <c r="BZ1615">
        <v>6</v>
      </c>
      <c r="CA1615">
        <v>6</v>
      </c>
      <c r="CB1615">
        <v>6</v>
      </c>
      <c r="CC1615">
        <v>6</v>
      </c>
      <c r="CD1615">
        <v>6</v>
      </c>
      <c r="CE1615">
        <v>6</v>
      </c>
      <c r="CF1615" t="str">
        <f>"7:00 AM"</f>
        <v>7:00 AM</v>
      </c>
      <c r="CG1615" t="str">
        <f>"1:00 PM"</f>
        <v>1:00 PM</v>
      </c>
      <c r="CH1615" s="5">
        <v>12.67</v>
      </c>
      <c r="CI1615" t="s">
        <v>146</v>
      </c>
      <c r="CL1615" t="s">
        <v>136</v>
      </c>
      <c r="CM1615" t="s">
        <v>147</v>
      </c>
      <c r="CN1615" t="s">
        <v>148</v>
      </c>
      <c r="CO1615" t="s">
        <v>5770</v>
      </c>
      <c r="CP1615" t="s">
        <v>149</v>
      </c>
      <c r="CQ1615">
        <v>1</v>
      </c>
      <c r="CR1615">
        <v>0</v>
      </c>
      <c r="CS1615" t="s">
        <v>136</v>
      </c>
      <c r="CT1615" t="s">
        <v>136</v>
      </c>
      <c r="CU1615" t="s">
        <v>136</v>
      </c>
      <c r="CV1615" t="s">
        <v>136</v>
      </c>
      <c r="CW1615" t="s">
        <v>134</v>
      </c>
      <c r="CX1615">
        <v>50</v>
      </c>
      <c r="CY1615" t="s">
        <v>134</v>
      </c>
      <c r="CZ1615" t="s">
        <v>136</v>
      </c>
      <c r="DA1615" t="s">
        <v>134</v>
      </c>
      <c r="DB1615" t="s">
        <v>134</v>
      </c>
      <c r="DC1615" t="s">
        <v>134</v>
      </c>
      <c r="DD1615" t="s">
        <v>136</v>
      </c>
      <c r="DF1615" t="s">
        <v>149</v>
      </c>
      <c r="DG1615" t="s">
        <v>5774</v>
      </c>
      <c r="DH1615" t="s">
        <v>5772</v>
      </c>
      <c r="DI1615" t="s">
        <v>374</v>
      </c>
      <c r="DJ1615" s="4">
        <v>78065</v>
      </c>
      <c r="DK1615" t="s">
        <v>5773</v>
      </c>
      <c r="DL1615" t="s">
        <v>136</v>
      </c>
      <c r="DM1615">
        <v>2</v>
      </c>
      <c r="DN1615" t="s">
        <v>18895</v>
      </c>
      <c r="DO1615" t="s">
        <v>5772</v>
      </c>
      <c r="DP1615" t="s">
        <v>374</v>
      </c>
      <c r="DQ1615" t="str">
        <f>"78065"</f>
        <v>78065</v>
      </c>
      <c r="DR1615" t="s">
        <v>5773</v>
      </c>
      <c r="DS1615" t="s">
        <v>18896</v>
      </c>
      <c r="DT1615">
        <v>3</v>
      </c>
      <c r="DU1615">
        <v>60</v>
      </c>
      <c r="DV1615" t="s">
        <v>134</v>
      </c>
      <c r="DW1615" t="s">
        <v>134</v>
      </c>
      <c r="DX1615" t="s">
        <v>134</v>
      </c>
      <c r="DY1615" t="s">
        <v>136</v>
      </c>
      <c r="DZ1615">
        <v>1</v>
      </c>
      <c r="EA1615" t="s">
        <v>136</v>
      </c>
      <c r="EC1615" s="5">
        <v>12.68</v>
      </c>
      <c r="ED1615" s="5">
        <v>55</v>
      </c>
      <c r="EE1615">
        <v>18053452195</v>
      </c>
      <c r="EF1615" t="s">
        <v>5431</v>
      </c>
      <c r="EG1615" t="s">
        <v>148</v>
      </c>
      <c r="EH1615">
        <v>0</v>
      </c>
    </row>
    <row r="1616" spans="1:138" ht="15" customHeight="1" x14ac:dyDescent="0.35">
      <c r="A1616" t="s">
        <v>25894</v>
      </c>
      <c r="B1616" t="s">
        <v>157</v>
      </c>
      <c r="C1616" s="1">
        <v>44140.749896990739</v>
      </c>
      <c r="D1616" s="1">
        <v>44175</v>
      </c>
      <c r="E1616" t="s">
        <v>133</v>
      </c>
      <c r="F1616" t="s">
        <v>136</v>
      </c>
      <c r="G1616" t="s">
        <v>135</v>
      </c>
      <c r="H1616" t="s">
        <v>136</v>
      </c>
      <c r="I1616" t="s">
        <v>25895</v>
      </c>
      <c r="K1616" t="s">
        <v>25896</v>
      </c>
      <c r="M1616" t="s">
        <v>25897</v>
      </c>
      <c r="N1616" t="s">
        <v>374</v>
      </c>
      <c r="O1616" s="4">
        <v>78370</v>
      </c>
      <c r="P1616" t="s">
        <v>140</v>
      </c>
      <c r="R1616">
        <v>13615435528</v>
      </c>
      <c r="T1616">
        <v>1151</v>
      </c>
      <c r="U1616" t="s">
        <v>621</v>
      </c>
      <c r="V1616" t="s">
        <v>686</v>
      </c>
      <c r="X1616" t="s">
        <v>429</v>
      </c>
      <c r="Y1616" t="s">
        <v>25896</v>
      </c>
      <c r="AA1616" t="s">
        <v>25897</v>
      </c>
      <c r="AB1616" t="s">
        <v>374</v>
      </c>
      <c r="AC1616" s="4">
        <v>78370</v>
      </c>
      <c r="AD1616" t="s">
        <v>140</v>
      </c>
      <c r="AF1616">
        <v>13615435528</v>
      </c>
      <c r="AH1616" t="s">
        <v>25898</v>
      </c>
      <c r="AI1616" t="s">
        <v>168</v>
      </c>
      <c r="AJ1616" t="s">
        <v>725</v>
      </c>
      <c r="AK1616" t="s">
        <v>2767</v>
      </c>
      <c r="AL1616" t="s">
        <v>2768</v>
      </c>
      <c r="AM1616" t="s">
        <v>1246</v>
      </c>
      <c r="AN1616" t="s">
        <v>729</v>
      </c>
      <c r="AO1616" t="s">
        <v>730</v>
      </c>
      <c r="AP1616" t="s">
        <v>720</v>
      </c>
      <c r="AQ1616" s="4">
        <v>38930</v>
      </c>
      <c r="AR1616" t="s">
        <v>140</v>
      </c>
      <c r="AT1616">
        <v>16623854219</v>
      </c>
      <c r="AV1616" t="s">
        <v>2769</v>
      </c>
      <c r="AW1616" t="s">
        <v>732</v>
      </c>
      <c r="AZ1616" t="s">
        <v>288</v>
      </c>
      <c r="BA1616" t="s">
        <v>289</v>
      </c>
      <c r="BB1616" t="s">
        <v>136</v>
      </c>
      <c r="BC1616" t="s">
        <v>136</v>
      </c>
      <c r="BD1616" t="s">
        <v>148</v>
      </c>
      <c r="BE1616" t="s">
        <v>136</v>
      </c>
      <c r="BF1616" t="s">
        <v>136</v>
      </c>
      <c r="BG1616" t="s">
        <v>134</v>
      </c>
      <c r="BH1616" t="s">
        <v>136</v>
      </c>
      <c r="BN1616" t="s">
        <v>25899</v>
      </c>
      <c r="BO1616" t="s">
        <v>734</v>
      </c>
      <c r="BP1616">
        <v>3</v>
      </c>
      <c r="BQ1616">
        <v>3</v>
      </c>
      <c r="BR1616">
        <v>3</v>
      </c>
      <c r="BS1616" s="1">
        <v>44211</v>
      </c>
      <c r="BT1616" s="1">
        <v>44454</v>
      </c>
      <c r="BU1616" s="1">
        <v>44211</v>
      </c>
      <c r="BV1616" s="1">
        <v>44454</v>
      </c>
      <c r="BW1616" t="s">
        <v>136</v>
      </c>
      <c r="BX1616">
        <v>54.96</v>
      </c>
      <c r="BY1616">
        <v>0</v>
      </c>
      <c r="BZ1616">
        <v>9.16</v>
      </c>
      <c r="CA1616">
        <v>9.16</v>
      </c>
      <c r="CB1616">
        <v>9.16</v>
      </c>
      <c r="CC1616">
        <v>9.16</v>
      </c>
      <c r="CD1616">
        <v>9.16</v>
      </c>
      <c r="CE1616">
        <v>9.16</v>
      </c>
      <c r="CF1616" t="str">
        <f>"8:00 AM"</f>
        <v>8:00 AM</v>
      </c>
      <c r="CG1616" t="str">
        <f>"5:10 PM"</f>
        <v>5:10 PM</v>
      </c>
      <c r="CH1616" s="5">
        <v>12.67</v>
      </c>
      <c r="CI1616" t="s">
        <v>146</v>
      </c>
      <c r="CL1616" t="s">
        <v>134</v>
      </c>
      <c r="CM1616" t="s">
        <v>147</v>
      </c>
      <c r="CN1616" t="s">
        <v>148</v>
      </c>
      <c r="CO1616" t="s">
        <v>735</v>
      </c>
      <c r="CP1616" t="s">
        <v>149</v>
      </c>
      <c r="CQ1616">
        <v>3</v>
      </c>
      <c r="CR1616">
        <v>0</v>
      </c>
      <c r="CS1616" t="s">
        <v>136</v>
      </c>
      <c r="CT1616" t="s">
        <v>134</v>
      </c>
      <c r="CU1616" t="s">
        <v>136</v>
      </c>
      <c r="CV1616" t="s">
        <v>136</v>
      </c>
      <c r="CW1616" t="s">
        <v>136</v>
      </c>
      <c r="CY1616" t="s">
        <v>136</v>
      </c>
      <c r="CZ1616" t="s">
        <v>136</v>
      </c>
      <c r="DA1616" t="s">
        <v>136</v>
      </c>
      <c r="DB1616" t="s">
        <v>136</v>
      </c>
      <c r="DC1616" t="s">
        <v>136</v>
      </c>
      <c r="DD1616" t="s">
        <v>136</v>
      </c>
      <c r="DF1616" t="s">
        <v>25900</v>
      </c>
      <c r="DG1616" t="s">
        <v>25896</v>
      </c>
      <c r="DH1616" t="s">
        <v>25897</v>
      </c>
      <c r="DI1616" t="s">
        <v>374</v>
      </c>
      <c r="DJ1616" s="4">
        <v>78370</v>
      </c>
      <c r="DK1616" t="s">
        <v>11801</v>
      </c>
      <c r="DL1616" t="s">
        <v>136</v>
      </c>
      <c r="DM1616">
        <v>1</v>
      </c>
      <c r="DN1616" t="s">
        <v>25901</v>
      </c>
      <c r="DO1616" t="s">
        <v>4512</v>
      </c>
      <c r="DP1616" t="s">
        <v>374</v>
      </c>
      <c r="DQ1616" t="str">
        <f>"78390"</f>
        <v>78390</v>
      </c>
      <c r="DR1616" t="s">
        <v>11801</v>
      </c>
      <c r="DS1616" t="s">
        <v>3785</v>
      </c>
      <c r="DT1616">
        <v>1</v>
      </c>
      <c r="DU1616">
        <v>6</v>
      </c>
      <c r="DV1616" t="s">
        <v>134</v>
      </c>
      <c r="DW1616" t="s">
        <v>134</v>
      </c>
      <c r="DX1616" t="s">
        <v>134</v>
      </c>
      <c r="DY1616" t="s">
        <v>136</v>
      </c>
      <c r="DZ1616">
        <v>1</v>
      </c>
      <c r="EA1616" t="s">
        <v>136</v>
      </c>
      <c r="EC1616" s="5">
        <v>12.68</v>
      </c>
      <c r="ED1616" s="5">
        <v>55</v>
      </c>
      <c r="EE1616">
        <v>13615435528</v>
      </c>
      <c r="EF1616" t="s">
        <v>25898</v>
      </c>
      <c r="EG1616" t="s">
        <v>148</v>
      </c>
      <c r="EH1616">
        <v>1</v>
      </c>
    </row>
    <row r="1617" spans="1:138" ht="15" customHeight="1" x14ac:dyDescent="0.35">
      <c r="A1617" t="s">
        <v>627</v>
      </c>
      <c r="B1617" t="s">
        <v>157</v>
      </c>
      <c r="C1617" s="1">
        <v>44141.664411458332</v>
      </c>
      <c r="D1617" s="1">
        <v>44175</v>
      </c>
      <c r="E1617" t="s">
        <v>133</v>
      </c>
      <c r="F1617" t="s">
        <v>136</v>
      </c>
      <c r="G1617" t="s">
        <v>135</v>
      </c>
      <c r="H1617" t="s">
        <v>136</v>
      </c>
      <c r="I1617" t="s">
        <v>628</v>
      </c>
      <c r="K1617" t="s">
        <v>629</v>
      </c>
      <c r="L1617" t="s">
        <v>630</v>
      </c>
      <c r="M1617" t="s">
        <v>631</v>
      </c>
      <c r="N1617" t="s">
        <v>395</v>
      </c>
      <c r="O1617" s="4">
        <v>96073</v>
      </c>
      <c r="P1617" t="s">
        <v>140</v>
      </c>
      <c r="R1617">
        <v>15305474963</v>
      </c>
      <c r="T1617">
        <v>112910</v>
      </c>
      <c r="U1617" t="s">
        <v>632</v>
      </c>
      <c r="V1617" t="s">
        <v>633</v>
      </c>
      <c r="X1617" t="s">
        <v>634</v>
      </c>
      <c r="Y1617" t="s">
        <v>629</v>
      </c>
      <c r="Z1617" t="s">
        <v>630</v>
      </c>
      <c r="AA1617" t="s">
        <v>631</v>
      </c>
      <c r="AB1617" t="s">
        <v>395</v>
      </c>
      <c r="AC1617" s="4">
        <v>96073</v>
      </c>
      <c r="AD1617" t="s">
        <v>140</v>
      </c>
      <c r="AF1617">
        <v>15305474963</v>
      </c>
      <c r="AH1617" t="s">
        <v>148</v>
      </c>
      <c r="AI1617" t="s">
        <v>168</v>
      </c>
      <c r="AJ1617" t="s">
        <v>456</v>
      </c>
      <c r="AK1617" t="s">
        <v>457</v>
      </c>
      <c r="AM1617" t="s">
        <v>458</v>
      </c>
      <c r="AO1617" t="s">
        <v>459</v>
      </c>
      <c r="AP1617" t="s">
        <v>460</v>
      </c>
      <c r="AQ1617" s="4">
        <v>73737</v>
      </c>
      <c r="AR1617" t="s">
        <v>140</v>
      </c>
      <c r="AT1617">
        <v>15802274747</v>
      </c>
      <c r="AV1617" t="s">
        <v>461</v>
      </c>
      <c r="AW1617" t="s">
        <v>462</v>
      </c>
      <c r="AZ1617" t="s">
        <v>334</v>
      </c>
      <c r="BA1617" t="s">
        <v>335</v>
      </c>
      <c r="BB1617" t="s">
        <v>136</v>
      </c>
      <c r="BC1617" t="s">
        <v>136</v>
      </c>
      <c r="BD1617" t="s">
        <v>148</v>
      </c>
      <c r="BE1617" t="s">
        <v>136</v>
      </c>
      <c r="BF1617" t="s">
        <v>136</v>
      </c>
      <c r="BG1617" t="s">
        <v>134</v>
      </c>
      <c r="BH1617" t="s">
        <v>136</v>
      </c>
      <c r="BN1617" t="s">
        <v>635</v>
      </c>
      <c r="BO1617" t="s">
        <v>464</v>
      </c>
      <c r="BP1617">
        <v>2</v>
      </c>
      <c r="BQ1617">
        <v>2</v>
      </c>
      <c r="BR1617">
        <v>2</v>
      </c>
      <c r="BS1617" s="1">
        <v>44211</v>
      </c>
      <c r="BT1617" s="1">
        <v>44500</v>
      </c>
      <c r="BU1617" s="1">
        <v>44211</v>
      </c>
      <c r="BV1617" s="1">
        <v>44500</v>
      </c>
      <c r="BW1617" t="s">
        <v>136</v>
      </c>
      <c r="BX1617">
        <v>40</v>
      </c>
      <c r="BY1617">
        <v>0</v>
      </c>
      <c r="BZ1617">
        <v>7</v>
      </c>
      <c r="CA1617">
        <v>7</v>
      </c>
      <c r="CB1617">
        <v>7</v>
      </c>
      <c r="CC1617">
        <v>7</v>
      </c>
      <c r="CD1617">
        <v>7</v>
      </c>
      <c r="CE1617">
        <v>5</v>
      </c>
      <c r="CF1617" t="str">
        <f>"9:00 AM"</f>
        <v>9:00 AM</v>
      </c>
      <c r="CG1617" t="str">
        <f>"5:00 PM"</f>
        <v>5:00 PM</v>
      </c>
      <c r="CH1617" s="5">
        <v>14.77</v>
      </c>
      <c r="CI1617" t="s">
        <v>146</v>
      </c>
      <c r="CL1617" t="s">
        <v>136</v>
      </c>
      <c r="CM1617" t="s">
        <v>312</v>
      </c>
      <c r="CN1617" t="s">
        <v>148</v>
      </c>
      <c r="CO1617" t="s">
        <v>465</v>
      </c>
      <c r="CP1617" t="s">
        <v>149</v>
      </c>
      <c r="CQ1617">
        <v>3</v>
      </c>
      <c r="CR1617">
        <v>0</v>
      </c>
      <c r="CS1617" t="s">
        <v>136</v>
      </c>
      <c r="CT1617" t="s">
        <v>134</v>
      </c>
      <c r="CU1617" t="s">
        <v>136</v>
      </c>
      <c r="CV1617" t="s">
        <v>134</v>
      </c>
      <c r="CW1617" t="s">
        <v>134</v>
      </c>
      <c r="CX1617">
        <v>75</v>
      </c>
      <c r="CY1617" t="s">
        <v>134</v>
      </c>
      <c r="CZ1617" t="s">
        <v>134</v>
      </c>
      <c r="DA1617" t="s">
        <v>134</v>
      </c>
      <c r="DB1617" t="s">
        <v>136</v>
      </c>
      <c r="DC1617" t="s">
        <v>134</v>
      </c>
      <c r="DD1617" t="s">
        <v>136</v>
      </c>
      <c r="DF1617" t="s">
        <v>466</v>
      </c>
      <c r="DG1617" t="s">
        <v>636</v>
      </c>
      <c r="DH1617" t="s">
        <v>631</v>
      </c>
      <c r="DI1617" t="s">
        <v>395</v>
      </c>
      <c r="DJ1617" s="4">
        <v>96073</v>
      </c>
      <c r="DK1617" t="s">
        <v>637</v>
      </c>
      <c r="DL1617" t="s">
        <v>136</v>
      </c>
      <c r="DM1617">
        <v>1</v>
      </c>
      <c r="DN1617" t="s">
        <v>638</v>
      </c>
      <c r="DO1617" t="s">
        <v>639</v>
      </c>
      <c r="DP1617" t="s">
        <v>395</v>
      </c>
      <c r="DQ1617" t="str">
        <f>"76007"</f>
        <v>76007</v>
      </c>
      <c r="DR1617" t="s">
        <v>637</v>
      </c>
      <c r="DS1617" t="s">
        <v>296</v>
      </c>
      <c r="DT1617">
        <v>1</v>
      </c>
      <c r="DU1617">
        <v>2</v>
      </c>
      <c r="DV1617" t="s">
        <v>134</v>
      </c>
      <c r="DW1617" t="s">
        <v>134</v>
      </c>
      <c r="DX1617" t="s">
        <v>134</v>
      </c>
      <c r="DY1617" t="s">
        <v>136</v>
      </c>
      <c r="DZ1617">
        <v>1</v>
      </c>
      <c r="EA1617" t="s">
        <v>136</v>
      </c>
      <c r="EC1617" s="5">
        <v>12.68</v>
      </c>
      <c r="ED1617" s="5">
        <v>55</v>
      </c>
      <c r="EE1617">
        <v>15305474963</v>
      </c>
      <c r="EF1617" t="s">
        <v>640</v>
      </c>
      <c r="EG1617" t="s">
        <v>148</v>
      </c>
      <c r="EH1617">
        <v>0</v>
      </c>
    </row>
    <row r="1618" spans="1:138" ht="15" customHeight="1" x14ac:dyDescent="0.35">
      <c r="A1618" t="s">
        <v>660</v>
      </c>
      <c r="B1618" t="s">
        <v>157</v>
      </c>
      <c r="C1618" s="1">
        <v>44144.713776736113</v>
      </c>
      <c r="D1618" s="1">
        <v>44175</v>
      </c>
      <c r="E1618" t="s">
        <v>133</v>
      </c>
      <c r="F1618" t="s">
        <v>136</v>
      </c>
      <c r="G1618" t="s">
        <v>135</v>
      </c>
      <c r="H1618" t="s">
        <v>136</v>
      </c>
      <c r="I1618" t="s">
        <v>661</v>
      </c>
      <c r="K1618" t="s">
        <v>662</v>
      </c>
      <c r="M1618" t="s">
        <v>663</v>
      </c>
      <c r="N1618" t="s">
        <v>246</v>
      </c>
      <c r="O1618" s="4">
        <v>70560</v>
      </c>
      <c r="P1618" t="s">
        <v>140</v>
      </c>
      <c r="R1618">
        <v>13373654858</v>
      </c>
      <c r="T1618">
        <v>1114</v>
      </c>
      <c r="U1618" t="s">
        <v>664</v>
      </c>
      <c r="V1618" t="s">
        <v>665</v>
      </c>
      <c r="X1618" t="s">
        <v>164</v>
      </c>
      <c r="Y1618" t="s">
        <v>662</v>
      </c>
      <c r="AA1618" t="s">
        <v>663</v>
      </c>
      <c r="AB1618" t="s">
        <v>246</v>
      </c>
      <c r="AC1618" s="4">
        <v>70560</v>
      </c>
      <c r="AD1618" t="s">
        <v>140</v>
      </c>
      <c r="AF1618">
        <v>13373654858</v>
      </c>
      <c r="AH1618" t="s">
        <v>666</v>
      </c>
      <c r="AI1618" t="s">
        <v>226</v>
      </c>
      <c r="AJ1618" t="s">
        <v>667</v>
      </c>
      <c r="AK1618" t="s">
        <v>668</v>
      </c>
      <c r="AL1618" t="s">
        <v>669</v>
      </c>
      <c r="AM1618" t="s">
        <v>670</v>
      </c>
      <c r="AO1618" t="s">
        <v>671</v>
      </c>
      <c r="AP1618" t="s">
        <v>246</v>
      </c>
      <c r="AQ1618" s="4">
        <v>70601</v>
      </c>
      <c r="AR1618" t="s">
        <v>140</v>
      </c>
      <c r="AT1618">
        <v>13372140354</v>
      </c>
      <c r="AV1618" t="s">
        <v>672</v>
      </c>
      <c r="AW1618" t="s">
        <v>673</v>
      </c>
      <c r="AX1618" t="s">
        <v>246</v>
      </c>
      <c r="AY1618" t="s">
        <v>674</v>
      </c>
      <c r="AZ1618" t="s">
        <v>144</v>
      </c>
      <c r="BA1618" t="s">
        <v>145</v>
      </c>
      <c r="BB1618" t="s">
        <v>136</v>
      </c>
      <c r="BC1618" t="s">
        <v>136</v>
      </c>
      <c r="BD1618" t="s">
        <v>148</v>
      </c>
      <c r="BE1618" t="s">
        <v>136</v>
      </c>
      <c r="BF1618" t="s">
        <v>136</v>
      </c>
      <c r="BG1618" t="s">
        <v>134</v>
      </c>
      <c r="BH1618" t="s">
        <v>136</v>
      </c>
      <c r="BN1618" t="s">
        <v>675</v>
      </c>
      <c r="BO1618" t="s">
        <v>676</v>
      </c>
      <c r="BP1618">
        <v>6</v>
      </c>
      <c r="BQ1618">
        <v>6</v>
      </c>
      <c r="BR1618">
        <v>6</v>
      </c>
      <c r="BS1618" s="1">
        <v>44211</v>
      </c>
      <c r="BT1618" s="1">
        <v>44515</v>
      </c>
      <c r="BU1618" s="1">
        <v>44211</v>
      </c>
      <c r="BV1618" s="1">
        <v>44515</v>
      </c>
      <c r="BW1618" t="s">
        <v>136</v>
      </c>
      <c r="BX1618">
        <v>40</v>
      </c>
      <c r="BY1618">
        <v>0</v>
      </c>
      <c r="BZ1618">
        <v>8</v>
      </c>
      <c r="CA1618">
        <v>8</v>
      </c>
      <c r="CB1618">
        <v>8</v>
      </c>
      <c r="CC1618">
        <v>8</v>
      </c>
      <c r="CD1618">
        <v>8</v>
      </c>
      <c r="CE1618">
        <v>0</v>
      </c>
      <c r="CF1618" t="str">
        <f t="shared" ref="CF1618:CF1625" si="10">"7:00 AM"</f>
        <v>7:00 AM</v>
      </c>
      <c r="CG1618" t="str">
        <f>"4:00 PM"</f>
        <v>4:00 PM</v>
      </c>
      <c r="CH1618" s="5">
        <v>11.83</v>
      </c>
      <c r="CI1618" t="s">
        <v>146</v>
      </c>
      <c r="CL1618" t="s">
        <v>134</v>
      </c>
      <c r="CM1618" t="s">
        <v>147</v>
      </c>
      <c r="CN1618" t="s">
        <v>148</v>
      </c>
      <c r="CO1618" t="s">
        <v>677</v>
      </c>
      <c r="CP1618" t="s">
        <v>149</v>
      </c>
      <c r="CQ1618">
        <v>0</v>
      </c>
      <c r="CR1618">
        <v>0</v>
      </c>
      <c r="CS1618" t="s">
        <v>136</v>
      </c>
      <c r="CT1618" t="s">
        <v>136</v>
      </c>
      <c r="CU1618" t="s">
        <v>136</v>
      </c>
      <c r="CV1618" t="s">
        <v>134</v>
      </c>
      <c r="CW1618" t="s">
        <v>134</v>
      </c>
      <c r="CX1618">
        <v>70</v>
      </c>
      <c r="CY1618" t="s">
        <v>134</v>
      </c>
      <c r="CZ1618" t="s">
        <v>134</v>
      </c>
      <c r="DA1618" t="s">
        <v>134</v>
      </c>
      <c r="DB1618" t="s">
        <v>134</v>
      </c>
      <c r="DC1618" t="s">
        <v>134</v>
      </c>
      <c r="DD1618" t="s">
        <v>136</v>
      </c>
      <c r="DF1618" s="2" t="s">
        <v>678</v>
      </c>
      <c r="DG1618" t="s">
        <v>662</v>
      </c>
      <c r="DH1618" t="s">
        <v>663</v>
      </c>
      <c r="DI1618" t="s">
        <v>246</v>
      </c>
      <c r="DJ1618" s="4">
        <v>70560</v>
      </c>
      <c r="DK1618" t="s">
        <v>679</v>
      </c>
      <c r="DL1618" t="s">
        <v>134</v>
      </c>
      <c r="DM1618">
        <v>2</v>
      </c>
      <c r="DN1618" t="s">
        <v>662</v>
      </c>
      <c r="DO1618" t="s">
        <v>663</v>
      </c>
      <c r="DP1618" t="s">
        <v>246</v>
      </c>
      <c r="DQ1618" t="str">
        <f>"70560"</f>
        <v>70560</v>
      </c>
      <c r="DR1618" t="s">
        <v>679</v>
      </c>
      <c r="DS1618" t="s">
        <v>680</v>
      </c>
      <c r="DT1618">
        <v>2</v>
      </c>
      <c r="DU1618">
        <v>8</v>
      </c>
      <c r="DV1618" t="s">
        <v>134</v>
      </c>
      <c r="DW1618" t="s">
        <v>134</v>
      </c>
      <c r="DX1618" t="s">
        <v>134</v>
      </c>
      <c r="DY1618" t="s">
        <v>136</v>
      </c>
      <c r="DZ1618">
        <v>1</v>
      </c>
      <c r="EA1618" t="s">
        <v>136</v>
      </c>
      <c r="EC1618" s="5">
        <v>12.68</v>
      </c>
      <c r="ED1618" s="5">
        <v>55</v>
      </c>
      <c r="EE1618">
        <v>13373654858</v>
      </c>
      <c r="EF1618" t="s">
        <v>666</v>
      </c>
      <c r="EG1618" t="s">
        <v>148</v>
      </c>
      <c r="EH1618">
        <v>1</v>
      </c>
    </row>
    <row r="1619" spans="1:138" ht="15" customHeight="1" x14ac:dyDescent="0.35">
      <c r="A1619" t="s">
        <v>24808</v>
      </c>
      <c r="B1619" t="s">
        <v>157</v>
      </c>
      <c r="C1619" s="1">
        <v>44139.611245486114</v>
      </c>
      <c r="D1619" s="1">
        <v>44175</v>
      </c>
      <c r="E1619" t="s">
        <v>133</v>
      </c>
      <c r="F1619" t="s">
        <v>136</v>
      </c>
      <c r="G1619" t="s">
        <v>135</v>
      </c>
      <c r="H1619" t="s">
        <v>136</v>
      </c>
      <c r="I1619" t="s">
        <v>24809</v>
      </c>
      <c r="J1619" t="s">
        <v>24810</v>
      </c>
      <c r="K1619" t="s">
        <v>24811</v>
      </c>
      <c r="M1619" t="s">
        <v>14824</v>
      </c>
      <c r="N1619" t="s">
        <v>720</v>
      </c>
      <c r="O1619" s="4">
        <v>39562</v>
      </c>
      <c r="P1619" t="s">
        <v>140</v>
      </c>
      <c r="R1619">
        <v>12285882370</v>
      </c>
      <c r="T1619">
        <v>111421</v>
      </c>
      <c r="U1619" t="s">
        <v>14825</v>
      </c>
      <c r="V1619" t="s">
        <v>1665</v>
      </c>
      <c r="W1619" t="s">
        <v>1007</v>
      </c>
      <c r="X1619" t="s">
        <v>164</v>
      </c>
      <c r="Y1619" t="s">
        <v>24811</v>
      </c>
      <c r="AA1619" t="s">
        <v>14824</v>
      </c>
      <c r="AB1619" t="s">
        <v>720</v>
      </c>
      <c r="AC1619" s="4">
        <v>39562</v>
      </c>
      <c r="AD1619" t="s">
        <v>140</v>
      </c>
      <c r="AF1619">
        <v>12285882370</v>
      </c>
      <c r="AH1619" t="s">
        <v>1134</v>
      </c>
      <c r="AI1619" t="s">
        <v>168</v>
      </c>
      <c r="AJ1619" t="s">
        <v>1135</v>
      </c>
      <c r="AK1619" t="s">
        <v>1136</v>
      </c>
      <c r="AL1619" t="s">
        <v>229</v>
      </c>
      <c r="AM1619" t="s">
        <v>1137</v>
      </c>
      <c r="AN1619" t="s">
        <v>1138</v>
      </c>
      <c r="AO1619" t="s">
        <v>1139</v>
      </c>
      <c r="AP1619" t="s">
        <v>537</v>
      </c>
      <c r="AQ1619" s="4">
        <v>28327</v>
      </c>
      <c r="AR1619" t="s">
        <v>140</v>
      </c>
      <c r="AT1619">
        <v>19109476004</v>
      </c>
      <c r="AV1619" t="s">
        <v>1140</v>
      </c>
      <c r="AW1619" t="s">
        <v>1141</v>
      </c>
      <c r="AZ1619" t="s">
        <v>821</v>
      </c>
      <c r="BA1619" t="s">
        <v>822</v>
      </c>
      <c r="BB1619" t="s">
        <v>136</v>
      </c>
      <c r="BC1619" t="s">
        <v>136</v>
      </c>
      <c r="BD1619" t="s">
        <v>148</v>
      </c>
      <c r="BE1619" t="s">
        <v>136</v>
      </c>
      <c r="BF1619" t="s">
        <v>136</v>
      </c>
      <c r="BG1619" t="s">
        <v>134</v>
      </c>
      <c r="BH1619" t="s">
        <v>136</v>
      </c>
      <c r="BN1619" t="s">
        <v>24812</v>
      </c>
      <c r="BO1619" t="s">
        <v>24813</v>
      </c>
      <c r="BP1619">
        <v>4</v>
      </c>
      <c r="BQ1619">
        <v>4</v>
      </c>
      <c r="BR1619">
        <v>4</v>
      </c>
      <c r="BS1619" s="1">
        <v>44211</v>
      </c>
      <c r="BT1619" s="1">
        <v>44515</v>
      </c>
      <c r="BU1619" s="1">
        <v>44211</v>
      </c>
      <c r="BV1619" s="1">
        <v>44515</v>
      </c>
      <c r="BW1619" t="s">
        <v>136</v>
      </c>
      <c r="BX1619">
        <v>40</v>
      </c>
      <c r="BY1619">
        <v>0</v>
      </c>
      <c r="BZ1619">
        <v>7</v>
      </c>
      <c r="CA1619">
        <v>7</v>
      </c>
      <c r="CB1619">
        <v>7</v>
      </c>
      <c r="CC1619">
        <v>7</v>
      </c>
      <c r="CD1619">
        <v>7</v>
      </c>
      <c r="CE1619">
        <v>5</v>
      </c>
      <c r="CF1619" t="str">
        <f t="shared" si="10"/>
        <v>7:00 AM</v>
      </c>
      <c r="CG1619" t="str">
        <f>"2:00 PM"</f>
        <v>2:00 PM</v>
      </c>
      <c r="CH1619" s="5">
        <v>11.83</v>
      </c>
      <c r="CI1619" t="s">
        <v>146</v>
      </c>
      <c r="CL1619" t="s">
        <v>136</v>
      </c>
      <c r="CM1619" t="s">
        <v>147</v>
      </c>
      <c r="CN1619" t="s">
        <v>148</v>
      </c>
      <c r="CO1619" t="s">
        <v>1142</v>
      </c>
      <c r="CP1619" t="s">
        <v>149</v>
      </c>
      <c r="CQ1619">
        <v>3</v>
      </c>
      <c r="CR1619">
        <v>0</v>
      </c>
      <c r="CS1619" t="s">
        <v>136</v>
      </c>
      <c r="CT1619" t="s">
        <v>134</v>
      </c>
      <c r="CU1619" t="s">
        <v>136</v>
      </c>
      <c r="CV1619" t="s">
        <v>134</v>
      </c>
      <c r="CW1619" t="s">
        <v>134</v>
      </c>
      <c r="CX1619">
        <v>50</v>
      </c>
      <c r="CY1619" t="s">
        <v>134</v>
      </c>
      <c r="CZ1619" t="s">
        <v>134</v>
      </c>
      <c r="DA1619" t="s">
        <v>134</v>
      </c>
      <c r="DB1619" t="s">
        <v>134</v>
      </c>
      <c r="DC1619" t="s">
        <v>134</v>
      </c>
      <c r="DD1619" t="s">
        <v>136</v>
      </c>
      <c r="DF1619" t="s">
        <v>14828</v>
      </c>
      <c r="DG1619" t="s">
        <v>24814</v>
      </c>
      <c r="DH1619" t="s">
        <v>14824</v>
      </c>
      <c r="DI1619" t="s">
        <v>720</v>
      </c>
      <c r="DJ1619" s="4">
        <v>39562</v>
      </c>
      <c r="DK1619" t="s">
        <v>712</v>
      </c>
      <c r="DL1619" t="s">
        <v>134</v>
      </c>
      <c r="DM1619">
        <v>7</v>
      </c>
      <c r="DN1619" t="s">
        <v>24814</v>
      </c>
      <c r="DO1619" t="s">
        <v>14824</v>
      </c>
      <c r="DP1619" t="s">
        <v>720</v>
      </c>
      <c r="DQ1619" t="str">
        <f>"39562"</f>
        <v>39562</v>
      </c>
      <c r="DR1619" t="s">
        <v>712</v>
      </c>
      <c r="DS1619" t="s">
        <v>497</v>
      </c>
      <c r="DT1619">
        <v>1</v>
      </c>
      <c r="DU1619">
        <v>6</v>
      </c>
      <c r="DV1619" t="s">
        <v>134</v>
      </c>
      <c r="DW1619" t="s">
        <v>134</v>
      </c>
      <c r="DX1619" t="s">
        <v>134</v>
      </c>
      <c r="DY1619" t="s">
        <v>136</v>
      </c>
      <c r="DZ1619">
        <v>1</v>
      </c>
      <c r="EA1619" t="s">
        <v>136</v>
      </c>
      <c r="EC1619" s="5">
        <v>12.68</v>
      </c>
      <c r="ED1619" s="5">
        <v>55</v>
      </c>
      <c r="EE1619" t="s">
        <v>148</v>
      </c>
      <c r="EF1619" t="s">
        <v>1751</v>
      </c>
      <c r="EG1619" t="s">
        <v>1145</v>
      </c>
      <c r="EH1619">
        <v>0</v>
      </c>
    </row>
    <row r="1620" spans="1:138" ht="15" customHeight="1" x14ac:dyDescent="0.35">
      <c r="A1620" t="s">
        <v>24493</v>
      </c>
      <c r="B1620" t="s">
        <v>157</v>
      </c>
      <c r="C1620" s="1">
        <v>44139.597162615741</v>
      </c>
      <c r="D1620" s="1">
        <v>44175</v>
      </c>
      <c r="E1620" t="s">
        <v>133</v>
      </c>
      <c r="F1620" t="s">
        <v>136</v>
      </c>
      <c r="G1620" t="s">
        <v>135</v>
      </c>
      <c r="H1620" t="s">
        <v>136</v>
      </c>
      <c r="I1620" t="s">
        <v>24494</v>
      </c>
      <c r="J1620" t="s">
        <v>5510</v>
      </c>
      <c r="K1620" t="s">
        <v>24495</v>
      </c>
      <c r="L1620" t="s">
        <v>24496</v>
      </c>
      <c r="M1620" t="s">
        <v>24497</v>
      </c>
      <c r="N1620" t="s">
        <v>720</v>
      </c>
      <c r="O1620" s="4">
        <v>39322</v>
      </c>
      <c r="P1620" t="s">
        <v>140</v>
      </c>
      <c r="R1620">
        <v>16014107319</v>
      </c>
      <c r="T1620">
        <v>1113</v>
      </c>
      <c r="U1620" t="s">
        <v>24498</v>
      </c>
      <c r="V1620" t="s">
        <v>1178</v>
      </c>
      <c r="W1620" t="s">
        <v>148</v>
      </c>
      <c r="X1620" t="s">
        <v>164</v>
      </c>
      <c r="Y1620" t="s">
        <v>24495</v>
      </c>
      <c r="Z1620" t="s">
        <v>24496</v>
      </c>
      <c r="AA1620" t="s">
        <v>24497</v>
      </c>
      <c r="AB1620" t="s">
        <v>720</v>
      </c>
      <c r="AC1620" s="4">
        <v>39322</v>
      </c>
      <c r="AD1620" t="s">
        <v>140</v>
      </c>
      <c r="AE1620" t="s">
        <v>5510</v>
      </c>
      <c r="AF1620">
        <v>16014107319</v>
      </c>
      <c r="AH1620" t="s">
        <v>5709</v>
      </c>
      <c r="AI1620" t="s">
        <v>168</v>
      </c>
      <c r="AJ1620" t="s">
        <v>5706</v>
      </c>
      <c r="AK1620" t="s">
        <v>5707</v>
      </c>
      <c r="AL1620" t="s">
        <v>5510</v>
      </c>
      <c r="AM1620" t="s">
        <v>5708</v>
      </c>
      <c r="AN1620" t="s">
        <v>5510</v>
      </c>
      <c r="AO1620" t="s">
        <v>5705</v>
      </c>
      <c r="AP1620" t="s">
        <v>720</v>
      </c>
      <c r="AQ1620" s="4">
        <v>38671</v>
      </c>
      <c r="AR1620" t="s">
        <v>140</v>
      </c>
      <c r="AS1620" t="s">
        <v>5510</v>
      </c>
      <c r="AT1620">
        <v>16623934241</v>
      </c>
      <c r="AU1620">
        <v>227</v>
      </c>
      <c r="AV1620" t="s">
        <v>6447</v>
      </c>
      <c r="AW1620" t="s">
        <v>5703</v>
      </c>
      <c r="AZ1620" t="s">
        <v>821</v>
      </c>
      <c r="BA1620" t="s">
        <v>822</v>
      </c>
      <c r="BB1620" t="s">
        <v>136</v>
      </c>
      <c r="BC1620" t="s">
        <v>136</v>
      </c>
      <c r="BD1620" t="s">
        <v>148</v>
      </c>
      <c r="BE1620" t="s">
        <v>136</v>
      </c>
      <c r="BF1620" t="s">
        <v>136</v>
      </c>
      <c r="BG1620" t="s">
        <v>134</v>
      </c>
      <c r="BH1620" t="s">
        <v>136</v>
      </c>
      <c r="BI1620" t="s">
        <v>5510</v>
      </c>
      <c r="BJ1620" t="s">
        <v>5510</v>
      </c>
      <c r="BK1620" t="s">
        <v>5510</v>
      </c>
      <c r="BL1620" t="s">
        <v>5510</v>
      </c>
      <c r="BM1620" t="s">
        <v>148</v>
      </c>
      <c r="BN1620" t="s">
        <v>24499</v>
      </c>
      <c r="BO1620" t="s">
        <v>516</v>
      </c>
      <c r="BP1620">
        <v>1</v>
      </c>
      <c r="BQ1620">
        <v>1</v>
      </c>
      <c r="BR1620">
        <v>1</v>
      </c>
      <c r="BS1620" s="1">
        <v>44211</v>
      </c>
      <c r="BT1620" s="1">
        <v>44500</v>
      </c>
      <c r="BU1620" s="1">
        <v>44211</v>
      </c>
      <c r="BV1620" s="1">
        <v>44500</v>
      </c>
      <c r="BW1620" t="s">
        <v>136</v>
      </c>
      <c r="BX1620">
        <v>35</v>
      </c>
      <c r="BY1620">
        <v>0</v>
      </c>
      <c r="BZ1620">
        <v>7</v>
      </c>
      <c r="CA1620">
        <v>7</v>
      </c>
      <c r="CB1620">
        <v>7</v>
      </c>
      <c r="CC1620">
        <v>7</v>
      </c>
      <c r="CD1620">
        <v>7</v>
      </c>
      <c r="CE1620">
        <v>0</v>
      </c>
      <c r="CF1620" t="str">
        <f t="shared" si="10"/>
        <v>7:00 AM</v>
      </c>
      <c r="CG1620" t="str">
        <f>"2:00 PM"</f>
        <v>2:00 PM</v>
      </c>
      <c r="CH1620" s="5">
        <v>11.83</v>
      </c>
      <c r="CI1620" t="s">
        <v>146</v>
      </c>
      <c r="CJ1620">
        <v>0</v>
      </c>
      <c r="CK1620" t="s">
        <v>5510</v>
      </c>
      <c r="CL1620" t="s">
        <v>134</v>
      </c>
      <c r="CM1620" t="s">
        <v>147</v>
      </c>
      <c r="CN1620" t="s">
        <v>148</v>
      </c>
      <c r="CO1620" s="2" t="s">
        <v>22304</v>
      </c>
      <c r="CP1620" t="s">
        <v>149</v>
      </c>
      <c r="CQ1620">
        <v>3</v>
      </c>
      <c r="CR1620">
        <v>0</v>
      </c>
      <c r="CS1620" t="s">
        <v>136</v>
      </c>
      <c r="CT1620" t="s">
        <v>136</v>
      </c>
      <c r="CU1620" t="s">
        <v>134</v>
      </c>
      <c r="CV1620" t="s">
        <v>136</v>
      </c>
      <c r="CW1620" t="s">
        <v>134</v>
      </c>
      <c r="CX1620">
        <v>75</v>
      </c>
      <c r="CY1620" t="s">
        <v>134</v>
      </c>
      <c r="CZ1620" t="s">
        <v>134</v>
      </c>
      <c r="DA1620" t="s">
        <v>134</v>
      </c>
      <c r="DB1620" t="s">
        <v>134</v>
      </c>
      <c r="DC1620" t="s">
        <v>134</v>
      </c>
      <c r="DD1620" t="s">
        <v>136</v>
      </c>
      <c r="DF1620" t="s">
        <v>24500</v>
      </c>
      <c r="DG1620" t="s">
        <v>24501</v>
      </c>
      <c r="DH1620" t="s">
        <v>24497</v>
      </c>
      <c r="DI1620" t="s">
        <v>720</v>
      </c>
      <c r="DJ1620" s="4">
        <v>39322</v>
      </c>
      <c r="DK1620" t="s">
        <v>1039</v>
      </c>
      <c r="DL1620" t="s">
        <v>134</v>
      </c>
      <c r="DM1620">
        <v>4</v>
      </c>
      <c r="DN1620" t="s">
        <v>24502</v>
      </c>
      <c r="DO1620" t="s">
        <v>24497</v>
      </c>
      <c r="DP1620" t="s">
        <v>720</v>
      </c>
      <c r="DQ1620" t="str">
        <f>"39322"</f>
        <v>39322</v>
      </c>
      <c r="DR1620" t="s">
        <v>1039</v>
      </c>
      <c r="DS1620" t="s">
        <v>24503</v>
      </c>
      <c r="DT1620">
        <v>1</v>
      </c>
      <c r="DU1620">
        <v>9</v>
      </c>
      <c r="DV1620" t="s">
        <v>134</v>
      </c>
      <c r="DW1620" t="s">
        <v>134</v>
      </c>
      <c r="DX1620" t="s">
        <v>134</v>
      </c>
      <c r="DY1620" t="s">
        <v>134</v>
      </c>
      <c r="DZ1620">
        <v>2</v>
      </c>
      <c r="EA1620" t="s">
        <v>136</v>
      </c>
      <c r="EC1620" s="5">
        <v>12.68</v>
      </c>
      <c r="ED1620" s="5">
        <v>55</v>
      </c>
      <c r="EE1620">
        <v>16623934241</v>
      </c>
      <c r="EF1620" t="s">
        <v>5717</v>
      </c>
      <c r="EG1620" t="s">
        <v>21783</v>
      </c>
      <c r="EH1620">
        <v>4</v>
      </c>
    </row>
    <row r="1621" spans="1:138" ht="15" customHeight="1" x14ac:dyDescent="0.35">
      <c r="A1621" t="s">
        <v>18519</v>
      </c>
      <c r="B1621" t="s">
        <v>157</v>
      </c>
      <c r="C1621" s="1">
        <v>44138.507877199074</v>
      </c>
      <c r="D1621" s="1">
        <v>44175</v>
      </c>
      <c r="E1621" t="s">
        <v>133</v>
      </c>
      <c r="F1621" t="s">
        <v>136</v>
      </c>
      <c r="G1621" t="s">
        <v>135</v>
      </c>
      <c r="H1621" t="s">
        <v>136</v>
      </c>
      <c r="I1621" t="s">
        <v>18520</v>
      </c>
      <c r="K1621" t="s">
        <v>18521</v>
      </c>
      <c r="M1621" t="s">
        <v>18522</v>
      </c>
      <c r="N1621" t="s">
        <v>221</v>
      </c>
      <c r="O1621" s="4">
        <v>37656</v>
      </c>
      <c r="P1621" t="s">
        <v>140</v>
      </c>
      <c r="R1621">
        <v>14233848189</v>
      </c>
      <c r="T1621">
        <v>11142</v>
      </c>
      <c r="U1621" t="s">
        <v>7331</v>
      </c>
      <c r="V1621" t="s">
        <v>18523</v>
      </c>
      <c r="X1621" t="s">
        <v>224</v>
      </c>
      <c r="Y1621" t="s">
        <v>18524</v>
      </c>
      <c r="AA1621" t="s">
        <v>18522</v>
      </c>
      <c r="AB1621" t="s">
        <v>221</v>
      </c>
      <c r="AC1621" s="4">
        <v>37656</v>
      </c>
      <c r="AD1621" t="s">
        <v>140</v>
      </c>
      <c r="AF1621">
        <v>14233848189</v>
      </c>
      <c r="AH1621" t="s">
        <v>18525</v>
      </c>
      <c r="AI1621" t="s">
        <v>226</v>
      </c>
      <c r="AJ1621" t="s">
        <v>227</v>
      </c>
      <c r="AK1621" t="s">
        <v>228</v>
      </c>
      <c r="AL1621" t="s">
        <v>229</v>
      </c>
      <c r="AM1621" t="s">
        <v>230</v>
      </c>
      <c r="AO1621" t="s">
        <v>220</v>
      </c>
      <c r="AP1621" t="s">
        <v>221</v>
      </c>
      <c r="AQ1621" s="4">
        <v>37110</v>
      </c>
      <c r="AR1621" t="s">
        <v>140</v>
      </c>
      <c r="AT1621">
        <v>19312747811</v>
      </c>
      <c r="AV1621" t="s">
        <v>231</v>
      </c>
      <c r="AW1621" t="s">
        <v>232</v>
      </c>
      <c r="AX1621" t="s">
        <v>221</v>
      </c>
      <c r="AY1621" t="s">
        <v>233</v>
      </c>
      <c r="AZ1621" t="s">
        <v>144</v>
      </c>
      <c r="BA1621" t="s">
        <v>145</v>
      </c>
      <c r="BB1621" t="s">
        <v>134</v>
      </c>
      <c r="BC1621" t="s">
        <v>136</v>
      </c>
      <c r="BD1621" t="s">
        <v>148</v>
      </c>
      <c r="BE1621" t="s">
        <v>136</v>
      </c>
      <c r="BF1621" t="s">
        <v>136</v>
      </c>
      <c r="BG1621" t="s">
        <v>134</v>
      </c>
      <c r="BH1621" t="s">
        <v>136</v>
      </c>
      <c r="BN1621" t="s">
        <v>18526</v>
      </c>
      <c r="BO1621" t="s">
        <v>714</v>
      </c>
      <c r="BP1621">
        <v>11</v>
      </c>
      <c r="BQ1621">
        <v>11</v>
      </c>
      <c r="BR1621">
        <v>11</v>
      </c>
      <c r="BS1621" s="1">
        <v>44211</v>
      </c>
      <c r="BT1621" s="1">
        <v>44500</v>
      </c>
      <c r="BU1621" s="1">
        <v>44211</v>
      </c>
      <c r="BV1621" s="1">
        <v>44500</v>
      </c>
      <c r="BW1621" t="s">
        <v>136</v>
      </c>
      <c r="BX1621">
        <v>40</v>
      </c>
      <c r="BY1621">
        <v>0</v>
      </c>
      <c r="BZ1621">
        <v>8</v>
      </c>
      <c r="CA1621">
        <v>8</v>
      </c>
      <c r="CB1621">
        <v>8</v>
      </c>
      <c r="CC1621">
        <v>8</v>
      </c>
      <c r="CD1621">
        <v>8</v>
      </c>
      <c r="CE1621">
        <v>0</v>
      </c>
      <c r="CF1621" t="str">
        <f t="shared" si="10"/>
        <v>7:00 AM</v>
      </c>
      <c r="CG1621" t="str">
        <f>"3:00 PM"</f>
        <v>3:00 PM</v>
      </c>
      <c r="CH1621" s="5">
        <v>12.4</v>
      </c>
      <c r="CI1621" t="s">
        <v>146</v>
      </c>
      <c r="CL1621" t="s">
        <v>136</v>
      </c>
      <c r="CM1621" t="s">
        <v>147</v>
      </c>
      <c r="CN1621" t="s">
        <v>148</v>
      </c>
      <c r="CO1621" t="s">
        <v>237</v>
      </c>
      <c r="CP1621" t="s">
        <v>149</v>
      </c>
      <c r="CQ1621">
        <v>3</v>
      </c>
      <c r="CR1621">
        <v>0</v>
      </c>
      <c r="CS1621" t="s">
        <v>136</v>
      </c>
      <c r="CT1621" t="s">
        <v>134</v>
      </c>
      <c r="CU1621" t="s">
        <v>136</v>
      </c>
      <c r="CV1621" t="s">
        <v>134</v>
      </c>
      <c r="CW1621" t="s">
        <v>134</v>
      </c>
      <c r="CX1621">
        <v>50</v>
      </c>
      <c r="CY1621" t="s">
        <v>134</v>
      </c>
      <c r="CZ1621" t="s">
        <v>136</v>
      </c>
      <c r="DA1621" t="s">
        <v>134</v>
      </c>
      <c r="DB1621" t="s">
        <v>134</v>
      </c>
      <c r="DC1621" t="s">
        <v>134</v>
      </c>
      <c r="DD1621" t="s">
        <v>136</v>
      </c>
      <c r="DF1621" t="s">
        <v>180</v>
      </c>
      <c r="DG1621" s="2" t="s">
        <v>18527</v>
      </c>
      <c r="DH1621" t="s">
        <v>18522</v>
      </c>
      <c r="DI1621" t="s">
        <v>221</v>
      </c>
      <c r="DJ1621" s="4">
        <v>37656</v>
      </c>
      <c r="DK1621" t="s">
        <v>866</v>
      </c>
      <c r="DL1621" t="s">
        <v>136</v>
      </c>
      <c r="DM1621">
        <v>2</v>
      </c>
      <c r="DN1621" t="s">
        <v>18528</v>
      </c>
      <c r="DO1621" t="s">
        <v>18522</v>
      </c>
      <c r="DP1621" t="s">
        <v>221</v>
      </c>
      <c r="DQ1621" t="str">
        <f>"37656"</f>
        <v>37656</v>
      </c>
      <c r="DR1621" t="s">
        <v>866</v>
      </c>
      <c r="DS1621" t="s">
        <v>16534</v>
      </c>
      <c r="DT1621">
        <v>2</v>
      </c>
      <c r="DU1621">
        <v>10</v>
      </c>
      <c r="DV1621" t="s">
        <v>134</v>
      </c>
      <c r="DW1621" t="s">
        <v>134</v>
      </c>
      <c r="DX1621" t="s">
        <v>134</v>
      </c>
      <c r="DY1621" t="s">
        <v>136</v>
      </c>
      <c r="DZ1621">
        <v>1</v>
      </c>
      <c r="EA1621" t="s">
        <v>136</v>
      </c>
      <c r="EC1621" s="5">
        <v>12.68</v>
      </c>
      <c r="ED1621" s="5">
        <v>55</v>
      </c>
      <c r="EE1621">
        <v>14233848189</v>
      </c>
      <c r="EF1621" t="s">
        <v>18529</v>
      </c>
      <c r="EG1621" t="s">
        <v>148</v>
      </c>
      <c r="EH1621">
        <v>0</v>
      </c>
    </row>
    <row r="1622" spans="1:138" ht="15" customHeight="1" x14ac:dyDescent="0.35">
      <c r="A1622" t="s">
        <v>10589</v>
      </c>
      <c r="B1622" t="s">
        <v>157</v>
      </c>
      <c r="C1622" s="1">
        <v>44163.515611342591</v>
      </c>
      <c r="D1622" s="1">
        <v>44175</v>
      </c>
      <c r="E1622" t="s">
        <v>1202</v>
      </c>
      <c r="F1622" t="s">
        <v>136</v>
      </c>
      <c r="G1622" t="s">
        <v>135</v>
      </c>
      <c r="H1622" t="s">
        <v>136</v>
      </c>
      <c r="I1622" t="s">
        <v>10590</v>
      </c>
      <c r="J1622" t="s">
        <v>10591</v>
      </c>
      <c r="K1622" t="s">
        <v>10592</v>
      </c>
      <c r="L1622" t="s">
        <v>10593</v>
      </c>
      <c r="M1622" t="s">
        <v>2341</v>
      </c>
      <c r="N1622" t="s">
        <v>246</v>
      </c>
      <c r="O1622" s="4">
        <v>70525</v>
      </c>
      <c r="P1622" t="s">
        <v>140</v>
      </c>
      <c r="R1622">
        <v>13376845663</v>
      </c>
      <c r="T1622">
        <v>112</v>
      </c>
      <c r="U1622" t="s">
        <v>10594</v>
      </c>
      <c r="V1622" t="s">
        <v>10595</v>
      </c>
      <c r="X1622" t="s">
        <v>10596</v>
      </c>
      <c r="Y1622" t="s">
        <v>10597</v>
      </c>
      <c r="Z1622" t="s">
        <v>10598</v>
      </c>
      <c r="AA1622" t="s">
        <v>10599</v>
      </c>
      <c r="AB1622" t="s">
        <v>246</v>
      </c>
      <c r="AC1622" s="4">
        <v>70525</v>
      </c>
      <c r="AD1622" t="s">
        <v>140</v>
      </c>
      <c r="AF1622">
        <v>13376845663</v>
      </c>
      <c r="AH1622" t="s">
        <v>148</v>
      </c>
      <c r="AZ1622" t="s">
        <v>334</v>
      </c>
      <c r="BA1622" t="s">
        <v>335</v>
      </c>
      <c r="BB1622" t="s">
        <v>136</v>
      </c>
      <c r="BC1622" t="s">
        <v>136</v>
      </c>
      <c r="BD1622" t="s">
        <v>148</v>
      </c>
      <c r="BE1622" t="s">
        <v>136</v>
      </c>
      <c r="BF1622" t="s">
        <v>136</v>
      </c>
      <c r="BG1622" t="s">
        <v>134</v>
      </c>
      <c r="BH1622" t="s">
        <v>134</v>
      </c>
      <c r="BI1622" t="s">
        <v>10600</v>
      </c>
      <c r="BJ1622" t="s">
        <v>7160</v>
      </c>
      <c r="BK1622" t="s">
        <v>1871</v>
      </c>
      <c r="BM1622" t="s">
        <v>10601</v>
      </c>
      <c r="BN1622" t="s">
        <v>10602</v>
      </c>
      <c r="BO1622" t="s">
        <v>7351</v>
      </c>
      <c r="BP1622">
        <v>20</v>
      </c>
      <c r="BQ1622">
        <v>20</v>
      </c>
      <c r="BR1622">
        <v>20</v>
      </c>
      <c r="BS1622" s="1">
        <v>44211</v>
      </c>
      <c r="BT1622" s="1">
        <v>44362</v>
      </c>
      <c r="BU1622" s="1">
        <v>44211</v>
      </c>
      <c r="BV1622" s="1">
        <v>44362</v>
      </c>
      <c r="BW1622" t="s">
        <v>136</v>
      </c>
      <c r="BX1622">
        <v>35</v>
      </c>
      <c r="BY1622">
        <v>5</v>
      </c>
      <c r="BZ1622">
        <v>5</v>
      </c>
      <c r="CA1622">
        <v>5</v>
      </c>
      <c r="CB1622">
        <v>5</v>
      </c>
      <c r="CC1622">
        <v>5</v>
      </c>
      <c r="CD1622">
        <v>5</v>
      </c>
      <c r="CE1622">
        <v>5</v>
      </c>
      <c r="CF1622" t="str">
        <f t="shared" si="10"/>
        <v>7:00 AM</v>
      </c>
      <c r="CG1622" t="str">
        <f>"12:00 PM"</f>
        <v>12:00 PM</v>
      </c>
      <c r="CH1622" s="5">
        <v>11.83</v>
      </c>
      <c r="CI1622" t="s">
        <v>146</v>
      </c>
      <c r="CJ1622">
        <v>0</v>
      </c>
      <c r="CK1622" t="s">
        <v>10603</v>
      </c>
      <c r="CL1622" t="s">
        <v>136</v>
      </c>
      <c r="CM1622" t="s">
        <v>312</v>
      </c>
      <c r="CN1622" t="s">
        <v>148</v>
      </c>
      <c r="CO1622" t="s">
        <v>10604</v>
      </c>
      <c r="CP1622" t="s">
        <v>149</v>
      </c>
      <c r="CQ1622">
        <v>0</v>
      </c>
      <c r="CR1622">
        <v>0</v>
      </c>
      <c r="CS1622" t="s">
        <v>136</v>
      </c>
      <c r="CT1622" t="s">
        <v>136</v>
      </c>
      <c r="CU1622" t="s">
        <v>136</v>
      </c>
      <c r="CV1622" t="s">
        <v>134</v>
      </c>
      <c r="CW1622" t="s">
        <v>134</v>
      </c>
      <c r="CX1622">
        <v>50</v>
      </c>
      <c r="CY1622" t="s">
        <v>134</v>
      </c>
      <c r="CZ1622" t="s">
        <v>134</v>
      </c>
      <c r="DA1622" t="s">
        <v>134</v>
      </c>
      <c r="DB1622" t="s">
        <v>134</v>
      </c>
      <c r="DC1622" t="s">
        <v>134</v>
      </c>
      <c r="DD1622" t="s">
        <v>136</v>
      </c>
      <c r="DF1622" t="s">
        <v>149</v>
      </c>
      <c r="DG1622" t="s">
        <v>10605</v>
      </c>
      <c r="DH1622" t="s">
        <v>2341</v>
      </c>
      <c r="DI1622" t="s">
        <v>246</v>
      </c>
      <c r="DJ1622" s="4">
        <v>70525</v>
      </c>
      <c r="DK1622" t="s">
        <v>268</v>
      </c>
      <c r="DL1622" t="s">
        <v>134</v>
      </c>
      <c r="DM1622">
        <v>8</v>
      </c>
      <c r="DN1622" t="s">
        <v>10606</v>
      </c>
      <c r="DO1622" t="s">
        <v>2341</v>
      </c>
      <c r="DP1622" t="s">
        <v>246</v>
      </c>
      <c r="DQ1622" t="str">
        <f>"70525"</f>
        <v>70525</v>
      </c>
      <c r="DR1622" t="s">
        <v>268</v>
      </c>
      <c r="DS1622" t="s">
        <v>10607</v>
      </c>
      <c r="DT1622">
        <v>6</v>
      </c>
      <c r="DU1622">
        <v>50</v>
      </c>
      <c r="DV1622" t="s">
        <v>134</v>
      </c>
      <c r="DW1622" t="s">
        <v>134</v>
      </c>
      <c r="DX1622" t="s">
        <v>134</v>
      </c>
      <c r="DY1622" t="s">
        <v>136</v>
      </c>
      <c r="DZ1622">
        <v>1</v>
      </c>
      <c r="EA1622" t="s">
        <v>136</v>
      </c>
      <c r="EC1622" s="5">
        <v>12.68</v>
      </c>
      <c r="ED1622" s="5">
        <v>55</v>
      </c>
      <c r="EE1622">
        <v>13375801097</v>
      </c>
      <c r="EF1622" t="s">
        <v>10608</v>
      </c>
      <c r="EG1622" t="s">
        <v>148</v>
      </c>
      <c r="EH1622">
        <v>0</v>
      </c>
    </row>
    <row r="1623" spans="1:138" ht="15" customHeight="1" x14ac:dyDescent="0.35">
      <c r="A1623" t="s">
        <v>19610</v>
      </c>
      <c r="B1623" t="s">
        <v>157</v>
      </c>
      <c r="C1623" s="1">
        <v>44165.522812615738</v>
      </c>
      <c r="D1623" s="1">
        <v>44175</v>
      </c>
      <c r="E1623" t="s">
        <v>133</v>
      </c>
      <c r="F1623" t="s">
        <v>136</v>
      </c>
      <c r="G1623" t="s">
        <v>135</v>
      </c>
      <c r="H1623" t="s">
        <v>136</v>
      </c>
      <c r="I1623" t="s">
        <v>19611</v>
      </c>
      <c r="K1623" t="s">
        <v>19612</v>
      </c>
      <c r="M1623" t="s">
        <v>7662</v>
      </c>
      <c r="N1623" t="s">
        <v>246</v>
      </c>
      <c r="O1623" s="4">
        <v>70542</v>
      </c>
      <c r="P1623" t="s">
        <v>140</v>
      </c>
      <c r="R1623">
        <v>12252766698</v>
      </c>
      <c r="T1623">
        <v>11251</v>
      </c>
      <c r="U1623" t="s">
        <v>6752</v>
      </c>
      <c r="V1623" t="s">
        <v>10483</v>
      </c>
      <c r="W1623" t="s">
        <v>7221</v>
      </c>
      <c r="X1623" t="s">
        <v>6009</v>
      </c>
      <c r="Y1623" t="s">
        <v>6754</v>
      </c>
      <c r="AA1623" t="s">
        <v>2921</v>
      </c>
      <c r="AB1623" t="s">
        <v>246</v>
      </c>
      <c r="AC1623" s="4">
        <v>70810</v>
      </c>
      <c r="AD1623" t="s">
        <v>140</v>
      </c>
      <c r="AF1623">
        <v>12252766698</v>
      </c>
      <c r="AH1623" t="s">
        <v>6755</v>
      </c>
      <c r="AZ1623" t="s">
        <v>334</v>
      </c>
      <c r="BA1623" t="s">
        <v>335</v>
      </c>
      <c r="BB1623" t="s">
        <v>136</v>
      </c>
      <c r="BC1623" t="s">
        <v>136</v>
      </c>
      <c r="BD1623" t="s">
        <v>148</v>
      </c>
      <c r="BE1623" t="s">
        <v>136</v>
      </c>
      <c r="BF1623" t="s">
        <v>136</v>
      </c>
      <c r="BG1623" t="s">
        <v>134</v>
      </c>
      <c r="BH1623" t="s">
        <v>136</v>
      </c>
      <c r="BN1623" t="s">
        <v>19613</v>
      </c>
      <c r="BO1623" t="s">
        <v>6757</v>
      </c>
      <c r="BP1623">
        <v>2</v>
      </c>
      <c r="BQ1623">
        <v>2</v>
      </c>
      <c r="BR1623">
        <v>2</v>
      </c>
      <c r="BS1623" s="1">
        <v>44210</v>
      </c>
      <c r="BT1623" s="1">
        <v>44409</v>
      </c>
      <c r="BU1623" s="1">
        <v>44210</v>
      </c>
      <c r="BV1623" s="1">
        <v>44409</v>
      </c>
      <c r="BW1623" t="s">
        <v>136</v>
      </c>
      <c r="BX1623">
        <v>40</v>
      </c>
      <c r="BY1623">
        <v>0</v>
      </c>
      <c r="BZ1623">
        <v>8</v>
      </c>
      <c r="CA1623">
        <v>8</v>
      </c>
      <c r="CB1623">
        <v>8</v>
      </c>
      <c r="CC1623">
        <v>8</v>
      </c>
      <c r="CD1623">
        <v>8</v>
      </c>
      <c r="CE1623">
        <v>0</v>
      </c>
      <c r="CF1623" t="str">
        <f t="shared" si="10"/>
        <v>7:00 AM</v>
      </c>
      <c r="CG1623" t="str">
        <f>"4:00 PM"</f>
        <v>4:00 PM</v>
      </c>
      <c r="CH1623" s="5">
        <v>11.83</v>
      </c>
      <c r="CI1623" t="s">
        <v>146</v>
      </c>
      <c r="CL1623" t="s">
        <v>136</v>
      </c>
      <c r="CM1623" t="s">
        <v>147</v>
      </c>
      <c r="CN1623" t="s">
        <v>148</v>
      </c>
      <c r="CO1623" t="s">
        <v>16137</v>
      </c>
      <c r="CP1623" t="s">
        <v>149</v>
      </c>
      <c r="CQ1623">
        <v>0</v>
      </c>
      <c r="CR1623">
        <v>0</v>
      </c>
      <c r="CS1623" t="s">
        <v>136</v>
      </c>
      <c r="CT1623" t="s">
        <v>136</v>
      </c>
      <c r="CU1623" t="s">
        <v>136</v>
      </c>
      <c r="CV1623" t="s">
        <v>136</v>
      </c>
      <c r="CW1623" t="s">
        <v>134</v>
      </c>
      <c r="CX1623">
        <v>75</v>
      </c>
      <c r="CY1623" t="s">
        <v>134</v>
      </c>
      <c r="CZ1623" t="s">
        <v>134</v>
      </c>
      <c r="DA1623" t="s">
        <v>134</v>
      </c>
      <c r="DB1623" t="s">
        <v>134</v>
      </c>
      <c r="DC1623" t="s">
        <v>134</v>
      </c>
      <c r="DD1623" t="s">
        <v>136</v>
      </c>
      <c r="DF1623" t="s">
        <v>149</v>
      </c>
      <c r="DG1623" s="2" t="s">
        <v>19614</v>
      </c>
      <c r="DH1623" t="s">
        <v>7662</v>
      </c>
      <c r="DI1623" t="s">
        <v>246</v>
      </c>
      <c r="DJ1623" s="4">
        <v>70542</v>
      </c>
      <c r="DK1623" t="s">
        <v>3166</v>
      </c>
      <c r="DL1623" t="s">
        <v>136</v>
      </c>
      <c r="DM1623">
        <v>1</v>
      </c>
      <c r="DN1623" t="s">
        <v>19615</v>
      </c>
      <c r="DO1623" t="s">
        <v>7662</v>
      </c>
      <c r="DP1623" t="s">
        <v>246</v>
      </c>
      <c r="DQ1623" t="str">
        <f>"70542"</f>
        <v>70542</v>
      </c>
      <c r="DR1623" t="s">
        <v>3166</v>
      </c>
      <c r="DS1623" t="s">
        <v>19616</v>
      </c>
      <c r="DT1623">
        <v>1</v>
      </c>
      <c r="DU1623">
        <v>8</v>
      </c>
      <c r="DV1623" t="s">
        <v>136</v>
      </c>
      <c r="DW1623" t="s">
        <v>136</v>
      </c>
      <c r="DX1623" t="s">
        <v>134</v>
      </c>
      <c r="DY1623" t="s">
        <v>136</v>
      </c>
      <c r="DZ1623">
        <v>1</v>
      </c>
      <c r="EA1623" t="s">
        <v>136</v>
      </c>
      <c r="EC1623" s="5">
        <v>12.68</v>
      </c>
      <c r="ED1623" s="5">
        <v>55</v>
      </c>
      <c r="EE1623">
        <v>13373295956</v>
      </c>
      <c r="EF1623" t="s">
        <v>6755</v>
      </c>
      <c r="EG1623" t="s">
        <v>148</v>
      </c>
      <c r="EH1623">
        <v>0</v>
      </c>
    </row>
    <row r="1624" spans="1:138" ht="15" customHeight="1" x14ac:dyDescent="0.35">
      <c r="A1624" t="s">
        <v>18214</v>
      </c>
      <c r="B1624" t="s">
        <v>157</v>
      </c>
      <c r="C1624" s="1">
        <v>44150.44316412037</v>
      </c>
      <c r="D1624" s="1">
        <v>44175</v>
      </c>
      <c r="E1624" t="s">
        <v>7944</v>
      </c>
      <c r="F1624" t="s">
        <v>136</v>
      </c>
      <c r="G1624" t="s">
        <v>135</v>
      </c>
      <c r="H1624" t="s">
        <v>136</v>
      </c>
      <c r="I1624" t="s">
        <v>12728</v>
      </c>
      <c r="K1624" t="s">
        <v>12729</v>
      </c>
      <c r="M1624" t="s">
        <v>12730</v>
      </c>
      <c r="N1624" t="s">
        <v>1663</v>
      </c>
      <c r="O1624" s="4">
        <v>17372</v>
      </c>
      <c r="P1624" t="s">
        <v>140</v>
      </c>
      <c r="R1624">
        <v>17173728621</v>
      </c>
      <c r="T1624">
        <v>111331</v>
      </c>
      <c r="U1624" t="s">
        <v>12731</v>
      </c>
      <c r="V1624" t="s">
        <v>690</v>
      </c>
      <c r="W1624" t="s">
        <v>687</v>
      </c>
      <c r="X1624" t="s">
        <v>12732</v>
      </c>
      <c r="Y1624" t="s">
        <v>12729</v>
      </c>
      <c r="AA1624" t="s">
        <v>12730</v>
      </c>
      <c r="AB1624" t="s">
        <v>1663</v>
      </c>
      <c r="AC1624" s="4">
        <v>17372</v>
      </c>
      <c r="AD1624" t="s">
        <v>140</v>
      </c>
      <c r="AF1624">
        <v>17173728621</v>
      </c>
      <c r="AH1624" t="s">
        <v>12733</v>
      </c>
      <c r="AZ1624" t="s">
        <v>175</v>
      </c>
      <c r="BA1624" t="s">
        <v>176</v>
      </c>
      <c r="BB1624" t="s">
        <v>136</v>
      </c>
      <c r="BC1624" t="s">
        <v>136</v>
      </c>
      <c r="BD1624" t="s">
        <v>148</v>
      </c>
      <c r="BE1624" t="s">
        <v>136</v>
      </c>
      <c r="BF1624" t="s">
        <v>136</v>
      </c>
      <c r="BG1624" t="s">
        <v>134</v>
      </c>
      <c r="BH1624" t="s">
        <v>136</v>
      </c>
      <c r="BN1624" t="s">
        <v>18215</v>
      </c>
      <c r="BO1624" t="s">
        <v>734</v>
      </c>
      <c r="BP1624">
        <v>6</v>
      </c>
      <c r="BQ1624">
        <v>6</v>
      </c>
      <c r="BR1624">
        <v>6</v>
      </c>
      <c r="BS1624" s="1">
        <v>44206</v>
      </c>
      <c r="BT1624" s="1">
        <v>44510</v>
      </c>
      <c r="BU1624" s="1">
        <v>44206</v>
      </c>
      <c r="BV1624" s="1">
        <v>44510</v>
      </c>
      <c r="BW1624" t="s">
        <v>136</v>
      </c>
      <c r="BX1624">
        <v>40</v>
      </c>
      <c r="BY1624">
        <v>0</v>
      </c>
      <c r="BZ1624">
        <v>7</v>
      </c>
      <c r="CA1624">
        <v>7</v>
      </c>
      <c r="CB1624">
        <v>7</v>
      </c>
      <c r="CC1624">
        <v>7</v>
      </c>
      <c r="CD1624">
        <v>7</v>
      </c>
      <c r="CE1624">
        <v>5</v>
      </c>
      <c r="CF1624" t="str">
        <f t="shared" si="10"/>
        <v>7:00 AM</v>
      </c>
      <c r="CG1624" t="str">
        <f>"3:00 PM"</f>
        <v>3:00 PM</v>
      </c>
      <c r="CH1624" s="5">
        <v>13.34</v>
      </c>
      <c r="CI1624" t="s">
        <v>146</v>
      </c>
      <c r="CL1624" t="s">
        <v>134</v>
      </c>
      <c r="CM1624" t="s">
        <v>147</v>
      </c>
      <c r="CN1624" t="s">
        <v>148</v>
      </c>
      <c r="CO1624" t="s">
        <v>12735</v>
      </c>
      <c r="CP1624" t="s">
        <v>149</v>
      </c>
      <c r="CQ1624">
        <v>3</v>
      </c>
      <c r="CR1624">
        <v>0</v>
      </c>
      <c r="CS1624" t="s">
        <v>136</v>
      </c>
      <c r="CT1624" t="s">
        <v>136</v>
      </c>
      <c r="CU1624" t="s">
        <v>136</v>
      </c>
      <c r="CV1624" t="s">
        <v>134</v>
      </c>
      <c r="CW1624" t="s">
        <v>134</v>
      </c>
      <c r="CX1624">
        <v>60</v>
      </c>
      <c r="CY1624" t="s">
        <v>134</v>
      </c>
      <c r="CZ1624" t="s">
        <v>134</v>
      </c>
      <c r="DA1624" t="s">
        <v>134</v>
      </c>
      <c r="DB1624" t="s">
        <v>134</v>
      </c>
      <c r="DC1624" t="s">
        <v>134</v>
      </c>
      <c r="DD1624" t="s">
        <v>136</v>
      </c>
      <c r="DF1624" s="2" t="s">
        <v>18216</v>
      </c>
      <c r="DG1624" t="s">
        <v>18217</v>
      </c>
      <c r="DH1624" t="s">
        <v>12730</v>
      </c>
      <c r="DI1624" t="s">
        <v>1663</v>
      </c>
      <c r="DJ1624" s="4">
        <v>17372</v>
      </c>
      <c r="DK1624" t="s">
        <v>2392</v>
      </c>
      <c r="DL1624" t="s">
        <v>134</v>
      </c>
      <c r="DM1624">
        <v>2</v>
      </c>
      <c r="DN1624" s="2" t="s">
        <v>18218</v>
      </c>
      <c r="DO1624" t="s">
        <v>12730</v>
      </c>
      <c r="DP1624" t="s">
        <v>1663</v>
      </c>
      <c r="DQ1624" t="str">
        <f>"17372"</f>
        <v>17372</v>
      </c>
      <c r="DR1624" t="s">
        <v>2392</v>
      </c>
      <c r="DS1624" s="2" t="s">
        <v>18219</v>
      </c>
      <c r="DT1624">
        <v>2</v>
      </c>
      <c r="DU1624">
        <v>37</v>
      </c>
      <c r="DV1624" t="s">
        <v>134</v>
      </c>
      <c r="DW1624" t="s">
        <v>134</v>
      </c>
      <c r="DX1624" t="s">
        <v>134</v>
      </c>
      <c r="DY1624" t="s">
        <v>136</v>
      </c>
      <c r="DZ1624">
        <v>1</v>
      </c>
      <c r="EA1624" t="s">
        <v>136</v>
      </c>
      <c r="EC1624" s="5">
        <v>12.68</v>
      </c>
      <c r="ED1624" s="5">
        <v>55</v>
      </c>
      <c r="EE1624">
        <v>17173728621</v>
      </c>
      <c r="EF1624" t="s">
        <v>12733</v>
      </c>
      <c r="EG1624" t="s">
        <v>12740</v>
      </c>
      <c r="EH1624">
        <v>1</v>
      </c>
    </row>
    <row r="1625" spans="1:138" ht="15" customHeight="1" x14ac:dyDescent="0.35">
      <c r="A1625" t="s">
        <v>11884</v>
      </c>
      <c r="B1625" t="s">
        <v>157</v>
      </c>
      <c r="C1625" s="1">
        <v>44151.38121284722</v>
      </c>
      <c r="D1625" s="1">
        <v>44175</v>
      </c>
      <c r="E1625" t="s">
        <v>133</v>
      </c>
      <c r="F1625" t="s">
        <v>134</v>
      </c>
      <c r="G1625" t="s">
        <v>135</v>
      </c>
      <c r="H1625" t="s">
        <v>136</v>
      </c>
      <c r="I1625" t="s">
        <v>11885</v>
      </c>
      <c r="K1625" t="s">
        <v>11886</v>
      </c>
      <c r="M1625" t="s">
        <v>11887</v>
      </c>
      <c r="N1625" t="s">
        <v>139</v>
      </c>
      <c r="O1625" s="4">
        <v>32060</v>
      </c>
      <c r="P1625" t="s">
        <v>140</v>
      </c>
      <c r="R1625">
        <v>18286998015</v>
      </c>
      <c r="T1625">
        <v>111219</v>
      </c>
      <c r="U1625" t="s">
        <v>11888</v>
      </c>
      <c r="V1625" t="s">
        <v>11665</v>
      </c>
      <c r="X1625" t="s">
        <v>164</v>
      </c>
      <c r="Y1625" t="s">
        <v>11889</v>
      </c>
      <c r="AA1625" t="s">
        <v>11887</v>
      </c>
      <c r="AB1625" t="s">
        <v>139</v>
      </c>
      <c r="AC1625" s="4">
        <v>32060</v>
      </c>
      <c r="AD1625" t="s">
        <v>140</v>
      </c>
      <c r="AF1625">
        <v>18286998015</v>
      </c>
      <c r="AH1625" t="s">
        <v>11890</v>
      </c>
      <c r="AI1625" t="s">
        <v>226</v>
      </c>
      <c r="AJ1625" t="s">
        <v>481</v>
      </c>
      <c r="AK1625" t="s">
        <v>482</v>
      </c>
      <c r="AL1625" t="s">
        <v>483</v>
      </c>
      <c r="AM1625" t="s">
        <v>484</v>
      </c>
      <c r="AO1625" t="s">
        <v>485</v>
      </c>
      <c r="AP1625" t="s">
        <v>139</v>
      </c>
      <c r="AQ1625" s="4">
        <v>33825</v>
      </c>
      <c r="AR1625" t="s">
        <v>140</v>
      </c>
      <c r="AT1625">
        <v>18632019211</v>
      </c>
      <c r="AV1625" t="s">
        <v>487</v>
      </c>
      <c r="AW1625" t="s">
        <v>488</v>
      </c>
      <c r="AX1625" t="s">
        <v>139</v>
      </c>
      <c r="AY1625" t="s">
        <v>489</v>
      </c>
      <c r="AZ1625" t="s">
        <v>821</v>
      </c>
      <c r="BA1625" t="s">
        <v>822</v>
      </c>
      <c r="BB1625" t="s">
        <v>134</v>
      </c>
      <c r="BC1625" t="s">
        <v>134</v>
      </c>
      <c r="BD1625" t="s">
        <v>134</v>
      </c>
      <c r="BE1625" t="s">
        <v>134</v>
      </c>
      <c r="BF1625" t="s">
        <v>136</v>
      </c>
      <c r="BG1625" t="s">
        <v>134</v>
      </c>
      <c r="BH1625" t="s">
        <v>136</v>
      </c>
      <c r="BI1625" t="s">
        <v>148</v>
      </c>
      <c r="BJ1625" t="s">
        <v>148</v>
      </c>
      <c r="BK1625" t="s">
        <v>148</v>
      </c>
      <c r="BN1625" t="s">
        <v>11891</v>
      </c>
      <c r="BO1625" t="s">
        <v>176</v>
      </c>
      <c r="BP1625">
        <v>85</v>
      </c>
      <c r="BQ1625">
        <v>85</v>
      </c>
      <c r="BR1625">
        <v>85</v>
      </c>
      <c r="BS1625" s="1">
        <v>44200</v>
      </c>
      <c r="BT1625" s="1">
        <v>44454</v>
      </c>
      <c r="BU1625" s="1">
        <v>44200</v>
      </c>
      <c r="BV1625" s="1">
        <v>44454</v>
      </c>
      <c r="BW1625" t="s">
        <v>136</v>
      </c>
      <c r="BX1625">
        <v>36</v>
      </c>
      <c r="BY1625">
        <v>0</v>
      </c>
      <c r="BZ1625">
        <v>6</v>
      </c>
      <c r="CA1625">
        <v>6</v>
      </c>
      <c r="CB1625">
        <v>6</v>
      </c>
      <c r="CC1625">
        <v>6</v>
      </c>
      <c r="CD1625">
        <v>6</v>
      </c>
      <c r="CE1625">
        <v>6</v>
      </c>
      <c r="CF1625" t="str">
        <f t="shared" si="10"/>
        <v>7:00 AM</v>
      </c>
      <c r="CG1625" t="str">
        <f>"8:00 PM"</f>
        <v>8:00 PM</v>
      </c>
      <c r="CH1625" s="5">
        <v>12.67</v>
      </c>
      <c r="CI1625" t="s">
        <v>146</v>
      </c>
      <c r="CL1625" t="s">
        <v>134</v>
      </c>
      <c r="CM1625" t="s">
        <v>147</v>
      </c>
      <c r="CN1625" t="s">
        <v>148</v>
      </c>
      <c r="CO1625" t="s">
        <v>492</v>
      </c>
      <c r="CP1625" t="s">
        <v>149</v>
      </c>
      <c r="CQ1625">
        <v>1</v>
      </c>
      <c r="CR1625">
        <v>0</v>
      </c>
      <c r="CS1625" t="s">
        <v>136</v>
      </c>
      <c r="CT1625" t="s">
        <v>136</v>
      </c>
      <c r="CU1625" t="s">
        <v>136</v>
      </c>
      <c r="CV1625" t="s">
        <v>134</v>
      </c>
      <c r="CW1625" t="s">
        <v>134</v>
      </c>
      <c r="CX1625">
        <v>50</v>
      </c>
      <c r="CY1625" t="s">
        <v>134</v>
      </c>
      <c r="CZ1625" t="s">
        <v>134</v>
      </c>
      <c r="DA1625" t="s">
        <v>134</v>
      </c>
      <c r="DB1625" t="s">
        <v>134</v>
      </c>
      <c r="DC1625" t="s">
        <v>134</v>
      </c>
      <c r="DD1625" t="s">
        <v>136</v>
      </c>
      <c r="DF1625" t="s">
        <v>967</v>
      </c>
      <c r="DG1625" t="s">
        <v>11892</v>
      </c>
      <c r="DH1625" t="s">
        <v>11893</v>
      </c>
      <c r="DI1625" t="s">
        <v>537</v>
      </c>
      <c r="DJ1625" s="4">
        <v>38742</v>
      </c>
      <c r="DK1625" t="s">
        <v>5229</v>
      </c>
      <c r="DL1625" t="s">
        <v>134</v>
      </c>
      <c r="DM1625">
        <v>5</v>
      </c>
      <c r="DN1625" t="s">
        <v>11894</v>
      </c>
      <c r="DO1625" t="s">
        <v>11895</v>
      </c>
      <c r="DP1625" t="s">
        <v>537</v>
      </c>
      <c r="DQ1625" t="str">
        <f>"28806"</f>
        <v>28806</v>
      </c>
      <c r="DR1625" t="s">
        <v>11896</v>
      </c>
      <c r="DS1625" t="s">
        <v>420</v>
      </c>
      <c r="DT1625">
        <v>22</v>
      </c>
      <c r="DU1625">
        <v>85</v>
      </c>
      <c r="DV1625" t="s">
        <v>136</v>
      </c>
      <c r="DW1625" t="s">
        <v>134</v>
      </c>
      <c r="DX1625" t="s">
        <v>134</v>
      </c>
      <c r="DY1625" t="s">
        <v>136</v>
      </c>
      <c r="DZ1625">
        <v>1</v>
      </c>
      <c r="EA1625" t="s">
        <v>134</v>
      </c>
      <c r="EB1625" s="5">
        <v>12.68</v>
      </c>
      <c r="EC1625" s="5">
        <v>12.68</v>
      </c>
      <c r="ED1625" s="5">
        <v>55</v>
      </c>
      <c r="EE1625">
        <v>18286998015</v>
      </c>
      <c r="EF1625" t="s">
        <v>11890</v>
      </c>
      <c r="EG1625" t="s">
        <v>148</v>
      </c>
      <c r="EH1625">
        <v>18</v>
      </c>
    </row>
    <row r="1626" spans="1:138" ht="15" customHeight="1" x14ac:dyDescent="0.35">
      <c r="A1626" t="s">
        <v>20995</v>
      </c>
      <c r="B1626" t="s">
        <v>157</v>
      </c>
      <c r="C1626" s="1">
        <v>44140.68098125</v>
      </c>
      <c r="D1626" s="1">
        <v>44175</v>
      </c>
      <c r="E1626" t="s">
        <v>579</v>
      </c>
      <c r="F1626" t="s">
        <v>136</v>
      </c>
      <c r="G1626" t="s">
        <v>135</v>
      </c>
      <c r="H1626" t="s">
        <v>136</v>
      </c>
      <c r="I1626" t="s">
        <v>20996</v>
      </c>
      <c r="K1626" t="s">
        <v>20997</v>
      </c>
      <c r="L1626" t="s">
        <v>20998</v>
      </c>
      <c r="M1626" t="s">
        <v>6321</v>
      </c>
      <c r="N1626" t="s">
        <v>395</v>
      </c>
      <c r="O1626" s="4">
        <v>95219</v>
      </c>
      <c r="P1626" t="s">
        <v>140</v>
      </c>
      <c r="R1626">
        <v>12094777765</v>
      </c>
      <c r="T1626">
        <v>112410</v>
      </c>
      <c r="U1626" t="s">
        <v>20999</v>
      </c>
      <c r="V1626" t="s">
        <v>21000</v>
      </c>
      <c r="X1626" t="s">
        <v>164</v>
      </c>
      <c r="Y1626" t="s">
        <v>20997</v>
      </c>
      <c r="Z1626" t="s">
        <v>148</v>
      </c>
      <c r="AA1626" t="s">
        <v>6321</v>
      </c>
      <c r="AB1626" t="s">
        <v>395</v>
      </c>
      <c r="AC1626" s="4">
        <v>95219</v>
      </c>
      <c r="AD1626" t="s">
        <v>140</v>
      </c>
      <c r="AF1626">
        <v>12094777765</v>
      </c>
      <c r="AH1626" t="s">
        <v>21001</v>
      </c>
      <c r="AI1626" t="s">
        <v>168</v>
      </c>
      <c r="AJ1626" t="s">
        <v>588</v>
      </c>
      <c r="AK1626" t="s">
        <v>589</v>
      </c>
      <c r="AM1626" t="s">
        <v>590</v>
      </c>
      <c r="AO1626" t="s">
        <v>591</v>
      </c>
      <c r="AP1626" t="s">
        <v>592</v>
      </c>
      <c r="AQ1626" s="4">
        <v>82601</v>
      </c>
      <c r="AR1626" t="s">
        <v>140</v>
      </c>
      <c r="AT1626">
        <v>13074722105</v>
      </c>
      <c r="AV1626" t="s">
        <v>593</v>
      </c>
      <c r="AW1626" t="s">
        <v>594</v>
      </c>
      <c r="AZ1626" t="s">
        <v>334</v>
      </c>
      <c r="BA1626" t="s">
        <v>335</v>
      </c>
      <c r="BB1626" t="s">
        <v>136</v>
      </c>
      <c r="BC1626" t="s">
        <v>136</v>
      </c>
      <c r="BD1626" t="s">
        <v>148</v>
      </c>
      <c r="BE1626" t="s">
        <v>136</v>
      </c>
      <c r="BF1626" t="s">
        <v>136</v>
      </c>
      <c r="BG1626" t="s">
        <v>134</v>
      </c>
      <c r="BH1626" t="s">
        <v>136</v>
      </c>
      <c r="BN1626" t="s">
        <v>21002</v>
      </c>
      <c r="BO1626" t="s">
        <v>21003</v>
      </c>
      <c r="BP1626">
        <v>10</v>
      </c>
      <c r="BQ1626">
        <v>9</v>
      </c>
      <c r="BR1626">
        <v>9</v>
      </c>
      <c r="BS1626" s="1">
        <v>44192</v>
      </c>
      <c r="BT1626" s="1">
        <v>44330</v>
      </c>
      <c r="BU1626" s="1">
        <v>44192</v>
      </c>
      <c r="BV1626" s="1">
        <v>44330</v>
      </c>
      <c r="BW1626" t="s">
        <v>134</v>
      </c>
      <c r="CH1626" s="5">
        <v>2133.52</v>
      </c>
      <c r="CI1626" t="s">
        <v>597</v>
      </c>
      <c r="CJ1626">
        <v>0</v>
      </c>
      <c r="CK1626" t="s">
        <v>1362</v>
      </c>
      <c r="CL1626" t="s">
        <v>136</v>
      </c>
      <c r="CM1626" t="s">
        <v>354</v>
      </c>
      <c r="CN1626" t="s">
        <v>599</v>
      </c>
      <c r="CO1626" t="s">
        <v>600</v>
      </c>
      <c r="CP1626" t="s">
        <v>149</v>
      </c>
      <c r="CQ1626">
        <v>6</v>
      </c>
      <c r="CR1626">
        <v>0</v>
      </c>
      <c r="CS1626" t="s">
        <v>136</v>
      </c>
      <c r="CT1626" t="s">
        <v>134</v>
      </c>
      <c r="CU1626" t="s">
        <v>136</v>
      </c>
      <c r="CV1626" t="s">
        <v>136</v>
      </c>
      <c r="CW1626" t="s">
        <v>134</v>
      </c>
      <c r="CX1626">
        <v>50</v>
      </c>
      <c r="CY1626" t="s">
        <v>134</v>
      </c>
      <c r="CZ1626" t="s">
        <v>136</v>
      </c>
      <c r="DA1626" t="s">
        <v>134</v>
      </c>
      <c r="DB1626" t="s">
        <v>136</v>
      </c>
      <c r="DC1626" t="s">
        <v>136</v>
      </c>
      <c r="DD1626" t="s">
        <v>136</v>
      </c>
      <c r="DF1626" t="s">
        <v>21004</v>
      </c>
      <c r="DG1626" t="s">
        <v>20997</v>
      </c>
      <c r="DH1626" t="s">
        <v>6321</v>
      </c>
      <c r="DI1626" t="s">
        <v>395</v>
      </c>
      <c r="DJ1626" s="4">
        <v>95219</v>
      </c>
      <c r="DK1626" t="s">
        <v>3365</v>
      </c>
      <c r="DL1626" t="s">
        <v>136</v>
      </c>
      <c r="DM1626">
        <v>1</v>
      </c>
      <c r="DN1626" t="s">
        <v>20997</v>
      </c>
      <c r="DO1626" t="s">
        <v>6321</v>
      </c>
      <c r="DP1626" t="s">
        <v>395</v>
      </c>
      <c r="DQ1626" t="str">
        <f>"95219"</f>
        <v>95219</v>
      </c>
      <c r="DR1626" t="s">
        <v>3365</v>
      </c>
      <c r="DS1626" t="s">
        <v>605</v>
      </c>
      <c r="DT1626">
        <v>10</v>
      </c>
      <c r="DU1626">
        <v>10</v>
      </c>
      <c r="DV1626" t="s">
        <v>136</v>
      </c>
      <c r="DW1626" t="s">
        <v>134</v>
      </c>
      <c r="DX1626" t="s">
        <v>134</v>
      </c>
      <c r="DY1626" t="s">
        <v>136</v>
      </c>
      <c r="DZ1626">
        <v>1</v>
      </c>
      <c r="EA1626" t="s">
        <v>136</v>
      </c>
      <c r="EC1626" s="5">
        <v>12.68</v>
      </c>
      <c r="ED1626" s="5">
        <v>55</v>
      </c>
      <c r="EE1626">
        <v>13074722105</v>
      </c>
      <c r="EF1626" t="s">
        <v>593</v>
      </c>
      <c r="EG1626" t="s">
        <v>148</v>
      </c>
      <c r="EH1626">
        <v>0</v>
      </c>
    </row>
    <row r="1627" spans="1:138" ht="15" customHeight="1" x14ac:dyDescent="0.35">
      <c r="A1627" t="s">
        <v>10962</v>
      </c>
      <c r="B1627" t="s">
        <v>157</v>
      </c>
      <c r="C1627" s="1">
        <v>44145.502116898148</v>
      </c>
      <c r="D1627" s="1">
        <v>44175</v>
      </c>
      <c r="E1627" t="s">
        <v>133</v>
      </c>
      <c r="F1627" t="s">
        <v>134</v>
      </c>
      <c r="G1627" t="s">
        <v>135</v>
      </c>
      <c r="H1627" t="s">
        <v>136</v>
      </c>
      <c r="I1627" t="s">
        <v>10963</v>
      </c>
      <c r="J1627" t="s">
        <v>1249</v>
      </c>
      <c r="K1627" t="s">
        <v>10964</v>
      </c>
      <c r="L1627" t="s">
        <v>10965</v>
      </c>
      <c r="M1627" t="s">
        <v>2459</v>
      </c>
      <c r="N1627" t="s">
        <v>139</v>
      </c>
      <c r="O1627" s="4">
        <v>33430</v>
      </c>
      <c r="P1627" t="s">
        <v>140</v>
      </c>
      <c r="Q1627" t="s">
        <v>1249</v>
      </c>
      <c r="R1627">
        <v>15619930394</v>
      </c>
      <c r="T1627">
        <v>115115</v>
      </c>
      <c r="U1627" t="s">
        <v>3977</v>
      </c>
      <c r="V1627" t="s">
        <v>10966</v>
      </c>
      <c r="X1627" t="s">
        <v>429</v>
      </c>
      <c r="Y1627" t="s">
        <v>10964</v>
      </c>
      <c r="Z1627" t="s">
        <v>10965</v>
      </c>
      <c r="AA1627" t="s">
        <v>2459</v>
      </c>
      <c r="AB1627" t="s">
        <v>139</v>
      </c>
      <c r="AC1627" s="4">
        <v>33430</v>
      </c>
      <c r="AD1627" t="s">
        <v>140</v>
      </c>
      <c r="AF1627">
        <v>15619930394</v>
      </c>
      <c r="AH1627" t="s">
        <v>2325</v>
      </c>
      <c r="AI1627" t="s">
        <v>168</v>
      </c>
      <c r="AJ1627" t="s">
        <v>2326</v>
      </c>
      <c r="AK1627" t="s">
        <v>2327</v>
      </c>
      <c r="AL1627" t="s">
        <v>2328</v>
      </c>
      <c r="AM1627" t="s">
        <v>2329</v>
      </c>
      <c r="AO1627" t="s">
        <v>152</v>
      </c>
      <c r="AP1627" t="s">
        <v>139</v>
      </c>
      <c r="AQ1627" s="4">
        <v>33852</v>
      </c>
      <c r="AR1627" t="s">
        <v>140</v>
      </c>
      <c r="AS1627" t="s">
        <v>1249</v>
      </c>
      <c r="AT1627">
        <v>18634655550</v>
      </c>
      <c r="AV1627" t="s">
        <v>2325</v>
      </c>
      <c r="AW1627" t="s">
        <v>2330</v>
      </c>
      <c r="AZ1627" t="s">
        <v>175</v>
      </c>
      <c r="BA1627" t="s">
        <v>176</v>
      </c>
      <c r="BB1627" t="s">
        <v>134</v>
      </c>
      <c r="BC1627" t="s">
        <v>134</v>
      </c>
      <c r="BD1627" t="s">
        <v>134</v>
      </c>
      <c r="BE1627" t="s">
        <v>134</v>
      </c>
      <c r="BF1627" t="s">
        <v>136</v>
      </c>
      <c r="BG1627" t="s">
        <v>134</v>
      </c>
      <c r="BH1627" t="s">
        <v>136</v>
      </c>
      <c r="BN1627" t="s">
        <v>10967</v>
      </c>
      <c r="BO1627" t="s">
        <v>176</v>
      </c>
      <c r="BP1627">
        <v>40</v>
      </c>
      <c r="BQ1627">
        <v>40</v>
      </c>
      <c r="BR1627">
        <v>40</v>
      </c>
      <c r="BS1627" s="1">
        <v>44206</v>
      </c>
      <c r="BT1627" s="1">
        <v>44346</v>
      </c>
      <c r="BU1627" s="1">
        <v>44206</v>
      </c>
      <c r="BV1627" s="1">
        <v>44346</v>
      </c>
      <c r="BW1627" t="s">
        <v>136</v>
      </c>
      <c r="BX1627">
        <v>36</v>
      </c>
      <c r="BY1627">
        <v>0</v>
      </c>
      <c r="BZ1627">
        <v>6</v>
      </c>
      <c r="CA1627">
        <v>6</v>
      </c>
      <c r="CB1627">
        <v>6</v>
      </c>
      <c r="CC1627">
        <v>6</v>
      </c>
      <c r="CD1627">
        <v>6</v>
      </c>
      <c r="CE1627">
        <v>6</v>
      </c>
      <c r="CF1627" t="str">
        <f>"7:30 AM"</f>
        <v>7:30 AM</v>
      </c>
      <c r="CG1627" t="str">
        <f>"1:30 PM"</f>
        <v>1:30 PM</v>
      </c>
      <c r="CH1627" s="5">
        <v>11.71</v>
      </c>
      <c r="CI1627" t="s">
        <v>146</v>
      </c>
      <c r="CJ1627">
        <v>0.22</v>
      </c>
      <c r="CK1627" t="s">
        <v>6616</v>
      </c>
      <c r="CL1627" t="s">
        <v>134</v>
      </c>
      <c r="CM1627" t="s">
        <v>147</v>
      </c>
      <c r="CN1627" t="s">
        <v>148</v>
      </c>
      <c r="CO1627" t="s">
        <v>2333</v>
      </c>
      <c r="CP1627" t="s">
        <v>149</v>
      </c>
      <c r="CQ1627">
        <v>1</v>
      </c>
      <c r="CR1627">
        <v>0</v>
      </c>
      <c r="CS1627" t="s">
        <v>136</v>
      </c>
      <c r="CT1627" t="s">
        <v>136</v>
      </c>
      <c r="CU1627" t="s">
        <v>136</v>
      </c>
      <c r="CV1627" t="s">
        <v>136</v>
      </c>
      <c r="CW1627" t="s">
        <v>134</v>
      </c>
      <c r="CX1627">
        <v>20</v>
      </c>
      <c r="CY1627" t="s">
        <v>134</v>
      </c>
      <c r="CZ1627" t="s">
        <v>134</v>
      </c>
      <c r="DA1627" t="s">
        <v>134</v>
      </c>
      <c r="DB1627" t="s">
        <v>134</v>
      </c>
      <c r="DC1627" t="s">
        <v>134</v>
      </c>
      <c r="DD1627" t="s">
        <v>136</v>
      </c>
      <c r="DF1627" t="s">
        <v>2334</v>
      </c>
      <c r="DG1627" t="s">
        <v>10968</v>
      </c>
      <c r="DH1627" t="s">
        <v>2459</v>
      </c>
      <c r="DI1627" t="s">
        <v>139</v>
      </c>
      <c r="DJ1627" s="4">
        <v>33430</v>
      </c>
      <c r="DK1627" t="s">
        <v>1400</v>
      </c>
      <c r="DL1627" t="s">
        <v>136</v>
      </c>
      <c r="DM1627">
        <v>2</v>
      </c>
      <c r="DN1627" t="s">
        <v>10969</v>
      </c>
      <c r="DO1627" t="s">
        <v>2459</v>
      </c>
      <c r="DP1627" t="s">
        <v>139</v>
      </c>
      <c r="DQ1627" t="str">
        <f>"33430"</f>
        <v>33430</v>
      </c>
      <c r="DR1627" t="s">
        <v>1400</v>
      </c>
      <c r="DS1627" t="s">
        <v>3080</v>
      </c>
      <c r="DT1627">
        <v>13</v>
      </c>
      <c r="DU1627">
        <v>40</v>
      </c>
      <c r="DV1627" t="s">
        <v>134</v>
      </c>
      <c r="DW1627" t="s">
        <v>134</v>
      </c>
      <c r="DX1627" t="s">
        <v>134</v>
      </c>
      <c r="DY1627" t="s">
        <v>136</v>
      </c>
      <c r="DZ1627">
        <v>1</v>
      </c>
      <c r="EA1627" t="s">
        <v>134</v>
      </c>
      <c r="EB1627" s="5">
        <v>12.68</v>
      </c>
      <c r="EC1627" s="5">
        <v>12.68</v>
      </c>
      <c r="ED1627" s="5">
        <v>55</v>
      </c>
      <c r="EE1627">
        <v>15619930394</v>
      </c>
      <c r="EF1627" t="s">
        <v>10970</v>
      </c>
      <c r="EG1627" t="s">
        <v>148</v>
      </c>
      <c r="EH1627">
        <v>4</v>
      </c>
    </row>
    <row r="1628" spans="1:138" ht="15" customHeight="1" x14ac:dyDescent="0.35">
      <c r="A1628" t="s">
        <v>5131</v>
      </c>
      <c r="B1628" t="s">
        <v>157</v>
      </c>
      <c r="C1628" s="1">
        <v>44145.493974652774</v>
      </c>
      <c r="D1628" s="1">
        <v>44175</v>
      </c>
      <c r="E1628" t="s">
        <v>133</v>
      </c>
      <c r="F1628" t="s">
        <v>136</v>
      </c>
      <c r="G1628" t="s">
        <v>135</v>
      </c>
      <c r="H1628" t="s">
        <v>136</v>
      </c>
      <c r="I1628" t="s">
        <v>5132</v>
      </c>
      <c r="J1628" t="s">
        <v>5133</v>
      </c>
      <c r="K1628" t="s">
        <v>5134</v>
      </c>
      <c r="L1628" t="s">
        <v>5135</v>
      </c>
      <c r="M1628" t="s">
        <v>2925</v>
      </c>
      <c r="N1628" t="s">
        <v>374</v>
      </c>
      <c r="O1628" s="4">
        <v>77625</v>
      </c>
      <c r="P1628" t="s">
        <v>140</v>
      </c>
      <c r="R1628">
        <v>12189456055</v>
      </c>
      <c r="T1628">
        <v>11291</v>
      </c>
      <c r="U1628" t="s">
        <v>5136</v>
      </c>
      <c r="V1628" t="s">
        <v>5137</v>
      </c>
      <c r="X1628" t="s">
        <v>634</v>
      </c>
      <c r="Y1628" t="s">
        <v>5134</v>
      </c>
      <c r="Z1628" t="s">
        <v>5138</v>
      </c>
      <c r="AA1628" t="s">
        <v>2925</v>
      </c>
      <c r="AB1628" t="s">
        <v>374</v>
      </c>
      <c r="AC1628" s="4">
        <v>77625</v>
      </c>
      <c r="AD1628" t="s">
        <v>140</v>
      </c>
      <c r="AF1628">
        <v>12189456055</v>
      </c>
      <c r="AH1628" t="s">
        <v>558</v>
      </c>
      <c r="AI1628" t="s">
        <v>168</v>
      </c>
      <c r="AJ1628" t="s">
        <v>913</v>
      </c>
      <c r="AK1628" t="s">
        <v>914</v>
      </c>
      <c r="AL1628" t="s">
        <v>845</v>
      </c>
      <c r="AM1628" t="s">
        <v>561</v>
      </c>
      <c r="AN1628" t="s">
        <v>562</v>
      </c>
      <c r="AO1628" t="s">
        <v>563</v>
      </c>
      <c r="AP1628" t="s">
        <v>564</v>
      </c>
      <c r="AQ1628" s="4">
        <v>22949</v>
      </c>
      <c r="AR1628" t="s">
        <v>140</v>
      </c>
      <c r="AT1628">
        <v>14342634300</v>
      </c>
      <c r="AV1628" t="s">
        <v>565</v>
      </c>
      <c r="AW1628" t="s">
        <v>566</v>
      </c>
      <c r="AZ1628" t="s">
        <v>334</v>
      </c>
      <c r="BA1628" t="s">
        <v>335</v>
      </c>
      <c r="BB1628" t="s">
        <v>136</v>
      </c>
      <c r="BC1628" t="s">
        <v>136</v>
      </c>
      <c r="BD1628" t="s">
        <v>148</v>
      </c>
      <c r="BE1628" t="s">
        <v>136</v>
      </c>
      <c r="BF1628" t="s">
        <v>136</v>
      </c>
      <c r="BG1628" t="s">
        <v>134</v>
      </c>
      <c r="BH1628" t="s">
        <v>136</v>
      </c>
      <c r="BI1628" t="s">
        <v>567</v>
      </c>
      <c r="BJ1628" t="s">
        <v>568</v>
      </c>
      <c r="BL1628" t="s">
        <v>566</v>
      </c>
      <c r="BM1628" t="s">
        <v>558</v>
      </c>
      <c r="BN1628" t="s">
        <v>5139</v>
      </c>
      <c r="BO1628" t="s">
        <v>570</v>
      </c>
      <c r="BP1628">
        <v>4</v>
      </c>
      <c r="BQ1628">
        <v>3</v>
      </c>
      <c r="BR1628">
        <v>3</v>
      </c>
      <c r="BS1628" s="1">
        <v>44214</v>
      </c>
      <c r="BT1628" s="1">
        <v>44344</v>
      </c>
      <c r="BU1628" s="1">
        <v>44214</v>
      </c>
      <c r="BV1628" s="1">
        <v>44344</v>
      </c>
      <c r="BW1628" t="s">
        <v>136</v>
      </c>
      <c r="BX1628">
        <v>40</v>
      </c>
      <c r="BY1628">
        <v>0</v>
      </c>
      <c r="BZ1628">
        <v>7</v>
      </c>
      <c r="CA1628">
        <v>7</v>
      </c>
      <c r="CB1628">
        <v>7</v>
      </c>
      <c r="CC1628">
        <v>7</v>
      </c>
      <c r="CD1628">
        <v>7</v>
      </c>
      <c r="CE1628">
        <v>5</v>
      </c>
      <c r="CF1628" t="str">
        <f>"7:00 AM"</f>
        <v>7:00 AM</v>
      </c>
      <c r="CG1628" t="str">
        <f>"3:00 PM"</f>
        <v>3:00 PM</v>
      </c>
      <c r="CH1628" s="5">
        <v>12.67</v>
      </c>
      <c r="CI1628" t="s">
        <v>146</v>
      </c>
      <c r="CL1628" t="s">
        <v>136</v>
      </c>
      <c r="CM1628" t="s">
        <v>354</v>
      </c>
      <c r="CN1628" t="s">
        <v>2106</v>
      </c>
      <c r="CO1628" t="s">
        <v>1606</v>
      </c>
      <c r="CP1628" t="s">
        <v>149</v>
      </c>
      <c r="CQ1628">
        <v>3</v>
      </c>
      <c r="CR1628">
        <v>0</v>
      </c>
      <c r="CS1628" t="s">
        <v>136</v>
      </c>
      <c r="CT1628" t="s">
        <v>136</v>
      </c>
      <c r="CU1628" t="s">
        <v>136</v>
      </c>
      <c r="CV1628" t="s">
        <v>136</v>
      </c>
      <c r="CW1628" t="s">
        <v>134</v>
      </c>
      <c r="CX1628">
        <v>70</v>
      </c>
      <c r="CY1628" t="s">
        <v>134</v>
      </c>
      <c r="CZ1628" t="s">
        <v>134</v>
      </c>
      <c r="DA1628" t="s">
        <v>134</v>
      </c>
      <c r="DB1628" t="s">
        <v>134</v>
      </c>
      <c r="DC1628" t="s">
        <v>134</v>
      </c>
      <c r="DD1628" t="s">
        <v>136</v>
      </c>
      <c r="DF1628" t="s">
        <v>5140</v>
      </c>
      <c r="DG1628" t="s">
        <v>5134</v>
      </c>
      <c r="DH1628" t="s">
        <v>2925</v>
      </c>
      <c r="DI1628" t="s">
        <v>374</v>
      </c>
      <c r="DJ1628" s="4">
        <v>77625</v>
      </c>
      <c r="DK1628" t="s">
        <v>2927</v>
      </c>
      <c r="DL1628" t="s">
        <v>134</v>
      </c>
      <c r="DM1628">
        <v>5</v>
      </c>
      <c r="DN1628" t="s">
        <v>5134</v>
      </c>
      <c r="DO1628" t="s">
        <v>2925</v>
      </c>
      <c r="DP1628" t="s">
        <v>374</v>
      </c>
      <c r="DQ1628" t="str">
        <f>"77625"</f>
        <v>77625</v>
      </c>
      <c r="DR1628" t="s">
        <v>2927</v>
      </c>
      <c r="DS1628" t="s">
        <v>5086</v>
      </c>
      <c r="DT1628">
        <v>1</v>
      </c>
      <c r="DU1628">
        <v>5</v>
      </c>
      <c r="DV1628" t="s">
        <v>134</v>
      </c>
      <c r="DW1628" t="s">
        <v>134</v>
      </c>
      <c r="DX1628" t="s">
        <v>134</v>
      </c>
      <c r="DY1628" t="s">
        <v>136</v>
      </c>
      <c r="DZ1628">
        <v>1</v>
      </c>
      <c r="EA1628" t="s">
        <v>134</v>
      </c>
      <c r="EB1628" s="5">
        <v>12.68</v>
      </c>
      <c r="EC1628" s="5">
        <v>12.68</v>
      </c>
      <c r="ED1628" s="5">
        <v>55</v>
      </c>
      <c r="EE1628" t="s">
        <v>148</v>
      </c>
      <c r="EF1628" t="s">
        <v>577</v>
      </c>
      <c r="EG1628" t="s">
        <v>5141</v>
      </c>
      <c r="EH1628">
        <v>0</v>
      </c>
    </row>
    <row r="1629" spans="1:138" ht="15" customHeight="1" x14ac:dyDescent="0.35">
      <c r="A1629" t="s">
        <v>22787</v>
      </c>
      <c r="B1629" t="s">
        <v>157</v>
      </c>
      <c r="C1629" s="1">
        <v>44147.498421759257</v>
      </c>
      <c r="D1629" s="1">
        <v>44175</v>
      </c>
      <c r="E1629" t="s">
        <v>133</v>
      </c>
      <c r="F1629" t="s">
        <v>136</v>
      </c>
      <c r="G1629" t="s">
        <v>135</v>
      </c>
      <c r="H1629" t="s">
        <v>136</v>
      </c>
      <c r="I1629" t="s">
        <v>22788</v>
      </c>
      <c r="K1629" t="s">
        <v>22789</v>
      </c>
      <c r="L1629" t="s">
        <v>22790</v>
      </c>
      <c r="M1629" t="s">
        <v>22791</v>
      </c>
      <c r="N1629" t="s">
        <v>374</v>
      </c>
      <c r="O1629" s="4">
        <v>77615</v>
      </c>
      <c r="P1629" t="s">
        <v>140</v>
      </c>
      <c r="R1629">
        <v>14097911395</v>
      </c>
      <c r="T1629">
        <v>112910</v>
      </c>
      <c r="U1629" t="s">
        <v>9558</v>
      </c>
      <c r="V1629" t="s">
        <v>22792</v>
      </c>
      <c r="X1629" t="s">
        <v>164</v>
      </c>
      <c r="Y1629" t="s">
        <v>22789</v>
      </c>
      <c r="Z1629" t="s">
        <v>22790</v>
      </c>
      <c r="AA1629" t="s">
        <v>22791</v>
      </c>
      <c r="AB1629" t="s">
        <v>374</v>
      </c>
      <c r="AC1629" s="4">
        <v>77615</v>
      </c>
      <c r="AD1629" t="s">
        <v>140</v>
      </c>
      <c r="AF1629">
        <v>14097911395</v>
      </c>
      <c r="AH1629" t="s">
        <v>148</v>
      </c>
      <c r="AI1629" t="s">
        <v>168</v>
      </c>
      <c r="AJ1629" t="s">
        <v>456</v>
      </c>
      <c r="AK1629" t="s">
        <v>457</v>
      </c>
      <c r="AM1629" t="s">
        <v>458</v>
      </c>
      <c r="AO1629" t="s">
        <v>459</v>
      </c>
      <c r="AP1629" t="s">
        <v>460</v>
      </c>
      <c r="AQ1629" s="4">
        <v>73737</v>
      </c>
      <c r="AR1629" t="s">
        <v>140</v>
      </c>
      <c r="AT1629">
        <v>15802274747</v>
      </c>
      <c r="AV1629" t="s">
        <v>461</v>
      </c>
      <c r="AW1629" t="s">
        <v>462</v>
      </c>
      <c r="AZ1629" t="s">
        <v>334</v>
      </c>
      <c r="BA1629" t="s">
        <v>335</v>
      </c>
      <c r="BB1629" t="s">
        <v>136</v>
      </c>
      <c r="BC1629" t="s">
        <v>136</v>
      </c>
      <c r="BD1629" t="s">
        <v>148</v>
      </c>
      <c r="BE1629" t="s">
        <v>136</v>
      </c>
      <c r="BF1629" t="s">
        <v>136</v>
      </c>
      <c r="BG1629" t="s">
        <v>134</v>
      </c>
      <c r="BH1629" t="s">
        <v>136</v>
      </c>
      <c r="BN1629" t="s">
        <v>22793</v>
      </c>
      <c r="BO1629" t="s">
        <v>464</v>
      </c>
      <c r="BP1629">
        <v>3</v>
      </c>
      <c r="BQ1629">
        <v>3</v>
      </c>
      <c r="BR1629">
        <v>3</v>
      </c>
      <c r="BS1629" s="1">
        <v>44211</v>
      </c>
      <c r="BT1629" s="1">
        <v>44515</v>
      </c>
      <c r="BU1629" s="1">
        <v>44211</v>
      </c>
      <c r="BV1629" s="1">
        <v>44515</v>
      </c>
      <c r="BW1629" t="s">
        <v>136</v>
      </c>
      <c r="BX1629">
        <v>48</v>
      </c>
      <c r="BY1629">
        <v>0</v>
      </c>
      <c r="BZ1629">
        <v>8</v>
      </c>
      <c r="CA1629">
        <v>8</v>
      </c>
      <c r="CB1629">
        <v>8</v>
      </c>
      <c r="CC1629">
        <v>8</v>
      </c>
      <c r="CD1629">
        <v>8</v>
      </c>
      <c r="CE1629">
        <v>8</v>
      </c>
      <c r="CF1629" t="str">
        <f>"8:00 AM"</f>
        <v>8:00 AM</v>
      </c>
      <c r="CG1629" t="str">
        <f>"5:00 PM"</f>
        <v>5:00 PM</v>
      </c>
      <c r="CH1629" s="5">
        <v>12.67</v>
      </c>
      <c r="CI1629" t="s">
        <v>146</v>
      </c>
      <c r="CL1629" t="s">
        <v>136</v>
      </c>
      <c r="CM1629" t="s">
        <v>312</v>
      </c>
      <c r="CN1629" t="s">
        <v>148</v>
      </c>
      <c r="CO1629" t="s">
        <v>465</v>
      </c>
      <c r="CP1629" t="s">
        <v>149</v>
      </c>
      <c r="CQ1629">
        <v>3</v>
      </c>
      <c r="CR1629">
        <v>0</v>
      </c>
      <c r="CS1629" t="s">
        <v>136</v>
      </c>
      <c r="CT1629" t="s">
        <v>134</v>
      </c>
      <c r="CU1629" t="s">
        <v>136</v>
      </c>
      <c r="CV1629" t="s">
        <v>134</v>
      </c>
      <c r="CW1629" t="s">
        <v>134</v>
      </c>
      <c r="CX1629">
        <v>75</v>
      </c>
      <c r="CY1629" t="s">
        <v>134</v>
      </c>
      <c r="CZ1629" t="s">
        <v>134</v>
      </c>
      <c r="DA1629" t="s">
        <v>134</v>
      </c>
      <c r="DB1629" t="s">
        <v>136</v>
      </c>
      <c r="DC1629" t="s">
        <v>134</v>
      </c>
      <c r="DD1629" t="s">
        <v>136</v>
      </c>
      <c r="DF1629" t="s">
        <v>466</v>
      </c>
      <c r="DG1629" t="s">
        <v>22794</v>
      </c>
      <c r="DH1629" t="s">
        <v>22791</v>
      </c>
      <c r="DI1629" t="s">
        <v>374</v>
      </c>
      <c r="DJ1629" s="4">
        <v>77615</v>
      </c>
      <c r="DK1629" t="s">
        <v>4328</v>
      </c>
      <c r="DL1629" t="s">
        <v>136</v>
      </c>
      <c r="DM1629">
        <v>1</v>
      </c>
      <c r="DN1629" t="s">
        <v>22794</v>
      </c>
      <c r="DO1629" t="s">
        <v>22791</v>
      </c>
      <c r="DP1629" t="s">
        <v>374</v>
      </c>
      <c r="DQ1629" t="str">
        <f>"77615"</f>
        <v>77615</v>
      </c>
      <c r="DR1629" t="s">
        <v>4328</v>
      </c>
      <c r="DS1629" t="s">
        <v>296</v>
      </c>
      <c r="DT1629">
        <v>2</v>
      </c>
      <c r="DU1629">
        <v>5</v>
      </c>
      <c r="DV1629" t="s">
        <v>134</v>
      </c>
      <c r="DW1629" t="s">
        <v>134</v>
      </c>
      <c r="DX1629" t="s">
        <v>134</v>
      </c>
      <c r="DY1629" t="s">
        <v>136</v>
      </c>
      <c r="DZ1629">
        <v>1</v>
      </c>
      <c r="EA1629" t="s">
        <v>136</v>
      </c>
      <c r="EC1629" s="5">
        <v>12.68</v>
      </c>
      <c r="ED1629" s="5">
        <v>55</v>
      </c>
      <c r="EE1629">
        <v>14097911395</v>
      </c>
      <c r="EF1629" t="s">
        <v>22795</v>
      </c>
      <c r="EG1629" t="s">
        <v>148</v>
      </c>
      <c r="EH1629">
        <v>0</v>
      </c>
    </row>
    <row r="1630" spans="1:138" ht="15" customHeight="1" x14ac:dyDescent="0.35">
      <c r="A1630" t="s">
        <v>17881</v>
      </c>
      <c r="B1630" t="s">
        <v>157</v>
      </c>
      <c r="C1630" s="1">
        <v>44165.548840625001</v>
      </c>
      <c r="D1630" s="1">
        <v>44175</v>
      </c>
      <c r="E1630" t="s">
        <v>133</v>
      </c>
      <c r="F1630" t="s">
        <v>134</v>
      </c>
      <c r="G1630" t="s">
        <v>135</v>
      </c>
      <c r="H1630" t="s">
        <v>136</v>
      </c>
      <c r="I1630" t="s">
        <v>17882</v>
      </c>
      <c r="K1630" t="s">
        <v>17883</v>
      </c>
      <c r="M1630" t="s">
        <v>17884</v>
      </c>
      <c r="N1630" t="s">
        <v>139</v>
      </c>
      <c r="O1630" s="4">
        <v>33936</v>
      </c>
      <c r="P1630" t="s">
        <v>140</v>
      </c>
      <c r="R1630">
        <v>12394055537</v>
      </c>
      <c r="T1630">
        <v>115115</v>
      </c>
      <c r="U1630" t="s">
        <v>17885</v>
      </c>
      <c r="V1630" t="s">
        <v>8707</v>
      </c>
      <c r="X1630" t="s">
        <v>143</v>
      </c>
      <c r="Y1630" t="s">
        <v>17883</v>
      </c>
      <c r="AA1630" t="s">
        <v>17884</v>
      </c>
      <c r="AB1630" t="s">
        <v>139</v>
      </c>
      <c r="AC1630" s="4">
        <v>33936</v>
      </c>
      <c r="AD1630" t="s">
        <v>140</v>
      </c>
      <c r="AF1630">
        <v>12394055537</v>
      </c>
      <c r="AH1630" t="s">
        <v>17886</v>
      </c>
      <c r="AI1630" t="s">
        <v>168</v>
      </c>
      <c r="AJ1630" t="s">
        <v>141</v>
      </c>
      <c r="AK1630" t="s">
        <v>142</v>
      </c>
      <c r="AM1630" t="s">
        <v>137</v>
      </c>
      <c r="AO1630" t="s">
        <v>138</v>
      </c>
      <c r="AP1630" t="s">
        <v>139</v>
      </c>
      <c r="AQ1630" s="4">
        <v>33852</v>
      </c>
      <c r="AR1630" t="s">
        <v>140</v>
      </c>
      <c r="AT1630">
        <v>18632738870</v>
      </c>
      <c r="AV1630" t="s">
        <v>5221</v>
      </c>
      <c r="AW1630" t="s">
        <v>5222</v>
      </c>
      <c r="AZ1630" t="s">
        <v>175</v>
      </c>
      <c r="BA1630" t="s">
        <v>176</v>
      </c>
      <c r="BB1630" t="s">
        <v>134</v>
      </c>
      <c r="BC1630" t="s">
        <v>134</v>
      </c>
      <c r="BD1630" t="s">
        <v>134</v>
      </c>
      <c r="BE1630" t="s">
        <v>134</v>
      </c>
      <c r="BF1630" t="s">
        <v>136</v>
      </c>
      <c r="BG1630" t="s">
        <v>134</v>
      </c>
      <c r="BH1630" t="s">
        <v>136</v>
      </c>
      <c r="BN1630" t="s">
        <v>17887</v>
      </c>
      <c r="BO1630" t="s">
        <v>17888</v>
      </c>
      <c r="BP1630">
        <v>30</v>
      </c>
      <c r="BQ1630">
        <v>30</v>
      </c>
      <c r="BR1630">
        <v>30</v>
      </c>
      <c r="BS1630" s="1">
        <v>44211</v>
      </c>
      <c r="BT1630" s="1">
        <v>44287</v>
      </c>
      <c r="BU1630" s="1">
        <v>44211</v>
      </c>
      <c r="BV1630" s="1">
        <v>44287</v>
      </c>
      <c r="BW1630" t="s">
        <v>136</v>
      </c>
      <c r="BX1630">
        <v>40</v>
      </c>
      <c r="BY1630">
        <v>0</v>
      </c>
      <c r="BZ1630">
        <v>8</v>
      </c>
      <c r="CA1630">
        <v>8</v>
      </c>
      <c r="CB1630">
        <v>6</v>
      </c>
      <c r="CC1630">
        <v>6</v>
      </c>
      <c r="CD1630">
        <v>6</v>
      </c>
      <c r="CE1630">
        <v>6</v>
      </c>
      <c r="CF1630" t="str">
        <f>"7:00 AM"</f>
        <v>7:00 AM</v>
      </c>
      <c r="CG1630" t="str">
        <f>"1:00 PM"</f>
        <v>1:00 PM</v>
      </c>
      <c r="CH1630" s="5">
        <v>11.71</v>
      </c>
      <c r="CI1630" t="s">
        <v>146</v>
      </c>
      <c r="CJ1630">
        <v>33.75</v>
      </c>
      <c r="CK1630" t="s">
        <v>17889</v>
      </c>
      <c r="CL1630" t="s">
        <v>134</v>
      </c>
      <c r="CM1630" t="s">
        <v>147</v>
      </c>
      <c r="CN1630" t="s">
        <v>148</v>
      </c>
      <c r="CO1630" s="2" t="s">
        <v>17890</v>
      </c>
      <c r="CP1630" t="s">
        <v>149</v>
      </c>
      <c r="CQ1630">
        <v>0</v>
      </c>
      <c r="CR1630">
        <v>0</v>
      </c>
      <c r="CS1630" t="s">
        <v>136</v>
      </c>
      <c r="CT1630" t="s">
        <v>136</v>
      </c>
      <c r="CU1630" t="s">
        <v>136</v>
      </c>
      <c r="CV1630" t="s">
        <v>136</v>
      </c>
      <c r="CW1630" t="s">
        <v>134</v>
      </c>
      <c r="CX1630">
        <v>75</v>
      </c>
      <c r="CY1630" t="s">
        <v>134</v>
      </c>
      <c r="CZ1630" t="s">
        <v>134</v>
      </c>
      <c r="DA1630" t="s">
        <v>134</v>
      </c>
      <c r="DB1630" t="s">
        <v>134</v>
      </c>
      <c r="DC1630" t="s">
        <v>134</v>
      </c>
      <c r="DD1630" t="s">
        <v>136</v>
      </c>
      <c r="DF1630" s="2" t="s">
        <v>17891</v>
      </c>
      <c r="DG1630" t="s">
        <v>17892</v>
      </c>
      <c r="DH1630" t="s">
        <v>195</v>
      </c>
      <c r="DI1630" t="s">
        <v>139</v>
      </c>
      <c r="DJ1630" s="4">
        <v>33920</v>
      </c>
      <c r="DK1630" t="s">
        <v>317</v>
      </c>
      <c r="DL1630" t="s">
        <v>136</v>
      </c>
      <c r="DM1630">
        <v>1</v>
      </c>
      <c r="DN1630" t="s">
        <v>17893</v>
      </c>
      <c r="DO1630" t="s">
        <v>212</v>
      </c>
      <c r="DP1630" t="s">
        <v>139</v>
      </c>
      <c r="DQ1630" t="str">
        <f>"33935"</f>
        <v>33935</v>
      </c>
      <c r="DR1630" t="s">
        <v>210</v>
      </c>
      <c r="DS1630" t="s">
        <v>296</v>
      </c>
      <c r="DT1630">
        <v>1</v>
      </c>
      <c r="DU1630">
        <v>5</v>
      </c>
      <c r="DV1630" t="s">
        <v>134</v>
      </c>
      <c r="DW1630" t="s">
        <v>134</v>
      </c>
      <c r="DX1630" t="s">
        <v>134</v>
      </c>
      <c r="DY1630" t="s">
        <v>134</v>
      </c>
      <c r="DZ1630">
        <v>2</v>
      </c>
      <c r="EA1630" t="s">
        <v>136</v>
      </c>
      <c r="EC1630" s="5">
        <v>12.68</v>
      </c>
      <c r="ED1630" s="5">
        <v>55</v>
      </c>
      <c r="EE1630">
        <v>12394055537</v>
      </c>
      <c r="EF1630" t="s">
        <v>17886</v>
      </c>
      <c r="EG1630" t="s">
        <v>148</v>
      </c>
      <c r="EH1630">
        <v>8</v>
      </c>
    </row>
    <row r="1631" spans="1:138" ht="15" customHeight="1" x14ac:dyDescent="0.35">
      <c r="A1631" t="s">
        <v>11203</v>
      </c>
      <c r="B1631" t="s">
        <v>157</v>
      </c>
      <c r="C1631" s="1">
        <v>44148.675193981479</v>
      </c>
      <c r="D1631" s="1">
        <v>44175</v>
      </c>
      <c r="E1631" t="s">
        <v>1298</v>
      </c>
      <c r="F1631" t="s">
        <v>136</v>
      </c>
      <c r="G1631" t="s">
        <v>135</v>
      </c>
      <c r="H1631" t="s">
        <v>136</v>
      </c>
      <c r="I1631" t="s">
        <v>1299</v>
      </c>
      <c r="K1631" t="s">
        <v>1300</v>
      </c>
      <c r="L1631" t="s">
        <v>1301</v>
      </c>
      <c r="M1631" t="s">
        <v>1302</v>
      </c>
      <c r="N1631" t="s">
        <v>925</v>
      </c>
      <c r="O1631" s="4">
        <v>83301</v>
      </c>
      <c r="P1631" t="s">
        <v>140</v>
      </c>
      <c r="R1631">
        <v>12085952226</v>
      </c>
      <c r="T1631">
        <v>112410</v>
      </c>
      <c r="U1631" t="s">
        <v>1303</v>
      </c>
      <c r="V1631" t="s">
        <v>1304</v>
      </c>
      <c r="X1631" t="s">
        <v>1305</v>
      </c>
      <c r="Y1631" t="s">
        <v>1300</v>
      </c>
      <c r="Z1631" t="s">
        <v>1301</v>
      </c>
      <c r="AA1631" t="s">
        <v>1302</v>
      </c>
      <c r="AB1631" t="s">
        <v>925</v>
      </c>
      <c r="AC1631" s="4">
        <v>83301</v>
      </c>
      <c r="AD1631" t="s">
        <v>140</v>
      </c>
      <c r="AF1631">
        <v>12085952226</v>
      </c>
      <c r="AH1631" t="s">
        <v>1306</v>
      </c>
      <c r="AZ1631" t="s">
        <v>334</v>
      </c>
      <c r="BA1631" t="s">
        <v>335</v>
      </c>
      <c r="BB1631" t="s">
        <v>136</v>
      </c>
      <c r="BC1631" t="s">
        <v>136</v>
      </c>
      <c r="BD1631" t="s">
        <v>148</v>
      </c>
      <c r="BE1631" t="s">
        <v>136</v>
      </c>
      <c r="BF1631" t="s">
        <v>136</v>
      </c>
      <c r="BG1631" t="s">
        <v>134</v>
      </c>
      <c r="BH1631" t="s">
        <v>136</v>
      </c>
      <c r="BN1631" t="s">
        <v>11204</v>
      </c>
      <c r="BO1631" t="s">
        <v>1308</v>
      </c>
      <c r="BP1631">
        <v>2</v>
      </c>
      <c r="BQ1631">
        <v>2</v>
      </c>
      <c r="BR1631">
        <v>2</v>
      </c>
      <c r="BS1631" s="1">
        <v>44197</v>
      </c>
      <c r="BT1631" s="1">
        <v>44286</v>
      </c>
      <c r="BU1631" s="1">
        <v>44197</v>
      </c>
      <c r="BV1631" s="1">
        <v>44286</v>
      </c>
      <c r="BW1631" t="s">
        <v>134</v>
      </c>
      <c r="CH1631" s="5">
        <v>1682.33</v>
      </c>
      <c r="CI1631" t="s">
        <v>597</v>
      </c>
      <c r="CJ1631">
        <v>0</v>
      </c>
      <c r="CK1631" t="s">
        <v>2285</v>
      </c>
      <c r="CL1631" t="s">
        <v>136</v>
      </c>
      <c r="CM1631" t="s">
        <v>354</v>
      </c>
      <c r="CN1631" t="s">
        <v>1310</v>
      </c>
      <c r="CO1631" t="s">
        <v>1311</v>
      </c>
      <c r="CP1631" t="s">
        <v>149</v>
      </c>
      <c r="CQ1631">
        <v>3</v>
      </c>
      <c r="CR1631">
        <v>0</v>
      </c>
      <c r="CS1631" t="s">
        <v>136</v>
      </c>
      <c r="CT1631" t="s">
        <v>136</v>
      </c>
      <c r="CU1631" t="s">
        <v>136</v>
      </c>
      <c r="CV1631" t="s">
        <v>134</v>
      </c>
      <c r="CW1631" t="s">
        <v>134</v>
      </c>
      <c r="CX1631">
        <v>50</v>
      </c>
      <c r="CY1631" t="s">
        <v>134</v>
      </c>
      <c r="CZ1631" t="s">
        <v>136</v>
      </c>
      <c r="DA1631" t="s">
        <v>136</v>
      </c>
      <c r="DB1631" t="s">
        <v>136</v>
      </c>
      <c r="DC1631" t="s">
        <v>136</v>
      </c>
      <c r="DD1631" t="s">
        <v>136</v>
      </c>
      <c r="DF1631" t="s">
        <v>180</v>
      </c>
      <c r="DG1631" t="s">
        <v>11205</v>
      </c>
      <c r="DH1631" t="s">
        <v>11206</v>
      </c>
      <c r="DI1631" t="s">
        <v>1338</v>
      </c>
      <c r="DJ1631" s="4">
        <v>89447</v>
      </c>
      <c r="DK1631" t="s">
        <v>11207</v>
      </c>
      <c r="DL1631" t="s">
        <v>134</v>
      </c>
      <c r="DM1631">
        <v>2</v>
      </c>
      <c r="DN1631" t="s">
        <v>11205</v>
      </c>
      <c r="DO1631" t="s">
        <v>11206</v>
      </c>
      <c r="DP1631" t="s">
        <v>1338</v>
      </c>
      <c r="DQ1631" t="str">
        <f>"89447"</f>
        <v>89447</v>
      </c>
      <c r="DR1631" t="s">
        <v>11207</v>
      </c>
      <c r="DS1631" t="s">
        <v>1315</v>
      </c>
      <c r="DT1631">
        <v>6</v>
      </c>
      <c r="DU1631">
        <v>9</v>
      </c>
      <c r="DV1631" t="s">
        <v>134</v>
      </c>
      <c r="DW1631" t="s">
        <v>134</v>
      </c>
      <c r="DX1631" t="s">
        <v>134</v>
      </c>
      <c r="DY1631" t="s">
        <v>136</v>
      </c>
      <c r="DZ1631">
        <v>1</v>
      </c>
      <c r="EA1631" t="s">
        <v>136</v>
      </c>
      <c r="EC1631" s="5">
        <v>12.68</v>
      </c>
      <c r="ED1631" s="5">
        <v>55</v>
      </c>
      <c r="EE1631">
        <v>12085952226</v>
      </c>
      <c r="EF1631" t="s">
        <v>1316</v>
      </c>
      <c r="EG1631" t="s">
        <v>148</v>
      </c>
      <c r="EH1631">
        <v>0</v>
      </c>
    </row>
    <row r="1632" spans="1:138" ht="15" customHeight="1" x14ac:dyDescent="0.35">
      <c r="A1632" t="s">
        <v>20868</v>
      </c>
      <c r="B1632" t="s">
        <v>157</v>
      </c>
      <c r="C1632" s="1">
        <v>44155.496969907406</v>
      </c>
      <c r="D1632" s="1">
        <v>44175</v>
      </c>
      <c r="E1632" t="s">
        <v>133</v>
      </c>
      <c r="F1632" t="s">
        <v>136</v>
      </c>
      <c r="G1632" t="s">
        <v>135</v>
      </c>
      <c r="H1632" t="s">
        <v>136</v>
      </c>
      <c r="I1632" t="s">
        <v>20869</v>
      </c>
      <c r="K1632" t="s">
        <v>20870</v>
      </c>
      <c r="M1632" t="s">
        <v>20871</v>
      </c>
      <c r="N1632" t="s">
        <v>837</v>
      </c>
      <c r="O1632" s="4">
        <v>29160</v>
      </c>
      <c r="P1632" t="s">
        <v>140</v>
      </c>
      <c r="R1632">
        <v>18032472531</v>
      </c>
      <c r="T1632">
        <v>115111</v>
      </c>
      <c r="U1632" t="s">
        <v>20872</v>
      </c>
      <c r="V1632" t="s">
        <v>1225</v>
      </c>
      <c r="W1632" t="s">
        <v>1267</v>
      </c>
      <c r="X1632" t="s">
        <v>787</v>
      </c>
      <c r="Y1632" t="s">
        <v>20870</v>
      </c>
      <c r="AA1632" t="s">
        <v>20871</v>
      </c>
      <c r="AB1632" t="s">
        <v>837</v>
      </c>
      <c r="AC1632" s="4">
        <v>29160</v>
      </c>
      <c r="AD1632" t="s">
        <v>140</v>
      </c>
      <c r="AF1632">
        <v>18032472531</v>
      </c>
      <c r="AH1632" t="s">
        <v>2559</v>
      </c>
      <c r="AI1632" t="s">
        <v>168</v>
      </c>
      <c r="AJ1632" t="s">
        <v>2560</v>
      </c>
      <c r="AK1632" t="s">
        <v>1257</v>
      </c>
      <c r="AL1632" t="s">
        <v>898</v>
      </c>
      <c r="AM1632" t="s">
        <v>2561</v>
      </c>
      <c r="AO1632" t="s">
        <v>1040</v>
      </c>
      <c r="AP1632" t="s">
        <v>837</v>
      </c>
      <c r="AQ1632" s="4">
        <v>29401</v>
      </c>
      <c r="AR1632" t="s">
        <v>140</v>
      </c>
      <c r="AT1632">
        <v>18432004263</v>
      </c>
      <c r="AV1632" t="s">
        <v>2559</v>
      </c>
      <c r="AW1632" t="s">
        <v>2562</v>
      </c>
      <c r="AZ1632" t="s">
        <v>175</v>
      </c>
      <c r="BA1632" t="s">
        <v>176</v>
      </c>
      <c r="BB1632" t="s">
        <v>136</v>
      </c>
      <c r="BC1632" t="s">
        <v>136</v>
      </c>
      <c r="BD1632" t="s">
        <v>148</v>
      </c>
      <c r="BE1632" t="s">
        <v>136</v>
      </c>
      <c r="BF1632" t="s">
        <v>136</v>
      </c>
      <c r="BG1632" t="s">
        <v>134</v>
      </c>
      <c r="BH1632" t="s">
        <v>136</v>
      </c>
      <c r="BN1632" t="s">
        <v>20873</v>
      </c>
      <c r="BO1632" t="s">
        <v>3698</v>
      </c>
      <c r="BP1632">
        <v>2</v>
      </c>
      <c r="BQ1632">
        <v>2</v>
      </c>
      <c r="BR1632">
        <v>2</v>
      </c>
      <c r="BS1632" s="1">
        <v>44213</v>
      </c>
      <c r="BT1632" s="1">
        <v>44317</v>
      </c>
      <c r="BU1632" s="1">
        <v>44213</v>
      </c>
      <c r="BV1632" s="1">
        <v>44317</v>
      </c>
      <c r="BW1632" t="s">
        <v>136</v>
      </c>
      <c r="BX1632">
        <v>40</v>
      </c>
      <c r="BY1632">
        <v>0</v>
      </c>
      <c r="BZ1632">
        <v>7</v>
      </c>
      <c r="CA1632">
        <v>7</v>
      </c>
      <c r="CB1632">
        <v>7</v>
      </c>
      <c r="CC1632">
        <v>7</v>
      </c>
      <c r="CD1632">
        <v>7</v>
      </c>
      <c r="CE1632">
        <v>5</v>
      </c>
      <c r="CF1632" t="str">
        <f>"7:00 AM"</f>
        <v>7:00 AM</v>
      </c>
      <c r="CG1632" t="str">
        <f>"3:00 PM"</f>
        <v>3:00 PM</v>
      </c>
      <c r="CH1632" s="5">
        <v>11.71</v>
      </c>
      <c r="CI1632" t="s">
        <v>146</v>
      </c>
      <c r="CL1632" t="s">
        <v>136</v>
      </c>
      <c r="CM1632" t="s">
        <v>147</v>
      </c>
      <c r="CN1632" t="s">
        <v>148</v>
      </c>
      <c r="CO1632" t="s">
        <v>4631</v>
      </c>
      <c r="CP1632" t="s">
        <v>149</v>
      </c>
      <c r="CQ1632">
        <v>3</v>
      </c>
      <c r="CR1632">
        <v>0</v>
      </c>
      <c r="CS1632" t="s">
        <v>136</v>
      </c>
      <c r="CT1632" t="s">
        <v>136</v>
      </c>
      <c r="CU1632" t="s">
        <v>134</v>
      </c>
      <c r="CV1632" t="s">
        <v>134</v>
      </c>
      <c r="CW1632" t="s">
        <v>134</v>
      </c>
      <c r="CX1632">
        <v>75</v>
      </c>
      <c r="CY1632" t="s">
        <v>134</v>
      </c>
      <c r="CZ1632" t="s">
        <v>136</v>
      </c>
      <c r="DA1632" t="s">
        <v>134</v>
      </c>
      <c r="DB1632" t="s">
        <v>134</v>
      </c>
      <c r="DC1632" t="s">
        <v>134</v>
      </c>
      <c r="DD1632" t="s">
        <v>136</v>
      </c>
      <c r="DF1632" t="s">
        <v>149</v>
      </c>
      <c r="DG1632" t="s">
        <v>20870</v>
      </c>
      <c r="DH1632" t="s">
        <v>20871</v>
      </c>
      <c r="DI1632" t="s">
        <v>837</v>
      </c>
      <c r="DJ1632" s="4">
        <v>29160</v>
      </c>
      <c r="DK1632" t="s">
        <v>4830</v>
      </c>
      <c r="DL1632" t="s">
        <v>134</v>
      </c>
      <c r="DM1632">
        <v>2</v>
      </c>
      <c r="DN1632" t="s">
        <v>20874</v>
      </c>
      <c r="DO1632" t="s">
        <v>20871</v>
      </c>
      <c r="DP1632" t="s">
        <v>837</v>
      </c>
      <c r="DQ1632" t="str">
        <f>"29160"</f>
        <v>29160</v>
      </c>
      <c r="DR1632" t="s">
        <v>4830</v>
      </c>
      <c r="DS1632" t="s">
        <v>5471</v>
      </c>
      <c r="DT1632">
        <v>1</v>
      </c>
      <c r="DU1632">
        <v>10</v>
      </c>
      <c r="DV1632" t="s">
        <v>134</v>
      </c>
      <c r="DW1632" t="s">
        <v>134</v>
      </c>
      <c r="DX1632" t="s">
        <v>134</v>
      </c>
      <c r="DY1632" t="s">
        <v>134</v>
      </c>
      <c r="DZ1632">
        <v>2</v>
      </c>
      <c r="EA1632" t="s">
        <v>134</v>
      </c>
      <c r="EB1632" s="5">
        <v>12.68</v>
      </c>
      <c r="EC1632" s="5">
        <v>12.68</v>
      </c>
      <c r="ED1632" s="5">
        <v>55</v>
      </c>
      <c r="EE1632">
        <v>18032472531</v>
      </c>
      <c r="EF1632" t="s">
        <v>20875</v>
      </c>
      <c r="EG1632" t="s">
        <v>148</v>
      </c>
      <c r="EH1632">
        <v>0</v>
      </c>
    </row>
    <row r="1633" spans="1:138" ht="15" customHeight="1" x14ac:dyDescent="0.35">
      <c r="A1633" t="s">
        <v>24230</v>
      </c>
      <c r="B1633" t="s">
        <v>132</v>
      </c>
      <c r="C1633" s="1">
        <v>44165.589826967589</v>
      </c>
      <c r="D1633" s="1">
        <v>44175</v>
      </c>
      <c r="E1633" t="s">
        <v>133</v>
      </c>
      <c r="F1633" t="s">
        <v>136</v>
      </c>
      <c r="G1633" t="s">
        <v>135</v>
      </c>
      <c r="H1633" t="s">
        <v>136</v>
      </c>
      <c r="I1633" t="s">
        <v>24231</v>
      </c>
      <c r="K1633" t="s">
        <v>24232</v>
      </c>
      <c r="M1633" t="s">
        <v>4712</v>
      </c>
      <c r="N1633" t="s">
        <v>277</v>
      </c>
      <c r="O1633" s="4">
        <v>62899</v>
      </c>
      <c r="P1633" t="s">
        <v>140</v>
      </c>
      <c r="R1633">
        <v>16186782639</v>
      </c>
      <c r="T1633">
        <v>311119</v>
      </c>
      <c r="U1633" t="s">
        <v>621</v>
      </c>
      <c r="V1633" t="s">
        <v>2125</v>
      </c>
      <c r="X1633" t="s">
        <v>164</v>
      </c>
      <c r="Y1633" t="s">
        <v>24232</v>
      </c>
      <c r="AA1633" t="s">
        <v>4712</v>
      </c>
      <c r="AB1633" t="s">
        <v>277</v>
      </c>
      <c r="AC1633" s="4">
        <v>62899</v>
      </c>
      <c r="AD1633" t="s">
        <v>140</v>
      </c>
      <c r="AF1633">
        <v>16186782639</v>
      </c>
      <c r="AH1633" t="s">
        <v>148</v>
      </c>
      <c r="AI1633" t="s">
        <v>168</v>
      </c>
      <c r="AJ1633" t="s">
        <v>2162</v>
      </c>
      <c r="AK1633" t="s">
        <v>2163</v>
      </c>
      <c r="AM1633" t="s">
        <v>1212</v>
      </c>
      <c r="AO1633" t="s">
        <v>1213</v>
      </c>
      <c r="AP1633" t="s">
        <v>460</v>
      </c>
      <c r="AQ1633" s="4">
        <v>74132</v>
      </c>
      <c r="AR1633" t="s">
        <v>140</v>
      </c>
      <c r="AT1633">
        <v>19189065212</v>
      </c>
      <c r="AV1633" t="s">
        <v>2164</v>
      </c>
      <c r="AW1633" t="s">
        <v>1216</v>
      </c>
      <c r="AZ1633" t="s">
        <v>334</v>
      </c>
      <c r="BA1633" t="s">
        <v>335</v>
      </c>
      <c r="BB1633" t="s">
        <v>136</v>
      </c>
      <c r="BC1633" t="s">
        <v>136</v>
      </c>
      <c r="BD1633" t="s">
        <v>148</v>
      </c>
      <c r="BE1633" t="s">
        <v>136</v>
      </c>
      <c r="BF1633" t="s">
        <v>136</v>
      </c>
      <c r="BG1633" t="s">
        <v>134</v>
      </c>
      <c r="BH1633" t="s">
        <v>136</v>
      </c>
      <c r="BN1633" t="s">
        <v>24233</v>
      </c>
      <c r="BO1633" t="s">
        <v>1501</v>
      </c>
      <c r="BP1633">
        <v>3</v>
      </c>
      <c r="BQ1633">
        <v>3</v>
      </c>
      <c r="BS1633" s="1">
        <v>44228</v>
      </c>
      <c r="BT1633" s="1">
        <v>44531</v>
      </c>
      <c r="BU1633" s="1">
        <v>44228</v>
      </c>
      <c r="BV1633" s="1">
        <v>44531</v>
      </c>
      <c r="BW1633" t="s">
        <v>136</v>
      </c>
      <c r="BX1633">
        <v>40</v>
      </c>
      <c r="BY1633">
        <v>0</v>
      </c>
      <c r="BZ1633">
        <v>8</v>
      </c>
      <c r="CA1633">
        <v>8</v>
      </c>
      <c r="CB1633">
        <v>8</v>
      </c>
      <c r="CC1633">
        <v>8</v>
      </c>
      <c r="CD1633">
        <v>8</v>
      </c>
      <c r="CE1633">
        <v>0</v>
      </c>
      <c r="CF1633" t="str">
        <f>"7:30 AM"</f>
        <v>7:30 AM</v>
      </c>
      <c r="CG1633" t="str">
        <f>"4:00 PM"</f>
        <v>4:00 PM</v>
      </c>
      <c r="CH1633" s="5">
        <v>14.52</v>
      </c>
      <c r="CI1633" t="s">
        <v>146</v>
      </c>
      <c r="CL1633" t="s">
        <v>136</v>
      </c>
      <c r="CM1633" t="s">
        <v>312</v>
      </c>
      <c r="CN1633" t="s">
        <v>148</v>
      </c>
      <c r="CO1633" t="s">
        <v>2165</v>
      </c>
      <c r="CP1633" t="s">
        <v>545</v>
      </c>
      <c r="CQ1633">
        <v>0</v>
      </c>
      <c r="CR1633">
        <v>0</v>
      </c>
      <c r="CS1633" t="s">
        <v>136</v>
      </c>
      <c r="CT1633" t="s">
        <v>134</v>
      </c>
      <c r="CU1633" t="s">
        <v>136</v>
      </c>
      <c r="CV1633" t="s">
        <v>136</v>
      </c>
      <c r="CW1633" t="s">
        <v>134</v>
      </c>
      <c r="CX1633">
        <v>50</v>
      </c>
      <c r="CY1633" t="s">
        <v>136</v>
      </c>
      <c r="CZ1633" t="s">
        <v>136</v>
      </c>
      <c r="DA1633" t="s">
        <v>136</v>
      </c>
      <c r="DB1633" t="s">
        <v>136</v>
      </c>
      <c r="DC1633" t="s">
        <v>136</v>
      </c>
      <c r="DD1633" t="s">
        <v>136</v>
      </c>
      <c r="DF1633" t="s">
        <v>3417</v>
      </c>
      <c r="DG1633" t="s">
        <v>24232</v>
      </c>
      <c r="DH1633" t="s">
        <v>4712</v>
      </c>
      <c r="DI1633" t="s">
        <v>277</v>
      </c>
      <c r="DJ1633" s="4">
        <v>62899</v>
      </c>
      <c r="DK1633" t="s">
        <v>389</v>
      </c>
      <c r="DL1633" t="s">
        <v>136</v>
      </c>
      <c r="DM1633">
        <v>1</v>
      </c>
      <c r="DN1633" t="s">
        <v>24234</v>
      </c>
      <c r="DO1633" t="s">
        <v>4712</v>
      </c>
      <c r="DP1633" t="s">
        <v>277</v>
      </c>
      <c r="DQ1633" t="str">
        <f>"62899"</f>
        <v>62899</v>
      </c>
      <c r="DR1633" t="s">
        <v>389</v>
      </c>
      <c r="DS1633" t="s">
        <v>2696</v>
      </c>
      <c r="DT1633">
        <v>1</v>
      </c>
      <c r="DU1633">
        <v>3</v>
      </c>
      <c r="DV1633" t="s">
        <v>134</v>
      </c>
      <c r="DW1633" t="s">
        <v>134</v>
      </c>
      <c r="DX1633" t="s">
        <v>134</v>
      </c>
      <c r="DY1633" t="s">
        <v>136</v>
      </c>
      <c r="DZ1633">
        <v>1</v>
      </c>
      <c r="EA1633" t="s">
        <v>136</v>
      </c>
      <c r="EC1633" s="5">
        <v>12.68</v>
      </c>
      <c r="ED1633" s="5">
        <v>55</v>
      </c>
      <c r="EE1633">
        <v>16186782639</v>
      </c>
      <c r="EF1633" t="s">
        <v>148</v>
      </c>
      <c r="EG1633" t="s">
        <v>1221</v>
      </c>
      <c r="EH1633">
        <v>0</v>
      </c>
    </row>
    <row r="1634" spans="1:138" ht="15" customHeight="1" x14ac:dyDescent="0.35">
      <c r="A1634" t="s">
        <v>5265</v>
      </c>
      <c r="B1634" t="s">
        <v>157</v>
      </c>
      <c r="C1634" s="1">
        <v>44165.581544907407</v>
      </c>
      <c r="D1634" s="1">
        <v>44175</v>
      </c>
      <c r="E1634" t="s">
        <v>133</v>
      </c>
      <c r="F1634" t="s">
        <v>136</v>
      </c>
      <c r="G1634" t="s">
        <v>135</v>
      </c>
      <c r="H1634" t="s">
        <v>136</v>
      </c>
      <c r="I1634" t="s">
        <v>5266</v>
      </c>
      <c r="K1634" t="s">
        <v>5267</v>
      </c>
      <c r="L1634" t="s">
        <v>5268</v>
      </c>
      <c r="M1634" t="s">
        <v>3990</v>
      </c>
      <c r="N1634" t="s">
        <v>784</v>
      </c>
      <c r="O1634" s="4">
        <v>59263</v>
      </c>
      <c r="P1634" t="s">
        <v>140</v>
      </c>
      <c r="R1634">
        <v>14069390411</v>
      </c>
      <c r="T1634">
        <v>1121</v>
      </c>
      <c r="U1634" t="s">
        <v>5269</v>
      </c>
      <c r="V1634" t="s">
        <v>1192</v>
      </c>
      <c r="X1634" t="s">
        <v>164</v>
      </c>
      <c r="Y1634" t="s">
        <v>5267</v>
      </c>
      <c r="Z1634" t="s">
        <v>5268</v>
      </c>
      <c r="AA1634" t="s">
        <v>3990</v>
      </c>
      <c r="AB1634" t="s">
        <v>784</v>
      </c>
      <c r="AC1634" s="4">
        <v>59263</v>
      </c>
      <c r="AD1634" t="s">
        <v>140</v>
      </c>
      <c r="AF1634">
        <v>14069390411</v>
      </c>
      <c r="AH1634" t="s">
        <v>2999</v>
      </c>
      <c r="AI1634" t="s">
        <v>168</v>
      </c>
      <c r="AJ1634" t="s">
        <v>789</v>
      </c>
      <c r="AK1634" t="s">
        <v>790</v>
      </c>
      <c r="AL1634" t="s">
        <v>403</v>
      </c>
      <c r="AM1634" t="s">
        <v>791</v>
      </c>
      <c r="AO1634" t="s">
        <v>792</v>
      </c>
      <c r="AP1634" t="s">
        <v>784</v>
      </c>
      <c r="AQ1634" s="4">
        <v>59457</v>
      </c>
      <c r="AR1634" t="s">
        <v>140</v>
      </c>
      <c r="AS1634" t="s">
        <v>793</v>
      </c>
      <c r="AT1634">
        <v>14065797529</v>
      </c>
      <c r="AV1634" t="s">
        <v>794</v>
      </c>
      <c r="AW1634" t="s">
        <v>795</v>
      </c>
      <c r="AZ1634" t="s">
        <v>821</v>
      </c>
      <c r="BA1634" t="s">
        <v>822</v>
      </c>
      <c r="BB1634" t="s">
        <v>136</v>
      </c>
      <c r="BC1634" t="s">
        <v>136</v>
      </c>
      <c r="BD1634" t="s">
        <v>148</v>
      </c>
      <c r="BE1634" t="s">
        <v>136</v>
      </c>
      <c r="BF1634" t="s">
        <v>136</v>
      </c>
      <c r="BG1634" t="s">
        <v>134</v>
      </c>
      <c r="BH1634" t="s">
        <v>136</v>
      </c>
      <c r="BI1634" t="s">
        <v>796</v>
      </c>
      <c r="BJ1634" t="s">
        <v>797</v>
      </c>
      <c r="BL1634" t="s">
        <v>5270</v>
      </c>
      <c r="BM1634" t="s">
        <v>794</v>
      </c>
      <c r="BN1634" t="s">
        <v>5271</v>
      </c>
      <c r="BO1634" t="s">
        <v>5272</v>
      </c>
      <c r="BP1634">
        <v>2</v>
      </c>
      <c r="BQ1634">
        <v>2</v>
      </c>
      <c r="BR1634">
        <v>2</v>
      </c>
      <c r="BS1634" s="1">
        <v>44228</v>
      </c>
      <c r="BT1634" s="1">
        <v>44530</v>
      </c>
      <c r="BU1634" s="1">
        <v>44228</v>
      </c>
      <c r="BV1634" s="1">
        <v>44530</v>
      </c>
      <c r="BW1634" t="s">
        <v>136</v>
      </c>
      <c r="BX1634">
        <v>48</v>
      </c>
      <c r="BY1634">
        <v>0</v>
      </c>
      <c r="BZ1634">
        <v>8</v>
      </c>
      <c r="CA1634">
        <v>8</v>
      </c>
      <c r="CB1634">
        <v>8</v>
      </c>
      <c r="CC1634">
        <v>8</v>
      </c>
      <c r="CD1634">
        <v>8</v>
      </c>
      <c r="CE1634">
        <v>8</v>
      </c>
      <c r="CF1634" t="str">
        <f>"8:00 AM"</f>
        <v>8:00 AM</v>
      </c>
      <c r="CG1634" t="str">
        <f>"5:00 PM"</f>
        <v>5:00 PM</v>
      </c>
      <c r="CH1634" s="5">
        <v>13.62</v>
      </c>
      <c r="CI1634" t="s">
        <v>146</v>
      </c>
      <c r="CL1634" t="s">
        <v>136</v>
      </c>
      <c r="CM1634" t="s">
        <v>312</v>
      </c>
      <c r="CN1634" t="s">
        <v>148</v>
      </c>
      <c r="CO1634" t="s">
        <v>800</v>
      </c>
      <c r="CP1634" t="s">
        <v>149</v>
      </c>
      <c r="CQ1634">
        <v>3</v>
      </c>
      <c r="CR1634">
        <v>0</v>
      </c>
      <c r="CS1634" t="s">
        <v>134</v>
      </c>
      <c r="CT1634" t="s">
        <v>134</v>
      </c>
      <c r="CU1634" t="s">
        <v>136</v>
      </c>
      <c r="CV1634" t="s">
        <v>136</v>
      </c>
      <c r="CW1634" t="s">
        <v>134</v>
      </c>
      <c r="CX1634">
        <v>100</v>
      </c>
      <c r="CY1634" t="s">
        <v>134</v>
      </c>
      <c r="CZ1634" t="s">
        <v>134</v>
      </c>
      <c r="DA1634" t="s">
        <v>134</v>
      </c>
      <c r="DB1634" t="s">
        <v>134</v>
      </c>
      <c r="DC1634" t="s">
        <v>134</v>
      </c>
      <c r="DD1634" t="s">
        <v>136</v>
      </c>
      <c r="DF1634" t="s">
        <v>149</v>
      </c>
      <c r="DG1634" t="s">
        <v>5273</v>
      </c>
      <c r="DH1634" t="s">
        <v>3990</v>
      </c>
      <c r="DI1634" t="s">
        <v>784</v>
      </c>
      <c r="DJ1634" s="4">
        <v>59263</v>
      </c>
      <c r="DK1634" t="s">
        <v>4003</v>
      </c>
      <c r="DL1634" t="s">
        <v>136</v>
      </c>
      <c r="DM1634">
        <v>1</v>
      </c>
      <c r="DN1634" t="s">
        <v>5274</v>
      </c>
      <c r="DO1634" t="s">
        <v>3990</v>
      </c>
      <c r="DP1634" t="s">
        <v>784</v>
      </c>
      <c r="DQ1634" t="str">
        <f>"59263"</f>
        <v>59263</v>
      </c>
      <c r="DR1634" t="s">
        <v>4003</v>
      </c>
      <c r="DS1634" t="s">
        <v>2917</v>
      </c>
      <c r="DT1634">
        <v>1</v>
      </c>
      <c r="DU1634">
        <v>3</v>
      </c>
      <c r="DV1634" t="s">
        <v>134</v>
      </c>
      <c r="DW1634" t="s">
        <v>134</v>
      </c>
      <c r="DX1634" t="s">
        <v>134</v>
      </c>
      <c r="DY1634" t="s">
        <v>136</v>
      </c>
      <c r="DZ1634">
        <v>1</v>
      </c>
      <c r="EA1634" t="s">
        <v>136</v>
      </c>
      <c r="EC1634" s="5">
        <v>12.68</v>
      </c>
      <c r="ED1634" s="5">
        <v>55</v>
      </c>
      <c r="EE1634">
        <v>14069390411</v>
      </c>
      <c r="EF1634" t="s">
        <v>2999</v>
      </c>
      <c r="EG1634" t="s">
        <v>148</v>
      </c>
      <c r="EH1634">
        <v>0</v>
      </c>
    </row>
    <row r="1635" spans="1:138" ht="15" customHeight="1" x14ac:dyDescent="0.35">
      <c r="A1635" t="s">
        <v>6301</v>
      </c>
      <c r="B1635" t="s">
        <v>157</v>
      </c>
      <c r="C1635" s="1">
        <v>44168.741197800926</v>
      </c>
      <c r="D1635" s="1">
        <v>44175</v>
      </c>
      <c r="E1635" t="s">
        <v>133</v>
      </c>
      <c r="F1635" t="s">
        <v>136</v>
      </c>
      <c r="G1635" t="s">
        <v>135</v>
      </c>
      <c r="H1635" t="s">
        <v>134</v>
      </c>
      <c r="I1635" t="s">
        <v>2174</v>
      </c>
      <c r="K1635" t="s">
        <v>2175</v>
      </c>
      <c r="M1635" t="s">
        <v>1674</v>
      </c>
      <c r="N1635" t="s">
        <v>529</v>
      </c>
      <c r="O1635" s="4">
        <v>46746</v>
      </c>
      <c r="P1635" t="s">
        <v>140</v>
      </c>
      <c r="R1635">
        <v>12605623900</v>
      </c>
      <c r="T1635">
        <v>111191</v>
      </c>
      <c r="U1635" t="s">
        <v>2176</v>
      </c>
      <c r="V1635" t="s">
        <v>2177</v>
      </c>
      <c r="X1635" t="s">
        <v>2178</v>
      </c>
      <c r="Y1635" t="s">
        <v>2175</v>
      </c>
      <c r="AA1635" t="s">
        <v>1674</v>
      </c>
      <c r="AB1635" t="s">
        <v>529</v>
      </c>
      <c r="AC1635" s="4">
        <v>46746</v>
      </c>
      <c r="AD1635" t="s">
        <v>140</v>
      </c>
      <c r="AF1635">
        <v>12605623900</v>
      </c>
      <c r="AH1635" t="s">
        <v>148</v>
      </c>
      <c r="AI1635" t="s">
        <v>168</v>
      </c>
      <c r="AJ1635" t="s">
        <v>456</v>
      </c>
      <c r="AK1635" t="s">
        <v>457</v>
      </c>
      <c r="AM1635" t="s">
        <v>458</v>
      </c>
      <c r="AO1635" t="s">
        <v>459</v>
      </c>
      <c r="AP1635" t="s">
        <v>460</v>
      </c>
      <c r="AQ1635" s="4">
        <v>73737</v>
      </c>
      <c r="AR1635" t="s">
        <v>140</v>
      </c>
      <c r="AT1635">
        <v>15802274747</v>
      </c>
      <c r="AV1635" t="s">
        <v>461</v>
      </c>
      <c r="AW1635" t="s">
        <v>462</v>
      </c>
      <c r="AZ1635" t="s">
        <v>175</v>
      </c>
      <c r="BA1635" t="s">
        <v>176</v>
      </c>
      <c r="BB1635" t="s">
        <v>136</v>
      </c>
      <c r="BC1635" t="s">
        <v>136</v>
      </c>
      <c r="BD1635" t="s">
        <v>148</v>
      </c>
      <c r="BE1635" t="s">
        <v>136</v>
      </c>
      <c r="BF1635" t="s">
        <v>136</v>
      </c>
      <c r="BG1635" t="s">
        <v>134</v>
      </c>
      <c r="BH1635" t="s">
        <v>136</v>
      </c>
      <c r="BN1635" t="s">
        <v>6302</v>
      </c>
      <c r="BO1635" t="s">
        <v>1585</v>
      </c>
      <c r="BP1635">
        <v>19</v>
      </c>
      <c r="BQ1635">
        <v>19</v>
      </c>
      <c r="BR1635">
        <v>19</v>
      </c>
      <c r="BS1635" s="1">
        <v>44219</v>
      </c>
      <c r="BT1635" s="1">
        <v>44510</v>
      </c>
      <c r="BU1635" s="1">
        <v>44219</v>
      </c>
      <c r="BV1635" s="1">
        <v>44510</v>
      </c>
      <c r="BW1635" t="s">
        <v>136</v>
      </c>
      <c r="BX1635">
        <v>40</v>
      </c>
      <c r="BY1635">
        <v>0</v>
      </c>
      <c r="BZ1635">
        <v>7</v>
      </c>
      <c r="CA1635">
        <v>7</v>
      </c>
      <c r="CB1635">
        <v>7</v>
      </c>
      <c r="CC1635">
        <v>7</v>
      </c>
      <c r="CD1635">
        <v>7</v>
      </c>
      <c r="CE1635">
        <v>5</v>
      </c>
      <c r="CF1635" t="str">
        <f>"8:00 AM"</f>
        <v>8:00 AM</v>
      </c>
      <c r="CG1635" t="str">
        <f>"4:00 PM"</f>
        <v>4:00 PM</v>
      </c>
      <c r="CH1635" s="5">
        <v>14.52</v>
      </c>
      <c r="CI1635" t="s">
        <v>146</v>
      </c>
      <c r="CL1635" t="s">
        <v>134</v>
      </c>
      <c r="CM1635" t="s">
        <v>147</v>
      </c>
      <c r="CN1635" t="s">
        <v>148</v>
      </c>
      <c r="CO1635" t="s">
        <v>465</v>
      </c>
      <c r="CP1635" t="s">
        <v>149</v>
      </c>
      <c r="CQ1635">
        <v>3</v>
      </c>
      <c r="CR1635">
        <v>0</v>
      </c>
      <c r="CS1635" t="s">
        <v>136</v>
      </c>
      <c r="CT1635" t="s">
        <v>134</v>
      </c>
      <c r="CU1635" t="s">
        <v>136</v>
      </c>
      <c r="CV1635" t="s">
        <v>134</v>
      </c>
      <c r="CW1635" t="s">
        <v>134</v>
      </c>
      <c r="CX1635">
        <v>75</v>
      </c>
      <c r="CY1635" t="s">
        <v>134</v>
      </c>
      <c r="CZ1635" t="s">
        <v>134</v>
      </c>
      <c r="DA1635" t="s">
        <v>134</v>
      </c>
      <c r="DB1635" t="s">
        <v>136</v>
      </c>
      <c r="DC1635" t="s">
        <v>134</v>
      </c>
      <c r="DD1635" t="s">
        <v>136</v>
      </c>
      <c r="DF1635" t="s">
        <v>466</v>
      </c>
      <c r="DG1635" t="s">
        <v>2175</v>
      </c>
      <c r="DH1635" t="s">
        <v>1674</v>
      </c>
      <c r="DI1635" t="s">
        <v>529</v>
      </c>
      <c r="DJ1635" s="4">
        <v>46746</v>
      </c>
      <c r="DK1635" t="s">
        <v>1683</v>
      </c>
      <c r="DL1635" t="s">
        <v>134</v>
      </c>
      <c r="DM1635">
        <v>30</v>
      </c>
      <c r="DN1635" t="s">
        <v>2179</v>
      </c>
      <c r="DO1635" t="s">
        <v>2180</v>
      </c>
      <c r="DP1635" t="s">
        <v>2120</v>
      </c>
      <c r="DQ1635" t="str">
        <f>"49091"</f>
        <v>49091</v>
      </c>
      <c r="DR1635" t="s">
        <v>2181</v>
      </c>
      <c r="DS1635" t="s">
        <v>907</v>
      </c>
      <c r="DT1635">
        <v>8</v>
      </c>
      <c r="DU1635">
        <v>8</v>
      </c>
      <c r="DV1635" t="s">
        <v>134</v>
      </c>
      <c r="DW1635" t="s">
        <v>134</v>
      </c>
      <c r="DX1635" t="s">
        <v>134</v>
      </c>
      <c r="DY1635" t="s">
        <v>134</v>
      </c>
      <c r="DZ1635">
        <v>8</v>
      </c>
      <c r="EA1635" t="s">
        <v>136</v>
      </c>
      <c r="EC1635" s="5">
        <v>12.68</v>
      </c>
      <c r="ED1635" s="5">
        <v>55</v>
      </c>
      <c r="EE1635">
        <v>12605623900</v>
      </c>
      <c r="EF1635" t="s">
        <v>2182</v>
      </c>
      <c r="EG1635" t="s">
        <v>148</v>
      </c>
      <c r="EH1635">
        <v>2</v>
      </c>
    </row>
    <row r="1636" spans="1:138" ht="15" customHeight="1" x14ac:dyDescent="0.35">
      <c r="A1636" t="s">
        <v>20010</v>
      </c>
      <c r="B1636" t="s">
        <v>157</v>
      </c>
      <c r="C1636" s="1">
        <v>44165.791247337962</v>
      </c>
      <c r="D1636" s="1">
        <v>44175</v>
      </c>
      <c r="E1636" t="s">
        <v>133</v>
      </c>
      <c r="F1636" t="s">
        <v>136</v>
      </c>
      <c r="G1636" t="s">
        <v>135</v>
      </c>
      <c r="H1636" t="s">
        <v>136</v>
      </c>
      <c r="I1636" t="s">
        <v>20011</v>
      </c>
      <c r="K1636" t="s">
        <v>20012</v>
      </c>
      <c r="L1636" t="s">
        <v>20013</v>
      </c>
      <c r="M1636" t="s">
        <v>20014</v>
      </c>
      <c r="N1636" t="s">
        <v>592</v>
      </c>
      <c r="O1636" s="4">
        <v>82939</v>
      </c>
      <c r="P1636" t="s">
        <v>140</v>
      </c>
      <c r="R1636">
        <v>13077862277</v>
      </c>
      <c r="T1636">
        <v>11211</v>
      </c>
      <c r="U1636" t="s">
        <v>20015</v>
      </c>
      <c r="V1636" t="s">
        <v>2091</v>
      </c>
      <c r="X1636" t="s">
        <v>6585</v>
      </c>
      <c r="Y1636" t="s">
        <v>20012</v>
      </c>
      <c r="Z1636" t="s">
        <v>20016</v>
      </c>
      <c r="AA1636" t="s">
        <v>20014</v>
      </c>
      <c r="AB1636" t="s">
        <v>592</v>
      </c>
      <c r="AC1636" s="4">
        <v>82939</v>
      </c>
      <c r="AD1636" t="s">
        <v>140</v>
      </c>
      <c r="AF1636">
        <v>13077862277</v>
      </c>
      <c r="AH1636" t="s">
        <v>20017</v>
      </c>
      <c r="AI1636" t="s">
        <v>168</v>
      </c>
      <c r="AJ1636" t="s">
        <v>6475</v>
      </c>
      <c r="AK1636" t="s">
        <v>6476</v>
      </c>
      <c r="AM1636" t="s">
        <v>6477</v>
      </c>
      <c r="AO1636" t="s">
        <v>6478</v>
      </c>
      <c r="AP1636" t="s">
        <v>1358</v>
      </c>
      <c r="AQ1636" s="4">
        <v>81625</v>
      </c>
      <c r="AR1636" t="s">
        <v>140</v>
      </c>
      <c r="AT1636">
        <v>19708244226</v>
      </c>
      <c r="AV1636" t="s">
        <v>6479</v>
      </c>
      <c r="AW1636" t="s">
        <v>6589</v>
      </c>
      <c r="AZ1636" t="s">
        <v>334</v>
      </c>
      <c r="BA1636" t="s">
        <v>335</v>
      </c>
      <c r="BB1636" t="s">
        <v>136</v>
      </c>
      <c r="BC1636" t="s">
        <v>136</v>
      </c>
      <c r="BD1636" t="s">
        <v>148</v>
      </c>
      <c r="BE1636" t="s">
        <v>136</v>
      </c>
      <c r="BF1636" t="s">
        <v>136</v>
      </c>
      <c r="BG1636" t="s">
        <v>134</v>
      </c>
      <c r="BH1636" t="s">
        <v>136</v>
      </c>
      <c r="BI1636" t="s">
        <v>8451</v>
      </c>
      <c r="BN1636" t="s">
        <v>20018</v>
      </c>
      <c r="BO1636" t="s">
        <v>20019</v>
      </c>
      <c r="BP1636">
        <v>2</v>
      </c>
      <c r="BQ1636">
        <v>2</v>
      </c>
      <c r="BR1636">
        <v>2</v>
      </c>
      <c r="BS1636" s="1">
        <v>44219</v>
      </c>
      <c r="BT1636" s="1">
        <v>44515</v>
      </c>
      <c r="BU1636" s="1">
        <v>44219</v>
      </c>
      <c r="BV1636" s="1">
        <v>44515</v>
      </c>
      <c r="BW1636" t="s">
        <v>136</v>
      </c>
      <c r="BX1636">
        <v>40</v>
      </c>
      <c r="BY1636">
        <v>0</v>
      </c>
      <c r="BZ1636">
        <v>8</v>
      </c>
      <c r="CA1636">
        <v>8</v>
      </c>
      <c r="CB1636">
        <v>8</v>
      </c>
      <c r="CC1636">
        <v>8</v>
      </c>
      <c r="CD1636">
        <v>8</v>
      </c>
      <c r="CE1636">
        <v>0</v>
      </c>
      <c r="CF1636" t="str">
        <f>"8:00 AM"</f>
        <v>8:00 AM</v>
      </c>
      <c r="CG1636" t="str">
        <f>"5:00 PM"</f>
        <v>5:00 PM</v>
      </c>
      <c r="CH1636" s="5">
        <v>13.62</v>
      </c>
      <c r="CI1636" t="s">
        <v>146</v>
      </c>
      <c r="CL1636" t="s">
        <v>136</v>
      </c>
      <c r="CM1636" t="s">
        <v>312</v>
      </c>
      <c r="CN1636" t="s">
        <v>148</v>
      </c>
      <c r="CO1636" s="2" t="s">
        <v>7018</v>
      </c>
      <c r="CP1636" t="s">
        <v>149</v>
      </c>
      <c r="CQ1636">
        <v>3</v>
      </c>
      <c r="CR1636">
        <v>0</v>
      </c>
      <c r="CS1636" t="s">
        <v>136</v>
      </c>
      <c r="CT1636" t="s">
        <v>136</v>
      </c>
      <c r="CU1636" t="s">
        <v>136</v>
      </c>
      <c r="CV1636" t="s">
        <v>136</v>
      </c>
      <c r="CW1636" t="s">
        <v>134</v>
      </c>
      <c r="CX1636">
        <v>75</v>
      </c>
      <c r="CY1636" t="s">
        <v>134</v>
      </c>
      <c r="CZ1636" t="s">
        <v>134</v>
      </c>
      <c r="DA1636" t="s">
        <v>134</v>
      </c>
      <c r="DB1636" t="s">
        <v>134</v>
      </c>
      <c r="DC1636" t="s">
        <v>134</v>
      </c>
      <c r="DD1636" t="s">
        <v>136</v>
      </c>
      <c r="DF1636" s="2" t="s">
        <v>20020</v>
      </c>
      <c r="DG1636" t="s">
        <v>20021</v>
      </c>
      <c r="DH1636" t="s">
        <v>20022</v>
      </c>
      <c r="DI1636" t="s">
        <v>592</v>
      </c>
      <c r="DJ1636" s="4">
        <v>82939</v>
      </c>
      <c r="DK1636" t="s">
        <v>3737</v>
      </c>
      <c r="DL1636" t="s">
        <v>136</v>
      </c>
      <c r="DM1636">
        <v>1</v>
      </c>
      <c r="DN1636" t="s">
        <v>20021</v>
      </c>
      <c r="DO1636" t="s">
        <v>20023</v>
      </c>
      <c r="DP1636" t="s">
        <v>592</v>
      </c>
      <c r="DQ1636" t="str">
        <f>"82933"</f>
        <v>82933</v>
      </c>
      <c r="DR1636" t="s">
        <v>3737</v>
      </c>
      <c r="DS1636" t="s">
        <v>20024</v>
      </c>
      <c r="DT1636">
        <v>1</v>
      </c>
      <c r="DU1636">
        <v>2</v>
      </c>
      <c r="DV1636" t="s">
        <v>136</v>
      </c>
      <c r="DW1636" t="s">
        <v>134</v>
      </c>
      <c r="DX1636" t="s">
        <v>134</v>
      </c>
      <c r="DY1636" t="s">
        <v>136</v>
      </c>
      <c r="DZ1636">
        <v>1</v>
      </c>
      <c r="EA1636" t="s">
        <v>136</v>
      </c>
      <c r="EC1636" s="5">
        <v>12.68</v>
      </c>
      <c r="ED1636" s="5">
        <v>55</v>
      </c>
      <c r="EE1636">
        <v>13077807341</v>
      </c>
      <c r="EF1636" t="s">
        <v>20017</v>
      </c>
      <c r="EG1636" t="s">
        <v>7733</v>
      </c>
      <c r="EH1636">
        <v>0</v>
      </c>
    </row>
    <row r="1637" spans="1:138" ht="15" customHeight="1" x14ac:dyDescent="0.35">
      <c r="A1637" t="s">
        <v>1072</v>
      </c>
      <c r="B1637" t="s">
        <v>273</v>
      </c>
      <c r="C1637" s="1">
        <v>44173.710347800923</v>
      </c>
      <c r="D1637" s="1">
        <v>44175</v>
      </c>
      <c r="E1637" t="s">
        <v>133</v>
      </c>
      <c r="F1637" t="s">
        <v>136</v>
      </c>
      <c r="G1637" t="s">
        <v>135</v>
      </c>
      <c r="H1637" t="s">
        <v>136</v>
      </c>
      <c r="I1637" t="s">
        <v>1073</v>
      </c>
      <c r="K1637" t="s">
        <v>1074</v>
      </c>
      <c r="L1637" t="s">
        <v>148</v>
      </c>
      <c r="M1637" t="s">
        <v>1075</v>
      </c>
      <c r="N1637" t="s">
        <v>246</v>
      </c>
      <c r="O1637" s="4">
        <v>70637</v>
      </c>
      <c r="P1637" t="s">
        <v>140</v>
      </c>
      <c r="R1637">
        <v>13378844598</v>
      </c>
      <c r="T1637">
        <v>1112</v>
      </c>
      <c r="U1637" t="s">
        <v>1076</v>
      </c>
      <c r="V1637" t="s">
        <v>1077</v>
      </c>
      <c r="X1637" t="s">
        <v>1078</v>
      </c>
      <c r="Y1637" t="s">
        <v>1074</v>
      </c>
      <c r="AA1637" t="s">
        <v>1075</v>
      </c>
      <c r="AB1637" t="s">
        <v>246</v>
      </c>
      <c r="AC1637" s="4">
        <v>70637</v>
      </c>
      <c r="AD1637" t="s">
        <v>140</v>
      </c>
      <c r="AE1637" t="s">
        <v>841</v>
      </c>
      <c r="AF1637">
        <v>13378844598</v>
      </c>
      <c r="AH1637" t="s">
        <v>1079</v>
      </c>
      <c r="AI1637" t="s">
        <v>168</v>
      </c>
      <c r="AJ1637" t="s">
        <v>843</v>
      </c>
      <c r="AK1637" t="s">
        <v>844</v>
      </c>
      <c r="AL1637" t="s">
        <v>845</v>
      </c>
      <c r="AM1637" t="s">
        <v>846</v>
      </c>
      <c r="AO1637" t="s">
        <v>847</v>
      </c>
      <c r="AP1637" t="s">
        <v>161</v>
      </c>
      <c r="AQ1637" s="4">
        <v>31636</v>
      </c>
      <c r="AR1637" t="s">
        <v>140</v>
      </c>
      <c r="AT1637">
        <v>12295596879</v>
      </c>
      <c r="AV1637" t="s">
        <v>848</v>
      </c>
      <c r="AW1637" t="s">
        <v>849</v>
      </c>
      <c r="AZ1637" t="s">
        <v>175</v>
      </c>
      <c r="BA1637" t="s">
        <v>176</v>
      </c>
      <c r="BB1637" t="s">
        <v>136</v>
      </c>
      <c r="BC1637" t="s">
        <v>136</v>
      </c>
      <c r="BD1637" t="s">
        <v>148</v>
      </c>
      <c r="BE1637" t="s">
        <v>136</v>
      </c>
      <c r="BF1637" t="s">
        <v>136</v>
      </c>
      <c r="BG1637" t="s">
        <v>134</v>
      </c>
      <c r="BH1637" t="s">
        <v>136</v>
      </c>
      <c r="BI1637" t="s">
        <v>1080</v>
      </c>
      <c r="BJ1637" t="s">
        <v>508</v>
      </c>
      <c r="BL1637" t="s">
        <v>849</v>
      </c>
      <c r="BM1637" t="s">
        <v>848</v>
      </c>
      <c r="BN1637" t="s">
        <v>1081</v>
      </c>
      <c r="BO1637" t="s">
        <v>883</v>
      </c>
      <c r="BP1637">
        <v>2</v>
      </c>
      <c r="BQ1637">
        <v>2</v>
      </c>
      <c r="BS1637" s="1">
        <v>44237</v>
      </c>
      <c r="BT1637" s="1">
        <v>44408</v>
      </c>
      <c r="BU1637" s="1">
        <v>44237</v>
      </c>
      <c r="BV1637" s="1">
        <v>44408</v>
      </c>
      <c r="BW1637" t="s">
        <v>136</v>
      </c>
      <c r="BX1637">
        <v>40</v>
      </c>
      <c r="BY1637">
        <v>0</v>
      </c>
      <c r="BZ1637">
        <v>7</v>
      </c>
      <c r="CA1637">
        <v>7</v>
      </c>
      <c r="CB1637">
        <v>7</v>
      </c>
      <c r="CC1637">
        <v>7</v>
      </c>
      <c r="CD1637">
        <v>7</v>
      </c>
      <c r="CE1637">
        <v>5</v>
      </c>
      <c r="CF1637" t="str">
        <f>"7:00 AM"</f>
        <v>7:00 AM</v>
      </c>
      <c r="CG1637" t="str">
        <f>"2:30 PM"</f>
        <v>2:30 PM</v>
      </c>
      <c r="CH1637" s="5">
        <v>11.83</v>
      </c>
      <c r="CI1637" t="s">
        <v>146</v>
      </c>
      <c r="CL1637" t="s">
        <v>136</v>
      </c>
      <c r="CM1637" t="s">
        <v>147</v>
      </c>
      <c r="CN1637" t="s">
        <v>148</v>
      </c>
      <c r="CO1637" t="s">
        <v>854</v>
      </c>
      <c r="CP1637" t="s">
        <v>149</v>
      </c>
      <c r="CQ1637">
        <v>3</v>
      </c>
      <c r="CR1637">
        <v>0</v>
      </c>
      <c r="CS1637" t="s">
        <v>136</v>
      </c>
      <c r="CT1637" t="s">
        <v>136</v>
      </c>
      <c r="CU1637" t="s">
        <v>136</v>
      </c>
      <c r="CV1637" t="s">
        <v>134</v>
      </c>
      <c r="CW1637" t="s">
        <v>136</v>
      </c>
      <c r="CY1637" t="s">
        <v>134</v>
      </c>
      <c r="CZ1637" t="s">
        <v>134</v>
      </c>
      <c r="DA1637" t="s">
        <v>134</v>
      </c>
      <c r="DB1637" t="s">
        <v>134</v>
      </c>
      <c r="DC1637" t="s">
        <v>134</v>
      </c>
      <c r="DD1637" t="s">
        <v>136</v>
      </c>
      <c r="DF1637" t="s">
        <v>1082</v>
      </c>
      <c r="DG1637" t="s">
        <v>1074</v>
      </c>
      <c r="DH1637" t="s">
        <v>1075</v>
      </c>
      <c r="DI1637" t="s">
        <v>246</v>
      </c>
      <c r="DJ1637" s="4">
        <v>70637</v>
      </c>
      <c r="DK1637" t="s">
        <v>1083</v>
      </c>
      <c r="DL1637" t="s">
        <v>136</v>
      </c>
      <c r="DM1637">
        <v>1</v>
      </c>
      <c r="DN1637" t="s">
        <v>1074</v>
      </c>
      <c r="DO1637" t="s">
        <v>1075</v>
      </c>
      <c r="DP1637" t="s">
        <v>246</v>
      </c>
      <c r="DQ1637" t="str">
        <f>"70637"</f>
        <v>70637</v>
      </c>
      <c r="DR1637" t="s">
        <v>1083</v>
      </c>
      <c r="DS1637" t="s">
        <v>497</v>
      </c>
      <c r="DT1637">
        <v>1</v>
      </c>
      <c r="DU1637">
        <v>2</v>
      </c>
      <c r="DV1637" t="s">
        <v>134</v>
      </c>
      <c r="DW1637" t="s">
        <v>134</v>
      </c>
      <c r="DX1637" t="s">
        <v>134</v>
      </c>
      <c r="DY1637" t="s">
        <v>136</v>
      </c>
      <c r="DZ1637">
        <v>1</v>
      </c>
      <c r="EA1637" t="s">
        <v>134</v>
      </c>
      <c r="EB1637" s="5">
        <v>12.68</v>
      </c>
      <c r="EC1637" s="5">
        <v>12.68</v>
      </c>
      <c r="ED1637" s="5">
        <v>55</v>
      </c>
      <c r="EE1637" t="s">
        <v>148</v>
      </c>
      <c r="EF1637" t="s">
        <v>1079</v>
      </c>
      <c r="EG1637" t="s">
        <v>1084</v>
      </c>
      <c r="EH1637">
        <v>0</v>
      </c>
    </row>
    <row r="1638" spans="1:138" ht="15" customHeight="1" x14ac:dyDescent="0.35">
      <c r="A1638" t="s">
        <v>22334</v>
      </c>
      <c r="B1638" t="s">
        <v>157</v>
      </c>
      <c r="C1638" s="1">
        <v>44168.440682291664</v>
      </c>
      <c r="D1638" s="1">
        <v>44175</v>
      </c>
      <c r="E1638" t="s">
        <v>133</v>
      </c>
      <c r="F1638" t="s">
        <v>134</v>
      </c>
      <c r="G1638" t="s">
        <v>135</v>
      </c>
      <c r="H1638" t="s">
        <v>136</v>
      </c>
      <c r="I1638" t="s">
        <v>1046</v>
      </c>
      <c r="K1638" t="s">
        <v>1047</v>
      </c>
      <c r="M1638" t="s">
        <v>1048</v>
      </c>
      <c r="N1638" t="s">
        <v>139</v>
      </c>
      <c r="O1638" s="4">
        <v>33566</v>
      </c>
      <c r="P1638" t="s">
        <v>140</v>
      </c>
      <c r="R1638">
        <v>18136999932</v>
      </c>
      <c r="T1638">
        <v>115115</v>
      </c>
      <c r="U1638" t="s">
        <v>1049</v>
      </c>
      <c r="V1638" t="s">
        <v>1050</v>
      </c>
      <c r="W1638" t="s">
        <v>1051</v>
      </c>
      <c r="X1638" t="s">
        <v>1052</v>
      </c>
      <c r="Y1638" t="s">
        <v>1047</v>
      </c>
      <c r="AA1638" t="s">
        <v>1048</v>
      </c>
      <c r="AB1638" t="s">
        <v>139</v>
      </c>
      <c r="AC1638" s="4">
        <v>33566</v>
      </c>
      <c r="AD1638" t="s">
        <v>140</v>
      </c>
      <c r="AF1638">
        <v>18136999932</v>
      </c>
      <c r="AH1638" t="s">
        <v>1053</v>
      </c>
      <c r="AI1638" t="s">
        <v>168</v>
      </c>
      <c r="AJ1638" t="s">
        <v>1054</v>
      </c>
      <c r="AK1638" t="s">
        <v>1055</v>
      </c>
      <c r="AL1638" t="s">
        <v>978</v>
      </c>
      <c r="AM1638" t="s">
        <v>1056</v>
      </c>
      <c r="AO1638" t="s">
        <v>1057</v>
      </c>
      <c r="AP1638" t="s">
        <v>139</v>
      </c>
      <c r="AQ1638" s="4">
        <v>33884</v>
      </c>
      <c r="AR1638" t="s">
        <v>140</v>
      </c>
      <c r="AT1638">
        <v>14075357769</v>
      </c>
      <c r="AV1638" t="s">
        <v>1058</v>
      </c>
      <c r="AW1638" t="s">
        <v>1059</v>
      </c>
      <c r="AZ1638" t="s">
        <v>175</v>
      </c>
      <c r="BA1638" t="s">
        <v>176</v>
      </c>
      <c r="BB1638" t="s">
        <v>134</v>
      </c>
      <c r="BC1638" t="s">
        <v>134</v>
      </c>
      <c r="BD1638" t="s">
        <v>134</v>
      </c>
      <c r="BE1638" t="s">
        <v>134</v>
      </c>
      <c r="BF1638" t="s">
        <v>136</v>
      </c>
      <c r="BG1638" t="s">
        <v>134</v>
      </c>
      <c r="BH1638" t="s">
        <v>136</v>
      </c>
      <c r="BN1638" t="s">
        <v>22335</v>
      </c>
      <c r="BO1638" t="s">
        <v>3135</v>
      </c>
      <c r="BP1638">
        <v>71</v>
      </c>
      <c r="BQ1638">
        <v>71</v>
      </c>
      <c r="BR1638">
        <v>71</v>
      </c>
      <c r="BS1638" s="1">
        <v>44226</v>
      </c>
      <c r="BT1638" s="1">
        <v>44321</v>
      </c>
      <c r="BU1638" s="1">
        <v>44226</v>
      </c>
      <c r="BV1638" s="1">
        <v>44321</v>
      </c>
      <c r="BW1638" t="s">
        <v>136</v>
      </c>
      <c r="BX1638">
        <v>35</v>
      </c>
      <c r="BY1638">
        <v>0</v>
      </c>
      <c r="BZ1638">
        <v>6</v>
      </c>
      <c r="CA1638">
        <v>6</v>
      </c>
      <c r="CB1638">
        <v>6</v>
      </c>
      <c r="CC1638">
        <v>6</v>
      </c>
      <c r="CD1638">
        <v>6</v>
      </c>
      <c r="CE1638">
        <v>5</v>
      </c>
      <c r="CF1638" t="str">
        <f>"7:30 AM"</f>
        <v>7:30 AM</v>
      </c>
      <c r="CG1638" t="str">
        <f>"2:00 PM"</f>
        <v>2:00 PM</v>
      </c>
      <c r="CH1638" s="5">
        <v>11.71</v>
      </c>
      <c r="CI1638" t="s">
        <v>146</v>
      </c>
      <c r="CJ1638">
        <v>1.75</v>
      </c>
      <c r="CK1638" t="s">
        <v>16129</v>
      </c>
      <c r="CL1638" t="s">
        <v>134</v>
      </c>
      <c r="CM1638" t="s">
        <v>147</v>
      </c>
      <c r="CN1638" t="s">
        <v>148</v>
      </c>
      <c r="CO1638" t="s">
        <v>13014</v>
      </c>
      <c r="CP1638" t="s">
        <v>149</v>
      </c>
      <c r="CQ1638">
        <v>3</v>
      </c>
      <c r="CR1638">
        <v>0</v>
      </c>
      <c r="CS1638" t="s">
        <v>136</v>
      </c>
      <c r="CT1638" t="s">
        <v>136</v>
      </c>
      <c r="CU1638" t="s">
        <v>136</v>
      </c>
      <c r="CV1638" t="s">
        <v>134</v>
      </c>
      <c r="CW1638" t="s">
        <v>134</v>
      </c>
      <c r="CX1638">
        <v>32</v>
      </c>
      <c r="CY1638" t="s">
        <v>134</v>
      </c>
      <c r="CZ1638" t="s">
        <v>134</v>
      </c>
      <c r="DA1638" t="s">
        <v>134</v>
      </c>
      <c r="DB1638" t="s">
        <v>134</v>
      </c>
      <c r="DC1638" t="s">
        <v>134</v>
      </c>
      <c r="DD1638" t="s">
        <v>136</v>
      </c>
      <c r="DF1638" t="s">
        <v>20859</v>
      </c>
      <c r="DG1638" t="s">
        <v>1066</v>
      </c>
      <c r="DH1638" t="s">
        <v>1048</v>
      </c>
      <c r="DI1638" t="s">
        <v>139</v>
      </c>
      <c r="DJ1638" s="4">
        <v>33565</v>
      </c>
      <c r="DK1638" t="s">
        <v>1070</v>
      </c>
      <c r="DL1638" t="s">
        <v>134</v>
      </c>
      <c r="DM1638">
        <v>19</v>
      </c>
      <c r="DN1638" t="s">
        <v>1068</v>
      </c>
      <c r="DO1638" t="s">
        <v>1069</v>
      </c>
      <c r="DP1638" t="s">
        <v>139</v>
      </c>
      <c r="DQ1638" t="str">
        <f>"33523"</f>
        <v>33523</v>
      </c>
      <c r="DR1638" t="s">
        <v>1070</v>
      </c>
      <c r="DS1638" t="s">
        <v>1071</v>
      </c>
      <c r="DT1638">
        <v>11</v>
      </c>
      <c r="DU1638">
        <v>73</v>
      </c>
      <c r="DV1638" t="s">
        <v>134</v>
      </c>
      <c r="DW1638" t="s">
        <v>134</v>
      </c>
      <c r="DX1638" t="s">
        <v>134</v>
      </c>
      <c r="DY1638" t="s">
        <v>136</v>
      </c>
      <c r="DZ1638">
        <v>1</v>
      </c>
      <c r="EA1638" t="s">
        <v>136</v>
      </c>
      <c r="EC1638" s="5">
        <v>12.68</v>
      </c>
      <c r="ED1638" s="5">
        <v>55</v>
      </c>
      <c r="EE1638">
        <v>18136999932</v>
      </c>
      <c r="EF1638" t="s">
        <v>1053</v>
      </c>
      <c r="EG1638" t="s">
        <v>148</v>
      </c>
      <c r="EH1638">
        <v>6</v>
      </c>
    </row>
    <row r="1639" spans="1:138" ht="15" customHeight="1" x14ac:dyDescent="0.35">
      <c r="A1639" t="s">
        <v>18321</v>
      </c>
      <c r="B1639" t="s">
        <v>157</v>
      </c>
      <c r="C1639" s="1">
        <v>44168.771557870372</v>
      </c>
      <c r="D1639" s="1">
        <v>44175</v>
      </c>
      <c r="E1639" t="s">
        <v>133</v>
      </c>
      <c r="F1639" t="s">
        <v>136</v>
      </c>
      <c r="G1639" t="s">
        <v>135</v>
      </c>
      <c r="H1639" t="s">
        <v>136</v>
      </c>
      <c r="I1639" t="s">
        <v>18322</v>
      </c>
      <c r="K1639" t="s">
        <v>18323</v>
      </c>
      <c r="M1639" t="s">
        <v>11946</v>
      </c>
      <c r="N1639" t="s">
        <v>784</v>
      </c>
      <c r="O1639" s="4">
        <v>59749</v>
      </c>
      <c r="P1639" t="s">
        <v>140</v>
      </c>
      <c r="R1639">
        <v>14068425142</v>
      </c>
      <c r="T1639">
        <v>1121</v>
      </c>
      <c r="U1639" t="s">
        <v>18324</v>
      </c>
      <c r="V1639" t="s">
        <v>15010</v>
      </c>
      <c r="X1639" t="s">
        <v>634</v>
      </c>
      <c r="Y1639" t="s">
        <v>18323</v>
      </c>
      <c r="AA1639" t="s">
        <v>11946</v>
      </c>
      <c r="AB1639" t="s">
        <v>784</v>
      </c>
      <c r="AC1639" s="4">
        <v>59749</v>
      </c>
      <c r="AD1639" t="s">
        <v>140</v>
      </c>
      <c r="AF1639">
        <v>14068425142</v>
      </c>
      <c r="AH1639" t="s">
        <v>18325</v>
      </c>
      <c r="AI1639" t="s">
        <v>168</v>
      </c>
      <c r="AJ1639" t="s">
        <v>930</v>
      </c>
      <c r="AK1639" t="s">
        <v>931</v>
      </c>
      <c r="AL1639" t="s">
        <v>932</v>
      </c>
      <c r="AM1639" t="s">
        <v>933</v>
      </c>
      <c r="AO1639" t="s">
        <v>934</v>
      </c>
      <c r="AP1639" t="s">
        <v>925</v>
      </c>
      <c r="AQ1639" s="4">
        <v>83336</v>
      </c>
      <c r="AR1639" t="s">
        <v>140</v>
      </c>
      <c r="AT1639">
        <v>12084369737</v>
      </c>
      <c r="AV1639" t="s">
        <v>935</v>
      </c>
      <c r="AW1639" t="s">
        <v>936</v>
      </c>
      <c r="AZ1639" t="s">
        <v>821</v>
      </c>
      <c r="BA1639" t="s">
        <v>822</v>
      </c>
      <c r="BB1639" t="s">
        <v>136</v>
      </c>
      <c r="BC1639" t="s">
        <v>136</v>
      </c>
      <c r="BD1639" t="s">
        <v>148</v>
      </c>
      <c r="BE1639" t="s">
        <v>136</v>
      </c>
      <c r="BF1639" t="s">
        <v>136</v>
      </c>
      <c r="BG1639" t="s">
        <v>134</v>
      </c>
      <c r="BH1639" t="s">
        <v>136</v>
      </c>
      <c r="BI1639" t="s">
        <v>1194</v>
      </c>
      <c r="BJ1639" t="s">
        <v>633</v>
      </c>
      <c r="BK1639" t="s">
        <v>1195</v>
      </c>
      <c r="BL1639" t="s">
        <v>940</v>
      </c>
      <c r="BM1639" t="s">
        <v>941</v>
      </c>
      <c r="BN1639" t="s">
        <v>18326</v>
      </c>
      <c r="BO1639" t="s">
        <v>1622</v>
      </c>
      <c r="BP1639">
        <v>1</v>
      </c>
      <c r="BQ1639">
        <v>1</v>
      </c>
      <c r="BR1639">
        <v>1</v>
      </c>
      <c r="BS1639" s="1">
        <v>44242</v>
      </c>
      <c r="BT1639" s="1">
        <v>44501</v>
      </c>
      <c r="BU1639" s="1">
        <v>44242</v>
      </c>
      <c r="BV1639" s="1">
        <v>44501</v>
      </c>
      <c r="BW1639" t="s">
        <v>136</v>
      </c>
      <c r="BX1639">
        <v>48</v>
      </c>
      <c r="BY1639">
        <v>0</v>
      </c>
      <c r="BZ1639">
        <v>8</v>
      </c>
      <c r="CA1639">
        <v>8</v>
      </c>
      <c r="CB1639">
        <v>8</v>
      </c>
      <c r="CC1639">
        <v>8</v>
      </c>
      <c r="CD1639">
        <v>8</v>
      </c>
      <c r="CE1639">
        <v>8</v>
      </c>
      <c r="CF1639" t="str">
        <f>"8:00 AM"</f>
        <v>8:00 AM</v>
      </c>
      <c r="CG1639" t="str">
        <f>"5:00 PM"</f>
        <v>5:00 PM</v>
      </c>
      <c r="CH1639" s="5">
        <v>13.62</v>
      </c>
      <c r="CI1639" t="s">
        <v>146</v>
      </c>
      <c r="CJ1639">
        <v>0</v>
      </c>
      <c r="CK1639" t="s">
        <v>944</v>
      </c>
      <c r="CL1639" t="s">
        <v>136</v>
      </c>
      <c r="CM1639" t="s">
        <v>312</v>
      </c>
      <c r="CN1639" t="s">
        <v>148</v>
      </c>
      <c r="CO1639" t="s">
        <v>946</v>
      </c>
      <c r="CP1639" t="s">
        <v>149</v>
      </c>
      <c r="CQ1639">
        <v>0</v>
      </c>
      <c r="CR1639">
        <v>0</v>
      </c>
      <c r="CS1639" t="s">
        <v>134</v>
      </c>
      <c r="CT1639" t="s">
        <v>136</v>
      </c>
      <c r="CU1639" t="s">
        <v>136</v>
      </c>
      <c r="CV1639" t="s">
        <v>136</v>
      </c>
      <c r="CW1639" t="s">
        <v>134</v>
      </c>
      <c r="CX1639">
        <v>100</v>
      </c>
      <c r="CY1639" t="s">
        <v>134</v>
      </c>
      <c r="CZ1639" t="s">
        <v>136</v>
      </c>
      <c r="DA1639" t="s">
        <v>136</v>
      </c>
      <c r="DB1639" t="s">
        <v>136</v>
      </c>
      <c r="DC1639" t="s">
        <v>136</v>
      </c>
      <c r="DD1639" t="s">
        <v>136</v>
      </c>
      <c r="DF1639" t="s">
        <v>18327</v>
      </c>
      <c r="DG1639" t="s">
        <v>18323</v>
      </c>
      <c r="DH1639" t="s">
        <v>11946</v>
      </c>
      <c r="DI1639" t="s">
        <v>784</v>
      </c>
      <c r="DJ1639" s="4">
        <v>59749</v>
      </c>
      <c r="DK1639" t="s">
        <v>715</v>
      </c>
      <c r="DL1639" t="s">
        <v>134</v>
      </c>
      <c r="DM1639">
        <v>5</v>
      </c>
      <c r="DN1639" t="s">
        <v>18328</v>
      </c>
      <c r="DO1639" t="s">
        <v>11946</v>
      </c>
      <c r="DP1639" t="s">
        <v>784</v>
      </c>
      <c r="DQ1639" t="str">
        <f>"59749"</f>
        <v>59749</v>
      </c>
      <c r="DR1639" t="s">
        <v>715</v>
      </c>
      <c r="DS1639" t="s">
        <v>1200</v>
      </c>
      <c r="DT1639">
        <v>1</v>
      </c>
      <c r="DU1639">
        <v>5</v>
      </c>
      <c r="DV1639" t="s">
        <v>136</v>
      </c>
      <c r="DW1639" t="s">
        <v>136</v>
      </c>
      <c r="DX1639" t="s">
        <v>134</v>
      </c>
      <c r="DY1639" t="s">
        <v>136</v>
      </c>
      <c r="DZ1639">
        <v>1</v>
      </c>
      <c r="EA1639" t="s">
        <v>134</v>
      </c>
      <c r="EB1639" s="5">
        <v>12.68</v>
      </c>
      <c r="EC1639" s="5">
        <v>12.68</v>
      </c>
      <c r="ED1639" s="5">
        <v>55</v>
      </c>
      <c r="EE1639" t="s">
        <v>148</v>
      </c>
      <c r="EF1639" t="s">
        <v>953</v>
      </c>
      <c r="EG1639" t="s">
        <v>1201</v>
      </c>
      <c r="EH1639">
        <v>0</v>
      </c>
    </row>
    <row r="1640" spans="1:138" ht="15" customHeight="1" x14ac:dyDescent="0.35">
      <c r="A1640" t="s">
        <v>22359</v>
      </c>
      <c r="B1640" t="s">
        <v>273</v>
      </c>
      <c r="C1640" s="1">
        <v>44175.547738310182</v>
      </c>
      <c r="D1640" s="1">
        <v>44175</v>
      </c>
      <c r="E1640" t="s">
        <v>579</v>
      </c>
      <c r="F1640" t="s">
        <v>136</v>
      </c>
      <c r="G1640" t="s">
        <v>135</v>
      </c>
      <c r="H1640" t="s">
        <v>136</v>
      </c>
      <c r="I1640" t="s">
        <v>15091</v>
      </c>
      <c r="K1640" t="s">
        <v>15092</v>
      </c>
      <c r="L1640" t="s">
        <v>22360</v>
      </c>
      <c r="M1640" t="s">
        <v>12883</v>
      </c>
      <c r="N1640" t="s">
        <v>584</v>
      </c>
      <c r="O1640" s="4">
        <v>84029</v>
      </c>
      <c r="P1640" t="s">
        <v>140</v>
      </c>
      <c r="R1640">
        <v>14358302146</v>
      </c>
      <c r="T1640">
        <v>112410</v>
      </c>
      <c r="U1640" t="s">
        <v>12884</v>
      </c>
      <c r="V1640" t="s">
        <v>12884</v>
      </c>
      <c r="X1640" t="s">
        <v>164</v>
      </c>
      <c r="Y1640" t="s">
        <v>15092</v>
      </c>
      <c r="AA1640" t="s">
        <v>12883</v>
      </c>
      <c r="AB1640" t="s">
        <v>584</v>
      </c>
      <c r="AC1640" s="4">
        <v>84029</v>
      </c>
      <c r="AD1640" t="s">
        <v>140</v>
      </c>
      <c r="AF1640">
        <v>14358302146</v>
      </c>
      <c r="AH1640" t="s">
        <v>12885</v>
      </c>
      <c r="AI1640" t="s">
        <v>168</v>
      </c>
      <c r="AJ1640" t="s">
        <v>588</v>
      </c>
      <c r="AK1640" t="s">
        <v>589</v>
      </c>
      <c r="AM1640" t="s">
        <v>1361</v>
      </c>
      <c r="AO1640" t="s">
        <v>591</v>
      </c>
      <c r="AP1640" t="s">
        <v>592</v>
      </c>
      <c r="AQ1640" s="4">
        <v>82601</v>
      </c>
      <c r="AR1640" t="s">
        <v>140</v>
      </c>
      <c r="AT1640">
        <v>13074722105</v>
      </c>
      <c r="AV1640" t="s">
        <v>593</v>
      </c>
      <c r="AW1640" t="s">
        <v>594</v>
      </c>
      <c r="AZ1640" t="s">
        <v>334</v>
      </c>
      <c r="BA1640" t="s">
        <v>335</v>
      </c>
      <c r="BB1640" t="s">
        <v>136</v>
      </c>
      <c r="BC1640" t="s">
        <v>136</v>
      </c>
      <c r="BD1640" t="s">
        <v>148</v>
      </c>
      <c r="BE1640" t="s">
        <v>136</v>
      </c>
      <c r="BF1640" t="s">
        <v>136</v>
      </c>
      <c r="BG1640" t="s">
        <v>134</v>
      </c>
      <c r="BH1640" t="s">
        <v>136</v>
      </c>
      <c r="BN1640" t="s">
        <v>22361</v>
      </c>
      <c r="BO1640" t="s">
        <v>652</v>
      </c>
      <c r="BP1640">
        <v>5</v>
      </c>
      <c r="BQ1640">
        <v>5</v>
      </c>
      <c r="BS1640" s="1">
        <v>44228</v>
      </c>
      <c r="BT1640" s="1">
        <v>44377</v>
      </c>
      <c r="BU1640" s="1">
        <v>44228</v>
      </c>
      <c r="BV1640" s="1">
        <v>44377</v>
      </c>
      <c r="BW1640" t="s">
        <v>134</v>
      </c>
      <c r="CH1640" s="5">
        <v>1682.33</v>
      </c>
      <c r="CI1640" t="s">
        <v>597</v>
      </c>
      <c r="CJ1640">
        <v>0</v>
      </c>
      <c r="CK1640" t="s">
        <v>598</v>
      </c>
      <c r="CL1640" t="s">
        <v>136</v>
      </c>
      <c r="CM1640" t="s">
        <v>354</v>
      </c>
      <c r="CN1640" t="s">
        <v>599</v>
      </c>
      <c r="CO1640" t="s">
        <v>600</v>
      </c>
      <c r="CP1640" t="s">
        <v>149</v>
      </c>
      <c r="CQ1640">
        <v>6</v>
      </c>
      <c r="CR1640">
        <v>0</v>
      </c>
      <c r="CS1640" t="s">
        <v>136</v>
      </c>
      <c r="CT1640" t="s">
        <v>134</v>
      </c>
      <c r="CU1640" t="s">
        <v>136</v>
      </c>
      <c r="CV1640" t="s">
        <v>136</v>
      </c>
      <c r="CW1640" t="s">
        <v>134</v>
      </c>
      <c r="CX1640">
        <v>80</v>
      </c>
      <c r="CY1640" t="s">
        <v>134</v>
      </c>
      <c r="CZ1640" t="s">
        <v>136</v>
      </c>
      <c r="DA1640" t="s">
        <v>134</v>
      </c>
      <c r="DB1640" t="s">
        <v>136</v>
      </c>
      <c r="DC1640" t="s">
        <v>136</v>
      </c>
      <c r="DD1640" t="s">
        <v>136</v>
      </c>
      <c r="DF1640" t="s">
        <v>15094</v>
      </c>
      <c r="DG1640" t="s">
        <v>15092</v>
      </c>
      <c r="DH1640" t="s">
        <v>12883</v>
      </c>
      <c r="DI1640" t="s">
        <v>584</v>
      </c>
      <c r="DJ1640" s="4">
        <v>84029</v>
      </c>
      <c r="DK1640" t="s">
        <v>12886</v>
      </c>
      <c r="DL1640" t="s">
        <v>136</v>
      </c>
      <c r="DM1640">
        <v>1</v>
      </c>
      <c r="DN1640" t="s">
        <v>15092</v>
      </c>
      <c r="DO1640" t="s">
        <v>12883</v>
      </c>
      <c r="DP1640" t="s">
        <v>584</v>
      </c>
      <c r="DQ1640" t="str">
        <f>"84029"</f>
        <v>84029</v>
      </c>
      <c r="DR1640" t="s">
        <v>12886</v>
      </c>
      <c r="DS1640" t="s">
        <v>1099</v>
      </c>
      <c r="DT1640">
        <v>1</v>
      </c>
      <c r="DU1640">
        <v>4</v>
      </c>
      <c r="DV1640" t="s">
        <v>136</v>
      </c>
      <c r="DW1640" t="s">
        <v>136</v>
      </c>
      <c r="DX1640" t="s">
        <v>134</v>
      </c>
      <c r="DY1640" t="s">
        <v>134</v>
      </c>
      <c r="DZ1640">
        <v>2</v>
      </c>
      <c r="EA1640" t="s">
        <v>136</v>
      </c>
      <c r="EC1640" s="5">
        <v>12.68</v>
      </c>
      <c r="ED1640" s="5">
        <v>55</v>
      </c>
      <c r="EE1640">
        <v>13074722105</v>
      </c>
      <c r="EF1640" t="s">
        <v>593</v>
      </c>
      <c r="EG1640" t="s">
        <v>148</v>
      </c>
      <c r="EH1640">
        <v>0</v>
      </c>
    </row>
    <row r="1641" spans="1:138" ht="15" customHeight="1" x14ac:dyDescent="0.35">
      <c r="A1641" t="s">
        <v>27406</v>
      </c>
      <c r="B1641" t="s">
        <v>157</v>
      </c>
      <c r="C1641" s="1">
        <v>44096.795799768515</v>
      </c>
      <c r="D1641" s="1">
        <v>44176</v>
      </c>
      <c r="E1641" t="s">
        <v>133</v>
      </c>
      <c r="F1641" t="s">
        <v>136</v>
      </c>
      <c r="G1641" t="s">
        <v>135</v>
      </c>
      <c r="H1641" t="s">
        <v>136</v>
      </c>
      <c r="I1641" t="s">
        <v>27407</v>
      </c>
      <c r="K1641" t="s">
        <v>27408</v>
      </c>
      <c r="M1641" t="s">
        <v>3328</v>
      </c>
      <c r="N1641" t="s">
        <v>246</v>
      </c>
      <c r="O1641" s="4">
        <v>70543</v>
      </c>
      <c r="P1641" t="s">
        <v>140</v>
      </c>
      <c r="R1641">
        <v>13377899868</v>
      </c>
      <c r="T1641">
        <v>112512</v>
      </c>
      <c r="U1641" t="s">
        <v>621</v>
      </c>
      <c r="V1641" t="s">
        <v>15263</v>
      </c>
      <c r="X1641" t="s">
        <v>2054</v>
      </c>
      <c r="Y1641" t="s">
        <v>27409</v>
      </c>
      <c r="AA1641" t="s">
        <v>3328</v>
      </c>
      <c r="AB1641" t="s">
        <v>246</v>
      </c>
      <c r="AC1641" s="4">
        <v>70543</v>
      </c>
      <c r="AD1641" t="s">
        <v>140</v>
      </c>
      <c r="AF1641">
        <v>13377899868</v>
      </c>
      <c r="AH1641" t="s">
        <v>27410</v>
      </c>
      <c r="AZ1641" t="s">
        <v>334</v>
      </c>
      <c r="BA1641" t="s">
        <v>335</v>
      </c>
      <c r="BB1641" t="s">
        <v>136</v>
      </c>
      <c r="BC1641" t="s">
        <v>136</v>
      </c>
      <c r="BD1641" t="s">
        <v>148</v>
      </c>
      <c r="BE1641" t="s">
        <v>136</v>
      </c>
      <c r="BF1641" t="s">
        <v>136</v>
      </c>
      <c r="BG1641" t="s">
        <v>134</v>
      </c>
      <c r="BH1641" t="s">
        <v>136</v>
      </c>
      <c r="BI1641" t="s">
        <v>621</v>
      </c>
      <c r="BJ1641" t="s">
        <v>27411</v>
      </c>
      <c r="BM1641" t="s">
        <v>27412</v>
      </c>
      <c r="BN1641" t="s">
        <v>27413</v>
      </c>
      <c r="BO1641" t="s">
        <v>20688</v>
      </c>
      <c r="BP1641">
        <v>6</v>
      </c>
      <c r="BQ1641">
        <v>6</v>
      </c>
      <c r="BR1641">
        <v>6</v>
      </c>
      <c r="BS1641" s="1">
        <v>44166</v>
      </c>
      <c r="BT1641" s="1">
        <v>44469</v>
      </c>
      <c r="BU1641" s="1">
        <v>44166</v>
      </c>
      <c r="BV1641" s="1">
        <v>44469</v>
      </c>
      <c r="BW1641" t="s">
        <v>136</v>
      </c>
      <c r="BX1641">
        <v>40</v>
      </c>
      <c r="BY1641">
        <v>0</v>
      </c>
      <c r="BZ1641">
        <v>8</v>
      </c>
      <c r="CA1641">
        <v>8</v>
      </c>
      <c r="CB1641">
        <v>8</v>
      </c>
      <c r="CC1641">
        <v>8</v>
      </c>
      <c r="CD1641">
        <v>8</v>
      </c>
      <c r="CE1641">
        <v>0</v>
      </c>
      <c r="CF1641" t="str">
        <f>"7:00 AM"</f>
        <v>7:00 AM</v>
      </c>
      <c r="CG1641" t="str">
        <f>"4:00 PM"</f>
        <v>4:00 PM</v>
      </c>
      <c r="CH1641" s="5">
        <v>11.83</v>
      </c>
      <c r="CI1641" t="s">
        <v>146</v>
      </c>
      <c r="CL1641" t="s">
        <v>136</v>
      </c>
      <c r="CM1641" t="s">
        <v>147</v>
      </c>
      <c r="CN1641" t="s">
        <v>148</v>
      </c>
      <c r="CO1641" s="2" t="s">
        <v>27414</v>
      </c>
      <c r="CP1641" t="s">
        <v>149</v>
      </c>
      <c r="CQ1641">
        <v>0</v>
      </c>
      <c r="CR1641">
        <v>0</v>
      </c>
      <c r="CS1641" t="s">
        <v>136</v>
      </c>
      <c r="CT1641" t="s">
        <v>136</v>
      </c>
      <c r="CU1641" t="s">
        <v>136</v>
      </c>
      <c r="CV1641" t="s">
        <v>134</v>
      </c>
      <c r="CW1641" t="s">
        <v>134</v>
      </c>
      <c r="CX1641">
        <v>50</v>
      </c>
      <c r="CY1641" t="s">
        <v>134</v>
      </c>
      <c r="CZ1641" t="s">
        <v>136</v>
      </c>
      <c r="DA1641" t="s">
        <v>134</v>
      </c>
      <c r="DB1641" t="s">
        <v>134</v>
      </c>
      <c r="DC1641" t="s">
        <v>134</v>
      </c>
      <c r="DD1641" t="s">
        <v>136</v>
      </c>
      <c r="DF1641" t="s">
        <v>25758</v>
      </c>
      <c r="DG1641" t="s">
        <v>27409</v>
      </c>
      <c r="DH1641" t="s">
        <v>3328</v>
      </c>
      <c r="DI1641" t="s">
        <v>246</v>
      </c>
      <c r="DJ1641" s="4">
        <v>70543</v>
      </c>
      <c r="DK1641" t="s">
        <v>268</v>
      </c>
      <c r="DL1641" t="s">
        <v>136</v>
      </c>
      <c r="DM1641">
        <v>1</v>
      </c>
      <c r="DN1641" t="s">
        <v>27415</v>
      </c>
      <c r="DO1641" t="s">
        <v>3328</v>
      </c>
      <c r="DP1641" t="s">
        <v>246</v>
      </c>
      <c r="DQ1641" t="str">
        <f>"70543"</f>
        <v>70543</v>
      </c>
      <c r="DR1641" t="s">
        <v>268</v>
      </c>
      <c r="DS1641" t="s">
        <v>27416</v>
      </c>
      <c r="DT1641">
        <v>1</v>
      </c>
      <c r="DU1641">
        <v>6</v>
      </c>
      <c r="DV1641" t="s">
        <v>136</v>
      </c>
      <c r="DW1641" t="s">
        <v>136</v>
      </c>
      <c r="DX1641" t="s">
        <v>134</v>
      </c>
      <c r="DY1641" t="s">
        <v>136</v>
      </c>
      <c r="DZ1641">
        <v>1</v>
      </c>
      <c r="EA1641" t="s">
        <v>136</v>
      </c>
      <c r="EC1641" s="5">
        <v>12.68</v>
      </c>
      <c r="ED1641" s="5">
        <v>55</v>
      </c>
      <c r="EE1641">
        <v>13377899868</v>
      </c>
      <c r="EF1641" t="s">
        <v>27410</v>
      </c>
      <c r="EG1641" t="s">
        <v>148</v>
      </c>
      <c r="EH1641">
        <v>0</v>
      </c>
    </row>
    <row r="1642" spans="1:138" ht="15" customHeight="1" x14ac:dyDescent="0.35">
      <c r="A1642" t="s">
        <v>18805</v>
      </c>
      <c r="B1642" t="s">
        <v>157</v>
      </c>
      <c r="C1642" s="1">
        <v>44125.351037037035</v>
      </c>
      <c r="D1642" s="1">
        <v>44176</v>
      </c>
      <c r="E1642" t="s">
        <v>133</v>
      </c>
      <c r="F1642" t="s">
        <v>134</v>
      </c>
      <c r="G1642" t="s">
        <v>135</v>
      </c>
      <c r="H1642" t="s">
        <v>136</v>
      </c>
      <c r="I1642" t="s">
        <v>4667</v>
      </c>
      <c r="K1642" t="s">
        <v>4668</v>
      </c>
      <c r="M1642" t="s">
        <v>4669</v>
      </c>
      <c r="N1642" t="s">
        <v>837</v>
      </c>
      <c r="O1642" s="4">
        <v>29108</v>
      </c>
      <c r="P1642" t="s">
        <v>140</v>
      </c>
      <c r="R1642">
        <v>18632439136</v>
      </c>
      <c r="T1642">
        <v>115115</v>
      </c>
      <c r="U1642" t="s">
        <v>4670</v>
      </c>
      <c r="V1642" t="s">
        <v>4671</v>
      </c>
      <c r="X1642" t="s">
        <v>164</v>
      </c>
      <c r="Y1642" t="s">
        <v>4668</v>
      </c>
      <c r="AA1642" t="s">
        <v>4669</v>
      </c>
      <c r="AB1642" t="s">
        <v>837</v>
      </c>
      <c r="AC1642" s="4">
        <v>29108</v>
      </c>
      <c r="AD1642" t="s">
        <v>140</v>
      </c>
      <c r="AF1642">
        <v>18632439136</v>
      </c>
      <c r="AH1642" t="s">
        <v>4673</v>
      </c>
      <c r="AI1642" t="s">
        <v>226</v>
      </c>
      <c r="AJ1642" t="s">
        <v>481</v>
      </c>
      <c r="AK1642" t="s">
        <v>482</v>
      </c>
      <c r="AL1642" t="s">
        <v>483</v>
      </c>
      <c r="AM1642" t="s">
        <v>484</v>
      </c>
      <c r="AO1642" t="s">
        <v>485</v>
      </c>
      <c r="AP1642" t="s">
        <v>139</v>
      </c>
      <c r="AQ1642" s="4">
        <v>33825</v>
      </c>
      <c r="AR1642" t="s">
        <v>140</v>
      </c>
      <c r="AT1642">
        <v>18632019211</v>
      </c>
      <c r="AV1642" t="s">
        <v>487</v>
      </c>
      <c r="AW1642" t="s">
        <v>488</v>
      </c>
      <c r="AX1642" t="s">
        <v>139</v>
      </c>
      <c r="AY1642" t="s">
        <v>489</v>
      </c>
      <c r="AZ1642" t="s">
        <v>144</v>
      </c>
      <c r="BA1642" t="s">
        <v>145</v>
      </c>
      <c r="BB1642" t="s">
        <v>134</v>
      </c>
      <c r="BC1642" t="s">
        <v>134</v>
      </c>
      <c r="BD1642" t="s">
        <v>134</v>
      </c>
      <c r="BE1642" t="s">
        <v>134</v>
      </c>
      <c r="BF1642" t="s">
        <v>136</v>
      </c>
      <c r="BG1642" t="s">
        <v>134</v>
      </c>
      <c r="BH1642" t="s">
        <v>136</v>
      </c>
      <c r="BI1642" t="s">
        <v>148</v>
      </c>
      <c r="BJ1642" t="s">
        <v>148</v>
      </c>
      <c r="BK1642" t="s">
        <v>148</v>
      </c>
      <c r="BN1642" t="s">
        <v>18806</v>
      </c>
      <c r="BO1642" t="s">
        <v>145</v>
      </c>
      <c r="BP1642">
        <v>15</v>
      </c>
      <c r="BQ1642">
        <v>15</v>
      </c>
      <c r="BR1642">
        <v>15</v>
      </c>
      <c r="BS1642" s="1">
        <v>44197</v>
      </c>
      <c r="BT1642" s="1">
        <v>44323</v>
      </c>
      <c r="BU1642" s="1">
        <v>44197</v>
      </c>
      <c r="BV1642" s="1">
        <v>44323</v>
      </c>
      <c r="BW1642" t="s">
        <v>136</v>
      </c>
      <c r="BX1642">
        <v>36</v>
      </c>
      <c r="BY1642">
        <v>0</v>
      </c>
      <c r="BZ1642">
        <v>6</v>
      </c>
      <c r="CA1642">
        <v>6</v>
      </c>
      <c r="CB1642">
        <v>6</v>
      </c>
      <c r="CC1642">
        <v>6</v>
      </c>
      <c r="CD1642">
        <v>6</v>
      </c>
      <c r="CE1642">
        <v>6</v>
      </c>
      <c r="CF1642" t="str">
        <f>"7:00 AM"</f>
        <v>7:00 AM</v>
      </c>
      <c r="CG1642" t="str">
        <f>"8:00 PM"</f>
        <v>8:00 PM</v>
      </c>
      <c r="CH1642" s="5">
        <v>12.67</v>
      </c>
      <c r="CI1642" t="s">
        <v>146</v>
      </c>
      <c r="CL1642" t="s">
        <v>136</v>
      </c>
      <c r="CM1642" t="s">
        <v>147</v>
      </c>
      <c r="CN1642" t="s">
        <v>148</v>
      </c>
      <c r="CO1642" t="s">
        <v>492</v>
      </c>
      <c r="CP1642" t="s">
        <v>149</v>
      </c>
      <c r="CQ1642">
        <v>3</v>
      </c>
      <c r="CR1642">
        <v>0</v>
      </c>
      <c r="CS1642" t="s">
        <v>136</v>
      </c>
      <c r="CT1642" t="s">
        <v>136</v>
      </c>
      <c r="CU1642" t="s">
        <v>136</v>
      </c>
      <c r="CV1642" t="s">
        <v>134</v>
      </c>
      <c r="CW1642" t="s">
        <v>134</v>
      </c>
      <c r="CX1642">
        <v>50</v>
      </c>
      <c r="CY1642" t="s">
        <v>134</v>
      </c>
      <c r="CZ1642" t="s">
        <v>134</v>
      </c>
      <c r="DA1642" t="s">
        <v>134</v>
      </c>
      <c r="DB1642" t="s">
        <v>134</v>
      </c>
      <c r="DC1642" t="s">
        <v>134</v>
      </c>
      <c r="DD1642" t="s">
        <v>136</v>
      </c>
      <c r="DF1642" t="s">
        <v>13090</v>
      </c>
      <c r="DG1642" t="s">
        <v>11342</v>
      </c>
      <c r="DH1642" t="s">
        <v>5231</v>
      </c>
      <c r="DI1642" t="s">
        <v>537</v>
      </c>
      <c r="DJ1642" s="4">
        <v>28759</v>
      </c>
      <c r="DK1642" t="s">
        <v>5229</v>
      </c>
      <c r="DL1642" t="s">
        <v>134</v>
      </c>
      <c r="DM1642">
        <v>2</v>
      </c>
      <c r="DN1642" t="s">
        <v>18807</v>
      </c>
      <c r="DO1642" t="s">
        <v>18808</v>
      </c>
      <c r="DP1642" t="s">
        <v>537</v>
      </c>
      <c r="DQ1642" t="str">
        <f>"28792"</f>
        <v>28792</v>
      </c>
      <c r="DR1642" t="s">
        <v>5229</v>
      </c>
      <c r="DS1642" t="s">
        <v>1403</v>
      </c>
      <c r="DT1642">
        <v>1</v>
      </c>
      <c r="DU1642">
        <v>15</v>
      </c>
      <c r="DV1642" t="s">
        <v>136</v>
      </c>
      <c r="DW1642" t="s">
        <v>134</v>
      </c>
      <c r="DX1642" t="s">
        <v>134</v>
      </c>
      <c r="DY1642" t="s">
        <v>136</v>
      </c>
      <c r="DZ1642">
        <v>1</v>
      </c>
      <c r="EA1642" t="s">
        <v>136</v>
      </c>
      <c r="EC1642" s="5">
        <v>12.68</v>
      </c>
      <c r="ED1642" s="5">
        <v>55</v>
      </c>
      <c r="EE1642">
        <v>18033178058</v>
      </c>
      <c r="EF1642" t="s">
        <v>4673</v>
      </c>
      <c r="EG1642" t="s">
        <v>148</v>
      </c>
      <c r="EH1642">
        <v>0</v>
      </c>
    </row>
    <row r="1643" spans="1:138" ht="15" customHeight="1" x14ac:dyDescent="0.35">
      <c r="A1643" t="s">
        <v>19541</v>
      </c>
      <c r="B1643" t="s">
        <v>157</v>
      </c>
      <c r="C1643" s="1">
        <v>44150.609688888886</v>
      </c>
      <c r="D1643" s="1">
        <v>44176</v>
      </c>
      <c r="E1643" t="s">
        <v>133</v>
      </c>
      <c r="F1643" t="s">
        <v>136</v>
      </c>
      <c r="G1643" t="s">
        <v>135</v>
      </c>
      <c r="H1643" t="s">
        <v>136</v>
      </c>
      <c r="I1643" t="s">
        <v>19542</v>
      </c>
      <c r="K1643" t="s">
        <v>19543</v>
      </c>
      <c r="M1643" t="s">
        <v>5416</v>
      </c>
      <c r="N1643" t="s">
        <v>1041</v>
      </c>
      <c r="O1643" s="4">
        <v>65753</v>
      </c>
      <c r="P1643" t="s">
        <v>140</v>
      </c>
      <c r="R1643">
        <v>14176345581</v>
      </c>
      <c r="T1643">
        <v>1121</v>
      </c>
      <c r="U1643" t="s">
        <v>19544</v>
      </c>
      <c r="V1643" t="s">
        <v>19545</v>
      </c>
      <c r="W1643" t="s">
        <v>1267</v>
      </c>
      <c r="X1643" t="s">
        <v>429</v>
      </c>
      <c r="Y1643" t="s">
        <v>19543</v>
      </c>
      <c r="AA1643" t="s">
        <v>5416</v>
      </c>
      <c r="AB1643" t="s">
        <v>1041</v>
      </c>
      <c r="AC1643" s="4">
        <v>65753</v>
      </c>
      <c r="AD1643" t="s">
        <v>140</v>
      </c>
      <c r="AF1643">
        <v>14176345581</v>
      </c>
      <c r="AH1643" t="s">
        <v>148</v>
      </c>
      <c r="AI1643" t="s">
        <v>168</v>
      </c>
      <c r="AJ1643" t="s">
        <v>2532</v>
      </c>
      <c r="AK1643" t="s">
        <v>2533</v>
      </c>
      <c r="AM1643" t="s">
        <v>1020</v>
      </c>
      <c r="AO1643" t="s">
        <v>1021</v>
      </c>
      <c r="AP1643" t="s">
        <v>374</v>
      </c>
      <c r="AQ1643" s="4">
        <v>75442</v>
      </c>
      <c r="AR1643" t="s">
        <v>140</v>
      </c>
      <c r="AT1643">
        <v>14692388392</v>
      </c>
      <c r="AV1643" t="s">
        <v>2534</v>
      </c>
      <c r="AW1643" t="s">
        <v>1023</v>
      </c>
      <c r="AZ1643" t="s">
        <v>334</v>
      </c>
      <c r="BA1643" t="s">
        <v>335</v>
      </c>
      <c r="BB1643" t="s">
        <v>136</v>
      </c>
      <c r="BC1643" t="s">
        <v>136</v>
      </c>
      <c r="BD1643" t="s">
        <v>148</v>
      </c>
      <c r="BE1643" t="s">
        <v>136</v>
      </c>
      <c r="BF1643" t="s">
        <v>136</v>
      </c>
      <c r="BG1643" t="s">
        <v>134</v>
      </c>
      <c r="BH1643" t="s">
        <v>136</v>
      </c>
      <c r="BN1643" t="s">
        <v>19546</v>
      </c>
      <c r="BO1643" t="s">
        <v>381</v>
      </c>
      <c r="BP1643">
        <v>1</v>
      </c>
      <c r="BQ1643">
        <v>1</v>
      </c>
      <c r="BR1643">
        <v>1</v>
      </c>
      <c r="BS1643" s="1">
        <v>44198</v>
      </c>
      <c r="BT1643" s="1">
        <v>44499</v>
      </c>
      <c r="BU1643" s="1">
        <v>44198</v>
      </c>
      <c r="BV1643" s="1">
        <v>44499</v>
      </c>
      <c r="BW1643" t="s">
        <v>136</v>
      </c>
      <c r="BX1643">
        <v>40</v>
      </c>
      <c r="BY1643">
        <v>0</v>
      </c>
      <c r="BZ1643">
        <v>8</v>
      </c>
      <c r="CA1643">
        <v>8</v>
      </c>
      <c r="CB1643">
        <v>8</v>
      </c>
      <c r="CC1643">
        <v>8</v>
      </c>
      <c r="CD1643">
        <v>8</v>
      </c>
      <c r="CE1643">
        <v>0</v>
      </c>
      <c r="CF1643" t="str">
        <f>"8:00 AM"</f>
        <v>8:00 AM</v>
      </c>
      <c r="CG1643" t="str">
        <f>"5:00 PM"</f>
        <v>5:00 PM</v>
      </c>
      <c r="CH1643" s="5">
        <v>14.58</v>
      </c>
      <c r="CI1643" t="s">
        <v>146</v>
      </c>
      <c r="CJ1643">
        <v>0</v>
      </c>
      <c r="CK1643" t="s">
        <v>1024</v>
      </c>
      <c r="CL1643" t="s">
        <v>134</v>
      </c>
      <c r="CM1643" t="s">
        <v>312</v>
      </c>
      <c r="CN1643" t="s">
        <v>148</v>
      </c>
      <c r="CO1643" t="s">
        <v>1025</v>
      </c>
      <c r="CP1643" t="s">
        <v>149</v>
      </c>
      <c r="CQ1643">
        <v>3</v>
      </c>
      <c r="CR1643">
        <v>0</v>
      </c>
      <c r="CS1643" t="s">
        <v>136</v>
      </c>
      <c r="CT1643" t="s">
        <v>136</v>
      </c>
      <c r="CU1643" t="s">
        <v>134</v>
      </c>
      <c r="CV1643" t="s">
        <v>136</v>
      </c>
      <c r="CW1643" t="s">
        <v>134</v>
      </c>
      <c r="CX1643">
        <v>50</v>
      </c>
      <c r="CY1643" t="s">
        <v>134</v>
      </c>
      <c r="CZ1643" t="s">
        <v>134</v>
      </c>
      <c r="DA1643" t="s">
        <v>134</v>
      </c>
      <c r="DB1643" t="s">
        <v>134</v>
      </c>
      <c r="DC1643" t="s">
        <v>134</v>
      </c>
      <c r="DD1643" t="s">
        <v>136</v>
      </c>
      <c r="DF1643" t="s">
        <v>19547</v>
      </c>
      <c r="DG1643" t="s">
        <v>19543</v>
      </c>
      <c r="DH1643" t="s">
        <v>5416</v>
      </c>
      <c r="DI1643" t="s">
        <v>1041</v>
      </c>
      <c r="DJ1643" s="4">
        <v>65753</v>
      </c>
      <c r="DK1643" t="s">
        <v>2133</v>
      </c>
      <c r="DL1643" t="s">
        <v>134</v>
      </c>
      <c r="DM1643">
        <v>2</v>
      </c>
      <c r="DN1643" t="s">
        <v>19543</v>
      </c>
      <c r="DO1643" t="s">
        <v>5416</v>
      </c>
      <c r="DP1643" t="s">
        <v>1041</v>
      </c>
      <c r="DQ1643" t="str">
        <f>"65753"</f>
        <v>65753</v>
      </c>
      <c r="DR1643" t="s">
        <v>2133</v>
      </c>
      <c r="DS1643" t="s">
        <v>19548</v>
      </c>
      <c r="DT1643">
        <v>1</v>
      </c>
      <c r="DU1643">
        <v>1</v>
      </c>
      <c r="DV1643" t="s">
        <v>134</v>
      </c>
      <c r="DW1643" t="s">
        <v>134</v>
      </c>
      <c r="DX1643" t="s">
        <v>134</v>
      </c>
      <c r="DY1643" t="s">
        <v>136</v>
      </c>
      <c r="DZ1643">
        <v>1</v>
      </c>
      <c r="EA1643" t="s">
        <v>136</v>
      </c>
      <c r="EC1643" s="5">
        <v>12.68</v>
      </c>
      <c r="ED1643" s="5">
        <v>55</v>
      </c>
      <c r="EE1643">
        <v>14176345581</v>
      </c>
      <c r="EF1643" t="s">
        <v>148</v>
      </c>
      <c r="EG1643" t="s">
        <v>19549</v>
      </c>
      <c r="EH1643">
        <v>1</v>
      </c>
    </row>
    <row r="1644" spans="1:138" ht="15" customHeight="1" x14ac:dyDescent="0.35">
      <c r="A1644" t="s">
        <v>11390</v>
      </c>
      <c r="B1644" t="s">
        <v>157</v>
      </c>
      <c r="C1644" s="1">
        <v>44138.690547106482</v>
      </c>
      <c r="D1644" s="1">
        <v>44176</v>
      </c>
      <c r="E1644" t="s">
        <v>133</v>
      </c>
      <c r="F1644" t="s">
        <v>136</v>
      </c>
      <c r="G1644" t="s">
        <v>135</v>
      </c>
      <c r="H1644" t="s">
        <v>136</v>
      </c>
      <c r="I1644" t="s">
        <v>11391</v>
      </c>
      <c r="K1644" t="s">
        <v>11392</v>
      </c>
      <c r="L1644" t="s">
        <v>11393</v>
      </c>
      <c r="M1644" t="s">
        <v>2647</v>
      </c>
      <c r="N1644" t="s">
        <v>139</v>
      </c>
      <c r="O1644" s="4">
        <v>32345</v>
      </c>
      <c r="P1644" t="s">
        <v>140</v>
      </c>
      <c r="R1644">
        <v>18505455299</v>
      </c>
      <c r="T1644">
        <v>1132</v>
      </c>
      <c r="U1644" t="s">
        <v>11394</v>
      </c>
      <c r="V1644" t="s">
        <v>11395</v>
      </c>
      <c r="W1644" t="s">
        <v>2248</v>
      </c>
      <c r="X1644" t="s">
        <v>1963</v>
      </c>
      <c r="Y1644" t="s">
        <v>11392</v>
      </c>
      <c r="Z1644" t="s">
        <v>11393</v>
      </c>
      <c r="AA1644" t="s">
        <v>2647</v>
      </c>
      <c r="AB1644" t="s">
        <v>139</v>
      </c>
      <c r="AC1644" s="4">
        <v>32345</v>
      </c>
      <c r="AD1644" t="s">
        <v>140</v>
      </c>
      <c r="AF1644">
        <v>18505455299</v>
      </c>
      <c r="AH1644" t="s">
        <v>155</v>
      </c>
      <c r="AI1644" t="s">
        <v>168</v>
      </c>
      <c r="AJ1644" t="s">
        <v>281</v>
      </c>
      <c r="AK1644" t="s">
        <v>282</v>
      </c>
      <c r="AL1644" t="s">
        <v>250</v>
      </c>
      <c r="AM1644" t="s">
        <v>283</v>
      </c>
      <c r="AN1644" t="s">
        <v>284</v>
      </c>
      <c r="AO1644" t="s">
        <v>285</v>
      </c>
      <c r="AP1644" t="s">
        <v>221</v>
      </c>
      <c r="AQ1644" s="4">
        <v>37862</v>
      </c>
      <c r="AR1644" t="s">
        <v>140</v>
      </c>
      <c r="AT1644">
        <v>18653663731</v>
      </c>
      <c r="AV1644" t="s">
        <v>1107</v>
      </c>
      <c r="AW1644" t="s">
        <v>287</v>
      </c>
      <c r="AZ1644" t="s">
        <v>175</v>
      </c>
      <c r="BA1644" t="s">
        <v>176</v>
      </c>
      <c r="BB1644" t="s">
        <v>136</v>
      </c>
      <c r="BC1644" t="s">
        <v>136</v>
      </c>
      <c r="BD1644" t="s">
        <v>148</v>
      </c>
      <c r="BE1644" t="s">
        <v>136</v>
      </c>
      <c r="BF1644" t="s">
        <v>136</v>
      </c>
      <c r="BG1644" t="s">
        <v>134</v>
      </c>
      <c r="BH1644" t="s">
        <v>136</v>
      </c>
      <c r="BN1644" t="s">
        <v>11396</v>
      </c>
      <c r="BO1644" t="s">
        <v>905</v>
      </c>
      <c r="BP1644">
        <v>2</v>
      </c>
      <c r="BQ1644">
        <v>2</v>
      </c>
      <c r="BR1644">
        <v>2</v>
      </c>
      <c r="BS1644" s="1">
        <v>44185</v>
      </c>
      <c r="BT1644" s="1">
        <v>44270</v>
      </c>
      <c r="BU1644" s="1">
        <v>44185</v>
      </c>
      <c r="BV1644" s="1">
        <v>44270</v>
      </c>
      <c r="BW1644" t="s">
        <v>136</v>
      </c>
      <c r="BX1644">
        <v>40</v>
      </c>
      <c r="BY1644">
        <v>0</v>
      </c>
      <c r="BZ1644">
        <v>8</v>
      </c>
      <c r="CA1644">
        <v>8</v>
      </c>
      <c r="CB1644">
        <v>8</v>
      </c>
      <c r="CC1644">
        <v>8</v>
      </c>
      <c r="CD1644">
        <v>8</v>
      </c>
      <c r="CE1644">
        <v>0</v>
      </c>
      <c r="CF1644" t="str">
        <f>"8:00 AM"</f>
        <v>8:00 AM</v>
      </c>
      <c r="CG1644" t="str">
        <f>"5:00 PM"</f>
        <v>5:00 PM</v>
      </c>
      <c r="CH1644" s="5">
        <v>11.71</v>
      </c>
      <c r="CI1644" t="s">
        <v>146</v>
      </c>
      <c r="CL1644" t="s">
        <v>134</v>
      </c>
      <c r="CM1644" t="s">
        <v>312</v>
      </c>
      <c r="CN1644" t="s">
        <v>148</v>
      </c>
      <c r="CO1644" s="2" t="s">
        <v>11397</v>
      </c>
      <c r="CP1644" t="s">
        <v>149</v>
      </c>
      <c r="CQ1644">
        <v>3</v>
      </c>
      <c r="CR1644">
        <v>0</v>
      </c>
      <c r="CS1644" t="s">
        <v>136</v>
      </c>
      <c r="CT1644" t="s">
        <v>134</v>
      </c>
      <c r="CU1644" t="s">
        <v>136</v>
      </c>
      <c r="CV1644" t="s">
        <v>136</v>
      </c>
      <c r="CW1644" t="s">
        <v>134</v>
      </c>
      <c r="CX1644">
        <v>50</v>
      </c>
      <c r="CY1644" t="s">
        <v>136</v>
      </c>
      <c r="CZ1644" t="s">
        <v>136</v>
      </c>
      <c r="DA1644" t="s">
        <v>136</v>
      </c>
      <c r="DB1644" t="s">
        <v>136</v>
      </c>
      <c r="DC1644" t="s">
        <v>134</v>
      </c>
      <c r="DD1644" t="s">
        <v>136</v>
      </c>
      <c r="DF1644" t="s">
        <v>11398</v>
      </c>
      <c r="DG1644" t="s">
        <v>11392</v>
      </c>
      <c r="DH1644" t="s">
        <v>2647</v>
      </c>
      <c r="DI1644" t="s">
        <v>139</v>
      </c>
      <c r="DJ1644" s="4">
        <v>32344</v>
      </c>
      <c r="DK1644" t="s">
        <v>3414</v>
      </c>
      <c r="DL1644" t="s">
        <v>134</v>
      </c>
      <c r="DM1644">
        <v>2</v>
      </c>
      <c r="DN1644" t="s">
        <v>11399</v>
      </c>
      <c r="DO1644" t="s">
        <v>2647</v>
      </c>
      <c r="DP1644" t="s">
        <v>139</v>
      </c>
      <c r="DQ1644" t="str">
        <f>"32344"</f>
        <v>32344</v>
      </c>
      <c r="DR1644" t="s">
        <v>3414</v>
      </c>
      <c r="DS1644" t="s">
        <v>296</v>
      </c>
      <c r="DT1644">
        <v>1</v>
      </c>
      <c r="DU1644">
        <v>2</v>
      </c>
      <c r="DV1644" t="s">
        <v>134</v>
      </c>
      <c r="DW1644" t="s">
        <v>134</v>
      </c>
      <c r="DX1644" t="s">
        <v>134</v>
      </c>
      <c r="DY1644" t="s">
        <v>136</v>
      </c>
      <c r="DZ1644">
        <v>1</v>
      </c>
      <c r="EA1644" t="s">
        <v>134</v>
      </c>
      <c r="EB1644" s="5">
        <v>12.68</v>
      </c>
      <c r="EC1644" s="5">
        <v>12.68</v>
      </c>
      <c r="ED1644" s="5">
        <v>55</v>
      </c>
      <c r="EE1644">
        <v>18505455299</v>
      </c>
      <c r="EF1644" t="s">
        <v>11400</v>
      </c>
      <c r="EG1644" t="s">
        <v>11401</v>
      </c>
      <c r="EH1644">
        <v>1</v>
      </c>
    </row>
    <row r="1645" spans="1:138" ht="15" customHeight="1" x14ac:dyDescent="0.35">
      <c r="A1645" t="s">
        <v>18771</v>
      </c>
      <c r="B1645" t="s">
        <v>132</v>
      </c>
      <c r="C1645" s="1">
        <v>44138.684652662036</v>
      </c>
      <c r="D1645" s="1">
        <v>44176</v>
      </c>
      <c r="E1645" t="s">
        <v>133</v>
      </c>
      <c r="F1645" t="s">
        <v>136</v>
      </c>
      <c r="G1645" t="s">
        <v>135</v>
      </c>
      <c r="H1645" t="s">
        <v>136</v>
      </c>
      <c r="I1645" t="s">
        <v>18772</v>
      </c>
      <c r="K1645" t="s">
        <v>18773</v>
      </c>
      <c r="L1645" t="s">
        <v>18774</v>
      </c>
      <c r="M1645" t="s">
        <v>18775</v>
      </c>
      <c r="N1645" t="s">
        <v>1187</v>
      </c>
      <c r="O1645" s="4">
        <v>66966</v>
      </c>
      <c r="P1645" t="s">
        <v>140</v>
      </c>
      <c r="R1645">
        <v>17853352221</v>
      </c>
      <c r="T1645">
        <v>112112</v>
      </c>
      <c r="U1645" t="s">
        <v>18776</v>
      </c>
      <c r="V1645" t="s">
        <v>13551</v>
      </c>
      <c r="W1645" t="s">
        <v>4929</v>
      </c>
      <c r="X1645" t="s">
        <v>18777</v>
      </c>
      <c r="Y1645" t="s">
        <v>18773</v>
      </c>
      <c r="Z1645" t="s">
        <v>18774</v>
      </c>
      <c r="AA1645" t="s">
        <v>18775</v>
      </c>
      <c r="AB1645" t="s">
        <v>1187</v>
      </c>
      <c r="AC1645" s="4">
        <v>66966</v>
      </c>
      <c r="AD1645" t="s">
        <v>140</v>
      </c>
      <c r="AF1645">
        <v>17853352221</v>
      </c>
      <c r="AH1645" t="s">
        <v>155</v>
      </c>
      <c r="AI1645" t="s">
        <v>168</v>
      </c>
      <c r="AJ1645" t="s">
        <v>281</v>
      </c>
      <c r="AK1645" t="s">
        <v>282</v>
      </c>
      <c r="AL1645" t="s">
        <v>250</v>
      </c>
      <c r="AM1645" t="s">
        <v>283</v>
      </c>
      <c r="AN1645" t="s">
        <v>284</v>
      </c>
      <c r="AO1645" t="s">
        <v>285</v>
      </c>
      <c r="AP1645" t="s">
        <v>221</v>
      </c>
      <c r="AQ1645" s="4">
        <v>37862</v>
      </c>
      <c r="AR1645" t="s">
        <v>140</v>
      </c>
      <c r="AT1645">
        <v>18653663731</v>
      </c>
      <c r="AV1645" t="s">
        <v>1107</v>
      </c>
      <c r="AW1645" t="s">
        <v>287</v>
      </c>
      <c r="AZ1645" t="s">
        <v>334</v>
      </c>
      <c r="BA1645" t="s">
        <v>335</v>
      </c>
      <c r="BB1645" t="s">
        <v>136</v>
      </c>
      <c r="BC1645" t="s">
        <v>136</v>
      </c>
      <c r="BD1645" t="s">
        <v>148</v>
      </c>
      <c r="BE1645" t="s">
        <v>136</v>
      </c>
      <c r="BF1645" t="s">
        <v>136</v>
      </c>
      <c r="BG1645" t="s">
        <v>134</v>
      </c>
      <c r="BH1645" t="s">
        <v>136</v>
      </c>
      <c r="BN1645" t="s">
        <v>18778</v>
      </c>
      <c r="BO1645" t="s">
        <v>905</v>
      </c>
      <c r="BP1645">
        <v>2</v>
      </c>
      <c r="BQ1645">
        <v>2</v>
      </c>
      <c r="BS1645" s="1">
        <v>44187</v>
      </c>
      <c r="BT1645" s="1">
        <v>44326</v>
      </c>
      <c r="BU1645" s="1">
        <v>44187</v>
      </c>
      <c r="BV1645" s="1">
        <v>44326</v>
      </c>
      <c r="BW1645" t="s">
        <v>136</v>
      </c>
      <c r="BX1645">
        <v>40</v>
      </c>
      <c r="BY1645">
        <v>0</v>
      </c>
      <c r="BZ1645">
        <v>8</v>
      </c>
      <c r="CA1645">
        <v>8</v>
      </c>
      <c r="CB1645">
        <v>8</v>
      </c>
      <c r="CC1645">
        <v>8</v>
      </c>
      <c r="CD1645">
        <v>8</v>
      </c>
      <c r="CE1645">
        <v>0</v>
      </c>
      <c r="CF1645" t="str">
        <f>"08:00 AM"</f>
        <v>08:00 AM</v>
      </c>
      <c r="CG1645" t="str">
        <f>"05:00 PM"</f>
        <v>05:00 PM</v>
      </c>
      <c r="CH1645" s="5">
        <v>14.99</v>
      </c>
      <c r="CI1645" t="s">
        <v>146</v>
      </c>
      <c r="CL1645" t="s">
        <v>134</v>
      </c>
      <c r="CM1645" t="s">
        <v>312</v>
      </c>
      <c r="CN1645" t="s">
        <v>148</v>
      </c>
      <c r="CO1645" s="2" t="s">
        <v>18779</v>
      </c>
      <c r="CP1645" t="s">
        <v>149</v>
      </c>
      <c r="CQ1645">
        <v>3</v>
      </c>
      <c r="CR1645">
        <v>0</v>
      </c>
      <c r="CS1645" t="s">
        <v>136</v>
      </c>
      <c r="CT1645" t="s">
        <v>134</v>
      </c>
      <c r="CU1645" t="s">
        <v>136</v>
      </c>
      <c r="CV1645" t="s">
        <v>136</v>
      </c>
      <c r="CW1645" t="s">
        <v>136</v>
      </c>
      <c r="CY1645" t="s">
        <v>134</v>
      </c>
      <c r="CZ1645" t="s">
        <v>134</v>
      </c>
      <c r="DA1645" t="s">
        <v>134</v>
      </c>
      <c r="DB1645" t="s">
        <v>136</v>
      </c>
      <c r="DC1645" t="s">
        <v>134</v>
      </c>
      <c r="DD1645" t="s">
        <v>136</v>
      </c>
      <c r="DF1645" t="s">
        <v>18780</v>
      </c>
      <c r="DG1645" t="s">
        <v>18773</v>
      </c>
      <c r="DH1645" t="s">
        <v>18775</v>
      </c>
      <c r="DI1645" t="s">
        <v>1187</v>
      </c>
      <c r="DJ1645" s="4">
        <v>66966</v>
      </c>
      <c r="DK1645" t="s">
        <v>10726</v>
      </c>
      <c r="DL1645" t="s">
        <v>136</v>
      </c>
      <c r="DM1645">
        <v>1</v>
      </c>
      <c r="DN1645" t="s">
        <v>18781</v>
      </c>
      <c r="DO1645" t="s">
        <v>18775</v>
      </c>
      <c r="DP1645" t="s">
        <v>1187</v>
      </c>
      <c r="DQ1645" t="str">
        <f>"66966"</f>
        <v>66966</v>
      </c>
      <c r="DR1645" t="s">
        <v>10726</v>
      </c>
      <c r="DS1645" t="s">
        <v>3441</v>
      </c>
      <c r="DT1645">
        <v>1</v>
      </c>
      <c r="DU1645">
        <v>3</v>
      </c>
      <c r="DV1645" t="s">
        <v>134</v>
      </c>
      <c r="DW1645" t="s">
        <v>134</v>
      </c>
      <c r="DX1645" t="s">
        <v>134</v>
      </c>
      <c r="DY1645" t="s">
        <v>136</v>
      </c>
      <c r="DZ1645">
        <v>1</v>
      </c>
      <c r="EA1645" t="s">
        <v>136</v>
      </c>
      <c r="EC1645" s="5">
        <v>12.68</v>
      </c>
      <c r="ED1645" s="5">
        <v>55</v>
      </c>
      <c r="EE1645">
        <v>17853352221</v>
      </c>
      <c r="EF1645" t="s">
        <v>18782</v>
      </c>
      <c r="EG1645" t="s">
        <v>3403</v>
      </c>
      <c r="EH1645">
        <v>1</v>
      </c>
    </row>
    <row r="1646" spans="1:138" ht="15" customHeight="1" x14ac:dyDescent="0.35">
      <c r="A1646" t="s">
        <v>12289</v>
      </c>
      <c r="B1646" t="s">
        <v>157</v>
      </c>
      <c r="C1646" s="1">
        <v>44138.439751620368</v>
      </c>
      <c r="D1646" s="1">
        <v>44176</v>
      </c>
      <c r="E1646" t="s">
        <v>133</v>
      </c>
      <c r="F1646" t="s">
        <v>136</v>
      </c>
      <c r="G1646" t="s">
        <v>135</v>
      </c>
      <c r="H1646" t="s">
        <v>136</v>
      </c>
      <c r="I1646" t="s">
        <v>12290</v>
      </c>
      <c r="K1646" t="s">
        <v>12291</v>
      </c>
      <c r="M1646" t="s">
        <v>12292</v>
      </c>
      <c r="N1646" t="s">
        <v>870</v>
      </c>
      <c r="O1646" s="4">
        <v>55027</v>
      </c>
      <c r="P1646" t="s">
        <v>140</v>
      </c>
      <c r="R1646">
        <v>16519235067</v>
      </c>
      <c r="T1646">
        <v>111191</v>
      </c>
      <c r="U1646" t="s">
        <v>12293</v>
      </c>
      <c r="V1646" t="s">
        <v>9196</v>
      </c>
      <c r="X1646" t="s">
        <v>5419</v>
      </c>
      <c r="Y1646" t="s">
        <v>12291</v>
      </c>
      <c r="AA1646" t="s">
        <v>12292</v>
      </c>
      <c r="AB1646" t="s">
        <v>870</v>
      </c>
      <c r="AC1646" s="4">
        <v>55027</v>
      </c>
      <c r="AD1646" t="s">
        <v>140</v>
      </c>
      <c r="AF1646">
        <v>16519235067</v>
      </c>
      <c r="AH1646" t="s">
        <v>148</v>
      </c>
      <c r="AI1646" t="s">
        <v>168</v>
      </c>
      <c r="AJ1646" t="s">
        <v>456</v>
      </c>
      <c r="AK1646" t="s">
        <v>457</v>
      </c>
      <c r="AM1646" t="s">
        <v>458</v>
      </c>
      <c r="AO1646" t="s">
        <v>459</v>
      </c>
      <c r="AP1646" t="s">
        <v>460</v>
      </c>
      <c r="AQ1646" s="4">
        <v>73737</v>
      </c>
      <c r="AR1646" t="s">
        <v>140</v>
      </c>
      <c r="AT1646">
        <v>15802274747</v>
      </c>
      <c r="AV1646" t="s">
        <v>461</v>
      </c>
      <c r="AW1646" t="s">
        <v>462</v>
      </c>
      <c r="AZ1646" t="s">
        <v>288</v>
      </c>
      <c r="BA1646" t="s">
        <v>289</v>
      </c>
      <c r="BB1646" t="s">
        <v>136</v>
      </c>
      <c r="BC1646" t="s">
        <v>136</v>
      </c>
      <c r="BD1646" t="s">
        <v>148</v>
      </c>
      <c r="BE1646" t="s">
        <v>136</v>
      </c>
      <c r="BF1646" t="s">
        <v>136</v>
      </c>
      <c r="BG1646" t="s">
        <v>134</v>
      </c>
      <c r="BH1646" t="s">
        <v>136</v>
      </c>
      <c r="BN1646" t="s">
        <v>12294</v>
      </c>
      <c r="BO1646" t="s">
        <v>4384</v>
      </c>
      <c r="BP1646">
        <v>10</v>
      </c>
      <c r="BQ1646">
        <v>10</v>
      </c>
      <c r="BR1646">
        <v>10</v>
      </c>
      <c r="BS1646" s="1">
        <v>44206</v>
      </c>
      <c r="BT1646" s="1">
        <v>44510</v>
      </c>
      <c r="BU1646" s="1">
        <v>44206</v>
      </c>
      <c r="BV1646" s="1">
        <v>44510</v>
      </c>
      <c r="BW1646" t="s">
        <v>136</v>
      </c>
      <c r="BX1646">
        <v>48</v>
      </c>
      <c r="BY1646">
        <v>0</v>
      </c>
      <c r="BZ1646">
        <v>8</v>
      </c>
      <c r="CA1646">
        <v>8</v>
      </c>
      <c r="CB1646">
        <v>8</v>
      </c>
      <c r="CC1646">
        <v>8</v>
      </c>
      <c r="CD1646">
        <v>8</v>
      </c>
      <c r="CE1646">
        <v>8</v>
      </c>
      <c r="CF1646" t="str">
        <f>"8:00 AM"</f>
        <v>8:00 AM</v>
      </c>
      <c r="CG1646" t="str">
        <f>"5:00 PM"</f>
        <v>5:00 PM</v>
      </c>
      <c r="CH1646" s="5">
        <v>14.4</v>
      </c>
      <c r="CI1646" t="s">
        <v>146</v>
      </c>
      <c r="CL1646" t="s">
        <v>136</v>
      </c>
      <c r="CM1646" t="s">
        <v>312</v>
      </c>
      <c r="CN1646" t="s">
        <v>148</v>
      </c>
      <c r="CO1646" t="s">
        <v>465</v>
      </c>
      <c r="CP1646" t="s">
        <v>149</v>
      </c>
      <c r="CQ1646">
        <v>3</v>
      </c>
      <c r="CR1646">
        <v>0</v>
      </c>
      <c r="CS1646" t="s">
        <v>136</v>
      </c>
      <c r="CT1646" t="s">
        <v>134</v>
      </c>
      <c r="CU1646" t="s">
        <v>136</v>
      </c>
      <c r="CV1646" t="s">
        <v>134</v>
      </c>
      <c r="CW1646" t="s">
        <v>134</v>
      </c>
      <c r="CX1646">
        <v>75</v>
      </c>
      <c r="CY1646" t="s">
        <v>134</v>
      </c>
      <c r="CZ1646" t="s">
        <v>134</v>
      </c>
      <c r="DA1646" t="s">
        <v>134</v>
      </c>
      <c r="DB1646" t="s">
        <v>136</v>
      </c>
      <c r="DC1646" t="s">
        <v>134</v>
      </c>
      <c r="DD1646" t="s">
        <v>136</v>
      </c>
      <c r="DF1646" t="s">
        <v>466</v>
      </c>
      <c r="DG1646" t="s">
        <v>12291</v>
      </c>
      <c r="DH1646" t="s">
        <v>12292</v>
      </c>
      <c r="DI1646" t="s">
        <v>870</v>
      </c>
      <c r="DJ1646" s="4">
        <v>55027</v>
      </c>
      <c r="DK1646" t="s">
        <v>9240</v>
      </c>
      <c r="DL1646" t="s">
        <v>136</v>
      </c>
      <c r="DM1646">
        <v>1</v>
      </c>
      <c r="DN1646" t="s">
        <v>12291</v>
      </c>
      <c r="DO1646" t="s">
        <v>12292</v>
      </c>
      <c r="DP1646" t="s">
        <v>870</v>
      </c>
      <c r="DQ1646" t="str">
        <f>"55027"</f>
        <v>55027</v>
      </c>
      <c r="DR1646" t="s">
        <v>9240</v>
      </c>
      <c r="DS1646" t="s">
        <v>551</v>
      </c>
      <c r="DT1646">
        <v>1</v>
      </c>
      <c r="DU1646">
        <v>4</v>
      </c>
      <c r="DV1646" t="s">
        <v>134</v>
      </c>
      <c r="DW1646" t="s">
        <v>134</v>
      </c>
      <c r="DX1646" t="s">
        <v>134</v>
      </c>
      <c r="DY1646" t="s">
        <v>134</v>
      </c>
      <c r="DZ1646">
        <v>5</v>
      </c>
      <c r="EA1646" t="s">
        <v>136</v>
      </c>
      <c r="EC1646" s="5">
        <v>12.68</v>
      </c>
      <c r="ED1646" s="5">
        <v>55</v>
      </c>
      <c r="EE1646">
        <v>16519235067</v>
      </c>
      <c r="EF1646" t="s">
        <v>12295</v>
      </c>
      <c r="EG1646" t="s">
        <v>148</v>
      </c>
      <c r="EH1646">
        <v>0</v>
      </c>
    </row>
    <row r="1647" spans="1:138" ht="15" customHeight="1" x14ac:dyDescent="0.35">
      <c r="A1647" t="s">
        <v>7654</v>
      </c>
      <c r="B1647" t="s">
        <v>157</v>
      </c>
      <c r="C1647" s="1">
        <v>44131.494145254626</v>
      </c>
      <c r="D1647" s="1">
        <v>44176</v>
      </c>
      <c r="E1647" t="s">
        <v>133</v>
      </c>
      <c r="F1647" t="s">
        <v>134</v>
      </c>
      <c r="G1647" t="s">
        <v>135</v>
      </c>
      <c r="H1647" t="s">
        <v>136</v>
      </c>
      <c r="I1647" t="s">
        <v>6451</v>
      </c>
      <c r="K1647" t="s">
        <v>6452</v>
      </c>
      <c r="M1647" t="s">
        <v>1391</v>
      </c>
      <c r="N1647" t="s">
        <v>139</v>
      </c>
      <c r="O1647" s="4">
        <v>33440</v>
      </c>
      <c r="P1647" t="s">
        <v>140</v>
      </c>
      <c r="R1647">
        <v>15612619350</v>
      </c>
      <c r="T1647">
        <v>115115</v>
      </c>
      <c r="U1647" t="s">
        <v>2847</v>
      </c>
      <c r="V1647" t="s">
        <v>6453</v>
      </c>
      <c r="X1647" t="s">
        <v>164</v>
      </c>
      <c r="Y1647" t="s">
        <v>6452</v>
      </c>
      <c r="AA1647" t="s">
        <v>1391</v>
      </c>
      <c r="AB1647" t="s">
        <v>139</v>
      </c>
      <c r="AC1647" s="4">
        <v>33440</v>
      </c>
      <c r="AD1647" t="s">
        <v>140</v>
      </c>
      <c r="AF1647">
        <v>15612619350</v>
      </c>
      <c r="AH1647" t="s">
        <v>6454</v>
      </c>
      <c r="AI1647" t="s">
        <v>226</v>
      </c>
      <c r="AJ1647" t="s">
        <v>481</v>
      </c>
      <c r="AK1647" t="s">
        <v>482</v>
      </c>
      <c r="AL1647" t="s">
        <v>483</v>
      </c>
      <c r="AM1647" t="s">
        <v>484</v>
      </c>
      <c r="AO1647" t="s">
        <v>485</v>
      </c>
      <c r="AP1647" t="s">
        <v>139</v>
      </c>
      <c r="AQ1647" s="4">
        <v>33825</v>
      </c>
      <c r="AR1647" t="s">
        <v>140</v>
      </c>
      <c r="AS1647" t="s">
        <v>486</v>
      </c>
      <c r="AT1647">
        <v>18632019211</v>
      </c>
      <c r="AV1647" t="s">
        <v>487</v>
      </c>
      <c r="AW1647" t="s">
        <v>488</v>
      </c>
      <c r="AX1647" t="s">
        <v>139</v>
      </c>
      <c r="AY1647" t="s">
        <v>489</v>
      </c>
      <c r="AZ1647" t="s">
        <v>175</v>
      </c>
      <c r="BA1647" t="s">
        <v>176</v>
      </c>
      <c r="BB1647" t="s">
        <v>134</v>
      </c>
      <c r="BC1647" t="s">
        <v>134</v>
      </c>
      <c r="BD1647" t="s">
        <v>134</v>
      </c>
      <c r="BE1647" t="s">
        <v>134</v>
      </c>
      <c r="BF1647" t="s">
        <v>136</v>
      </c>
      <c r="BG1647" t="s">
        <v>134</v>
      </c>
      <c r="BH1647" t="s">
        <v>136</v>
      </c>
      <c r="BI1647" t="s">
        <v>148</v>
      </c>
      <c r="BJ1647" t="s">
        <v>148</v>
      </c>
      <c r="BK1647" t="s">
        <v>148</v>
      </c>
      <c r="BN1647" t="s">
        <v>7655</v>
      </c>
      <c r="BO1647" t="s">
        <v>491</v>
      </c>
      <c r="BP1647">
        <v>50</v>
      </c>
      <c r="BQ1647">
        <v>50</v>
      </c>
      <c r="BR1647">
        <v>50</v>
      </c>
      <c r="BS1647" s="1">
        <v>44192</v>
      </c>
      <c r="BT1647" s="1">
        <v>44260</v>
      </c>
      <c r="BU1647" s="1">
        <v>44192</v>
      </c>
      <c r="BV1647" s="1">
        <v>44260</v>
      </c>
      <c r="BW1647" t="s">
        <v>136</v>
      </c>
      <c r="BX1647">
        <v>36</v>
      </c>
      <c r="BY1647">
        <v>0</v>
      </c>
      <c r="BZ1647">
        <v>6</v>
      </c>
      <c r="CA1647">
        <v>6</v>
      </c>
      <c r="CB1647">
        <v>6</v>
      </c>
      <c r="CC1647">
        <v>6</v>
      </c>
      <c r="CD1647">
        <v>6</v>
      </c>
      <c r="CE1647">
        <v>6</v>
      </c>
      <c r="CF1647" t="str">
        <f>"7:00 AM"</f>
        <v>7:00 AM</v>
      </c>
      <c r="CG1647" t="str">
        <f>"6:00 PM"</f>
        <v>6:00 PM</v>
      </c>
      <c r="CH1647" s="5">
        <v>11.71</v>
      </c>
      <c r="CI1647" t="s">
        <v>146</v>
      </c>
      <c r="CL1647" t="s">
        <v>134</v>
      </c>
      <c r="CM1647" t="s">
        <v>147</v>
      </c>
      <c r="CN1647" t="s">
        <v>148</v>
      </c>
      <c r="CO1647" t="s">
        <v>492</v>
      </c>
      <c r="CP1647" t="s">
        <v>149</v>
      </c>
      <c r="CQ1647">
        <v>3</v>
      </c>
      <c r="CR1647">
        <v>0</v>
      </c>
      <c r="CS1647" t="s">
        <v>136</v>
      </c>
      <c r="CT1647" t="s">
        <v>136</v>
      </c>
      <c r="CU1647" t="s">
        <v>134</v>
      </c>
      <c r="CV1647" t="s">
        <v>134</v>
      </c>
      <c r="CW1647" t="s">
        <v>134</v>
      </c>
      <c r="CX1647">
        <v>50</v>
      </c>
      <c r="CY1647" t="s">
        <v>134</v>
      </c>
      <c r="CZ1647" t="s">
        <v>134</v>
      </c>
      <c r="DA1647" t="s">
        <v>134</v>
      </c>
      <c r="DB1647" t="s">
        <v>134</v>
      </c>
      <c r="DC1647" t="s">
        <v>134</v>
      </c>
      <c r="DD1647" t="s">
        <v>136</v>
      </c>
      <c r="DF1647" t="s">
        <v>967</v>
      </c>
      <c r="DG1647" t="s">
        <v>7656</v>
      </c>
      <c r="DH1647" t="s">
        <v>6456</v>
      </c>
      <c r="DI1647" t="s">
        <v>139</v>
      </c>
      <c r="DJ1647" s="4">
        <v>34956</v>
      </c>
      <c r="DK1647" t="s">
        <v>7657</v>
      </c>
      <c r="DL1647" t="s">
        <v>134</v>
      </c>
      <c r="DM1647">
        <v>6</v>
      </c>
      <c r="DN1647" t="s">
        <v>7658</v>
      </c>
      <c r="DO1647" t="s">
        <v>3377</v>
      </c>
      <c r="DP1647" t="s">
        <v>139</v>
      </c>
      <c r="DQ1647" t="str">
        <f>"34974"</f>
        <v>34974</v>
      </c>
      <c r="DR1647" t="s">
        <v>7657</v>
      </c>
      <c r="DS1647" t="s">
        <v>3273</v>
      </c>
      <c r="DT1647">
        <v>10</v>
      </c>
      <c r="DU1647">
        <v>92</v>
      </c>
      <c r="DV1647" t="s">
        <v>136</v>
      </c>
      <c r="DW1647" t="s">
        <v>134</v>
      </c>
      <c r="DX1647" t="s">
        <v>134</v>
      </c>
      <c r="DY1647" t="s">
        <v>136</v>
      </c>
      <c r="DZ1647">
        <v>2</v>
      </c>
      <c r="EA1647" t="s">
        <v>134</v>
      </c>
      <c r="EB1647" s="5">
        <v>12.68</v>
      </c>
      <c r="EC1647" s="5">
        <v>12.68</v>
      </c>
      <c r="ED1647" s="5">
        <v>55</v>
      </c>
      <c r="EE1647">
        <v>15612619350</v>
      </c>
      <c r="EF1647" t="s">
        <v>6454</v>
      </c>
      <c r="EG1647" t="s">
        <v>148</v>
      </c>
      <c r="EH1647">
        <v>20</v>
      </c>
    </row>
    <row r="1648" spans="1:138" ht="15" customHeight="1" x14ac:dyDescent="0.35">
      <c r="A1648" t="s">
        <v>15304</v>
      </c>
      <c r="B1648" t="s">
        <v>157</v>
      </c>
      <c r="C1648" s="1">
        <v>44141.508813773151</v>
      </c>
      <c r="D1648" s="1">
        <v>44176</v>
      </c>
      <c r="E1648" t="s">
        <v>133</v>
      </c>
      <c r="F1648" t="s">
        <v>136</v>
      </c>
      <c r="G1648" t="s">
        <v>135</v>
      </c>
      <c r="H1648" t="s">
        <v>136</v>
      </c>
      <c r="I1648" t="s">
        <v>15305</v>
      </c>
      <c r="K1648" t="s">
        <v>15306</v>
      </c>
      <c r="M1648" t="s">
        <v>15307</v>
      </c>
      <c r="N1648" t="s">
        <v>460</v>
      </c>
      <c r="O1648" s="4">
        <v>73842</v>
      </c>
      <c r="P1648" t="s">
        <v>140</v>
      </c>
      <c r="R1648">
        <v>14054887136</v>
      </c>
      <c r="T1648">
        <v>11211</v>
      </c>
      <c r="U1648" t="s">
        <v>15308</v>
      </c>
      <c r="V1648" t="s">
        <v>15309</v>
      </c>
      <c r="X1648" t="s">
        <v>787</v>
      </c>
      <c r="Y1648" t="s">
        <v>15306</v>
      </c>
      <c r="AA1648" t="s">
        <v>15307</v>
      </c>
      <c r="AB1648" t="s">
        <v>460</v>
      </c>
      <c r="AC1648" s="4">
        <v>73842</v>
      </c>
      <c r="AD1648" t="s">
        <v>140</v>
      </c>
      <c r="AF1648">
        <v>14054887136</v>
      </c>
      <c r="AH1648" t="s">
        <v>148</v>
      </c>
      <c r="AI1648" t="s">
        <v>168</v>
      </c>
      <c r="AJ1648" t="s">
        <v>456</v>
      </c>
      <c r="AK1648" t="s">
        <v>457</v>
      </c>
      <c r="AM1648" t="s">
        <v>458</v>
      </c>
      <c r="AO1648" t="s">
        <v>459</v>
      </c>
      <c r="AP1648" t="s">
        <v>460</v>
      </c>
      <c r="AQ1648" s="4">
        <v>73737</v>
      </c>
      <c r="AR1648" t="s">
        <v>140</v>
      </c>
      <c r="AT1648">
        <v>15802274747</v>
      </c>
      <c r="AV1648" t="s">
        <v>461</v>
      </c>
      <c r="AW1648" t="s">
        <v>462</v>
      </c>
      <c r="AZ1648" t="s">
        <v>334</v>
      </c>
      <c r="BA1648" t="s">
        <v>335</v>
      </c>
      <c r="BB1648" t="s">
        <v>136</v>
      </c>
      <c r="BC1648" t="s">
        <v>136</v>
      </c>
      <c r="BD1648" t="s">
        <v>148</v>
      </c>
      <c r="BE1648" t="s">
        <v>136</v>
      </c>
      <c r="BF1648" t="s">
        <v>136</v>
      </c>
      <c r="BG1648" t="s">
        <v>134</v>
      </c>
      <c r="BH1648" t="s">
        <v>136</v>
      </c>
      <c r="BN1648" t="s">
        <v>15310</v>
      </c>
      <c r="BO1648" t="s">
        <v>3151</v>
      </c>
      <c r="BP1648">
        <v>3</v>
      </c>
      <c r="BQ1648">
        <v>3</v>
      </c>
      <c r="BR1648">
        <v>3</v>
      </c>
      <c r="BS1648" s="1">
        <v>44197</v>
      </c>
      <c r="BT1648" s="1">
        <v>44500</v>
      </c>
      <c r="BU1648" s="1">
        <v>44197</v>
      </c>
      <c r="BV1648" s="1">
        <v>44500</v>
      </c>
      <c r="BW1648" t="s">
        <v>136</v>
      </c>
      <c r="BX1648">
        <v>48</v>
      </c>
      <c r="BY1648">
        <v>0</v>
      </c>
      <c r="BZ1648">
        <v>8</v>
      </c>
      <c r="CA1648">
        <v>8</v>
      </c>
      <c r="CB1648">
        <v>8</v>
      </c>
      <c r="CC1648">
        <v>8</v>
      </c>
      <c r="CD1648">
        <v>8</v>
      </c>
      <c r="CE1648">
        <v>8</v>
      </c>
      <c r="CF1648" t="str">
        <f>"8:00 AM"</f>
        <v>8:00 AM</v>
      </c>
      <c r="CG1648" t="str">
        <f>"5:00 PM"</f>
        <v>5:00 PM</v>
      </c>
      <c r="CH1648" s="5">
        <v>12.67</v>
      </c>
      <c r="CI1648" t="s">
        <v>146</v>
      </c>
      <c r="CL1648" t="s">
        <v>136</v>
      </c>
      <c r="CM1648" t="s">
        <v>312</v>
      </c>
      <c r="CN1648" t="s">
        <v>148</v>
      </c>
      <c r="CO1648" t="s">
        <v>465</v>
      </c>
      <c r="CP1648" t="s">
        <v>149</v>
      </c>
      <c r="CQ1648">
        <v>3</v>
      </c>
      <c r="CR1648">
        <v>0</v>
      </c>
      <c r="CS1648" t="s">
        <v>136</v>
      </c>
      <c r="CT1648" t="s">
        <v>134</v>
      </c>
      <c r="CU1648" t="s">
        <v>136</v>
      </c>
      <c r="CV1648" t="s">
        <v>134</v>
      </c>
      <c r="CW1648" t="s">
        <v>134</v>
      </c>
      <c r="CX1648">
        <v>75</v>
      </c>
      <c r="CY1648" t="s">
        <v>134</v>
      </c>
      <c r="CZ1648" t="s">
        <v>134</v>
      </c>
      <c r="DA1648" t="s">
        <v>134</v>
      </c>
      <c r="DB1648" t="s">
        <v>136</v>
      </c>
      <c r="DC1648" t="s">
        <v>134</v>
      </c>
      <c r="DD1648" t="s">
        <v>136</v>
      </c>
      <c r="DF1648" t="s">
        <v>466</v>
      </c>
      <c r="DG1648" t="s">
        <v>15306</v>
      </c>
      <c r="DH1648" t="s">
        <v>15307</v>
      </c>
      <c r="DI1648" t="s">
        <v>460</v>
      </c>
      <c r="DJ1648" s="4">
        <v>73842</v>
      </c>
      <c r="DK1648" t="s">
        <v>7426</v>
      </c>
      <c r="DL1648" t="s">
        <v>136</v>
      </c>
      <c r="DM1648">
        <v>1</v>
      </c>
      <c r="DN1648" t="s">
        <v>15306</v>
      </c>
      <c r="DO1648" t="s">
        <v>15307</v>
      </c>
      <c r="DP1648" t="s">
        <v>460</v>
      </c>
      <c r="DQ1648" t="str">
        <f>"73842"</f>
        <v>73842</v>
      </c>
      <c r="DR1648" t="s">
        <v>7426</v>
      </c>
      <c r="DS1648" t="s">
        <v>551</v>
      </c>
      <c r="DT1648">
        <v>1</v>
      </c>
      <c r="DU1648">
        <v>4</v>
      </c>
      <c r="DV1648" t="s">
        <v>134</v>
      </c>
      <c r="DW1648" t="s">
        <v>134</v>
      </c>
      <c r="DX1648" t="s">
        <v>134</v>
      </c>
      <c r="DY1648" t="s">
        <v>136</v>
      </c>
      <c r="DZ1648">
        <v>1</v>
      </c>
      <c r="EA1648" t="s">
        <v>136</v>
      </c>
      <c r="EC1648" s="5">
        <v>12.68</v>
      </c>
      <c r="ED1648" s="5">
        <v>55</v>
      </c>
      <c r="EE1648">
        <v>14054887136</v>
      </c>
      <c r="EF1648" t="s">
        <v>15311</v>
      </c>
      <c r="EG1648" t="s">
        <v>148</v>
      </c>
      <c r="EH1648">
        <v>0</v>
      </c>
    </row>
    <row r="1649" spans="1:138" ht="15" customHeight="1" x14ac:dyDescent="0.35">
      <c r="A1649" t="s">
        <v>4392</v>
      </c>
      <c r="B1649" t="s">
        <v>157</v>
      </c>
      <c r="C1649" s="1">
        <v>44134.683069212966</v>
      </c>
      <c r="D1649" s="1">
        <v>44176</v>
      </c>
      <c r="E1649" t="s">
        <v>133</v>
      </c>
      <c r="F1649" t="s">
        <v>136</v>
      </c>
      <c r="G1649" t="s">
        <v>135</v>
      </c>
      <c r="H1649" t="s">
        <v>136</v>
      </c>
      <c r="I1649" t="s">
        <v>4393</v>
      </c>
      <c r="K1649" t="s">
        <v>4394</v>
      </c>
      <c r="M1649" t="s">
        <v>4395</v>
      </c>
      <c r="N1649" t="s">
        <v>537</v>
      </c>
      <c r="O1649" s="4">
        <v>28341</v>
      </c>
      <c r="P1649" t="s">
        <v>140</v>
      </c>
      <c r="R1649">
        <v>19102674531</v>
      </c>
      <c r="T1649">
        <v>111333</v>
      </c>
      <c r="U1649" t="s">
        <v>4396</v>
      </c>
      <c r="V1649" t="s">
        <v>4397</v>
      </c>
      <c r="W1649" t="s">
        <v>1267</v>
      </c>
      <c r="X1649" t="s">
        <v>1677</v>
      </c>
      <c r="Y1649" t="s">
        <v>4398</v>
      </c>
      <c r="AA1649" t="s">
        <v>4395</v>
      </c>
      <c r="AB1649" t="s">
        <v>537</v>
      </c>
      <c r="AC1649" s="4">
        <v>28341</v>
      </c>
      <c r="AD1649" t="s">
        <v>140</v>
      </c>
      <c r="AF1649">
        <v>19102674531</v>
      </c>
      <c r="AH1649" t="s">
        <v>4399</v>
      </c>
      <c r="AI1649" t="s">
        <v>226</v>
      </c>
      <c r="AJ1649" t="s">
        <v>685</v>
      </c>
      <c r="AK1649" t="s">
        <v>686</v>
      </c>
      <c r="AL1649" t="s">
        <v>687</v>
      </c>
      <c r="AM1649" t="s">
        <v>688</v>
      </c>
      <c r="AN1649" t="s">
        <v>689</v>
      </c>
      <c r="AO1649" t="s">
        <v>690</v>
      </c>
      <c r="AP1649" t="s">
        <v>537</v>
      </c>
      <c r="AQ1649" s="4">
        <v>28328</v>
      </c>
      <c r="AR1649" t="s">
        <v>140</v>
      </c>
      <c r="AT1649">
        <v>19105924121</v>
      </c>
      <c r="AV1649" t="s">
        <v>691</v>
      </c>
      <c r="AW1649" t="s">
        <v>692</v>
      </c>
      <c r="AX1649" t="s">
        <v>537</v>
      </c>
      <c r="AY1649" t="s">
        <v>693</v>
      </c>
      <c r="AZ1649" t="s">
        <v>175</v>
      </c>
      <c r="BA1649" t="s">
        <v>176</v>
      </c>
      <c r="BB1649" t="s">
        <v>136</v>
      </c>
      <c r="BC1649" t="s">
        <v>136</v>
      </c>
      <c r="BD1649" t="s">
        <v>148</v>
      </c>
      <c r="BE1649" t="s">
        <v>136</v>
      </c>
      <c r="BF1649" t="s">
        <v>136</v>
      </c>
      <c r="BG1649" t="s">
        <v>134</v>
      </c>
      <c r="BH1649" t="s">
        <v>136</v>
      </c>
      <c r="BN1649" t="s">
        <v>4400</v>
      </c>
      <c r="BO1649" t="s">
        <v>3450</v>
      </c>
      <c r="BP1649">
        <v>24</v>
      </c>
      <c r="BQ1649">
        <v>24</v>
      </c>
      <c r="BR1649">
        <v>24</v>
      </c>
      <c r="BS1649" s="1">
        <v>44207</v>
      </c>
      <c r="BT1649" s="1">
        <v>44500</v>
      </c>
      <c r="BU1649" s="1">
        <v>44207</v>
      </c>
      <c r="BV1649" s="1">
        <v>44500</v>
      </c>
      <c r="BW1649" t="s">
        <v>136</v>
      </c>
      <c r="BX1649">
        <v>42</v>
      </c>
      <c r="BY1649">
        <v>0</v>
      </c>
      <c r="BZ1649">
        <v>7</v>
      </c>
      <c r="CA1649">
        <v>7</v>
      </c>
      <c r="CB1649">
        <v>7</v>
      </c>
      <c r="CC1649">
        <v>7</v>
      </c>
      <c r="CD1649">
        <v>7</v>
      </c>
      <c r="CE1649">
        <v>7</v>
      </c>
      <c r="CF1649" t="str">
        <f>"7:00 AM"</f>
        <v>7:00 AM</v>
      </c>
      <c r="CG1649" t="str">
        <f>"3:00 PM"</f>
        <v>3:00 PM</v>
      </c>
      <c r="CH1649" s="5">
        <v>12.67</v>
      </c>
      <c r="CI1649" t="s">
        <v>146</v>
      </c>
      <c r="CJ1649">
        <v>0.5</v>
      </c>
      <c r="CK1649" t="s">
        <v>4401</v>
      </c>
      <c r="CL1649" t="s">
        <v>134</v>
      </c>
      <c r="CM1649" t="s">
        <v>147</v>
      </c>
      <c r="CN1649" t="s">
        <v>148</v>
      </c>
      <c r="CO1649" t="s">
        <v>2056</v>
      </c>
      <c r="CP1649" t="s">
        <v>149</v>
      </c>
      <c r="CQ1649">
        <v>1</v>
      </c>
      <c r="CR1649">
        <v>0</v>
      </c>
      <c r="CS1649" t="s">
        <v>136</v>
      </c>
      <c r="CT1649" t="s">
        <v>136</v>
      </c>
      <c r="CU1649" t="s">
        <v>136</v>
      </c>
      <c r="CV1649" t="s">
        <v>134</v>
      </c>
      <c r="CW1649" t="s">
        <v>134</v>
      </c>
      <c r="CX1649">
        <v>75</v>
      </c>
      <c r="CY1649" t="s">
        <v>134</v>
      </c>
      <c r="CZ1649" t="s">
        <v>134</v>
      </c>
      <c r="DA1649" t="s">
        <v>134</v>
      </c>
      <c r="DB1649" t="s">
        <v>134</v>
      </c>
      <c r="DC1649" t="s">
        <v>134</v>
      </c>
      <c r="DD1649" t="s">
        <v>136</v>
      </c>
      <c r="DF1649" t="s">
        <v>4402</v>
      </c>
      <c r="DG1649" t="s">
        <v>4398</v>
      </c>
      <c r="DH1649" t="s">
        <v>4403</v>
      </c>
      <c r="DI1649" t="s">
        <v>537</v>
      </c>
      <c r="DJ1649" s="4">
        <v>28341</v>
      </c>
      <c r="DK1649" t="s">
        <v>4404</v>
      </c>
      <c r="DL1649" t="s">
        <v>134</v>
      </c>
      <c r="DM1649">
        <v>5</v>
      </c>
      <c r="DN1649" t="s">
        <v>4405</v>
      </c>
      <c r="DO1649" t="s">
        <v>4403</v>
      </c>
      <c r="DP1649" t="s">
        <v>537</v>
      </c>
      <c r="DQ1649" t="str">
        <f>"28341"</f>
        <v>28341</v>
      </c>
      <c r="DR1649" t="s">
        <v>4404</v>
      </c>
      <c r="DS1649" t="s">
        <v>4406</v>
      </c>
      <c r="DT1649">
        <v>1</v>
      </c>
      <c r="DU1649">
        <v>16</v>
      </c>
      <c r="DV1649" t="s">
        <v>134</v>
      </c>
      <c r="DW1649" t="s">
        <v>134</v>
      </c>
      <c r="DX1649" t="s">
        <v>134</v>
      </c>
      <c r="DY1649" t="s">
        <v>134</v>
      </c>
      <c r="DZ1649">
        <v>2</v>
      </c>
      <c r="EA1649" t="s">
        <v>136</v>
      </c>
      <c r="EC1649" s="5">
        <v>12.68</v>
      </c>
      <c r="ED1649" s="5">
        <v>55</v>
      </c>
      <c r="EE1649">
        <v>19102674531</v>
      </c>
      <c r="EF1649" t="s">
        <v>4399</v>
      </c>
      <c r="EG1649" t="s">
        <v>696</v>
      </c>
      <c r="EH1649">
        <v>20</v>
      </c>
    </row>
    <row r="1650" spans="1:138" ht="15" customHeight="1" x14ac:dyDescent="0.35">
      <c r="A1650" t="s">
        <v>23142</v>
      </c>
      <c r="B1650" t="s">
        <v>157</v>
      </c>
      <c r="C1650" s="1">
        <v>44141.598518402781</v>
      </c>
      <c r="D1650" s="1">
        <v>44176</v>
      </c>
      <c r="E1650" t="s">
        <v>133</v>
      </c>
      <c r="F1650" t="s">
        <v>136</v>
      </c>
      <c r="G1650" t="s">
        <v>135</v>
      </c>
      <c r="H1650" t="s">
        <v>136</v>
      </c>
      <c r="I1650" t="s">
        <v>23143</v>
      </c>
      <c r="K1650" t="s">
        <v>23144</v>
      </c>
      <c r="L1650" t="s">
        <v>23145</v>
      </c>
      <c r="M1650" t="s">
        <v>16414</v>
      </c>
      <c r="N1650" t="s">
        <v>460</v>
      </c>
      <c r="O1650" s="4">
        <v>73945</v>
      </c>
      <c r="P1650" t="s">
        <v>140</v>
      </c>
      <c r="R1650">
        <v>16202621512</v>
      </c>
      <c r="T1650">
        <v>112112</v>
      </c>
      <c r="U1650" t="s">
        <v>1225</v>
      </c>
      <c r="V1650" t="s">
        <v>2143</v>
      </c>
      <c r="X1650" t="s">
        <v>164</v>
      </c>
      <c r="Y1650" t="s">
        <v>23144</v>
      </c>
      <c r="Z1650" t="s">
        <v>23145</v>
      </c>
      <c r="AA1650" t="s">
        <v>16414</v>
      </c>
      <c r="AB1650" t="s">
        <v>460</v>
      </c>
      <c r="AC1650" s="4">
        <v>73945</v>
      </c>
      <c r="AD1650" t="s">
        <v>140</v>
      </c>
      <c r="AF1650">
        <v>16202621512</v>
      </c>
      <c r="AH1650" t="s">
        <v>23146</v>
      </c>
      <c r="AI1650" t="s">
        <v>168</v>
      </c>
      <c r="AJ1650" t="s">
        <v>533</v>
      </c>
      <c r="AK1650" t="s">
        <v>534</v>
      </c>
      <c r="AM1650" t="s">
        <v>535</v>
      </c>
      <c r="AO1650" t="s">
        <v>536</v>
      </c>
      <c r="AP1650" t="s">
        <v>537</v>
      </c>
      <c r="AQ1650" s="4">
        <v>28786</v>
      </c>
      <c r="AR1650" t="s">
        <v>140</v>
      </c>
      <c r="AT1650">
        <v>18282460659</v>
      </c>
      <c r="AV1650" t="s">
        <v>538</v>
      </c>
      <c r="AW1650" t="s">
        <v>539</v>
      </c>
      <c r="AZ1650" t="s">
        <v>334</v>
      </c>
      <c r="BA1650" t="s">
        <v>335</v>
      </c>
      <c r="BB1650" t="s">
        <v>136</v>
      </c>
      <c r="BC1650" t="s">
        <v>136</v>
      </c>
      <c r="BD1650" t="s">
        <v>148</v>
      </c>
      <c r="BE1650" t="s">
        <v>136</v>
      </c>
      <c r="BF1650" t="s">
        <v>136</v>
      </c>
      <c r="BG1650" t="s">
        <v>134</v>
      </c>
      <c r="BH1650" t="s">
        <v>136</v>
      </c>
      <c r="BN1650" t="s">
        <v>23147</v>
      </c>
      <c r="BO1650" t="s">
        <v>1489</v>
      </c>
      <c r="BP1650">
        <v>4</v>
      </c>
      <c r="BQ1650">
        <v>4</v>
      </c>
      <c r="BR1650">
        <v>4</v>
      </c>
      <c r="BS1650" s="1">
        <v>44193</v>
      </c>
      <c r="BT1650" s="1">
        <v>44287</v>
      </c>
      <c r="BU1650" s="1">
        <v>44193</v>
      </c>
      <c r="BV1650" s="1">
        <v>44287</v>
      </c>
      <c r="BW1650" t="s">
        <v>136</v>
      </c>
      <c r="BX1650">
        <v>48</v>
      </c>
      <c r="BY1650">
        <v>0</v>
      </c>
      <c r="BZ1650">
        <v>8</v>
      </c>
      <c r="CA1650">
        <v>8</v>
      </c>
      <c r="CB1650">
        <v>8</v>
      </c>
      <c r="CC1650">
        <v>8</v>
      </c>
      <c r="CD1650">
        <v>8</v>
      </c>
      <c r="CE1650">
        <v>8</v>
      </c>
      <c r="CF1650" t="str">
        <f>"8:00 AM"</f>
        <v>8:00 AM</v>
      </c>
      <c r="CG1650" t="str">
        <f>"5:00 PM"</f>
        <v>5:00 PM</v>
      </c>
      <c r="CH1650" s="5">
        <v>12.67</v>
      </c>
      <c r="CI1650" t="s">
        <v>146</v>
      </c>
      <c r="CL1650" t="s">
        <v>136</v>
      </c>
      <c r="CM1650" t="s">
        <v>354</v>
      </c>
      <c r="CN1650" t="s">
        <v>2411</v>
      </c>
      <c r="CO1650" t="s">
        <v>2389</v>
      </c>
      <c r="CP1650" t="s">
        <v>149</v>
      </c>
      <c r="CQ1650">
        <v>1</v>
      </c>
      <c r="CR1650">
        <v>0</v>
      </c>
      <c r="CS1650" t="s">
        <v>136</v>
      </c>
      <c r="CT1650" t="s">
        <v>136</v>
      </c>
      <c r="CU1650" t="s">
        <v>136</v>
      </c>
      <c r="CV1650" t="s">
        <v>136</v>
      </c>
      <c r="CW1650" t="s">
        <v>134</v>
      </c>
      <c r="CX1650">
        <v>75</v>
      </c>
      <c r="CY1650" t="s">
        <v>134</v>
      </c>
      <c r="CZ1650" t="s">
        <v>136</v>
      </c>
      <c r="DA1650" t="s">
        <v>136</v>
      </c>
      <c r="DB1650" t="s">
        <v>136</v>
      </c>
      <c r="DC1650" t="s">
        <v>136</v>
      </c>
      <c r="DD1650" t="s">
        <v>136</v>
      </c>
      <c r="DF1650" t="s">
        <v>23148</v>
      </c>
      <c r="DG1650" t="s">
        <v>23149</v>
      </c>
      <c r="DH1650" t="s">
        <v>16414</v>
      </c>
      <c r="DI1650" t="s">
        <v>460</v>
      </c>
      <c r="DJ1650" s="4">
        <v>73945</v>
      </c>
      <c r="DK1650" t="s">
        <v>16415</v>
      </c>
      <c r="DL1650" t="s">
        <v>136</v>
      </c>
      <c r="DM1650">
        <v>1</v>
      </c>
      <c r="DN1650" t="s">
        <v>23150</v>
      </c>
      <c r="DO1650" t="s">
        <v>23151</v>
      </c>
      <c r="DP1650" t="s">
        <v>460</v>
      </c>
      <c r="DQ1650" t="str">
        <f>"73945"</f>
        <v>73945</v>
      </c>
      <c r="DR1650" t="s">
        <v>16415</v>
      </c>
      <c r="DS1650" t="s">
        <v>2316</v>
      </c>
      <c r="DT1650">
        <v>1</v>
      </c>
      <c r="DU1650">
        <v>8</v>
      </c>
      <c r="DV1650" t="s">
        <v>134</v>
      </c>
      <c r="DW1650" t="s">
        <v>134</v>
      </c>
      <c r="DX1650" t="s">
        <v>134</v>
      </c>
      <c r="DY1650" t="s">
        <v>136</v>
      </c>
      <c r="DZ1650">
        <v>1</v>
      </c>
      <c r="EA1650" t="s">
        <v>136</v>
      </c>
      <c r="EC1650" s="5">
        <v>12.68</v>
      </c>
      <c r="ED1650" s="5">
        <v>55</v>
      </c>
      <c r="EE1650">
        <v>16202621512</v>
      </c>
      <c r="EF1650" t="s">
        <v>23146</v>
      </c>
      <c r="EG1650" t="s">
        <v>148</v>
      </c>
      <c r="EH1650">
        <v>0</v>
      </c>
    </row>
    <row r="1651" spans="1:138" ht="15" customHeight="1" x14ac:dyDescent="0.35">
      <c r="A1651" t="s">
        <v>14782</v>
      </c>
      <c r="B1651" t="s">
        <v>157</v>
      </c>
      <c r="C1651" s="1">
        <v>44141.411455439818</v>
      </c>
      <c r="D1651" s="1">
        <v>44176</v>
      </c>
      <c r="E1651" t="s">
        <v>133</v>
      </c>
      <c r="F1651" t="s">
        <v>136</v>
      </c>
      <c r="G1651" t="s">
        <v>135</v>
      </c>
      <c r="H1651" t="s">
        <v>136</v>
      </c>
      <c r="I1651" t="s">
        <v>2611</v>
      </c>
      <c r="K1651" t="s">
        <v>2612</v>
      </c>
      <c r="L1651" t="s">
        <v>148</v>
      </c>
      <c r="M1651" t="s">
        <v>2613</v>
      </c>
      <c r="N1651" t="s">
        <v>960</v>
      </c>
      <c r="O1651" s="4">
        <v>36089</v>
      </c>
      <c r="P1651" t="s">
        <v>140</v>
      </c>
      <c r="R1651">
        <v>13347380039</v>
      </c>
      <c r="T1651">
        <v>4249</v>
      </c>
      <c r="U1651" t="s">
        <v>5395</v>
      </c>
      <c r="V1651" t="s">
        <v>3489</v>
      </c>
      <c r="X1651" t="s">
        <v>2616</v>
      </c>
      <c r="Y1651" t="s">
        <v>14783</v>
      </c>
      <c r="AA1651" t="s">
        <v>14784</v>
      </c>
      <c r="AB1651" t="s">
        <v>837</v>
      </c>
      <c r="AC1651" s="4">
        <v>29303</v>
      </c>
      <c r="AD1651" t="s">
        <v>140</v>
      </c>
      <c r="AE1651" t="s">
        <v>841</v>
      </c>
      <c r="AF1651">
        <v>18645760881</v>
      </c>
      <c r="AH1651" t="s">
        <v>14785</v>
      </c>
      <c r="AI1651" t="s">
        <v>168</v>
      </c>
      <c r="AJ1651" t="s">
        <v>2151</v>
      </c>
      <c r="AK1651" t="s">
        <v>2152</v>
      </c>
      <c r="AL1651" t="s">
        <v>509</v>
      </c>
      <c r="AM1651" t="s">
        <v>846</v>
      </c>
      <c r="AO1651" t="s">
        <v>847</v>
      </c>
      <c r="AP1651" t="s">
        <v>161</v>
      </c>
      <c r="AQ1651" s="4">
        <v>31636</v>
      </c>
      <c r="AR1651" t="s">
        <v>140</v>
      </c>
      <c r="AT1651">
        <v>12295596879</v>
      </c>
      <c r="AV1651" t="s">
        <v>2153</v>
      </c>
      <c r="AW1651" t="s">
        <v>849</v>
      </c>
      <c r="AZ1651" t="s">
        <v>144</v>
      </c>
      <c r="BA1651" t="s">
        <v>145</v>
      </c>
      <c r="BB1651" t="s">
        <v>136</v>
      </c>
      <c r="BC1651" t="s">
        <v>136</v>
      </c>
      <c r="BD1651" t="s">
        <v>148</v>
      </c>
      <c r="BE1651" t="s">
        <v>136</v>
      </c>
      <c r="BF1651" t="s">
        <v>136</v>
      </c>
      <c r="BG1651" t="s">
        <v>134</v>
      </c>
      <c r="BH1651" t="s">
        <v>136</v>
      </c>
      <c r="BI1651" t="s">
        <v>2509</v>
      </c>
      <c r="BJ1651" t="s">
        <v>2510</v>
      </c>
      <c r="BL1651" t="s">
        <v>849</v>
      </c>
      <c r="BM1651" t="s">
        <v>2153</v>
      </c>
      <c r="BN1651" t="s">
        <v>14786</v>
      </c>
      <c r="BO1651" t="s">
        <v>2620</v>
      </c>
      <c r="BP1651">
        <v>12</v>
      </c>
      <c r="BQ1651">
        <v>6</v>
      </c>
      <c r="BR1651">
        <v>6</v>
      </c>
      <c r="BS1651" s="1">
        <v>44209</v>
      </c>
      <c r="BT1651" s="1">
        <v>44439</v>
      </c>
      <c r="BU1651" s="1">
        <v>44209</v>
      </c>
      <c r="BV1651" s="1">
        <v>44439</v>
      </c>
      <c r="BW1651" t="s">
        <v>136</v>
      </c>
      <c r="BX1651">
        <v>44</v>
      </c>
      <c r="BY1651">
        <v>0</v>
      </c>
      <c r="BZ1651">
        <v>8</v>
      </c>
      <c r="CA1651">
        <v>8</v>
      </c>
      <c r="CB1651">
        <v>8</v>
      </c>
      <c r="CC1651">
        <v>8</v>
      </c>
      <c r="CD1651">
        <v>8</v>
      </c>
      <c r="CE1651">
        <v>4</v>
      </c>
      <c r="CF1651" t="str">
        <f>"8:00 AM"</f>
        <v>8:00 AM</v>
      </c>
      <c r="CG1651" t="str">
        <f>"4:30 PM"</f>
        <v>4:30 PM</v>
      </c>
      <c r="CH1651" s="5">
        <v>11.71</v>
      </c>
      <c r="CI1651" t="s">
        <v>146</v>
      </c>
      <c r="CL1651" t="s">
        <v>136</v>
      </c>
      <c r="CM1651" t="s">
        <v>147</v>
      </c>
      <c r="CN1651" t="s">
        <v>148</v>
      </c>
      <c r="CO1651" t="s">
        <v>854</v>
      </c>
      <c r="CP1651" t="s">
        <v>149</v>
      </c>
      <c r="CQ1651">
        <v>3</v>
      </c>
      <c r="CR1651">
        <v>0</v>
      </c>
      <c r="CS1651" t="s">
        <v>136</v>
      </c>
      <c r="CT1651" t="s">
        <v>136</v>
      </c>
      <c r="CU1651" t="s">
        <v>136</v>
      </c>
      <c r="CV1651" t="s">
        <v>134</v>
      </c>
      <c r="CW1651" t="s">
        <v>134</v>
      </c>
      <c r="CX1651">
        <v>50</v>
      </c>
      <c r="CY1651" t="s">
        <v>134</v>
      </c>
      <c r="CZ1651" t="s">
        <v>134</v>
      </c>
      <c r="DA1651" t="s">
        <v>134</v>
      </c>
      <c r="DB1651" t="s">
        <v>134</v>
      </c>
      <c r="DC1651" t="s">
        <v>134</v>
      </c>
      <c r="DD1651" t="s">
        <v>136</v>
      </c>
      <c r="DF1651" t="s">
        <v>14787</v>
      </c>
      <c r="DG1651" t="s">
        <v>14783</v>
      </c>
      <c r="DH1651" t="s">
        <v>14784</v>
      </c>
      <c r="DI1651" t="s">
        <v>837</v>
      </c>
      <c r="DJ1651" s="4">
        <v>29303</v>
      </c>
      <c r="DK1651" t="s">
        <v>1273</v>
      </c>
      <c r="DL1651" t="s">
        <v>136</v>
      </c>
      <c r="DM1651">
        <v>1</v>
      </c>
      <c r="DN1651" t="s">
        <v>14788</v>
      </c>
      <c r="DO1651" t="s">
        <v>14784</v>
      </c>
      <c r="DP1651" t="s">
        <v>837</v>
      </c>
      <c r="DQ1651" t="str">
        <f>"29303"</f>
        <v>29303</v>
      </c>
      <c r="DR1651" t="s">
        <v>1273</v>
      </c>
      <c r="DS1651" t="s">
        <v>919</v>
      </c>
      <c r="DT1651">
        <v>1</v>
      </c>
      <c r="DU1651">
        <v>10</v>
      </c>
      <c r="DV1651" t="s">
        <v>134</v>
      </c>
      <c r="DW1651" t="s">
        <v>134</v>
      </c>
      <c r="DX1651" t="s">
        <v>134</v>
      </c>
      <c r="DY1651" t="s">
        <v>136</v>
      </c>
      <c r="DZ1651">
        <v>1</v>
      </c>
      <c r="EA1651" t="s">
        <v>134</v>
      </c>
      <c r="EB1651" s="5">
        <v>12.68</v>
      </c>
      <c r="EC1651" s="5">
        <v>12.68</v>
      </c>
      <c r="ED1651" s="5">
        <v>55</v>
      </c>
      <c r="EE1651" t="s">
        <v>148</v>
      </c>
      <c r="EF1651" t="s">
        <v>14785</v>
      </c>
      <c r="EG1651" t="s">
        <v>862</v>
      </c>
      <c r="EH1651">
        <v>0</v>
      </c>
    </row>
    <row r="1652" spans="1:138" ht="15" customHeight="1" x14ac:dyDescent="0.35">
      <c r="A1652" t="s">
        <v>13988</v>
      </c>
      <c r="B1652" t="s">
        <v>157</v>
      </c>
      <c r="C1652" s="1">
        <v>44144.465942824078</v>
      </c>
      <c r="D1652" s="1">
        <v>44176</v>
      </c>
      <c r="E1652" t="s">
        <v>133</v>
      </c>
      <c r="F1652" t="s">
        <v>136</v>
      </c>
      <c r="G1652" t="s">
        <v>135</v>
      </c>
      <c r="H1652" t="s">
        <v>136</v>
      </c>
      <c r="I1652" t="s">
        <v>5143</v>
      </c>
      <c r="K1652" t="s">
        <v>5144</v>
      </c>
      <c r="M1652" t="s">
        <v>5145</v>
      </c>
      <c r="N1652" t="s">
        <v>395</v>
      </c>
      <c r="O1652" s="4">
        <v>93263</v>
      </c>
      <c r="P1652" t="s">
        <v>140</v>
      </c>
      <c r="R1652">
        <v>16613337983</v>
      </c>
      <c r="T1652">
        <v>112910</v>
      </c>
      <c r="U1652" t="s">
        <v>5146</v>
      </c>
      <c r="V1652" t="s">
        <v>5147</v>
      </c>
      <c r="X1652" t="s">
        <v>5148</v>
      </c>
      <c r="Y1652" t="s">
        <v>5144</v>
      </c>
      <c r="AA1652" t="s">
        <v>5145</v>
      </c>
      <c r="AB1652" t="s">
        <v>395</v>
      </c>
      <c r="AC1652" s="4">
        <v>93263</v>
      </c>
      <c r="AD1652" t="s">
        <v>140</v>
      </c>
      <c r="AF1652">
        <v>16613337983</v>
      </c>
      <c r="AH1652" t="s">
        <v>148</v>
      </c>
      <c r="AI1652" t="s">
        <v>168</v>
      </c>
      <c r="AJ1652" t="s">
        <v>456</v>
      </c>
      <c r="AK1652" t="s">
        <v>457</v>
      </c>
      <c r="AM1652" t="s">
        <v>458</v>
      </c>
      <c r="AO1652" t="s">
        <v>459</v>
      </c>
      <c r="AP1652" t="s">
        <v>460</v>
      </c>
      <c r="AQ1652" s="4">
        <v>73737</v>
      </c>
      <c r="AR1652" t="s">
        <v>140</v>
      </c>
      <c r="AT1652">
        <v>15802274747</v>
      </c>
      <c r="AV1652" t="s">
        <v>461</v>
      </c>
      <c r="AW1652" t="s">
        <v>462</v>
      </c>
      <c r="AZ1652" t="s">
        <v>334</v>
      </c>
      <c r="BA1652" t="s">
        <v>335</v>
      </c>
      <c r="BB1652" t="s">
        <v>136</v>
      </c>
      <c r="BC1652" t="s">
        <v>136</v>
      </c>
      <c r="BD1652" t="s">
        <v>148</v>
      </c>
      <c r="BE1652" t="s">
        <v>136</v>
      </c>
      <c r="BF1652" t="s">
        <v>136</v>
      </c>
      <c r="BG1652" t="s">
        <v>134</v>
      </c>
      <c r="BH1652" t="s">
        <v>136</v>
      </c>
      <c r="BN1652" t="s">
        <v>13989</v>
      </c>
      <c r="BO1652" t="s">
        <v>464</v>
      </c>
      <c r="BP1652">
        <v>7</v>
      </c>
      <c r="BQ1652">
        <v>7</v>
      </c>
      <c r="BR1652">
        <v>7</v>
      </c>
      <c r="BS1652" s="1">
        <v>44205</v>
      </c>
      <c r="BT1652" s="1">
        <v>44509</v>
      </c>
      <c r="BU1652" s="1">
        <v>44205</v>
      </c>
      <c r="BV1652" s="1">
        <v>44509</v>
      </c>
      <c r="BW1652" t="s">
        <v>136</v>
      </c>
      <c r="BX1652">
        <v>46</v>
      </c>
      <c r="BY1652">
        <v>0</v>
      </c>
      <c r="BZ1652">
        <v>8</v>
      </c>
      <c r="CA1652">
        <v>8</v>
      </c>
      <c r="CB1652">
        <v>8</v>
      </c>
      <c r="CC1652">
        <v>8</v>
      </c>
      <c r="CD1652">
        <v>8</v>
      </c>
      <c r="CE1652">
        <v>6</v>
      </c>
      <c r="CF1652" t="str">
        <f>"8:00 AM"</f>
        <v>8:00 AM</v>
      </c>
      <c r="CG1652" t="str">
        <f>"5:00 PM"</f>
        <v>5:00 PM</v>
      </c>
      <c r="CH1652" s="5">
        <v>14.77</v>
      </c>
      <c r="CI1652" t="s">
        <v>146</v>
      </c>
      <c r="CL1652" t="s">
        <v>136</v>
      </c>
      <c r="CM1652" t="s">
        <v>312</v>
      </c>
      <c r="CN1652" t="s">
        <v>148</v>
      </c>
      <c r="CO1652" t="s">
        <v>465</v>
      </c>
      <c r="CP1652" t="s">
        <v>149</v>
      </c>
      <c r="CQ1652">
        <v>3</v>
      </c>
      <c r="CR1652">
        <v>0</v>
      </c>
      <c r="CS1652" t="s">
        <v>136</v>
      </c>
      <c r="CT1652" t="s">
        <v>134</v>
      </c>
      <c r="CU1652" t="s">
        <v>136</v>
      </c>
      <c r="CV1652" t="s">
        <v>134</v>
      </c>
      <c r="CW1652" t="s">
        <v>134</v>
      </c>
      <c r="CX1652">
        <v>75</v>
      </c>
      <c r="CY1652" t="s">
        <v>134</v>
      </c>
      <c r="CZ1652" t="s">
        <v>134</v>
      </c>
      <c r="DA1652" t="s">
        <v>134</v>
      </c>
      <c r="DB1652" t="s">
        <v>136</v>
      </c>
      <c r="DC1652" t="s">
        <v>134</v>
      </c>
      <c r="DD1652" t="s">
        <v>136</v>
      </c>
      <c r="DF1652" t="s">
        <v>466</v>
      </c>
      <c r="DG1652" t="s">
        <v>9739</v>
      </c>
      <c r="DH1652" t="s">
        <v>9740</v>
      </c>
      <c r="DI1652" t="s">
        <v>395</v>
      </c>
      <c r="DJ1652" s="4">
        <v>93251</v>
      </c>
      <c r="DK1652" t="s">
        <v>2108</v>
      </c>
      <c r="DL1652" t="s">
        <v>134</v>
      </c>
      <c r="DM1652">
        <v>4</v>
      </c>
      <c r="DN1652" t="s">
        <v>13990</v>
      </c>
      <c r="DO1652" t="s">
        <v>9740</v>
      </c>
      <c r="DP1652" t="s">
        <v>395</v>
      </c>
      <c r="DQ1652" t="str">
        <f>"93251"</f>
        <v>93251</v>
      </c>
      <c r="DR1652" t="s">
        <v>2108</v>
      </c>
      <c r="DS1652" t="s">
        <v>296</v>
      </c>
      <c r="DT1652">
        <v>1</v>
      </c>
      <c r="DU1652">
        <v>7</v>
      </c>
      <c r="DV1652" t="s">
        <v>134</v>
      </c>
      <c r="DW1652" t="s">
        <v>134</v>
      </c>
      <c r="DX1652" t="s">
        <v>134</v>
      </c>
      <c r="DY1652" t="s">
        <v>134</v>
      </c>
      <c r="DZ1652">
        <v>6</v>
      </c>
      <c r="EA1652" t="s">
        <v>136</v>
      </c>
      <c r="EC1652" s="5">
        <v>12.68</v>
      </c>
      <c r="ED1652" s="5">
        <v>55</v>
      </c>
      <c r="EE1652">
        <v>16613337983</v>
      </c>
      <c r="EF1652" t="s">
        <v>5152</v>
      </c>
      <c r="EG1652" t="s">
        <v>148</v>
      </c>
      <c r="EH1652">
        <v>0</v>
      </c>
    </row>
    <row r="1653" spans="1:138" ht="15" customHeight="1" x14ac:dyDescent="0.35">
      <c r="A1653" t="s">
        <v>8342</v>
      </c>
      <c r="B1653" t="s">
        <v>157</v>
      </c>
      <c r="C1653" s="1">
        <v>44141.925745601853</v>
      </c>
      <c r="D1653" s="1">
        <v>44176</v>
      </c>
      <c r="E1653" t="s">
        <v>133</v>
      </c>
      <c r="F1653" t="s">
        <v>136</v>
      </c>
      <c r="G1653" t="s">
        <v>135</v>
      </c>
      <c r="H1653" t="s">
        <v>136</v>
      </c>
      <c r="I1653" t="s">
        <v>8343</v>
      </c>
      <c r="K1653" t="s">
        <v>8344</v>
      </c>
      <c r="M1653" t="s">
        <v>761</v>
      </c>
      <c r="N1653" t="s">
        <v>744</v>
      </c>
      <c r="O1653" s="4">
        <v>40383</v>
      </c>
      <c r="P1653" t="s">
        <v>140</v>
      </c>
      <c r="R1653">
        <v>18598731717</v>
      </c>
      <c r="T1653">
        <v>1129</v>
      </c>
      <c r="U1653" t="s">
        <v>8345</v>
      </c>
      <c r="V1653" t="s">
        <v>7719</v>
      </c>
      <c r="X1653" t="s">
        <v>1167</v>
      </c>
      <c r="Y1653" t="s">
        <v>8344</v>
      </c>
      <c r="AA1653" t="s">
        <v>761</v>
      </c>
      <c r="AB1653" t="s">
        <v>744</v>
      </c>
      <c r="AC1653" s="4">
        <v>40383</v>
      </c>
      <c r="AD1653" t="s">
        <v>140</v>
      </c>
      <c r="AF1653">
        <v>18598731717</v>
      </c>
      <c r="AH1653" t="s">
        <v>8346</v>
      </c>
      <c r="AI1653" t="s">
        <v>226</v>
      </c>
      <c r="AJ1653" t="s">
        <v>5686</v>
      </c>
      <c r="AK1653" t="s">
        <v>790</v>
      </c>
      <c r="AL1653" t="s">
        <v>403</v>
      </c>
      <c r="AM1653" t="s">
        <v>5687</v>
      </c>
      <c r="AN1653" t="s">
        <v>5688</v>
      </c>
      <c r="AO1653" t="s">
        <v>5689</v>
      </c>
      <c r="AP1653" t="s">
        <v>1114</v>
      </c>
      <c r="AQ1653" s="4">
        <v>98104</v>
      </c>
      <c r="AR1653" t="s">
        <v>140</v>
      </c>
      <c r="AT1653">
        <v>12067578354</v>
      </c>
      <c r="AV1653" t="s">
        <v>5690</v>
      </c>
      <c r="AW1653" t="s">
        <v>5691</v>
      </c>
      <c r="AX1653" t="s">
        <v>1114</v>
      </c>
      <c r="AY1653" t="s">
        <v>5447</v>
      </c>
      <c r="AZ1653" t="s">
        <v>334</v>
      </c>
      <c r="BA1653" t="s">
        <v>335</v>
      </c>
      <c r="BB1653" t="s">
        <v>136</v>
      </c>
      <c r="BC1653" t="s">
        <v>136</v>
      </c>
      <c r="BD1653" t="s">
        <v>148</v>
      </c>
      <c r="BE1653" t="s">
        <v>136</v>
      </c>
      <c r="BF1653" t="s">
        <v>136</v>
      </c>
      <c r="BG1653" t="s">
        <v>134</v>
      </c>
      <c r="BH1653" t="s">
        <v>136</v>
      </c>
      <c r="BN1653" t="s">
        <v>8347</v>
      </c>
      <c r="BO1653" t="s">
        <v>984</v>
      </c>
      <c r="BP1653">
        <v>100</v>
      </c>
      <c r="BQ1653">
        <v>30</v>
      </c>
      <c r="BR1653">
        <v>30</v>
      </c>
      <c r="BS1653" s="1">
        <v>44211</v>
      </c>
      <c r="BT1653" s="1">
        <v>44515</v>
      </c>
      <c r="BU1653" s="1">
        <v>44211</v>
      </c>
      <c r="BV1653" s="1">
        <v>44515</v>
      </c>
      <c r="BW1653" t="s">
        <v>136</v>
      </c>
      <c r="BX1653">
        <v>48</v>
      </c>
      <c r="BY1653">
        <v>0</v>
      </c>
      <c r="BZ1653">
        <v>8</v>
      </c>
      <c r="CA1653">
        <v>8</v>
      </c>
      <c r="CB1653">
        <v>8</v>
      </c>
      <c r="CC1653">
        <v>8</v>
      </c>
      <c r="CD1653">
        <v>8</v>
      </c>
      <c r="CE1653">
        <v>8</v>
      </c>
      <c r="CF1653" t="str">
        <f>"7:00 AM"</f>
        <v>7:00 AM</v>
      </c>
      <c r="CG1653" t="str">
        <f>"4:30 PM"</f>
        <v>4:30 PM</v>
      </c>
      <c r="CH1653" s="5">
        <v>12.4</v>
      </c>
      <c r="CI1653" t="s">
        <v>146</v>
      </c>
      <c r="CL1653" t="s">
        <v>136</v>
      </c>
      <c r="CM1653" t="s">
        <v>147</v>
      </c>
      <c r="CN1653" t="s">
        <v>148</v>
      </c>
      <c r="CO1653" s="2" t="s">
        <v>8348</v>
      </c>
      <c r="CP1653" t="s">
        <v>149</v>
      </c>
      <c r="CQ1653">
        <v>1</v>
      </c>
      <c r="CR1653">
        <v>0</v>
      </c>
      <c r="CS1653" t="s">
        <v>136</v>
      </c>
      <c r="CT1653" t="s">
        <v>136</v>
      </c>
      <c r="CU1653" t="s">
        <v>136</v>
      </c>
      <c r="CV1653" t="s">
        <v>136</v>
      </c>
      <c r="CW1653" t="s">
        <v>134</v>
      </c>
      <c r="CX1653">
        <v>50</v>
      </c>
      <c r="CY1653" t="s">
        <v>134</v>
      </c>
      <c r="CZ1653" t="s">
        <v>136</v>
      </c>
      <c r="DA1653" t="s">
        <v>134</v>
      </c>
      <c r="DB1653" t="s">
        <v>134</v>
      </c>
      <c r="DC1653" t="s">
        <v>136</v>
      </c>
      <c r="DD1653" t="s">
        <v>136</v>
      </c>
      <c r="DF1653" s="2" t="s">
        <v>8349</v>
      </c>
      <c r="DG1653" t="s">
        <v>8344</v>
      </c>
      <c r="DH1653" t="s">
        <v>761</v>
      </c>
      <c r="DI1653" t="s">
        <v>744</v>
      </c>
      <c r="DJ1653" s="4">
        <v>40383</v>
      </c>
      <c r="DK1653" t="s">
        <v>762</v>
      </c>
      <c r="DL1653" t="s">
        <v>136</v>
      </c>
      <c r="DM1653">
        <v>1</v>
      </c>
      <c r="DN1653" t="s">
        <v>8350</v>
      </c>
      <c r="DO1653" t="s">
        <v>761</v>
      </c>
      <c r="DP1653" t="s">
        <v>744</v>
      </c>
      <c r="DQ1653" t="str">
        <f>"40383"</f>
        <v>40383</v>
      </c>
      <c r="DR1653" t="s">
        <v>762</v>
      </c>
      <c r="DS1653" t="s">
        <v>907</v>
      </c>
      <c r="DT1653">
        <v>1</v>
      </c>
      <c r="DU1653">
        <v>9</v>
      </c>
      <c r="DV1653" t="s">
        <v>134</v>
      </c>
      <c r="DW1653" t="s">
        <v>134</v>
      </c>
      <c r="DX1653" t="s">
        <v>134</v>
      </c>
      <c r="DY1653" t="s">
        <v>134</v>
      </c>
      <c r="DZ1653">
        <v>3</v>
      </c>
      <c r="EA1653" t="s">
        <v>136</v>
      </c>
      <c r="EC1653" s="5">
        <v>12.68</v>
      </c>
      <c r="ED1653" s="5">
        <v>55</v>
      </c>
      <c r="EE1653">
        <v>18592971314</v>
      </c>
      <c r="EF1653" t="s">
        <v>8351</v>
      </c>
      <c r="EG1653" t="s">
        <v>148</v>
      </c>
      <c r="EH1653">
        <v>0</v>
      </c>
    </row>
    <row r="1654" spans="1:138" ht="15" customHeight="1" x14ac:dyDescent="0.35">
      <c r="A1654" t="s">
        <v>13969</v>
      </c>
      <c r="B1654" t="s">
        <v>157</v>
      </c>
      <c r="C1654" s="1">
        <v>44141.52820763889</v>
      </c>
      <c r="D1654" s="1">
        <v>44176</v>
      </c>
      <c r="E1654" t="s">
        <v>1202</v>
      </c>
      <c r="F1654" t="s">
        <v>136</v>
      </c>
      <c r="G1654" t="s">
        <v>135</v>
      </c>
      <c r="H1654" t="s">
        <v>136</v>
      </c>
      <c r="I1654" t="s">
        <v>13970</v>
      </c>
      <c r="K1654" t="s">
        <v>13971</v>
      </c>
      <c r="L1654" t="s">
        <v>148</v>
      </c>
      <c r="M1654" t="s">
        <v>13972</v>
      </c>
      <c r="N1654" t="s">
        <v>960</v>
      </c>
      <c r="O1654" s="4">
        <v>36207</v>
      </c>
      <c r="P1654" t="s">
        <v>140</v>
      </c>
      <c r="R1654">
        <v>12566892008</v>
      </c>
      <c r="T1654">
        <v>1114</v>
      </c>
      <c r="U1654" t="s">
        <v>13973</v>
      </c>
      <c r="V1654" t="s">
        <v>5108</v>
      </c>
      <c r="X1654" t="s">
        <v>429</v>
      </c>
      <c r="Y1654" t="s">
        <v>13971</v>
      </c>
      <c r="AA1654" t="s">
        <v>13972</v>
      </c>
      <c r="AB1654" t="s">
        <v>960</v>
      </c>
      <c r="AC1654" s="4">
        <v>36207</v>
      </c>
      <c r="AD1654" t="s">
        <v>140</v>
      </c>
      <c r="AE1654" t="s">
        <v>841</v>
      </c>
      <c r="AF1654">
        <v>12566892008</v>
      </c>
      <c r="AH1654" t="s">
        <v>13974</v>
      </c>
      <c r="AI1654" t="s">
        <v>168</v>
      </c>
      <c r="AJ1654" t="s">
        <v>843</v>
      </c>
      <c r="AK1654" t="s">
        <v>844</v>
      </c>
      <c r="AL1654" t="s">
        <v>845</v>
      </c>
      <c r="AM1654" t="s">
        <v>846</v>
      </c>
      <c r="AO1654" t="s">
        <v>847</v>
      </c>
      <c r="AP1654" t="s">
        <v>161</v>
      </c>
      <c r="AQ1654" s="4">
        <v>31636</v>
      </c>
      <c r="AR1654" t="s">
        <v>140</v>
      </c>
      <c r="AT1654">
        <v>12295596879</v>
      </c>
      <c r="AV1654" t="s">
        <v>848</v>
      </c>
      <c r="AW1654" t="s">
        <v>849</v>
      </c>
      <c r="AZ1654" t="s">
        <v>144</v>
      </c>
      <c r="BA1654" t="s">
        <v>145</v>
      </c>
      <c r="BB1654" t="s">
        <v>136</v>
      </c>
      <c r="BC1654" t="s">
        <v>136</v>
      </c>
      <c r="BD1654" t="s">
        <v>148</v>
      </c>
      <c r="BE1654" t="s">
        <v>136</v>
      </c>
      <c r="BF1654" t="s">
        <v>136</v>
      </c>
      <c r="BG1654" t="s">
        <v>134</v>
      </c>
      <c r="BH1654" t="s">
        <v>134</v>
      </c>
      <c r="BI1654" t="s">
        <v>7923</v>
      </c>
      <c r="BJ1654" t="s">
        <v>7924</v>
      </c>
      <c r="BL1654" t="s">
        <v>849</v>
      </c>
      <c r="BM1654" t="s">
        <v>848</v>
      </c>
      <c r="BN1654" t="s">
        <v>13975</v>
      </c>
      <c r="BO1654" t="s">
        <v>145</v>
      </c>
      <c r="BP1654">
        <v>21</v>
      </c>
      <c r="BQ1654">
        <v>21</v>
      </c>
      <c r="BR1654">
        <v>21</v>
      </c>
      <c r="BS1654" s="1">
        <v>44210</v>
      </c>
      <c r="BT1654" s="1">
        <v>44503</v>
      </c>
      <c r="BU1654" s="1">
        <v>44210</v>
      </c>
      <c r="BV1654" s="1">
        <v>44503</v>
      </c>
      <c r="BW1654" t="s">
        <v>136</v>
      </c>
      <c r="BX1654">
        <v>40</v>
      </c>
      <c r="BY1654">
        <v>0</v>
      </c>
      <c r="BZ1654">
        <v>7</v>
      </c>
      <c r="CA1654">
        <v>7</v>
      </c>
      <c r="CB1654">
        <v>7</v>
      </c>
      <c r="CC1654">
        <v>7</v>
      </c>
      <c r="CD1654">
        <v>7</v>
      </c>
      <c r="CE1654">
        <v>5</v>
      </c>
      <c r="CF1654" t="str">
        <f>"7:30 AM"</f>
        <v>7:30 AM</v>
      </c>
      <c r="CG1654" t="str">
        <f>"3:00 PM"</f>
        <v>3:00 PM</v>
      </c>
      <c r="CH1654" s="5">
        <v>11.71</v>
      </c>
      <c r="CI1654" t="s">
        <v>146</v>
      </c>
      <c r="CL1654" t="s">
        <v>136</v>
      </c>
      <c r="CM1654" t="s">
        <v>312</v>
      </c>
      <c r="CN1654" t="s">
        <v>148</v>
      </c>
      <c r="CO1654" t="s">
        <v>854</v>
      </c>
      <c r="CP1654" t="s">
        <v>149</v>
      </c>
      <c r="CQ1654">
        <v>0</v>
      </c>
      <c r="CR1654">
        <v>0</v>
      </c>
      <c r="CS1654" t="s">
        <v>136</v>
      </c>
      <c r="CT1654" t="s">
        <v>136</v>
      </c>
      <c r="CU1654" t="s">
        <v>136</v>
      </c>
      <c r="CV1654" t="s">
        <v>134</v>
      </c>
      <c r="CW1654" t="s">
        <v>134</v>
      </c>
      <c r="CX1654">
        <v>20</v>
      </c>
      <c r="CY1654" t="s">
        <v>134</v>
      </c>
      <c r="CZ1654" t="s">
        <v>134</v>
      </c>
      <c r="DA1654" t="s">
        <v>134</v>
      </c>
      <c r="DB1654" t="s">
        <v>134</v>
      </c>
      <c r="DC1654" t="s">
        <v>134</v>
      </c>
      <c r="DD1654" t="s">
        <v>136</v>
      </c>
      <c r="DF1654" t="s">
        <v>13976</v>
      </c>
      <c r="DG1654" t="s">
        <v>13977</v>
      </c>
      <c r="DH1654" t="s">
        <v>13978</v>
      </c>
      <c r="DI1654" t="s">
        <v>960</v>
      </c>
      <c r="DJ1654" s="4">
        <v>35960</v>
      </c>
      <c r="DK1654" t="s">
        <v>1276</v>
      </c>
      <c r="DL1654" t="s">
        <v>134</v>
      </c>
      <c r="DM1654">
        <v>4</v>
      </c>
      <c r="DN1654" t="s">
        <v>13979</v>
      </c>
      <c r="DO1654" t="s">
        <v>13978</v>
      </c>
      <c r="DP1654" t="s">
        <v>960</v>
      </c>
      <c r="DQ1654" t="str">
        <f>"35960"</f>
        <v>35960</v>
      </c>
      <c r="DR1654" t="s">
        <v>1276</v>
      </c>
      <c r="DS1654" t="s">
        <v>861</v>
      </c>
      <c r="DT1654">
        <v>1</v>
      </c>
      <c r="DU1654">
        <v>10</v>
      </c>
      <c r="DV1654" t="s">
        <v>134</v>
      </c>
      <c r="DW1654" t="s">
        <v>134</v>
      </c>
      <c r="DX1654" t="s">
        <v>134</v>
      </c>
      <c r="DY1654" t="s">
        <v>134</v>
      </c>
      <c r="DZ1654">
        <v>2</v>
      </c>
      <c r="EA1654" t="s">
        <v>134</v>
      </c>
      <c r="EB1654" s="5">
        <v>12.68</v>
      </c>
      <c r="EC1654" s="5">
        <v>12.68</v>
      </c>
      <c r="ED1654" s="5">
        <v>55</v>
      </c>
      <c r="EE1654" t="s">
        <v>148</v>
      </c>
      <c r="EF1654" t="s">
        <v>13974</v>
      </c>
      <c r="EG1654" t="s">
        <v>5624</v>
      </c>
      <c r="EH1654">
        <v>0</v>
      </c>
    </row>
    <row r="1655" spans="1:138" ht="15" customHeight="1" x14ac:dyDescent="0.35">
      <c r="A1655" t="s">
        <v>13202</v>
      </c>
      <c r="B1655" t="s">
        <v>157</v>
      </c>
      <c r="C1655" s="1">
        <v>44138.692419907406</v>
      </c>
      <c r="D1655" s="1">
        <v>44176</v>
      </c>
      <c r="E1655" t="s">
        <v>133</v>
      </c>
      <c r="F1655" t="s">
        <v>136</v>
      </c>
      <c r="G1655" t="s">
        <v>135</v>
      </c>
      <c r="H1655" t="s">
        <v>136</v>
      </c>
      <c r="I1655" t="s">
        <v>13203</v>
      </c>
      <c r="K1655" t="s">
        <v>13204</v>
      </c>
      <c r="L1655" t="s">
        <v>148</v>
      </c>
      <c r="M1655" t="s">
        <v>11153</v>
      </c>
      <c r="N1655" t="s">
        <v>221</v>
      </c>
      <c r="O1655" s="4">
        <v>37398</v>
      </c>
      <c r="P1655" t="s">
        <v>140</v>
      </c>
      <c r="R1655">
        <v>19319674541</v>
      </c>
      <c r="T1655">
        <v>111421</v>
      </c>
      <c r="U1655" t="s">
        <v>7108</v>
      </c>
      <c r="V1655" t="s">
        <v>5406</v>
      </c>
      <c r="X1655" t="s">
        <v>787</v>
      </c>
      <c r="Y1655" t="s">
        <v>13204</v>
      </c>
      <c r="AA1655" t="s">
        <v>11153</v>
      </c>
      <c r="AB1655" t="s">
        <v>221</v>
      </c>
      <c r="AC1655" s="4">
        <v>37398</v>
      </c>
      <c r="AD1655" t="s">
        <v>140</v>
      </c>
      <c r="AE1655" t="s">
        <v>841</v>
      </c>
      <c r="AF1655">
        <v>19319674541</v>
      </c>
      <c r="AH1655" t="s">
        <v>977</v>
      </c>
      <c r="AI1655" t="s">
        <v>168</v>
      </c>
      <c r="AJ1655" t="s">
        <v>559</v>
      </c>
      <c r="AK1655" t="s">
        <v>433</v>
      </c>
      <c r="AL1655" t="s">
        <v>978</v>
      </c>
      <c r="AM1655" t="s">
        <v>561</v>
      </c>
      <c r="AN1655" t="s">
        <v>562</v>
      </c>
      <c r="AO1655" t="s">
        <v>563</v>
      </c>
      <c r="AP1655" t="s">
        <v>564</v>
      </c>
      <c r="AQ1655" s="4">
        <v>22949</v>
      </c>
      <c r="AR1655" t="s">
        <v>140</v>
      </c>
      <c r="AT1655">
        <v>14342634300</v>
      </c>
      <c r="AV1655" t="s">
        <v>979</v>
      </c>
      <c r="AW1655" t="s">
        <v>980</v>
      </c>
      <c r="AZ1655" t="s">
        <v>144</v>
      </c>
      <c r="BA1655" t="s">
        <v>145</v>
      </c>
      <c r="BB1655" t="s">
        <v>136</v>
      </c>
      <c r="BC1655" t="s">
        <v>136</v>
      </c>
      <c r="BD1655" t="s">
        <v>148</v>
      </c>
      <c r="BE1655" t="s">
        <v>136</v>
      </c>
      <c r="BF1655" t="s">
        <v>136</v>
      </c>
      <c r="BG1655" t="s">
        <v>134</v>
      </c>
      <c r="BH1655" t="s">
        <v>136</v>
      </c>
      <c r="BI1655" t="s">
        <v>981</v>
      </c>
      <c r="BJ1655" t="s">
        <v>982</v>
      </c>
      <c r="BK1655" t="s">
        <v>939</v>
      </c>
      <c r="BL1655" t="s">
        <v>566</v>
      </c>
      <c r="BM1655" t="s">
        <v>977</v>
      </c>
      <c r="BN1655" t="s">
        <v>13205</v>
      </c>
      <c r="BO1655" t="s">
        <v>676</v>
      </c>
      <c r="BP1655">
        <v>6</v>
      </c>
      <c r="BQ1655">
        <v>3</v>
      </c>
      <c r="BR1655">
        <v>3</v>
      </c>
      <c r="BS1655" s="1">
        <v>44211</v>
      </c>
      <c r="BT1655" s="1">
        <v>44515</v>
      </c>
      <c r="BU1655" s="1">
        <v>44211</v>
      </c>
      <c r="BV1655" s="1">
        <v>44515</v>
      </c>
      <c r="BW1655" t="s">
        <v>136</v>
      </c>
      <c r="BX1655">
        <v>40</v>
      </c>
      <c r="BY1655">
        <v>0</v>
      </c>
      <c r="BZ1655">
        <v>8</v>
      </c>
      <c r="CA1655">
        <v>8</v>
      </c>
      <c r="CB1655">
        <v>8</v>
      </c>
      <c r="CC1655">
        <v>8</v>
      </c>
      <c r="CD1655">
        <v>8</v>
      </c>
      <c r="CE1655">
        <v>0</v>
      </c>
      <c r="CF1655" t="str">
        <f>"7:00 AM"</f>
        <v>7:00 AM</v>
      </c>
      <c r="CG1655" t="str">
        <f>"3:30 PM"</f>
        <v>3:30 PM</v>
      </c>
      <c r="CH1655" s="5">
        <v>12.4</v>
      </c>
      <c r="CI1655" t="s">
        <v>146</v>
      </c>
      <c r="CL1655" t="s">
        <v>136</v>
      </c>
      <c r="CM1655" t="s">
        <v>147</v>
      </c>
      <c r="CN1655" t="s">
        <v>148</v>
      </c>
      <c r="CO1655" t="s">
        <v>854</v>
      </c>
      <c r="CP1655" t="s">
        <v>149</v>
      </c>
      <c r="CQ1655">
        <v>3</v>
      </c>
      <c r="CR1655">
        <v>0</v>
      </c>
      <c r="CS1655" t="s">
        <v>136</v>
      </c>
      <c r="CT1655" t="s">
        <v>136</v>
      </c>
      <c r="CU1655" t="s">
        <v>136</v>
      </c>
      <c r="CV1655" t="s">
        <v>134</v>
      </c>
      <c r="CW1655" t="s">
        <v>134</v>
      </c>
      <c r="CX1655">
        <v>60</v>
      </c>
      <c r="CY1655" t="s">
        <v>134</v>
      </c>
      <c r="CZ1655" t="s">
        <v>134</v>
      </c>
      <c r="DA1655" t="s">
        <v>134</v>
      </c>
      <c r="DB1655" t="s">
        <v>134</v>
      </c>
      <c r="DC1655" t="s">
        <v>134</v>
      </c>
      <c r="DD1655" t="s">
        <v>136</v>
      </c>
      <c r="DF1655" t="s">
        <v>13206</v>
      </c>
      <c r="DG1655" t="s">
        <v>13207</v>
      </c>
      <c r="DH1655" t="s">
        <v>11153</v>
      </c>
      <c r="DI1655" t="s">
        <v>221</v>
      </c>
      <c r="DJ1655" s="4">
        <v>37398</v>
      </c>
      <c r="DK1655" t="s">
        <v>918</v>
      </c>
      <c r="DL1655" t="s">
        <v>134</v>
      </c>
      <c r="DM1655">
        <v>4</v>
      </c>
      <c r="DN1655" t="s">
        <v>13204</v>
      </c>
      <c r="DO1655" t="s">
        <v>11153</v>
      </c>
      <c r="DP1655" t="s">
        <v>221</v>
      </c>
      <c r="DQ1655" t="str">
        <f>"37398"</f>
        <v>37398</v>
      </c>
      <c r="DR1655" t="s">
        <v>918</v>
      </c>
      <c r="DS1655" t="s">
        <v>919</v>
      </c>
      <c r="DT1655">
        <v>1</v>
      </c>
      <c r="DU1655">
        <v>3</v>
      </c>
      <c r="DV1655" t="s">
        <v>134</v>
      </c>
      <c r="DW1655" t="s">
        <v>134</v>
      </c>
      <c r="DX1655" t="s">
        <v>134</v>
      </c>
      <c r="DY1655" t="s">
        <v>136</v>
      </c>
      <c r="DZ1655">
        <v>1</v>
      </c>
      <c r="EA1655" t="s">
        <v>134</v>
      </c>
      <c r="EB1655" s="5">
        <v>12.68</v>
      </c>
      <c r="EC1655" s="5">
        <v>12.68</v>
      </c>
      <c r="ED1655" s="5">
        <v>55</v>
      </c>
      <c r="EE1655" t="s">
        <v>148</v>
      </c>
      <c r="EF1655" t="s">
        <v>577</v>
      </c>
      <c r="EG1655" t="s">
        <v>920</v>
      </c>
      <c r="EH1655">
        <v>0</v>
      </c>
    </row>
    <row r="1656" spans="1:138" ht="15" customHeight="1" x14ac:dyDescent="0.35">
      <c r="A1656" t="s">
        <v>22768</v>
      </c>
      <c r="B1656" t="s">
        <v>157</v>
      </c>
      <c r="C1656" s="1">
        <v>44144.483963425926</v>
      </c>
      <c r="D1656" s="1">
        <v>44176</v>
      </c>
      <c r="E1656" t="s">
        <v>133</v>
      </c>
      <c r="F1656" t="s">
        <v>136</v>
      </c>
      <c r="G1656" t="s">
        <v>135</v>
      </c>
      <c r="H1656" t="s">
        <v>136</v>
      </c>
      <c r="I1656" t="s">
        <v>22769</v>
      </c>
      <c r="J1656" t="s">
        <v>22770</v>
      </c>
      <c r="K1656" t="s">
        <v>22771</v>
      </c>
      <c r="M1656" t="s">
        <v>22209</v>
      </c>
      <c r="N1656" t="s">
        <v>374</v>
      </c>
      <c r="O1656" s="4">
        <v>75165</v>
      </c>
      <c r="P1656" t="s">
        <v>140</v>
      </c>
      <c r="R1656">
        <v>12143566791</v>
      </c>
      <c r="T1656">
        <v>112910</v>
      </c>
      <c r="U1656" t="s">
        <v>14106</v>
      </c>
      <c r="V1656" t="s">
        <v>255</v>
      </c>
      <c r="X1656" t="s">
        <v>164</v>
      </c>
      <c r="Y1656" t="s">
        <v>22771</v>
      </c>
      <c r="AA1656" t="s">
        <v>22209</v>
      </c>
      <c r="AB1656" t="s">
        <v>374</v>
      </c>
      <c r="AC1656" s="4">
        <v>75165</v>
      </c>
      <c r="AD1656" t="s">
        <v>140</v>
      </c>
      <c r="AF1656">
        <v>12143566791</v>
      </c>
      <c r="AH1656" t="s">
        <v>148</v>
      </c>
      <c r="AI1656" t="s">
        <v>168</v>
      </c>
      <c r="AJ1656" t="s">
        <v>456</v>
      </c>
      <c r="AK1656" t="s">
        <v>457</v>
      </c>
      <c r="AM1656" t="s">
        <v>458</v>
      </c>
      <c r="AO1656" t="s">
        <v>459</v>
      </c>
      <c r="AP1656" t="s">
        <v>460</v>
      </c>
      <c r="AQ1656" s="4">
        <v>73737</v>
      </c>
      <c r="AR1656" t="s">
        <v>140</v>
      </c>
      <c r="AT1656">
        <v>15802274747</v>
      </c>
      <c r="AV1656" t="s">
        <v>461</v>
      </c>
      <c r="AW1656" t="s">
        <v>462</v>
      </c>
      <c r="AZ1656" t="s">
        <v>334</v>
      </c>
      <c r="BA1656" t="s">
        <v>335</v>
      </c>
      <c r="BB1656" t="s">
        <v>136</v>
      </c>
      <c r="BC1656" t="s">
        <v>136</v>
      </c>
      <c r="BD1656" t="s">
        <v>148</v>
      </c>
      <c r="BE1656" t="s">
        <v>136</v>
      </c>
      <c r="BF1656" t="s">
        <v>136</v>
      </c>
      <c r="BG1656" t="s">
        <v>134</v>
      </c>
      <c r="BH1656" t="s">
        <v>136</v>
      </c>
      <c r="BN1656" t="s">
        <v>22772</v>
      </c>
      <c r="BO1656" t="s">
        <v>464</v>
      </c>
      <c r="BP1656">
        <v>12</v>
      </c>
      <c r="BQ1656">
        <v>12</v>
      </c>
      <c r="BR1656">
        <v>12</v>
      </c>
      <c r="BS1656" s="1">
        <v>44211</v>
      </c>
      <c r="BT1656" s="1">
        <v>44515</v>
      </c>
      <c r="BU1656" s="1">
        <v>44211</v>
      </c>
      <c r="BV1656" s="1">
        <v>44515</v>
      </c>
      <c r="BW1656" t="s">
        <v>136</v>
      </c>
      <c r="BX1656">
        <v>44</v>
      </c>
      <c r="BY1656">
        <v>0</v>
      </c>
      <c r="BZ1656">
        <v>8</v>
      </c>
      <c r="CA1656">
        <v>8</v>
      </c>
      <c r="CB1656">
        <v>8</v>
      </c>
      <c r="CC1656">
        <v>8</v>
      </c>
      <c r="CD1656">
        <v>8</v>
      </c>
      <c r="CE1656">
        <v>4</v>
      </c>
      <c r="CF1656" t="str">
        <f>"8:00 AM"</f>
        <v>8:00 AM</v>
      </c>
      <c r="CG1656" t="str">
        <f>"5:00 PM"</f>
        <v>5:00 PM</v>
      </c>
      <c r="CH1656" s="5">
        <v>12.67</v>
      </c>
      <c r="CI1656" t="s">
        <v>146</v>
      </c>
      <c r="CL1656" t="s">
        <v>136</v>
      </c>
      <c r="CM1656" t="s">
        <v>312</v>
      </c>
      <c r="CN1656" t="s">
        <v>148</v>
      </c>
      <c r="CO1656" t="s">
        <v>465</v>
      </c>
      <c r="CP1656" t="s">
        <v>149</v>
      </c>
      <c r="CQ1656">
        <v>3</v>
      </c>
      <c r="CR1656">
        <v>0</v>
      </c>
      <c r="CS1656" t="s">
        <v>136</v>
      </c>
      <c r="CT1656" t="s">
        <v>134</v>
      </c>
      <c r="CU1656" t="s">
        <v>136</v>
      </c>
      <c r="CV1656" t="s">
        <v>134</v>
      </c>
      <c r="CW1656" t="s">
        <v>134</v>
      </c>
      <c r="CX1656">
        <v>75</v>
      </c>
      <c r="CY1656" t="s">
        <v>134</v>
      </c>
      <c r="CZ1656" t="s">
        <v>134</v>
      </c>
      <c r="DA1656" t="s">
        <v>134</v>
      </c>
      <c r="DB1656" t="s">
        <v>136</v>
      </c>
      <c r="DC1656" t="s">
        <v>134</v>
      </c>
      <c r="DD1656" t="s">
        <v>136</v>
      </c>
      <c r="DF1656" t="s">
        <v>466</v>
      </c>
      <c r="DG1656" t="s">
        <v>22773</v>
      </c>
      <c r="DH1656" t="s">
        <v>2699</v>
      </c>
      <c r="DI1656" t="s">
        <v>374</v>
      </c>
      <c r="DJ1656" s="4">
        <v>77575</v>
      </c>
      <c r="DK1656" t="s">
        <v>5171</v>
      </c>
      <c r="DL1656" t="s">
        <v>134</v>
      </c>
      <c r="DM1656">
        <v>3</v>
      </c>
      <c r="DN1656" t="s">
        <v>22774</v>
      </c>
      <c r="DO1656" t="s">
        <v>22775</v>
      </c>
      <c r="DP1656" t="s">
        <v>374</v>
      </c>
      <c r="DQ1656" t="str">
        <f>"75832"</f>
        <v>75832</v>
      </c>
      <c r="DR1656" t="s">
        <v>5171</v>
      </c>
      <c r="DS1656" t="s">
        <v>4162</v>
      </c>
      <c r="DT1656">
        <v>2</v>
      </c>
      <c r="DU1656">
        <v>9</v>
      </c>
      <c r="DV1656" t="s">
        <v>134</v>
      </c>
      <c r="DW1656" t="s">
        <v>134</v>
      </c>
      <c r="DX1656" t="s">
        <v>134</v>
      </c>
      <c r="DY1656" t="s">
        <v>134</v>
      </c>
      <c r="DZ1656">
        <v>3</v>
      </c>
      <c r="EA1656" t="s">
        <v>136</v>
      </c>
      <c r="EC1656" s="5">
        <v>12.68</v>
      </c>
      <c r="ED1656" s="5">
        <v>55</v>
      </c>
      <c r="EE1656">
        <v>12143566791</v>
      </c>
      <c r="EF1656" t="s">
        <v>22776</v>
      </c>
      <c r="EG1656" t="s">
        <v>148</v>
      </c>
      <c r="EH1656">
        <v>0</v>
      </c>
    </row>
    <row r="1657" spans="1:138" ht="15" customHeight="1" x14ac:dyDescent="0.35">
      <c r="A1657" t="s">
        <v>3763</v>
      </c>
      <c r="B1657" t="s">
        <v>157</v>
      </c>
      <c r="C1657" s="1">
        <v>44140.642305439818</v>
      </c>
      <c r="D1657" s="1">
        <v>44176</v>
      </c>
      <c r="E1657" t="s">
        <v>133</v>
      </c>
      <c r="F1657" t="s">
        <v>136</v>
      </c>
      <c r="G1657" t="s">
        <v>135</v>
      </c>
      <c r="H1657" t="s">
        <v>136</v>
      </c>
      <c r="I1657" t="s">
        <v>3764</v>
      </c>
      <c r="K1657" t="s">
        <v>3765</v>
      </c>
      <c r="M1657" t="s">
        <v>3766</v>
      </c>
      <c r="N1657" t="s">
        <v>374</v>
      </c>
      <c r="O1657" s="4">
        <v>78380</v>
      </c>
      <c r="P1657" t="s">
        <v>140</v>
      </c>
      <c r="R1657">
        <v>13618138993</v>
      </c>
      <c r="T1657">
        <v>11213</v>
      </c>
      <c r="U1657" t="s">
        <v>3767</v>
      </c>
      <c r="V1657" t="s">
        <v>3768</v>
      </c>
      <c r="X1657" t="s">
        <v>164</v>
      </c>
      <c r="Y1657" t="s">
        <v>3765</v>
      </c>
      <c r="AA1657" t="s">
        <v>3766</v>
      </c>
      <c r="AB1657" t="s">
        <v>374</v>
      </c>
      <c r="AC1657" s="4">
        <v>78380</v>
      </c>
      <c r="AD1657" t="s">
        <v>140</v>
      </c>
      <c r="AF1657">
        <v>13618138993</v>
      </c>
      <c r="AH1657" t="s">
        <v>148</v>
      </c>
      <c r="AI1657" t="s">
        <v>168</v>
      </c>
      <c r="AJ1657" t="s">
        <v>456</v>
      </c>
      <c r="AK1657" t="s">
        <v>457</v>
      </c>
      <c r="AM1657" t="s">
        <v>458</v>
      </c>
      <c r="AO1657" t="s">
        <v>459</v>
      </c>
      <c r="AP1657" t="s">
        <v>460</v>
      </c>
      <c r="AQ1657" s="4">
        <v>73737</v>
      </c>
      <c r="AR1657" t="s">
        <v>140</v>
      </c>
      <c r="AT1657">
        <v>15802274747</v>
      </c>
      <c r="AV1657" t="s">
        <v>461</v>
      </c>
      <c r="AW1657" t="s">
        <v>462</v>
      </c>
      <c r="AZ1657" t="s">
        <v>288</v>
      </c>
      <c r="BA1657" t="s">
        <v>289</v>
      </c>
      <c r="BB1657" t="s">
        <v>136</v>
      </c>
      <c r="BC1657" t="s">
        <v>136</v>
      </c>
      <c r="BD1657" t="s">
        <v>148</v>
      </c>
      <c r="BE1657" t="s">
        <v>136</v>
      </c>
      <c r="BF1657" t="s">
        <v>136</v>
      </c>
      <c r="BG1657" t="s">
        <v>134</v>
      </c>
      <c r="BH1657" t="s">
        <v>136</v>
      </c>
      <c r="BN1657" t="s">
        <v>3769</v>
      </c>
      <c r="BO1657" t="s">
        <v>965</v>
      </c>
      <c r="BP1657">
        <v>6</v>
      </c>
      <c r="BQ1657">
        <v>6</v>
      </c>
      <c r="BR1657">
        <v>6</v>
      </c>
      <c r="BS1657" s="1">
        <v>44211</v>
      </c>
      <c r="BT1657" s="1">
        <v>44501</v>
      </c>
      <c r="BU1657" s="1">
        <v>44211</v>
      </c>
      <c r="BV1657" s="1">
        <v>44501</v>
      </c>
      <c r="BW1657" t="s">
        <v>136</v>
      </c>
      <c r="BX1657">
        <v>48</v>
      </c>
      <c r="BY1657">
        <v>0</v>
      </c>
      <c r="BZ1657">
        <v>8</v>
      </c>
      <c r="CA1657">
        <v>8</v>
      </c>
      <c r="CB1657">
        <v>8</v>
      </c>
      <c r="CC1657">
        <v>8</v>
      </c>
      <c r="CD1657">
        <v>8</v>
      </c>
      <c r="CE1657">
        <v>8</v>
      </c>
      <c r="CF1657" t="str">
        <f>"8:00 AM"</f>
        <v>8:00 AM</v>
      </c>
      <c r="CG1657" t="str">
        <f>"5:00 PM"</f>
        <v>5:00 PM</v>
      </c>
      <c r="CH1657" s="5">
        <v>12.67</v>
      </c>
      <c r="CI1657" t="s">
        <v>146</v>
      </c>
      <c r="CL1657" t="s">
        <v>136</v>
      </c>
      <c r="CM1657" t="s">
        <v>312</v>
      </c>
      <c r="CN1657" t="s">
        <v>148</v>
      </c>
      <c r="CO1657" t="s">
        <v>465</v>
      </c>
      <c r="CP1657" t="s">
        <v>149</v>
      </c>
      <c r="CQ1657">
        <v>3</v>
      </c>
      <c r="CR1657">
        <v>0</v>
      </c>
      <c r="CS1657" t="s">
        <v>136</v>
      </c>
      <c r="CT1657" t="s">
        <v>134</v>
      </c>
      <c r="CU1657" t="s">
        <v>136</v>
      </c>
      <c r="CV1657" t="s">
        <v>134</v>
      </c>
      <c r="CW1657" t="s">
        <v>134</v>
      </c>
      <c r="CX1657">
        <v>75</v>
      </c>
      <c r="CY1657" t="s">
        <v>134</v>
      </c>
      <c r="CZ1657" t="s">
        <v>134</v>
      </c>
      <c r="DA1657" t="s">
        <v>134</v>
      </c>
      <c r="DB1657" t="s">
        <v>136</v>
      </c>
      <c r="DC1657" t="s">
        <v>134</v>
      </c>
      <c r="DD1657" t="s">
        <v>136</v>
      </c>
      <c r="DF1657" t="s">
        <v>466</v>
      </c>
      <c r="DG1657" t="s">
        <v>3765</v>
      </c>
      <c r="DH1657" t="s">
        <v>3766</v>
      </c>
      <c r="DI1657" t="s">
        <v>374</v>
      </c>
      <c r="DJ1657" s="4">
        <v>78380</v>
      </c>
      <c r="DK1657" t="s">
        <v>3770</v>
      </c>
      <c r="DL1657" t="s">
        <v>136</v>
      </c>
      <c r="DM1657">
        <v>1</v>
      </c>
      <c r="DN1657" t="s">
        <v>3771</v>
      </c>
      <c r="DO1657" t="s">
        <v>3766</v>
      </c>
      <c r="DP1657" t="s">
        <v>374</v>
      </c>
      <c r="DQ1657" t="str">
        <f>"78380"</f>
        <v>78380</v>
      </c>
      <c r="DR1657" t="s">
        <v>3770</v>
      </c>
      <c r="DS1657" t="s">
        <v>296</v>
      </c>
      <c r="DT1657">
        <v>1</v>
      </c>
      <c r="DU1657">
        <v>3</v>
      </c>
      <c r="DV1657" t="s">
        <v>134</v>
      </c>
      <c r="DW1657" t="s">
        <v>134</v>
      </c>
      <c r="DX1657" t="s">
        <v>134</v>
      </c>
      <c r="DY1657" t="s">
        <v>134</v>
      </c>
      <c r="DZ1657">
        <v>2</v>
      </c>
      <c r="EA1657" t="s">
        <v>136</v>
      </c>
      <c r="EC1657" s="5">
        <v>12.68</v>
      </c>
      <c r="ED1657" s="5">
        <v>55</v>
      </c>
      <c r="EE1657">
        <v>13618138993</v>
      </c>
      <c r="EF1657" t="s">
        <v>3772</v>
      </c>
      <c r="EG1657" t="s">
        <v>148</v>
      </c>
      <c r="EH1657">
        <v>0</v>
      </c>
    </row>
    <row r="1658" spans="1:138" ht="15" customHeight="1" x14ac:dyDescent="0.35">
      <c r="A1658" t="s">
        <v>8909</v>
      </c>
      <c r="B1658" t="s">
        <v>157</v>
      </c>
      <c r="C1658" s="1">
        <v>44138.677311111111</v>
      </c>
      <c r="D1658" s="1">
        <v>44176</v>
      </c>
      <c r="E1658" t="s">
        <v>133</v>
      </c>
      <c r="F1658" t="s">
        <v>136</v>
      </c>
      <c r="G1658" t="s">
        <v>135</v>
      </c>
      <c r="H1658" t="s">
        <v>136</v>
      </c>
      <c r="I1658" t="s">
        <v>8910</v>
      </c>
      <c r="K1658" t="s">
        <v>8911</v>
      </c>
      <c r="M1658" t="s">
        <v>631</v>
      </c>
      <c r="N1658" t="s">
        <v>395</v>
      </c>
      <c r="O1658" s="4">
        <v>96073</v>
      </c>
      <c r="P1658" t="s">
        <v>140</v>
      </c>
      <c r="R1658">
        <v>15305471720</v>
      </c>
      <c r="T1658">
        <v>112910</v>
      </c>
      <c r="U1658" t="s">
        <v>8912</v>
      </c>
      <c r="V1658" t="s">
        <v>1077</v>
      </c>
      <c r="X1658" t="s">
        <v>164</v>
      </c>
      <c r="Y1658" t="s">
        <v>8911</v>
      </c>
      <c r="AA1658" t="s">
        <v>631</v>
      </c>
      <c r="AB1658" t="s">
        <v>395</v>
      </c>
      <c r="AC1658" s="4">
        <v>96073</v>
      </c>
      <c r="AD1658" t="s">
        <v>140</v>
      </c>
      <c r="AF1658">
        <v>15305471720</v>
      </c>
      <c r="AH1658" t="s">
        <v>148</v>
      </c>
      <c r="AI1658" t="s">
        <v>168</v>
      </c>
      <c r="AJ1658" t="s">
        <v>456</v>
      </c>
      <c r="AK1658" t="s">
        <v>457</v>
      </c>
      <c r="AM1658" t="s">
        <v>458</v>
      </c>
      <c r="AO1658" t="s">
        <v>459</v>
      </c>
      <c r="AP1658" t="s">
        <v>460</v>
      </c>
      <c r="AQ1658" s="4">
        <v>73737</v>
      </c>
      <c r="AR1658" t="s">
        <v>140</v>
      </c>
      <c r="AT1658">
        <v>15802274747</v>
      </c>
      <c r="AV1658" t="s">
        <v>461</v>
      </c>
      <c r="AW1658" t="s">
        <v>462</v>
      </c>
      <c r="AZ1658" t="s">
        <v>334</v>
      </c>
      <c r="BA1658" t="s">
        <v>335</v>
      </c>
      <c r="BB1658" t="s">
        <v>136</v>
      </c>
      <c r="BC1658" t="s">
        <v>136</v>
      </c>
      <c r="BD1658" t="s">
        <v>148</v>
      </c>
      <c r="BE1658" t="s">
        <v>136</v>
      </c>
      <c r="BF1658" t="s">
        <v>136</v>
      </c>
      <c r="BG1658" t="s">
        <v>134</v>
      </c>
      <c r="BH1658" t="s">
        <v>136</v>
      </c>
      <c r="BN1658" t="s">
        <v>8913</v>
      </c>
      <c r="BO1658" t="s">
        <v>464</v>
      </c>
      <c r="BP1658">
        <v>6</v>
      </c>
      <c r="BQ1658">
        <v>6</v>
      </c>
      <c r="BR1658">
        <v>6</v>
      </c>
      <c r="BS1658" s="1">
        <v>44211</v>
      </c>
      <c r="BT1658" s="1">
        <v>44515</v>
      </c>
      <c r="BU1658" s="1">
        <v>44211</v>
      </c>
      <c r="BV1658" s="1">
        <v>44515</v>
      </c>
      <c r="BW1658" t="s">
        <v>136</v>
      </c>
      <c r="BX1658">
        <v>48</v>
      </c>
      <c r="BY1658">
        <v>0</v>
      </c>
      <c r="BZ1658">
        <v>8</v>
      </c>
      <c r="CA1658">
        <v>8</v>
      </c>
      <c r="CB1658">
        <v>8</v>
      </c>
      <c r="CC1658">
        <v>8</v>
      </c>
      <c r="CD1658">
        <v>8</v>
      </c>
      <c r="CE1658">
        <v>8</v>
      </c>
      <c r="CF1658" t="str">
        <f>"8:00 AM"</f>
        <v>8:00 AM</v>
      </c>
      <c r="CG1658" t="str">
        <f>"5:00 PM"</f>
        <v>5:00 PM</v>
      </c>
      <c r="CH1658" s="5">
        <v>14.77</v>
      </c>
      <c r="CI1658" t="s">
        <v>146</v>
      </c>
      <c r="CL1658" t="s">
        <v>136</v>
      </c>
      <c r="CM1658" t="s">
        <v>312</v>
      </c>
      <c r="CN1658" t="s">
        <v>148</v>
      </c>
      <c r="CO1658" t="s">
        <v>465</v>
      </c>
      <c r="CP1658" t="s">
        <v>149</v>
      </c>
      <c r="CQ1658">
        <v>3</v>
      </c>
      <c r="CR1658">
        <v>0</v>
      </c>
      <c r="CS1658" t="s">
        <v>136</v>
      </c>
      <c r="CT1658" t="s">
        <v>134</v>
      </c>
      <c r="CU1658" t="s">
        <v>136</v>
      </c>
      <c r="CV1658" t="s">
        <v>134</v>
      </c>
      <c r="CW1658" t="s">
        <v>134</v>
      </c>
      <c r="CX1658">
        <v>75</v>
      </c>
      <c r="CY1658" t="s">
        <v>134</v>
      </c>
      <c r="CZ1658" t="s">
        <v>134</v>
      </c>
      <c r="DA1658" t="s">
        <v>134</v>
      </c>
      <c r="DB1658" t="s">
        <v>136</v>
      </c>
      <c r="DC1658" t="s">
        <v>134</v>
      </c>
      <c r="DD1658" t="s">
        <v>136</v>
      </c>
      <c r="DF1658" t="s">
        <v>466</v>
      </c>
      <c r="DG1658" t="s">
        <v>8914</v>
      </c>
      <c r="DH1658" t="s">
        <v>631</v>
      </c>
      <c r="DI1658" t="s">
        <v>395</v>
      </c>
      <c r="DJ1658" s="4">
        <v>96073</v>
      </c>
      <c r="DK1658" t="s">
        <v>637</v>
      </c>
      <c r="DL1658" t="s">
        <v>136</v>
      </c>
      <c r="DM1658">
        <v>1</v>
      </c>
      <c r="DN1658" t="s">
        <v>8914</v>
      </c>
      <c r="DO1658" t="s">
        <v>631</v>
      </c>
      <c r="DP1658" t="s">
        <v>395</v>
      </c>
      <c r="DQ1658" t="str">
        <f>"96073"</f>
        <v>96073</v>
      </c>
      <c r="DR1658" t="s">
        <v>637</v>
      </c>
      <c r="DS1658" t="s">
        <v>296</v>
      </c>
      <c r="DT1658">
        <v>1</v>
      </c>
      <c r="DU1658">
        <v>4</v>
      </c>
      <c r="DV1658" t="s">
        <v>134</v>
      </c>
      <c r="DW1658" t="s">
        <v>134</v>
      </c>
      <c r="DX1658" t="s">
        <v>134</v>
      </c>
      <c r="DY1658" t="s">
        <v>134</v>
      </c>
      <c r="DZ1658">
        <v>2</v>
      </c>
      <c r="EA1658" t="s">
        <v>136</v>
      </c>
      <c r="EC1658" s="5">
        <v>12.68</v>
      </c>
      <c r="ED1658" s="5">
        <v>55</v>
      </c>
      <c r="EE1658">
        <v>15305471720</v>
      </c>
      <c r="EF1658" t="s">
        <v>8915</v>
      </c>
      <c r="EG1658" t="s">
        <v>148</v>
      </c>
      <c r="EH1658">
        <v>0</v>
      </c>
    </row>
    <row r="1659" spans="1:138" ht="15" customHeight="1" x14ac:dyDescent="0.35">
      <c r="A1659" t="s">
        <v>26928</v>
      </c>
      <c r="B1659" t="s">
        <v>157</v>
      </c>
      <c r="C1659" s="1">
        <v>44144.485878587962</v>
      </c>
      <c r="D1659" s="1">
        <v>44176</v>
      </c>
      <c r="E1659" t="s">
        <v>133</v>
      </c>
      <c r="F1659" t="s">
        <v>136</v>
      </c>
      <c r="G1659" t="s">
        <v>135</v>
      </c>
      <c r="H1659" t="s">
        <v>136</v>
      </c>
      <c r="I1659" t="s">
        <v>26929</v>
      </c>
      <c r="J1659" t="s">
        <v>7006</v>
      </c>
      <c r="K1659" t="s">
        <v>26930</v>
      </c>
      <c r="L1659" t="s">
        <v>155</v>
      </c>
      <c r="M1659" t="s">
        <v>11915</v>
      </c>
      <c r="N1659" t="s">
        <v>246</v>
      </c>
      <c r="O1659" s="4">
        <v>71322</v>
      </c>
      <c r="P1659" t="s">
        <v>140</v>
      </c>
      <c r="R1659">
        <v>13379459120</v>
      </c>
      <c r="T1659">
        <v>1119</v>
      </c>
      <c r="U1659" t="s">
        <v>26931</v>
      </c>
      <c r="V1659" t="s">
        <v>2788</v>
      </c>
      <c r="W1659" t="s">
        <v>155</v>
      </c>
      <c r="X1659" t="s">
        <v>164</v>
      </c>
      <c r="Y1659" t="s">
        <v>26930</v>
      </c>
      <c r="Z1659" t="s">
        <v>155</v>
      </c>
      <c r="AA1659" t="s">
        <v>11915</v>
      </c>
      <c r="AB1659" t="s">
        <v>246</v>
      </c>
      <c r="AC1659" s="4">
        <v>71322</v>
      </c>
      <c r="AD1659" t="s">
        <v>140</v>
      </c>
      <c r="AE1659" t="s">
        <v>5402</v>
      </c>
      <c r="AF1659">
        <v>13379459120</v>
      </c>
      <c r="AH1659" t="s">
        <v>26932</v>
      </c>
      <c r="AI1659" t="s">
        <v>168</v>
      </c>
      <c r="AJ1659" t="s">
        <v>7007</v>
      </c>
      <c r="AK1659" t="s">
        <v>1077</v>
      </c>
      <c r="AL1659" t="s">
        <v>155</v>
      </c>
      <c r="AM1659" t="s">
        <v>7008</v>
      </c>
      <c r="AN1659" t="s">
        <v>155</v>
      </c>
      <c r="AO1659" t="s">
        <v>2921</v>
      </c>
      <c r="AP1659" t="s">
        <v>246</v>
      </c>
      <c r="AQ1659" s="4">
        <v>70820</v>
      </c>
      <c r="AR1659" t="s">
        <v>140</v>
      </c>
      <c r="AS1659" t="s">
        <v>5402</v>
      </c>
      <c r="AT1659">
        <v>12257739449</v>
      </c>
      <c r="AV1659" t="s">
        <v>7009</v>
      </c>
      <c r="AW1659" t="s">
        <v>7010</v>
      </c>
      <c r="AZ1659" t="s">
        <v>334</v>
      </c>
      <c r="BA1659" t="s">
        <v>335</v>
      </c>
      <c r="BB1659" t="s">
        <v>136</v>
      </c>
      <c r="BC1659" t="s">
        <v>136</v>
      </c>
      <c r="BD1659" t="s">
        <v>148</v>
      </c>
      <c r="BE1659" t="s">
        <v>136</v>
      </c>
      <c r="BF1659" t="s">
        <v>136</v>
      </c>
      <c r="BG1659" t="s">
        <v>134</v>
      </c>
      <c r="BH1659" t="s">
        <v>136</v>
      </c>
      <c r="BN1659" t="s">
        <v>26933</v>
      </c>
      <c r="BO1659" t="s">
        <v>13746</v>
      </c>
      <c r="BP1659">
        <v>18</v>
      </c>
      <c r="BQ1659">
        <v>18</v>
      </c>
      <c r="BR1659">
        <v>18</v>
      </c>
      <c r="BS1659" s="1">
        <v>44211</v>
      </c>
      <c r="BT1659" s="1">
        <v>44377</v>
      </c>
      <c r="BU1659" s="1">
        <v>44211</v>
      </c>
      <c r="BV1659" s="1">
        <v>44377</v>
      </c>
      <c r="BW1659" t="s">
        <v>136</v>
      </c>
      <c r="BX1659">
        <v>35</v>
      </c>
      <c r="BY1659">
        <v>0</v>
      </c>
      <c r="BZ1659">
        <v>7</v>
      </c>
      <c r="CA1659">
        <v>7</v>
      </c>
      <c r="CB1659">
        <v>7</v>
      </c>
      <c r="CC1659">
        <v>7</v>
      </c>
      <c r="CD1659">
        <v>7</v>
      </c>
      <c r="CE1659">
        <v>0</v>
      </c>
      <c r="CF1659" t="str">
        <f>"7:00 AM"</f>
        <v>7:00 AM</v>
      </c>
      <c r="CG1659" t="str">
        <f>"3:00 PM"</f>
        <v>3:00 PM</v>
      </c>
      <c r="CH1659" s="5">
        <v>11.83</v>
      </c>
      <c r="CI1659" t="s">
        <v>146</v>
      </c>
      <c r="CJ1659">
        <v>0</v>
      </c>
      <c r="CK1659" t="s">
        <v>155</v>
      </c>
      <c r="CL1659" t="s">
        <v>136</v>
      </c>
      <c r="CM1659" t="s">
        <v>147</v>
      </c>
      <c r="CN1659" t="s">
        <v>148</v>
      </c>
      <c r="CO1659" s="2" t="s">
        <v>26934</v>
      </c>
      <c r="CP1659" t="s">
        <v>149</v>
      </c>
      <c r="CQ1659">
        <v>2</v>
      </c>
      <c r="CR1659">
        <v>0</v>
      </c>
      <c r="CS1659" t="s">
        <v>136</v>
      </c>
      <c r="CT1659" t="s">
        <v>136</v>
      </c>
      <c r="CU1659" t="s">
        <v>136</v>
      </c>
      <c r="CV1659" t="s">
        <v>134</v>
      </c>
      <c r="CW1659" t="s">
        <v>136</v>
      </c>
      <c r="CY1659" t="s">
        <v>136</v>
      </c>
      <c r="CZ1659" t="s">
        <v>136</v>
      </c>
      <c r="DA1659" t="s">
        <v>136</v>
      </c>
      <c r="DB1659" t="s">
        <v>136</v>
      </c>
      <c r="DC1659" t="s">
        <v>136</v>
      </c>
      <c r="DD1659" t="s">
        <v>136</v>
      </c>
      <c r="DF1659" t="s">
        <v>1841</v>
      </c>
      <c r="DG1659" t="s">
        <v>26930</v>
      </c>
      <c r="DH1659" t="s">
        <v>11915</v>
      </c>
      <c r="DI1659" t="s">
        <v>246</v>
      </c>
      <c r="DJ1659" s="4">
        <v>71322</v>
      </c>
      <c r="DK1659" t="s">
        <v>711</v>
      </c>
      <c r="DL1659" t="s">
        <v>136</v>
      </c>
      <c r="DM1659">
        <v>1</v>
      </c>
      <c r="DN1659" s="2" t="s">
        <v>26935</v>
      </c>
      <c r="DO1659" t="s">
        <v>11915</v>
      </c>
      <c r="DP1659" t="s">
        <v>246</v>
      </c>
      <c r="DQ1659" t="str">
        <f>"71322"</f>
        <v>71322</v>
      </c>
      <c r="DR1659" t="s">
        <v>711</v>
      </c>
      <c r="DS1659" t="s">
        <v>26936</v>
      </c>
      <c r="DT1659">
        <v>2</v>
      </c>
      <c r="DU1659">
        <v>28</v>
      </c>
      <c r="DV1659" t="s">
        <v>136</v>
      </c>
      <c r="DW1659" t="s">
        <v>134</v>
      </c>
      <c r="DX1659" t="s">
        <v>136</v>
      </c>
      <c r="DY1659" t="s">
        <v>136</v>
      </c>
      <c r="DZ1659">
        <v>1</v>
      </c>
      <c r="EA1659" t="s">
        <v>136</v>
      </c>
      <c r="EC1659" s="5">
        <v>12.68</v>
      </c>
      <c r="ED1659" s="5">
        <v>55</v>
      </c>
      <c r="EE1659">
        <v>13379459120</v>
      </c>
      <c r="EF1659" t="s">
        <v>26932</v>
      </c>
      <c r="EG1659" t="s">
        <v>155</v>
      </c>
      <c r="EH1659">
        <v>0</v>
      </c>
    </row>
    <row r="1660" spans="1:138" ht="15" customHeight="1" x14ac:dyDescent="0.35">
      <c r="A1660" t="s">
        <v>5660</v>
      </c>
      <c r="B1660" t="s">
        <v>157</v>
      </c>
      <c r="C1660" s="1">
        <v>44139.239201041666</v>
      </c>
      <c r="D1660" s="1">
        <v>44176</v>
      </c>
      <c r="E1660" t="s">
        <v>133</v>
      </c>
      <c r="F1660" t="s">
        <v>136</v>
      </c>
      <c r="G1660" t="s">
        <v>135</v>
      </c>
      <c r="H1660" t="s">
        <v>136</v>
      </c>
      <c r="I1660" t="s">
        <v>5661</v>
      </c>
      <c r="K1660" t="s">
        <v>5662</v>
      </c>
      <c r="M1660" t="s">
        <v>5663</v>
      </c>
      <c r="N1660" t="s">
        <v>720</v>
      </c>
      <c r="O1660" s="4">
        <v>39360</v>
      </c>
      <c r="P1660" t="s">
        <v>140</v>
      </c>
      <c r="R1660">
        <v>16017767477</v>
      </c>
      <c r="T1660">
        <v>111332</v>
      </c>
      <c r="U1660" t="s">
        <v>3869</v>
      </c>
      <c r="V1660" t="s">
        <v>5664</v>
      </c>
      <c r="X1660" t="s">
        <v>164</v>
      </c>
      <c r="Y1660" t="s">
        <v>5662</v>
      </c>
      <c r="AA1660" t="s">
        <v>5663</v>
      </c>
      <c r="AB1660" t="s">
        <v>720</v>
      </c>
      <c r="AC1660" s="4">
        <v>39360</v>
      </c>
      <c r="AD1660" t="s">
        <v>140</v>
      </c>
      <c r="AF1660">
        <v>16017767477</v>
      </c>
      <c r="AH1660" t="s">
        <v>5665</v>
      </c>
      <c r="AI1660" t="s">
        <v>168</v>
      </c>
      <c r="AJ1660" t="s">
        <v>814</v>
      </c>
      <c r="AK1660" t="s">
        <v>815</v>
      </c>
      <c r="AL1660" t="s">
        <v>2898</v>
      </c>
      <c r="AM1660" t="s">
        <v>817</v>
      </c>
      <c r="AO1660" t="s">
        <v>818</v>
      </c>
      <c r="AP1660" t="s">
        <v>720</v>
      </c>
      <c r="AQ1660" s="4">
        <v>39114</v>
      </c>
      <c r="AR1660" t="s">
        <v>140</v>
      </c>
      <c r="AT1660">
        <v>16018475110</v>
      </c>
      <c r="AV1660" t="s">
        <v>819</v>
      </c>
      <c r="AW1660" t="s">
        <v>820</v>
      </c>
      <c r="AZ1660" t="s">
        <v>821</v>
      </c>
      <c r="BA1660" t="s">
        <v>822</v>
      </c>
      <c r="BB1660" t="s">
        <v>136</v>
      </c>
      <c r="BC1660" t="s">
        <v>136</v>
      </c>
      <c r="BD1660" t="s">
        <v>148</v>
      </c>
      <c r="BE1660" t="s">
        <v>136</v>
      </c>
      <c r="BF1660" t="s">
        <v>136</v>
      </c>
      <c r="BG1660" t="s">
        <v>134</v>
      </c>
      <c r="BH1660" t="s">
        <v>136</v>
      </c>
      <c r="BN1660" t="s">
        <v>5666</v>
      </c>
      <c r="BO1660" t="s">
        <v>2634</v>
      </c>
      <c r="BP1660">
        <v>8</v>
      </c>
      <c r="BQ1660">
        <v>8</v>
      </c>
      <c r="BR1660">
        <v>8</v>
      </c>
      <c r="BS1660" s="1">
        <v>44210</v>
      </c>
      <c r="BT1660" s="1">
        <v>44510</v>
      </c>
      <c r="BU1660" s="1">
        <v>44210</v>
      </c>
      <c r="BV1660" s="1">
        <v>44510</v>
      </c>
      <c r="BW1660" t="s">
        <v>136</v>
      </c>
      <c r="BX1660">
        <v>40</v>
      </c>
      <c r="BY1660">
        <v>0</v>
      </c>
      <c r="BZ1660">
        <v>8</v>
      </c>
      <c r="CA1660">
        <v>8</v>
      </c>
      <c r="CB1660">
        <v>8</v>
      </c>
      <c r="CC1660">
        <v>8</v>
      </c>
      <c r="CD1660">
        <v>8</v>
      </c>
      <c r="CE1660">
        <v>0</v>
      </c>
      <c r="CF1660" t="str">
        <f>"7:00 AM"</f>
        <v>7:00 AM</v>
      </c>
      <c r="CG1660" t="str">
        <f>"4:00 PM"</f>
        <v>4:00 PM</v>
      </c>
      <c r="CH1660" s="5">
        <v>11.83</v>
      </c>
      <c r="CI1660" t="s">
        <v>146</v>
      </c>
      <c r="CL1660" t="s">
        <v>134</v>
      </c>
      <c r="CM1660" t="s">
        <v>312</v>
      </c>
      <c r="CN1660" t="s">
        <v>148</v>
      </c>
      <c r="CO1660" s="2" t="s">
        <v>5529</v>
      </c>
      <c r="CP1660" t="s">
        <v>149</v>
      </c>
      <c r="CQ1660">
        <v>3</v>
      </c>
      <c r="CR1660">
        <v>0</v>
      </c>
      <c r="CS1660" t="s">
        <v>136</v>
      </c>
      <c r="CT1660" t="s">
        <v>134</v>
      </c>
      <c r="CU1660" t="s">
        <v>134</v>
      </c>
      <c r="CV1660" t="s">
        <v>134</v>
      </c>
      <c r="CW1660" t="s">
        <v>134</v>
      </c>
      <c r="CX1660">
        <v>50</v>
      </c>
      <c r="CY1660" t="s">
        <v>134</v>
      </c>
      <c r="CZ1660" t="s">
        <v>134</v>
      </c>
      <c r="DA1660" t="s">
        <v>136</v>
      </c>
      <c r="DB1660" t="s">
        <v>134</v>
      </c>
      <c r="DC1660" t="s">
        <v>134</v>
      </c>
      <c r="DD1660" t="s">
        <v>136</v>
      </c>
      <c r="DF1660" t="s">
        <v>5667</v>
      </c>
      <c r="DG1660" t="s">
        <v>5662</v>
      </c>
      <c r="DH1660" t="s">
        <v>5668</v>
      </c>
      <c r="DI1660" t="s">
        <v>720</v>
      </c>
      <c r="DJ1660" s="4">
        <v>39360</v>
      </c>
      <c r="DK1660" t="s">
        <v>5669</v>
      </c>
      <c r="DL1660" t="s">
        <v>136</v>
      </c>
      <c r="DM1660">
        <v>1</v>
      </c>
      <c r="DN1660" t="s">
        <v>5670</v>
      </c>
      <c r="DO1660" t="s">
        <v>5663</v>
      </c>
      <c r="DP1660" t="s">
        <v>720</v>
      </c>
      <c r="DQ1660" t="str">
        <f>"39360"</f>
        <v>39360</v>
      </c>
      <c r="DR1660" t="s">
        <v>5669</v>
      </c>
      <c r="DS1660" t="s">
        <v>5671</v>
      </c>
      <c r="DT1660">
        <v>1</v>
      </c>
      <c r="DU1660">
        <v>2</v>
      </c>
      <c r="DV1660" t="s">
        <v>136</v>
      </c>
      <c r="DW1660" t="s">
        <v>136</v>
      </c>
      <c r="DX1660" t="s">
        <v>134</v>
      </c>
      <c r="DY1660" t="s">
        <v>134</v>
      </c>
      <c r="DZ1660">
        <v>5</v>
      </c>
      <c r="EA1660" t="s">
        <v>136</v>
      </c>
      <c r="EC1660" s="5">
        <v>12.68</v>
      </c>
      <c r="ED1660" s="5">
        <v>55</v>
      </c>
      <c r="EE1660">
        <v>16017767477</v>
      </c>
      <c r="EF1660" t="s">
        <v>5672</v>
      </c>
      <c r="EG1660" t="s">
        <v>2899</v>
      </c>
      <c r="EH1660">
        <v>17</v>
      </c>
    </row>
    <row r="1661" spans="1:138" ht="15" customHeight="1" x14ac:dyDescent="0.35">
      <c r="A1661" t="s">
        <v>22206</v>
      </c>
      <c r="B1661" t="s">
        <v>157</v>
      </c>
      <c r="C1661" s="1">
        <v>44141.709381018518</v>
      </c>
      <c r="D1661" s="1">
        <v>44176</v>
      </c>
      <c r="E1661" t="s">
        <v>133</v>
      </c>
      <c r="F1661" t="s">
        <v>136</v>
      </c>
      <c r="G1661" t="s">
        <v>135</v>
      </c>
      <c r="H1661" t="s">
        <v>136</v>
      </c>
      <c r="I1661" t="s">
        <v>22207</v>
      </c>
      <c r="K1661" t="s">
        <v>22208</v>
      </c>
      <c r="M1661" t="s">
        <v>22209</v>
      </c>
      <c r="N1661" t="s">
        <v>374</v>
      </c>
      <c r="O1661" s="4">
        <v>75165</v>
      </c>
      <c r="P1661" t="s">
        <v>140</v>
      </c>
      <c r="R1661">
        <v>12146213568</v>
      </c>
      <c r="T1661">
        <v>112910</v>
      </c>
      <c r="U1661" t="s">
        <v>9968</v>
      </c>
      <c r="V1661" t="s">
        <v>255</v>
      </c>
      <c r="X1661" t="s">
        <v>6277</v>
      </c>
      <c r="Y1661" t="s">
        <v>22208</v>
      </c>
      <c r="AA1661" t="s">
        <v>22209</v>
      </c>
      <c r="AB1661" t="s">
        <v>374</v>
      </c>
      <c r="AC1661" s="4">
        <v>75165</v>
      </c>
      <c r="AD1661" t="s">
        <v>140</v>
      </c>
      <c r="AF1661">
        <v>12146213568</v>
      </c>
      <c r="AH1661" t="s">
        <v>148</v>
      </c>
      <c r="AI1661" t="s">
        <v>168</v>
      </c>
      <c r="AJ1661" t="s">
        <v>456</v>
      </c>
      <c r="AK1661" t="s">
        <v>457</v>
      </c>
      <c r="AM1661" t="s">
        <v>458</v>
      </c>
      <c r="AO1661" t="s">
        <v>459</v>
      </c>
      <c r="AP1661" t="s">
        <v>460</v>
      </c>
      <c r="AQ1661" s="4">
        <v>73737</v>
      </c>
      <c r="AR1661" t="s">
        <v>140</v>
      </c>
      <c r="AT1661">
        <v>15802274747</v>
      </c>
      <c r="AV1661" t="s">
        <v>461</v>
      </c>
      <c r="AW1661" t="s">
        <v>462</v>
      </c>
      <c r="AZ1661" t="s">
        <v>334</v>
      </c>
      <c r="BA1661" t="s">
        <v>335</v>
      </c>
      <c r="BB1661" t="s">
        <v>136</v>
      </c>
      <c r="BC1661" t="s">
        <v>136</v>
      </c>
      <c r="BD1661" t="s">
        <v>148</v>
      </c>
      <c r="BE1661" t="s">
        <v>136</v>
      </c>
      <c r="BF1661" t="s">
        <v>136</v>
      </c>
      <c r="BG1661" t="s">
        <v>134</v>
      </c>
      <c r="BH1661" t="s">
        <v>136</v>
      </c>
      <c r="BN1661" t="s">
        <v>22210</v>
      </c>
      <c r="BO1661" t="s">
        <v>464</v>
      </c>
      <c r="BP1661">
        <v>8</v>
      </c>
      <c r="BQ1661">
        <v>8</v>
      </c>
      <c r="BR1661">
        <v>8</v>
      </c>
      <c r="BS1661" s="1">
        <v>44211</v>
      </c>
      <c r="BT1661" s="1">
        <v>44515</v>
      </c>
      <c r="BU1661" s="1">
        <v>44211</v>
      </c>
      <c r="BV1661" s="1">
        <v>44515</v>
      </c>
      <c r="BW1661" t="s">
        <v>136</v>
      </c>
      <c r="BX1661">
        <v>48</v>
      </c>
      <c r="BY1661">
        <v>0</v>
      </c>
      <c r="BZ1661">
        <v>8</v>
      </c>
      <c r="CA1661">
        <v>8</v>
      </c>
      <c r="CB1661">
        <v>8</v>
      </c>
      <c r="CC1661">
        <v>8</v>
      </c>
      <c r="CD1661">
        <v>8</v>
      </c>
      <c r="CE1661">
        <v>8</v>
      </c>
      <c r="CF1661" t="str">
        <f>"8:00 AM"</f>
        <v>8:00 AM</v>
      </c>
      <c r="CG1661" t="str">
        <f>"5:00 PM"</f>
        <v>5:00 PM</v>
      </c>
      <c r="CH1661" s="5">
        <v>12.67</v>
      </c>
      <c r="CI1661" t="s">
        <v>146</v>
      </c>
      <c r="CL1661" t="s">
        <v>136</v>
      </c>
      <c r="CM1661" t="s">
        <v>312</v>
      </c>
      <c r="CN1661" t="s">
        <v>148</v>
      </c>
      <c r="CO1661" t="s">
        <v>465</v>
      </c>
      <c r="CP1661" t="s">
        <v>149</v>
      </c>
      <c r="CQ1661">
        <v>3</v>
      </c>
      <c r="CR1661">
        <v>0</v>
      </c>
      <c r="CS1661" t="s">
        <v>136</v>
      </c>
      <c r="CT1661" t="s">
        <v>134</v>
      </c>
      <c r="CU1661" t="s">
        <v>136</v>
      </c>
      <c r="CV1661" t="s">
        <v>134</v>
      </c>
      <c r="CW1661" t="s">
        <v>134</v>
      </c>
      <c r="CX1661">
        <v>75</v>
      </c>
      <c r="CY1661" t="s">
        <v>134</v>
      </c>
      <c r="CZ1661" t="s">
        <v>134</v>
      </c>
      <c r="DA1661" t="s">
        <v>134</v>
      </c>
      <c r="DB1661" t="s">
        <v>136</v>
      </c>
      <c r="DC1661" t="s">
        <v>134</v>
      </c>
      <c r="DD1661" t="s">
        <v>136</v>
      </c>
      <c r="DF1661" t="s">
        <v>466</v>
      </c>
      <c r="DG1661" t="s">
        <v>22211</v>
      </c>
      <c r="DH1661" t="s">
        <v>22209</v>
      </c>
      <c r="DI1661" t="s">
        <v>374</v>
      </c>
      <c r="DJ1661" s="4">
        <v>75165</v>
      </c>
      <c r="DK1661" t="s">
        <v>9214</v>
      </c>
      <c r="DL1661" t="s">
        <v>136</v>
      </c>
      <c r="DM1661">
        <v>1</v>
      </c>
      <c r="DN1661" t="s">
        <v>22211</v>
      </c>
      <c r="DO1661" t="s">
        <v>22209</v>
      </c>
      <c r="DP1661" t="s">
        <v>374</v>
      </c>
      <c r="DQ1661" t="str">
        <f>"75165"</f>
        <v>75165</v>
      </c>
      <c r="DR1661" t="s">
        <v>9214</v>
      </c>
      <c r="DS1661" t="s">
        <v>296</v>
      </c>
      <c r="DT1661">
        <v>1</v>
      </c>
      <c r="DU1661">
        <v>8</v>
      </c>
      <c r="DV1661" t="s">
        <v>134</v>
      </c>
      <c r="DW1661" t="s">
        <v>134</v>
      </c>
      <c r="DX1661" t="s">
        <v>134</v>
      </c>
      <c r="DY1661" t="s">
        <v>136</v>
      </c>
      <c r="DZ1661">
        <v>1</v>
      </c>
      <c r="EA1661" t="s">
        <v>136</v>
      </c>
      <c r="EC1661" s="5">
        <v>12.68</v>
      </c>
      <c r="ED1661" s="5">
        <v>55</v>
      </c>
      <c r="EE1661">
        <v>12146213568</v>
      </c>
      <c r="EF1661" t="s">
        <v>22212</v>
      </c>
      <c r="EG1661" t="s">
        <v>148</v>
      </c>
      <c r="EH1661">
        <v>0</v>
      </c>
    </row>
    <row r="1662" spans="1:138" ht="15" customHeight="1" x14ac:dyDescent="0.35">
      <c r="A1662" t="s">
        <v>11502</v>
      </c>
      <c r="B1662" t="s">
        <v>132</v>
      </c>
      <c r="C1662" s="1">
        <v>44147.447967708336</v>
      </c>
      <c r="D1662" s="1">
        <v>44176</v>
      </c>
      <c r="E1662" t="s">
        <v>133</v>
      </c>
      <c r="F1662" t="s">
        <v>136</v>
      </c>
      <c r="G1662" t="s">
        <v>135</v>
      </c>
      <c r="H1662" t="s">
        <v>136</v>
      </c>
      <c r="I1662" t="s">
        <v>11503</v>
      </c>
      <c r="K1662" t="s">
        <v>11504</v>
      </c>
      <c r="M1662" t="s">
        <v>11505</v>
      </c>
      <c r="N1662" t="s">
        <v>374</v>
      </c>
      <c r="O1662" s="4">
        <v>78063</v>
      </c>
      <c r="P1662" t="s">
        <v>140</v>
      </c>
      <c r="R1662">
        <v>13618503865</v>
      </c>
      <c r="T1662">
        <v>1121</v>
      </c>
      <c r="U1662" t="s">
        <v>11506</v>
      </c>
      <c r="V1662" t="s">
        <v>1437</v>
      </c>
      <c r="W1662" t="s">
        <v>683</v>
      </c>
      <c r="X1662" t="s">
        <v>11507</v>
      </c>
      <c r="Y1662" t="s">
        <v>11504</v>
      </c>
      <c r="AA1662" t="s">
        <v>11508</v>
      </c>
      <c r="AB1662" t="s">
        <v>374</v>
      </c>
      <c r="AC1662" s="4">
        <v>78063</v>
      </c>
      <c r="AD1662" t="s">
        <v>140</v>
      </c>
      <c r="AF1662">
        <v>13618503865</v>
      </c>
      <c r="AH1662" t="s">
        <v>11509</v>
      </c>
      <c r="AI1662" t="s">
        <v>226</v>
      </c>
      <c r="AJ1662" t="s">
        <v>2783</v>
      </c>
      <c r="AK1662" t="s">
        <v>786</v>
      </c>
      <c r="AM1662" t="s">
        <v>3490</v>
      </c>
      <c r="AN1662" t="s">
        <v>2784</v>
      </c>
      <c r="AO1662" t="s">
        <v>373</v>
      </c>
      <c r="AP1662" t="s">
        <v>374</v>
      </c>
      <c r="AQ1662" s="4">
        <v>78746</v>
      </c>
      <c r="AR1662" t="s">
        <v>140</v>
      </c>
      <c r="AT1662">
        <v>15123470007</v>
      </c>
      <c r="AV1662" t="s">
        <v>2785</v>
      </c>
      <c r="AW1662" t="s">
        <v>2786</v>
      </c>
      <c r="AX1662" t="s">
        <v>374</v>
      </c>
      <c r="AY1662" t="s">
        <v>1379</v>
      </c>
      <c r="AZ1662" t="s">
        <v>334</v>
      </c>
      <c r="BA1662" t="s">
        <v>335</v>
      </c>
      <c r="BB1662" t="s">
        <v>136</v>
      </c>
      <c r="BC1662" t="s">
        <v>136</v>
      </c>
      <c r="BD1662" t="s">
        <v>148</v>
      </c>
      <c r="BE1662" t="s">
        <v>136</v>
      </c>
      <c r="BF1662" t="s">
        <v>136</v>
      </c>
      <c r="BG1662" t="s">
        <v>134</v>
      </c>
      <c r="BH1662" t="s">
        <v>136</v>
      </c>
      <c r="BN1662" t="s">
        <v>11510</v>
      </c>
      <c r="BO1662" t="s">
        <v>9397</v>
      </c>
      <c r="BP1662">
        <v>4</v>
      </c>
      <c r="BQ1662">
        <v>4</v>
      </c>
      <c r="BS1662" s="1">
        <v>44197</v>
      </c>
      <c r="BT1662" s="1">
        <v>44344</v>
      </c>
      <c r="BU1662" s="1">
        <v>44197</v>
      </c>
      <c r="BV1662" s="1">
        <v>44344</v>
      </c>
      <c r="BW1662" t="s">
        <v>136</v>
      </c>
      <c r="BX1662">
        <v>40</v>
      </c>
      <c r="BY1662">
        <v>0</v>
      </c>
      <c r="BZ1662">
        <v>8</v>
      </c>
      <c r="CA1662">
        <v>8</v>
      </c>
      <c r="CB1662">
        <v>8</v>
      </c>
      <c r="CC1662">
        <v>8</v>
      </c>
      <c r="CD1662">
        <v>8</v>
      </c>
      <c r="CE1662">
        <v>0</v>
      </c>
      <c r="CF1662" t="str">
        <f>"8:00 AM"</f>
        <v>8:00 AM</v>
      </c>
      <c r="CG1662" t="str">
        <f>"5:00 PM"</f>
        <v>5:00 PM</v>
      </c>
      <c r="CH1662" s="5">
        <v>12.67</v>
      </c>
      <c r="CI1662" t="s">
        <v>146</v>
      </c>
      <c r="CJ1662">
        <v>0</v>
      </c>
      <c r="CK1662" t="s">
        <v>11511</v>
      </c>
      <c r="CL1662" t="s">
        <v>136</v>
      </c>
      <c r="CM1662" t="s">
        <v>147</v>
      </c>
      <c r="CN1662" t="s">
        <v>148</v>
      </c>
      <c r="CO1662" t="s">
        <v>11512</v>
      </c>
      <c r="CP1662" t="s">
        <v>149</v>
      </c>
      <c r="CQ1662">
        <v>0</v>
      </c>
      <c r="CR1662">
        <v>0</v>
      </c>
      <c r="CS1662" t="s">
        <v>136</v>
      </c>
      <c r="CT1662" t="s">
        <v>136</v>
      </c>
      <c r="CU1662" t="s">
        <v>136</v>
      </c>
      <c r="CV1662" t="s">
        <v>136</v>
      </c>
      <c r="CW1662" t="s">
        <v>134</v>
      </c>
      <c r="CX1662">
        <v>50</v>
      </c>
      <c r="CY1662" t="s">
        <v>134</v>
      </c>
      <c r="CZ1662" t="s">
        <v>134</v>
      </c>
      <c r="DA1662" t="s">
        <v>134</v>
      </c>
      <c r="DB1662" t="s">
        <v>134</v>
      </c>
      <c r="DC1662" t="s">
        <v>136</v>
      </c>
      <c r="DD1662" t="s">
        <v>136</v>
      </c>
      <c r="DF1662" t="s">
        <v>11513</v>
      </c>
      <c r="DG1662" s="2" t="s">
        <v>11514</v>
      </c>
      <c r="DH1662" t="s">
        <v>11505</v>
      </c>
      <c r="DI1662" t="s">
        <v>374</v>
      </c>
      <c r="DJ1662" s="4">
        <v>78063</v>
      </c>
      <c r="DK1662" t="s">
        <v>11515</v>
      </c>
      <c r="DL1662" t="s">
        <v>136</v>
      </c>
      <c r="DM1662">
        <v>1</v>
      </c>
      <c r="DN1662" t="s">
        <v>11504</v>
      </c>
      <c r="DO1662" t="s">
        <v>11505</v>
      </c>
      <c r="DP1662" t="s">
        <v>374</v>
      </c>
      <c r="DQ1662" t="str">
        <f>"78063"</f>
        <v>78063</v>
      </c>
      <c r="DR1662" t="s">
        <v>11515</v>
      </c>
      <c r="DS1662" t="s">
        <v>296</v>
      </c>
      <c r="DT1662">
        <v>1</v>
      </c>
      <c r="DU1662">
        <v>4</v>
      </c>
      <c r="DV1662" t="s">
        <v>134</v>
      </c>
      <c r="DW1662" t="s">
        <v>134</v>
      </c>
      <c r="DX1662" t="s">
        <v>134</v>
      </c>
      <c r="DY1662" t="s">
        <v>136</v>
      </c>
      <c r="DZ1662">
        <v>1</v>
      </c>
      <c r="EA1662" t="s">
        <v>136</v>
      </c>
      <c r="EC1662" s="5">
        <v>12.68</v>
      </c>
      <c r="ED1662" s="5">
        <v>55</v>
      </c>
      <c r="EE1662">
        <v>13618503865</v>
      </c>
      <c r="EF1662" t="s">
        <v>11509</v>
      </c>
      <c r="EG1662" t="s">
        <v>148</v>
      </c>
      <c r="EH1662">
        <v>0</v>
      </c>
    </row>
    <row r="1663" spans="1:138" ht="15" customHeight="1" x14ac:dyDescent="0.35">
      <c r="A1663" t="s">
        <v>21248</v>
      </c>
      <c r="B1663" t="s">
        <v>157</v>
      </c>
      <c r="C1663" s="1">
        <v>44145.415677893521</v>
      </c>
      <c r="D1663" s="1">
        <v>44176</v>
      </c>
      <c r="E1663" t="s">
        <v>133</v>
      </c>
      <c r="F1663" t="s">
        <v>136</v>
      </c>
      <c r="G1663" t="s">
        <v>135</v>
      </c>
      <c r="H1663" t="s">
        <v>136</v>
      </c>
      <c r="I1663" t="s">
        <v>21249</v>
      </c>
      <c r="K1663" t="s">
        <v>21250</v>
      </c>
      <c r="M1663" t="s">
        <v>700</v>
      </c>
      <c r="N1663" t="s">
        <v>246</v>
      </c>
      <c r="O1663" s="4">
        <v>70586</v>
      </c>
      <c r="P1663" t="s">
        <v>140</v>
      </c>
      <c r="R1663">
        <v>13378314777</v>
      </c>
      <c r="T1663">
        <v>11251</v>
      </c>
      <c r="U1663" t="s">
        <v>6841</v>
      </c>
      <c r="V1663" t="s">
        <v>14750</v>
      </c>
      <c r="X1663" t="s">
        <v>164</v>
      </c>
      <c r="Y1663" t="s">
        <v>21251</v>
      </c>
      <c r="AA1663" t="s">
        <v>700</v>
      </c>
      <c r="AB1663" t="s">
        <v>246</v>
      </c>
      <c r="AC1663" s="4">
        <v>70586</v>
      </c>
      <c r="AD1663" t="s">
        <v>140</v>
      </c>
      <c r="AF1663">
        <v>13378314777</v>
      </c>
      <c r="AH1663" t="s">
        <v>21252</v>
      </c>
      <c r="AI1663" t="s">
        <v>168</v>
      </c>
      <c r="AJ1663" t="s">
        <v>325</v>
      </c>
      <c r="AK1663" t="s">
        <v>329</v>
      </c>
      <c r="AM1663" t="s">
        <v>330</v>
      </c>
      <c r="AO1663" t="s">
        <v>324</v>
      </c>
      <c r="AP1663" t="s">
        <v>246</v>
      </c>
      <c r="AQ1663" s="4">
        <v>70554</v>
      </c>
      <c r="AR1663" t="s">
        <v>140</v>
      </c>
      <c r="AS1663" t="s">
        <v>331</v>
      </c>
      <c r="AT1663">
        <v>13377894322</v>
      </c>
      <c r="AV1663" t="s">
        <v>332</v>
      </c>
      <c r="AW1663" t="s">
        <v>333</v>
      </c>
      <c r="AZ1663" t="s">
        <v>334</v>
      </c>
      <c r="BA1663" t="s">
        <v>335</v>
      </c>
      <c r="BB1663" t="s">
        <v>136</v>
      </c>
      <c r="BC1663" t="s">
        <v>136</v>
      </c>
      <c r="BD1663" t="s">
        <v>148</v>
      </c>
      <c r="BE1663" t="s">
        <v>136</v>
      </c>
      <c r="BF1663" t="s">
        <v>136</v>
      </c>
      <c r="BG1663" t="s">
        <v>134</v>
      </c>
      <c r="BH1663" t="s">
        <v>136</v>
      </c>
      <c r="BN1663" t="s">
        <v>21253</v>
      </c>
      <c r="BO1663" t="s">
        <v>1574</v>
      </c>
      <c r="BP1663">
        <v>2</v>
      </c>
      <c r="BQ1663">
        <v>2</v>
      </c>
      <c r="BR1663">
        <v>2</v>
      </c>
      <c r="BS1663" s="1">
        <v>44211</v>
      </c>
      <c r="BT1663" s="1">
        <v>44515</v>
      </c>
      <c r="BU1663" s="1">
        <v>44211</v>
      </c>
      <c r="BV1663" s="1">
        <v>44515</v>
      </c>
      <c r="BW1663" t="s">
        <v>136</v>
      </c>
      <c r="BX1663">
        <v>35</v>
      </c>
      <c r="BY1663">
        <v>0</v>
      </c>
      <c r="BZ1663">
        <v>7</v>
      </c>
      <c r="CA1663">
        <v>7</v>
      </c>
      <c r="CB1663">
        <v>7</v>
      </c>
      <c r="CC1663">
        <v>7</v>
      </c>
      <c r="CD1663">
        <v>7</v>
      </c>
      <c r="CE1663">
        <v>0</v>
      </c>
      <c r="CF1663" t="str">
        <f>"8:00 AM"</f>
        <v>8:00 AM</v>
      </c>
      <c r="CG1663" t="str">
        <f>"4:00 PM"</f>
        <v>4:00 PM</v>
      </c>
      <c r="CH1663" s="5">
        <v>11.83</v>
      </c>
      <c r="CI1663" t="s">
        <v>146</v>
      </c>
      <c r="CL1663" t="s">
        <v>136</v>
      </c>
      <c r="CM1663" t="s">
        <v>147</v>
      </c>
      <c r="CN1663" t="s">
        <v>148</v>
      </c>
      <c r="CO1663" t="s">
        <v>338</v>
      </c>
      <c r="CP1663" t="s">
        <v>149</v>
      </c>
      <c r="CQ1663">
        <v>0</v>
      </c>
      <c r="CR1663">
        <v>0</v>
      </c>
      <c r="CS1663" t="s">
        <v>136</v>
      </c>
      <c r="CT1663" t="s">
        <v>136</v>
      </c>
      <c r="CU1663" t="s">
        <v>136</v>
      </c>
      <c r="CV1663" t="s">
        <v>136</v>
      </c>
      <c r="CW1663" t="s">
        <v>134</v>
      </c>
      <c r="CX1663">
        <v>40</v>
      </c>
      <c r="CY1663" t="s">
        <v>136</v>
      </c>
      <c r="CZ1663" t="s">
        <v>136</v>
      </c>
      <c r="DA1663" t="s">
        <v>136</v>
      </c>
      <c r="DB1663" t="s">
        <v>134</v>
      </c>
      <c r="DC1663" t="s">
        <v>134</v>
      </c>
      <c r="DD1663" t="s">
        <v>136</v>
      </c>
      <c r="DF1663" t="s">
        <v>149</v>
      </c>
      <c r="DG1663" t="s">
        <v>21254</v>
      </c>
      <c r="DH1663" t="s">
        <v>700</v>
      </c>
      <c r="DI1663" t="s">
        <v>246</v>
      </c>
      <c r="DJ1663" s="4">
        <v>70586</v>
      </c>
      <c r="DK1663" t="s">
        <v>339</v>
      </c>
      <c r="DL1663" t="s">
        <v>136</v>
      </c>
      <c r="DM1663">
        <v>1</v>
      </c>
      <c r="DN1663" t="s">
        <v>21254</v>
      </c>
      <c r="DO1663" t="s">
        <v>700</v>
      </c>
      <c r="DP1663" t="s">
        <v>246</v>
      </c>
      <c r="DQ1663" t="str">
        <f>"70586"</f>
        <v>70586</v>
      </c>
      <c r="DR1663" t="s">
        <v>339</v>
      </c>
      <c r="DS1663" t="s">
        <v>296</v>
      </c>
      <c r="DT1663">
        <v>1</v>
      </c>
      <c r="DU1663">
        <v>2</v>
      </c>
      <c r="DV1663" t="s">
        <v>134</v>
      </c>
      <c r="DW1663" t="s">
        <v>134</v>
      </c>
      <c r="DX1663" t="s">
        <v>134</v>
      </c>
      <c r="DY1663" t="s">
        <v>136</v>
      </c>
      <c r="DZ1663">
        <v>1</v>
      </c>
      <c r="EA1663" t="s">
        <v>136</v>
      </c>
      <c r="EC1663" s="5">
        <v>12.68</v>
      </c>
      <c r="ED1663" s="5">
        <v>55</v>
      </c>
      <c r="EE1663">
        <v>13378314777</v>
      </c>
      <c r="EF1663" t="s">
        <v>21252</v>
      </c>
      <c r="EG1663" t="s">
        <v>148</v>
      </c>
      <c r="EH1663">
        <v>0</v>
      </c>
    </row>
    <row r="1664" spans="1:138" ht="15" customHeight="1" x14ac:dyDescent="0.35">
      <c r="A1664" t="s">
        <v>23121</v>
      </c>
      <c r="B1664" t="s">
        <v>157</v>
      </c>
      <c r="C1664" s="1">
        <v>44141.584616203705</v>
      </c>
      <c r="D1664" s="1">
        <v>44176</v>
      </c>
      <c r="E1664" t="s">
        <v>1298</v>
      </c>
      <c r="F1664" t="s">
        <v>136</v>
      </c>
      <c r="G1664" t="s">
        <v>135</v>
      </c>
      <c r="H1664" t="s">
        <v>136</v>
      </c>
      <c r="I1664" t="s">
        <v>23122</v>
      </c>
      <c r="K1664" t="s">
        <v>23123</v>
      </c>
      <c r="M1664" t="s">
        <v>808</v>
      </c>
      <c r="N1664" t="s">
        <v>720</v>
      </c>
      <c r="O1664" s="4">
        <v>39452</v>
      </c>
      <c r="P1664" t="s">
        <v>140</v>
      </c>
      <c r="R1664">
        <v>16015084740</v>
      </c>
      <c r="T1664">
        <v>1114</v>
      </c>
      <c r="U1664" t="s">
        <v>23124</v>
      </c>
      <c r="V1664" t="s">
        <v>1225</v>
      </c>
      <c r="W1664" t="s">
        <v>4685</v>
      </c>
      <c r="X1664" t="s">
        <v>429</v>
      </c>
      <c r="Y1664" t="s">
        <v>23123</v>
      </c>
      <c r="AA1664" t="s">
        <v>808</v>
      </c>
      <c r="AB1664" t="s">
        <v>720</v>
      </c>
      <c r="AC1664" s="4">
        <v>39452</v>
      </c>
      <c r="AD1664" t="s">
        <v>140</v>
      </c>
      <c r="AE1664" t="s">
        <v>841</v>
      </c>
      <c r="AF1664">
        <v>16015084740</v>
      </c>
      <c r="AH1664" t="s">
        <v>23125</v>
      </c>
      <c r="AI1664" t="s">
        <v>168</v>
      </c>
      <c r="AJ1664" t="s">
        <v>843</v>
      </c>
      <c r="AK1664" t="s">
        <v>844</v>
      </c>
      <c r="AL1664" t="s">
        <v>845</v>
      </c>
      <c r="AM1664" t="s">
        <v>846</v>
      </c>
      <c r="AO1664" t="s">
        <v>847</v>
      </c>
      <c r="AP1664" t="s">
        <v>161</v>
      </c>
      <c r="AQ1664" s="4">
        <v>31636</v>
      </c>
      <c r="AR1664" t="s">
        <v>140</v>
      </c>
      <c r="AT1664">
        <v>12295596879</v>
      </c>
      <c r="AV1664" t="s">
        <v>848</v>
      </c>
      <c r="AW1664" t="s">
        <v>849</v>
      </c>
      <c r="AZ1664" t="s">
        <v>821</v>
      </c>
      <c r="BA1664" t="s">
        <v>822</v>
      </c>
      <c r="BB1664" t="s">
        <v>136</v>
      </c>
      <c r="BC1664" t="s">
        <v>136</v>
      </c>
      <c r="BD1664" t="s">
        <v>148</v>
      </c>
      <c r="BE1664" t="s">
        <v>136</v>
      </c>
      <c r="BF1664" t="s">
        <v>136</v>
      </c>
      <c r="BG1664" t="s">
        <v>134</v>
      </c>
      <c r="BH1664" t="s">
        <v>136</v>
      </c>
      <c r="BI1664" t="s">
        <v>1080</v>
      </c>
      <c r="BJ1664" t="s">
        <v>508</v>
      </c>
      <c r="BL1664" t="s">
        <v>849</v>
      </c>
      <c r="BM1664" t="s">
        <v>848</v>
      </c>
      <c r="BN1664" t="s">
        <v>23126</v>
      </c>
      <c r="BO1664" t="s">
        <v>4462</v>
      </c>
      <c r="BP1664">
        <v>47</v>
      </c>
      <c r="BQ1664">
        <v>47</v>
      </c>
      <c r="BR1664">
        <v>47</v>
      </c>
      <c r="BS1664" s="1">
        <v>44211</v>
      </c>
      <c r="BT1664" s="1">
        <v>44515</v>
      </c>
      <c r="BU1664" s="1">
        <v>44211</v>
      </c>
      <c r="BV1664" s="1">
        <v>44515</v>
      </c>
      <c r="BW1664" t="s">
        <v>136</v>
      </c>
      <c r="BX1664">
        <v>40</v>
      </c>
      <c r="BY1664">
        <v>0</v>
      </c>
      <c r="BZ1664">
        <v>7</v>
      </c>
      <c r="CA1664">
        <v>7</v>
      </c>
      <c r="CB1664">
        <v>7</v>
      </c>
      <c r="CC1664">
        <v>7</v>
      </c>
      <c r="CD1664">
        <v>7</v>
      </c>
      <c r="CE1664">
        <v>5</v>
      </c>
      <c r="CF1664" t="str">
        <f>"7:00 AM"</f>
        <v>7:00 AM</v>
      </c>
      <c r="CG1664" t="str">
        <f>"3:00 PM"</f>
        <v>3:00 PM</v>
      </c>
      <c r="CH1664" s="5">
        <v>11.83</v>
      </c>
      <c r="CI1664" t="s">
        <v>146</v>
      </c>
      <c r="CL1664" t="s">
        <v>136</v>
      </c>
      <c r="CM1664" t="s">
        <v>147</v>
      </c>
      <c r="CN1664" t="s">
        <v>148</v>
      </c>
      <c r="CO1664" t="s">
        <v>854</v>
      </c>
      <c r="CP1664" t="s">
        <v>149</v>
      </c>
      <c r="CQ1664">
        <v>1</v>
      </c>
      <c r="CR1664">
        <v>0</v>
      </c>
      <c r="CS1664" t="s">
        <v>136</v>
      </c>
      <c r="CT1664" t="s">
        <v>136</v>
      </c>
      <c r="CU1664" t="s">
        <v>136</v>
      </c>
      <c r="CV1664" t="s">
        <v>134</v>
      </c>
      <c r="CW1664" t="s">
        <v>134</v>
      </c>
      <c r="CX1664">
        <v>50</v>
      </c>
      <c r="CY1664" t="s">
        <v>134</v>
      </c>
      <c r="CZ1664" t="s">
        <v>134</v>
      </c>
      <c r="DA1664" t="s">
        <v>134</v>
      </c>
      <c r="DB1664" t="s">
        <v>134</v>
      </c>
      <c r="DC1664" t="s">
        <v>134</v>
      </c>
      <c r="DD1664" t="s">
        <v>136</v>
      </c>
      <c r="DF1664" t="s">
        <v>23127</v>
      </c>
      <c r="DG1664" t="s">
        <v>23128</v>
      </c>
      <c r="DH1664" t="s">
        <v>808</v>
      </c>
      <c r="DI1664" t="s">
        <v>720</v>
      </c>
      <c r="DJ1664" s="4">
        <v>39452</v>
      </c>
      <c r="DK1664" t="s">
        <v>828</v>
      </c>
      <c r="DL1664" t="s">
        <v>134</v>
      </c>
      <c r="DM1664">
        <v>5</v>
      </c>
      <c r="DN1664" t="s">
        <v>23129</v>
      </c>
      <c r="DO1664" t="s">
        <v>808</v>
      </c>
      <c r="DP1664" t="s">
        <v>720</v>
      </c>
      <c r="DQ1664" t="str">
        <f>"39452"</f>
        <v>39452</v>
      </c>
      <c r="DR1664" t="s">
        <v>828</v>
      </c>
      <c r="DS1664" t="s">
        <v>497</v>
      </c>
      <c r="DT1664">
        <v>1</v>
      </c>
      <c r="DU1664">
        <v>6</v>
      </c>
      <c r="DV1664" t="s">
        <v>134</v>
      </c>
      <c r="DW1664" t="s">
        <v>134</v>
      </c>
      <c r="DX1664" t="s">
        <v>134</v>
      </c>
      <c r="DY1664" t="s">
        <v>134</v>
      </c>
      <c r="DZ1664">
        <v>6</v>
      </c>
      <c r="EA1664" t="s">
        <v>134</v>
      </c>
      <c r="EB1664" s="5">
        <v>12.68</v>
      </c>
      <c r="EC1664" s="5">
        <v>12.68</v>
      </c>
      <c r="ED1664" s="5">
        <v>55</v>
      </c>
      <c r="EE1664" t="s">
        <v>148</v>
      </c>
      <c r="EF1664" t="s">
        <v>23125</v>
      </c>
      <c r="EG1664" t="s">
        <v>2800</v>
      </c>
      <c r="EH1664">
        <v>0</v>
      </c>
    </row>
    <row r="1665" spans="1:138" ht="15" customHeight="1" x14ac:dyDescent="0.35">
      <c r="A1665" t="s">
        <v>15801</v>
      </c>
      <c r="B1665" t="s">
        <v>157</v>
      </c>
      <c r="C1665" s="1">
        <v>44151.699651736111</v>
      </c>
      <c r="D1665" s="1">
        <v>44176</v>
      </c>
      <c r="E1665" t="s">
        <v>133</v>
      </c>
      <c r="F1665" t="s">
        <v>134</v>
      </c>
      <c r="G1665" t="s">
        <v>135</v>
      </c>
      <c r="H1665" t="s">
        <v>136</v>
      </c>
      <c r="I1665" t="s">
        <v>15802</v>
      </c>
      <c r="K1665" t="s">
        <v>15803</v>
      </c>
      <c r="M1665" t="s">
        <v>2119</v>
      </c>
      <c r="N1665" t="s">
        <v>2120</v>
      </c>
      <c r="O1665" s="4">
        <v>49093</v>
      </c>
      <c r="P1665" t="s">
        <v>140</v>
      </c>
      <c r="R1665">
        <v>12695065039</v>
      </c>
      <c r="T1665">
        <v>112910</v>
      </c>
      <c r="U1665" t="s">
        <v>12526</v>
      </c>
      <c r="V1665" t="s">
        <v>2129</v>
      </c>
      <c r="W1665" t="s">
        <v>148</v>
      </c>
      <c r="X1665" t="s">
        <v>164</v>
      </c>
      <c r="Y1665" t="s">
        <v>15803</v>
      </c>
      <c r="Z1665" t="s">
        <v>148</v>
      </c>
      <c r="AA1665" t="s">
        <v>2119</v>
      </c>
      <c r="AB1665" t="s">
        <v>2120</v>
      </c>
      <c r="AC1665" s="4">
        <v>49093</v>
      </c>
      <c r="AD1665" t="s">
        <v>140</v>
      </c>
      <c r="AF1665">
        <v>12695065039</v>
      </c>
      <c r="AH1665" t="s">
        <v>15804</v>
      </c>
      <c r="AI1665" t="s">
        <v>168</v>
      </c>
      <c r="AJ1665" t="s">
        <v>1941</v>
      </c>
      <c r="AK1665" t="s">
        <v>1942</v>
      </c>
      <c r="AL1665" t="s">
        <v>148</v>
      </c>
      <c r="AM1665" t="s">
        <v>1944</v>
      </c>
      <c r="AN1665" t="s">
        <v>1945</v>
      </c>
      <c r="AO1665" t="s">
        <v>1946</v>
      </c>
      <c r="AP1665" t="s">
        <v>374</v>
      </c>
      <c r="AQ1665" s="4">
        <v>78266</v>
      </c>
      <c r="AR1665" t="s">
        <v>140</v>
      </c>
      <c r="AT1665">
        <v>18305844555</v>
      </c>
      <c r="AV1665" t="s">
        <v>1947</v>
      </c>
      <c r="AW1665" t="s">
        <v>1948</v>
      </c>
      <c r="AZ1665" t="s">
        <v>262</v>
      </c>
      <c r="BA1665" t="s">
        <v>263</v>
      </c>
      <c r="BB1665" t="s">
        <v>134</v>
      </c>
      <c r="BC1665" t="s">
        <v>134</v>
      </c>
      <c r="BD1665" t="s">
        <v>134</v>
      </c>
      <c r="BE1665" t="s">
        <v>134</v>
      </c>
      <c r="BF1665" t="s">
        <v>136</v>
      </c>
      <c r="BG1665" t="s">
        <v>134</v>
      </c>
      <c r="BH1665" t="s">
        <v>136</v>
      </c>
      <c r="BN1665" t="s">
        <v>15805</v>
      </c>
      <c r="BO1665" t="s">
        <v>570</v>
      </c>
      <c r="BP1665">
        <v>4</v>
      </c>
      <c r="BQ1665">
        <v>4</v>
      </c>
      <c r="BR1665">
        <v>4</v>
      </c>
      <c r="BS1665" s="1">
        <v>44197</v>
      </c>
      <c r="BT1665" s="1">
        <v>44377</v>
      </c>
      <c r="BU1665" s="1">
        <v>44197</v>
      </c>
      <c r="BV1665" s="1">
        <v>44377</v>
      </c>
      <c r="BW1665" t="s">
        <v>136</v>
      </c>
      <c r="BX1665">
        <v>40</v>
      </c>
      <c r="BY1665">
        <v>0</v>
      </c>
      <c r="BZ1665">
        <v>8</v>
      </c>
      <c r="CA1665">
        <v>8</v>
      </c>
      <c r="CB1665">
        <v>8</v>
      </c>
      <c r="CC1665">
        <v>8</v>
      </c>
      <c r="CD1665">
        <v>8</v>
      </c>
      <c r="CE1665">
        <v>0</v>
      </c>
      <c r="CF1665" t="str">
        <f t="shared" ref="CF1665:CF1670" si="11">"8:00 AM"</f>
        <v>8:00 AM</v>
      </c>
      <c r="CG1665" t="str">
        <f>"5:00 PM"</f>
        <v>5:00 PM</v>
      </c>
      <c r="CH1665" s="5">
        <v>11.71</v>
      </c>
      <c r="CI1665" t="s">
        <v>146</v>
      </c>
      <c r="CJ1665">
        <v>14.4</v>
      </c>
      <c r="CK1665" t="s">
        <v>15806</v>
      </c>
      <c r="CL1665" t="s">
        <v>136</v>
      </c>
      <c r="CM1665" t="s">
        <v>312</v>
      </c>
      <c r="CN1665" t="s">
        <v>148</v>
      </c>
      <c r="CO1665" s="2" t="s">
        <v>1949</v>
      </c>
      <c r="CP1665" t="s">
        <v>149</v>
      </c>
      <c r="CQ1665">
        <v>3</v>
      </c>
      <c r="CR1665">
        <v>0</v>
      </c>
      <c r="CS1665" t="s">
        <v>136</v>
      </c>
      <c r="CT1665" t="s">
        <v>134</v>
      </c>
      <c r="CU1665" t="s">
        <v>136</v>
      </c>
      <c r="CV1665" t="s">
        <v>136</v>
      </c>
      <c r="CW1665" t="s">
        <v>134</v>
      </c>
      <c r="CX1665">
        <v>50</v>
      </c>
      <c r="CY1665" t="s">
        <v>136</v>
      </c>
      <c r="CZ1665" t="s">
        <v>136</v>
      </c>
      <c r="DA1665" t="s">
        <v>136</v>
      </c>
      <c r="DB1665" t="s">
        <v>136</v>
      </c>
      <c r="DC1665" t="s">
        <v>136</v>
      </c>
      <c r="DD1665" t="s">
        <v>136</v>
      </c>
      <c r="DF1665" t="s">
        <v>15807</v>
      </c>
      <c r="DG1665" t="s">
        <v>15803</v>
      </c>
      <c r="DH1665" t="s">
        <v>2119</v>
      </c>
      <c r="DI1665" t="s">
        <v>2120</v>
      </c>
      <c r="DJ1665" s="4">
        <v>49093</v>
      </c>
      <c r="DK1665" t="s">
        <v>11407</v>
      </c>
      <c r="DL1665" t="s">
        <v>134</v>
      </c>
      <c r="DM1665">
        <v>8</v>
      </c>
      <c r="DN1665" t="s">
        <v>15803</v>
      </c>
      <c r="DO1665" t="s">
        <v>2119</v>
      </c>
      <c r="DP1665" t="s">
        <v>2120</v>
      </c>
      <c r="DQ1665" t="str">
        <f>"49093"</f>
        <v>49093</v>
      </c>
      <c r="DR1665" t="s">
        <v>11407</v>
      </c>
      <c r="DS1665" t="s">
        <v>15808</v>
      </c>
      <c r="DT1665">
        <v>1</v>
      </c>
      <c r="DU1665">
        <v>4</v>
      </c>
      <c r="DV1665" t="s">
        <v>134</v>
      </c>
      <c r="DW1665" t="s">
        <v>134</v>
      </c>
      <c r="DX1665" t="s">
        <v>134</v>
      </c>
      <c r="DY1665" t="s">
        <v>134</v>
      </c>
      <c r="DZ1665">
        <v>2</v>
      </c>
      <c r="EA1665" t="s">
        <v>136</v>
      </c>
      <c r="EC1665" s="5">
        <v>12.68</v>
      </c>
      <c r="ED1665" s="5">
        <v>55</v>
      </c>
      <c r="EE1665">
        <v>12695065039</v>
      </c>
      <c r="EF1665" t="s">
        <v>15804</v>
      </c>
      <c r="EG1665" t="s">
        <v>148</v>
      </c>
      <c r="EH1665">
        <v>0</v>
      </c>
    </row>
    <row r="1666" spans="1:138" ht="15" customHeight="1" x14ac:dyDescent="0.35">
      <c r="A1666" t="s">
        <v>8473</v>
      </c>
      <c r="B1666" t="s">
        <v>157</v>
      </c>
      <c r="C1666" s="1">
        <v>44154.74408611111</v>
      </c>
      <c r="D1666" s="1">
        <v>44176</v>
      </c>
      <c r="E1666" t="s">
        <v>133</v>
      </c>
      <c r="F1666" t="s">
        <v>136</v>
      </c>
      <c r="G1666" t="s">
        <v>135</v>
      </c>
      <c r="H1666" t="s">
        <v>136</v>
      </c>
      <c r="I1666" t="s">
        <v>8474</v>
      </c>
      <c r="K1666" t="s">
        <v>8475</v>
      </c>
      <c r="M1666" t="s">
        <v>8476</v>
      </c>
      <c r="N1666" t="s">
        <v>1114</v>
      </c>
      <c r="O1666" s="4">
        <v>99330</v>
      </c>
      <c r="P1666" t="s">
        <v>140</v>
      </c>
      <c r="R1666">
        <v>19165885145</v>
      </c>
      <c r="T1666">
        <v>112910</v>
      </c>
      <c r="U1666" t="s">
        <v>8477</v>
      </c>
      <c r="V1666" t="s">
        <v>8478</v>
      </c>
      <c r="X1666" t="s">
        <v>164</v>
      </c>
      <c r="Y1666" t="s">
        <v>8475</v>
      </c>
      <c r="AA1666" t="s">
        <v>8476</v>
      </c>
      <c r="AB1666" t="s">
        <v>1114</v>
      </c>
      <c r="AC1666" s="4">
        <v>99330</v>
      </c>
      <c r="AD1666" t="s">
        <v>140</v>
      </c>
      <c r="AF1666">
        <v>19165885145</v>
      </c>
      <c r="AH1666" t="s">
        <v>8479</v>
      </c>
      <c r="AI1666" t="s">
        <v>168</v>
      </c>
      <c r="AJ1666" t="s">
        <v>1941</v>
      </c>
      <c r="AK1666" t="s">
        <v>1942</v>
      </c>
      <c r="AL1666" t="s">
        <v>1943</v>
      </c>
      <c r="AM1666" t="s">
        <v>1944</v>
      </c>
      <c r="AN1666" t="s">
        <v>1945</v>
      </c>
      <c r="AO1666" t="s">
        <v>1946</v>
      </c>
      <c r="AP1666" t="s">
        <v>374</v>
      </c>
      <c r="AQ1666" s="4">
        <v>78266</v>
      </c>
      <c r="AR1666" t="s">
        <v>140</v>
      </c>
      <c r="AT1666">
        <v>18305844555</v>
      </c>
      <c r="AV1666" t="s">
        <v>1947</v>
      </c>
      <c r="AW1666" t="s">
        <v>1948</v>
      </c>
      <c r="AZ1666" t="s">
        <v>334</v>
      </c>
      <c r="BA1666" t="s">
        <v>335</v>
      </c>
      <c r="BB1666" t="s">
        <v>136</v>
      </c>
      <c r="BC1666" t="s">
        <v>136</v>
      </c>
      <c r="BD1666" t="s">
        <v>148</v>
      </c>
      <c r="BE1666" t="s">
        <v>136</v>
      </c>
      <c r="BF1666" t="s">
        <v>136</v>
      </c>
      <c r="BG1666" t="s">
        <v>134</v>
      </c>
      <c r="BH1666" t="s">
        <v>136</v>
      </c>
      <c r="BN1666" t="s">
        <v>8480</v>
      </c>
      <c r="BO1666" t="s">
        <v>570</v>
      </c>
      <c r="BP1666">
        <v>3</v>
      </c>
      <c r="BQ1666">
        <v>3</v>
      </c>
      <c r="BR1666">
        <v>3</v>
      </c>
      <c r="BS1666" s="1">
        <v>44211</v>
      </c>
      <c r="BT1666" s="1">
        <v>44514</v>
      </c>
      <c r="BU1666" s="1">
        <v>44211</v>
      </c>
      <c r="BV1666" s="1">
        <v>44514</v>
      </c>
      <c r="BW1666" t="s">
        <v>136</v>
      </c>
      <c r="BX1666">
        <v>40</v>
      </c>
      <c r="BY1666">
        <v>0</v>
      </c>
      <c r="BZ1666">
        <v>8</v>
      </c>
      <c r="CA1666">
        <v>8</v>
      </c>
      <c r="CB1666">
        <v>8</v>
      </c>
      <c r="CC1666">
        <v>8</v>
      </c>
      <c r="CD1666">
        <v>8</v>
      </c>
      <c r="CE1666">
        <v>0</v>
      </c>
      <c r="CF1666" t="str">
        <f t="shared" si="11"/>
        <v>8:00 AM</v>
      </c>
      <c r="CG1666" t="str">
        <f>"5:00 PM"</f>
        <v>5:00 PM</v>
      </c>
      <c r="CH1666" s="5">
        <v>15.83</v>
      </c>
      <c r="CI1666" t="s">
        <v>146</v>
      </c>
      <c r="CJ1666">
        <v>0</v>
      </c>
      <c r="CK1666" t="s">
        <v>148</v>
      </c>
      <c r="CL1666" t="s">
        <v>136</v>
      </c>
      <c r="CM1666" t="s">
        <v>312</v>
      </c>
      <c r="CN1666" t="s">
        <v>148</v>
      </c>
      <c r="CO1666" s="2" t="s">
        <v>1949</v>
      </c>
      <c r="CP1666" t="s">
        <v>149</v>
      </c>
      <c r="CQ1666">
        <v>3</v>
      </c>
      <c r="CR1666">
        <v>0</v>
      </c>
      <c r="CS1666" t="s">
        <v>136</v>
      </c>
      <c r="CT1666" t="s">
        <v>136</v>
      </c>
      <c r="CU1666" t="s">
        <v>136</v>
      </c>
      <c r="CV1666" t="s">
        <v>136</v>
      </c>
      <c r="CW1666" t="s">
        <v>134</v>
      </c>
      <c r="CX1666">
        <v>50</v>
      </c>
      <c r="CY1666" t="s">
        <v>136</v>
      </c>
      <c r="CZ1666" t="s">
        <v>136</v>
      </c>
      <c r="DA1666" t="s">
        <v>136</v>
      </c>
      <c r="DB1666" t="s">
        <v>136</v>
      </c>
      <c r="DC1666" t="s">
        <v>136</v>
      </c>
      <c r="DD1666" t="s">
        <v>136</v>
      </c>
      <c r="DF1666" t="s">
        <v>8481</v>
      </c>
      <c r="DG1666" t="s">
        <v>8475</v>
      </c>
      <c r="DH1666" t="s">
        <v>8482</v>
      </c>
      <c r="DI1666" t="s">
        <v>1114</v>
      </c>
      <c r="DJ1666" s="4">
        <v>99330</v>
      </c>
      <c r="DK1666" t="s">
        <v>918</v>
      </c>
      <c r="DL1666" t="s">
        <v>136</v>
      </c>
      <c r="DM1666">
        <v>1</v>
      </c>
      <c r="DN1666" t="s">
        <v>8475</v>
      </c>
      <c r="DO1666" t="s">
        <v>8482</v>
      </c>
      <c r="DP1666" t="s">
        <v>1114</v>
      </c>
      <c r="DQ1666" t="str">
        <f>"99330"</f>
        <v>99330</v>
      </c>
      <c r="DR1666" t="s">
        <v>918</v>
      </c>
      <c r="DS1666" t="s">
        <v>8483</v>
      </c>
      <c r="DT1666">
        <v>1</v>
      </c>
      <c r="DU1666">
        <v>7</v>
      </c>
      <c r="DV1666" t="s">
        <v>134</v>
      </c>
      <c r="DW1666" t="s">
        <v>134</v>
      </c>
      <c r="DX1666" t="s">
        <v>134</v>
      </c>
      <c r="DY1666" t="s">
        <v>136</v>
      </c>
      <c r="DZ1666">
        <v>1</v>
      </c>
      <c r="EA1666" t="s">
        <v>136</v>
      </c>
      <c r="EC1666" s="5">
        <v>12.68</v>
      </c>
      <c r="ED1666" s="5">
        <v>55</v>
      </c>
      <c r="EE1666">
        <v>19165885145</v>
      </c>
      <c r="EF1666" t="s">
        <v>8479</v>
      </c>
      <c r="EG1666" t="s">
        <v>148</v>
      </c>
      <c r="EH1666">
        <v>0</v>
      </c>
    </row>
    <row r="1667" spans="1:138" ht="15" customHeight="1" x14ac:dyDescent="0.35">
      <c r="A1667" t="s">
        <v>7317</v>
      </c>
      <c r="B1667" t="s">
        <v>157</v>
      </c>
      <c r="C1667" s="1">
        <v>44145.487302314817</v>
      </c>
      <c r="D1667" s="1">
        <v>44176</v>
      </c>
      <c r="E1667" t="s">
        <v>133</v>
      </c>
      <c r="F1667" t="s">
        <v>136</v>
      </c>
      <c r="G1667" t="s">
        <v>135</v>
      </c>
      <c r="H1667" t="s">
        <v>136</v>
      </c>
      <c r="I1667" t="s">
        <v>7318</v>
      </c>
      <c r="K1667" t="s">
        <v>7319</v>
      </c>
      <c r="L1667" t="s">
        <v>7320</v>
      </c>
      <c r="M1667" t="s">
        <v>7321</v>
      </c>
      <c r="N1667" t="s">
        <v>460</v>
      </c>
      <c r="O1667" s="4">
        <v>74361</v>
      </c>
      <c r="P1667" t="s">
        <v>140</v>
      </c>
      <c r="R1667">
        <v>19182314530</v>
      </c>
      <c r="T1667">
        <v>112910</v>
      </c>
      <c r="U1667" t="s">
        <v>7322</v>
      </c>
      <c r="V1667" t="s">
        <v>7323</v>
      </c>
      <c r="X1667" t="s">
        <v>7324</v>
      </c>
      <c r="Y1667" t="s">
        <v>7319</v>
      </c>
      <c r="Z1667" t="s">
        <v>7325</v>
      </c>
      <c r="AA1667" t="s">
        <v>7326</v>
      </c>
      <c r="AB1667" t="s">
        <v>460</v>
      </c>
      <c r="AC1667" s="4">
        <v>74361</v>
      </c>
      <c r="AD1667" t="s">
        <v>140</v>
      </c>
      <c r="AF1667">
        <v>19182314530</v>
      </c>
      <c r="AH1667" t="s">
        <v>1599</v>
      </c>
      <c r="AI1667" t="s">
        <v>168</v>
      </c>
      <c r="AJ1667" t="s">
        <v>913</v>
      </c>
      <c r="AK1667" t="s">
        <v>914</v>
      </c>
      <c r="AL1667" t="s">
        <v>845</v>
      </c>
      <c r="AM1667" t="s">
        <v>561</v>
      </c>
      <c r="AN1667" t="s">
        <v>562</v>
      </c>
      <c r="AO1667" t="s">
        <v>563</v>
      </c>
      <c r="AP1667" t="s">
        <v>564</v>
      </c>
      <c r="AQ1667" s="4">
        <v>22949</v>
      </c>
      <c r="AR1667" t="s">
        <v>140</v>
      </c>
      <c r="AT1667">
        <v>14342634300</v>
      </c>
      <c r="AV1667" t="s">
        <v>1600</v>
      </c>
      <c r="AW1667" t="s">
        <v>566</v>
      </c>
      <c r="AZ1667" t="s">
        <v>334</v>
      </c>
      <c r="BA1667" t="s">
        <v>335</v>
      </c>
      <c r="BB1667" t="s">
        <v>136</v>
      </c>
      <c r="BC1667" t="s">
        <v>136</v>
      </c>
      <c r="BD1667" t="s">
        <v>148</v>
      </c>
      <c r="BE1667" t="s">
        <v>136</v>
      </c>
      <c r="BF1667" t="s">
        <v>136</v>
      </c>
      <c r="BG1667" t="s">
        <v>134</v>
      </c>
      <c r="BH1667" t="s">
        <v>136</v>
      </c>
      <c r="BI1667" t="s">
        <v>1601</v>
      </c>
      <c r="BJ1667" t="s">
        <v>1602</v>
      </c>
      <c r="BK1667" t="s">
        <v>1603</v>
      </c>
      <c r="BL1667" t="s">
        <v>566</v>
      </c>
      <c r="BM1667" t="s">
        <v>1599</v>
      </c>
      <c r="BN1667" t="s">
        <v>7327</v>
      </c>
      <c r="BO1667" t="s">
        <v>1605</v>
      </c>
      <c r="BP1667">
        <v>5</v>
      </c>
      <c r="BQ1667">
        <v>5</v>
      </c>
      <c r="BR1667">
        <v>5</v>
      </c>
      <c r="BS1667" s="1">
        <v>44211</v>
      </c>
      <c r="BT1667" s="1">
        <v>44515</v>
      </c>
      <c r="BU1667" s="1">
        <v>44211</v>
      </c>
      <c r="BV1667" s="1">
        <v>44515</v>
      </c>
      <c r="BW1667" t="s">
        <v>136</v>
      </c>
      <c r="BX1667">
        <v>45</v>
      </c>
      <c r="BY1667">
        <v>0</v>
      </c>
      <c r="BZ1667">
        <v>8</v>
      </c>
      <c r="CA1667">
        <v>8</v>
      </c>
      <c r="CB1667">
        <v>8</v>
      </c>
      <c r="CC1667">
        <v>8</v>
      </c>
      <c r="CD1667">
        <v>8</v>
      </c>
      <c r="CE1667">
        <v>5</v>
      </c>
      <c r="CF1667" t="str">
        <f t="shared" si="11"/>
        <v>8:00 AM</v>
      </c>
      <c r="CG1667" t="str">
        <f>"5:00 PM"</f>
        <v>5:00 PM</v>
      </c>
      <c r="CH1667" s="5">
        <v>12.67</v>
      </c>
      <c r="CI1667" t="s">
        <v>146</v>
      </c>
      <c r="CL1667" t="s">
        <v>136</v>
      </c>
      <c r="CM1667" t="s">
        <v>312</v>
      </c>
      <c r="CN1667" t="s">
        <v>148</v>
      </c>
      <c r="CO1667" t="s">
        <v>7328</v>
      </c>
      <c r="CP1667" t="s">
        <v>149</v>
      </c>
      <c r="CQ1667">
        <v>3</v>
      </c>
      <c r="CR1667">
        <v>0</v>
      </c>
      <c r="CS1667" t="s">
        <v>136</v>
      </c>
      <c r="CT1667" t="s">
        <v>136</v>
      </c>
      <c r="CU1667" t="s">
        <v>136</v>
      </c>
      <c r="CV1667" t="s">
        <v>136</v>
      </c>
      <c r="CW1667" t="s">
        <v>134</v>
      </c>
      <c r="CX1667">
        <v>70</v>
      </c>
      <c r="CY1667" t="s">
        <v>134</v>
      </c>
      <c r="CZ1667" t="s">
        <v>134</v>
      </c>
      <c r="DA1667" t="s">
        <v>134</v>
      </c>
      <c r="DB1667" t="s">
        <v>134</v>
      </c>
      <c r="DC1667" t="s">
        <v>134</v>
      </c>
      <c r="DD1667" t="s">
        <v>136</v>
      </c>
      <c r="DF1667" t="s">
        <v>7329</v>
      </c>
      <c r="DG1667" t="s">
        <v>7330</v>
      </c>
      <c r="DH1667" t="s">
        <v>7321</v>
      </c>
      <c r="DI1667" t="s">
        <v>460</v>
      </c>
      <c r="DJ1667" s="4">
        <v>74361</v>
      </c>
      <c r="DK1667" t="s">
        <v>7331</v>
      </c>
      <c r="DL1667" t="s">
        <v>134</v>
      </c>
      <c r="DM1667">
        <v>5</v>
      </c>
      <c r="DN1667" t="s">
        <v>7319</v>
      </c>
      <c r="DO1667" t="s">
        <v>7321</v>
      </c>
      <c r="DP1667" t="s">
        <v>460</v>
      </c>
      <c r="DQ1667" t="str">
        <f>"74361"</f>
        <v>74361</v>
      </c>
      <c r="DR1667" t="s">
        <v>7331</v>
      </c>
      <c r="DS1667" t="s">
        <v>7332</v>
      </c>
      <c r="DT1667">
        <v>1</v>
      </c>
      <c r="DU1667">
        <v>8</v>
      </c>
      <c r="DV1667" t="s">
        <v>134</v>
      </c>
      <c r="DW1667" t="s">
        <v>134</v>
      </c>
      <c r="DX1667" t="s">
        <v>134</v>
      </c>
      <c r="DY1667" t="s">
        <v>134</v>
      </c>
      <c r="DZ1667">
        <v>3</v>
      </c>
      <c r="EA1667" t="s">
        <v>134</v>
      </c>
      <c r="EB1667" s="5">
        <v>12.68</v>
      </c>
      <c r="EC1667" s="5">
        <v>12.68</v>
      </c>
      <c r="ED1667" s="5">
        <v>55</v>
      </c>
      <c r="EE1667">
        <v>19182314530</v>
      </c>
      <c r="EF1667" t="s">
        <v>148</v>
      </c>
      <c r="EG1667" t="s">
        <v>7333</v>
      </c>
      <c r="EH1667">
        <v>0</v>
      </c>
    </row>
    <row r="1668" spans="1:138" ht="15" customHeight="1" x14ac:dyDescent="0.35">
      <c r="A1668" t="s">
        <v>17457</v>
      </c>
      <c r="B1668" t="s">
        <v>157</v>
      </c>
      <c r="C1668" s="1">
        <v>44151.380916435184</v>
      </c>
      <c r="D1668" s="1">
        <v>44176</v>
      </c>
      <c r="E1668" t="s">
        <v>133</v>
      </c>
      <c r="F1668" t="s">
        <v>136</v>
      </c>
      <c r="G1668" t="s">
        <v>135</v>
      </c>
      <c r="H1668" t="s">
        <v>136</v>
      </c>
      <c r="I1668" t="s">
        <v>17458</v>
      </c>
      <c r="K1668" t="s">
        <v>17459</v>
      </c>
      <c r="M1668" t="s">
        <v>2905</v>
      </c>
      <c r="N1668" t="s">
        <v>1128</v>
      </c>
      <c r="O1668" s="4">
        <v>58761</v>
      </c>
      <c r="P1668" t="s">
        <v>140</v>
      </c>
      <c r="R1668">
        <v>17012406804</v>
      </c>
      <c r="T1668">
        <v>1119</v>
      </c>
      <c r="U1668" t="s">
        <v>17460</v>
      </c>
      <c r="V1668" t="s">
        <v>17461</v>
      </c>
      <c r="X1668" t="s">
        <v>164</v>
      </c>
      <c r="Y1668" t="s">
        <v>17459</v>
      </c>
      <c r="AA1668" t="s">
        <v>2905</v>
      </c>
      <c r="AB1668" t="s">
        <v>1128</v>
      </c>
      <c r="AC1668" s="4">
        <v>58761</v>
      </c>
      <c r="AD1668" t="s">
        <v>140</v>
      </c>
      <c r="AF1668">
        <v>17012406804</v>
      </c>
      <c r="AH1668" t="s">
        <v>17462</v>
      </c>
      <c r="AI1668" t="s">
        <v>168</v>
      </c>
      <c r="AJ1668" t="s">
        <v>533</v>
      </c>
      <c r="AK1668" t="s">
        <v>534</v>
      </c>
      <c r="AM1668" t="s">
        <v>535</v>
      </c>
      <c r="AO1668" t="s">
        <v>536</v>
      </c>
      <c r="AP1668" t="s">
        <v>537</v>
      </c>
      <c r="AQ1668" s="4">
        <v>28786</v>
      </c>
      <c r="AR1668" t="s">
        <v>140</v>
      </c>
      <c r="AT1668">
        <v>18282460659</v>
      </c>
      <c r="AV1668" t="s">
        <v>538</v>
      </c>
      <c r="AW1668" t="s">
        <v>539</v>
      </c>
      <c r="AZ1668" t="s">
        <v>288</v>
      </c>
      <c r="BA1668" t="s">
        <v>289</v>
      </c>
      <c r="BB1668" t="s">
        <v>136</v>
      </c>
      <c r="BC1668" t="s">
        <v>136</v>
      </c>
      <c r="BD1668" t="s">
        <v>148</v>
      </c>
      <c r="BE1668" t="s">
        <v>136</v>
      </c>
      <c r="BF1668" t="s">
        <v>136</v>
      </c>
      <c r="BG1668" t="s">
        <v>134</v>
      </c>
      <c r="BH1668" t="s">
        <v>136</v>
      </c>
      <c r="BN1668" t="s">
        <v>17463</v>
      </c>
      <c r="BO1668" t="s">
        <v>965</v>
      </c>
      <c r="BP1668">
        <v>2</v>
      </c>
      <c r="BQ1668">
        <v>2</v>
      </c>
      <c r="BR1668">
        <v>2</v>
      </c>
      <c r="BS1668" s="1">
        <v>44211</v>
      </c>
      <c r="BT1668" s="1">
        <v>44515</v>
      </c>
      <c r="BU1668" s="1">
        <v>44211</v>
      </c>
      <c r="BV1668" s="1">
        <v>44515</v>
      </c>
      <c r="BW1668" t="s">
        <v>136</v>
      </c>
      <c r="BX1668">
        <v>48</v>
      </c>
      <c r="BY1668">
        <v>0</v>
      </c>
      <c r="BZ1668">
        <v>8</v>
      </c>
      <c r="CA1668">
        <v>8</v>
      </c>
      <c r="CB1668">
        <v>8</v>
      </c>
      <c r="CC1668">
        <v>8</v>
      </c>
      <c r="CD1668">
        <v>8</v>
      </c>
      <c r="CE1668">
        <v>8</v>
      </c>
      <c r="CF1668" t="str">
        <f t="shared" si="11"/>
        <v>8:00 AM</v>
      </c>
      <c r="CG1668" t="str">
        <f>"5:00 PM"</f>
        <v>5:00 PM</v>
      </c>
      <c r="CH1668" s="5">
        <v>14.99</v>
      </c>
      <c r="CI1668" t="s">
        <v>146</v>
      </c>
      <c r="CL1668" t="s">
        <v>136</v>
      </c>
      <c r="CM1668" t="s">
        <v>354</v>
      </c>
      <c r="CN1668" t="s">
        <v>2411</v>
      </c>
      <c r="CO1668" t="s">
        <v>966</v>
      </c>
      <c r="CP1668" t="s">
        <v>149</v>
      </c>
      <c r="CQ1668">
        <v>3</v>
      </c>
      <c r="CR1668">
        <v>0</v>
      </c>
      <c r="CS1668" t="s">
        <v>136</v>
      </c>
      <c r="CT1668" t="s">
        <v>134</v>
      </c>
      <c r="CU1668" t="s">
        <v>136</v>
      </c>
      <c r="CV1668" t="s">
        <v>136</v>
      </c>
      <c r="CW1668" t="s">
        <v>134</v>
      </c>
      <c r="CX1668">
        <v>60</v>
      </c>
      <c r="CY1668" t="s">
        <v>136</v>
      </c>
      <c r="CZ1668" t="s">
        <v>136</v>
      </c>
      <c r="DA1668" t="s">
        <v>136</v>
      </c>
      <c r="DB1668" t="s">
        <v>136</v>
      </c>
      <c r="DC1668" t="s">
        <v>136</v>
      </c>
      <c r="DD1668" t="s">
        <v>136</v>
      </c>
      <c r="DF1668" t="s">
        <v>2931</v>
      </c>
      <c r="DG1668" t="s">
        <v>17459</v>
      </c>
      <c r="DH1668" t="s">
        <v>2905</v>
      </c>
      <c r="DI1668" t="s">
        <v>1128</v>
      </c>
      <c r="DJ1668" s="4">
        <v>58761</v>
      </c>
      <c r="DK1668" t="s">
        <v>2908</v>
      </c>
      <c r="DL1668" t="s">
        <v>136</v>
      </c>
      <c r="DM1668">
        <v>1</v>
      </c>
      <c r="DN1668" t="s">
        <v>17464</v>
      </c>
      <c r="DO1668" t="s">
        <v>2905</v>
      </c>
      <c r="DP1668" t="s">
        <v>1128</v>
      </c>
      <c r="DQ1668" t="str">
        <f>"58761"</f>
        <v>58761</v>
      </c>
      <c r="DR1668" t="s">
        <v>2908</v>
      </c>
      <c r="DS1668" t="s">
        <v>296</v>
      </c>
      <c r="DT1668">
        <v>1</v>
      </c>
      <c r="DU1668">
        <v>3</v>
      </c>
      <c r="DV1668" t="s">
        <v>134</v>
      </c>
      <c r="DW1668" t="s">
        <v>134</v>
      </c>
      <c r="DX1668" t="s">
        <v>134</v>
      </c>
      <c r="DY1668" t="s">
        <v>136</v>
      </c>
      <c r="DZ1668">
        <v>1</v>
      </c>
      <c r="EA1668" t="s">
        <v>136</v>
      </c>
      <c r="EC1668" s="5">
        <v>12.68</v>
      </c>
      <c r="ED1668" s="5">
        <v>55</v>
      </c>
      <c r="EE1668">
        <v>17012406804</v>
      </c>
      <c r="EF1668" t="s">
        <v>17462</v>
      </c>
      <c r="EG1668" t="s">
        <v>2909</v>
      </c>
      <c r="EH1668">
        <v>0</v>
      </c>
    </row>
    <row r="1669" spans="1:138" ht="15" customHeight="1" x14ac:dyDescent="0.35">
      <c r="A1669" t="s">
        <v>11871</v>
      </c>
      <c r="B1669" t="s">
        <v>157</v>
      </c>
      <c r="C1669" s="1">
        <v>44153.7193162037</v>
      </c>
      <c r="D1669" s="1">
        <v>44176</v>
      </c>
      <c r="E1669" t="s">
        <v>133</v>
      </c>
      <c r="F1669" t="s">
        <v>136</v>
      </c>
      <c r="G1669" t="s">
        <v>135</v>
      </c>
      <c r="H1669" t="s">
        <v>136</v>
      </c>
      <c r="I1669" t="s">
        <v>11872</v>
      </c>
      <c r="J1669" t="s">
        <v>11873</v>
      </c>
      <c r="K1669" t="s">
        <v>11874</v>
      </c>
      <c r="M1669" t="s">
        <v>11875</v>
      </c>
      <c r="N1669" t="s">
        <v>395</v>
      </c>
      <c r="O1669" s="4">
        <v>93654</v>
      </c>
      <c r="P1669" t="s">
        <v>140</v>
      </c>
      <c r="R1669">
        <v>15592872612</v>
      </c>
      <c r="T1669">
        <v>11291</v>
      </c>
      <c r="U1669" t="s">
        <v>7736</v>
      </c>
      <c r="V1669" t="s">
        <v>11876</v>
      </c>
      <c r="X1669" t="s">
        <v>164</v>
      </c>
      <c r="Y1669" t="s">
        <v>11877</v>
      </c>
      <c r="AA1669" t="s">
        <v>6942</v>
      </c>
      <c r="AB1669" t="s">
        <v>395</v>
      </c>
      <c r="AC1669" s="4">
        <v>93657</v>
      </c>
      <c r="AD1669" t="s">
        <v>140</v>
      </c>
      <c r="AF1669">
        <v>15592872612</v>
      </c>
      <c r="AH1669" t="s">
        <v>11878</v>
      </c>
      <c r="AI1669" t="s">
        <v>168</v>
      </c>
      <c r="AJ1669" t="s">
        <v>1941</v>
      </c>
      <c r="AK1669" t="s">
        <v>1942</v>
      </c>
      <c r="AL1669" t="s">
        <v>1943</v>
      </c>
      <c r="AM1669" t="s">
        <v>1944</v>
      </c>
      <c r="AN1669" t="s">
        <v>1945</v>
      </c>
      <c r="AO1669" t="s">
        <v>1946</v>
      </c>
      <c r="AP1669" t="s">
        <v>374</v>
      </c>
      <c r="AQ1669" s="4">
        <v>78266</v>
      </c>
      <c r="AR1669" t="s">
        <v>140</v>
      </c>
      <c r="AT1669">
        <v>18305844555</v>
      </c>
      <c r="AV1669" t="s">
        <v>1947</v>
      </c>
      <c r="AW1669" t="s">
        <v>1948</v>
      </c>
      <c r="AZ1669" t="s">
        <v>334</v>
      </c>
      <c r="BA1669" t="s">
        <v>335</v>
      </c>
      <c r="BB1669" t="s">
        <v>136</v>
      </c>
      <c r="BC1669" t="s">
        <v>136</v>
      </c>
      <c r="BD1669" t="s">
        <v>148</v>
      </c>
      <c r="BE1669" t="s">
        <v>136</v>
      </c>
      <c r="BF1669" t="s">
        <v>136</v>
      </c>
      <c r="BG1669" t="s">
        <v>134</v>
      </c>
      <c r="BH1669" t="s">
        <v>136</v>
      </c>
      <c r="BN1669" t="s">
        <v>11879</v>
      </c>
      <c r="BO1669" t="s">
        <v>570</v>
      </c>
      <c r="BP1669">
        <v>7</v>
      </c>
      <c r="BQ1669">
        <v>7</v>
      </c>
      <c r="BR1669">
        <v>7</v>
      </c>
      <c r="BS1669" s="1">
        <v>44211</v>
      </c>
      <c r="BT1669" s="1">
        <v>44500</v>
      </c>
      <c r="BU1669" s="1">
        <v>44211</v>
      </c>
      <c r="BV1669" s="1">
        <v>44500</v>
      </c>
      <c r="BW1669" t="s">
        <v>136</v>
      </c>
      <c r="BX1669">
        <v>40</v>
      </c>
      <c r="BY1669">
        <v>0</v>
      </c>
      <c r="BZ1669">
        <v>8</v>
      </c>
      <c r="CA1669">
        <v>8</v>
      </c>
      <c r="CB1669">
        <v>8</v>
      </c>
      <c r="CC1669">
        <v>8</v>
      </c>
      <c r="CD1669">
        <v>8</v>
      </c>
      <c r="CE1669">
        <v>0</v>
      </c>
      <c r="CF1669" t="str">
        <f t="shared" si="11"/>
        <v>8:00 AM</v>
      </c>
      <c r="CG1669" t="str">
        <f>"5:00 PM"</f>
        <v>5:00 PM</v>
      </c>
      <c r="CH1669" s="5">
        <v>14.77</v>
      </c>
      <c r="CI1669" t="s">
        <v>146</v>
      </c>
      <c r="CJ1669">
        <v>0</v>
      </c>
      <c r="CK1669" t="s">
        <v>148</v>
      </c>
      <c r="CL1669" t="s">
        <v>136</v>
      </c>
      <c r="CM1669" t="s">
        <v>312</v>
      </c>
      <c r="CN1669" t="s">
        <v>148</v>
      </c>
      <c r="CO1669" s="2" t="s">
        <v>1949</v>
      </c>
      <c r="CP1669" t="s">
        <v>149</v>
      </c>
      <c r="CQ1669">
        <v>3</v>
      </c>
      <c r="CR1669">
        <v>0</v>
      </c>
      <c r="CS1669" t="s">
        <v>136</v>
      </c>
      <c r="CT1669" t="s">
        <v>136</v>
      </c>
      <c r="CU1669" t="s">
        <v>136</v>
      </c>
      <c r="CV1669" t="s">
        <v>136</v>
      </c>
      <c r="CW1669" t="s">
        <v>134</v>
      </c>
      <c r="CX1669">
        <v>50</v>
      </c>
      <c r="CY1669" t="s">
        <v>136</v>
      </c>
      <c r="CZ1669" t="s">
        <v>136</v>
      </c>
      <c r="DA1669" t="s">
        <v>136</v>
      </c>
      <c r="DB1669" t="s">
        <v>136</v>
      </c>
      <c r="DC1669" t="s">
        <v>136</v>
      </c>
      <c r="DD1669" t="s">
        <v>136</v>
      </c>
      <c r="DF1669" t="s">
        <v>11880</v>
      </c>
      <c r="DG1669" s="2" t="s">
        <v>11881</v>
      </c>
      <c r="DH1669" t="s">
        <v>11882</v>
      </c>
      <c r="DI1669" t="s">
        <v>395</v>
      </c>
      <c r="DJ1669" s="4">
        <v>93618</v>
      </c>
      <c r="DK1669" t="s">
        <v>3625</v>
      </c>
      <c r="DL1669" t="s">
        <v>136</v>
      </c>
      <c r="DM1669">
        <v>1</v>
      </c>
      <c r="DN1669" t="s">
        <v>11883</v>
      </c>
      <c r="DO1669" t="s">
        <v>11882</v>
      </c>
      <c r="DP1669" t="s">
        <v>395</v>
      </c>
      <c r="DQ1669" t="str">
        <f>"93618"</f>
        <v>93618</v>
      </c>
      <c r="DR1669" t="s">
        <v>3625</v>
      </c>
      <c r="DS1669" t="s">
        <v>4575</v>
      </c>
      <c r="DT1669">
        <v>1</v>
      </c>
      <c r="DU1669">
        <v>7</v>
      </c>
      <c r="DV1669" t="s">
        <v>134</v>
      </c>
      <c r="DW1669" t="s">
        <v>134</v>
      </c>
      <c r="DX1669" t="s">
        <v>134</v>
      </c>
      <c r="DY1669" t="s">
        <v>136</v>
      </c>
      <c r="DZ1669">
        <v>1</v>
      </c>
      <c r="EA1669" t="s">
        <v>136</v>
      </c>
      <c r="EC1669" s="5">
        <v>12.68</v>
      </c>
      <c r="ED1669" s="5">
        <v>55</v>
      </c>
      <c r="EE1669">
        <v>15592872612</v>
      </c>
      <c r="EF1669" t="s">
        <v>11878</v>
      </c>
      <c r="EG1669" t="s">
        <v>148</v>
      </c>
      <c r="EH1669">
        <v>0</v>
      </c>
    </row>
    <row r="1670" spans="1:138" ht="15" customHeight="1" x14ac:dyDescent="0.35">
      <c r="A1670" t="s">
        <v>26586</v>
      </c>
      <c r="B1670" t="s">
        <v>157</v>
      </c>
      <c r="C1670" s="1">
        <v>44166.467949074075</v>
      </c>
      <c r="D1670" s="1">
        <v>44176</v>
      </c>
      <c r="E1670" t="s">
        <v>133</v>
      </c>
      <c r="F1670" t="s">
        <v>134</v>
      </c>
      <c r="G1670" t="s">
        <v>135</v>
      </c>
      <c r="H1670" t="s">
        <v>136</v>
      </c>
      <c r="I1670" t="s">
        <v>2587</v>
      </c>
      <c r="K1670" t="s">
        <v>2591</v>
      </c>
      <c r="M1670" t="s">
        <v>2589</v>
      </c>
      <c r="N1670" t="s">
        <v>2120</v>
      </c>
      <c r="O1670" s="4">
        <v>49403</v>
      </c>
      <c r="P1670" t="s">
        <v>140</v>
      </c>
      <c r="R1670">
        <v>16168020758</v>
      </c>
      <c r="T1670">
        <v>115</v>
      </c>
      <c r="U1670" t="s">
        <v>2590</v>
      </c>
      <c r="V1670" t="s">
        <v>348</v>
      </c>
      <c r="W1670" t="s">
        <v>534</v>
      </c>
      <c r="X1670" t="s">
        <v>164</v>
      </c>
      <c r="Y1670" t="s">
        <v>2591</v>
      </c>
      <c r="AA1670" t="s">
        <v>2589</v>
      </c>
      <c r="AB1670" t="s">
        <v>2120</v>
      </c>
      <c r="AC1670" s="4">
        <v>49403</v>
      </c>
      <c r="AD1670" t="s">
        <v>140</v>
      </c>
      <c r="AF1670">
        <v>16168020758</v>
      </c>
      <c r="AH1670" t="s">
        <v>2592</v>
      </c>
      <c r="AI1670" t="s">
        <v>226</v>
      </c>
      <c r="AJ1670" t="s">
        <v>2593</v>
      </c>
      <c r="AK1670" t="s">
        <v>2594</v>
      </c>
      <c r="AL1670" t="s">
        <v>347</v>
      </c>
      <c r="AM1670" t="s">
        <v>2595</v>
      </c>
      <c r="AN1670" t="s">
        <v>2596</v>
      </c>
      <c r="AO1670" t="s">
        <v>2597</v>
      </c>
      <c r="AP1670" t="s">
        <v>2120</v>
      </c>
      <c r="AQ1670" s="4">
        <v>49503</v>
      </c>
      <c r="AR1670" t="s">
        <v>140</v>
      </c>
      <c r="AT1670">
        <v>16162335276</v>
      </c>
      <c r="AV1670" t="s">
        <v>2598</v>
      </c>
      <c r="AW1670" t="s">
        <v>3884</v>
      </c>
      <c r="AX1670" t="s">
        <v>2120</v>
      </c>
      <c r="AY1670" t="s">
        <v>2600</v>
      </c>
      <c r="AZ1670" t="s">
        <v>144</v>
      </c>
      <c r="BA1670" t="s">
        <v>145</v>
      </c>
      <c r="BB1670" t="s">
        <v>134</v>
      </c>
      <c r="BC1670" t="s">
        <v>134</v>
      </c>
      <c r="BD1670" t="s">
        <v>134</v>
      </c>
      <c r="BE1670" t="s">
        <v>134</v>
      </c>
      <c r="BF1670" t="s">
        <v>136</v>
      </c>
      <c r="BG1670" t="s">
        <v>134</v>
      </c>
      <c r="BH1670" t="s">
        <v>136</v>
      </c>
      <c r="BN1670" t="s">
        <v>26587</v>
      </c>
      <c r="BO1670" t="s">
        <v>381</v>
      </c>
      <c r="BP1670">
        <v>52</v>
      </c>
      <c r="BQ1670">
        <v>52</v>
      </c>
      <c r="BR1670">
        <v>52</v>
      </c>
      <c r="BS1670" s="1">
        <v>44211</v>
      </c>
      <c r="BT1670" s="1">
        <v>44392</v>
      </c>
      <c r="BU1670" s="1">
        <v>44211</v>
      </c>
      <c r="BV1670" s="1">
        <v>44392</v>
      </c>
      <c r="BW1670" t="s">
        <v>136</v>
      </c>
      <c r="BX1670">
        <v>36</v>
      </c>
      <c r="BY1670">
        <v>0</v>
      </c>
      <c r="BZ1670">
        <v>6</v>
      </c>
      <c r="CA1670">
        <v>6</v>
      </c>
      <c r="CB1670">
        <v>6</v>
      </c>
      <c r="CC1670">
        <v>6</v>
      </c>
      <c r="CD1670">
        <v>6</v>
      </c>
      <c r="CE1670">
        <v>6</v>
      </c>
      <c r="CF1670" t="str">
        <f t="shared" si="11"/>
        <v>8:00 AM</v>
      </c>
      <c r="CG1670" t="str">
        <f>"2:00 PM"</f>
        <v>2:00 PM</v>
      </c>
      <c r="CH1670" s="5">
        <v>12.67</v>
      </c>
      <c r="CI1670" t="s">
        <v>146</v>
      </c>
      <c r="CL1670" t="s">
        <v>136</v>
      </c>
      <c r="CM1670" t="s">
        <v>147</v>
      </c>
      <c r="CN1670" t="s">
        <v>148</v>
      </c>
      <c r="CO1670" t="s">
        <v>2602</v>
      </c>
      <c r="CP1670" t="s">
        <v>149</v>
      </c>
      <c r="CQ1670">
        <v>3</v>
      </c>
      <c r="CR1670">
        <v>0</v>
      </c>
      <c r="CS1670" t="s">
        <v>136</v>
      </c>
      <c r="CT1670" t="s">
        <v>136</v>
      </c>
      <c r="CU1670" t="s">
        <v>136</v>
      </c>
      <c r="CV1670" t="s">
        <v>134</v>
      </c>
      <c r="CW1670" t="s">
        <v>134</v>
      </c>
      <c r="CX1670">
        <v>60</v>
      </c>
      <c r="CY1670" t="s">
        <v>134</v>
      </c>
      <c r="CZ1670" t="s">
        <v>134</v>
      </c>
      <c r="DA1670" t="s">
        <v>134</v>
      </c>
      <c r="DB1670" t="s">
        <v>134</v>
      </c>
      <c r="DC1670" t="s">
        <v>134</v>
      </c>
      <c r="DD1670" t="s">
        <v>136</v>
      </c>
      <c r="DF1670" t="s">
        <v>26588</v>
      </c>
      <c r="DG1670" t="s">
        <v>26589</v>
      </c>
      <c r="DH1670" t="s">
        <v>22106</v>
      </c>
      <c r="DI1670" t="s">
        <v>564</v>
      </c>
      <c r="DJ1670" s="4">
        <v>22733</v>
      </c>
      <c r="DK1670" t="s">
        <v>11138</v>
      </c>
      <c r="DL1670" t="s">
        <v>136</v>
      </c>
      <c r="DM1670">
        <v>2</v>
      </c>
      <c r="DN1670" t="s">
        <v>26590</v>
      </c>
      <c r="DO1670" t="s">
        <v>22106</v>
      </c>
      <c r="DP1670" t="s">
        <v>564</v>
      </c>
      <c r="DQ1670" t="str">
        <f>"22733"</f>
        <v>22733</v>
      </c>
      <c r="DR1670" t="s">
        <v>11138</v>
      </c>
      <c r="DS1670" t="s">
        <v>296</v>
      </c>
      <c r="DT1670">
        <v>1</v>
      </c>
      <c r="DU1670">
        <v>30</v>
      </c>
      <c r="DV1670" t="s">
        <v>134</v>
      </c>
      <c r="DW1670" t="s">
        <v>134</v>
      </c>
      <c r="DX1670" t="s">
        <v>134</v>
      </c>
      <c r="DY1670" t="s">
        <v>134</v>
      </c>
      <c r="DZ1670">
        <v>3</v>
      </c>
      <c r="EA1670" t="s">
        <v>136</v>
      </c>
      <c r="EC1670" s="5">
        <v>12.68</v>
      </c>
      <c r="ED1670" s="5">
        <v>55</v>
      </c>
      <c r="EE1670">
        <v>16168020758</v>
      </c>
      <c r="EF1670" t="s">
        <v>2592</v>
      </c>
      <c r="EG1670" t="s">
        <v>155</v>
      </c>
      <c r="EH1670">
        <v>0</v>
      </c>
    </row>
    <row r="1671" spans="1:138" ht="15" customHeight="1" x14ac:dyDescent="0.35">
      <c r="A1671" t="s">
        <v>14854</v>
      </c>
      <c r="B1671" t="s">
        <v>157</v>
      </c>
      <c r="C1671" s="1">
        <v>44146.38208599537</v>
      </c>
      <c r="D1671" s="1">
        <v>44176</v>
      </c>
      <c r="E1671" t="s">
        <v>133</v>
      </c>
      <c r="F1671" t="s">
        <v>136</v>
      </c>
      <c r="G1671" t="s">
        <v>135</v>
      </c>
      <c r="H1671" t="s">
        <v>136</v>
      </c>
      <c r="I1671" t="s">
        <v>14855</v>
      </c>
      <c r="K1671" t="s">
        <v>14856</v>
      </c>
      <c r="M1671" t="s">
        <v>1651</v>
      </c>
      <c r="N1671" t="s">
        <v>720</v>
      </c>
      <c r="O1671" s="4">
        <v>39573</v>
      </c>
      <c r="P1671" t="s">
        <v>140</v>
      </c>
      <c r="R1671">
        <v>16019287266</v>
      </c>
      <c r="T1671">
        <v>4249</v>
      </c>
      <c r="U1671" t="s">
        <v>370</v>
      </c>
      <c r="V1671" t="s">
        <v>1653</v>
      </c>
      <c r="X1671" t="s">
        <v>990</v>
      </c>
      <c r="Y1671" t="s">
        <v>14856</v>
      </c>
      <c r="AA1671" t="s">
        <v>1651</v>
      </c>
      <c r="AB1671" t="s">
        <v>720</v>
      </c>
      <c r="AC1671" s="4">
        <v>39573</v>
      </c>
      <c r="AD1671" t="s">
        <v>140</v>
      </c>
      <c r="AE1671" t="s">
        <v>841</v>
      </c>
      <c r="AF1671">
        <v>16019287266</v>
      </c>
      <c r="AH1671" t="s">
        <v>14857</v>
      </c>
      <c r="AI1671" t="s">
        <v>168</v>
      </c>
      <c r="AJ1671" t="s">
        <v>843</v>
      </c>
      <c r="AK1671" t="s">
        <v>844</v>
      </c>
      <c r="AL1671" t="s">
        <v>845</v>
      </c>
      <c r="AM1671" t="s">
        <v>846</v>
      </c>
      <c r="AO1671" t="s">
        <v>847</v>
      </c>
      <c r="AP1671" t="s">
        <v>161</v>
      </c>
      <c r="AQ1671" s="4">
        <v>31636</v>
      </c>
      <c r="AR1671" t="s">
        <v>140</v>
      </c>
      <c r="AT1671">
        <v>12295596879</v>
      </c>
      <c r="AV1671" t="s">
        <v>848</v>
      </c>
      <c r="AW1671" t="s">
        <v>849</v>
      </c>
      <c r="AZ1671" t="s">
        <v>821</v>
      </c>
      <c r="BA1671" t="s">
        <v>822</v>
      </c>
      <c r="BB1671" t="s">
        <v>136</v>
      </c>
      <c r="BC1671" t="s">
        <v>136</v>
      </c>
      <c r="BD1671" t="s">
        <v>148</v>
      </c>
      <c r="BE1671" t="s">
        <v>136</v>
      </c>
      <c r="BF1671" t="s">
        <v>136</v>
      </c>
      <c r="BG1671" t="s">
        <v>134</v>
      </c>
      <c r="BH1671" t="s">
        <v>136</v>
      </c>
      <c r="BI1671" t="s">
        <v>1864</v>
      </c>
      <c r="BJ1671" t="s">
        <v>2113</v>
      </c>
      <c r="BL1671" t="s">
        <v>849</v>
      </c>
      <c r="BM1671" t="s">
        <v>848</v>
      </c>
      <c r="BN1671" t="s">
        <v>14858</v>
      </c>
      <c r="BO1671" t="s">
        <v>145</v>
      </c>
      <c r="BP1671">
        <v>46</v>
      </c>
      <c r="BQ1671">
        <v>46</v>
      </c>
      <c r="BR1671">
        <v>46</v>
      </c>
      <c r="BS1671" s="1">
        <v>44218</v>
      </c>
      <c r="BT1671" s="1">
        <v>44522</v>
      </c>
      <c r="BU1671" s="1">
        <v>44218</v>
      </c>
      <c r="BV1671" s="1">
        <v>44522</v>
      </c>
      <c r="BW1671" t="s">
        <v>136</v>
      </c>
      <c r="BX1671">
        <v>48</v>
      </c>
      <c r="BY1671">
        <v>0</v>
      </c>
      <c r="BZ1671">
        <v>8</v>
      </c>
      <c r="CA1671">
        <v>8</v>
      </c>
      <c r="CB1671">
        <v>8</v>
      </c>
      <c r="CC1671">
        <v>8</v>
      </c>
      <c r="CD1671">
        <v>8</v>
      </c>
      <c r="CE1671">
        <v>8</v>
      </c>
      <c r="CF1671" t="str">
        <f>"7:00 AM"</f>
        <v>7:00 AM</v>
      </c>
      <c r="CG1671" t="str">
        <f>"3:30 PM"</f>
        <v>3:30 PM</v>
      </c>
      <c r="CH1671" s="5">
        <v>11.83</v>
      </c>
      <c r="CI1671" t="s">
        <v>146</v>
      </c>
      <c r="CL1671" t="s">
        <v>136</v>
      </c>
      <c r="CM1671" t="s">
        <v>147</v>
      </c>
      <c r="CN1671" t="s">
        <v>148</v>
      </c>
      <c r="CO1671" t="s">
        <v>854</v>
      </c>
      <c r="CP1671" t="s">
        <v>149</v>
      </c>
      <c r="CQ1671">
        <v>1</v>
      </c>
      <c r="CR1671">
        <v>0</v>
      </c>
      <c r="CS1671" t="s">
        <v>136</v>
      </c>
      <c r="CT1671" t="s">
        <v>136</v>
      </c>
      <c r="CU1671" t="s">
        <v>136</v>
      </c>
      <c r="CV1671" t="s">
        <v>134</v>
      </c>
      <c r="CW1671" t="s">
        <v>134</v>
      </c>
      <c r="CX1671">
        <v>50</v>
      </c>
      <c r="CY1671" t="s">
        <v>134</v>
      </c>
      <c r="CZ1671" t="s">
        <v>134</v>
      </c>
      <c r="DA1671" t="s">
        <v>134</v>
      </c>
      <c r="DB1671" t="s">
        <v>134</v>
      </c>
      <c r="DC1671" t="s">
        <v>134</v>
      </c>
      <c r="DD1671" t="s">
        <v>136</v>
      </c>
      <c r="DF1671" t="s">
        <v>14859</v>
      </c>
      <c r="DG1671" t="s">
        <v>14856</v>
      </c>
      <c r="DH1671" t="s">
        <v>1651</v>
      </c>
      <c r="DI1671" t="s">
        <v>720</v>
      </c>
      <c r="DJ1671" s="4">
        <v>39573</v>
      </c>
      <c r="DK1671" t="s">
        <v>1655</v>
      </c>
      <c r="DL1671" t="s">
        <v>136</v>
      </c>
      <c r="DM1671">
        <v>1</v>
      </c>
      <c r="DN1671" t="s">
        <v>14860</v>
      </c>
      <c r="DO1671" t="s">
        <v>1651</v>
      </c>
      <c r="DP1671" t="s">
        <v>720</v>
      </c>
      <c r="DQ1671" t="str">
        <f>"39573"</f>
        <v>39573</v>
      </c>
      <c r="DR1671" t="s">
        <v>1655</v>
      </c>
      <c r="DS1671" t="s">
        <v>861</v>
      </c>
      <c r="DT1671">
        <v>1</v>
      </c>
      <c r="DU1671">
        <v>8</v>
      </c>
      <c r="DV1671" t="s">
        <v>134</v>
      </c>
      <c r="DW1671" t="s">
        <v>134</v>
      </c>
      <c r="DX1671" t="s">
        <v>134</v>
      </c>
      <c r="DY1671" t="s">
        <v>134</v>
      </c>
      <c r="DZ1671">
        <v>4</v>
      </c>
      <c r="EA1671" t="s">
        <v>134</v>
      </c>
      <c r="EB1671" s="5">
        <v>12.68</v>
      </c>
      <c r="EC1671" s="5">
        <v>12.68</v>
      </c>
      <c r="ED1671" s="5">
        <v>55</v>
      </c>
      <c r="EE1671" t="s">
        <v>148</v>
      </c>
      <c r="EF1671" t="s">
        <v>14861</v>
      </c>
      <c r="EG1671" t="s">
        <v>2800</v>
      </c>
      <c r="EH1671">
        <v>0</v>
      </c>
    </row>
    <row r="1672" spans="1:138" ht="15" customHeight="1" x14ac:dyDescent="0.35">
      <c r="A1672" t="s">
        <v>11092</v>
      </c>
      <c r="B1672" t="s">
        <v>157</v>
      </c>
      <c r="C1672" s="1">
        <v>44158.405678587966</v>
      </c>
      <c r="D1672" s="1">
        <v>44176</v>
      </c>
      <c r="E1672" t="s">
        <v>133</v>
      </c>
      <c r="F1672" t="s">
        <v>136</v>
      </c>
      <c r="G1672" t="s">
        <v>135</v>
      </c>
      <c r="H1672" t="s">
        <v>136</v>
      </c>
      <c r="I1672" t="s">
        <v>2117</v>
      </c>
      <c r="K1672" t="s">
        <v>2118</v>
      </c>
      <c r="L1672" t="s">
        <v>148</v>
      </c>
      <c r="M1672" t="s">
        <v>2119</v>
      </c>
      <c r="N1672" t="s">
        <v>2120</v>
      </c>
      <c r="O1672" s="4">
        <v>49093</v>
      </c>
      <c r="P1672" t="s">
        <v>140</v>
      </c>
      <c r="R1672">
        <v>12692782389</v>
      </c>
      <c r="T1672">
        <v>1112</v>
      </c>
      <c r="U1672" t="s">
        <v>2121</v>
      </c>
      <c r="V1672" t="s">
        <v>2122</v>
      </c>
      <c r="X1672" t="s">
        <v>990</v>
      </c>
      <c r="Y1672" t="s">
        <v>2118</v>
      </c>
      <c r="AA1672" t="s">
        <v>2119</v>
      </c>
      <c r="AB1672" t="s">
        <v>2120</v>
      </c>
      <c r="AC1672" s="4">
        <v>49093</v>
      </c>
      <c r="AD1672" t="s">
        <v>140</v>
      </c>
      <c r="AE1672" t="s">
        <v>841</v>
      </c>
      <c r="AF1672">
        <v>12692782389</v>
      </c>
      <c r="AH1672" t="s">
        <v>2123</v>
      </c>
      <c r="AI1672" t="s">
        <v>168</v>
      </c>
      <c r="AJ1672" t="s">
        <v>559</v>
      </c>
      <c r="AK1672" t="s">
        <v>433</v>
      </c>
      <c r="AL1672" t="s">
        <v>978</v>
      </c>
      <c r="AM1672" t="s">
        <v>561</v>
      </c>
      <c r="AN1672" t="s">
        <v>562</v>
      </c>
      <c r="AO1672" t="s">
        <v>563</v>
      </c>
      <c r="AP1672" t="s">
        <v>564</v>
      </c>
      <c r="AQ1672" s="4">
        <v>22949</v>
      </c>
      <c r="AR1672" t="s">
        <v>140</v>
      </c>
      <c r="AT1672">
        <v>14342634300</v>
      </c>
      <c r="AV1672" t="s">
        <v>2124</v>
      </c>
      <c r="AW1672" t="s">
        <v>980</v>
      </c>
      <c r="AZ1672" t="s">
        <v>175</v>
      </c>
      <c r="BA1672" t="s">
        <v>176</v>
      </c>
      <c r="BB1672" t="s">
        <v>136</v>
      </c>
      <c r="BC1672" t="s">
        <v>136</v>
      </c>
      <c r="BD1672" t="s">
        <v>148</v>
      </c>
      <c r="BE1672" t="s">
        <v>136</v>
      </c>
      <c r="BF1672" t="s">
        <v>136</v>
      </c>
      <c r="BG1672" t="s">
        <v>134</v>
      </c>
      <c r="BH1672" t="s">
        <v>136</v>
      </c>
      <c r="BI1672" t="s">
        <v>1129</v>
      </c>
      <c r="BJ1672" t="s">
        <v>2125</v>
      </c>
      <c r="BL1672" t="s">
        <v>566</v>
      </c>
      <c r="BM1672" t="s">
        <v>2123</v>
      </c>
      <c r="BN1672" t="s">
        <v>11093</v>
      </c>
      <c r="BO1672" t="s">
        <v>11094</v>
      </c>
      <c r="BP1672">
        <v>6</v>
      </c>
      <c r="BQ1672">
        <v>6</v>
      </c>
      <c r="BR1672">
        <v>6</v>
      </c>
      <c r="BS1672" s="1">
        <v>44211</v>
      </c>
      <c r="BT1672" s="1">
        <v>44317</v>
      </c>
      <c r="BU1672" s="1">
        <v>44211</v>
      </c>
      <c r="BV1672" s="1">
        <v>44317</v>
      </c>
      <c r="BW1672" t="s">
        <v>136</v>
      </c>
      <c r="BX1672">
        <v>45</v>
      </c>
      <c r="BY1672">
        <v>0</v>
      </c>
      <c r="BZ1672">
        <v>7.5</v>
      </c>
      <c r="CA1672">
        <v>7.5</v>
      </c>
      <c r="CB1672">
        <v>7.5</v>
      </c>
      <c r="CC1672">
        <v>7.5</v>
      </c>
      <c r="CD1672">
        <v>7.5</v>
      </c>
      <c r="CE1672">
        <v>7.5</v>
      </c>
      <c r="CF1672" t="str">
        <f>"6:00 AM"</f>
        <v>6:00 AM</v>
      </c>
      <c r="CG1672" t="str">
        <f>"2:00 PM"</f>
        <v>2:00 PM</v>
      </c>
      <c r="CH1672" s="5">
        <v>14.4</v>
      </c>
      <c r="CI1672" t="s">
        <v>146</v>
      </c>
      <c r="CL1672" t="s">
        <v>136</v>
      </c>
      <c r="CM1672" t="s">
        <v>147</v>
      </c>
      <c r="CN1672" t="s">
        <v>148</v>
      </c>
      <c r="CO1672" t="s">
        <v>854</v>
      </c>
      <c r="CP1672" t="s">
        <v>149</v>
      </c>
      <c r="CQ1672">
        <v>3</v>
      </c>
      <c r="CR1672">
        <v>0</v>
      </c>
      <c r="CS1672" t="s">
        <v>136</v>
      </c>
      <c r="CT1672" t="s">
        <v>136</v>
      </c>
      <c r="CU1672" t="s">
        <v>136</v>
      </c>
      <c r="CV1672" t="s">
        <v>134</v>
      </c>
      <c r="CW1672" t="s">
        <v>134</v>
      </c>
      <c r="CX1672">
        <v>75</v>
      </c>
      <c r="CY1672" t="s">
        <v>134</v>
      </c>
      <c r="CZ1672" t="s">
        <v>134</v>
      </c>
      <c r="DA1672" t="s">
        <v>134</v>
      </c>
      <c r="DB1672" t="s">
        <v>134</v>
      </c>
      <c r="DC1672" t="s">
        <v>134</v>
      </c>
      <c r="DD1672" t="s">
        <v>136</v>
      </c>
      <c r="DF1672" t="s">
        <v>11095</v>
      </c>
      <c r="DG1672" t="s">
        <v>11096</v>
      </c>
      <c r="DH1672" t="s">
        <v>4669</v>
      </c>
      <c r="DI1672" t="s">
        <v>2120</v>
      </c>
      <c r="DJ1672" s="4">
        <v>49868</v>
      </c>
      <c r="DK1672" t="s">
        <v>11097</v>
      </c>
      <c r="DL1672" t="s">
        <v>134</v>
      </c>
      <c r="DM1672">
        <v>2</v>
      </c>
      <c r="DN1672" t="s">
        <v>11098</v>
      </c>
      <c r="DO1672" t="s">
        <v>4669</v>
      </c>
      <c r="DP1672" t="s">
        <v>2120</v>
      </c>
      <c r="DQ1672" t="str">
        <f>"49868"</f>
        <v>49868</v>
      </c>
      <c r="DR1672" t="s">
        <v>11097</v>
      </c>
      <c r="DS1672" t="s">
        <v>919</v>
      </c>
      <c r="DT1672">
        <v>1</v>
      </c>
      <c r="DU1672">
        <v>6</v>
      </c>
      <c r="DV1672" t="s">
        <v>134</v>
      </c>
      <c r="DW1672" t="s">
        <v>134</v>
      </c>
      <c r="DX1672" t="s">
        <v>134</v>
      </c>
      <c r="DY1672" t="s">
        <v>136</v>
      </c>
      <c r="DZ1672">
        <v>1</v>
      </c>
      <c r="EA1672" t="s">
        <v>134</v>
      </c>
      <c r="EB1672" s="5">
        <v>12.68</v>
      </c>
      <c r="EC1672" s="5">
        <v>12.68</v>
      </c>
      <c r="ED1672" s="5">
        <v>55</v>
      </c>
      <c r="EE1672" t="s">
        <v>148</v>
      </c>
      <c r="EF1672" t="s">
        <v>577</v>
      </c>
      <c r="EG1672" t="s">
        <v>2126</v>
      </c>
      <c r="EH1672">
        <v>0</v>
      </c>
    </row>
    <row r="1673" spans="1:138" ht="15" customHeight="1" x14ac:dyDescent="0.35">
      <c r="A1673" t="s">
        <v>17042</v>
      </c>
      <c r="B1673" t="s">
        <v>157</v>
      </c>
      <c r="C1673" s="1">
        <v>44151.680596874998</v>
      </c>
      <c r="D1673" s="1">
        <v>44176</v>
      </c>
      <c r="E1673" t="s">
        <v>133</v>
      </c>
      <c r="F1673" t="s">
        <v>136</v>
      </c>
      <c r="G1673" t="s">
        <v>135</v>
      </c>
      <c r="H1673" t="s">
        <v>136</v>
      </c>
      <c r="I1673" t="s">
        <v>2611</v>
      </c>
      <c r="K1673" t="s">
        <v>2612</v>
      </c>
      <c r="L1673" t="s">
        <v>148</v>
      </c>
      <c r="M1673" t="s">
        <v>2613</v>
      </c>
      <c r="N1673" t="s">
        <v>960</v>
      </c>
      <c r="O1673" s="4">
        <v>36089</v>
      </c>
      <c r="P1673" t="s">
        <v>140</v>
      </c>
      <c r="R1673">
        <v>13347380039</v>
      </c>
      <c r="T1673">
        <v>4249</v>
      </c>
      <c r="U1673" t="s">
        <v>14866</v>
      </c>
      <c r="V1673" t="s">
        <v>8690</v>
      </c>
      <c r="X1673" t="s">
        <v>2616</v>
      </c>
      <c r="Y1673" t="s">
        <v>17043</v>
      </c>
      <c r="AA1673" t="s">
        <v>17044</v>
      </c>
      <c r="AB1673" t="s">
        <v>1663</v>
      </c>
      <c r="AC1673" s="4">
        <v>18644</v>
      </c>
      <c r="AD1673" t="s">
        <v>140</v>
      </c>
      <c r="AE1673" t="s">
        <v>841</v>
      </c>
      <c r="AF1673">
        <v>12762202505</v>
      </c>
      <c r="AH1673" t="s">
        <v>17045</v>
      </c>
      <c r="AI1673" t="s">
        <v>168</v>
      </c>
      <c r="AJ1673" t="s">
        <v>2151</v>
      </c>
      <c r="AK1673" t="s">
        <v>2152</v>
      </c>
      <c r="AL1673" t="s">
        <v>509</v>
      </c>
      <c r="AM1673" t="s">
        <v>846</v>
      </c>
      <c r="AO1673" t="s">
        <v>847</v>
      </c>
      <c r="AP1673" t="s">
        <v>161</v>
      </c>
      <c r="AQ1673" s="4">
        <v>31636</v>
      </c>
      <c r="AR1673" t="s">
        <v>140</v>
      </c>
      <c r="AT1673">
        <v>12295596879</v>
      </c>
      <c r="AV1673" t="s">
        <v>2153</v>
      </c>
      <c r="AW1673" t="s">
        <v>849</v>
      </c>
      <c r="AZ1673" t="s">
        <v>175</v>
      </c>
      <c r="BA1673" t="s">
        <v>176</v>
      </c>
      <c r="BB1673" t="s">
        <v>136</v>
      </c>
      <c r="BC1673" t="s">
        <v>136</v>
      </c>
      <c r="BD1673" t="s">
        <v>148</v>
      </c>
      <c r="BE1673" t="s">
        <v>136</v>
      </c>
      <c r="BF1673" t="s">
        <v>136</v>
      </c>
      <c r="BG1673" t="s">
        <v>134</v>
      </c>
      <c r="BH1673" t="s">
        <v>136</v>
      </c>
      <c r="BI1673" t="s">
        <v>2509</v>
      </c>
      <c r="BJ1673" t="s">
        <v>2510</v>
      </c>
      <c r="BL1673" t="s">
        <v>849</v>
      </c>
      <c r="BM1673" t="s">
        <v>2153</v>
      </c>
      <c r="BN1673" t="s">
        <v>17046</v>
      </c>
      <c r="BO1673" t="s">
        <v>2620</v>
      </c>
      <c r="BP1673">
        <v>15</v>
      </c>
      <c r="BQ1673">
        <v>6</v>
      </c>
      <c r="BR1673">
        <v>6</v>
      </c>
      <c r="BS1673" s="1">
        <v>44218</v>
      </c>
      <c r="BT1673" s="1">
        <v>44406</v>
      </c>
      <c r="BU1673" s="1">
        <v>44218</v>
      </c>
      <c r="BV1673" s="1">
        <v>44406</v>
      </c>
      <c r="BW1673" t="s">
        <v>136</v>
      </c>
      <c r="BX1673">
        <v>48</v>
      </c>
      <c r="BY1673">
        <v>0</v>
      </c>
      <c r="BZ1673">
        <v>8</v>
      </c>
      <c r="CA1673">
        <v>8</v>
      </c>
      <c r="CB1673">
        <v>8</v>
      </c>
      <c r="CC1673">
        <v>8</v>
      </c>
      <c r="CD1673">
        <v>8</v>
      </c>
      <c r="CE1673">
        <v>8</v>
      </c>
      <c r="CF1673" t="str">
        <f>"7:30 AM"</f>
        <v>7:30 AM</v>
      </c>
      <c r="CG1673" t="str">
        <f>"4:00 PM"</f>
        <v>4:00 PM</v>
      </c>
      <c r="CH1673" s="5">
        <v>13.34</v>
      </c>
      <c r="CI1673" t="s">
        <v>146</v>
      </c>
      <c r="CL1673" t="s">
        <v>136</v>
      </c>
      <c r="CM1673" t="s">
        <v>147</v>
      </c>
      <c r="CN1673" t="s">
        <v>148</v>
      </c>
      <c r="CO1673" t="s">
        <v>854</v>
      </c>
      <c r="CP1673" t="s">
        <v>149</v>
      </c>
      <c r="CQ1673">
        <v>3</v>
      </c>
      <c r="CR1673">
        <v>0</v>
      </c>
      <c r="CS1673" t="s">
        <v>136</v>
      </c>
      <c r="CT1673" t="s">
        <v>136</v>
      </c>
      <c r="CU1673" t="s">
        <v>136</v>
      </c>
      <c r="CV1673" t="s">
        <v>134</v>
      </c>
      <c r="CW1673" t="s">
        <v>134</v>
      </c>
      <c r="CX1673">
        <v>50</v>
      </c>
      <c r="CY1673" t="s">
        <v>134</v>
      </c>
      <c r="CZ1673" t="s">
        <v>134</v>
      </c>
      <c r="DA1673" t="s">
        <v>134</v>
      </c>
      <c r="DB1673" t="s">
        <v>134</v>
      </c>
      <c r="DC1673" t="s">
        <v>134</v>
      </c>
      <c r="DD1673" t="s">
        <v>136</v>
      </c>
      <c r="DF1673" t="s">
        <v>17047</v>
      </c>
      <c r="DG1673" t="s">
        <v>17043</v>
      </c>
      <c r="DH1673" t="s">
        <v>17044</v>
      </c>
      <c r="DI1673" t="s">
        <v>1663</v>
      </c>
      <c r="DJ1673" s="4">
        <v>18644</v>
      </c>
      <c r="DK1673" t="s">
        <v>17048</v>
      </c>
      <c r="DL1673" t="s">
        <v>136</v>
      </c>
      <c r="DM1673">
        <v>1</v>
      </c>
      <c r="DN1673" t="s">
        <v>17049</v>
      </c>
      <c r="DO1673" t="s">
        <v>17050</v>
      </c>
      <c r="DP1673" t="s">
        <v>1663</v>
      </c>
      <c r="DQ1673" t="str">
        <f>"18640"</f>
        <v>18640</v>
      </c>
      <c r="DR1673" t="s">
        <v>17048</v>
      </c>
      <c r="DS1673" t="s">
        <v>919</v>
      </c>
      <c r="DT1673">
        <v>1</v>
      </c>
      <c r="DU1673">
        <v>6</v>
      </c>
      <c r="DV1673" t="s">
        <v>134</v>
      </c>
      <c r="DW1673" t="s">
        <v>134</v>
      </c>
      <c r="DX1673" t="s">
        <v>134</v>
      </c>
      <c r="DY1673" t="s">
        <v>134</v>
      </c>
      <c r="DZ1673">
        <v>2</v>
      </c>
      <c r="EA1673" t="s">
        <v>134</v>
      </c>
      <c r="EB1673" s="5">
        <v>12.68</v>
      </c>
      <c r="EC1673" s="5">
        <v>12.68</v>
      </c>
      <c r="ED1673" s="5">
        <v>55</v>
      </c>
      <c r="EE1673" t="s">
        <v>148</v>
      </c>
      <c r="EF1673" t="s">
        <v>17045</v>
      </c>
      <c r="EG1673" t="s">
        <v>2780</v>
      </c>
      <c r="EH1673">
        <v>0</v>
      </c>
    </row>
    <row r="1674" spans="1:138" ht="15" customHeight="1" x14ac:dyDescent="0.35">
      <c r="A1674" t="s">
        <v>23976</v>
      </c>
      <c r="B1674" t="s">
        <v>157</v>
      </c>
      <c r="C1674" s="1">
        <v>44145.728965972223</v>
      </c>
      <c r="D1674" s="1">
        <v>44176</v>
      </c>
      <c r="E1674" t="s">
        <v>1298</v>
      </c>
      <c r="F1674" t="s">
        <v>136</v>
      </c>
      <c r="G1674" t="s">
        <v>135</v>
      </c>
      <c r="H1674" t="s">
        <v>136</v>
      </c>
      <c r="I1674" t="s">
        <v>1299</v>
      </c>
      <c r="K1674" t="s">
        <v>1300</v>
      </c>
      <c r="L1674" t="s">
        <v>1301</v>
      </c>
      <c r="M1674" t="s">
        <v>1302</v>
      </c>
      <c r="N1674" t="s">
        <v>925</v>
      </c>
      <c r="O1674" s="4">
        <v>83301</v>
      </c>
      <c r="P1674" t="s">
        <v>140</v>
      </c>
      <c r="R1674">
        <v>12085952226</v>
      </c>
      <c r="T1674">
        <v>112410</v>
      </c>
      <c r="U1674" t="s">
        <v>1303</v>
      </c>
      <c r="V1674" t="s">
        <v>1304</v>
      </c>
      <c r="X1674" t="s">
        <v>1305</v>
      </c>
      <c r="Y1674" t="s">
        <v>1300</v>
      </c>
      <c r="Z1674" t="s">
        <v>1301</v>
      </c>
      <c r="AA1674" t="s">
        <v>1302</v>
      </c>
      <c r="AB1674" t="s">
        <v>925</v>
      </c>
      <c r="AC1674" s="4">
        <v>83301</v>
      </c>
      <c r="AD1674" t="s">
        <v>140</v>
      </c>
      <c r="AF1674">
        <v>12085952226</v>
      </c>
      <c r="AH1674" t="s">
        <v>1306</v>
      </c>
      <c r="AZ1674" t="s">
        <v>334</v>
      </c>
      <c r="BA1674" t="s">
        <v>335</v>
      </c>
      <c r="BB1674" t="s">
        <v>136</v>
      </c>
      <c r="BC1674" t="s">
        <v>136</v>
      </c>
      <c r="BD1674" t="s">
        <v>148</v>
      </c>
      <c r="BE1674" t="s">
        <v>136</v>
      </c>
      <c r="BF1674" t="s">
        <v>136</v>
      </c>
      <c r="BG1674" t="s">
        <v>134</v>
      </c>
      <c r="BH1674" t="s">
        <v>136</v>
      </c>
      <c r="BN1674" t="s">
        <v>23977</v>
      </c>
      <c r="BO1674" t="s">
        <v>1308</v>
      </c>
      <c r="BP1674">
        <v>3</v>
      </c>
      <c r="BQ1674">
        <v>3</v>
      </c>
      <c r="BR1674">
        <v>3</v>
      </c>
      <c r="BS1674" s="1">
        <v>44202</v>
      </c>
      <c r="BT1674" s="1">
        <v>44252</v>
      </c>
      <c r="BU1674" s="1">
        <v>44202</v>
      </c>
      <c r="BV1674" s="1">
        <v>44252</v>
      </c>
      <c r="BW1674" t="s">
        <v>134</v>
      </c>
      <c r="CH1674" s="5">
        <v>1682.33</v>
      </c>
      <c r="CI1674" t="s">
        <v>597</v>
      </c>
      <c r="CJ1674">
        <v>0</v>
      </c>
      <c r="CK1674" t="s">
        <v>3249</v>
      </c>
      <c r="CL1674" t="s">
        <v>136</v>
      </c>
      <c r="CM1674" t="s">
        <v>354</v>
      </c>
      <c r="CN1674" t="s">
        <v>1310</v>
      </c>
      <c r="CO1674" s="2" t="s">
        <v>17240</v>
      </c>
      <c r="CP1674" t="s">
        <v>149</v>
      </c>
      <c r="CQ1674">
        <v>3</v>
      </c>
      <c r="CR1674">
        <v>0</v>
      </c>
      <c r="CS1674" t="s">
        <v>136</v>
      </c>
      <c r="CT1674" t="s">
        <v>136</v>
      </c>
      <c r="CU1674" t="s">
        <v>136</v>
      </c>
      <c r="CV1674" t="s">
        <v>134</v>
      </c>
      <c r="CW1674" t="s">
        <v>134</v>
      </c>
      <c r="CX1674">
        <v>50</v>
      </c>
      <c r="CY1674" t="s">
        <v>134</v>
      </c>
      <c r="CZ1674" t="s">
        <v>136</v>
      </c>
      <c r="DA1674" t="s">
        <v>136</v>
      </c>
      <c r="DB1674" t="s">
        <v>136</v>
      </c>
      <c r="DC1674" t="s">
        <v>136</v>
      </c>
      <c r="DD1674" t="s">
        <v>136</v>
      </c>
      <c r="DF1674" t="s">
        <v>180</v>
      </c>
      <c r="DG1674" t="s">
        <v>17241</v>
      </c>
      <c r="DH1674" t="s">
        <v>17242</v>
      </c>
      <c r="DI1674" t="s">
        <v>1338</v>
      </c>
      <c r="DJ1674" s="4">
        <v>89419</v>
      </c>
      <c r="DK1674" t="s">
        <v>8674</v>
      </c>
      <c r="DL1674" t="s">
        <v>134</v>
      </c>
      <c r="DM1674">
        <v>2</v>
      </c>
      <c r="DN1674" t="s">
        <v>17241</v>
      </c>
      <c r="DO1674" t="s">
        <v>17242</v>
      </c>
      <c r="DP1674" t="s">
        <v>1338</v>
      </c>
      <c r="DQ1674" t="str">
        <f>"89419"</f>
        <v>89419</v>
      </c>
      <c r="DR1674" t="s">
        <v>8674</v>
      </c>
      <c r="DS1674" t="s">
        <v>17243</v>
      </c>
      <c r="DT1674">
        <v>7</v>
      </c>
      <c r="DU1674">
        <v>20</v>
      </c>
      <c r="DV1674" t="s">
        <v>134</v>
      </c>
      <c r="DW1674" t="s">
        <v>134</v>
      </c>
      <c r="DX1674" t="s">
        <v>134</v>
      </c>
      <c r="DY1674" t="s">
        <v>136</v>
      </c>
      <c r="DZ1674">
        <v>1</v>
      </c>
      <c r="EA1674" t="s">
        <v>136</v>
      </c>
      <c r="EC1674" s="5">
        <v>12.68</v>
      </c>
      <c r="ED1674" s="5">
        <v>55</v>
      </c>
      <c r="EE1674">
        <v>12085952226</v>
      </c>
      <c r="EF1674" t="s">
        <v>1316</v>
      </c>
      <c r="EG1674" t="s">
        <v>148</v>
      </c>
      <c r="EH1674">
        <v>0</v>
      </c>
    </row>
    <row r="1675" spans="1:138" ht="15" customHeight="1" x14ac:dyDescent="0.35">
      <c r="A1675" t="s">
        <v>19382</v>
      </c>
      <c r="B1675" t="s">
        <v>157</v>
      </c>
      <c r="C1675" s="1">
        <v>44153.475691319443</v>
      </c>
      <c r="D1675" s="1">
        <v>44176</v>
      </c>
      <c r="E1675" t="s">
        <v>133</v>
      </c>
      <c r="F1675" t="s">
        <v>136</v>
      </c>
      <c r="G1675" t="s">
        <v>135</v>
      </c>
      <c r="H1675" t="s">
        <v>134</v>
      </c>
      <c r="I1675" t="s">
        <v>9559</v>
      </c>
      <c r="K1675" t="s">
        <v>9560</v>
      </c>
      <c r="L1675" t="s">
        <v>9561</v>
      </c>
      <c r="M1675" t="s">
        <v>9562</v>
      </c>
      <c r="N1675" t="s">
        <v>374</v>
      </c>
      <c r="O1675" s="4">
        <v>79369</v>
      </c>
      <c r="P1675" t="s">
        <v>140</v>
      </c>
      <c r="R1675">
        <v>18066388282</v>
      </c>
      <c r="T1675">
        <v>11119</v>
      </c>
      <c r="U1675" t="s">
        <v>9563</v>
      </c>
      <c r="V1675" t="s">
        <v>9564</v>
      </c>
      <c r="X1675" t="s">
        <v>9565</v>
      </c>
      <c r="Y1675" t="s">
        <v>9560</v>
      </c>
      <c r="Z1675" t="s">
        <v>9561</v>
      </c>
      <c r="AA1675" t="s">
        <v>9562</v>
      </c>
      <c r="AB1675" t="s">
        <v>374</v>
      </c>
      <c r="AC1675" s="4">
        <v>79369</v>
      </c>
      <c r="AD1675" t="s">
        <v>140</v>
      </c>
      <c r="AF1675">
        <v>18066388282</v>
      </c>
      <c r="AH1675" t="s">
        <v>148</v>
      </c>
      <c r="AI1675" t="s">
        <v>168</v>
      </c>
      <c r="AJ1675" t="s">
        <v>456</v>
      </c>
      <c r="AK1675" t="s">
        <v>457</v>
      </c>
      <c r="AM1675" t="s">
        <v>458</v>
      </c>
      <c r="AO1675" t="s">
        <v>459</v>
      </c>
      <c r="AP1675" t="s">
        <v>460</v>
      </c>
      <c r="AQ1675" s="4">
        <v>73737</v>
      </c>
      <c r="AR1675" t="s">
        <v>140</v>
      </c>
      <c r="AT1675">
        <v>15802274747</v>
      </c>
      <c r="AV1675" t="s">
        <v>461</v>
      </c>
      <c r="AW1675" t="s">
        <v>462</v>
      </c>
      <c r="AZ1675" t="s">
        <v>334</v>
      </c>
      <c r="BA1675" t="s">
        <v>335</v>
      </c>
      <c r="BB1675" t="s">
        <v>136</v>
      </c>
      <c r="BC1675" t="s">
        <v>136</v>
      </c>
      <c r="BD1675" t="s">
        <v>148</v>
      </c>
      <c r="BE1675" t="s">
        <v>136</v>
      </c>
      <c r="BF1675" t="s">
        <v>136</v>
      </c>
      <c r="BG1675" t="s">
        <v>134</v>
      </c>
      <c r="BH1675" t="s">
        <v>136</v>
      </c>
      <c r="BN1675" t="s">
        <v>19383</v>
      </c>
      <c r="BO1675" t="s">
        <v>3151</v>
      </c>
      <c r="BP1675">
        <v>1</v>
      </c>
      <c r="BQ1675">
        <v>1</v>
      </c>
      <c r="BR1675">
        <v>1</v>
      </c>
      <c r="BS1675" s="1">
        <v>44206</v>
      </c>
      <c r="BT1675" s="1">
        <v>44270</v>
      </c>
      <c r="BU1675" s="1">
        <v>44206</v>
      </c>
      <c r="BV1675" s="1">
        <v>44270</v>
      </c>
      <c r="BW1675" t="s">
        <v>136</v>
      </c>
      <c r="BX1675">
        <v>40</v>
      </c>
      <c r="BY1675">
        <v>0</v>
      </c>
      <c r="BZ1675">
        <v>7</v>
      </c>
      <c r="CA1675">
        <v>7</v>
      </c>
      <c r="CB1675">
        <v>7</v>
      </c>
      <c r="CC1675">
        <v>7</v>
      </c>
      <c r="CD1675">
        <v>7</v>
      </c>
      <c r="CE1675">
        <v>5</v>
      </c>
      <c r="CF1675" t="str">
        <f>"9:00 AM"</f>
        <v>9:00 AM</v>
      </c>
      <c r="CG1675" t="str">
        <f>"5:00 PM"</f>
        <v>5:00 PM</v>
      </c>
      <c r="CH1675" s="5">
        <v>12.67</v>
      </c>
      <c r="CI1675" t="s">
        <v>146</v>
      </c>
      <c r="CL1675" t="s">
        <v>136</v>
      </c>
      <c r="CM1675" t="s">
        <v>312</v>
      </c>
      <c r="CN1675" t="s">
        <v>148</v>
      </c>
      <c r="CO1675" t="s">
        <v>465</v>
      </c>
      <c r="CP1675" t="s">
        <v>149</v>
      </c>
      <c r="CQ1675">
        <v>3</v>
      </c>
      <c r="CR1675">
        <v>0</v>
      </c>
      <c r="CS1675" t="s">
        <v>136</v>
      </c>
      <c r="CT1675" t="s">
        <v>134</v>
      </c>
      <c r="CU1675" t="s">
        <v>136</v>
      </c>
      <c r="CV1675" t="s">
        <v>134</v>
      </c>
      <c r="CW1675" t="s">
        <v>134</v>
      </c>
      <c r="CX1675">
        <v>75</v>
      </c>
      <c r="CY1675" t="s">
        <v>134</v>
      </c>
      <c r="CZ1675" t="s">
        <v>134</v>
      </c>
      <c r="DA1675" t="s">
        <v>134</v>
      </c>
      <c r="DB1675" t="s">
        <v>136</v>
      </c>
      <c r="DC1675" t="s">
        <v>134</v>
      </c>
      <c r="DD1675" t="s">
        <v>136</v>
      </c>
      <c r="DF1675" t="s">
        <v>466</v>
      </c>
      <c r="DG1675" t="s">
        <v>19384</v>
      </c>
      <c r="DH1675" t="s">
        <v>17864</v>
      </c>
      <c r="DI1675" t="s">
        <v>374</v>
      </c>
      <c r="DJ1675" s="4">
        <v>79313</v>
      </c>
      <c r="DK1675" t="s">
        <v>9567</v>
      </c>
      <c r="DL1675" t="s">
        <v>136</v>
      </c>
      <c r="DM1675">
        <v>1</v>
      </c>
      <c r="DN1675" t="s">
        <v>9568</v>
      </c>
      <c r="DO1675" t="s">
        <v>9566</v>
      </c>
      <c r="DP1675" t="s">
        <v>374</v>
      </c>
      <c r="DQ1675" t="str">
        <f>"79339"</f>
        <v>79339</v>
      </c>
      <c r="DR1675" t="s">
        <v>9567</v>
      </c>
      <c r="DS1675" t="s">
        <v>296</v>
      </c>
      <c r="DT1675">
        <v>1</v>
      </c>
      <c r="DU1675">
        <v>4</v>
      </c>
      <c r="DV1675" t="s">
        <v>134</v>
      </c>
      <c r="DW1675" t="s">
        <v>134</v>
      </c>
      <c r="DX1675" t="s">
        <v>134</v>
      </c>
      <c r="DY1675" t="s">
        <v>136</v>
      </c>
      <c r="DZ1675">
        <v>1</v>
      </c>
      <c r="EA1675" t="s">
        <v>136</v>
      </c>
      <c r="EC1675" s="5">
        <v>12.68</v>
      </c>
      <c r="ED1675" s="5">
        <v>55</v>
      </c>
      <c r="EE1675">
        <v>18066388282</v>
      </c>
      <c r="EF1675" t="s">
        <v>9569</v>
      </c>
      <c r="EG1675" t="s">
        <v>148</v>
      </c>
      <c r="EH1675">
        <v>0</v>
      </c>
    </row>
    <row r="1676" spans="1:138" ht="15" customHeight="1" x14ac:dyDescent="0.35">
      <c r="A1676" t="s">
        <v>21663</v>
      </c>
      <c r="B1676" t="s">
        <v>157</v>
      </c>
      <c r="C1676" s="1">
        <v>44158.432502546297</v>
      </c>
      <c r="D1676" s="1">
        <v>44176</v>
      </c>
      <c r="E1676" t="s">
        <v>133</v>
      </c>
      <c r="F1676" t="s">
        <v>136</v>
      </c>
      <c r="G1676" t="s">
        <v>135</v>
      </c>
      <c r="H1676" t="s">
        <v>136</v>
      </c>
      <c r="I1676" t="s">
        <v>21664</v>
      </c>
      <c r="K1676" t="s">
        <v>21665</v>
      </c>
      <c r="M1676" t="s">
        <v>7662</v>
      </c>
      <c r="N1676" t="s">
        <v>246</v>
      </c>
      <c r="O1676" s="4">
        <v>70542</v>
      </c>
      <c r="P1676" t="s">
        <v>140</v>
      </c>
      <c r="R1676">
        <v>13375238308</v>
      </c>
      <c r="T1676">
        <v>11251</v>
      </c>
      <c r="U1676" t="s">
        <v>2425</v>
      </c>
      <c r="V1676" t="s">
        <v>665</v>
      </c>
      <c r="X1676" t="s">
        <v>164</v>
      </c>
      <c r="Y1676" t="s">
        <v>21665</v>
      </c>
      <c r="Z1676" t="s">
        <v>148</v>
      </c>
      <c r="AA1676" t="s">
        <v>7662</v>
      </c>
      <c r="AB1676" t="s">
        <v>246</v>
      </c>
      <c r="AC1676" s="4">
        <v>70542</v>
      </c>
      <c r="AD1676" t="s">
        <v>140</v>
      </c>
      <c r="AF1676">
        <v>13375238308</v>
      </c>
      <c r="AH1676" t="s">
        <v>1571</v>
      </c>
      <c r="AI1676" t="s">
        <v>168</v>
      </c>
      <c r="AJ1676" t="s">
        <v>1565</v>
      </c>
      <c r="AK1676" t="s">
        <v>1566</v>
      </c>
      <c r="AL1676" t="s">
        <v>1567</v>
      </c>
      <c r="AM1676" t="s">
        <v>1568</v>
      </c>
      <c r="AN1676" t="s">
        <v>1569</v>
      </c>
      <c r="AO1676" t="s">
        <v>1570</v>
      </c>
      <c r="AP1676" t="s">
        <v>537</v>
      </c>
      <c r="AQ1676" s="4">
        <v>27536</v>
      </c>
      <c r="AR1676" t="s">
        <v>140</v>
      </c>
      <c r="AT1676">
        <v>14349173294</v>
      </c>
      <c r="AV1676" t="s">
        <v>2442</v>
      </c>
      <c r="AW1676" t="s">
        <v>1572</v>
      </c>
      <c r="AZ1676" t="s">
        <v>334</v>
      </c>
      <c r="BA1676" t="s">
        <v>335</v>
      </c>
      <c r="BB1676" t="s">
        <v>136</v>
      </c>
      <c r="BC1676" t="s">
        <v>136</v>
      </c>
      <c r="BD1676" t="s">
        <v>148</v>
      </c>
      <c r="BE1676" t="s">
        <v>136</v>
      </c>
      <c r="BF1676" t="s">
        <v>136</v>
      </c>
      <c r="BG1676" t="s">
        <v>134</v>
      </c>
      <c r="BH1676" t="s">
        <v>136</v>
      </c>
      <c r="BN1676" t="s">
        <v>21666</v>
      </c>
      <c r="BO1676" t="s">
        <v>1574</v>
      </c>
      <c r="BP1676">
        <v>2</v>
      </c>
      <c r="BQ1676">
        <v>2</v>
      </c>
      <c r="BR1676">
        <v>2</v>
      </c>
      <c r="BS1676" s="1">
        <v>44211</v>
      </c>
      <c r="BT1676" s="1">
        <v>44377</v>
      </c>
      <c r="BU1676" s="1">
        <v>44211</v>
      </c>
      <c r="BV1676" s="1">
        <v>44377</v>
      </c>
      <c r="BW1676" t="s">
        <v>136</v>
      </c>
      <c r="BX1676">
        <v>40</v>
      </c>
      <c r="BY1676">
        <v>0</v>
      </c>
      <c r="BZ1676">
        <v>7</v>
      </c>
      <c r="CA1676">
        <v>7</v>
      </c>
      <c r="CB1676">
        <v>7</v>
      </c>
      <c r="CC1676">
        <v>7</v>
      </c>
      <c r="CD1676">
        <v>7</v>
      </c>
      <c r="CE1676">
        <v>5</v>
      </c>
      <c r="CF1676" t="str">
        <f>"7:00 AM"</f>
        <v>7:00 AM</v>
      </c>
      <c r="CG1676" t="str">
        <f>"4:00 PM"</f>
        <v>4:00 PM</v>
      </c>
      <c r="CH1676" s="5">
        <v>11.83</v>
      </c>
      <c r="CI1676" t="s">
        <v>146</v>
      </c>
      <c r="CL1676" t="s">
        <v>134</v>
      </c>
      <c r="CM1676" t="s">
        <v>147</v>
      </c>
      <c r="CN1676" t="s">
        <v>148</v>
      </c>
      <c r="CO1676" t="s">
        <v>1575</v>
      </c>
      <c r="CP1676" t="s">
        <v>149</v>
      </c>
      <c r="CQ1676">
        <v>3</v>
      </c>
      <c r="CR1676">
        <v>0</v>
      </c>
      <c r="CS1676" t="s">
        <v>136</v>
      </c>
      <c r="CT1676" t="s">
        <v>136</v>
      </c>
      <c r="CU1676" t="s">
        <v>134</v>
      </c>
      <c r="CV1676" t="s">
        <v>134</v>
      </c>
      <c r="CW1676" t="s">
        <v>134</v>
      </c>
      <c r="CX1676">
        <v>70</v>
      </c>
      <c r="CY1676" t="s">
        <v>134</v>
      </c>
      <c r="CZ1676" t="s">
        <v>134</v>
      </c>
      <c r="DA1676" t="s">
        <v>134</v>
      </c>
      <c r="DB1676" t="s">
        <v>134</v>
      </c>
      <c r="DC1676" t="s">
        <v>134</v>
      </c>
      <c r="DD1676" t="s">
        <v>136</v>
      </c>
      <c r="DF1676" t="s">
        <v>1576</v>
      </c>
      <c r="DG1676" t="s">
        <v>21665</v>
      </c>
      <c r="DH1676" t="s">
        <v>7662</v>
      </c>
      <c r="DI1676" t="s">
        <v>246</v>
      </c>
      <c r="DJ1676" s="4">
        <v>70542</v>
      </c>
      <c r="DK1676" t="s">
        <v>3166</v>
      </c>
      <c r="DL1676" t="s">
        <v>136</v>
      </c>
      <c r="DM1676">
        <v>2</v>
      </c>
      <c r="DN1676" t="s">
        <v>15799</v>
      </c>
      <c r="DO1676" t="s">
        <v>7662</v>
      </c>
      <c r="DP1676" t="s">
        <v>246</v>
      </c>
      <c r="DQ1676" t="str">
        <f>"70542"</f>
        <v>70542</v>
      </c>
      <c r="DR1676" t="s">
        <v>3166</v>
      </c>
      <c r="DS1676" t="s">
        <v>3109</v>
      </c>
      <c r="DT1676">
        <v>1</v>
      </c>
      <c r="DU1676">
        <v>4</v>
      </c>
      <c r="DV1676" t="s">
        <v>134</v>
      </c>
      <c r="DW1676" t="s">
        <v>134</v>
      </c>
      <c r="DX1676" t="s">
        <v>134</v>
      </c>
      <c r="DY1676" t="s">
        <v>136</v>
      </c>
      <c r="DZ1676">
        <v>1</v>
      </c>
      <c r="EA1676" t="s">
        <v>136</v>
      </c>
      <c r="EC1676" s="5">
        <v>12.68</v>
      </c>
      <c r="ED1676" s="5">
        <v>55</v>
      </c>
      <c r="EE1676">
        <v>13375238308</v>
      </c>
      <c r="EF1676" t="s">
        <v>148</v>
      </c>
      <c r="EG1676" t="s">
        <v>271</v>
      </c>
      <c r="EH1676">
        <v>2</v>
      </c>
    </row>
    <row r="1677" spans="1:138" ht="15" customHeight="1" x14ac:dyDescent="0.35">
      <c r="A1677" t="s">
        <v>10549</v>
      </c>
      <c r="B1677" t="s">
        <v>157</v>
      </c>
      <c r="C1677" s="1">
        <v>44153.395864699072</v>
      </c>
      <c r="D1677" s="1">
        <v>44176</v>
      </c>
      <c r="E1677" t="s">
        <v>133</v>
      </c>
      <c r="F1677" t="s">
        <v>134</v>
      </c>
      <c r="G1677" t="s">
        <v>135</v>
      </c>
      <c r="H1677" t="s">
        <v>136</v>
      </c>
      <c r="I1677" t="s">
        <v>10550</v>
      </c>
      <c r="K1677" t="s">
        <v>10551</v>
      </c>
      <c r="L1677" t="s">
        <v>10552</v>
      </c>
      <c r="M1677" t="s">
        <v>1756</v>
      </c>
      <c r="N1677" t="s">
        <v>1114</v>
      </c>
      <c r="O1677" s="4">
        <v>98903</v>
      </c>
      <c r="P1677" t="s">
        <v>140</v>
      </c>
      <c r="R1677">
        <v>15094576177</v>
      </c>
      <c r="T1677">
        <v>1151</v>
      </c>
      <c r="U1677" t="s">
        <v>10553</v>
      </c>
      <c r="V1677" t="s">
        <v>8880</v>
      </c>
      <c r="X1677" t="s">
        <v>1677</v>
      </c>
      <c r="Y1677" t="s">
        <v>10551</v>
      </c>
      <c r="Z1677" t="s">
        <v>10552</v>
      </c>
      <c r="AA1677" t="s">
        <v>1756</v>
      </c>
      <c r="AB1677" t="s">
        <v>1114</v>
      </c>
      <c r="AC1677" s="4">
        <v>98903</v>
      </c>
      <c r="AD1677" t="s">
        <v>140</v>
      </c>
      <c r="AE1677" t="s">
        <v>841</v>
      </c>
      <c r="AF1677">
        <v>15094576177</v>
      </c>
      <c r="AH1677" t="s">
        <v>2123</v>
      </c>
      <c r="AI1677" t="s">
        <v>168</v>
      </c>
      <c r="AJ1677" t="s">
        <v>559</v>
      </c>
      <c r="AK1677" t="s">
        <v>433</v>
      </c>
      <c r="AL1677" t="s">
        <v>978</v>
      </c>
      <c r="AM1677" t="s">
        <v>561</v>
      </c>
      <c r="AN1677" t="s">
        <v>562</v>
      </c>
      <c r="AO1677" t="s">
        <v>563</v>
      </c>
      <c r="AP1677" t="s">
        <v>564</v>
      </c>
      <c r="AQ1677" s="4">
        <v>22949</v>
      </c>
      <c r="AR1677" t="s">
        <v>140</v>
      </c>
      <c r="AT1677">
        <v>14342634300</v>
      </c>
      <c r="AV1677" t="s">
        <v>2124</v>
      </c>
      <c r="AW1677" t="s">
        <v>980</v>
      </c>
      <c r="AZ1677" t="s">
        <v>175</v>
      </c>
      <c r="BA1677" t="s">
        <v>176</v>
      </c>
      <c r="BB1677" t="s">
        <v>134</v>
      </c>
      <c r="BC1677" t="s">
        <v>134</v>
      </c>
      <c r="BD1677" t="s">
        <v>134</v>
      </c>
      <c r="BE1677" t="s">
        <v>134</v>
      </c>
      <c r="BF1677" t="s">
        <v>136</v>
      </c>
      <c r="BG1677" t="s">
        <v>134</v>
      </c>
      <c r="BH1677" t="s">
        <v>136</v>
      </c>
      <c r="BI1677" t="s">
        <v>1129</v>
      </c>
      <c r="BJ1677" t="s">
        <v>2125</v>
      </c>
      <c r="BL1677" t="s">
        <v>566</v>
      </c>
      <c r="BM1677" t="s">
        <v>2123</v>
      </c>
      <c r="BN1677" t="s">
        <v>10554</v>
      </c>
      <c r="BO1677" t="s">
        <v>10555</v>
      </c>
      <c r="BP1677">
        <v>155</v>
      </c>
      <c r="BQ1677">
        <v>140</v>
      </c>
      <c r="BR1677">
        <v>140</v>
      </c>
      <c r="BS1677" s="1">
        <v>44206</v>
      </c>
      <c r="BT1677" s="1">
        <v>44316</v>
      </c>
      <c r="BU1677" s="1">
        <v>44206</v>
      </c>
      <c r="BV1677" s="1">
        <v>44316</v>
      </c>
      <c r="BW1677" t="s">
        <v>136</v>
      </c>
      <c r="BX1677">
        <v>35</v>
      </c>
      <c r="BY1677">
        <v>0</v>
      </c>
      <c r="BZ1677">
        <v>6</v>
      </c>
      <c r="CA1677">
        <v>6</v>
      </c>
      <c r="CB1677">
        <v>6</v>
      </c>
      <c r="CC1677">
        <v>6</v>
      </c>
      <c r="CD1677">
        <v>6</v>
      </c>
      <c r="CE1677">
        <v>5</v>
      </c>
      <c r="CF1677" t="str">
        <f>"7:30 AM"</f>
        <v>7:30 AM</v>
      </c>
      <c r="CG1677" t="str">
        <f>"2:00 PM"</f>
        <v>2:00 PM</v>
      </c>
      <c r="CH1677" s="5">
        <v>15.83</v>
      </c>
      <c r="CI1677" t="s">
        <v>146</v>
      </c>
      <c r="CJ1677">
        <v>0.1</v>
      </c>
      <c r="CK1677" t="s">
        <v>10556</v>
      </c>
      <c r="CL1677" t="s">
        <v>134</v>
      </c>
      <c r="CM1677" t="s">
        <v>312</v>
      </c>
      <c r="CN1677" t="s">
        <v>148</v>
      </c>
      <c r="CO1677" t="s">
        <v>2837</v>
      </c>
      <c r="CP1677" t="s">
        <v>149</v>
      </c>
      <c r="CQ1677">
        <v>1</v>
      </c>
      <c r="CR1677">
        <v>0</v>
      </c>
      <c r="CS1677" t="s">
        <v>136</v>
      </c>
      <c r="CT1677" t="s">
        <v>136</v>
      </c>
      <c r="CU1677" t="s">
        <v>136</v>
      </c>
      <c r="CV1677" t="s">
        <v>134</v>
      </c>
      <c r="CW1677" t="s">
        <v>134</v>
      </c>
      <c r="CX1677">
        <v>50</v>
      </c>
      <c r="CY1677" t="s">
        <v>134</v>
      </c>
      <c r="CZ1677" t="s">
        <v>134</v>
      </c>
      <c r="DA1677" t="s">
        <v>134</v>
      </c>
      <c r="DB1677" t="s">
        <v>134</v>
      </c>
      <c r="DC1677" t="s">
        <v>134</v>
      </c>
      <c r="DD1677" t="s">
        <v>136</v>
      </c>
      <c r="DF1677" t="s">
        <v>10557</v>
      </c>
      <c r="DG1677" t="s">
        <v>10558</v>
      </c>
      <c r="DH1677" t="s">
        <v>10559</v>
      </c>
      <c r="DI1677" t="s">
        <v>1114</v>
      </c>
      <c r="DJ1677" s="4">
        <v>98672</v>
      </c>
      <c r="DK1677" t="s">
        <v>10560</v>
      </c>
      <c r="DL1677" t="s">
        <v>134</v>
      </c>
      <c r="DM1677">
        <v>12</v>
      </c>
      <c r="DN1677" t="s">
        <v>10561</v>
      </c>
      <c r="DO1677" t="s">
        <v>10559</v>
      </c>
      <c r="DP1677" t="s">
        <v>1114</v>
      </c>
      <c r="DQ1677" t="str">
        <f>"98672"</f>
        <v>98672</v>
      </c>
      <c r="DR1677" t="s">
        <v>10560</v>
      </c>
      <c r="DS1677" t="s">
        <v>861</v>
      </c>
      <c r="DT1677">
        <v>30</v>
      </c>
      <c r="DU1677">
        <v>122</v>
      </c>
      <c r="DV1677" t="s">
        <v>134</v>
      </c>
      <c r="DW1677" t="s">
        <v>134</v>
      </c>
      <c r="DX1677" t="s">
        <v>134</v>
      </c>
      <c r="DY1677" t="s">
        <v>134</v>
      </c>
      <c r="DZ1677">
        <v>4</v>
      </c>
      <c r="EA1677" t="s">
        <v>134</v>
      </c>
      <c r="EB1677" s="5">
        <v>12.68</v>
      </c>
      <c r="EC1677" s="5">
        <v>12.68</v>
      </c>
      <c r="ED1677" s="5">
        <v>55</v>
      </c>
      <c r="EE1677" t="s">
        <v>148</v>
      </c>
      <c r="EF1677" t="s">
        <v>577</v>
      </c>
      <c r="EG1677" t="s">
        <v>1126</v>
      </c>
      <c r="EH1677">
        <v>7</v>
      </c>
    </row>
    <row r="1678" spans="1:138" ht="15" customHeight="1" x14ac:dyDescent="0.35">
      <c r="A1678" t="s">
        <v>19999</v>
      </c>
      <c r="B1678" t="s">
        <v>157</v>
      </c>
      <c r="C1678" s="1">
        <v>44154.470329745367</v>
      </c>
      <c r="D1678" s="1">
        <v>44176</v>
      </c>
      <c r="E1678" t="s">
        <v>133</v>
      </c>
      <c r="F1678" t="s">
        <v>136</v>
      </c>
      <c r="G1678" t="s">
        <v>135</v>
      </c>
      <c r="H1678" t="s">
        <v>136</v>
      </c>
      <c r="I1678" t="s">
        <v>20000</v>
      </c>
      <c r="K1678" t="s">
        <v>20001</v>
      </c>
      <c r="M1678" t="s">
        <v>20002</v>
      </c>
      <c r="N1678" t="s">
        <v>374</v>
      </c>
      <c r="O1678" s="4">
        <v>75424</v>
      </c>
      <c r="P1678" t="s">
        <v>140</v>
      </c>
      <c r="R1678">
        <v>12145783327</v>
      </c>
      <c r="T1678">
        <v>112910</v>
      </c>
      <c r="U1678" t="s">
        <v>20003</v>
      </c>
      <c r="V1678" t="s">
        <v>367</v>
      </c>
      <c r="X1678" t="s">
        <v>164</v>
      </c>
      <c r="Y1678" t="s">
        <v>20001</v>
      </c>
      <c r="AA1678" t="s">
        <v>20002</v>
      </c>
      <c r="AB1678" t="s">
        <v>374</v>
      </c>
      <c r="AC1678" s="4">
        <v>75424</v>
      </c>
      <c r="AD1678" t="s">
        <v>140</v>
      </c>
      <c r="AF1678">
        <v>12145783327</v>
      </c>
      <c r="AH1678" t="s">
        <v>148</v>
      </c>
      <c r="AI1678" t="s">
        <v>168</v>
      </c>
      <c r="AJ1678" t="s">
        <v>456</v>
      </c>
      <c r="AK1678" t="s">
        <v>457</v>
      </c>
      <c r="AM1678" t="s">
        <v>458</v>
      </c>
      <c r="AO1678" t="s">
        <v>459</v>
      </c>
      <c r="AP1678" t="s">
        <v>460</v>
      </c>
      <c r="AQ1678" s="4">
        <v>73737</v>
      </c>
      <c r="AR1678" t="s">
        <v>140</v>
      </c>
      <c r="AT1678">
        <v>15802274747</v>
      </c>
      <c r="AV1678" t="s">
        <v>461</v>
      </c>
      <c r="AW1678" t="s">
        <v>462</v>
      </c>
      <c r="AZ1678" t="s">
        <v>334</v>
      </c>
      <c r="BA1678" t="s">
        <v>335</v>
      </c>
      <c r="BB1678" t="s">
        <v>136</v>
      </c>
      <c r="BC1678" t="s">
        <v>136</v>
      </c>
      <c r="BD1678" t="s">
        <v>148</v>
      </c>
      <c r="BE1678" t="s">
        <v>136</v>
      </c>
      <c r="BF1678" t="s">
        <v>136</v>
      </c>
      <c r="BG1678" t="s">
        <v>134</v>
      </c>
      <c r="BH1678" t="s">
        <v>136</v>
      </c>
      <c r="BN1678" t="s">
        <v>20004</v>
      </c>
      <c r="BO1678" t="s">
        <v>464</v>
      </c>
      <c r="BP1678">
        <v>10</v>
      </c>
      <c r="BQ1678">
        <v>10</v>
      </c>
      <c r="BR1678">
        <v>10</v>
      </c>
      <c r="BS1678" s="1">
        <v>44221</v>
      </c>
      <c r="BT1678" s="1">
        <v>44489</v>
      </c>
      <c r="BU1678" s="1">
        <v>44221</v>
      </c>
      <c r="BV1678" s="1">
        <v>44489</v>
      </c>
      <c r="BW1678" t="s">
        <v>136</v>
      </c>
      <c r="BX1678">
        <v>48</v>
      </c>
      <c r="BY1678">
        <v>0</v>
      </c>
      <c r="BZ1678">
        <v>8</v>
      </c>
      <c r="CA1678">
        <v>8</v>
      </c>
      <c r="CB1678">
        <v>8</v>
      </c>
      <c r="CC1678">
        <v>8</v>
      </c>
      <c r="CD1678">
        <v>8</v>
      </c>
      <c r="CE1678">
        <v>8</v>
      </c>
      <c r="CF1678" t="str">
        <f>"8:00 AM"</f>
        <v>8:00 AM</v>
      </c>
      <c r="CG1678" t="str">
        <f>"5:00 PM"</f>
        <v>5:00 PM</v>
      </c>
      <c r="CH1678" s="5">
        <v>12.67</v>
      </c>
      <c r="CI1678" t="s">
        <v>146</v>
      </c>
      <c r="CL1678" t="s">
        <v>136</v>
      </c>
      <c r="CM1678" t="s">
        <v>312</v>
      </c>
      <c r="CN1678" t="s">
        <v>148</v>
      </c>
      <c r="CO1678" t="s">
        <v>465</v>
      </c>
      <c r="CP1678" t="s">
        <v>149</v>
      </c>
      <c r="CQ1678">
        <v>3</v>
      </c>
      <c r="CR1678">
        <v>0</v>
      </c>
      <c r="CS1678" t="s">
        <v>136</v>
      </c>
      <c r="CT1678" t="s">
        <v>134</v>
      </c>
      <c r="CU1678" t="s">
        <v>136</v>
      </c>
      <c r="CV1678" t="s">
        <v>134</v>
      </c>
      <c r="CW1678" t="s">
        <v>134</v>
      </c>
      <c r="CX1678">
        <v>75</v>
      </c>
      <c r="CY1678" t="s">
        <v>134</v>
      </c>
      <c r="CZ1678" t="s">
        <v>134</v>
      </c>
      <c r="DA1678" t="s">
        <v>134</v>
      </c>
      <c r="DB1678" t="s">
        <v>136</v>
      </c>
      <c r="DC1678" t="s">
        <v>134</v>
      </c>
      <c r="DD1678" t="s">
        <v>136</v>
      </c>
      <c r="DF1678" t="s">
        <v>466</v>
      </c>
      <c r="DG1678" t="s">
        <v>20005</v>
      </c>
      <c r="DH1678" t="s">
        <v>20006</v>
      </c>
      <c r="DI1678" t="s">
        <v>374</v>
      </c>
      <c r="DJ1678" s="4">
        <v>75476</v>
      </c>
      <c r="DK1678" t="s">
        <v>20007</v>
      </c>
      <c r="DL1678" t="s">
        <v>136</v>
      </c>
      <c r="DM1678">
        <v>1</v>
      </c>
      <c r="DN1678" t="s">
        <v>20008</v>
      </c>
      <c r="DO1678" t="s">
        <v>14214</v>
      </c>
      <c r="DP1678" t="s">
        <v>374</v>
      </c>
      <c r="DQ1678" t="str">
        <f>"75071"</f>
        <v>75071</v>
      </c>
      <c r="DR1678" t="s">
        <v>2863</v>
      </c>
      <c r="DS1678" t="s">
        <v>296</v>
      </c>
      <c r="DT1678">
        <v>5</v>
      </c>
      <c r="DU1678">
        <v>10</v>
      </c>
      <c r="DV1678" t="s">
        <v>134</v>
      </c>
      <c r="DW1678" t="s">
        <v>134</v>
      </c>
      <c r="DX1678" t="s">
        <v>134</v>
      </c>
      <c r="DY1678" t="s">
        <v>136</v>
      </c>
      <c r="DZ1678">
        <v>1</v>
      </c>
      <c r="EA1678" t="s">
        <v>136</v>
      </c>
      <c r="EC1678" s="5">
        <v>12.68</v>
      </c>
      <c r="ED1678" s="5">
        <v>55</v>
      </c>
      <c r="EE1678">
        <v>12145783327</v>
      </c>
      <c r="EF1678" t="s">
        <v>20009</v>
      </c>
      <c r="EG1678" t="s">
        <v>148</v>
      </c>
      <c r="EH1678">
        <v>0</v>
      </c>
    </row>
    <row r="1679" spans="1:138" ht="15" customHeight="1" x14ac:dyDescent="0.35">
      <c r="A1679" t="s">
        <v>19752</v>
      </c>
      <c r="B1679" t="s">
        <v>157</v>
      </c>
      <c r="C1679" s="1">
        <v>44148.720221759257</v>
      </c>
      <c r="D1679" s="1">
        <v>44176</v>
      </c>
      <c r="E1679" t="s">
        <v>1298</v>
      </c>
      <c r="F1679" t="s">
        <v>136</v>
      </c>
      <c r="G1679" t="s">
        <v>135</v>
      </c>
      <c r="H1679" t="s">
        <v>136</v>
      </c>
      <c r="I1679" t="s">
        <v>1299</v>
      </c>
      <c r="K1679" t="s">
        <v>1300</v>
      </c>
      <c r="L1679" t="s">
        <v>1301</v>
      </c>
      <c r="M1679" t="s">
        <v>1302</v>
      </c>
      <c r="N1679" t="s">
        <v>925</v>
      </c>
      <c r="O1679" s="4">
        <v>83301</v>
      </c>
      <c r="P1679" t="s">
        <v>140</v>
      </c>
      <c r="R1679">
        <v>12085952226</v>
      </c>
      <c r="T1679">
        <v>112410</v>
      </c>
      <c r="U1679" t="s">
        <v>1303</v>
      </c>
      <c r="V1679" t="s">
        <v>1304</v>
      </c>
      <c r="X1679" t="s">
        <v>1305</v>
      </c>
      <c r="Y1679" t="s">
        <v>1300</v>
      </c>
      <c r="Z1679" t="s">
        <v>1301</v>
      </c>
      <c r="AA1679" t="s">
        <v>1302</v>
      </c>
      <c r="AB1679" t="s">
        <v>925</v>
      </c>
      <c r="AC1679" s="4">
        <v>83301</v>
      </c>
      <c r="AD1679" t="s">
        <v>140</v>
      </c>
      <c r="AF1679">
        <v>12085952226</v>
      </c>
      <c r="AH1679" t="s">
        <v>1306</v>
      </c>
      <c r="AZ1679" t="s">
        <v>334</v>
      </c>
      <c r="BA1679" t="s">
        <v>335</v>
      </c>
      <c r="BB1679" t="s">
        <v>136</v>
      </c>
      <c r="BC1679" t="s">
        <v>136</v>
      </c>
      <c r="BD1679" t="s">
        <v>148</v>
      </c>
      <c r="BE1679" t="s">
        <v>136</v>
      </c>
      <c r="BF1679" t="s">
        <v>136</v>
      </c>
      <c r="BG1679" t="s">
        <v>134</v>
      </c>
      <c r="BH1679" t="s">
        <v>136</v>
      </c>
      <c r="BN1679" t="s">
        <v>19753</v>
      </c>
      <c r="BO1679" t="s">
        <v>2284</v>
      </c>
      <c r="BP1679">
        <v>2</v>
      </c>
      <c r="BQ1679">
        <v>2</v>
      </c>
      <c r="BR1679">
        <v>2</v>
      </c>
      <c r="BS1679" s="1">
        <v>44202</v>
      </c>
      <c r="BT1679" s="1">
        <v>44255</v>
      </c>
      <c r="BU1679" s="1">
        <v>44202</v>
      </c>
      <c r="BV1679" s="1">
        <v>44255</v>
      </c>
      <c r="BW1679" t="s">
        <v>134</v>
      </c>
      <c r="CH1679" s="5">
        <v>2133.52</v>
      </c>
      <c r="CI1679" t="s">
        <v>597</v>
      </c>
      <c r="CJ1679">
        <v>0</v>
      </c>
      <c r="CK1679" t="s">
        <v>3249</v>
      </c>
      <c r="CL1679" t="s">
        <v>136</v>
      </c>
      <c r="CM1679" t="s">
        <v>354</v>
      </c>
      <c r="CN1679" t="s">
        <v>1310</v>
      </c>
      <c r="CO1679" t="s">
        <v>2377</v>
      </c>
      <c r="CP1679" t="s">
        <v>149</v>
      </c>
      <c r="CQ1679">
        <v>3</v>
      </c>
      <c r="CR1679">
        <v>0</v>
      </c>
      <c r="CS1679" t="s">
        <v>136</v>
      </c>
      <c r="CT1679" t="s">
        <v>136</v>
      </c>
      <c r="CU1679" t="s">
        <v>136</v>
      </c>
      <c r="CV1679" t="s">
        <v>134</v>
      </c>
      <c r="CW1679" t="s">
        <v>134</v>
      </c>
      <c r="CX1679">
        <v>50</v>
      </c>
      <c r="CY1679" t="s">
        <v>134</v>
      </c>
      <c r="CZ1679" t="s">
        <v>136</v>
      </c>
      <c r="DA1679" t="s">
        <v>136</v>
      </c>
      <c r="DB1679" t="s">
        <v>136</v>
      </c>
      <c r="DC1679" t="s">
        <v>136</v>
      </c>
      <c r="DD1679" t="s">
        <v>136</v>
      </c>
      <c r="DF1679" t="s">
        <v>180</v>
      </c>
      <c r="DG1679" t="s">
        <v>19754</v>
      </c>
      <c r="DH1679" t="s">
        <v>2379</v>
      </c>
      <c r="DI1679" t="s">
        <v>395</v>
      </c>
      <c r="DJ1679" s="4">
        <v>93635</v>
      </c>
      <c r="DK1679" t="s">
        <v>2380</v>
      </c>
      <c r="DL1679" t="s">
        <v>134</v>
      </c>
      <c r="DM1679">
        <v>2</v>
      </c>
      <c r="DN1679" t="s">
        <v>19754</v>
      </c>
      <c r="DO1679" t="s">
        <v>2379</v>
      </c>
      <c r="DP1679" t="s">
        <v>395</v>
      </c>
      <c r="DQ1679" t="str">
        <f>"93635"</f>
        <v>93635</v>
      </c>
      <c r="DR1679" t="s">
        <v>2380</v>
      </c>
      <c r="DS1679" t="s">
        <v>1315</v>
      </c>
      <c r="DT1679">
        <v>8</v>
      </c>
      <c r="DU1679">
        <v>11</v>
      </c>
      <c r="DV1679" t="s">
        <v>134</v>
      </c>
      <c r="DW1679" t="s">
        <v>134</v>
      </c>
      <c r="DX1679" t="s">
        <v>134</v>
      </c>
      <c r="DY1679" t="s">
        <v>136</v>
      </c>
      <c r="DZ1679">
        <v>1</v>
      </c>
      <c r="EA1679" t="s">
        <v>136</v>
      </c>
      <c r="EC1679" s="5">
        <v>12.68</v>
      </c>
      <c r="ED1679" s="5">
        <v>55</v>
      </c>
      <c r="EE1679">
        <v>12085952226</v>
      </c>
      <c r="EF1679" t="s">
        <v>1316</v>
      </c>
      <c r="EG1679" t="s">
        <v>148</v>
      </c>
      <c r="EH1679">
        <v>0</v>
      </c>
    </row>
    <row r="1680" spans="1:138" ht="15" customHeight="1" x14ac:dyDescent="0.35">
      <c r="A1680" t="s">
        <v>17894</v>
      </c>
      <c r="B1680" t="s">
        <v>157</v>
      </c>
      <c r="C1680" s="1">
        <v>44153.613684374999</v>
      </c>
      <c r="D1680" s="1">
        <v>44176</v>
      </c>
      <c r="E1680" t="s">
        <v>133</v>
      </c>
      <c r="F1680" t="s">
        <v>136</v>
      </c>
      <c r="G1680" t="s">
        <v>135</v>
      </c>
      <c r="H1680" t="s">
        <v>136</v>
      </c>
      <c r="I1680" t="s">
        <v>17895</v>
      </c>
      <c r="K1680" t="s">
        <v>17896</v>
      </c>
      <c r="M1680" t="s">
        <v>12020</v>
      </c>
      <c r="N1680" t="s">
        <v>1128</v>
      </c>
      <c r="O1680" s="4">
        <v>58722</v>
      </c>
      <c r="P1680" t="s">
        <v>140</v>
      </c>
      <c r="R1680">
        <v>17012407751</v>
      </c>
      <c r="T1680">
        <v>11213</v>
      </c>
      <c r="U1680" t="s">
        <v>11652</v>
      </c>
      <c r="V1680" t="s">
        <v>4056</v>
      </c>
      <c r="W1680" t="s">
        <v>4511</v>
      </c>
      <c r="X1680" t="s">
        <v>164</v>
      </c>
      <c r="Y1680" t="s">
        <v>17896</v>
      </c>
      <c r="AA1680" t="s">
        <v>12020</v>
      </c>
      <c r="AB1680" t="s">
        <v>1128</v>
      </c>
      <c r="AC1680" s="4">
        <v>58722</v>
      </c>
      <c r="AD1680" t="s">
        <v>140</v>
      </c>
      <c r="AF1680">
        <v>17012407751</v>
      </c>
      <c r="AH1680" t="s">
        <v>148</v>
      </c>
      <c r="AI1680" t="s">
        <v>168</v>
      </c>
      <c r="AJ1680" t="s">
        <v>456</v>
      </c>
      <c r="AK1680" t="s">
        <v>457</v>
      </c>
      <c r="AM1680" t="s">
        <v>458</v>
      </c>
      <c r="AO1680" t="s">
        <v>459</v>
      </c>
      <c r="AP1680" t="s">
        <v>460</v>
      </c>
      <c r="AQ1680" s="4">
        <v>73737</v>
      </c>
      <c r="AR1680" t="s">
        <v>140</v>
      </c>
      <c r="AT1680">
        <v>15802274747</v>
      </c>
      <c r="AV1680" t="s">
        <v>461</v>
      </c>
      <c r="AW1680" t="s">
        <v>462</v>
      </c>
      <c r="AZ1680" t="s">
        <v>175</v>
      </c>
      <c r="BA1680" t="s">
        <v>176</v>
      </c>
      <c r="BB1680" t="s">
        <v>136</v>
      </c>
      <c r="BC1680" t="s">
        <v>136</v>
      </c>
      <c r="BD1680" t="s">
        <v>148</v>
      </c>
      <c r="BE1680" t="s">
        <v>136</v>
      </c>
      <c r="BF1680" t="s">
        <v>136</v>
      </c>
      <c r="BG1680" t="s">
        <v>134</v>
      </c>
      <c r="BH1680" t="s">
        <v>136</v>
      </c>
      <c r="BN1680" t="s">
        <v>17897</v>
      </c>
      <c r="BO1680" t="s">
        <v>17898</v>
      </c>
      <c r="BP1680">
        <v>2</v>
      </c>
      <c r="BQ1680">
        <v>2</v>
      </c>
      <c r="BR1680">
        <v>2</v>
      </c>
      <c r="BS1680" s="1">
        <v>44211</v>
      </c>
      <c r="BT1680" s="1">
        <v>44484</v>
      </c>
      <c r="BU1680" s="1">
        <v>44211</v>
      </c>
      <c r="BV1680" s="1">
        <v>44484</v>
      </c>
      <c r="BW1680" t="s">
        <v>136</v>
      </c>
      <c r="BX1680">
        <v>48</v>
      </c>
      <c r="BY1680">
        <v>0</v>
      </c>
      <c r="BZ1680">
        <v>8</v>
      </c>
      <c r="CA1680">
        <v>8</v>
      </c>
      <c r="CB1680">
        <v>8</v>
      </c>
      <c r="CC1680">
        <v>8</v>
      </c>
      <c r="CD1680">
        <v>8</v>
      </c>
      <c r="CE1680">
        <v>8</v>
      </c>
      <c r="CF1680" t="str">
        <f>"8:00 AM"</f>
        <v>8:00 AM</v>
      </c>
      <c r="CG1680" t="str">
        <f>"5:00 PM"</f>
        <v>5:00 PM</v>
      </c>
      <c r="CH1680" s="5">
        <v>14.99</v>
      </c>
      <c r="CI1680" t="s">
        <v>146</v>
      </c>
      <c r="CL1680" t="s">
        <v>136</v>
      </c>
      <c r="CM1680" t="s">
        <v>312</v>
      </c>
      <c r="CN1680" t="s">
        <v>148</v>
      </c>
      <c r="CO1680" t="s">
        <v>465</v>
      </c>
      <c r="CP1680" t="s">
        <v>149</v>
      </c>
      <c r="CQ1680">
        <v>3</v>
      </c>
      <c r="CR1680">
        <v>0</v>
      </c>
      <c r="CS1680" t="s">
        <v>136</v>
      </c>
      <c r="CT1680" t="s">
        <v>134</v>
      </c>
      <c r="CU1680" t="s">
        <v>136</v>
      </c>
      <c r="CV1680" t="s">
        <v>134</v>
      </c>
      <c r="CW1680" t="s">
        <v>134</v>
      </c>
      <c r="CX1680">
        <v>75</v>
      </c>
      <c r="CY1680" t="s">
        <v>134</v>
      </c>
      <c r="CZ1680" t="s">
        <v>134</v>
      </c>
      <c r="DA1680" t="s">
        <v>134</v>
      </c>
      <c r="DB1680" t="s">
        <v>136</v>
      </c>
      <c r="DC1680" t="s">
        <v>134</v>
      </c>
      <c r="DD1680" t="s">
        <v>136</v>
      </c>
      <c r="DF1680" t="s">
        <v>466</v>
      </c>
      <c r="DG1680" t="s">
        <v>17896</v>
      </c>
      <c r="DH1680" t="s">
        <v>12020</v>
      </c>
      <c r="DI1680" t="s">
        <v>1128</v>
      </c>
      <c r="DJ1680" s="4">
        <v>58722</v>
      </c>
      <c r="DK1680" t="s">
        <v>2908</v>
      </c>
      <c r="DL1680" t="s">
        <v>136</v>
      </c>
      <c r="DM1680">
        <v>1</v>
      </c>
      <c r="DN1680" t="s">
        <v>17899</v>
      </c>
      <c r="DO1680" t="s">
        <v>2905</v>
      </c>
      <c r="DP1680" t="s">
        <v>1128</v>
      </c>
      <c r="DQ1680" t="str">
        <f>"58761"</f>
        <v>58761</v>
      </c>
      <c r="DR1680" t="s">
        <v>2908</v>
      </c>
      <c r="DS1680" t="s">
        <v>296</v>
      </c>
      <c r="DT1680">
        <v>1</v>
      </c>
      <c r="DU1680">
        <v>3</v>
      </c>
      <c r="DV1680" t="s">
        <v>134</v>
      </c>
      <c r="DW1680" t="s">
        <v>134</v>
      </c>
      <c r="DX1680" t="s">
        <v>134</v>
      </c>
      <c r="DY1680" t="s">
        <v>136</v>
      </c>
      <c r="DZ1680">
        <v>1</v>
      </c>
      <c r="EA1680" t="s">
        <v>136</v>
      </c>
      <c r="EC1680" s="5">
        <v>12.68</v>
      </c>
      <c r="ED1680" s="5">
        <v>55</v>
      </c>
      <c r="EE1680">
        <v>17012407751</v>
      </c>
      <c r="EF1680" t="s">
        <v>17900</v>
      </c>
      <c r="EG1680" t="s">
        <v>148</v>
      </c>
      <c r="EH1680">
        <v>0</v>
      </c>
    </row>
    <row r="1681" spans="1:138" ht="15" customHeight="1" x14ac:dyDescent="0.35">
      <c r="A1681" t="s">
        <v>5810</v>
      </c>
      <c r="B1681" t="s">
        <v>157</v>
      </c>
      <c r="C1681" s="1">
        <v>44152.661127893516</v>
      </c>
      <c r="D1681" s="1">
        <v>44176</v>
      </c>
      <c r="E1681" t="s">
        <v>1202</v>
      </c>
      <c r="F1681" t="s">
        <v>136</v>
      </c>
      <c r="G1681" t="s">
        <v>135</v>
      </c>
      <c r="H1681" t="s">
        <v>136</v>
      </c>
      <c r="I1681" t="s">
        <v>5811</v>
      </c>
      <c r="K1681" t="s">
        <v>5812</v>
      </c>
      <c r="M1681" t="s">
        <v>2777</v>
      </c>
      <c r="N1681" t="s">
        <v>893</v>
      </c>
      <c r="O1681" s="4">
        <v>13830</v>
      </c>
      <c r="P1681" t="s">
        <v>140</v>
      </c>
      <c r="R1681">
        <v>16078438822</v>
      </c>
      <c r="T1681">
        <v>112910</v>
      </c>
      <c r="U1681" t="s">
        <v>5813</v>
      </c>
      <c r="V1681" t="s">
        <v>1762</v>
      </c>
      <c r="X1681" t="s">
        <v>990</v>
      </c>
      <c r="Y1681" t="s">
        <v>5812</v>
      </c>
      <c r="AA1681" t="s">
        <v>2777</v>
      </c>
      <c r="AB1681" t="s">
        <v>893</v>
      </c>
      <c r="AC1681" s="4">
        <v>13830</v>
      </c>
      <c r="AD1681" t="s">
        <v>140</v>
      </c>
      <c r="AF1681">
        <v>16078438822</v>
      </c>
      <c r="AH1681" t="s">
        <v>148</v>
      </c>
      <c r="AI1681" t="s">
        <v>168</v>
      </c>
      <c r="AJ1681" t="s">
        <v>456</v>
      </c>
      <c r="AK1681" t="s">
        <v>457</v>
      </c>
      <c r="AM1681" t="s">
        <v>458</v>
      </c>
      <c r="AO1681" t="s">
        <v>459</v>
      </c>
      <c r="AP1681" t="s">
        <v>460</v>
      </c>
      <c r="AQ1681" s="4">
        <v>73737</v>
      </c>
      <c r="AR1681" t="s">
        <v>140</v>
      </c>
      <c r="AT1681">
        <v>15802274747</v>
      </c>
      <c r="AV1681" t="s">
        <v>461</v>
      </c>
      <c r="AW1681" t="s">
        <v>462</v>
      </c>
      <c r="AZ1681" t="s">
        <v>334</v>
      </c>
      <c r="BA1681" t="s">
        <v>335</v>
      </c>
      <c r="BB1681" t="s">
        <v>136</v>
      </c>
      <c r="BC1681" t="s">
        <v>136</v>
      </c>
      <c r="BD1681" t="s">
        <v>148</v>
      </c>
      <c r="BE1681" t="s">
        <v>136</v>
      </c>
      <c r="BF1681" t="s">
        <v>136</v>
      </c>
      <c r="BG1681" t="s">
        <v>134</v>
      </c>
      <c r="BH1681" t="s">
        <v>134</v>
      </c>
      <c r="BN1681" t="s">
        <v>5814</v>
      </c>
      <c r="BO1681" t="s">
        <v>464</v>
      </c>
      <c r="BP1681">
        <v>16</v>
      </c>
      <c r="BQ1681">
        <v>16</v>
      </c>
      <c r="BR1681">
        <v>16</v>
      </c>
      <c r="BS1681" s="1">
        <v>44211</v>
      </c>
      <c r="BT1681" s="1">
        <v>44507</v>
      </c>
      <c r="BU1681" s="1">
        <v>44211</v>
      </c>
      <c r="BV1681" s="1">
        <v>44507</v>
      </c>
      <c r="BW1681" t="s">
        <v>136</v>
      </c>
      <c r="BX1681">
        <v>55</v>
      </c>
      <c r="BY1681">
        <v>0</v>
      </c>
      <c r="BZ1681">
        <v>10</v>
      </c>
      <c r="CA1681">
        <v>9</v>
      </c>
      <c r="CB1681">
        <v>9</v>
      </c>
      <c r="CC1681">
        <v>9</v>
      </c>
      <c r="CD1681">
        <v>9</v>
      </c>
      <c r="CE1681">
        <v>9</v>
      </c>
      <c r="CF1681" t="str">
        <f>"8:00 AM"</f>
        <v>8:00 AM</v>
      </c>
      <c r="CG1681" t="str">
        <f>"7:00 PM"</f>
        <v>7:00 PM</v>
      </c>
      <c r="CH1681" s="5">
        <v>11.71</v>
      </c>
      <c r="CI1681" t="s">
        <v>146</v>
      </c>
      <c r="CL1681" t="s">
        <v>136</v>
      </c>
      <c r="CM1681" t="s">
        <v>312</v>
      </c>
      <c r="CN1681" t="s">
        <v>148</v>
      </c>
      <c r="CO1681" t="s">
        <v>465</v>
      </c>
      <c r="CP1681" t="s">
        <v>149</v>
      </c>
      <c r="CQ1681">
        <v>3</v>
      </c>
      <c r="CR1681">
        <v>0</v>
      </c>
      <c r="CS1681" t="s">
        <v>136</v>
      </c>
      <c r="CT1681" t="s">
        <v>134</v>
      </c>
      <c r="CU1681" t="s">
        <v>136</v>
      </c>
      <c r="CV1681" t="s">
        <v>134</v>
      </c>
      <c r="CW1681" t="s">
        <v>134</v>
      </c>
      <c r="CX1681">
        <v>75</v>
      </c>
      <c r="CY1681" t="s">
        <v>134</v>
      </c>
      <c r="CZ1681" t="s">
        <v>134</v>
      </c>
      <c r="DA1681" t="s">
        <v>134</v>
      </c>
      <c r="DB1681" t="s">
        <v>136</v>
      </c>
      <c r="DC1681" t="s">
        <v>134</v>
      </c>
      <c r="DD1681" t="s">
        <v>136</v>
      </c>
      <c r="DF1681" t="s">
        <v>466</v>
      </c>
      <c r="DG1681" t="s">
        <v>5815</v>
      </c>
      <c r="DH1681" t="s">
        <v>5816</v>
      </c>
      <c r="DI1681" t="s">
        <v>837</v>
      </c>
      <c r="DJ1681" s="4">
        <v>29102</v>
      </c>
      <c r="DK1681" t="s">
        <v>5128</v>
      </c>
      <c r="DL1681" t="s">
        <v>134</v>
      </c>
      <c r="DM1681">
        <v>2</v>
      </c>
      <c r="DN1681" t="s">
        <v>5815</v>
      </c>
      <c r="DO1681" t="s">
        <v>5816</v>
      </c>
      <c r="DP1681" t="s">
        <v>837</v>
      </c>
      <c r="DQ1681" t="str">
        <f>"29102"</f>
        <v>29102</v>
      </c>
      <c r="DR1681" t="s">
        <v>5128</v>
      </c>
      <c r="DS1681" t="s">
        <v>551</v>
      </c>
      <c r="DT1681">
        <v>1</v>
      </c>
      <c r="DU1681">
        <v>7</v>
      </c>
      <c r="DV1681" t="s">
        <v>134</v>
      </c>
      <c r="DW1681" t="s">
        <v>134</v>
      </c>
      <c r="DX1681" t="s">
        <v>134</v>
      </c>
      <c r="DY1681" t="s">
        <v>134</v>
      </c>
      <c r="DZ1681">
        <v>3</v>
      </c>
      <c r="EA1681" t="s">
        <v>136</v>
      </c>
      <c r="EC1681" s="5">
        <v>12.68</v>
      </c>
      <c r="ED1681" s="5">
        <v>55</v>
      </c>
      <c r="EE1681">
        <v>16078438822</v>
      </c>
      <c r="EF1681" t="s">
        <v>5817</v>
      </c>
      <c r="EG1681" t="s">
        <v>148</v>
      </c>
      <c r="EH1681">
        <v>0</v>
      </c>
    </row>
    <row r="1682" spans="1:138" ht="15" customHeight="1" x14ac:dyDescent="0.35">
      <c r="A1682" t="s">
        <v>16346</v>
      </c>
      <c r="B1682" t="s">
        <v>157</v>
      </c>
      <c r="C1682" s="1">
        <v>44158.621778009256</v>
      </c>
      <c r="D1682" s="1">
        <v>44176</v>
      </c>
      <c r="E1682" t="s">
        <v>133</v>
      </c>
      <c r="F1682" t="s">
        <v>136</v>
      </c>
      <c r="G1682" t="s">
        <v>135</v>
      </c>
      <c r="H1682" t="s">
        <v>136</v>
      </c>
      <c r="I1682" t="s">
        <v>16347</v>
      </c>
      <c r="K1682" t="s">
        <v>16348</v>
      </c>
      <c r="M1682" t="s">
        <v>16349</v>
      </c>
      <c r="N1682" t="s">
        <v>374</v>
      </c>
      <c r="O1682" s="4">
        <v>79041</v>
      </c>
      <c r="P1682" t="s">
        <v>140</v>
      </c>
      <c r="R1682">
        <v>18066850131</v>
      </c>
      <c r="T1682">
        <v>311119</v>
      </c>
      <c r="U1682" t="s">
        <v>16350</v>
      </c>
      <c r="V1682" t="s">
        <v>2773</v>
      </c>
      <c r="X1682" t="s">
        <v>164</v>
      </c>
      <c r="Y1682" t="s">
        <v>16348</v>
      </c>
      <c r="AA1682" t="s">
        <v>16349</v>
      </c>
      <c r="AB1682" t="s">
        <v>374</v>
      </c>
      <c r="AC1682" s="4">
        <v>79041</v>
      </c>
      <c r="AD1682" t="s">
        <v>140</v>
      </c>
      <c r="AF1682">
        <v>18066850131</v>
      </c>
      <c r="AH1682" t="s">
        <v>148</v>
      </c>
      <c r="AI1682" t="s">
        <v>168</v>
      </c>
      <c r="AJ1682" t="s">
        <v>2162</v>
      </c>
      <c r="AK1682" t="s">
        <v>2163</v>
      </c>
      <c r="AM1682" t="s">
        <v>1212</v>
      </c>
      <c r="AO1682" t="s">
        <v>1213</v>
      </c>
      <c r="AP1682" t="s">
        <v>460</v>
      </c>
      <c r="AQ1682" s="4">
        <v>74132</v>
      </c>
      <c r="AR1682" t="s">
        <v>140</v>
      </c>
      <c r="AT1682">
        <v>19189065212</v>
      </c>
      <c r="AV1682" t="s">
        <v>2164</v>
      </c>
      <c r="AW1682" t="s">
        <v>1216</v>
      </c>
      <c r="AZ1682" t="s">
        <v>334</v>
      </c>
      <c r="BA1682" t="s">
        <v>335</v>
      </c>
      <c r="BB1682" t="s">
        <v>136</v>
      </c>
      <c r="BC1682" t="s">
        <v>136</v>
      </c>
      <c r="BD1682" t="s">
        <v>148</v>
      </c>
      <c r="BE1682" t="s">
        <v>136</v>
      </c>
      <c r="BF1682" t="s">
        <v>136</v>
      </c>
      <c r="BG1682" t="s">
        <v>134</v>
      </c>
      <c r="BH1682" t="s">
        <v>136</v>
      </c>
      <c r="BN1682" t="s">
        <v>16351</v>
      </c>
      <c r="BO1682" t="s">
        <v>1501</v>
      </c>
      <c r="BP1682">
        <v>5</v>
      </c>
      <c r="BQ1682">
        <v>1</v>
      </c>
      <c r="BR1682">
        <v>1</v>
      </c>
      <c r="BS1682" s="1">
        <v>44212</v>
      </c>
      <c r="BT1682" s="1">
        <v>44255</v>
      </c>
      <c r="BU1682" s="1">
        <v>44212</v>
      </c>
      <c r="BV1682" s="1">
        <v>44255</v>
      </c>
      <c r="BW1682" t="s">
        <v>134</v>
      </c>
      <c r="CH1682" s="5">
        <v>12.67</v>
      </c>
      <c r="CI1682" t="s">
        <v>146</v>
      </c>
      <c r="CL1682" t="s">
        <v>136</v>
      </c>
      <c r="CM1682" t="s">
        <v>147</v>
      </c>
      <c r="CN1682" t="s">
        <v>148</v>
      </c>
      <c r="CO1682" t="s">
        <v>2165</v>
      </c>
      <c r="CP1682" t="s">
        <v>545</v>
      </c>
      <c r="CQ1682">
        <v>3</v>
      </c>
      <c r="CR1682">
        <v>0</v>
      </c>
      <c r="CS1682" t="s">
        <v>136</v>
      </c>
      <c r="CT1682" t="s">
        <v>134</v>
      </c>
      <c r="CU1682" t="s">
        <v>136</v>
      </c>
      <c r="CV1682" t="s">
        <v>136</v>
      </c>
      <c r="CW1682" t="s">
        <v>134</v>
      </c>
      <c r="CX1682">
        <v>80</v>
      </c>
      <c r="CY1682" t="s">
        <v>136</v>
      </c>
      <c r="CZ1682" t="s">
        <v>136</v>
      </c>
      <c r="DA1682" t="s">
        <v>136</v>
      </c>
      <c r="DB1682" t="s">
        <v>136</v>
      </c>
      <c r="DC1682" t="s">
        <v>136</v>
      </c>
      <c r="DD1682" t="s">
        <v>136</v>
      </c>
      <c r="DF1682" t="s">
        <v>16352</v>
      </c>
      <c r="DG1682" t="s">
        <v>16348</v>
      </c>
      <c r="DH1682" t="s">
        <v>16353</v>
      </c>
      <c r="DI1682" t="s">
        <v>374</v>
      </c>
      <c r="DJ1682" s="4">
        <v>79041</v>
      </c>
      <c r="DK1682" t="s">
        <v>15071</v>
      </c>
      <c r="DL1682" t="s">
        <v>136</v>
      </c>
      <c r="DM1682">
        <v>1</v>
      </c>
      <c r="DN1682" t="s">
        <v>16354</v>
      </c>
      <c r="DO1682" t="s">
        <v>16349</v>
      </c>
      <c r="DP1682" t="s">
        <v>374</v>
      </c>
      <c r="DQ1682" t="str">
        <f>"79041"</f>
        <v>79041</v>
      </c>
      <c r="DR1682" t="s">
        <v>15071</v>
      </c>
      <c r="DS1682" t="s">
        <v>11658</v>
      </c>
      <c r="DT1682">
        <v>1</v>
      </c>
      <c r="DU1682">
        <v>3</v>
      </c>
      <c r="DV1682" t="s">
        <v>134</v>
      </c>
      <c r="DW1682" t="s">
        <v>134</v>
      </c>
      <c r="DX1682" t="s">
        <v>134</v>
      </c>
      <c r="DY1682" t="s">
        <v>136</v>
      </c>
      <c r="DZ1682">
        <v>1</v>
      </c>
      <c r="EA1682" t="s">
        <v>136</v>
      </c>
      <c r="EC1682" s="5">
        <v>12.68</v>
      </c>
      <c r="ED1682" s="5">
        <v>55</v>
      </c>
      <c r="EE1682">
        <v>18066850131</v>
      </c>
      <c r="EF1682" t="s">
        <v>148</v>
      </c>
      <c r="EG1682" t="s">
        <v>1221</v>
      </c>
      <c r="EH1682">
        <v>0</v>
      </c>
    </row>
    <row r="1683" spans="1:138" ht="15" customHeight="1" x14ac:dyDescent="0.35">
      <c r="A1683" t="s">
        <v>18923</v>
      </c>
      <c r="B1683" t="s">
        <v>157</v>
      </c>
      <c r="C1683" s="1">
        <v>44155.676249999997</v>
      </c>
      <c r="D1683" s="1">
        <v>44176</v>
      </c>
      <c r="E1683" t="s">
        <v>133</v>
      </c>
      <c r="F1683" t="s">
        <v>136</v>
      </c>
      <c r="G1683" t="s">
        <v>135</v>
      </c>
      <c r="H1683" t="s">
        <v>136</v>
      </c>
      <c r="I1683" t="s">
        <v>18924</v>
      </c>
      <c r="K1683" t="s">
        <v>18925</v>
      </c>
      <c r="L1683" t="s">
        <v>18926</v>
      </c>
      <c r="M1683" t="s">
        <v>2902</v>
      </c>
      <c r="N1683" t="s">
        <v>374</v>
      </c>
      <c r="O1683" s="4">
        <v>77534</v>
      </c>
      <c r="P1683" t="s">
        <v>140</v>
      </c>
      <c r="R1683">
        <v>19799221157</v>
      </c>
      <c r="T1683">
        <v>11213</v>
      </c>
      <c r="U1683" t="s">
        <v>11151</v>
      </c>
      <c r="V1683" t="s">
        <v>13253</v>
      </c>
      <c r="X1683" t="s">
        <v>164</v>
      </c>
      <c r="Y1683" t="s">
        <v>18925</v>
      </c>
      <c r="Z1683" t="s">
        <v>18926</v>
      </c>
      <c r="AA1683" t="s">
        <v>2902</v>
      </c>
      <c r="AB1683" t="s">
        <v>374</v>
      </c>
      <c r="AC1683" s="4">
        <v>77534</v>
      </c>
      <c r="AD1683" t="s">
        <v>140</v>
      </c>
      <c r="AF1683">
        <v>19799221157</v>
      </c>
      <c r="AH1683" t="s">
        <v>148</v>
      </c>
      <c r="AI1683" t="s">
        <v>168</v>
      </c>
      <c r="AJ1683" t="s">
        <v>456</v>
      </c>
      <c r="AK1683" t="s">
        <v>457</v>
      </c>
      <c r="AM1683" t="s">
        <v>458</v>
      </c>
      <c r="AO1683" t="s">
        <v>459</v>
      </c>
      <c r="AP1683" t="s">
        <v>460</v>
      </c>
      <c r="AQ1683" s="4">
        <v>73737</v>
      </c>
      <c r="AR1683" t="s">
        <v>140</v>
      </c>
      <c r="AT1683">
        <v>15802274747</v>
      </c>
      <c r="AV1683" t="s">
        <v>461</v>
      </c>
      <c r="AW1683" t="s">
        <v>462</v>
      </c>
      <c r="AZ1683" t="s">
        <v>288</v>
      </c>
      <c r="BA1683" t="s">
        <v>289</v>
      </c>
      <c r="BB1683" t="s">
        <v>136</v>
      </c>
      <c r="BC1683" t="s">
        <v>136</v>
      </c>
      <c r="BD1683" t="s">
        <v>148</v>
      </c>
      <c r="BE1683" t="s">
        <v>136</v>
      </c>
      <c r="BF1683" t="s">
        <v>136</v>
      </c>
      <c r="BG1683" t="s">
        <v>134</v>
      </c>
      <c r="BH1683" t="s">
        <v>136</v>
      </c>
      <c r="BN1683" t="s">
        <v>18927</v>
      </c>
      <c r="BO1683" t="s">
        <v>1043</v>
      </c>
      <c r="BP1683">
        <v>7</v>
      </c>
      <c r="BQ1683">
        <v>7</v>
      </c>
      <c r="BR1683">
        <v>7</v>
      </c>
      <c r="BS1683" s="1">
        <v>44228</v>
      </c>
      <c r="BT1683" s="1">
        <v>44531</v>
      </c>
      <c r="BU1683" s="1">
        <v>44228</v>
      </c>
      <c r="BV1683" s="1">
        <v>44531</v>
      </c>
      <c r="BW1683" t="s">
        <v>136</v>
      </c>
      <c r="BX1683">
        <v>48</v>
      </c>
      <c r="BY1683">
        <v>0</v>
      </c>
      <c r="BZ1683">
        <v>8</v>
      </c>
      <c r="CA1683">
        <v>8</v>
      </c>
      <c r="CB1683">
        <v>8</v>
      </c>
      <c r="CC1683">
        <v>8</v>
      </c>
      <c r="CD1683">
        <v>8</v>
      </c>
      <c r="CE1683">
        <v>8</v>
      </c>
      <c r="CF1683" t="str">
        <f>"8:00 AM"</f>
        <v>8:00 AM</v>
      </c>
      <c r="CG1683" t="str">
        <f>"5:00 PM"</f>
        <v>5:00 PM</v>
      </c>
      <c r="CH1683" s="5">
        <v>12.67</v>
      </c>
      <c r="CI1683" t="s">
        <v>146</v>
      </c>
      <c r="CL1683" t="s">
        <v>136</v>
      </c>
      <c r="CM1683" t="s">
        <v>312</v>
      </c>
      <c r="CN1683" t="s">
        <v>148</v>
      </c>
      <c r="CO1683" t="s">
        <v>465</v>
      </c>
      <c r="CP1683" t="s">
        <v>149</v>
      </c>
      <c r="CQ1683">
        <v>3</v>
      </c>
      <c r="CR1683">
        <v>0</v>
      </c>
      <c r="CS1683" t="s">
        <v>136</v>
      </c>
      <c r="CT1683" t="s">
        <v>134</v>
      </c>
      <c r="CU1683" t="s">
        <v>136</v>
      </c>
      <c r="CV1683" t="s">
        <v>134</v>
      </c>
      <c r="CW1683" t="s">
        <v>134</v>
      </c>
      <c r="CX1683">
        <v>75</v>
      </c>
      <c r="CY1683" t="s">
        <v>134</v>
      </c>
      <c r="CZ1683" t="s">
        <v>134</v>
      </c>
      <c r="DA1683" t="s">
        <v>134</v>
      </c>
      <c r="DB1683" t="s">
        <v>136</v>
      </c>
      <c r="DC1683" t="s">
        <v>134</v>
      </c>
      <c r="DD1683" t="s">
        <v>136</v>
      </c>
      <c r="DF1683" t="s">
        <v>466</v>
      </c>
      <c r="DG1683" t="s">
        <v>18928</v>
      </c>
      <c r="DH1683" t="s">
        <v>2902</v>
      </c>
      <c r="DI1683" t="s">
        <v>374</v>
      </c>
      <c r="DJ1683" s="4">
        <v>77534</v>
      </c>
      <c r="DK1683" t="s">
        <v>2904</v>
      </c>
      <c r="DL1683" t="s">
        <v>136</v>
      </c>
      <c r="DM1683">
        <v>1</v>
      </c>
      <c r="DN1683" t="s">
        <v>18928</v>
      </c>
      <c r="DO1683" t="s">
        <v>2902</v>
      </c>
      <c r="DP1683" t="s">
        <v>374</v>
      </c>
      <c r="DQ1683" t="str">
        <f>"77534"</f>
        <v>77534</v>
      </c>
      <c r="DR1683" t="s">
        <v>2904</v>
      </c>
      <c r="DS1683" t="s">
        <v>2864</v>
      </c>
      <c r="DT1683">
        <v>2</v>
      </c>
      <c r="DU1683">
        <v>6</v>
      </c>
      <c r="DV1683" t="s">
        <v>134</v>
      </c>
      <c r="DW1683" t="s">
        <v>134</v>
      </c>
      <c r="DX1683" t="s">
        <v>134</v>
      </c>
      <c r="DY1683" t="s">
        <v>134</v>
      </c>
      <c r="DZ1683">
        <v>2</v>
      </c>
      <c r="EA1683" t="s">
        <v>136</v>
      </c>
      <c r="EC1683" s="5">
        <v>12.68</v>
      </c>
      <c r="ED1683" s="5">
        <v>55</v>
      </c>
      <c r="EE1683">
        <v>19799221157</v>
      </c>
      <c r="EF1683" t="s">
        <v>18929</v>
      </c>
      <c r="EG1683" t="s">
        <v>148</v>
      </c>
      <c r="EH1683">
        <v>0</v>
      </c>
    </row>
    <row r="1684" spans="1:138" ht="15" customHeight="1" x14ac:dyDescent="0.35">
      <c r="A1684" t="s">
        <v>3966</v>
      </c>
      <c r="B1684" t="s">
        <v>157</v>
      </c>
      <c r="C1684" s="1">
        <v>44158.655199884262</v>
      </c>
      <c r="D1684" s="1">
        <v>44176</v>
      </c>
      <c r="E1684" t="s">
        <v>133</v>
      </c>
      <c r="F1684" t="s">
        <v>136</v>
      </c>
      <c r="G1684" t="s">
        <v>135</v>
      </c>
      <c r="H1684" t="s">
        <v>136</v>
      </c>
      <c r="I1684" t="s">
        <v>3967</v>
      </c>
      <c r="K1684" t="s">
        <v>3968</v>
      </c>
      <c r="L1684" t="s">
        <v>3969</v>
      </c>
      <c r="M1684" t="s">
        <v>1235</v>
      </c>
      <c r="N1684" t="s">
        <v>720</v>
      </c>
      <c r="O1684" s="4">
        <v>39088</v>
      </c>
      <c r="P1684" t="s">
        <v>140</v>
      </c>
      <c r="R1684">
        <v>16625717034</v>
      </c>
      <c r="T1684">
        <v>111191</v>
      </c>
      <c r="U1684" t="s">
        <v>3970</v>
      </c>
      <c r="V1684" t="s">
        <v>2296</v>
      </c>
      <c r="X1684" t="s">
        <v>164</v>
      </c>
      <c r="Y1684" t="s">
        <v>3968</v>
      </c>
      <c r="Z1684" t="s">
        <v>3969</v>
      </c>
      <c r="AA1684" t="s">
        <v>1235</v>
      </c>
      <c r="AB1684" t="s">
        <v>720</v>
      </c>
      <c r="AC1684" s="4">
        <v>39088</v>
      </c>
      <c r="AD1684" t="s">
        <v>140</v>
      </c>
      <c r="AF1684">
        <v>16625717034</v>
      </c>
      <c r="AH1684" t="s">
        <v>148</v>
      </c>
      <c r="AI1684" t="s">
        <v>168</v>
      </c>
      <c r="AJ1684" t="s">
        <v>456</v>
      </c>
      <c r="AK1684" t="s">
        <v>457</v>
      </c>
      <c r="AM1684" t="s">
        <v>458</v>
      </c>
      <c r="AO1684" t="s">
        <v>459</v>
      </c>
      <c r="AP1684" t="s">
        <v>460</v>
      </c>
      <c r="AQ1684" s="4">
        <v>73737</v>
      </c>
      <c r="AR1684" t="s">
        <v>140</v>
      </c>
      <c r="AT1684">
        <v>15802274747</v>
      </c>
      <c r="AV1684" t="s">
        <v>461</v>
      </c>
      <c r="AW1684" t="s">
        <v>462</v>
      </c>
      <c r="AZ1684" t="s">
        <v>288</v>
      </c>
      <c r="BA1684" t="s">
        <v>289</v>
      </c>
      <c r="BB1684" t="s">
        <v>136</v>
      </c>
      <c r="BC1684" t="s">
        <v>136</v>
      </c>
      <c r="BD1684" t="s">
        <v>148</v>
      </c>
      <c r="BE1684" t="s">
        <v>136</v>
      </c>
      <c r="BF1684" t="s">
        <v>136</v>
      </c>
      <c r="BG1684" t="s">
        <v>134</v>
      </c>
      <c r="BH1684" t="s">
        <v>136</v>
      </c>
      <c r="BN1684" t="s">
        <v>3971</v>
      </c>
      <c r="BO1684" t="s">
        <v>1043</v>
      </c>
      <c r="BP1684">
        <v>3</v>
      </c>
      <c r="BQ1684">
        <v>3</v>
      </c>
      <c r="BR1684">
        <v>3</v>
      </c>
      <c r="BS1684" s="1">
        <v>44228</v>
      </c>
      <c r="BT1684" s="1">
        <v>44531</v>
      </c>
      <c r="BU1684" s="1">
        <v>44228</v>
      </c>
      <c r="BV1684" s="1">
        <v>44531</v>
      </c>
      <c r="BW1684" t="s">
        <v>136</v>
      </c>
      <c r="BX1684">
        <v>48</v>
      </c>
      <c r="BY1684">
        <v>0</v>
      </c>
      <c r="BZ1684">
        <v>8</v>
      </c>
      <c r="CA1684">
        <v>8</v>
      </c>
      <c r="CB1684">
        <v>8</v>
      </c>
      <c r="CC1684">
        <v>8</v>
      </c>
      <c r="CD1684">
        <v>8</v>
      </c>
      <c r="CE1684">
        <v>8</v>
      </c>
      <c r="CF1684" t="str">
        <f>"8:00 AM"</f>
        <v>8:00 AM</v>
      </c>
      <c r="CG1684" t="str">
        <f>"5:00 PM"</f>
        <v>5:00 PM</v>
      </c>
      <c r="CH1684" s="5">
        <v>11.83</v>
      </c>
      <c r="CI1684" t="s">
        <v>146</v>
      </c>
      <c r="CL1684" t="s">
        <v>136</v>
      </c>
      <c r="CM1684" t="s">
        <v>312</v>
      </c>
      <c r="CN1684" t="s">
        <v>148</v>
      </c>
      <c r="CO1684" t="s">
        <v>465</v>
      </c>
      <c r="CP1684" t="s">
        <v>149</v>
      </c>
      <c r="CQ1684">
        <v>3</v>
      </c>
      <c r="CR1684">
        <v>0</v>
      </c>
      <c r="CS1684" t="s">
        <v>136</v>
      </c>
      <c r="CT1684" t="s">
        <v>134</v>
      </c>
      <c r="CU1684" t="s">
        <v>136</v>
      </c>
      <c r="CV1684" t="s">
        <v>134</v>
      </c>
      <c r="CW1684" t="s">
        <v>134</v>
      </c>
      <c r="CX1684">
        <v>75</v>
      </c>
      <c r="CY1684" t="s">
        <v>134</v>
      </c>
      <c r="CZ1684" t="s">
        <v>134</v>
      </c>
      <c r="DA1684" t="s">
        <v>134</v>
      </c>
      <c r="DB1684" t="s">
        <v>136</v>
      </c>
      <c r="DC1684" t="s">
        <v>134</v>
      </c>
      <c r="DD1684" t="s">
        <v>136</v>
      </c>
      <c r="DF1684" t="s">
        <v>466</v>
      </c>
      <c r="DG1684" t="s">
        <v>3969</v>
      </c>
      <c r="DH1684" t="s">
        <v>1235</v>
      </c>
      <c r="DI1684" t="s">
        <v>720</v>
      </c>
      <c r="DJ1684" s="4">
        <v>39088</v>
      </c>
      <c r="DK1684" t="s">
        <v>1236</v>
      </c>
      <c r="DL1684" t="s">
        <v>136</v>
      </c>
      <c r="DM1684">
        <v>1</v>
      </c>
      <c r="DN1684" t="s">
        <v>3969</v>
      </c>
      <c r="DO1684" t="s">
        <v>1235</v>
      </c>
      <c r="DP1684" t="s">
        <v>720</v>
      </c>
      <c r="DQ1684" t="str">
        <f>"39088"</f>
        <v>39088</v>
      </c>
      <c r="DR1684" t="s">
        <v>1236</v>
      </c>
      <c r="DS1684" t="s">
        <v>551</v>
      </c>
      <c r="DT1684">
        <v>1</v>
      </c>
      <c r="DU1684">
        <v>2</v>
      </c>
      <c r="DV1684" t="s">
        <v>134</v>
      </c>
      <c r="DW1684" t="s">
        <v>134</v>
      </c>
      <c r="DX1684" t="s">
        <v>134</v>
      </c>
      <c r="DY1684" t="s">
        <v>136</v>
      </c>
      <c r="DZ1684">
        <v>1</v>
      </c>
      <c r="EA1684" t="s">
        <v>136</v>
      </c>
      <c r="EC1684" s="5">
        <v>12.68</v>
      </c>
      <c r="ED1684" s="5">
        <v>55</v>
      </c>
      <c r="EE1684">
        <v>16625717034</v>
      </c>
      <c r="EF1684" t="s">
        <v>3972</v>
      </c>
      <c r="EG1684" t="s">
        <v>148</v>
      </c>
      <c r="EH1684">
        <v>0</v>
      </c>
    </row>
    <row r="1685" spans="1:138" ht="15" customHeight="1" x14ac:dyDescent="0.35">
      <c r="A1685" t="s">
        <v>10622</v>
      </c>
      <c r="B1685" t="s">
        <v>157</v>
      </c>
      <c r="C1685" s="1">
        <v>44153.510508333333</v>
      </c>
      <c r="D1685" s="1">
        <v>44176</v>
      </c>
      <c r="E1685" t="s">
        <v>133</v>
      </c>
      <c r="F1685" t="s">
        <v>136</v>
      </c>
      <c r="G1685" t="s">
        <v>135</v>
      </c>
      <c r="H1685" t="s">
        <v>136</v>
      </c>
      <c r="I1685" t="s">
        <v>10623</v>
      </c>
      <c r="K1685" t="s">
        <v>10624</v>
      </c>
      <c r="L1685" t="s">
        <v>10625</v>
      </c>
      <c r="M1685" t="s">
        <v>9138</v>
      </c>
      <c r="N1685" t="s">
        <v>584</v>
      </c>
      <c r="O1685" s="4">
        <v>84653</v>
      </c>
      <c r="P1685" t="s">
        <v>140</v>
      </c>
      <c r="R1685">
        <v>18018069099</v>
      </c>
      <c r="T1685">
        <v>424930</v>
      </c>
      <c r="U1685" t="s">
        <v>10626</v>
      </c>
      <c r="V1685" t="s">
        <v>10627</v>
      </c>
      <c r="X1685" t="s">
        <v>1115</v>
      </c>
      <c r="Y1685" t="s">
        <v>10628</v>
      </c>
      <c r="Z1685" t="s">
        <v>10629</v>
      </c>
      <c r="AA1685" t="s">
        <v>9138</v>
      </c>
      <c r="AB1685" t="s">
        <v>584</v>
      </c>
      <c r="AC1685" s="4">
        <v>84653</v>
      </c>
      <c r="AD1685" t="s">
        <v>140</v>
      </c>
      <c r="AF1685">
        <v>18018069099</v>
      </c>
      <c r="AH1685" t="s">
        <v>912</v>
      </c>
      <c r="AI1685" t="s">
        <v>168</v>
      </c>
      <c r="AJ1685" t="s">
        <v>913</v>
      </c>
      <c r="AK1685" t="s">
        <v>914</v>
      </c>
      <c r="AL1685" t="s">
        <v>845</v>
      </c>
      <c r="AM1685" t="s">
        <v>561</v>
      </c>
      <c r="AN1685" t="s">
        <v>562</v>
      </c>
      <c r="AO1685" t="s">
        <v>563</v>
      </c>
      <c r="AP1685" t="s">
        <v>564</v>
      </c>
      <c r="AQ1685" s="4">
        <v>22949</v>
      </c>
      <c r="AR1685" t="s">
        <v>140</v>
      </c>
      <c r="AT1685">
        <v>14342634300</v>
      </c>
      <c r="AV1685" t="s">
        <v>915</v>
      </c>
      <c r="AW1685" t="s">
        <v>566</v>
      </c>
      <c r="AZ1685" t="s">
        <v>144</v>
      </c>
      <c r="BA1685" t="s">
        <v>145</v>
      </c>
      <c r="BB1685" t="s">
        <v>136</v>
      </c>
      <c r="BC1685" t="s">
        <v>136</v>
      </c>
      <c r="BD1685" t="s">
        <v>148</v>
      </c>
      <c r="BE1685" t="s">
        <v>136</v>
      </c>
      <c r="BF1685" t="s">
        <v>136</v>
      </c>
      <c r="BG1685" t="s">
        <v>134</v>
      </c>
      <c r="BH1685" t="s">
        <v>136</v>
      </c>
      <c r="BI1685" t="s">
        <v>916</v>
      </c>
      <c r="BJ1685" t="s">
        <v>917</v>
      </c>
      <c r="BK1685" t="s">
        <v>504</v>
      </c>
      <c r="BL1685" t="s">
        <v>566</v>
      </c>
      <c r="BM1685" t="s">
        <v>912</v>
      </c>
      <c r="BN1685" t="s">
        <v>10630</v>
      </c>
      <c r="BO1685" t="s">
        <v>676</v>
      </c>
      <c r="BP1685">
        <v>95</v>
      </c>
      <c r="BQ1685">
        <v>49</v>
      </c>
      <c r="BR1685">
        <v>49</v>
      </c>
      <c r="BS1685" s="1">
        <v>44228</v>
      </c>
      <c r="BT1685" s="1">
        <v>44469</v>
      </c>
      <c r="BU1685" s="1">
        <v>44228</v>
      </c>
      <c r="BV1685" s="1">
        <v>44469</v>
      </c>
      <c r="BW1685" t="s">
        <v>136</v>
      </c>
      <c r="BX1685">
        <v>40</v>
      </c>
      <c r="BY1685">
        <v>0</v>
      </c>
      <c r="BZ1685">
        <v>7</v>
      </c>
      <c r="CA1685">
        <v>7</v>
      </c>
      <c r="CB1685">
        <v>7</v>
      </c>
      <c r="CC1685">
        <v>7</v>
      </c>
      <c r="CD1685">
        <v>7</v>
      </c>
      <c r="CE1685">
        <v>5</v>
      </c>
      <c r="CF1685" t="str">
        <f>"6:30 AM"</f>
        <v>6:30 AM</v>
      </c>
      <c r="CG1685" t="str">
        <f>"2:00 PM"</f>
        <v>2:00 PM</v>
      </c>
      <c r="CH1685" s="5">
        <v>14.26</v>
      </c>
      <c r="CI1685" t="s">
        <v>146</v>
      </c>
      <c r="CL1685" t="s">
        <v>136</v>
      </c>
      <c r="CM1685" t="s">
        <v>312</v>
      </c>
      <c r="CN1685" t="s">
        <v>148</v>
      </c>
      <c r="CO1685" t="s">
        <v>10631</v>
      </c>
      <c r="CP1685" t="s">
        <v>149</v>
      </c>
      <c r="CQ1685">
        <v>3</v>
      </c>
      <c r="CR1685">
        <v>0</v>
      </c>
      <c r="CS1685" t="s">
        <v>136</v>
      </c>
      <c r="CT1685" t="s">
        <v>136</v>
      </c>
      <c r="CU1685" t="s">
        <v>136</v>
      </c>
      <c r="CV1685" t="s">
        <v>136</v>
      </c>
      <c r="CW1685" t="s">
        <v>134</v>
      </c>
      <c r="CX1685">
        <v>60</v>
      </c>
      <c r="CY1685" t="s">
        <v>134</v>
      </c>
      <c r="CZ1685" t="s">
        <v>134</v>
      </c>
      <c r="DA1685" t="s">
        <v>134</v>
      </c>
      <c r="DB1685" t="s">
        <v>134</v>
      </c>
      <c r="DC1685" t="s">
        <v>134</v>
      </c>
      <c r="DD1685" t="s">
        <v>136</v>
      </c>
      <c r="DF1685" t="s">
        <v>10632</v>
      </c>
      <c r="DG1685" t="s">
        <v>10628</v>
      </c>
      <c r="DH1685" t="s">
        <v>9138</v>
      </c>
      <c r="DI1685" t="s">
        <v>584</v>
      </c>
      <c r="DJ1685" s="4">
        <v>84653</v>
      </c>
      <c r="DK1685" t="s">
        <v>2008</v>
      </c>
      <c r="DL1685" t="s">
        <v>134</v>
      </c>
      <c r="DM1685">
        <v>3</v>
      </c>
      <c r="DN1685" t="s">
        <v>10633</v>
      </c>
      <c r="DO1685" t="s">
        <v>7305</v>
      </c>
      <c r="DP1685" t="s">
        <v>584</v>
      </c>
      <c r="DQ1685" t="str">
        <f>"84655"</f>
        <v>84655</v>
      </c>
      <c r="DR1685" t="s">
        <v>2008</v>
      </c>
      <c r="DS1685" t="s">
        <v>1720</v>
      </c>
      <c r="DT1685">
        <v>2</v>
      </c>
      <c r="DU1685">
        <v>18</v>
      </c>
      <c r="DV1685" t="s">
        <v>134</v>
      </c>
      <c r="DW1685" t="s">
        <v>134</v>
      </c>
      <c r="DX1685" t="s">
        <v>134</v>
      </c>
      <c r="DY1685" t="s">
        <v>134</v>
      </c>
      <c r="DZ1685">
        <v>8</v>
      </c>
      <c r="EA1685" t="s">
        <v>134</v>
      </c>
      <c r="EB1685" s="5">
        <v>12.68</v>
      </c>
      <c r="EC1685" s="5">
        <v>12.68</v>
      </c>
      <c r="ED1685" s="5">
        <v>55</v>
      </c>
      <c r="EE1685" t="s">
        <v>148</v>
      </c>
      <c r="EF1685" t="s">
        <v>10634</v>
      </c>
      <c r="EG1685" t="s">
        <v>7368</v>
      </c>
      <c r="EH1685">
        <v>0</v>
      </c>
    </row>
    <row r="1686" spans="1:138" ht="15" customHeight="1" x14ac:dyDescent="0.35">
      <c r="A1686" t="s">
        <v>10047</v>
      </c>
      <c r="B1686" t="s">
        <v>157</v>
      </c>
      <c r="C1686" s="1">
        <v>44155.731693171299</v>
      </c>
      <c r="D1686" s="1">
        <v>44176</v>
      </c>
      <c r="E1686" t="s">
        <v>133</v>
      </c>
      <c r="F1686" t="s">
        <v>136</v>
      </c>
      <c r="G1686" t="s">
        <v>135</v>
      </c>
      <c r="H1686" t="s">
        <v>136</v>
      </c>
      <c r="I1686" t="s">
        <v>10048</v>
      </c>
      <c r="K1686" t="s">
        <v>10049</v>
      </c>
      <c r="M1686" t="s">
        <v>10050</v>
      </c>
      <c r="N1686" t="s">
        <v>784</v>
      </c>
      <c r="O1686" s="4">
        <v>59225</v>
      </c>
      <c r="P1686" t="s">
        <v>140</v>
      </c>
      <c r="R1686">
        <v>14065704469</v>
      </c>
      <c r="T1686">
        <v>111191</v>
      </c>
      <c r="U1686" t="s">
        <v>10051</v>
      </c>
      <c r="V1686" t="s">
        <v>8222</v>
      </c>
      <c r="X1686" t="s">
        <v>723</v>
      </c>
      <c r="Y1686" t="s">
        <v>10049</v>
      </c>
      <c r="AA1686" t="s">
        <v>10050</v>
      </c>
      <c r="AB1686" t="s">
        <v>784</v>
      </c>
      <c r="AC1686" s="4">
        <v>59225</v>
      </c>
      <c r="AD1686" t="s">
        <v>140</v>
      </c>
      <c r="AF1686">
        <v>14065704469</v>
      </c>
      <c r="AH1686" t="s">
        <v>148</v>
      </c>
      <c r="AI1686" t="s">
        <v>168</v>
      </c>
      <c r="AJ1686" t="s">
        <v>456</v>
      </c>
      <c r="AK1686" t="s">
        <v>457</v>
      </c>
      <c r="AM1686" t="s">
        <v>458</v>
      </c>
      <c r="AO1686" t="s">
        <v>459</v>
      </c>
      <c r="AP1686" t="s">
        <v>460</v>
      </c>
      <c r="AQ1686" s="4">
        <v>73737</v>
      </c>
      <c r="AR1686" t="s">
        <v>140</v>
      </c>
      <c r="AT1686">
        <v>15802274747</v>
      </c>
      <c r="AV1686" t="s">
        <v>461</v>
      </c>
      <c r="AW1686" t="s">
        <v>462</v>
      </c>
      <c r="AZ1686" t="s">
        <v>288</v>
      </c>
      <c r="BA1686" t="s">
        <v>289</v>
      </c>
      <c r="BB1686" t="s">
        <v>136</v>
      </c>
      <c r="BC1686" t="s">
        <v>136</v>
      </c>
      <c r="BD1686" t="s">
        <v>148</v>
      </c>
      <c r="BE1686" t="s">
        <v>136</v>
      </c>
      <c r="BF1686" t="s">
        <v>136</v>
      </c>
      <c r="BG1686" t="s">
        <v>134</v>
      </c>
      <c r="BH1686" t="s">
        <v>136</v>
      </c>
      <c r="BN1686" t="s">
        <v>10052</v>
      </c>
      <c r="BO1686" t="s">
        <v>1043</v>
      </c>
      <c r="BP1686">
        <v>2</v>
      </c>
      <c r="BQ1686">
        <v>2</v>
      </c>
      <c r="BR1686">
        <v>2</v>
      </c>
      <c r="BS1686" s="1">
        <v>44228</v>
      </c>
      <c r="BT1686" s="1">
        <v>44531</v>
      </c>
      <c r="BU1686" s="1">
        <v>44228</v>
      </c>
      <c r="BV1686" s="1">
        <v>44531</v>
      </c>
      <c r="BW1686" t="s">
        <v>136</v>
      </c>
      <c r="BX1686">
        <v>48</v>
      </c>
      <c r="BY1686">
        <v>0</v>
      </c>
      <c r="BZ1686">
        <v>8</v>
      </c>
      <c r="CA1686">
        <v>8</v>
      </c>
      <c r="CB1686">
        <v>8</v>
      </c>
      <c r="CC1686">
        <v>8</v>
      </c>
      <c r="CD1686">
        <v>8</v>
      </c>
      <c r="CE1686">
        <v>8</v>
      </c>
      <c r="CF1686" t="str">
        <f>"8:00 AM"</f>
        <v>8:00 AM</v>
      </c>
      <c r="CG1686" t="str">
        <f>"5:00 PM"</f>
        <v>5:00 PM</v>
      </c>
      <c r="CH1686" s="5">
        <v>13.62</v>
      </c>
      <c r="CI1686" t="s">
        <v>146</v>
      </c>
      <c r="CL1686" t="s">
        <v>136</v>
      </c>
      <c r="CM1686" t="s">
        <v>312</v>
      </c>
      <c r="CN1686" t="s">
        <v>148</v>
      </c>
      <c r="CO1686" t="s">
        <v>465</v>
      </c>
      <c r="CP1686" t="s">
        <v>149</v>
      </c>
      <c r="CQ1686">
        <v>3</v>
      </c>
      <c r="CR1686">
        <v>0</v>
      </c>
      <c r="CS1686" t="s">
        <v>136</v>
      </c>
      <c r="CT1686" t="s">
        <v>134</v>
      </c>
      <c r="CU1686" t="s">
        <v>136</v>
      </c>
      <c r="CV1686" t="s">
        <v>134</v>
      </c>
      <c r="CW1686" t="s">
        <v>134</v>
      </c>
      <c r="CX1686">
        <v>75</v>
      </c>
      <c r="CY1686" t="s">
        <v>134</v>
      </c>
      <c r="CZ1686" t="s">
        <v>134</v>
      </c>
      <c r="DA1686" t="s">
        <v>134</v>
      </c>
      <c r="DB1686" t="s">
        <v>136</v>
      </c>
      <c r="DC1686" t="s">
        <v>134</v>
      </c>
      <c r="DD1686" t="s">
        <v>136</v>
      </c>
      <c r="DF1686" t="s">
        <v>466</v>
      </c>
      <c r="DG1686" t="s">
        <v>10053</v>
      </c>
      <c r="DH1686" t="s">
        <v>10050</v>
      </c>
      <c r="DI1686" t="s">
        <v>784</v>
      </c>
      <c r="DJ1686" s="4">
        <v>59225</v>
      </c>
      <c r="DK1686" t="s">
        <v>2487</v>
      </c>
      <c r="DL1686" t="s">
        <v>136</v>
      </c>
      <c r="DM1686">
        <v>1</v>
      </c>
      <c r="DN1686" t="s">
        <v>10054</v>
      </c>
      <c r="DO1686" t="s">
        <v>10050</v>
      </c>
      <c r="DP1686" t="s">
        <v>784</v>
      </c>
      <c r="DQ1686" t="str">
        <f>"59225"</f>
        <v>59225</v>
      </c>
      <c r="DR1686" t="s">
        <v>2487</v>
      </c>
      <c r="DS1686" t="s">
        <v>296</v>
      </c>
      <c r="DT1686">
        <v>1</v>
      </c>
      <c r="DU1686">
        <v>4</v>
      </c>
      <c r="DV1686" t="s">
        <v>134</v>
      </c>
      <c r="DW1686" t="s">
        <v>134</v>
      </c>
      <c r="DX1686" t="s">
        <v>134</v>
      </c>
      <c r="DY1686" t="s">
        <v>136</v>
      </c>
      <c r="DZ1686">
        <v>1</v>
      </c>
      <c r="EA1686" t="s">
        <v>136</v>
      </c>
      <c r="EC1686" s="5">
        <v>12.68</v>
      </c>
      <c r="ED1686" s="5">
        <v>55</v>
      </c>
      <c r="EE1686">
        <v>14065704469</v>
      </c>
      <c r="EF1686" t="s">
        <v>10055</v>
      </c>
      <c r="EG1686" t="s">
        <v>148</v>
      </c>
      <c r="EH1686">
        <v>0</v>
      </c>
    </row>
    <row r="1687" spans="1:138" ht="15" customHeight="1" x14ac:dyDescent="0.35">
      <c r="A1687" t="s">
        <v>16768</v>
      </c>
      <c r="B1687" t="s">
        <v>157</v>
      </c>
      <c r="C1687" s="1">
        <v>44159.515446296296</v>
      </c>
      <c r="D1687" s="1">
        <v>44176</v>
      </c>
      <c r="E1687" t="s">
        <v>133</v>
      </c>
      <c r="F1687" t="s">
        <v>136</v>
      </c>
      <c r="G1687" t="s">
        <v>135</v>
      </c>
      <c r="H1687" t="s">
        <v>136</v>
      </c>
      <c r="I1687" t="s">
        <v>16769</v>
      </c>
      <c r="K1687" t="s">
        <v>16770</v>
      </c>
      <c r="L1687" t="s">
        <v>16771</v>
      </c>
      <c r="M1687" t="s">
        <v>12468</v>
      </c>
      <c r="N1687" t="s">
        <v>374</v>
      </c>
      <c r="O1687" s="4">
        <v>79355</v>
      </c>
      <c r="P1687" t="s">
        <v>140</v>
      </c>
      <c r="R1687">
        <v>18064567560</v>
      </c>
      <c r="T1687">
        <v>111191</v>
      </c>
      <c r="U1687" t="s">
        <v>16772</v>
      </c>
      <c r="V1687" t="s">
        <v>7897</v>
      </c>
      <c r="X1687" t="s">
        <v>429</v>
      </c>
      <c r="Y1687" t="s">
        <v>16770</v>
      </c>
      <c r="Z1687" t="s">
        <v>16771</v>
      </c>
      <c r="AA1687" t="s">
        <v>12468</v>
      </c>
      <c r="AB1687" t="s">
        <v>374</v>
      </c>
      <c r="AC1687" s="4">
        <v>79355</v>
      </c>
      <c r="AD1687" t="s">
        <v>140</v>
      </c>
      <c r="AF1687">
        <v>18064567560</v>
      </c>
      <c r="AH1687" t="s">
        <v>148</v>
      </c>
      <c r="AI1687" t="s">
        <v>168</v>
      </c>
      <c r="AJ1687" t="s">
        <v>456</v>
      </c>
      <c r="AK1687" t="s">
        <v>457</v>
      </c>
      <c r="AM1687" t="s">
        <v>458</v>
      </c>
      <c r="AO1687" t="s">
        <v>459</v>
      </c>
      <c r="AP1687" t="s">
        <v>460</v>
      </c>
      <c r="AQ1687" s="4">
        <v>73737</v>
      </c>
      <c r="AR1687" t="s">
        <v>140</v>
      </c>
      <c r="AT1687">
        <v>15802274747</v>
      </c>
      <c r="AV1687" t="s">
        <v>461</v>
      </c>
      <c r="AW1687" t="s">
        <v>462</v>
      </c>
      <c r="AZ1687" t="s">
        <v>288</v>
      </c>
      <c r="BA1687" t="s">
        <v>289</v>
      </c>
      <c r="BB1687" t="s">
        <v>136</v>
      </c>
      <c r="BC1687" t="s">
        <v>136</v>
      </c>
      <c r="BD1687" t="s">
        <v>148</v>
      </c>
      <c r="BE1687" t="s">
        <v>136</v>
      </c>
      <c r="BF1687" t="s">
        <v>136</v>
      </c>
      <c r="BG1687" t="s">
        <v>134</v>
      </c>
      <c r="BH1687" t="s">
        <v>136</v>
      </c>
      <c r="BN1687" t="s">
        <v>16773</v>
      </c>
      <c r="BO1687" t="s">
        <v>1043</v>
      </c>
      <c r="BP1687">
        <v>3</v>
      </c>
      <c r="BQ1687">
        <v>3</v>
      </c>
      <c r="BR1687">
        <v>3</v>
      </c>
      <c r="BS1687" s="1">
        <v>44228</v>
      </c>
      <c r="BT1687" s="1">
        <v>44440</v>
      </c>
      <c r="BU1687" s="1">
        <v>44228</v>
      </c>
      <c r="BV1687" s="1">
        <v>44440</v>
      </c>
      <c r="BW1687" t="s">
        <v>136</v>
      </c>
      <c r="BX1687">
        <v>48</v>
      </c>
      <c r="BY1687">
        <v>0</v>
      </c>
      <c r="BZ1687">
        <v>8</v>
      </c>
      <c r="CA1687">
        <v>8</v>
      </c>
      <c r="CB1687">
        <v>8</v>
      </c>
      <c r="CC1687">
        <v>8</v>
      </c>
      <c r="CD1687">
        <v>8</v>
      </c>
      <c r="CE1687">
        <v>8</v>
      </c>
      <c r="CF1687" t="str">
        <f>"8:00 AM"</f>
        <v>8:00 AM</v>
      </c>
      <c r="CG1687" t="str">
        <f>"5:00 PM"</f>
        <v>5:00 PM</v>
      </c>
      <c r="CH1687" s="5">
        <v>12.67</v>
      </c>
      <c r="CI1687" t="s">
        <v>146</v>
      </c>
      <c r="CL1687" t="s">
        <v>136</v>
      </c>
      <c r="CM1687" t="s">
        <v>312</v>
      </c>
      <c r="CN1687" t="s">
        <v>148</v>
      </c>
      <c r="CO1687" t="s">
        <v>465</v>
      </c>
      <c r="CP1687" t="s">
        <v>149</v>
      </c>
      <c r="CQ1687">
        <v>3</v>
      </c>
      <c r="CR1687">
        <v>0</v>
      </c>
      <c r="CS1687" t="s">
        <v>136</v>
      </c>
      <c r="CT1687" t="s">
        <v>134</v>
      </c>
      <c r="CU1687" t="s">
        <v>136</v>
      </c>
      <c r="CV1687" t="s">
        <v>134</v>
      </c>
      <c r="CW1687" t="s">
        <v>134</v>
      </c>
      <c r="CX1687">
        <v>75</v>
      </c>
      <c r="CY1687" t="s">
        <v>134</v>
      </c>
      <c r="CZ1687" t="s">
        <v>134</v>
      </c>
      <c r="DA1687" t="s">
        <v>134</v>
      </c>
      <c r="DB1687" t="s">
        <v>136</v>
      </c>
      <c r="DC1687" t="s">
        <v>134</v>
      </c>
      <c r="DD1687" t="s">
        <v>136</v>
      </c>
      <c r="DF1687" t="s">
        <v>466</v>
      </c>
      <c r="DG1687" t="s">
        <v>16771</v>
      </c>
      <c r="DH1687" t="s">
        <v>12468</v>
      </c>
      <c r="DI1687" t="s">
        <v>374</v>
      </c>
      <c r="DJ1687" s="4">
        <v>79355</v>
      </c>
      <c r="DK1687" t="s">
        <v>16774</v>
      </c>
      <c r="DL1687" t="s">
        <v>136</v>
      </c>
      <c r="DM1687">
        <v>1</v>
      </c>
      <c r="DN1687" t="s">
        <v>16775</v>
      </c>
      <c r="DO1687" t="s">
        <v>12468</v>
      </c>
      <c r="DP1687" t="s">
        <v>374</v>
      </c>
      <c r="DQ1687" t="str">
        <f>"79355"</f>
        <v>79355</v>
      </c>
      <c r="DR1687" t="s">
        <v>16774</v>
      </c>
      <c r="DS1687" t="s">
        <v>296</v>
      </c>
      <c r="DT1687">
        <v>1</v>
      </c>
      <c r="DU1687">
        <v>3</v>
      </c>
      <c r="DV1687" t="s">
        <v>134</v>
      </c>
      <c r="DW1687" t="s">
        <v>134</v>
      </c>
      <c r="DX1687" t="s">
        <v>134</v>
      </c>
      <c r="DY1687" t="s">
        <v>136</v>
      </c>
      <c r="DZ1687">
        <v>1</v>
      </c>
      <c r="EA1687" t="s">
        <v>136</v>
      </c>
      <c r="EC1687" s="5">
        <v>12.68</v>
      </c>
      <c r="ED1687" s="5">
        <v>55</v>
      </c>
      <c r="EE1687">
        <v>18064567560</v>
      </c>
      <c r="EF1687" t="s">
        <v>16776</v>
      </c>
      <c r="EG1687" t="s">
        <v>148</v>
      </c>
      <c r="EH1687">
        <v>0</v>
      </c>
    </row>
    <row r="1688" spans="1:138" ht="15" customHeight="1" x14ac:dyDescent="0.35">
      <c r="A1688" t="s">
        <v>25245</v>
      </c>
      <c r="B1688" t="s">
        <v>157</v>
      </c>
      <c r="C1688" s="1">
        <v>44159.729580324078</v>
      </c>
      <c r="D1688" s="1">
        <v>44176</v>
      </c>
      <c r="E1688" t="s">
        <v>133</v>
      </c>
      <c r="F1688" t="s">
        <v>136</v>
      </c>
      <c r="G1688" t="s">
        <v>135</v>
      </c>
      <c r="H1688" t="s">
        <v>136</v>
      </c>
      <c r="I1688" t="s">
        <v>16891</v>
      </c>
      <c r="J1688" t="s">
        <v>16891</v>
      </c>
      <c r="K1688" t="s">
        <v>16892</v>
      </c>
      <c r="L1688" t="s">
        <v>25246</v>
      </c>
      <c r="M1688" t="s">
        <v>16894</v>
      </c>
      <c r="N1688" t="s">
        <v>1128</v>
      </c>
      <c r="O1688" s="4">
        <v>58782</v>
      </c>
      <c r="P1688" t="s">
        <v>140</v>
      </c>
      <c r="R1688">
        <v>17014592892</v>
      </c>
      <c r="T1688">
        <v>1119</v>
      </c>
      <c r="U1688" t="s">
        <v>16895</v>
      </c>
      <c r="V1688" t="s">
        <v>12379</v>
      </c>
      <c r="X1688" t="s">
        <v>164</v>
      </c>
      <c r="Y1688" t="s">
        <v>16892</v>
      </c>
      <c r="Z1688" t="s">
        <v>25246</v>
      </c>
      <c r="AA1688" t="s">
        <v>16894</v>
      </c>
      <c r="AB1688" t="s">
        <v>1128</v>
      </c>
      <c r="AC1688" s="4">
        <v>58782</v>
      </c>
      <c r="AD1688" t="s">
        <v>140</v>
      </c>
      <c r="AF1688">
        <v>17014592892</v>
      </c>
      <c r="AH1688" t="s">
        <v>16896</v>
      </c>
      <c r="AI1688" t="s">
        <v>168</v>
      </c>
      <c r="AJ1688" t="s">
        <v>533</v>
      </c>
      <c r="AK1688" t="s">
        <v>534</v>
      </c>
      <c r="AM1688" t="s">
        <v>535</v>
      </c>
      <c r="AO1688" t="s">
        <v>536</v>
      </c>
      <c r="AP1688" t="s">
        <v>537</v>
      </c>
      <c r="AQ1688" s="4">
        <v>28786</v>
      </c>
      <c r="AR1688" t="s">
        <v>140</v>
      </c>
      <c r="AT1688">
        <v>18282460659</v>
      </c>
      <c r="AV1688" t="s">
        <v>538</v>
      </c>
      <c r="AW1688" t="s">
        <v>539</v>
      </c>
      <c r="AZ1688" t="s">
        <v>288</v>
      </c>
      <c r="BA1688" t="s">
        <v>289</v>
      </c>
      <c r="BB1688" t="s">
        <v>136</v>
      </c>
      <c r="BC1688" t="s">
        <v>136</v>
      </c>
      <c r="BD1688" t="s">
        <v>148</v>
      </c>
      <c r="BE1688" t="s">
        <v>136</v>
      </c>
      <c r="BF1688" t="s">
        <v>136</v>
      </c>
      <c r="BG1688" t="s">
        <v>134</v>
      </c>
      <c r="BH1688" t="s">
        <v>136</v>
      </c>
      <c r="BN1688" t="s">
        <v>25247</v>
      </c>
      <c r="BO1688" t="s">
        <v>1937</v>
      </c>
      <c r="BP1688">
        <v>3</v>
      </c>
      <c r="BQ1688">
        <v>3</v>
      </c>
      <c r="BR1688">
        <v>3</v>
      </c>
      <c r="BS1688" s="1">
        <v>44226</v>
      </c>
      <c r="BT1688" s="1">
        <v>44530</v>
      </c>
      <c r="BU1688" s="1">
        <v>44226</v>
      </c>
      <c r="BV1688" s="1">
        <v>44530</v>
      </c>
      <c r="BW1688" t="s">
        <v>136</v>
      </c>
      <c r="BX1688">
        <v>48</v>
      </c>
      <c r="BY1688">
        <v>0</v>
      </c>
      <c r="BZ1688">
        <v>8</v>
      </c>
      <c r="CA1688">
        <v>8</v>
      </c>
      <c r="CB1688">
        <v>8</v>
      </c>
      <c r="CC1688">
        <v>8</v>
      </c>
      <c r="CD1688">
        <v>8</v>
      </c>
      <c r="CE1688">
        <v>8</v>
      </c>
      <c r="CF1688" t="str">
        <f>"8:00 AM"</f>
        <v>8:00 AM</v>
      </c>
      <c r="CG1688" t="str">
        <f>"5:00 PM"</f>
        <v>5:00 PM</v>
      </c>
      <c r="CH1688" s="5">
        <v>14.99</v>
      </c>
      <c r="CI1688" t="s">
        <v>146</v>
      </c>
      <c r="CL1688" t="s">
        <v>136</v>
      </c>
      <c r="CM1688" t="s">
        <v>354</v>
      </c>
      <c r="CN1688" t="s">
        <v>2411</v>
      </c>
      <c r="CO1688" t="s">
        <v>6342</v>
      </c>
      <c r="CP1688" t="s">
        <v>149</v>
      </c>
      <c r="CQ1688">
        <v>3</v>
      </c>
      <c r="CR1688">
        <v>0</v>
      </c>
      <c r="CS1688" t="s">
        <v>136</v>
      </c>
      <c r="CT1688" t="s">
        <v>134</v>
      </c>
      <c r="CU1688" t="s">
        <v>136</v>
      </c>
      <c r="CV1688" t="s">
        <v>136</v>
      </c>
      <c r="CW1688" t="s">
        <v>134</v>
      </c>
      <c r="CX1688">
        <v>60</v>
      </c>
      <c r="CY1688" t="s">
        <v>134</v>
      </c>
      <c r="CZ1688" t="s">
        <v>136</v>
      </c>
      <c r="DA1688" t="s">
        <v>136</v>
      </c>
      <c r="DB1688" t="s">
        <v>136</v>
      </c>
      <c r="DC1688" t="s">
        <v>136</v>
      </c>
      <c r="DD1688" t="s">
        <v>136</v>
      </c>
      <c r="DF1688" s="2" t="s">
        <v>25248</v>
      </c>
      <c r="DG1688" t="s">
        <v>16892</v>
      </c>
      <c r="DH1688" t="s">
        <v>16894</v>
      </c>
      <c r="DI1688" t="s">
        <v>1128</v>
      </c>
      <c r="DJ1688" s="4">
        <v>58782</v>
      </c>
      <c r="DK1688" t="s">
        <v>2908</v>
      </c>
      <c r="DL1688" t="s">
        <v>136</v>
      </c>
      <c r="DM1688">
        <v>1</v>
      </c>
      <c r="DN1688" t="s">
        <v>16892</v>
      </c>
      <c r="DO1688" t="s">
        <v>16894</v>
      </c>
      <c r="DP1688" t="s">
        <v>1128</v>
      </c>
      <c r="DQ1688" t="str">
        <f>"58782"</f>
        <v>58782</v>
      </c>
      <c r="DR1688" t="s">
        <v>2908</v>
      </c>
      <c r="DS1688" t="s">
        <v>907</v>
      </c>
      <c r="DT1688">
        <v>1</v>
      </c>
      <c r="DU1688">
        <v>3</v>
      </c>
      <c r="DV1688" t="s">
        <v>134</v>
      </c>
      <c r="DW1688" t="s">
        <v>134</v>
      </c>
      <c r="DX1688" t="s">
        <v>134</v>
      </c>
      <c r="DY1688" t="s">
        <v>134</v>
      </c>
      <c r="DZ1688">
        <v>2</v>
      </c>
      <c r="EA1688" t="s">
        <v>136</v>
      </c>
      <c r="EC1688" s="5">
        <v>12.68</v>
      </c>
      <c r="ED1688" s="5">
        <v>55</v>
      </c>
      <c r="EE1688">
        <v>17014592892</v>
      </c>
      <c r="EF1688" t="s">
        <v>16896</v>
      </c>
      <c r="EG1688" t="s">
        <v>2909</v>
      </c>
      <c r="EH1688">
        <v>0</v>
      </c>
    </row>
    <row r="1689" spans="1:138" ht="15" customHeight="1" x14ac:dyDescent="0.35">
      <c r="A1689" t="s">
        <v>13224</v>
      </c>
      <c r="B1689" t="s">
        <v>157</v>
      </c>
      <c r="C1689" s="1">
        <v>44165.611230324073</v>
      </c>
      <c r="D1689" s="1">
        <v>44176</v>
      </c>
      <c r="E1689" t="s">
        <v>133</v>
      </c>
      <c r="F1689" t="s">
        <v>136</v>
      </c>
      <c r="G1689" t="s">
        <v>135</v>
      </c>
      <c r="H1689" t="s">
        <v>136</v>
      </c>
      <c r="I1689" t="s">
        <v>13225</v>
      </c>
      <c r="K1689" t="s">
        <v>13226</v>
      </c>
      <c r="L1689" t="s">
        <v>13227</v>
      </c>
      <c r="M1689" t="s">
        <v>8222</v>
      </c>
      <c r="N1689" t="s">
        <v>1631</v>
      </c>
      <c r="O1689" s="4">
        <v>88415</v>
      </c>
      <c r="P1689" t="s">
        <v>140</v>
      </c>
      <c r="R1689">
        <v>19702846526</v>
      </c>
      <c r="T1689">
        <v>1119</v>
      </c>
      <c r="U1689" t="s">
        <v>13228</v>
      </c>
      <c r="V1689" t="s">
        <v>2719</v>
      </c>
      <c r="X1689" t="s">
        <v>164</v>
      </c>
      <c r="Y1689" t="s">
        <v>13226</v>
      </c>
      <c r="Z1689" t="s">
        <v>13227</v>
      </c>
      <c r="AA1689" t="s">
        <v>8222</v>
      </c>
      <c r="AB1689" t="s">
        <v>1631</v>
      </c>
      <c r="AC1689" s="4">
        <v>88415</v>
      </c>
      <c r="AD1689" t="s">
        <v>140</v>
      </c>
      <c r="AF1689">
        <v>19702846526</v>
      </c>
      <c r="AH1689" t="s">
        <v>13229</v>
      </c>
      <c r="AI1689" t="s">
        <v>168</v>
      </c>
      <c r="AJ1689" t="s">
        <v>533</v>
      </c>
      <c r="AK1689" t="s">
        <v>534</v>
      </c>
      <c r="AM1689" t="s">
        <v>535</v>
      </c>
      <c r="AO1689" t="s">
        <v>536</v>
      </c>
      <c r="AP1689" t="s">
        <v>537</v>
      </c>
      <c r="AQ1689" s="4">
        <v>28786</v>
      </c>
      <c r="AR1689" t="s">
        <v>140</v>
      </c>
      <c r="AT1689">
        <v>18282460659</v>
      </c>
      <c r="AV1689" t="s">
        <v>538</v>
      </c>
      <c r="AW1689" t="s">
        <v>539</v>
      </c>
      <c r="AZ1689" t="s">
        <v>288</v>
      </c>
      <c r="BA1689" t="s">
        <v>289</v>
      </c>
      <c r="BB1689" t="s">
        <v>136</v>
      </c>
      <c r="BC1689" t="s">
        <v>136</v>
      </c>
      <c r="BD1689" t="s">
        <v>148</v>
      </c>
      <c r="BE1689" t="s">
        <v>136</v>
      </c>
      <c r="BF1689" t="s">
        <v>136</v>
      </c>
      <c r="BG1689" t="s">
        <v>134</v>
      </c>
      <c r="BH1689" t="s">
        <v>136</v>
      </c>
      <c r="BN1689" t="s">
        <v>13230</v>
      </c>
      <c r="BO1689" t="s">
        <v>965</v>
      </c>
      <c r="BP1689">
        <v>32</v>
      </c>
      <c r="BQ1689">
        <v>32</v>
      </c>
      <c r="BR1689">
        <v>32</v>
      </c>
      <c r="BS1689" s="1">
        <v>44228</v>
      </c>
      <c r="BT1689" s="1">
        <v>44530</v>
      </c>
      <c r="BU1689" s="1">
        <v>44228</v>
      </c>
      <c r="BV1689" s="1">
        <v>44530</v>
      </c>
      <c r="BW1689" t="s">
        <v>136</v>
      </c>
      <c r="BX1689">
        <v>48</v>
      </c>
      <c r="BY1689">
        <v>0</v>
      </c>
      <c r="BZ1689">
        <v>8</v>
      </c>
      <c r="CA1689">
        <v>8</v>
      </c>
      <c r="CB1689">
        <v>8</v>
      </c>
      <c r="CC1689">
        <v>8</v>
      </c>
      <c r="CD1689">
        <v>8</v>
      </c>
      <c r="CE1689">
        <v>8</v>
      </c>
      <c r="CF1689" t="str">
        <f>"8:00 AM"</f>
        <v>8:00 AM</v>
      </c>
      <c r="CG1689" t="str">
        <f>"5:00 PM"</f>
        <v>5:00 PM</v>
      </c>
      <c r="CH1689" s="5">
        <v>12.91</v>
      </c>
      <c r="CI1689" t="s">
        <v>146</v>
      </c>
      <c r="CL1689" t="s">
        <v>136</v>
      </c>
      <c r="CM1689" t="s">
        <v>147</v>
      </c>
      <c r="CN1689" t="s">
        <v>148</v>
      </c>
      <c r="CO1689" t="s">
        <v>966</v>
      </c>
      <c r="CP1689" t="s">
        <v>149</v>
      </c>
      <c r="CQ1689">
        <v>3</v>
      </c>
      <c r="CR1689">
        <v>0</v>
      </c>
      <c r="CS1689" t="s">
        <v>136</v>
      </c>
      <c r="CT1689" t="s">
        <v>134</v>
      </c>
      <c r="CU1689" t="s">
        <v>136</v>
      </c>
      <c r="CV1689" t="s">
        <v>136</v>
      </c>
      <c r="CW1689" t="s">
        <v>134</v>
      </c>
      <c r="CX1689">
        <v>60</v>
      </c>
      <c r="CY1689" t="s">
        <v>136</v>
      </c>
      <c r="CZ1689" t="s">
        <v>136</v>
      </c>
      <c r="DA1689" t="s">
        <v>136</v>
      </c>
      <c r="DB1689" t="s">
        <v>136</v>
      </c>
      <c r="DC1689" t="s">
        <v>136</v>
      </c>
      <c r="DD1689" t="s">
        <v>136</v>
      </c>
      <c r="DF1689" t="s">
        <v>2712</v>
      </c>
      <c r="DG1689" t="s">
        <v>13226</v>
      </c>
      <c r="DH1689" t="s">
        <v>8222</v>
      </c>
      <c r="DI1689" t="s">
        <v>1631</v>
      </c>
      <c r="DJ1689" s="4">
        <v>88415</v>
      </c>
      <c r="DK1689" t="s">
        <v>858</v>
      </c>
      <c r="DL1689" t="s">
        <v>134</v>
      </c>
      <c r="DM1689">
        <v>2</v>
      </c>
      <c r="DN1689" t="s">
        <v>13231</v>
      </c>
      <c r="DO1689" t="s">
        <v>8222</v>
      </c>
      <c r="DP1689" t="s">
        <v>1631</v>
      </c>
      <c r="DQ1689" t="str">
        <f>"88415"</f>
        <v>88415</v>
      </c>
      <c r="DR1689" t="s">
        <v>858</v>
      </c>
      <c r="DS1689" t="s">
        <v>6023</v>
      </c>
      <c r="DT1689">
        <v>1</v>
      </c>
      <c r="DU1689">
        <v>8</v>
      </c>
      <c r="DV1689" t="s">
        <v>134</v>
      </c>
      <c r="DW1689" t="s">
        <v>134</v>
      </c>
      <c r="DX1689" t="s">
        <v>134</v>
      </c>
      <c r="DY1689" t="s">
        <v>134</v>
      </c>
      <c r="DZ1689">
        <v>5</v>
      </c>
      <c r="EA1689" t="s">
        <v>136</v>
      </c>
      <c r="EC1689" s="5">
        <v>12.68</v>
      </c>
      <c r="ED1689" s="5">
        <v>55</v>
      </c>
      <c r="EE1689">
        <v>19702846526</v>
      </c>
      <c r="EF1689" t="s">
        <v>13229</v>
      </c>
      <c r="EG1689" t="s">
        <v>148</v>
      </c>
      <c r="EH1689">
        <v>0</v>
      </c>
    </row>
    <row r="1690" spans="1:138" ht="15" customHeight="1" x14ac:dyDescent="0.35">
      <c r="A1690" t="s">
        <v>14078</v>
      </c>
      <c r="B1690" t="s">
        <v>157</v>
      </c>
      <c r="C1690" s="1">
        <v>44159.678757175927</v>
      </c>
      <c r="D1690" s="1">
        <v>44176</v>
      </c>
      <c r="E1690" t="s">
        <v>133</v>
      </c>
      <c r="F1690" t="s">
        <v>136</v>
      </c>
      <c r="G1690" t="s">
        <v>135</v>
      </c>
      <c r="H1690" t="s">
        <v>136</v>
      </c>
      <c r="I1690" t="s">
        <v>5205</v>
      </c>
      <c r="K1690" t="s">
        <v>5206</v>
      </c>
      <c r="M1690" t="s">
        <v>5207</v>
      </c>
      <c r="N1690" t="s">
        <v>374</v>
      </c>
      <c r="O1690" s="4">
        <v>75454</v>
      </c>
      <c r="P1690" t="s">
        <v>140</v>
      </c>
      <c r="R1690">
        <v>19728372241</v>
      </c>
      <c r="T1690">
        <v>111421</v>
      </c>
      <c r="U1690" t="s">
        <v>5208</v>
      </c>
      <c r="V1690" t="s">
        <v>255</v>
      </c>
      <c r="X1690" t="s">
        <v>1323</v>
      </c>
      <c r="Y1690" t="s">
        <v>5206</v>
      </c>
      <c r="AA1690" t="s">
        <v>5207</v>
      </c>
      <c r="AB1690" t="s">
        <v>374</v>
      </c>
      <c r="AC1690" s="4">
        <v>75454</v>
      </c>
      <c r="AD1690" t="s">
        <v>140</v>
      </c>
      <c r="AF1690">
        <v>19728372241</v>
      </c>
      <c r="AH1690" t="s">
        <v>5209</v>
      </c>
      <c r="AI1690" t="s">
        <v>168</v>
      </c>
      <c r="AJ1690" t="s">
        <v>2019</v>
      </c>
      <c r="AK1690" t="s">
        <v>2020</v>
      </c>
      <c r="AM1690" t="s">
        <v>2021</v>
      </c>
      <c r="AO1690" t="s">
        <v>2022</v>
      </c>
      <c r="AP1690" t="s">
        <v>374</v>
      </c>
      <c r="AQ1690" s="4">
        <v>75098</v>
      </c>
      <c r="AR1690" t="s">
        <v>140</v>
      </c>
      <c r="AT1690">
        <v>19724424244</v>
      </c>
      <c r="AV1690" t="s">
        <v>2023</v>
      </c>
      <c r="AW1690" t="s">
        <v>2024</v>
      </c>
      <c r="AZ1690" t="s">
        <v>821</v>
      </c>
      <c r="BA1690" t="s">
        <v>822</v>
      </c>
      <c r="BB1690" t="s">
        <v>136</v>
      </c>
      <c r="BC1690" t="s">
        <v>136</v>
      </c>
      <c r="BD1690" t="s">
        <v>148</v>
      </c>
      <c r="BE1690" t="s">
        <v>136</v>
      </c>
      <c r="BF1690" t="s">
        <v>136</v>
      </c>
      <c r="BG1690" t="s">
        <v>134</v>
      </c>
      <c r="BH1690" t="s">
        <v>136</v>
      </c>
      <c r="BN1690" t="s">
        <v>14079</v>
      </c>
      <c r="BO1690" t="s">
        <v>5211</v>
      </c>
      <c r="BP1690">
        <v>8</v>
      </c>
      <c r="BQ1690">
        <v>8</v>
      </c>
      <c r="BR1690">
        <v>8</v>
      </c>
      <c r="BS1690" s="1">
        <v>44228</v>
      </c>
      <c r="BT1690" s="1">
        <v>44530</v>
      </c>
      <c r="BU1690" s="1">
        <v>44228</v>
      </c>
      <c r="BV1690" s="1">
        <v>44530</v>
      </c>
      <c r="BW1690" t="s">
        <v>136</v>
      </c>
      <c r="BX1690">
        <v>40</v>
      </c>
      <c r="BY1690">
        <v>0</v>
      </c>
      <c r="BZ1690">
        <v>8</v>
      </c>
      <c r="CA1690">
        <v>8</v>
      </c>
      <c r="CB1690">
        <v>8</v>
      </c>
      <c r="CC1690">
        <v>8</v>
      </c>
      <c r="CD1690">
        <v>8</v>
      </c>
      <c r="CE1690">
        <v>0</v>
      </c>
      <c r="CF1690" t="str">
        <f>"6:00 AM"</f>
        <v>6:00 AM</v>
      </c>
      <c r="CG1690" t="str">
        <f>"4:00 PM"</f>
        <v>4:00 PM</v>
      </c>
      <c r="CH1690" s="5">
        <v>12.67</v>
      </c>
      <c r="CI1690" t="s">
        <v>146</v>
      </c>
      <c r="CL1690" t="s">
        <v>136</v>
      </c>
      <c r="CM1690" t="s">
        <v>312</v>
      </c>
      <c r="CN1690" t="s">
        <v>148</v>
      </c>
      <c r="CO1690" t="s">
        <v>181</v>
      </c>
      <c r="CP1690" t="s">
        <v>149</v>
      </c>
      <c r="CQ1690">
        <v>3</v>
      </c>
      <c r="CR1690">
        <v>0</v>
      </c>
      <c r="CS1690" t="s">
        <v>136</v>
      </c>
      <c r="CT1690" t="s">
        <v>136</v>
      </c>
      <c r="CU1690" t="s">
        <v>136</v>
      </c>
      <c r="CV1690" t="s">
        <v>136</v>
      </c>
      <c r="CW1690" t="s">
        <v>134</v>
      </c>
      <c r="CX1690">
        <v>50</v>
      </c>
      <c r="CY1690" t="s">
        <v>134</v>
      </c>
      <c r="CZ1690" t="s">
        <v>134</v>
      </c>
      <c r="DA1690" t="s">
        <v>134</v>
      </c>
      <c r="DB1690" t="s">
        <v>134</v>
      </c>
      <c r="DC1690" t="s">
        <v>134</v>
      </c>
      <c r="DD1690" t="s">
        <v>136</v>
      </c>
      <c r="DF1690" t="s">
        <v>180</v>
      </c>
      <c r="DG1690" t="s">
        <v>5206</v>
      </c>
      <c r="DH1690" t="s">
        <v>5207</v>
      </c>
      <c r="DI1690" t="s">
        <v>374</v>
      </c>
      <c r="DJ1690" s="4">
        <v>75454</v>
      </c>
      <c r="DK1690" t="s">
        <v>2863</v>
      </c>
      <c r="DL1690" t="s">
        <v>136</v>
      </c>
      <c r="DM1690">
        <v>1</v>
      </c>
      <c r="DN1690" t="s">
        <v>5206</v>
      </c>
      <c r="DO1690" t="s">
        <v>5207</v>
      </c>
      <c r="DP1690" t="s">
        <v>374</v>
      </c>
      <c r="DQ1690" t="str">
        <f>"75454"</f>
        <v>75454</v>
      </c>
      <c r="DR1690" t="s">
        <v>2863</v>
      </c>
      <c r="DS1690" t="s">
        <v>5213</v>
      </c>
      <c r="DT1690">
        <v>2</v>
      </c>
      <c r="DU1690">
        <v>6</v>
      </c>
      <c r="DV1690" t="s">
        <v>134</v>
      </c>
      <c r="DW1690" t="s">
        <v>134</v>
      </c>
      <c r="DX1690" t="s">
        <v>134</v>
      </c>
      <c r="DY1690" t="s">
        <v>134</v>
      </c>
      <c r="DZ1690">
        <v>4</v>
      </c>
      <c r="EA1690" t="s">
        <v>136</v>
      </c>
      <c r="EC1690" s="5">
        <v>12.68</v>
      </c>
      <c r="ED1690" s="5">
        <v>55</v>
      </c>
      <c r="EE1690">
        <v>12143847859</v>
      </c>
      <c r="EF1690" t="s">
        <v>5209</v>
      </c>
      <c r="EG1690" t="s">
        <v>148</v>
      </c>
      <c r="EH1690">
        <v>0</v>
      </c>
    </row>
    <row r="1691" spans="1:138" ht="15" customHeight="1" x14ac:dyDescent="0.35">
      <c r="A1691" t="s">
        <v>15369</v>
      </c>
      <c r="B1691" t="s">
        <v>157</v>
      </c>
      <c r="C1691" s="1">
        <v>44165.582299421294</v>
      </c>
      <c r="D1691" s="1">
        <v>44176</v>
      </c>
      <c r="E1691" t="s">
        <v>133</v>
      </c>
      <c r="F1691" t="s">
        <v>136</v>
      </c>
      <c r="G1691" t="s">
        <v>135</v>
      </c>
      <c r="H1691" t="s">
        <v>136</v>
      </c>
      <c r="I1691" t="s">
        <v>15370</v>
      </c>
      <c r="K1691" t="s">
        <v>15371</v>
      </c>
      <c r="M1691" t="s">
        <v>15372</v>
      </c>
      <c r="N1691" t="s">
        <v>1128</v>
      </c>
      <c r="O1691" s="4">
        <v>58725</v>
      </c>
      <c r="P1691" t="s">
        <v>140</v>
      </c>
      <c r="R1691">
        <v>17018336004</v>
      </c>
      <c r="T1691">
        <v>1119</v>
      </c>
      <c r="U1691" t="s">
        <v>15373</v>
      </c>
      <c r="V1691" t="s">
        <v>6466</v>
      </c>
      <c r="X1691" t="s">
        <v>164</v>
      </c>
      <c r="Y1691" t="s">
        <v>15374</v>
      </c>
      <c r="AA1691" t="s">
        <v>15375</v>
      </c>
      <c r="AB1691" t="s">
        <v>1128</v>
      </c>
      <c r="AC1691" s="4">
        <v>58725</v>
      </c>
      <c r="AD1691" t="s">
        <v>140</v>
      </c>
      <c r="AF1691">
        <v>17018336004</v>
      </c>
      <c r="AH1691" t="s">
        <v>15376</v>
      </c>
      <c r="AI1691" t="s">
        <v>168</v>
      </c>
      <c r="AJ1691" t="s">
        <v>533</v>
      </c>
      <c r="AK1691" t="s">
        <v>534</v>
      </c>
      <c r="AM1691" t="s">
        <v>535</v>
      </c>
      <c r="AO1691" t="s">
        <v>536</v>
      </c>
      <c r="AP1691" t="s">
        <v>537</v>
      </c>
      <c r="AQ1691" s="4">
        <v>28786</v>
      </c>
      <c r="AR1691" t="s">
        <v>140</v>
      </c>
      <c r="AT1691">
        <v>18282460659</v>
      </c>
      <c r="AV1691" t="s">
        <v>538</v>
      </c>
      <c r="AW1691" t="s">
        <v>539</v>
      </c>
      <c r="AZ1691" t="s">
        <v>288</v>
      </c>
      <c r="BA1691" t="s">
        <v>289</v>
      </c>
      <c r="BB1691" t="s">
        <v>136</v>
      </c>
      <c r="BC1691" t="s">
        <v>136</v>
      </c>
      <c r="BD1691" t="s">
        <v>148</v>
      </c>
      <c r="BE1691" t="s">
        <v>136</v>
      </c>
      <c r="BF1691" t="s">
        <v>136</v>
      </c>
      <c r="BG1691" t="s">
        <v>134</v>
      </c>
      <c r="BH1691" t="s">
        <v>136</v>
      </c>
      <c r="BN1691" t="s">
        <v>15377</v>
      </c>
      <c r="BO1691" t="s">
        <v>1043</v>
      </c>
      <c r="BP1691">
        <v>1</v>
      </c>
      <c r="BQ1691">
        <v>1</v>
      </c>
      <c r="BR1691">
        <v>1</v>
      </c>
      <c r="BS1691" s="1">
        <v>44228</v>
      </c>
      <c r="BT1691" s="1">
        <v>44530</v>
      </c>
      <c r="BU1691" s="1">
        <v>44228</v>
      </c>
      <c r="BV1691" s="1">
        <v>44530</v>
      </c>
      <c r="BW1691" t="s">
        <v>136</v>
      </c>
      <c r="BX1691">
        <v>48</v>
      </c>
      <c r="BY1691">
        <v>0</v>
      </c>
      <c r="BZ1691">
        <v>8</v>
      </c>
      <c r="CA1691">
        <v>8</v>
      </c>
      <c r="CB1691">
        <v>8</v>
      </c>
      <c r="CC1691">
        <v>8</v>
      </c>
      <c r="CD1691">
        <v>8</v>
      </c>
      <c r="CE1691">
        <v>8</v>
      </c>
      <c r="CF1691" t="str">
        <f>"8:00 AM"</f>
        <v>8:00 AM</v>
      </c>
      <c r="CG1691" t="str">
        <f>"5:00 PM"</f>
        <v>5:00 PM</v>
      </c>
      <c r="CH1691" s="5">
        <v>14.99</v>
      </c>
      <c r="CI1691" t="s">
        <v>597</v>
      </c>
      <c r="CL1691" t="s">
        <v>136</v>
      </c>
      <c r="CM1691" t="s">
        <v>354</v>
      </c>
      <c r="CN1691" t="s">
        <v>2411</v>
      </c>
      <c r="CO1691" t="s">
        <v>996</v>
      </c>
      <c r="CP1691" t="s">
        <v>149</v>
      </c>
      <c r="CQ1691">
        <v>1</v>
      </c>
      <c r="CR1691">
        <v>0</v>
      </c>
      <c r="CS1691" t="s">
        <v>136</v>
      </c>
      <c r="CT1691" t="s">
        <v>134</v>
      </c>
      <c r="CU1691" t="s">
        <v>136</v>
      </c>
      <c r="CV1691" t="s">
        <v>136</v>
      </c>
      <c r="CW1691" t="s">
        <v>134</v>
      </c>
      <c r="CX1691">
        <v>60</v>
      </c>
      <c r="CY1691" t="s">
        <v>136</v>
      </c>
      <c r="CZ1691" t="s">
        <v>136</v>
      </c>
      <c r="DA1691" t="s">
        <v>136</v>
      </c>
      <c r="DB1691" t="s">
        <v>136</v>
      </c>
      <c r="DC1691" t="s">
        <v>136</v>
      </c>
      <c r="DD1691" t="s">
        <v>136</v>
      </c>
      <c r="DF1691" t="s">
        <v>15378</v>
      </c>
      <c r="DG1691" t="s">
        <v>15379</v>
      </c>
      <c r="DH1691" t="s">
        <v>15375</v>
      </c>
      <c r="DI1691" t="s">
        <v>1128</v>
      </c>
      <c r="DJ1691" s="4">
        <v>58725</v>
      </c>
      <c r="DK1691" t="s">
        <v>1005</v>
      </c>
      <c r="DL1691" t="s">
        <v>136</v>
      </c>
      <c r="DM1691">
        <v>1</v>
      </c>
      <c r="DN1691" t="s">
        <v>15379</v>
      </c>
      <c r="DO1691" t="s">
        <v>15375</v>
      </c>
      <c r="DP1691" t="s">
        <v>1128</v>
      </c>
      <c r="DQ1691" t="str">
        <f>"58725"</f>
        <v>58725</v>
      </c>
      <c r="DR1691" t="s">
        <v>1005</v>
      </c>
      <c r="DS1691" t="s">
        <v>625</v>
      </c>
      <c r="DT1691">
        <v>1</v>
      </c>
      <c r="DU1691">
        <v>2</v>
      </c>
      <c r="DV1691" t="s">
        <v>134</v>
      </c>
      <c r="DW1691" t="s">
        <v>134</v>
      </c>
      <c r="DX1691" t="s">
        <v>134</v>
      </c>
      <c r="DY1691" t="s">
        <v>136</v>
      </c>
      <c r="DZ1691">
        <v>1</v>
      </c>
      <c r="EA1691" t="s">
        <v>136</v>
      </c>
      <c r="EC1691" s="5">
        <v>12.68</v>
      </c>
      <c r="ED1691" s="5">
        <v>55</v>
      </c>
      <c r="EE1691">
        <v>17018336004</v>
      </c>
      <c r="EF1691" t="s">
        <v>15376</v>
      </c>
      <c r="EG1691" t="s">
        <v>2909</v>
      </c>
      <c r="EH1691">
        <v>0</v>
      </c>
    </row>
    <row r="1692" spans="1:138" ht="15" customHeight="1" x14ac:dyDescent="0.35">
      <c r="A1692" t="s">
        <v>22039</v>
      </c>
      <c r="B1692" t="s">
        <v>157</v>
      </c>
      <c r="C1692" s="1">
        <v>44160.760592245373</v>
      </c>
      <c r="D1692" s="1">
        <v>44176</v>
      </c>
      <c r="E1692" t="s">
        <v>1202</v>
      </c>
      <c r="F1692" t="s">
        <v>136</v>
      </c>
      <c r="G1692" t="s">
        <v>135</v>
      </c>
      <c r="H1692" t="s">
        <v>136</v>
      </c>
      <c r="I1692" t="s">
        <v>12492</v>
      </c>
      <c r="K1692" t="s">
        <v>12493</v>
      </c>
      <c r="M1692" t="s">
        <v>1756</v>
      </c>
      <c r="N1692" t="s">
        <v>1114</v>
      </c>
      <c r="O1692" s="4">
        <v>98901</v>
      </c>
      <c r="P1692" t="s">
        <v>140</v>
      </c>
      <c r="R1692">
        <v>15093149626</v>
      </c>
      <c r="T1692">
        <v>11</v>
      </c>
      <c r="U1692" t="s">
        <v>12494</v>
      </c>
      <c r="V1692" t="s">
        <v>12495</v>
      </c>
      <c r="X1692" t="s">
        <v>9757</v>
      </c>
      <c r="Y1692" t="s">
        <v>12493</v>
      </c>
      <c r="AA1692" t="s">
        <v>1756</v>
      </c>
      <c r="AB1692" t="s">
        <v>1114</v>
      </c>
      <c r="AC1692" s="4">
        <v>98901</v>
      </c>
      <c r="AD1692" t="s">
        <v>140</v>
      </c>
      <c r="AF1692">
        <v>15093149626</v>
      </c>
      <c r="AH1692" t="s">
        <v>11676</v>
      </c>
      <c r="AI1692" t="s">
        <v>168</v>
      </c>
      <c r="AJ1692" t="s">
        <v>11677</v>
      </c>
      <c r="AK1692" t="s">
        <v>2907</v>
      </c>
      <c r="AM1692" t="s">
        <v>22040</v>
      </c>
      <c r="AN1692" t="s">
        <v>11678</v>
      </c>
      <c r="AO1692" t="s">
        <v>1122</v>
      </c>
      <c r="AP1692" t="s">
        <v>1114</v>
      </c>
      <c r="AQ1692" s="4">
        <v>98516</v>
      </c>
      <c r="AR1692" t="s">
        <v>140</v>
      </c>
      <c r="AT1692">
        <v>13604558064</v>
      </c>
      <c r="AU1692">
        <v>104</v>
      </c>
      <c r="AV1692" t="s">
        <v>11676</v>
      </c>
      <c r="AW1692" t="s">
        <v>1123</v>
      </c>
      <c r="AZ1692" t="s">
        <v>821</v>
      </c>
      <c r="BA1692" t="s">
        <v>822</v>
      </c>
      <c r="BB1692" t="s">
        <v>136</v>
      </c>
      <c r="BC1692" t="s">
        <v>136</v>
      </c>
      <c r="BD1692" t="s">
        <v>148</v>
      </c>
      <c r="BE1692" t="s">
        <v>136</v>
      </c>
      <c r="BF1692" t="s">
        <v>136</v>
      </c>
      <c r="BG1692" t="s">
        <v>134</v>
      </c>
      <c r="BH1692" t="s">
        <v>134</v>
      </c>
      <c r="BN1692" t="s">
        <v>22041</v>
      </c>
      <c r="BO1692" t="s">
        <v>18709</v>
      </c>
      <c r="BP1692">
        <v>60</v>
      </c>
      <c r="BQ1692">
        <v>60</v>
      </c>
      <c r="BR1692">
        <v>60</v>
      </c>
      <c r="BS1692" s="1">
        <v>44228</v>
      </c>
      <c r="BT1692" s="1">
        <v>44515</v>
      </c>
      <c r="BU1692" s="1">
        <v>44228</v>
      </c>
      <c r="BV1692" s="1">
        <v>44515</v>
      </c>
      <c r="BW1692" t="s">
        <v>136</v>
      </c>
      <c r="BX1692">
        <v>35</v>
      </c>
      <c r="BY1692">
        <v>0</v>
      </c>
      <c r="BZ1692">
        <v>6</v>
      </c>
      <c r="CA1692">
        <v>6</v>
      </c>
      <c r="CB1692">
        <v>6</v>
      </c>
      <c r="CC1692">
        <v>6</v>
      </c>
      <c r="CD1692">
        <v>6</v>
      </c>
      <c r="CE1692">
        <v>5</v>
      </c>
      <c r="CF1692" t="str">
        <f>"7:00 AM"</f>
        <v>7:00 AM</v>
      </c>
      <c r="CG1692" t="str">
        <f>"1:00 PM"</f>
        <v>1:00 PM</v>
      </c>
      <c r="CH1692" s="5">
        <v>15.83</v>
      </c>
      <c r="CI1692" t="s">
        <v>146</v>
      </c>
      <c r="CL1692" t="s">
        <v>136</v>
      </c>
      <c r="CM1692" t="s">
        <v>147</v>
      </c>
      <c r="CN1692" t="s">
        <v>148</v>
      </c>
      <c r="CO1692" s="2" t="s">
        <v>22042</v>
      </c>
      <c r="CP1692" t="s">
        <v>149</v>
      </c>
      <c r="CQ1692">
        <v>3</v>
      </c>
      <c r="CR1692">
        <v>0</v>
      </c>
      <c r="CS1692" t="s">
        <v>136</v>
      </c>
      <c r="CT1692" t="s">
        <v>134</v>
      </c>
      <c r="CU1692" t="s">
        <v>136</v>
      </c>
      <c r="CV1692" t="s">
        <v>136</v>
      </c>
      <c r="CW1692" t="s">
        <v>134</v>
      </c>
      <c r="CX1692">
        <v>60</v>
      </c>
      <c r="CY1692" t="s">
        <v>134</v>
      </c>
      <c r="CZ1692" t="s">
        <v>134</v>
      </c>
      <c r="DA1692" t="s">
        <v>134</v>
      </c>
      <c r="DB1692" t="s">
        <v>134</v>
      </c>
      <c r="DC1692" t="s">
        <v>134</v>
      </c>
      <c r="DD1692" t="s">
        <v>136</v>
      </c>
      <c r="DF1692" s="2" t="s">
        <v>12496</v>
      </c>
      <c r="DG1692" t="s">
        <v>12493</v>
      </c>
      <c r="DH1692" t="s">
        <v>1756</v>
      </c>
      <c r="DI1692" t="s">
        <v>1114</v>
      </c>
      <c r="DJ1692" s="4">
        <v>98901</v>
      </c>
      <c r="DK1692" t="s">
        <v>2841</v>
      </c>
      <c r="DL1692" t="s">
        <v>134</v>
      </c>
      <c r="DM1692">
        <v>4</v>
      </c>
      <c r="DN1692" t="s">
        <v>22043</v>
      </c>
      <c r="DO1692" t="s">
        <v>10188</v>
      </c>
      <c r="DP1692" t="s">
        <v>1114</v>
      </c>
      <c r="DQ1692" t="str">
        <f>"98932"</f>
        <v>98932</v>
      </c>
      <c r="DR1692" t="s">
        <v>2841</v>
      </c>
      <c r="DS1692" t="s">
        <v>3368</v>
      </c>
      <c r="DT1692">
        <v>4</v>
      </c>
      <c r="DU1692">
        <v>64</v>
      </c>
      <c r="DV1692" t="s">
        <v>134</v>
      </c>
      <c r="DW1692" t="s">
        <v>134</v>
      </c>
      <c r="DX1692" t="s">
        <v>134</v>
      </c>
      <c r="DY1692" t="s">
        <v>136</v>
      </c>
      <c r="DZ1692">
        <v>1</v>
      </c>
      <c r="EA1692" t="s">
        <v>134</v>
      </c>
      <c r="EB1692" s="5">
        <v>12.68</v>
      </c>
      <c r="EC1692" s="5">
        <v>12.68</v>
      </c>
      <c r="ED1692" s="5">
        <v>55</v>
      </c>
      <c r="EE1692">
        <v>15098541077</v>
      </c>
      <c r="EF1692" t="s">
        <v>12497</v>
      </c>
      <c r="EG1692" t="s">
        <v>9188</v>
      </c>
      <c r="EH1692">
        <v>10</v>
      </c>
    </row>
    <row r="1693" spans="1:138" ht="15" customHeight="1" x14ac:dyDescent="0.35">
      <c r="A1693" t="s">
        <v>17268</v>
      </c>
      <c r="B1693" t="s">
        <v>157</v>
      </c>
      <c r="C1693" s="1">
        <v>44166.948772916665</v>
      </c>
      <c r="D1693" s="1">
        <v>44176</v>
      </c>
      <c r="E1693" t="s">
        <v>579</v>
      </c>
      <c r="F1693" t="s">
        <v>136</v>
      </c>
      <c r="G1693" t="s">
        <v>135</v>
      </c>
      <c r="H1693" t="s">
        <v>136</v>
      </c>
      <c r="I1693" t="s">
        <v>17221</v>
      </c>
      <c r="K1693" t="s">
        <v>17222</v>
      </c>
      <c r="L1693" t="s">
        <v>17269</v>
      </c>
      <c r="M1693" t="s">
        <v>4346</v>
      </c>
      <c r="N1693" t="s">
        <v>611</v>
      </c>
      <c r="O1693" s="4">
        <v>57633</v>
      </c>
      <c r="P1693" t="s">
        <v>140</v>
      </c>
      <c r="R1693">
        <v>16052901016</v>
      </c>
      <c r="T1693">
        <v>112111</v>
      </c>
      <c r="U1693" t="s">
        <v>2913</v>
      </c>
      <c r="V1693" t="s">
        <v>17224</v>
      </c>
      <c r="X1693" t="s">
        <v>164</v>
      </c>
      <c r="Y1693" t="s">
        <v>17222</v>
      </c>
      <c r="AA1693" t="s">
        <v>17225</v>
      </c>
      <c r="AB1693" t="s">
        <v>611</v>
      </c>
      <c r="AC1693" s="4">
        <v>57633</v>
      </c>
      <c r="AD1693" t="s">
        <v>140</v>
      </c>
      <c r="AF1693">
        <v>16052901016</v>
      </c>
      <c r="AH1693" t="s">
        <v>17226</v>
      </c>
      <c r="AI1693" t="s">
        <v>168</v>
      </c>
      <c r="AJ1693" t="s">
        <v>588</v>
      </c>
      <c r="AK1693" t="s">
        <v>589</v>
      </c>
      <c r="AM1693" t="s">
        <v>590</v>
      </c>
      <c r="AO1693" t="s">
        <v>591</v>
      </c>
      <c r="AP1693" t="s">
        <v>592</v>
      </c>
      <c r="AQ1693" s="4">
        <v>82601</v>
      </c>
      <c r="AR1693" t="s">
        <v>140</v>
      </c>
      <c r="AT1693">
        <v>13074722105</v>
      </c>
      <c r="AV1693" t="s">
        <v>593</v>
      </c>
      <c r="AW1693" t="s">
        <v>594</v>
      </c>
      <c r="AZ1693" t="s">
        <v>334</v>
      </c>
      <c r="BA1693" t="s">
        <v>335</v>
      </c>
      <c r="BB1693" t="s">
        <v>136</v>
      </c>
      <c r="BC1693" t="s">
        <v>136</v>
      </c>
      <c r="BD1693" t="s">
        <v>148</v>
      </c>
      <c r="BE1693" t="s">
        <v>136</v>
      </c>
      <c r="BF1693" t="s">
        <v>136</v>
      </c>
      <c r="BG1693" t="s">
        <v>134</v>
      </c>
      <c r="BH1693" t="s">
        <v>136</v>
      </c>
      <c r="BN1693" t="s">
        <v>17270</v>
      </c>
      <c r="BO1693" t="s">
        <v>652</v>
      </c>
      <c r="BP1693">
        <v>3</v>
      </c>
      <c r="BQ1693">
        <v>3</v>
      </c>
      <c r="BR1693">
        <v>3</v>
      </c>
      <c r="BS1693" s="1">
        <v>44228</v>
      </c>
      <c r="BT1693" s="1">
        <v>44500</v>
      </c>
      <c r="BU1693" s="1">
        <v>44228</v>
      </c>
      <c r="BV1693" s="1">
        <v>44500</v>
      </c>
      <c r="BW1693" t="s">
        <v>134</v>
      </c>
      <c r="CH1693" s="5">
        <v>1682.33</v>
      </c>
      <c r="CI1693" t="s">
        <v>597</v>
      </c>
      <c r="CJ1693">
        <v>0</v>
      </c>
      <c r="CK1693" t="s">
        <v>1362</v>
      </c>
      <c r="CL1693" t="s">
        <v>136</v>
      </c>
      <c r="CM1693" t="s">
        <v>354</v>
      </c>
      <c r="CN1693" t="s">
        <v>945</v>
      </c>
      <c r="CO1693" t="s">
        <v>600</v>
      </c>
      <c r="CP1693" t="s">
        <v>149</v>
      </c>
      <c r="CQ1693">
        <v>6</v>
      </c>
      <c r="CR1693">
        <v>0</v>
      </c>
      <c r="CS1693" t="s">
        <v>136</v>
      </c>
      <c r="CT1693" t="s">
        <v>134</v>
      </c>
      <c r="CU1693" t="s">
        <v>136</v>
      </c>
      <c r="CV1693" t="s">
        <v>136</v>
      </c>
      <c r="CW1693" t="s">
        <v>134</v>
      </c>
      <c r="CX1693">
        <v>50</v>
      </c>
      <c r="CY1693" t="s">
        <v>134</v>
      </c>
      <c r="CZ1693" t="s">
        <v>136</v>
      </c>
      <c r="DA1693" t="s">
        <v>134</v>
      </c>
      <c r="DB1693" t="s">
        <v>136</v>
      </c>
      <c r="DC1693" t="s">
        <v>136</v>
      </c>
      <c r="DD1693" t="s">
        <v>136</v>
      </c>
      <c r="DF1693" t="s">
        <v>12965</v>
      </c>
      <c r="DG1693" t="s">
        <v>17228</v>
      </c>
      <c r="DH1693" t="s">
        <v>4346</v>
      </c>
      <c r="DI1693" t="s">
        <v>611</v>
      </c>
      <c r="DJ1693" s="4">
        <v>57633</v>
      </c>
      <c r="DK1693" t="s">
        <v>9936</v>
      </c>
      <c r="DL1693" t="s">
        <v>136</v>
      </c>
      <c r="DM1693">
        <v>1</v>
      </c>
      <c r="DN1693" t="s">
        <v>17229</v>
      </c>
      <c r="DO1693" t="s">
        <v>4346</v>
      </c>
      <c r="DP1693" t="s">
        <v>611</v>
      </c>
      <c r="DQ1693" t="str">
        <f>"57633"</f>
        <v>57633</v>
      </c>
      <c r="DR1693" t="s">
        <v>9936</v>
      </c>
      <c r="DS1693" t="s">
        <v>1099</v>
      </c>
      <c r="DT1693">
        <v>1</v>
      </c>
      <c r="DU1693">
        <v>3</v>
      </c>
      <c r="DV1693" t="s">
        <v>136</v>
      </c>
      <c r="DW1693" t="s">
        <v>136</v>
      </c>
      <c r="DX1693" t="s">
        <v>134</v>
      </c>
      <c r="DY1693" t="s">
        <v>136</v>
      </c>
      <c r="DZ1693">
        <v>1</v>
      </c>
      <c r="EA1693" t="s">
        <v>136</v>
      </c>
      <c r="EC1693" s="5">
        <v>12.68</v>
      </c>
      <c r="ED1693" s="5">
        <v>55</v>
      </c>
      <c r="EE1693">
        <v>13074722105</v>
      </c>
      <c r="EF1693" t="s">
        <v>593</v>
      </c>
      <c r="EG1693" t="s">
        <v>148</v>
      </c>
      <c r="EH1693">
        <v>0</v>
      </c>
    </row>
    <row r="1694" spans="1:138" ht="15" customHeight="1" x14ac:dyDescent="0.35">
      <c r="A1694" t="s">
        <v>7046</v>
      </c>
      <c r="B1694" t="s">
        <v>273</v>
      </c>
      <c r="C1694" s="1">
        <v>44169.638133217595</v>
      </c>
      <c r="D1694" s="1">
        <v>44176</v>
      </c>
      <c r="E1694" t="s">
        <v>133</v>
      </c>
      <c r="F1694" t="s">
        <v>136</v>
      </c>
      <c r="G1694" t="s">
        <v>135</v>
      </c>
      <c r="H1694" t="s">
        <v>136</v>
      </c>
      <c r="I1694" t="s">
        <v>7047</v>
      </c>
      <c r="K1694" t="s">
        <v>7048</v>
      </c>
      <c r="M1694" t="s">
        <v>7049</v>
      </c>
      <c r="N1694" t="s">
        <v>1104</v>
      </c>
      <c r="O1694" s="4">
        <v>68901</v>
      </c>
      <c r="P1694" t="s">
        <v>140</v>
      </c>
      <c r="R1694">
        <v>14024635148</v>
      </c>
      <c r="T1694">
        <v>1151</v>
      </c>
      <c r="U1694" t="s">
        <v>7050</v>
      </c>
      <c r="V1694" t="s">
        <v>6443</v>
      </c>
      <c r="W1694" t="s">
        <v>6021</v>
      </c>
      <c r="X1694" t="s">
        <v>6277</v>
      </c>
      <c r="Y1694" t="s">
        <v>7048</v>
      </c>
      <c r="AA1694" t="s">
        <v>7049</v>
      </c>
      <c r="AB1694" t="s">
        <v>1104</v>
      </c>
      <c r="AC1694" s="4">
        <v>68901</v>
      </c>
      <c r="AD1694" t="s">
        <v>140</v>
      </c>
      <c r="AF1694">
        <v>14024635148</v>
      </c>
      <c r="AH1694" t="s">
        <v>155</v>
      </c>
      <c r="AI1694" t="s">
        <v>168</v>
      </c>
      <c r="AJ1694" t="s">
        <v>281</v>
      </c>
      <c r="AK1694" t="s">
        <v>282</v>
      </c>
      <c r="AL1694" t="s">
        <v>250</v>
      </c>
      <c r="AM1694" t="s">
        <v>283</v>
      </c>
      <c r="AN1694" t="s">
        <v>284</v>
      </c>
      <c r="AO1694" t="s">
        <v>285</v>
      </c>
      <c r="AP1694" t="s">
        <v>221</v>
      </c>
      <c r="AQ1694" s="4">
        <v>37862</v>
      </c>
      <c r="AR1694" t="s">
        <v>140</v>
      </c>
      <c r="AT1694">
        <v>18653663731</v>
      </c>
      <c r="AV1694" t="s">
        <v>1107</v>
      </c>
      <c r="AW1694" t="s">
        <v>287</v>
      </c>
      <c r="AZ1694" t="s">
        <v>175</v>
      </c>
      <c r="BA1694" t="s">
        <v>176</v>
      </c>
      <c r="BB1694" t="s">
        <v>136</v>
      </c>
      <c r="BC1694" t="s">
        <v>136</v>
      </c>
      <c r="BD1694" t="s">
        <v>148</v>
      </c>
      <c r="BE1694" t="s">
        <v>136</v>
      </c>
      <c r="BF1694" t="s">
        <v>136</v>
      </c>
      <c r="BG1694" t="s">
        <v>134</v>
      </c>
      <c r="BH1694" t="s">
        <v>136</v>
      </c>
      <c r="BN1694" t="s">
        <v>7051</v>
      </c>
      <c r="BO1694" t="s">
        <v>7052</v>
      </c>
      <c r="BP1694">
        <v>40</v>
      </c>
      <c r="BQ1694">
        <v>40</v>
      </c>
      <c r="BS1694" s="1">
        <v>44242</v>
      </c>
      <c r="BT1694" s="1">
        <v>44545</v>
      </c>
      <c r="BU1694" s="1">
        <v>44242</v>
      </c>
      <c r="BV1694" s="1">
        <v>44545</v>
      </c>
      <c r="BW1694" t="s">
        <v>136</v>
      </c>
      <c r="BX1694">
        <v>40</v>
      </c>
      <c r="BY1694">
        <v>0</v>
      </c>
      <c r="BZ1694">
        <v>8</v>
      </c>
      <c r="CA1694">
        <v>8</v>
      </c>
      <c r="CB1694">
        <v>8</v>
      </c>
      <c r="CC1694">
        <v>8</v>
      </c>
      <c r="CD1694">
        <v>8</v>
      </c>
      <c r="CE1694">
        <v>0</v>
      </c>
      <c r="CF1694" t="str">
        <f>"8:00 AM"</f>
        <v>8:00 AM</v>
      </c>
      <c r="CG1694" t="str">
        <f>"5:00 PM"</f>
        <v>5:00 PM</v>
      </c>
      <c r="CH1694" s="5">
        <v>14.99</v>
      </c>
      <c r="CI1694" t="s">
        <v>146</v>
      </c>
      <c r="CL1694" t="s">
        <v>134</v>
      </c>
      <c r="CM1694" t="s">
        <v>312</v>
      </c>
      <c r="CN1694" t="s">
        <v>148</v>
      </c>
      <c r="CO1694" s="2" t="s">
        <v>292</v>
      </c>
      <c r="CP1694" t="s">
        <v>545</v>
      </c>
      <c r="CQ1694">
        <v>3</v>
      </c>
      <c r="CR1694">
        <v>0</v>
      </c>
      <c r="CS1694" t="s">
        <v>136</v>
      </c>
      <c r="CT1694" t="s">
        <v>134</v>
      </c>
      <c r="CU1694" t="s">
        <v>134</v>
      </c>
      <c r="CV1694" t="s">
        <v>134</v>
      </c>
      <c r="CW1694" t="s">
        <v>134</v>
      </c>
      <c r="CX1694">
        <v>50</v>
      </c>
      <c r="CY1694" t="s">
        <v>136</v>
      </c>
      <c r="CZ1694" t="s">
        <v>136</v>
      </c>
      <c r="DA1694" t="s">
        <v>136</v>
      </c>
      <c r="DB1694" t="s">
        <v>136</v>
      </c>
      <c r="DC1694" t="s">
        <v>136</v>
      </c>
      <c r="DD1694" t="s">
        <v>136</v>
      </c>
      <c r="DF1694" t="s">
        <v>7053</v>
      </c>
      <c r="DG1694" t="s">
        <v>7048</v>
      </c>
      <c r="DH1694" t="s">
        <v>7049</v>
      </c>
      <c r="DI1694" t="s">
        <v>1104</v>
      </c>
      <c r="DJ1694" s="4">
        <v>68901</v>
      </c>
      <c r="DK1694" t="s">
        <v>2392</v>
      </c>
      <c r="DL1694" t="s">
        <v>134</v>
      </c>
      <c r="DM1694">
        <v>30</v>
      </c>
      <c r="DN1694" t="s">
        <v>7054</v>
      </c>
      <c r="DO1694" t="s">
        <v>7055</v>
      </c>
      <c r="DP1694" t="s">
        <v>1104</v>
      </c>
      <c r="DQ1694" t="str">
        <f>"68959"</f>
        <v>68959</v>
      </c>
      <c r="DR1694" t="s">
        <v>7056</v>
      </c>
      <c r="DS1694" t="s">
        <v>296</v>
      </c>
      <c r="DT1694">
        <v>1</v>
      </c>
      <c r="DU1694">
        <v>8</v>
      </c>
      <c r="DV1694" t="s">
        <v>134</v>
      </c>
      <c r="DW1694" t="s">
        <v>134</v>
      </c>
      <c r="DX1694" t="s">
        <v>134</v>
      </c>
      <c r="DY1694" t="s">
        <v>134</v>
      </c>
      <c r="DZ1694">
        <v>6</v>
      </c>
      <c r="EA1694" t="s">
        <v>136</v>
      </c>
      <c r="EC1694" s="5">
        <v>12.68</v>
      </c>
      <c r="ED1694" s="5">
        <v>55</v>
      </c>
      <c r="EE1694">
        <v>14024635148</v>
      </c>
      <c r="EF1694" t="s">
        <v>7057</v>
      </c>
      <c r="EG1694" t="s">
        <v>7058</v>
      </c>
      <c r="EH1694">
        <v>1</v>
      </c>
    </row>
    <row r="1695" spans="1:138" ht="15" customHeight="1" x14ac:dyDescent="0.35">
      <c r="A1695" t="s">
        <v>7059</v>
      </c>
      <c r="B1695" t="s">
        <v>273</v>
      </c>
      <c r="C1695" s="1">
        <v>44169.741364236113</v>
      </c>
      <c r="D1695" s="1">
        <v>44176</v>
      </c>
      <c r="E1695" t="s">
        <v>133</v>
      </c>
      <c r="F1695" t="s">
        <v>136</v>
      </c>
      <c r="G1695" t="s">
        <v>135</v>
      </c>
      <c r="H1695" t="s">
        <v>136</v>
      </c>
      <c r="I1695" t="s">
        <v>7060</v>
      </c>
      <c r="K1695" t="s">
        <v>7061</v>
      </c>
      <c r="M1695" t="s">
        <v>7062</v>
      </c>
      <c r="N1695" t="s">
        <v>416</v>
      </c>
      <c r="O1695" s="4">
        <v>85320</v>
      </c>
      <c r="P1695" t="s">
        <v>140</v>
      </c>
      <c r="R1695">
        <v>13067419291</v>
      </c>
      <c r="T1695">
        <v>11113</v>
      </c>
      <c r="U1695" t="s">
        <v>7063</v>
      </c>
      <c r="V1695" t="s">
        <v>7064</v>
      </c>
      <c r="X1695" t="s">
        <v>7065</v>
      </c>
      <c r="Y1695" t="s">
        <v>7061</v>
      </c>
      <c r="AA1695" t="s">
        <v>7062</v>
      </c>
      <c r="AB1695" t="s">
        <v>416</v>
      </c>
      <c r="AC1695" s="4">
        <v>85320</v>
      </c>
      <c r="AD1695" t="s">
        <v>140</v>
      </c>
      <c r="AF1695">
        <v>13067419291</v>
      </c>
      <c r="AH1695" t="s">
        <v>155</v>
      </c>
      <c r="AI1695" t="s">
        <v>168</v>
      </c>
      <c r="AJ1695" t="s">
        <v>1210</v>
      </c>
      <c r="AK1695" t="s">
        <v>1211</v>
      </c>
      <c r="AM1695" t="s">
        <v>1212</v>
      </c>
      <c r="AO1695" t="s">
        <v>1213</v>
      </c>
      <c r="AP1695" t="s">
        <v>460</v>
      </c>
      <c r="AQ1695" s="4">
        <v>74132</v>
      </c>
      <c r="AR1695" t="s">
        <v>140</v>
      </c>
      <c r="AS1695" t="s">
        <v>1214</v>
      </c>
      <c r="AT1695">
        <v>19189065212</v>
      </c>
      <c r="AV1695" t="s">
        <v>1215</v>
      </c>
      <c r="AW1695" t="s">
        <v>1216</v>
      </c>
      <c r="AZ1695" t="s">
        <v>821</v>
      </c>
      <c r="BA1695" t="s">
        <v>822</v>
      </c>
      <c r="BB1695" t="s">
        <v>136</v>
      </c>
      <c r="BC1695" t="s">
        <v>136</v>
      </c>
      <c r="BD1695" t="s">
        <v>148</v>
      </c>
      <c r="BE1695" t="s">
        <v>136</v>
      </c>
      <c r="BF1695" t="s">
        <v>136</v>
      </c>
      <c r="BG1695" t="s">
        <v>134</v>
      </c>
      <c r="BH1695" t="s">
        <v>136</v>
      </c>
      <c r="BN1695" t="s">
        <v>7066</v>
      </c>
      <c r="BO1695" t="s">
        <v>822</v>
      </c>
      <c r="BP1695">
        <v>25</v>
      </c>
      <c r="BQ1695">
        <v>25</v>
      </c>
      <c r="BS1695" s="1">
        <v>44242</v>
      </c>
      <c r="BT1695" s="1">
        <v>44331</v>
      </c>
      <c r="BU1695" s="1">
        <v>44242</v>
      </c>
      <c r="BV1695" s="1">
        <v>44331</v>
      </c>
      <c r="BW1695" t="s">
        <v>136</v>
      </c>
      <c r="BX1695">
        <v>40</v>
      </c>
      <c r="BY1695">
        <v>0</v>
      </c>
      <c r="BZ1695">
        <v>7</v>
      </c>
      <c r="CA1695">
        <v>7</v>
      </c>
      <c r="CB1695">
        <v>7</v>
      </c>
      <c r="CC1695">
        <v>7</v>
      </c>
      <c r="CD1695">
        <v>7</v>
      </c>
      <c r="CE1695">
        <v>5</v>
      </c>
      <c r="CF1695" t="str">
        <f>"8:00 AM"</f>
        <v>8:00 AM</v>
      </c>
      <c r="CG1695" t="str">
        <f>"4:00 PM"</f>
        <v>4:00 PM</v>
      </c>
      <c r="CH1695" s="5">
        <v>12.91</v>
      </c>
      <c r="CI1695" t="s">
        <v>146</v>
      </c>
      <c r="CL1695" t="s">
        <v>136</v>
      </c>
      <c r="CM1695" t="s">
        <v>312</v>
      </c>
      <c r="CN1695" t="s">
        <v>148</v>
      </c>
      <c r="CO1695" t="s">
        <v>1218</v>
      </c>
      <c r="CP1695" t="s">
        <v>545</v>
      </c>
      <c r="CQ1695">
        <v>3</v>
      </c>
      <c r="CR1695">
        <v>0</v>
      </c>
      <c r="CS1695" t="s">
        <v>136</v>
      </c>
      <c r="CT1695" t="s">
        <v>134</v>
      </c>
      <c r="CU1695" t="s">
        <v>136</v>
      </c>
      <c r="CV1695" t="s">
        <v>136</v>
      </c>
      <c r="CW1695" t="s">
        <v>134</v>
      </c>
      <c r="CX1695">
        <v>50</v>
      </c>
      <c r="CY1695" t="s">
        <v>136</v>
      </c>
      <c r="CZ1695" t="s">
        <v>136</v>
      </c>
      <c r="DA1695" t="s">
        <v>136</v>
      </c>
      <c r="DB1695" t="s">
        <v>136</v>
      </c>
      <c r="DC1695" t="s">
        <v>136</v>
      </c>
      <c r="DD1695" t="s">
        <v>136</v>
      </c>
      <c r="DF1695" t="s">
        <v>7067</v>
      </c>
      <c r="DG1695" t="s">
        <v>7068</v>
      </c>
      <c r="DH1695" t="s">
        <v>7069</v>
      </c>
      <c r="DI1695" t="s">
        <v>416</v>
      </c>
      <c r="DJ1695" s="4">
        <v>85320</v>
      </c>
      <c r="DK1695" t="s">
        <v>1176</v>
      </c>
      <c r="DL1695" t="s">
        <v>136</v>
      </c>
      <c r="DM1695">
        <v>1</v>
      </c>
      <c r="DN1695" t="s">
        <v>7070</v>
      </c>
      <c r="DO1695" t="s">
        <v>7069</v>
      </c>
      <c r="DP1695" t="s">
        <v>416</v>
      </c>
      <c r="DQ1695" t="str">
        <f>"85320"</f>
        <v>85320</v>
      </c>
      <c r="DR1695" t="s">
        <v>1176</v>
      </c>
      <c r="DS1695" t="s">
        <v>7071</v>
      </c>
      <c r="DT1695">
        <v>1</v>
      </c>
      <c r="DU1695">
        <v>15</v>
      </c>
      <c r="DV1695" t="s">
        <v>134</v>
      </c>
      <c r="DW1695" t="s">
        <v>134</v>
      </c>
      <c r="DX1695" t="s">
        <v>134</v>
      </c>
      <c r="DY1695" t="s">
        <v>134</v>
      </c>
      <c r="DZ1695">
        <v>2</v>
      </c>
      <c r="EA1695" t="s">
        <v>136</v>
      </c>
      <c r="EC1695" s="5">
        <v>12.68</v>
      </c>
      <c r="ED1695" s="5">
        <v>55</v>
      </c>
      <c r="EE1695">
        <v>13067419291</v>
      </c>
      <c r="EF1695" t="s">
        <v>148</v>
      </c>
      <c r="EG1695" t="s">
        <v>1221</v>
      </c>
      <c r="EH1695">
        <v>0</v>
      </c>
    </row>
    <row r="1696" spans="1:138" ht="15" customHeight="1" x14ac:dyDescent="0.35">
      <c r="A1696" t="s">
        <v>27628</v>
      </c>
      <c r="B1696" t="s">
        <v>157</v>
      </c>
      <c r="C1696" s="1">
        <v>44168.736875925926</v>
      </c>
      <c r="D1696" s="1">
        <v>44176</v>
      </c>
      <c r="E1696" t="s">
        <v>133</v>
      </c>
      <c r="F1696" t="s">
        <v>136</v>
      </c>
      <c r="G1696" t="s">
        <v>135</v>
      </c>
      <c r="H1696" t="s">
        <v>136</v>
      </c>
      <c r="I1696" t="s">
        <v>27629</v>
      </c>
      <c r="K1696" t="s">
        <v>27630</v>
      </c>
      <c r="M1696" t="s">
        <v>3906</v>
      </c>
      <c r="N1696" t="s">
        <v>925</v>
      </c>
      <c r="O1696" s="4">
        <v>83241</v>
      </c>
      <c r="P1696" t="s">
        <v>140</v>
      </c>
      <c r="R1696">
        <v>12082217275</v>
      </c>
      <c r="T1696">
        <v>1112</v>
      </c>
      <c r="U1696" t="s">
        <v>681</v>
      </c>
      <c r="V1696" t="s">
        <v>3095</v>
      </c>
      <c r="W1696" t="s">
        <v>845</v>
      </c>
      <c r="X1696" t="s">
        <v>164</v>
      </c>
      <c r="Y1696" t="s">
        <v>27630</v>
      </c>
      <c r="AA1696" t="s">
        <v>3906</v>
      </c>
      <c r="AB1696" t="s">
        <v>925</v>
      </c>
      <c r="AC1696" s="4">
        <v>83241</v>
      </c>
      <c r="AD1696" t="s">
        <v>140</v>
      </c>
      <c r="AF1696">
        <v>12082217275</v>
      </c>
      <c r="AH1696" t="s">
        <v>27631</v>
      </c>
      <c r="AI1696" t="s">
        <v>168</v>
      </c>
      <c r="AJ1696" t="s">
        <v>930</v>
      </c>
      <c r="AK1696" t="s">
        <v>931</v>
      </c>
      <c r="AL1696" t="s">
        <v>932</v>
      </c>
      <c r="AM1696" t="s">
        <v>933</v>
      </c>
      <c r="AO1696" t="s">
        <v>934</v>
      </c>
      <c r="AP1696" t="s">
        <v>925</v>
      </c>
      <c r="AQ1696" s="4">
        <v>83336</v>
      </c>
      <c r="AR1696" t="s">
        <v>140</v>
      </c>
      <c r="AT1696">
        <v>12084369737</v>
      </c>
      <c r="AV1696" t="s">
        <v>935</v>
      </c>
      <c r="AW1696" t="s">
        <v>936</v>
      </c>
      <c r="AZ1696" t="s">
        <v>821</v>
      </c>
      <c r="BA1696" t="s">
        <v>822</v>
      </c>
      <c r="BB1696" t="s">
        <v>136</v>
      </c>
      <c r="BC1696" t="s">
        <v>136</v>
      </c>
      <c r="BD1696" t="s">
        <v>148</v>
      </c>
      <c r="BE1696" t="s">
        <v>136</v>
      </c>
      <c r="BF1696" t="s">
        <v>136</v>
      </c>
      <c r="BG1696" t="s">
        <v>134</v>
      </c>
      <c r="BH1696" t="s">
        <v>136</v>
      </c>
      <c r="BI1696" t="s">
        <v>1152</v>
      </c>
      <c r="BJ1696" t="s">
        <v>1153</v>
      </c>
      <c r="BK1696" t="s">
        <v>504</v>
      </c>
      <c r="BL1696" t="s">
        <v>1034</v>
      </c>
      <c r="BM1696" t="s">
        <v>941</v>
      </c>
      <c r="BN1696" t="s">
        <v>27632</v>
      </c>
      <c r="BO1696" t="s">
        <v>1035</v>
      </c>
      <c r="BP1696">
        <v>7</v>
      </c>
      <c r="BQ1696">
        <v>7</v>
      </c>
      <c r="BR1696">
        <v>7</v>
      </c>
      <c r="BS1696" s="1">
        <v>44242</v>
      </c>
      <c r="BT1696" s="1">
        <v>44515</v>
      </c>
      <c r="BU1696" s="1">
        <v>44242</v>
      </c>
      <c r="BV1696" s="1">
        <v>44515</v>
      </c>
      <c r="BW1696" t="s">
        <v>136</v>
      </c>
      <c r="BX1696">
        <v>35</v>
      </c>
      <c r="BY1696">
        <v>0</v>
      </c>
      <c r="BZ1696">
        <v>6</v>
      </c>
      <c r="CA1696">
        <v>6</v>
      </c>
      <c r="CB1696">
        <v>6</v>
      </c>
      <c r="CC1696">
        <v>6</v>
      </c>
      <c r="CD1696">
        <v>6</v>
      </c>
      <c r="CE1696">
        <v>5</v>
      </c>
      <c r="CF1696" t="str">
        <f>"6:00 AM"</f>
        <v>6:00 AM</v>
      </c>
      <c r="CG1696" t="str">
        <f>"8:00 PM"</f>
        <v>8:00 PM</v>
      </c>
      <c r="CH1696" s="5">
        <v>13.62</v>
      </c>
      <c r="CI1696" t="s">
        <v>146</v>
      </c>
      <c r="CJ1696">
        <v>0</v>
      </c>
      <c r="CK1696" t="s">
        <v>944</v>
      </c>
      <c r="CL1696" t="s">
        <v>136</v>
      </c>
      <c r="CM1696" t="s">
        <v>312</v>
      </c>
      <c r="CN1696" t="s">
        <v>148</v>
      </c>
      <c r="CO1696" t="s">
        <v>946</v>
      </c>
      <c r="CP1696" t="s">
        <v>149</v>
      </c>
      <c r="CQ1696">
        <v>0</v>
      </c>
      <c r="CR1696">
        <v>0</v>
      </c>
      <c r="CS1696" t="s">
        <v>134</v>
      </c>
      <c r="CT1696" t="s">
        <v>136</v>
      </c>
      <c r="CU1696" t="s">
        <v>136</v>
      </c>
      <c r="CV1696" t="s">
        <v>136</v>
      </c>
      <c r="CW1696" t="s">
        <v>134</v>
      </c>
      <c r="CX1696">
        <v>100</v>
      </c>
      <c r="CY1696" t="s">
        <v>134</v>
      </c>
      <c r="CZ1696" t="s">
        <v>134</v>
      </c>
      <c r="DA1696" t="s">
        <v>134</v>
      </c>
      <c r="DB1696" t="s">
        <v>136</v>
      </c>
      <c r="DC1696" t="s">
        <v>134</v>
      </c>
      <c r="DD1696" t="s">
        <v>136</v>
      </c>
      <c r="DF1696" t="s">
        <v>2172</v>
      </c>
      <c r="DG1696" t="s">
        <v>27630</v>
      </c>
      <c r="DH1696" t="s">
        <v>3906</v>
      </c>
      <c r="DI1696" t="s">
        <v>925</v>
      </c>
      <c r="DJ1696" s="4">
        <v>83241</v>
      </c>
      <c r="DK1696" t="s">
        <v>3915</v>
      </c>
      <c r="DL1696" t="s">
        <v>134</v>
      </c>
      <c r="DM1696">
        <v>3</v>
      </c>
      <c r="DN1696" t="s">
        <v>27630</v>
      </c>
      <c r="DO1696" t="s">
        <v>3906</v>
      </c>
      <c r="DP1696" t="s">
        <v>925</v>
      </c>
      <c r="DQ1696" t="str">
        <f>"83241"</f>
        <v>83241</v>
      </c>
      <c r="DR1696" t="s">
        <v>3915</v>
      </c>
      <c r="DS1696" t="s">
        <v>1154</v>
      </c>
      <c r="DT1696">
        <v>1</v>
      </c>
      <c r="DU1696">
        <v>4</v>
      </c>
      <c r="DV1696" t="s">
        <v>136</v>
      </c>
      <c r="DW1696" t="s">
        <v>136</v>
      </c>
      <c r="DX1696" t="s">
        <v>134</v>
      </c>
      <c r="DY1696" t="s">
        <v>134</v>
      </c>
      <c r="DZ1696">
        <v>2</v>
      </c>
      <c r="EA1696" t="s">
        <v>134</v>
      </c>
      <c r="EB1696" s="5">
        <v>12.68</v>
      </c>
      <c r="EC1696" s="5">
        <v>12.68</v>
      </c>
      <c r="ED1696" s="5">
        <v>55</v>
      </c>
      <c r="EE1696" t="s">
        <v>148</v>
      </c>
      <c r="EF1696" t="s">
        <v>953</v>
      </c>
      <c r="EG1696" t="s">
        <v>954</v>
      </c>
      <c r="EH1696">
        <v>0</v>
      </c>
    </row>
    <row r="1697" spans="1:138" ht="15" customHeight="1" x14ac:dyDescent="0.35">
      <c r="A1697" t="s">
        <v>17618</v>
      </c>
      <c r="B1697" t="s">
        <v>157</v>
      </c>
      <c r="C1697" s="1">
        <v>44172.685531134259</v>
      </c>
      <c r="D1697" s="1">
        <v>44176</v>
      </c>
      <c r="E1697" t="s">
        <v>133</v>
      </c>
      <c r="F1697" t="s">
        <v>136</v>
      </c>
      <c r="G1697" t="s">
        <v>135</v>
      </c>
      <c r="H1697" t="s">
        <v>134</v>
      </c>
      <c r="I1697" t="s">
        <v>13660</v>
      </c>
      <c r="K1697" t="s">
        <v>13661</v>
      </c>
      <c r="M1697" t="s">
        <v>13662</v>
      </c>
      <c r="N1697" t="s">
        <v>960</v>
      </c>
      <c r="O1697" s="4">
        <v>36582</v>
      </c>
      <c r="P1697" t="s">
        <v>140</v>
      </c>
      <c r="Q1697" t="s">
        <v>155</v>
      </c>
      <c r="R1697">
        <v>12512347219</v>
      </c>
      <c r="T1697">
        <v>111421</v>
      </c>
      <c r="U1697" t="s">
        <v>6286</v>
      </c>
      <c r="V1697" t="s">
        <v>10901</v>
      </c>
      <c r="X1697" t="s">
        <v>164</v>
      </c>
      <c r="Y1697" t="s">
        <v>13661</v>
      </c>
      <c r="AA1697" t="s">
        <v>13662</v>
      </c>
      <c r="AB1697" t="s">
        <v>960</v>
      </c>
      <c r="AC1697" s="4">
        <v>36582</v>
      </c>
      <c r="AD1697" t="s">
        <v>140</v>
      </c>
      <c r="AF1697">
        <v>12512347219</v>
      </c>
      <c r="AH1697" t="s">
        <v>1134</v>
      </c>
      <c r="AI1697" t="s">
        <v>168</v>
      </c>
      <c r="AJ1697" t="s">
        <v>1135</v>
      </c>
      <c r="AK1697" t="s">
        <v>1136</v>
      </c>
      <c r="AL1697" t="s">
        <v>229</v>
      </c>
      <c r="AM1697" t="s">
        <v>1137</v>
      </c>
      <c r="AN1697" t="s">
        <v>1138</v>
      </c>
      <c r="AO1697" t="s">
        <v>1139</v>
      </c>
      <c r="AP1697" t="s">
        <v>537</v>
      </c>
      <c r="AQ1697" s="4">
        <v>28327</v>
      </c>
      <c r="AR1697" t="s">
        <v>140</v>
      </c>
      <c r="AT1697">
        <v>19109476004</v>
      </c>
      <c r="AV1697" t="s">
        <v>1140</v>
      </c>
      <c r="AW1697" t="s">
        <v>1141</v>
      </c>
      <c r="AZ1697" t="s">
        <v>144</v>
      </c>
      <c r="BA1697" t="s">
        <v>145</v>
      </c>
      <c r="BB1697" t="s">
        <v>136</v>
      </c>
      <c r="BC1697" t="s">
        <v>136</v>
      </c>
      <c r="BD1697" t="s">
        <v>148</v>
      </c>
      <c r="BE1697" t="s">
        <v>136</v>
      </c>
      <c r="BF1697" t="s">
        <v>136</v>
      </c>
      <c r="BG1697" t="s">
        <v>134</v>
      </c>
      <c r="BH1697" t="s">
        <v>136</v>
      </c>
      <c r="BN1697" t="s">
        <v>17619</v>
      </c>
      <c r="BO1697" t="s">
        <v>13664</v>
      </c>
      <c r="BP1697">
        <v>8</v>
      </c>
      <c r="BQ1697">
        <v>1</v>
      </c>
      <c r="BR1697">
        <v>1</v>
      </c>
      <c r="BS1697" s="1">
        <v>44211</v>
      </c>
      <c r="BT1697" s="1">
        <v>44515</v>
      </c>
      <c r="BU1697" s="1">
        <v>44211</v>
      </c>
      <c r="BV1697" s="1">
        <v>44515</v>
      </c>
      <c r="BW1697" t="s">
        <v>136</v>
      </c>
      <c r="BX1697">
        <v>36</v>
      </c>
      <c r="BY1697">
        <v>0</v>
      </c>
      <c r="BZ1697">
        <v>6</v>
      </c>
      <c r="CA1697">
        <v>6</v>
      </c>
      <c r="CB1697">
        <v>6</v>
      </c>
      <c r="CC1697">
        <v>6</v>
      </c>
      <c r="CD1697">
        <v>6</v>
      </c>
      <c r="CE1697">
        <v>6</v>
      </c>
      <c r="CF1697" t="str">
        <f>"7:00 AM"</f>
        <v>7:00 AM</v>
      </c>
      <c r="CG1697" t="str">
        <f>"2:00 PM"</f>
        <v>2:00 PM</v>
      </c>
      <c r="CH1697" s="5">
        <v>11.71</v>
      </c>
      <c r="CI1697" t="s">
        <v>146</v>
      </c>
      <c r="CJ1697">
        <v>11.83</v>
      </c>
      <c r="CK1697" t="s">
        <v>13665</v>
      </c>
      <c r="CL1697" t="s">
        <v>136</v>
      </c>
      <c r="CM1697" t="s">
        <v>147</v>
      </c>
      <c r="CN1697" t="s">
        <v>148</v>
      </c>
      <c r="CO1697" t="s">
        <v>17620</v>
      </c>
      <c r="CP1697" t="s">
        <v>149</v>
      </c>
      <c r="CQ1697">
        <v>3</v>
      </c>
      <c r="CR1697">
        <v>0</v>
      </c>
      <c r="CS1697" t="s">
        <v>136</v>
      </c>
      <c r="CT1697" t="s">
        <v>136</v>
      </c>
      <c r="CU1697" t="s">
        <v>136</v>
      </c>
      <c r="CV1697" t="s">
        <v>134</v>
      </c>
      <c r="CW1697" t="s">
        <v>134</v>
      </c>
      <c r="CX1697">
        <v>75</v>
      </c>
      <c r="CY1697" t="s">
        <v>134</v>
      </c>
      <c r="CZ1697" t="s">
        <v>134</v>
      </c>
      <c r="DA1697" t="s">
        <v>134</v>
      </c>
      <c r="DB1697" t="s">
        <v>134</v>
      </c>
      <c r="DC1697" t="s">
        <v>134</v>
      </c>
      <c r="DD1697" t="s">
        <v>136</v>
      </c>
      <c r="DF1697" t="s">
        <v>13667</v>
      </c>
      <c r="DG1697" t="s">
        <v>13661</v>
      </c>
      <c r="DH1697" t="s">
        <v>13662</v>
      </c>
      <c r="DI1697" t="s">
        <v>960</v>
      </c>
      <c r="DJ1697" s="4">
        <v>36582</v>
      </c>
      <c r="DK1697" t="s">
        <v>1144</v>
      </c>
      <c r="DL1697" t="s">
        <v>134</v>
      </c>
      <c r="DM1697">
        <v>5</v>
      </c>
      <c r="DN1697" t="s">
        <v>13661</v>
      </c>
      <c r="DO1697" t="s">
        <v>13662</v>
      </c>
      <c r="DP1697" t="s">
        <v>960</v>
      </c>
      <c r="DQ1697" t="str">
        <f>"36582"</f>
        <v>36582</v>
      </c>
      <c r="DR1697" t="s">
        <v>1144</v>
      </c>
      <c r="DS1697" t="s">
        <v>497</v>
      </c>
      <c r="DT1697">
        <v>1</v>
      </c>
      <c r="DU1697">
        <v>7</v>
      </c>
      <c r="DV1697" t="s">
        <v>134</v>
      </c>
      <c r="DW1697" t="s">
        <v>134</v>
      </c>
      <c r="DX1697" t="s">
        <v>134</v>
      </c>
      <c r="DY1697" t="s">
        <v>136</v>
      </c>
      <c r="DZ1697">
        <v>1</v>
      </c>
      <c r="EA1697" t="s">
        <v>136</v>
      </c>
      <c r="EC1697" s="5">
        <v>12.68</v>
      </c>
      <c r="ED1697" s="5">
        <v>55</v>
      </c>
      <c r="EE1697" t="s">
        <v>148</v>
      </c>
      <c r="EF1697" t="s">
        <v>1751</v>
      </c>
      <c r="EG1697" t="s">
        <v>1145</v>
      </c>
      <c r="EH1697">
        <v>0</v>
      </c>
    </row>
    <row r="1698" spans="1:138" ht="15" customHeight="1" x14ac:dyDescent="0.35">
      <c r="A1698" t="s">
        <v>18794</v>
      </c>
      <c r="B1698" t="s">
        <v>157</v>
      </c>
      <c r="C1698" s="1">
        <v>44126.58591898148</v>
      </c>
      <c r="D1698" s="1">
        <v>44179</v>
      </c>
      <c r="E1698" t="s">
        <v>133</v>
      </c>
      <c r="F1698" t="s">
        <v>136</v>
      </c>
      <c r="G1698" t="s">
        <v>135</v>
      </c>
      <c r="H1698" t="s">
        <v>136</v>
      </c>
      <c r="I1698" t="s">
        <v>18795</v>
      </c>
      <c r="K1698" t="s">
        <v>18796</v>
      </c>
      <c r="L1698" t="s">
        <v>18797</v>
      </c>
      <c r="M1698" t="s">
        <v>1570</v>
      </c>
      <c r="N1698" t="s">
        <v>246</v>
      </c>
      <c r="O1698" s="4">
        <v>70517</v>
      </c>
      <c r="P1698" t="s">
        <v>140</v>
      </c>
      <c r="R1698">
        <v>13372282542</v>
      </c>
      <c r="T1698">
        <v>112512</v>
      </c>
      <c r="U1698" t="s">
        <v>3161</v>
      </c>
      <c r="V1698" t="s">
        <v>347</v>
      </c>
      <c r="W1698" t="s">
        <v>2922</v>
      </c>
      <c r="X1698" t="s">
        <v>3481</v>
      </c>
      <c r="Y1698" t="s">
        <v>18796</v>
      </c>
      <c r="Z1698" t="s">
        <v>18797</v>
      </c>
      <c r="AA1698" t="s">
        <v>18798</v>
      </c>
      <c r="AB1698" t="s">
        <v>246</v>
      </c>
      <c r="AC1698" s="4">
        <v>70517</v>
      </c>
      <c r="AD1698" t="s">
        <v>140</v>
      </c>
      <c r="AF1698">
        <v>13373513249</v>
      </c>
      <c r="AH1698" t="s">
        <v>18799</v>
      </c>
      <c r="AI1698" t="s">
        <v>168</v>
      </c>
      <c r="AJ1698" t="s">
        <v>1977</v>
      </c>
      <c r="AK1698" t="s">
        <v>1978</v>
      </c>
      <c r="AL1698" t="s">
        <v>1979</v>
      </c>
      <c r="AM1698" t="s">
        <v>1980</v>
      </c>
      <c r="AN1698" t="s">
        <v>1981</v>
      </c>
      <c r="AO1698" t="s">
        <v>1982</v>
      </c>
      <c r="AP1698" t="s">
        <v>246</v>
      </c>
      <c r="AQ1698" s="4">
        <v>70754</v>
      </c>
      <c r="AR1698" t="s">
        <v>140</v>
      </c>
      <c r="AT1698">
        <v>12256863033</v>
      </c>
      <c r="AV1698" t="s">
        <v>1983</v>
      </c>
      <c r="AW1698" t="s">
        <v>1984</v>
      </c>
      <c r="AZ1698" t="s">
        <v>334</v>
      </c>
      <c r="BA1698" t="s">
        <v>335</v>
      </c>
      <c r="BB1698" t="s">
        <v>136</v>
      </c>
      <c r="BC1698" t="s">
        <v>136</v>
      </c>
      <c r="BD1698" t="s">
        <v>148</v>
      </c>
      <c r="BE1698" t="s">
        <v>136</v>
      </c>
      <c r="BF1698" t="s">
        <v>136</v>
      </c>
      <c r="BG1698" t="s">
        <v>134</v>
      </c>
      <c r="BH1698" t="s">
        <v>136</v>
      </c>
      <c r="BN1698" t="s">
        <v>18800</v>
      </c>
      <c r="BO1698" t="s">
        <v>9777</v>
      </c>
      <c r="BP1698">
        <v>14</v>
      </c>
      <c r="BQ1698">
        <v>14</v>
      </c>
      <c r="BR1698">
        <v>14</v>
      </c>
      <c r="BS1698" s="1">
        <v>44197</v>
      </c>
      <c r="BT1698" s="1">
        <v>44501</v>
      </c>
      <c r="BU1698" s="1">
        <v>44197</v>
      </c>
      <c r="BV1698" s="1">
        <v>44501</v>
      </c>
      <c r="BW1698" t="s">
        <v>136</v>
      </c>
      <c r="BX1698">
        <v>35</v>
      </c>
      <c r="BY1698">
        <v>0</v>
      </c>
      <c r="BZ1698">
        <v>6</v>
      </c>
      <c r="CA1698">
        <v>6</v>
      </c>
      <c r="CB1698">
        <v>6</v>
      </c>
      <c r="CC1698">
        <v>6</v>
      </c>
      <c r="CD1698">
        <v>6</v>
      </c>
      <c r="CE1698">
        <v>5</v>
      </c>
      <c r="CF1698" t="str">
        <f>"7:00 AM"</f>
        <v>7:00 AM</v>
      </c>
      <c r="CG1698" t="str">
        <f>"1:00 PM"</f>
        <v>1:00 PM</v>
      </c>
      <c r="CH1698" s="5">
        <v>11.83</v>
      </c>
      <c r="CI1698" t="s">
        <v>146</v>
      </c>
      <c r="CJ1698">
        <v>0</v>
      </c>
      <c r="CK1698" t="s">
        <v>3352</v>
      </c>
      <c r="CL1698" t="s">
        <v>134</v>
      </c>
      <c r="CM1698" t="s">
        <v>147</v>
      </c>
      <c r="CN1698" t="s">
        <v>148</v>
      </c>
      <c r="CO1698" s="2" t="s">
        <v>3165</v>
      </c>
      <c r="CP1698" t="s">
        <v>149</v>
      </c>
      <c r="CQ1698">
        <v>0</v>
      </c>
      <c r="CR1698">
        <v>0</v>
      </c>
      <c r="CS1698" t="s">
        <v>136</v>
      </c>
      <c r="CT1698" t="s">
        <v>136</v>
      </c>
      <c r="CU1698" t="s">
        <v>136</v>
      </c>
      <c r="CV1698" t="s">
        <v>136</v>
      </c>
      <c r="CW1698" t="s">
        <v>134</v>
      </c>
      <c r="CX1698">
        <v>50</v>
      </c>
      <c r="CY1698" t="s">
        <v>134</v>
      </c>
      <c r="CZ1698" t="s">
        <v>134</v>
      </c>
      <c r="DA1698" t="s">
        <v>134</v>
      </c>
      <c r="DB1698" t="s">
        <v>134</v>
      </c>
      <c r="DC1698" t="s">
        <v>134</v>
      </c>
      <c r="DD1698" t="s">
        <v>136</v>
      </c>
      <c r="DF1698" t="s">
        <v>3353</v>
      </c>
      <c r="DG1698" t="s">
        <v>18801</v>
      </c>
      <c r="DH1698" t="s">
        <v>1570</v>
      </c>
      <c r="DI1698" t="s">
        <v>246</v>
      </c>
      <c r="DJ1698" s="4">
        <v>70517</v>
      </c>
      <c r="DK1698" t="s">
        <v>9331</v>
      </c>
      <c r="DL1698" t="s">
        <v>134</v>
      </c>
      <c r="DM1698">
        <v>3</v>
      </c>
      <c r="DN1698" t="s">
        <v>18802</v>
      </c>
      <c r="DO1698" t="s">
        <v>1570</v>
      </c>
      <c r="DP1698" t="s">
        <v>246</v>
      </c>
      <c r="DQ1698" t="str">
        <f>"70517"</f>
        <v>70517</v>
      </c>
      <c r="DR1698" t="s">
        <v>9331</v>
      </c>
      <c r="DS1698" t="s">
        <v>680</v>
      </c>
      <c r="DT1698">
        <v>1</v>
      </c>
      <c r="DU1698">
        <v>25</v>
      </c>
      <c r="DV1698" t="s">
        <v>134</v>
      </c>
      <c r="DW1698" t="s">
        <v>134</v>
      </c>
      <c r="DX1698" t="s">
        <v>134</v>
      </c>
      <c r="DY1698" t="s">
        <v>136</v>
      </c>
      <c r="DZ1698">
        <v>1</v>
      </c>
      <c r="EA1698" t="s">
        <v>136</v>
      </c>
      <c r="EC1698" s="5">
        <v>12.68</v>
      </c>
      <c r="ED1698" s="5">
        <v>55</v>
      </c>
      <c r="EE1698">
        <v>13372282542</v>
      </c>
      <c r="EF1698" t="s">
        <v>18799</v>
      </c>
      <c r="EG1698" t="s">
        <v>271</v>
      </c>
      <c r="EH1698">
        <v>3</v>
      </c>
    </row>
    <row r="1699" spans="1:138" ht="15" customHeight="1" x14ac:dyDescent="0.35">
      <c r="A1699" t="s">
        <v>16976</v>
      </c>
      <c r="B1699" t="s">
        <v>157</v>
      </c>
      <c r="C1699" s="1">
        <v>44134.600489236109</v>
      </c>
      <c r="D1699" s="1">
        <v>44179</v>
      </c>
      <c r="E1699" t="s">
        <v>133</v>
      </c>
      <c r="F1699" t="s">
        <v>136</v>
      </c>
      <c r="G1699" t="s">
        <v>135</v>
      </c>
      <c r="H1699" t="s">
        <v>136</v>
      </c>
      <c r="I1699" t="s">
        <v>16977</v>
      </c>
      <c r="K1699" t="s">
        <v>16978</v>
      </c>
      <c r="L1699" t="s">
        <v>16979</v>
      </c>
      <c r="M1699" t="s">
        <v>16980</v>
      </c>
      <c r="N1699" t="s">
        <v>537</v>
      </c>
      <c r="O1699" s="4">
        <v>28447</v>
      </c>
      <c r="P1699" t="s">
        <v>140</v>
      </c>
      <c r="R1699">
        <v>19106692463</v>
      </c>
      <c r="T1699">
        <v>111334</v>
      </c>
      <c r="U1699" t="s">
        <v>5348</v>
      </c>
      <c r="V1699" t="s">
        <v>1665</v>
      </c>
      <c r="W1699" t="s">
        <v>16981</v>
      </c>
      <c r="X1699" t="s">
        <v>1677</v>
      </c>
      <c r="Y1699" t="s">
        <v>16978</v>
      </c>
      <c r="Z1699" t="s">
        <v>16979</v>
      </c>
      <c r="AA1699" t="s">
        <v>4702</v>
      </c>
      <c r="AB1699" t="s">
        <v>537</v>
      </c>
      <c r="AC1699" s="4">
        <v>28447</v>
      </c>
      <c r="AD1699" t="s">
        <v>140</v>
      </c>
      <c r="AF1699">
        <v>19106692463</v>
      </c>
      <c r="AH1699" t="s">
        <v>16982</v>
      </c>
      <c r="AI1699" t="s">
        <v>226</v>
      </c>
      <c r="AJ1699" t="s">
        <v>685</v>
      </c>
      <c r="AK1699" t="s">
        <v>686</v>
      </c>
      <c r="AL1699" t="s">
        <v>687</v>
      </c>
      <c r="AM1699" t="s">
        <v>688</v>
      </c>
      <c r="AN1699" t="s">
        <v>689</v>
      </c>
      <c r="AO1699" t="s">
        <v>690</v>
      </c>
      <c r="AP1699" t="s">
        <v>537</v>
      </c>
      <c r="AQ1699" s="4">
        <v>28328</v>
      </c>
      <c r="AR1699" t="s">
        <v>140</v>
      </c>
      <c r="AT1699">
        <v>19105924121</v>
      </c>
      <c r="AV1699" t="s">
        <v>691</v>
      </c>
      <c r="AW1699" t="s">
        <v>692</v>
      </c>
      <c r="AX1699" t="s">
        <v>537</v>
      </c>
      <c r="AY1699" t="s">
        <v>1441</v>
      </c>
      <c r="AZ1699" t="s">
        <v>175</v>
      </c>
      <c r="BA1699" t="s">
        <v>176</v>
      </c>
      <c r="BB1699" t="s">
        <v>136</v>
      </c>
      <c r="BC1699" t="s">
        <v>136</v>
      </c>
      <c r="BD1699" t="s">
        <v>148</v>
      </c>
      <c r="BE1699" t="s">
        <v>136</v>
      </c>
      <c r="BF1699" t="s">
        <v>136</v>
      </c>
      <c r="BG1699" t="s">
        <v>134</v>
      </c>
      <c r="BH1699" t="s">
        <v>136</v>
      </c>
      <c r="BN1699" t="s">
        <v>16983</v>
      </c>
      <c r="BO1699" t="s">
        <v>16984</v>
      </c>
      <c r="BP1699">
        <v>42</v>
      </c>
      <c r="BQ1699">
        <v>42</v>
      </c>
      <c r="BR1699">
        <v>42</v>
      </c>
      <c r="BS1699" s="1">
        <v>44207</v>
      </c>
      <c r="BT1699" s="1">
        <v>44464</v>
      </c>
      <c r="BU1699" s="1">
        <v>44207</v>
      </c>
      <c r="BV1699" s="1">
        <v>44464</v>
      </c>
      <c r="BW1699" t="s">
        <v>136</v>
      </c>
      <c r="BX1699">
        <v>42</v>
      </c>
      <c r="BY1699">
        <v>0</v>
      </c>
      <c r="BZ1699">
        <v>7</v>
      </c>
      <c r="CA1699">
        <v>7</v>
      </c>
      <c r="CB1699">
        <v>7</v>
      </c>
      <c r="CC1699">
        <v>7</v>
      </c>
      <c r="CD1699">
        <v>7</v>
      </c>
      <c r="CE1699">
        <v>7</v>
      </c>
      <c r="CF1699" t="str">
        <f>"7:00 AM"</f>
        <v>7:00 AM</v>
      </c>
      <c r="CG1699" t="str">
        <f>"3:00 PM"</f>
        <v>3:00 PM</v>
      </c>
      <c r="CH1699" s="5">
        <v>12.67</v>
      </c>
      <c r="CI1699" t="s">
        <v>146</v>
      </c>
      <c r="CJ1699">
        <v>0.45</v>
      </c>
      <c r="CK1699" t="s">
        <v>16985</v>
      </c>
      <c r="CL1699" t="s">
        <v>134</v>
      </c>
      <c r="CM1699" t="s">
        <v>147</v>
      </c>
      <c r="CN1699" t="s">
        <v>148</v>
      </c>
      <c r="CO1699" t="s">
        <v>694</v>
      </c>
      <c r="CP1699" t="s">
        <v>149</v>
      </c>
      <c r="CQ1699">
        <v>1</v>
      </c>
      <c r="CR1699">
        <v>0</v>
      </c>
      <c r="CS1699" t="s">
        <v>136</v>
      </c>
      <c r="CT1699" t="s">
        <v>136</v>
      </c>
      <c r="CU1699" t="s">
        <v>136</v>
      </c>
      <c r="CV1699" t="s">
        <v>134</v>
      </c>
      <c r="CW1699" t="s">
        <v>134</v>
      </c>
      <c r="CX1699">
        <v>75</v>
      </c>
      <c r="CY1699" t="s">
        <v>134</v>
      </c>
      <c r="CZ1699" t="s">
        <v>134</v>
      </c>
      <c r="DA1699" t="s">
        <v>134</v>
      </c>
      <c r="DB1699" t="s">
        <v>134</v>
      </c>
      <c r="DC1699" t="s">
        <v>134</v>
      </c>
      <c r="DD1699" t="s">
        <v>136</v>
      </c>
      <c r="DF1699" t="s">
        <v>2667</v>
      </c>
      <c r="DG1699" t="s">
        <v>16978</v>
      </c>
      <c r="DH1699" t="s">
        <v>4702</v>
      </c>
      <c r="DI1699" t="s">
        <v>537</v>
      </c>
      <c r="DJ1699" s="4">
        <v>28447</v>
      </c>
      <c r="DK1699" t="s">
        <v>15294</v>
      </c>
      <c r="DL1699" t="s">
        <v>134</v>
      </c>
      <c r="DM1699">
        <v>3</v>
      </c>
      <c r="DN1699" t="s">
        <v>16986</v>
      </c>
      <c r="DO1699" t="s">
        <v>4702</v>
      </c>
      <c r="DP1699" t="s">
        <v>537</v>
      </c>
      <c r="DQ1699" t="str">
        <f>"28447"</f>
        <v>28447</v>
      </c>
      <c r="DR1699" t="s">
        <v>15294</v>
      </c>
      <c r="DS1699" t="s">
        <v>861</v>
      </c>
      <c r="DT1699">
        <v>2</v>
      </c>
      <c r="DU1699">
        <v>20</v>
      </c>
      <c r="DV1699" t="s">
        <v>134</v>
      </c>
      <c r="DW1699" t="s">
        <v>134</v>
      </c>
      <c r="DX1699" t="s">
        <v>134</v>
      </c>
      <c r="DY1699" t="s">
        <v>134</v>
      </c>
      <c r="DZ1699">
        <v>3</v>
      </c>
      <c r="EA1699" t="s">
        <v>136</v>
      </c>
      <c r="EC1699" s="5">
        <v>12.68</v>
      </c>
      <c r="ED1699" s="5">
        <v>55</v>
      </c>
      <c r="EE1699">
        <v>19106692463</v>
      </c>
      <c r="EF1699" t="s">
        <v>16982</v>
      </c>
      <c r="EG1699" t="s">
        <v>696</v>
      </c>
      <c r="EH1699">
        <v>1</v>
      </c>
    </row>
    <row r="1700" spans="1:138" ht="15" customHeight="1" x14ac:dyDescent="0.35">
      <c r="A1700" t="s">
        <v>12093</v>
      </c>
      <c r="B1700" t="s">
        <v>157</v>
      </c>
      <c r="C1700" s="1">
        <v>44134.494724305558</v>
      </c>
      <c r="D1700" s="1">
        <v>44179</v>
      </c>
      <c r="E1700" t="s">
        <v>133</v>
      </c>
      <c r="F1700" t="s">
        <v>136</v>
      </c>
      <c r="G1700" t="s">
        <v>135</v>
      </c>
      <c r="H1700" t="s">
        <v>136</v>
      </c>
      <c r="I1700" t="s">
        <v>12094</v>
      </c>
      <c r="K1700" t="s">
        <v>12095</v>
      </c>
      <c r="L1700" t="s">
        <v>12096</v>
      </c>
      <c r="M1700" t="s">
        <v>12097</v>
      </c>
      <c r="N1700" t="s">
        <v>1338</v>
      </c>
      <c r="O1700" s="4">
        <v>89301</v>
      </c>
      <c r="P1700" t="s">
        <v>140</v>
      </c>
      <c r="R1700">
        <v>17752890599</v>
      </c>
      <c r="T1700">
        <v>11241</v>
      </c>
      <c r="U1700" t="s">
        <v>12098</v>
      </c>
      <c r="V1700" t="s">
        <v>12099</v>
      </c>
      <c r="X1700" t="s">
        <v>429</v>
      </c>
      <c r="Y1700" t="s">
        <v>12095</v>
      </c>
      <c r="Z1700" t="s">
        <v>12096</v>
      </c>
      <c r="AA1700" t="s">
        <v>12097</v>
      </c>
      <c r="AB1700" t="s">
        <v>1338</v>
      </c>
      <c r="AC1700" s="4">
        <v>89301</v>
      </c>
      <c r="AD1700" t="s">
        <v>140</v>
      </c>
      <c r="AF1700">
        <v>17752890599</v>
      </c>
      <c r="AH1700" t="s">
        <v>12100</v>
      </c>
      <c r="AI1700" t="s">
        <v>168</v>
      </c>
      <c r="AJ1700" t="s">
        <v>789</v>
      </c>
      <c r="AK1700" t="s">
        <v>790</v>
      </c>
      <c r="AL1700" t="s">
        <v>403</v>
      </c>
      <c r="AM1700" t="s">
        <v>791</v>
      </c>
      <c r="AO1700" t="s">
        <v>792</v>
      </c>
      <c r="AP1700" t="s">
        <v>784</v>
      </c>
      <c r="AQ1700" s="4">
        <v>59457</v>
      </c>
      <c r="AR1700" t="s">
        <v>140</v>
      </c>
      <c r="AS1700" t="s">
        <v>793</v>
      </c>
      <c r="AT1700">
        <v>14065797529</v>
      </c>
      <c r="AV1700" t="s">
        <v>794</v>
      </c>
      <c r="AW1700" t="s">
        <v>795</v>
      </c>
      <c r="AZ1700" t="s">
        <v>334</v>
      </c>
      <c r="BA1700" t="s">
        <v>335</v>
      </c>
      <c r="BB1700" t="s">
        <v>136</v>
      </c>
      <c r="BC1700" t="s">
        <v>136</v>
      </c>
      <c r="BD1700" t="s">
        <v>148</v>
      </c>
      <c r="BE1700" t="s">
        <v>136</v>
      </c>
      <c r="BF1700" t="s">
        <v>136</v>
      </c>
      <c r="BG1700" t="s">
        <v>134</v>
      </c>
      <c r="BH1700" t="s">
        <v>136</v>
      </c>
      <c r="BI1700" t="s">
        <v>796</v>
      </c>
      <c r="BJ1700" t="s">
        <v>797</v>
      </c>
      <c r="BK1700" t="s">
        <v>1800</v>
      </c>
      <c r="BL1700" t="s">
        <v>795</v>
      </c>
      <c r="BM1700" t="s">
        <v>794</v>
      </c>
      <c r="BN1700" t="s">
        <v>12101</v>
      </c>
      <c r="BO1700" t="s">
        <v>12102</v>
      </c>
      <c r="BP1700">
        <v>5</v>
      </c>
      <c r="BQ1700">
        <v>5</v>
      </c>
      <c r="BR1700">
        <v>5</v>
      </c>
      <c r="BS1700" s="1">
        <v>44193</v>
      </c>
      <c r="BT1700" s="1">
        <v>44255</v>
      </c>
      <c r="BU1700" s="1">
        <v>44193</v>
      </c>
      <c r="BV1700" s="1">
        <v>44255</v>
      </c>
      <c r="BW1700" t="s">
        <v>134</v>
      </c>
      <c r="CH1700" s="5">
        <v>1682.33</v>
      </c>
      <c r="CI1700" t="s">
        <v>597</v>
      </c>
      <c r="CL1700" t="s">
        <v>136</v>
      </c>
      <c r="CM1700" t="s">
        <v>312</v>
      </c>
      <c r="CN1700" t="s">
        <v>148</v>
      </c>
      <c r="CO1700" s="2" t="s">
        <v>7677</v>
      </c>
      <c r="CP1700" t="s">
        <v>149</v>
      </c>
      <c r="CQ1700">
        <v>6</v>
      </c>
      <c r="CR1700">
        <v>0</v>
      </c>
      <c r="CS1700" t="s">
        <v>136</v>
      </c>
      <c r="CT1700" t="s">
        <v>134</v>
      </c>
      <c r="CU1700" t="s">
        <v>136</v>
      </c>
      <c r="CV1700" t="s">
        <v>136</v>
      </c>
      <c r="CW1700" t="s">
        <v>134</v>
      </c>
      <c r="CX1700">
        <v>100</v>
      </c>
      <c r="CY1700" t="s">
        <v>134</v>
      </c>
      <c r="CZ1700" t="s">
        <v>134</v>
      </c>
      <c r="DA1700" t="s">
        <v>134</v>
      </c>
      <c r="DB1700" t="s">
        <v>134</v>
      </c>
      <c r="DC1700" t="s">
        <v>136</v>
      </c>
      <c r="DD1700" t="s">
        <v>136</v>
      </c>
      <c r="DF1700" t="s">
        <v>12103</v>
      </c>
      <c r="DG1700" t="s">
        <v>12104</v>
      </c>
      <c r="DH1700" t="s">
        <v>12097</v>
      </c>
      <c r="DI1700" t="s">
        <v>1338</v>
      </c>
      <c r="DJ1700" s="4">
        <v>89301</v>
      </c>
      <c r="DK1700" t="s">
        <v>12105</v>
      </c>
      <c r="DL1700" t="s">
        <v>136</v>
      </c>
      <c r="DM1700">
        <v>1</v>
      </c>
      <c r="DN1700" t="s">
        <v>12106</v>
      </c>
      <c r="DO1700" t="s">
        <v>12097</v>
      </c>
      <c r="DP1700" t="s">
        <v>1338</v>
      </c>
      <c r="DQ1700" t="str">
        <f>"89301"</f>
        <v>89301</v>
      </c>
      <c r="DR1700" t="s">
        <v>12105</v>
      </c>
      <c r="DS1700" t="s">
        <v>1750</v>
      </c>
      <c r="DT1700">
        <v>5</v>
      </c>
      <c r="DU1700">
        <v>5</v>
      </c>
      <c r="DV1700" t="s">
        <v>134</v>
      </c>
      <c r="DW1700" t="s">
        <v>134</v>
      </c>
      <c r="DX1700" t="s">
        <v>134</v>
      </c>
      <c r="DY1700" t="s">
        <v>136</v>
      </c>
      <c r="DZ1700">
        <v>1</v>
      </c>
      <c r="EA1700" t="s">
        <v>136</v>
      </c>
      <c r="EC1700" s="5">
        <v>12.68</v>
      </c>
      <c r="ED1700" s="5">
        <v>55</v>
      </c>
      <c r="EE1700">
        <v>17752890599</v>
      </c>
      <c r="EF1700" t="s">
        <v>12100</v>
      </c>
      <c r="EG1700" t="s">
        <v>148</v>
      </c>
      <c r="EH1700">
        <v>0</v>
      </c>
    </row>
    <row r="1701" spans="1:138" ht="15" customHeight="1" x14ac:dyDescent="0.35">
      <c r="A1701" t="s">
        <v>21984</v>
      </c>
      <c r="B1701" t="s">
        <v>157</v>
      </c>
      <c r="C1701" s="1">
        <v>44146.726301620372</v>
      </c>
      <c r="D1701" s="1">
        <v>44179</v>
      </c>
      <c r="E1701" t="s">
        <v>133</v>
      </c>
      <c r="F1701" t="s">
        <v>136</v>
      </c>
      <c r="G1701" t="s">
        <v>135</v>
      </c>
      <c r="H1701" t="s">
        <v>136</v>
      </c>
      <c r="I1701" t="s">
        <v>2611</v>
      </c>
      <c r="K1701" t="s">
        <v>2612</v>
      </c>
      <c r="L1701" t="s">
        <v>148</v>
      </c>
      <c r="M1701" t="s">
        <v>2613</v>
      </c>
      <c r="N1701" t="s">
        <v>960</v>
      </c>
      <c r="O1701" s="4">
        <v>36089</v>
      </c>
      <c r="P1701" t="s">
        <v>140</v>
      </c>
      <c r="R1701">
        <v>13347380039</v>
      </c>
      <c r="T1701">
        <v>4249</v>
      </c>
      <c r="U1701" t="s">
        <v>21985</v>
      </c>
      <c r="V1701" t="s">
        <v>1019</v>
      </c>
      <c r="W1701" t="s">
        <v>1781</v>
      </c>
      <c r="X1701" t="s">
        <v>2616</v>
      </c>
      <c r="Y1701" t="s">
        <v>21986</v>
      </c>
      <c r="AA1701" t="s">
        <v>21987</v>
      </c>
      <c r="AB1701" t="s">
        <v>564</v>
      </c>
      <c r="AC1701" s="4">
        <v>22542</v>
      </c>
      <c r="AD1701" t="s">
        <v>140</v>
      </c>
      <c r="AE1701" t="s">
        <v>841</v>
      </c>
      <c r="AF1701">
        <v>13342013138</v>
      </c>
      <c r="AH1701" t="s">
        <v>21988</v>
      </c>
      <c r="AI1701" t="s">
        <v>168</v>
      </c>
      <c r="AJ1701" t="s">
        <v>2151</v>
      </c>
      <c r="AK1701" t="s">
        <v>2152</v>
      </c>
      <c r="AL1701" t="s">
        <v>509</v>
      </c>
      <c r="AM1701" t="s">
        <v>846</v>
      </c>
      <c r="AO1701" t="s">
        <v>847</v>
      </c>
      <c r="AP1701" t="s">
        <v>161</v>
      </c>
      <c r="AQ1701" s="4">
        <v>31636</v>
      </c>
      <c r="AR1701" t="s">
        <v>140</v>
      </c>
      <c r="AT1701">
        <v>12295596879</v>
      </c>
      <c r="AV1701" t="s">
        <v>2153</v>
      </c>
      <c r="AW1701" t="s">
        <v>849</v>
      </c>
      <c r="AZ1701" t="s">
        <v>144</v>
      </c>
      <c r="BA1701" t="s">
        <v>145</v>
      </c>
      <c r="BB1701" t="s">
        <v>136</v>
      </c>
      <c r="BC1701" t="s">
        <v>136</v>
      </c>
      <c r="BD1701" t="s">
        <v>148</v>
      </c>
      <c r="BE1701" t="s">
        <v>136</v>
      </c>
      <c r="BF1701" t="s">
        <v>136</v>
      </c>
      <c r="BG1701" t="s">
        <v>134</v>
      </c>
      <c r="BH1701" t="s">
        <v>136</v>
      </c>
      <c r="BI1701" t="s">
        <v>2509</v>
      </c>
      <c r="BJ1701" t="s">
        <v>2510</v>
      </c>
      <c r="BL1701" t="s">
        <v>849</v>
      </c>
      <c r="BM1701" t="s">
        <v>2153</v>
      </c>
      <c r="BN1701" t="s">
        <v>21989</v>
      </c>
      <c r="BO1701" t="s">
        <v>2620</v>
      </c>
      <c r="BP1701">
        <v>25</v>
      </c>
      <c r="BQ1701">
        <v>6</v>
      </c>
      <c r="BR1701">
        <v>6</v>
      </c>
      <c r="BS1701" s="1">
        <v>44209</v>
      </c>
      <c r="BT1701" s="1">
        <v>44392</v>
      </c>
      <c r="BU1701" s="1">
        <v>44209</v>
      </c>
      <c r="BV1701" s="1">
        <v>44392</v>
      </c>
      <c r="BW1701" t="s">
        <v>136</v>
      </c>
      <c r="BX1701">
        <v>45</v>
      </c>
      <c r="BY1701">
        <v>0</v>
      </c>
      <c r="BZ1701">
        <v>8</v>
      </c>
      <c r="CA1701">
        <v>8</v>
      </c>
      <c r="CB1701">
        <v>8</v>
      </c>
      <c r="CC1701">
        <v>8</v>
      </c>
      <c r="CD1701">
        <v>8</v>
      </c>
      <c r="CE1701">
        <v>5</v>
      </c>
      <c r="CF1701" t="str">
        <f>"7:00 AM"</f>
        <v>7:00 AM</v>
      </c>
      <c r="CG1701" t="str">
        <f>"4:00 PM"</f>
        <v>4:00 PM</v>
      </c>
      <c r="CH1701" s="5">
        <v>12.67</v>
      </c>
      <c r="CI1701" t="s">
        <v>146</v>
      </c>
      <c r="CL1701" t="s">
        <v>136</v>
      </c>
      <c r="CM1701" t="s">
        <v>147</v>
      </c>
      <c r="CN1701" t="s">
        <v>148</v>
      </c>
      <c r="CO1701" t="s">
        <v>854</v>
      </c>
      <c r="CP1701" t="s">
        <v>149</v>
      </c>
      <c r="CQ1701">
        <v>3</v>
      </c>
      <c r="CR1701">
        <v>0</v>
      </c>
      <c r="CS1701" t="s">
        <v>136</v>
      </c>
      <c r="CT1701" t="s">
        <v>136</v>
      </c>
      <c r="CU1701" t="s">
        <v>136</v>
      </c>
      <c r="CV1701" t="s">
        <v>134</v>
      </c>
      <c r="CW1701" t="s">
        <v>134</v>
      </c>
      <c r="CX1701">
        <v>60</v>
      </c>
      <c r="CY1701" t="s">
        <v>134</v>
      </c>
      <c r="CZ1701" t="s">
        <v>134</v>
      </c>
      <c r="DA1701" t="s">
        <v>134</v>
      </c>
      <c r="DB1701" t="s">
        <v>134</v>
      </c>
      <c r="DC1701" t="s">
        <v>134</v>
      </c>
      <c r="DD1701" t="s">
        <v>136</v>
      </c>
      <c r="DF1701" t="s">
        <v>21990</v>
      </c>
      <c r="DG1701" t="s">
        <v>21986</v>
      </c>
      <c r="DH1701" t="s">
        <v>21987</v>
      </c>
      <c r="DI1701" t="s">
        <v>564</v>
      </c>
      <c r="DJ1701" s="4">
        <v>22542</v>
      </c>
      <c r="DK1701" t="s">
        <v>2749</v>
      </c>
      <c r="DL1701" t="s">
        <v>136</v>
      </c>
      <c r="DM1701">
        <v>1</v>
      </c>
      <c r="DN1701" t="s">
        <v>21986</v>
      </c>
      <c r="DO1701" t="s">
        <v>21987</v>
      </c>
      <c r="DP1701" t="s">
        <v>564</v>
      </c>
      <c r="DQ1701" t="str">
        <f>"22542"</f>
        <v>22542</v>
      </c>
      <c r="DR1701" t="s">
        <v>2749</v>
      </c>
      <c r="DS1701" t="s">
        <v>497</v>
      </c>
      <c r="DT1701">
        <v>1</v>
      </c>
      <c r="DU1701">
        <v>6</v>
      </c>
      <c r="DV1701" t="s">
        <v>134</v>
      </c>
      <c r="DW1701" t="s">
        <v>134</v>
      </c>
      <c r="DX1701" t="s">
        <v>134</v>
      </c>
      <c r="DY1701" t="s">
        <v>136</v>
      </c>
      <c r="DZ1701">
        <v>1</v>
      </c>
      <c r="EA1701" t="s">
        <v>134</v>
      </c>
      <c r="EB1701" s="5">
        <v>12.68</v>
      </c>
      <c r="EC1701" s="5">
        <v>12.68</v>
      </c>
      <c r="ED1701" s="5">
        <v>55</v>
      </c>
      <c r="EE1701">
        <v>13342013138</v>
      </c>
      <c r="EF1701" t="s">
        <v>148</v>
      </c>
      <c r="EG1701" t="s">
        <v>4066</v>
      </c>
      <c r="EH1701">
        <v>0</v>
      </c>
    </row>
    <row r="1702" spans="1:138" ht="15" customHeight="1" x14ac:dyDescent="0.35">
      <c r="A1702" t="s">
        <v>18503</v>
      </c>
      <c r="B1702" t="s">
        <v>157</v>
      </c>
      <c r="C1702" s="1">
        <v>44144.678603125001</v>
      </c>
      <c r="D1702" s="1">
        <v>44179</v>
      </c>
      <c r="E1702" t="s">
        <v>133</v>
      </c>
      <c r="F1702" t="s">
        <v>136</v>
      </c>
      <c r="G1702" t="s">
        <v>135</v>
      </c>
      <c r="H1702" t="s">
        <v>136</v>
      </c>
      <c r="I1702" t="s">
        <v>2611</v>
      </c>
      <c r="K1702" t="s">
        <v>2612</v>
      </c>
      <c r="L1702" t="s">
        <v>148</v>
      </c>
      <c r="M1702" t="s">
        <v>2613</v>
      </c>
      <c r="N1702" t="s">
        <v>960</v>
      </c>
      <c r="O1702" s="4">
        <v>36089</v>
      </c>
      <c r="P1702" t="s">
        <v>140</v>
      </c>
      <c r="R1702">
        <v>13347380039</v>
      </c>
      <c r="T1702">
        <v>4249</v>
      </c>
      <c r="U1702" t="s">
        <v>8031</v>
      </c>
      <c r="V1702" t="s">
        <v>3205</v>
      </c>
      <c r="X1702" t="s">
        <v>2616</v>
      </c>
      <c r="Y1702" t="s">
        <v>8269</v>
      </c>
      <c r="Z1702" t="s">
        <v>18504</v>
      </c>
      <c r="AA1702" t="s">
        <v>8274</v>
      </c>
      <c r="AB1702" t="s">
        <v>564</v>
      </c>
      <c r="AC1702" s="4">
        <v>22485</v>
      </c>
      <c r="AD1702" t="s">
        <v>140</v>
      </c>
      <c r="AE1702" t="s">
        <v>841</v>
      </c>
      <c r="AF1702">
        <v>19108184263</v>
      </c>
      <c r="AH1702" t="s">
        <v>18505</v>
      </c>
      <c r="AI1702" t="s">
        <v>168</v>
      </c>
      <c r="AJ1702" t="s">
        <v>2151</v>
      </c>
      <c r="AK1702" t="s">
        <v>2152</v>
      </c>
      <c r="AL1702" t="s">
        <v>509</v>
      </c>
      <c r="AM1702" t="s">
        <v>846</v>
      </c>
      <c r="AO1702" t="s">
        <v>847</v>
      </c>
      <c r="AP1702" t="s">
        <v>161</v>
      </c>
      <c r="AQ1702" s="4">
        <v>31636</v>
      </c>
      <c r="AR1702" t="s">
        <v>140</v>
      </c>
      <c r="AT1702">
        <v>12295596879</v>
      </c>
      <c r="AV1702" t="s">
        <v>2153</v>
      </c>
      <c r="AW1702" t="s">
        <v>849</v>
      </c>
      <c r="AZ1702" t="s">
        <v>144</v>
      </c>
      <c r="BA1702" t="s">
        <v>145</v>
      </c>
      <c r="BB1702" t="s">
        <v>136</v>
      </c>
      <c r="BC1702" t="s">
        <v>136</v>
      </c>
      <c r="BD1702" t="s">
        <v>148</v>
      </c>
      <c r="BE1702" t="s">
        <v>136</v>
      </c>
      <c r="BF1702" t="s">
        <v>136</v>
      </c>
      <c r="BG1702" t="s">
        <v>134</v>
      </c>
      <c r="BH1702" t="s">
        <v>136</v>
      </c>
      <c r="BI1702" t="s">
        <v>2509</v>
      </c>
      <c r="BJ1702" t="s">
        <v>2510</v>
      </c>
      <c r="BL1702" t="s">
        <v>849</v>
      </c>
      <c r="BM1702" t="s">
        <v>2153</v>
      </c>
      <c r="BN1702" t="s">
        <v>18506</v>
      </c>
      <c r="BO1702" t="s">
        <v>2620</v>
      </c>
      <c r="BP1702">
        <v>45</v>
      </c>
      <c r="BQ1702">
        <v>18</v>
      </c>
      <c r="BR1702">
        <v>18</v>
      </c>
      <c r="BS1702" s="1">
        <v>44209</v>
      </c>
      <c r="BT1702" s="1">
        <v>44438</v>
      </c>
      <c r="BU1702" s="1">
        <v>44209</v>
      </c>
      <c r="BV1702" s="1">
        <v>44438</v>
      </c>
      <c r="BW1702" t="s">
        <v>136</v>
      </c>
      <c r="BX1702">
        <v>40</v>
      </c>
      <c r="BY1702">
        <v>0</v>
      </c>
      <c r="BZ1702">
        <v>7</v>
      </c>
      <c r="CA1702">
        <v>7</v>
      </c>
      <c r="CB1702">
        <v>7</v>
      </c>
      <c r="CC1702">
        <v>7</v>
      </c>
      <c r="CD1702">
        <v>7</v>
      </c>
      <c r="CE1702">
        <v>5</v>
      </c>
      <c r="CF1702" t="str">
        <f>"7:00 AM"</f>
        <v>7:00 AM</v>
      </c>
      <c r="CG1702" t="str">
        <f>"3:00 PM"</f>
        <v>3:00 PM</v>
      </c>
      <c r="CH1702" s="5">
        <v>12.67</v>
      </c>
      <c r="CI1702" t="s">
        <v>146</v>
      </c>
      <c r="CL1702" t="s">
        <v>136</v>
      </c>
      <c r="CM1702" t="s">
        <v>147</v>
      </c>
      <c r="CN1702" t="s">
        <v>148</v>
      </c>
      <c r="CO1702" t="s">
        <v>854</v>
      </c>
      <c r="CP1702" t="s">
        <v>149</v>
      </c>
      <c r="CQ1702">
        <v>3</v>
      </c>
      <c r="CR1702">
        <v>0</v>
      </c>
      <c r="CS1702" t="s">
        <v>136</v>
      </c>
      <c r="CT1702" t="s">
        <v>136</v>
      </c>
      <c r="CU1702" t="s">
        <v>136</v>
      </c>
      <c r="CV1702" t="s">
        <v>134</v>
      </c>
      <c r="CW1702" t="s">
        <v>134</v>
      </c>
      <c r="CX1702">
        <v>40</v>
      </c>
      <c r="CY1702" t="s">
        <v>134</v>
      </c>
      <c r="CZ1702" t="s">
        <v>134</v>
      </c>
      <c r="DA1702" t="s">
        <v>134</v>
      </c>
      <c r="DB1702" t="s">
        <v>134</v>
      </c>
      <c r="DC1702" t="s">
        <v>134</v>
      </c>
      <c r="DD1702" t="s">
        <v>136</v>
      </c>
      <c r="DF1702" t="s">
        <v>18507</v>
      </c>
      <c r="DG1702" t="s">
        <v>18508</v>
      </c>
      <c r="DH1702" t="s">
        <v>8274</v>
      </c>
      <c r="DI1702" t="s">
        <v>564</v>
      </c>
      <c r="DJ1702" s="4">
        <v>22485</v>
      </c>
      <c r="DK1702" t="s">
        <v>8275</v>
      </c>
      <c r="DL1702" t="s">
        <v>136</v>
      </c>
      <c r="DM1702">
        <v>1</v>
      </c>
      <c r="DN1702" t="s">
        <v>18509</v>
      </c>
      <c r="DO1702" t="s">
        <v>8274</v>
      </c>
      <c r="DP1702" t="s">
        <v>564</v>
      </c>
      <c r="DQ1702" t="str">
        <f>"22485"</f>
        <v>22485</v>
      </c>
      <c r="DR1702" t="s">
        <v>8275</v>
      </c>
      <c r="DS1702" t="s">
        <v>919</v>
      </c>
      <c r="DT1702">
        <v>1</v>
      </c>
      <c r="DU1702">
        <v>10</v>
      </c>
      <c r="DV1702" t="s">
        <v>134</v>
      </c>
      <c r="DW1702" t="s">
        <v>134</v>
      </c>
      <c r="DX1702" t="s">
        <v>134</v>
      </c>
      <c r="DY1702" t="s">
        <v>134</v>
      </c>
      <c r="DZ1702">
        <v>3</v>
      </c>
      <c r="EA1702" t="s">
        <v>134</v>
      </c>
      <c r="EB1702" s="5">
        <v>12.68</v>
      </c>
      <c r="EC1702" s="5">
        <v>12.68</v>
      </c>
      <c r="ED1702" s="5">
        <v>55</v>
      </c>
      <c r="EE1702" t="s">
        <v>148</v>
      </c>
      <c r="EF1702" t="s">
        <v>18505</v>
      </c>
      <c r="EG1702" t="s">
        <v>4066</v>
      </c>
      <c r="EH1702">
        <v>0</v>
      </c>
    </row>
    <row r="1703" spans="1:138" ht="15" customHeight="1" x14ac:dyDescent="0.35">
      <c r="A1703" t="s">
        <v>26021</v>
      </c>
      <c r="B1703" t="s">
        <v>157</v>
      </c>
      <c r="C1703" s="1">
        <v>44140.696507754627</v>
      </c>
      <c r="D1703" s="1">
        <v>44179</v>
      </c>
      <c r="E1703" t="s">
        <v>133</v>
      </c>
      <c r="F1703" t="s">
        <v>136</v>
      </c>
      <c r="G1703" t="s">
        <v>135</v>
      </c>
      <c r="H1703" t="s">
        <v>136</v>
      </c>
      <c r="I1703" t="s">
        <v>13179</v>
      </c>
      <c r="J1703" t="s">
        <v>13180</v>
      </c>
      <c r="K1703" t="s">
        <v>13181</v>
      </c>
      <c r="M1703" t="s">
        <v>13182</v>
      </c>
      <c r="N1703" t="s">
        <v>374</v>
      </c>
      <c r="O1703" s="4">
        <v>78019</v>
      </c>
      <c r="P1703" t="s">
        <v>140</v>
      </c>
      <c r="R1703">
        <v>19567285978</v>
      </c>
      <c r="T1703">
        <v>11299</v>
      </c>
      <c r="U1703" t="s">
        <v>13183</v>
      </c>
      <c r="V1703" t="s">
        <v>13184</v>
      </c>
      <c r="X1703" t="s">
        <v>10654</v>
      </c>
      <c r="Y1703" t="s">
        <v>13181</v>
      </c>
      <c r="AA1703" t="s">
        <v>13182</v>
      </c>
      <c r="AB1703" t="s">
        <v>374</v>
      </c>
      <c r="AC1703" s="4">
        <v>78019</v>
      </c>
      <c r="AD1703" t="s">
        <v>140</v>
      </c>
      <c r="AF1703">
        <v>19567285978</v>
      </c>
      <c r="AH1703" t="s">
        <v>897</v>
      </c>
      <c r="AI1703" t="s">
        <v>168</v>
      </c>
      <c r="AJ1703" t="s">
        <v>621</v>
      </c>
      <c r="AK1703" t="s">
        <v>898</v>
      </c>
      <c r="AL1703" t="s">
        <v>899</v>
      </c>
      <c r="AM1703" t="s">
        <v>900</v>
      </c>
      <c r="AO1703" t="s">
        <v>901</v>
      </c>
      <c r="AP1703" t="s">
        <v>374</v>
      </c>
      <c r="AQ1703" s="4">
        <v>78260</v>
      </c>
      <c r="AR1703" t="s">
        <v>140</v>
      </c>
      <c r="AT1703">
        <v>12104820641</v>
      </c>
      <c r="AV1703" t="s">
        <v>902</v>
      </c>
      <c r="AW1703" t="s">
        <v>903</v>
      </c>
      <c r="AZ1703" t="s">
        <v>334</v>
      </c>
      <c r="BA1703" t="s">
        <v>335</v>
      </c>
      <c r="BB1703" t="s">
        <v>136</v>
      </c>
      <c r="BC1703" t="s">
        <v>136</v>
      </c>
      <c r="BD1703" t="s">
        <v>148</v>
      </c>
      <c r="BE1703" t="s">
        <v>136</v>
      </c>
      <c r="BF1703" t="s">
        <v>136</v>
      </c>
      <c r="BG1703" t="s">
        <v>134</v>
      </c>
      <c r="BH1703" t="s">
        <v>136</v>
      </c>
      <c r="BN1703" t="s">
        <v>26022</v>
      </c>
      <c r="BO1703" t="s">
        <v>23079</v>
      </c>
      <c r="BP1703">
        <v>7</v>
      </c>
      <c r="BQ1703">
        <v>7</v>
      </c>
      <c r="BR1703">
        <v>7</v>
      </c>
      <c r="BS1703" s="1">
        <v>44211</v>
      </c>
      <c r="BT1703" s="1">
        <v>44500</v>
      </c>
      <c r="BU1703" s="1">
        <v>44211</v>
      </c>
      <c r="BV1703" s="1">
        <v>44500</v>
      </c>
      <c r="BW1703" t="s">
        <v>134</v>
      </c>
      <c r="CH1703" s="5">
        <v>1682.33</v>
      </c>
      <c r="CI1703" t="s">
        <v>597</v>
      </c>
      <c r="CL1703" t="s">
        <v>134</v>
      </c>
      <c r="CM1703" t="s">
        <v>354</v>
      </c>
      <c r="CN1703" t="s">
        <v>13186</v>
      </c>
      <c r="CO1703" s="2" t="s">
        <v>26023</v>
      </c>
      <c r="CP1703" t="s">
        <v>149</v>
      </c>
      <c r="CQ1703">
        <v>6</v>
      </c>
      <c r="CR1703">
        <v>0</v>
      </c>
      <c r="CS1703" t="s">
        <v>136</v>
      </c>
      <c r="CT1703" t="s">
        <v>136</v>
      </c>
      <c r="CU1703" t="s">
        <v>134</v>
      </c>
      <c r="CV1703" t="s">
        <v>134</v>
      </c>
      <c r="CW1703" t="s">
        <v>134</v>
      </c>
      <c r="CX1703">
        <v>50</v>
      </c>
      <c r="CY1703" t="s">
        <v>134</v>
      </c>
      <c r="CZ1703" t="s">
        <v>134</v>
      </c>
      <c r="DA1703" t="s">
        <v>134</v>
      </c>
      <c r="DB1703" t="s">
        <v>134</v>
      </c>
      <c r="DC1703" t="s">
        <v>134</v>
      </c>
      <c r="DD1703" t="s">
        <v>136</v>
      </c>
      <c r="DF1703" s="2" t="s">
        <v>26024</v>
      </c>
      <c r="DG1703" t="s">
        <v>26025</v>
      </c>
      <c r="DH1703" t="s">
        <v>6582</v>
      </c>
      <c r="DI1703" t="s">
        <v>1358</v>
      </c>
      <c r="DJ1703" s="4">
        <v>81401</v>
      </c>
      <c r="DK1703" t="s">
        <v>5458</v>
      </c>
      <c r="DL1703" t="s">
        <v>136</v>
      </c>
      <c r="DM1703">
        <v>1</v>
      </c>
      <c r="DN1703" t="s">
        <v>26025</v>
      </c>
      <c r="DO1703" t="s">
        <v>6582</v>
      </c>
      <c r="DP1703" t="s">
        <v>1358</v>
      </c>
      <c r="DQ1703" t="str">
        <f>"81401"</f>
        <v>81401</v>
      </c>
      <c r="DR1703" t="s">
        <v>5458</v>
      </c>
      <c r="DS1703" t="s">
        <v>26026</v>
      </c>
      <c r="DT1703">
        <v>2</v>
      </c>
      <c r="DU1703">
        <v>12</v>
      </c>
      <c r="DV1703" t="s">
        <v>134</v>
      </c>
      <c r="DW1703" t="s">
        <v>134</v>
      </c>
      <c r="DX1703" t="s">
        <v>134</v>
      </c>
      <c r="DY1703" t="s">
        <v>134</v>
      </c>
      <c r="DZ1703">
        <v>2</v>
      </c>
      <c r="EA1703" t="s">
        <v>136</v>
      </c>
      <c r="EC1703" s="5">
        <v>12.68</v>
      </c>
      <c r="ED1703" s="5">
        <v>55</v>
      </c>
      <c r="EE1703">
        <v>19567285978</v>
      </c>
      <c r="EF1703" t="s">
        <v>13191</v>
      </c>
      <c r="EG1703" t="s">
        <v>148</v>
      </c>
      <c r="EH1703">
        <v>1</v>
      </c>
    </row>
    <row r="1704" spans="1:138" ht="15" customHeight="1" x14ac:dyDescent="0.35">
      <c r="A1704" t="s">
        <v>16270</v>
      </c>
      <c r="B1704" t="s">
        <v>157</v>
      </c>
      <c r="C1704" s="1">
        <v>44138.513298032405</v>
      </c>
      <c r="D1704" s="1">
        <v>44179</v>
      </c>
      <c r="E1704" t="s">
        <v>133</v>
      </c>
      <c r="F1704" t="s">
        <v>136</v>
      </c>
      <c r="G1704" t="s">
        <v>135</v>
      </c>
      <c r="H1704" t="s">
        <v>136</v>
      </c>
      <c r="I1704" t="s">
        <v>16271</v>
      </c>
      <c r="K1704" t="s">
        <v>16272</v>
      </c>
      <c r="L1704" t="s">
        <v>16273</v>
      </c>
      <c r="M1704" t="s">
        <v>16274</v>
      </c>
      <c r="N1704" t="s">
        <v>720</v>
      </c>
      <c r="O1704" s="4">
        <v>39562</v>
      </c>
      <c r="P1704" t="s">
        <v>140</v>
      </c>
      <c r="R1704">
        <v>12285883232</v>
      </c>
      <c r="T1704">
        <v>111421</v>
      </c>
      <c r="U1704" t="s">
        <v>16275</v>
      </c>
      <c r="V1704" t="s">
        <v>10621</v>
      </c>
      <c r="W1704" t="s">
        <v>1042</v>
      </c>
      <c r="X1704" t="s">
        <v>1157</v>
      </c>
      <c r="Y1704" t="s">
        <v>16276</v>
      </c>
      <c r="Z1704" t="s">
        <v>16277</v>
      </c>
      <c r="AA1704" t="s">
        <v>14824</v>
      </c>
      <c r="AB1704" t="s">
        <v>720</v>
      </c>
      <c r="AC1704" s="4">
        <v>39562</v>
      </c>
      <c r="AD1704" t="s">
        <v>140</v>
      </c>
      <c r="AF1704">
        <v>12285883232</v>
      </c>
      <c r="AH1704" t="s">
        <v>912</v>
      </c>
      <c r="AI1704" t="s">
        <v>168</v>
      </c>
      <c r="AJ1704" t="s">
        <v>913</v>
      </c>
      <c r="AK1704" t="s">
        <v>914</v>
      </c>
      <c r="AL1704" t="s">
        <v>845</v>
      </c>
      <c r="AM1704" t="s">
        <v>561</v>
      </c>
      <c r="AN1704" t="s">
        <v>562</v>
      </c>
      <c r="AO1704" t="s">
        <v>563</v>
      </c>
      <c r="AP1704" t="s">
        <v>564</v>
      </c>
      <c r="AQ1704" s="4">
        <v>22949</v>
      </c>
      <c r="AR1704" t="s">
        <v>140</v>
      </c>
      <c r="AT1704">
        <v>14342634300</v>
      </c>
      <c r="AV1704" t="s">
        <v>915</v>
      </c>
      <c r="AW1704" t="s">
        <v>566</v>
      </c>
      <c r="AZ1704" t="s">
        <v>821</v>
      </c>
      <c r="BA1704" t="s">
        <v>822</v>
      </c>
      <c r="BB1704" t="s">
        <v>136</v>
      </c>
      <c r="BC1704" t="s">
        <v>136</v>
      </c>
      <c r="BD1704" t="s">
        <v>148</v>
      </c>
      <c r="BE1704" t="s">
        <v>136</v>
      </c>
      <c r="BF1704" t="s">
        <v>136</v>
      </c>
      <c r="BG1704" t="s">
        <v>134</v>
      </c>
      <c r="BH1704" t="s">
        <v>136</v>
      </c>
      <c r="BI1704" t="s">
        <v>916</v>
      </c>
      <c r="BJ1704" t="s">
        <v>917</v>
      </c>
      <c r="BK1704" t="s">
        <v>504</v>
      </c>
      <c r="BL1704" t="s">
        <v>566</v>
      </c>
      <c r="BM1704" t="s">
        <v>912</v>
      </c>
      <c r="BN1704" t="s">
        <v>16278</v>
      </c>
      <c r="BO1704" t="s">
        <v>1174</v>
      </c>
      <c r="BP1704">
        <v>12</v>
      </c>
      <c r="BQ1704">
        <v>12</v>
      </c>
      <c r="BR1704">
        <v>12</v>
      </c>
      <c r="BS1704" s="1">
        <v>44211</v>
      </c>
      <c r="BT1704" s="1">
        <v>44515</v>
      </c>
      <c r="BU1704" s="1">
        <v>44211</v>
      </c>
      <c r="BV1704" s="1">
        <v>44515</v>
      </c>
      <c r="BW1704" t="s">
        <v>136</v>
      </c>
      <c r="BX1704">
        <v>40</v>
      </c>
      <c r="BY1704">
        <v>0</v>
      </c>
      <c r="BZ1704">
        <v>7</v>
      </c>
      <c r="CA1704">
        <v>7</v>
      </c>
      <c r="CB1704">
        <v>7</v>
      </c>
      <c r="CC1704">
        <v>7</v>
      </c>
      <c r="CD1704">
        <v>7</v>
      </c>
      <c r="CE1704">
        <v>5</v>
      </c>
      <c r="CF1704" t="str">
        <f>"7:00 AM"</f>
        <v>7:00 AM</v>
      </c>
      <c r="CG1704" t="str">
        <f>"3:00 PM"</f>
        <v>3:00 PM</v>
      </c>
      <c r="CH1704" s="5">
        <v>11.83</v>
      </c>
      <c r="CI1704" t="s">
        <v>146</v>
      </c>
      <c r="CL1704" t="s">
        <v>136</v>
      </c>
      <c r="CM1704" t="s">
        <v>147</v>
      </c>
      <c r="CN1704" t="s">
        <v>148</v>
      </c>
      <c r="CO1704" t="s">
        <v>1714</v>
      </c>
      <c r="CP1704" t="s">
        <v>149</v>
      </c>
      <c r="CQ1704">
        <v>3</v>
      </c>
      <c r="CR1704">
        <v>0</v>
      </c>
      <c r="CS1704" t="s">
        <v>134</v>
      </c>
      <c r="CT1704" t="s">
        <v>136</v>
      </c>
      <c r="CU1704" t="s">
        <v>136</v>
      </c>
      <c r="CV1704" t="s">
        <v>134</v>
      </c>
      <c r="CW1704" t="s">
        <v>134</v>
      </c>
      <c r="CX1704">
        <v>75</v>
      </c>
      <c r="CY1704" t="s">
        <v>134</v>
      </c>
      <c r="CZ1704" t="s">
        <v>134</v>
      </c>
      <c r="DA1704" t="s">
        <v>134</v>
      </c>
      <c r="DB1704" t="s">
        <v>134</v>
      </c>
      <c r="DC1704" t="s">
        <v>134</v>
      </c>
      <c r="DD1704" t="s">
        <v>136</v>
      </c>
      <c r="DF1704" t="s">
        <v>16279</v>
      </c>
      <c r="DG1704" t="s">
        <v>16280</v>
      </c>
      <c r="DH1704" t="s">
        <v>14824</v>
      </c>
      <c r="DI1704" t="s">
        <v>720</v>
      </c>
      <c r="DJ1704" s="4">
        <v>39562</v>
      </c>
      <c r="DK1704" t="s">
        <v>712</v>
      </c>
      <c r="DL1704" t="s">
        <v>134</v>
      </c>
      <c r="DM1704">
        <v>6</v>
      </c>
      <c r="DN1704" t="s">
        <v>16281</v>
      </c>
      <c r="DO1704" t="s">
        <v>16274</v>
      </c>
      <c r="DP1704" t="s">
        <v>720</v>
      </c>
      <c r="DQ1704" t="str">
        <f>"39562"</f>
        <v>39562</v>
      </c>
      <c r="DR1704" t="s">
        <v>712</v>
      </c>
      <c r="DS1704" t="s">
        <v>16282</v>
      </c>
      <c r="DT1704">
        <v>1</v>
      </c>
      <c r="DU1704">
        <v>12</v>
      </c>
      <c r="DV1704" t="s">
        <v>134</v>
      </c>
      <c r="DW1704" t="s">
        <v>134</v>
      </c>
      <c r="DX1704" t="s">
        <v>134</v>
      </c>
      <c r="DY1704" t="s">
        <v>136</v>
      </c>
      <c r="DZ1704">
        <v>1</v>
      </c>
      <c r="EA1704" t="s">
        <v>134</v>
      </c>
      <c r="EB1704" s="5">
        <v>12.68</v>
      </c>
      <c r="EC1704" s="5">
        <v>12.68</v>
      </c>
      <c r="ED1704" s="5">
        <v>55</v>
      </c>
      <c r="EE1704">
        <v>12285883232</v>
      </c>
      <c r="EF1704" t="s">
        <v>148</v>
      </c>
      <c r="EG1704" t="s">
        <v>2800</v>
      </c>
      <c r="EH1704">
        <v>0</v>
      </c>
    </row>
    <row r="1705" spans="1:138" ht="15" customHeight="1" x14ac:dyDescent="0.35">
      <c r="A1705" t="s">
        <v>17484</v>
      </c>
      <c r="B1705" t="s">
        <v>157</v>
      </c>
      <c r="C1705" s="1">
        <v>44148.797910185189</v>
      </c>
      <c r="D1705" s="1">
        <v>44179</v>
      </c>
      <c r="E1705" t="s">
        <v>133</v>
      </c>
      <c r="F1705" t="s">
        <v>136</v>
      </c>
      <c r="G1705" t="s">
        <v>135</v>
      </c>
      <c r="H1705" t="s">
        <v>136</v>
      </c>
      <c r="I1705" t="s">
        <v>17485</v>
      </c>
      <c r="J1705" t="s">
        <v>17486</v>
      </c>
      <c r="K1705" t="s">
        <v>17487</v>
      </c>
      <c r="M1705" t="s">
        <v>631</v>
      </c>
      <c r="N1705" t="s">
        <v>395</v>
      </c>
      <c r="O1705" s="4">
        <v>96073</v>
      </c>
      <c r="P1705" t="s">
        <v>140</v>
      </c>
      <c r="R1705">
        <v>15305152627</v>
      </c>
      <c r="T1705">
        <v>112910</v>
      </c>
      <c r="U1705" t="s">
        <v>5927</v>
      </c>
      <c r="V1705" t="s">
        <v>727</v>
      </c>
      <c r="X1705" t="s">
        <v>164</v>
      </c>
      <c r="Y1705" t="s">
        <v>8914</v>
      </c>
      <c r="AA1705" t="s">
        <v>631</v>
      </c>
      <c r="AB1705" t="s">
        <v>395</v>
      </c>
      <c r="AC1705" s="4">
        <v>96073</v>
      </c>
      <c r="AD1705" t="s">
        <v>140</v>
      </c>
      <c r="AF1705">
        <v>15305152627</v>
      </c>
      <c r="AH1705" t="s">
        <v>148</v>
      </c>
      <c r="AI1705" t="s">
        <v>168</v>
      </c>
      <c r="AJ1705" t="s">
        <v>456</v>
      </c>
      <c r="AK1705" t="s">
        <v>457</v>
      </c>
      <c r="AM1705" t="s">
        <v>458</v>
      </c>
      <c r="AO1705" t="s">
        <v>459</v>
      </c>
      <c r="AP1705" t="s">
        <v>460</v>
      </c>
      <c r="AQ1705" s="4">
        <v>73737</v>
      </c>
      <c r="AR1705" t="s">
        <v>140</v>
      </c>
      <c r="AT1705">
        <v>15802274747</v>
      </c>
      <c r="AV1705" t="s">
        <v>461</v>
      </c>
      <c r="AW1705" t="s">
        <v>462</v>
      </c>
      <c r="AZ1705" t="s">
        <v>334</v>
      </c>
      <c r="BA1705" t="s">
        <v>335</v>
      </c>
      <c r="BB1705" t="s">
        <v>136</v>
      </c>
      <c r="BC1705" t="s">
        <v>136</v>
      </c>
      <c r="BD1705" t="s">
        <v>148</v>
      </c>
      <c r="BE1705" t="s">
        <v>136</v>
      </c>
      <c r="BF1705" t="s">
        <v>136</v>
      </c>
      <c r="BG1705" t="s">
        <v>134</v>
      </c>
      <c r="BH1705" t="s">
        <v>136</v>
      </c>
      <c r="BN1705" t="s">
        <v>17488</v>
      </c>
      <c r="BO1705" t="s">
        <v>464</v>
      </c>
      <c r="BP1705">
        <v>2</v>
      </c>
      <c r="BQ1705">
        <v>2</v>
      </c>
      <c r="BR1705">
        <v>2</v>
      </c>
      <c r="BS1705" s="1">
        <v>44211</v>
      </c>
      <c r="BT1705" s="1">
        <v>44515</v>
      </c>
      <c r="BU1705" s="1">
        <v>44211</v>
      </c>
      <c r="BV1705" s="1">
        <v>44515</v>
      </c>
      <c r="BW1705" t="s">
        <v>136</v>
      </c>
      <c r="BX1705">
        <v>48</v>
      </c>
      <c r="BY1705">
        <v>0</v>
      </c>
      <c r="BZ1705">
        <v>8</v>
      </c>
      <c r="CA1705">
        <v>8</v>
      </c>
      <c r="CB1705">
        <v>8</v>
      </c>
      <c r="CC1705">
        <v>8</v>
      </c>
      <c r="CD1705">
        <v>8</v>
      </c>
      <c r="CE1705">
        <v>8</v>
      </c>
      <c r="CF1705" t="str">
        <f>"8:00 AM"</f>
        <v>8:00 AM</v>
      </c>
      <c r="CG1705" t="str">
        <f>"5:00 PM"</f>
        <v>5:00 PM</v>
      </c>
      <c r="CH1705" s="5">
        <v>14.77</v>
      </c>
      <c r="CI1705" t="s">
        <v>146</v>
      </c>
      <c r="CL1705" t="s">
        <v>136</v>
      </c>
      <c r="CM1705" t="s">
        <v>312</v>
      </c>
      <c r="CN1705" t="s">
        <v>148</v>
      </c>
      <c r="CO1705" t="s">
        <v>465</v>
      </c>
      <c r="CP1705" t="s">
        <v>149</v>
      </c>
      <c r="CQ1705">
        <v>3</v>
      </c>
      <c r="CR1705">
        <v>0</v>
      </c>
      <c r="CS1705" t="s">
        <v>136</v>
      </c>
      <c r="CT1705" t="s">
        <v>136</v>
      </c>
      <c r="CU1705" t="s">
        <v>136</v>
      </c>
      <c r="CV1705" t="s">
        <v>134</v>
      </c>
      <c r="CW1705" t="s">
        <v>134</v>
      </c>
      <c r="CX1705">
        <v>50</v>
      </c>
      <c r="CY1705" t="s">
        <v>134</v>
      </c>
      <c r="CZ1705" t="s">
        <v>134</v>
      </c>
      <c r="DA1705" t="s">
        <v>134</v>
      </c>
      <c r="DB1705" t="s">
        <v>136</v>
      </c>
      <c r="DC1705" t="s">
        <v>134</v>
      </c>
      <c r="DD1705" t="s">
        <v>136</v>
      </c>
      <c r="DF1705" t="s">
        <v>466</v>
      </c>
      <c r="DG1705" t="s">
        <v>17487</v>
      </c>
      <c r="DH1705" t="s">
        <v>631</v>
      </c>
      <c r="DI1705" t="s">
        <v>395</v>
      </c>
      <c r="DJ1705" s="4">
        <v>96073</v>
      </c>
      <c r="DK1705" t="s">
        <v>637</v>
      </c>
      <c r="DL1705" t="s">
        <v>136</v>
      </c>
      <c r="DM1705">
        <v>1</v>
      </c>
      <c r="DN1705" t="s">
        <v>17489</v>
      </c>
      <c r="DO1705" t="s">
        <v>7913</v>
      </c>
      <c r="DP1705" t="s">
        <v>395</v>
      </c>
      <c r="DQ1705" t="str">
        <f>"96080"</f>
        <v>96080</v>
      </c>
      <c r="DR1705" t="s">
        <v>7915</v>
      </c>
      <c r="DS1705" t="s">
        <v>296</v>
      </c>
      <c r="DT1705">
        <v>1</v>
      </c>
      <c r="DU1705">
        <v>4</v>
      </c>
      <c r="DV1705" t="s">
        <v>134</v>
      </c>
      <c r="DW1705" t="s">
        <v>134</v>
      </c>
      <c r="DX1705" t="s">
        <v>134</v>
      </c>
      <c r="DY1705" t="s">
        <v>136</v>
      </c>
      <c r="DZ1705">
        <v>1</v>
      </c>
      <c r="EA1705" t="s">
        <v>136</v>
      </c>
      <c r="EC1705" s="5">
        <v>12.68</v>
      </c>
      <c r="ED1705" s="5">
        <v>55</v>
      </c>
      <c r="EE1705">
        <v>15305152627</v>
      </c>
      <c r="EF1705" t="s">
        <v>17490</v>
      </c>
      <c r="EG1705" t="s">
        <v>148</v>
      </c>
      <c r="EH1705">
        <v>0</v>
      </c>
    </row>
    <row r="1706" spans="1:138" ht="15" customHeight="1" x14ac:dyDescent="0.35">
      <c r="A1706" t="s">
        <v>26239</v>
      </c>
      <c r="B1706" t="s">
        <v>157</v>
      </c>
      <c r="C1706" s="1">
        <v>44138.601158101854</v>
      </c>
      <c r="D1706" s="1">
        <v>44179</v>
      </c>
      <c r="E1706" t="s">
        <v>133</v>
      </c>
      <c r="F1706" t="s">
        <v>136</v>
      </c>
      <c r="G1706" t="s">
        <v>135</v>
      </c>
      <c r="H1706" t="s">
        <v>136</v>
      </c>
      <c r="I1706" t="s">
        <v>26240</v>
      </c>
      <c r="K1706" t="s">
        <v>26241</v>
      </c>
      <c r="L1706" t="s">
        <v>26242</v>
      </c>
      <c r="M1706" t="s">
        <v>2110</v>
      </c>
      <c r="N1706" t="s">
        <v>1358</v>
      </c>
      <c r="O1706" s="4">
        <v>81526</v>
      </c>
      <c r="P1706" t="s">
        <v>140</v>
      </c>
      <c r="R1706">
        <v>19702611162</v>
      </c>
      <c r="T1706">
        <v>11133</v>
      </c>
      <c r="U1706" t="s">
        <v>26243</v>
      </c>
      <c r="V1706" t="s">
        <v>1798</v>
      </c>
      <c r="W1706" t="s">
        <v>4685</v>
      </c>
      <c r="X1706" t="s">
        <v>26244</v>
      </c>
      <c r="Y1706" t="s">
        <v>26241</v>
      </c>
      <c r="Z1706" t="s">
        <v>26242</v>
      </c>
      <c r="AA1706" t="s">
        <v>2110</v>
      </c>
      <c r="AB1706" t="s">
        <v>1358</v>
      </c>
      <c r="AC1706" s="4">
        <v>81526</v>
      </c>
      <c r="AD1706" t="s">
        <v>140</v>
      </c>
      <c r="AF1706">
        <v>19702611162</v>
      </c>
      <c r="AH1706" t="s">
        <v>2111</v>
      </c>
      <c r="AI1706" t="s">
        <v>168</v>
      </c>
      <c r="AJ1706" t="s">
        <v>2112</v>
      </c>
      <c r="AK1706" t="s">
        <v>2113</v>
      </c>
      <c r="AL1706" t="s">
        <v>1871</v>
      </c>
      <c r="AM1706" t="s">
        <v>2114</v>
      </c>
      <c r="AO1706" t="s">
        <v>2110</v>
      </c>
      <c r="AP1706" t="s">
        <v>1358</v>
      </c>
      <c r="AQ1706" s="4">
        <v>81526</v>
      </c>
      <c r="AR1706" t="s">
        <v>140</v>
      </c>
      <c r="AT1706">
        <v>19706400082</v>
      </c>
      <c r="AV1706" t="s">
        <v>2111</v>
      </c>
      <c r="AW1706" t="s">
        <v>2115</v>
      </c>
      <c r="AZ1706" t="s">
        <v>175</v>
      </c>
      <c r="BA1706" t="s">
        <v>176</v>
      </c>
      <c r="BB1706" t="s">
        <v>136</v>
      </c>
      <c r="BC1706" t="s">
        <v>136</v>
      </c>
      <c r="BD1706" t="s">
        <v>148</v>
      </c>
      <c r="BE1706" t="s">
        <v>136</v>
      </c>
      <c r="BF1706" t="s">
        <v>136</v>
      </c>
      <c r="BG1706" t="s">
        <v>134</v>
      </c>
      <c r="BH1706" t="s">
        <v>136</v>
      </c>
      <c r="BN1706" t="s">
        <v>26245</v>
      </c>
      <c r="BO1706" t="s">
        <v>734</v>
      </c>
      <c r="BP1706">
        <v>5</v>
      </c>
      <c r="BQ1706">
        <v>5</v>
      </c>
      <c r="BR1706">
        <v>5</v>
      </c>
      <c r="BS1706" s="1">
        <v>44211</v>
      </c>
      <c r="BT1706" s="1">
        <v>44459</v>
      </c>
      <c r="BU1706" s="1">
        <v>44211</v>
      </c>
      <c r="BV1706" s="1">
        <v>44459</v>
      </c>
      <c r="BW1706" t="s">
        <v>136</v>
      </c>
      <c r="BX1706">
        <v>40</v>
      </c>
      <c r="BY1706">
        <v>0</v>
      </c>
      <c r="BZ1706">
        <v>7</v>
      </c>
      <c r="CA1706">
        <v>7</v>
      </c>
      <c r="CB1706">
        <v>7</v>
      </c>
      <c r="CC1706">
        <v>7</v>
      </c>
      <c r="CD1706">
        <v>7</v>
      </c>
      <c r="CE1706">
        <v>5</v>
      </c>
      <c r="CF1706" t="str">
        <f>"6:00 AM"</f>
        <v>6:00 AM</v>
      </c>
      <c r="CG1706" t="str">
        <f>"2:00 PM"</f>
        <v>2:00 PM</v>
      </c>
      <c r="CH1706" s="5">
        <v>14.26</v>
      </c>
      <c r="CI1706" t="s">
        <v>146</v>
      </c>
      <c r="CL1706" t="s">
        <v>136</v>
      </c>
      <c r="CM1706" t="s">
        <v>147</v>
      </c>
      <c r="CN1706" t="s">
        <v>148</v>
      </c>
      <c r="CO1706" s="2" t="s">
        <v>23031</v>
      </c>
      <c r="CP1706" t="s">
        <v>149</v>
      </c>
      <c r="CQ1706">
        <v>1</v>
      </c>
      <c r="CR1706">
        <v>0</v>
      </c>
      <c r="CS1706" t="s">
        <v>136</v>
      </c>
      <c r="CT1706" t="s">
        <v>136</v>
      </c>
      <c r="CU1706" t="s">
        <v>136</v>
      </c>
      <c r="CV1706" t="s">
        <v>136</v>
      </c>
      <c r="CW1706" t="s">
        <v>134</v>
      </c>
      <c r="CX1706">
        <v>30</v>
      </c>
      <c r="CY1706" t="s">
        <v>136</v>
      </c>
      <c r="CZ1706" t="s">
        <v>136</v>
      </c>
      <c r="DA1706" t="s">
        <v>134</v>
      </c>
      <c r="DB1706" t="s">
        <v>134</v>
      </c>
      <c r="DC1706" t="s">
        <v>134</v>
      </c>
      <c r="DD1706" t="s">
        <v>136</v>
      </c>
      <c r="DF1706" s="2" t="s">
        <v>26246</v>
      </c>
      <c r="DG1706" t="s">
        <v>26247</v>
      </c>
      <c r="DH1706" t="s">
        <v>2110</v>
      </c>
      <c r="DI1706" t="s">
        <v>1358</v>
      </c>
      <c r="DJ1706" s="4">
        <v>81526</v>
      </c>
      <c r="DK1706" t="s">
        <v>2116</v>
      </c>
      <c r="DL1706" t="s">
        <v>136</v>
      </c>
      <c r="DM1706">
        <v>1</v>
      </c>
      <c r="DN1706" t="s">
        <v>26248</v>
      </c>
      <c r="DO1706" t="s">
        <v>2110</v>
      </c>
      <c r="DP1706" t="s">
        <v>1358</v>
      </c>
      <c r="DQ1706" t="str">
        <f>"81526"</f>
        <v>81526</v>
      </c>
      <c r="DR1706" t="s">
        <v>2116</v>
      </c>
      <c r="DS1706" t="s">
        <v>23327</v>
      </c>
      <c r="DT1706">
        <v>1</v>
      </c>
      <c r="DU1706">
        <v>6</v>
      </c>
      <c r="DV1706" t="s">
        <v>136</v>
      </c>
      <c r="DW1706" t="s">
        <v>136</v>
      </c>
      <c r="DX1706" t="s">
        <v>134</v>
      </c>
      <c r="DY1706" t="s">
        <v>134</v>
      </c>
      <c r="DZ1706">
        <v>2</v>
      </c>
      <c r="EA1706" t="s">
        <v>136</v>
      </c>
      <c r="EC1706" s="5">
        <v>12.68</v>
      </c>
      <c r="ED1706" s="5">
        <v>55</v>
      </c>
      <c r="EE1706">
        <v>19702611162</v>
      </c>
      <c r="EF1706" t="s">
        <v>26249</v>
      </c>
      <c r="EG1706" t="s">
        <v>148</v>
      </c>
      <c r="EH1706">
        <v>0</v>
      </c>
    </row>
    <row r="1707" spans="1:138" ht="15" customHeight="1" x14ac:dyDescent="0.35">
      <c r="A1707" t="s">
        <v>17786</v>
      </c>
      <c r="B1707" t="s">
        <v>157</v>
      </c>
      <c r="C1707" s="1">
        <v>44146.530533333331</v>
      </c>
      <c r="D1707" s="1">
        <v>44179</v>
      </c>
      <c r="E1707" t="s">
        <v>133</v>
      </c>
      <c r="F1707" t="s">
        <v>136</v>
      </c>
      <c r="G1707" t="s">
        <v>135</v>
      </c>
      <c r="H1707" t="s">
        <v>136</v>
      </c>
      <c r="I1707" t="s">
        <v>17787</v>
      </c>
      <c r="K1707" t="s">
        <v>17788</v>
      </c>
      <c r="L1707" t="s">
        <v>17789</v>
      </c>
      <c r="M1707" t="s">
        <v>17790</v>
      </c>
      <c r="N1707" t="s">
        <v>3242</v>
      </c>
      <c r="O1707" s="4">
        <v>97649</v>
      </c>
      <c r="P1707" t="s">
        <v>140</v>
      </c>
      <c r="R1707">
        <v>13377890329</v>
      </c>
      <c r="T1707">
        <v>112910</v>
      </c>
      <c r="U1707" t="s">
        <v>433</v>
      </c>
      <c r="V1707" t="s">
        <v>682</v>
      </c>
      <c r="W1707" t="s">
        <v>434</v>
      </c>
      <c r="X1707" t="s">
        <v>164</v>
      </c>
      <c r="Y1707" t="s">
        <v>17788</v>
      </c>
      <c r="Z1707" t="s">
        <v>17789</v>
      </c>
      <c r="AA1707" t="s">
        <v>17790</v>
      </c>
      <c r="AB1707" t="s">
        <v>3242</v>
      </c>
      <c r="AC1707" s="4">
        <v>97649</v>
      </c>
      <c r="AD1707" t="s">
        <v>140</v>
      </c>
      <c r="AF1707">
        <v>13377890329</v>
      </c>
      <c r="AH1707" t="s">
        <v>17791</v>
      </c>
      <c r="AI1707" t="s">
        <v>168</v>
      </c>
      <c r="AJ1707" t="s">
        <v>1977</v>
      </c>
      <c r="AK1707" t="s">
        <v>1978</v>
      </c>
      <c r="AL1707" t="s">
        <v>1979</v>
      </c>
      <c r="AM1707" t="s">
        <v>1980</v>
      </c>
      <c r="AN1707" t="s">
        <v>1981</v>
      </c>
      <c r="AO1707" t="s">
        <v>1982</v>
      </c>
      <c r="AP1707" t="s">
        <v>246</v>
      </c>
      <c r="AQ1707" s="4">
        <v>70754</v>
      </c>
      <c r="AR1707" t="s">
        <v>140</v>
      </c>
      <c r="AT1707">
        <v>12256863033</v>
      </c>
      <c r="AV1707" t="s">
        <v>1983</v>
      </c>
      <c r="AW1707" t="s">
        <v>1984</v>
      </c>
      <c r="AZ1707" t="s">
        <v>334</v>
      </c>
      <c r="BA1707" t="s">
        <v>335</v>
      </c>
      <c r="BB1707" t="s">
        <v>136</v>
      </c>
      <c r="BC1707" t="s">
        <v>136</v>
      </c>
      <c r="BD1707" t="s">
        <v>148</v>
      </c>
      <c r="BE1707" t="s">
        <v>136</v>
      </c>
      <c r="BF1707" t="s">
        <v>136</v>
      </c>
      <c r="BG1707" t="s">
        <v>134</v>
      </c>
      <c r="BH1707" t="s">
        <v>136</v>
      </c>
      <c r="BN1707" t="s">
        <v>17792</v>
      </c>
      <c r="BO1707" t="s">
        <v>17793</v>
      </c>
      <c r="BP1707">
        <v>20</v>
      </c>
      <c r="BQ1707">
        <v>20</v>
      </c>
      <c r="BR1707">
        <v>20</v>
      </c>
      <c r="BS1707" s="1">
        <v>44211</v>
      </c>
      <c r="BT1707" s="1">
        <v>44515</v>
      </c>
      <c r="BU1707" s="1">
        <v>44211</v>
      </c>
      <c r="BV1707" s="1">
        <v>44515</v>
      </c>
      <c r="BW1707" t="s">
        <v>136</v>
      </c>
      <c r="BX1707">
        <v>35</v>
      </c>
      <c r="BY1707">
        <v>0</v>
      </c>
      <c r="BZ1707">
        <v>6</v>
      </c>
      <c r="CA1707">
        <v>6</v>
      </c>
      <c r="CB1707">
        <v>6</v>
      </c>
      <c r="CC1707">
        <v>6</v>
      </c>
      <c r="CD1707">
        <v>6</v>
      </c>
      <c r="CE1707">
        <v>5</v>
      </c>
      <c r="CF1707" t="str">
        <f>"7:00 AM"</f>
        <v>7:00 AM</v>
      </c>
      <c r="CG1707" t="str">
        <f>"1:00 PM"</f>
        <v>1:00 PM</v>
      </c>
      <c r="CH1707" s="5">
        <v>14.9</v>
      </c>
      <c r="CI1707" t="s">
        <v>146</v>
      </c>
      <c r="CJ1707">
        <v>0</v>
      </c>
      <c r="CK1707" t="s">
        <v>3352</v>
      </c>
      <c r="CL1707" t="s">
        <v>134</v>
      </c>
      <c r="CM1707" t="s">
        <v>312</v>
      </c>
      <c r="CN1707" t="s">
        <v>148</v>
      </c>
      <c r="CO1707" s="2" t="s">
        <v>3165</v>
      </c>
      <c r="CP1707" t="s">
        <v>149</v>
      </c>
      <c r="CQ1707">
        <v>3</v>
      </c>
      <c r="CR1707">
        <v>0</v>
      </c>
      <c r="CS1707" t="s">
        <v>136</v>
      </c>
      <c r="CT1707" t="s">
        <v>136</v>
      </c>
      <c r="CU1707" t="s">
        <v>136</v>
      </c>
      <c r="CV1707" t="s">
        <v>134</v>
      </c>
      <c r="CW1707" t="s">
        <v>134</v>
      </c>
      <c r="CX1707">
        <v>50</v>
      </c>
      <c r="CY1707" t="s">
        <v>134</v>
      </c>
      <c r="CZ1707" t="s">
        <v>136</v>
      </c>
      <c r="DA1707" t="s">
        <v>134</v>
      </c>
      <c r="DB1707" t="s">
        <v>134</v>
      </c>
      <c r="DC1707" t="s">
        <v>134</v>
      </c>
      <c r="DD1707" t="s">
        <v>136</v>
      </c>
      <c r="DF1707" s="2" t="s">
        <v>17794</v>
      </c>
      <c r="DG1707" t="s">
        <v>17795</v>
      </c>
      <c r="DH1707" t="s">
        <v>17790</v>
      </c>
      <c r="DI1707" t="s">
        <v>3242</v>
      </c>
      <c r="DJ1707" s="4">
        <v>96749</v>
      </c>
      <c r="DK1707" t="s">
        <v>11813</v>
      </c>
      <c r="DL1707" t="s">
        <v>136</v>
      </c>
      <c r="DM1707">
        <v>1</v>
      </c>
      <c r="DN1707" t="s">
        <v>17795</v>
      </c>
      <c r="DO1707" t="s">
        <v>17790</v>
      </c>
      <c r="DP1707" t="s">
        <v>3242</v>
      </c>
      <c r="DQ1707" t="str">
        <f>"96749"</f>
        <v>96749</v>
      </c>
      <c r="DR1707" t="s">
        <v>11813</v>
      </c>
      <c r="DS1707" t="s">
        <v>907</v>
      </c>
      <c r="DT1707">
        <v>1</v>
      </c>
      <c r="DU1707">
        <v>4</v>
      </c>
      <c r="DV1707" t="s">
        <v>134</v>
      </c>
      <c r="DW1707" t="s">
        <v>134</v>
      </c>
      <c r="DX1707" t="s">
        <v>134</v>
      </c>
      <c r="DY1707" t="s">
        <v>134</v>
      </c>
      <c r="DZ1707">
        <v>5</v>
      </c>
      <c r="EA1707" t="s">
        <v>136</v>
      </c>
      <c r="EC1707" s="5">
        <v>12.68</v>
      </c>
      <c r="ED1707" s="5">
        <v>55</v>
      </c>
      <c r="EE1707">
        <v>13377890329</v>
      </c>
      <c r="EF1707" t="s">
        <v>17791</v>
      </c>
      <c r="EG1707" t="s">
        <v>17796</v>
      </c>
      <c r="EH1707">
        <v>2</v>
      </c>
    </row>
    <row r="1708" spans="1:138" ht="15" customHeight="1" x14ac:dyDescent="0.35">
      <c r="A1708" t="s">
        <v>24197</v>
      </c>
      <c r="B1708" t="s">
        <v>157</v>
      </c>
      <c r="C1708" s="1">
        <v>44144.623976967596</v>
      </c>
      <c r="D1708" s="1">
        <v>44179</v>
      </c>
      <c r="E1708" t="s">
        <v>133</v>
      </c>
      <c r="F1708" t="s">
        <v>136</v>
      </c>
      <c r="G1708" t="s">
        <v>135</v>
      </c>
      <c r="H1708" t="s">
        <v>136</v>
      </c>
      <c r="I1708" t="s">
        <v>2339</v>
      </c>
      <c r="K1708" t="s">
        <v>2340</v>
      </c>
      <c r="M1708" t="s">
        <v>2341</v>
      </c>
      <c r="N1708" t="s">
        <v>246</v>
      </c>
      <c r="O1708" s="4">
        <v>70525</v>
      </c>
      <c r="P1708" t="s">
        <v>140</v>
      </c>
      <c r="R1708">
        <v>13376841079</v>
      </c>
      <c r="T1708">
        <v>112512</v>
      </c>
      <c r="U1708" t="s">
        <v>2342</v>
      </c>
      <c r="V1708" t="s">
        <v>2343</v>
      </c>
      <c r="X1708" t="s">
        <v>164</v>
      </c>
      <c r="Y1708" t="s">
        <v>2340</v>
      </c>
      <c r="AA1708" t="s">
        <v>2341</v>
      </c>
      <c r="AB1708" t="s">
        <v>246</v>
      </c>
      <c r="AC1708" s="4">
        <v>70525</v>
      </c>
      <c r="AD1708" t="s">
        <v>140</v>
      </c>
      <c r="AF1708">
        <v>13379450510</v>
      </c>
      <c r="AH1708" t="s">
        <v>2344</v>
      </c>
      <c r="AI1708" t="s">
        <v>168</v>
      </c>
      <c r="AJ1708" t="s">
        <v>1977</v>
      </c>
      <c r="AK1708" t="s">
        <v>1978</v>
      </c>
      <c r="AL1708" t="s">
        <v>1979</v>
      </c>
      <c r="AM1708" t="s">
        <v>1980</v>
      </c>
      <c r="AN1708" t="s">
        <v>1981</v>
      </c>
      <c r="AO1708" t="s">
        <v>1982</v>
      </c>
      <c r="AP1708" t="s">
        <v>246</v>
      </c>
      <c r="AQ1708" s="4">
        <v>70754</v>
      </c>
      <c r="AR1708" t="s">
        <v>140</v>
      </c>
      <c r="AT1708">
        <v>12256863033</v>
      </c>
      <c r="AV1708" t="s">
        <v>1983</v>
      </c>
      <c r="AW1708" t="s">
        <v>1984</v>
      </c>
      <c r="AZ1708" t="s">
        <v>334</v>
      </c>
      <c r="BA1708" t="s">
        <v>335</v>
      </c>
      <c r="BB1708" t="s">
        <v>136</v>
      </c>
      <c r="BC1708" t="s">
        <v>136</v>
      </c>
      <c r="BD1708" t="s">
        <v>148</v>
      </c>
      <c r="BE1708" t="s">
        <v>136</v>
      </c>
      <c r="BF1708" t="s">
        <v>136</v>
      </c>
      <c r="BG1708" t="s">
        <v>134</v>
      </c>
      <c r="BH1708" t="s">
        <v>136</v>
      </c>
      <c r="BN1708" t="s">
        <v>24198</v>
      </c>
      <c r="BO1708" t="s">
        <v>905</v>
      </c>
      <c r="BP1708">
        <v>6</v>
      </c>
      <c r="BQ1708">
        <v>6</v>
      </c>
      <c r="BR1708">
        <v>6</v>
      </c>
      <c r="BS1708" s="1">
        <v>44211</v>
      </c>
      <c r="BT1708" s="1">
        <v>44470</v>
      </c>
      <c r="BU1708" s="1">
        <v>44211</v>
      </c>
      <c r="BV1708" s="1">
        <v>44470</v>
      </c>
      <c r="BW1708" t="s">
        <v>136</v>
      </c>
      <c r="BX1708">
        <v>35</v>
      </c>
      <c r="BY1708">
        <v>0</v>
      </c>
      <c r="BZ1708">
        <v>6</v>
      </c>
      <c r="CA1708">
        <v>6</v>
      </c>
      <c r="CB1708">
        <v>6</v>
      </c>
      <c r="CC1708">
        <v>6</v>
      </c>
      <c r="CD1708">
        <v>6</v>
      </c>
      <c r="CE1708">
        <v>5</v>
      </c>
      <c r="CF1708" t="str">
        <f>"7:00 AM"</f>
        <v>7:00 AM</v>
      </c>
      <c r="CG1708" t="str">
        <f>"1:00 PM"</f>
        <v>1:00 PM</v>
      </c>
      <c r="CH1708" s="5">
        <v>11.83</v>
      </c>
      <c r="CI1708" t="s">
        <v>146</v>
      </c>
      <c r="CJ1708">
        <v>0</v>
      </c>
      <c r="CK1708" t="s">
        <v>1985</v>
      </c>
      <c r="CL1708" t="s">
        <v>134</v>
      </c>
      <c r="CM1708" t="s">
        <v>147</v>
      </c>
      <c r="CN1708" t="s">
        <v>148</v>
      </c>
      <c r="CO1708" s="2" t="s">
        <v>1986</v>
      </c>
      <c r="CP1708" t="s">
        <v>149</v>
      </c>
      <c r="CQ1708">
        <v>0</v>
      </c>
      <c r="CR1708">
        <v>0</v>
      </c>
      <c r="CS1708" t="s">
        <v>136</v>
      </c>
      <c r="CT1708" t="s">
        <v>136</v>
      </c>
      <c r="CU1708" t="s">
        <v>136</v>
      </c>
      <c r="CV1708" t="s">
        <v>134</v>
      </c>
      <c r="CW1708" t="s">
        <v>134</v>
      </c>
      <c r="CX1708">
        <v>50</v>
      </c>
      <c r="CY1708" t="s">
        <v>134</v>
      </c>
      <c r="CZ1708" t="s">
        <v>134</v>
      </c>
      <c r="DA1708" t="s">
        <v>134</v>
      </c>
      <c r="DB1708" t="s">
        <v>134</v>
      </c>
      <c r="DC1708" t="s">
        <v>134</v>
      </c>
      <c r="DD1708" t="s">
        <v>136</v>
      </c>
      <c r="DF1708" t="s">
        <v>2346</v>
      </c>
      <c r="DG1708" t="s">
        <v>2340</v>
      </c>
      <c r="DH1708" t="s">
        <v>2341</v>
      </c>
      <c r="DI1708" t="s">
        <v>246</v>
      </c>
      <c r="DJ1708" s="4">
        <v>70525</v>
      </c>
      <c r="DK1708" t="s">
        <v>268</v>
      </c>
      <c r="DL1708" t="s">
        <v>136</v>
      </c>
      <c r="DM1708">
        <v>1</v>
      </c>
      <c r="DN1708" t="s">
        <v>2347</v>
      </c>
      <c r="DO1708" t="s">
        <v>2341</v>
      </c>
      <c r="DP1708" t="s">
        <v>246</v>
      </c>
      <c r="DQ1708" t="str">
        <f>"70525"</f>
        <v>70525</v>
      </c>
      <c r="DR1708" t="s">
        <v>268</v>
      </c>
      <c r="DS1708" t="s">
        <v>296</v>
      </c>
      <c r="DT1708">
        <v>2</v>
      </c>
      <c r="DU1708">
        <v>70</v>
      </c>
      <c r="DV1708" t="s">
        <v>134</v>
      </c>
      <c r="DW1708" t="s">
        <v>134</v>
      </c>
      <c r="DX1708" t="s">
        <v>134</v>
      </c>
      <c r="DY1708" t="s">
        <v>134</v>
      </c>
      <c r="DZ1708">
        <v>2</v>
      </c>
      <c r="EA1708" t="s">
        <v>136</v>
      </c>
      <c r="EC1708" s="5">
        <v>12.68</v>
      </c>
      <c r="ED1708" s="5">
        <v>55</v>
      </c>
      <c r="EE1708">
        <v>13376841079</v>
      </c>
      <c r="EF1708" t="s">
        <v>2344</v>
      </c>
      <c r="EG1708" t="s">
        <v>1989</v>
      </c>
      <c r="EH1708">
        <v>2</v>
      </c>
    </row>
    <row r="1709" spans="1:138" ht="15" customHeight="1" x14ac:dyDescent="0.35">
      <c r="A1709" t="s">
        <v>11427</v>
      </c>
      <c r="B1709" t="s">
        <v>157</v>
      </c>
      <c r="C1709" s="1">
        <v>44141.350740856484</v>
      </c>
      <c r="D1709" s="1">
        <v>44179</v>
      </c>
      <c r="E1709" t="s">
        <v>579</v>
      </c>
      <c r="F1709" t="s">
        <v>136</v>
      </c>
      <c r="G1709" t="s">
        <v>135</v>
      </c>
      <c r="H1709" t="s">
        <v>136</v>
      </c>
      <c r="I1709" t="s">
        <v>11428</v>
      </c>
      <c r="K1709" t="s">
        <v>11429</v>
      </c>
      <c r="M1709" t="s">
        <v>743</v>
      </c>
      <c r="N1709" t="s">
        <v>744</v>
      </c>
      <c r="O1709" s="4">
        <v>40356</v>
      </c>
      <c r="P1709" t="s">
        <v>140</v>
      </c>
      <c r="R1709">
        <v>18598853345</v>
      </c>
      <c r="T1709">
        <v>11292</v>
      </c>
      <c r="U1709" t="s">
        <v>11430</v>
      </c>
      <c r="V1709" t="s">
        <v>11431</v>
      </c>
      <c r="X1709" t="s">
        <v>9757</v>
      </c>
      <c r="Y1709" t="s">
        <v>11432</v>
      </c>
      <c r="AA1709" t="s">
        <v>743</v>
      </c>
      <c r="AB1709" t="s">
        <v>744</v>
      </c>
      <c r="AC1709" s="4">
        <v>40356</v>
      </c>
      <c r="AD1709" t="s">
        <v>140</v>
      </c>
      <c r="AF1709">
        <v>18598853345</v>
      </c>
      <c r="AH1709" t="s">
        <v>155</v>
      </c>
      <c r="AI1709" t="s">
        <v>168</v>
      </c>
      <c r="AJ1709" t="s">
        <v>749</v>
      </c>
      <c r="AK1709" t="s">
        <v>750</v>
      </c>
      <c r="AM1709" t="s">
        <v>751</v>
      </c>
      <c r="AO1709" t="s">
        <v>752</v>
      </c>
      <c r="AP1709" t="s">
        <v>744</v>
      </c>
      <c r="AQ1709" s="4">
        <v>40508</v>
      </c>
      <c r="AR1709" t="s">
        <v>140</v>
      </c>
      <c r="AT1709">
        <v>18592337845</v>
      </c>
      <c r="AV1709" t="s">
        <v>753</v>
      </c>
      <c r="AW1709" t="s">
        <v>754</v>
      </c>
      <c r="AY1709" t="s">
        <v>155</v>
      </c>
      <c r="AZ1709" t="s">
        <v>334</v>
      </c>
      <c r="BA1709" t="s">
        <v>335</v>
      </c>
      <c r="BB1709" t="s">
        <v>136</v>
      </c>
      <c r="BC1709" t="s">
        <v>136</v>
      </c>
      <c r="BD1709" t="s">
        <v>148</v>
      </c>
      <c r="BE1709" t="s">
        <v>136</v>
      </c>
      <c r="BF1709" t="s">
        <v>136</v>
      </c>
      <c r="BG1709" t="s">
        <v>134</v>
      </c>
      <c r="BH1709" t="s">
        <v>136</v>
      </c>
      <c r="BN1709" t="s">
        <v>11433</v>
      </c>
      <c r="BO1709" t="s">
        <v>756</v>
      </c>
      <c r="BP1709">
        <v>12</v>
      </c>
      <c r="BQ1709">
        <v>12</v>
      </c>
      <c r="BR1709">
        <v>12</v>
      </c>
      <c r="BS1709" s="1">
        <v>44212</v>
      </c>
      <c r="BT1709" s="1">
        <v>44515</v>
      </c>
      <c r="BU1709" s="1">
        <v>44212</v>
      </c>
      <c r="BV1709" s="1">
        <v>44515</v>
      </c>
      <c r="BW1709" t="s">
        <v>136</v>
      </c>
      <c r="BX1709">
        <v>48</v>
      </c>
      <c r="BY1709">
        <v>0</v>
      </c>
      <c r="BZ1709">
        <v>8</v>
      </c>
      <c r="CA1709">
        <v>8</v>
      </c>
      <c r="CB1709">
        <v>8</v>
      </c>
      <c r="CC1709">
        <v>8</v>
      </c>
      <c r="CD1709">
        <v>8</v>
      </c>
      <c r="CE1709">
        <v>8</v>
      </c>
      <c r="CF1709" t="str">
        <f>"7:00 AM"</f>
        <v>7:00 AM</v>
      </c>
      <c r="CG1709" t="str">
        <f>"4:00 PM"</f>
        <v>4:00 PM</v>
      </c>
      <c r="CH1709" s="5">
        <v>12.4</v>
      </c>
      <c r="CI1709" t="s">
        <v>146</v>
      </c>
      <c r="CL1709" t="s">
        <v>136</v>
      </c>
      <c r="CM1709" t="s">
        <v>147</v>
      </c>
      <c r="CN1709" t="s">
        <v>148</v>
      </c>
      <c r="CO1709" t="s">
        <v>757</v>
      </c>
      <c r="CP1709" t="s">
        <v>149</v>
      </c>
      <c r="CQ1709">
        <v>0</v>
      </c>
      <c r="CR1709">
        <v>0</v>
      </c>
      <c r="CS1709" t="s">
        <v>136</v>
      </c>
      <c r="CT1709" t="s">
        <v>136</v>
      </c>
      <c r="CU1709" t="s">
        <v>134</v>
      </c>
      <c r="CV1709" t="s">
        <v>134</v>
      </c>
      <c r="CW1709" t="s">
        <v>136</v>
      </c>
      <c r="CY1709" t="s">
        <v>134</v>
      </c>
      <c r="CZ1709" t="s">
        <v>136</v>
      </c>
      <c r="DA1709" t="s">
        <v>136</v>
      </c>
      <c r="DB1709" t="s">
        <v>136</v>
      </c>
      <c r="DC1709" t="s">
        <v>134</v>
      </c>
      <c r="DD1709" t="s">
        <v>136</v>
      </c>
      <c r="DF1709" t="s">
        <v>758</v>
      </c>
      <c r="DG1709" t="s">
        <v>11432</v>
      </c>
      <c r="DH1709" t="s">
        <v>743</v>
      </c>
      <c r="DI1709" t="s">
        <v>744</v>
      </c>
      <c r="DJ1709" s="4">
        <v>40356</v>
      </c>
      <c r="DK1709" t="s">
        <v>759</v>
      </c>
      <c r="DL1709" t="s">
        <v>136</v>
      </c>
      <c r="DM1709">
        <v>1</v>
      </c>
      <c r="DN1709" t="s">
        <v>11434</v>
      </c>
      <c r="DO1709" t="s">
        <v>743</v>
      </c>
      <c r="DP1709" t="s">
        <v>744</v>
      </c>
      <c r="DQ1709" t="str">
        <f>"40356"</f>
        <v>40356</v>
      </c>
      <c r="DR1709" t="s">
        <v>759</v>
      </c>
      <c r="DS1709" t="s">
        <v>680</v>
      </c>
      <c r="DT1709">
        <v>3</v>
      </c>
      <c r="DU1709">
        <v>18</v>
      </c>
      <c r="DV1709" t="s">
        <v>134</v>
      </c>
      <c r="DW1709" t="s">
        <v>134</v>
      </c>
      <c r="DX1709" t="s">
        <v>134</v>
      </c>
      <c r="DY1709" t="s">
        <v>136</v>
      </c>
      <c r="DZ1709">
        <v>1</v>
      </c>
      <c r="EA1709" t="s">
        <v>136</v>
      </c>
      <c r="EC1709" s="5">
        <v>12.68</v>
      </c>
      <c r="ED1709" s="5">
        <v>55</v>
      </c>
      <c r="EE1709">
        <v>18598816114</v>
      </c>
      <c r="EF1709" t="s">
        <v>148</v>
      </c>
      <c r="EG1709" t="s">
        <v>764</v>
      </c>
      <c r="EH1709">
        <v>0</v>
      </c>
    </row>
    <row r="1710" spans="1:138" ht="15" customHeight="1" x14ac:dyDescent="0.35">
      <c r="A1710" t="s">
        <v>9725</v>
      </c>
      <c r="B1710" t="s">
        <v>157</v>
      </c>
      <c r="C1710" s="1">
        <v>44141.430169675928</v>
      </c>
      <c r="D1710" s="1">
        <v>44179</v>
      </c>
      <c r="E1710" t="s">
        <v>133</v>
      </c>
      <c r="F1710" t="s">
        <v>136</v>
      </c>
      <c r="G1710" t="s">
        <v>135</v>
      </c>
      <c r="H1710" t="s">
        <v>136</v>
      </c>
      <c r="I1710" t="s">
        <v>9726</v>
      </c>
      <c r="K1710" t="s">
        <v>9727</v>
      </c>
      <c r="L1710" t="s">
        <v>9728</v>
      </c>
      <c r="M1710" t="s">
        <v>1037</v>
      </c>
      <c r="N1710" t="s">
        <v>925</v>
      </c>
      <c r="O1710" s="4">
        <v>83607</v>
      </c>
      <c r="P1710" t="s">
        <v>140</v>
      </c>
      <c r="R1710">
        <v>18013677749</v>
      </c>
      <c r="T1710">
        <v>115112</v>
      </c>
      <c r="U1710" t="s">
        <v>7306</v>
      </c>
      <c r="V1710" t="s">
        <v>9729</v>
      </c>
      <c r="X1710" t="s">
        <v>7308</v>
      </c>
      <c r="Y1710" t="s">
        <v>9730</v>
      </c>
      <c r="Z1710" t="s">
        <v>9731</v>
      </c>
      <c r="AA1710" t="s">
        <v>8597</v>
      </c>
      <c r="AB1710" t="s">
        <v>925</v>
      </c>
      <c r="AC1710" s="4">
        <v>83607</v>
      </c>
      <c r="AD1710" t="s">
        <v>140</v>
      </c>
      <c r="AF1710">
        <v>18013677749</v>
      </c>
      <c r="AH1710" t="s">
        <v>9732</v>
      </c>
      <c r="AI1710" t="s">
        <v>168</v>
      </c>
      <c r="AJ1710" t="s">
        <v>4134</v>
      </c>
      <c r="AK1710" t="s">
        <v>4135</v>
      </c>
      <c r="AM1710" t="s">
        <v>4136</v>
      </c>
      <c r="AO1710" t="s">
        <v>4137</v>
      </c>
      <c r="AP1710" t="s">
        <v>720</v>
      </c>
      <c r="AQ1710" s="4">
        <v>395656249</v>
      </c>
      <c r="AR1710" t="s">
        <v>140</v>
      </c>
      <c r="AT1710">
        <v>16015882379</v>
      </c>
      <c r="AV1710" t="s">
        <v>4138</v>
      </c>
      <c r="AW1710" t="s">
        <v>4139</v>
      </c>
      <c r="AZ1710" t="s">
        <v>175</v>
      </c>
      <c r="BA1710" t="s">
        <v>176</v>
      </c>
      <c r="BB1710" t="s">
        <v>136</v>
      </c>
      <c r="BC1710" t="s">
        <v>136</v>
      </c>
      <c r="BD1710" t="s">
        <v>148</v>
      </c>
      <c r="BE1710" t="s">
        <v>136</v>
      </c>
      <c r="BF1710" t="s">
        <v>136</v>
      </c>
      <c r="BG1710" t="s">
        <v>134</v>
      </c>
      <c r="BH1710" t="s">
        <v>136</v>
      </c>
      <c r="BN1710" t="s">
        <v>9733</v>
      </c>
      <c r="BO1710" t="s">
        <v>9734</v>
      </c>
      <c r="BP1710">
        <v>14</v>
      </c>
      <c r="BQ1710">
        <v>14</v>
      </c>
      <c r="BR1710">
        <v>14</v>
      </c>
      <c r="BS1710" s="1">
        <v>44211</v>
      </c>
      <c r="BT1710" s="1">
        <v>44515</v>
      </c>
      <c r="BU1710" s="1">
        <v>44211</v>
      </c>
      <c r="BV1710" s="1">
        <v>44515</v>
      </c>
      <c r="BW1710" t="s">
        <v>136</v>
      </c>
      <c r="BX1710">
        <v>40</v>
      </c>
      <c r="BY1710">
        <v>0</v>
      </c>
      <c r="BZ1710">
        <v>8</v>
      </c>
      <c r="CA1710">
        <v>8</v>
      </c>
      <c r="CB1710">
        <v>8</v>
      </c>
      <c r="CC1710">
        <v>8</v>
      </c>
      <c r="CD1710">
        <v>8</v>
      </c>
      <c r="CE1710">
        <v>0</v>
      </c>
      <c r="CF1710" t="str">
        <f>"7:00 AM"</f>
        <v>7:00 AM</v>
      </c>
      <c r="CG1710" t="str">
        <f>"3:30 PM"</f>
        <v>3:30 PM</v>
      </c>
      <c r="CH1710" s="5">
        <v>13.62</v>
      </c>
      <c r="CI1710" t="s">
        <v>146</v>
      </c>
      <c r="CL1710" t="s">
        <v>136</v>
      </c>
      <c r="CM1710" t="s">
        <v>312</v>
      </c>
      <c r="CN1710" t="s">
        <v>148</v>
      </c>
      <c r="CO1710" s="2" t="s">
        <v>9197</v>
      </c>
      <c r="CP1710" t="s">
        <v>149</v>
      </c>
      <c r="CQ1710">
        <v>3</v>
      </c>
      <c r="CR1710">
        <v>0</v>
      </c>
      <c r="CS1710" t="s">
        <v>136</v>
      </c>
      <c r="CT1710" t="s">
        <v>136</v>
      </c>
      <c r="CU1710" t="s">
        <v>136</v>
      </c>
      <c r="CV1710" t="s">
        <v>136</v>
      </c>
      <c r="CW1710" t="s">
        <v>134</v>
      </c>
      <c r="CX1710">
        <v>50</v>
      </c>
      <c r="CY1710" t="s">
        <v>134</v>
      </c>
      <c r="CZ1710" t="s">
        <v>136</v>
      </c>
      <c r="DA1710" t="s">
        <v>136</v>
      </c>
      <c r="DB1710" t="s">
        <v>134</v>
      </c>
      <c r="DC1710" t="s">
        <v>134</v>
      </c>
      <c r="DD1710" t="s">
        <v>136</v>
      </c>
      <c r="DF1710" t="s">
        <v>180</v>
      </c>
      <c r="DG1710" t="s">
        <v>9727</v>
      </c>
      <c r="DH1710" t="s">
        <v>8597</v>
      </c>
      <c r="DI1710" t="s">
        <v>925</v>
      </c>
      <c r="DJ1710" s="4">
        <v>83607</v>
      </c>
      <c r="DK1710" t="s">
        <v>1036</v>
      </c>
      <c r="DL1710" t="s">
        <v>136</v>
      </c>
      <c r="DM1710">
        <v>1</v>
      </c>
      <c r="DN1710" t="s">
        <v>9735</v>
      </c>
      <c r="DO1710" t="s">
        <v>8597</v>
      </c>
      <c r="DP1710" t="s">
        <v>925</v>
      </c>
      <c r="DQ1710" t="str">
        <f>"83607"</f>
        <v>83607</v>
      </c>
      <c r="DR1710" t="s">
        <v>1036</v>
      </c>
      <c r="DS1710" t="s">
        <v>9736</v>
      </c>
      <c r="DT1710">
        <v>3</v>
      </c>
      <c r="DU1710">
        <v>24</v>
      </c>
      <c r="DV1710" t="s">
        <v>134</v>
      </c>
      <c r="DW1710" t="s">
        <v>134</v>
      </c>
      <c r="DX1710" t="s">
        <v>134</v>
      </c>
      <c r="DY1710" t="s">
        <v>134</v>
      </c>
      <c r="DZ1710">
        <v>3</v>
      </c>
      <c r="EA1710" t="s">
        <v>136</v>
      </c>
      <c r="EC1710" s="5">
        <v>12.68</v>
      </c>
      <c r="ED1710" s="5">
        <v>55</v>
      </c>
      <c r="EE1710">
        <v>18013677749</v>
      </c>
      <c r="EF1710" t="s">
        <v>9732</v>
      </c>
      <c r="EG1710" t="s">
        <v>148</v>
      </c>
      <c r="EH1710">
        <v>0</v>
      </c>
    </row>
    <row r="1711" spans="1:138" ht="15" customHeight="1" x14ac:dyDescent="0.35">
      <c r="A1711" t="s">
        <v>25176</v>
      </c>
      <c r="B1711" t="s">
        <v>157</v>
      </c>
      <c r="C1711" s="1">
        <v>44151.789579629629</v>
      </c>
      <c r="D1711" s="1">
        <v>44179</v>
      </c>
      <c r="E1711" t="s">
        <v>133</v>
      </c>
      <c r="F1711" t="s">
        <v>136</v>
      </c>
      <c r="G1711" t="s">
        <v>135</v>
      </c>
      <c r="H1711" t="s">
        <v>136</v>
      </c>
      <c r="I1711" t="s">
        <v>25177</v>
      </c>
      <c r="K1711" t="s">
        <v>25178</v>
      </c>
      <c r="M1711" t="s">
        <v>5356</v>
      </c>
      <c r="N1711" t="s">
        <v>395</v>
      </c>
      <c r="O1711" s="4">
        <v>95401</v>
      </c>
      <c r="P1711" t="s">
        <v>140</v>
      </c>
      <c r="R1711">
        <v>17075682455</v>
      </c>
      <c r="T1711">
        <v>111332</v>
      </c>
      <c r="U1711" t="s">
        <v>25179</v>
      </c>
      <c r="V1711" t="s">
        <v>347</v>
      </c>
      <c r="X1711" t="s">
        <v>429</v>
      </c>
      <c r="Y1711" t="s">
        <v>25178</v>
      </c>
      <c r="AA1711" t="s">
        <v>5356</v>
      </c>
      <c r="AB1711" t="s">
        <v>395</v>
      </c>
      <c r="AC1711" s="4">
        <v>95401</v>
      </c>
      <c r="AD1711" t="s">
        <v>140</v>
      </c>
      <c r="AF1711">
        <v>17075682455</v>
      </c>
      <c r="AG1711">
        <v>106</v>
      </c>
      <c r="AH1711" t="s">
        <v>25180</v>
      </c>
      <c r="AI1711" t="s">
        <v>226</v>
      </c>
      <c r="AJ1711" t="s">
        <v>401</v>
      </c>
      <c r="AK1711" t="s">
        <v>402</v>
      </c>
      <c r="AL1711" t="s">
        <v>403</v>
      </c>
      <c r="AM1711" t="s">
        <v>404</v>
      </c>
      <c r="AO1711" t="s">
        <v>405</v>
      </c>
      <c r="AP1711" t="s">
        <v>395</v>
      </c>
      <c r="AQ1711" s="4">
        <v>92106</v>
      </c>
      <c r="AR1711" t="s">
        <v>140</v>
      </c>
      <c r="AT1711">
        <v>16192696164</v>
      </c>
      <c r="AV1711" t="s">
        <v>406</v>
      </c>
      <c r="AW1711" t="s">
        <v>407</v>
      </c>
      <c r="AX1711" t="s">
        <v>395</v>
      </c>
      <c r="AY1711" t="s">
        <v>408</v>
      </c>
      <c r="AZ1711" t="s">
        <v>821</v>
      </c>
      <c r="BA1711" t="s">
        <v>822</v>
      </c>
      <c r="BB1711" t="s">
        <v>136</v>
      </c>
      <c r="BC1711" t="s">
        <v>136</v>
      </c>
      <c r="BD1711" t="s">
        <v>148</v>
      </c>
      <c r="BE1711" t="s">
        <v>136</v>
      </c>
      <c r="BF1711" t="s">
        <v>136</v>
      </c>
      <c r="BG1711" t="s">
        <v>134</v>
      </c>
      <c r="BH1711" t="s">
        <v>136</v>
      </c>
      <c r="BN1711" t="s">
        <v>25181</v>
      </c>
      <c r="BO1711" t="s">
        <v>25182</v>
      </c>
      <c r="BP1711">
        <v>85</v>
      </c>
      <c r="BQ1711">
        <v>60</v>
      </c>
      <c r="BR1711">
        <v>60</v>
      </c>
      <c r="BS1711" s="1">
        <v>44200</v>
      </c>
      <c r="BT1711" s="1">
        <v>44504</v>
      </c>
      <c r="BU1711" s="1">
        <v>44200</v>
      </c>
      <c r="BV1711" s="1">
        <v>44504</v>
      </c>
      <c r="BW1711" t="s">
        <v>136</v>
      </c>
      <c r="BX1711">
        <v>45</v>
      </c>
      <c r="BY1711">
        <v>0</v>
      </c>
      <c r="BZ1711">
        <v>8</v>
      </c>
      <c r="CA1711">
        <v>8</v>
      </c>
      <c r="CB1711">
        <v>8</v>
      </c>
      <c r="CC1711">
        <v>8</v>
      </c>
      <c r="CD1711">
        <v>8</v>
      </c>
      <c r="CE1711">
        <v>5</v>
      </c>
      <c r="CF1711" t="str">
        <f>"7:00 AM"</f>
        <v>7:00 AM</v>
      </c>
      <c r="CG1711" t="str">
        <f>"4:30 PM"</f>
        <v>4:30 PM</v>
      </c>
      <c r="CH1711" s="5">
        <v>15.33</v>
      </c>
      <c r="CI1711" t="s">
        <v>146</v>
      </c>
      <c r="CL1711" t="s">
        <v>134</v>
      </c>
      <c r="CM1711" t="s">
        <v>312</v>
      </c>
      <c r="CN1711" t="s">
        <v>148</v>
      </c>
      <c r="CO1711" t="s">
        <v>25183</v>
      </c>
      <c r="CP1711" t="s">
        <v>149</v>
      </c>
      <c r="CQ1711">
        <v>3</v>
      </c>
      <c r="CR1711">
        <v>0</v>
      </c>
      <c r="CS1711" t="s">
        <v>136</v>
      </c>
      <c r="CT1711" t="s">
        <v>136</v>
      </c>
      <c r="CU1711" t="s">
        <v>136</v>
      </c>
      <c r="CV1711" t="s">
        <v>134</v>
      </c>
      <c r="CW1711" t="s">
        <v>134</v>
      </c>
      <c r="CX1711">
        <v>50</v>
      </c>
      <c r="CY1711" t="s">
        <v>134</v>
      </c>
      <c r="CZ1711" t="s">
        <v>134</v>
      </c>
      <c r="DA1711" t="s">
        <v>134</v>
      </c>
      <c r="DB1711" t="s">
        <v>134</v>
      </c>
      <c r="DC1711" t="s">
        <v>134</v>
      </c>
      <c r="DD1711" t="s">
        <v>136</v>
      </c>
      <c r="DF1711" s="2" t="s">
        <v>25184</v>
      </c>
      <c r="DG1711" t="s">
        <v>25178</v>
      </c>
      <c r="DH1711" t="s">
        <v>5356</v>
      </c>
      <c r="DI1711" t="s">
        <v>395</v>
      </c>
      <c r="DJ1711" s="4">
        <v>95401</v>
      </c>
      <c r="DK1711" t="s">
        <v>4518</v>
      </c>
      <c r="DL1711" t="s">
        <v>134</v>
      </c>
      <c r="DM1711">
        <v>22</v>
      </c>
      <c r="DN1711" t="s">
        <v>25185</v>
      </c>
      <c r="DO1711" t="s">
        <v>5356</v>
      </c>
      <c r="DP1711" t="s">
        <v>395</v>
      </c>
      <c r="DQ1711" t="str">
        <f>"95401"</f>
        <v>95401</v>
      </c>
      <c r="DR1711" t="s">
        <v>4518</v>
      </c>
      <c r="DS1711" t="s">
        <v>296</v>
      </c>
      <c r="DT1711">
        <v>4</v>
      </c>
      <c r="DU1711">
        <v>15</v>
      </c>
      <c r="DV1711" t="s">
        <v>134</v>
      </c>
      <c r="DW1711" t="s">
        <v>134</v>
      </c>
      <c r="DX1711" t="s">
        <v>134</v>
      </c>
      <c r="DY1711" t="s">
        <v>134</v>
      </c>
      <c r="DZ1711">
        <v>3</v>
      </c>
      <c r="EA1711" t="s">
        <v>136</v>
      </c>
      <c r="EC1711" s="5">
        <v>12.68</v>
      </c>
      <c r="ED1711" s="5">
        <v>55</v>
      </c>
      <c r="EE1711">
        <v>17075682455</v>
      </c>
      <c r="EF1711" t="s">
        <v>25180</v>
      </c>
      <c r="EG1711" t="s">
        <v>148</v>
      </c>
      <c r="EH1711">
        <v>4</v>
      </c>
    </row>
    <row r="1712" spans="1:138" ht="15" customHeight="1" x14ac:dyDescent="0.35">
      <c r="A1712" t="s">
        <v>15251</v>
      </c>
      <c r="B1712" t="s">
        <v>157</v>
      </c>
      <c r="C1712" s="1">
        <v>44145.538882523149</v>
      </c>
      <c r="D1712" s="1">
        <v>44179</v>
      </c>
      <c r="E1712" t="s">
        <v>133</v>
      </c>
      <c r="F1712" t="s">
        <v>136</v>
      </c>
      <c r="G1712" t="s">
        <v>135</v>
      </c>
      <c r="H1712" t="s">
        <v>136</v>
      </c>
      <c r="I1712" t="s">
        <v>15252</v>
      </c>
      <c r="K1712" t="s">
        <v>15253</v>
      </c>
      <c r="L1712" t="s">
        <v>155</v>
      </c>
      <c r="M1712" t="s">
        <v>7951</v>
      </c>
      <c r="N1712" t="s">
        <v>1128</v>
      </c>
      <c r="O1712" s="4">
        <v>58801</v>
      </c>
      <c r="P1712" t="s">
        <v>140</v>
      </c>
      <c r="Q1712" t="s">
        <v>155</v>
      </c>
      <c r="R1712">
        <v>17017701275</v>
      </c>
      <c r="T1712">
        <v>115113</v>
      </c>
      <c r="U1712" t="s">
        <v>15254</v>
      </c>
      <c r="V1712" t="s">
        <v>3648</v>
      </c>
      <c r="X1712" t="s">
        <v>164</v>
      </c>
      <c r="Y1712" t="s">
        <v>15253</v>
      </c>
      <c r="AA1712" t="s">
        <v>7951</v>
      </c>
      <c r="AB1712" t="s">
        <v>1128</v>
      </c>
      <c r="AC1712" s="4">
        <v>58801</v>
      </c>
      <c r="AD1712" t="s">
        <v>140</v>
      </c>
      <c r="AF1712">
        <v>17017701275</v>
      </c>
      <c r="AH1712" t="s">
        <v>155</v>
      </c>
      <c r="AI1712" t="s">
        <v>168</v>
      </c>
      <c r="AJ1712" t="s">
        <v>281</v>
      </c>
      <c r="AK1712" t="s">
        <v>282</v>
      </c>
      <c r="AL1712" t="s">
        <v>250</v>
      </c>
      <c r="AM1712" t="s">
        <v>283</v>
      </c>
      <c r="AN1712" t="s">
        <v>284</v>
      </c>
      <c r="AO1712" t="s">
        <v>285</v>
      </c>
      <c r="AP1712" t="s">
        <v>221</v>
      </c>
      <c r="AQ1712" s="4">
        <v>37862</v>
      </c>
      <c r="AR1712" t="s">
        <v>140</v>
      </c>
      <c r="AT1712">
        <v>18653663731</v>
      </c>
      <c r="AV1712" t="s">
        <v>1107</v>
      </c>
      <c r="AW1712" t="s">
        <v>287</v>
      </c>
      <c r="AZ1712" t="s">
        <v>288</v>
      </c>
      <c r="BA1712" t="s">
        <v>289</v>
      </c>
      <c r="BB1712" t="s">
        <v>136</v>
      </c>
      <c r="BC1712" t="s">
        <v>136</v>
      </c>
      <c r="BD1712" t="s">
        <v>148</v>
      </c>
      <c r="BE1712" t="s">
        <v>136</v>
      </c>
      <c r="BF1712" t="s">
        <v>136</v>
      </c>
      <c r="BG1712" t="s">
        <v>134</v>
      </c>
      <c r="BH1712" t="s">
        <v>136</v>
      </c>
      <c r="BN1712" t="s">
        <v>15255</v>
      </c>
      <c r="BO1712" t="s">
        <v>289</v>
      </c>
      <c r="BP1712">
        <v>3</v>
      </c>
      <c r="BQ1712">
        <v>3</v>
      </c>
      <c r="BR1712">
        <v>3</v>
      </c>
      <c r="BS1712" s="1">
        <v>44211</v>
      </c>
      <c r="BT1712" s="1">
        <v>44515</v>
      </c>
      <c r="BU1712" s="1">
        <v>44211</v>
      </c>
      <c r="BV1712" s="1">
        <v>44515</v>
      </c>
      <c r="BW1712" t="s">
        <v>136</v>
      </c>
      <c r="BX1712">
        <v>40</v>
      </c>
      <c r="BY1712">
        <v>0</v>
      </c>
      <c r="BZ1712">
        <v>8</v>
      </c>
      <c r="CA1712">
        <v>8</v>
      </c>
      <c r="CB1712">
        <v>8</v>
      </c>
      <c r="CC1712">
        <v>8</v>
      </c>
      <c r="CD1712">
        <v>8</v>
      </c>
      <c r="CE1712">
        <v>0</v>
      </c>
      <c r="CF1712" t="str">
        <f>"8:00 AM"</f>
        <v>8:00 AM</v>
      </c>
      <c r="CG1712" t="str">
        <f>"5:00 PM"</f>
        <v>5:00 PM</v>
      </c>
      <c r="CH1712" s="5">
        <v>14.99</v>
      </c>
      <c r="CI1712" t="s">
        <v>146</v>
      </c>
      <c r="CL1712" t="s">
        <v>134</v>
      </c>
      <c r="CM1712" t="s">
        <v>312</v>
      </c>
      <c r="CN1712" t="s">
        <v>148</v>
      </c>
      <c r="CO1712" s="2" t="s">
        <v>2368</v>
      </c>
      <c r="CP1712" t="s">
        <v>149</v>
      </c>
      <c r="CQ1712">
        <v>3</v>
      </c>
      <c r="CR1712">
        <v>0</v>
      </c>
      <c r="CS1712" t="s">
        <v>136</v>
      </c>
      <c r="CT1712" t="s">
        <v>134</v>
      </c>
      <c r="CU1712" t="s">
        <v>136</v>
      </c>
      <c r="CV1712" t="s">
        <v>136</v>
      </c>
      <c r="CW1712" t="s">
        <v>136</v>
      </c>
      <c r="CY1712" t="s">
        <v>136</v>
      </c>
      <c r="CZ1712" t="s">
        <v>136</v>
      </c>
      <c r="DA1712" t="s">
        <v>136</v>
      </c>
      <c r="DB1712" t="s">
        <v>136</v>
      </c>
      <c r="DC1712" t="s">
        <v>136</v>
      </c>
      <c r="DD1712" t="s">
        <v>136</v>
      </c>
      <c r="DF1712" t="s">
        <v>4856</v>
      </c>
      <c r="DG1712" t="s">
        <v>15253</v>
      </c>
      <c r="DH1712" t="s">
        <v>7951</v>
      </c>
      <c r="DI1712" t="s">
        <v>1128</v>
      </c>
      <c r="DJ1712" s="4">
        <v>58801</v>
      </c>
      <c r="DK1712" t="s">
        <v>4196</v>
      </c>
      <c r="DL1712" t="s">
        <v>136</v>
      </c>
      <c r="DM1712">
        <v>1</v>
      </c>
      <c r="DN1712" t="s">
        <v>15256</v>
      </c>
      <c r="DO1712" t="s">
        <v>7951</v>
      </c>
      <c r="DP1712" t="s">
        <v>1128</v>
      </c>
      <c r="DQ1712" t="str">
        <f>"58801"</f>
        <v>58801</v>
      </c>
      <c r="DR1712" t="s">
        <v>4196</v>
      </c>
      <c r="DS1712" t="s">
        <v>15257</v>
      </c>
      <c r="DT1712">
        <v>2</v>
      </c>
      <c r="DU1712">
        <v>8</v>
      </c>
      <c r="DV1712" t="s">
        <v>134</v>
      </c>
      <c r="DW1712" t="s">
        <v>134</v>
      </c>
      <c r="DX1712" t="s">
        <v>134</v>
      </c>
      <c r="DY1712" t="s">
        <v>136</v>
      </c>
      <c r="DZ1712">
        <v>1</v>
      </c>
      <c r="EA1712" t="s">
        <v>136</v>
      </c>
      <c r="EC1712" s="5">
        <v>12.68</v>
      </c>
      <c r="ED1712" s="5">
        <v>55</v>
      </c>
      <c r="EE1712">
        <v>17017701275</v>
      </c>
      <c r="EF1712" t="s">
        <v>15258</v>
      </c>
      <c r="EG1712" t="s">
        <v>15259</v>
      </c>
      <c r="EH1712">
        <v>1</v>
      </c>
    </row>
    <row r="1713" spans="1:138" ht="15" customHeight="1" x14ac:dyDescent="0.35">
      <c r="A1713" t="s">
        <v>16297</v>
      </c>
      <c r="B1713" t="s">
        <v>157</v>
      </c>
      <c r="C1713" s="1">
        <v>44150.427079513887</v>
      </c>
      <c r="D1713" s="1">
        <v>44179</v>
      </c>
      <c r="E1713" t="s">
        <v>133</v>
      </c>
      <c r="F1713" t="s">
        <v>136</v>
      </c>
      <c r="G1713" t="s">
        <v>135</v>
      </c>
      <c r="H1713" t="s">
        <v>136</v>
      </c>
      <c r="I1713" t="s">
        <v>16298</v>
      </c>
      <c r="J1713" t="s">
        <v>16299</v>
      </c>
      <c r="K1713" t="s">
        <v>16300</v>
      </c>
      <c r="M1713" t="s">
        <v>2841</v>
      </c>
      <c r="N1713" t="s">
        <v>1114</v>
      </c>
      <c r="O1713" s="4">
        <v>98902</v>
      </c>
      <c r="P1713" t="s">
        <v>140</v>
      </c>
      <c r="R1713">
        <v>15093461410</v>
      </c>
      <c r="T1713">
        <v>1119</v>
      </c>
      <c r="U1713" t="s">
        <v>16301</v>
      </c>
      <c r="V1713" t="s">
        <v>16302</v>
      </c>
      <c r="X1713" t="s">
        <v>16303</v>
      </c>
      <c r="Y1713" t="s">
        <v>16304</v>
      </c>
      <c r="AA1713" t="s">
        <v>16305</v>
      </c>
      <c r="AB1713" t="s">
        <v>1114</v>
      </c>
      <c r="AC1713" s="4">
        <v>99344</v>
      </c>
      <c r="AD1713" t="s">
        <v>140</v>
      </c>
      <c r="AF1713">
        <v>15093461410</v>
      </c>
      <c r="AH1713" t="s">
        <v>16306</v>
      </c>
      <c r="AZ1713" t="s">
        <v>175</v>
      </c>
      <c r="BA1713" t="s">
        <v>176</v>
      </c>
      <c r="BB1713" t="s">
        <v>136</v>
      </c>
      <c r="BC1713" t="s">
        <v>136</v>
      </c>
      <c r="BD1713" t="s">
        <v>148</v>
      </c>
      <c r="BE1713" t="s">
        <v>136</v>
      </c>
      <c r="BF1713" t="s">
        <v>136</v>
      </c>
      <c r="BG1713" t="s">
        <v>134</v>
      </c>
      <c r="BH1713" t="s">
        <v>136</v>
      </c>
      <c r="BN1713" t="s">
        <v>16307</v>
      </c>
      <c r="BO1713" t="s">
        <v>16308</v>
      </c>
      <c r="BP1713">
        <v>500</v>
      </c>
      <c r="BQ1713">
        <v>250</v>
      </c>
      <c r="BR1713">
        <v>250</v>
      </c>
      <c r="BS1713" s="1">
        <v>44211</v>
      </c>
      <c r="BT1713" s="1">
        <v>44510</v>
      </c>
      <c r="BU1713" s="1">
        <v>44211</v>
      </c>
      <c r="BV1713" s="1">
        <v>44510</v>
      </c>
      <c r="BW1713" t="s">
        <v>136</v>
      </c>
      <c r="BX1713">
        <v>40</v>
      </c>
      <c r="BY1713">
        <v>0</v>
      </c>
      <c r="BZ1713">
        <v>7</v>
      </c>
      <c r="CA1713">
        <v>7</v>
      </c>
      <c r="CB1713">
        <v>7</v>
      </c>
      <c r="CC1713">
        <v>7</v>
      </c>
      <c r="CD1713">
        <v>7</v>
      </c>
      <c r="CE1713">
        <v>5</v>
      </c>
      <c r="CF1713" t="str">
        <f>"7:30 AM"</f>
        <v>7:30 AM</v>
      </c>
      <c r="CG1713" t="str">
        <f>"3:00 PM"</f>
        <v>3:00 PM</v>
      </c>
      <c r="CH1713" s="5">
        <v>15.83</v>
      </c>
      <c r="CI1713" t="s">
        <v>146</v>
      </c>
      <c r="CJ1713">
        <v>15.83</v>
      </c>
      <c r="CK1713" t="s">
        <v>16309</v>
      </c>
      <c r="CL1713" t="s">
        <v>134</v>
      </c>
      <c r="CM1713" t="s">
        <v>147</v>
      </c>
      <c r="CN1713" t="s">
        <v>148</v>
      </c>
      <c r="CO1713" s="2" t="s">
        <v>16310</v>
      </c>
      <c r="CP1713" t="s">
        <v>149</v>
      </c>
      <c r="CQ1713">
        <v>3</v>
      </c>
      <c r="CR1713">
        <v>0</v>
      </c>
      <c r="CS1713" t="s">
        <v>136</v>
      </c>
      <c r="CT1713" t="s">
        <v>136</v>
      </c>
      <c r="CU1713" t="s">
        <v>136</v>
      </c>
      <c r="CV1713" t="s">
        <v>134</v>
      </c>
      <c r="CW1713" t="s">
        <v>134</v>
      </c>
      <c r="CX1713">
        <v>50</v>
      </c>
      <c r="CY1713" t="s">
        <v>134</v>
      </c>
      <c r="CZ1713" t="s">
        <v>134</v>
      </c>
      <c r="DA1713" t="s">
        <v>134</v>
      </c>
      <c r="DB1713" t="s">
        <v>134</v>
      </c>
      <c r="DC1713" t="s">
        <v>134</v>
      </c>
      <c r="DD1713" t="s">
        <v>136</v>
      </c>
      <c r="DF1713" s="2" t="s">
        <v>16311</v>
      </c>
      <c r="DG1713" t="s">
        <v>16312</v>
      </c>
      <c r="DH1713" t="s">
        <v>16305</v>
      </c>
      <c r="DI1713" t="s">
        <v>1114</v>
      </c>
      <c r="DJ1713" s="4">
        <v>99344</v>
      </c>
      <c r="DK1713" t="s">
        <v>2392</v>
      </c>
      <c r="DL1713" t="s">
        <v>134</v>
      </c>
      <c r="DM1713">
        <v>47</v>
      </c>
      <c r="DN1713" t="s">
        <v>16313</v>
      </c>
      <c r="DO1713" t="s">
        <v>16305</v>
      </c>
      <c r="DP1713" t="s">
        <v>1114</v>
      </c>
      <c r="DQ1713" t="str">
        <f>"99344"</f>
        <v>99344</v>
      </c>
      <c r="DR1713" t="s">
        <v>2392</v>
      </c>
      <c r="DS1713" t="s">
        <v>16314</v>
      </c>
      <c r="DT1713">
        <v>6</v>
      </c>
      <c r="DU1713">
        <v>96</v>
      </c>
      <c r="DV1713" t="s">
        <v>134</v>
      </c>
      <c r="DW1713" t="s">
        <v>134</v>
      </c>
      <c r="DX1713" t="s">
        <v>134</v>
      </c>
      <c r="DY1713" t="s">
        <v>134</v>
      </c>
      <c r="DZ1713">
        <v>10</v>
      </c>
      <c r="EA1713" t="s">
        <v>134</v>
      </c>
      <c r="EB1713" s="5">
        <v>12.68</v>
      </c>
      <c r="EC1713" s="5">
        <v>12.68</v>
      </c>
      <c r="ED1713" s="5">
        <v>55</v>
      </c>
      <c r="EE1713">
        <v>15093461410</v>
      </c>
      <c r="EF1713" t="s">
        <v>16315</v>
      </c>
      <c r="EG1713" t="s">
        <v>16316</v>
      </c>
      <c r="EH1713">
        <v>24</v>
      </c>
    </row>
    <row r="1714" spans="1:138" ht="15" customHeight="1" x14ac:dyDescent="0.35">
      <c r="A1714" t="s">
        <v>10028</v>
      </c>
      <c r="B1714" t="s">
        <v>157</v>
      </c>
      <c r="C1714" s="1">
        <v>44155.664777777776</v>
      </c>
      <c r="D1714" s="1">
        <v>44179</v>
      </c>
      <c r="E1714" t="s">
        <v>133</v>
      </c>
      <c r="F1714" t="s">
        <v>134</v>
      </c>
      <c r="G1714" t="s">
        <v>135</v>
      </c>
      <c r="H1714" t="s">
        <v>136</v>
      </c>
      <c r="I1714" t="s">
        <v>3357</v>
      </c>
      <c r="K1714" t="s">
        <v>1319</v>
      </c>
      <c r="M1714" t="s">
        <v>1320</v>
      </c>
      <c r="N1714" t="s">
        <v>395</v>
      </c>
      <c r="O1714" s="4">
        <v>93907</v>
      </c>
      <c r="P1714" t="s">
        <v>140</v>
      </c>
      <c r="R1714">
        <v>18314436855</v>
      </c>
      <c r="T1714">
        <v>115115</v>
      </c>
      <c r="U1714" t="s">
        <v>1321</v>
      </c>
      <c r="V1714" t="s">
        <v>1690</v>
      </c>
      <c r="X1714" t="s">
        <v>787</v>
      </c>
      <c r="Y1714" t="s">
        <v>1319</v>
      </c>
      <c r="AA1714" t="s">
        <v>1320</v>
      </c>
      <c r="AB1714" t="s">
        <v>395</v>
      </c>
      <c r="AC1714" s="4">
        <v>93907</v>
      </c>
      <c r="AD1714" t="s">
        <v>140</v>
      </c>
      <c r="AF1714">
        <v>18314436855</v>
      </c>
      <c r="AH1714" t="s">
        <v>3358</v>
      </c>
      <c r="AI1714" t="s">
        <v>226</v>
      </c>
      <c r="AJ1714" t="s">
        <v>401</v>
      </c>
      <c r="AK1714" t="s">
        <v>402</v>
      </c>
      <c r="AL1714" t="s">
        <v>403</v>
      </c>
      <c r="AM1714" t="s">
        <v>404</v>
      </c>
      <c r="AO1714" t="s">
        <v>405</v>
      </c>
      <c r="AP1714" t="s">
        <v>395</v>
      </c>
      <c r="AQ1714" s="4">
        <v>92106</v>
      </c>
      <c r="AR1714" t="s">
        <v>140</v>
      </c>
      <c r="AT1714">
        <v>16192696164</v>
      </c>
      <c r="AV1714" t="s">
        <v>406</v>
      </c>
      <c r="AW1714" t="s">
        <v>407</v>
      </c>
      <c r="AX1714" t="s">
        <v>395</v>
      </c>
      <c r="AY1714" t="s">
        <v>408</v>
      </c>
      <c r="AZ1714" t="s">
        <v>175</v>
      </c>
      <c r="BA1714" t="s">
        <v>176</v>
      </c>
      <c r="BB1714" t="s">
        <v>134</v>
      </c>
      <c r="BC1714" t="s">
        <v>134</v>
      </c>
      <c r="BD1714" t="s">
        <v>134</v>
      </c>
      <c r="BE1714" t="s">
        <v>134</v>
      </c>
      <c r="BF1714" t="s">
        <v>136</v>
      </c>
      <c r="BG1714" t="s">
        <v>134</v>
      </c>
      <c r="BH1714" t="s">
        <v>136</v>
      </c>
      <c r="BN1714" t="s">
        <v>10029</v>
      </c>
      <c r="BO1714" t="s">
        <v>10030</v>
      </c>
      <c r="BP1714">
        <v>74</v>
      </c>
      <c r="BQ1714">
        <v>72</v>
      </c>
      <c r="BR1714">
        <v>72</v>
      </c>
      <c r="BS1714" s="1">
        <v>44200</v>
      </c>
      <c r="BT1714" s="1">
        <v>44287</v>
      </c>
      <c r="BU1714" s="1">
        <v>44200</v>
      </c>
      <c r="BV1714" s="1">
        <v>44287</v>
      </c>
      <c r="BW1714" t="s">
        <v>136</v>
      </c>
      <c r="BX1714">
        <v>36</v>
      </c>
      <c r="BY1714">
        <v>0</v>
      </c>
      <c r="BZ1714">
        <v>6</v>
      </c>
      <c r="CA1714">
        <v>6</v>
      </c>
      <c r="CB1714">
        <v>6</v>
      </c>
      <c r="CC1714">
        <v>6</v>
      </c>
      <c r="CD1714">
        <v>6</v>
      </c>
      <c r="CE1714">
        <v>6</v>
      </c>
      <c r="CF1714" t="str">
        <f>"6:00 AM"</f>
        <v>6:00 AM</v>
      </c>
      <c r="CG1714" t="str">
        <f>"1:30 PM"</f>
        <v>1:30 PM</v>
      </c>
      <c r="CH1714" s="5">
        <v>14.77</v>
      </c>
      <c r="CI1714" t="s">
        <v>146</v>
      </c>
      <c r="CL1714" t="s">
        <v>136</v>
      </c>
      <c r="CM1714" t="s">
        <v>147</v>
      </c>
      <c r="CN1714" t="s">
        <v>148</v>
      </c>
      <c r="CO1714" t="s">
        <v>5289</v>
      </c>
      <c r="CP1714" t="s">
        <v>149</v>
      </c>
      <c r="CQ1714">
        <v>3</v>
      </c>
      <c r="CR1714">
        <v>0</v>
      </c>
      <c r="CS1714" t="s">
        <v>136</v>
      </c>
      <c r="CT1714" t="s">
        <v>136</v>
      </c>
      <c r="CU1714" t="s">
        <v>136</v>
      </c>
      <c r="CV1714" t="s">
        <v>134</v>
      </c>
      <c r="CW1714" t="s">
        <v>134</v>
      </c>
      <c r="CX1714">
        <v>50</v>
      </c>
      <c r="CY1714" t="s">
        <v>134</v>
      </c>
      <c r="CZ1714" t="s">
        <v>134</v>
      </c>
      <c r="DA1714" t="s">
        <v>134</v>
      </c>
      <c r="DB1714" t="s">
        <v>134</v>
      </c>
      <c r="DC1714" t="s">
        <v>134</v>
      </c>
      <c r="DD1714" t="s">
        <v>136</v>
      </c>
      <c r="DF1714" s="2" t="s">
        <v>5290</v>
      </c>
      <c r="DG1714" t="s">
        <v>5291</v>
      </c>
      <c r="DH1714" t="s">
        <v>5292</v>
      </c>
      <c r="DI1714" t="s">
        <v>395</v>
      </c>
      <c r="DJ1714" s="4">
        <v>95441</v>
      </c>
      <c r="DK1714" t="s">
        <v>4518</v>
      </c>
      <c r="DL1714" t="s">
        <v>134</v>
      </c>
      <c r="DM1714">
        <v>54</v>
      </c>
      <c r="DN1714" t="s">
        <v>10031</v>
      </c>
      <c r="DO1714" t="s">
        <v>4514</v>
      </c>
      <c r="DP1714" t="s">
        <v>395</v>
      </c>
      <c r="DQ1714" t="str">
        <f>"95448"</f>
        <v>95448</v>
      </c>
      <c r="DR1714" t="s">
        <v>4518</v>
      </c>
      <c r="DS1714" t="s">
        <v>10032</v>
      </c>
      <c r="DT1714">
        <v>11</v>
      </c>
      <c r="DU1714">
        <v>38</v>
      </c>
      <c r="DV1714" t="s">
        <v>134</v>
      </c>
      <c r="DW1714" t="s">
        <v>134</v>
      </c>
      <c r="DX1714" t="s">
        <v>134</v>
      </c>
      <c r="DY1714" t="s">
        <v>134</v>
      </c>
      <c r="DZ1714">
        <v>2</v>
      </c>
      <c r="EA1714" t="s">
        <v>136</v>
      </c>
      <c r="EC1714" s="5">
        <v>12.68</v>
      </c>
      <c r="ED1714" s="5">
        <v>55</v>
      </c>
      <c r="EE1714">
        <v>18314436855</v>
      </c>
      <c r="EF1714" t="s">
        <v>3358</v>
      </c>
      <c r="EG1714" t="s">
        <v>148</v>
      </c>
      <c r="EH1714">
        <v>0</v>
      </c>
    </row>
    <row r="1715" spans="1:138" ht="15" customHeight="1" x14ac:dyDescent="0.35">
      <c r="A1715" t="s">
        <v>19935</v>
      </c>
      <c r="B1715" t="s">
        <v>157</v>
      </c>
      <c r="C1715" s="1">
        <v>44147.508842708332</v>
      </c>
      <c r="D1715" s="1">
        <v>44179</v>
      </c>
      <c r="E1715" t="s">
        <v>133</v>
      </c>
      <c r="F1715" t="s">
        <v>136</v>
      </c>
      <c r="G1715" t="s">
        <v>135</v>
      </c>
      <c r="H1715" t="s">
        <v>136</v>
      </c>
      <c r="I1715" t="s">
        <v>19936</v>
      </c>
      <c r="K1715" t="s">
        <v>19937</v>
      </c>
      <c r="M1715" t="s">
        <v>19938</v>
      </c>
      <c r="N1715" t="s">
        <v>1663</v>
      </c>
      <c r="O1715" s="4">
        <v>15057</v>
      </c>
      <c r="P1715" t="s">
        <v>140</v>
      </c>
      <c r="R1715">
        <v>17249262541</v>
      </c>
      <c r="T1715">
        <v>11121</v>
      </c>
      <c r="U1715" t="s">
        <v>19939</v>
      </c>
      <c r="V1715" t="s">
        <v>19940</v>
      </c>
      <c r="X1715" t="s">
        <v>1157</v>
      </c>
      <c r="Y1715" t="s">
        <v>19941</v>
      </c>
      <c r="AA1715" t="s">
        <v>19942</v>
      </c>
      <c r="AB1715" t="s">
        <v>1663</v>
      </c>
      <c r="AC1715" s="4">
        <v>15057</v>
      </c>
      <c r="AD1715" t="s">
        <v>140</v>
      </c>
      <c r="AF1715">
        <v>17249262541</v>
      </c>
      <c r="AH1715" t="s">
        <v>912</v>
      </c>
      <c r="AI1715" t="s">
        <v>168</v>
      </c>
      <c r="AJ1715" t="s">
        <v>913</v>
      </c>
      <c r="AK1715" t="s">
        <v>914</v>
      </c>
      <c r="AL1715" t="s">
        <v>845</v>
      </c>
      <c r="AM1715" t="s">
        <v>561</v>
      </c>
      <c r="AN1715" t="s">
        <v>562</v>
      </c>
      <c r="AO1715" t="s">
        <v>563</v>
      </c>
      <c r="AP1715" t="s">
        <v>564</v>
      </c>
      <c r="AQ1715" s="4">
        <v>22949</v>
      </c>
      <c r="AR1715" t="s">
        <v>140</v>
      </c>
      <c r="AT1715">
        <v>14342634300</v>
      </c>
      <c r="AV1715" t="s">
        <v>915</v>
      </c>
      <c r="AW1715" t="s">
        <v>566</v>
      </c>
      <c r="AZ1715" t="s">
        <v>821</v>
      </c>
      <c r="BA1715" t="s">
        <v>822</v>
      </c>
      <c r="BB1715" t="s">
        <v>136</v>
      </c>
      <c r="BC1715" t="s">
        <v>136</v>
      </c>
      <c r="BD1715" t="s">
        <v>148</v>
      </c>
      <c r="BE1715" t="s">
        <v>136</v>
      </c>
      <c r="BF1715" t="s">
        <v>136</v>
      </c>
      <c r="BG1715" t="s">
        <v>134</v>
      </c>
      <c r="BH1715" t="s">
        <v>136</v>
      </c>
      <c r="BI1715" t="s">
        <v>916</v>
      </c>
      <c r="BJ1715" t="s">
        <v>917</v>
      </c>
      <c r="BK1715" t="s">
        <v>504</v>
      </c>
      <c r="BL1715" t="s">
        <v>566</v>
      </c>
      <c r="BM1715" t="s">
        <v>912</v>
      </c>
      <c r="BN1715" t="s">
        <v>19943</v>
      </c>
      <c r="BO1715" t="s">
        <v>1160</v>
      </c>
      <c r="BP1715">
        <v>2</v>
      </c>
      <c r="BQ1715">
        <v>2</v>
      </c>
      <c r="BR1715">
        <v>2</v>
      </c>
      <c r="BS1715" s="1">
        <v>44216</v>
      </c>
      <c r="BT1715" s="1">
        <v>44397</v>
      </c>
      <c r="BU1715" s="1">
        <v>44216</v>
      </c>
      <c r="BV1715" s="1">
        <v>44397</v>
      </c>
      <c r="BW1715" t="s">
        <v>136</v>
      </c>
      <c r="BX1715">
        <v>57</v>
      </c>
      <c r="BY1715">
        <v>0</v>
      </c>
      <c r="BZ1715">
        <v>9.5</v>
      </c>
      <c r="CA1715">
        <v>9.5</v>
      </c>
      <c r="CB1715">
        <v>9.5</v>
      </c>
      <c r="CC1715">
        <v>9.5</v>
      </c>
      <c r="CD1715">
        <v>9.5</v>
      </c>
      <c r="CE1715">
        <v>9.5</v>
      </c>
      <c r="CF1715" t="str">
        <f>"7:00 AM"</f>
        <v>7:00 AM</v>
      </c>
      <c r="CG1715" t="str">
        <f>"5:00 PM"</f>
        <v>5:00 PM</v>
      </c>
      <c r="CH1715" s="5">
        <v>13.34</v>
      </c>
      <c r="CI1715" t="s">
        <v>146</v>
      </c>
      <c r="CL1715" t="s">
        <v>136</v>
      </c>
      <c r="CM1715" t="s">
        <v>312</v>
      </c>
      <c r="CN1715" t="s">
        <v>148</v>
      </c>
      <c r="CO1715" t="s">
        <v>1714</v>
      </c>
      <c r="CP1715" t="s">
        <v>149</v>
      </c>
      <c r="CQ1715">
        <v>3</v>
      </c>
      <c r="CR1715">
        <v>0</v>
      </c>
      <c r="CS1715" t="s">
        <v>136</v>
      </c>
      <c r="CT1715" t="s">
        <v>136</v>
      </c>
      <c r="CU1715" t="s">
        <v>136</v>
      </c>
      <c r="CV1715" t="s">
        <v>136</v>
      </c>
      <c r="CW1715" t="s">
        <v>134</v>
      </c>
      <c r="CX1715">
        <v>100</v>
      </c>
      <c r="CY1715" t="s">
        <v>134</v>
      </c>
      <c r="CZ1715" t="s">
        <v>134</v>
      </c>
      <c r="DA1715" t="s">
        <v>134</v>
      </c>
      <c r="DB1715" t="s">
        <v>134</v>
      </c>
      <c r="DC1715" t="s">
        <v>134</v>
      </c>
      <c r="DD1715" t="s">
        <v>136</v>
      </c>
      <c r="DF1715" t="s">
        <v>19944</v>
      </c>
      <c r="DG1715" t="s">
        <v>19945</v>
      </c>
      <c r="DH1715" t="s">
        <v>19938</v>
      </c>
      <c r="DI1715" t="s">
        <v>1663</v>
      </c>
      <c r="DJ1715" s="4">
        <v>15057</v>
      </c>
      <c r="DK1715" t="s">
        <v>866</v>
      </c>
      <c r="DL1715" t="s">
        <v>136</v>
      </c>
      <c r="DM1715">
        <v>1</v>
      </c>
      <c r="DN1715" t="s">
        <v>19946</v>
      </c>
      <c r="DO1715" t="s">
        <v>19942</v>
      </c>
      <c r="DP1715" t="s">
        <v>1663</v>
      </c>
      <c r="DQ1715" t="str">
        <f>"15057"</f>
        <v>15057</v>
      </c>
      <c r="DR1715" t="s">
        <v>866</v>
      </c>
      <c r="DS1715" t="s">
        <v>19947</v>
      </c>
      <c r="DT1715">
        <v>1</v>
      </c>
      <c r="DU1715">
        <v>4</v>
      </c>
      <c r="DV1715" t="s">
        <v>134</v>
      </c>
      <c r="DW1715" t="s">
        <v>134</v>
      </c>
      <c r="DX1715" t="s">
        <v>134</v>
      </c>
      <c r="DY1715" t="s">
        <v>136</v>
      </c>
      <c r="DZ1715">
        <v>1</v>
      </c>
      <c r="EA1715" t="s">
        <v>134</v>
      </c>
      <c r="EB1715" s="5">
        <v>12.68</v>
      </c>
      <c r="EC1715" s="5">
        <v>12.68</v>
      </c>
      <c r="ED1715" s="5">
        <v>55</v>
      </c>
      <c r="EE1715" t="s">
        <v>148</v>
      </c>
      <c r="EF1715" t="s">
        <v>577</v>
      </c>
      <c r="EG1715" t="s">
        <v>2780</v>
      </c>
      <c r="EH1715">
        <v>0</v>
      </c>
    </row>
    <row r="1716" spans="1:138" ht="15" customHeight="1" x14ac:dyDescent="0.35">
      <c r="A1716" t="s">
        <v>14962</v>
      </c>
      <c r="B1716" t="s">
        <v>157</v>
      </c>
      <c r="C1716" s="1">
        <v>44165.690233333335</v>
      </c>
      <c r="D1716" s="1">
        <v>44179</v>
      </c>
      <c r="E1716" t="s">
        <v>133</v>
      </c>
      <c r="F1716" t="s">
        <v>134</v>
      </c>
      <c r="G1716" t="s">
        <v>135</v>
      </c>
      <c r="H1716" t="s">
        <v>136</v>
      </c>
      <c r="I1716" t="s">
        <v>14963</v>
      </c>
      <c r="K1716" t="s">
        <v>14964</v>
      </c>
      <c r="L1716" t="s">
        <v>14965</v>
      </c>
      <c r="M1716" t="s">
        <v>14966</v>
      </c>
      <c r="N1716" t="s">
        <v>611</v>
      </c>
      <c r="O1716" s="4">
        <v>57626</v>
      </c>
      <c r="P1716" t="s">
        <v>140</v>
      </c>
      <c r="R1716">
        <v>16052285236</v>
      </c>
      <c r="T1716">
        <v>112910</v>
      </c>
      <c r="U1716" t="s">
        <v>1211</v>
      </c>
      <c r="V1716" t="s">
        <v>1148</v>
      </c>
      <c r="W1716" t="s">
        <v>148</v>
      </c>
      <c r="X1716" t="s">
        <v>164</v>
      </c>
      <c r="Y1716" t="s">
        <v>14964</v>
      </c>
      <c r="Z1716" t="s">
        <v>14965</v>
      </c>
      <c r="AA1716" t="s">
        <v>14966</v>
      </c>
      <c r="AB1716" t="s">
        <v>611</v>
      </c>
      <c r="AC1716" s="4">
        <v>57626</v>
      </c>
      <c r="AD1716" t="s">
        <v>140</v>
      </c>
      <c r="AF1716">
        <v>16052285236</v>
      </c>
      <c r="AH1716" t="s">
        <v>14967</v>
      </c>
      <c r="AI1716" t="s">
        <v>168</v>
      </c>
      <c r="AJ1716" t="s">
        <v>1941</v>
      </c>
      <c r="AK1716" t="s">
        <v>1942</v>
      </c>
      <c r="AL1716" t="s">
        <v>1943</v>
      </c>
      <c r="AM1716" t="s">
        <v>1944</v>
      </c>
      <c r="AN1716" t="s">
        <v>1945</v>
      </c>
      <c r="AO1716" t="s">
        <v>1946</v>
      </c>
      <c r="AP1716" t="s">
        <v>374</v>
      </c>
      <c r="AQ1716" s="4">
        <v>78266</v>
      </c>
      <c r="AR1716" t="s">
        <v>140</v>
      </c>
      <c r="AT1716">
        <v>18305844555</v>
      </c>
      <c r="AV1716" t="s">
        <v>1947</v>
      </c>
      <c r="AW1716" t="s">
        <v>1948</v>
      </c>
      <c r="AZ1716" t="s">
        <v>334</v>
      </c>
      <c r="BA1716" t="s">
        <v>335</v>
      </c>
      <c r="BB1716" t="s">
        <v>134</v>
      </c>
      <c r="BC1716" t="s">
        <v>134</v>
      </c>
      <c r="BD1716" t="s">
        <v>134</v>
      </c>
      <c r="BE1716" t="s">
        <v>134</v>
      </c>
      <c r="BF1716" t="s">
        <v>136</v>
      </c>
      <c r="BG1716" t="s">
        <v>134</v>
      </c>
      <c r="BH1716" t="s">
        <v>136</v>
      </c>
      <c r="BN1716" t="s">
        <v>14968</v>
      </c>
      <c r="BO1716" t="s">
        <v>7737</v>
      </c>
      <c r="BP1716">
        <v>6</v>
      </c>
      <c r="BQ1716">
        <v>6</v>
      </c>
      <c r="BR1716">
        <v>6</v>
      </c>
      <c r="BS1716" s="1">
        <v>44211</v>
      </c>
      <c r="BT1716" s="1">
        <v>44500</v>
      </c>
      <c r="BU1716" s="1">
        <v>44211</v>
      </c>
      <c r="BV1716" s="1">
        <v>44500</v>
      </c>
      <c r="BW1716" t="s">
        <v>136</v>
      </c>
      <c r="BX1716">
        <v>40</v>
      </c>
      <c r="BY1716">
        <v>0</v>
      </c>
      <c r="BZ1716">
        <v>8</v>
      </c>
      <c r="CA1716">
        <v>8</v>
      </c>
      <c r="CB1716">
        <v>8</v>
      </c>
      <c r="CC1716">
        <v>8</v>
      </c>
      <c r="CD1716">
        <v>8</v>
      </c>
      <c r="CE1716">
        <v>0</v>
      </c>
      <c r="CF1716" t="str">
        <f>"8:00 AM"</f>
        <v>8:00 AM</v>
      </c>
      <c r="CG1716" t="str">
        <f>"5:00 PM"</f>
        <v>5:00 PM</v>
      </c>
      <c r="CH1716" s="5">
        <v>14.99</v>
      </c>
      <c r="CI1716" t="s">
        <v>146</v>
      </c>
      <c r="CJ1716">
        <v>0</v>
      </c>
      <c r="CK1716" t="s">
        <v>148</v>
      </c>
      <c r="CL1716" t="s">
        <v>136</v>
      </c>
      <c r="CM1716" t="s">
        <v>312</v>
      </c>
      <c r="CN1716" t="s">
        <v>148</v>
      </c>
      <c r="CO1716" s="2" t="s">
        <v>1949</v>
      </c>
      <c r="CP1716" t="s">
        <v>149</v>
      </c>
      <c r="CQ1716">
        <v>3</v>
      </c>
      <c r="CR1716">
        <v>0</v>
      </c>
      <c r="CS1716" t="s">
        <v>136</v>
      </c>
      <c r="CT1716" t="s">
        <v>134</v>
      </c>
      <c r="CU1716" t="s">
        <v>136</v>
      </c>
      <c r="CV1716" t="s">
        <v>136</v>
      </c>
      <c r="CW1716" t="s">
        <v>134</v>
      </c>
      <c r="CX1716">
        <v>50</v>
      </c>
      <c r="CY1716" t="s">
        <v>136</v>
      </c>
      <c r="CZ1716" t="s">
        <v>136</v>
      </c>
      <c r="DA1716" t="s">
        <v>136</v>
      </c>
      <c r="DB1716" t="s">
        <v>136</v>
      </c>
      <c r="DC1716" t="s">
        <v>134</v>
      </c>
      <c r="DD1716" t="s">
        <v>136</v>
      </c>
      <c r="DF1716" t="s">
        <v>9482</v>
      </c>
      <c r="DG1716" t="s">
        <v>14969</v>
      </c>
      <c r="DH1716" t="s">
        <v>14966</v>
      </c>
      <c r="DI1716" t="s">
        <v>611</v>
      </c>
      <c r="DJ1716" s="4">
        <v>57626</v>
      </c>
      <c r="DK1716" t="s">
        <v>3383</v>
      </c>
      <c r="DL1716" t="s">
        <v>134</v>
      </c>
      <c r="DM1716">
        <v>16</v>
      </c>
      <c r="DN1716" s="2" t="s">
        <v>14970</v>
      </c>
      <c r="DO1716" t="s">
        <v>14966</v>
      </c>
      <c r="DP1716" t="s">
        <v>611</v>
      </c>
      <c r="DQ1716" t="str">
        <f>"57626"</f>
        <v>57626</v>
      </c>
      <c r="DR1716" t="s">
        <v>3383</v>
      </c>
      <c r="DS1716" t="s">
        <v>14971</v>
      </c>
      <c r="DT1716">
        <v>1</v>
      </c>
      <c r="DU1716">
        <v>6</v>
      </c>
      <c r="DV1716" t="s">
        <v>134</v>
      </c>
      <c r="DW1716" t="s">
        <v>134</v>
      </c>
      <c r="DX1716" t="s">
        <v>134</v>
      </c>
      <c r="DY1716" t="s">
        <v>136</v>
      </c>
      <c r="DZ1716">
        <v>1</v>
      </c>
      <c r="EA1716" t="s">
        <v>136</v>
      </c>
      <c r="EC1716" s="5">
        <v>12.68</v>
      </c>
      <c r="ED1716" s="5">
        <v>55</v>
      </c>
      <c r="EE1716">
        <v>16053974542</v>
      </c>
      <c r="EF1716" t="s">
        <v>14967</v>
      </c>
      <c r="EG1716" t="s">
        <v>148</v>
      </c>
      <c r="EH1716">
        <v>0</v>
      </c>
    </row>
    <row r="1717" spans="1:138" ht="15" customHeight="1" x14ac:dyDescent="0.35">
      <c r="A1717" t="s">
        <v>4576</v>
      </c>
      <c r="B1717" t="s">
        <v>157</v>
      </c>
      <c r="C1717" s="1">
        <v>44152.51518159722</v>
      </c>
      <c r="D1717" s="1">
        <v>44179</v>
      </c>
      <c r="E1717" t="s">
        <v>133</v>
      </c>
      <c r="F1717" t="s">
        <v>136</v>
      </c>
      <c r="G1717" t="s">
        <v>135</v>
      </c>
      <c r="H1717" t="s">
        <v>136</v>
      </c>
      <c r="I1717" t="s">
        <v>4577</v>
      </c>
      <c r="K1717" t="s">
        <v>4578</v>
      </c>
      <c r="M1717" t="s">
        <v>2110</v>
      </c>
      <c r="N1717" t="s">
        <v>1358</v>
      </c>
      <c r="O1717" s="4">
        <v>81526</v>
      </c>
      <c r="P1717" t="s">
        <v>140</v>
      </c>
      <c r="R1717">
        <v>19704649460</v>
      </c>
      <c r="T1717">
        <v>1113</v>
      </c>
      <c r="U1717" t="s">
        <v>1260</v>
      </c>
      <c r="V1717" t="s">
        <v>4579</v>
      </c>
      <c r="W1717" t="s">
        <v>4580</v>
      </c>
      <c r="X1717" t="s">
        <v>4581</v>
      </c>
      <c r="Y1717" t="s">
        <v>4578</v>
      </c>
      <c r="AA1717" t="s">
        <v>2110</v>
      </c>
      <c r="AB1717" t="s">
        <v>1358</v>
      </c>
      <c r="AC1717" s="4">
        <v>81526</v>
      </c>
      <c r="AD1717" t="s">
        <v>140</v>
      </c>
      <c r="AF1717">
        <v>19704649460</v>
      </c>
      <c r="AH1717" t="s">
        <v>4582</v>
      </c>
      <c r="AI1717" t="s">
        <v>226</v>
      </c>
      <c r="AJ1717" t="s">
        <v>2783</v>
      </c>
      <c r="AK1717" t="s">
        <v>786</v>
      </c>
      <c r="AM1717" t="s">
        <v>4583</v>
      </c>
      <c r="AN1717" t="s">
        <v>2784</v>
      </c>
      <c r="AO1717" t="s">
        <v>373</v>
      </c>
      <c r="AP1717" t="s">
        <v>374</v>
      </c>
      <c r="AQ1717" s="4">
        <v>78746</v>
      </c>
      <c r="AR1717" t="s">
        <v>140</v>
      </c>
      <c r="AT1717">
        <v>15123470007</v>
      </c>
      <c r="AV1717" t="s">
        <v>2785</v>
      </c>
      <c r="AW1717" t="s">
        <v>2786</v>
      </c>
      <c r="AX1717" t="s">
        <v>374</v>
      </c>
      <c r="AY1717" t="s">
        <v>1379</v>
      </c>
      <c r="AZ1717" t="s">
        <v>821</v>
      </c>
      <c r="BA1717" t="s">
        <v>822</v>
      </c>
      <c r="BB1717" t="s">
        <v>136</v>
      </c>
      <c r="BC1717" t="s">
        <v>136</v>
      </c>
      <c r="BD1717" t="s">
        <v>148</v>
      </c>
      <c r="BE1717" t="s">
        <v>136</v>
      </c>
      <c r="BF1717" t="s">
        <v>136</v>
      </c>
      <c r="BG1717" t="s">
        <v>134</v>
      </c>
      <c r="BH1717" t="s">
        <v>136</v>
      </c>
      <c r="BN1717" t="s">
        <v>4584</v>
      </c>
      <c r="BO1717" t="s">
        <v>381</v>
      </c>
      <c r="BP1717">
        <v>35</v>
      </c>
      <c r="BQ1717">
        <v>35</v>
      </c>
      <c r="BR1717">
        <v>35</v>
      </c>
      <c r="BS1717" s="1">
        <v>44207</v>
      </c>
      <c r="BT1717" s="1">
        <v>44467</v>
      </c>
      <c r="BU1717" s="1">
        <v>44207</v>
      </c>
      <c r="BV1717" s="1">
        <v>44467</v>
      </c>
      <c r="BW1717" t="s">
        <v>136</v>
      </c>
      <c r="BX1717">
        <v>35</v>
      </c>
      <c r="BY1717">
        <v>0</v>
      </c>
      <c r="BZ1717">
        <v>7</v>
      </c>
      <c r="CA1717">
        <v>7</v>
      </c>
      <c r="CB1717">
        <v>7</v>
      </c>
      <c r="CC1717">
        <v>7</v>
      </c>
      <c r="CD1717">
        <v>7</v>
      </c>
      <c r="CE1717">
        <v>0</v>
      </c>
      <c r="CF1717" t="str">
        <f>"8:00 AM"</f>
        <v>8:00 AM</v>
      </c>
      <c r="CG1717" t="str">
        <f>"3:00 PM"</f>
        <v>3:00 PM</v>
      </c>
      <c r="CH1717" s="5">
        <v>14.26</v>
      </c>
      <c r="CI1717" t="s">
        <v>146</v>
      </c>
      <c r="CJ1717">
        <v>0</v>
      </c>
      <c r="CK1717" t="s">
        <v>4585</v>
      </c>
      <c r="CL1717" t="s">
        <v>136</v>
      </c>
      <c r="CM1717" t="s">
        <v>312</v>
      </c>
      <c r="CN1717" t="s">
        <v>148</v>
      </c>
      <c r="CO1717" t="s">
        <v>4586</v>
      </c>
      <c r="CP1717" t="s">
        <v>149</v>
      </c>
      <c r="CQ1717">
        <v>1</v>
      </c>
      <c r="CR1717">
        <v>0</v>
      </c>
      <c r="CS1717" t="s">
        <v>136</v>
      </c>
      <c r="CT1717" t="s">
        <v>134</v>
      </c>
      <c r="CU1717" t="s">
        <v>136</v>
      </c>
      <c r="CV1717" t="s">
        <v>136</v>
      </c>
      <c r="CW1717" t="s">
        <v>134</v>
      </c>
      <c r="CX1717">
        <v>35</v>
      </c>
      <c r="CY1717" t="s">
        <v>134</v>
      </c>
      <c r="CZ1717" t="s">
        <v>136</v>
      </c>
      <c r="DA1717" t="s">
        <v>134</v>
      </c>
      <c r="DB1717" t="s">
        <v>136</v>
      </c>
      <c r="DC1717" t="s">
        <v>134</v>
      </c>
      <c r="DD1717" t="s">
        <v>136</v>
      </c>
      <c r="DF1717" t="s">
        <v>4587</v>
      </c>
      <c r="DG1717" t="s">
        <v>4578</v>
      </c>
      <c r="DH1717" t="s">
        <v>2110</v>
      </c>
      <c r="DI1717" t="s">
        <v>1358</v>
      </c>
      <c r="DJ1717" s="4">
        <v>81526</v>
      </c>
      <c r="DK1717" t="s">
        <v>2116</v>
      </c>
      <c r="DL1717" t="s">
        <v>134</v>
      </c>
      <c r="DM1717">
        <v>15</v>
      </c>
      <c r="DN1717" t="s">
        <v>4588</v>
      </c>
      <c r="DO1717" t="s">
        <v>2110</v>
      </c>
      <c r="DP1717" t="s">
        <v>1358</v>
      </c>
      <c r="DQ1717" t="str">
        <f>"81526"</f>
        <v>81526</v>
      </c>
      <c r="DR1717" t="s">
        <v>2116</v>
      </c>
      <c r="DS1717" t="s">
        <v>296</v>
      </c>
      <c r="DT1717">
        <v>1</v>
      </c>
      <c r="DU1717">
        <v>9</v>
      </c>
      <c r="DV1717" t="s">
        <v>134</v>
      </c>
      <c r="DW1717" t="s">
        <v>134</v>
      </c>
      <c r="DX1717" t="s">
        <v>136</v>
      </c>
      <c r="DY1717" t="s">
        <v>134</v>
      </c>
      <c r="DZ1717">
        <v>3</v>
      </c>
      <c r="EA1717" t="s">
        <v>136</v>
      </c>
      <c r="EC1717" s="5">
        <v>12.68</v>
      </c>
      <c r="ED1717" s="5">
        <v>55</v>
      </c>
      <c r="EE1717">
        <v>19704649460</v>
      </c>
      <c r="EF1717" t="s">
        <v>4582</v>
      </c>
      <c r="EG1717" t="s">
        <v>148</v>
      </c>
      <c r="EH1717">
        <v>0</v>
      </c>
    </row>
    <row r="1718" spans="1:138" ht="15" customHeight="1" x14ac:dyDescent="0.35">
      <c r="A1718" t="s">
        <v>20620</v>
      </c>
      <c r="B1718" t="s">
        <v>157</v>
      </c>
      <c r="C1718" s="1">
        <v>44155.638229976852</v>
      </c>
      <c r="D1718" s="1">
        <v>44179</v>
      </c>
      <c r="E1718" t="s">
        <v>133</v>
      </c>
      <c r="F1718" t="s">
        <v>134</v>
      </c>
      <c r="G1718" t="s">
        <v>135</v>
      </c>
      <c r="H1718" t="s">
        <v>136</v>
      </c>
      <c r="I1718" t="s">
        <v>2865</v>
      </c>
      <c r="K1718" t="s">
        <v>2866</v>
      </c>
      <c r="M1718" t="s">
        <v>2867</v>
      </c>
      <c r="N1718" t="s">
        <v>395</v>
      </c>
      <c r="O1718" s="4">
        <v>92249</v>
      </c>
      <c r="P1718" t="s">
        <v>140</v>
      </c>
      <c r="R1718">
        <v>17603525212</v>
      </c>
      <c r="T1718">
        <v>115115</v>
      </c>
      <c r="U1718" t="s">
        <v>2868</v>
      </c>
      <c r="V1718" t="s">
        <v>2869</v>
      </c>
      <c r="X1718" t="s">
        <v>614</v>
      </c>
      <c r="Y1718" t="s">
        <v>2866</v>
      </c>
      <c r="AA1718" t="s">
        <v>2867</v>
      </c>
      <c r="AB1718" t="s">
        <v>395</v>
      </c>
      <c r="AC1718" s="4">
        <v>92249</v>
      </c>
      <c r="AD1718" t="s">
        <v>140</v>
      </c>
      <c r="AF1718">
        <v>17603525212</v>
      </c>
      <c r="AH1718" t="s">
        <v>2870</v>
      </c>
      <c r="AZ1718" t="s">
        <v>175</v>
      </c>
      <c r="BA1718" t="s">
        <v>176</v>
      </c>
      <c r="BB1718" t="s">
        <v>134</v>
      </c>
      <c r="BC1718" t="s">
        <v>134</v>
      </c>
      <c r="BD1718" t="s">
        <v>134</v>
      </c>
      <c r="BE1718" t="s">
        <v>134</v>
      </c>
      <c r="BF1718" t="s">
        <v>136</v>
      </c>
      <c r="BG1718" t="s">
        <v>134</v>
      </c>
      <c r="BH1718" t="s">
        <v>136</v>
      </c>
      <c r="BN1718" t="s">
        <v>20621</v>
      </c>
      <c r="BO1718" t="s">
        <v>20622</v>
      </c>
      <c r="BP1718">
        <v>195</v>
      </c>
      <c r="BQ1718">
        <v>195</v>
      </c>
      <c r="BR1718">
        <v>195</v>
      </c>
      <c r="BS1718" s="1">
        <v>44202</v>
      </c>
      <c r="BT1718" s="1">
        <v>44377</v>
      </c>
      <c r="BU1718" s="1">
        <v>44202</v>
      </c>
      <c r="BV1718" s="1">
        <v>44377</v>
      </c>
      <c r="BW1718" t="s">
        <v>136</v>
      </c>
      <c r="BX1718">
        <v>35</v>
      </c>
      <c r="BY1718">
        <v>0</v>
      </c>
      <c r="BZ1718">
        <v>6</v>
      </c>
      <c r="CA1718">
        <v>6</v>
      </c>
      <c r="CB1718">
        <v>6</v>
      </c>
      <c r="CC1718">
        <v>6</v>
      </c>
      <c r="CD1718">
        <v>6</v>
      </c>
      <c r="CE1718">
        <v>5</v>
      </c>
      <c r="CF1718" t="str">
        <f>"6:00 AM"</f>
        <v>6:00 AM</v>
      </c>
      <c r="CG1718" t="str">
        <f>"12:30 PM"</f>
        <v>12:30 PM</v>
      </c>
      <c r="CH1718" s="5">
        <v>14.77</v>
      </c>
      <c r="CI1718" t="s">
        <v>146</v>
      </c>
      <c r="CJ1718">
        <v>0</v>
      </c>
      <c r="CK1718" t="s">
        <v>3618</v>
      </c>
      <c r="CL1718" t="s">
        <v>134</v>
      </c>
      <c r="CM1718" t="s">
        <v>147</v>
      </c>
      <c r="CN1718" t="s">
        <v>148</v>
      </c>
      <c r="CO1718" t="s">
        <v>20623</v>
      </c>
      <c r="CP1718" t="s">
        <v>149</v>
      </c>
      <c r="CQ1718">
        <v>0</v>
      </c>
      <c r="CR1718">
        <v>0</v>
      </c>
      <c r="CS1718" t="s">
        <v>136</v>
      </c>
      <c r="CT1718" t="s">
        <v>136</v>
      </c>
      <c r="CU1718" t="s">
        <v>136</v>
      </c>
      <c r="CV1718" t="s">
        <v>134</v>
      </c>
      <c r="CW1718" t="s">
        <v>134</v>
      </c>
      <c r="CX1718">
        <v>50</v>
      </c>
      <c r="CY1718" t="s">
        <v>134</v>
      </c>
      <c r="CZ1718" t="s">
        <v>136</v>
      </c>
      <c r="DA1718" t="s">
        <v>134</v>
      </c>
      <c r="DB1718" t="s">
        <v>134</v>
      </c>
      <c r="DC1718" t="s">
        <v>134</v>
      </c>
      <c r="DD1718" t="s">
        <v>136</v>
      </c>
      <c r="DF1718" t="s">
        <v>20624</v>
      </c>
      <c r="DG1718" s="2" t="s">
        <v>20625</v>
      </c>
      <c r="DH1718" t="s">
        <v>6869</v>
      </c>
      <c r="DI1718" t="s">
        <v>395</v>
      </c>
      <c r="DJ1718" s="4">
        <v>93030</v>
      </c>
      <c r="DK1718" t="s">
        <v>3488</v>
      </c>
      <c r="DL1718" t="s">
        <v>134</v>
      </c>
      <c r="DM1718">
        <v>9</v>
      </c>
      <c r="DN1718" t="s">
        <v>20626</v>
      </c>
      <c r="DO1718" t="s">
        <v>6869</v>
      </c>
      <c r="DP1718" t="s">
        <v>395</v>
      </c>
      <c r="DQ1718" t="str">
        <f>"93033"</f>
        <v>93033</v>
      </c>
      <c r="DR1718" t="s">
        <v>3488</v>
      </c>
      <c r="DS1718" t="s">
        <v>3080</v>
      </c>
      <c r="DT1718">
        <v>14</v>
      </c>
      <c r="DU1718">
        <v>70</v>
      </c>
      <c r="DV1718" t="s">
        <v>134</v>
      </c>
      <c r="DW1718" t="s">
        <v>134</v>
      </c>
      <c r="DX1718" t="s">
        <v>134</v>
      </c>
      <c r="DY1718" t="s">
        <v>134</v>
      </c>
      <c r="DZ1718">
        <v>2</v>
      </c>
      <c r="EA1718" t="s">
        <v>134</v>
      </c>
      <c r="EB1718" s="5">
        <v>12.68</v>
      </c>
      <c r="EC1718" s="5">
        <v>12.68</v>
      </c>
      <c r="ED1718" s="5">
        <v>55</v>
      </c>
      <c r="EE1718">
        <v>17603525212</v>
      </c>
      <c r="EF1718" t="s">
        <v>2870</v>
      </c>
      <c r="EG1718" t="s">
        <v>148</v>
      </c>
      <c r="EH1718">
        <v>8</v>
      </c>
    </row>
    <row r="1719" spans="1:138" ht="15" customHeight="1" x14ac:dyDescent="0.35">
      <c r="A1719" t="s">
        <v>24504</v>
      </c>
      <c r="B1719" t="s">
        <v>157</v>
      </c>
      <c r="C1719" s="1">
        <v>44148.590088773148</v>
      </c>
      <c r="D1719" s="1">
        <v>44179</v>
      </c>
      <c r="E1719" t="s">
        <v>133</v>
      </c>
      <c r="F1719" t="s">
        <v>136</v>
      </c>
      <c r="G1719" t="s">
        <v>135</v>
      </c>
      <c r="H1719" t="s">
        <v>136</v>
      </c>
      <c r="I1719" t="s">
        <v>24505</v>
      </c>
      <c r="K1719" t="s">
        <v>24506</v>
      </c>
      <c r="M1719" t="s">
        <v>12115</v>
      </c>
      <c r="N1719" t="s">
        <v>1338</v>
      </c>
      <c r="O1719" s="4">
        <v>89444</v>
      </c>
      <c r="P1719" t="s">
        <v>140</v>
      </c>
      <c r="R1719">
        <v>17757457933</v>
      </c>
      <c r="T1719">
        <v>1121</v>
      </c>
      <c r="U1719" t="s">
        <v>24507</v>
      </c>
      <c r="V1719" t="s">
        <v>14710</v>
      </c>
      <c r="W1719" t="s">
        <v>845</v>
      </c>
      <c r="X1719" t="s">
        <v>1963</v>
      </c>
      <c r="Y1719" t="s">
        <v>24506</v>
      </c>
      <c r="AA1719" t="s">
        <v>12115</v>
      </c>
      <c r="AB1719" t="s">
        <v>1338</v>
      </c>
      <c r="AC1719" s="4">
        <v>89444</v>
      </c>
      <c r="AD1719" t="s">
        <v>140</v>
      </c>
      <c r="AF1719">
        <v>17757457933</v>
      </c>
      <c r="AH1719" t="s">
        <v>24508</v>
      </c>
      <c r="AI1719" t="s">
        <v>168</v>
      </c>
      <c r="AJ1719" t="s">
        <v>930</v>
      </c>
      <c r="AK1719" t="s">
        <v>931</v>
      </c>
      <c r="AL1719" t="s">
        <v>932</v>
      </c>
      <c r="AM1719" t="s">
        <v>933</v>
      </c>
      <c r="AO1719" t="s">
        <v>934</v>
      </c>
      <c r="AP1719" t="s">
        <v>925</v>
      </c>
      <c r="AQ1719" s="4">
        <v>83336</v>
      </c>
      <c r="AR1719" t="s">
        <v>140</v>
      </c>
      <c r="AT1719">
        <v>12084369737</v>
      </c>
      <c r="AV1719" t="s">
        <v>935</v>
      </c>
      <c r="AW1719" t="s">
        <v>936</v>
      </c>
      <c r="AZ1719" t="s">
        <v>175</v>
      </c>
      <c r="BA1719" t="s">
        <v>176</v>
      </c>
      <c r="BB1719" t="s">
        <v>136</v>
      </c>
      <c r="BC1719" t="s">
        <v>136</v>
      </c>
      <c r="BD1719" t="s">
        <v>148</v>
      </c>
      <c r="BE1719" t="s">
        <v>136</v>
      </c>
      <c r="BF1719" t="s">
        <v>136</v>
      </c>
      <c r="BG1719" t="s">
        <v>134</v>
      </c>
      <c r="BH1719" t="s">
        <v>136</v>
      </c>
      <c r="BI1719" t="s">
        <v>3190</v>
      </c>
      <c r="BJ1719" t="s">
        <v>3191</v>
      </c>
      <c r="BL1719" t="s">
        <v>940</v>
      </c>
      <c r="BM1719" t="s">
        <v>941</v>
      </c>
      <c r="BN1719" t="s">
        <v>24509</v>
      </c>
      <c r="BO1719" t="s">
        <v>1622</v>
      </c>
      <c r="BP1719">
        <v>1</v>
      </c>
      <c r="BQ1719">
        <v>1</v>
      </c>
      <c r="BR1719">
        <v>1</v>
      </c>
      <c r="BS1719" s="1">
        <v>44211</v>
      </c>
      <c r="BT1719" s="1">
        <v>44514</v>
      </c>
      <c r="BU1719" s="1">
        <v>44211</v>
      </c>
      <c r="BV1719" s="1">
        <v>44514</v>
      </c>
      <c r="BW1719" t="s">
        <v>136</v>
      </c>
      <c r="BX1719">
        <v>48</v>
      </c>
      <c r="BY1719">
        <v>0</v>
      </c>
      <c r="BZ1719">
        <v>8</v>
      </c>
      <c r="CA1719">
        <v>8</v>
      </c>
      <c r="CB1719">
        <v>8</v>
      </c>
      <c r="CC1719">
        <v>8</v>
      </c>
      <c r="CD1719">
        <v>8</v>
      </c>
      <c r="CE1719">
        <v>8</v>
      </c>
      <c r="CF1719" t="str">
        <f>"8:00 AM"</f>
        <v>8:00 AM</v>
      </c>
      <c r="CG1719" t="str">
        <f>"5:00 PM"</f>
        <v>5:00 PM</v>
      </c>
      <c r="CH1719" s="5">
        <v>14.26</v>
      </c>
      <c r="CI1719" t="s">
        <v>146</v>
      </c>
      <c r="CJ1719">
        <v>0</v>
      </c>
      <c r="CK1719" t="s">
        <v>944</v>
      </c>
      <c r="CL1719" t="s">
        <v>134</v>
      </c>
      <c r="CM1719" t="s">
        <v>354</v>
      </c>
      <c r="CN1719" t="s">
        <v>945</v>
      </c>
      <c r="CO1719" t="s">
        <v>946</v>
      </c>
      <c r="CP1719" t="s">
        <v>149</v>
      </c>
      <c r="CQ1719">
        <v>0</v>
      </c>
      <c r="CR1719">
        <v>0</v>
      </c>
      <c r="CS1719" t="s">
        <v>134</v>
      </c>
      <c r="CT1719" t="s">
        <v>136</v>
      </c>
      <c r="CU1719" t="s">
        <v>136</v>
      </c>
      <c r="CV1719" t="s">
        <v>136</v>
      </c>
      <c r="CW1719" t="s">
        <v>134</v>
      </c>
      <c r="CX1719">
        <v>100</v>
      </c>
      <c r="CY1719" t="s">
        <v>134</v>
      </c>
      <c r="CZ1719" t="s">
        <v>136</v>
      </c>
      <c r="DA1719" t="s">
        <v>136</v>
      </c>
      <c r="DB1719" t="s">
        <v>136</v>
      </c>
      <c r="DC1719" t="s">
        <v>136</v>
      </c>
      <c r="DD1719" t="s">
        <v>136</v>
      </c>
      <c r="DF1719" t="s">
        <v>18726</v>
      </c>
      <c r="DG1719" s="2" t="s">
        <v>24510</v>
      </c>
      <c r="DH1719" t="s">
        <v>12115</v>
      </c>
      <c r="DI1719" t="s">
        <v>1338</v>
      </c>
      <c r="DJ1719" s="4">
        <v>89444</v>
      </c>
      <c r="DK1719" t="s">
        <v>4981</v>
      </c>
      <c r="DL1719" t="s">
        <v>134</v>
      </c>
      <c r="DM1719">
        <v>3</v>
      </c>
      <c r="DN1719" t="s">
        <v>24511</v>
      </c>
      <c r="DO1719" t="s">
        <v>24512</v>
      </c>
      <c r="DP1719" t="s">
        <v>1338</v>
      </c>
      <c r="DQ1719" t="str">
        <f>"89415"</f>
        <v>89415</v>
      </c>
      <c r="DR1719" t="s">
        <v>24513</v>
      </c>
      <c r="DS1719" t="s">
        <v>497</v>
      </c>
      <c r="DT1719">
        <v>1</v>
      </c>
      <c r="DU1719">
        <v>2</v>
      </c>
      <c r="DV1719" t="s">
        <v>136</v>
      </c>
      <c r="DW1719" t="s">
        <v>136</v>
      </c>
      <c r="DX1719" t="s">
        <v>134</v>
      </c>
      <c r="DY1719" t="s">
        <v>134</v>
      </c>
      <c r="DZ1719">
        <v>3</v>
      </c>
      <c r="EA1719" t="s">
        <v>134</v>
      </c>
      <c r="EB1719" s="5">
        <v>12.68</v>
      </c>
      <c r="EC1719" s="5">
        <v>12.68</v>
      </c>
      <c r="ED1719" s="5">
        <v>55</v>
      </c>
      <c r="EE1719" t="s">
        <v>148</v>
      </c>
      <c r="EF1719" t="s">
        <v>953</v>
      </c>
      <c r="EG1719" t="s">
        <v>4983</v>
      </c>
      <c r="EH1719">
        <v>2</v>
      </c>
    </row>
    <row r="1720" spans="1:138" ht="15" customHeight="1" x14ac:dyDescent="0.35">
      <c r="A1720" t="s">
        <v>15284</v>
      </c>
      <c r="B1720" t="s">
        <v>157</v>
      </c>
      <c r="C1720" s="1">
        <v>44146.646287731484</v>
      </c>
      <c r="D1720" s="1">
        <v>44179</v>
      </c>
      <c r="E1720" t="s">
        <v>133</v>
      </c>
      <c r="F1720" t="s">
        <v>136</v>
      </c>
      <c r="G1720" t="s">
        <v>135</v>
      </c>
      <c r="H1720" t="s">
        <v>136</v>
      </c>
      <c r="I1720" t="s">
        <v>15285</v>
      </c>
      <c r="K1720" t="s">
        <v>15286</v>
      </c>
      <c r="M1720" t="s">
        <v>4702</v>
      </c>
      <c r="N1720" t="s">
        <v>537</v>
      </c>
      <c r="O1720" s="4">
        <v>28447</v>
      </c>
      <c r="P1720" t="s">
        <v>140</v>
      </c>
      <c r="R1720">
        <v>19106692401</v>
      </c>
      <c r="T1720">
        <v>11133</v>
      </c>
      <c r="U1720" t="s">
        <v>15287</v>
      </c>
      <c r="V1720" t="s">
        <v>1225</v>
      </c>
      <c r="W1720" t="s">
        <v>15288</v>
      </c>
      <c r="X1720" t="s">
        <v>164</v>
      </c>
      <c r="Y1720" t="s">
        <v>15286</v>
      </c>
      <c r="AA1720" t="s">
        <v>4702</v>
      </c>
      <c r="AB1720" t="s">
        <v>537</v>
      </c>
      <c r="AC1720" s="4">
        <v>28447</v>
      </c>
      <c r="AD1720" t="s">
        <v>140</v>
      </c>
      <c r="AF1720">
        <v>19106692401</v>
      </c>
      <c r="AH1720" t="s">
        <v>15289</v>
      </c>
      <c r="AI1720" t="s">
        <v>226</v>
      </c>
      <c r="AJ1720" t="s">
        <v>685</v>
      </c>
      <c r="AK1720" t="s">
        <v>686</v>
      </c>
      <c r="AL1720" t="s">
        <v>687</v>
      </c>
      <c r="AM1720" t="s">
        <v>688</v>
      </c>
      <c r="AN1720" t="s">
        <v>689</v>
      </c>
      <c r="AO1720" t="s">
        <v>690</v>
      </c>
      <c r="AP1720" t="s">
        <v>537</v>
      </c>
      <c r="AQ1720" s="4">
        <v>28328</v>
      </c>
      <c r="AR1720" t="s">
        <v>140</v>
      </c>
      <c r="AT1720">
        <v>19105924121</v>
      </c>
      <c r="AV1720" t="s">
        <v>691</v>
      </c>
      <c r="AW1720" t="s">
        <v>692</v>
      </c>
      <c r="AX1720" t="s">
        <v>537</v>
      </c>
      <c r="AY1720" t="s">
        <v>693</v>
      </c>
      <c r="AZ1720" t="s">
        <v>821</v>
      </c>
      <c r="BA1720" t="s">
        <v>822</v>
      </c>
      <c r="BB1720" t="s">
        <v>136</v>
      </c>
      <c r="BC1720" t="s">
        <v>136</v>
      </c>
      <c r="BD1720" t="s">
        <v>148</v>
      </c>
      <c r="BE1720" t="s">
        <v>136</v>
      </c>
      <c r="BF1720" t="s">
        <v>136</v>
      </c>
      <c r="BG1720" t="s">
        <v>134</v>
      </c>
      <c r="BH1720" t="s">
        <v>136</v>
      </c>
      <c r="BN1720" t="s">
        <v>15290</v>
      </c>
      <c r="BO1720" t="s">
        <v>15291</v>
      </c>
      <c r="BP1720">
        <v>12</v>
      </c>
      <c r="BQ1720">
        <v>12</v>
      </c>
      <c r="BR1720">
        <v>12</v>
      </c>
      <c r="BS1720" s="1">
        <v>44211</v>
      </c>
      <c r="BT1720" s="1">
        <v>44423</v>
      </c>
      <c r="BU1720" s="1">
        <v>44211</v>
      </c>
      <c r="BV1720" s="1">
        <v>44423</v>
      </c>
      <c r="BW1720" t="s">
        <v>136</v>
      </c>
      <c r="BX1720">
        <v>42</v>
      </c>
      <c r="BY1720">
        <v>0</v>
      </c>
      <c r="BZ1720">
        <v>7</v>
      </c>
      <c r="CA1720">
        <v>7</v>
      </c>
      <c r="CB1720">
        <v>7</v>
      </c>
      <c r="CC1720">
        <v>7</v>
      </c>
      <c r="CD1720">
        <v>7</v>
      </c>
      <c r="CE1720">
        <v>7</v>
      </c>
      <c r="CF1720" t="str">
        <f>"7:00 AM"</f>
        <v>7:00 AM</v>
      </c>
      <c r="CG1720" t="str">
        <f>"3:00 PM"</f>
        <v>3:00 PM</v>
      </c>
      <c r="CH1720" s="5">
        <v>12.67</v>
      </c>
      <c r="CI1720" t="s">
        <v>146</v>
      </c>
      <c r="CJ1720">
        <v>3.5</v>
      </c>
      <c r="CK1720" t="s">
        <v>15292</v>
      </c>
      <c r="CL1720" t="s">
        <v>134</v>
      </c>
      <c r="CM1720" t="s">
        <v>147</v>
      </c>
      <c r="CN1720" t="s">
        <v>148</v>
      </c>
      <c r="CO1720" t="s">
        <v>694</v>
      </c>
      <c r="CP1720" t="s">
        <v>149</v>
      </c>
      <c r="CQ1720">
        <v>3</v>
      </c>
      <c r="CR1720">
        <v>0</v>
      </c>
      <c r="CS1720" t="s">
        <v>136</v>
      </c>
      <c r="CT1720" t="s">
        <v>136</v>
      </c>
      <c r="CU1720" t="s">
        <v>136</v>
      </c>
      <c r="CV1720" t="s">
        <v>134</v>
      </c>
      <c r="CW1720" t="s">
        <v>134</v>
      </c>
      <c r="CX1720">
        <v>75</v>
      </c>
      <c r="CY1720" t="s">
        <v>134</v>
      </c>
      <c r="CZ1720" t="s">
        <v>134</v>
      </c>
      <c r="DA1720" t="s">
        <v>134</v>
      </c>
      <c r="DB1720" t="s">
        <v>134</v>
      </c>
      <c r="DC1720" t="s">
        <v>134</v>
      </c>
      <c r="DD1720" t="s">
        <v>136</v>
      </c>
      <c r="DF1720" t="s">
        <v>15293</v>
      </c>
      <c r="DG1720" t="s">
        <v>15286</v>
      </c>
      <c r="DH1720" t="s">
        <v>4702</v>
      </c>
      <c r="DI1720" t="s">
        <v>537</v>
      </c>
      <c r="DJ1720" s="4">
        <v>28447</v>
      </c>
      <c r="DK1720" t="s">
        <v>15294</v>
      </c>
      <c r="DL1720" t="s">
        <v>136</v>
      </c>
      <c r="DM1720">
        <v>1</v>
      </c>
      <c r="DN1720" t="s">
        <v>15295</v>
      </c>
      <c r="DO1720" t="s">
        <v>4702</v>
      </c>
      <c r="DP1720" t="s">
        <v>537</v>
      </c>
      <c r="DQ1720" t="str">
        <f>"28447"</f>
        <v>28447</v>
      </c>
      <c r="DR1720" t="s">
        <v>15294</v>
      </c>
      <c r="DS1720" t="s">
        <v>5941</v>
      </c>
      <c r="DT1720">
        <v>2</v>
      </c>
      <c r="DU1720">
        <v>20</v>
      </c>
      <c r="DV1720" t="s">
        <v>134</v>
      </c>
      <c r="DW1720" t="s">
        <v>134</v>
      </c>
      <c r="DX1720" t="s">
        <v>134</v>
      </c>
      <c r="DY1720" t="s">
        <v>134</v>
      </c>
      <c r="DZ1720">
        <v>2</v>
      </c>
      <c r="EA1720" t="s">
        <v>136</v>
      </c>
      <c r="EC1720" s="5">
        <v>12.68</v>
      </c>
      <c r="ED1720" s="5">
        <v>55</v>
      </c>
      <c r="EE1720">
        <v>19106692401</v>
      </c>
      <c r="EF1720" t="s">
        <v>15289</v>
      </c>
      <c r="EG1720" t="s">
        <v>696</v>
      </c>
      <c r="EH1720">
        <v>1</v>
      </c>
    </row>
    <row r="1721" spans="1:138" ht="15" customHeight="1" x14ac:dyDescent="0.35">
      <c r="A1721" t="s">
        <v>7713</v>
      </c>
      <c r="B1721" t="s">
        <v>157</v>
      </c>
      <c r="C1721" s="1">
        <v>44151.794332638892</v>
      </c>
      <c r="D1721" s="1">
        <v>44179</v>
      </c>
      <c r="E1721" t="s">
        <v>133</v>
      </c>
      <c r="F1721" t="s">
        <v>136</v>
      </c>
      <c r="G1721" t="s">
        <v>135</v>
      </c>
      <c r="H1721" t="s">
        <v>136</v>
      </c>
      <c r="I1721" t="s">
        <v>7714</v>
      </c>
      <c r="K1721" t="s">
        <v>7715</v>
      </c>
      <c r="L1721" t="s">
        <v>7716</v>
      </c>
      <c r="M1721" t="s">
        <v>7717</v>
      </c>
      <c r="N1721" t="s">
        <v>592</v>
      </c>
      <c r="O1721" s="4">
        <v>82332</v>
      </c>
      <c r="P1721" t="s">
        <v>140</v>
      </c>
      <c r="R1721">
        <v>13073808049</v>
      </c>
      <c r="T1721">
        <v>1121</v>
      </c>
      <c r="U1721" t="s">
        <v>7718</v>
      </c>
      <c r="V1721" t="s">
        <v>7719</v>
      </c>
      <c r="X1721" t="s">
        <v>6474</v>
      </c>
      <c r="Y1721" t="s">
        <v>7720</v>
      </c>
      <c r="Z1721" t="s">
        <v>7721</v>
      </c>
      <c r="AA1721" t="s">
        <v>7722</v>
      </c>
      <c r="AB1721" t="s">
        <v>592</v>
      </c>
      <c r="AC1721" s="4">
        <v>82332</v>
      </c>
      <c r="AD1721" t="s">
        <v>140</v>
      </c>
      <c r="AF1721">
        <v>13073808049</v>
      </c>
      <c r="AH1721" t="s">
        <v>7723</v>
      </c>
      <c r="AI1721" t="s">
        <v>168</v>
      </c>
      <c r="AJ1721" t="s">
        <v>7724</v>
      </c>
      <c r="AK1721" t="s">
        <v>7725</v>
      </c>
      <c r="AM1721" t="s">
        <v>6588</v>
      </c>
      <c r="AO1721" t="s">
        <v>7726</v>
      </c>
      <c r="AP1721" t="s">
        <v>1358</v>
      </c>
      <c r="AQ1721" s="4">
        <v>81625</v>
      </c>
      <c r="AR1721" t="s">
        <v>140</v>
      </c>
      <c r="AT1721">
        <v>19708244226</v>
      </c>
      <c r="AV1721" t="s">
        <v>6479</v>
      </c>
      <c r="AW1721" t="s">
        <v>6589</v>
      </c>
      <c r="AZ1721" t="s">
        <v>334</v>
      </c>
      <c r="BA1721" t="s">
        <v>335</v>
      </c>
      <c r="BB1721" t="s">
        <v>136</v>
      </c>
      <c r="BC1721" t="s">
        <v>136</v>
      </c>
      <c r="BD1721" t="s">
        <v>148</v>
      </c>
      <c r="BE1721" t="s">
        <v>136</v>
      </c>
      <c r="BF1721" t="s">
        <v>136</v>
      </c>
      <c r="BG1721" t="s">
        <v>134</v>
      </c>
      <c r="BH1721" t="s">
        <v>136</v>
      </c>
      <c r="BI1721" t="s">
        <v>6590</v>
      </c>
      <c r="BN1721" t="s">
        <v>7727</v>
      </c>
      <c r="BO1721" t="s">
        <v>7728</v>
      </c>
      <c r="BP1721">
        <v>1</v>
      </c>
      <c r="BQ1721">
        <v>1</v>
      </c>
      <c r="BR1721">
        <v>1</v>
      </c>
      <c r="BS1721" s="1">
        <v>44228</v>
      </c>
      <c r="BT1721" s="1">
        <v>44347</v>
      </c>
      <c r="BU1721" s="1">
        <v>44228</v>
      </c>
      <c r="BV1721" s="1">
        <v>44347</v>
      </c>
      <c r="BW1721" t="s">
        <v>134</v>
      </c>
      <c r="BX1721">
        <v>0</v>
      </c>
      <c r="BY1721">
        <v>0</v>
      </c>
      <c r="BZ1721">
        <v>0</v>
      </c>
      <c r="CA1721">
        <v>0</v>
      </c>
      <c r="CB1721">
        <v>0</v>
      </c>
      <c r="CC1721">
        <v>0</v>
      </c>
      <c r="CD1721">
        <v>0</v>
      </c>
      <c r="CE1721">
        <v>0</v>
      </c>
      <c r="CF1721" t="str">
        <f>"8:00 AM"</f>
        <v>8:00 AM</v>
      </c>
      <c r="CG1721" t="str">
        <f>"5:00 PM"</f>
        <v>5:00 PM</v>
      </c>
      <c r="CH1721" s="5">
        <v>1682.33</v>
      </c>
      <c r="CI1721" t="s">
        <v>597</v>
      </c>
      <c r="CL1721" t="s">
        <v>136</v>
      </c>
      <c r="CM1721" t="s">
        <v>312</v>
      </c>
      <c r="CN1721" t="s">
        <v>148</v>
      </c>
      <c r="CO1721" s="2" t="s">
        <v>7729</v>
      </c>
      <c r="CP1721" t="s">
        <v>149</v>
      </c>
      <c r="CQ1721">
        <v>6</v>
      </c>
      <c r="CR1721">
        <v>0</v>
      </c>
      <c r="CS1721" t="s">
        <v>136</v>
      </c>
      <c r="CT1721" t="s">
        <v>136</v>
      </c>
      <c r="CU1721" t="s">
        <v>136</v>
      </c>
      <c r="CV1721" t="s">
        <v>136</v>
      </c>
      <c r="CW1721" t="s">
        <v>134</v>
      </c>
      <c r="CX1721">
        <v>75</v>
      </c>
      <c r="CY1721" t="s">
        <v>134</v>
      </c>
      <c r="CZ1721" t="s">
        <v>134</v>
      </c>
      <c r="DA1721" t="s">
        <v>134</v>
      </c>
      <c r="DB1721" t="s">
        <v>134</v>
      </c>
      <c r="DC1721" t="s">
        <v>134</v>
      </c>
      <c r="DD1721" t="s">
        <v>136</v>
      </c>
      <c r="DF1721" s="2" t="s">
        <v>7019</v>
      </c>
      <c r="DG1721" s="2" t="s">
        <v>7730</v>
      </c>
      <c r="DH1721" t="s">
        <v>7717</v>
      </c>
      <c r="DI1721" t="s">
        <v>592</v>
      </c>
      <c r="DJ1721" s="4">
        <v>82332</v>
      </c>
      <c r="DK1721" t="s">
        <v>7731</v>
      </c>
      <c r="DL1721" t="s">
        <v>136</v>
      </c>
      <c r="DM1721">
        <v>1</v>
      </c>
      <c r="DN1721" s="2" t="s">
        <v>7732</v>
      </c>
      <c r="DO1721" t="s">
        <v>7722</v>
      </c>
      <c r="DP1721" t="s">
        <v>592</v>
      </c>
      <c r="DQ1721" t="str">
        <f>"82332"</f>
        <v>82332</v>
      </c>
      <c r="DR1721" t="s">
        <v>7731</v>
      </c>
      <c r="DS1721" t="s">
        <v>6595</v>
      </c>
      <c r="DT1721">
        <v>2</v>
      </c>
      <c r="DU1721">
        <v>2</v>
      </c>
      <c r="DV1721" t="s">
        <v>136</v>
      </c>
      <c r="DW1721" t="s">
        <v>134</v>
      </c>
      <c r="DX1721" t="s">
        <v>134</v>
      </c>
      <c r="DY1721" t="s">
        <v>134</v>
      </c>
      <c r="DZ1721">
        <v>2</v>
      </c>
      <c r="EA1721" t="s">
        <v>136</v>
      </c>
      <c r="EC1721" s="5">
        <v>12.68</v>
      </c>
      <c r="ED1721" s="5">
        <v>55</v>
      </c>
      <c r="EE1721">
        <v>13073808049</v>
      </c>
      <c r="EF1721" t="s">
        <v>7723</v>
      </c>
      <c r="EG1721" t="s">
        <v>7733</v>
      </c>
      <c r="EH1721">
        <v>0</v>
      </c>
    </row>
    <row r="1722" spans="1:138" ht="15" customHeight="1" x14ac:dyDescent="0.35">
      <c r="A1722" t="s">
        <v>3846</v>
      </c>
      <c r="B1722" t="s">
        <v>157</v>
      </c>
      <c r="C1722" s="1">
        <v>44148.662128356482</v>
      </c>
      <c r="D1722" s="1">
        <v>44179</v>
      </c>
      <c r="E1722" t="s">
        <v>133</v>
      </c>
      <c r="F1722" t="s">
        <v>136</v>
      </c>
      <c r="G1722" t="s">
        <v>135</v>
      </c>
      <c r="H1722" t="s">
        <v>136</v>
      </c>
      <c r="I1722" t="s">
        <v>3847</v>
      </c>
      <c r="J1722" t="s">
        <v>3848</v>
      </c>
      <c r="K1722" t="s">
        <v>3849</v>
      </c>
      <c r="M1722" t="s">
        <v>3850</v>
      </c>
      <c r="N1722" t="s">
        <v>584</v>
      </c>
      <c r="O1722" s="4">
        <v>84655</v>
      </c>
      <c r="P1722" t="s">
        <v>140</v>
      </c>
      <c r="R1722">
        <v>18017543966</v>
      </c>
      <c r="T1722">
        <v>11133</v>
      </c>
      <c r="U1722" t="s">
        <v>3851</v>
      </c>
      <c r="V1722" t="s">
        <v>3852</v>
      </c>
      <c r="X1722" t="s">
        <v>1677</v>
      </c>
      <c r="Y1722" t="s">
        <v>3853</v>
      </c>
      <c r="Z1722" t="s">
        <v>3854</v>
      </c>
      <c r="AA1722" t="s">
        <v>3855</v>
      </c>
      <c r="AB1722" t="s">
        <v>1358</v>
      </c>
      <c r="AC1722" s="4">
        <v>81416</v>
      </c>
      <c r="AD1722" t="s">
        <v>140</v>
      </c>
      <c r="AF1722">
        <v>19702423184</v>
      </c>
      <c r="AH1722" t="s">
        <v>3856</v>
      </c>
      <c r="AI1722" t="s">
        <v>168</v>
      </c>
      <c r="AJ1722" t="s">
        <v>559</v>
      </c>
      <c r="AK1722" t="s">
        <v>433</v>
      </c>
      <c r="AL1722" t="s">
        <v>560</v>
      </c>
      <c r="AM1722" t="s">
        <v>561</v>
      </c>
      <c r="AN1722" t="s">
        <v>562</v>
      </c>
      <c r="AO1722" t="s">
        <v>563</v>
      </c>
      <c r="AP1722" t="s">
        <v>564</v>
      </c>
      <c r="AQ1722" s="4">
        <v>22949</v>
      </c>
      <c r="AR1722" t="s">
        <v>140</v>
      </c>
      <c r="AT1722">
        <v>14342634300</v>
      </c>
      <c r="AV1722" t="s">
        <v>3857</v>
      </c>
      <c r="AW1722" t="s">
        <v>566</v>
      </c>
      <c r="AZ1722" t="s">
        <v>175</v>
      </c>
      <c r="BA1722" t="s">
        <v>176</v>
      </c>
      <c r="BB1722" t="s">
        <v>136</v>
      </c>
      <c r="BC1722" t="s">
        <v>136</v>
      </c>
      <c r="BD1722" t="s">
        <v>148</v>
      </c>
      <c r="BE1722" t="s">
        <v>136</v>
      </c>
      <c r="BF1722" t="s">
        <v>136</v>
      </c>
      <c r="BG1722" t="s">
        <v>134</v>
      </c>
      <c r="BH1722" t="s">
        <v>136</v>
      </c>
      <c r="BI1722" t="s">
        <v>3858</v>
      </c>
      <c r="BJ1722" t="s">
        <v>3859</v>
      </c>
      <c r="BL1722" t="s">
        <v>566</v>
      </c>
      <c r="BM1722" t="s">
        <v>3856</v>
      </c>
      <c r="BN1722" t="s">
        <v>3860</v>
      </c>
      <c r="BO1722" t="s">
        <v>734</v>
      </c>
      <c r="BP1722">
        <v>12</v>
      </c>
      <c r="BQ1722">
        <v>6</v>
      </c>
      <c r="BR1722">
        <v>6</v>
      </c>
      <c r="BS1722" s="1">
        <v>44212</v>
      </c>
      <c r="BT1722" s="1">
        <v>44450</v>
      </c>
      <c r="BU1722" s="1">
        <v>44212</v>
      </c>
      <c r="BV1722" s="1">
        <v>44450</v>
      </c>
      <c r="BW1722" t="s">
        <v>136</v>
      </c>
      <c r="BX1722">
        <v>35</v>
      </c>
      <c r="BY1722">
        <v>0</v>
      </c>
      <c r="BZ1722">
        <v>6</v>
      </c>
      <c r="CA1722">
        <v>6</v>
      </c>
      <c r="CB1722">
        <v>6</v>
      </c>
      <c r="CC1722">
        <v>6</v>
      </c>
      <c r="CD1722">
        <v>6</v>
      </c>
      <c r="CE1722">
        <v>5</v>
      </c>
      <c r="CF1722" t="str">
        <f>"6:00 AM"</f>
        <v>6:00 AM</v>
      </c>
      <c r="CG1722" t="str">
        <f>"12:30 PM"</f>
        <v>12:30 PM</v>
      </c>
      <c r="CH1722" s="5">
        <v>14.26</v>
      </c>
      <c r="CI1722" t="s">
        <v>146</v>
      </c>
      <c r="CL1722" t="s">
        <v>136</v>
      </c>
      <c r="CM1722" t="s">
        <v>312</v>
      </c>
      <c r="CN1722" t="s">
        <v>148</v>
      </c>
      <c r="CO1722" t="s">
        <v>854</v>
      </c>
      <c r="CP1722" t="s">
        <v>149</v>
      </c>
      <c r="CQ1722">
        <v>3</v>
      </c>
      <c r="CR1722">
        <v>0</v>
      </c>
      <c r="CS1722" t="s">
        <v>136</v>
      </c>
      <c r="CT1722" t="s">
        <v>136</v>
      </c>
      <c r="CU1722" t="s">
        <v>136</v>
      </c>
      <c r="CV1722" t="s">
        <v>136</v>
      </c>
      <c r="CW1722" t="s">
        <v>134</v>
      </c>
      <c r="CX1722">
        <v>60</v>
      </c>
      <c r="CY1722" t="s">
        <v>134</v>
      </c>
      <c r="CZ1722" t="s">
        <v>134</v>
      </c>
      <c r="DA1722" t="s">
        <v>134</v>
      </c>
      <c r="DB1722" t="s">
        <v>134</v>
      </c>
      <c r="DC1722" t="s">
        <v>134</v>
      </c>
      <c r="DD1722" t="s">
        <v>136</v>
      </c>
      <c r="DF1722" t="s">
        <v>3861</v>
      </c>
      <c r="DG1722" t="s">
        <v>3862</v>
      </c>
      <c r="DH1722" t="s">
        <v>3855</v>
      </c>
      <c r="DI1722" t="s">
        <v>1358</v>
      </c>
      <c r="DJ1722" s="4">
        <v>81416</v>
      </c>
      <c r="DK1722" t="s">
        <v>3863</v>
      </c>
      <c r="DL1722" t="s">
        <v>136</v>
      </c>
      <c r="DM1722">
        <v>1</v>
      </c>
      <c r="DN1722" t="s">
        <v>3862</v>
      </c>
      <c r="DO1722" t="s">
        <v>3855</v>
      </c>
      <c r="DP1722" t="s">
        <v>1358</v>
      </c>
      <c r="DQ1722" t="str">
        <f>"81416"</f>
        <v>81416</v>
      </c>
      <c r="DR1722" t="s">
        <v>3863</v>
      </c>
      <c r="DS1722" t="s">
        <v>861</v>
      </c>
      <c r="DT1722">
        <v>1</v>
      </c>
      <c r="DU1722">
        <v>13</v>
      </c>
      <c r="DV1722" t="s">
        <v>134</v>
      </c>
      <c r="DW1722" t="s">
        <v>134</v>
      </c>
      <c r="DX1722" t="s">
        <v>134</v>
      </c>
      <c r="DY1722" t="s">
        <v>134</v>
      </c>
      <c r="DZ1722">
        <v>2</v>
      </c>
      <c r="EA1722" t="s">
        <v>134</v>
      </c>
      <c r="EB1722" s="5">
        <v>12.68</v>
      </c>
      <c r="EC1722" s="5">
        <v>12.68</v>
      </c>
      <c r="ED1722" s="5">
        <v>55</v>
      </c>
      <c r="EE1722">
        <v>19702423184</v>
      </c>
      <c r="EF1722" t="s">
        <v>148</v>
      </c>
      <c r="EG1722" t="s">
        <v>1722</v>
      </c>
      <c r="EH1722">
        <v>0</v>
      </c>
    </row>
    <row r="1723" spans="1:138" ht="15" customHeight="1" x14ac:dyDescent="0.35">
      <c r="A1723" t="s">
        <v>26345</v>
      </c>
      <c r="B1723" t="s">
        <v>157</v>
      </c>
      <c r="C1723" s="1">
        <v>44147.691493171296</v>
      </c>
      <c r="D1723" s="1">
        <v>44179</v>
      </c>
      <c r="E1723" t="s">
        <v>133</v>
      </c>
      <c r="F1723" t="s">
        <v>136</v>
      </c>
      <c r="G1723" t="s">
        <v>135</v>
      </c>
      <c r="H1723" t="s">
        <v>136</v>
      </c>
      <c r="I1723" t="s">
        <v>26346</v>
      </c>
      <c r="K1723" t="s">
        <v>26347</v>
      </c>
      <c r="M1723" t="s">
        <v>25083</v>
      </c>
      <c r="N1723" t="s">
        <v>395</v>
      </c>
      <c r="O1723" s="4">
        <v>95691</v>
      </c>
      <c r="P1723" t="s">
        <v>140</v>
      </c>
      <c r="R1723">
        <v>19163960405</v>
      </c>
      <c r="T1723">
        <v>11241</v>
      </c>
      <c r="U1723" t="s">
        <v>26348</v>
      </c>
      <c r="V1723" t="s">
        <v>2053</v>
      </c>
      <c r="W1723" t="s">
        <v>347</v>
      </c>
      <c r="X1723" t="s">
        <v>26349</v>
      </c>
      <c r="Y1723" t="s">
        <v>26347</v>
      </c>
      <c r="AA1723" t="s">
        <v>25083</v>
      </c>
      <c r="AB1723" t="s">
        <v>395</v>
      </c>
      <c r="AC1723" s="4">
        <v>95691</v>
      </c>
      <c r="AD1723" t="s">
        <v>140</v>
      </c>
      <c r="AF1723">
        <v>19163960405</v>
      </c>
      <c r="AH1723" t="s">
        <v>26350</v>
      </c>
      <c r="AI1723" t="s">
        <v>168</v>
      </c>
      <c r="AJ1723" t="s">
        <v>789</v>
      </c>
      <c r="AK1723" t="s">
        <v>790</v>
      </c>
      <c r="AL1723" t="s">
        <v>403</v>
      </c>
      <c r="AM1723" t="s">
        <v>791</v>
      </c>
      <c r="AO1723" t="s">
        <v>792</v>
      </c>
      <c r="AP1723" t="s">
        <v>784</v>
      </c>
      <c r="AQ1723" s="4">
        <v>59457</v>
      </c>
      <c r="AR1723" t="s">
        <v>140</v>
      </c>
      <c r="AS1723" t="s">
        <v>793</v>
      </c>
      <c r="AT1723">
        <v>14065797529</v>
      </c>
      <c r="AV1723" t="s">
        <v>794</v>
      </c>
      <c r="AW1723" t="s">
        <v>795</v>
      </c>
      <c r="AZ1723" t="s">
        <v>334</v>
      </c>
      <c r="BA1723" t="s">
        <v>335</v>
      </c>
      <c r="BB1723" t="s">
        <v>136</v>
      </c>
      <c r="BC1723" t="s">
        <v>136</v>
      </c>
      <c r="BD1723" t="s">
        <v>148</v>
      </c>
      <c r="BE1723" t="s">
        <v>136</v>
      </c>
      <c r="BF1723" t="s">
        <v>136</v>
      </c>
      <c r="BG1723" t="s">
        <v>134</v>
      </c>
      <c r="BH1723" t="s">
        <v>136</v>
      </c>
      <c r="BI1723" t="s">
        <v>796</v>
      </c>
      <c r="BJ1723" t="s">
        <v>797</v>
      </c>
      <c r="BK1723" t="s">
        <v>1800</v>
      </c>
      <c r="BL1723" t="s">
        <v>795</v>
      </c>
      <c r="BM1723" t="s">
        <v>794</v>
      </c>
      <c r="BN1723" t="s">
        <v>26351</v>
      </c>
      <c r="BO1723" t="s">
        <v>26352</v>
      </c>
      <c r="BP1723">
        <v>2</v>
      </c>
      <c r="BQ1723">
        <v>2</v>
      </c>
      <c r="BR1723">
        <v>2</v>
      </c>
      <c r="BS1723" s="1">
        <v>44207</v>
      </c>
      <c r="BT1723" s="1">
        <v>44270</v>
      </c>
      <c r="BU1723" s="1">
        <v>44207</v>
      </c>
      <c r="BV1723" s="1">
        <v>44270</v>
      </c>
      <c r="BW1723" t="s">
        <v>134</v>
      </c>
      <c r="CH1723" s="5">
        <v>2133.52</v>
      </c>
      <c r="CI1723" t="s">
        <v>597</v>
      </c>
      <c r="CL1723" t="s">
        <v>136</v>
      </c>
      <c r="CM1723" t="s">
        <v>312</v>
      </c>
      <c r="CN1723" t="s">
        <v>148</v>
      </c>
      <c r="CO1723" t="s">
        <v>26353</v>
      </c>
      <c r="CP1723" t="s">
        <v>149</v>
      </c>
      <c r="CQ1723">
        <v>6</v>
      </c>
      <c r="CR1723">
        <v>0</v>
      </c>
      <c r="CS1723" t="s">
        <v>136</v>
      </c>
      <c r="CT1723" t="s">
        <v>134</v>
      </c>
      <c r="CU1723" t="s">
        <v>136</v>
      </c>
      <c r="CV1723" t="s">
        <v>136</v>
      </c>
      <c r="CW1723" t="s">
        <v>134</v>
      </c>
      <c r="CX1723">
        <v>50</v>
      </c>
      <c r="CY1723" t="s">
        <v>134</v>
      </c>
      <c r="CZ1723" t="s">
        <v>134</v>
      </c>
      <c r="DA1723" t="s">
        <v>134</v>
      </c>
      <c r="DB1723" t="s">
        <v>134</v>
      </c>
      <c r="DC1723" t="s">
        <v>136</v>
      </c>
      <c r="DD1723" t="s">
        <v>136</v>
      </c>
      <c r="DF1723" s="2" t="s">
        <v>26354</v>
      </c>
      <c r="DG1723" t="s">
        <v>26347</v>
      </c>
      <c r="DH1723" t="s">
        <v>25083</v>
      </c>
      <c r="DI1723" t="s">
        <v>395</v>
      </c>
      <c r="DJ1723" s="4">
        <v>95691</v>
      </c>
      <c r="DK1723" t="s">
        <v>991</v>
      </c>
      <c r="DL1723" t="s">
        <v>136</v>
      </c>
      <c r="DM1723">
        <v>1</v>
      </c>
      <c r="DN1723" t="s">
        <v>26355</v>
      </c>
      <c r="DO1723" t="s">
        <v>25083</v>
      </c>
      <c r="DP1723" t="s">
        <v>395</v>
      </c>
      <c r="DQ1723" t="str">
        <f>"95691"</f>
        <v>95691</v>
      </c>
      <c r="DR1723" t="s">
        <v>991</v>
      </c>
      <c r="DS1723" t="s">
        <v>1750</v>
      </c>
      <c r="DT1723">
        <v>1</v>
      </c>
      <c r="DU1723">
        <v>2</v>
      </c>
      <c r="DV1723" t="s">
        <v>134</v>
      </c>
      <c r="DW1723" t="s">
        <v>134</v>
      </c>
      <c r="DX1723" t="s">
        <v>134</v>
      </c>
      <c r="DY1723" t="s">
        <v>136</v>
      </c>
      <c r="DZ1723">
        <v>1</v>
      </c>
      <c r="EA1723" t="s">
        <v>136</v>
      </c>
      <c r="EC1723" s="5">
        <v>12.68</v>
      </c>
      <c r="ED1723" s="5">
        <v>55</v>
      </c>
      <c r="EE1723">
        <v>19163960405</v>
      </c>
      <c r="EF1723" t="s">
        <v>26350</v>
      </c>
      <c r="EG1723" t="s">
        <v>148</v>
      </c>
      <c r="EH1723">
        <v>0</v>
      </c>
    </row>
    <row r="1724" spans="1:138" ht="15" customHeight="1" x14ac:dyDescent="0.35">
      <c r="A1724" t="s">
        <v>13676</v>
      </c>
      <c r="B1724" t="s">
        <v>157</v>
      </c>
      <c r="C1724" s="1">
        <v>44159.647982175928</v>
      </c>
      <c r="D1724" s="1">
        <v>44179</v>
      </c>
      <c r="E1724" t="s">
        <v>133</v>
      </c>
      <c r="F1724" t="s">
        <v>136</v>
      </c>
      <c r="G1724" t="s">
        <v>135</v>
      </c>
      <c r="H1724" t="s">
        <v>136</v>
      </c>
      <c r="I1724" t="s">
        <v>13677</v>
      </c>
      <c r="K1724" t="s">
        <v>2118</v>
      </c>
      <c r="L1724" t="s">
        <v>148</v>
      </c>
      <c r="M1724" t="s">
        <v>2119</v>
      </c>
      <c r="N1724" t="s">
        <v>2120</v>
      </c>
      <c r="O1724" s="4">
        <v>49093</v>
      </c>
      <c r="P1724" t="s">
        <v>140</v>
      </c>
      <c r="R1724">
        <v>12692782389</v>
      </c>
      <c r="T1724">
        <v>111211</v>
      </c>
      <c r="U1724" t="s">
        <v>2121</v>
      </c>
      <c r="V1724" t="s">
        <v>2122</v>
      </c>
      <c r="X1724" t="s">
        <v>990</v>
      </c>
      <c r="Y1724" t="s">
        <v>2118</v>
      </c>
      <c r="AA1724" t="s">
        <v>2119</v>
      </c>
      <c r="AB1724" t="s">
        <v>2120</v>
      </c>
      <c r="AC1724" s="4">
        <v>49093</v>
      </c>
      <c r="AD1724" t="s">
        <v>140</v>
      </c>
      <c r="AE1724" t="s">
        <v>841</v>
      </c>
      <c r="AF1724">
        <v>12692782389</v>
      </c>
      <c r="AH1724" t="s">
        <v>2123</v>
      </c>
      <c r="AI1724" t="s">
        <v>168</v>
      </c>
      <c r="AJ1724" t="s">
        <v>559</v>
      </c>
      <c r="AK1724" t="s">
        <v>433</v>
      </c>
      <c r="AL1724" t="s">
        <v>978</v>
      </c>
      <c r="AM1724" t="s">
        <v>561</v>
      </c>
      <c r="AN1724" t="s">
        <v>562</v>
      </c>
      <c r="AO1724" t="s">
        <v>563</v>
      </c>
      <c r="AP1724" t="s">
        <v>564</v>
      </c>
      <c r="AQ1724" s="4">
        <v>22949</v>
      </c>
      <c r="AR1724" t="s">
        <v>140</v>
      </c>
      <c r="AT1724">
        <v>14342634300</v>
      </c>
      <c r="AV1724" t="s">
        <v>2124</v>
      </c>
      <c r="AW1724" t="s">
        <v>566</v>
      </c>
      <c r="AZ1724" t="s">
        <v>288</v>
      </c>
      <c r="BA1724" t="s">
        <v>289</v>
      </c>
      <c r="BB1724" t="s">
        <v>136</v>
      </c>
      <c r="BC1724" t="s">
        <v>136</v>
      </c>
      <c r="BD1724" t="s">
        <v>148</v>
      </c>
      <c r="BE1724" t="s">
        <v>136</v>
      </c>
      <c r="BF1724" t="s">
        <v>136</v>
      </c>
      <c r="BG1724" t="s">
        <v>134</v>
      </c>
      <c r="BH1724" t="s">
        <v>136</v>
      </c>
      <c r="BI1724" t="s">
        <v>1129</v>
      </c>
      <c r="BJ1724" t="s">
        <v>2125</v>
      </c>
      <c r="BL1724" t="s">
        <v>566</v>
      </c>
      <c r="BM1724" t="s">
        <v>2123</v>
      </c>
      <c r="BN1724" t="s">
        <v>13678</v>
      </c>
      <c r="BO1724" t="s">
        <v>13679</v>
      </c>
      <c r="BP1724">
        <v>2</v>
      </c>
      <c r="BQ1724">
        <v>2</v>
      </c>
      <c r="BR1724">
        <v>2</v>
      </c>
      <c r="BS1724" s="1">
        <v>44207</v>
      </c>
      <c r="BT1724" s="1">
        <v>44351</v>
      </c>
      <c r="BU1724" s="1">
        <v>44207</v>
      </c>
      <c r="BV1724" s="1">
        <v>44351</v>
      </c>
      <c r="BW1724" t="s">
        <v>136</v>
      </c>
      <c r="BX1724">
        <v>45</v>
      </c>
      <c r="BY1724">
        <v>0</v>
      </c>
      <c r="BZ1724">
        <v>7.5</v>
      </c>
      <c r="CA1724">
        <v>7.5</v>
      </c>
      <c r="CB1724">
        <v>7.5</v>
      </c>
      <c r="CC1724">
        <v>7.5</v>
      </c>
      <c r="CD1724">
        <v>7.5</v>
      </c>
      <c r="CE1724">
        <v>7.5</v>
      </c>
      <c r="CF1724" t="str">
        <f>"6:00 AM"</f>
        <v>6:00 AM</v>
      </c>
      <c r="CG1724" t="str">
        <f>"2:00 PM"</f>
        <v>2:00 PM</v>
      </c>
      <c r="CH1724" s="5">
        <v>12.67</v>
      </c>
      <c r="CI1724" t="s">
        <v>146</v>
      </c>
      <c r="CL1724" t="s">
        <v>136</v>
      </c>
      <c r="CM1724" t="s">
        <v>147</v>
      </c>
      <c r="CN1724" t="s">
        <v>148</v>
      </c>
      <c r="CO1724" t="s">
        <v>854</v>
      </c>
      <c r="CP1724" t="s">
        <v>149</v>
      </c>
      <c r="CQ1724">
        <v>12</v>
      </c>
      <c r="CR1724">
        <v>0</v>
      </c>
      <c r="CS1724" t="s">
        <v>136</v>
      </c>
      <c r="CT1724" t="s">
        <v>134</v>
      </c>
      <c r="CU1724" t="s">
        <v>136</v>
      </c>
      <c r="CV1724" t="s">
        <v>134</v>
      </c>
      <c r="CW1724" t="s">
        <v>134</v>
      </c>
      <c r="CX1724">
        <v>60</v>
      </c>
      <c r="CY1724" t="s">
        <v>134</v>
      </c>
      <c r="CZ1724" t="s">
        <v>134</v>
      </c>
      <c r="DA1724" t="s">
        <v>134</v>
      </c>
      <c r="DB1724" t="s">
        <v>134</v>
      </c>
      <c r="DC1724" t="s">
        <v>134</v>
      </c>
      <c r="DD1724" t="s">
        <v>136</v>
      </c>
      <c r="DF1724" t="s">
        <v>13680</v>
      </c>
      <c r="DG1724" t="s">
        <v>13681</v>
      </c>
      <c r="DH1724" t="s">
        <v>13682</v>
      </c>
      <c r="DI1724" t="s">
        <v>374</v>
      </c>
      <c r="DJ1724" s="4">
        <v>78061</v>
      </c>
      <c r="DK1724" t="s">
        <v>11596</v>
      </c>
      <c r="DL1724" t="s">
        <v>134</v>
      </c>
      <c r="DM1724">
        <v>13</v>
      </c>
      <c r="DN1724" t="s">
        <v>13683</v>
      </c>
      <c r="DO1724" t="s">
        <v>13682</v>
      </c>
      <c r="DP1724" t="s">
        <v>374</v>
      </c>
      <c r="DQ1724" t="str">
        <f>"78061"</f>
        <v>78061</v>
      </c>
      <c r="DR1724" t="s">
        <v>11596</v>
      </c>
      <c r="DS1724" t="s">
        <v>3080</v>
      </c>
      <c r="DT1724">
        <v>4</v>
      </c>
      <c r="DU1724">
        <v>8</v>
      </c>
      <c r="DV1724" t="s">
        <v>134</v>
      </c>
      <c r="DW1724" t="s">
        <v>134</v>
      </c>
      <c r="DX1724" t="s">
        <v>134</v>
      </c>
      <c r="DY1724" t="s">
        <v>134</v>
      </c>
      <c r="DZ1724">
        <v>2</v>
      </c>
      <c r="EA1724" t="s">
        <v>134</v>
      </c>
      <c r="EB1724" s="5">
        <v>12.68</v>
      </c>
      <c r="EC1724" s="5">
        <v>12.68</v>
      </c>
      <c r="ED1724" s="5">
        <v>55</v>
      </c>
      <c r="EE1724" t="s">
        <v>148</v>
      </c>
      <c r="EF1724" t="s">
        <v>577</v>
      </c>
      <c r="EG1724" t="s">
        <v>9442</v>
      </c>
      <c r="EH1724">
        <v>0</v>
      </c>
    </row>
    <row r="1725" spans="1:138" ht="15" customHeight="1" x14ac:dyDescent="0.35">
      <c r="A1725" t="s">
        <v>18646</v>
      </c>
      <c r="B1725" t="s">
        <v>132</v>
      </c>
      <c r="C1725" s="1">
        <v>44153.768645833334</v>
      </c>
      <c r="D1725" s="1">
        <v>44179</v>
      </c>
      <c r="E1725" t="s">
        <v>133</v>
      </c>
      <c r="F1725" t="s">
        <v>136</v>
      </c>
      <c r="G1725" t="s">
        <v>135</v>
      </c>
      <c r="H1725" t="s">
        <v>136</v>
      </c>
      <c r="I1725" t="s">
        <v>16546</v>
      </c>
      <c r="K1725" t="s">
        <v>16547</v>
      </c>
      <c r="M1725" t="s">
        <v>15460</v>
      </c>
      <c r="N1725" t="s">
        <v>1663</v>
      </c>
      <c r="O1725" s="4">
        <v>17552</v>
      </c>
      <c r="P1725" t="s">
        <v>140</v>
      </c>
      <c r="R1725">
        <v>17176531102</v>
      </c>
      <c r="T1725">
        <v>11233</v>
      </c>
      <c r="U1725" t="s">
        <v>16548</v>
      </c>
      <c r="V1725" t="s">
        <v>16549</v>
      </c>
      <c r="X1725" t="s">
        <v>3589</v>
      </c>
      <c r="Y1725" t="s">
        <v>16547</v>
      </c>
      <c r="AA1725" t="s">
        <v>15460</v>
      </c>
      <c r="AB1725" t="s">
        <v>1663</v>
      </c>
      <c r="AC1725" s="4">
        <v>17552</v>
      </c>
      <c r="AD1725" t="s">
        <v>140</v>
      </c>
      <c r="AF1725">
        <v>17176531102</v>
      </c>
      <c r="AH1725" t="s">
        <v>16550</v>
      </c>
      <c r="AI1725" t="s">
        <v>226</v>
      </c>
      <c r="AJ1725" t="s">
        <v>1829</v>
      </c>
      <c r="AK1725" t="s">
        <v>1665</v>
      </c>
      <c r="AL1725" t="s">
        <v>1830</v>
      </c>
      <c r="AM1725" t="s">
        <v>1831</v>
      </c>
      <c r="AN1725" t="s">
        <v>284</v>
      </c>
      <c r="AO1725" t="s">
        <v>1832</v>
      </c>
      <c r="AP1725" t="s">
        <v>460</v>
      </c>
      <c r="AQ1725" s="4">
        <v>73069</v>
      </c>
      <c r="AR1725" t="s">
        <v>140</v>
      </c>
      <c r="AT1725">
        <v>14053642525</v>
      </c>
      <c r="AV1725" t="s">
        <v>1833</v>
      </c>
      <c r="AW1725" t="s">
        <v>1834</v>
      </c>
      <c r="AX1725" t="s">
        <v>460</v>
      </c>
      <c r="AY1725" t="s">
        <v>1835</v>
      </c>
      <c r="AZ1725" t="s">
        <v>175</v>
      </c>
      <c r="BA1725" t="s">
        <v>176</v>
      </c>
      <c r="BB1725" t="s">
        <v>136</v>
      </c>
      <c r="BC1725" t="s">
        <v>136</v>
      </c>
      <c r="BD1725" t="s">
        <v>148</v>
      </c>
      <c r="BE1725" t="s">
        <v>136</v>
      </c>
      <c r="BF1725" t="s">
        <v>136</v>
      </c>
      <c r="BG1725" t="s">
        <v>134</v>
      </c>
      <c r="BH1725" t="s">
        <v>136</v>
      </c>
      <c r="BN1725" t="s">
        <v>18647</v>
      </c>
      <c r="BO1725" t="s">
        <v>734</v>
      </c>
      <c r="BP1725">
        <v>60</v>
      </c>
      <c r="BQ1725">
        <v>60</v>
      </c>
      <c r="BS1725" s="1">
        <v>44208</v>
      </c>
      <c r="BT1725" s="1">
        <v>44439</v>
      </c>
      <c r="BU1725" s="1">
        <v>44208</v>
      </c>
      <c r="BV1725" s="1">
        <v>44439</v>
      </c>
      <c r="BW1725" t="s">
        <v>136</v>
      </c>
      <c r="BX1725">
        <v>48</v>
      </c>
      <c r="BY1725">
        <v>0</v>
      </c>
      <c r="BZ1725">
        <v>8</v>
      </c>
      <c r="CA1725">
        <v>8</v>
      </c>
      <c r="CB1725">
        <v>8</v>
      </c>
      <c r="CC1725">
        <v>8</v>
      </c>
      <c r="CD1725">
        <v>8</v>
      </c>
      <c r="CE1725">
        <v>8</v>
      </c>
      <c r="CF1725" t="str">
        <f>"7:00 AM"</f>
        <v>7:00 AM</v>
      </c>
      <c r="CG1725" t="str">
        <f>"5:00 PM"</f>
        <v>5:00 PM</v>
      </c>
      <c r="CH1725" s="5">
        <v>13.34</v>
      </c>
      <c r="CI1725" t="s">
        <v>146</v>
      </c>
      <c r="CL1725" t="s">
        <v>136</v>
      </c>
      <c r="CM1725" t="s">
        <v>312</v>
      </c>
      <c r="CN1725" t="s">
        <v>148</v>
      </c>
      <c r="CO1725" t="s">
        <v>16552</v>
      </c>
      <c r="CP1725" t="s">
        <v>149</v>
      </c>
      <c r="CQ1725">
        <v>1</v>
      </c>
      <c r="CR1725">
        <v>0</v>
      </c>
      <c r="CS1725" t="s">
        <v>136</v>
      </c>
      <c r="CT1725" t="s">
        <v>136</v>
      </c>
      <c r="CU1725" t="s">
        <v>136</v>
      </c>
      <c r="CV1725" t="s">
        <v>136</v>
      </c>
      <c r="CW1725" t="s">
        <v>134</v>
      </c>
      <c r="CX1725">
        <v>50</v>
      </c>
      <c r="CY1725" t="s">
        <v>134</v>
      </c>
      <c r="CZ1725" t="s">
        <v>136</v>
      </c>
      <c r="DA1725" t="s">
        <v>136</v>
      </c>
      <c r="DB1725" t="s">
        <v>136</v>
      </c>
      <c r="DC1725" t="s">
        <v>134</v>
      </c>
      <c r="DD1725" t="s">
        <v>136</v>
      </c>
      <c r="DF1725" t="s">
        <v>1841</v>
      </c>
      <c r="DG1725" t="s">
        <v>16553</v>
      </c>
      <c r="DH1725" t="s">
        <v>15460</v>
      </c>
      <c r="DI1725" t="s">
        <v>1663</v>
      </c>
      <c r="DJ1725" s="4">
        <v>17552</v>
      </c>
      <c r="DK1725" t="s">
        <v>15399</v>
      </c>
      <c r="DL1725" t="s">
        <v>136</v>
      </c>
      <c r="DM1725">
        <v>1</v>
      </c>
      <c r="DN1725" t="s">
        <v>16554</v>
      </c>
      <c r="DO1725" t="s">
        <v>15460</v>
      </c>
      <c r="DP1725" t="s">
        <v>1663</v>
      </c>
      <c r="DQ1725" t="str">
        <f>"17552"</f>
        <v>17552</v>
      </c>
      <c r="DR1725" t="s">
        <v>15399</v>
      </c>
      <c r="DS1725" t="s">
        <v>16555</v>
      </c>
      <c r="DT1725">
        <v>1</v>
      </c>
      <c r="DU1725">
        <v>6</v>
      </c>
      <c r="DV1725" t="s">
        <v>134</v>
      </c>
      <c r="DW1725" t="s">
        <v>134</v>
      </c>
      <c r="DX1725" t="s">
        <v>134</v>
      </c>
      <c r="DY1725" t="s">
        <v>134</v>
      </c>
      <c r="DZ1725">
        <v>22</v>
      </c>
      <c r="EA1725" t="s">
        <v>136</v>
      </c>
      <c r="EC1725" s="5">
        <v>12.68</v>
      </c>
      <c r="ED1725" s="5">
        <v>55</v>
      </c>
      <c r="EE1725">
        <v>17176531102</v>
      </c>
      <c r="EF1725" t="s">
        <v>16550</v>
      </c>
      <c r="EG1725" t="s">
        <v>148</v>
      </c>
      <c r="EH1725">
        <v>0</v>
      </c>
    </row>
    <row r="1726" spans="1:138" ht="15" customHeight="1" x14ac:dyDescent="0.35">
      <c r="A1726" t="s">
        <v>9112</v>
      </c>
      <c r="B1726" t="s">
        <v>157</v>
      </c>
      <c r="C1726" s="1">
        <v>44152.608749999999</v>
      </c>
      <c r="D1726" s="1">
        <v>44179</v>
      </c>
      <c r="E1726" t="s">
        <v>133</v>
      </c>
      <c r="F1726" t="s">
        <v>136</v>
      </c>
      <c r="G1726" t="s">
        <v>135</v>
      </c>
      <c r="H1726" t="s">
        <v>136</v>
      </c>
      <c r="I1726" t="s">
        <v>9113</v>
      </c>
      <c r="K1726" t="s">
        <v>9114</v>
      </c>
      <c r="M1726" t="s">
        <v>4064</v>
      </c>
      <c r="N1726" t="s">
        <v>564</v>
      </c>
      <c r="O1726" s="4">
        <v>22980</v>
      </c>
      <c r="P1726" t="s">
        <v>140</v>
      </c>
      <c r="R1726">
        <v>15409466529</v>
      </c>
      <c r="T1726">
        <v>1114</v>
      </c>
      <c r="U1726" t="s">
        <v>9115</v>
      </c>
      <c r="V1726" t="s">
        <v>9116</v>
      </c>
      <c r="X1726" t="s">
        <v>1971</v>
      </c>
      <c r="Y1726" t="s">
        <v>9114</v>
      </c>
      <c r="AA1726" t="s">
        <v>4064</v>
      </c>
      <c r="AB1726" t="s">
        <v>564</v>
      </c>
      <c r="AC1726" s="4">
        <v>22980</v>
      </c>
      <c r="AD1726" t="s">
        <v>140</v>
      </c>
      <c r="AF1726">
        <v>15409466529</v>
      </c>
      <c r="AH1726" t="s">
        <v>1599</v>
      </c>
      <c r="AI1726" t="s">
        <v>168</v>
      </c>
      <c r="AJ1726" t="s">
        <v>913</v>
      </c>
      <c r="AK1726" t="s">
        <v>914</v>
      </c>
      <c r="AL1726" t="s">
        <v>687</v>
      </c>
      <c r="AM1726" t="s">
        <v>561</v>
      </c>
      <c r="AN1726" t="s">
        <v>562</v>
      </c>
      <c r="AO1726" t="s">
        <v>563</v>
      </c>
      <c r="AP1726" t="s">
        <v>564</v>
      </c>
      <c r="AQ1726" s="4">
        <v>22949</v>
      </c>
      <c r="AR1726" t="s">
        <v>140</v>
      </c>
      <c r="AT1726">
        <v>14342634300</v>
      </c>
      <c r="AV1726" t="s">
        <v>1600</v>
      </c>
      <c r="AW1726" t="s">
        <v>566</v>
      </c>
      <c r="AZ1726" t="s">
        <v>144</v>
      </c>
      <c r="BA1726" t="s">
        <v>145</v>
      </c>
      <c r="BB1726" t="s">
        <v>136</v>
      </c>
      <c r="BC1726" t="s">
        <v>136</v>
      </c>
      <c r="BD1726" t="s">
        <v>148</v>
      </c>
      <c r="BE1726" t="s">
        <v>136</v>
      </c>
      <c r="BF1726" t="s">
        <v>136</v>
      </c>
      <c r="BG1726" t="s">
        <v>134</v>
      </c>
      <c r="BH1726" t="s">
        <v>136</v>
      </c>
      <c r="BI1726" t="s">
        <v>1601</v>
      </c>
      <c r="BJ1726" t="s">
        <v>1602</v>
      </c>
      <c r="BL1726" t="s">
        <v>566</v>
      </c>
      <c r="BM1726" t="s">
        <v>1599</v>
      </c>
      <c r="BN1726" t="s">
        <v>9117</v>
      </c>
      <c r="BO1726" t="s">
        <v>381</v>
      </c>
      <c r="BP1726">
        <v>75</v>
      </c>
      <c r="BQ1726">
        <v>32</v>
      </c>
      <c r="BR1726">
        <v>32</v>
      </c>
      <c r="BS1726" s="1">
        <v>44209</v>
      </c>
      <c r="BT1726" s="1">
        <v>44330</v>
      </c>
      <c r="BU1726" s="1">
        <v>44209</v>
      </c>
      <c r="BV1726" s="1">
        <v>44330</v>
      </c>
      <c r="BW1726" t="s">
        <v>136</v>
      </c>
      <c r="BX1726">
        <v>42.5</v>
      </c>
      <c r="BY1726">
        <v>0</v>
      </c>
      <c r="BZ1726">
        <v>7.5</v>
      </c>
      <c r="CA1726">
        <v>7.5</v>
      </c>
      <c r="CB1726">
        <v>7.5</v>
      </c>
      <c r="CC1726">
        <v>7.5</v>
      </c>
      <c r="CD1726">
        <v>7.5</v>
      </c>
      <c r="CE1726">
        <v>5</v>
      </c>
      <c r="CF1726" t="str">
        <f>"7:00 AM"</f>
        <v>7:00 AM</v>
      </c>
      <c r="CG1726" t="str">
        <f>"3:00 PM"</f>
        <v>3:00 PM</v>
      </c>
      <c r="CH1726" s="5">
        <v>12.67</v>
      </c>
      <c r="CI1726" t="s">
        <v>146</v>
      </c>
      <c r="CL1726" t="s">
        <v>136</v>
      </c>
      <c r="CM1726" t="s">
        <v>312</v>
      </c>
      <c r="CN1726" t="s">
        <v>148</v>
      </c>
      <c r="CO1726" t="s">
        <v>854</v>
      </c>
      <c r="CP1726" t="s">
        <v>149</v>
      </c>
      <c r="CQ1726">
        <v>0</v>
      </c>
      <c r="CR1726">
        <v>0</v>
      </c>
      <c r="CS1726" t="s">
        <v>136</v>
      </c>
      <c r="CT1726" t="s">
        <v>136</v>
      </c>
      <c r="CU1726" t="s">
        <v>134</v>
      </c>
      <c r="CV1726" t="s">
        <v>134</v>
      </c>
      <c r="CW1726" t="s">
        <v>134</v>
      </c>
      <c r="CX1726">
        <v>50</v>
      </c>
      <c r="CY1726" t="s">
        <v>134</v>
      </c>
      <c r="CZ1726" t="s">
        <v>134</v>
      </c>
      <c r="DA1726" t="s">
        <v>134</v>
      </c>
      <c r="DB1726" t="s">
        <v>134</v>
      </c>
      <c r="DC1726" t="s">
        <v>134</v>
      </c>
      <c r="DD1726" t="s">
        <v>136</v>
      </c>
      <c r="DF1726" t="s">
        <v>9118</v>
      </c>
      <c r="DG1726" t="s">
        <v>9114</v>
      </c>
      <c r="DH1726" t="s">
        <v>4064</v>
      </c>
      <c r="DI1726" t="s">
        <v>564</v>
      </c>
      <c r="DJ1726" s="4">
        <v>22980</v>
      </c>
      <c r="DK1726" t="s">
        <v>9119</v>
      </c>
      <c r="DL1726" t="s">
        <v>136</v>
      </c>
      <c r="DM1726">
        <v>1</v>
      </c>
      <c r="DN1726" t="s">
        <v>9120</v>
      </c>
      <c r="DO1726" t="s">
        <v>4064</v>
      </c>
      <c r="DP1726" t="s">
        <v>564</v>
      </c>
      <c r="DQ1726" t="str">
        <f>"22980"</f>
        <v>22980</v>
      </c>
      <c r="DR1726" t="s">
        <v>9119</v>
      </c>
      <c r="DS1726" t="s">
        <v>3080</v>
      </c>
      <c r="DT1726">
        <v>56</v>
      </c>
      <c r="DU1726">
        <v>112</v>
      </c>
      <c r="DV1726" t="s">
        <v>134</v>
      </c>
      <c r="DW1726" t="s">
        <v>134</v>
      </c>
      <c r="DX1726" t="s">
        <v>134</v>
      </c>
      <c r="DY1726" t="s">
        <v>136</v>
      </c>
      <c r="DZ1726">
        <v>1</v>
      </c>
      <c r="EA1726" t="s">
        <v>134</v>
      </c>
      <c r="EB1726" s="5">
        <v>12.68</v>
      </c>
      <c r="EC1726" s="5">
        <v>12.68</v>
      </c>
      <c r="ED1726" s="5">
        <v>55</v>
      </c>
      <c r="EE1726" t="s">
        <v>148</v>
      </c>
      <c r="EF1726" t="s">
        <v>577</v>
      </c>
      <c r="EG1726" t="s">
        <v>4066</v>
      </c>
      <c r="EH1726">
        <v>0</v>
      </c>
    </row>
    <row r="1727" spans="1:138" ht="15" customHeight="1" x14ac:dyDescent="0.35">
      <c r="A1727" t="s">
        <v>21392</v>
      </c>
      <c r="B1727" t="s">
        <v>132</v>
      </c>
      <c r="C1727" s="1">
        <v>44148.461550694446</v>
      </c>
      <c r="D1727" s="1">
        <v>44179</v>
      </c>
      <c r="E1727" t="s">
        <v>133</v>
      </c>
      <c r="F1727" t="s">
        <v>136</v>
      </c>
      <c r="G1727" t="s">
        <v>135</v>
      </c>
      <c r="H1727" t="s">
        <v>134</v>
      </c>
      <c r="I1727" t="s">
        <v>4883</v>
      </c>
      <c r="K1727" t="s">
        <v>4885</v>
      </c>
      <c r="M1727" t="s">
        <v>4886</v>
      </c>
      <c r="N1727" t="s">
        <v>1128</v>
      </c>
      <c r="O1727" s="4">
        <v>58418</v>
      </c>
      <c r="P1727" t="s">
        <v>140</v>
      </c>
      <c r="R1727">
        <v>17013999981</v>
      </c>
      <c r="T1727">
        <v>115115</v>
      </c>
      <c r="U1727" t="s">
        <v>21393</v>
      </c>
      <c r="V1727" t="s">
        <v>17450</v>
      </c>
      <c r="X1727" t="s">
        <v>17448</v>
      </c>
      <c r="Y1727" t="s">
        <v>21394</v>
      </c>
      <c r="AA1727" t="s">
        <v>11191</v>
      </c>
      <c r="AB1727" t="s">
        <v>1128</v>
      </c>
      <c r="AC1727" s="4">
        <v>58503</v>
      </c>
      <c r="AD1727" t="s">
        <v>140</v>
      </c>
      <c r="AE1727" t="s">
        <v>1520</v>
      </c>
      <c r="AF1727">
        <v>7013999981</v>
      </c>
      <c r="AH1727" t="s">
        <v>1514</v>
      </c>
      <c r="AI1727" t="s">
        <v>168</v>
      </c>
      <c r="AJ1727" t="s">
        <v>1515</v>
      </c>
      <c r="AK1727" t="s">
        <v>1516</v>
      </c>
      <c r="AL1727" t="s">
        <v>2203</v>
      </c>
      <c r="AM1727" t="s">
        <v>1518</v>
      </c>
      <c r="AO1727" t="s">
        <v>1519</v>
      </c>
      <c r="AP1727" t="s">
        <v>1128</v>
      </c>
      <c r="AQ1727" s="4">
        <v>58423</v>
      </c>
      <c r="AR1727" t="s">
        <v>140</v>
      </c>
      <c r="AS1727" t="s">
        <v>1520</v>
      </c>
      <c r="AT1727">
        <v>17013209999</v>
      </c>
      <c r="AV1727" t="s">
        <v>1521</v>
      </c>
      <c r="AW1727" t="s">
        <v>2205</v>
      </c>
      <c r="AZ1727" t="s">
        <v>175</v>
      </c>
      <c r="BA1727" t="s">
        <v>176</v>
      </c>
      <c r="BB1727" t="s">
        <v>136</v>
      </c>
      <c r="BC1727" t="s">
        <v>136</v>
      </c>
      <c r="BD1727" t="s">
        <v>148</v>
      </c>
      <c r="BE1727" t="s">
        <v>136</v>
      </c>
      <c r="BF1727" t="s">
        <v>136</v>
      </c>
      <c r="BG1727" t="s">
        <v>134</v>
      </c>
      <c r="BH1727" t="s">
        <v>136</v>
      </c>
      <c r="BN1727" t="s">
        <v>21395</v>
      </c>
      <c r="BO1727" t="s">
        <v>21396</v>
      </c>
      <c r="BP1727">
        <v>3</v>
      </c>
      <c r="BQ1727">
        <v>3</v>
      </c>
      <c r="BS1727" s="1">
        <v>44185</v>
      </c>
      <c r="BT1727" s="1">
        <v>44346</v>
      </c>
      <c r="BU1727" s="1">
        <v>44185</v>
      </c>
      <c r="BV1727" s="1">
        <v>44346</v>
      </c>
      <c r="BW1727" t="s">
        <v>136</v>
      </c>
      <c r="BX1727">
        <v>35</v>
      </c>
      <c r="BY1727">
        <v>0</v>
      </c>
      <c r="BZ1727">
        <v>7</v>
      </c>
      <c r="CA1727">
        <v>7</v>
      </c>
      <c r="CB1727">
        <v>7</v>
      </c>
      <c r="CC1727">
        <v>7</v>
      </c>
      <c r="CD1727">
        <v>7</v>
      </c>
      <c r="CE1727">
        <v>0</v>
      </c>
      <c r="CF1727" t="str">
        <f>"8:00 AM"</f>
        <v>8:00 AM</v>
      </c>
      <c r="CG1727" t="str">
        <f>"5:00 PM"</f>
        <v>5:00 PM</v>
      </c>
      <c r="CH1727" s="5">
        <v>14.99</v>
      </c>
      <c r="CI1727" t="s">
        <v>146</v>
      </c>
      <c r="CL1727" t="s">
        <v>136</v>
      </c>
      <c r="CM1727" t="s">
        <v>312</v>
      </c>
      <c r="CN1727" t="s">
        <v>148</v>
      </c>
      <c r="CO1727" t="s">
        <v>2208</v>
      </c>
      <c r="CP1727" t="s">
        <v>149</v>
      </c>
      <c r="CQ1727">
        <v>6</v>
      </c>
      <c r="CR1727">
        <v>0</v>
      </c>
      <c r="CS1727" t="s">
        <v>134</v>
      </c>
      <c r="CT1727" t="s">
        <v>134</v>
      </c>
      <c r="CU1727" t="s">
        <v>136</v>
      </c>
      <c r="CV1727" t="s">
        <v>136</v>
      </c>
      <c r="CW1727" t="s">
        <v>136</v>
      </c>
      <c r="CY1727" t="s">
        <v>136</v>
      </c>
      <c r="CZ1727" t="s">
        <v>136</v>
      </c>
      <c r="DA1727" t="s">
        <v>136</v>
      </c>
      <c r="DB1727" t="s">
        <v>136</v>
      </c>
      <c r="DC1727" t="s">
        <v>136</v>
      </c>
      <c r="DD1727" t="s">
        <v>136</v>
      </c>
      <c r="DF1727" s="2" t="s">
        <v>21397</v>
      </c>
      <c r="DG1727" t="s">
        <v>21398</v>
      </c>
      <c r="DH1727" t="s">
        <v>4894</v>
      </c>
      <c r="DI1727" t="s">
        <v>1128</v>
      </c>
      <c r="DJ1727" s="4">
        <v>58418</v>
      </c>
      <c r="DK1727" t="s">
        <v>4892</v>
      </c>
      <c r="DL1727" t="s">
        <v>136</v>
      </c>
      <c r="DM1727">
        <v>6</v>
      </c>
      <c r="DN1727" t="s">
        <v>4893</v>
      </c>
      <c r="DO1727" t="s">
        <v>4894</v>
      </c>
      <c r="DP1727" t="s">
        <v>1128</v>
      </c>
      <c r="DQ1727" t="str">
        <f>"58418"</f>
        <v>58418</v>
      </c>
      <c r="DR1727" t="s">
        <v>4892</v>
      </c>
      <c r="DS1727" t="s">
        <v>21399</v>
      </c>
      <c r="DT1727">
        <v>2</v>
      </c>
      <c r="DU1727">
        <v>3</v>
      </c>
      <c r="DV1727" t="s">
        <v>134</v>
      </c>
      <c r="DW1727" t="s">
        <v>134</v>
      </c>
      <c r="DX1727" t="s">
        <v>134</v>
      </c>
      <c r="DY1727" t="s">
        <v>134</v>
      </c>
      <c r="DZ1727">
        <v>2</v>
      </c>
      <c r="EA1727" t="s">
        <v>136</v>
      </c>
      <c r="EC1727" s="5">
        <v>12.68</v>
      </c>
      <c r="ED1727" s="5">
        <v>55</v>
      </c>
      <c r="EE1727">
        <v>17013999981</v>
      </c>
      <c r="EF1727" t="s">
        <v>148</v>
      </c>
      <c r="EG1727" t="s">
        <v>2909</v>
      </c>
      <c r="EH1727">
        <v>0</v>
      </c>
    </row>
    <row r="1728" spans="1:138" ht="15" customHeight="1" x14ac:dyDescent="0.35">
      <c r="A1728" t="s">
        <v>23236</v>
      </c>
      <c r="B1728" t="s">
        <v>157</v>
      </c>
      <c r="C1728" s="1">
        <v>44162.689608564811</v>
      </c>
      <c r="D1728" s="1">
        <v>44179</v>
      </c>
      <c r="E1728" t="s">
        <v>133</v>
      </c>
      <c r="F1728" t="s">
        <v>136</v>
      </c>
      <c r="G1728" t="s">
        <v>135</v>
      </c>
      <c r="H1728" t="s">
        <v>136</v>
      </c>
      <c r="I1728" t="s">
        <v>23237</v>
      </c>
      <c r="K1728" t="s">
        <v>23238</v>
      </c>
      <c r="M1728" t="s">
        <v>6453</v>
      </c>
      <c r="N1728" t="s">
        <v>246</v>
      </c>
      <c r="O1728" s="4">
        <v>70762</v>
      </c>
      <c r="P1728" t="s">
        <v>140</v>
      </c>
      <c r="R1728">
        <v>12252413596</v>
      </c>
      <c r="T1728">
        <v>112512</v>
      </c>
      <c r="U1728" t="s">
        <v>23239</v>
      </c>
      <c r="V1728" t="s">
        <v>5597</v>
      </c>
      <c r="X1728" t="s">
        <v>1677</v>
      </c>
      <c r="Y1728" t="s">
        <v>23238</v>
      </c>
      <c r="AA1728" t="s">
        <v>6453</v>
      </c>
      <c r="AB1728" t="s">
        <v>246</v>
      </c>
      <c r="AC1728" s="4">
        <v>70762</v>
      </c>
      <c r="AD1728" t="s">
        <v>140</v>
      </c>
      <c r="AF1728">
        <v>12252413596</v>
      </c>
      <c r="AH1728" t="s">
        <v>23240</v>
      </c>
      <c r="AI1728" t="s">
        <v>168</v>
      </c>
      <c r="AJ1728" t="s">
        <v>1977</v>
      </c>
      <c r="AK1728" t="s">
        <v>1978</v>
      </c>
      <c r="AL1728" t="s">
        <v>1979</v>
      </c>
      <c r="AM1728" t="s">
        <v>1980</v>
      </c>
      <c r="AN1728" t="s">
        <v>1981</v>
      </c>
      <c r="AO1728" t="s">
        <v>1982</v>
      </c>
      <c r="AP1728" t="s">
        <v>246</v>
      </c>
      <c r="AQ1728" s="4">
        <v>70754</v>
      </c>
      <c r="AR1728" t="s">
        <v>140</v>
      </c>
      <c r="AT1728">
        <v>12256863033</v>
      </c>
      <c r="AV1728" t="s">
        <v>1983</v>
      </c>
      <c r="AW1728" t="s">
        <v>1984</v>
      </c>
      <c r="AZ1728" t="s">
        <v>334</v>
      </c>
      <c r="BA1728" t="s">
        <v>335</v>
      </c>
      <c r="BB1728" t="s">
        <v>136</v>
      </c>
      <c r="BC1728" t="s">
        <v>136</v>
      </c>
      <c r="BD1728" t="s">
        <v>148</v>
      </c>
      <c r="BE1728" t="s">
        <v>136</v>
      </c>
      <c r="BF1728" t="s">
        <v>136</v>
      </c>
      <c r="BG1728" t="s">
        <v>134</v>
      </c>
      <c r="BH1728" t="s">
        <v>136</v>
      </c>
      <c r="BN1728" t="s">
        <v>23241</v>
      </c>
      <c r="BO1728" t="s">
        <v>905</v>
      </c>
      <c r="BP1728">
        <v>2</v>
      </c>
      <c r="BQ1728">
        <v>2</v>
      </c>
      <c r="BR1728">
        <v>2</v>
      </c>
      <c r="BS1728" s="1">
        <v>44208</v>
      </c>
      <c r="BT1728" s="1">
        <v>44348</v>
      </c>
      <c r="BU1728" s="1">
        <v>44208</v>
      </c>
      <c r="BV1728" s="1">
        <v>44348</v>
      </c>
      <c r="BW1728" t="s">
        <v>136</v>
      </c>
      <c r="BX1728">
        <v>35</v>
      </c>
      <c r="BY1728">
        <v>0</v>
      </c>
      <c r="BZ1728">
        <v>6</v>
      </c>
      <c r="CA1728">
        <v>6</v>
      </c>
      <c r="CB1728">
        <v>6</v>
      </c>
      <c r="CC1728">
        <v>6</v>
      </c>
      <c r="CD1728">
        <v>6</v>
      </c>
      <c r="CE1728">
        <v>5</v>
      </c>
      <c r="CF1728" t="str">
        <f>"7:00 AM"</f>
        <v>7:00 AM</v>
      </c>
      <c r="CG1728" t="str">
        <f>"1:00 PM"</f>
        <v>1:00 PM</v>
      </c>
      <c r="CH1728" s="5">
        <v>11.83</v>
      </c>
      <c r="CI1728" t="s">
        <v>146</v>
      </c>
      <c r="CJ1728">
        <v>0</v>
      </c>
      <c r="CK1728" t="s">
        <v>1985</v>
      </c>
      <c r="CL1728" t="s">
        <v>134</v>
      </c>
      <c r="CM1728" t="s">
        <v>147</v>
      </c>
      <c r="CN1728" t="s">
        <v>148</v>
      </c>
      <c r="CO1728" s="2" t="s">
        <v>1986</v>
      </c>
      <c r="CP1728" t="s">
        <v>149</v>
      </c>
      <c r="CQ1728">
        <v>3</v>
      </c>
      <c r="CR1728">
        <v>0</v>
      </c>
      <c r="CS1728" t="s">
        <v>136</v>
      </c>
      <c r="CT1728" t="s">
        <v>136</v>
      </c>
      <c r="CU1728" t="s">
        <v>136</v>
      </c>
      <c r="CV1728" t="s">
        <v>134</v>
      </c>
      <c r="CW1728" t="s">
        <v>134</v>
      </c>
      <c r="CX1728">
        <v>50</v>
      </c>
      <c r="CY1728" t="s">
        <v>134</v>
      </c>
      <c r="CZ1728" t="s">
        <v>134</v>
      </c>
      <c r="DA1728" t="s">
        <v>134</v>
      </c>
      <c r="DB1728" t="s">
        <v>134</v>
      </c>
      <c r="DC1728" t="s">
        <v>134</v>
      </c>
      <c r="DD1728" t="s">
        <v>136</v>
      </c>
      <c r="DF1728" s="2" t="s">
        <v>1987</v>
      </c>
      <c r="DG1728" t="s">
        <v>23242</v>
      </c>
      <c r="DH1728" t="s">
        <v>7618</v>
      </c>
      <c r="DI1728" t="s">
        <v>246</v>
      </c>
      <c r="DJ1728" s="4">
        <v>71358</v>
      </c>
      <c r="DK1728" t="s">
        <v>3260</v>
      </c>
      <c r="DL1728" t="s">
        <v>136</v>
      </c>
      <c r="DM1728">
        <v>1</v>
      </c>
      <c r="DN1728" t="s">
        <v>23243</v>
      </c>
      <c r="DO1728" t="s">
        <v>7618</v>
      </c>
      <c r="DP1728" t="s">
        <v>246</v>
      </c>
      <c r="DQ1728" t="str">
        <f>"71358"</f>
        <v>71358</v>
      </c>
      <c r="DR1728" t="s">
        <v>3260</v>
      </c>
      <c r="DS1728" t="s">
        <v>23244</v>
      </c>
      <c r="DT1728">
        <v>1</v>
      </c>
      <c r="DU1728">
        <v>3</v>
      </c>
      <c r="DV1728" t="s">
        <v>134</v>
      </c>
      <c r="DW1728" t="s">
        <v>134</v>
      </c>
      <c r="DX1728" t="s">
        <v>134</v>
      </c>
      <c r="DY1728" t="s">
        <v>136</v>
      </c>
      <c r="DZ1728">
        <v>1</v>
      </c>
      <c r="EA1728" t="s">
        <v>136</v>
      </c>
      <c r="EC1728" s="5">
        <v>12.68</v>
      </c>
      <c r="ED1728" s="5">
        <v>55</v>
      </c>
      <c r="EE1728">
        <v>12252413596</v>
      </c>
      <c r="EF1728" t="s">
        <v>23240</v>
      </c>
      <c r="EG1728" t="s">
        <v>1989</v>
      </c>
      <c r="EH1728">
        <v>1</v>
      </c>
    </row>
    <row r="1729" spans="1:138" ht="15" customHeight="1" x14ac:dyDescent="0.35">
      <c r="A1729" t="s">
        <v>15350</v>
      </c>
      <c r="B1729" t="s">
        <v>157</v>
      </c>
      <c r="C1729" s="1">
        <v>44152.886091203705</v>
      </c>
      <c r="D1729" s="1">
        <v>44179</v>
      </c>
      <c r="E1729" t="s">
        <v>133</v>
      </c>
      <c r="F1729" t="s">
        <v>134</v>
      </c>
      <c r="G1729" t="s">
        <v>135</v>
      </c>
      <c r="H1729" t="s">
        <v>134</v>
      </c>
      <c r="I1729" t="s">
        <v>15351</v>
      </c>
      <c r="K1729" t="s">
        <v>15352</v>
      </c>
      <c r="M1729" t="s">
        <v>5946</v>
      </c>
      <c r="N1729" t="s">
        <v>1104</v>
      </c>
      <c r="O1729" s="4">
        <v>69025</v>
      </c>
      <c r="P1729" t="s">
        <v>140</v>
      </c>
      <c r="R1729">
        <v>13083676369</v>
      </c>
      <c r="T1729">
        <v>115113</v>
      </c>
      <c r="U1729" t="s">
        <v>15353</v>
      </c>
      <c r="V1729" t="s">
        <v>959</v>
      </c>
      <c r="X1729" t="s">
        <v>1812</v>
      </c>
      <c r="Y1729" t="s">
        <v>15352</v>
      </c>
      <c r="AA1729" t="s">
        <v>5946</v>
      </c>
      <c r="AB1729" t="s">
        <v>1104</v>
      </c>
      <c r="AC1729" s="4">
        <v>69025</v>
      </c>
      <c r="AD1729" t="s">
        <v>140</v>
      </c>
      <c r="AF1729">
        <v>13083676369</v>
      </c>
      <c r="AH1729" t="s">
        <v>15354</v>
      </c>
      <c r="AI1729" t="s">
        <v>226</v>
      </c>
      <c r="AJ1729" t="s">
        <v>370</v>
      </c>
      <c r="AK1729" t="s">
        <v>371</v>
      </c>
      <c r="AM1729" t="s">
        <v>372</v>
      </c>
      <c r="AO1729" t="s">
        <v>373</v>
      </c>
      <c r="AP1729" t="s">
        <v>374</v>
      </c>
      <c r="AQ1729" s="4">
        <v>78737</v>
      </c>
      <c r="AR1729" t="s">
        <v>140</v>
      </c>
      <c r="AT1729">
        <v>15128942128</v>
      </c>
      <c r="AV1729" t="s">
        <v>375</v>
      </c>
      <c r="AW1729" t="s">
        <v>376</v>
      </c>
      <c r="AX1729" t="s">
        <v>374</v>
      </c>
      <c r="AY1729" t="s">
        <v>377</v>
      </c>
      <c r="AZ1729" t="s">
        <v>288</v>
      </c>
      <c r="BA1729" t="s">
        <v>289</v>
      </c>
      <c r="BB1729" t="s">
        <v>134</v>
      </c>
      <c r="BC1729" t="s">
        <v>134</v>
      </c>
      <c r="BD1729" t="s">
        <v>148</v>
      </c>
      <c r="BE1729" t="s">
        <v>134</v>
      </c>
      <c r="BF1729" t="s">
        <v>136</v>
      </c>
      <c r="BG1729" t="s">
        <v>134</v>
      </c>
      <c r="BH1729" t="s">
        <v>136</v>
      </c>
      <c r="BN1729" t="s">
        <v>15355</v>
      </c>
      <c r="BO1729" t="s">
        <v>965</v>
      </c>
      <c r="BP1729">
        <v>4</v>
      </c>
      <c r="BQ1729">
        <v>4</v>
      </c>
      <c r="BR1729">
        <v>4</v>
      </c>
      <c r="BS1729" s="1">
        <v>44198</v>
      </c>
      <c r="BT1729" s="1">
        <v>44317</v>
      </c>
      <c r="BU1729" s="1">
        <v>44198</v>
      </c>
      <c r="BV1729" s="1">
        <v>44317</v>
      </c>
      <c r="BW1729" t="s">
        <v>136</v>
      </c>
      <c r="BX1729">
        <v>50</v>
      </c>
      <c r="BY1729">
        <v>0</v>
      </c>
      <c r="BZ1729">
        <v>9</v>
      </c>
      <c r="CA1729">
        <v>9</v>
      </c>
      <c r="CB1729">
        <v>8</v>
      </c>
      <c r="CC1729">
        <v>8</v>
      </c>
      <c r="CD1729">
        <v>8</v>
      </c>
      <c r="CE1729">
        <v>8</v>
      </c>
      <c r="CF1729" t="str">
        <f>"8:00 AM"</f>
        <v>8:00 AM</v>
      </c>
      <c r="CG1729" t="str">
        <f>"6:00 PM"</f>
        <v>6:00 PM</v>
      </c>
      <c r="CH1729" s="5">
        <v>14.99</v>
      </c>
      <c r="CI1729" t="s">
        <v>146</v>
      </c>
      <c r="CL1729" t="s">
        <v>134</v>
      </c>
      <c r="CM1729" t="s">
        <v>354</v>
      </c>
      <c r="CN1729" t="s">
        <v>4506</v>
      </c>
      <c r="CO1729" t="s">
        <v>7609</v>
      </c>
      <c r="CP1729" t="s">
        <v>149</v>
      </c>
      <c r="CQ1729">
        <v>3</v>
      </c>
      <c r="CR1729">
        <v>0</v>
      </c>
      <c r="CS1729" t="s">
        <v>136</v>
      </c>
      <c r="CT1729" t="s">
        <v>134</v>
      </c>
      <c r="CU1729" t="s">
        <v>136</v>
      </c>
      <c r="CV1729" t="s">
        <v>134</v>
      </c>
      <c r="CW1729" t="s">
        <v>134</v>
      </c>
      <c r="CX1729">
        <v>75</v>
      </c>
      <c r="CY1729" t="s">
        <v>134</v>
      </c>
      <c r="CZ1729" t="s">
        <v>134</v>
      </c>
      <c r="DA1729" t="s">
        <v>134</v>
      </c>
      <c r="DB1729" t="s">
        <v>134</v>
      </c>
      <c r="DC1729" t="s">
        <v>134</v>
      </c>
      <c r="DD1729" t="s">
        <v>136</v>
      </c>
      <c r="DF1729" t="s">
        <v>4327</v>
      </c>
      <c r="DG1729" t="s">
        <v>15352</v>
      </c>
      <c r="DH1729" t="s">
        <v>5946</v>
      </c>
      <c r="DI1729" t="s">
        <v>1104</v>
      </c>
      <c r="DJ1729" s="4">
        <v>69025</v>
      </c>
      <c r="DK1729" t="s">
        <v>15356</v>
      </c>
      <c r="DL1729" t="s">
        <v>134</v>
      </c>
      <c r="DM1729">
        <v>12</v>
      </c>
      <c r="DN1729" t="s">
        <v>15352</v>
      </c>
      <c r="DO1729" t="s">
        <v>5946</v>
      </c>
      <c r="DP1729" t="s">
        <v>1104</v>
      </c>
      <c r="DQ1729" t="str">
        <f>"69025"</f>
        <v>69025</v>
      </c>
      <c r="DR1729" t="s">
        <v>15356</v>
      </c>
      <c r="DS1729" t="s">
        <v>296</v>
      </c>
      <c r="DT1729">
        <v>3</v>
      </c>
      <c r="DU1729">
        <v>6</v>
      </c>
      <c r="DV1729" t="s">
        <v>134</v>
      </c>
      <c r="DW1729" t="s">
        <v>134</v>
      </c>
      <c r="DX1729" t="s">
        <v>134</v>
      </c>
      <c r="DY1729" t="s">
        <v>136</v>
      </c>
      <c r="DZ1729">
        <v>1</v>
      </c>
      <c r="EA1729" t="s">
        <v>134</v>
      </c>
      <c r="EB1729" s="5">
        <v>12.68</v>
      </c>
      <c r="EC1729" s="5">
        <v>12.68</v>
      </c>
      <c r="ED1729" s="5">
        <v>55</v>
      </c>
      <c r="EE1729">
        <v>13083676369</v>
      </c>
      <c r="EF1729" t="s">
        <v>15354</v>
      </c>
      <c r="EG1729" t="s">
        <v>148</v>
      </c>
      <c r="EH1729">
        <v>3</v>
      </c>
    </row>
    <row r="1730" spans="1:138" ht="15" customHeight="1" x14ac:dyDescent="0.35">
      <c r="A1730" t="s">
        <v>11541</v>
      </c>
      <c r="B1730" t="s">
        <v>157</v>
      </c>
      <c r="C1730" s="1">
        <v>44160.681394791667</v>
      </c>
      <c r="D1730" s="1">
        <v>44179</v>
      </c>
      <c r="E1730" t="s">
        <v>133</v>
      </c>
      <c r="F1730" t="s">
        <v>136</v>
      </c>
      <c r="G1730" t="s">
        <v>135</v>
      </c>
      <c r="H1730" t="s">
        <v>136</v>
      </c>
      <c r="I1730" t="s">
        <v>11542</v>
      </c>
      <c r="K1730" t="s">
        <v>11543</v>
      </c>
      <c r="M1730" t="s">
        <v>4519</v>
      </c>
      <c r="N1730" t="s">
        <v>395</v>
      </c>
      <c r="O1730" s="4">
        <v>95421</v>
      </c>
      <c r="P1730" t="s">
        <v>140</v>
      </c>
      <c r="Q1730" t="s">
        <v>11544</v>
      </c>
      <c r="R1730">
        <v>17078473001</v>
      </c>
      <c r="T1730">
        <v>11511</v>
      </c>
      <c r="U1730" t="s">
        <v>11545</v>
      </c>
      <c r="V1730" t="s">
        <v>682</v>
      </c>
      <c r="X1730" t="s">
        <v>5419</v>
      </c>
      <c r="Y1730" t="s">
        <v>11543</v>
      </c>
      <c r="AA1730" t="s">
        <v>4519</v>
      </c>
      <c r="AB1730" t="s">
        <v>395</v>
      </c>
      <c r="AC1730" s="4">
        <v>95421</v>
      </c>
      <c r="AD1730" t="s">
        <v>140</v>
      </c>
      <c r="AF1730">
        <v>17078923587</v>
      </c>
      <c r="AH1730" t="s">
        <v>11546</v>
      </c>
      <c r="AI1730" t="s">
        <v>226</v>
      </c>
      <c r="AJ1730" t="s">
        <v>401</v>
      </c>
      <c r="AK1730" t="s">
        <v>402</v>
      </c>
      <c r="AL1730" t="s">
        <v>403</v>
      </c>
      <c r="AM1730" t="s">
        <v>404</v>
      </c>
      <c r="AO1730" t="s">
        <v>405</v>
      </c>
      <c r="AP1730" t="s">
        <v>395</v>
      </c>
      <c r="AQ1730" s="4">
        <v>92106</v>
      </c>
      <c r="AR1730" t="s">
        <v>140</v>
      </c>
      <c r="AT1730">
        <v>16192696164</v>
      </c>
      <c r="AV1730" t="s">
        <v>406</v>
      </c>
      <c r="AW1730" t="s">
        <v>407</v>
      </c>
      <c r="AX1730" t="s">
        <v>395</v>
      </c>
      <c r="AY1730" t="s">
        <v>408</v>
      </c>
      <c r="AZ1730" t="s">
        <v>175</v>
      </c>
      <c r="BA1730" t="s">
        <v>176</v>
      </c>
      <c r="BB1730" t="s">
        <v>136</v>
      </c>
      <c r="BC1730" t="s">
        <v>136</v>
      </c>
      <c r="BD1730" t="s">
        <v>148</v>
      </c>
      <c r="BE1730" t="s">
        <v>136</v>
      </c>
      <c r="BF1730" t="s">
        <v>136</v>
      </c>
      <c r="BG1730" t="s">
        <v>134</v>
      </c>
      <c r="BH1730" t="s">
        <v>136</v>
      </c>
      <c r="BN1730" t="s">
        <v>11547</v>
      </c>
      <c r="BO1730" t="s">
        <v>11548</v>
      </c>
      <c r="BP1730">
        <v>16</v>
      </c>
      <c r="BQ1730">
        <v>16</v>
      </c>
      <c r="BR1730">
        <v>16</v>
      </c>
      <c r="BS1730" s="1">
        <v>44211</v>
      </c>
      <c r="BT1730" s="1">
        <v>44501</v>
      </c>
      <c r="BU1730" s="1">
        <v>44211</v>
      </c>
      <c r="BV1730" s="1">
        <v>44501</v>
      </c>
      <c r="BW1730" t="s">
        <v>136</v>
      </c>
      <c r="BX1730">
        <v>35</v>
      </c>
      <c r="BY1730">
        <v>0</v>
      </c>
      <c r="BZ1730">
        <v>7</v>
      </c>
      <c r="CA1730">
        <v>7</v>
      </c>
      <c r="CB1730">
        <v>7</v>
      </c>
      <c r="CC1730">
        <v>7</v>
      </c>
      <c r="CD1730">
        <v>7</v>
      </c>
      <c r="CE1730">
        <v>0</v>
      </c>
      <c r="CF1730" t="str">
        <f>"7:00 AM"</f>
        <v>7:00 AM</v>
      </c>
      <c r="CG1730" t="str">
        <f>"3:00 PM"</f>
        <v>3:00 PM</v>
      </c>
      <c r="CH1730" s="5">
        <v>14.77</v>
      </c>
      <c r="CI1730" t="s">
        <v>146</v>
      </c>
      <c r="CJ1730">
        <v>200</v>
      </c>
      <c r="CK1730" t="s">
        <v>11549</v>
      </c>
      <c r="CL1730" t="s">
        <v>134</v>
      </c>
      <c r="CM1730" t="s">
        <v>312</v>
      </c>
      <c r="CN1730" t="s">
        <v>148</v>
      </c>
      <c r="CO1730" s="2" t="s">
        <v>11550</v>
      </c>
      <c r="CP1730" t="s">
        <v>149</v>
      </c>
      <c r="CQ1730">
        <v>0</v>
      </c>
      <c r="CR1730">
        <v>0</v>
      </c>
      <c r="CS1730" t="s">
        <v>136</v>
      </c>
      <c r="CT1730" t="s">
        <v>136</v>
      </c>
      <c r="CU1730" t="s">
        <v>136</v>
      </c>
      <c r="CV1730" t="s">
        <v>134</v>
      </c>
      <c r="CW1730" t="s">
        <v>134</v>
      </c>
      <c r="CX1730">
        <v>50</v>
      </c>
      <c r="CY1730" t="s">
        <v>134</v>
      </c>
      <c r="CZ1730" t="s">
        <v>136</v>
      </c>
      <c r="DA1730" t="s">
        <v>134</v>
      </c>
      <c r="DB1730" t="s">
        <v>134</v>
      </c>
      <c r="DC1730" t="s">
        <v>134</v>
      </c>
      <c r="DD1730" t="s">
        <v>136</v>
      </c>
      <c r="DF1730" s="2" t="s">
        <v>11551</v>
      </c>
      <c r="DG1730" t="s">
        <v>11543</v>
      </c>
      <c r="DH1730" t="s">
        <v>4519</v>
      </c>
      <c r="DI1730" t="s">
        <v>395</v>
      </c>
      <c r="DJ1730" s="4">
        <v>95421</v>
      </c>
      <c r="DK1730" t="s">
        <v>4518</v>
      </c>
      <c r="DL1730" t="s">
        <v>136</v>
      </c>
      <c r="DM1730">
        <v>1</v>
      </c>
      <c r="DN1730" t="s">
        <v>11552</v>
      </c>
      <c r="DO1730" t="s">
        <v>4519</v>
      </c>
      <c r="DP1730" t="s">
        <v>395</v>
      </c>
      <c r="DQ1730" t="str">
        <f>"95421"</f>
        <v>95421</v>
      </c>
      <c r="DR1730" t="s">
        <v>4518</v>
      </c>
      <c r="DS1730" t="s">
        <v>4625</v>
      </c>
      <c r="DT1730">
        <v>5</v>
      </c>
      <c r="DU1730">
        <v>18</v>
      </c>
      <c r="DV1730" t="s">
        <v>134</v>
      </c>
      <c r="DW1730" t="s">
        <v>134</v>
      </c>
      <c r="DX1730" t="s">
        <v>134</v>
      </c>
      <c r="DY1730" t="s">
        <v>136</v>
      </c>
      <c r="DZ1730">
        <v>1</v>
      </c>
      <c r="EA1730" t="s">
        <v>136</v>
      </c>
      <c r="EC1730" s="5">
        <v>12.68</v>
      </c>
      <c r="ED1730" s="5">
        <v>55</v>
      </c>
      <c r="EE1730">
        <v>17078923587</v>
      </c>
      <c r="EF1730" t="s">
        <v>11553</v>
      </c>
      <c r="EG1730" t="s">
        <v>148</v>
      </c>
      <c r="EH1730">
        <v>1</v>
      </c>
    </row>
    <row r="1731" spans="1:138" ht="15" customHeight="1" x14ac:dyDescent="0.35">
      <c r="A1731" t="s">
        <v>20555</v>
      </c>
      <c r="B1731" t="s">
        <v>157</v>
      </c>
      <c r="C1731" s="1">
        <v>44153.52745775463</v>
      </c>
      <c r="D1731" s="1">
        <v>44179</v>
      </c>
      <c r="E1731" t="s">
        <v>133</v>
      </c>
      <c r="F1731" t="s">
        <v>136</v>
      </c>
      <c r="G1731" t="s">
        <v>135</v>
      </c>
      <c r="H1731" t="s">
        <v>136</v>
      </c>
      <c r="I1731" t="s">
        <v>20556</v>
      </c>
      <c r="K1731" t="s">
        <v>20557</v>
      </c>
      <c r="M1731" t="s">
        <v>1037</v>
      </c>
      <c r="N1731" t="s">
        <v>925</v>
      </c>
      <c r="O1731" s="4">
        <v>83605</v>
      </c>
      <c r="P1731" t="s">
        <v>140</v>
      </c>
      <c r="R1731">
        <v>12084590021</v>
      </c>
      <c r="T1731">
        <v>11199</v>
      </c>
      <c r="U1731" t="s">
        <v>685</v>
      </c>
      <c r="V1731" t="s">
        <v>20558</v>
      </c>
      <c r="X1731" t="s">
        <v>7324</v>
      </c>
      <c r="Y1731" t="s">
        <v>20559</v>
      </c>
      <c r="AA1731" t="s">
        <v>1037</v>
      </c>
      <c r="AB1731" t="s">
        <v>925</v>
      </c>
      <c r="AC1731" s="4">
        <v>83605</v>
      </c>
      <c r="AD1731" t="s">
        <v>140</v>
      </c>
      <c r="AF1731">
        <v>12084590021</v>
      </c>
      <c r="AH1731" t="s">
        <v>17591</v>
      </c>
      <c r="AI1731" t="s">
        <v>168</v>
      </c>
      <c r="AJ1731" t="s">
        <v>9550</v>
      </c>
      <c r="AK1731" t="s">
        <v>6038</v>
      </c>
      <c r="AL1731" t="s">
        <v>2278</v>
      </c>
      <c r="AM1731" t="s">
        <v>9551</v>
      </c>
      <c r="AO1731" t="s">
        <v>9552</v>
      </c>
      <c r="AP1731" t="s">
        <v>925</v>
      </c>
      <c r="AQ1731" s="4">
        <v>83661</v>
      </c>
      <c r="AR1731" t="s">
        <v>140</v>
      </c>
      <c r="AT1731">
        <v>12088980160</v>
      </c>
      <c r="AV1731" t="s">
        <v>9553</v>
      </c>
      <c r="AW1731" t="s">
        <v>9554</v>
      </c>
      <c r="AY1731" t="s">
        <v>148</v>
      </c>
      <c r="AZ1731" t="s">
        <v>288</v>
      </c>
      <c r="BA1731" t="s">
        <v>289</v>
      </c>
      <c r="BB1731" t="s">
        <v>136</v>
      </c>
      <c r="BC1731" t="s">
        <v>136</v>
      </c>
      <c r="BD1731" t="s">
        <v>148</v>
      </c>
      <c r="BE1731" t="s">
        <v>136</v>
      </c>
      <c r="BF1731" t="s">
        <v>136</v>
      </c>
      <c r="BG1731" t="s">
        <v>134</v>
      </c>
      <c r="BH1731" t="s">
        <v>136</v>
      </c>
      <c r="BN1731" t="s">
        <v>20560</v>
      </c>
      <c r="BO1731" t="s">
        <v>289</v>
      </c>
      <c r="BP1731">
        <v>33</v>
      </c>
      <c r="BQ1731">
        <v>33</v>
      </c>
      <c r="BR1731">
        <v>33</v>
      </c>
      <c r="BS1731" s="1">
        <v>44211</v>
      </c>
      <c r="BT1731" s="1">
        <v>44484</v>
      </c>
      <c r="BU1731" s="1">
        <v>44211</v>
      </c>
      <c r="BV1731" s="1">
        <v>44484</v>
      </c>
      <c r="BW1731" t="s">
        <v>136</v>
      </c>
      <c r="BX1731">
        <v>40</v>
      </c>
      <c r="BY1731">
        <v>0</v>
      </c>
      <c r="BZ1731">
        <v>7</v>
      </c>
      <c r="CA1731">
        <v>7</v>
      </c>
      <c r="CB1731">
        <v>7</v>
      </c>
      <c r="CC1731">
        <v>7</v>
      </c>
      <c r="CD1731">
        <v>7</v>
      </c>
      <c r="CE1731">
        <v>5</v>
      </c>
      <c r="CF1731" t="str">
        <f>"7:00 AM"</f>
        <v>7:00 AM</v>
      </c>
      <c r="CG1731" t="str">
        <f>"3:00 PM"</f>
        <v>3:00 PM</v>
      </c>
      <c r="CH1731" s="5">
        <v>13.62</v>
      </c>
      <c r="CI1731" t="s">
        <v>146</v>
      </c>
      <c r="CL1731" t="s">
        <v>134</v>
      </c>
      <c r="CM1731" t="s">
        <v>354</v>
      </c>
      <c r="CN1731" t="s">
        <v>20561</v>
      </c>
      <c r="CO1731" s="2" t="s">
        <v>9555</v>
      </c>
      <c r="CP1731" t="s">
        <v>149</v>
      </c>
      <c r="CQ1731">
        <v>6</v>
      </c>
      <c r="CR1731">
        <v>0</v>
      </c>
      <c r="CS1731" t="s">
        <v>136</v>
      </c>
      <c r="CT1731" t="s">
        <v>136</v>
      </c>
      <c r="CU1731" t="s">
        <v>136</v>
      </c>
      <c r="CV1731" t="s">
        <v>136</v>
      </c>
      <c r="CW1731" t="s">
        <v>134</v>
      </c>
      <c r="CX1731">
        <v>60</v>
      </c>
      <c r="CY1731" t="s">
        <v>134</v>
      </c>
      <c r="CZ1731" t="s">
        <v>134</v>
      </c>
      <c r="DA1731" t="s">
        <v>134</v>
      </c>
      <c r="DB1731" t="s">
        <v>134</v>
      </c>
      <c r="DC1731" t="s">
        <v>134</v>
      </c>
      <c r="DD1731" t="s">
        <v>136</v>
      </c>
      <c r="DF1731" s="2" t="s">
        <v>20562</v>
      </c>
      <c r="DG1731" t="s">
        <v>20563</v>
      </c>
      <c r="DH1731" t="s">
        <v>1029</v>
      </c>
      <c r="DI1731" t="s">
        <v>925</v>
      </c>
      <c r="DJ1731" s="4">
        <v>83676</v>
      </c>
      <c r="DK1731" t="s">
        <v>1036</v>
      </c>
      <c r="DL1731" t="s">
        <v>134</v>
      </c>
      <c r="DM1731">
        <v>24</v>
      </c>
      <c r="DN1731" t="s">
        <v>20564</v>
      </c>
      <c r="DO1731" t="s">
        <v>2750</v>
      </c>
      <c r="DP1731" t="s">
        <v>925</v>
      </c>
      <c r="DQ1731" t="str">
        <f>"83660"</f>
        <v>83660</v>
      </c>
      <c r="DR1731" t="s">
        <v>1036</v>
      </c>
      <c r="DS1731" t="s">
        <v>20565</v>
      </c>
      <c r="DT1731">
        <v>1</v>
      </c>
      <c r="DU1731">
        <v>25</v>
      </c>
      <c r="DV1731" t="s">
        <v>134</v>
      </c>
      <c r="DW1731" t="s">
        <v>134</v>
      </c>
      <c r="DX1731" t="s">
        <v>134</v>
      </c>
      <c r="DY1731" t="s">
        <v>134</v>
      </c>
      <c r="DZ1731">
        <v>3</v>
      </c>
      <c r="EA1731" t="s">
        <v>136</v>
      </c>
      <c r="EC1731" s="5">
        <v>12.68</v>
      </c>
      <c r="ED1731" s="5">
        <v>55</v>
      </c>
      <c r="EE1731">
        <v>12083323570</v>
      </c>
      <c r="EF1731" t="s">
        <v>20566</v>
      </c>
      <c r="EG1731" t="s">
        <v>148</v>
      </c>
      <c r="EH1731">
        <v>1</v>
      </c>
    </row>
    <row r="1732" spans="1:138" ht="15" customHeight="1" x14ac:dyDescent="0.35">
      <c r="A1732" t="s">
        <v>19670</v>
      </c>
      <c r="B1732" t="s">
        <v>157</v>
      </c>
      <c r="C1732" s="1">
        <v>44159.98718275463</v>
      </c>
      <c r="D1732" s="1">
        <v>44179</v>
      </c>
      <c r="E1732" t="s">
        <v>133</v>
      </c>
      <c r="F1732" t="s">
        <v>136</v>
      </c>
      <c r="G1732" t="s">
        <v>135</v>
      </c>
      <c r="H1732" t="s">
        <v>136</v>
      </c>
      <c r="I1732" t="s">
        <v>19671</v>
      </c>
      <c r="K1732" t="s">
        <v>19672</v>
      </c>
      <c r="M1732" t="s">
        <v>19673</v>
      </c>
      <c r="N1732" t="s">
        <v>1358</v>
      </c>
      <c r="O1732" s="4">
        <v>80498</v>
      </c>
      <c r="P1732" t="s">
        <v>140</v>
      </c>
      <c r="R1732">
        <v>19706406612</v>
      </c>
      <c r="T1732">
        <v>112111</v>
      </c>
      <c r="U1732" t="s">
        <v>1280</v>
      </c>
      <c r="V1732" t="s">
        <v>19674</v>
      </c>
      <c r="X1732" t="s">
        <v>747</v>
      </c>
      <c r="Y1732" t="s">
        <v>19675</v>
      </c>
      <c r="AA1732" t="s">
        <v>19673</v>
      </c>
      <c r="AB1732" t="s">
        <v>1358</v>
      </c>
      <c r="AC1732" s="4">
        <v>80459</v>
      </c>
      <c r="AD1732" t="s">
        <v>140</v>
      </c>
      <c r="AF1732">
        <v>19706406612</v>
      </c>
      <c r="AH1732" t="s">
        <v>19676</v>
      </c>
      <c r="AI1732" t="s">
        <v>168</v>
      </c>
      <c r="AJ1732" t="s">
        <v>6475</v>
      </c>
      <c r="AK1732" t="s">
        <v>7725</v>
      </c>
      <c r="AM1732" t="s">
        <v>6477</v>
      </c>
      <c r="AO1732" t="s">
        <v>6478</v>
      </c>
      <c r="AP1732" t="s">
        <v>1358</v>
      </c>
      <c r="AQ1732" s="4">
        <v>81625</v>
      </c>
      <c r="AR1732" t="s">
        <v>140</v>
      </c>
      <c r="AT1732">
        <v>19708244226</v>
      </c>
      <c r="AV1732" t="s">
        <v>6479</v>
      </c>
      <c r="AW1732" t="s">
        <v>6589</v>
      </c>
      <c r="AZ1732" t="s">
        <v>334</v>
      </c>
      <c r="BA1732" t="s">
        <v>335</v>
      </c>
      <c r="BB1732" t="s">
        <v>136</v>
      </c>
      <c r="BC1732" t="s">
        <v>136</v>
      </c>
      <c r="BD1732" t="s">
        <v>148</v>
      </c>
      <c r="BE1732" t="s">
        <v>136</v>
      </c>
      <c r="BF1732" t="s">
        <v>136</v>
      </c>
      <c r="BG1732" t="s">
        <v>134</v>
      </c>
      <c r="BH1732" t="s">
        <v>136</v>
      </c>
      <c r="BI1732" t="s">
        <v>11967</v>
      </c>
      <c r="BN1732" t="s">
        <v>19677</v>
      </c>
      <c r="BO1732" t="s">
        <v>19678</v>
      </c>
      <c r="BP1732">
        <v>1</v>
      </c>
      <c r="BQ1732">
        <v>1</v>
      </c>
      <c r="BR1732">
        <v>1</v>
      </c>
      <c r="BS1732" s="1">
        <v>44211</v>
      </c>
      <c r="BT1732" s="1">
        <v>44515</v>
      </c>
      <c r="BU1732" s="1">
        <v>44211</v>
      </c>
      <c r="BV1732" s="1">
        <v>44515</v>
      </c>
      <c r="BW1732" t="s">
        <v>134</v>
      </c>
      <c r="BX1732">
        <v>48</v>
      </c>
      <c r="BY1732">
        <v>0</v>
      </c>
      <c r="BZ1732">
        <v>8</v>
      </c>
      <c r="CA1732">
        <v>8</v>
      </c>
      <c r="CB1732">
        <v>8</v>
      </c>
      <c r="CC1732">
        <v>8</v>
      </c>
      <c r="CD1732">
        <v>8</v>
      </c>
      <c r="CE1732">
        <v>8</v>
      </c>
      <c r="CF1732" t="str">
        <f>"8:00 AM"</f>
        <v>8:00 AM</v>
      </c>
      <c r="CG1732" t="str">
        <f>"5:00 PM"</f>
        <v>5:00 PM</v>
      </c>
      <c r="CH1732" s="5">
        <v>1682.33</v>
      </c>
      <c r="CI1732" t="s">
        <v>597</v>
      </c>
      <c r="CL1732" t="s">
        <v>136</v>
      </c>
      <c r="CM1732" t="s">
        <v>312</v>
      </c>
      <c r="CN1732" t="s">
        <v>148</v>
      </c>
      <c r="CO1732" s="2" t="s">
        <v>7018</v>
      </c>
      <c r="CP1732" t="s">
        <v>149</v>
      </c>
      <c r="CQ1732">
        <v>6</v>
      </c>
      <c r="CR1732">
        <v>0</v>
      </c>
      <c r="CS1732" t="s">
        <v>136</v>
      </c>
      <c r="CT1732" t="s">
        <v>136</v>
      </c>
      <c r="CU1732" t="s">
        <v>136</v>
      </c>
      <c r="CV1732" t="s">
        <v>136</v>
      </c>
      <c r="CW1732" t="s">
        <v>134</v>
      </c>
      <c r="CX1732">
        <v>75</v>
      </c>
      <c r="CY1732" t="s">
        <v>134</v>
      </c>
      <c r="CZ1732" t="s">
        <v>134</v>
      </c>
      <c r="DA1732" t="s">
        <v>134</v>
      </c>
      <c r="DB1732" t="s">
        <v>134</v>
      </c>
      <c r="DC1732" t="s">
        <v>134</v>
      </c>
      <c r="DD1732" t="s">
        <v>136</v>
      </c>
      <c r="DF1732" s="2" t="s">
        <v>19679</v>
      </c>
      <c r="DG1732" t="s">
        <v>19680</v>
      </c>
      <c r="DH1732" t="s">
        <v>19673</v>
      </c>
      <c r="DI1732" t="s">
        <v>1358</v>
      </c>
      <c r="DJ1732" s="4">
        <v>80498</v>
      </c>
      <c r="DK1732" t="s">
        <v>656</v>
      </c>
      <c r="DL1732" t="s">
        <v>136</v>
      </c>
      <c r="DM1732">
        <v>1</v>
      </c>
      <c r="DN1732" t="s">
        <v>19681</v>
      </c>
      <c r="DO1732" t="s">
        <v>19673</v>
      </c>
      <c r="DP1732" t="s">
        <v>1358</v>
      </c>
      <c r="DQ1732" t="str">
        <f>"80498"</f>
        <v>80498</v>
      </c>
      <c r="DR1732" t="s">
        <v>656</v>
      </c>
      <c r="DS1732" t="s">
        <v>19682</v>
      </c>
      <c r="DT1732">
        <v>1</v>
      </c>
      <c r="DU1732">
        <v>1</v>
      </c>
      <c r="DV1732" t="s">
        <v>136</v>
      </c>
      <c r="DW1732" t="s">
        <v>134</v>
      </c>
      <c r="DX1732" t="s">
        <v>134</v>
      </c>
      <c r="DY1732" t="s">
        <v>136</v>
      </c>
      <c r="DZ1732">
        <v>1</v>
      </c>
      <c r="EA1732" t="s">
        <v>136</v>
      </c>
      <c r="EC1732" s="5">
        <v>12.68</v>
      </c>
      <c r="ED1732" s="5">
        <v>55</v>
      </c>
      <c r="EE1732">
        <v>19706406612</v>
      </c>
      <c r="EF1732" t="s">
        <v>19676</v>
      </c>
      <c r="EG1732" t="s">
        <v>1722</v>
      </c>
      <c r="EH1732">
        <v>0</v>
      </c>
    </row>
    <row r="1733" spans="1:138" ht="15" customHeight="1" x14ac:dyDescent="0.35">
      <c r="A1733" t="s">
        <v>17108</v>
      </c>
      <c r="B1733" t="s">
        <v>157</v>
      </c>
      <c r="C1733" s="1">
        <v>44160.339360532409</v>
      </c>
      <c r="D1733" s="1">
        <v>44179</v>
      </c>
      <c r="E1733" t="s">
        <v>133</v>
      </c>
      <c r="F1733" t="s">
        <v>136</v>
      </c>
      <c r="G1733" t="s">
        <v>135</v>
      </c>
      <c r="H1733" t="s">
        <v>136</v>
      </c>
      <c r="I1733" t="s">
        <v>14991</v>
      </c>
      <c r="K1733" t="s">
        <v>14992</v>
      </c>
      <c r="L1733" t="s">
        <v>14993</v>
      </c>
      <c r="M1733" t="s">
        <v>14996</v>
      </c>
      <c r="N1733" t="s">
        <v>611</v>
      </c>
      <c r="O1733" s="4">
        <v>57633</v>
      </c>
      <c r="P1733" t="s">
        <v>140</v>
      </c>
      <c r="R1733">
        <v>16054662392</v>
      </c>
      <c r="T1733">
        <v>112112</v>
      </c>
      <c r="U1733" t="s">
        <v>14994</v>
      </c>
      <c r="V1733" t="s">
        <v>14995</v>
      </c>
      <c r="X1733" t="s">
        <v>723</v>
      </c>
      <c r="Y1733" t="s">
        <v>14992</v>
      </c>
      <c r="Z1733" t="s">
        <v>14993</v>
      </c>
      <c r="AA1733" t="s">
        <v>14996</v>
      </c>
      <c r="AB1733" t="s">
        <v>611</v>
      </c>
      <c r="AC1733" s="4">
        <v>57633</v>
      </c>
      <c r="AD1733" t="s">
        <v>140</v>
      </c>
      <c r="AF1733">
        <v>16054662392</v>
      </c>
      <c r="AH1733" t="s">
        <v>14997</v>
      </c>
      <c r="AI1733" t="s">
        <v>168</v>
      </c>
      <c r="AJ1733" t="s">
        <v>533</v>
      </c>
      <c r="AK1733" t="s">
        <v>534</v>
      </c>
      <c r="AM1733" t="s">
        <v>535</v>
      </c>
      <c r="AO1733" t="s">
        <v>536</v>
      </c>
      <c r="AP1733" t="s">
        <v>537</v>
      </c>
      <c r="AQ1733" s="4">
        <v>28786</v>
      </c>
      <c r="AR1733" t="s">
        <v>140</v>
      </c>
      <c r="AT1733">
        <v>18282460659</v>
      </c>
      <c r="AV1733" t="s">
        <v>538</v>
      </c>
      <c r="AW1733" t="s">
        <v>539</v>
      </c>
      <c r="AZ1733" t="s">
        <v>334</v>
      </c>
      <c r="BA1733" t="s">
        <v>335</v>
      </c>
      <c r="BB1733" t="s">
        <v>136</v>
      </c>
      <c r="BC1733" t="s">
        <v>136</v>
      </c>
      <c r="BD1733" t="s">
        <v>148</v>
      </c>
      <c r="BE1733" t="s">
        <v>136</v>
      </c>
      <c r="BF1733" t="s">
        <v>136</v>
      </c>
      <c r="BG1733" t="s">
        <v>134</v>
      </c>
      <c r="BH1733" t="s">
        <v>136</v>
      </c>
      <c r="BN1733" t="s">
        <v>17109</v>
      </c>
      <c r="BO1733" t="s">
        <v>3151</v>
      </c>
      <c r="BP1733">
        <v>1</v>
      </c>
      <c r="BQ1733">
        <v>1</v>
      </c>
      <c r="BR1733">
        <v>1</v>
      </c>
      <c r="BS1733" s="1">
        <v>44228</v>
      </c>
      <c r="BT1733" s="1">
        <v>44530</v>
      </c>
      <c r="BU1733" s="1">
        <v>44228</v>
      </c>
      <c r="BV1733" s="1">
        <v>44530</v>
      </c>
      <c r="BW1733" t="s">
        <v>136</v>
      </c>
      <c r="BX1733">
        <v>48</v>
      </c>
      <c r="BY1733">
        <v>0</v>
      </c>
      <c r="BZ1733">
        <v>8</v>
      </c>
      <c r="CA1733">
        <v>8</v>
      </c>
      <c r="CB1733">
        <v>8</v>
      </c>
      <c r="CC1733">
        <v>8</v>
      </c>
      <c r="CD1733">
        <v>8</v>
      </c>
      <c r="CE1733">
        <v>8</v>
      </c>
      <c r="CF1733" t="str">
        <f>"8:00 AM"</f>
        <v>8:00 AM</v>
      </c>
      <c r="CG1733" t="str">
        <f>"5:00 PM"</f>
        <v>5:00 PM</v>
      </c>
      <c r="CH1733" s="5">
        <v>14.99</v>
      </c>
      <c r="CI1733" t="s">
        <v>146</v>
      </c>
      <c r="CL1733" t="s">
        <v>136</v>
      </c>
      <c r="CM1733" t="s">
        <v>354</v>
      </c>
      <c r="CN1733" t="s">
        <v>8313</v>
      </c>
      <c r="CO1733" t="s">
        <v>14999</v>
      </c>
      <c r="CP1733" t="s">
        <v>149</v>
      </c>
      <c r="CQ1733">
        <v>3</v>
      </c>
      <c r="CR1733">
        <v>0</v>
      </c>
      <c r="CS1733" t="s">
        <v>136</v>
      </c>
      <c r="CT1733" t="s">
        <v>134</v>
      </c>
      <c r="CU1733" t="s">
        <v>136</v>
      </c>
      <c r="CV1733" t="s">
        <v>136</v>
      </c>
      <c r="CW1733" t="s">
        <v>134</v>
      </c>
      <c r="CX1733">
        <v>75</v>
      </c>
      <c r="CY1733" t="s">
        <v>134</v>
      </c>
      <c r="CZ1733" t="s">
        <v>136</v>
      </c>
      <c r="DA1733" t="s">
        <v>136</v>
      </c>
      <c r="DB1733" t="s">
        <v>134</v>
      </c>
      <c r="DC1733" t="s">
        <v>134</v>
      </c>
      <c r="DD1733" t="s">
        <v>136</v>
      </c>
      <c r="DF1733" t="s">
        <v>15000</v>
      </c>
      <c r="DG1733" t="s">
        <v>14992</v>
      </c>
      <c r="DH1733" t="s">
        <v>4346</v>
      </c>
      <c r="DI1733" t="s">
        <v>611</v>
      </c>
      <c r="DJ1733" s="4">
        <v>57633</v>
      </c>
      <c r="DK1733" t="s">
        <v>9936</v>
      </c>
      <c r="DL1733" t="s">
        <v>136</v>
      </c>
      <c r="DM1733">
        <v>1</v>
      </c>
      <c r="DN1733" t="s">
        <v>15002</v>
      </c>
      <c r="DO1733" t="s">
        <v>4346</v>
      </c>
      <c r="DP1733" t="s">
        <v>611</v>
      </c>
      <c r="DQ1733" t="str">
        <f>"57633"</f>
        <v>57633</v>
      </c>
      <c r="DR1733" t="s">
        <v>9936</v>
      </c>
      <c r="DS1733" t="s">
        <v>15003</v>
      </c>
      <c r="DT1733">
        <v>1</v>
      </c>
      <c r="DU1733">
        <v>3</v>
      </c>
      <c r="DV1733" t="s">
        <v>134</v>
      </c>
      <c r="DW1733" t="s">
        <v>134</v>
      </c>
      <c r="DX1733" t="s">
        <v>134</v>
      </c>
      <c r="DY1733" t="s">
        <v>136</v>
      </c>
      <c r="DZ1733">
        <v>1</v>
      </c>
      <c r="EA1733" t="s">
        <v>136</v>
      </c>
      <c r="EC1733" s="5">
        <v>12.68</v>
      </c>
      <c r="ED1733" s="5">
        <v>55</v>
      </c>
      <c r="EE1733">
        <v>16054662392</v>
      </c>
      <c r="EF1733" t="s">
        <v>14997</v>
      </c>
      <c r="EG1733" t="s">
        <v>148</v>
      </c>
      <c r="EH1733">
        <v>0</v>
      </c>
    </row>
    <row r="1734" spans="1:138" ht="15" customHeight="1" x14ac:dyDescent="0.35">
      <c r="A1734" t="s">
        <v>20613</v>
      </c>
      <c r="B1734" t="s">
        <v>157</v>
      </c>
      <c r="C1734" s="1">
        <v>44154.472929976851</v>
      </c>
      <c r="D1734" s="1">
        <v>44179</v>
      </c>
      <c r="E1734" t="s">
        <v>133</v>
      </c>
      <c r="F1734" t="s">
        <v>136</v>
      </c>
      <c r="G1734" t="s">
        <v>135</v>
      </c>
      <c r="H1734" t="s">
        <v>136</v>
      </c>
      <c r="I1734" t="s">
        <v>20614</v>
      </c>
      <c r="K1734" t="s">
        <v>20615</v>
      </c>
      <c r="M1734" t="s">
        <v>18335</v>
      </c>
      <c r="N1734" t="s">
        <v>1128</v>
      </c>
      <c r="O1734" s="4">
        <v>58444</v>
      </c>
      <c r="P1734" t="s">
        <v>140</v>
      </c>
      <c r="R1734">
        <v>17016935413</v>
      </c>
      <c r="T1734">
        <v>111191</v>
      </c>
      <c r="U1734" t="s">
        <v>20616</v>
      </c>
      <c r="V1734" t="s">
        <v>5425</v>
      </c>
      <c r="X1734" t="s">
        <v>164</v>
      </c>
      <c r="Y1734" t="s">
        <v>20615</v>
      </c>
      <c r="AA1734" t="s">
        <v>18335</v>
      </c>
      <c r="AB1734" t="s">
        <v>1128</v>
      </c>
      <c r="AC1734" s="4">
        <v>58444</v>
      </c>
      <c r="AD1734" t="s">
        <v>140</v>
      </c>
      <c r="AF1734">
        <v>17016935413</v>
      </c>
      <c r="AH1734" t="s">
        <v>148</v>
      </c>
      <c r="AI1734" t="s">
        <v>168</v>
      </c>
      <c r="AJ1734" t="s">
        <v>456</v>
      </c>
      <c r="AK1734" t="s">
        <v>457</v>
      </c>
      <c r="AM1734" t="s">
        <v>458</v>
      </c>
      <c r="AO1734" t="s">
        <v>459</v>
      </c>
      <c r="AP1734" t="s">
        <v>460</v>
      </c>
      <c r="AQ1734" s="4">
        <v>73737</v>
      </c>
      <c r="AR1734" t="s">
        <v>140</v>
      </c>
      <c r="AT1734">
        <v>15802274747</v>
      </c>
      <c r="AV1734" t="s">
        <v>461</v>
      </c>
      <c r="AW1734" t="s">
        <v>462</v>
      </c>
      <c r="AZ1734" t="s">
        <v>288</v>
      </c>
      <c r="BA1734" t="s">
        <v>289</v>
      </c>
      <c r="BB1734" t="s">
        <v>136</v>
      </c>
      <c r="BC1734" t="s">
        <v>136</v>
      </c>
      <c r="BD1734" t="s">
        <v>148</v>
      </c>
      <c r="BE1734" t="s">
        <v>136</v>
      </c>
      <c r="BF1734" t="s">
        <v>136</v>
      </c>
      <c r="BG1734" t="s">
        <v>134</v>
      </c>
      <c r="BH1734" t="s">
        <v>136</v>
      </c>
      <c r="BN1734" t="s">
        <v>20617</v>
      </c>
      <c r="BO1734" t="s">
        <v>1043</v>
      </c>
      <c r="BP1734">
        <v>3</v>
      </c>
      <c r="BQ1734">
        <v>3</v>
      </c>
      <c r="BR1734">
        <v>3</v>
      </c>
      <c r="BS1734" s="1">
        <v>44228</v>
      </c>
      <c r="BT1734" s="1">
        <v>44528</v>
      </c>
      <c r="BU1734" s="1">
        <v>44228</v>
      </c>
      <c r="BV1734" s="1">
        <v>44528</v>
      </c>
      <c r="BW1734" t="s">
        <v>136</v>
      </c>
      <c r="BX1734">
        <v>48</v>
      </c>
      <c r="BY1734">
        <v>0</v>
      </c>
      <c r="BZ1734">
        <v>8</v>
      </c>
      <c r="CA1734">
        <v>8</v>
      </c>
      <c r="CB1734">
        <v>8</v>
      </c>
      <c r="CC1734">
        <v>8</v>
      </c>
      <c r="CD1734">
        <v>8</v>
      </c>
      <c r="CE1734">
        <v>8</v>
      </c>
      <c r="CF1734" t="str">
        <f>"8:00 AM"</f>
        <v>8:00 AM</v>
      </c>
      <c r="CG1734" t="str">
        <f>"5:00 PM"</f>
        <v>5:00 PM</v>
      </c>
      <c r="CH1734" s="5">
        <v>14.99</v>
      </c>
      <c r="CI1734" t="s">
        <v>146</v>
      </c>
      <c r="CL1734" t="s">
        <v>136</v>
      </c>
      <c r="CM1734" t="s">
        <v>312</v>
      </c>
      <c r="CN1734" t="s">
        <v>148</v>
      </c>
      <c r="CO1734" t="s">
        <v>465</v>
      </c>
      <c r="CP1734" t="s">
        <v>149</v>
      </c>
      <c r="CQ1734">
        <v>3</v>
      </c>
      <c r="CR1734">
        <v>0</v>
      </c>
      <c r="CS1734" t="s">
        <v>136</v>
      </c>
      <c r="CT1734" t="s">
        <v>134</v>
      </c>
      <c r="CU1734" t="s">
        <v>136</v>
      </c>
      <c r="CV1734" t="s">
        <v>134</v>
      </c>
      <c r="CW1734" t="s">
        <v>134</v>
      </c>
      <c r="CX1734">
        <v>75</v>
      </c>
      <c r="CY1734" t="s">
        <v>134</v>
      </c>
      <c r="CZ1734" t="s">
        <v>134</v>
      </c>
      <c r="DA1734" t="s">
        <v>134</v>
      </c>
      <c r="DB1734" t="s">
        <v>136</v>
      </c>
      <c r="DC1734" t="s">
        <v>134</v>
      </c>
      <c r="DD1734" t="s">
        <v>136</v>
      </c>
      <c r="DF1734" t="s">
        <v>466</v>
      </c>
      <c r="DG1734" t="s">
        <v>20615</v>
      </c>
      <c r="DH1734" t="s">
        <v>18335</v>
      </c>
      <c r="DI1734" t="s">
        <v>1128</v>
      </c>
      <c r="DJ1734" s="4">
        <v>58444</v>
      </c>
      <c r="DK1734" t="s">
        <v>2274</v>
      </c>
      <c r="DL1734" t="s">
        <v>136</v>
      </c>
      <c r="DM1734">
        <v>1</v>
      </c>
      <c r="DN1734" t="s">
        <v>20618</v>
      </c>
      <c r="DO1734" t="s">
        <v>18335</v>
      </c>
      <c r="DP1734" t="s">
        <v>1128</v>
      </c>
      <c r="DQ1734" t="str">
        <f>"58444"</f>
        <v>58444</v>
      </c>
      <c r="DR1734" t="s">
        <v>2274</v>
      </c>
      <c r="DS1734" t="s">
        <v>551</v>
      </c>
      <c r="DT1734">
        <v>1</v>
      </c>
      <c r="DU1734">
        <v>3</v>
      </c>
      <c r="DV1734" t="s">
        <v>134</v>
      </c>
      <c r="DW1734" t="s">
        <v>134</v>
      </c>
      <c r="DX1734" t="s">
        <v>134</v>
      </c>
      <c r="DY1734" t="s">
        <v>136</v>
      </c>
      <c r="DZ1734">
        <v>1</v>
      </c>
      <c r="EA1734" t="s">
        <v>136</v>
      </c>
      <c r="EC1734" s="5">
        <v>12.68</v>
      </c>
      <c r="ED1734" s="5">
        <v>55</v>
      </c>
      <c r="EE1734">
        <v>17016935413</v>
      </c>
      <c r="EF1734" t="s">
        <v>20619</v>
      </c>
      <c r="EG1734" t="s">
        <v>148</v>
      </c>
      <c r="EH1734">
        <v>0</v>
      </c>
    </row>
    <row r="1735" spans="1:138" ht="15" customHeight="1" x14ac:dyDescent="0.35">
      <c r="A1735" t="s">
        <v>955</v>
      </c>
      <c r="B1735" t="s">
        <v>157</v>
      </c>
      <c r="C1735" s="1">
        <v>44158.61512858796</v>
      </c>
      <c r="D1735" s="1">
        <v>44179</v>
      </c>
      <c r="E1735" t="s">
        <v>133</v>
      </c>
      <c r="F1735" t="s">
        <v>136</v>
      </c>
      <c r="G1735" t="s">
        <v>135</v>
      </c>
      <c r="H1735" t="s">
        <v>136</v>
      </c>
      <c r="I1735" t="s">
        <v>956</v>
      </c>
      <c r="K1735" t="s">
        <v>957</v>
      </c>
      <c r="L1735" t="s">
        <v>958</v>
      </c>
      <c r="M1735" t="s">
        <v>959</v>
      </c>
      <c r="N1735" t="s">
        <v>960</v>
      </c>
      <c r="O1735" s="4">
        <v>35671</v>
      </c>
      <c r="P1735" t="s">
        <v>140</v>
      </c>
      <c r="R1735">
        <v>12567773627</v>
      </c>
      <c r="T1735">
        <v>1119</v>
      </c>
      <c r="U1735" t="s">
        <v>961</v>
      </c>
      <c r="V1735" t="s">
        <v>962</v>
      </c>
      <c r="X1735" t="s">
        <v>164</v>
      </c>
      <c r="Y1735" t="s">
        <v>957</v>
      </c>
      <c r="Z1735" t="s">
        <v>958</v>
      </c>
      <c r="AA1735" t="s">
        <v>959</v>
      </c>
      <c r="AB1735" t="s">
        <v>960</v>
      </c>
      <c r="AC1735" s="4">
        <v>35671</v>
      </c>
      <c r="AD1735" t="s">
        <v>140</v>
      </c>
      <c r="AF1735">
        <v>12567773627</v>
      </c>
      <c r="AH1735" t="s">
        <v>963</v>
      </c>
      <c r="AI1735" t="s">
        <v>168</v>
      </c>
      <c r="AJ1735" t="s">
        <v>533</v>
      </c>
      <c r="AK1735" t="s">
        <v>534</v>
      </c>
      <c r="AM1735" t="s">
        <v>535</v>
      </c>
      <c r="AO1735" t="s">
        <v>536</v>
      </c>
      <c r="AP1735" t="s">
        <v>537</v>
      </c>
      <c r="AQ1735" s="4">
        <v>28786</v>
      </c>
      <c r="AR1735" t="s">
        <v>140</v>
      </c>
      <c r="AT1735">
        <v>18282460659</v>
      </c>
      <c r="AV1735" t="s">
        <v>538</v>
      </c>
      <c r="AW1735" t="s">
        <v>539</v>
      </c>
      <c r="AZ1735" t="s">
        <v>288</v>
      </c>
      <c r="BA1735" t="s">
        <v>289</v>
      </c>
      <c r="BB1735" t="s">
        <v>136</v>
      </c>
      <c r="BC1735" t="s">
        <v>136</v>
      </c>
      <c r="BD1735" t="s">
        <v>148</v>
      </c>
      <c r="BE1735" t="s">
        <v>136</v>
      </c>
      <c r="BF1735" t="s">
        <v>136</v>
      </c>
      <c r="BG1735" t="s">
        <v>134</v>
      </c>
      <c r="BH1735" t="s">
        <v>136</v>
      </c>
      <c r="BN1735" t="s">
        <v>964</v>
      </c>
      <c r="BO1735" t="s">
        <v>965</v>
      </c>
      <c r="BP1735">
        <v>7</v>
      </c>
      <c r="BQ1735">
        <v>7</v>
      </c>
      <c r="BR1735">
        <v>7</v>
      </c>
      <c r="BS1735" s="1">
        <v>44228</v>
      </c>
      <c r="BT1735" s="1">
        <v>44531</v>
      </c>
      <c r="BU1735" s="1">
        <v>44228</v>
      </c>
      <c r="BV1735" s="1">
        <v>44531</v>
      </c>
      <c r="BW1735" t="s">
        <v>136</v>
      </c>
      <c r="BX1735">
        <v>48</v>
      </c>
      <c r="BY1735">
        <v>0</v>
      </c>
      <c r="BZ1735">
        <v>8</v>
      </c>
      <c r="CA1735">
        <v>8</v>
      </c>
      <c r="CB1735">
        <v>8</v>
      </c>
      <c r="CC1735">
        <v>8</v>
      </c>
      <c r="CD1735">
        <v>8</v>
      </c>
      <c r="CE1735">
        <v>8</v>
      </c>
      <c r="CF1735" t="str">
        <f>"8:00 AM"</f>
        <v>8:00 AM</v>
      </c>
      <c r="CG1735" t="str">
        <f>"5:00 PM"</f>
        <v>5:00 PM</v>
      </c>
      <c r="CH1735" s="5">
        <v>11.71</v>
      </c>
      <c r="CI1735" t="s">
        <v>146</v>
      </c>
      <c r="CL1735" t="s">
        <v>136</v>
      </c>
      <c r="CM1735" t="s">
        <v>312</v>
      </c>
      <c r="CN1735" t="s">
        <v>148</v>
      </c>
      <c r="CO1735" t="s">
        <v>966</v>
      </c>
      <c r="CP1735" t="s">
        <v>149</v>
      </c>
      <c r="CQ1735">
        <v>3</v>
      </c>
      <c r="CR1735">
        <v>0</v>
      </c>
      <c r="CS1735" t="s">
        <v>136</v>
      </c>
      <c r="CT1735" t="s">
        <v>134</v>
      </c>
      <c r="CU1735" t="s">
        <v>134</v>
      </c>
      <c r="CV1735" t="s">
        <v>134</v>
      </c>
      <c r="CW1735" t="s">
        <v>134</v>
      </c>
      <c r="CX1735">
        <v>60</v>
      </c>
      <c r="CY1735" t="s">
        <v>136</v>
      </c>
      <c r="CZ1735" t="s">
        <v>136</v>
      </c>
      <c r="DA1735" t="s">
        <v>136</v>
      </c>
      <c r="DB1735" t="s">
        <v>136</v>
      </c>
      <c r="DC1735" t="s">
        <v>136</v>
      </c>
      <c r="DD1735" t="s">
        <v>136</v>
      </c>
      <c r="DF1735" t="s">
        <v>967</v>
      </c>
      <c r="DG1735" t="s">
        <v>957</v>
      </c>
      <c r="DH1735" t="s">
        <v>959</v>
      </c>
      <c r="DI1735" t="s">
        <v>960</v>
      </c>
      <c r="DJ1735" s="4">
        <v>35671</v>
      </c>
      <c r="DK1735" t="s">
        <v>968</v>
      </c>
      <c r="DL1735" t="s">
        <v>136</v>
      </c>
      <c r="DM1735">
        <v>1</v>
      </c>
      <c r="DN1735" t="s">
        <v>969</v>
      </c>
      <c r="DO1735" t="s">
        <v>959</v>
      </c>
      <c r="DP1735" t="s">
        <v>960</v>
      </c>
      <c r="DQ1735" t="str">
        <f>"35671"</f>
        <v>35671</v>
      </c>
      <c r="DR1735" t="s">
        <v>968</v>
      </c>
      <c r="DS1735" t="s">
        <v>625</v>
      </c>
      <c r="DT1735">
        <v>1</v>
      </c>
      <c r="DU1735">
        <v>3</v>
      </c>
      <c r="DV1735" t="s">
        <v>134</v>
      </c>
      <c r="DW1735" t="s">
        <v>134</v>
      </c>
      <c r="DX1735" t="s">
        <v>134</v>
      </c>
      <c r="DY1735" t="s">
        <v>134</v>
      </c>
      <c r="DZ1735">
        <v>3</v>
      </c>
      <c r="EA1735" t="s">
        <v>136</v>
      </c>
      <c r="EC1735" s="5">
        <v>12.68</v>
      </c>
      <c r="ED1735" s="5">
        <v>55</v>
      </c>
      <c r="EE1735">
        <v>12567773627</v>
      </c>
      <c r="EF1735" t="s">
        <v>963</v>
      </c>
      <c r="EG1735" t="s">
        <v>148</v>
      </c>
      <c r="EH1735">
        <v>0</v>
      </c>
    </row>
    <row r="1736" spans="1:138" ht="15" customHeight="1" x14ac:dyDescent="0.35">
      <c r="A1736" t="s">
        <v>970</v>
      </c>
      <c r="B1736" t="s">
        <v>157</v>
      </c>
      <c r="C1736" s="1">
        <v>44153.569147453702</v>
      </c>
      <c r="D1736" s="1">
        <v>44179</v>
      </c>
      <c r="E1736" t="s">
        <v>133</v>
      </c>
      <c r="F1736" t="s">
        <v>136</v>
      </c>
      <c r="G1736" t="s">
        <v>135</v>
      </c>
      <c r="H1736" t="s">
        <v>136</v>
      </c>
      <c r="I1736" t="s">
        <v>971</v>
      </c>
      <c r="K1736" t="s">
        <v>972</v>
      </c>
      <c r="L1736" t="s">
        <v>148</v>
      </c>
      <c r="M1736" t="s">
        <v>973</v>
      </c>
      <c r="N1736" t="s">
        <v>974</v>
      </c>
      <c r="O1736" s="4">
        <v>21915</v>
      </c>
      <c r="P1736" t="s">
        <v>140</v>
      </c>
      <c r="R1736">
        <v>14108859005</v>
      </c>
      <c r="T1736">
        <v>112920</v>
      </c>
      <c r="U1736" t="s">
        <v>975</v>
      </c>
      <c r="V1736" t="s">
        <v>844</v>
      </c>
      <c r="X1736" t="s">
        <v>976</v>
      </c>
      <c r="Y1736" t="s">
        <v>972</v>
      </c>
      <c r="AA1736" t="s">
        <v>973</v>
      </c>
      <c r="AB1736" t="s">
        <v>974</v>
      </c>
      <c r="AC1736" s="4">
        <v>21915</v>
      </c>
      <c r="AD1736" t="s">
        <v>140</v>
      </c>
      <c r="AE1736" t="s">
        <v>841</v>
      </c>
      <c r="AF1736">
        <v>14108859005</v>
      </c>
      <c r="AH1736" t="s">
        <v>977</v>
      </c>
      <c r="AI1736" t="s">
        <v>168</v>
      </c>
      <c r="AJ1736" t="s">
        <v>559</v>
      </c>
      <c r="AK1736" t="s">
        <v>433</v>
      </c>
      <c r="AL1736" t="s">
        <v>978</v>
      </c>
      <c r="AM1736" t="s">
        <v>561</v>
      </c>
      <c r="AN1736" t="s">
        <v>562</v>
      </c>
      <c r="AO1736" t="s">
        <v>563</v>
      </c>
      <c r="AP1736" t="s">
        <v>564</v>
      </c>
      <c r="AQ1736" s="4">
        <v>22949</v>
      </c>
      <c r="AR1736" t="s">
        <v>140</v>
      </c>
      <c r="AT1736">
        <v>14342634300</v>
      </c>
      <c r="AV1736" t="s">
        <v>979</v>
      </c>
      <c r="AW1736" t="s">
        <v>980</v>
      </c>
      <c r="AZ1736" t="s">
        <v>334</v>
      </c>
      <c r="BA1736" t="s">
        <v>335</v>
      </c>
      <c r="BB1736" t="s">
        <v>136</v>
      </c>
      <c r="BC1736" t="s">
        <v>136</v>
      </c>
      <c r="BD1736" t="s">
        <v>148</v>
      </c>
      <c r="BE1736" t="s">
        <v>136</v>
      </c>
      <c r="BF1736" t="s">
        <v>136</v>
      </c>
      <c r="BG1736" t="s">
        <v>134</v>
      </c>
      <c r="BH1736" t="s">
        <v>136</v>
      </c>
      <c r="BI1736" t="s">
        <v>981</v>
      </c>
      <c r="BJ1736" t="s">
        <v>982</v>
      </c>
      <c r="BK1736" t="s">
        <v>939</v>
      </c>
      <c r="BL1736" t="s">
        <v>566</v>
      </c>
      <c r="BM1736" t="s">
        <v>977</v>
      </c>
      <c r="BN1736" t="s">
        <v>983</v>
      </c>
      <c r="BO1736" t="s">
        <v>984</v>
      </c>
      <c r="BP1736">
        <v>46</v>
      </c>
      <c r="BQ1736">
        <v>45</v>
      </c>
      <c r="BR1736">
        <v>45</v>
      </c>
      <c r="BS1736" s="1">
        <v>44228</v>
      </c>
      <c r="BT1736" s="1">
        <v>44530</v>
      </c>
      <c r="BU1736" s="1">
        <v>44228</v>
      </c>
      <c r="BV1736" s="1">
        <v>44530</v>
      </c>
      <c r="BW1736" t="s">
        <v>134</v>
      </c>
      <c r="BX1736">
        <v>48</v>
      </c>
      <c r="BY1736">
        <v>0</v>
      </c>
      <c r="BZ1736">
        <v>8</v>
      </c>
      <c r="CA1736">
        <v>8</v>
      </c>
      <c r="CB1736">
        <v>8</v>
      </c>
      <c r="CC1736">
        <v>8</v>
      </c>
      <c r="CD1736">
        <v>8</v>
      </c>
      <c r="CE1736">
        <v>8</v>
      </c>
      <c r="CF1736" t="str">
        <f>"7:00 AM"</f>
        <v>7:00 AM</v>
      </c>
      <c r="CG1736" t="str">
        <f>"4:00 PM"</f>
        <v>4:00 PM</v>
      </c>
      <c r="CH1736" s="5">
        <v>13.34</v>
      </c>
      <c r="CI1736" t="s">
        <v>146</v>
      </c>
      <c r="CL1736" t="s">
        <v>136</v>
      </c>
      <c r="CM1736" t="s">
        <v>147</v>
      </c>
      <c r="CN1736" t="s">
        <v>148</v>
      </c>
      <c r="CO1736" t="s">
        <v>854</v>
      </c>
      <c r="CP1736" t="s">
        <v>149</v>
      </c>
      <c r="CQ1736">
        <v>12</v>
      </c>
      <c r="CR1736">
        <v>0</v>
      </c>
      <c r="CS1736" t="s">
        <v>136</v>
      </c>
      <c r="CT1736" t="s">
        <v>136</v>
      </c>
      <c r="CU1736" t="s">
        <v>136</v>
      </c>
      <c r="CV1736" t="s">
        <v>134</v>
      </c>
      <c r="CW1736" t="s">
        <v>134</v>
      </c>
      <c r="CX1736">
        <v>60</v>
      </c>
      <c r="CY1736" t="s">
        <v>134</v>
      </c>
      <c r="CZ1736" t="s">
        <v>134</v>
      </c>
      <c r="DA1736" t="s">
        <v>134</v>
      </c>
      <c r="DB1736" t="s">
        <v>134</v>
      </c>
      <c r="DC1736" t="s">
        <v>134</v>
      </c>
      <c r="DD1736" t="s">
        <v>136</v>
      </c>
      <c r="DF1736" t="s">
        <v>985</v>
      </c>
      <c r="DG1736" t="s">
        <v>972</v>
      </c>
      <c r="DH1736" t="s">
        <v>973</v>
      </c>
      <c r="DI1736" t="s">
        <v>974</v>
      </c>
      <c r="DJ1736" s="4">
        <v>21915</v>
      </c>
      <c r="DK1736" t="s">
        <v>986</v>
      </c>
      <c r="DL1736" t="s">
        <v>134</v>
      </c>
      <c r="DM1736">
        <v>2</v>
      </c>
      <c r="DN1736" t="s">
        <v>987</v>
      </c>
      <c r="DO1736" t="s">
        <v>973</v>
      </c>
      <c r="DP1736" t="s">
        <v>974</v>
      </c>
      <c r="DQ1736" t="str">
        <f>"21915"</f>
        <v>21915</v>
      </c>
      <c r="DR1736" t="s">
        <v>986</v>
      </c>
      <c r="DS1736" t="s">
        <v>861</v>
      </c>
      <c r="DT1736">
        <v>1</v>
      </c>
      <c r="DU1736">
        <v>42</v>
      </c>
      <c r="DV1736" t="s">
        <v>134</v>
      </c>
      <c r="DW1736" t="s">
        <v>134</v>
      </c>
      <c r="DX1736" t="s">
        <v>134</v>
      </c>
      <c r="DY1736" t="s">
        <v>134</v>
      </c>
      <c r="DZ1736">
        <v>3</v>
      </c>
      <c r="EA1736" t="s">
        <v>134</v>
      </c>
      <c r="EB1736" s="5">
        <v>12.68</v>
      </c>
      <c r="EC1736" s="5">
        <v>12.68</v>
      </c>
      <c r="ED1736" s="5">
        <v>55</v>
      </c>
      <c r="EE1736" t="s">
        <v>148</v>
      </c>
      <c r="EF1736" t="s">
        <v>577</v>
      </c>
      <c r="EG1736" t="s">
        <v>988</v>
      </c>
      <c r="EH1736">
        <v>0</v>
      </c>
    </row>
    <row r="1737" spans="1:138" ht="15" customHeight="1" x14ac:dyDescent="0.35">
      <c r="A1737" t="s">
        <v>19683</v>
      </c>
      <c r="B1737" t="s">
        <v>157</v>
      </c>
      <c r="C1737" s="1">
        <v>44162.563872106482</v>
      </c>
      <c r="D1737" s="1">
        <v>44179</v>
      </c>
      <c r="E1737" t="s">
        <v>133</v>
      </c>
      <c r="F1737" t="s">
        <v>136</v>
      </c>
      <c r="G1737" t="s">
        <v>135</v>
      </c>
      <c r="H1737" t="s">
        <v>136</v>
      </c>
      <c r="I1737" t="s">
        <v>19684</v>
      </c>
      <c r="K1737" t="s">
        <v>19685</v>
      </c>
      <c r="M1737" t="s">
        <v>9072</v>
      </c>
      <c r="N1737" t="s">
        <v>1104</v>
      </c>
      <c r="O1737" s="4">
        <v>68733</v>
      </c>
      <c r="P1737" t="s">
        <v>140</v>
      </c>
      <c r="R1737">
        <v>14023181626</v>
      </c>
      <c r="T1737">
        <v>111191</v>
      </c>
      <c r="U1737" t="s">
        <v>19686</v>
      </c>
      <c r="V1737" t="s">
        <v>8596</v>
      </c>
      <c r="X1737" t="s">
        <v>164</v>
      </c>
      <c r="Y1737" t="s">
        <v>19685</v>
      </c>
      <c r="AA1737" t="s">
        <v>9072</v>
      </c>
      <c r="AB1737" t="s">
        <v>1104</v>
      </c>
      <c r="AC1737" s="4">
        <v>68733</v>
      </c>
      <c r="AD1737" t="s">
        <v>140</v>
      </c>
      <c r="AF1737">
        <v>14023181626</v>
      </c>
      <c r="AH1737" t="s">
        <v>155</v>
      </c>
      <c r="AI1737" t="s">
        <v>168</v>
      </c>
      <c r="AJ1737" t="s">
        <v>1210</v>
      </c>
      <c r="AK1737" t="s">
        <v>1211</v>
      </c>
      <c r="AM1737" t="s">
        <v>1212</v>
      </c>
      <c r="AO1737" t="s">
        <v>1213</v>
      </c>
      <c r="AP1737" t="s">
        <v>460</v>
      </c>
      <c r="AQ1737" s="4">
        <v>74132</v>
      </c>
      <c r="AR1737" t="s">
        <v>140</v>
      </c>
      <c r="AS1737" t="s">
        <v>1214</v>
      </c>
      <c r="AT1737">
        <v>19189065212</v>
      </c>
      <c r="AV1737" t="s">
        <v>1215</v>
      </c>
      <c r="AW1737" t="s">
        <v>1216</v>
      </c>
      <c r="AZ1737" t="s">
        <v>288</v>
      </c>
      <c r="BA1737" t="s">
        <v>289</v>
      </c>
      <c r="BB1737" t="s">
        <v>136</v>
      </c>
      <c r="BC1737" t="s">
        <v>136</v>
      </c>
      <c r="BD1737" t="s">
        <v>148</v>
      </c>
      <c r="BE1737" t="s">
        <v>136</v>
      </c>
      <c r="BF1737" t="s">
        <v>136</v>
      </c>
      <c r="BG1737" t="s">
        <v>134</v>
      </c>
      <c r="BH1737" t="s">
        <v>136</v>
      </c>
      <c r="BN1737" t="s">
        <v>19687</v>
      </c>
      <c r="BO1737" t="s">
        <v>1043</v>
      </c>
      <c r="BP1737">
        <v>7</v>
      </c>
      <c r="BQ1737">
        <v>4</v>
      </c>
      <c r="BR1737">
        <v>4</v>
      </c>
      <c r="BS1737" s="1">
        <v>44228</v>
      </c>
      <c r="BT1737" s="1">
        <v>44531</v>
      </c>
      <c r="BU1737" s="1">
        <v>44228</v>
      </c>
      <c r="BV1737" s="1">
        <v>44531</v>
      </c>
      <c r="BW1737" t="s">
        <v>136</v>
      </c>
      <c r="BX1737">
        <v>54</v>
      </c>
      <c r="BY1737">
        <v>0</v>
      </c>
      <c r="BZ1737">
        <v>9</v>
      </c>
      <c r="CA1737">
        <v>9</v>
      </c>
      <c r="CB1737">
        <v>9</v>
      </c>
      <c r="CC1737">
        <v>9</v>
      </c>
      <c r="CD1737">
        <v>9</v>
      </c>
      <c r="CE1737">
        <v>9</v>
      </c>
      <c r="CF1737" t="str">
        <f>"7:00 AM"</f>
        <v>7:00 AM</v>
      </c>
      <c r="CG1737" t="str">
        <f>"5:00 PM"</f>
        <v>5:00 PM</v>
      </c>
      <c r="CH1737" s="5">
        <v>14.99</v>
      </c>
      <c r="CI1737" t="s">
        <v>146</v>
      </c>
      <c r="CL1737" t="s">
        <v>136</v>
      </c>
      <c r="CM1737" t="s">
        <v>147</v>
      </c>
      <c r="CN1737" t="s">
        <v>148</v>
      </c>
      <c r="CO1737" t="s">
        <v>2165</v>
      </c>
      <c r="CP1737" t="s">
        <v>545</v>
      </c>
      <c r="CQ1737">
        <v>3</v>
      </c>
      <c r="CR1737">
        <v>0</v>
      </c>
      <c r="CS1737" t="s">
        <v>136</v>
      </c>
      <c r="CT1737" t="s">
        <v>134</v>
      </c>
      <c r="CU1737" t="s">
        <v>136</v>
      </c>
      <c r="CV1737" t="s">
        <v>136</v>
      </c>
      <c r="CW1737" t="s">
        <v>136</v>
      </c>
      <c r="CY1737" t="s">
        <v>136</v>
      </c>
      <c r="CZ1737" t="s">
        <v>136</v>
      </c>
      <c r="DA1737" t="s">
        <v>136</v>
      </c>
      <c r="DB1737" t="s">
        <v>136</v>
      </c>
      <c r="DC1737" t="s">
        <v>136</v>
      </c>
      <c r="DD1737" t="s">
        <v>136</v>
      </c>
      <c r="DF1737" t="s">
        <v>7067</v>
      </c>
      <c r="DG1737" t="s">
        <v>19685</v>
      </c>
      <c r="DH1737" t="s">
        <v>9072</v>
      </c>
      <c r="DI1737" t="s">
        <v>1104</v>
      </c>
      <c r="DJ1737" s="4">
        <v>68733</v>
      </c>
      <c r="DK1737" t="s">
        <v>17198</v>
      </c>
      <c r="DL1737" t="s">
        <v>136</v>
      </c>
      <c r="DM1737">
        <v>1</v>
      </c>
      <c r="DN1737" t="s">
        <v>19688</v>
      </c>
      <c r="DO1737" t="s">
        <v>9072</v>
      </c>
      <c r="DP1737" t="s">
        <v>1104</v>
      </c>
      <c r="DQ1737" t="str">
        <f>"68733"</f>
        <v>68733</v>
      </c>
      <c r="DR1737" t="s">
        <v>17198</v>
      </c>
      <c r="DS1737" t="s">
        <v>19689</v>
      </c>
      <c r="DT1737">
        <v>1</v>
      </c>
      <c r="DU1737">
        <v>4</v>
      </c>
      <c r="DV1737" t="s">
        <v>134</v>
      </c>
      <c r="DW1737" t="s">
        <v>134</v>
      </c>
      <c r="DX1737" t="s">
        <v>134</v>
      </c>
      <c r="DY1737" t="s">
        <v>136</v>
      </c>
      <c r="DZ1737">
        <v>1</v>
      </c>
      <c r="EA1737" t="s">
        <v>136</v>
      </c>
      <c r="EC1737" s="5">
        <v>12.68</v>
      </c>
      <c r="ED1737" s="5">
        <v>55</v>
      </c>
      <c r="EE1737">
        <v>14023181626</v>
      </c>
      <c r="EF1737" t="s">
        <v>148</v>
      </c>
      <c r="EG1737" t="s">
        <v>1221</v>
      </c>
      <c r="EH1737">
        <v>0</v>
      </c>
    </row>
    <row r="1738" spans="1:138" ht="15" customHeight="1" x14ac:dyDescent="0.35">
      <c r="A1738" t="s">
        <v>19255</v>
      </c>
      <c r="B1738" t="s">
        <v>157</v>
      </c>
      <c r="C1738" s="1">
        <v>44165.592023958336</v>
      </c>
      <c r="D1738" s="1">
        <v>44179</v>
      </c>
      <c r="E1738" t="s">
        <v>133</v>
      </c>
      <c r="F1738" t="s">
        <v>136</v>
      </c>
      <c r="G1738" t="s">
        <v>135</v>
      </c>
      <c r="H1738" t="s">
        <v>136</v>
      </c>
      <c r="I1738" t="s">
        <v>19256</v>
      </c>
      <c r="K1738" t="s">
        <v>19257</v>
      </c>
      <c r="M1738" t="s">
        <v>1213</v>
      </c>
      <c r="N1738" t="s">
        <v>460</v>
      </c>
      <c r="O1738" s="4">
        <v>74137</v>
      </c>
      <c r="P1738" t="s">
        <v>140</v>
      </c>
      <c r="R1738">
        <v>19182999409</v>
      </c>
      <c r="T1738">
        <v>11142</v>
      </c>
      <c r="U1738" t="s">
        <v>19258</v>
      </c>
      <c r="V1738" t="s">
        <v>2510</v>
      </c>
      <c r="X1738" t="s">
        <v>3871</v>
      </c>
      <c r="Y1738" t="s">
        <v>19257</v>
      </c>
      <c r="AA1738" t="s">
        <v>1213</v>
      </c>
      <c r="AB1738" t="s">
        <v>460</v>
      </c>
      <c r="AC1738" s="4">
        <v>74137</v>
      </c>
      <c r="AD1738" t="s">
        <v>140</v>
      </c>
      <c r="AF1738">
        <v>19182999409</v>
      </c>
      <c r="AG1738">
        <v>214</v>
      </c>
      <c r="AH1738" t="s">
        <v>148</v>
      </c>
      <c r="AI1738" t="s">
        <v>168</v>
      </c>
      <c r="AJ1738" t="s">
        <v>2162</v>
      </c>
      <c r="AK1738" t="s">
        <v>2163</v>
      </c>
      <c r="AM1738" t="s">
        <v>1212</v>
      </c>
      <c r="AO1738" t="s">
        <v>1213</v>
      </c>
      <c r="AP1738" t="s">
        <v>460</v>
      </c>
      <c r="AQ1738" s="4">
        <v>74132</v>
      </c>
      <c r="AR1738" t="s">
        <v>140</v>
      </c>
      <c r="AT1738">
        <v>19189065212</v>
      </c>
      <c r="AV1738" t="s">
        <v>2164</v>
      </c>
      <c r="AW1738" t="s">
        <v>1216</v>
      </c>
      <c r="AZ1738" t="s">
        <v>144</v>
      </c>
      <c r="BA1738" t="s">
        <v>145</v>
      </c>
      <c r="BB1738" t="s">
        <v>136</v>
      </c>
      <c r="BC1738" t="s">
        <v>136</v>
      </c>
      <c r="BD1738" t="s">
        <v>148</v>
      </c>
      <c r="BE1738" t="s">
        <v>136</v>
      </c>
      <c r="BF1738" t="s">
        <v>136</v>
      </c>
      <c r="BG1738" t="s">
        <v>134</v>
      </c>
      <c r="BH1738" t="s">
        <v>136</v>
      </c>
      <c r="BN1738" t="s">
        <v>19259</v>
      </c>
      <c r="BO1738" t="s">
        <v>905</v>
      </c>
      <c r="BP1738">
        <v>11</v>
      </c>
      <c r="BQ1738">
        <v>9</v>
      </c>
      <c r="BR1738">
        <v>9</v>
      </c>
      <c r="BS1738" s="1">
        <v>44228</v>
      </c>
      <c r="BT1738" s="1">
        <v>44531</v>
      </c>
      <c r="BU1738" s="1">
        <v>44228</v>
      </c>
      <c r="BV1738" s="1">
        <v>44531</v>
      </c>
      <c r="BW1738" t="s">
        <v>136</v>
      </c>
      <c r="BX1738">
        <v>40</v>
      </c>
      <c r="BY1738">
        <v>0</v>
      </c>
      <c r="BZ1738">
        <v>7</v>
      </c>
      <c r="CA1738">
        <v>7</v>
      </c>
      <c r="CB1738">
        <v>7</v>
      </c>
      <c r="CC1738">
        <v>7</v>
      </c>
      <c r="CD1738">
        <v>7</v>
      </c>
      <c r="CE1738">
        <v>5</v>
      </c>
      <c r="CF1738" t="str">
        <f>"7:30 AM"</f>
        <v>7:30 AM</v>
      </c>
      <c r="CG1738" t="str">
        <f>"4:30 PM"</f>
        <v>4:30 PM</v>
      </c>
      <c r="CH1738" s="5">
        <v>12.67</v>
      </c>
      <c r="CI1738" t="s">
        <v>146</v>
      </c>
      <c r="CL1738" t="s">
        <v>136</v>
      </c>
      <c r="CM1738" t="s">
        <v>312</v>
      </c>
      <c r="CN1738" t="s">
        <v>148</v>
      </c>
      <c r="CO1738" s="2" t="s">
        <v>19260</v>
      </c>
      <c r="CP1738" t="s">
        <v>149</v>
      </c>
      <c r="CQ1738">
        <v>3</v>
      </c>
      <c r="CR1738">
        <v>0</v>
      </c>
      <c r="CS1738" t="s">
        <v>136</v>
      </c>
      <c r="CT1738" t="s">
        <v>136</v>
      </c>
      <c r="CU1738" t="s">
        <v>134</v>
      </c>
      <c r="CV1738" t="s">
        <v>134</v>
      </c>
      <c r="CW1738" t="s">
        <v>134</v>
      </c>
      <c r="CX1738">
        <v>50</v>
      </c>
      <c r="CY1738" t="s">
        <v>136</v>
      </c>
      <c r="CZ1738" t="s">
        <v>136</v>
      </c>
      <c r="DA1738" t="s">
        <v>136</v>
      </c>
      <c r="DB1738" t="s">
        <v>136</v>
      </c>
      <c r="DC1738" t="s">
        <v>136</v>
      </c>
      <c r="DD1738" t="s">
        <v>136</v>
      </c>
      <c r="DF1738" t="s">
        <v>19261</v>
      </c>
      <c r="DG1738" t="s">
        <v>19262</v>
      </c>
      <c r="DH1738" t="s">
        <v>1213</v>
      </c>
      <c r="DI1738" t="s">
        <v>460</v>
      </c>
      <c r="DJ1738" s="4">
        <v>74137</v>
      </c>
      <c r="DK1738" t="s">
        <v>11675</v>
      </c>
      <c r="DL1738" t="s">
        <v>134</v>
      </c>
      <c r="DM1738">
        <v>2</v>
      </c>
      <c r="DN1738" t="s">
        <v>19263</v>
      </c>
      <c r="DO1738" t="s">
        <v>19264</v>
      </c>
      <c r="DP1738" t="s">
        <v>460</v>
      </c>
      <c r="DQ1738" t="str">
        <f>"74037"</f>
        <v>74037</v>
      </c>
      <c r="DR1738" t="s">
        <v>11675</v>
      </c>
      <c r="DS1738" t="s">
        <v>2696</v>
      </c>
      <c r="DT1738">
        <v>1</v>
      </c>
      <c r="DU1738">
        <v>4</v>
      </c>
      <c r="DV1738" t="s">
        <v>134</v>
      </c>
      <c r="DW1738" t="s">
        <v>134</v>
      </c>
      <c r="DX1738" t="s">
        <v>134</v>
      </c>
      <c r="DY1738" t="s">
        <v>134</v>
      </c>
      <c r="DZ1738">
        <v>2</v>
      </c>
      <c r="EA1738" t="s">
        <v>136</v>
      </c>
      <c r="EC1738" s="5">
        <v>12.68</v>
      </c>
      <c r="ED1738" s="5">
        <v>55</v>
      </c>
      <c r="EE1738">
        <v>19182999400</v>
      </c>
      <c r="EF1738" t="s">
        <v>148</v>
      </c>
      <c r="EG1738" t="s">
        <v>19265</v>
      </c>
      <c r="EH1738">
        <v>0</v>
      </c>
    </row>
    <row r="1739" spans="1:138" ht="15" customHeight="1" x14ac:dyDescent="0.35">
      <c r="A1739" t="s">
        <v>6945</v>
      </c>
      <c r="B1739" t="s">
        <v>157</v>
      </c>
      <c r="C1739" s="1">
        <v>44159.559977662037</v>
      </c>
      <c r="D1739" s="1">
        <v>44179</v>
      </c>
      <c r="E1739" t="s">
        <v>133</v>
      </c>
      <c r="F1739" t="s">
        <v>136</v>
      </c>
      <c r="G1739" t="s">
        <v>135</v>
      </c>
      <c r="H1739" t="s">
        <v>136</v>
      </c>
      <c r="I1739" t="s">
        <v>6946</v>
      </c>
      <c r="J1739" t="s">
        <v>6947</v>
      </c>
      <c r="K1739" t="s">
        <v>6948</v>
      </c>
      <c r="L1739" t="s">
        <v>148</v>
      </c>
      <c r="M1739" t="s">
        <v>4009</v>
      </c>
      <c r="N1739" t="s">
        <v>564</v>
      </c>
      <c r="O1739" s="4">
        <v>22727</v>
      </c>
      <c r="P1739" t="s">
        <v>140</v>
      </c>
      <c r="R1739">
        <v>15409489005</v>
      </c>
      <c r="S1739">
        <v>1217</v>
      </c>
      <c r="T1739">
        <v>111332</v>
      </c>
      <c r="U1739" t="s">
        <v>1939</v>
      </c>
      <c r="V1739" t="s">
        <v>4318</v>
      </c>
      <c r="X1739" t="s">
        <v>6949</v>
      </c>
      <c r="Y1739" t="s">
        <v>6948</v>
      </c>
      <c r="AA1739" t="s">
        <v>4009</v>
      </c>
      <c r="AB1739" t="s">
        <v>564</v>
      </c>
      <c r="AC1739" s="4">
        <v>22727</v>
      </c>
      <c r="AD1739" t="s">
        <v>140</v>
      </c>
      <c r="AE1739" t="s">
        <v>841</v>
      </c>
      <c r="AF1739">
        <v>15409489005</v>
      </c>
      <c r="AG1739">
        <v>1217</v>
      </c>
      <c r="AH1739" t="s">
        <v>3856</v>
      </c>
      <c r="AI1739" t="s">
        <v>168</v>
      </c>
      <c r="AJ1739" t="s">
        <v>559</v>
      </c>
      <c r="AK1739" t="s">
        <v>433</v>
      </c>
      <c r="AL1739" t="s">
        <v>978</v>
      </c>
      <c r="AM1739" t="s">
        <v>561</v>
      </c>
      <c r="AN1739" t="s">
        <v>562</v>
      </c>
      <c r="AO1739" t="s">
        <v>563</v>
      </c>
      <c r="AP1739" t="s">
        <v>564</v>
      </c>
      <c r="AQ1739" s="4">
        <v>22949</v>
      </c>
      <c r="AR1739" t="s">
        <v>140</v>
      </c>
      <c r="AT1739">
        <v>14342634300</v>
      </c>
      <c r="AV1739" t="s">
        <v>3857</v>
      </c>
      <c r="AW1739" t="s">
        <v>980</v>
      </c>
      <c r="AZ1739" t="s">
        <v>175</v>
      </c>
      <c r="BA1739" t="s">
        <v>176</v>
      </c>
      <c r="BB1739" t="s">
        <v>136</v>
      </c>
      <c r="BC1739" t="s">
        <v>136</v>
      </c>
      <c r="BD1739" t="s">
        <v>148</v>
      </c>
      <c r="BE1739" t="s">
        <v>136</v>
      </c>
      <c r="BF1739" t="s">
        <v>136</v>
      </c>
      <c r="BG1739" t="s">
        <v>134</v>
      </c>
      <c r="BH1739" t="s">
        <v>136</v>
      </c>
      <c r="BI1739" t="s">
        <v>3858</v>
      </c>
      <c r="BJ1739" t="s">
        <v>3859</v>
      </c>
      <c r="BL1739" t="s">
        <v>566</v>
      </c>
      <c r="BM1739" t="s">
        <v>3856</v>
      </c>
      <c r="BN1739" t="s">
        <v>6950</v>
      </c>
      <c r="BO1739" t="s">
        <v>6951</v>
      </c>
      <c r="BP1739">
        <v>11</v>
      </c>
      <c r="BQ1739">
        <v>11</v>
      </c>
      <c r="BR1739">
        <v>11</v>
      </c>
      <c r="BS1739" s="1">
        <v>44228</v>
      </c>
      <c r="BT1739" s="1">
        <v>44500</v>
      </c>
      <c r="BU1739" s="1">
        <v>44228</v>
      </c>
      <c r="BV1739" s="1">
        <v>44500</v>
      </c>
      <c r="BW1739" t="s">
        <v>136</v>
      </c>
      <c r="BX1739">
        <v>45</v>
      </c>
      <c r="BY1739">
        <v>0</v>
      </c>
      <c r="BZ1739">
        <v>7.5</v>
      </c>
      <c r="CA1739">
        <v>7.5</v>
      </c>
      <c r="CB1739">
        <v>7.5</v>
      </c>
      <c r="CC1739">
        <v>7.5</v>
      </c>
      <c r="CD1739">
        <v>7.5</v>
      </c>
      <c r="CE1739">
        <v>7.5</v>
      </c>
      <c r="CF1739" t="str">
        <f>"7:00 AM"</f>
        <v>7:00 AM</v>
      </c>
      <c r="CG1739" t="str">
        <f>"3:00 PM"</f>
        <v>3:00 PM</v>
      </c>
      <c r="CH1739" s="5">
        <v>12.67</v>
      </c>
      <c r="CI1739" t="s">
        <v>146</v>
      </c>
      <c r="CL1739" t="s">
        <v>136</v>
      </c>
      <c r="CM1739" t="s">
        <v>147</v>
      </c>
      <c r="CN1739" t="s">
        <v>148</v>
      </c>
      <c r="CO1739" t="s">
        <v>854</v>
      </c>
      <c r="CP1739" t="s">
        <v>149</v>
      </c>
      <c r="CQ1739">
        <v>3</v>
      </c>
      <c r="CR1739">
        <v>0</v>
      </c>
      <c r="CS1739" t="s">
        <v>136</v>
      </c>
      <c r="CT1739" t="s">
        <v>136</v>
      </c>
      <c r="CU1739" t="s">
        <v>134</v>
      </c>
      <c r="CV1739" t="s">
        <v>134</v>
      </c>
      <c r="CW1739" t="s">
        <v>134</v>
      </c>
      <c r="CX1739">
        <v>60</v>
      </c>
      <c r="CY1739" t="s">
        <v>134</v>
      </c>
      <c r="CZ1739" t="s">
        <v>134</v>
      </c>
      <c r="DA1739" t="s">
        <v>134</v>
      </c>
      <c r="DB1739" t="s">
        <v>134</v>
      </c>
      <c r="DC1739" t="s">
        <v>134</v>
      </c>
      <c r="DD1739" t="s">
        <v>136</v>
      </c>
      <c r="DF1739" t="s">
        <v>6952</v>
      </c>
      <c r="DG1739" t="s">
        <v>6953</v>
      </c>
      <c r="DH1739" t="s">
        <v>4009</v>
      </c>
      <c r="DI1739" t="s">
        <v>564</v>
      </c>
      <c r="DJ1739" s="4">
        <v>22727</v>
      </c>
      <c r="DK1739" t="s">
        <v>715</v>
      </c>
      <c r="DL1739" t="s">
        <v>134</v>
      </c>
      <c r="DM1739">
        <v>5</v>
      </c>
      <c r="DN1739" t="s">
        <v>6954</v>
      </c>
      <c r="DO1739" t="s">
        <v>4009</v>
      </c>
      <c r="DP1739" t="s">
        <v>564</v>
      </c>
      <c r="DQ1739" t="str">
        <f>"22727"</f>
        <v>22727</v>
      </c>
      <c r="DR1739" t="s">
        <v>715</v>
      </c>
      <c r="DS1739" t="s">
        <v>919</v>
      </c>
      <c r="DT1739">
        <v>1</v>
      </c>
      <c r="DU1739">
        <v>10</v>
      </c>
      <c r="DV1739" t="s">
        <v>134</v>
      </c>
      <c r="DW1739" t="s">
        <v>134</v>
      </c>
      <c r="DX1739" t="s">
        <v>134</v>
      </c>
      <c r="DY1739" t="s">
        <v>134</v>
      </c>
      <c r="DZ1739">
        <v>2</v>
      </c>
      <c r="EA1739" t="s">
        <v>134</v>
      </c>
      <c r="EB1739" s="5">
        <v>12.68</v>
      </c>
      <c r="EC1739" s="5">
        <v>12.68</v>
      </c>
      <c r="ED1739" s="5">
        <v>55</v>
      </c>
      <c r="EE1739">
        <v>15409489005</v>
      </c>
      <c r="EF1739" t="s">
        <v>148</v>
      </c>
      <c r="EG1739" t="s">
        <v>4066</v>
      </c>
      <c r="EH1739">
        <v>0</v>
      </c>
    </row>
    <row r="1740" spans="1:138" ht="15" customHeight="1" x14ac:dyDescent="0.35">
      <c r="A1740" t="s">
        <v>740</v>
      </c>
      <c r="B1740" t="s">
        <v>157</v>
      </c>
      <c r="C1740" s="1">
        <v>44158.356190393519</v>
      </c>
      <c r="D1740" s="1">
        <v>44179</v>
      </c>
      <c r="E1740" t="s">
        <v>579</v>
      </c>
      <c r="F1740" t="s">
        <v>136</v>
      </c>
      <c r="G1740" t="s">
        <v>135</v>
      </c>
      <c r="H1740" t="s">
        <v>136</v>
      </c>
      <c r="I1740" t="s">
        <v>741</v>
      </c>
      <c r="K1740" t="s">
        <v>742</v>
      </c>
      <c r="M1740" t="s">
        <v>743</v>
      </c>
      <c r="N1740" t="s">
        <v>744</v>
      </c>
      <c r="O1740" s="4">
        <v>40356</v>
      </c>
      <c r="P1740" t="s">
        <v>140</v>
      </c>
      <c r="R1740">
        <v>18598870300</v>
      </c>
      <c r="T1740">
        <v>11292</v>
      </c>
      <c r="U1740" t="s">
        <v>745</v>
      </c>
      <c r="V1740" t="s">
        <v>746</v>
      </c>
      <c r="X1740" t="s">
        <v>747</v>
      </c>
      <c r="Y1740" t="s">
        <v>748</v>
      </c>
      <c r="AA1740" t="s">
        <v>743</v>
      </c>
      <c r="AB1740" t="s">
        <v>744</v>
      </c>
      <c r="AC1740" s="4">
        <v>40356</v>
      </c>
      <c r="AD1740" t="s">
        <v>140</v>
      </c>
      <c r="AF1740">
        <v>18598870300</v>
      </c>
      <c r="AH1740" t="s">
        <v>155</v>
      </c>
      <c r="AI1740" t="s">
        <v>168</v>
      </c>
      <c r="AJ1740" t="s">
        <v>749</v>
      </c>
      <c r="AK1740" t="s">
        <v>750</v>
      </c>
      <c r="AM1740" t="s">
        <v>751</v>
      </c>
      <c r="AO1740" t="s">
        <v>752</v>
      </c>
      <c r="AP1740" t="s">
        <v>744</v>
      </c>
      <c r="AQ1740" s="4">
        <v>40508</v>
      </c>
      <c r="AR1740" t="s">
        <v>140</v>
      </c>
      <c r="AT1740">
        <v>18592337845</v>
      </c>
      <c r="AV1740" t="s">
        <v>753</v>
      </c>
      <c r="AW1740" t="s">
        <v>754</v>
      </c>
      <c r="AY1740" t="s">
        <v>155</v>
      </c>
      <c r="AZ1740" t="s">
        <v>334</v>
      </c>
      <c r="BA1740" t="s">
        <v>335</v>
      </c>
      <c r="BB1740" t="s">
        <v>136</v>
      </c>
      <c r="BC1740" t="s">
        <v>136</v>
      </c>
      <c r="BD1740" t="s">
        <v>148</v>
      </c>
      <c r="BE1740" t="s">
        <v>136</v>
      </c>
      <c r="BF1740" t="s">
        <v>136</v>
      </c>
      <c r="BG1740" t="s">
        <v>134</v>
      </c>
      <c r="BH1740" t="s">
        <v>136</v>
      </c>
      <c r="BN1740" t="s">
        <v>755</v>
      </c>
      <c r="BO1740" t="s">
        <v>756</v>
      </c>
      <c r="BP1740">
        <v>2</v>
      </c>
      <c r="BQ1740">
        <v>2</v>
      </c>
      <c r="BR1740">
        <v>2</v>
      </c>
      <c r="BS1740" s="1">
        <v>44228</v>
      </c>
      <c r="BT1740" s="1">
        <v>44530</v>
      </c>
      <c r="BU1740" s="1">
        <v>44228</v>
      </c>
      <c r="BV1740" s="1">
        <v>44530</v>
      </c>
      <c r="BW1740" t="s">
        <v>136</v>
      </c>
      <c r="BX1740">
        <v>48</v>
      </c>
      <c r="BY1740">
        <v>0</v>
      </c>
      <c r="BZ1740">
        <v>8</v>
      </c>
      <c r="CA1740">
        <v>8</v>
      </c>
      <c r="CB1740">
        <v>8</v>
      </c>
      <c r="CC1740">
        <v>8</v>
      </c>
      <c r="CD1740">
        <v>8</v>
      </c>
      <c r="CE1740">
        <v>8</v>
      </c>
      <c r="CF1740" t="str">
        <f>"7:00 AM"</f>
        <v>7:00 AM</v>
      </c>
      <c r="CG1740" t="str">
        <f>"4:00 PM"</f>
        <v>4:00 PM</v>
      </c>
      <c r="CH1740" s="5">
        <v>12.4</v>
      </c>
      <c r="CI1740" t="s">
        <v>146</v>
      </c>
      <c r="CL1740" t="s">
        <v>136</v>
      </c>
      <c r="CM1740" t="s">
        <v>312</v>
      </c>
      <c r="CN1740" t="s">
        <v>148</v>
      </c>
      <c r="CO1740" t="s">
        <v>757</v>
      </c>
      <c r="CP1740" t="s">
        <v>149</v>
      </c>
      <c r="CQ1740">
        <v>0</v>
      </c>
      <c r="CR1740">
        <v>0</v>
      </c>
      <c r="CS1740" t="s">
        <v>136</v>
      </c>
      <c r="CT1740" t="s">
        <v>136</v>
      </c>
      <c r="CU1740" t="s">
        <v>134</v>
      </c>
      <c r="CV1740" t="s">
        <v>134</v>
      </c>
      <c r="CW1740" t="s">
        <v>136</v>
      </c>
      <c r="CY1740" t="s">
        <v>134</v>
      </c>
      <c r="CZ1740" t="s">
        <v>136</v>
      </c>
      <c r="DA1740" t="s">
        <v>136</v>
      </c>
      <c r="DB1740" t="s">
        <v>136</v>
      </c>
      <c r="DC1740" t="s">
        <v>134</v>
      </c>
      <c r="DD1740" t="s">
        <v>136</v>
      </c>
      <c r="DF1740" t="s">
        <v>758</v>
      </c>
      <c r="DG1740" t="s">
        <v>748</v>
      </c>
      <c r="DH1740" t="s">
        <v>743</v>
      </c>
      <c r="DI1740" t="s">
        <v>744</v>
      </c>
      <c r="DJ1740" s="4">
        <v>40356</v>
      </c>
      <c r="DK1740" t="s">
        <v>759</v>
      </c>
      <c r="DL1740" t="s">
        <v>136</v>
      </c>
      <c r="DM1740">
        <v>1</v>
      </c>
      <c r="DN1740" t="s">
        <v>760</v>
      </c>
      <c r="DO1740" t="s">
        <v>761</v>
      </c>
      <c r="DP1740" t="s">
        <v>744</v>
      </c>
      <c r="DQ1740" t="str">
        <f>"40383"</f>
        <v>40383</v>
      </c>
      <c r="DR1740" t="s">
        <v>762</v>
      </c>
      <c r="DS1740" t="s">
        <v>763</v>
      </c>
      <c r="DT1740">
        <v>1</v>
      </c>
      <c r="DU1740">
        <v>2</v>
      </c>
      <c r="DV1740" t="s">
        <v>134</v>
      </c>
      <c r="DW1740" t="s">
        <v>134</v>
      </c>
      <c r="DX1740" t="s">
        <v>134</v>
      </c>
      <c r="DY1740" t="s">
        <v>136</v>
      </c>
      <c r="DZ1740">
        <v>1</v>
      </c>
      <c r="EA1740" t="s">
        <v>136</v>
      </c>
      <c r="EC1740" s="5">
        <v>12.68</v>
      </c>
      <c r="ED1740" s="5">
        <v>55</v>
      </c>
      <c r="EE1740">
        <v>18598870300</v>
      </c>
      <c r="EF1740" t="s">
        <v>148</v>
      </c>
      <c r="EG1740" t="s">
        <v>764</v>
      </c>
      <c r="EH1740">
        <v>0</v>
      </c>
    </row>
    <row r="1741" spans="1:138" ht="15" customHeight="1" x14ac:dyDescent="0.35">
      <c r="A1741" t="s">
        <v>16734</v>
      </c>
      <c r="B1741" t="s">
        <v>157</v>
      </c>
      <c r="C1741" s="1">
        <v>44160.556098611109</v>
      </c>
      <c r="D1741" s="1">
        <v>44179</v>
      </c>
      <c r="E1741" t="s">
        <v>133</v>
      </c>
      <c r="F1741" t="s">
        <v>136</v>
      </c>
      <c r="G1741" t="s">
        <v>135</v>
      </c>
      <c r="H1741" t="s">
        <v>136</v>
      </c>
      <c r="I1741" t="s">
        <v>16735</v>
      </c>
      <c r="K1741" t="s">
        <v>16736</v>
      </c>
      <c r="L1741" t="s">
        <v>16737</v>
      </c>
      <c r="M1741" t="s">
        <v>2090</v>
      </c>
      <c r="N1741" t="s">
        <v>784</v>
      </c>
      <c r="O1741" s="4">
        <v>59523</v>
      </c>
      <c r="P1741" t="s">
        <v>140</v>
      </c>
      <c r="R1741">
        <v>14063954466</v>
      </c>
      <c r="T1741">
        <v>1121</v>
      </c>
      <c r="U1741" t="s">
        <v>16738</v>
      </c>
      <c r="V1741" t="s">
        <v>16739</v>
      </c>
      <c r="W1741" t="s">
        <v>939</v>
      </c>
      <c r="X1741" t="s">
        <v>429</v>
      </c>
      <c r="Y1741" t="s">
        <v>16740</v>
      </c>
      <c r="Z1741" t="s">
        <v>16737</v>
      </c>
      <c r="AA1741" t="s">
        <v>2090</v>
      </c>
      <c r="AB1741" t="s">
        <v>784</v>
      </c>
      <c r="AC1741" s="4">
        <v>59523</v>
      </c>
      <c r="AD1741" t="s">
        <v>140</v>
      </c>
      <c r="AF1741">
        <v>14063954466</v>
      </c>
      <c r="AH1741" t="s">
        <v>16741</v>
      </c>
      <c r="AI1741" t="s">
        <v>168</v>
      </c>
      <c r="AJ1741" t="s">
        <v>930</v>
      </c>
      <c r="AK1741" t="s">
        <v>931</v>
      </c>
      <c r="AL1741" t="s">
        <v>932</v>
      </c>
      <c r="AM1741" t="s">
        <v>933</v>
      </c>
      <c r="AO1741" t="s">
        <v>934</v>
      </c>
      <c r="AP1741" t="s">
        <v>925</v>
      </c>
      <c r="AQ1741" s="4">
        <v>83336</v>
      </c>
      <c r="AR1741" t="s">
        <v>140</v>
      </c>
      <c r="AT1741">
        <v>12084369737</v>
      </c>
      <c r="AV1741" t="s">
        <v>935</v>
      </c>
      <c r="AW1741" t="s">
        <v>936</v>
      </c>
      <c r="AZ1741" t="s">
        <v>334</v>
      </c>
      <c r="BA1741" t="s">
        <v>335</v>
      </c>
      <c r="BB1741" t="s">
        <v>136</v>
      </c>
      <c r="BC1741" t="s">
        <v>136</v>
      </c>
      <c r="BD1741" t="s">
        <v>148</v>
      </c>
      <c r="BE1741" t="s">
        <v>136</v>
      </c>
      <c r="BF1741" t="s">
        <v>136</v>
      </c>
      <c r="BG1741" t="s">
        <v>134</v>
      </c>
      <c r="BH1741" t="s">
        <v>136</v>
      </c>
      <c r="BI1741" t="s">
        <v>1194</v>
      </c>
      <c r="BJ1741" t="s">
        <v>633</v>
      </c>
      <c r="BK1741" t="s">
        <v>1195</v>
      </c>
      <c r="BL1741" t="s">
        <v>940</v>
      </c>
      <c r="BM1741" t="s">
        <v>941</v>
      </c>
      <c r="BN1741" t="s">
        <v>16742</v>
      </c>
      <c r="BO1741" t="s">
        <v>1622</v>
      </c>
      <c r="BP1741">
        <v>1</v>
      </c>
      <c r="BQ1741">
        <v>1</v>
      </c>
      <c r="BR1741">
        <v>1</v>
      </c>
      <c r="BS1741" s="1">
        <v>44228</v>
      </c>
      <c r="BT1741" s="1">
        <v>44530</v>
      </c>
      <c r="BU1741" s="1">
        <v>44228</v>
      </c>
      <c r="BV1741" s="1">
        <v>44530</v>
      </c>
      <c r="BW1741" t="s">
        <v>136</v>
      </c>
      <c r="BX1741">
        <v>48</v>
      </c>
      <c r="BY1741">
        <v>0</v>
      </c>
      <c r="BZ1741">
        <v>8</v>
      </c>
      <c r="CA1741">
        <v>8</v>
      </c>
      <c r="CB1741">
        <v>8</v>
      </c>
      <c r="CC1741">
        <v>8</v>
      </c>
      <c r="CD1741">
        <v>8</v>
      </c>
      <c r="CE1741">
        <v>8</v>
      </c>
      <c r="CF1741" t="str">
        <f>"8:00 AM"</f>
        <v>8:00 AM</v>
      </c>
      <c r="CG1741" t="str">
        <f>"5:00 PM"</f>
        <v>5:00 PM</v>
      </c>
      <c r="CH1741" s="5">
        <v>13.62</v>
      </c>
      <c r="CI1741" t="s">
        <v>146</v>
      </c>
      <c r="CJ1741">
        <v>0</v>
      </c>
      <c r="CK1741" t="s">
        <v>944</v>
      </c>
      <c r="CL1741" t="s">
        <v>136</v>
      </c>
      <c r="CM1741" t="s">
        <v>312</v>
      </c>
      <c r="CN1741" t="s">
        <v>148</v>
      </c>
      <c r="CO1741" t="s">
        <v>946</v>
      </c>
      <c r="CP1741" t="s">
        <v>149</v>
      </c>
      <c r="CQ1741">
        <v>3</v>
      </c>
      <c r="CR1741">
        <v>0</v>
      </c>
      <c r="CS1741" t="s">
        <v>134</v>
      </c>
      <c r="CT1741" t="s">
        <v>136</v>
      </c>
      <c r="CU1741" t="s">
        <v>136</v>
      </c>
      <c r="CV1741" t="s">
        <v>136</v>
      </c>
      <c r="CW1741" t="s">
        <v>134</v>
      </c>
      <c r="CX1741">
        <v>100</v>
      </c>
      <c r="CY1741" t="s">
        <v>134</v>
      </c>
      <c r="CZ1741" t="s">
        <v>134</v>
      </c>
      <c r="DA1741" t="s">
        <v>134</v>
      </c>
      <c r="DB1741" t="s">
        <v>134</v>
      </c>
      <c r="DC1741" t="s">
        <v>134</v>
      </c>
      <c r="DD1741" t="s">
        <v>136</v>
      </c>
      <c r="DF1741" t="s">
        <v>16743</v>
      </c>
      <c r="DG1741" t="s">
        <v>16744</v>
      </c>
      <c r="DH1741" t="s">
        <v>2090</v>
      </c>
      <c r="DI1741" t="s">
        <v>784</v>
      </c>
      <c r="DJ1741" s="4">
        <v>59523</v>
      </c>
      <c r="DK1741" t="s">
        <v>2092</v>
      </c>
      <c r="DL1741" t="s">
        <v>136</v>
      </c>
      <c r="DM1741">
        <v>1</v>
      </c>
      <c r="DN1741" t="s">
        <v>16740</v>
      </c>
      <c r="DO1741" t="s">
        <v>2090</v>
      </c>
      <c r="DP1741" t="s">
        <v>784</v>
      </c>
      <c r="DQ1741" t="str">
        <f>"59523"</f>
        <v>59523</v>
      </c>
      <c r="DR1741" t="s">
        <v>2092</v>
      </c>
      <c r="DS1741" t="s">
        <v>1200</v>
      </c>
      <c r="DT1741">
        <v>1</v>
      </c>
      <c r="DU1741">
        <v>2</v>
      </c>
      <c r="DV1741" t="s">
        <v>136</v>
      </c>
      <c r="DW1741" t="s">
        <v>136</v>
      </c>
      <c r="DX1741" t="s">
        <v>134</v>
      </c>
      <c r="DY1741" t="s">
        <v>134</v>
      </c>
      <c r="DZ1741">
        <v>2</v>
      </c>
      <c r="EA1741" t="s">
        <v>134</v>
      </c>
      <c r="EB1741" s="5">
        <v>12.68</v>
      </c>
      <c r="EC1741" s="5">
        <v>12.68</v>
      </c>
      <c r="ED1741" s="5">
        <v>55</v>
      </c>
      <c r="EE1741" t="s">
        <v>148</v>
      </c>
      <c r="EF1741" t="s">
        <v>953</v>
      </c>
      <c r="EG1741" t="s">
        <v>1201</v>
      </c>
      <c r="EH1741">
        <v>0</v>
      </c>
    </row>
    <row r="1742" spans="1:138" ht="15" customHeight="1" x14ac:dyDescent="0.35">
      <c r="A1742" t="s">
        <v>8460</v>
      </c>
      <c r="B1742" t="s">
        <v>157</v>
      </c>
      <c r="C1742" s="1">
        <v>44159.552820254627</v>
      </c>
      <c r="D1742" s="1">
        <v>44179</v>
      </c>
      <c r="E1742" t="s">
        <v>133</v>
      </c>
      <c r="F1742" t="s">
        <v>136</v>
      </c>
      <c r="G1742" t="s">
        <v>135</v>
      </c>
      <c r="H1742" t="s">
        <v>136</v>
      </c>
      <c r="I1742" t="s">
        <v>8461</v>
      </c>
      <c r="K1742" t="s">
        <v>8462</v>
      </c>
      <c r="M1742" t="s">
        <v>8463</v>
      </c>
      <c r="N1742" t="s">
        <v>784</v>
      </c>
      <c r="O1742" s="4">
        <v>59222</v>
      </c>
      <c r="P1742" t="s">
        <v>140</v>
      </c>
      <c r="R1742">
        <v>14067793330</v>
      </c>
      <c r="T1742">
        <v>1119</v>
      </c>
      <c r="U1742" t="s">
        <v>8464</v>
      </c>
      <c r="V1742" t="s">
        <v>8465</v>
      </c>
      <c r="X1742" t="s">
        <v>164</v>
      </c>
      <c r="Y1742" t="s">
        <v>8462</v>
      </c>
      <c r="AA1742" t="s">
        <v>8466</v>
      </c>
      <c r="AB1742" t="s">
        <v>870</v>
      </c>
      <c r="AC1742" s="4">
        <v>59222</v>
      </c>
      <c r="AD1742" t="s">
        <v>140</v>
      </c>
      <c r="AF1742">
        <v>14067793330</v>
      </c>
      <c r="AH1742" t="s">
        <v>8467</v>
      </c>
      <c r="AI1742" t="s">
        <v>168</v>
      </c>
      <c r="AJ1742" t="s">
        <v>875</v>
      </c>
      <c r="AK1742" t="s">
        <v>876</v>
      </c>
      <c r="AL1742" t="s">
        <v>877</v>
      </c>
      <c r="AM1742" t="s">
        <v>878</v>
      </c>
      <c r="AO1742" t="s">
        <v>879</v>
      </c>
      <c r="AP1742" t="s">
        <v>870</v>
      </c>
      <c r="AQ1742" s="4">
        <v>56537</v>
      </c>
      <c r="AR1742" t="s">
        <v>140</v>
      </c>
      <c r="AS1742" t="s">
        <v>880</v>
      </c>
      <c r="AT1742">
        <v>12183215494</v>
      </c>
      <c r="AV1742" t="s">
        <v>881</v>
      </c>
      <c r="AW1742" t="s">
        <v>882</v>
      </c>
      <c r="AZ1742" t="s">
        <v>288</v>
      </c>
      <c r="BA1742" t="s">
        <v>289</v>
      </c>
      <c r="BB1742" t="s">
        <v>136</v>
      </c>
      <c r="BC1742" t="s">
        <v>136</v>
      </c>
      <c r="BD1742" t="s">
        <v>148</v>
      </c>
      <c r="BE1742" t="s">
        <v>136</v>
      </c>
      <c r="BF1742" t="s">
        <v>136</v>
      </c>
      <c r="BG1742" t="s">
        <v>134</v>
      </c>
      <c r="BH1742" t="s">
        <v>136</v>
      </c>
      <c r="BN1742" t="s">
        <v>8468</v>
      </c>
      <c r="BO1742" t="s">
        <v>1043</v>
      </c>
      <c r="BP1742">
        <v>3</v>
      </c>
      <c r="BQ1742">
        <v>3</v>
      </c>
      <c r="BR1742">
        <v>3</v>
      </c>
      <c r="BS1742" s="1">
        <v>44228</v>
      </c>
      <c r="BT1742" s="1">
        <v>44531</v>
      </c>
      <c r="BU1742" s="1">
        <v>44228</v>
      </c>
      <c r="BV1742" s="1">
        <v>44531</v>
      </c>
      <c r="BW1742" t="s">
        <v>136</v>
      </c>
      <c r="BX1742">
        <v>48</v>
      </c>
      <c r="BY1742">
        <v>0</v>
      </c>
      <c r="BZ1742">
        <v>8</v>
      </c>
      <c r="CA1742">
        <v>8</v>
      </c>
      <c r="CB1742">
        <v>8</v>
      </c>
      <c r="CC1742">
        <v>8</v>
      </c>
      <c r="CD1742">
        <v>8</v>
      </c>
      <c r="CE1742">
        <v>8</v>
      </c>
      <c r="CF1742" t="str">
        <f>"8:00 AM"</f>
        <v>8:00 AM</v>
      </c>
      <c r="CG1742" t="str">
        <f>"5:00 PM"</f>
        <v>5:00 PM</v>
      </c>
      <c r="CH1742" s="5">
        <v>13.62</v>
      </c>
      <c r="CI1742" t="s">
        <v>146</v>
      </c>
      <c r="CJ1742">
        <v>0</v>
      </c>
      <c r="CK1742" t="s">
        <v>884</v>
      </c>
      <c r="CL1742" t="s">
        <v>136</v>
      </c>
      <c r="CM1742" t="s">
        <v>312</v>
      </c>
      <c r="CN1742" t="s">
        <v>148</v>
      </c>
      <c r="CO1742" s="2" t="s">
        <v>1130</v>
      </c>
      <c r="CP1742" t="s">
        <v>149</v>
      </c>
      <c r="CQ1742">
        <v>1</v>
      </c>
      <c r="CR1742">
        <v>0</v>
      </c>
      <c r="CS1742" t="s">
        <v>136</v>
      </c>
      <c r="CT1742" t="s">
        <v>134</v>
      </c>
      <c r="CU1742" t="s">
        <v>136</v>
      </c>
      <c r="CV1742" t="s">
        <v>136</v>
      </c>
      <c r="CW1742" t="s">
        <v>134</v>
      </c>
      <c r="CX1742">
        <v>50</v>
      </c>
      <c r="CY1742" t="s">
        <v>136</v>
      </c>
      <c r="CZ1742" t="s">
        <v>136</v>
      </c>
      <c r="DA1742" t="s">
        <v>136</v>
      </c>
      <c r="DB1742" t="s">
        <v>136</v>
      </c>
      <c r="DC1742" t="s">
        <v>136</v>
      </c>
      <c r="DD1742" t="s">
        <v>136</v>
      </c>
      <c r="DF1742" t="s">
        <v>8469</v>
      </c>
      <c r="DG1742" s="2" t="s">
        <v>8470</v>
      </c>
      <c r="DH1742" t="s">
        <v>8466</v>
      </c>
      <c r="DI1742" t="s">
        <v>784</v>
      </c>
      <c r="DJ1742" s="4">
        <v>59222</v>
      </c>
      <c r="DK1742" t="s">
        <v>4003</v>
      </c>
      <c r="DL1742" t="s">
        <v>136</v>
      </c>
      <c r="DM1742">
        <v>1</v>
      </c>
      <c r="DN1742" s="2" t="s">
        <v>8471</v>
      </c>
      <c r="DO1742" t="s">
        <v>8466</v>
      </c>
      <c r="DP1742" t="s">
        <v>784</v>
      </c>
      <c r="DQ1742" t="str">
        <f>"59222"</f>
        <v>59222</v>
      </c>
      <c r="DR1742" t="s">
        <v>4003</v>
      </c>
      <c r="DS1742" t="s">
        <v>8472</v>
      </c>
      <c r="DT1742">
        <v>2</v>
      </c>
      <c r="DU1742">
        <v>4</v>
      </c>
      <c r="DV1742" t="s">
        <v>134</v>
      </c>
      <c r="DW1742" t="s">
        <v>134</v>
      </c>
      <c r="DX1742" t="s">
        <v>134</v>
      </c>
      <c r="DY1742" t="s">
        <v>136</v>
      </c>
      <c r="DZ1742">
        <v>1</v>
      </c>
      <c r="EA1742" t="s">
        <v>136</v>
      </c>
      <c r="EC1742" s="5">
        <v>12.68</v>
      </c>
      <c r="ED1742" s="5">
        <v>55</v>
      </c>
      <c r="EE1742">
        <v>14067793330</v>
      </c>
      <c r="EF1742" t="s">
        <v>8467</v>
      </c>
      <c r="EG1742" t="s">
        <v>5877</v>
      </c>
      <c r="EH1742">
        <v>0</v>
      </c>
    </row>
    <row r="1743" spans="1:138" ht="15" customHeight="1" x14ac:dyDescent="0.35">
      <c r="A1743" t="s">
        <v>3987</v>
      </c>
      <c r="B1743" t="s">
        <v>157</v>
      </c>
      <c r="C1743" s="1">
        <v>44166.558451620367</v>
      </c>
      <c r="D1743" s="1">
        <v>44179</v>
      </c>
      <c r="E1743" t="s">
        <v>133</v>
      </c>
      <c r="F1743" t="s">
        <v>136</v>
      </c>
      <c r="G1743" t="s">
        <v>135</v>
      </c>
      <c r="H1743" t="s">
        <v>136</v>
      </c>
      <c r="I1743" t="s">
        <v>3988</v>
      </c>
      <c r="K1743" t="s">
        <v>3989</v>
      </c>
      <c r="M1743" t="s">
        <v>3990</v>
      </c>
      <c r="N1743" t="s">
        <v>784</v>
      </c>
      <c r="O1743" s="4">
        <v>59263</v>
      </c>
      <c r="P1743" t="s">
        <v>140</v>
      </c>
      <c r="R1743">
        <v>14067837544</v>
      </c>
      <c r="T1743">
        <v>112111</v>
      </c>
      <c r="U1743" t="s">
        <v>3991</v>
      </c>
      <c r="V1743" t="s">
        <v>1811</v>
      </c>
      <c r="X1743" t="s">
        <v>164</v>
      </c>
      <c r="Y1743" t="s">
        <v>3992</v>
      </c>
      <c r="AA1743" t="s">
        <v>3990</v>
      </c>
      <c r="AB1743" t="s">
        <v>784</v>
      </c>
      <c r="AC1743" s="4">
        <v>59263</v>
      </c>
      <c r="AD1743" t="s">
        <v>140</v>
      </c>
      <c r="AF1743">
        <v>14067837544</v>
      </c>
      <c r="AH1743" t="s">
        <v>3993</v>
      </c>
      <c r="AI1743" t="s">
        <v>226</v>
      </c>
      <c r="AJ1743" t="s">
        <v>3994</v>
      </c>
      <c r="AK1743" t="s">
        <v>2615</v>
      </c>
      <c r="AL1743" t="s">
        <v>347</v>
      </c>
      <c r="AM1743" t="s">
        <v>3995</v>
      </c>
      <c r="AO1743" t="s">
        <v>3996</v>
      </c>
      <c r="AP1743" t="s">
        <v>784</v>
      </c>
      <c r="AQ1743" s="4">
        <v>59079</v>
      </c>
      <c r="AR1743" t="s">
        <v>140</v>
      </c>
      <c r="AT1743">
        <v>14063739828</v>
      </c>
      <c r="AV1743" t="s">
        <v>3997</v>
      </c>
      <c r="AW1743" t="s">
        <v>3998</v>
      </c>
      <c r="AX1743" t="s">
        <v>784</v>
      </c>
      <c r="AY1743" t="s">
        <v>3999</v>
      </c>
      <c r="AZ1743" t="s">
        <v>334</v>
      </c>
      <c r="BA1743" t="s">
        <v>335</v>
      </c>
      <c r="BB1743" t="s">
        <v>136</v>
      </c>
      <c r="BC1743" t="s">
        <v>136</v>
      </c>
      <c r="BD1743" t="s">
        <v>148</v>
      </c>
      <c r="BE1743" t="s">
        <v>136</v>
      </c>
      <c r="BF1743" t="s">
        <v>136</v>
      </c>
      <c r="BG1743" t="s">
        <v>134</v>
      </c>
      <c r="BH1743" t="s">
        <v>136</v>
      </c>
      <c r="BN1743" t="s">
        <v>4000</v>
      </c>
      <c r="BO1743" t="s">
        <v>799</v>
      </c>
      <c r="BP1743">
        <v>3</v>
      </c>
      <c r="BQ1743">
        <v>3</v>
      </c>
      <c r="BR1743">
        <v>3</v>
      </c>
      <c r="BS1743" s="1">
        <v>44214</v>
      </c>
      <c r="BT1743" s="1">
        <v>44515</v>
      </c>
      <c r="BU1743" s="1">
        <v>44214</v>
      </c>
      <c r="BV1743" s="1">
        <v>44515</v>
      </c>
      <c r="BW1743" t="s">
        <v>136</v>
      </c>
      <c r="BX1743">
        <v>60</v>
      </c>
      <c r="BY1743">
        <v>0</v>
      </c>
      <c r="BZ1743">
        <v>10</v>
      </c>
      <c r="CA1743">
        <v>10</v>
      </c>
      <c r="CB1743">
        <v>10</v>
      </c>
      <c r="CC1743">
        <v>10</v>
      </c>
      <c r="CD1743">
        <v>10</v>
      </c>
      <c r="CE1743">
        <v>10</v>
      </c>
      <c r="CF1743" t="str">
        <f>"8:00 AM"</f>
        <v>8:00 AM</v>
      </c>
      <c r="CG1743" t="str">
        <f>"6:00 PM"</f>
        <v>6:00 PM</v>
      </c>
      <c r="CH1743" s="5">
        <v>13.62</v>
      </c>
      <c r="CI1743" t="s">
        <v>146</v>
      </c>
      <c r="CL1743" t="s">
        <v>136</v>
      </c>
      <c r="CM1743" t="s">
        <v>312</v>
      </c>
      <c r="CN1743" t="s">
        <v>148</v>
      </c>
      <c r="CO1743" t="s">
        <v>4001</v>
      </c>
      <c r="CP1743" t="s">
        <v>149</v>
      </c>
      <c r="CQ1743">
        <v>1</v>
      </c>
      <c r="CR1743">
        <v>0</v>
      </c>
      <c r="CS1743" t="s">
        <v>136</v>
      </c>
      <c r="CT1743" t="s">
        <v>134</v>
      </c>
      <c r="CU1743" t="s">
        <v>136</v>
      </c>
      <c r="CV1743" t="s">
        <v>136</v>
      </c>
      <c r="CW1743" t="s">
        <v>134</v>
      </c>
      <c r="CX1743">
        <v>50</v>
      </c>
      <c r="CY1743" t="s">
        <v>134</v>
      </c>
      <c r="CZ1743" t="s">
        <v>134</v>
      </c>
      <c r="DA1743" t="s">
        <v>134</v>
      </c>
      <c r="DB1743" t="s">
        <v>134</v>
      </c>
      <c r="DC1743" t="s">
        <v>134</v>
      </c>
      <c r="DD1743" t="s">
        <v>136</v>
      </c>
      <c r="DF1743" t="s">
        <v>180</v>
      </c>
      <c r="DG1743" s="2" t="s">
        <v>4002</v>
      </c>
      <c r="DH1743" t="s">
        <v>3990</v>
      </c>
      <c r="DI1743" t="s">
        <v>784</v>
      </c>
      <c r="DJ1743" s="4">
        <v>59263</v>
      </c>
      <c r="DK1743" t="s">
        <v>4003</v>
      </c>
      <c r="DL1743" t="s">
        <v>134</v>
      </c>
      <c r="DM1743">
        <v>2</v>
      </c>
      <c r="DN1743" t="s">
        <v>4004</v>
      </c>
      <c r="DO1743" t="s">
        <v>3990</v>
      </c>
      <c r="DP1743" t="s">
        <v>784</v>
      </c>
      <c r="DQ1743" t="str">
        <f>"59263"</f>
        <v>59263</v>
      </c>
      <c r="DR1743" t="s">
        <v>4003</v>
      </c>
      <c r="DS1743" t="s">
        <v>4005</v>
      </c>
      <c r="DT1743">
        <v>1</v>
      </c>
      <c r="DU1743">
        <v>2</v>
      </c>
      <c r="DV1743" t="s">
        <v>134</v>
      </c>
      <c r="DW1743" t="s">
        <v>134</v>
      </c>
      <c r="DX1743" t="s">
        <v>134</v>
      </c>
      <c r="DY1743" t="s">
        <v>134</v>
      </c>
      <c r="DZ1743">
        <v>2</v>
      </c>
      <c r="EA1743" t="s">
        <v>136</v>
      </c>
      <c r="EC1743" s="5">
        <v>12.68</v>
      </c>
      <c r="ED1743" s="5">
        <v>55</v>
      </c>
      <c r="EE1743">
        <v>14067837544</v>
      </c>
      <c r="EF1743" t="s">
        <v>3993</v>
      </c>
      <c r="EG1743" t="s">
        <v>148</v>
      </c>
      <c r="EH1743">
        <v>0</v>
      </c>
    </row>
    <row r="1744" spans="1:138" ht="15" customHeight="1" x14ac:dyDescent="0.35">
      <c r="A1744" t="s">
        <v>12851</v>
      </c>
      <c r="B1744" t="s">
        <v>157</v>
      </c>
      <c r="C1744" s="1">
        <v>44158.62962349537</v>
      </c>
      <c r="D1744" s="1">
        <v>44179</v>
      </c>
      <c r="E1744" t="s">
        <v>133</v>
      </c>
      <c r="F1744" t="s">
        <v>136</v>
      </c>
      <c r="G1744" t="s">
        <v>135</v>
      </c>
      <c r="H1744" t="s">
        <v>136</v>
      </c>
      <c r="I1744" t="s">
        <v>12852</v>
      </c>
      <c r="K1744" t="s">
        <v>12853</v>
      </c>
      <c r="M1744" t="s">
        <v>12854</v>
      </c>
      <c r="N1744" t="s">
        <v>1128</v>
      </c>
      <c r="O1744" s="4">
        <v>58201</v>
      </c>
      <c r="P1744" t="s">
        <v>140</v>
      </c>
      <c r="R1744">
        <v>17017720265</v>
      </c>
      <c r="T1744">
        <v>11199</v>
      </c>
      <c r="U1744" t="s">
        <v>280</v>
      </c>
      <c r="V1744" t="s">
        <v>3095</v>
      </c>
      <c r="X1744" t="s">
        <v>1677</v>
      </c>
      <c r="Y1744" t="s">
        <v>12853</v>
      </c>
      <c r="AA1744" t="s">
        <v>12854</v>
      </c>
      <c r="AB1744" t="s">
        <v>1128</v>
      </c>
      <c r="AC1744" s="4">
        <v>58201</v>
      </c>
      <c r="AD1744" t="s">
        <v>140</v>
      </c>
      <c r="AF1744">
        <v>17017720265</v>
      </c>
      <c r="AH1744" t="s">
        <v>12855</v>
      </c>
      <c r="AI1744" t="s">
        <v>168</v>
      </c>
      <c r="AJ1744" t="s">
        <v>875</v>
      </c>
      <c r="AK1744" t="s">
        <v>876</v>
      </c>
      <c r="AL1744" t="s">
        <v>877</v>
      </c>
      <c r="AM1744" t="s">
        <v>878</v>
      </c>
      <c r="AO1744" t="s">
        <v>879</v>
      </c>
      <c r="AP1744" t="s">
        <v>870</v>
      </c>
      <c r="AQ1744" s="4">
        <v>56537</v>
      </c>
      <c r="AR1744" t="s">
        <v>140</v>
      </c>
      <c r="AS1744" t="s">
        <v>880</v>
      </c>
      <c r="AT1744">
        <v>12183215494</v>
      </c>
      <c r="AV1744" t="s">
        <v>881</v>
      </c>
      <c r="AW1744" t="s">
        <v>882</v>
      </c>
      <c r="AZ1744" t="s">
        <v>288</v>
      </c>
      <c r="BA1744" t="s">
        <v>289</v>
      </c>
      <c r="BB1744" t="s">
        <v>136</v>
      </c>
      <c r="BC1744" t="s">
        <v>136</v>
      </c>
      <c r="BD1744" t="s">
        <v>148</v>
      </c>
      <c r="BE1744" t="s">
        <v>136</v>
      </c>
      <c r="BF1744" t="s">
        <v>136</v>
      </c>
      <c r="BG1744" t="s">
        <v>134</v>
      </c>
      <c r="BH1744" t="s">
        <v>136</v>
      </c>
      <c r="BN1744" t="s">
        <v>12856</v>
      </c>
      <c r="BO1744" t="s">
        <v>883</v>
      </c>
      <c r="BP1744">
        <v>5</v>
      </c>
      <c r="BQ1744">
        <v>5</v>
      </c>
      <c r="BR1744">
        <v>5</v>
      </c>
      <c r="BS1744" s="1">
        <v>44228</v>
      </c>
      <c r="BT1744" s="1">
        <v>44531</v>
      </c>
      <c r="BU1744" s="1">
        <v>44228</v>
      </c>
      <c r="BV1744" s="1">
        <v>44531</v>
      </c>
      <c r="BW1744" t="s">
        <v>136</v>
      </c>
      <c r="BX1744">
        <v>40</v>
      </c>
      <c r="BY1744">
        <v>0</v>
      </c>
      <c r="BZ1744">
        <v>8</v>
      </c>
      <c r="CA1744">
        <v>8</v>
      </c>
      <c r="CB1744">
        <v>8</v>
      </c>
      <c r="CC1744">
        <v>8</v>
      </c>
      <c r="CD1744">
        <v>8</v>
      </c>
      <c r="CE1744">
        <v>0</v>
      </c>
      <c r="CF1744" t="str">
        <f>"8:00 AM"</f>
        <v>8:00 AM</v>
      </c>
      <c r="CG1744" t="str">
        <f>"5:00 PM"</f>
        <v>5:00 PM</v>
      </c>
      <c r="CH1744" s="5">
        <v>14.99</v>
      </c>
      <c r="CI1744" t="s">
        <v>146</v>
      </c>
      <c r="CJ1744">
        <v>0</v>
      </c>
      <c r="CK1744" t="s">
        <v>884</v>
      </c>
      <c r="CL1744" t="s">
        <v>136</v>
      </c>
      <c r="CM1744" t="s">
        <v>312</v>
      </c>
      <c r="CN1744" t="s">
        <v>148</v>
      </c>
      <c r="CO1744" s="2" t="s">
        <v>1130</v>
      </c>
      <c r="CP1744" t="s">
        <v>149</v>
      </c>
      <c r="CQ1744">
        <v>3</v>
      </c>
      <c r="CR1744">
        <v>0</v>
      </c>
      <c r="CS1744" t="s">
        <v>136</v>
      </c>
      <c r="CT1744" t="s">
        <v>134</v>
      </c>
      <c r="CU1744" t="s">
        <v>136</v>
      </c>
      <c r="CV1744" t="s">
        <v>136</v>
      </c>
      <c r="CW1744" t="s">
        <v>134</v>
      </c>
      <c r="CX1744">
        <v>60</v>
      </c>
      <c r="CY1744" t="s">
        <v>136</v>
      </c>
      <c r="CZ1744" t="s">
        <v>136</v>
      </c>
      <c r="DA1744" t="s">
        <v>136</v>
      </c>
      <c r="DB1744" t="s">
        <v>136</v>
      </c>
      <c r="DC1744" t="s">
        <v>136</v>
      </c>
      <c r="DD1744" t="s">
        <v>136</v>
      </c>
      <c r="DF1744" t="s">
        <v>7894</v>
      </c>
      <c r="DG1744" s="2" t="s">
        <v>12857</v>
      </c>
      <c r="DH1744" t="s">
        <v>12858</v>
      </c>
      <c r="DI1744" t="s">
        <v>1128</v>
      </c>
      <c r="DJ1744" s="4">
        <v>58562</v>
      </c>
      <c r="DK1744" t="s">
        <v>1026</v>
      </c>
      <c r="DL1744" t="s">
        <v>136</v>
      </c>
      <c r="DM1744">
        <v>1</v>
      </c>
      <c r="DN1744" s="2" t="s">
        <v>12857</v>
      </c>
      <c r="DO1744" t="s">
        <v>12858</v>
      </c>
      <c r="DP1744" t="s">
        <v>1128</v>
      </c>
      <c r="DQ1744" t="str">
        <f>"58562"</f>
        <v>58562</v>
      </c>
      <c r="DR1744" t="s">
        <v>1026</v>
      </c>
      <c r="DS1744" t="s">
        <v>12859</v>
      </c>
      <c r="DT1744">
        <v>3</v>
      </c>
      <c r="DU1744">
        <v>5</v>
      </c>
      <c r="DV1744" t="s">
        <v>134</v>
      </c>
      <c r="DW1744" t="s">
        <v>134</v>
      </c>
      <c r="DX1744" t="s">
        <v>134</v>
      </c>
      <c r="DY1744" t="s">
        <v>136</v>
      </c>
      <c r="DZ1744">
        <v>1</v>
      </c>
      <c r="EA1744" t="s">
        <v>136</v>
      </c>
      <c r="EC1744" s="5">
        <v>12.68</v>
      </c>
      <c r="ED1744" s="5">
        <v>55</v>
      </c>
      <c r="EE1744">
        <v>17017720265</v>
      </c>
      <c r="EF1744" t="s">
        <v>12855</v>
      </c>
      <c r="EG1744" t="s">
        <v>1819</v>
      </c>
      <c r="EH1744">
        <v>0</v>
      </c>
    </row>
    <row r="1745" spans="1:138" ht="15" customHeight="1" x14ac:dyDescent="0.35">
      <c r="A1745" t="s">
        <v>19299</v>
      </c>
      <c r="B1745" t="s">
        <v>157</v>
      </c>
      <c r="C1745" s="1">
        <v>44158.389989814816</v>
      </c>
      <c r="D1745" s="1">
        <v>44179</v>
      </c>
      <c r="E1745" t="s">
        <v>133</v>
      </c>
      <c r="F1745" t="s">
        <v>136</v>
      </c>
      <c r="G1745" t="s">
        <v>135</v>
      </c>
      <c r="H1745" t="s">
        <v>136</v>
      </c>
      <c r="I1745" t="s">
        <v>19300</v>
      </c>
      <c r="K1745" t="s">
        <v>19301</v>
      </c>
      <c r="M1745" t="s">
        <v>19302</v>
      </c>
      <c r="N1745" t="s">
        <v>161</v>
      </c>
      <c r="O1745" s="4">
        <v>31519</v>
      </c>
      <c r="P1745" t="s">
        <v>140</v>
      </c>
      <c r="Q1745" t="s">
        <v>155</v>
      </c>
      <c r="R1745">
        <v>19123890359</v>
      </c>
      <c r="T1745">
        <v>112910</v>
      </c>
      <c r="U1745" t="s">
        <v>11152</v>
      </c>
      <c r="V1745" t="s">
        <v>10600</v>
      </c>
      <c r="X1745" t="s">
        <v>164</v>
      </c>
      <c r="Y1745" t="s">
        <v>19301</v>
      </c>
      <c r="AA1745" t="s">
        <v>19302</v>
      </c>
      <c r="AB1745" t="s">
        <v>161</v>
      </c>
      <c r="AC1745" s="4">
        <v>31519</v>
      </c>
      <c r="AD1745" t="s">
        <v>140</v>
      </c>
      <c r="AF1745">
        <v>19123890359</v>
      </c>
      <c r="AH1745" t="s">
        <v>1134</v>
      </c>
      <c r="AI1745" t="s">
        <v>168</v>
      </c>
      <c r="AJ1745" t="s">
        <v>1135</v>
      </c>
      <c r="AK1745" t="s">
        <v>1136</v>
      </c>
      <c r="AL1745" t="s">
        <v>229</v>
      </c>
      <c r="AM1745" t="s">
        <v>1137</v>
      </c>
      <c r="AN1745" t="s">
        <v>1138</v>
      </c>
      <c r="AO1745" t="s">
        <v>1139</v>
      </c>
      <c r="AP1745" t="s">
        <v>537</v>
      </c>
      <c r="AQ1745" s="4">
        <v>28327</v>
      </c>
      <c r="AR1745" t="s">
        <v>140</v>
      </c>
      <c r="AT1745">
        <v>19109476004</v>
      </c>
      <c r="AV1745" t="s">
        <v>1140</v>
      </c>
      <c r="AW1745" t="s">
        <v>1141</v>
      </c>
      <c r="AZ1745" t="s">
        <v>175</v>
      </c>
      <c r="BA1745" t="s">
        <v>176</v>
      </c>
      <c r="BB1745" t="s">
        <v>136</v>
      </c>
      <c r="BC1745" t="s">
        <v>136</v>
      </c>
      <c r="BD1745" t="s">
        <v>148</v>
      </c>
      <c r="BE1745" t="s">
        <v>136</v>
      </c>
      <c r="BF1745" t="s">
        <v>136</v>
      </c>
      <c r="BG1745" t="s">
        <v>134</v>
      </c>
      <c r="BH1745" t="s">
        <v>136</v>
      </c>
      <c r="BN1745" t="s">
        <v>19303</v>
      </c>
      <c r="BO1745" t="s">
        <v>570</v>
      </c>
      <c r="BP1745">
        <v>13</v>
      </c>
      <c r="BQ1745">
        <v>6</v>
      </c>
      <c r="BR1745">
        <v>6</v>
      </c>
      <c r="BS1745" s="1">
        <v>44225</v>
      </c>
      <c r="BT1745" s="1">
        <v>44501</v>
      </c>
      <c r="BU1745" s="1">
        <v>44225</v>
      </c>
      <c r="BV1745" s="1">
        <v>44501</v>
      </c>
      <c r="BW1745" t="s">
        <v>136</v>
      </c>
      <c r="BX1745">
        <v>40</v>
      </c>
      <c r="BY1745">
        <v>0</v>
      </c>
      <c r="BZ1745">
        <v>7</v>
      </c>
      <c r="CA1745">
        <v>7</v>
      </c>
      <c r="CB1745">
        <v>7</v>
      </c>
      <c r="CC1745">
        <v>7</v>
      </c>
      <c r="CD1745">
        <v>7</v>
      </c>
      <c r="CE1745">
        <v>5</v>
      </c>
      <c r="CF1745" t="str">
        <f>"7:00 AM"</f>
        <v>7:00 AM</v>
      </c>
      <c r="CG1745" t="str">
        <f>"3:00 PM"</f>
        <v>3:00 PM</v>
      </c>
      <c r="CH1745" s="5">
        <v>11.71</v>
      </c>
      <c r="CI1745" t="s">
        <v>146</v>
      </c>
      <c r="CL1745" t="s">
        <v>136</v>
      </c>
      <c r="CM1745" t="s">
        <v>147</v>
      </c>
      <c r="CN1745" t="s">
        <v>148</v>
      </c>
      <c r="CO1745" t="s">
        <v>1142</v>
      </c>
      <c r="CP1745" t="s">
        <v>149</v>
      </c>
      <c r="CQ1745">
        <v>3</v>
      </c>
      <c r="CR1745">
        <v>0</v>
      </c>
      <c r="CS1745" t="s">
        <v>136</v>
      </c>
      <c r="CT1745" t="s">
        <v>134</v>
      </c>
      <c r="CU1745" t="s">
        <v>136</v>
      </c>
      <c r="CV1745" t="s">
        <v>134</v>
      </c>
      <c r="CW1745" t="s">
        <v>134</v>
      </c>
      <c r="CX1745">
        <v>50</v>
      </c>
      <c r="CY1745" t="s">
        <v>134</v>
      </c>
      <c r="CZ1745" t="s">
        <v>134</v>
      </c>
      <c r="DA1745" t="s">
        <v>134</v>
      </c>
      <c r="DB1745" t="s">
        <v>134</v>
      </c>
      <c r="DC1745" t="s">
        <v>134</v>
      </c>
      <c r="DD1745" t="s">
        <v>136</v>
      </c>
      <c r="DF1745" s="2" t="s">
        <v>19304</v>
      </c>
      <c r="DG1745" t="s">
        <v>19301</v>
      </c>
      <c r="DH1745" t="s">
        <v>19305</v>
      </c>
      <c r="DI1745" t="s">
        <v>161</v>
      </c>
      <c r="DJ1745" s="4">
        <v>31519</v>
      </c>
      <c r="DK1745" t="s">
        <v>3476</v>
      </c>
      <c r="DL1745" t="s">
        <v>136</v>
      </c>
      <c r="DM1745">
        <v>1</v>
      </c>
      <c r="DN1745" t="s">
        <v>19306</v>
      </c>
      <c r="DO1745" t="s">
        <v>19302</v>
      </c>
      <c r="DP1745" t="s">
        <v>161</v>
      </c>
      <c r="DQ1745" t="str">
        <f>"31519"</f>
        <v>31519</v>
      </c>
      <c r="DR1745" t="s">
        <v>3476</v>
      </c>
      <c r="DS1745" t="s">
        <v>830</v>
      </c>
      <c r="DT1745">
        <v>1</v>
      </c>
      <c r="DU1745">
        <v>6</v>
      </c>
      <c r="DV1745" t="s">
        <v>134</v>
      </c>
      <c r="DW1745" t="s">
        <v>134</v>
      </c>
      <c r="DX1745" t="s">
        <v>134</v>
      </c>
      <c r="DY1745" t="s">
        <v>136</v>
      </c>
      <c r="DZ1745">
        <v>1</v>
      </c>
      <c r="EA1745" t="s">
        <v>136</v>
      </c>
      <c r="EC1745" s="5">
        <v>12.68</v>
      </c>
      <c r="ED1745" s="5">
        <v>55</v>
      </c>
      <c r="EE1745">
        <v>19123890359</v>
      </c>
      <c r="EF1745" t="s">
        <v>19307</v>
      </c>
      <c r="EG1745" t="s">
        <v>1145</v>
      </c>
      <c r="EH1745">
        <v>0</v>
      </c>
    </row>
    <row r="1746" spans="1:138" ht="15" customHeight="1" x14ac:dyDescent="0.35">
      <c r="A1746" t="s">
        <v>16702</v>
      </c>
      <c r="B1746" t="s">
        <v>157</v>
      </c>
      <c r="C1746" s="1">
        <v>44158.56192349537</v>
      </c>
      <c r="D1746" s="1">
        <v>44179</v>
      </c>
      <c r="E1746" t="s">
        <v>579</v>
      </c>
      <c r="F1746" t="s">
        <v>136</v>
      </c>
      <c r="G1746" t="s">
        <v>135</v>
      </c>
      <c r="H1746" t="s">
        <v>136</v>
      </c>
      <c r="I1746" t="s">
        <v>16703</v>
      </c>
      <c r="K1746" t="s">
        <v>16704</v>
      </c>
      <c r="M1746" t="s">
        <v>16705</v>
      </c>
      <c r="N1746" t="s">
        <v>1114</v>
      </c>
      <c r="O1746" s="4">
        <v>98052</v>
      </c>
      <c r="P1746" t="s">
        <v>140</v>
      </c>
      <c r="R1746">
        <v>14258855050</v>
      </c>
      <c r="T1746">
        <v>1114</v>
      </c>
      <c r="U1746" t="s">
        <v>16706</v>
      </c>
      <c r="V1746" t="s">
        <v>16707</v>
      </c>
      <c r="X1746" t="s">
        <v>16708</v>
      </c>
      <c r="Y1746" t="s">
        <v>16709</v>
      </c>
      <c r="AA1746" t="s">
        <v>16705</v>
      </c>
      <c r="AB1746" t="s">
        <v>1114</v>
      </c>
      <c r="AC1746" s="4">
        <v>98052</v>
      </c>
      <c r="AD1746" t="s">
        <v>140</v>
      </c>
      <c r="AF1746">
        <v>14258855050</v>
      </c>
      <c r="AH1746" t="s">
        <v>16710</v>
      </c>
      <c r="AI1746" t="s">
        <v>168</v>
      </c>
      <c r="AJ1746" t="s">
        <v>1118</v>
      </c>
      <c r="AK1746" t="s">
        <v>1119</v>
      </c>
      <c r="AM1746" t="s">
        <v>1120</v>
      </c>
      <c r="AN1746" t="s">
        <v>1121</v>
      </c>
      <c r="AO1746" t="s">
        <v>1122</v>
      </c>
      <c r="AP1746" t="s">
        <v>1114</v>
      </c>
      <c r="AQ1746" s="4">
        <v>98516</v>
      </c>
      <c r="AR1746" t="s">
        <v>140</v>
      </c>
      <c r="AS1746" t="s">
        <v>2752</v>
      </c>
      <c r="AT1746">
        <v>15093790984</v>
      </c>
      <c r="AV1746" t="s">
        <v>1117</v>
      </c>
      <c r="AW1746" t="s">
        <v>1123</v>
      </c>
      <c r="AZ1746" t="s">
        <v>821</v>
      </c>
      <c r="BA1746" t="s">
        <v>822</v>
      </c>
      <c r="BB1746" t="s">
        <v>136</v>
      </c>
      <c r="BC1746" t="s">
        <v>136</v>
      </c>
      <c r="BD1746" t="s">
        <v>148</v>
      </c>
      <c r="BE1746" t="s">
        <v>136</v>
      </c>
      <c r="BF1746" t="s">
        <v>136</v>
      </c>
      <c r="BG1746" t="s">
        <v>134</v>
      </c>
      <c r="BH1746" t="s">
        <v>136</v>
      </c>
      <c r="BN1746" t="s">
        <v>16711</v>
      </c>
      <c r="BO1746" t="s">
        <v>16712</v>
      </c>
      <c r="BP1746">
        <v>11</v>
      </c>
      <c r="BQ1746">
        <v>11</v>
      </c>
      <c r="BR1746">
        <v>11</v>
      </c>
      <c r="BS1746" s="1">
        <v>44228</v>
      </c>
      <c r="BT1746" s="1">
        <v>44501</v>
      </c>
      <c r="BU1746" s="1">
        <v>44228</v>
      </c>
      <c r="BV1746" s="1">
        <v>44501</v>
      </c>
      <c r="BW1746" t="s">
        <v>136</v>
      </c>
      <c r="BX1746">
        <v>40</v>
      </c>
      <c r="BY1746">
        <v>0</v>
      </c>
      <c r="BZ1746">
        <v>8</v>
      </c>
      <c r="CA1746">
        <v>8</v>
      </c>
      <c r="CB1746">
        <v>8</v>
      </c>
      <c r="CC1746">
        <v>8</v>
      </c>
      <c r="CD1746">
        <v>8</v>
      </c>
      <c r="CE1746">
        <v>0</v>
      </c>
      <c r="CF1746" t="str">
        <f>"7:00 AM"</f>
        <v>7:00 AM</v>
      </c>
      <c r="CG1746" t="str">
        <f>"3:30 PM"</f>
        <v>3:30 PM</v>
      </c>
      <c r="CH1746" s="5">
        <v>15.83</v>
      </c>
      <c r="CI1746" t="s">
        <v>146</v>
      </c>
      <c r="CJ1746">
        <v>0</v>
      </c>
      <c r="CK1746" t="s">
        <v>16713</v>
      </c>
      <c r="CL1746" t="s">
        <v>136</v>
      </c>
      <c r="CM1746" t="s">
        <v>312</v>
      </c>
      <c r="CN1746" t="s">
        <v>148</v>
      </c>
      <c r="CO1746" t="s">
        <v>16714</v>
      </c>
      <c r="CP1746" t="s">
        <v>149</v>
      </c>
      <c r="CQ1746">
        <v>1</v>
      </c>
      <c r="CR1746">
        <v>0</v>
      </c>
      <c r="CS1746" t="s">
        <v>136</v>
      </c>
      <c r="CT1746" t="s">
        <v>136</v>
      </c>
      <c r="CU1746" t="s">
        <v>136</v>
      </c>
      <c r="CV1746" t="s">
        <v>136</v>
      </c>
      <c r="CW1746" t="s">
        <v>134</v>
      </c>
      <c r="CX1746">
        <v>70</v>
      </c>
      <c r="CY1746" t="s">
        <v>134</v>
      </c>
      <c r="CZ1746" t="s">
        <v>134</v>
      </c>
      <c r="DA1746" t="s">
        <v>134</v>
      </c>
      <c r="DB1746" t="s">
        <v>134</v>
      </c>
      <c r="DC1746" t="s">
        <v>134</v>
      </c>
      <c r="DD1746" t="s">
        <v>136</v>
      </c>
      <c r="DF1746" s="2" t="s">
        <v>16715</v>
      </c>
      <c r="DG1746" t="s">
        <v>16716</v>
      </c>
      <c r="DH1746" t="s">
        <v>16705</v>
      </c>
      <c r="DI1746" t="s">
        <v>1114</v>
      </c>
      <c r="DJ1746" s="4">
        <v>98052</v>
      </c>
      <c r="DK1746" t="s">
        <v>16717</v>
      </c>
      <c r="DL1746" t="s">
        <v>136</v>
      </c>
      <c r="DM1746">
        <v>1</v>
      </c>
      <c r="DN1746" t="s">
        <v>16716</v>
      </c>
      <c r="DO1746" t="s">
        <v>16705</v>
      </c>
      <c r="DP1746" t="s">
        <v>1114</v>
      </c>
      <c r="DQ1746" t="str">
        <f>"98052"</f>
        <v>98052</v>
      </c>
      <c r="DR1746" t="s">
        <v>16717</v>
      </c>
      <c r="DS1746" s="2" t="s">
        <v>16718</v>
      </c>
      <c r="DT1746">
        <v>1</v>
      </c>
      <c r="DU1746">
        <v>29</v>
      </c>
      <c r="DV1746" t="s">
        <v>134</v>
      </c>
      <c r="DW1746" t="s">
        <v>134</v>
      </c>
      <c r="DX1746" t="s">
        <v>134</v>
      </c>
      <c r="DY1746" t="s">
        <v>136</v>
      </c>
      <c r="DZ1746">
        <v>1</v>
      </c>
      <c r="EA1746" t="s">
        <v>134</v>
      </c>
      <c r="EB1746" s="5">
        <v>12.68</v>
      </c>
      <c r="EC1746" s="5">
        <v>12.68</v>
      </c>
      <c r="ED1746" s="5">
        <v>55</v>
      </c>
      <c r="EE1746">
        <v>14258855050</v>
      </c>
      <c r="EF1746" t="s">
        <v>16710</v>
      </c>
      <c r="EG1746" t="s">
        <v>148</v>
      </c>
      <c r="EH1746">
        <v>0</v>
      </c>
    </row>
    <row r="1747" spans="1:138" ht="15" customHeight="1" x14ac:dyDescent="0.35">
      <c r="A1747" t="s">
        <v>20876</v>
      </c>
      <c r="B1747" t="s">
        <v>157</v>
      </c>
      <c r="C1747" s="1">
        <v>44161.464075462965</v>
      </c>
      <c r="D1747" s="1">
        <v>44179</v>
      </c>
      <c r="E1747" t="s">
        <v>133</v>
      </c>
      <c r="F1747" t="s">
        <v>136</v>
      </c>
      <c r="G1747" t="s">
        <v>135</v>
      </c>
      <c r="H1747" t="s">
        <v>136</v>
      </c>
      <c r="I1747" t="s">
        <v>20877</v>
      </c>
      <c r="K1747" t="s">
        <v>20878</v>
      </c>
      <c r="M1747" t="s">
        <v>12491</v>
      </c>
      <c r="N1747" t="s">
        <v>1128</v>
      </c>
      <c r="O1747" s="4">
        <v>58220</v>
      </c>
      <c r="P1747" t="s">
        <v>140</v>
      </c>
      <c r="R1747">
        <v>17015200671</v>
      </c>
      <c r="T1747">
        <v>1119</v>
      </c>
      <c r="U1747" t="s">
        <v>20879</v>
      </c>
      <c r="V1747" t="s">
        <v>2928</v>
      </c>
      <c r="X1747" t="s">
        <v>164</v>
      </c>
      <c r="Y1747" t="s">
        <v>20878</v>
      </c>
      <c r="AA1747" t="s">
        <v>12491</v>
      </c>
      <c r="AB1747" t="s">
        <v>1128</v>
      </c>
      <c r="AC1747" s="4">
        <v>58220</v>
      </c>
      <c r="AD1747" t="s">
        <v>140</v>
      </c>
      <c r="AF1747">
        <v>17015200671</v>
      </c>
      <c r="AH1747" t="s">
        <v>20880</v>
      </c>
      <c r="AI1747" t="s">
        <v>168</v>
      </c>
      <c r="AJ1747" t="s">
        <v>725</v>
      </c>
      <c r="AK1747" t="s">
        <v>726</v>
      </c>
      <c r="AL1747" t="s">
        <v>727</v>
      </c>
      <c r="AM1747" t="s">
        <v>728</v>
      </c>
      <c r="AN1747" t="s">
        <v>729</v>
      </c>
      <c r="AO1747" t="s">
        <v>730</v>
      </c>
      <c r="AP1747" t="s">
        <v>720</v>
      </c>
      <c r="AQ1747" s="4">
        <v>38930</v>
      </c>
      <c r="AR1747" t="s">
        <v>140</v>
      </c>
      <c r="AT1747">
        <v>16623854219</v>
      </c>
      <c r="AV1747" t="s">
        <v>731</v>
      </c>
      <c r="AW1747" t="s">
        <v>732</v>
      </c>
      <c r="AZ1747" t="s">
        <v>288</v>
      </c>
      <c r="BA1747" t="s">
        <v>289</v>
      </c>
      <c r="BB1747" t="s">
        <v>136</v>
      </c>
      <c r="BC1747" t="s">
        <v>136</v>
      </c>
      <c r="BD1747" t="s">
        <v>148</v>
      </c>
      <c r="BE1747" t="s">
        <v>136</v>
      </c>
      <c r="BF1747" t="s">
        <v>136</v>
      </c>
      <c r="BG1747" t="s">
        <v>134</v>
      </c>
      <c r="BH1747" t="s">
        <v>136</v>
      </c>
      <c r="BN1747" t="s">
        <v>20881</v>
      </c>
      <c r="BO1747" t="s">
        <v>734</v>
      </c>
      <c r="BP1747">
        <v>2</v>
      </c>
      <c r="BQ1747">
        <v>2</v>
      </c>
      <c r="BR1747">
        <v>2</v>
      </c>
      <c r="BS1747" s="1">
        <v>44228</v>
      </c>
      <c r="BT1747" s="1">
        <v>44530</v>
      </c>
      <c r="BU1747" s="1">
        <v>44228</v>
      </c>
      <c r="BV1747" s="1">
        <v>44530</v>
      </c>
      <c r="BW1747" t="s">
        <v>136</v>
      </c>
      <c r="BX1747">
        <v>49.98</v>
      </c>
      <c r="BY1747">
        <v>0</v>
      </c>
      <c r="BZ1747">
        <v>8.33</v>
      </c>
      <c r="CA1747">
        <v>8.33</v>
      </c>
      <c r="CB1747">
        <v>8.33</v>
      </c>
      <c r="CC1747">
        <v>8.33</v>
      </c>
      <c r="CD1747">
        <v>8.33</v>
      </c>
      <c r="CE1747">
        <v>8.33</v>
      </c>
      <c r="CF1747" t="str">
        <f>"8:00 AM"</f>
        <v>8:00 AM</v>
      </c>
      <c r="CG1747" t="str">
        <f>"4:10 PM"</f>
        <v>4:10 PM</v>
      </c>
      <c r="CH1747" s="5">
        <v>14.99</v>
      </c>
      <c r="CI1747" t="s">
        <v>146</v>
      </c>
      <c r="CL1747" t="s">
        <v>134</v>
      </c>
      <c r="CM1747" t="s">
        <v>312</v>
      </c>
      <c r="CN1747" t="s">
        <v>148</v>
      </c>
      <c r="CO1747" t="s">
        <v>1179</v>
      </c>
      <c r="CP1747" t="s">
        <v>149</v>
      </c>
      <c r="CQ1747">
        <v>6</v>
      </c>
      <c r="CR1747">
        <v>0</v>
      </c>
      <c r="CS1747" t="s">
        <v>136</v>
      </c>
      <c r="CT1747" t="s">
        <v>134</v>
      </c>
      <c r="CU1747" t="s">
        <v>136</v>
      </c>
      <c r="CV1747" t="s">
        <v>136</v>
      </c>
      <c r="CW1747" t="s">
        <v>136</v>
      </c>
      <c r="CY1747" t="s">
        <v>136</v>
      </c>
      <c r="CZ1747" t="s">
        <v>136</v>
      </c>
      <c r="DA1747" t="s">
        <v>136</v>
      </c>
      <c r="DB1747" t="s">
        <v>136</v>
      </c>
      <c r="DC1747" t="s">
        <v>136</v>
      </c>
      <c r="DD1747" t="s">
        <v>136</v>
      </c>
      <c r="DF1747" t="s">
        <v>20882</v>
      </c>
      <c r="DG1747" t="s">
        <v>20883</v>
      </c>
      <c r="DH1747" t="s">
        <v>12491</v>
      </c>
      <c r="DI1747" t="s">
        <v>1128</v>
      </c>
      <c r="DJ1747" s="4">
        <v>58220</v>
      </c>
      <c r="DK1747" t="s">
        <v>7895</v>
      </c>
      <c r="DL1747" t="s">
        <v>136</v>
      </c>
      <c r="DM1747">
        <v>1</v>
      </c>
      <c r="DN1747" t="s">
        <v>20884</v>
      </c>
      <c r="DO1747" t="s">
        <v>20885</v>
      </c>
      <c r="DP1747" t="s">
        <v>1128</v>
      </c>
      <c r="DQ1747" t="str">
        <f>"58282"</f>
        <v>58282</v>
      </c>
      <c r="DR1747" t="s">
        <v>7651</v>
      </c>
      <c r="DS1747" t="s">
        <v>1248</v>
      </c>
      <c r="DT1747">
        <v>1</v>
      </c>
      <c r="DU1747">
        <v>4</v>
      </c>
      <c r="DV1747" t="s">
        <v>134</v>
      </c>
      <c r="DW1747" t="s">
        <v>134</v>
      </c>
      <c r="DX1747" t="s">
        <v>134</v>
      </c>
      <c r="DY1747" t="s">
        <v>136</v>
      </c>
      <c r="DZ1747">
        <v>1</v>
      </c>
      <c r="EA1747" t="s">
        <v>136</v>
      </c>
      <c r="EC1747" s="5">
        <v>12.68</v>
      </c>
      <c r="ED1747" s="5">
        <v>55</v>
      </c>
      <c r="EE1747">
        <v>17015200671</v>
      </c>
      <c r="EF1747" t="s">
        <v>20880</v>
      </c>
      <c r="EG1747" t="s">
        <v>1132</v>
      </c>
      <c r="EH1747">
        <v>1</v>
      </c>
    </row>
    <row r="1748" spans="1:138" ht="15" customHeight="1" x14ac:dyDescent="0.35">
      <c r="A1748" t="s">
        <v>17110</v>
      </c>
      <c r="B1748" t="s">
        <v>157</v>
      </c>
      <c r="C1748" s="1">
        <v>44162.962887847221</v>
      </c>
      <c r="D1748" s="1">
        <v>44179</v>
      </c>
      <c r="E1748" t="s">
        <v>133</v>
      </c>
      <c r="F1748" t="s">
        <v>136</v>
      </c>
      <c r="G1748" t="s">
        <v>135</v>
      </c>
      <c r="H1748" t="s">
        <v>136</v>
      </c>
      <c r="I1748" t="s">
        <v>17111</v>
      </c>
      <c r="K1748" t="s">
        <v>17112</v>
      </c>
      <c r="M1748" t="s">
        <v>17113</v>
      </c>
      <c r="N1748" t="s">
        <v>1358</v>
      </c>
      <c r="O1748" s="4">
        <v>81432</v>
      </c>
      <c r="P1748" t="s">
        <v>140</v>
      </c>
      <c r="R1748">
        <v>19706301042</v>
      </c>
      <c r="T1748">
        <v>112111</v>
      </c>
      <c r="U1748" t="s">
        <v>17114</v>
      </c>
      <c r="V1748" t="s">
        <v>4047</v>
      </c>
      <c r="W1748" t="s">
        <v>5516</v>
      </c>
      <c r="X1748" t="s">
        <v>17115</v>
      </c>
      <c r="Y1748" t="s">
        <v>17112</v>
      </c>
      <c r="AA1748" t="s">
        <v>17116</v>
      </c>
      <c r="AB1748" t="s">
        <v>1358</v>
      </c>
      <c r="AC1748" s="4">
        <v>81432</v>
      </c>
      <c r="AD1748" t="s">
        <v>140</v>
      </c>
      <c r="AF1748">
        <v>19706301042</v>
      </c>
      <c r="AH1748" t="s">
        <v>17117</v>
      </c>
      <c r="AI1748" t="s">
        <v>168</v>
      </c>
      <c r="AJ1748" t="s">
        <v>7724</v>
      </c>
      <c r="AK1748" t="s">
        <v>7725</v>
      </c>
      <c r="AM1748" t="s">
        <v>6477</v>
      </c>
      <c r="AO1748" t="s">
        <v>7726</v>
      </c>
      <c r="AP1748" t="s">
        <v>1358</v>
      </c>
      <c r="AQ1748" s="4">
        <v>81625</v>
      </c>
      <c r="AR1748" t="s">
        <v>140</v>
      </c>
      <c r="AT1748">
        <v>19708244226</v>
      </c>
      <c r="AV1748" t="s">
        <v>6479</v>
      </c>
      <c r="AW1748" t="s">
        <v>6589</v>
      </c>
      <c r="AZ1748" t="s">
        <v>334</v>
      </c>
      <c r="BA1748" t="s">
        <v>335</v>
      </c>
      <c r="BB1748" t="s">
        <v>136</v>
      </c>
      <c r="BC1748" t="s">
        <v>136</v>
      </c>
      <c r="BD1748" t="s">
        <v>148</v>
      </c>
      <c r="BE1748" t="s">
        <v>136</v>
      </c>
      <c r="BF1748" t="s">
        <v>136</v>
      </c>
      <c r="BG1748" t="s">
        <v>134</v>
      </c>
      <c r="BH1748" t="s">
        <v>136</v>
      </c>
      <c r="BI1748" t="s">
        <v>17118</v>
      </c>
      <c r="BN1748" t="s">
        <v>17119</v>
      </c>
      <c r="BO1748" t="s">
        <v>3151</v>
      </c>
      <c r="BP1748">
        <v>6</v>
      </c>
      <c r="BQ1748">
        <v>6</v>
      </c>
      <c r="BR1748">
        <v>6</v>
      </c>
      <c r="BS1748" s="1">
        <v>44228</v>
      </c>
      <c r="BT1748" s="1">
        <v>44501</v>
      </c>
      <c r="BU1748" s="1">
        <v>44228</v>
      </c>
      <c r="BV1748" s="1">
        <v>44501</v>
      </c>
      <c r="BW1748" t="s">
        <v>134</v>
      </c>
      <c r="CH1748" s="5">
        <v>1682.33</v>
      </c>
      <c r="CI1748" t="s">
        <v>597</v>
      </c>
      <c r="CL1748" t="s">
        <v>136</v>
      </c>
      <c r="CM1748" t="s">
        <v>312</v>
      </c>
      <c r="CN1748" t="s">
        <v>148</v>
      </c>
      <c r="CO1748" s="2" t="s">
        <v>6481</v>
      </c>
      <c r="CP1748" t="s">
        <v>149</v>
      </c>
      <c r="CQ1748">
        <v>6</v>
      </c>
      <c r="CR1748">
        <v>0</v>
      </c>
      <c r="CS1748" t="s">
        <v>136</v>
      </c>
      <c r="CT1748" t="s">
        <v>136</v>
      </c>
      <c r="CU1748" t="s">
        <v>136</v>
      </c>
      <c r="CV1748" t="s">
        <v>136</v>
      </c>
      <c r="CW1748" t="s">
        <v>134</v>
      </c>
      <c r="CX1748">
        <v>75</v>
      </c>
      <c r="CY1748" t="s">
        <v>134</v>
      </c>
      <c r="CZ1748" t="s">
        <v>134</v>
      </c>
      <c r="DA1748" t="s">
        <v>134</v>
      </c>
      <c r="DB1748" t="s">
        <v>134</v>
      </c>
      <c r="DC1748" t="s">
        <v>134</v>
      </c>
      <c r="DD1748" t="s">
        <v>136</v>
      </c>
      <c r="DF1748" s="2" t="s">
        <v>17120</v>
      </c>
      <c r="DG1748" t="s">
        <v>17121</v>
      </c>
      <c r="DH1748" t="s">
        <v>17116</v>
      </c>
      <c r="DI1748" t="s">
        <v>1358</v>
      </c>
      <c r="DJ1748" s="4">
        <v>81432</v>
      </c>
      <c r="DK1748" t="s">
        <v>17122</v>
      </c>
      <c r="DL1748" t="s">
        <v>136</v>
      </c>
      <c r="DM1748">
        <v>1</v>
      </c>
      <c r="DN1748" t="s">
        <v>17112</v>
      </c>
      <c r="DO1748" t="s">
        <v>17116</v>
      </c>
      <c r="DP1748" t="s">
        <v>1358</v>
      </c>
      <c r="DQ1748" t="str">
        <f>"81432"</f>
        <v>81432</v>
      </c>
      <c r="DR1748" t="s">
        <v>17122</v>
      </c>
      <c r="DS1748" s="2" t="s">
        <v>17123</v>
      </c>
      <c r="DT1748">
        <v>5</v>
      </c>
      <c r="DU1748">
        <v>13</v>
      </c>
      <c r="DV1748" t="s">
        <v>136</v>
      </c>
      <c r="DW1748" t="s">
        <v>134</v>
      </c>
      <c r="DX1748" t="s">
        <v>134</v>
      </c>
      <c r="DY1748" t="s">
        <v>136</v>
      </c>
      <c r="DZ1748">
        <v>1</v>
      </c>
      <c r="EA1748" t="s">
        <v>136</v>
      </c>
      <c r="EC1748" s="5">
        <v>12.68</v>
      </c>
      <c r="ED1748" s="5">
        <v>55</v>
      </c>
      <c r="EE1748">
        <v>19706301042</v>
      </c>
      <c r="EF1748" t="s">
        <v>17117</v>
      </c>
      <c r="EG1748" t="s">
        <v>1722</v>
      </c>
      <c r="EH1748">
        <v>0</v>
      </c>
    </row>
    <row r="1749" spans="1:138" ht="15" customHeight="1" x14ac:dyDescent="0.35">
      <c r="A1749" t="s">
        <v>20025</v>
      </c>
      <c r="B1749" t="s">
        <v>157</v>
      </c>
      <c r="C1749" s="1">
        <v>44162.578643749999</v>
      </c>
      <c r="D1749" s="1">
        <v>44179</v>
      </c>
      <c r="E1749" t="s">
        <v>133</v>
      </c>
      <c r="F1749" t="s">
        <v>136</v>
      </c>
      <c r="G1749" t="s">
        <v>135</v>
      </c>
      <c r="H1749" t="s">
        <v>136</v>
      </c>
      <c r="I1749" t="s">
        <v>20026</v>
      </c>
      <c r="K1749" t="s">
        <v>20027</v>
      </c>
      <c r="L1749" t="s">
        <v>155</v>
      </c>
      <c r="M1749" t="s">
        <v>7072</v>
      </c>
      <c r="N1749" t="s">
        <v>1358</v>
      </c>
      <c r="O1749" s="4">
        <v>80137</v>
      </c>
      <c r="P1749" t="s">
        <v>140</v>
      </c>
      <c r="R1749">
        <v>13035940740</v>
      </c>
      <c r="T1749">
        <v>115113</v>
      </c>
      <c r="U1749" t="s">
        <v>20028</v>
      </c>
      <c r="V1749" t="s">
        <v>2739</v>
      </c>
      <c r="W1749" t="s">
        <v>229</v>
      </c>
      <c r="X1749" t="s">
        <v>896</v>
      </c>
      <c r="Y1749" t="s">
        <v>20027</v>
      </c>
      <c r="Z1749" t="s">
        <v>155</v>
      </c>
      <c r="AA1749" t="s">
        <v>7072</v>
      </c>
      <c r="AB1749" t="s">
        <v>1358</v>
      </c>
      <c r="AC1749" s="4">
        <v>80137</v>
      </c>
      <c r="AD1749" t="s">
        <v>140</v>
      </c>
      <c r="AF1749">
        <v>13035940740</v>
      </c>
      <c r="AH1749" t="s">
        <v>155</v>
      </c>
      <c r="AI1749" t="s">
        <v>168</v>
      </c>
      <c r="AJ1749" t="s">
        <v>281</v>
      </c>
      <c r="AK1749" t="s">
        <v>282</v>
      </c>
      <c r="AL1749" t="s">
        <v>250</v>
      </c>
      <c r="AM1749" t="s">
        <v>283</v>
      </c>
      <c r="AN1749" t="s">
        <v>284</v>
      </c>
      <c r="AO1749" t="s">
        <v>285</v>
      </c>
      <c r="AP1749" t="s">
        <v>221</v>
      </c>
      <c r="AQ1749" s="4">
        <v>37862</v>
      </c>
      <c r="AR1749" t="s">
        <v>140</v>
      </c>
      <c r="AT1749">
        <v>18653663731</v>
      </c>
      <c r="AV1749" t="s">
        <v>1107</v>
      </c>
      <c r="AW1749" t="s">
        <v>287</v>
      </c>
      <c r="AZ1749" t="s">
        <v>288</v>
      </c>
      <c r="BA1749" t="s">
        <v>289</v>
      </c>
      <c r="BB1749" t="s">
        <v>136</v>
      </c>
      <c r="BC1749" t="s">
        <v>136</v>
      </c>
      <c r="BD1749" t="s">
        <v>148</v>
      </c>
      <c r="BE1749" t="s">
        <v>136</v>
      </c>
      <c r="BF1749" t="s">
        <v>136</v>
      </c>
      <c r="BG1749" t="s">
        <v>134</v>
      </c>
      <c r="BH1749" t="s">
        <v>136</v>
      </c>
      <c r="BN1749" t="s">
        <v>20029</v>
      </c>
      <c r="BO1749" t="s">
        <v>289</v>
      </c>
      <c r="BP1749">
        <v>16</v>
      </c>
      <c r="BQ1749">
        <v>16</v>
      </c>
      <c r="BR1749">
        <v>16</v>
      </c>
      <c r="BS1749" s="1">
        <v>44228</v>
      </c>
      <c r="BT1749" s="1">
        <v>44531</v>
      </c>
      <c r="BU1749" s="1">
        <v>44228</v>
      </c>
      <c r="BV1749" s="1">
        <v>44531</v>
      </c>
      <c r="BW1749" t="s">
        <v>136</v>
      </c>
      <c r="BX1749">
        <v>40</v>
      </c>
      <c r="BY1749">
        <v>0</v>
      </c>
      <c r="BZ1749">
        <v>8</v>
      </c>
      <c r="CA1749">
        <v>8</v>
      </c>
      <c r="CB1749">
        <v>8</v>
      </c>
      <c r="CC1749">
        <v>8</v>
      </c>
      <c r="CD1749">
        <v>8</v>
      </c>
      <c r="CE1749">
        <v>0</v>
      </c>
      <c r="CF1749" t="str">
        <f>"8:00 AM"</f>
        <v>8:00 AM</v>
      </c>
      <c r="CG1749" t="str">
        <f>"5:00 PM"</f>
        <v>5:00 PM</v>
      </c>
      <c r="CH1749" s="5">
        <v>14.26</v>
      </c>
      <c r="CI1749" t="s">
        <v>146</v>
      </c>
      <c r="CL1749" t="s">
        <v>134</v>
      </c>
      <c r="CM1749" t="s">
        <v>312</v>
      </c>
      <c r="CN1749" t="s">
        <v>148</v>
      </c>
      <c r="CO1749" t="s">
        <v>2012</v>
      </c>
      <c r="CP1749" t="s">
        <v>545</v>
      </c>
      <c r="CQ1749">
        <v>3</v>
      </c>
      <c r="CR1749">
        <v>0</v>
      </c>
      <c r="CS1749" t="s">
        <v>136</v>
      </c>
      <c r="CT1749" t="s">
        <v>134</v>
      </c>
      <c r="CU1749" t="s">
        <v>134</v>
      </c>
      <c r="CV1749" t="s">
        <v>134</v>
      </c>
      <c r="CW1749" t="s">
        <v>134</v>
      </c>
      <c r="CX1749">
        <v>50</v>
      </c>
      <c r="CY1749" t="s">
        <v>134</v>
      </c>
      <c r="CZ1749" t="s">
        <v>136</v>
      </c>
      <c r="DA1749" t="s">
        <v>134</v>
      </c>
      <c r="DB1749" t="s">
        <v>136</v>
      </c>
      <c r="DC1749" t="s">
        <v>134</v>
      </c>
      <c r="DD1749" t="s">
        <v>136</v>
      </c>
      <c r="DF1749" t="s">
        <v>20030</v>
      </c>
      <c r="DG1749" t="s">
        <v>20027</v>
      </c>
      <c r="DH1749" t="s">
        <v>7072</v>
      </c>
      <c r="DI1749" t="s">
        <v>1358</v>
      </c>
      <c r="DJ1749" s="4">
        <v>80137</v>
      </c>
      <c r="DK1749" t="s">
        <v>20031</v>
      </c>
      <c r="DL1749" t="s">
        <v>136</v>
      </c>
      <c r="DM1749">
        <v>1</v>
      </c>
      <c r="DN1749" t="s">
        <v>20032</v>
      </c>
      <c r="DO1749" t="s">
        <v>20033</v>
      </c>
      <c r="DP1749" t="s">
        <v>1358</v>
      </c>
      <c r="DQ1749" t="str">
        <f>"80804"</f>
        <v>80804</v>
      </c>
      <c r="DR1749" t="s">
        <v>1822</v>
      </c>
      <c r="DS1749" t="s">
        <v>20034</v>
      </c>
      <c r="DT1749">
        <v>8</v>
      </c>
      <c r="DU1749">
        <v>16</v>
      </c>
      <c r="DV1749" t="s">
        <v>134</v>
      </c>
      <c r="DW1749" t="s">
        <v>134</v>
      </c>
      <c r="DX1749" t="s">
        <v>134</v>
      </c>
      <c r="DY1749" t="s">
        <v>136</v>
      </c>
      <c r="DZ1749">
        <v>1</v>
      </c>
      <c r="EA1749" t="s">
        <v>136</v>
      </c>
      <c r="EC1749" s="5">
        <v>12.68</v>
      </c>
      <c r="ED1749" s="5">
        <v>55</v>
      </c>
      <c r="EE1749">
        <v>13035940740</v>
      </c>
      <c r="EF1749" t="s">
        <v>20035</v>
      </c>
      <c r="EG1749" t="s">
        <v>13776</v>
      </c>
      <c r="EH1749">
        <v>1</v>
      </c>
    </row>
    <row r="1750" spans="1:138" ht="15" customHeight="1" x14ac:dyDescent="0.35">
      <c r="A1750" t="s">
        <v>22862</v>
      </c>
      <c r="B1750" t="s">
        <v>157</v>
      </c>
      <c r="C1750" s="1">
        <v>44160.706138541667</v>
      </c>
      <c r="D1750" s="1">
        <v>44179</v>
      </c>
      <c r="E1750" t="s">
        <v>1202</v>
      </c>
      <c r="F1750" t="s">
        <v>136</v>
      </c>
      <c r="G1750" t="s">
        <v>135</v>
      </c>
      <c r="H1750" t="s">
        <v>136</v>
      </c>
      <c r="I1750" t="s">
        <v>12421</v>
      </c>
      <c r="K1750" t="s">
        <v>12422</v>
      </c>
      <c r="M1750" t="s">
        <v>12423</v>
      </c>
      <c r="N1750" t="s">
        <v>1114</v>
      </c>
      <c r="O1750" s="4">
        <v>98951</v>
      </c>
      <c r="P1750" t="s">
        <v>140</v>
      </c>
      <c r="R1750">
        <v>15098773995</v>
      </c>
      <c r="T1750">
        <v>111</v>
      </c>
      <c r="U1750" t="s">
        <v>12424</v>
      </c>
      <c r="V1750" t="s">
        <v>2235</v>
      </c>
      <c r="X1750" t="s">
        <v>872</v>
      </c>
      <c r="Y1750" t="s">
        <v>12422</v>
      </c>
      <c r="AA1750" t="s">
        <v>12423</v>
      </c>
      <c r="AB1750" t="s">
        <v>1114</v>
      </c>
      <c r="AC1750" s="4">
        <v>98951</v>
      </c>
      <c r="AD1750" t="s">
        <v>140</v>
      </c>
      <c r="AF1750">
        <v>15098773995</v>
      </c>
      <c r="AH1750" t="s">
        <v>11676</v>
      </c>
      <c r="AI1750" t="s">
        <v>168</v>
      </c>
      <c r="AJ1750" t="s">
        <v>11677</v>
      </c>
      <c r="AK1750" t="s">
        <v>22863</v>
      </c>
      <c r="AM1750" t="s">
        <v>3695</v>
      </c>
      <c r="AN1750" t="s">
        <v>11678</v>
      </c>
      <c r="AO1750" t="s">
        <v>1122</v>
      </c>
      <c r="AP1750" t="s">
        <v>1114</v>
      </c>
      <c r="AQ1750" s="4">
        <v>98516</v>
      </c>
      <c r="AR1750" t="s">
        <v>140</v>
      </c>
      <c r="AS1750" t="s">
        <v>866</v>
      </c>
      <c r="AT1750">
        <v>13604558064</v>
      </c>
      <c r="AU1750">
        <v>104</v>
      </c>
      <c r="AV1750" t="s">
        <v>11676</v>
      </c>
      <c r="AW1750" t="s">
        <v>1123</v>
      </c>
      <c r="AZ1750" t="s">
        <v>821</v>
      </c>
      <c r="BA1750" t="s">
        <v>822</v>
      </c>
      <c r="BB1750" t="s">
        <v>136</v>
      </c>
      <c r="BC1750" t="s">
        <v>136</v>
      </c>
      <c r="BD1750" t="s">
        <v>148</v>
      </c>
      <c r="BE1750" t="s">
        <v>136</v>
      </c>
      <c r="BF1750" t="s">
        <v>136</v>
      </c>
      <c r="BG1750" t="s">
        <v>134</v>
      </c>
      <c r="BH1750" t="s">
        <v>134</v>
      </c>
      <c r="BN1750" t="s">
        <v>22864</v>
      </c>
      <c r="BO1750" t="s">
        <v>1443</v>
      </c>
      <c r="BP1750">
        <v>24</v>
      </c>
      <c r="BQ1750">
        <v>24</v>
      </c>
      <c r="BR1750">
        <v>24</v>
      </c>
      <c r="BS1750" s="1">
        <v>44216</v>
      </c>
      <c r="BT1750" s="1">
        <v>44501</v>
      </c>
      <c r="BU1750" s="1">
        <v>44216</v>
      </c>
      <c r="BV1750" s="1">
        <v>44501</v>
      </c>
      <c r="BW1750" t="s">
        <v>136</v>
      </c>
      <c r="BX1750">
        <v>35</v>
      </c>
      <c r="BY1750">
        <v>0</v>
      </c>
      <c r="BZ1750">
        <v>6</v>
      </c>
      <c r="CA1750">
        <v>6</v>
      </c>
      <c r="CB1750">
        <v>6</v>
      </c>
      <c r="CC1750">
        <v>6</v>
      </c>
      <c r="CD1750">
        <v>6</v>
      </c>
      <c r="CE1750">
        <v>5</v>
      </c>
      <c r="CF1750" t="str">
        <f>"6:00 AM"</f>
        <v>6:00 AM</v>
      </c>
      <c r="CG1750" t="str">
        <f>"2:00 PM"</f>
        <v>2:00 PM</v>
      </c>
      <c r="CH1750" s="5">
        <v>15.83</v>
      </c>
      <c r="CI1750" t="s">
        <v>146</v>
      </c>
      <c r="CL1750" t="s">
        <v>136</v>
      </c>
      <c r="CM1750" t="s">
        <v>147</v>
      </c>
      <c r="CN1750" t="s">
        <v>148</v>
      </c>
      <c r="CO1750" s="2" t="s">
        <v>22865</v>
      </c>
      <c r="CP1750" t="s">
        <v>149</v>
      </c>
      <c r="CQ1750">
        <v>3</v>
      </c>
      <c r="CR1750">
        <v>0</v>
      </c>
      <c r="CS1750" t="s">
        <v>136</v>
      </c>
      <c r="CT1750" t="s">
        <v>136</v>
      </c>
      <c r="CU1750" t="s">
        <v>136</v>
      </c>
      <c r="CV1750" t="s">
        <v>136</v>
      </c>
      <c r="CW1750" t="s">
        <v>134</v>
      </c>
      <c r="CX1750">
        <v>60</v>
      </c>
      <c r="CY1750" t="s">
        <v>134</v>
      </c>
      <c r="CZ1750" t="s">
        <v>134</v>
      </c>
      <c r="DA1750" t="s">
        <v>134</v>
      </c>
      <c r="DB1750" t="s">
        <v>134</v>
      </c>
      <c r="DC1750" t="s">
        <v>134</v>
      </c>
      <c r="DD1750" t="s">
        <v>136</v>
      </c>
      <c r="DF1750" s="2" t="s">
        <v>12425</v>
      </c>
      <c r="DG1750" t="s">
        <v>12426</v>
      </c>
      <c r="DH1750" t="s">
        <v>12423</v>
      </c>
      <c r="DI1750" t="s">
        <v>1114</v>
      </c>
      <c r="DJ1750" s="4">
        <v>98951</v>
      </c>
      <c r="DK1750" t="s">
        <v>2841</v>
      </c>
      <c r="DL1750" t="s">
        <v>134</v>
      </c>
      <c r="DM1750">
        <v>7</v>
      </c>
      <c r="DN1750" t="s">
        <v>12427</v>
      </c>
      <c r="DO1750" t="s">
        <v>12423</v>
      </c>
      <c r="DP1750" t="s">
        <v>1114</v>
      </c>
      <c r="DQ1750" t="str">
        <f>"98951"</f>
        <v>98951</v>
      </c>
      <c r="DR1750" t="s">
        <v>2841</v>
      </c>
      <c r="DS1750" t="s">
        <v>3368</v>
      </c>
      <c r="DT1750">
        <v>4</v>
      </c>
      <c r="DU1750">
        <v>96</v>
      </c>
      <c r="DV1750" t="s">
        <v>134</v>
      </c>
      <c r="DW1750" t="s">
        <v>134</v>
      </c>
      <c r="DX1750" t="s">
        <v>134</v>
      </c>
      <c r="DY1750" t="s">
        <v>134</v>
      </c>
      <c r="DZ1750">
        <v>2</v>
      </c>
      <c r="EA1750" t="s">
        <v>134</v>
      </c>
      <c r="EB1750" s="5">
        <v>12.68</v>
      </c>
      <c r="EC1750" s="5">
        <v>12.68</v>
      </c>
      <c r="ED1750" s="5">
        <v>55</v>
      </c>
      <c r="EE1750">
        <v>15098773995</v>
      </c>
      <c r="EF1750" t="s">
        <v>148</v>
      </c>
      <c r="EG1750" t="s">
        <v>9188</v>
      </c>
      <c r="EH1750">
        <v>0</v>
      </c>
    </row>
    <row r="1751" spans="1:138" ht="15" customHeight="1" x14ac:dyDescent="0.35">
      <c r="A1751" t="s">
        <v>13797</v>
      </c>
      <c r="B1751" t="s">
        <v>157</v>
      </c>
      <c r="C1751" s="1">
        <v>44162.484749768519</v>
      </c>
      <c r="D1751" s="1">
        <v>44179</v>
      </c>
      <c r="E1751" t="s">
        <v>133</v>
      </c>
      <c r="F1751" t="s">
        <v>136</v>
      </c>
      <c r="G1751" t="s">
        <v>135</v>
      </c>
      <c r="H1751" t="s">
        <v>134</v>
      </c>
      <c r="I1751" t="s">
        <v>13798</v>
      </c>
      <c r="K1751" t="s">
        <v>9932</v>
      </c>
      <c r="M1751" t="s">
        <v>7421</v>
      </c>
      <c r="N1751" t="s">
        <v>460</v>
      </c>
      <c r="O1751" s="4">
        <v>73724</v>
      </c>
      <c r="P1751" t="s">
        <v>140</v>
      </c>
      <c r="R1751">
        <v>15808865118</v>
      </c>
      <c r="T1751">
        <v>111191</v>
      </c>
      <c r="U1751" t="s">
        <v>9933</v>
      </c>
      <c r="V1751" t="s">
        <v>1031</v>
      </c>
      <c r="X1751" t="s">
        <v>164</v>
      </c>
      <c r="Y1751" t="s">
        <v>9932</v>
      </c>
      <c r="AA1751" t="s">
        <v>7421</v>
      </c>
      <c r="AB1751" t="s">
        <v>460</v>
      </c>
      <c r="AC1751" s="4">
        <v>73724</v>
      </c>
      <c r="AD1751" t="s">
        <v>140</v>
      </c>
      <c r="AF1751">
        <v>15808865118</v>
      </c>
      <c r="AH1751" t="s">
        <v>148</v>
      </c>
      <c r="AI1751" t="s">
        <v>168</v>
      </c>
      <c r="AJ1751" t="s">
        <v>456</v>
      </c>
      <c r="AK1751" t="s">
        <v>457</v>
      </c>
      <c r="AM1751" t="s">
        <v>458</v>
      </c>
      <c r="AO1751" t="s">
        <v>459</v>
      </c>
      <c r="AP1751" t="s">
        <v>460</v>
      </c>
      <c r="AQ1751" s="4">
        <v>73737</v>
      </c>
      <c r="AR1751" t="s">
        <v>140</v>
      </c>
      <c r="AT1751">
        <v>15802274747</v>
      </c>
      <c r="AV1751" t="s">
        <v>461</v>
      </c>
      <c r="AW1751" t="s">
        <v>462</v>
      </c>
      <c r="AZ1751" t="s">
        <v>288</v>
      </c>
      <c r="BA1751" t="s">
        <v>289</v>
      </c>
      <c r="BB1751" t="s">
        <v>136</v>
      </c>
      <c r="BC1751" t="s">
        <v>136</v>
      </c>
      <c r="BD1751" t="s">
        <v>148</v>
      </c>
      <c r="BE1751" t="s">
        <v>136</v>
      </c>
      <c r="BF1751" t="s">
        <v>136</v>
      </c>
      <c r="BG1751" t="s">
        <v>134</v>
      </c>
      <c r="BH1751" t="s">
        <v>136</v>
      </c>
      <c r="BN1751" t="s">
        <v>13799</v>
      </c>
      <c r="BO1751" t="s">
        <v>1043</v>
      </c>
      <c r="BP1751">
        <v>3</v>
      </c>
      <c r="BQ1751">
        <v>3</v>
      </c>
      <c r="BR1751">
        <v>3</v>
      </c>
      <c r="BS1751" s="1">
        <v>44228</v>
      </c>
      <c r="BT1751" s="1">
        <v>44531</v>
      </c>
      <c r="BU1751" s="1">
        <v>44228</v>
      </c>
      <c r="BV1751" s="1">
        <v>44531</v>
      </c>
      <c r="BW1751" t="s">
        <v>136</v>
      </c>
      <c r="BX1751">
        <v>48</v>
      </c>
      <c r="BY1751">
        <v>0</v>
      </c>
      <c r="BZ1751">
        <v>8</v>
      </c>
      <c r="CA1751">
        <v>8</v>
      </c>
      <c r="CB1751">
        <v>8</v>
      </c>
      <c r="CC1751">
        <v>8</v>
      </c>
      <c r="CD1751">
        <v>8</v>
      </c>
      <c r="CE1751">
        <v>8</v>
      </c>
      <c r="CF1751" t="str">
        <f>"8:00 AM"</f>
        <v>8:00 AM</v>
      </c>
      <c r="CG1751" t="str">
        <f>"5:00 PM"</f>
        <v>5:00 PM</v>
      </c>
      <c r="CH1751" s="5">
        <v>12.67</v>
      </c>
      <c r="CI1751" t="s">
        <v>146</v>
      </c>
      <c r="CL1751" t="s">
        <v>136</v>
      </c>
      <c r="CM1751" t="s">
        <v>312</v>
      </c>
      <c r="CN1751" t="s">
        <v>148</v>
      </c>
      <c r="CO1751" t="s">
        <v>465</v>
      </c>
      <c r="CP1751" t="s">
        <v>149</v>
      </c>
      <c r="CQ1751">
        <v>3</v>
      </c>
      <c r="CR1751">
        <v>0</v>
      </c>
      <c r="CS1751" t="s">
        <v>136</v>
      </c>
      <c r="CT1751" t="s">
        <v>134</v>
      </c>
      <c r="CU1751" t="s">
        <v>136</v>
      </c>
      <c r="CV1751" t="s">
        <v>134</v>
      </c>
      <c r="CW1751" t="s">
        <v>134</v>
      </c>
      <c r="CX1751">
        <v>75</v>
      </c>
      <c r="CY1751" t="s">
        <v>134</v>
      </c>
      <c r="CZ1751" t="s">
        <v>134</v>
      </c>
      <c r="DA1751" t="s">
        <v>134</v>
      </c>
      <c r="DB1751" t="s">
        <v>136</v>
      </c>
      <c r="DC1751" t="s">
        <v>134</v>
      </c>
      <c r="DD1751" t="s">
        <v>136</v>
      </c>
      <c r="DF1751" t="s">
        <v>466</v>
      </c>
      <c r="DG1751" t="s">
        <v>13800</v>
      </c>
      <c r="DH1751" t="s">
        <v>7421</v>
      </c>
      <c r="DI1751" t="s">
        <v>460</v>
      </c>
      <c r="DJ1751" s="4">
        <v>73724</v>
      </c>
      <c r="DK1751" t="s">
        <v>9936</v>
      </c>
      <c r="DL1751" t="s">
        <v>134</v>
      </c>
      <c r="DM1751">
        <v>3</v>
      </c>
      <c r="DN1751" t="s">
        <v>9937</v>
      </c>
      <c r="DO1751" t="s">
        <v>7421</v>
      </c>
      <c r="DP1751" t="s">
        <v>460</v>
      </c>
      <c r="DQ1751" t="str">
        <f>"73724"</f>
        <v>73724</v>
      </c>
      <c r="DR1751" t="s">
        <v>9936</v>
      </c>
      <c r="DS1751" t="s">
        <v>551</v>
      </c>
      <c r="DT1751">
        <v>1</v>
      </c>
      <c r="DU1751">
        <v>2</v>
      </c>
      <c r="DV1751" t="s">
        <v>134</v>
      </c>
      <c r="DW1751" t="s">
        <v>134</v>
      </c>
      <c r="DX1751" t="s">
        <v>134</v>
      </c>
      <c r="DY1751" t="s">
        <v>134</v>
      </c>
      <c r="DZ1751">
        <v>3</v>
      </c>
      <c r="EA1751" t="s">
        <v>136</v>
      </c>
      <c r="EC1751" s="5">
        <v>12.68</v>
      </c>
      <c r="ED1751" s="5">
        <v>55</v>
      </c>
      <c r="EE1751">
        <v>15808865118</v>
      </c>
      <c r="EF1751" t="s">
        <v>9938</v>
      </c>
      <c r="EG1751" t="s">
        <v>148</v>
      </c>
      <c r="EH1751">
        <v>0</v>
      </c>
    </row>
    <row r="1752" spans="1:138" ht="15" customHeight="1" x14ac:dyDescent="0.35">
      <c r="A1752" t="s">
        <v>24884</v>
      </c>
      <c r="B1752" t="s">
        <v>157</v>
      </c>
      <c r="C1752" s="1">
        <v>44165.697028125003</v>
      </c>
      <c r="D1752" s="1">
        <v>44179</v>
      </c>
      <c r="E1752" t="s">
        <v>133</v>
      </c>
      <c r="F1752" t="s">
        <v>136</v>
      </c>
      <c r="G1752" t="s">
        <v>135</v>
      </c>
      <c r="H1752" t="s">
        <v>136</v>
      </c>
      <c r="I1752" t="s">
        <v>24885</v>
      </c>
      <c r="K1752" t="s">
        <v>24886</v>
      </c>
      <c r="M1752" t="s">
        <v>24887</v>
      </c>
      <c r="N1752" t="s">
        <v>960</v>
      </c>
      <c r="O1752" s="4">
        <v>36330</v>
      </c>
      <c r="P1752" t="s">
        <v>140</v>
      </c>
      <c r="R1752">
        <v>13344940333</v>
      </c>
      <c r="T1752">
        <v>111191</v>
      </c>
      <c r="U1752" t="s">
        <v>24888</v>
      </c>
      <c r="V1752" t="s">
        <v>1225</v>
      </c>
      <c r="X1752" t="s">
        <v>723</v>
      </c>
      <c r="Y1752" t="s">
        <v>24886</v>
      </c>
      <c r="AA1752" t="s">
        <v>24887</v>
      </c>
      <c r="AB1752" t="s">
        <v>960</v>
      </c>
      <c r="AC1752" s="4">
        <v>36330</v>
      </c>
      <c r="AD1752" t="s">
        <v>140</v>
      </c>
      <c r="AF1752">
        <v>13344940333</v>
      </c>
      <c r="AH1752" t="s">
        <v>148</v>
      </c>
      <c r="AI1752" t="s">
        <v>168</v>
      </c>
      <c r="AJ1752" t="s">
        <v>456</v>
      </c>
      <c r="AK1752" t="s">
        <v>457</v>
      </c>
      <c r="AM1752" t="s">
        <v>458</v>
      </c>
      <c r="AO1752" t="s">
        <v>459</v>
      </c>
      <c r="AP1752" t="s">
        <v>460</v>
      </c>
      <c r="AQ1752" s="4">
        <v>73737</v>
      </c>
      <c r="AR1752" t="s">
        <v>140</v>
      </c>
      <c r="AT1752">
        <v>15802274747</v>
      </c>
      <c r="AV1752" t="s">
        <v>461</v>
      </c>
      <c r="AW1752" t="s">
        <v>462</v>
      </c>
      <c r="AZ1752" t="s">
        <v>288</v>
      </c>
      <c r="BA1752" t="s">
        <v>289</v>
      </c>
      <c r="BB1752" t="s">
        <v>136</v>
      </c>
      <c r="BC1752" t="s">
        <v>136</v>
      </c>
      <c r="BD1752" t="s">
        <v>148</v>
      </c>
      <c r="BE1752" t="s">
        <v>136</v>
      </c>
      <c r="BF1752" t="s">
        <v>136</v>
      </c>
      <c r="BG1752" t="s">
        <v>134</v>
      </c>
      <c r="BH1752" t="s">
        <v>136</v>
      </c>
      <c r="BN1752" t="s">
        <v>24889</v>
      </c>
      <c r="BO1752" t="s">
        <v>1043</v>
      </c>
      <c r="BP1752">
        <v>4</v>
      </c>
      <c r="BQ1752">
        <v>4</v>
      </c>
      <c r="BR1752">
        <v>4</v>
      </c>
      <c r="BS1752" s="1">
        <v>44228</v>
      </c>
      <c r="BT1752" s="1">
        <v>44531</v>
      </c>
      <c r="BU1752" s="1">
        <v>44228</v>
      </c>
      <c r="BV1752" s="1">
        <v>44531</v>
      </c>
      <c r="BW1752" t="s">
        <v>136</v>
      </c>
      <c r="BX1752">
        <v>48</v>
      </c>
      <c r="BY1752">
        <v>0</v>
      </c>
      <c r="BZ1752">
        <v>8</v>
      </c>
      <c r="CA1752">
        <v>8</v>
      </c>
      <c r="CB1752">
        <v>8</v>
      </c>
      <c r="CC1752">
        <v>8</v>
      </c>
      <c r="CD1752">
        <v>8</v>
      </c>
      <c r="CE1752">
        <v>8</v>
      </c>
      <c r="CF1752" t="str">
        <f>"8:00 AM"</f>
        <v>8:00 AM</v>
      </c>
      <c r="CG1752" t="str">
        <f>"5:00 PM"</f>
        <v>5:00 PM</v>
      </c>
      <c r="CH1752" s="5">
        <v>11.71</v>
      </c>
      <c r="CI1752" t="s">
        <v>146</v>
      </c>
      <c r="CL1752" t="s">
        <v>136</v>
      </c>
      <c r="CM1752" t="s">
        <v>312</v>
      </c>
      <c r="CN1752" t="s">
        <v>148</v>
      </c>
      <c r="CO1752" t="s">
        <v>465</v>
      </c>
      <c r="CP1752" t="s">
        <v>149</v>
      </c>
      <c r="CQ1752">
        <v>3</v>
      </c>
      <c r="CR1752">
        <v>0</v>
      </c>
      <c r="CS1752" t="s">
        <v>136</v>
      </c>
      <c r="CT1752" t="s">
        <v>134</v>
      </c>
      <c r="CU1752" t="s">
        <v>136</v>
      </c>
      <c r="CV1752" t="s">
        <v>134</v>
      </c>
      <c r="CW1752" t="s">
        <v>134</v>
      </c>
      <c r="CX1752">
        <v>75</v>
      </c>
      <c r="CY1752" t="s">
        <v>134</v>
      </c>
      <c r="CZ1752" t="s">
        <v>134</v>
      </c>
      <c r="DA1752" t="s">
        <v>134</v>
      </c>
      <c r="DB1752" t="s">
        <v>136</v>
      </c>
      <c r="DC1752" t="s">
        <v>134</v>
      </c>
      <c r="DD1752" t="s">
        <v>136</v>
      </c>
      <c r="DF1752" t="s">
        <v>466</v>
      </c>
      <c r="DG1752" t="s">
        <v>24886</v>
      </c>
      <c r="DH1752" t="s">
        <v>24887</v>
      </c>
      <c r="DI1752" t="s">
        <v>960</v>
      </c>
      <c r="DJ1752" s="4">
        <v>36330</v>
      </c>
      <c r="DK1752" t="s">
        <v>3476</v>
      </c>
      <c r="DL1752" t="s">
        <v>136</v>
      </c>
      <c r="DM1752">
        <v>1</v>
      </c>
      <c r="DN1752" t="s">
        <v>24890</v>
      </c>
      <c r="DO1752" t="s">
        <v>24887</v>
      </c>
      <c r="DP1752" t="s">
        <v>960</v>
      </c>
      <c r="DQ1752" t="str">
        <f>"36330"</f>
        <v>36330</v>
      </c>
      <c r="DR1752" t="s">
        <v>3476</v>
      </c>
      <c r="DS1752" t="s">
        <v>907</v>
      </c>
      <c r="DT1752">
        <v>1</v>
      </c>
      <c r="DU1752">
        <v>4</v>
      </c>
      <c r="DV1752" t="s">
        <v>134</v>
      </c>
      <c r="DW1752" t="s">
        <v>134</v>
      </c>
      <c r="DX1752" t="s">
        <v>134</v>
      </c>
      <c r="DY1752" t="s">
        <v>136</v>
      </c>
      <c r="DZ1752">
        <v>1</v>
      </c>
      <c r="EA1752" t="s">
        <v>136</v>
      </c>
      <c r="EC1752" s="5">
        <v>12.68</v>
      </c>
      <c r="ED1752" s="5">
        <v>55</v>
      </c>
      <c r="EE1752">
        <v>13344940333</v>
      </c>
      <c r="EF1752" t="s">
        <v>24891</v>
      </c>
      <c r="EG1752" t="s">
        <v>148</v>
      </c>
      <c r="EH1752">
        <v>0</v>
      </c>
    </row>
    <row r="1753" spans="1:138" ht="15" customHeight="1" x14ac:dyDescent="0.35">
      <c r="A1753" t="s">
        <v>24904</v>
      </c>
      <c r="B1753" t="s">
        <v>157</v>
      </c>
      <c r="C1753" s="1">
        <v>44166.567580092589</v>
      </c>
      <c r="D1753" s="1">
        <v>44179</v>
      </c>
      <c r="E1753" t="s">
        <v>133</v>
      </c>
      <c r="F1753" t="s">
        <v>136</v>
      </c>
      <c r="G1753" t="s">
        <v>135</v>
      </c>
      <c r="H1753" t="s">
        <v>136</v>
      </c>
      <c r="I1753" t="s">
        <v>24905</v>
      </c>
      <c r="K1753" t="s">
        <v>24906</v>
      </c>
      <c r="M1753" t="s">
        <v>7672</v>
      </c>
      <c r="N1753" t="s">
        <v>784</v>
      </c>
      <c r="O1753" s="4">
        <v>59106</v>
      </c>
      <c r="P1753" t="s">
        <v>140</v>
      </c>
      <c r="R1753">
        <v>14066984290</v>
      </c>
      <c r="T1753">
        <v>112111</v>
      </c>
      <c r="U1753" t="s">
        <v>24907</v>
      </c>
      <c r="V1753" t="s">
        <v>24908</v>
      </c>
      <c r="X1753" t="s">
        <v>164</v>
      </c>
      <c r="Y1753" t="s">
        <v>24906</v>
      </c>
      <c r="AA1753" t="s">
        <v>7672</v>
      </c>
      <c r="AB1753" t="s">
        <v>784</v>
      </c>
      <c r="AC1753" s="4">
        <v>59106</v>
      </c>
      <c r="AD1753" t="s">
        <v>140</v>
      </c>
      <c r="AF1753">
        <v>14066984290</v>
      </c>
      <c r="AH1753" t="s">
        <v>24909</v>
      </c>
      <c r="AI1753" t="s">
        <v>226</v>
      </c>
      <c r="AJ1753" t="s">
        <v>3994</v>
      </c>
      <c r="AK1753" t="s">
        <v>2615</v>
      </c>
      <c r="AL1753" t="s">
        <v>347</v>
      </c>
      <c r="AM1753" t="s">
        <v>3995</v>
      </c>
      <c r="AO1753" t="s">
        <v>3996</v>
      </c>
      <c r="AP1753" t="s">
        <v>784</v>
      </c>
      <c r="AQ1753" s="4">
        <v>59079</v>
      </c>
      <c r="AR1753" t="s">
        <v>140</v>
      </c>
      <c r="AT1753">
        <v>14063739828</v>
      </c>
      <c r="AV1753" t="s">
        <v>3997</v>
      </c>
      <c r="AW1753" t="s">
        <v>24910</v>
      </c>
      <c r="AX1753" t="s">
        <v>784</v>
      </c>
      <c r="AY1753" t="s">
        <v>3999</v>
      </c>
      <c r="AZ1753" t="s">
        <v>334</v>
      </c>
      <c r="BA1753" t="s">
        <v>335</v>
      </c>
      <c r="BB1753" t="s">
        <v>136</v>
      </c>
      <c r="BC1753" t="s">
        <v>136</v>
      </c>
      <c r="BD1753" t="s">
        <v>148</v>
      </c>
      <c r="BE1753" t="s">
        <v>136</v>
      </c>
      <c r="BF1753" t="s">
        <v>136</v>
      </c>
      <c r="BG1753" t="s">
        <v>134</v>
      </c>
      <c r="BH1753" t="s">
        <v>136</v>
      </c>
      <c r="BN1753" t="s">
        <v>24911</v>
      </c>
      <c r="BO1753" t="s">
        <v>799</v>
      </c>
      <c r="BP1753">
        <v>1</v>
      </c>
      <c r="BQ1753">
        <v>1</v>
      </c>
      <c r="BR1753">
        <v>1</v>
      </c>
      <c r="BS1753" s="1">
        <v>44228</v>
      </c>
      <c r="BT1753" s="1">
        <v>44515</v>
      </c>
      <c r="BU1753" s="1">
        <v>44228</v>
      </c>
      <c r="BV1753" s="1">
        <v>44515</v>
      </c>
      <c r="BW1753" t="s">
        <v>136</v>
      </c>
      <c r="BX1753">
        <v>60</v>
      </c>
      <c r="BY1753">
        <v>0</v>
      </c>
      <c r="BZ1753">
        <v>10</v>
      </c>
      <c r="CA1753">
        <v>10</v>
      </c>
      <c r="CB1753">
        <v>10</v>
      </c>
      <c r="CC1753">
        <v>10</v>
      </c>
      <c r="CD1753">
        <v>10</v>
      </c>
      <c r="CE1753">
        <v>10</v>
      </c>
      <c r="CF1753" t="str">
        <f>"8:00 AM"</f>
        <v>8:00 AM</v>
      </c>
      <c r="CG1753" t="str">
        <f>"6:00 PM"</f>
        <v>6:00 PM</v>
      </c>
      <c r="CH1753" s="5">
        <v>13.62</v>
      </c>
      <c r="CI1753" t="s">
        <v>146</v>
      </c>
      <c r="CL1753" t="s">
        <v>136</v>
      </c>
      <c r="CM1753" t="s">
        <v>312</v>
      </c>
      <c r="CN1753" t="s">
        <v>148</v>
      </c>
      <c r="CO1753" t="s">
        <v>4001</v>
      </c>
      <c r="CP1753" t="s">
        <v>149</v>
      </c>
      <c r="CQ1753">
        <v>1</v>
      </c>
      <c r="CR1753">
        <v>0</v>
      </c>
      <c r="CS1753" t="s">
        <v>136</v>
      </c>
      <c r="CT1753" t="s">
        <v>134</v>
      </c>
      <c r="CU1753" t="s">
        <v>136</v>
      </c>
      <c r="CV1753" t="s">
        <v>136</v>
      </c>
      <c r="CW1753" t="s">
        <v>136</v>
      </c>
      <c r="CY1753" t="s">
        <v>134</v>
      </c>
      <c r="CZ1753" t="s">
        <v>134</v>
      </c>
      <c r="DA1753" t="s">
        <v>134</v>
      </c>
      <c r="DB1753" t="s">
        <v>134</v>
      </c>
      <c r="DC1753" t="s">
        <v>134</v>
      </c>
      <c r="DD1753" t="s">
        <v>136</v>
      </c>
      <c r="DF1753" t="s">
        <v>180</v>
      </c>
      <c r="DG1753" t="s">
        <v>24912</v>
      </c>
      <c r="DH1753" t="s">
        <v>24913</v>
      </c>
      <c r="DI1753" t="s">
        <v>784</v>
      </c>
      <c r="DJ1753" s="4">
        <v>59072</v>
      </c>
      <c r="DK1753" t="s">
        <v>24914</v>
      </c>
      <c r="DL1753" t="s">
        <v>136</v>
      </c>
      <c r="DM1753">
        <v>1</v>
      </c>
      <c r="DN1753" t="s">
        <v>24915</v>
      </c>
      <c r="DO1753" t="s">
        <v>24913</v>
      </c>
      <c r="DP1753" t="s">
        <v>784</v>
      </c>
      <c r="DQ1753" t="str">
        <f>"59072"</f>
        <v>59072</v>
      </c>
      <c r="DR1753" t="s">
        <v>24914</v>
      </c>
      <c r="DS1753" t="s">
        <v>22610</v>
      </c>
      <c r="DT1753">
        <v>1</v>
      </c>
      <c r="DU1753">
        <v>1</v>
      </c>
      <c r="DV1753" t="s">
        <v>134</v>
      </c>
      <c r="DW1753" t="s">
        <v>134</v>
      </c>
      <c r="DX1753" t="s">
        <v>134</v>
      </c>
      <c r="DY1753" t="s">
        <v>136</v>
      </c>
      <c r="DZ1753">
        <v>1</v>
      </c>
      <c r="EA1753" t="s">
        <v>136</v>
      </c>
      <c r="EC1753" s="5">
        <v>12.68</v>
      </c>
      <c r="ED1753" s="5">
        <v>55</v>
      </c>
      <c r="EE1753">
        <v>14066984290</v>
      </c>
      <c r="EF1753" t="s">
        <v>24909</v>
      </c>
      <c r="EG1753" t="s">
        <v>148</v>
      </c>
      <c r="EH1753">
        <v>0</v>
      </c>
    </row>
    <row r="1754" spans="1:138" ht="15" customHeight="1" x14ac:dyDescent="0.35">
      <c r="A1754" t="s">
        <v>7746</v>
      </c>
      <c r="B1754" t="s">
        <v>157</v>
      </c>
      <c r="C1754" s="1">
        <v>44166.709816898147</v>
      </c>
      <c r="D1754" s="1">
        <v>44179</v>
      </c>
      <c r="E1754" t="s">
        <v>133</v>
      </c>
      <c r="F1754" t="s">
        <v>136</v>
      </c>
      <c r="G1754" t="s">
        <v>135</v>
      </c>
      <c r="H1754" t="s">
        <v>136</v>
      </c>
      <c r="I1754" t="s">
        <v>7747</v>
      </c>
      <c r="K1754" t="s">
        <v>7748</v>
      </c>
      <c r="M1754" t="s">
        <v>5581</v>
      </c>
      <c r="N1754" t="s">
        <v>784</v>
      </c>
      <c r="O1754" s="4">
        <v>59349</v>
      </c>
      <c r="P1754" t="s">
        <v>140</v>
      </c>
      <c r="R1754">
        <v>14068531181</v>
      </c>
      <c r="T1754">
        <v>1121</v>
      </c>
      <c r="U1754" t="s">
        <v>7749</v>
      </c>
      <c r="V1754" t="s">
        <v>1690</v>
      </c>
      <c r="W1754" t="s">
        <v>3480</v>
      </c>
      <c r="X1754" t="s">
        <v>1677</v>
      </c>
      <c r="Y1754" t="s">
        <v>7748</v>
      </c>
      <c r="AA1754" t="s">
        <v>5581</v>
      </c>
      <c r="AB1754" t="s">
        <v>784</v>
      </c>
      <c r="AC1754" s="4">
        <v>59349</v>
      </c>
      <c r="AD1754" t="s">
        <v>140</v>
      </c>
      <c r="AF1754">
        <v>14068531181</v>
      </c>
      <c r="AH1754" t="s">
        <v>7750</v>
      </c>
      <c r="AI1754" t="s">
        <v>168</v>
      </c>
      <c r="AJ1754" t="s">
        <v>789</v>
      </c>
      <c r="AK1754" t="s">
        <v>790</v>
      </c>
      <c r="AL1754" t="s">
        <v>403</v>
      </c>
      <c r="AM1754" t="s">
        <v>791</v>
      </c>
      <c r="AO1754" t="s">
        <v>792</v>
      </c>
      <c r="AP1754" t="s">
        <v>784</v>
      </c>
      <c r="AQ1754" s="4">
        <v>59457</v>
      </c>
      <c r="AR1754" t="s">
        <v>140</v>
      </c>
      <c r="AS1754" t="s">
        <v>793</v>
      </c>
      <c r="AT1754">
        <v>14065797529</v>
      </c>
      <c r="AV1754" t="s">
        <v>794</v>
      </c>
      <c r="AW1754" t="s">
        <v>795</v>
      </c>
      <c r="AZ1754" t="s">
        <v>334</v>
      </c>
      <c r="BA1754" t="s">
        <v>335</v>
      </c>
      <c r="BB1754" t="s">
        <v>136</v>
      </c>
      <c r="BC1754" t="s">
        <v>136</v>
      </c>
      <c r="BD1754" t="s">
        <v>148</v>
      </c>
      <c r="BE1754" t="s">
        <v>136</v>
      </c>
      <c r="BF1754" t="s">
        <v>136</v>
      </c>
      <c r="BG1754" t="s">
        <v>134</v>
      </c>
      <c r="BH1754" t="s">
        <v>136</v>
      </c>
      <c r="BI1754" t="s">
        <v>796</v>
      </c>
      <c r="BJ1754" t="s">
        <v>797</v>
      </c>
      <c r="BL1754" t="s">
        <v>795</v>
      </c>
      <c r="BM1754" t="s">
        <v>794</v>
      </c>
      <c r="BN1754" t="s">
        <v>7751</v>
      </c>
      <c r="BO1754" t="s">
        <v>799</v>
      </c>
      <c r="BP1754">
        <v>2</v>
      </c>
      <c r="BQ1754">
        <v>2</v>
      </c>
      <c r="BR1754">
        <v>2</v>
      </c>
      <c r="BS1754" s="1">
        <v>44228</v>
      </c>
      <c r="BT1754" s="1">
        <v>44530</v>
      </c>
      <c r="BU1754" s="1">
        <v>44228</v>
      </c>
      <c r="BV1754" s="1">
        <v>44530</v>
      </c>
      <c r="BW1754" t="s">
        <v>136</v>
      </c>
      <c r="BX1754">
        <v>50</v>
      </c>
      <c r="BY1754">
        <v>0</v>
      </c>
      <c r="BZ1754">
        <v>9</v>
      </c>
      <c r="CA1754">
        <v>9</v>
      </c>
      <c r="CB1754">
        <v>9</v>
      </c>
      <c r="CC1754">
        <v>9</v>
      </c>
      <c r="CD1754">
        <v>9</v>
      </c>
      <c r="CE1754">
        <v>5</v>
      </c>
      <c r="CF1754" t="str">
        <f>"8:00 AM"</f>
        <v>8:00 AM</v>
      </c>
      <c r="CG1754" t="str">
        <f>"6:00 PM"</f>
        <v>6:00 PM</v>
      </c>
      <c r="CH1754" s="5">
        <v>13.62</v>
      </c>
      <c r="CI1754" t="s">
        <v>146</v>
      </c>
      <c r="CL1754" t="s">
        <v>136</v>
      </c>
      <c r="CM1754" t="s">
        <v>312</v>
      </c>
      <c r="CN1754" t="s">
        <v>148</v>
      </c>
      <c r="CO1754" t="s">
        <v>800</v>
      </c>
      <c r="CP1754" t="s">
        <v>149</v>
      </c>
      <c r="CQ1754">
        <v>3</v>
      </c>
      <c r="CR1754">
        <v>0</v>
      </c>
      <c r="CS1754" t="s">
        <v>134</v>
      </c>
      <c r="CT1754" t="s">
        <v>134</v>
      </c>
      <c r="CU1754" t="s">
        <v>136</v>
      </c>
      <c r="CV1754" t="s">
        <v>136</v>
      </c>
      <c r="CW1754" t="s">
        <v>134</v>
      </c>
      <c r="CX1754">
        <v>100</v>
      </c>
      <c r="CY1754" t="s">
        <v>134</v>
      </c>
      <c r="CZ1754" t="s">
        <v>134</v>
      </c>
      <c r="DA1754" t="s">
        <v>134</v>
      </c>
      <c r="DB1754" t="s">
        <v>134</v>
      </c>
      <c r="DC1754" t="s">
        <v>136</v>
      </c>
      <c r="DD1754" t="s">
        <v>136</v>
      </c>
      <c r="DF1754" t="s">
        <v>180</v>
      </c>
      <c r="DG1754" t="s">
        <v>7752</v>
      </c>
      <c r="DH1754" t="s">
        <v>5581</v>
      </c>
      <c r="DI1754" t="s">
        <v>784</v>
      </c>
      <c r="DJ1754" s="4">
        <v>59349</v>
      </c>
      <c r="DK1754" t="s">
        <v>5589</v>
      </c>
      <c r="DL1754" t="s">
        <v>136</v>
      </c>
      <c r="DM1754">
        <v>1</v>
      </c>
      <c r="DN1754" t="s">
        <v>7753</v>
      </c>
      <c r="DO1754" t="s">
        <v>5581</v>
      </c>
      <c r="DP1754" t="s">
        <v>784</v>
      </c>
      <c r="DQ1754" t="str">
        <f>"59349"</f>
        <v>59349</v>
      </c>
      <c r="DR1754" t="s">
        <v>5589</v>
      </c>
      <c r="DS1754" t="s">
        <v>7754</v>
      </c>
      <c r="DT1754">
        <v>1</v>
      </c>
      <c r="DU1754">
        <v>3</v>
      </c>
      <c r="DV1754" t="s">
        <v>134</v>
      </c>
      <c r="DW1754" t="s">
        <v>134</v>
      </c>
      <c r="DX1754" t="s">
        <v>134</v>
      </c>
      <c r="DY1754" t="s">
        <v>136</v>
      </c>
      <c r="DZ1754">
        <v>1</v>
      </c>
      <c r="EA1754" t="s">
        <v>136</v>
      </c>
      <c r="EC1754" s="5">
        <v>12.68</v>
      </c>
      <c r="ED1754" s="5">
        <v>55</v>
      </c>
      <c r="EE1754">
        <v>14068531181</v>
      </c>
      <c r="EF1754" t="s">
        <v>7750</v>
      </c>
      <c r="EG1754" t="s">
        <v>148</v>
      </c>
      <c r="EH1754">
        <v>0</v>
      </c>
    </row>
    <row r="1755" spans="1:138" ht="15" customHeight="1" x14ac:dyDescent="0.35">
      <c r="A1755" t="s">
        <v>7383</v>
      </c>
      <c r="B1755" t="s">
        <v>157</v>
      </c>
      <c r="C1755" s="1">
        <v>44161.472385648151</v>
      </c>
      <c r="D1755" s="1">
        <v>44179</v>
      </c>
      <c r="E1755" t="s">
        <v>133</v>
      </c>
      <c r="F1755" t="s">
        <v>136</v>
      </c>
      <c r="G1755" t="s">
        <v>135</v>
      </c>
      <c r="H1755" t="s">
        <v>136</v>
      </c>
      <c r="I1755" t="s">
        <v>7384</v>
      </c>
      <c r="K1755" t="s">
        <v>7385</v>
      </c>
      <c r="M1755" t="s">
        <v>7386</v>
      </c>
      <c r="N1755" t="s">
        <v>1187</v>
      </c>
      <c r="O1755" s="4">
        <v>67530</v>
      </c>
      <c r="P1755" t="s">
        <v>140</v>
      </c>
      <c r="R1755">
        <v>16207926166</v>
      </c>
      <c r="T1755">
        <v>1111</v>
      </c>
      <c r="U1755" t="s">
        <v>7387</v>
      </c>
      <c r="V1755" t="s">
        <v>7388</v>
      </c>
      <c r="X1755" t="s">
        <v>7389</v>
      </c>
      <c r="Y1755" t="s">
        <v>7385</v>
      </c>
      <c r="AA1755" t="s">
        <v>7386</v>
      </c>
      <c r="AB1755" t="s">
        <v>1187</v>
      </c>
      <c r="AC1755" s="4">
        <v>67530</v>
      </c>
      <c r="AD1755" t="s">
        <v>140</v>
      </c>
      <c r="AF1755">
        <v>16207926166</v>
      </c>
      <c r="AH1755" t="s">
        <v>7390</v>
      </c>
      <c r="AI1755" t="s">
        <v>168</v>
      </c>
      <c r="AJ1755" t="s">
        <v>725</v>
      </c>
      <c r="AK1755" t="s">
        <v>726</v>
      </c>
      <c r="AL1755" t="s">
        <v>727</v>
      </c>
      <c r="AM1755" t="s">
        <v>7391</v>
      </c>
      <c r="AN1755" t="s">
        <v>729</v>
      </c>
      <c r="AO1755" t="s">
        <v>730</v>
      </c>
      <c r="AP1755" t="s">
        <v>720</v>
      </c>
      <c r="AQ1755" s="4">
        <v>38930</v>
      </c>
      <c r="AR1755" t="s">
        <v>140</v>
      </c>
      <c r="AT1755">
        <v>16623854219</v>
      </c>
      <c r="AV1755" t="s">
        <v>731</v>
      </c>
      <c r="AW1755" t="s">
        <v>732</v>
      </c>
      <c r="AZ1755" t="s">
        <v>288</v>
      </c>
      <c r="BA1755" t="s">
        <v>289</v>
      </c>
      <c r="BB1755" t="s">
        <v>136</v>
      </c>
      <c r="BC1755" t="s">
        <v>136</v>
      </c>
      <c r="BD1755" t="s">
        <v>148</v>
      </c>
      <c r="BE1755" t="s">
        <v>136</v>
      </c>
      <c r="BF1755" t="s">
        <v>136</v>
      </c>
      <c r="BG1755" t="s">
        <v>134</v>
      </c>
      <c r="BH1755" t="s">
        <v>136</v>
      </c>
      <c r="BN1755" t="s">
        <v>7392</v>
      </c>
      <c r="BO1755" t="s">
        <v>734</v>
      </c>
      <c r="BP1755">
        <v>9</v>
      </c>
      <c r="BQ1755">
        <v>9</v>
      </c>
      <c r="BR1755">
        <v>9</v>
      </c>
      <c r="BS1755" s="1">
        <v>44234</v>
      </c>
      <c r="BT1755" s="1">
        <v>44515</v>
      </c>
      <c r="BU1755" s="1">
        <v>44234</v>
      </c>
      <c r="BV1755" s="1">
        <v>44515</v>
      </c>
      <c r="BW1755" t="s">
        <v>136</v>
      </c>
      <c r="BX1755">
        <v>60</v>
      </c>
      <c r="BY1755">
        <v>0</v>
      </c>
      <c r="BZ1755">
        <v>10</v>
      </c>
      <c r="CA1755">
        <v>10</v>
      </c>
      <c r="CB1755">
        <v>10</v>
      </c>
      <c r="CC1755">
        <v>10</v>
      </c>
      <c r="CD1755">
        <v>10</v>
      </c>
      <c r="CE1755">
        <v>10</v>
      </c>
      <c r="CF1755" t="str">
        <f>"8:00 AM"</f>
        <v>8:00 AM</v>
      </c>
      <c r="CG1755" t="str">
        <f>"6:00 PM"</f>
        <v>6:00 PM</v>
      </c>
      <c r="CH1755" s="5">
        <v>14.99</v>
      </c>
      <c r="CI1755" t="s">
        <v>146</v>
      </c>
      <c r="CL1755" t="s">
        <v>134</v>
      </c>
      <c r="CM1755" t="s">
        <v>312</v>
      </c>
      <c r="CN1755" t="s">
        <v>148</v>
      </c>
      <c r="CO1755" t="s">
        <v>735</v>
      </c>
      <c r="CP1755" t="s">
        <v>149</v>
      </c>
      <c r="CQ1755">
        <v>6</v>
      </c>
      <c r="CR1755">
        <v>0</v>
      </c>
      <c r="CS1755" t="s">
        <v>136</v>
      </c>
      <c r="CT1755" t="s">
        <v>134</v>
      </c>
      <c r="CU1755" t="s">
        <v>136</v>
      </c>
      <c r="CV1755" t="s">
        <v>136</v>
      </c>
      <c r="CW1755" t="s">
        <v>136</v>
      </c>
      <c r="CY1755" t="s">
        <v>136</v>
      </c>
      <c r="CZ1755" t="s">
        <v>136</v>
      </c>
      <c r="DA1755" t="s">
        <v>136</v>
      </c>
      <c r="DB1755" t="s">
        <v>136</v>
      </c>
      <c r="DC1755" t="s">
        <v>136</v>
      </c>
      <c r="DD1755" t="s">
        <v>136</v>
      </c>
      <c r="DF1755" t="s">
        <v>7393</v>
      </c>
      <c r="DG1755" t="s">
        <v>7394</v>
      </c>
      <c r="DH1755" t="s">
        <v>7386</v>
      </c>
      <c r="DI1755" t="s">
        <v>1187</v>
      </c>
      <c r="DJ1755" s="4">
        <v>67530</v>
      </c>
      <c r="DK1755" t="s">
        <v>7395</v>
      </c>
      <c r="DL1755" t="s">
        <v>136</v>
      </c>
      <c r="DM1755">
        <v>1</v>
      </c>
      <c r="DN1755" t="s">
        <v>7396</v>
      </c>
      <c r="DO1755" t="s">
        <v>7397</v>
      </c>
      <c r="DP1755" t="s">
        <v>1187</v>
      </c>
      <c r="DQ1755" t="str">
        <f>"67550"</f>
        <v>67550</v>
      </c>
      <c r="DR1755" t="s">
        <v>7398</v>
      </c>
      <c r="DS1755" t="s">
        <v>1248</v>
      </c>
      <c r="DT1755">
        <v>1</v>
      </c>
      <c r="DU1755">
        <v>6</v>
      </c>
      <c r="DV1755" t="s">
        <v>134</v>
      </c>
      <c r="DW1755" t="s">
        <v>134</v>
      </c>
      <c r="DX1755" t="s">
        <v>134</v>
      </c>
      <c r="DY1755" t="s">
        <v>134</v>
      </c>
      <c r="DZ1755">
        <v>3</v>
      </c>
      <c r="EA1755" t="s">
        <v>136</v>
      </c>
      <c r="EC1755" s="5">
        <v>12.68</v>
      </c>
      <c r="ED1755" s="5">
        <v>55</v>
      </c>
      <c r="EE1755">
        <v>16207926166</v>
      </c>
      <c r="EF1755" t="s">
        <v>7390</v>
      </c>
      <c r="EG1755" t="s">
        <v>148</v>
      </c>
      <c r="EH1755">
        <v>1</v>
      </c>
    </row>
    <row r="1756" spans="1:138" ht="15" customHeight="1" x14ac:dyDescent="0.35">
      <c r="A1756" t="s">
        <v>27286</v>
      </c>
      <c r="B1756" t="s">
        <v>157</v>
      </c>
      <c r="C1756" s="1">
        <v>44162.425869560182</v>
      </c>
      <c r="D1756" s="1">
        <v>44179</v>
      </c>
      <c r="E1756" t="s">
        <v>133</v>
      </c>
      <c r="F1756" t="s">
        <v>136</v>
      </c>
      <c r="G1756" t="s">
        <v>135</v>
      </c>
      <c r="H1756" t="s">
        <v>136</v>
      </c>
      <c r="I1756" t="s">
        <v>27287</v>
      </c>
      <c r="K1756" t="s">
        <v>27288</v>
      </c>
      <c r="L1756" t="s">
        <v>27289</v>
      </c>
      <c r="M1756" t="s">
        <v>1146</v>
      </c>
      <c r="N1756" t="s">
        <v>744</v>
      </c>
      <c r="O1756" s="4">
        <v>40361</v>
      </c>
      <c r="P1756" t="s">
        <v>140</v>
      </c>
      <c r="R1756">
        <v>18599873983</v>
      </c>
      <c r="T1756">
        <v>11292</v>
      </c>
      <c r="U1756" t="s">
        <v>11395</v>
      </c>
      <c r="V1756" t="s">
        <v>2795</v>
      </c>
      <c r="W1756" t="s">
        <v>840</v>
      </c>
      <c r="X1756" t="s">
        <v>429</v>
      </c>
      <c r="Y1756" t="s">
        <v>27288</v>
      </c>
      <c r="AA1756" t="s">
        <v>1146</v>
      </c>
      <c r="AB1756" t="s">
        <v>744</v>
      </c>
      <c r="AC1756" s="4">
        <v>40361</v>
      </c>
      <c r="AD1756" t="s">
        <v>140</v>
      </c>
      <c r="AE1756" t="s">
        <v>841</v>
      </c>
      <c r="AF1756">
        <v>18599873983</v>
      </c>
      <c r="AH1756" t="s">
        <v>3856</v>
      </c>
      <c r="AI1756" t="s">
        <v>168</v>
      </c>
      <c r="AJ1756" t="s">
        <v>559</v>
      </c>
      <c r="AK1756" t="s">
        <v>433</v>
      </c>
      <c r="AL1756" t="s">
        <v>978</v>
      </c>
      <c r="AM1756" t="s">
        <v>561</v>
      </c>
      <c r="AN1756" t="s">
        <v>562</v>
      </c>
      <c r="AO1756" t="s">
        <v>563</v>
      </c>
      <c r="AP1756" t="s">
        <v>564</v>
      </c>
      <c r="AQ1756" s="4">
        <v>22949</v>
      </c>
      <c r="AR1756" t="s">
        <v>140</v>
      </c>
      <c r="AT1756">
        <v>14342634300</v>
      </c>
      <c r="AV1756" t="s">
        <v>3857</v>
      </c>
      <c r="AW1756" t="s">
        <v>980</v>
      </c>
      <c r="AZ1756" t="s">
        <v>334</v>
      </c>
      <c r="BA1756" t="s">
        <v>335</v>
      </c>
      <c r="BB1756" t="s">
        <v>136</v>
      </c>
      <c r="BC1756" t="s">
        <v>136</v>
      </c>
      <c r="BD1756" t="s">
        <v>148</v>
      </c>
      <c r="BE1756" t="s">
        <v>136</v>
      </c>
      <c r="BF1756" t="s">
        <v>136</v>
      </c>
      <c r="BG1756" t="s">
        <v>134</v>
      </c>
      <c r="BH1756" t="s">
        <v>136</v>
      </c>
      <c r="BI1756" t="s">
        <v>3858</v>
      </c>
      <c r="BJ1756" t="s">
        <v>3859</v>
      </c>
      <c r="BL1756" t="s">
        <v>566</v>
      </c>
      <c r="BM1756" t="s">
        <v>3856</v>
      </c>
      <c r="BN1756" t="s">
        <v>27290</v>
      </c>
      <c r="BO1756" t="s">
        <v>984</v>
      </c>
      <c r="BP1756">
        <v>12</v>
      </c>
      <c r="BQ1756">
        <v>8</v>
      </c>
      <c r="BR1756">
        <v>8</v>
      </c>
      <c r="BS1756" s="1">
        <v>44235</v>
      </c>
      <c r="BT1756" s="1">
        <v>44538</v>
      </c>
      <c r="BU1756" s="1">
        <v>44235</v>
      </c>
      <c r="BV1756" s="1">
        <v>44538</v>
      </c>
      <c r="BW1756" t="s">
        <v>136</v>
      </c>
      <c r="BX1756">
        <v>40</v>
      </c>
      <c r="BY1756">
        <v>0</v>
      </c>
      <c r="BZ1756">
        <v>7</v>
      </c>
      <c r="CA1756">
        <v>7</v>
      </c>
      <c r="CB1756">
        <v>7</v>
      </c>
      <c r="CC1756">
        <v>7</v>
      </c>
      <c r="CD1756">
        <v>7</v>
      </c>
      <c r="CE1756">
        <v>5</v>
      </c>
      <c r="CF1756" t="str">
        <f>"7:30 AM"</f>
        <v>7:30 AM</v>
      </c>
      <c r="CG1756" t="str">
        <f>"4:00 PM"</f>
        <v>4:00 PM</v>
      </c>
      <c r="CH1756" s="5">
        <v>12.4</v>
      </c>
      <c r="CI1756" t="s">
        <v>146</v>
      </c>
      <c r="CL1756" t="s">
        <v>136</v>
      </c>
      <c r="CM1756" t="s">
        <v>147</v>
      </c>
      <c r="CN1756" t="s">
        <v>148</v>
      </c>
      <c r="CO1756" t="s">
        <v>854</v>
      </c>
      <c r="CP1756" t="s">
        <v>149</v>
      </c>
      <c r="CQ1756">
        <v>3</v>
      </c>
      <c r="CR1756">
        <v>0</v>
      </c>
      <c r="CS1756" t="s">
        <v>136</v>
      </c>
      <c r="CT1756" t="s">
        <v>136</v>
      </c>
      <c r="CU1756" t="s">
        <v>136</v>
      </c>
      <c r="CV1756" t="s">
        <v>136</v>
      </c>
      <c r="CW1756" t="s">
        <v>134</v>
      </c>
      <c r="CX1756">
        <v>60</v>
      </c>
      <c r="CY1756" t="s">
        <v>134</v>
      </c>
      <c r="CZ1756" t="s">
        <v>134</v>
      </c>
      <c r="DA1756" t="s">
        <v>134</v>
      </c>
      <c r="DB1756" t="s">
        <v>134</v>
      </c>
      <c r="DC1756" t="s">
        <v>134</v>
      </c>
      <c r="DD1756" t="s">
        <v>136</v>
      </c>
      <c r="DF1756" t="s">
        <v>27291</v>
      </c>
      <c r="DG1756" t="s">
        <v>27292</v>
      </c>
      <c r="DH1756" t="s">
        <v>1146</v>
      </c>
      <c r="DI1756" t="s">
        <v>744</v>
      </c>
      <c r="DJ1756" s="4">
        <v>40361</v>
      </c>
      <c r="DK1756" t="s">
        <v>14677</v>
      </c>
      <c r="DL1756" t="s">
        <v>134</v>
      </c>
      <c r="DM1756">
        <v>4</v>
      </c>
      <c r="DN1756" t="s">
        <v>27293</v>
      </c>
      <c r="DO1756" t="s">
        <v>1146</v>
      </c>
      <c r="DP1756" t="s">
        <v>744</v>
      </c>
      <c r="DQ1756" t="str">
        <f>"40361"</f>
        <v>40361</v>
      </c>
      <c r="DR1756" t="s">
        <v>14677</v>
      </c>
      <c r="DS1756" t="s">
        <v>919</v>
      </c>
      <c r="DT1756">
        <v>1</v>
      </c>
      <c r="DU1756">
        <v>6</v>
      </c>
      <c r="DV1756" t="s">
        <v>134</v>
      </c>
      <c r="DW1756" t="s">
        <v>134</v>
      </c>
      <c r="DX1756" t="s">
        <v>134</v>
      </c>
      <c r="DY1756" t="s">
        <v>134</v>
      </c>
      <c r="DZ1756">
        <v>4</v>
      </c>
      <c r="EA1756" t="s">
        <v>134</v>
      </c>
      <c r="EB1756" s="5">
        <v>12.68</v>
      </c>
      <c r="EC1756" s="5">
        <v>12.68</v>
      </c>
      <c r="ED1756" s="5">
        <v>55</v>
      </c>
      <c r="EE1756">
        <v>18599873983</v>
      </c>
      <c r="EF1756" t="s">
        <v>148</v>
      </c>
      <c r="EG1756" t="s">
        <v>27294</v>
      </c>
      <c r="EH1756">
        <v>0</v>
      </c>
    </row>
    <row r="1757" spans="1:138" ht="15" customHeight="1" x14ac:dyDescent="0.35">
      <c r="A1757" t="s">
        <v>15334</v>
      </c>
      <c r="B1757" t="s">
        <v>157</v>
      </c>
      <c r="C1757" s="1">
        <v>44168.447144675927</v>
      </c>
      <c r="D1757" s="1">
        <v>44179</v>
      </c>
      <c r="E1757" t="s">
        <v>133</v>
      </c>
      <c r="F1757" t="s">
        <v>136</v>
      </c>
      <c r="G1757" t="s">
        <v>135</v>
      </c>
      <c r="H1757" t="s">
        <v>136</v>
      </c>
      <c r="I1757" t="s">
        <v>15335</v>
      </c>
      <c r="K1757" t="s">
        <v>4261</v>
      </c>
      <c r="M1757" t="s">
        <v>4262</v>
      </c>
      <c r="N1757" t="s">
        <v>784</v>
      </c>
      <c r="O1757" s="4">
        <v>59324</v>
      </c>
      <c r="P1757" t="s">
        <v>140</v>
      </c>
      <c r="R1757">
        <v>14068531190</v>
      </c>
      <c r="T1757">
        <v>1121</v>
      </c>
      <c r="U1757" t="s">
        <v>4255</v>
      </c>
      <c r="V1757" t="s">
        <v>15336</v>
      </c>
      <c r="X1757" t="s">
        <v>1193</v>
      </c>
      <c r="Y1757" t="s">
        <v>4261</v>
      </c>
      <c r="AA1757" t="s">
        <v>4262</v>
      </c>
      <c r="AB1757" t="s">
        <v>784</v>
      </c>
      <c r="AC1757" s="4">
        <v>59324</v>
      </c>
      <c r="AD1757" t="s">
        <v>140</v>
      </c>
      <c r="AF1757">
        <v>14068531190</v>
      </c>
      <c r="AH1757" t="s">
        <v>15337</v>
      </c>
      <c r="AI1757" t="s">
        <v>168</v>
      </c>
      <c r="AJ1757" t="s">
        <v>789</v>
      </c>
      <c r="AK1757" t="s">
        <v>790</v>
      </c>
      <c r="AL1757" t="s">
        <v>403</v>
      </c>
      <c r="AM1757" t="s">
        <v>791</v>
      </c>
      <c r="AO1757" t="s">
        <v>792</v>
      </c>
      <c r="AP1757" t="s">
        <v>784</v>
      </c>
      <c r="AQ1757" s="4">
        <v>59457</v>
      </c>
      <c r="AR1757" t="s">
        <v>140</v>
      </c>
      <c r="AS1757" t="s">
        <v>793</v>
      </c>
      <c r="AT1757">
        <v>14065797529</v>
      </c>
      <c r="AV1757" t="s">
        <v>794</v>
      </c>
      <c r="AW1757" t="s">
        <v>795</v>
      </c>
      <c r="AZ1757" t="s">
        <v>334</v>
      </c>
      <c r="BA1757" t="s">
        <v>335</v>
      </c>
      <c r="BB1757" t="s">
        <v>136</v>
      </c>
      <c r="BC1757" t="s">
        <v>136</v>
      </c>
      <c r="BD1757" t="s">
        <v>148</v>
      </c>
      <c r="BE1757" t="s">
        <v>136</v>
      </c>
      <c r="BF1757" t="s">
        <v>136</v>
      </c>
      <c r="BG1757" t="s">
        <v>134</v>
      </c>
      <c r="BH1757" t="s">
        <v>136</v>
      </c>
      <c r="BI1757" t="s">
        <v>796</v>
      </c>
      <c r="BJ1757" t="s">
        <v>797</v>
      </c>
      <c r="BL1757" t="s">
        <v>795</v>
      </c>
      <c r="BM1757" t="s">
        <v>794</v>
      </c>
      <c r="BN1757" t="s">
        <v>15338</v>
      </c>
      <c r="BO1757" t="s">
        <v>799</v>
      </c>
      <c r="BP1757">
        <v>12</v>
      </c>
      <c r="BQ1757">
        <v>12</v>
      </c>
      <c r="BR1757">
        <v>12</v>
      </c>
      <c r="BS1757" s="1">
        <v>44228</v>
      </c>
      <c r="BT1757" s="1">
        <v>44530</v>
      </c>
      <c r="BU1757" s="1">
        <v>44228</v>
      </c>
      <c r="BV1757" s="1">
        <v>44530</v>
      </c>
      <c r="BW1757" t="s">
        <v>136</v>
      </c>
      <c r="BX1757">
        <v>60</v>
      </c>
      <c r="BY1757">
        <v>0</v>
      </c>
      <c r="BZ1757">
        <v>10</v>
      </c>
      <c r="CA1757">
        <v>10</v>
      </c>
      <c r="CB1757">
        <v>10</v>
      </c>
      <c r="CC1757">
        <v>10</v>
      </c>
      <c r="CD1757">
        <v>10</v>
      </c>
      <c r="CE1757">
        <v>10</v>
      </c>
      <c r="CF1757" t="str">
        <f>"7:00 AM"</f>
        <v>7:00 AM</v>
      </c>
      <c r="CG1757" t="str">
        <f>"6:00 PM"</f>
        <v>6:00 PM</v>
      </c>
      <c r="CH1757" s="5">
        <v>13.62</v>
      </c>
      <c r="CI1757" t="s">
        <v>146</v>
      </c>
      <c r="CL1757" t="s">
        <v>136</v>
      </c>
      <c r="CM1757" t="s">
        <v>312</v>
      </c>
      <c r="CN1757" t="s">
        <v>148</v>
      </c>
      <c r="CO1757" t="s">
        <v>800</v>
      </c>
      <c r="CP1757" t="s">
        <v>149</v>
      </c>
      <c r="CQ1757">
        <v>3</v>
      </c>
      <c r="CR1757">
        <v>0</v>
      </c>
      <c r="CS1757" t="s">
        <v>134</v>
      </c>
      <c r="CT1757" t="s">
        <v>134</v>
      </c>
      <c r="CU1757" t="s">
        <v>136</v>
      </c>
      <c r="CV1757" t="s">
        <v>136</v>
      </c>
      <c r="CW1757" t="s">
        <v>134</v>
      </c>
      <c r="CX1757">
        <v>100</v>
      </c>
      <c r="CY1757" t="s">
        <v>134</v>
      </c>
      <c r="CZ1757" t="s">
        <v>134</v>
      </c>
      <c r="DA1757" t="s">
        <v>134</v>
      </c>
      <c r="DB1757" t="s">
        <v>134</v>
      </c>
      <c r="DC1757" t="s">
        <v>136</v>
      </c>
      <c r="DD1757" t="s">
        <v>136</v>
      </c>
      <c r="DF1757" s="2" t="s">
        <v>15339</v>
      </c>
      <c r="DG1757" t="s">
        <v>15340</v>
      </c>
      <c r="DH1757" t="s">
        <v>4262</v>
      </c>
      <c r="DI1757" t="s">
        <v>784</v>
      </c>
      <c r="DJ1757" s="4">
        <v>59324</v>
      </c>
      <c r="DK1757" t="s">
        <v>1098</v>
      </c>
      <c r="DL1757" t="s">
        <v>136</v>
      </c>
      <c r="DM1757">
        <v>1</v>
      </c>
      <c r="DN1757" t="s">
        <v>15341</v>
      </c>
      <c r="DO1757" t="s">
        <v>4262</v>
      </c>
      <c r="DP1757" t="s">
        <v>784</v>
      </c>
      <c r="DQ1757" t="str">
        <f>"59324"</f>
        <v>59324</v>
      </c>
      <c r="DR1757" t="s">
        <v>1098</v>
      </c>
      <c r="DS1757" t="s">
        <v>2917</v>
      </c>
      <c r="DT1757">
        <v>5</v>
      </c>
      <c r="DU1757">
        <v>22</v>
      </c>
      <c r="DV1757" t="s">
        <v>134</v>
      </c>
      <c r="DW1757" t="s">
        <v>134</v>
      </c>
      <c r="DX1757" t="s">
        <v>134</v>
      </c>
      <c r="DY1757" t="s">
        <v>136</v>
      </c>
      <c r="DZ1757">
        <v>1</v>
      </c>
      <c r="EA1757" t="s">
        <v>136</v>
      </c>
      <c r="EC1757" s="5">
        <v>12.68</v>
      </c>
      <c r="ED1757" s="5">
        <v>55</v>
      </c>
      <c r="EE1757">
        <v>14068531190</v>
      </c>
      <c r="EF1757" t="s">
        <v>15337</v>
      </c>
      <c r="EG1757" t="s">
        <v>148</v>
      </c>
      <c r="EH1757">
        <v>0</v>
      </c>
    </row>
    <row r="1758" spans="1:138" ht="15" customHeight="1" x14ac:dyDescent="0.35">
      <c r="A1758" t="s">
        <v>3276</v>
      </c>
      <c r="B1758" t="s">
        <v>157</v>
      </c>
      <c r="C1758" s="1">
        <v>44165.787802662038</v>
      </c>
      <c r="D1758" s="1">
        <v>44179</v>
      </c>
      <c r="E1758" t="s">
        <v>579</v>
      </c>
      <c r="F1758" t="s">
        <v>136</v>
      </c>
      <c r="G1758" t="s">
        <v>135</v>
      </c>
      <c r="H1758" t="s">
        <v>136</v>
      </c>
      <c r="I1758" t="s">
        <v>3277</v>
      </c>
      <c r="K1758" t="s">
        <v>3278</v>
      </c>
      <c r="M1758" t="s">
        <v>3279</v>
      </c>
      <c r="N1758" t="s">
        <v>1114</v>
      </c>
      <c r="O1758" s="4">
        <v>98801</v>
      </c>
      <c r="P1758" t="s">
        <v>140</v>
      </c>
      <c r="R1758">
        <v>15096622136</v>
      </c>
      <c r="T1758">
        <v>1113</v>
      </c>
      <c r="U1758" t="s">
        <v>3280</v>
      </c>
      <c r="V1758" t="s">
        <v>2129</v>
      </c>
      <c r="X1758" t="s">
        <v>684</v>
      </c>
      <c r="Y1758" t="s">
        <v>3281</v>
      </c>
      <c r="AA1758" t="s">
        <v>3279</v>
      </c>
      <c r="AB1758" t="s">
        <v>1114</v>
      </c>
      <c r="AC1758" s="4">
        <v>98801</v>
      </c>
      <c r="AD1758" t="s">
        <v>140</v>
      </c>
      <c r="AF1758">
        <v>15096622136</v>
      </c>
      <c r="AH1758" t="s">
        <v>1117</v>
      </c>
      <c r="AI1758" t="s">
        <v>168</v>
      </c>
      <c r="AJ1758" t="s">
        <v>1118</v>
      </c>
      <c r="AK1758" t="s">
        <v>1119</v>
      </c>
      <c r="AM1758" t="s">
        <v>1120</v>
      </c>
      <c r="AO1758" t="s">
        <v>1122</v>
      </c>
      <c r="AP1758" t="s">
        <v>1114</v>
      </c>
      <c r="AQ1758" s="4">
        <v>98516</v>
      </c>
      <c r="AR1758" t="s">
        <v>140</v>
      </c>
      <c r="AS1758" t="s">
        <v>2752</v>
      </c>
      <c r="AT1758">
        <v>15093790984</v>
      </c>
      <c r="AV1758" t="s">
        <v>1117</v>
      </c>
      <c r="AW1758" t="s">
        <v>1123</v>
      </c>
      <c r="AZ1758" t="s">
        <v>175</v>
      </c>
      <c r="BA1758" t="s">
        <v>176</v>
      </c>
      <c r="BB1758" t="s">
        <v>136</v>
      </c>
      <c r="BC1758" t="s">
        <v>136</v>
      </c>
      <c r="BD1758" t="s">
        <v>148</v>
      </c>
      <c r="BE1758" t="s">
        <v>136</v>
      </c>
      <c r="BF1758" t="s">
        <v>136</v>
      </c>
      <c r="BG1758" t="s">
        <v>134</v>
      </c>
      <c r="BH1758" t="s">
        <v>136</v>
      </c>
      <c r="BN1758" t="s">
        <v>3282</v>
      </c>
      <c r="BO1758" t="s">
        <v>734</v>
      </c>
      <c r="BP1758">
        <v>456</v>
      </c>
      <c r="BQ1758">
        <v>456</v>
      </c>
      <c r="BR1758">
        <v>456</v>
      </c>
      <c r="BS1758" s="1">
        <v>44234</v>
      </c>
      <c r="BT1758" s="1">
        <v>44506</v>
      </c>
      <c r="BU1758" s="1">
        <v>44234</v>
      </c>
      <c r="BV1758" s="1">
        <v>44506</v>
      </c>
      <c r="BW1758" t="s">
        <v>136</v>
      </c>
      <c r="BX1758">
        <v>35</v>
      </c>
      <c r="BY1758">
        <v>0</v>
      </c>
      <c r="BZ1758">
        <v>6</v>
      </c>
      <c r="CA1758">
        <v>6</v>
      </c>
      <c r="CB1758">
        <v>6</v>
      </c>
      <c r="CC1758">
        <v>6</v>
      </c>
      <c r="CD1758">
        <v>6</v>
      </c>
      <c r="CE1758">
        <v>5</v>
      </c>
      <c r="CF1758" t="str">
        <f>"7:00 AM"</f>
        <v>7:00 AM</v>
      </c>
      <c r="CG1758" t="str">
        <f>"1:30 PM"</f>
        <v>1:30 PM</v>
      </c>
      <c r="CH1758" s="5">
        <v>15.83</v>
      </c>
      <c r="CI1758" t="s">
        <v>146</v>
      </c>
      <c r="CL1758" t="s">
        <v>136</v>
      </c>
      <c r="CM1758" t="s">
        <v>147</v>
      </c>
      <c r="CN1758" t="s">
        <v>148</v>
      </c>
      <c r="CO1758" t="s">
        <v>3283</v>
      </c>
      <c r="CP1758" t="s">
        <v>149</v>
      </c>
      <c r="CQ1758">
        <v>2</v>
      </c>
      <c r="CR1758">
        <v>0</v>
      </c>
      <c r="CS1758" t="s">
        <v>136</v>
      </c>
      <c r="CT1758" t="s">
        <v>136</v>
      </c>
      <c r="CU1758" t="s">
        <v>136</v>
      </c>
      <c r="CV1758" t="s">
        <v>134</v>
      </c>
      <c r="CW1758" t="s">
        <v>134</v>
      </c>
      <c r="CX1758">
        <v>60</v>
      </c>
      <c r="CY1758" t="s">
        <v>134</v>
      </c>
      <c r="CZ1758" t="s">
        <v>134</v>
      </c>
      <c r="DA1758" t="s">
        <v>134</v>
      </c>
      <c r="DB1758" t="s">
        <v>134</v>
      </c>
      <c r="DC1758" t="s">
        <v>134</v>
      </c>
      <c r="DD1758" t="s">
        <v>134</v>
      </c>
      <c r="DE1758">
        <v>14</v>
      </c>
      <c r="DF1758" s="2" t="s">
        <v>3284</v>
      </c>
      <c r="DG1758" t="s">
        <v>3285</v>
      </c>
      <c r="DH1758" t="s">
        <v>3286</v>
      </c>
      <c r="DI1758" t="s">
        <v>1114</v>
      </c>
      <c r="DJ1758" s="4">
        <v>99357</v>
      </c>
      <c r="DK1758" t="s">
        <v>1026</v>
      </c>
      <c r="DL1758" t="s">
        <v>134</v>
      </c>
      <c r="DM1758">
        <v>7</v>
      </c>
      <c r="DN1758" t="s">
        <v>3287</v>
      </c>
      <c r="DO1758" t="s">
        <v>3288</v>
      </c>
      <c r="DP1758" t="s">
        <v>1114</v>
      </c>
      <c r="DQ1758" t="str">
        <f>"99357"</f>
        <v>99357</v>
      </c>
      <c r="DR1758" t="s">
        <v>1026</v>
      </c>
      <c r="DS1758" t="s">
        <v>3289</v>
      </c>
      <c r="DT1758">
        <v>8</v>
      </c>
      <c r="DU1758">
        <v>88</v>
      </c>
      <c r="DV1758" t="s">
        <v>134</v>
      </c>
      <c r="DW1758" t="s">
        <v>134</v>
      </c>
      <c r="DX1758" t="s">
        <v>134</v>
      </c>
      <c r="DY1758" t="s">
        <v>134</v>
      </c>
      <c r="DZ1758">
        <v>13</v>
      </c>
      <c r="EA1758" t="s">
        <v>134</v>
      </c>
      <c r="EB1758" s="5">
        <v>12.68</v>
      </c>
      <c r="EC1758" s="5">
        <v>12.68</v>
      </c>
      <c r="ED1758" s="5">
        <v>55</v>
      </c>
      <c r="EE1758">
        <v>15098605042</v>
      </c>
      <c r="EF1758" t="s">
        <v>3290</v>
      </c>
      <c r="EG1758" t="s">
        <v>148</v>
      </c>
      <c r="EH1758">
        <v>0</v>
      </c>
    </row>
    <row r="1759" spans="1:138" ht="15" customHeight="1" x14ac:dyDescent="0.35">
      <c r="A1759" t="s">
        <v>2230</v>
      </c>
      <c r="B1759" t="s">
        <v>157</v>
      </c>
      <c r="C1759" s="1">
        <v>44166.714511111109</v>
      </c>
      <c r="D1759" s="1">
        <v>44179</v>
      </c>
      <c r="E1759" t="s">
        <v>133</v>
      </c>
      <c r="F1759" t="s">
        <v>136</v>
      </c>
      <c r="G1759" t="s">
        <v>135</v>
      </c>
      <c r="H1759" t="s">
        <v>136</v>
      </c>
      <c r="I1759" t="s">
        <v>2231</v>
      </c>
      <c r="K1759" t="s">
        <v>2232</v>
      </c>
      <c r="M1759" t="s">
        <v>2233</v>
      </c>
      <c r="N1759" t="s">
        <v>395</v>
      </c>
      <c r="O1759" s="4">
        <v>95946</v>
      </c>
      <c r="P1759" t="s">
        <v>140</v>
      </c>
      <c r="R1759">
        <v>15308637580</v>
      </c>
      <c r="T1759">
        <v>1124</v>
      </c>
      <c r="U1759" t="s">
        <v>2234</v>
      </c>
      <c r="V1759" t="s">
        <v>2235</v>
      </c>
      <c r="X1759" t="s">
        <v>164</v>
      </c>
      <c r="Y1759" t="s">
        <v>2232</v>
      </c>
      <c r="AA1759" t="s">
        <v>2233</v>
      </c>
      <c r="AB1759" t="s">
        <v>395</v>
      </c>
      <c r="AC1759" s="4">
        <v>95946</v>
      </c>
      <c r="AD1759" t="s">
        <v>140</v>
      </c>
      <c r="AF1759">
        <v>15308637580</v>
      </c>
      <c r="AH1759" t="s">
        <v>2236</v>
      </c>
      <c r="AI1759" t="s">
        <v>168</v>
      </c>
      <c r="AJ1759" t="s">
        <v>789</v>
      </c>
      <c r="AK1759" t="s">
        <v>790</v>
      </c>
      <c r="AL1759" t="s">
        <v>403</v>
      </c>
      <c r="AM1759" t="s">
        <v>791</v>
      </c>
      <c r="AO1759" t="s">
        <v>792</v>
      </c>
      <c r="AP1759" t="s">
        <v>784</v>
      </c>
      <c r="AQ1759" s="4">
        <v>59457</v>
      </c>
      <c r="AR1759" t="s">
        <v>140</v>
      </c>
      <c r="AS1759" t="s">
        <v>793</v>
      </c>
      <c r="AT1759">
        <v>14065797529</v>
      </c>
      <c r="AV1759" t="s">
        <v>794</v>
      </c>
      <c r="AW1759" t="s">
        <v>795</v>
      </c>
      <c r="AZ1759" t="s">
        <v>334</v>
      </c>
      <c r="BA1759" t="s">
        <v>335</v>
      </c>
      <c r="BB1759" t="s">
        <v>136</v>
      </c>
      <c r="BC1759" t="s">
        <v>136</v>
      </c>
      <c r="BD1759" t="s">
        <v>148</v>
      </c>
      <c r="BE1759" t="s">
        <v>136</v>
      </c>
      <c r="BF1759" t="s">
        <v>136</v>
      </c>
      <c r="BG1759" t="s">
        <v>134</v>
      </c>
      <c r="BH1759" t="s">
        <v>136</v>
      </c>
      <c r="BI1759" t="s">
        <v>796</v>
      </c>
      <c r="BJ1759" t="s">
        <v>797</v>
      </c>
      <c r="BL1759" t="s">
        <v>795</v>
      </c>
      <c r="BM1759" t="s">
        <v>794</v>
      </c>
      <c r="BN1759" t="s">
        <v>2237</v>
      </c>
      <c r="BO1759" t="s">
        <v>2238</v>
      </c>
      <c r="BP1759">
        <v>2</v>
      </c>
      <c r="BQ1759">
        <v>2</v>
      </c>
      <c r="BR1759">
        <v>2</v>
      </c>
      <c r="BS1759" s="1">
        <v>44228</v>
      </c>
      <c r="BT1759" s="1">
        <v>44453</v>
      </c>
      <c r="BU1759" s="1">
        <v>44228</v>
      </c>
      <c r="BV1759" s="1">
        <v>44453</v>
      </c>
      <c r="BW1759" t="s">
        <v>134</v>
      </c>
      <c r="CH1759" s="5">
        <v>2311.2399999999998</v>
      </c>
      <c r="CI1759" t="s">
        <v>597</v>
      </c>
      <c r="CL1759" t="s">
        <v>136</v>
      </c>
      <c r="CM1759" t="s">
        <v>354</v>
      </c>
      <c r="CN1759" t="s">
        <v>2239</v>
      </c>
      <c r="CO1759" t="s">
        <v>2240</v>
      </c>
      <c r="CP1759" t="s">
        <v>149</v>
      </c>
      <c r="CQ1759">
        <v>6</v>
      </c>
      <c r="CR1759">
        <v>0</v>
      </c>
      <c r="CS1759" t="s">
        <v>134</v>
      </c>
      <c r="CT1759" t="s">
        <v>134</v>
      </c>
      <c r="CU1759" t="s">
        <v>136</v>
      </c>
      <c r="CV1759" t="s">
        <v>136</v>
      </c>
      <c r="CW1759" t="s">
        <v>134</v>
      </c>
      <c r="CX1759">
        <v>50</v>
      </c>
      <c r="CY1759" t="s">
        <v>134</v>
      </c>
      <c r="CZ1759" t="s">
        <v>134</v>
      </c>
      <c r="DA1759" t="s">
        <v>134</v>
      </c>
      <c r="DB1759" t="s">
        <v>134</v>
      </c>
      <c r="DC1759" t="s">
        <v>136</v>
      </c>
      <c r="DD1759" t="s">
        <v>136</v>
      </c>
      <c r="DF1759" s="2" t="s">
        <v>2241</v>
      </c>
      <c r="DG1759" t="s">
        <v>2242</v>
      </c>
      <c r="DH1759" t="s">
        <v>2233</v>
      </c>
      <c r="DI1759" t="s">
        <v>395</v>
      </c>
      <c r="DJ1759" s="4">
        <v>95946</v>
      </c>
      <c r="DK1759" t="s">
        <v>2243</v>
      </c>
      <c r="DL1759" t="s">
        <v>136</v>
      </c>
      <c r="DM1759">
        <v>1</v>
      </c>
      <c r="DN1759" t="s">
        <v>2242</v>
      </c>
      <c r="DO1759" t="s">
        <v>2233</v>
      </c>
      <c r="DP1759" t="s">
        <v>395</v>
      </c>
      <c r="DQ1759" t="str">
        <f>"95946"</f>
        <v>95946</v>
      </c>
      <c r="DR1759" t="s">
        <v>2243</v>
      </c>
      <c r="DS1759" t="s">
        <v>1750</v>
      </c>
      <c r="DT1759">
        <v>2</v>
      </c>
      <c r="DU1759">
        <v>3</v>
      </c>
      <c r="DV1759" t="s">
        <v>134</v>
      </c>
      <c r="DW1759" t="s">
        <v>134</v>
      </c>
      <c r="DX1759" t="s">
        <v>134</v>
      </c>
      <c r="DY1759" t="s">
        <v>136</v>
      </c>
      <c r="DZ1759">
        <v>1</v>
      </c>
      <c r="EA1759" t="s">
        <v>136</v>
      </c>
      <c r="EC1759" s="5">
        <v>12.68</v>
      </c>
      <c r="ED1759" s="5">
        <v>55</v>
      </c>
      <c r="EE1759">
        <v>15308637580</v>
      </c>
      <c r="EF1759" t="s">
        <v>2236</v>
      </c>
      <c r="EG1759" t="s">
        <v>148</v>
      </c>
      <c r="EH1759">
        <v>0</v>
      </c>
    </row>
    <row r="1760" spans="1:138" ht="15" customHeight="1" x14ac:dyDescent="0.35">
      <c r="A1760" t="s">
        <v>27659</v>
      </c>
      <c r="B1760" t="s">
        <v>157</v>
      </c>
      <c r="C1760" s="1">
        <v>44166.928222337963</v>
      </c>
      <c r="D1760" s="1">
        <v>44179</v>
      </c>
      <c r="E1760" t="s">
        <v>579</v>
      </c>
      <c r="F1760" t="s">
        <v>136</v>
      </c>
      <c r="G1760" t="s">
        <v>135</v>
      </c>
      <c r="H1760" t="s">
        <v>136</v>
      </c>
      <c r="I1760" t="s">
        <v>12955</v>
      </c>
      <c r="J1760" t="s">
        <v>27660</v>
      </c>
      <c r="K1760" t="s">
        <v>12961</v>
      </c>
      <c r="L1760" t="s">
        <v>27661</v>
      </c>
      <c r="M1760" t="s">
        <v>12535</v>
      </c>
      <c r="N1760" t="s">
        <v>1338</v>
      </c>
      <c r="O1760" s="4">
        <v>89445</v>
      </c>
      <c r="P1760" t="s">
        <v>140</v>
      </c>
      <c r="R1760">
        <v>17759410357</v>
      </c>
      <c r="T1760">
        <v>112410</v>
      </c>
      <c r="U1760" t="s">
        <v>12959</v>
      </c>
      <c r="V1760" t="s">
        <v>27662</v>
      </c>
      <c r="X1760" t="s">
        <v>164</v>
      </c>
      <c r="Y1760" t="s">
        <v>12961</v>
      </c>
      <c r="AA1760" t="s">
        <v>12535</v>
      </c>
      <c r="AB1760" t="s">
        <v>1338</v>
      </c>
      <c r="AC1760" s="4">
        <v>89445</v>
      </c>
      <c r="AD1760" t="s">
        <v>140</v>
      </c>
      <c r="AF1760">
        <v>17759410357</v>
      </c>
      <c r="AH1760" t="s">
        <v>12962</v>
      </c>
      <c r="AI1760" t="s">
        <v>168</v>
      </c>
      <c r="AJ1760" t="s">
        <v>588</v>
      </c>
      <c r="AK1760" t="s">
        <v>589</v>
      </c>
      <c r="AM1760" t="s">
        <v>590</v>
      </c>
      <c r="AO1760" t="s">
        <v>591</v>
      </c>
      <c r="AP1760" t="s">
        <v>592</v>
      </c>
      <c r="AQ1760" s="4">
        <v>82601</v>
      </c>
      <c r="AR1760" t="s">
        <v>140</v>
      </c>
      <c r="AT1760">
        <v>13074722105</v>
      </c>
      <c r="AV1760" t="s">
        <v>593</v>
      </c>
      <c r="AW1760" t="s">
        <v>594</v>
      </c>
      <c r="AZ1760" t="s">
        <v>334</v>
      </c>
      <c r="BA1760" t="s">
        <v>335</v>
      </c>
      <c r="BB1760" t="s">
        <v>136</v>
      </c>
      <c r="BC1760" t="s">
        <v>136</v>
      </c>
      <c r="BD1760" t="s">
        <v>148</v>
      </c>
      <c r="BE1760" t="s">
        <v>136</v>
      </c>
      <c r="BF1760" t="s">
        <v>136</v>
      </c>
      <c r="BG1760" t="s">
        <v>134</v>
      </c>
      <c r="BH1760" t="s">
        <v>136</v>
      </c>
      <c r="BN1760" t="s">
        <v>27663</v>
      </c>
      <c r="BO1760" t="s">
        <v>652</v>
      </c>
      <c r="BP1760">
        <v>4</v>
      </c>
      <c r="BQ1760">
        <v>4</v>
      </c>
      <c r="BR1760">
        <v>4</v>
      </c>
      <c r="BS1760" s="1">
        <v>44228</v>
      </c>
      <c r="BT1760" s="1">
        <v>44530</v>
      </c>
      <c r="BU1760" s="1">
        <v>44228</v>
      </c>
      <c r="BV1760" s="1">
        <v>44530</v>
      </c>
      <c r="BW1760" t="s">
        <v>134</v>
      </c>
      <c r="CH1760" s="5">
        <v>1682.33</v>
      </c>
      <c r="CI1760" t="s">
        <v>597</v>
      </c>
      <c r="CJ1760">
        <v>0</v>
      </c>
      <c r="CK1760" t="s">
        <v>598</v>
      </c>
      <c r="CL1760" t="s">
        <v>136</v>
      </c>
      <c r="CM1760" t="s">
        <v>354</v>
      </c>
      <c r="CN1760" t="s">
        <v>599</v>
      </c>
      <c r="CO1760" t="s">
        <v>600</v>
      </c>
      <c r="CP1760" t="s">
        <v>149</v>
      </c>
      <c r="CQ1760">
        <v>6</v>
      </c>
      <c r="CR1760">
        <v>0</v>
      </c>
      <c r="CS1760" t="s">
        <v>136</v>
      </c>
      <c r="CT1760" t="s">
        <v>134</v>
      </c>
      <c r="CU1760" t="s">
        <v>136</v>
      </c>
      <c r="CV1760" t="s">
        <v>136</v>
      </c>
      <c r="CW1760" t="s">
        <v>134</v>
      </c>
      <c r="CX1760">
        <v>50</v>
      </c>
      <c r="CY1760" t="s">
        <v>134</v>
      </c>
      <c r="CZ1760" t="s">
        <v>136</v>
      </c>
      <c r="DA1760" t="s">
        <v>134</v>
      </c>
      <c r="DB1760" t="s">
        <v>136</v>
      </c>
      <c r="DC1760" t="s">
        <v>136</v>
      </c>
      <c r="DD1760" t="s">
        <v>136</v>
      </c>
      <c r="DF1760" t="s">
        <v>27664</v>
      </c>
      <c r="DG1760" t="s">
        <v>27665</v>
      </c>
      <c r="DH1760" t="s">
        <v>12535</v>
      </c>
      <c r="DI1760" t="s">
        <v>1338</v>
      </c>
      <c r="DJ1760" s="4">
        <v>89445</v>
      </c>
      <c r="DK1760" t="s">
        <v>2978</v>
      </c>
      <c r="DL1760" t="s">
        <v>136</v>
      </c>
      <c r="DM1760">
        <v>1</v>
      </c>
      <c r="DN1760" t="s">
        <v>12967</v>
      </c>
      <c r="DO1760" t="s">
        <v>12535</v>
      </c>
      <c r="DP1760" t="s">
        <v>1338</v>
      </c>
      <c r="DQ1760" t="str">
        <f>"89445"</f>
        <v>89445</v>
      </c>
      <c r="DR1760" t="s">
        <v>2978</v>
      </c>
      <c r="DS1760" t="s">
        <v>605</v>
      </c>
      <c r="DT1760">
        <v>4</v>
      </c>
      <c r="DU1760">
        <v>8</v>
      </c>
      <c r="DV1760" t="s">
        <v>136</v>
      </c>
      <c r="DW1760" t="s">
        <v>136</v>
      </c>
      <c r="DX1760" t="s">
        <v>134</v>
      </c>
      <c r="DY1760" t="s">
        <v>134</v>
      </c>
      <c r="DZ1760">
        <v>2</v>
      </c>
      <c r="EA1760" t="s">
        <v>136</v>
      </c>
      <c r="EC1760" s="5">
        <v>12.68</v>
      </c>
      <c r="ED1760" s="5">
        <v>55</v>
      </c>
      <c r="EE1760">
        <v>13074722105</v>
      </c>
      <c r="EF1760" t="s">
        <v>593</v>
      </c>
      <c r="EG1760" t="s">
        <v>148</v>
      </c>
      <c r="EH1760">
        <v>0</v>
      </c>
    </row>
    <row r="1761" spans="1:138" ht="15" customHeight="1" x14ac:dyDescent="0.35">
      <c r="A1761" t="s">
        <v>7917</v>
      </c>
      <c r="B1761" t="s">
        <v>157</v>
      </c>
      <c r="C1761" s="1">
        <v>44169.712713773151</v>
      </c>
      <c r="D1761" s="1">
        <v>44179</v>
      </c>
      <c r="E1761" t="s">
        <v>133</v>
      </c>
      <c r="F1761" t="s">
        <v>136</v>
      </c>
      <c r="G1761" t="s">
        <v>135</v>
      </c>
      <c r="H1761" t="s">
        <v>136</v>
      </c>
      <c r="I1761" t="s">
        <v>7918</v>
      </c>
      <c r="K1761" t="s">
        <v>7919</v>
      </c>
      <c r="L1761" t="s">
        <v>148</v>
      </c>
      <c r="M1761" t="s">
        <v>7920</v>
      </c>
      <c r="N1761" t="s">
        <v>960</v>
      </c>
      <c r="O1761" s="4">
        <v>35115</v>
      </c>
      <c r="P1761" t="s">
        <v>140</v>
      </c>
      <c r="R1761">
        <v>12056651355</v>
      </c>
      <c r="T1761">
        <v>1114</v>
      </c>
      <c r="U1761" t="s">
        <v>7921</v>
      </c>
      <c r="V1761" t="s">
        <v>482</v>
      </c>
      <c r="W1761" t="s">
        <v>2167</v>
      </c>
      <c r="X1761" t="s">
        <v>787</v>
      </c>
      <c r="Y1761" t="s">
        <v>7919</v>
      </c>
      <c r="AA1761" t="s">
        <v>7920</v>
      </c>
      <c r="AB1761" t="s">
        <v>960</v>
      </c>
      <c r="AC1761" s="4">
        <v>35115</v>
      </c>
      <c r="AD1761" t="s">
        <v>140</v>
      </c>
      <c r="AE1761" t="s">
        <v>841</v>
      </c>
      <c r="AF1761">
        <v>12056651355</v>
      </c>
      <c r="AH1761" t="s">
        <v>7922</v>
      </c>
      <c r="AI1761" t="s">
        <v>168</v>
      </c>
      <c r="AJ1761" t="s">
        <v>843</v>
      </c>
      <c r="AK1761" t="s">
        <v>844</v>
      </c>
      <c r="AL1761" t="s">
        <v>845</v>
      </c>
      <c r="AM1761" t="s">
        <v>846</v>
      </c>
      <c r="AO1761" t="s">
        <v>847</v>
      </c>
      <c r="AP1761" t="s">
        <v>161</v>
      </c>
      <c r="AQ1761" s="4">
        <v>31636</v>
      </c>
      <c r="AR1761" t="s">
        <v>140</v>
      </c>
      <c r="AT1761">
        <v>12295596879</v>
      </c>
      <c r="AV1761" t="s">
        <v>848</v>
      </c>
      <c r="AW1761" t="s">
        <v>849</v>
      </c>
      <c r="AZ1761" t="s">
        <v>144</v>
      </c>
      <c r="BA1761" t="s">
        <v>145</v>
      </c>
      <c r="BB1761" t="s">
        <v>136</v>
      </c>
      <c r="BC1761" t="s">
        <v>136</v>
      </c>
      <c r="BD1761" t="s">
        <v>148</v>
      </c>
      <c r="BE1761" t="s">
        <v>136</v>
      </c>
      <c r="BF1761" t="s">
        <v>136</v>
      </c>
      <c r="BG1761" t="s">
        <v>134</v>
      </c>
      <c r="BH1761" t="s">
        <v>136</v>
      </c>
      <c r="BI1761" t="s">
        <v>7923</v>
      </c>
      <c r="BJ1761" t="s">
        <v>7924</v>
      </c>
      <c r="BL1761" t="s">
        <v>849</v>
      </c>
      <c r="BM1761" t="s">
        <v>848</v>
      </c>
      <c r="BN1761" t="s">
        <v>7925</v>
      </c>
      <c r="BO1761" t="s">
        <v>7926</v>
      </c>
      <c r="BP1761">
        <v>16</v>
      </c>
      <c r="BQ1761">
        <v>16</v>
      </c>
      <c r="BR1761">
        <v>16</v>
      </c>
      <c r="BS1761" s="1">
        <v>44242</v>
      </c>
      <c r="BT1761" s="1">
        <v>44545</v>
      </c>
      <c r="BU1761" s="1">
        <v>44242</v>
      </c>
      <c r="BV1761" s="1">
        <v>44545</v>
      </c>
      <c r="BW1761" t="s">
        <v>136</v>
      </c>
      <c r="BX1761">
        <v>46.25</v>
      </c>
      <c r="BY1761">
        <v>0</v>
      </c>
      <c r="BZ1761">
        <v>8.25</v>
      </c>
      <c r="CA1761">
        <v>8.25</v>
      </c>
      <c r="CB1761">
        <v>8.25</v>
      </c>
      <c r="CC1761">
        <v>8.25</v>
      </c>
      <c r="CD1761">
        <v>8.25</v>
      </c>
      <c r="CE1761">
        <v>5</v>
      </c>
      <c r="CF1761" t="str">
        <f>"7:00 AM"</f>
        <v>7:00 AM</v>
      </c>
      <c r="CG1761" t="str">
        <f>"4:00 PM"</f>
        <v>4:00 PM</v>
      </c>
      <c r="CH1761" s="5">
        <v>11.71</v>
      </c>
      <c r="CI1761" t="s">
        <v>146</v>
      </c>
      <c r="CL1761" t="s">
        <v>136</v>
      </c>
      <c r="CM1761" t="s">
        <v>312</v>
      </c>
      <c r="CN1761" t="s">
        <v>148</v>
      </c>
      <c r="CO1761" t="s">
        <v>854</v>
      </c>
      <c r="CP1761" t="s">
        <v>149</v>
      </c>
      <c r="CQ1761">
        <v>0</v>
      </c>
      <c r="CR1761">
        <v>0</v>
      </c>
      <c r="CS1761" t="s">
        <v>136</v>
      </c>
      <c r="CT1761" t="s">
        <v>136</v>
      </c>
      <c r="CU1761" t="s">
        <v>136</v>
      </c>
      <c r="CV1761" t="s">
        <v>134</v>
      </c>
      <c r="CW1761" t="s">
        <v>134</v>
      </c>
      <c r="CX1761">
        <v>75</v>
      </c>
      <c r="CY1761" t="s">
        <v>134</v>
      </c>
      <c r="CZ1761" t="s">
        <v>136</v>
      </c>
      <c r="DA1761" t="s">
        <v>134</v>
      </c>
      <c r="DB1761" t="s">
        <v>134</v>
      </c>
      <c r="DC1761" t="s">
        <v>134</v>
      </c>
      <c r="DD1761" t="s">
        <v>136</v>
      </c>
      <c r="DF1761" t="s">
        <v>7927</v>
      </c>
      <c r="DG1761" t="s">
        <v>7919</v>
      </c>
      <c r="DH1761" t="s">
        <v>7920</v>
      </c>
      <c r="DI1761" t="s">
        <v>960</v>
      </c>
      <c r="DJ1761" s="4">
        <v>35115</v>
      </c>
      <c r="DK1761" t="s">
        <v>3457</v>
      </c>
      <c r="DL1761" t="s">
        <v>136</v>
      </c>
      <c r="DM1761">
        <v>1</v>
      </c>
      <c r="DN1761" t="s">
        <v>7928</v>
      </c>
      <c r="DO1761" t="s">
        <v>7920</v>
      </c>
      <c r="DP1761" t="s">
        <v>960</v>
      </c>
      <c r="DQ1761" t="str">
        <f>"35115"</f>
        <v>35115</v>
      </c>
      <c r="DR1761" t="s">
        <v>3457</v>
      </c>
      <c r="DS1761" t="s">
        <v>497</v>
      </c>
      <c r="DT1761">
        <v>1</v>
      </c>
      <c r="DU1761">
        <v>9</v>
      </c>
      <c r="DV1761" t="s">
        <v>134</v>
      </c>
      <c r="DW1761" t="s">
        <v>134</v>
      </c>
      <c r="DX1761" t="s">
        <v>134</v>
      </c>
      <c r="DY1761" t="s">
        <v>134</v>
      </c>
      <c r="DZ1761">
        <v>2</v>
      </c>
      <c r="EA1761" t="s">
        <v>134</v>
      </c>
      <c r="EB1761" s="5">
        <v>12.68</v>
      </c>
      <c r="EC1761" s="5">
        <v>12.68</v>
      </c>
      <c r="ED1761" s="5">
        <v>55</v>
      </c>
      <c r="EE1761">
        <v>12056651355</v>
      </c>
      <c r="EF1761" t="s">
        <v>148</v>
      </c>
      <c r="EG1761" t="s">
        <v>5624</v>
      </c>
      <c r="EH1761">
        <v>0</v>
      </c>
    </row>
    <row r="1762" spans="1:138" ht="15" customHeight="1" x14ac:dyDescent="0.35">
      <c r="A1762" t="s">
        <v>4069</v>
      </c>
      <c r="B1762" t="s">
        <v>157</v>
      </c>
      <c r="C1762" s="1">
        <v>44170.492618402779</v>
      </c>
      <c r="D1762" s="1">
        <v>44179</v>
      </c>
      <c r="E1762" t="s">
        <v>133</v>
      </c>
      <c r="F1762" t="s">
        <v>136</v>
      </c>
      <c r="G1762" t="s">
        <v>135</v>
      </c>
      <c r="H1762" t="s">
        <v>136</v>
      </c>
      <c r="I1762" t="s">
        <v>4070</v>
      </c>
      <c r="K1762" t="s">
        <v>4071</v>
      </c>
      <c r="M1762" t="s">
        <v>4072</v>
      </c>
      <c r="N1762" t="s">
        <v>960</v>
      </c>
      <c r="O1762" s="4">
        <v>36075</v>
      </c>
      <c r="P1762" t="s">
        <v>140</v>
      </c>
      <c r="R1762">
        <v>13344217872</v>
      </c>
      <c r="T1762">
        <v>111191</v>
      </c>
      <c r="U1762" t="s">
        <v>850</v>
      </c>
      <c r="V1762" t="s">
        <v>4073</v>
      </c>
      <c r="X1762" t="s">
        <v>164</v>
      </c>
      <c r="Y1762" t="s">
        <v>4071</v>
      </c>
      <c r="AA1762" t="s">
        <v>4072</v>
      </c>
      <c r="AB1762" t="s">
        <v>960</v>
      </c>
      <c r="AC1762" s="4">
        <v>36075</v>
      </c>
      <c r="AD1762" t="s">
        <v>140</v>
      </c>
      <c r="AF1762">
        <v>13344217872</v>
      </c>
      <c r="AH1762" t="s">
        <v>148</v>
      </c>
      <c r="AI1762" t="s">
        <v>168</v>
      </c>
      <c r="AJ1762" t="s">
        <v>456</v>
      </c>
      <c r="AK1762" t="s">
        <v>457</v>
      </c>
      <c r="AM1762" t="s">
        <v>458</v>
      </c>
      <c r="AO1762" t="s">
        <v>459</v>
      </c>
      <c r="AP1762" t="s">
        <v>460</v>
      </c>
      <c r="AQ1762" s="4">
        <v>73737</v>
      </c>
      <c r="AR1762" t="s">
        <v>140</v>
      </c>
      <c r="AT1762">
        <v>15802274747</v>
      </c>
      <c r="AV1762" t="s">
        <v>461</v>
      </c>
      <c r="AW1762" t="s">
        <v>462</v>
      </c>
      <c r="AZ1762" t="s">
        <v>821</v>
      </c>
      <c r="BA1762" t="s">
        <v>822</v>
      </c>
      <c r="BB1762" t="s">
        <v>136</v>
      </c>
      <c r="BC1762" t="s">
        <v>136</v>
      </c>
      <c r="BD1762" t="s">
        <v>148</v>
      </c>
      <c r="BE1762" t="s">
        <v>136</v>
      </c>
      <c r="BF1762" t="s">
        <v>136</v>
      </c>
      <c r="BG1762" t="s">
        <v>134</v>
      </c>
      <c r="BH1762" t="s">
        <v>136</v>
      </c>
      <c r="BN1762" t="s">
        <v>4074</v>
      </c>
      <c r="BO1762" t="s">
        <v>2634</v>
      </c>
      <c r="BP1762">
        <v>4</v>
      </c>
      <c r="BQ1762">
        <v>4</v>
      </c>
      <c r="BR1762">
        <v>4</v>
      </c>
      <c r="BS1762" s="1">
        <v>44242</v>
      </c>
      <c r="BT1762" s="1">
        <v>44545</v>
      </c>
      <c r="BU1762" s="1">
        <v>44242</v>
      </c>
      <c r="BV1762" s="1">
        <v>44545</v>
      </c>
      <c r="BW1762" t="s">
        <v>136</v>
      </c>
      <c r="BX1762">
        <v>48</v>
      </c>
      <c r="BY1762">
        <v>0</v>
      </c>
      <c r="BZ1762">
        <v>8</v>
      </c>
      <c r="CA1762">
        <v>8</v>
      </c>
      <c r="CB1762">
        <v>8</v>
      </c>
      <c r="CC1762">
        <v>8</v>
      </c>
      <c r="CD1762">
        <v>8</v>
      </c>
      <c r="CE1762">
        <v>8</v>
      </c>
      <c r="CF1762" t="str">
        <f>"8:00 AM"</f>
        <v>8:00 AM</v>
      </c>
      <c r="CG1762" t="str">
        <f>"5:00 PM"</f>
        <v>5:00 PM</v>
      </c>
      <c r="CH1762" s="5">
        <v>11.71</v>
      </c>
      <c r="CI1762" t="s">
        <v>146</v>
      </c>
      <c r="CL1762" t="s">
        <v>136</v>
      </c>
      <c r="CM1762" t="s">
        <v>147</v>
      </c>
      <c r="CN1762" t="s">
        <v>148</v>
      </c>
      <c r="CO1762" t="s">
        <v>465</v>
      </c>
      <c r="CP1762" t="s">
        <v>149</v>
      </c>
      <c r="CQ1762">
        <v>3</v>
      </c>
      <c r="CR1762">
        <v>0</v>
      </c>
      <c r="CS1762" t="s">
        <v>136</v>
      </c>
      <c r="CT1762" t="s">
        <v>134</v>
      </c>
      <c r="CU1762" t="s">
        <v>136</v>
      </c>
      <c r="CV1762" t="s">
        <v>134</v>
      </c>
      <c r="CW1762" t="s">
        <v>134</v>
      </c>
      <c r="CX1762">
        <v>75</v>
      </c>
      <c r="CY1762" t="s">
        <v>134</v>
      </c>
      <c r="CZ1762" t="s">
        <v>134</v>
      </c>
      <c r="DA1762" t="s">
        <v>134</v>
      </c>
      <c r="DB1762" t="s">
        <v>136</v>
      </c>
      <c r="DC1762" t="s">
        <v>134</v>
      </c>
      <c r="DD1762" t="s">
        <v>136</v>
      </c>
      <c r="DF1762" t="s">
        <v>466</v>
      </c>
      <c r="DG1762" t="s">
        <v>4075</v>
      </c>
      <c r="DH1762" t="s">
        <v>4072</v>
      </c>
      <c r="DI1762" t="s">
        <v>960</v>
      </c>
      <c r="DJ1762" s="4">
        <v>36075</v>
      </c>
      <c r="DK1762" t="s">
        <v>294</v>
      </c>
      <c r="DL1762" t="s">
        <v>136</v>
      </c>
      <c r="DM1762">
        <v>1</v>
      </c>
      <c r="DN1762" t="s">
        <v>4075</v>
      </c>
      <c r="DO1762" t="s">
        <v>4072</v>
      </c>
      <c r="DP1762" t="s">
        <v>960</v>
      </c>
      <c r="DQ1762" t="str">
        <f>"36075"</f>
        <v>36075</v>
      </c>
      <c r="DR1762" t="s">
        <v>294</v>
      </c>
      <c r="DS1762" t="s">
        <v>296</v>
      </c>
      <c r="DT1762">
        <v>2</v>
      </c>
      <c r="DU1762">
        <v>4</v>
      </c>
      <c r="DV1762" t="s">
        <v>134</v>
      </c>
      <c r="DW1762" t="s">
        <v>134</v>
      </c>
      <c r="DX1762" t="s">
        <v>134</v>
      </c>
      <c r="DY1762" t="s">
        <v>136</v>
      </c>
      <c r="DZ1762">
        <v>1</v>
      </c>
      <c r="EA1762" t="s">
        <v>136</v>
      </c>
      <c r="EC1762" s="5">
        <v>12.68</v>
      </c>
      <c r="ED1762" s="5">
        <v>55</v>
      </c>
      <c r="EE1762">
        <v>13344217872</v>
      </c>
      <c r="EF1762" t="s">
        <v>4076</v>
      </c>
      <c r="EG1762" t="s">
        <v>148</v>
      </c>
      <c r="EH1762">
        <v>0</v>
      </c>
    </row>
    <row r="1763" spans="1:138" ht="15" customHeight="1" x14ac:dyDescent="0.35">
      <c r="A1763" t="s">
        <v>10167</v>
      </c>
      <c r="B1763" t="s">
        <v>157</v>
      </c>
      <c r="C1763" s="1">
        <v>44168.589980439814</v>
      </c>
      <c r="D1763" s="1">
        <v>44179</v>
      </c>
      <c r="E1763" t="s">
        <v>133</v>
      </c>
      <c r="F1763" t="s">
        <v>136</v>
      </c>
      <c r="G1763" t="s">
        <v>135</v>
      </c>
      <c r="H1763" t="s">
        <v>136</v>
      </c>
      <c r="I1763" t="s">
        <v>10168</v>
      </c>
      <c r="K1763" t="s">
        <v>10169</v>
      </c>
      <c r="M1763" t="s">
        <v>10170</v>
      </c>
      <c r="N1763" t="s">
        <v>1187</v>
      </c>
      <c r="O1763" s="4">
        <v>67525</v>
      </c>
      <c r="P1763" t="s">
        <v>140</v>
      </c>
      <c r="R1763">
        <v>16205627744</v>
      </c>
      <c r="T1763">
        <v>11213</v>
      </c>
      <c r="U1763" t="s">
        <v>10171</v>
      </c>
      <c r="V1763" t="s">
        <v>10172</v>
      </c>
      <c r="X1763" t="s">
        <v>634</v>
      </c>
      <c r="Y1763" t="s">
        <v>10169</v>
      </c>
      <c r="AA1763" t="s">
        <v>10170</v>
      </c>
      <c r="AB1763" t="s">
        <v>1187</v>
      </c>
      <c r="AC1763" s="4">
        <v>67525</v>
      </c>
      <c r="AD1763" t="s">
        <v>140</v>
      </c>
      <c r="AF1763">
        <v>16205627744</v>
      </c>
      <c r="AH1763" t="s">
        <v>148</v>
      </c>
      <c r="AI1763" t="s">
        <v>168</v>
      </c>
      <c r="AJ1763" t="s">
        <v>456</v>
      </c>
      <c r="AK1763" t="s">
        <v>457</v>
      </c>
      <c r="AM1763" t="s">
        <v>458</v>
      </c>
      <c r="AO1763" t="s">
        <v>459</v>
      </c>
      <c r="AP1763" t="s">
        <v>460</v>
      </c>
      <c r="AQ1763" s="4">
        <v>73737</v>
      </c>
      <c r="AR1763" t="s">
        <v>140</v>
      </c>
      <c r="AT1763">
        <v>15802274747</v>
      </c>
      <c r="AV1763" t="s">
        <v>461</v>
      </c>
      <c r="AW1763" t="s">
        <v>462</v>
      </c>
      <c r="AZ1763" t="s">
        <v>288</v>
      </c>
      <c r="BA1763" t="s">
        <v>289</v>
      </c>
      <c r="BB1763" t="s">
        <v>136</v>
      </c>
      <c r="BC1763" t="s">
        <v>136</v>
      </c>
      <c r="BD1763" t="s">
        <v>148</v>
      </c>
      <c r="BE1763" t="s">
        <v>136</v>
      </c>
      <c r="BF1763" t="s">
        <v>136</v>
      </c>
      <c r="BG1763" t="s">
        <v>134</v>
      </c>
      <c r="BH1763" t="s">
        <v>136</v>
      </c>
      <c r="BN1763" t="s">
        <v>10173</v>
      </c>
      <c r="BO1763" t="s">
        <v>1043</v>
      </c>
      <c r="BP1763">
        <v>2</v>
      </c>
      <c r="BQ1763">
        <v>2</v>
      </c>
      <c r="BR1763">
        <v>2</v>
      </c>
      <c r="BS1763" s="1">
        <v>44242</v>
      </c>
      <c r="BT1763" s="1">
        <v>44545</v>
      </c>
      <c r="BU1763" s="1">
        <v>44242</v>
      </c>
      <c r="BV1763" s="1">
        <v>44545</v>
      </c>
      <c r="BW1763" t="s">
        <v>136</v>
      </c>
      <c r="BX1763">
        <v>48</v>
      </c>
      <c r="BY1763">
        <v>0</v>
      </c>
      <c r="BZ1763">
        <v>8</v>
      </c>
      <c r="CA1763">
        <v>8</v>
      </c>
      <c r="CB1763">
        <v>8</v>
      </c>
      <c r="CC1763">
        <v>8</v>
      </c>
      <c r="CD1763">
        <v>8</v>
      </c>
      <c r="CE1763">
        <v>8</v>
      </c>
      <c r="CF1763" t="str">
        <f>"8:00 AM"</f>
        <v>8:00 AM</v>
      </c>
      <c r="CG1763" t="str">
        <f>"5:00 PM"</f>
        <v>5:00 PM</v>
      </c>
      <c r="CH1763" s="5">
        <v>14.99</v>
      </c>
      <c r="CI1763" t="s">
        <v>146</v>
      </c>
      <c r="CL1763" t="s">
        <v>136</v>
      </c>
      <c r="CM1763" t="s">
        <v>312</v>
      </c>
      <c r="CN1763" t="s">
        <v>148</v>
      </c>
      <c r="CO1763" t="s">
        <v>465</v>
      </c>
      <c r="CP1763" t="s">
        <v>149</v>
      </c>
      <c r="CQ1763">
        <v>3</v>
      </c>
      <c r="CR1763">
        <v>0</v>
      </c>
      <c r="CS1763" t="s">
        <v>136</v>
      </c>
      <c r="CT1763" t="s">
        <v>134</v>
      </c>
      <c r="CU1763" t="s">
        <v>136</v>
      </c>
      <c r="CV1763" t="s">
        <v>134</v>
      </c>
      <c r="CW1763" t="s">
        <v>134</v>
      </c>
      <c r="CX1763">
        <v>75</v>
      </c>
      <c r="CY1763" t="s">
        <v>134</v>
      </c>
      <c r="CZ1763" t="s">
        <v>134</v>
      </c>
      <c r="DA1763" t="s">
        <v>134</v>
      </c>
      <c r="DB1763" t="s">
        <v>136</v>
      </c>
      <c r="DC1763" t="s">
        <v>134</v>
      </c>
      <c r="DD1763" t="s">
        <v>136</v>
      </c>
      <c r="DF1763" t="s">
        <v>466</v>
      </c>
      <c r="DG1763" t="s">
        <v>10169</v>
      </c>
      <c r="DH1763" t="s">
        <v>10170</v>
      </c>
      <c r="DI1763" t="s">
        <v>1187</v>
      </c>
      <c r="DJ1763" s="4">
        <v>67525</v>
      </c>
      <c r="DK1763" t="s">
        <v>7395</v>
      </c>
      <c r="DL1763" t="s">
        <v>136</v>
      </c>
      <c r="DM1763">
        <v>1</v>
      </c>
      <c r="DN1763" t="s">
        <v>10174</v>
      </c>
      <c r="DO1763" t="s">
        <v>10170</v>
      </c>
      <c r="DP1763" t="s">
        <v>1187</v>
      </c>
      <c r="DQ1763" t="str">
        <f>"67525"</f>
        <v>67525</v>
      </c>
      <c r="DR1763" t="s">
        <v>7395</v>
      </c>
      <c r="DS1763" t="s">
        <v>296</v>
      </c>
      <c r="DT1763">
        <v>1</v>
      </c>
      <c r="DU1763">
        <v>2</v>
      </c>
      <c r="DV1763" t="s">
        <v>134</v>
      </c>
      <c r="DW1763" t="s">
        <v>134</v>
      </c>
      <c r="DX1763" t="s">
        <v>134</v>
      </c>
      <c r="DY1763" t="s">
        <v>136</v>
      </c>
      <c r="DZ1763">
        <v>1</v>
      </c>
      <c r="EA1763" t="s">
        <v>136</v>
      </c>
      <c r="EC1763" s="5">
        <v>12.68</v>
      </c>
      <c r="ED1763" s="5">
        <v>55</v>
      </c>
      <c r="EE1763">
        <v>16205627744</v>
      </c>
      <c r="EF1763" t="s">
        <v>10175</v>
      </c>
      <c r="EG1763" t="s">
        <v>148</v>
      </c>
      <c r="EH1763">
        <v>0</v>
      </c>
    </row>
    <row r="1764" spans="1:138" ht="15" customHeight="1" x14ac:dyDescent="0.35">
      <c r="A1764" t="s">
        <v>27328</v>
      </c>
      <c r="B1764" t="s">
        <v>157</v>
      </c>
      <c r="C1764" s="1">
        <v>44169.73976921296</v>
      </c>
      <c r="D1764" s="1">
        <v>44179</v>
      </c>
      <c r="E1764" t="s">
        <v>133</v>
      </c>
      <c r="F1764" t="s">
        <v>136</v>
      </c>
      <c r="G1764" t="s">
        <v>135</v>
      </c>
      <c r="H1764" t="s">
        <v>136</v>
      </c>
      <c r="I1764" t="s">
        <v>27329</v>
      </c>
      <c r="K1764" t="s">
        <v>26759</v>
      </c>
      <c r="M1764" t="s">
        <v>4746</v>
      </c>
      <c r="N1764" t="s">
        <v>1187</v>
      </c>
      <c r="O1764" s="4">
        <v>67839</v>
      </c>
      <c r="P1764" t="s">
        <v>140</v>
      </c>
      <c r="R1764">
        <v>16203972504</v>
      </c>
      <c r="T1764">
        <v>111191</v>
      </c>
      <c r="U1764" t="s">
        <v>27330</v>
      </c>
      <c r="V1764" t="s">
        <v>5949</v>
      </c>
      <c r="X1764" t="s">
        <v>723</v>
      </c>
      <c r="Y1764" t="s">
        <v>26759</v>
      </c>
      <c r="AA1764" t="s">
        <v>4746</v>
      </c>
      <c r="AB1764" t="s">
        <v>1187</v>
      </c>
      <c r="AC1764" s="4">
        <v>67839</v>
      </c>
      <c r="AD1764" t="s">
        <v>140</v>
      </c>
      <c r="AF1764">
        <v>16203972504</v>
      </c>
      <c r="AH1764" t="s">
        <v>155</v>
      </c>
      <c r="AI1764" t="s">
        <v>168</v>
      </c>
      <c r="AJ1764" t="s">
        <v>1210</v>
      </c>
      <c r="AK1764" t="s">
        <v>1211</v>
      </c>
      <c r="AM1764" t="s">
        <v>1212</v>
      </c>
      <c r="AO1764" t="s">
        <v>1213</v>
      </c>
      <c r="AP1764" t="s">
        <v>460</v>
      </c>
      <c r="AQ1764" s="4">
        <v>74132</v>
      </c>
      <c r="AR1764" t="s">
        <v>140</v>
      </c>
      <c r="AS1764" t="s">
        <v>1214</v>
      </c>
      <c r="AT1764">
        <v>19189065212</v>
      </c>
      <c r="AV1764" t="s">
        <v>1215</v>
      </c>
      <c r="AW1764" t="s">
        <v>1216</v>
      </c>
      <c r="AZ1764" t="s">
        <v>288</v>
      </c>
      <c r="BA1764" t="s">
        <v>289</v>
      </c>
      <c r="BB1764" t="s">
        <v>136</v>
      </c>
      <c r="BC1764" t="s">
        <v>136</v>
      </c>
      <c r="BD1764" t="s">
        <v>148</v>
      </c>
      <c r="BE1764" t="s">
        <v>136</v>
      </c>
      <c r="BF1764" t="s">
        <v>136</v>
      </c>
      <c r="BG1764" t="s">
        <v>134</v>
      </c>
      <c r="BH1764" t="s">
        <v>136</v>
      </c>
      <c r="BN1764" t="s">
        <v>27331</v>
      </c>
      <c r="BO1764" t="s">
        <v>1043</v>
      </c>
      <c r="BP1764">
        <v>7</v>
      </c>
      <c r="BQ1764">
        <v>1</v>
      </c>
      <c r="BR1764">
        <v>1</v>
      </c>
      <c r="BS1764" s="1">
        <v>44242</v>
      </c>
      <c r="BT1764" s="1">
        <v>44530</v>
      </c>
      <c r="BU1764" s="1">
        <v>44242</v>
      </c>
      <c r="BV1764" s="1">
        <v>44530</v>
      </c>
      <c r="BW1764" t="s">
        <v>136</v>
      </c>
      <c r="BX1764">
        <v>44</v>
      </c>
      <c r="BY1764">
        <v>0</v>
      </c>
      <c r="BZ1764">
        <v>8</v>
      </c>
      <c r="CA1764">
        <v>8</v>
      </c>
      <c r="CB1764">
        <v>8</v>
      </c>
      <c r="CC1764">
        <v>8</v>
      </c>
      <c r="CD1764">
        <v>8</v>
      </c>
      <c r="CE1764">
        <v>4</v>
      </c>
      <c r="CF1764" t="str">
        <f>"8:00 AM"</f>
        <v>8:00 AM</v>
      </c>
      <c r="CG1764" t="str">
        <f>"5:00 PM"</f>
        <v>5:00 PM</v>
      </c>
      <c r="CH1764" s="5">
        <v>14.99</v>
      </c>
      <c r="CI1764" t="s">
        <v>146</v>
      </c>
      <c r="CL1764" t="s">
        <v>136</v>
      </c>
      <c r="CM1764" t="s">
        <v>312</v>
      </c>
      <c r="CN1764" t="s">
        <v>148</v>
      </c>
      <c r="CO1764" t="s">
        <v>2165</v>
      </c>
      <c r="CP1764" t="s">
        <v>149</v>
      </c>
      <c r="CQ1764">
        <v>3</v>
      </c>
      <c r="CR1764">
        <v>0</v>
      </c>
      <c r="CS1764" t="s">
        <v>136</v>
      </c>
      <c r="CT1764" t="s">
        <v>134</v>
      </c>
      <c r="CU1764" t="s">
        <v>136</v>
      </c>
      <c r="CV1764" t="s">
        <v>136</v>
      </c>
      <c r="CW1764" t="s">
        <v>134</v>
      </c>
      <c r="CX1764">
        <v>50</v>
      </c>
      <c r="CY1764" t="s">
        <v>136</v>
      </c>
      <c r="CZ1764" t="s">
        <v>136</v>
      </c>
      <c r="DA1764" t="s">
        <v>136</v>
      </c>
      <c r="DB1764" t="s">
        <v>136</v>
      </c>
      <c r="DC1764" t="s">
        <v>136</v>
      </c>
      <c r="DD1764" t="s">
        <v>136</v>
      </c>
      <c r="DF1764" t="s">
        <v>6031</v>
      </c>
      <c r="DG1764" t="s">
        <v>26759</v>
      </c>
      <c r="DH1764" t="s">
        <v>4746</v>
      </c>
      <c r="DI1764" t="s">
        <v>1187</v>
      </c>
      <c r="DJ1764" s="4">
        <v>67839</v>
      </c>
      <c r="DK1764" t="s">
        <v>4748</v>
      </c>
      <c r="DL1764" t="s">
        <v>136</v>
      </c>
      <c r="DM1764">
        <v>1</v>
      </c>
      <c r="DN1764" t="s">
        <v>27332</v>
      </c>
      <c r="DO1764" t="s">
        <v>4746</v>
      </c>
      <c r="DP1764" t="s">
        <v>1187</v>
      </c>
      <c r="DQ1764" t="str">
        <f>"67839"</f>
        <v>67839</v>
      </c>
      <c r="DR1764" t="s">
        <v>4748</v>
      </c>
      <c r="DS1764" t="s">
        <v>2361</v>
      </c>
      <c r="DT1764">
        <v>1</v>
      </c>
      <c r="DU1764">
        <v>1</v>
      </c>
      <c r="DV1764" t="s">
        <v>134</v>
      </c>
      <c r="DW1764" t="s">
        <v>134</v>
      </c>
      <c r="DX1764" t="s">
        <v>134</v>
      </c>
      <c r="DY1764" t="s">
        <v>136</v>
      </c>
      <c r="DZ1764">
        <v>1</v>
      </c>
      <c r="EA1764" t="s">
        <v>136</v>
      </c>
      <c r="EC1764" s="5">
        <v>12.68</v>
      </c>
      <c r="ED1764" s="5">
        <v>55</v>
      </c>
      <c r="EE1764">
        <v>16203972504</v>
      </c>
      <c r="EF1764" t="s">
        <v>148</v>
      </c>
      <c r="EG1764" t="s">
        <v>1221</v>
      </c>
      <c r="EH1764">
        <v>0</v>
      </c>
    </row>
    <row r="1765" spans="1:138" ht="15" customHeight="1" x14ac:dyDescent="0.35">
      <c r="A1765" t="s">
        <v>24634</v>
      </c>
      <c r="B1765" t="s">
        <v>157</v>
      </c>
      <c r="C1765" s="1">
        <v>44169.756373958335</v>
      </c>
      <c r="D1765" s="1">
        <v>44179</v>
      </c>
      <c r="E1765" t="s">
        <v>133</v>
      </c>
      <c r="F1765" t="s">
        <v>136</v>
      </c>
      <c r="G1765" t="s">
        <v>135</v>
      </c>
      <c r="H1765" t="s">
        <v>136</v>
      </c>
      <c r="I1765" t="s">
        <v>24635</v>
      </c>
      <c r="K1765" t="s">
        <v>24636</v>
      </c>
      <c r="M1765" t="s">
        <v>9192</v>
      </c>
      <c r="N1765" t="s">
        <v>925</v>
      </c>
      <c r="O1765" s="4">
        <v>83338</v>
      </c>
      <c r="P1765" t="s">
        <v>140</v>
      </c>
      <c r="R1765">
        <v>12083244717</v>
      </c>
      <c r="T1765">
        <v>11</v>
      </c>
      <c r="U1765" t="s">
        <v>24637</v>
      </c>
      <c r="V1765" t="s">
        <v>24638</v>
      </c>
      <c r="X1765" t="s">
        <v>24639</v>
      </c>
      <c r="Y1765" t="s">
        <v>24640</v>
      </c>
      <c r="AA1765" t="s">
        <v>24641</v>
      </c>
      <c r="AB1765" t="s">
        <v>925</v>
      </c>
      <c r="AC1765" s="4">
        <v>83338</v>
      </c>
      <c r="AD1765" t="s">
        <v>140</v>
      </c>
      <c r="AF1765">
        <v>12083244717</v>
      </c>
      <c r="AH1765" t="s">
        <v>24642</v>
      </c>
      <c r="AI1765" t="s">
        <v>168</v>
      </c>
      <c r="AJ1765" t="s">
        <v>930</v>
      </c>
      <c r="AK1765" t="s">
        <v>931</v>
      </c>
      <c r="AL1765" t="s">
        <v>932</v>
      </c>
      <c r="AM1765" t="s">
        <v>933</v>
      </c>
      <c r="AO1765" t="s">
        <v>934</v>
      </c>
      <c r="AP1765" t="s">
        <v>925</v>
      </c>
      <c r="AQ1765" s="4">
        <v>83336</v>
      </c>
      <c r="AR1765" t="s">
        <v>140</v>
      </c>
      <c r="AT1765">
        <v>12084369737</v>
      </c>
      <c r="AV1765" t="s">
        <v>935</v>
      </c>
      <c r="AW1765" t="s">
        <v>936</v>
      </c>
      <c r="AZ1765" t="s">
        <v>821</v>
      </c>
      <c r="BA1765" t="s">
        <v>822</v>
      </c>
      <c r="BB1765" t="s">
        <v>136</v>
      </c>
      <c r="BC1765" t="s">
        <v>136</v>
      </c>
      <c r="BD1765" t="s">
        <v>148</v>
      </c>
      <c r="BE1765" t="s">
        <v>136</v>
      </c>
      <c r="BF1765" t="s">
        <v>136</v>
      </c>
      <c r="BG1765" t="s">
        <v>134</v>
      </c>
      <c r="BH1765" t="s">
        <v>136</v>
      </c>
      <c r="BI1765" t="s">
        <v>1999</v>
      </c>
      <c r="BJ1765" t="s">
        <v>2000</v>
      </c>
      <c r="BK1765" t="s">
        <v>2001</v>
      </c>
      <c r="BL1765" t="s">
        <v>940</v>
      </c>
      <c r="BM1765" t="s">
        <v>941</v>
      </c>
      <c r="BN1765" t="s">
        <v>24643</v>
      </c>
      <c r="BO1765" t="s">
        <v>1035</v>
      </c>
      <c r="BP1765">
        <v>2</v>
      </c>
      <c r="BQ1765">
        <v>2</v>
      </c>
      <c r="BR1765">
        <v>2</v>
      </c>
      <c r="BS1765" s="1">
        <v>44242</v>
      </c>
      <c r="BT1765" s="1">
        <v>44501</v>
      </c>
      <c r="BU1765" s="1">
        <v>44242</v>
      </c>
      <c r="BV1765" s="1">
        <v>44501</v>
      </c>
      <c r="BW1765" t="s">
        <v>136</v>
      </c>
      <c r="BX1765">
        <v>48</v>
      </c>
      <c r="BY1765">
        <v>0</v>
      </c>
      <c r="BZ1765">
        <v>8</v>
      </c>
      <c r="CA1765">
        <v>8</v>
      </c>
      <c r="CB1765">
        <v>8</v>
      </c>
      <c r="CC1765">
        <v>8</v>
      </c>
      <c r="CD1765">
        <v>8</v>
      </c>
      <c r="CE1765">
        <v>8</v>
      </c>
      <c r="CF1765" t="str">
        <f>"5:30 AM"</f>
        <v>5:30 AM</v>
      </c>
      <c r="CG1765" t="str">
        <f>"8:00 PM"</f>
        <v>8:00 PM</v>
      </c>
      <c r="CH1765" s="5">
        <v>13.62</v>
      </c>
      <c r="CI1765" t="s">
        <v>146</v>
      </c>
      <c r="CJ1765">
        <v>0</v>
      </c>
      <c r="CK1765" t="s">
        <v>944</v>
      </c>
      <c r="CL1765" t="s">
        <v>136</v>
      </c>
      <c r="CM1765" t="s">
        <v>354</v>
      </c>
      <c r="CN1765" t="s">
        <v>599</v>
      </c>
      <c r="CO1765" t="s">
        <v>946</v>
      </c>
      <c r="CP1765" t="s">
        <v>149</v>
      </c>
      <c r="CQ1765">
        <v>0</v>
      </c>
      <c r="CR1765">
        <v>0</v>
      </c>
      <c r="CS1765" t="s">
        <v>134</v>
      </c>
      <c r="CT1765" t="s">
        <v>136</v>
      </c>
      <c r="CU1765" t="s">
        <v>136</v>
      </c>
      <c r="CV1765" t="s">
        <v>136</v>
      </c>
      <c r="CW1765" t="s">
        <v>134</v>
      </c>
      <c r="CX1765">
        <v>100</v>
      </c>
      <c r="CY1765" t="s">
        <v>134</v>
      </c>
      <c r="CZ1765" t="s">
        <v>134</v>
      </c>
      <c r="DA1765" t="s">
        <v>134</v>
      </c>
      <c r="DB1765" t="s">
        <v>134</v>
      </c>
      <c r="DC1765" t="s">
        <v>134</v>
      </c>
      <c r="DD1765" t="s">
        <v>136</v>
      </c>
      <c r="DF1765" t="s">
        <v>24344</v>
      </c>
      <c r="DG1765" t="s">
        <v>24644</v>
      </c>
      <c r="DH1765" t="s">
        <v>24645</v>
      </c>
      <c r="DI1765" t="s">
        <v>925</v>
      </c>
      <c r="DJ1765" s="4">
        <v>83338</v>
      </c>
      <c r="DK1765" t="s">
        <v>6924</v>
      </c>
      <c r="DL1765" t="s">
        <v>136</v>
      </c>
      <c r="DM1765">
        <v>1</v>
      </c>
      <c r="DN1765" t="s">
        <v>24646</v>
      </c>
      <c r="DO1765" t="s">
        <v>9192</v>
      </c>
      <c r="DP1765" t="s">
        <v>925</v>
      </c>
      <c r="DQ1765" t="str">
        <f>"83338"</f>
        <v>83338</v>
      </c>
      <c r="DR1765" t="s">
        <v>6924</v>
      </c>
      <c r="DS1765" t="s">
        <v>497</v>
      </c>
      <c r="DT1765">
        <v>1</v>
      </c>
      <c r="DU1765">
        <v>2</v>
      </c>
      <c r="DV1765" t="s">
        <v>136</v>
      </c>
      <c r="DW1765" t="s">
        <v>136</v>
      </c>
      <c r="DX1765" t="s">
        <v>134</v>
      </c>
      <c r="DY1765" t="s">
        <v>136</v>
      </c>
      <c r="DZ1765">
        <v>1</v>
      </c>
      <c r="EA1765" t="s">
        <v>134</v>
      </c>
      <c r="EB1765" s="5">
        <v>12.68</v>
      </c>
      <c r="EC1765" s="5">
        <v>12.68</v>
      </c>
      <c r="ED1765" s="5">
        <v>55</v>
      </c>
      <c r="EE1765" t="s">
        <v>148</v>
      </c>
      <c r="EF1765" t="s">
        <v>953</v>
      </c>
      <c r="EG1765" t="s">
        <v>9195</v>
      </c>
      <c r="EH1765">
        <v>0</v>
      </c>
    </row>
    <row r="1766" spans="1:138" ht="15" customHeight="1" x14ac:dyDescent="0.35">
      <c r="A1766" t="s">
        <v>23581</v>
      </c>
      <c r="B1766" t="s">
        <v>157</v>
      </c>
      <c r="C1766" s="1">
        <v>44169.770534374999</v>
      </c>
      <c r="D1766" s="1">
        <v>44179</v>
      </c>
      <c r="E1766" t="s">
        <v>579</v>
      </c>
      <c r="F1766" t="s">
        <v>136</v>
      </c>
      <c r="G1766" t="s">
        <v>135</v>
      </c>
      <c r="H1766" t="s">
        <v>136</v>
      </c>
      <c r="I1766" t="s">
        <v>23582</v>
      </c>
      <c r="K1766" t="s">
        <v>23583</v>
      </c>
      <c r="L1766" t="s">
        <v>23583</v>
      </c>
      <c r="M1766" t="s">
        <v>1148</v>
      </c>
      <c r="N1766" t="s">
        <v>925</v>
      </c>
      <c r="O1766" s="4">
        <v>83347</v>
      </c>
      <c r="P1766" t="s">
        <v>140</v>
      </c>
      <c r="R1766">
        <v>12084382070</v>
      </c>
      <c r="T1766">
        <v>112410</v>
      </c>
      <c r="U1766" t="s">
        <v>23584</v>
      </c>
      <c r="V1766" t="s">
        <v>23585</v>
      </c>
      <c r="X1766" t="s">
        <v>3481</v>
      </c>
      <c r="Y1766" t="s">
        <v>23583</v>
      </c>
      <c r="AA1766" t="s">
        <v>1148</v>
      </c>
      <c r="AB1766" t="s">
        <v>925</v>
      </c>
      <c r="AC1766" s="4">
        <v>83347</v>
      </c>
      <c r="AD1766" t="s">
        <v>140</v>
      </c>
      <c r="AF1766">
        <v>12084382070</v>
      </c>
      <c r="AH1766" t="s">
        <v>23586</v>
      </c>
      <c r="AI1766" t="s">
        <v>168</v>
      </c>
      <c r="AJ1766" t="s">
        <v>588</v>
      </c>
      <c r="AK1766" t="s">
        <v>589</v>
      </c>
      <c r="AM1766" t="s">
        <v>590</v>
      </c>
      <c r="AO1766" t="s">
        <v>591</v>
      </c>
      <c r="AP1766" t="s">
        <v>592</v>
      </c>
      <c r="AQ1766" s="4">
        <v>82601</v>
      </c>
      <c r="AR1766" t="s">
        <v>140</v>
      </c>
      <c r="AT1766">
        <v>13074722105</v>
      </c>
      <c r="AV1766" t="s">
        <v>593</v>
      </c>
      <c r="AW1766" t="s">
        <v>594</v>
      </c>
      <c r="AZ1766" t="s">
        <v>334</v>
      </c>
      <c r="BA1766" t="s">
        <v>335</v>
      </c>
      <c r="BB1766" t="s">
        <v>136</v>
      </c>
      <c r="BC1766" t="s">
        <v>136</v>
      </c>
      <c r="BD1766" t="s">
        <v>148</v>
      </c>
      <c r="BE1766" t="s">
        <v>136</v>
      </c>
      <c r="BF1766" t="s">
        <v>136</v>
      </c>
      <c r="BG1766" t="s">
        <v>134</v>
      </c>
      <c r="BH1766" t="s">
        <v>136</v>
      </c>
      <c r="BN1766" t="s">
        <v>23587</v>
      </c>
      <c r="BO1766" t="s">
        <v>652</v>
      </c>
      <c r="BP1766">
        <v>8</v>
      </c>
      <c r="BQ1766">
        <v>8</v>
      </c>
      <c r="BR1766">
        <v>8</v>
      </c>
      <c r="BS1766" s="1">
        <v>44228</v>
      </c>
      <c r="BT1766" s="1">
        <v>44530</v>
      </c>
      <c r="BU1766" s="1">
        <v>44228</v>
      </c>
      <c r="BV1766" s="1">
        <v>44530</v>
      </c>
      <c r="BW1766" t="s">
        <v>134</v>
      </c>
      <c r="CH1766" s="5">
        <v>1682.33</v>
      </c>
      <c r="CI1766" t="s">
        <v>597</v>
      </c>
      <c r="CJ1766">
        <v>0</v>
      </c>
      <c r="CK1766" t="s">
        <v>598</v>
      </c>
      <c r="CL1766" t="s">
        <v>136</v>
      </c>
      <c r="CM1766" t="s">
        <v>354</v>
      </c>
      <c r="CN1766" t="s">
        <v>599</v>
      </c>
      <c r="CO1766" t="s">
        <v>600</v>
      </c>
      <c r="CP1766" t="s">
        <v>149</v>
      </c>
      <c r="CQ1766">
        <v>6</v>
      </c>
      <c r="CR1766">
        <v>0</v>
      </c>
      <c r="CS1766" t="s">
        <v>136</v>
      </c>
      <c r="CT1766" t="s">
        <v>134</v>
      </c>
      <c r="CU1766" t="s">
        <v>136</v>
      </c>
      <c r="CV1766" t="s">
        <v>136</v>
      </c>
      <c r="CW1766" t="s">
        <v>134</v>
      </c>
      <c r="CX1766">
        <v>50</v>
      </c>
      <c r="CY1766" t="s">
        <v>134</v>
      </c>
      <c r="CZ1766" t="s">
        <v>136</v>
      </c>
      <c r="DA1766" t="s">
        <v>134</v>
      </c>
      <c r="DB1766" t="s">
        <v>136</v>
      </c>
      <c r="DC1766" t="s">
        <v>136</v>
      </c>
      <c r="DD1766" t="s">
        <v>136</v>
      </c>
      <c r="DF1766" t="s">
        <v>23588</v>
      </c>
      <c r="DG1766" t="s">
        <v>23583</v>
      </c>
      <c r="DH1766" t="s">
        <v>1148</v>
      </c>
      <c r="DI1766" t="s">
        <v>925</v>
      </c>
      <c r="DJ1766" s="4">
        <v>83347</v>
      </c>
      <c r="DK1766" t="s">
        <v>2173</v>
      </c>
      <c r="DL1766" t="s">
        <v>136</v>
      </c>
      <c r="DM1766">
        <v>1</v>
      </c>
      <c r="DN1766" t="s">
        <v>23583</v>
      </c>
      <c r="DO1766" t="s">
        <v>1148</v>
      </c>
      <c r="DP1766" t="s">
        <v>925</v>
      </c>
      <c r="DQ1766" t="str">
        <f>"83347"</f>
        <v>83347</v>
      </c>
      <c r="DR1766" t="s">
        <v>2173</v>
      </c>
      <c r="DS1766" t="s">
        <v>605</v>
      </c>
      <c r="DT1766">
        <v>9</v>
      </c>
      <c r="DU1766">
        <v>9</v>
      </c>
      <c r="DV1766" t="s">
        <v>136</v>
      </c>
      <c r="DW1766" t="s">
        <v>134</v>
      </c>
      <c r="DX1766" t="s">
        <v>134</v>
      </c>
      <c r="DY1766" t="s">
        <v>136</v>
      </c>
      <c r="DZ1766">
        <v>1</v>
      </c>
      <c r="EA1766" t="s">
        <v>136</v>
      </c>
      <c r="EC1766" s="5">
        <v>12.68</v>
      </c>
      <c r="ED1766" s="5">
        <v>55</v>
      </c>
      <c r="EE1766">
        <v>13074722105</v>
      </c>
      <c r="EF1766" t="s">
        <v>593</v>
      </c>
      <c r="EG1766" t="s">
        <v>148</v>
      </c>
      <c r="EH1766">
        <v>0</v>
      </c>
    </row>
    <row r="1767" spans="1:138" ht="15" customHeight="1" x14ac:dyDescent="0.35">
      <c r="A1767" t="s">
        <v>13138</v>
      </c>
      <c r="B1767" t="s">
        <v>157</v>
      </c>
      <c r="C1767" s="1">
        <v>44137.505237152778</v>
      </c>
      <c r="D1767" s="1">
        <v>44180</v>
      </c>
      <c r="E1767" t="s">
        <v>133</v>
      </c>
      <c r="F1767" t="s">
        <v>136</v>
      </c>
      <c r="G1767" t="s">
        <v>135</v>
      </c>
      <c r="H1767" t="s">
        <v>136</v>
      </c>
      <c r="I1767" t="s">
        <v>13139</v>
      </c>
      <c r="K1767" t="s">
        <v>13140</v>
      </c>
      <c r="M1767" t="s">
        <v>13141</v>
      </c>
      <c r="N1767" t="s">
        <v>1104</v>
      </c>
      <c r="O1767" s="4">
        <v>69129</v>
      </c>
      <c r="P1767" t="s">
        <v>140</v>
      </c>
      <c r="R1767">
        <v>16084753150</v>
      </c>
      <c r="T1767">
        <v>33311</v>
      </c>
      <c r="U1767" t="s">
        <v>13142</v>
      </c>
      <c r="V1767" t="s">
        <v>3205</v>
      </c>
      <c r="X1767" t="s">
        <v>164</v>
      </c>
      <c r="Y1767" t="s">
        <v>13140</v>
      </c>
      <c r="AA1767" t="s">
        <v>13141</v>
      </c>
      <c r="AB1767" t="s">
        <v>1104</v>
      </c>
      <c r="AC1767" s="4">
        <v>69129</v>
      </c>
      <c r="AD1767" t="s">
        <v>140</v>
      </c>
      <c r="AF1767">
        <v>16088743150</v>
      </c>
      <c r="AH1767" t="s">
        <v>13143</v>
      </c>
      <c r="AI1767" t="s">
        <v>226</v>
      </c>
      <c r="AJ1767" t="s">
        <v>5596</v>
      </c>
      <c r="AK1767" t="s">
        <v>669</v>
      </c>
      <c r="AM1767" t="s">
        <v>13144</v>
      </c>
      <c r="AN1767" t="s">
        <v>13145</v>
      </c>
      <c r="AO1767" t="s">
        <v>2480</v>
      </c>
      <c r="AP1767" t="s">
        <v>1104</v>
      </c>
      <c r="AQ1767" s="4">
        <v>68114</v>
      </c>
      <c r="AR1767" t="s">
        <v>140</v>
      </c>
      <c r="AT1767">
        <v>14023911991</v>
      </c>
      <c r="AV1767" t="s">
        <v>13146</v>
      </c>
      <c r="AW1767" t="s">
        <v>13147</v>
      </c>
      <c r="AX1767" t="s">
        <v>277</v>
      </c>
      <c r="AY1767" t="s">
        <v>13148</v>
      </c>
      <c r="AZ1767" t="s">
        <v>540</v>
      </c>
      <c r="BA1767" t="s">
        <v>541</v>
      </c>
      <c r="BB1767" t="s">
        <v>136</v>
      </c>
      <c r="BC1767" t="s">
        <v>136</v>
      </c>
      <c r="BD1767" t="s">
        <v>148</v>
      </c>
      <c r="BE1767" t="s">
        <v>136</v>
      </c>
      <c r="BF1767" t="s">
        <v>136</v>
      </c>
      <c r="BG1767" t="s">
        <v>134</v>
      </c>
      <c r="BH1767" t="s">
        <v>136</v>
      </c>
      <c r="BI1767" t="s">
        <v>5596</v>
      </c>
      <c r="BJ1767" t="s">
        <v>669</v>
      </c>
      <c r="BK1767" t="s">
        <v>1871</v>
      </c>
      <c r="BL1767" t="s">
        <v>13149</v>
      </c>
      <c r="BM1767" t="s">
        <v>13146</v>
      </c>
      <c r="BN1767" t="s">
        <v>13150</v>
      </c>
      <c r="BO1767" t="s">
        <v>13151</v>
      </c>
      <c r="BP1767">
        <v>1</v>
      </c>
      <c r="BQ1767">
        <v>1</v>
      </c>
      <c r="BR1767">
        <v>1</v>
      </c>
      <c r="BS1767" s="1">
        <v>44179</v>
      </c>
      <c r="BT1767" s="1">
        <v>44470</v>
      </c>
      <c r="BU1767" s="1">
        <v>44179</v>
      </c>
      <c r="BV1767" s="1">
        <v>44470</v>
      </c>
      <c r="BW1767" t="s">
        <v>136</v>
      </c>
      <c r="BX1767">
        <v>72</v>
      </c>
      <c r="BY1767">
        <v>0</v>
      </c>
      <c r="BZ1767">
        <v>12</v>
      </c>
      <c r="CA1767">
        <v>12</v>
      </c>
      <c r="CB1767">
        <v>12</v>
      </c>
      <c r="CC1767">
        <v>12</v>
      </c>
      <c r="CD1767">
        <v>12</v>
      </c>
      <c r="CE1767">
        <v>12</v>
      </c>
      <c r="CF1767" t="str">
        <f>"7:00 AM"</f>
        <v>7:00 AM</v>
      </c>
      <c r="CG1767" t="str">
        <f>"7:00 PM"</f>
        <v>7:00 PM</v>
      </c>
      <c r="CH1767" s="5">
        <v>14.99</v>
      </c>
      <c r="CI1767" t="s">
        <v>146</v>
      </c>
      <c r="CL1767" t="s">
        <v>136</v>
      </c>
      <c r="CM1767" t="s">
        <v>312</v>
      </c>
      <c r="CN1767" t="s">
        <v>148</v>
      </c>
      <c r="CO1767" t="s">
        <v>13152</v>
      </c>
      <c r="CP1767" t="s">
        <v>149</v>
      </c>
      <c r="CQ1767">
        <v>12</v>
      </c>
      <c r="CR1767">
        <v>0</v>
      </c>
      <c r="CS1767" t="s">
        <v>136</v>
      </c>
      <c r="CT1767" t="s">
        <v>134</v>
      </c>
      <c r="CU1767" t="s">
        <v>136</v>
      </c>
      <c r="CV1767" t="s">
        <v>136</v>
      </c>
      <c r="CW1767" t="s">
        <v>134</v>
      </c>
      <c r="CX1767">
        <v>100</v>
      </c>
      <c r="CY1767" t="s">
        <v>136</v>
      </c>
      <c r="CZ1767" t="s">
        <v>136</v>
      </c>
      <c r="DA1767" t="s">
        <v>136</v>
      </c>
      <c r="DB1767" t="s">
        <v>136</v>
      </c>
      <c r="DC1767" t="s">
        <v>136</v>
      </c>
      <c r="DD1767" t="s">
        <v>136</v>
      </c>
      <c r="DF1767" t="s">
        <v>13153</v>
      </c>
      <c r="DG1767" s="2" t="s">
        <v>13154</v>
      </c>
      <c r="DH1767" t="s">
        <v>13155</v>
      </c>
      <c r="DI1767" t="s">
        <v>1104</v>
      </c>
      <c r="DJ1767" s="4">
        <v>69129</v>
      </c>
      <c r="DK1767" t="s">
        <v>10853</v>
      </c>
      <c r="DL1767" t="s">
        <v>136</v>
      </c>
      <c r="DM1767">
        <v>1</v>
      </c>
      <c r="DN1767" t="s">
        <v>13156</v>
      </c>
      <c r="DO1767" t="s">
        <v>13155</v>
      </c>
      <c r="DP1767" t="s">
        <v>1104</v>
      </c>
      <c r="DQ1767" t="str">
        <f>"69129"</f>
        <v>69129</v>
      </c>
      <c r="DR1767" t="s">
        <v>10853</v>
      </c>
      <c r="DS1767" t="s">
        <v>13157</v>
      </c>
      <c r="DT1767">
        <v>1</v>
      </c>
      <c r="DU1767">
        <v>1</v>
      </c>
      <c r="DV1767" t="s">
        <v>134</v>
      </c>
      <c r="DW1767" t="s">
        <v>134</v>
      </c>
      <c r="DX1767" t="s">
        <v>134</v>
      </c>
      <c r="DY1767" t="s">
        <v>136</v>
      </c>
      <c r="DZ1767">
        <v>1</v>
      </c>
      <c r="EA1767" t="s">
        <v>136</v>
      </c>
      <c r="EC1767" s="5">
        <v>12.68</v>
      </c>
      <c r="ED1767" s="5">
        <v>55</v>
      </c>
      <c r="EE1767">
        <v>13088743150</v>
      </c>
      <c r="EF1767" t="s">
        <v>13143</v>
      </c>
      <c r="EG1767" t="s">
        <v>148</v>
      </c>
      <c r="EH1767">
        <v>0</v>
      </c>
    </row>
    <row r="1768" spans="1:138" ht="15" customHeight="1" x14ac:dyDescent="0.35">
      <c r="A1768" t="s">
        <v>3127</v>
      </c>
      <c r="B1768" t="s">
        <v>157</v>
      </c>
      <c r="C1768" s="1">
        <v>44124.519985069448</v>
      </c>
      <c r="D1768" s="1">
        <v>44180</v>
      </c>
      <c r="E1768" t="s">
        <v>133</v>
      </c>
      <c r="F1768" t="s">
        <v>134</v>
      </c>
      <c r="G1768" t="s">
        <v>135</v>
      </c>
      <c r="H1768" t="s">
        <v>136</v>
      </c>
      <c r="I1768" t="s">
        <v>3128</v>
      </c>
      <c r="J1768" t="s">
        <v>3129</v>
      </c>
      <c r="K1768" t="s">
        <v>3130</v>
      </c>
      <c r="L1768" t="s">
        <v>3131</v>
      </c>
      <c r="M1768" t="s">
        <v>1048</v>
      </c>
      <c r="N1768" t="s">
        <v>139</v>
      </c>
      <c r="O1768" s="4">
        <v>33566</v>
      </c>
      <c r="P1768" t="s">
        <v>140</v>
      </c>
      <c r="R1768">
        <v>19154914916</v>
      </c>
      <c r="T1768">
        <v>115115</v>
      </c>
      <c r="U1768" t="s">
        <v>1049</v>
      </c>
      <c r="V1768" t="s">
        <v>3132</v>
      </c>
      <c r="X1768" t="s">
        <v>164</v>
      </c>
      <c r="Y1768" t="s">
        <v>3130</v>
      </c>
      <c r="Z1768" t="s">
        <v>3131</v>
      </c>
      <c r="AA1768" t="s">
        <v>1048</v>
      </c>
      <c r="AB1768" t="s">
        <v>139</v>
      </c>
      <c r="AC1768" s="4">
        <v>33566</v>
      </c>
      <c r="AD1768" t="s">
        <v>140</v>
      </c>
      <c r="AF1768">
        <v>19154914916</v>
      </c>
      <c r="AH1768" t="s">
        <v>3133</v>
      </c>
      <c r="AI1768" t="s">
        <v>168</v>
      </c>
      <c r="AJ1768" t="s">
        <v>1054</v>
      </c>
      <c r="AK1768" t="s">
        <v>1055</v>
      </c>
      <c r="AL1768" t="s">
        <v>978</v>
      </c>
      <c r="AM1768" t="s">
        <v>1056</v>
      </c>
      <c r="AO1768" t="s">
        <v>1057</v>
      </c>
      <c r="AP1768" t="s">
        <v>139</v>
      </c>
      <c r="AQ1768" s="4">
        <v>33884</v>
      </c>
      <c r="AR1768" t="s">
        <v>140</v>
      </c>
      <c r="AT1768">
        <v>14075357769</v>
      </c>
      <c r="AV1768" t="s">
        <v>1058</v>
      </c>
      <c r="AW1768" t="s">
        <v>1059</v>
      </c>
      <c r="AZ1768" t="s">
        <v>175</v>
      </c>
      <c r="BA1768" t="s">
        <v>176</v>
      </c>
      <c r="BB1768" t="s">
        <v>134</v>
      </c>
      <c r="BC1768" t="s">
        <v>134</v>
      </c>
      <c r="BD1768" t="s">
        <v>134</v>
      </c>
      <c r="BE1768" t="s">
        <v>134</v>
      </c>
      <c r="BF1768" t="s">
        <v>136</v>
      </c>
      <c r="BG1768" t="s">
        <v>134</v>
      </c>
      <c r="BH1768" t="s">
        <v>136</v>
      </c>
      <c r="BN1768" t="s">
        <v>3134</v>
      </c>
      <c r="BO1768" t="s">
        <v>3135</v>
      </c>
      <c r="BP1768">
        <v>394</v>
      </c>
      <c r="BQ1768">
        <v>394</v>
      </c>
      <c r="BR1768">
        <v>394</v>
      </c>
      <c r="BS1768" s="1">
        <v>44200</v>
      </c>
      <c r="BT1768" s="1">
        <v>44348</v>
      </c>
      <c r="BU1768" s="1">
        <v>44200</v>
      </c>
      <c r="BV1768" s="1">
        <v>44348</v>
      </c>
      <c r="BW1768" t="s">
        <v>136</v>
      </c>
      <c r="BX1768">
        <v>35</v>
      </c>
      <c r="BY1768">
        <v>0</v>
      </c>
      <c r="BZ1768">
        <v>6</v>
      </c>
      <c r="CA1768">
        <v>6</v>
      </c>
      <c r="CB1768">
        <v>6</v>
      </c>
      <c r="CC1768">
        <v>6</v>
      </c>
      <c r="CD1768">
        <v>6</v>
      </c>
      <c r="CE1768">
        <v>5</v>
      </c>
      <c r="CF1768" t="str">
        <f>"7:00 AM"</f>
        <v>7:00 AM</v>
      </c>
      <c r="CG1768" t="str">
        <f>"2:00 PM"</f>
        <v>2:00 PM</v>
      </c>
      <c r="CH1768" s="5">
        <v>11.71</v>
      </c>
      <c r="CI1768" t="s">
        <v>146</v>
      </c>
      <c r="CJ1768">
        <v>1.5</v>
      </c>
      <c r="CK1768" t="s">
        <v>3136</v>
      </c>
      <c r="CL1768" t="s">
        <v>134</v>
      </c>
      <c r="CM1768" t="s">
        <v>147</v>
      </c>
      <c r="CN1768" t="s">
        <v>148</v>
      </c>
      <c r="CO1768" t="s">
        <v>3137</v>
      </c>
      <c r="CP1768" t="s">
        <v>149</v>
      </c>
      <c r="CQ1768">
        <v>3</v>
      </c>
      <c r="CR1768">
        <v>0</v>
      </c>
      <c r="CS1768" t="s">
        <v>136</v>
      </c>
      <c r="CT1768" t="s">
        <v>136</v>
      </c>
      <c r="CU1768" t="s">
        <v>134</v>
      </c>
      <c r="CV1768" t="s">
        <v>134</v>
      </c>
      <c r="CW1768" t="s">
        <v>134</v>
      </c>
      <c r="CX1768">
        <v>32</v>
      </c>
      <c r="CY1768" t="s">
        <v>134</v>
      </c>
      <c r="CZ1768" t="s">
        <v>134</v>
      </c>
      <c r="DA1768" t="s">
        <v>134</v>
      </c>
      <c r="DB1768" t="s">
        <v>134</v>
      </c>
      <c r="DC1768" t="s">
        <v>134</v>
      </c>
      <c r="DD1768" t="s">
        <v>136</v>
      </c>
      <c r="DF1768" t="s">
        <v>3138</v>
      </c>
      <c r="DG1768" t="s">
        <v>3139</v>
      </c>
      <c r="DH1768" t="s">
        <v>3140</v>
      </c>
      <c r="DI1768" t="s">
        <v>139</v>
      </c>
      <c r="DJ1768" s="4">
        <v>34219</v>
      </c>
      <c r="DK1768" t="s">
        <v>574</v>
      </c>
      <c r="DL1768" t="s">
        <v>134</v>
      </c>
      <c r="DM1768">
        <v>40</v>
      </c>
      <c r="DN1768" t="s">
        <v>3141</v>
      </c>
      <c r="DO1768" t="s">
        <v>3142</v>
      </c>
      <c r="DP1768" t="s">
        <v>139</v>
      </c>
      <c r="DQ1768" t="str">
        <f>"33598"</f>
        <v>33598</v>
      </c>
      <c r="DR1768" t="s">
        <v>1067</v>
      </c>
      <c r="DS1768" t="s">
        <v>1071</v>
      </c>
      <c r="DT1768">
        <v>27</v>
      </c>
      <c r="DU1768">
        <v>143</v>
      </c>
      <c r="DV1768" t="s">
        <v>134</v>
      </c>
      <c r="DW1768" t="s">
        <v>134</v>
      </c>
      <c r="DX1768" t="s">
        <v>134</v>
      </c>
      <c r="DY1768" t="s">
        <v>134</v>
      </c>
      <c r="DZ1768">
        <v>6</v>
      </c>
      <c r="EA1768" t="s">
        <v>136</v>
      </c>
      <c r="EC1768" s="5">
        <v>12.68</v>
      </c>
      <c r="ED1768" s="5">
        <v>55</v>
      </c>
      <c r="EE1768">
        <v>14075357769</v>
      </c>
      <c r="EF1768" t="s">
        <v>1058</v>
      </c>
      <c r="EG1768" t="s">
        <v>148</v>
      </c>
      <c r="EH1768">
        <v>8</v>
      </c>
    </row>
    <row r="1769" spans="1:138" ht="15" customHeight="1" x14ac:dyDescent="0.35">
      <c r="A1769" t="s">
        <v>16997</v>
      </c>
      <c r="B1769" t="s">
        <v>157</v>
      </c>
      <c r="C1769" s="1">
        <v>44139.612110069444</v>
      </c>
      <c r="D1769" s="1">
        <v>44180</v>
      </c>
      <c r="E1769" t="s">
        <v>133</v>
      </c>
      <c r="F1769" t="s">
        <v>134</v>
      </c>
      <c r="G1769" t="s">
        <v>135</v>
      </c>
      <c r="H1769" t="s">
        <v>136</v>
      </c>
      <c r="I1769" t="s">
        <v>16998</v>
      </c>
      <c r="K1769" t="s">
        <v>16999</v>
      </c>
      <c r="L1769" t="s">
        <v>17000</v>
      </c>
      <c r="M1769" t="s">
        <v>6367</v>
      </c>
      <c r="N1769" t="s">
        <v>1631</v>
      </c>
      <c r="O1769" s="4">
        <v>88029</v>
      </c>
      <c r="P1769" t="s">
        <v>140</v>
      </c>
      <c r="R1769">
        <v>15755312577</v>
      </c>
      <c r="T1769">
        <v>115113</v>
      </c>
      <c r="U1769" t="s">
        <v>2847</v>
      </c>
      <c r="V1769" t="s">
        <v>17001</v>
      </c>
      <c r="X1769" t="s">
        <v>164</v>
      </c>
      <c r="Y1769" t="s">
        <v>16999</v>
      </c>
      <c r="Z1769" t="s">
        <v>17000</v>
      </c>
      <c r="AA1769" t="s">
        <v>6367</v>
      </c>
      <c r="AB1769" t="s">
        <v>1631</v>
      </c>
      <c r="AC1769" s="4">
        <v>88029</v>
      </c>
      <c r="AD1769" t="s">
        <v>140</v>
      </c>
      <c r="AF1769">
        <v>15755312577</v>
      </c>
      <c r="AH1769" t="s">
        <v>148</v>
      </c>
      <c r="AI1769" t="s">
        <v>168</v>
      </c>
      <c r="AJ1769" t="s">
        <v>456</v>
      </c>
      <c r="AK1769" t="s">
        <v>457</v>
      </c>
      <c r="AM1769" t="s">
        <v>458</v>
      </c>
      <c r="AO1769" t="s">
        <v>459</v>
      </c>
      <c r="AP1769" t="s">
        <v>460</v>
      </c>
      <c r="AQ1769" s="4">
        <v>73737</v>
      </c>
      <c r="AR1769" t="s">
        <v>140</v>
      </c>
      <c r="AT1769">
        <v>15802274747</v>
      </c>
      <c r="AV1769" t="s">
        <v>461</v>
      </c>
      <c r="AW1769" t="s">
        <v>462</v>
      </c>
      <c r="AZ1769" t="s">
        <v>288</v>
      </c>
      <c r="BA1769" t="s">
        <v>289</v>
      </c>
      <c r="BB1769" t="s">
        <v>134</v>
      </c>
      <c r="BC1769" t="s">
        <v>134</v>
      </c>
      <c r="BD1769" t="s">
        <v>148</v>
      </c>
      <c r="BE1769" t="s">
        <v>134</v>
      </c>
      <c r="BF1769" t="s">
        <v>136</v>
      </c>
      <c r="BG1769" t="s">
        <v>134</v>
      </c>
      <c r="BH1769" t="s">
        <v>136</v>
      </c>
      <c r="BN1769" t="s">
        <v>17002</v>
      </c>
      <c r="BO1769" t="s">
        <v>1183</v>
      </c>
      <c r="BP1769">
        <v>13</v>
      </c>
      <c r="BQ1769">
        <v>13</v>
      </c>
      <c r="BR1769">
        <v>13</v>
      </c>
      <c r="BS1769" s="1">
        <v>44187</v>
      </c>
      <c r="BT1769" s="1">
        <v>44461</v>
      </c>
      <c r="BU1769" s="1">
        <v>44187</v>
      </c>
      <c r="BV1769" s="1">
        <v>44461</v>
      </c>
      <c r="BW1769" t="s">
        <v>136</v>
      </c>
      <c r="BX1769">
        <v>48</v>
      </c>
      <c r="BY1769">
        <v>0</v>
      </c>
      <c r="BZ1769">
        <v>8</v>
      </c>
      <c r="CA1769">
        <v>8</v>
      </c>
      <c r="CB1769">
        <v>8</v>
      </c>
      <c r="CC1769">
        <v>8</v>
      </c>
      <c r="CD1769">
        <v>8</v>
      </c>
      <c r="CE1769">
        <v>8</v>
      </c>
      <c r="CF1769" t="str">
        <f>"8:00 AM"</f>
        <v>8:00 AM</v>
      </c>
      <c r="CG1769" t="str">
        <f>"5:00 PM"</f>
        <v>5:00 PM</v>
      </c>
      <c r="CH1769" s="5">
        <v>12.67</v>
      </c>
      <c r="CI1769" t="s">
        <v>146</v>
      </c>
      <c r="CL1769" t="s">
        <v>136</v>
      </c>
      <c r="CM1769" t="s">
        <v>147</v>
      </c>
      <c r="CN1769" t="s">
        <v>148</v>
      </c>
      <c r="CO1769" t="s">
        <v>465</v>
      </c>
      <c r="CP1769" t="s">
        <v>149</v>
      </c>
      <c r="CQ1769">
        <v>6</v>
      </c>
      <c r="CR1769">
        <v>0</v>
      </c>
      <c r="CS1769" t="s">
        <v>136</v>
      </c>
      <c r="CT1769" t="s">
        <v>134</v>
      </c>
      <c r="CU1769" t="s">
        <v>136</v>
      </c>
      <c r="CV1769" t="s">
        <v>134</v>
      </c>
      <c r="CW1769" t="s">
        <v>134</v>
      </c>
      <c r="CX1769">
        <v>75</v>
      </c>
      <c r="CY1769" t="s">
        <v>134</v>
      </c>
      <c r="CZ1769" t="s">
        <v>134</v>
      </c>
      <c r="DA1769" t="s">
        <v>134</v>
      </c>
      <c r="DB1769" t="s">
        <v>136</v>
      </c>
      <c r="DC1769" t="s">
        <v>134</v>
      </c>
      <c r="DD1769" t="s">
        <v>136</v>
      </c>
      <c r="DF1769" t="s">
        <v>466</v>
      </c>
      <c r="DG1769" t="s">
        <v>17003</v>
      </c>
      <c r="DH1769" t="s">
        <v>10723</v>
      </c>
      <c r="DI1769" t="s">
        <v>374</v>
      </c>
      <c r="DJ1769" s="4">
        <v>76023</v>
      </c>
      <c r="DK1769" t="s">
        <v>17004</v>
      </c>
      <c r="DL1769" t="s">
        <v>134</v>
      </c>
      <c r="DM1769">
        <v>5</v>
      </c>
      <c r="DN1769" t="s">
        <v>17005</v>
      </c>
      <c r="DO1769" t="s">
        <v>11325</v>
      </c>
      <c r="DP1769" t="s">
        <v>374</v>
      </c>
      <c r="DQ1769" t="str">
        <f>"76444"</f>
        <v>76444</v>
      </c>
      <c r="DR1769" t="s">
        <v>9142</v>
      </c>
      <c r="DS1769" t="s">
        <v>3080</v>
      </c>
      <c r="DT1769">
        <v>7</v>
      </c>
      <c r="DU1769">
        <v>13</v>
      </c>
      <c r="DV1769" t="s">
        <v>134</v>
      </c>
      <c r="DW1769" t="s">
        <v>134</v>
      </c>
      <c r="DX1769" t="s">
        <v>134</v>
      </c>
      <c r="DY1769" t="s">
        <v>136</v>
      </c>
      <c r="DZ1769">
        <v>1</v>
      </c>
      <c r="EA1769" t="s">
        <v>136</v>
      </c>
      <c r="EC1769" s="5">
        <v>12.68</v>
      </c>
      <c r="ED1769" s="5">
        <v>55</v>
      </c>
      <c r="EE1769">
        <v>15755312577</v>
      </c>
      <c r="EF1769" t="s">
        <v>17006</v>
      </c>
      <c r="EG1769" t="s">
        <v>148</v>
      </c>
      <c r="EH1769">
        <v>0</v>
      </c>
    </row>
    <row r="1770" spans="1:138" ht="15" customHeight="1" x14ac:dyDescent="0.35">
      <c r="A1770" t="s">
        <v>18220</v>
      </c>
      <c r="B1770" t="s">
        <v>157</v>
      </c>
      <c r="C1770" s="1">
        <v>44137.698733449077</v>
      </c>
      <c r="D1770" s="1">
        <v>44180</v>
      </c>
      <c r="E1770" t="s">
        <v>133</v>
      </c>
      <c r="F1770" t="s">
        <v>136</v>
      </c>
      <c r="G1770" t="s">
        <v>135</v>
      </c>
      <c r="H1770" t="s">
        <v>136</v>
      </c>
      <c r="I1770" t="s">
        <v>18221</v>
      </c>
      <c r="K1770" t="s">
        <v>18222</v>
      </c>
      <c r="L1770" t="s">
        <v>148</v>
      </c>
      <c r="M1770" t="s">
        <v>3859</v>
      </c>
      <c r="N1770" t="s">
        <v>537</v>
      </c>
      <c r="O1770" s="4">
        <v>28213</v>
      </c>
      <c r="P1770" t="s">
        <v>140</v>
      </c>
      <c r="R1770">
        <v>17045963220</v>
      </c>
      <c r="T1770">
        <v>1114</v>
      </c>
      <c r="U1770" t="s">
        <v>2661</v>
      </c>
      <c r="V1770" t="s">
        <v>5902</v>
      </c>
      <c r="X1770" t="s">
        <v>18223</v>
      </c>
      <c r="Y1770" t="s">
        <v>18222</v>
      </c>
      <c r="AA1770" t="s">
        <v>3859</v>
      </c>
      <c r="AB1770" t="s">
        <v>537</v>
      </c>
      <c r="AC1770" s="4">
        <v>28213</v>
      </c>
      <c r="AD1770" t="s">
        <v>140</v>
      </c>
      <c r="AE1770" t="s">
        <v>841</v>
      </c>
      <c r="AF1770">
        <v>17045963220</v>
      </c>
      <c r="AH1770" t="s">
        <v>18224</v>
      </c>
      <c r="AI1770" t="s">
        <v>168</v>
      </c>
      <c r="AJ1770" t="s">
        <v>843</v>
      </c>
      <c r="AK1770" t="s">
        <v>844</v>
      </c>
      <c r="AL1770" t="s">
        <v>845</v>
      </c>
      <c r="AM1770" t="s">
        <v>846</v>
      </c>
      <c r="AO1770" t="s">
        <v>847</v>
      </c>
      <c r="AP1770" t="s">
        <v>161</v>
      </c>
      <c r="AQ1770" s="4">
        <v>31636</v>
      </c>
      <c r="AR1770" t="s">
        <v>140</v>
      </c>
      <c r="AT1770">
        <v>12295596879</v>
      </c>
      <c r="AV1770" t="s">
        <v>848</v>
      </c>
      <c r="AW1770" t="s">
        <v>849</v>
      </c>
      <c r="AZ1770" t="s">
        <v>144</v>
      </c>
      <c r="BA1770" t="s">
        <v>145</v>
      </c>
      <c r="BB1770" t="s">
        <v>136</v>
      </c>
      <c r="BC1770" t="s">
        <v>136</v>
      </c>
      <c r="BD1770" t="s">
        <v>148</v>
      </c>
      <c r="BE1770" t="s">
        <v>136</v>
      </c>
      <c r="BF1770" t="s">
        <v>136</v>
      </c>
      <c r="BG1770" t="s">
        <v>134</v>
      </c>
      <c r="BH1770" t="s">
        <v>136</v>
      </c>
      <c r="BI1770" t="s">
        <v>7923</v>
      </c>
      <c r="BJ1770" t="s">
        <v>7924</v>
      </c>
      <c r="BL1770" t="s">
        <v>849</v>
      </c>
      <c r="BM1770" t="s">
        <v>848</v>
      </c>
      <c r="BN1770" t="s">
        <v>18225</v>
      </c>
      <c r="BO1770" t="s">
        <v>853</v>
      </c>
      <c r="BP1770">
        <v>36</v>
      </c>
      <c r="BQ1770">
        <v>24</v>
      </c>
      <c r="BR1770">
        <v>24</v>
      </c>
      <c r="BS1770" s="1">
        <v>44209</v>
      </c>
      <c r="BT1770" s="1">
        <v>44513</v>
      </c>
      <c r="BU1770" s="1">
        <v>44209</v>
      </c>
      <c r="BV1770" s="1">
        <v>44513</v>
      </c>
      <c r="BW1770" t="s">
        <v>136</v>
      </c>
      <c r="BX1770">
        <v>40</v>
      </c>
      <c r="BY1770">
        <v>0</v>
      </c>
      <c r="BZ1770">
        <v>8</v>
      </c>
      <c r="CA1770">
        <v>8</v>
      </c>
      <c r="CB1770">
        <v>8</v>
      </c>
      <c r="CC1770">
        <v>8</v>
      </c>
      <c r="CD1770">
        <v>8</v>
      </c>
      <c r="CE1770">
        <v>0</v>
      </c>
      <c r="CF1770" t="str">
        <f>"7:30 AM"</f>
        <v>7:30 AM</v>
      </c>
      <c r="CG1770" t="str">
        <f>"4:00 PM"</f>
        <v>4:00 PM</v>
      </c>
      <c r="CH1770" s="5">
        <v>12.67</v>
      </c>
      <c r="CI1770" t="s">
        <v>146</v>
      </c>
      <c r="CL1770" t="s">
        <v>136</v>
      </c>
      <c r="CM1770" t="s">
        <v>147</v>
      </c>
      <c r="CN1770" t="s">
        <v>148</v>
      </c>
      <c r="CO1770" t="s">
        <v>854</v>
      </c>
      <c r="CP1770" t="s">
        <v>149</v>
      </c>
      <c r="CQ1770">
        <v>0</v>
      </c>
      <c r="CR1770">
        <v>0</v>
      </c>
      <c r="CS1770" t="s">
        <v>136</v>
      </c>
      <c r="CT1770" t="s">
        <v>136</v>
      </c>
      <c r="CU1770" t="s">
        <v>136</v>
      </c>
      <c r="CV1770" t="s">
        <v>136</v>
      </c>
      <c r="CW1770" t="s">
        <v>134</v>
      </c>
      <c r="CX1770">
        <v>20</v>
      </c>
      <c r="CY1770" t="s">
        <v>134</v>
      </c>
      <c r="CZ1770" t="s">
        <v>136</v>
      </c>
      <c r="DA1770" t="s">
        <v>134</v>
      </c>
      <c r="DB1770" t="s">
        <v>134</v>
      </c>
      <c r="DC1770" t="s">
        <v>134</v>
      </c>
      <c r="DD1770" t="s">
        <v>136</v>
      </c>
      <c r="DF1770" t="s">
        <v>18226</v>
      </c>
      <c r="DG1770" t="s">
        <v>18227</v>
      </c>
      <c r="DH1770" t="s">
        <v>1385</v>
      </c>
      <c r="DI1770" t="s">
        <v>537</v>
      </c>
      <c r="DJ1770" s="4">
        <v>28107</v>
      </c>
      <c r="DK1770" t="s">
        <v>18228</v>
      </c>
      <c r="DL1770" t="s">
        <v>134</v>
      </c>
      <c r="DM1770">
        <v>2</v>
      </c>
      <c r="DN1770" t="s">
        <v>18229</v>
      </c>
      <c r="DO1770" t="s">
        <v>3859</v>
      </c>
      <c r="DP1770" t="s">
        <v>537</v>
      </c>
      <c r="DQ1770" t="str">
        <f>"28215"</f>
        <v>28215</v>
      </c>
      <c r="DR1770" t="s">
        <v>3889</v>
      </c>
      <c r="DS1770" t="s">
        <v>2827</v>
      </c>
      <c r="DT1770">
        <v>1</v>
      </c>
      <c r="DU1770">
        <v>7</v>
      </c>
      <c r="DV1770" t="s">
        <v>134</v>
      </c>
      <c r="DW1770" t="s">
        <v>134</v>
      </c>
      <c r="DX1770" t="s">
        <v>134</v>
      </c>
      <c r="DY1770" t="s">
        <v>134</v>
      </c>
      <c r="DZ1770">
        <v>3</v>
      </c>
      <c r="EA1770" t="s">
        <v>134</v>
      </c>
      <c r="EB1770" s="5">
        <v>12.68</v>
      </c>
      <c r="EC1770" s="5">
        <v>12.68</v>
      </c>
      <c r="ED1770" s="5">
        <v>55</v>
      </c>
      <c r="EE1770" t="s">
        <v>18230</v>
      </c>
      <c r="EF1770" t="s">
        <v>18224</v>
      </c>
      <c r="EG1770" t="s">
        <v>2624</v>
      </c>
      <c r="EH1770">
        <v>0</v>
      </c>
    </row>
    <row r="1771" spans="1:138" ht="15" customHeight="1" x14ac:dyDescent="0.35">
      <c r="A1771" t="s">
        <v>18191</v>
      </c>
      <c r="B1771" t="s">
        <v>157</v>
      </c>
      <c r="C1771" s="1">
        <v>44151.551124421298</v>
      </c>
      <c r="D1771" s="1">
        <v>44180</v>
      </c>
      <c r="E1771" t="s">
        <v>133</v>
      </c>
      <c r="F1771" t="s">
        <v>136</v>
      </c>
      <c r="G1771" t="s">
        <v>135</v>
      </c>
      <c r="H1771" t="s">
        <v>136</v>
      </c>
      <c r="I1771" t="s">
        <v>18192</v>
      </c>
      <c r="K1771" t="s">
        <v>18193</v>
      </c>
      <c r="M1771" t="s">
        <v>9326</v>
      </c>
      <c r="N1771" t="s">
        <v>246</v>
      </c>
      <c r="O1771" s="4">
        <v>70582</v>
      </c>
      <c r="P1771" t="s">
        <v>140</v>
      </c>
      <c r="R1771">
        <v>13372587743</v>
      </c>
      <c r="T1771">
        <v>112512</v>
      </c>
      <c r="U1771" t="s">
        <v>18194</v>
      </c>
      <c r="V1771" t="s">
        <v>898</v>
      </c>
      <c r="W1771" t="s">
        <v>1536</v>
      </c>
      <c r="X1771" t="s">
        <v>164</v>
      </c>
      <c r="Y1771" t="s">
        <v>18193</v>
      </c>
      <c r="Z1771" t="s">
        <v>148</v>
      </c>
      <c r="AA1771" t="s">
        <v>9326</v>
      </c>
      <c r="AB1771" t="s">
        <v>246</v>
      </c>
      <c r="AC1771" s="4">
        <v>70582</v>
      </c>
      <c r="AD1771" t="s">
        <v>140</v>
      </c>
      <c r="AF1771">
        <v>13372587743</v>
      </c>
      <c r="AH1771" t="s">
        <v>1571</v>
      </c>
      <c r="AI1771" t="s">
        <v>168</v>
      </c>
      <c r="AJ1771" t="s">
        <v>1565</v>
      </c>
      <c r="AK1771" t="s">
        <v>1566</v>
      </c>
      <c r="AL1771" t="s">
        <v>1567</v>
      </c>
      <c r="AM1771" t="s">
        <v>1568</v>
      </c>
      <c r="AN1771" t="s">
        <v>1569</v>
      </c>
      <c r="AO1771" t="s">
        <v>1570</v>
      </c>
      <c r="AP1771" t="s">
        <v>537</v>
      </c>
      <c r="AQ1771" s="4">
        <v>27536</v>
      </c>
      <c r="AR1771" t="s">
        <v>140</v>
      </c>
      <c r="AT1771">
        <v>14349173294</v>
      </c>
      <c r="AV1771" t="s">
        <v>2442</v>
      </c>
      <c r="AW1771" t="s">
        <v>1572</v>
      </c>
      <c r="AZ1771" t="s">
        <v>334</v>
      </c>
      <c r="BA1771" t="s">
        <v>335</v>
      </c>
      <c r="BB1771" t="s">
        <v>136</v>
      </c>
      <c r="BC1771" t="s">
        <v>136</v>
      </c>
      <c r="BD1771" t="s">
        <v>148</v>
      </c>
      <c r="BE1771" t="s">
        <v>136</v>
      </c>
      <c r="BF1771" t="s">
        <v>136</v>
      </c>
      <c r="BG1771" t="s">
        <v>134</v>
      </c>
      <c r="BH1771" t="s">
        <v>136</v>
      </c>
      <c r="BN1771" t="s">
        <v>18195</v>
      </c>
      <c r="BO1771" t="s">
        <v>1574</v>
      </c>
      <c r="BP1771">
        <v>4</v>
      </c>
      <c r="BQ1771">
        <v>4</v>
      </c>
      <c r="BR1771">
        <v>4</v>
      </c>
      <c r="BS1771" s="1">
        <v>44198</v>
      </c>
      <c r="BT1771" s="1">
        <v>44377</v>
      </c>
      <c r="BU1771" s="1">
        <v>44198</v>
      </c>
      <c r="BV1771" s="1">
        <v>44377</v>
      </c>
      <c r="BW1771" t="s">
        <v>136</v>
      </c>
      <c r="BX1771">
        <v>40</v>
      </c>
      <c r="BY1771">
        <v>0</v>
      </c>
      <c r="BZ1771">
        <v>7</v>
      </c>
      <c r="CA1771">
        <v>7</v>
      </c>
      <c r="CB1771">
        <v>7</v>
      </c>
      <c r="CC1771">
        <v>7</v>
      </c>
      <c r="CD1771">
        <v>7</v>
      </c>
      <c r="CE1771">
        <v>5</v>
      </c>
      <c r="CF1771" t="str">
        <f>"7:00 AM"</f>
        <v>7:00 AM</v>
      </c>
      <c r="CG1771" t="str">
        <f>"4:00 PM"</f>
        <v>4:00 PM</v>
      </c>
      <c r="CH1771" s="5">
        <v>11.83</v>
      </c>
      <c r="CI1771" t="s">
        <v>146</v>
      </c>
      <c r="CL1771" t="s">
        <v>134</v>
      </c>
      <c r="CM1771" t="s">
        <v>147</v>
      </c>
      <c r="CN1771" t="s">
        <v>148</v>
      </c>
      <c r="CO1771" t="s">
        <v>1575</v>
      </c>
      <c r="CP1771" t="s">
        <v>149</v>
      </c>
      <c r="CQ1771">
        <v>3</v>
      </c>
      <c r="CR1771">
        <v>0</v>
      </c>
      <c r="CS1771" t="s">
        <v>136</v>
      </c>
      <c r="CT1771" t="s">
        <v>136</v>
      </c>
      <c r="CU1771" t="s">
        <v>134</v>
      </c>
      <c r="CV1771" t="s">
        <v>134</v>
      </c>
      <c r="CW1771" t="s">
        <v>134</v>
      </c>
      <c r="CX1771">
        <v>70</v>
      </c>
      <c r="CY1771" t="s">
        <v>134</v>
      </c>
      <c r="CZ1771" t="s">
        <v>134</v>
      </c>
      <c r="DA1771" t="s">
        <v>134</v>
      </c>
      <c r="DB1771" t="s">
        <v>134</v>
      </c>
      <c r="DC1771" t="s">
        <v>134</v>
      </c>
      <c r="DD1771" t="s">
        <v>136</v>
      </c>
      <c r="DF1771" t="s">
        <v>1576</v>
      </c>
      <c r="DG1771" t="s">
        <v>18193</v>
      </c>
      <c r="DH1771" t="s">
        <v>9326</v>
      </c>
      <c r="DI1771" t="s">
        <v>246</v>
      </c>
      <c r="DJ1771" s="4">
        <v>70582</v>
      </c>
      <c r="DK1771" t="s">
        <v>9331</v>
      </c>
      <c r="DL1771" t="s">
        <v>136</v>
      </c>
      <c r="DM1771">
        <v>2</v>
      </c>
      <c r="DN1771" t="s">
        <v>18196</v>
      </c>
      <c r="DO1771" t="s">
        <v>9326</v>
      </c>
      <c r="DP1771" t="s">
        <v>246</v>
      </c>
      <c r="DQ1771" t="str">
        <f>"70582"</f>
        <v>70582</v>
      </c>
      <c r="DR1771" t="s">
        <v>9331</v>
      </c>
      <c r="DS1771" t="s">
        <v>3955</v>
      </c>
      <c r="DT1771">
        <v>1</v>
      </c>
      <c r="DU1771">
        <v>4</v>
      </c>
      <c r="DV1771" t="s">
        <v>134</v>
      </c>
      <c r="DW1771" t="s">
        <v>134</v>
      </c>
      <c r="DX1771" t="s">
        <v>134</v>
      </c>
      <c r="DY1771" t="s">
        <v>136</v>
      </c>
      <c r="DZ1771">
        <v>1</v>
      </c>
      <c r="EA1771" t="s">
        <v>136</v>
      </c>
      <c r="EC1771" s="5">
        <v>12.68</v>
      </c>
      <c r="ED1771" s="5">
        <v>55</v>
      </c>
      <c r="EE1771">
        <v>13372587743</v>
      </c>
      <c r="EF1771" t="s">
        <v>148</v>
      </c>
      <c r="EG1771" t="s">
        <v>271</v>
      </c>
      <c r="EH1771">
        <v>1</v>
      </c>
    </row>
    <row r="1772" spans="1:138" ht="15" customHeight="1" x14ac:dyDescent="0.35">
      <c r="A1772" t="s">
        <v>20521</v>
      </c>
      <c r="B1772" t="s">
        <v>157</v>
      </c>
      <c r="C1772" s="1">
        <v>44138.597387152775</v>
      </c>
      <c r="D1772" s="1">
        <v>44180</v>
      </c>
      <c r="E1772" t="s">
        <v>133</v>
      </c>
      <c r="F1772" t="s">
        <v>136</v>
      </c>
      <c r="G1772" t="s">
        <v>135</v>
      </c>
      <c r="H1772" t="s">
        <v>136</v>
      </c>
      <c r="I1772" t="s">
        <v>20522</v>
      </c>
      <c r="K1772" t="s">
        <v>20523</v>
      </c>
      <c r="L1772" t="s">
        <v>20524</v>
      </c>
      <c r="M1772" t="s">
        <v>4739</v>
      </c>
      <c r="N1772" t="s">
        <v>246</v>
      </c>
      <c r="O1772" s="4">
        <v>71343</v>
      </c>
      <c r="P1772" t="s">
        <v>140</v>
      </c>
      <c r="R1772">
        <v>13184030858</v>
      </c>
      <c r="T1772">
        <v>11194</v>
      </c>
      <c r="U1772" t="s">
        <v>17961</v>
      </c>
      <c r="V1772" t="s">
        <v>20525</v>
      </c>
      <c r="X1772" t="s">
        <v>164</v>
      </c>
      <c r="Y1772" t="s">
        <v>20523</v>
      </c>
      <c r="Z1772" t="s">
        <v>20524</v>
      </c>
      <c r="AA1772" t="s">
        <v>20526</v>
      </c>
      <c r="AB1772" t="s">
        <v>246</v>
      </c>
      <c r="AC1772" s="4">
        <v>71343</v>
      </c>
      <c r="AD1772" t="s">
        <v>140</v>
      </c>
      <c r="AF1772">
        <v>13184030858</v>
      </c>
      <c r="AH1772" t="s">
        <v>20527</v>
      </c>
      <c r="AI1772" t="s">
        <v>168</v>
      </c>
      <c r="AJ1772" t="s">
        <v>1977</v>
      </c>
      <c r="AK1772" t="s">
        <v>1978</v>
      </c>
      <c r="AL1772" t="s">
        <v>1979</v>
      </c>
      <c r="AM1772" t="s">
        <v>1980</v>
      </c>
      <c r="AN1772" t="s">
        <v>1981</v>
      </c>
      <c r="AO1772" t="s">
        <v>1982</v>
      </c>
      <c r="AP1772" t="s">
        <v>246</v>
      </c>
      <c r="AQ1772" s="4">
        <v>70754</v>
      </c>
      <c r="AR1772" t="s">
        <v>140</v>
      </c>
      <c r="AT1772">
        <v>12256863033</v>
      </c>
      <c r="AV1772" t="s">
        <v>1983</v>
      </c>
      <c r="AW1772" t="s">
        <v>1984</v>
      </c>
      <c r="AZ1772" t="s">
        <v>175</v>
      </c>
      <c r="BA1772" t="s">
        <v>176</v>
      </c>
      <c r="BB1772" t="s">
        <v>136</v>
      </c>
      <c r="BC1772" t="s">
        <v>136</v>
      </c>
      <c r="BD1772" t="s">
        <v>148</v>
      </c>
      <c r="BE1772" t="s">
        <v>136</v>
      </c>
      <c r="BF1772" t="s">
        <v>136</v>
      </c>
      <c r="BG1772" t="s">
        <v>134</v>
      </c>
      <c r="BH1772" t="s">
        <v>136</v>
      </c>
      <c r="BN1772" t="s">
        <v>20528</v>
      </c>
      <c r="BO1772" t="s">
        <v>16631</v>
      </c>
      <c r="BP1772">
        <v>3</v>
      </c>
      <c r="BQ1772">
        <v>3</v>
      </c>
      <c r="BR1772">
        <v>3</v>
      </c>
      <c r="BS1772" s="1">
        <v>44206</v>
      </c>
      <c r="BT1772" s="1">
        <v>44510</v>
      </c>
      <c r="BU1772" s="1">
        <v>44206</v>
      </c>
      <c r="BV1772" s="1">
        <v>44510</v>
      </c>
      <c r="BW1772" t="s">
        <v>136</v>
      </c>
      <c r="BX1772">
        <v>35</v>
      </c>
      <c r="BY1772">
        <v>0</v>
      </c>
      <c r="BZ1772">
        <v>6</v>
      </c>
      <c r="CA1772">
        <v>6</v>
      </c>
      <c r="CB1772">
        <v>6</v>
      </c>
      <c r="CC1772">
        <v>6</v>
      </c>
      <c r="CD1772">
        <v>6</v>
      </c>
      <c r="CE1772">
        <v>5</v>
      </c>
      <c r="CF1772" t="str">
        <f>"7:00 AM"</f>
        <v>7:00 AM</v>
      </c>
      <c r="CG1772" t="str">
        <f>"1:00 PM"</f>
        <v>1:00 PM</v>
      </c>
      <c r="CH1772" s="5">
        <v>11.83</v>
      </c>
      <c r="CI1772" t="s">
        <v>597</v>
      </c>
      <c r="CJ1772">
        <v>0</v>
      </c>
      <c r="CK1772" t="s">
        <v>3352</v>
      </c>
      <c r="CL1772" t="s">
        <v>134</v>
      </c>
      <c r="CM1772" t="s">
        <v>147</v>
      </c>
      <c r="CN1772" t="s">
        <v>148</v>
      </c>
      <c r="CO1772" s="2" t="s">
        <v>3165</v>
      </c>
      <c r="CP1772" t="s">
        <v>149</v>
      </c>
      <c r="CQ1772">
        <v>0</v>
      </c>
      <c r="CR1772">
        <v>0</v>
      </c>
      <c r="CS1772" t="s">
        <v>136</v>
      </c>
      <c r="CT1772" t="s">
        <v>136</v>
      </c>
      <c r="CU1772" t="s">
        <v>136</v>
      </c>
      <c r="CV1772" t="s">
        <v>134</v>
      </c>
      <c r="CW1772" t="s">
        <v>134</v>
      </c>
      <c r="CX1772">
        <v>80</v>
      </c>
      <c r="CY1772" t="s">
        <v>134</v>
      </c>
      <c r="CZ1772" t="s">
        <v>134</v>
      </c>
      <c r="DA1772" t="s">
        <v>134</v>
      </c>
      <c r="DB1772" t="s">
        <v>134</v>
      </c>
      <c r="DC1772" t="s">
        <v>134</v>
      </c>
      <c r="DD1772" t="s">
        <v>136</v>
      </c>
      <c r="DF1772" t="s">
        <v>3353</v>
      </c>
      <c r="DG1772" t="s">
        <v>20523</v>
      </c>
      <c r="DH1772" t="s">
        <v>4739</v>
      </c>
      <c r="DI1772" t="s">
        <v>246</v>
      </c>
      <c r="DJ1772" s="4">
        <v>71343</v>
      </c>
      <c r="DK1772" t="s">
        <v>6529</v>
      </c>
      <c r="DL1772" t="s">
        <v>136</v>
      </c>
      <c r="DM1772">
        <v>1</v>
      </c>
      <c r="DN1772" t="s">
        <v>20523</v>
      </c>
      <c r="DO1772" t="s">
        <v>4739</v>
      </c>
      <c r="DP1772" t="s">
        <v>246</v>
      </c>
      <c r="DQ1772" t="str">
        <f>"71343"</f>
        <v>71343</v>
      </c>
      <c r="DR1772" t="s">
        <v>6529</v>
      </c>
      <c r="DS1772" t="s">
        <v>20529</v>
      </c>
      <c r="DT1772">
        <v>1</v>
      </c>
      <c r="DU1772">
        <v>3</v>
      </c>
      <c r="DV1772" t="s">
        <v>134</v>
      </c>
      <c r="DW1772" t="s">
        <v>134</v>
      </c>
      <c r="DX1772" t="s">
        <v>134</v>
      </c>
      <c r="DY1772" t="s">
        <v>136</v>
      </c>
      <c r="DZ1772">
        <v>1</v>
      </c>
      <c r="EA1772" t="s">
        <v>136</v>
      </c>
      <c r="EC1772" s="5">
        <v>12.68</v>
      </c>
      <c r="ED1772" s="5">
        <v>55</v>
      </c>
      <c r="EE1772">
        <v>13184030858</v>
      </c>
      <c r="EF1772" t="s">
        <v>20527</v>
      </c>
      <c r="EG1772" t="s">
        <v>1989</v>
      </c>
      <c r="EH1772">
        <v>1</v>
      </c>
    </row>
    <row r="1773" spans="1:138" ht="15" customHeight="1" x14ac:dyDescent="0.35">
      <c r="A1773" t="s">
        <v>2541</v>
      </c>
      <c r="B1773" t="s">
        <v>157</v>
      </c>
      <c r="C1773" s="1">
        <v>44145.412855208335</v>
      </c>
      <c r="D1773" s="1">
        <v>44180</v>
      </c>
      <c r="E1773" t="s">
        <v>133</v>
      </c>
      <c r="F1773" t="s">
        <v>136</v>
      </c>
      <c r="G1773" t="s">
        <v>135</v>
      </c>
      <c r="H1773" t="s">
        <v>136</v>
      </c>
      <c r="I1773" t="s">
        <v>2542</v>
      </c>
      <c r="K1773" t="s">
        <v>2543</v>
      </c>
      <c r="M1773" t="s">
        <v>778</v>
      </c>
      <c r="N1773" t="s">
        <v>246</v>
      </c>
      <c r="O1773" s="4">
        <v>70515</v>
      </c>
      <c r="P1773" t="s">
        <v>140</v>
      </c>
      <c r="R1773">
        <v>13375236632</v>
      </c>
      <c r="T1773">
        <v>111160</v>
      </c>
      <c r="U1773" t="s">
        <v>2425</v>
      </c>
      <c r="V1773" t="s">
        <v>1551</v>
      </c>
      <c r="X1773" t="s">
        <v>164</v>
      </c>
      <c r="Y1773" t="s">
        <v>2544</v>
      </c>
      <c r="AA1773" t="s">
        <v>778</v>
      </c>
      <c r="AB1773" t="s">
        <v>246</v>
      </c>
      <c r="AC1773" s="4">
        <v>70515</v>
      </c>
      <c r="AD1773" t="s">
        <v>140</v>
      </c>
      <c r="AF1773">
        <v>13375236632</v>
      </c>
      <c r="AH1773" t="s">
        <v>2545</v>
      </c>
      <c r="AI1773" t="s">
        <v>168</v>
      </c>
      <c r="AJ1773" t="s">
        <v>2425</v>
      </c>
      <c r="AK1773" t="s">
        <v>2426</v>
      </c>
      <c r="AL1773" t="s">
        <v>509</v>
      </c>
      <c r="AM1773" t="s">
        <v>2427</v>
      </c>
      <c r="AO1773" t="s">
        <v>345</v>
      </c>
      <c r="AP1773" t="s">
        <v>246</v>
      </c>
      <c r="AQ1773" s="4">
        <v>70526</v>
      </c>
      <c r="AR1773" t="s">
        <v>140</v>
      </c>
      <c r="AT1773">
        <v>13377835693</v>
      </c>
      <c r="AU1773">
        <v>3010</v>
      </c>
      <c r="AV1773" t="s">
        <v>2428</v>
      </c>
      <c r="AW1773" t="s">
        <v>2429</v>
      </c>
      <c r="AZ1773" t="s">
        <v>334</v>
      </c>
      <c r="BA1773" t="s">
        <v>335</v>
      </c>
      <c r="BB1773" t="s">
        <v>136</v>
      </c>
      <c r="BC1773" t="s">
        <v>136</v>
      </c>
      <c r="BD1773" t="s">
        <v>148</v>
      </c>
      <c r="BE1773" t="s">
        <v>136</v>
      </c>
      <c r="BF1773" t="s">
        <v>136</v>
      </c>
      <c r="BG1773" t="s">
        <v>134</v>
      </c>
      <c r="BH1773" t="s">
        <v>136</v>
      </c>
      <c r="BN1773" t="s">
        <v>2546</v>
      </c>
      <c r="BO1773" t="s">
        <v>2547</v>
      </c>
      <c r="BP1773">
        <v>3</v>
      </c>
      <c r="BQ1773">
        <v>3</v>
      </c>
      <c r="BR1773">
        <v>3</v>
      </c>
      <c r="BS1773" s="1">
        <v>44198</v>
      </c>
      <c r="BT1773" s="1">
        <v>44484</v>
      </c>
      <c r="BU1773" s="1">
        <v>44198</v>
      </c>
      <c r="BV1773" s="1">
        <v>44484</v>
      </c>
      <c r="BW1773" t="s">
        <v>136</v>
      </c>
      <c r="BX1773">
        <v>35</v>
      </c>
      <c r="BY1773">
        <v>0</v>
      </c>
      <c r="BZ1773">
        <v>6</v>
      </c>
      <c r="CA1773">
        <v>6</v>
      </c>
      <c r="CB1773">
        <v>6</v>
      </c>
      <c r="CC1773">
        <v>6</v>
      </c>
      <c r="CD1773">
        <v>6</v>
      </c>
      <c r="CE1773">
        <v>5</v>
      </c>
      <c r="CF1773" t="str">
        <f>"7:00 AM"</f>
        <v>7:00 AM</v>
      </c>
      <c r="CG1773" t="str">
        <f>"1:00 PM"</f>
        <v>1:00 PM</v>
      </c>
      <c r="CH1773" s="5">
        <v>11.83</v>
      </c>
      <c r="CI1773" t="s">
        <v>146</v>
      </c>
      <c r="CL1773" t="s">
        <v>134</v>
      </c>
      <c r="CM1773" t="s">
        <v>147</v>
      </c>
      <c r="CN1773" t="s">
        <v>148</v>
      </c>
      <c r="CO1773" t="s">
        <v>2548</v>
      </c>
      <c r="CP1773" t="s">
        <v>149</v>
      </c>
      <c r="CQ1773">
        <v>0</v>
      </c>
      <c r="CR1773">
        <v>0</v>
      </c>
      <c r="CS1773" t="s">
        <v>136</v>
      </c>
      <c r="CT1773" t="s">
        <v>136</v>
      </c>
      <c r="CU1773" t="s">
        <v>136</v>
      </c>
      <c r="CV1773" t="s">
        <v>134</v>
      </c>
      <c r="CW1773" t="s">
        <v>134</v>
      </c>
      <c r="CX1773">
        <v>50</v>
      </c>
      <c r="CY1773" t="s">
        <v>134</v>
      </c>
      <c r="CZ1773" t="s">
        <v>134</v>
      </c>
      <c r="DA1773" t="s">
        <v>134</v>
      </c>
      <c r="DB1773" t="s">
        <v>134</v>
      </c>
      <c r="DC1773" t="s">
        <v>134</v>
      </c>
      <c r="DD1773" t="s">
        <v>136</v>
      </c>
      <c r="DF1773" t="s">
        <v>2433</v>
      </c>
      <c r="DG1773" t="s">
        <v>2549</v>
      </c>
      <c r="DH1773" t="s">
        <v>771</v>
      </c>
      <c r="DI1773" t="s">
        <v>246</v>
      </c>
      <c r="DJ1773" s="4">
        <v>70535</v>
      </c>
      <c r="DK1773" t="s">
        <v>339</v>
      </c>
      <c r="DL1773" t="s">
        <v>136</v>
      </c>
      <c r="DM1773">
        <v>1</v>
      </c>
      <c r="DN1773" t="s">
        <v>2550</v>
      </c>
      <c r="DO1773" t="s">
        <v>324</v>
      </c>
      <c r="DP1773" t="s">
        <v>246</v>
      </c>
      <c r="DQ1773" t="str">
        <f>"70554"</f>
        <v>70554</v>
      </c>
      <c r="DR1773" t="s">
        <v>339</v>
      </c>
      <c r="DS1773" t="s">
        <v>2551</v>
      </c>
      <c r="DT1773">
        <v>1</v>
      </c>
      <c r="DU1773">
        <v>12</v>
      </c>
      <c r="DV1773" t="s">
        <v>136</v>
      </c>
      <c r="DW1773" t="s">
        <v>134</v>
      </c>
      <c r="DX1773" t="s">
        <v>136</v>
      </c>
      <c r="DY1773" t="s">
        <v>136</v>
      </c>
      <c r="DZ1773">
        <v>1</v>
      </c>
      <c r="EA1773" t="s">
        <v>136</v>
      </c>
      <c r="EC1773" s="5">
        <v>12.68</v>
      </c>
      <c r="ED1773" s="5">
        <v>55</v>
      </c>
      <c r="EE1773">
        <v>13375236632</v>
      </c>
      <c r="EF1773" t="s">
        <v>2545</v>
      </c>
      <c r="EG1773" t="s">
        <v>148</v>
      </c>
      <c r="EH1773">
        <v>2</v>
      </c>
    </row>
    <row r="1774" spans="1:138" ht="15" customHeight="1" x14ac:dyDescent="0.35">
      <c r="A1774" t="s">
        <v>16204</v>
      </c>
      <c r="B1774" t="s">
        <v>157</v>
      </c>
      <c r="C1774" s="1">
        <v>44133.578255092594</v>
      </c>
      <c r="D1774" s="1">
        <v>44180</v>
      </c>
      <c r="E1774" t="s">
        <v>579</v>
      </c>
      <c r="F1774" t="s">
        <v>136</v>
      </c>
      <c r="G1774" t="s">
        <v>135</v>
      </c>
      <c r="H1774" t="s">
        <v>136</v>
      </c>
      <c r="I1774" t="s">
        <v>16205</v>
      </c>
      <c r="K1774" t="s">
        <v>16206</v>
      </c>
      <c r="M1774" t="s">
        <v>4789</v>
      </c>
      <c r="N1774" t="s">
        <v>221</v>
      </c>
      <c r="O1774" s="4">
        <v>37110</v>
      </c>
      <c r="P1774" t="s">
        <v>140</v>
      </c>
      <c r="R1774">
        <v>19318159700</v>
      </c>
      <c r="T1774">
        <v>1114</v>
      </c>
      <c r="U1774" t="s">
        <v>16207</v>
      </c>
      <c r="V1774" t="s">
        <v>682</v>
      </c>
      <c r="X1774" t="s">
        <v>164</v>
      </c>
      <c r="Y1774" t="s">
        <v>16206</v>
      </c>
      <c r="AA1774" t="s">
        <v>4789</v>
      </c>
      <c r="AB1774" t="s">
        <v>221</v>
      </c>
      <c r="AC1774" s="4">
        <v>37110</v>
      </c>
      <c r="AD1774" t="s">
        <v>140</v>
      </c>
      <c r="AF1774">
        <v>19318159700</v>
      </c>
      <c r="AH1774" t="s">
        <v>155</v>
      </c>
      <c r="AI1774" t="s">
        <v>168</v>
      </c>
      <c r="AJ1774" t="s">
        <v>749</v>
      </c>
      <c r="AK1774" t="s">
        <v>750</v>
      </c>
      <c r="AM1774" t="s">
        <v>751</v>
      </c>
      <c r="AO1774" t="s">
        <v>752</v>
      </c>
      <c r="AP1774" t="s">
        <v>744</v>
      </c>
      <c r="AQ1774" s="4">
        <v>40508</v>
      </c>
      <c r="AR1774" t="s">
        <v>140</v>
      </c>
      <c r="AT1774">
        <v>18592337845</v>
      </c>
      <c r="AV1774" t="s">
        <v>753</v>
      </c>
      <c r="AW1774" t="s">
        <v>754</v>
      </c>
      <c r="AY1774" t="s">
        <v>155</v>
      </c>
      <c r="AZ1774" t="s">
        <v>144</v>
      </c>
      <c r="BA1774" t="s">
        <v>145</v>
      </c>
      <c r="BB1774" t="s">
        <v>136</v>
      </c>
      <c r="BC1774" t="s">
        <v>136</v>
      </c>
      <c r="BD1774" t="s">
        <v>148</v>
      </c>
      <c r="BE1774" t="s">
        <v>136</v>
      </c>
      <c r="BF1774" t="s">
        <v>136</v>
      </c>
      <c r="BG1774" t="s">
        <v>134</v>
      </c>
      <c r="BH1774" t="s">
        <v>136</v>
      </c>
      <c r="BN1774" t="s">
        <v>16208</v>
      </c>
      <c r="BO1774" t="s">
        <v>145</v>
      </c>
      <c r="BP1774">
        <v>2</v>
      </c>
      <c r="BQ1774">
        <v>2</v>
      </c>
      <c r="BR1774">
        <v>2</v>
      </c>
      <c r="BS1774" s="1">
        <v>44207</v>
      </c>
      <c r="BT1774" s="1">
        <v>44414</v>
      </c>
      <c r="BU1774" s="1">
        <v>44207</v>
      </c>
      <c r="BV1774" s="1">
        <v>44414</v>
      </c>
      <c r="BW1774" t="s">
        <v>136</v>
      </c>
      <c r="BX1774">
        <v>40</v>
      </c>
      <c r="BY1774">
        <v>0</v>
      </c>
      <c r="BZ1774">
        <v>8</v>
      </c>
      <c r="CA1774">
        <v>8</v>
      </c>
      <c r="CB1774">
        <v>8</v>
      </c>
      <c r="CC1774">
        <v>8</v>
      </c>
      <c r="CD1774">
        <v>8</v>
      </c>
      <c r="CE1774">
        <v>0</v>
      </c>
      <c r="CF1774" t="str">
        <f>"7:00 AM"</f>
        <v>7:00 AM</v>
      </c>
      <c r="CG1774" t="str">
        <f>"3:30 PM"</f>
        <v>3:30 PM</v>
      </c>
      <c r="CH1774" s="5">
        <v>12.4</v>
      </c>
      <c r="CI1774" t="s">
        <v>146</v>
      </c>
      <c r="CL1774" t="s">
        <v>136</v>
      </c>
      <c r="CM1774" t="s">
        <v>147</v>
      </c>
      <c r="CN1774" t="s">
        <v>148</v>
      </c>
      <c r="CO1774" t="s">
        <v>757</v>
      </c>
      <c r="CP1774" t="s">
        <v>149</v>
      </c>
      <c r="CQ1774">
        <v>0</v>
      </c>
      <c r="CR1774">
        <v>0</v>
      </c>
      <c r="CS1774" t="s">
        <v>136</v>
      </c>
      <c r="CT1774" t="s">
        <v>136</v>
      </c>
      <c r="CU1774" t="s">
        <v>134</v>
      </c>
      <c r="CV1774" t="s">
        <v>134</v>
      </c>
      <c r="CW1774" t="s">
        <v>136</v>
      </c>
      <c r="CY1774" t="s">
        <v>134</v>
      </c>
      <c r="CZ1774" t="s">
        <v>136</v>
      </c>
      <c r="DA1774" t="s">
        <v>136</v>
      </c>
      <c r="DB1774" t="s">
        <v>134</v>
      </c>
      <c r="DC1774" t="s">
        <v>134</v>
      </c>
      <c r="DD1774" t="s">
        <v>136</v>
      </c>
      <c r="DF1774" s="2" t="s">
        <v>9157</v>
      </c>
      <c r="DG1774" t="s">
        <v>16209</v>
      </c>
      <c r="DH1774" t="s">
        <v>4789</v>
      </c>
      <c r="DI1774" t="s">
        <v>221</v>
      </c>
      <c r="DJ1774" s="4">
        <v>37110</v>
      </c>
      <c r="DK1774" t="s">
        <v>239</v>
      </c>
      <c r="DL1774" t="s">
        <v>136</v>
      </c>
      <c r="DM1774">
        <v>1</v>
      </c>
      <c r="DN1774" t="s">
        <v>16210</v>
      </c>
      <c r="DO1774" t="s">
        <v>4789</v>
      </c>
      <c r="DP1774" t="s">
        <v>221</v>
      </c>
      <c r="DQ1774" t="str">
        <f>"37110"</f>
        <v>37110</v>
      </c>
      <c r="DR1774" t="s">
        <v>239</v>
      </c>
      <c r="DS1774" t="s">
        <v>763</v>
      </c>
      <c r="DT1774">
        <v>1</v>
      </c>
      <c r="DU1774">
        <v>3</v>
      </c>
      <c r="DV1774" t="s">
        <v>134</v>
      </c>
      <c r="DW1774" t="s">
        <v>134</v>
      </c>
      <c r="DX1774" t="s">
        <v>134</v>
      </c>
      <c r="DY1774" t="s">
        <v>136</v>
      </c>
      <c r="DZ1774">
        <v>1</v>
      </c>
      <c r="EA1774" t="s">
        <v>136</v>
      </c>
      <c r="EC1774" s="5">
        <v>12.68</v>
      </c>
      <c r="ED1774" s="5">
        <v>55</v>
      </c>
      <c r="EE1774">
        <v>19312056237</v>
      </c>
      <c r="EF1774" t="s">
        <v>148</v>
      </c>
      <c r="EG1774" t="s">
        <v>1431</v>
      </c>
      <c r="EH1774">
        <v>0</v>
      </c>
    </row>
    <row r="1775" spans="1:138" ht="15" customHeight="1" x14ac:dyDescent="0.35">
      <c r="A1775" t="s">
        <v>22779</v>
      </c>
      <c r="B1775" t="s">
        <v>157</v>
      </c>
      <c r="C1775" s="1">
        <v>44152.609036111113</v>
      </c>
      <c r="D1775" s="1">
        <v>44180</v>
      </c>
      <c r="E1775" t="s">
        <v>133</v>
      </c>
      <c r="F1775" t="s">
        <v>136</v>
      </c>
      <c r="G1775" t="s">
        <v>135</v>
      </c>
      <c r="H1775" t="s">
        <v>136</v>
      </c>
      <c r="I1775" t="s">
        <v>22780</v>
      </c>
      <c r="K1775" t="s">
        <v>22781</v>
      </c>
      <c r="M1775" t="s">
        <v>1609</v>
      </c>
      <c r="N1775" t="s">
        <v>246</v>
      </c>
      <c r="O1775" s="4">
        <v>70546</v>
      </c>
      <c r="P1775" t="s">
        <v>140</v>
      </c>
      <c r="R1775">
        <v>13373687842</v>
      </c>
      <c r="T1775">
        <v>112512</v>
      </c>
      <c r="U1775" t="s">
        <v>22782</v>
      </c>
      <c r="V1775" t="s">
        <v>22783</v>
      </c>
      <c r="X1775" t="s">
        <v>164</v>
      </c>
      <c r="Y1775" t="s">
        <v>22781</v>
      </c>
      <c r="Z1775" t="s">
        <v>148</v>
      </c>
      <c r="AA1775" t="s">
        <v>1609</v>
      </c>
      <c r="AB1775" t="s">
        <v>246</v>
      </c>
      <c r="AC1775" s="4">
        <v>70546</v>
      </c>
      <c r="AD1775" t="s">
        <v>140</v>
      </c>
      <c r="AF1775">
        <v>13373687842</v>
      </c>
      <c r="AH1775" t="s">
        <v>1571</v>
      </c>
      <c r="AI1775" t="s">
        <v>168</v>
      </c>
      <c r="AJ1775" t="s">
        <v>1565</v>
      </c>
      <c r="AK1775" t="s">
        <v>1566</v>
      </c>
      <c r="AL1775" t="s">
        <v>1567</v>
      </c>
      <c r="AM1775" t="s">
        <v>1568</v>
      </c>
      <c r="AN1775" t="s">
        <v>1569</v>
      </c>
      <c r="AO1775" t="s">
        <v>1570</v>
      </c>
      <c r="AP1775" t="s">
        <v>537</v>
      </c>
      <c r="AQ1775" s="4">
        <v>27536</v>
      </c>
      <c r="AR1775" t="s">
        <v>140</v>
      </c>
      <c r="AT1775">
        <v>14349173294</v>
      </c>
      <c r="AV1775" t="s">
        <v>2442</v>
      </c>
      <c r="AW1775" t="s">
        <v>1572</v>
      </c>
      <c r="AZ1775" t="s">
        <v>334</v>
      </c>
      <c r="BA1775" t="s">
        <v>335</v>
      </c>
      <c r="BB1775" t="s">
        <v>136</v>
      </c>
      <c r="BC1775" t="s">
        <v>136</v>
      </c>
      <c r="BD1775" t="s">
        <v>148</v>
      </c>
      <c r="BE1775" t="s">
        <v>136</v>
      </c>
      <c r="BF1775" t="s">
        <v>136</v>
      </c>
      <c r="BG1775" t="s">
        <v>134</v>
      </c>
      <c r="BH1775" t="s">
        <v>136</v>
      </c>
      <c r="BN1775" t="s">
        <v>22784</v>
      </c>
      <c r="BO1775" t="s">
        <v>1574</v>
      </c>
      <c r="BP1775">
        <v>2</v>
      </c>
      <c r="BQ1775">
        <v>2</v>
      </c>
      <c r="BR1775">
        <v>2</v>
      </c>
      <c r="BS1775" s="1">
        <v>44201</v>
      </c>
      <c r="BT1775" s="1">
        <v>44392</v>
      </c>
      <c r="BU1775" s="1">
        <v>44201</v>
      </c>
      <c r="BV1775" s="1">
        <v>44392</v>
      </c>
      <c r="BW1775" t="s">
        <v>136</v>
      </c>
      <c r="BX1775">
        <v>40</v>
      </c>
      <c r="BY1775">
        <v>0</v>
      </c>
      <c r="BZ1775">
        <v>7</v>
      </c>
      <c r="CA1775">
        <v>7</v>
      </c>
      <c r="CB1775">
        <v>7</v>
      </c>
      <c r="CC1775">
        <v>7</v>
      </c>
      <c r="CD1775">
        <v>7</v>
      </c>
      <c r="CE1775">
        <v>5</v>
      </c>
      <c r="CF1775" t="str">
        <f>"12:00 AM"</f>
        <v>12:00 AM</v>
      </c>
      <c r="CG1775" t="str">
        <f>"12:00 AM"</f>
        <v>12:00 AM</v>
      </c>
      <c r="CH1775" s="5">
        <v>11.83</v>
      </c>
      <c r="CI1775" t="s">
        <v>146</v>
      </c>
      <c r="CL1775" t="s">
        <v>134</v>
      </c>
      <c r="CM1775" t="s">
        <v>147</v>
      </c>
      <c r="CN1775" t="s">
        <v>148</v>
      </c>
      <c r="CO1775" t="s">
        <v>1575</v>
      </c>
      <c r="CP1775" t="s">
        <v>149</v>
      </c>
      <c r="CQ1775">
        <v>3</v>
      </c>
      <c r="CR1775">
        <v>0</v>
      </c>
      <c r="CS1775" t="s">
        <v>136</v>
      </c>
      <c r="CT1775" t="s">
        <v>136</v>
      </c>
      <c r="CU1775" t="s">
        <v>134</v>
      </c>
      <c r="CV1775" t="s">
        <v>134</v>
      </c>
      <c r="CW1775" t="s">
        <v>134</v>
      </c>
      <c r="CX1775">
        <v>70</v>
      </c>
      <c r="CY1775" t="s">
        <v>134</v>
      </c>
      <c r="CZ1775" t="s">
        <v>134</v>
      </c>
      <c r="DA1775" t="s">
        <v>134</v>
      </c>
      <c r="DB1775" t="s">
        <v>134</v>
      </c>
      <c r="DC1775" t="s">
        <v>134</v>
      </c>
      <c r="DD1775" t="s">
        <v>136</v>
      </c>
      <c r="DF1775" t="s">
        <v>1576</v>
      </c>
      <c r="DG1775" t="s">
        <v>22781</v>
      </c>
      <c r="DH1775" t="s">
        <v>1609</v>
      </c>
      <c r="DI1775" t="s">
        <v>246</v>
      </c>
      <c r="DJ1775" s="4">
        <v>70546</v>
      </c>
      <c r="DK1775" t="s">
        <v>1610</v>
      </c>
      <c r="DL1775" t="s">
        <v>136</v>
      </c>
      <c r="DM1775">
        <v>2</v>
      </c>
      <c r="DN1775" t="s">
        <v>22785</v>
      </c>
      <c r="DO1775" t="s">
        <v>1609</v>
      </c>
      <c r="DP1775" t="s">
        <v>246</v>
      </c>
      <c r="DQ1775" t="str">
        <f>"70546"</f>
        <v>70546</v>
      </c>
      <c r="DR1775" t="s">
        <v>1610</v>
      </c>
      <c r="DS1775" t="s">
        <v>22786</v>
      </c>
      <c r="DT1775">
        <v>1</v>
      </c>
      <c r="DU1775">
        <v>2</v>
      </c>
      <c r="DV1775" t="s">
        <v>134</v>
      </c>
      <c r="DW1775" t="s">
        <v>134</v>
      </c>
      <c r="DX1775" t="s">
        <v>134</v>
      </c>
      <c r="DY1775" t="s">
        <v>136</v>
      </c>
      <c r="DZ1775">
        <v>1</v>
      </c>
      <c r="EA1775" t="s">
        <v>136</v>
      </c>
      <c r="EC1775" s="5">
        <v>12.68</v>
      </c>
      <c r="ED1775" s="5">
        <v>55</v>
      </c>
      <c r="EE1775">
        <v>13373687842</v>
      </c>
      <c r="EF1775" t="s">
        <v>148</v>
      </c>
      <c r="EG1775" t="s">
        <v>271</v>
      </c>
      <c r="EH1775">
        <v>2</v>
      </c>
    </row>
    <row r="1776" spans="1:138" ht="15" customHeight="1" x14ac:dyDescent="0.35">
      <c r="A1776" t="s">
        <v>14329</v>
      </c>
      <c r="B1776" t="s">
        <v>157</v>
      </c>
      <c r="C1776" s="1">
        <v>44141.559334259262</v>
      </c>
      <c r="D1776" s="1">
        <v>44180</v>
      </c>
      <c r="E1776" t="s">
        <v>133</v>
      </c>
      <c r="F1776" t="s">
        <v>134</v>
      </c>
      <c r="G1776" t="s">
        <v>135</v>
      </c>
      <c r="H1776" t="s">
        <v>136</v>
      </c>
      <c r="I1776" t="s">
        <v>14330</v>
      </c>
      <c r="K1776" t="s">
        <v>14331</v>
      </c>
      <c r="M1776" t="s">
        <v>172</v>
      </c>
      <c r="N1776" t="s">
        <v>161</v>
      </c>
      <c r="O1776" s="4">
        <v>31533</v>
      </c>
      <c r="P1776" t="s">
        <v>140</v>
      </c>
      <c r="R1776">
        <v>19123091933</v>
      </c>
      <c r="T1776">
        <v>111</v>
      </c>
      <c r="U1776" t="s">
        <v>14332</v>
      </c>
      <c r="V1776" t="s">
        <v>14333</v>
      </c>
      <c r="W1776" t="s">
        <v>2278</v>
      </c>
      <c r="X1776" t="s">
        <v>164</v>
      </c>
      <c r="Y1776" t="s">
        <v>14334</v>
      </c>
      <c r="AA1776" t="s">
        <v>172</v>
      </c>
      <c r="AB1776" t="s">
        <v>161</v>
      </c>
      <c r="AC1776" s="4">
        <v>31533</v>
      </c>
      <c r="AD1776" t="s">
        <v>140</v>
      </c>
      <c r="AF1776">
        <v>19123091933</v>
      </c>
      <c r="AH1776" t="s">
        <v>14335</v>
      </c>
      <c r="AI1776" t="s">
        <v>168</v>
      </c>
      <c r="AJ1776" t="s">
        <v>14336</v>
      </c>
      <c r="AK1776" t="s">
        <v>1261</v>
      </c>
      <c r="AM1776" t="s">
        <v>14337</v>
      </c>
      <c r="AO1776" t="s">
        <v>172</v>
      </c>
      <c r="AP1776" t="s">
        <v>161</v>
      </c>
      <c r="AQ1776" s="4">
        <v>31533</v>
      </c>
      <c r="AR1776" t="s">
        <v>140</v>
      </c>
      <c r="AT1776">
        <v>19125922572</v>
      </c>
      <c r="AV1776" t="s">
        <v>14139</v>
      </c>
      <c r="AW1776" t="s">
        <v>14338</v>
      </c>
      <c r="AZ1776" t="s">
        <v>175</v>
      </c>
      <c r="BA1776" t="s">
        <v>176</v>
      </c>
      <c r="BB1776" t="s">
        <v>134</v>
      </c>
      <c r="BC1776" t="s">
        <v>134</v>
      </c>
      <c r="BD1776" t="s">
        <v>134</v>
      </c>
      <c r="BE1776" t="s">
        <v>134</v>
      </c>
      <c r="BF1776" t="s">
        <v>134</v>
      </c>
      <c r="BG1776" t="s">
        <v>134</v>
      </c>
      <c r="BH1776" t="s">
        <v>136</v>
      </c>
      <c r="BN1776" t="s">
        <v>14339</v>
      </c>
      <c r="BO1776" t="s">
        <v>516</v>
      </c>
      <c r="BP1776">
        <v>99</v>
      </c>
      <c r="BQ1776">
        <v>99</v>
      </c>
      <c r="BR1776">
        <v>99</v>
      </c>
      <c r="BS1776" s="1">
        <v>44206</v>
      </c>
      <c r="BT1776" s="1">
        <v>44479</v>
      </c>
      <c r="BU1776" s="1">
        <v>44206</v>
      </c>
      <c r="BV1776" s="1">
        <v>44479</v>
      </c>
      <c r="BW1776" t="s">
        <v>136</v>
      </c>
      <c r="BX1776">
        <v>35</v>
      </c>
      <c r="BY1776">
        <v>0</v>
      </c>
      <c r="BZ1776">
        <v>6</v>
      </c>
      <c r="CA1776">
        <v>6</v>
      </c>
      <c r="CB1776">
        <v>6</v>
      </c>
      <c r="CC1776">
        <v>6</v>
      </c>
      <c r="CD1776">
        <v>6</v>
      </c>
      <c r="CE1776">
        <v>5</v>
      </c>
      <c r="CF1776" t="str">
        <f>"8:00 AM"</f>
        <v>8:00 AM</v>
      </c>
      <c r="CG1776" t="str">
        <f>"4:00 PM"</f>
        <v>4:00 PM</v>
      </c>
      <c r="CH1776" s="5">
        <v>11.71</v>
      </c>
      <c r="CI1776" t="s">
        <v>146</v>
      </c>
      <c r="CL1776" t="s">
        <v>136</v>
      </c>
      <c r="CM1776" t="s">
        <v>147</v>
      </c>
      <c r="CN1776" t="s">
        <v>148</v>
      </c>
      <c r="CO1776" t="s">
        <v>14340</v>
      </c>
      <c r="CP1776" t="s">
        <v>149</v>
      </c>
      <c r="CQ1776">
        <v>2</v>
      </c>
      <c r="CR1776">
        <v>0</v>
      </c>
      <c r="CS1776" t="s">
        <v>136</v>
      </c>
      <c r="CT1776" t="s">
        <v>136</v>
      </c>
      <c r="CU1776" t="s">
        <v>136</v>
      </c>
      <c r="CV1776" t="s">
        <v>136</v>
      </c>
      <c r="CW1776" t="s">
        <v>134</v>
      </c>
      <c r="CX1776">
        <v>52</v>
      </c>
      <c r="CY1776" t="s">
        <v>136</v>
      </c>
      <c r="CZ1776" t="s">
        <v>134</v>
      </c>
      <c r="DA1776" t="s">
        <v>134</v>
      </c>
      <c r="DB1776" t="s">
        <v>134</v>
      </c>
      <c r="DC1776" t="s">
        <v>134</v>
      </c>
      <c r="DD1776" t="s">
        <v>136</v>
      </c>
      <c r="DF1776" t="s">
        <v>180</v>
      </c>
      <c r="DG1776" t="s">
        <v>14341</v>
      </c>
      <c r="DH1776" t="s">
        <v>14342</v>
      </c>
      <c r="DI1776" t="s">
        <v>161</v>
      </c>
      <c r="DJ1776" s="4">
        <v>31096</v>
      </c>
      <c r="DK1776" t="s">
        <v>2901</v>
      </c>
      <c r="DL1776" t="s">
        <v>136</v>
      </c>
      <c r="DM1776">
        <v>2</v>
      </c>
      <c r="DN1776" t="s">
        <v>14343</v>
      </c>
      <c r="DO1776" t="s">
        <v>14342</v>
      </c>
      <c r="DP1776" t="s">
        <v>161</v>
      </c>
      <c r="DQ1776" t="str">
        <f>"31096"</f>
        <v>31096</v>
      </c>
      <c r="DR1776" t="s">
        <v>2901</v>
      </c>
      <c r="DS1776" t="s">
        <v>14344</v>
      </c>
      <c r="DT1776">
        <v>1</v>
      </c>
      <c r="DU1776">
        <v>99</v>
      </c>
      <c r="DV1776" t="s">
        <v>134</v>
      </c>
      <c r="DW1776" t="s">
        <v>134</v>
      </c>
      <c r="DX1776" t="s">
        <v>134</v>
      </c>
      <c r="DY1776" t="s">
        <v>136</v>
      </c>
      <c r="DZ1776">
        <v>1</v>
      </c>
      <c r="EA1776" t="s">
        <v>136</v>
      </c>
      <c r="EC1776" s="5">
        <v>12.68</v>
      </c>
      <c r="ED1776" s="5">
        <v>55</v>
      </c>
      <c r="EE1776">
        <v>19123091933</v>
      </c>
      <c r="EF1776" t="s">
        <v>14335</v>
      </c>
      <c r="EG1776" t="s">
        <v>148</v>
      </c>
      <c r="EH1776">
        <v>0</v>
      </c>
    </row>
    <row r="1777" spans="1:138" ht="15" customHeight="1" x14ac:dyDescent="0.35">
      <c r="A1777" t="s">
        <v>20782</v>
      </c>
      <c r="B1777" t="s">
        <v>157</v>
      </c>
      <c r="C1777" s="1">
        <v>44141.453687152774</v>
      </c>
      <c r="D1777" s="1">
        <v>44180</v>
      </c>
      <c r="E1777" t="s">
        <v>133</v>
      </c>
      <c r="F1777" t="s">
        <v>136</v>
      </c>
      <c r="G1777" t="s">
        <v>135</v>
      </c>
      <c r="H1777" t="s">
        <v>136</v>
      </c>
      <c r="I1777" t="s">
        <v>2611</v>
      </c>
      <c r="K1777" t="s">
        <v>2612</v>
      </c>
      <c r="L1777" t="s">
        <v>148</v>
      </c>
      <c r="M1777" t="s">
        <v>2613</v>
      </c>
      <c r="N1777" t="s">
        <v>960</v>
      </c>
      <c r="O1777" s="4">
        <v>36089</v>
      </c>
      <c r="P1777" t="s">
        <v>140</v>
      </c>
      <c r="R1777">
        <v>13347380039</v>
      </c>
      <c r="T1777">
        <v>4249</v>
      </c>
      <c r="U1777" t="s">
        <v>20783</v>
      </c>
      <c r="V1777" t="s">
        <v>2140</v>
      </c>
      <c r="W1777" t="s">
        <v>1147</v>
      </c>
      <c r="X1777" t="s">
        <v>2616</v>
      </c>
      <c r="Y1777" t="s">
        <v>20784</v>
      </c>
      <c r="AA1777" t="s">
        <v>18337</v>
      </c>
      <c r="AB1777" t="s">
        <v>2685</v>
      </c>
      <c r="AC1777" s="4">
        <v>43040</v>
      </c>
      <c r="AD1777" t="s">
        <v>140</v>
      </c>
      <c r="AE1777" t="s">
        <v>841</v>
      </c>
      <c r="AF1777">
        <v>19376427764</v>
      </c>
      <c r="AH1777" t="s">
        <v>20785</v>
      </c>
      <c r="AI1777" t="s">
        <v>168</v>
      </c>
      <c r="AJ1777" t="s">
        <v>2151</v>
      </c>
      <c r="AK1777" t="s">
        <v>2152</v>
      </c>
      <c r="AL1777" t="s">
        <v>509</v>
      </c>
      <c r="AM1777" t="s">
        <v>846</v>
      </c>
      <c r="AO1777" t="s">
        <v>847</v>
      </c>
      <c r="AP1777" t="s">
        <v>161</v>
      </c>
      <c r="AQ1777" s="4">
        <v>31636</v>
      </c>
      <c r="AR1777" t="s">
        <v>140</v>
      </c>
      <c r="AT1777">
        <v>12295596879</v>
      </c>
      <c r="AV1777" t="s">
        <v>2153</v>
      </c>
      <c r="AW1777" t="s">
        <v>849</v>
      </c>
      <c r="AZ1777" t="s">
        <v>821</v>
      </c>
      <c r="BA1777" t="s">
        <v>822</v>
      </c>
      <c r="BB1777" t="s">
        <v>136</v>
      </c>
      <c r="BC1777" t="s">
        <v>136</v>
      </c>
      <c r="BD1777" t="s">
        <v>148</v>
      </c>
      <c r="BE1777" t="s">
        <v>136</v>
      </c>
      <c r="BF1777" t="s">
        <v>136</v>
      </c>
      <c r="BG1777" t="s">
        <v>134</v>
      </c>
      <c r="BH1777" t="s">
        <v>136</v>
      </c>
      <c r="BI1777" t="s">
        <v>2509</v>
      </c>
      <c r="BJ1777" t="s">
        <v>2510</v>
      </c>
      <c r="BL1777" t="s">
        <v>849</v>
      </c>
      <c r="BM1777" t="s">
        <v>2153</v>
      </c>
      <c r="BN1777" t="s">
        <v>20786</v>
      </c>
      <c r="BO1777" t="s">
        <v>2620</v>
      </c>
      <c r="BP1777">
        <v>40</v>
      </c>
      <c r="BQ1777">
        <v>20</v>
      </c>
      <c r="BR1777">
        <v>20</v>
      </c>
      <c r="BS1777" s="1">
        <v>44207</v>
      </c>
      <c r="BT1777" s="1">
        <v>44362</v>
      </c>
      <c r="BU1777" s="1">
        <v>44207</v>
      </c>
      <c r="BV1777" s="1">
        <v>44362</v>
      </c>
      <c r="BW1777" t="s">
        <v>136</v>
      </c>
      <c r="BX1777">
        <v>40</v>
      </c>
      <c r="BY1777">
        <v>0</v>
      </c>
      <c r="BZ1777">
        <v>7</v>
      </c>
      <c r="CA1777">
        <v>7</v>
      </c>
      <c r="CB1777">
        <v>7</v>
      </c>
      <c r="CC1777">
        <v>7</v>
      </c>
      <c r="CD1777">
        <v>7</v>
      </c>
      <c r="CE1777">
        <v>5</v>
      </c>
      <c r="CF1777" t="str">
        <f>"8:00 AM"</f>
        <v>8:00 AM</v>
      </c>
      <c r="CG1777" t="str">
        <f>"3:30 PM"</f>
        <v>3:30 PM</v>
      </c>
      <c r="CH1777" s="5">
        <v>14.52</v>
      </c>
      <c r="CI1777" t="s">
        <v>146</v>
      </c>
      <c r="CL1777" t="s">
        <v>136</v>
      </c>
      <c r="CM1777" t="s">
        <v>147</v>
      </c>
      <c r="CN1777" t="s">
        <v>148</v>
      </c>
      <c r="CO1777" t="s">
        <v>854</v>
      </c>
      <c r="CP1777" t="s">
        <v>149</v>
      </c>
      <c r="CQ1777">
        <v>3</v>
      </c>
      <c r="CR1777">
        <v>0</v>
      </c>
      <c r="CS1777" t="s">
        <v>136</v>
      </c>
      <c r="CT1777" t="s">
        <v>136</v>
      </c>
      <c r="CU1777" t="s">
        <v>136</v>
      </c>
      <c r="CV1777" t="s">
        <v>134</v>
      </c>
      <c r="CW1777" t="s">
        <v>134</v>
      </c>
      <c r="CX1777">
        <v>50</v>
      </c>
      <c r="CY1777" t="s">
        <v>134</v>
      </c>
      <c r="CZ1777" t="s">
        <v>134</v>
      </c>
      <c r="DA1777" t="s">
        <v>134</v>
      </c>
      <c r="DB1777" t="s">
        <v>134</v>
      </c>
      <c r="DC1777" t="s">
        <v>134</v>
      </c>
      <c r="DD1777" t="s">
        <v>136</v>
      </c>
      <c r="DF1777" t="s">
        <v>20787</v>
      </c>
      <c r="DG1777" t="s">
        <v>20788</v>
      </c>
      <c r="DH1777" t="s">
        <v>18337</v>
      </c>
      <c r="DI1777" t="s">
        <v>2685</v>
      </c>
      <c r="DJ1777" s="4">
        <v>43040</v>
      </c>
      <c r="DK1777" t="s">
        <v>858</v>
      </c>
      <c r="DL1777" t="s">
        <v>136</v>
      </c>
      <c r="DM1777">
        <v>1</v>
      </c>
      <c r="DN1777" t="s">
        <v>20788</v>
      </c>
      <c r="DO1777" t="s">
        <v>18337</v>
      </c>
      <c r="DP1777" t="s">
        <v>2685</v>
      </c>
      <c r="DQ1777" t="str">
        <f>"43040"</f>
        <v>43040</v>
      </c>
      <c r="DR1777" t="s">
        <v>858</v>
      </c>
      <c r="DS1777" t="s">
        <v>861</v>
      </c>
      <c r="DT1777">
        <v>1</v>
      </c>
      <c r="DU1777">
        <v>20</v>
      </c>
      <c r="DV1777" t="s">
        <v>134</v>
      </c>
      <c r="DW1777" t="s">
        <v>134</v>
      </c>
      <c r="DX1777" t="s">
        <v>134</v>
      </c>
      <c r="DY1777" t="s">
        <v>136</v>
      </c>
      <c r="DZ1777">
        <v>1</v>
      </c>
      <c r="EA1777" t="s">
        <v>134</v>
      </c>
      <c r="EB1777" s="5">
        <v>12.68</v>
      </c>
      <c r="EC1777" s="5">
        <v>12.68</v>
      </c>
      <c r="ED1777" s="5">
        <v>55</v>
      </c>
      <c r="EE1777" t="s">
        <v>148</v>
      </c>
      <c r="EF1777" t="s">
        <v>20785</v>
      </c>
      <c r="EG1777" t="s">
        <v>2694</v>
      </c>
      <c r="EH1777">
        <v>0</v>
      </c>
    </row>
    <row r="1778" spans="1:138" ht="15" customHeight="1" x14ac:dyDescent="0.35">
      <c r="A1778" t="s">
        <v>14370</v>
      </c>
      <c r="B1778" t="s">
        <v>157</v>
      </c>
      <c r="C1778" s="1">
        <v>44145.621568287039</v>
      </c>
      <c r="D1778" s="1">
        <v>44180</v>
      </c>
      <c r="E1778" t="s">
        <v>133</v>
      </c>
      <c r="F1778" t="s">
        <v>134</v>
      </c>
      <c r="G1778" t="s">
        <v>135</v>
      </c>
      <c r="H1778" t="s">
        <v>136</v>
      </c>
      <c r="I1778" t="s">
        <v>2587</v>
      </c>
      <c r="K1778" t="s">
        <v>2591</v>
      </c>
      <c r="M1778" t="s">
        <v>2589</v>
      </c>
      <c r="N1778" t="s">
        <v>2120</v>
      </c>
      <c r="O1778" s="4">
        <v>49403</v>
      </c>
      <c r="P1778" t="s">
        <v>140</v>
      </c>
      <c r="R1778">
        <v>16168020758</v>
      </c>
      <c r="T1778">
        <v>11511</v>
      </c>
      <c r="U1778" t="s">
        <v>2590</v>
      </c>
      <c r="V1778" t="s">
        <v>348</v>
      </c>
      <c r="W1778" t="s">
        <v>534</v>
      </c>
      <c r="X1778" t="s">
        <v>164</v>
      </c>
      <c r="Y1778" t="s">
        <v>2591</v>
      </c>
      <c r="AA1778" t="s">
        <v>2589</v>
      </c>
      <c r="AB1778" t="s">
        <v>2120</v>
      </c>
      <c r="AC1778" s="4">
        <v>49403</v>
      </c>
      <c r="AD1778" t="s">
        <v>140</v>
      </c>
      <c r="AF1778">
        <v>16168020758</v>
      </c>
      <c r="AH1778" t="s">
        <v>2592</v>
      </c>
      <c r="AI1778" t="s">
        <v>226</v>
      </c>
      <c r="AJ1778" t="s">
        <v>2593</v>
      </c>
      <c r="AK1778" t="s">
        <v>2594</v>
      </c>
      <c r="AL1778" t="s">
        <v>347</v>
      </c>
      <c r="AM1778" t="s">
        <v>2595</v>
      </c>
      <c r="AN1778" t="s">
        <v>2596</v>
      </c>
      <c r="AO1778" t="s">
        <v>2597</v>
      </c>
      <c r="AP1778" t="s">
        <v>2120</v>
      </c>
      <c r="AQ1778" s="4">
        <v>49503</v>
      </c>
      <c r="AR1778" t="s">
        <v>140</v>
      </c>
      <c r="AT1778">
        <v>16162335276</v>
      </c>
      <c r="AV1778" t="s">
        <v>2598</v>
      </c>
      <c r="AW1778" t="s">
        <v>2599</v>
      </c>
      <c r="AX1778" t="s">
        <v>2120</v>
      </c>
      <c r="AY1778" t="s">
        <v>2600</v>
      </c>
      <c r="AZ1778" t="s">
        <v>144</v>
      </c>
      <c r="BA1778" t="s">
        <v>145</v>
      </c>
      <c r="BB1778" t="s">
        <v>134</v>
      </c>
      <c r="BC1778" t="s">
        <v>134</v>
      </c>
      <c r="BD1778" t="s">
        <v>134</v>
      </c>
      <c r="BE1778" t="s">
        <v>134</v>
      </c>
      <c r="BF1778" t="s">
        <v>136</v>
      </c>
      <c r="BG1778" t="s">
        <v>134</v>
      </c>
      <c r="BH1778" t="s">
        <v>136</v>
      </c>
      <c r="BN1778" t="s">
        <v>14371</v>
      </c>
      <c r="BO1778" t="s">
        <v>381</v>
      </c>
      <c r="BP1778">
        <v>165</v>
      </c>
      <c r="BQ1778">
        <v>165</v>
      </c>
      <c r="BR1778">
        <v>165</v>
      </c>
      <c r="BS1778" s="1">
        <v>44204</v>
      </c>
      <c r="BT1778" s="1">
        <v>44495</v>
      </c>
      <c r="BU1778" s="1">
        <v>44204</v>
      </c>
      <c r="BV1778" s="1">
        <v>44495</v>
      </c>
      <c r="BW1778" t="s">
        <v>136</v>
      </c>
      <c r="BX1778">
        <v>36</v>
      </c>
      <c r="BY1778">
        <v>0</v>
      </c>
      <c r="BZ1778">
        <v>6</v>
      </c>
      <c r="CA1778">
        <v>6</v>
      </c>
      <c r="CB1778">
        <v>6</v>
      </c>
      <c r="CC1778">
        <v>6</v>
      </c>
      <c r="CD1778">
        <v>6</v>
      </c>
      <c r="CE1778">
        <v>6</v>
      </c>
      <c r="CF1778" t="str">
        <f>"8:00 AM"</f>
        <v>8:00 AM</v>
      </c>
      <c r="CG1778" t="str">
        <f>"2:00 PM"</f>
        <v>2:00 PM</v>
      </c>
      <c r="CH1778" s="5">
        <v>11.71</v>
      </c>
      <c r="CI1778" t="s">
        <v>146</v>
      </c>
      <c r="CL1778" t="s">
        <v>136</v>
      </c>
      <c r="CM1778" t="s">
        <v>147</v>
      </c>
      <c r="CN1778" t="s">
        <v>148</v>
      </c>
      <c r="CO1778" t="s">
        <v>3885</v>
      </c>
      <c r="CP1778" t="s">
        <v>149</v>
      </c>
      <c r="CQ1778">
        <v>3</v>
      </c>
      <c r="CR1778">
        <v>0</v>
      </c>
      <c r="CS1778" t="s">
        <v>136</v>
      </c>
      <c r="CT1778" t="s">
        <v>136</v>
      </c>
      <c r="CU1778" t="s">
        <v>136</v>
      </c>
      <c r="CV1778" t="s">
        <v>134</v>
      </c>
      <c r="CW1778" t="s">
        <v>134</v>
      </c>
      <c r="CX1778">
        <v>60</v>
      </c>
      <c r="CY1778" t="s">
        <v>134</v>
      </c>
      <c r="CZ1778" t="s">
        <v>136</v>
      </c>
      <c r="DA1778" t="s">
        <v>134</v>
      </c>
      <c r="DB1778" t="s">
        <v>134</v>
      </c>
      <c r="DC1778" t="s">
        <v>134</v>
      </c>
      <c r="DD1778" t="s">
        <v>136</v>
      </c>
      <c r="DF1778" t="s">
        <v>3886</v>
      </c>
      <c r="DG1778" t="s">
        <v>3887</v>
      </c>
      <c r="DH1778" t="s">
        <v>3888</v>
      </c>
      <c r="DI1778" t="s">
        <v>537</v>
      </c>
      <c r="DJ1778" s="4">
        <v>28078</v>
      </c>
      <c r="DK1778" t="s">
        <v>3889</v>
      </c>
      <c r="DL1778" t="s">
        <v>134</v>
      </c>
      <c r="DM1778">
        <v>5</v>
      </c>
      <c r="DN1778" t="s">
        <v>3890</v>
      </c>
      <c r="DO1778" t="s">
        <v>3891</v>
      </c>
      <c r="DP1778" t="s">
        <v>537</v>
      </c>
      <c r="DQ1778" t="str">
        <f>"28217"</f>
        <v>28217</v>
      </c>
      <c r="DR1778" t="s">
        <v>3889</v>
      </c>
      <c r="DS1778" t="s">
        <v>420</v>
      </c>
      <c r="DT1778">
        <v>40</v>
      </c>
      <c r="DU1778">
        <v>120</v>
      </c>
      <c r="DV1778" t="s">
        <v>134</v>
      </c>
      <c r="DW1778" t="s">
        <v>134</v>
      </c>
      <c r="DX1778" t="s">
        <v>134</v>
      </c>
      <c r="DY1778" t="s">
        <v>134</v>
      </c>
      <c r="DZ1778">
        <v>5</v>
      </c>
      <c r="EA1778" t="s">
        <v>136</v>
      </c>
      <c r="EC1778" s="5">
        <v>12.68</v>
      </c>
      <c r="ED1778" s="5">
        <v>55</v>
      </c>
      <c r="EE1778">
        <v>16168020758</v>
      </c>
      <c r="EF1778" t="s">
        <v>2592</v>
      </c>
      <c r="EG1778" t="s">
        <v>155</v>
      </c>
      <c r="EH1778">
        <v>0</v>
      </c>
    </row>
    <row r="1779" spans="1:138" ht="15" customHeight="1" x14ac:dyDescent="0.35">
      <c r="A1779" t="s">
        <v>24986</v>
      </c>
      <c r="B1779" t="s">
        <v>157</v>
      </c>
      <c r="C1779" s="1">
        <v>44133.742987500002</v>
      </c>
      <c r="D1779" s="1">
        <v>44180</v>
      </c>
      <c r="E1779" t="s">
        <v>579</v>
      </c>
      <c r="F1779" t="s">
        <v>136</v>
      </c>
      <c r="G1779" t="s">
        <v>135</v>
      </c>
      <c r="H1779" t="s">
        <v>136</v>
      </c>
      <c r="I1779" t="s">
        <v>14197</v>
      </c>
      <c r="K1779" t="s">
        <v>14205</v>
      </c>
      <c r="L1779" t="s">
        <v>24980</v>
      </c>
      <c r="M1779" t="s">
        <v>10209</v>
      </c>
      <c r="N1779" t="s">
        <v>592</v>
      </c>
      <c r="O1779" s="4">
        <v>82321</v>
      </c>
      <c r="P1779" t="s">
        <v>140</v>
      </c>
      <c r="R1779">
        <v>13073806120</v>
      </c>
      <c r="T1779">
        <v>1129</v>
      </c>
      <c r="U1779" t="s">
        <v>14201</v>
      </c>
      <c r="V1779" t="s">
        <v>7799</v>
      </c>
      <c r="X1779" t="s">
        <v>723</v>
      </c>
      <c r="Y1779" t="s">
        <v>14198</v>
      </c>
      <c r="Z1779" t="s">
        <v>14198</v>
      </c>
      <c r="AA1779" t="s">
        <v>14200</v>
      </c>
      <c r="AB1779" t="s">
        <v>1358</v>
      </c>
      <c r="AC1779" s="4">
        <v>80524</v>
      </c>
      <c r="AD1779" t="s">
        <v>140</v>
      </c>
      <c r="AF1779">
        <v>19705683898</v>
      </c>
      <c r="AH1779" t="s">
        <v>14202</v>
      </c>
      <c r="AI1779" t="s">
        <v>168</v>
      </c>
      <c r="AJ1779" t="s">
        <v>588</v>
      </c>
      <c r="AK1779" t="s">
        <v>589</v>
      </c>
      <c r="AM1779" t="s">
        <v>590</v>
      </c>
      <c r="AO1779" t="s">
        <v>591</v>
      </c>
      <c r="AP1779" t="s">
        <v>592</v>
      </c>
      <c r="AQ1779" s="4">
        <v>82601</v>
      </c>
      <c r="AR1779" t="s">
        <v>140</v>
      </c>
      <c r="AT1779">
        <v>13074722105</v>
      </c>
      <c r="AV1779" t="s">
        <v>593</v>
      </c>
      <c r="AW1779" t="s">
        <v>594</v>
      </c>
      <c r="AZ1779" t="s">
        <v>334</v>
      </c>
      <c r="BA1779" t="s">
        <v>335</v>
      </c>
      <c r="BB1779" t="s">
        <v>136</v>
      </c>
      <c r="BC1779" t="s">
        <v>136</v>
      </c>
      <c r="BD1779" t="s">
        <v>148</v>
      </c>
      <c r="BE1779" t="s">
        <v>136</v>
      </c>
      <c r="BF1779" t="s">
        <v>136</v>
      </c>
      <c r="BG1779" t="s">
        <v>134</v>
      </c>
      <c r="BH1779" t="s">
        <v>136</v>
      </c>
      <c r="BN1779" t="s">
        <v>24987</v>
      </c>
      <c r="BO1779" t="s">
        <v>652</v>
      </c>
      <c r="BP1779">
        <v>6</v>
      </c>
      <c r="BQ1779">
        <v>1</v>
      </c>
      <c r="BR1779">
        <v>1</v>
      </c>
      <c r="BS1779" s="1">
        <v>44197</v>
      </c>
      <c r="BT1779" s="1">
        <v>44500</v>
      </c>
      <c r="BU1779" s="1">
        <v>44197</v>
      </c>
      <c r="BV1779" s="1">
        <v>44500</v>
      </c>
      <c r="BW1779" t="s">
        <v>134</v>
      </c>
      <c r="CH1779" s="5">
        <v>1862.33</v>
      </c>
      <c r="CI1779" t="s">
        <v>597</v>
      </c>
      <c r="CJ1779">
        <v>0</v>
      </c>
      <c r="CK1779" t="s">
        <v>598</v>
      </c>
      <c r="CL1779" t="s">
        <v>136</v>
      </c>
      <c r="CM1779" t="s">
        <v>354</v>
      </c>
      <c r="CN1779" t="s">
        <v>599</v>
      </c>
      <c r="CO1779" t="s">
        <v>600</v>
      </c>
      <c r="CP1779" t="s">
        <v>149</v>
      </c>
      <c r="CQ1779">
        <v>6</v>
      </c>
      <c r="CR1779">
        <v>0</v>
      </c>
      <c r="CS1779" t="s">
        <v>136</v>
      </c>
      <c r="CT1779" t="s">
        <v>134</v>
      </c>
      <c r="CU1779" t="s">
        <v>136</v>
      </c>
      <c r="CV1779" t="s">
        <v>136</v>
      </c>
      <c r="CW1779" t="s">
        <v>134</v>
      </c>
      <c r="CX1779">
        <v>50</v>
      </c>
      <c r="CY1779" t="s">
        <v>134</v>
      </c>
      <c r="CZ1779" t="s">
        <v>136</v>
      </c>
      <c r="DA1779" t="s">
        <v>134</v>
      </c>
      <c r="DB1779" t="s">
        <v>136</v>
      </c>
      <c r="DC1779" t="s">
        <v>136</v>
      </c>
      <c r="DD1779" t="s">
        <v>136</v>
      </c>
      <c r="DF1779" t="s">
        <v>24988</v>
      </c>
      <c r="DG1779" t="s">
        <v>14205</v>
      </c>
      <c r="DH1779" t="s">
        <v>14200</v>
      </c>
      <c r="DI1779" t="s">
        <v>1358</v>
      </c>
      <c r="DJ1779" s="4">
        <v>80524</v>
      </c>
      <c r="DK1779" t="s">
        <v>14206</v>
      </c>
      <c r="DL1779" t="s">
        <v>136</v>
      </c>
      <c r="DM1779">
        <v>1</v>
      </c>
      <c r="DN1779" t="s">
        <v>14207</v>
      </c>
      <c r="DO1779" t="s">
        <v>14208</v>
      </c>
      <c r="DP1779" t="s">
        <v>1358</v>
      </c>
      <c r="DQ1779" t="str">
        <f>"80524"</f>
        <v>80524</v>
      </c>
      <c r="DR1779" t="s">
        <v>14206</v>
      </c>
      <c r="DS1779" t="s">
        <v>1099</v>
      </c>
      <c r="DT1779">
        <v>1</v>
      </c>
      <c r="DU1779">
        <v>2</v>
      </c>
      <c r="DV1779" t="s">
        <v>136</v>
      </c>
      <c r="DW1779" t="s">
        <v>136</v>
      </c>
      <c r="DX1779" t="s">
        <v>134</v>
      </c>
      <c r="DY1779" t="s">
        <v>136</v>
      </c>
      <c r="DZ1779">
        <v>1</v>
      </c>
      <c r="EA1779" t="s">
        <v>136</v>
      </c>
      <c r="EC1779" s="5">
        <v>12.68</v>
      </c>
      <c r="ED1779" s="5">
        <v>55</v>
      </c>
      <c r="EE1779">
        <v>13074722105</v>
      </c>
      <c r="EF1779" t="s">
        <v>593</v>
      </c>
      <c r="EG1779" t="s">
        <v>148</v>
      </c>
      <c r="EH1779">
        <v>0</v>
      </c>
    </row>
    <row r="1780" spans="1:138" ht="15" customHeight="1" x14ac:dyDescent="0.35">
      <c r="A1780" t="s">
        <v>17017</v>
      </c>
      <c r="B1780" t="s">
        <v>157</v>
      </c>
      <c r="C1780" s="1">
        <v>44137.709285532408</v>
      </c>
      <c r="D1780" s="1">
        <v>44180</v>
      </c>
      <c r="E1780" t="s">
        <v>133</v>
      </c>
      <c r="F1780" t="s">
        <v>136</v>
      </c>
      <c r="G1780" t="s">
        <v>135</v>
      </c>
      <c r="H1780" t="s">
        <v>136</v>
      </c>
      <c r="I1780" t="s">
        <v>5143</v>
      </c>
      <c r="K1780" t="s">
        <v>5144</v>
      </c>
      <c r="M1780" t="s">
        <v>5145</v>
      </c>
      <c r="N1780" t="s">
        <v>395</v>
      </c>
      <c r="O1780" s="4">
        <v>93263</v>
      </c>
      <c r="P1780" t="s">
        <v>140</v>
      </c>
      <c r="R1780">
        <v>16613337983</v>
      </c>
      <c r="T1780">
        <v>112910</v>
      </c>
      <c r="U1780" t="s">
        <v>5146</v>
      </c>
      <c r="V1780" t="s">
        <v>5147</v>
      </c>
      <c r="X1780" t="s">
        <v>5148</v>
      </c>
      <c r="Y1780" t="s">
        <v>5144</v>
      </c>
      <c r="AA1780" t="s">
        <v>5145</v>
      </c>
      <c r="AB1780" t="s">
        <v>395</v>
      </c>
      <c r="AC1780" s="4">
        <v>93263</v>
      </c>
      <c r="AD1780" t="s">
        <v>140</v>
      </c>
      <c r="AF1780">
        <v>16613337983</v>
      </c>
      <c r="AH1780" t="s">
        <v>148</v>
      </c>
      <c r="AI1780" t="s">
        <v>168</v>
      </c>
      <c r="AJ1780" t="s">
        <v>456</v>
      </c>
      <c r="AK1780" t="s">
        <v>457</v>
      </c>
      <c r="AM1780" t="s">
        <v>458</v>
      </c>
      <c r="AO1780" t="s">
        <v>459</v>
      </c>
      <c r="AP1780" t="s">
        <v>460</v>
      </c>
      <c r="AQ1780" s="4">
        <v>73737</v>
      </c>
      <c r="AR1780" t="s">
        <v>140</v>
      </c>
      <c r="AT1780">
        <v>15802274747</v>
      </c>
      <c r="AV1780" t="s">
        <v>461</v>
      </c>
      <c r="AW1780" t="s">
        <v>462</v>
      </c>
      <c r="AZ1780" t="s">
        <v>288</v>
      </c>
      <c r="BA1780" t="s">
        <v>289</v>
      </c>
      <c r="BB1780" t="s">
        <v>136</v>
      </c>
      <c r="BC1780" t="s">
        <v>136</v>
      </c>
      <c r="BD1780" t="s">
        <v>148</v>
      </c>
      <c r="BE1780" t="s">
        <v>136</v>
      </c>
      <c r="BF1780" t="s">
        <v>136</v>
      </c>
      <c r="BG1780" t="s">
        <v>134</v>
      </c>
      <c r="BH1780" t="s">
        <v>136</v>
      </c>
      <c r="BN1780" t="s">
        <v>17018</v>
      </c>
      <c r="BO1780" t="s">
        <v>965</v>
      </c>
      <c r="BP1780">
        <v>8</v>
      </c>
      <c r="BQ1780">
        <v>8</v>
      </c>
      <c r="BR1780">
        <v>8</v>
      </c>
      <c r="BS1780" s="1">
        <v>44205</v>
      </c>
      <c r="BT1780" s="1">
        <v>44500</v>
      </c>
      <c r="BU1780" s="1">
        <v>44205</v>
      </c>
      <c r="BV1780" s="1">
        <v>44500</v>
      </c>
      <c r="BW1780" t="s">
        <v>136</v>
      </c>
      <c r="BX1780">
        <v>46</v>
      </c>
      <c r="BY1780">
        <v>0</v>
      </c>
      <c r="BZ1780">
        <v>8</v>
      </c>
      <c r="CA1780">
        <v>8</v>
      </c>
      <c r="CB1780">
        <v>8</v>
      </c>
      <c r="CC1780">
        <v>8</v>
      </c>
      <c r="CD1780">
        <v>8</v>
      </c>
      <c r="CE1780">
        <v>6</v>
      </c>
      <c r="CF1780" t="str">
        <f>"8:00 AM"</f>
        <v>8:00 AM</v>
      </c>
      <c r="CG1780" t="str">
        <f>"5:00 PM"</f>
        <v>5:00 PM</v>
      </c>
      <c r="CH1780" s="5">
        <v>11.71</v>
      </c>
      <c r="CI1780" t="s">
        <v>146</v>
      </c>
      <c r="CL1780" t="s">
        <v>136</v>
      </c>
      <c r="CM1780" t="s">
        <v>312</v>
      </c>
      <c r="CN1780" t="s">
        <v>148</v>
      </c>
      <c r="CO1780" t="s">
        <v>465</v>
      </c>
      <c r="CP1780" t="s">
        <v>149</v>
      </c>
      <c r="CQ1780">
        <v>3</v>
      </c>
      <c r="CR1780">
        <v>0</v>
      </c>
      <c r="CS1780" t="s">
        <v>136</v>
      </c>
      <c r="CT1780" t="s">
        <v>134</v>
      </c>
      <c r="CU1780" t="s">
        <v>136</v>
      </c>
      <c r="CV1780" t="s">
        <v>134</v>
      </c>
      <c r="CW1780" t="s">
        <v>134</v>
      </c>
      <c r="CX1780">
        <v>75</v>
      </c>
      <c r="CY1780" t="s">
        <v>134</v>
      </c>
      <c r="CZ1780" t="s">
        <v>134</v>
      </c>
      <c r="DA1780" t="s">
        <v>134</v>
      </c>
      <c r="DB1780" t="s">
        <v>136</v>
      </c>
      <c r="DC1780" t="s">
        <v>134</v>
      </c>
      <c r="DD1780" t="s">
        <v>136</v>
      </c>
      <c r="DF1780" t="s">
        <v>466</v>
      </c>
      <c r="DG1780" t="s">
        <v>17019</v>
      </c>
      <c r="DH1780" t="s">
        <v>316</v>
      </c>
      <c r="DI1780" t="s">
        <v>139</v>
      </c>
      <c r="DJ1780" s="4">
        <v>33982</v>
      </c>
      <c r="DK1780" t="s">
        <v>317</v>
      </c>
      <c r="DL1780" t="s">
        <v>134</v>
      </c>
      <c r="DM1780">
        <v>4</v>
      </c>
      <c r="DN1780" t="s">
        <v>17020</v>
      </c>
      <c r="DO1780" t="s">
        <v>195</v>
      </c>
      <c r="DP1780" t="s">
        <v>139</v>
      </c>
      <c r="DQ1780" t="str">
        <f>"33920"</f>
        <v>33920</v>
      </c>
      <c r="DR1780" t="s">
        <v>713</v>
      </c>
      <c r="DS1780" t="s">
        <v>296</v>
      </c>
      <c r="DT1780">
        <v>1</v>
      </c>
      <c r="DU1780">
        <v>9</v>
      </c>
      <c r="DV1780" t="s">
        <v>134</v>
      </c>
      <c r="DW1780" t="s">
        <v>134</v>
      </c>
      <c r="DX1780" t="s">
        <v>134</v>
      </c>
      <c r="DY1780" t="s">
        <v>134</v>
      </c>
      <c r="DZ1780">
        <v>7</v>
      </c>
      <c r="EA1780" t="s">
        <v>136</v>
      </c>
      <c r="EC1780" s="5">
        <v>12.68</v>
      </c>
      <c r="ED1780" s="5">
        <v>55</v>
      </c>
      <c r="EE1780">
        <v>16613337983</v>
      </c>
      <c r="EF1780" t="s">
        <v>5152</v>
      </c>
      <c r="EG1780" t="s">
        <v>148</v>
      </c>
      <c r="EH1780">
        <v>0</v>
      </c>
    </row>
    <row r="1781" spans="1:138" ht="15" customHeight="1" x14ac:dyDescent="0.35">
      <c r="A1781" t="s">
        <v>27192</v>
      </c>
      <c r="B1781" t="s">
        <v>157</v>
      </c>
      <c r="C1781" s="1">
        <v>44138.678116435185</v>
      </c>
      <c r="D1781" s="1">
        <v>44180</v>
      </c>
      <c r="E1781" t="s">
        <v>133</v>
      </c>
      <c r="F1781" t="s">
        <v>134</v>
      </c>
      <c r="G1781" t="s">
        <v>135</v>
      </c>
      <c r="H1781" t="s">
        <v>136</v>
      </c>
      <c r="I1781" t="s">
        <v>27193</v>
      </c>
      <c r="K1781" t="s">
        <v>27194</v>
      </c>
      <c r="L1781" t="s">
        <v>27195</v>
      </c>
      <c r="M1781" t="s">
        <v>26156</v>
      </c>
      <c r="N1781" t="s">
        <v>1128</v>
      </c>
      <c r="O1781" s="4" t="s">
        <v>27704</v>
      </c>
      <c r="P1781" t="s">
        <v>140</v>
      </c>
      <c r="R1781">
        <v>17014853350</v>
      </c>
      <c r="T1781">
        <v>112910</v>
      </c>
      <c r="U1781" t="s">
        <v>27196</v>
      </c>
      <c r="V1781" t="s">
        <v>27197</v>
      </c>
      <c r="X1781" t="s">
        <v>1597</v>
      </c>
      <c r="Y1781" t="s">
        <v>27194</v>
      </c>
      <c r="Z1781" t="s">
        <v>27195</v>
      </c>
      <c r="AA1781" t="s">
        <v>27198</v>
      </c>
      <c r="AB1781" t="s">
        <v>1128</v>
      </c>
      <c r="AC1781" s="4" t="s">
        <v>27704</v>
      </c>
      <c r="AD1781" t="s">
        <v>140</v>
      </c>
      <c r="AF1781">
        <v>17014853350</v>
      </c>
      <c r="AH1781" t="s">
        <v>1599</v>
      </c>
      <c r="AI1781" t="s">
        <v>168</v>
      </c>
      <c r="AJ1781" t="s">
        <v>913</v>
      </c>
      <c r="AK1781" t="s">
        <v>914</v>
      </c>
      <c r="AL1781" t="s">
        <v>845</v>
      </c>
      <c r="AM1781" t="s">
        <v>561</v>
      </c>
      <c r="AN1781" t="s">
        <v>562</v>
      </c>
      <c r="AO1781" t="s">
        <v>563</v>
      </c>
      <c r="AP1781" t="s">
        <v>564</v>
      </c>
      <c r="AQ1781" s="4">
        <v>22949</v>
      </c>
      <c r="AR1781" t="s">
        <v>140</v>
      </c>
      <c r="AT1781">
        <v>14342634300</v>
      </c>
      <c r="AV1781" t="s">
        <v>1600</v>
      </c>
      <c r="AW1781" t="s">
        <v>566</v>
      </c>
      <c r="AZ1781" t="s">
        <v>334</v>
      </c>
      <c r="BA1781" t="s">
        <v>335</v>
      </c>
      <c r="BB1781" t="s">
        <v>134</v>
      </c>
      <c r="BC1781" t="s">
        <v>134</v>
      </c>
      <c r="BD1781" t="s">
        <v>134</v>
      </c>
      <c r="BE1781" t="s">
        <v>134</v>
      </c>
      <c r="BF1781" t="s">
        <v>136</v>
      </c>
      <c r="BG1781" t="s">
        <v>134</v>
      </c>
      <c r="BH1781" t="s">
        <v>136</v>
      </c>
      <c r="BI1781" t="s">
        <v>1601</v>
      </c>
      <c r="BJ1781" t="s">
        <v>1602</v>
      </c>
      <c r="BK1781" t="s">
        <v>1603</v>
      </c>
      <c r="BL1781" t="s">
        <v>566</v>
      </c>
      <c r="BM1781" t="s">
        <v>1599</v>
      </c>
      <c r="BN1781" t="s">
        <v>27199</v>
      </c>
      <c r="BO1781" t="s">
        <v>1605</v>
      </c>
      <c r="BP1781">
        <v>16</v>
      </c>
      <c r="BQ1781">
        <v>16</v>
      </c>
      <c r="BR1781">
        <v>16</v>
      </c>
      <c r="BS1781" s="1">
        <v>44211</v>
      </c>
      <c r="BT1781" s="1">
        <v>44515</v>
      </c>
      <c r="BU1781" s="1">
        <v>44211</v>
      </c>
      <c r="BV1781" s="1">
        <v>44515</v>
      </c>
      <c r="BW1781" t="s">
        <v>136</v>
      </c>
      <c r="BX1781">
        <v>45</v>
      </c>
      <c r="BY1781">
        <v>0</v>
      </c>
      <c r="BZ1781">
        <v>8</v>
      </c>
      <c r="CA1781">
        <v>8</v>
      </c>
      <c r="CB1781">
        <v>8</v>
      </c>
      <c r="CC1781">
        <v>8</v>
      </c>
      <c r="CD1781">
        <v>8</v>
      </c>
      <c r="CE1781">
        <v>5</v>
      </c>
      <c r="CF1781" t="str">
        <f>"7:00 AM"</f>
        <v>7:00 AM</v>
      </c>
      <c r="CG1781" t="str">
        <f>"3:30 PM"</f>
        <v>3:30 PM</v>
      </c>
      <c r="CH1781" s="5">
        <v>14.77</v>
      </c>
      <c r="CI1781" t="s">
        <v>146</v>
      </c>
      <c r="CL1781" t="s">
        <v>136</v>
      </c>
      <c r="CM1781" t="s">
        <v>312</v>
      </c>
      <c r="CN1781" t="s">
        <v>148</v>
      </c>
      <c r="CO1781" t="s">
        <v>9692</v>
      </c>
      <c r="CP1781" t="s">
        <v>149</v>
      </c>
      <c r="CQ1781">
        <v>3</v>
      </c>
      <c r="CR1781">
        <v>0</v>
      </c>
      <c r="CS1781" t="s">
        <v>136</v>
      </c>
      <c r="CT1781" t="s">
        <v>134</v>
      </c>
      <c r="CU1781" t="s">
        <v>136</v>
      </c>
      <c r="CV1781" t="s">
        <v>134</v>
      </c>
      <c r="CW1781" t="s">
        <v>134</v>
      </c>
      <c r="CX1781">
        <v>60</v>
      </c>
      <c r="CY1781" t="s">
        <v>134</v>
      </c>
      <c r="CZ1781" t="s">
        <v>134</v>
      </c>
      <c r="DA1781" t="s">
        <v>134</v>
      </c>
      <c r="DB1781" t="s">
        <v>134</v>
      </c>
      <c r="DC1781" t="s">
        <v>134</v>
      </c>
      <c r="DD1781" t="s">
        <v>136</v>
      </c>
      <c r="DF1781" t="s">
        <v>27200</v>
      </c>
      <c r="DG1781" t="s">
        <v>27201</v>
      </c>
      <c r="DH1781" t="s">
        <v>21018</v>
      </c>
      <c r="DI1781" t="s">
        <v>395</v>
      </c>
      <c r="DJ1781" s="4">
        <v>95658</v>
      </c>
      <c r="DK1781" t="s">
        <v>469</v>
      </c>
      <c r="DL1781" t="s">
        <v>134</v>
      </c>
      <c r="DM1781">
        <v>13</v>
      </c>
      <c r="DN1781" t="s">
        <v>27202</v>
      </c>
      <c r="DO1781" t="s">
        <v>21018</v>
      </c>
      <c r="DP1781" t="s">
        <v>395</v>
      </c>
      <c r="DQ1781" t="str">
        <f>"95658"</f>
        <v>95658</v>
      </c>
      <c r="DR1781" t="s">
        <v>469</v>
      </c>
      <c r="DS1781" t="s">
        <v>27203</v>
      </c>
      <c r="DT1781">
        <v>1</v>
      </c>
      <c r="DU1781">
        <v>16</v>
      </c>
      <c r="DV1781" t="s">
        <v>134</v>
      </c>
      <c r="DW1781" t="s">
        <v>134</v>
      </c>
      <c r="DX1781" t="s">
        <v>134</v>
      </c>
      <c r="DY1781" t="s">
        <v>134</v>
      </c>
      <c r="DZ1781">
        <v>3</v>
      </c>
      <c r="EA1781" t="s">
        <v>136</v>
      </c>
      <c r="EC1781" s="5">
        <v>12.68</v>
      </c>
      <c r="ED1781" s="5">
        <v>55</v>
      </c>
      <c r="EE1781" t="s">
        <v>27204</v>
      </c>
      <c r="EF1781" t="s">
        <v>577</v>
      </c>
      <c r="EH1781">
        <v>0</v>
      </c>
    </row>
    <row r="1782" spans="1:138" ht="15" customHeight="1" x14ac:dyDescent="0.35">
      <c r="A1782" t="s">
        <v>8957</v>
      </c>
      <c r="B1782" t="s">
        <v>157</v>
      </c>
      <c r="C1782" s="1">
        <v>44147.801384722225</v>
      </c>
      <c r="D1782" s="1">
        <v>44180</v>
      </c>
      <c r="E1782" t="s">
        <v>133</v>
      </c>
      <c r="F1782" t="s">
        <v>136</v>
      </c>
      <c r="G1782" t="s">
        <v>135</v>
      </c>
      <c r="H1782" t="s">
        <v>136</v>
      </c>
      <c r="I1782" t="s">
        <v>8958</v>
      </c>
      <c r="K1782" t="s">
        <v>8959</v>
      </c>
      <c r="M1782" t="s">
        <v>631</v>
      </c>
      <c r="N1782" t="s">
        <v>395</v>
      </c>
      <c r="O1782" s="4">
        <v>96073</v>
      </c>
      <c r="P1782" t="s">
        <v>140</v>
      </c>
      <c r="R1782">
        <v>15302272489</v>
      </c>
      <c r="T1782">
        <v>112910</v>
      </c>
      <c r="U1782" t="s">
        <v>8960</v>
      </c>
      <c r="V1782" t="s">
        <v>2795</v>
      </c>
      <c r="W1782" t="s">
        <v>1267</v>
      </c>
      <c r="X1782" t="s">
        <v>164</v>
      </c>
      <c r="Y1782" t="s">
        <v>8959</v>
      </c>
      <c r="AA1782" t="s">
        <v>631</v>
      </c>
      <c r="AB1782" t="s">
        <v>395</v>
      </c>
      <c r="AC1782" s="4">
        <v>96073</v>
      </c>
      <c r="AD1782" t="s">
        <v>140</v>
      </c>
      <c r="AF1782">
        <v>15302272489</v>
      </c>
      <c r="AH1782" t="s">
        <v>148</v>
      </c>
      <c r="AI1782" t="s">
        <v>168</v>
      </c>
      <c r="AJ1782" t="s">
        <v>456</v>
      </c>
      <c r="AK1782" t="s">
        <v>457</v>
      </c>
      <c r="AM1782" t="s">
        <v>458</v>
      </c>
      <c r="AO1782" t="s">
        <v>459</v>
      </c>
      <c r="AP1782" t="s">
        <v>460</v>
      </c>
      <c r="AQ1782" s="4">
        <v>73737</v>
      </c>
      <c r="AR1782" t="s">
        <v>140</v>
      </c>
      <c r="AT1782">
        <v>15802274747</v>
      </c>
      <c r="AV1782" t="s">
        <v>461</v>
      </c>
      <c r="AW1782" t="s">
        <v>462</v>
      </c>
      <c r="AZ1782" t="s">
        <v>334</v>
      </c>
      <c r="BA1782" t="s">
        <v>335</v>
      </c>
      <c r="BB1782" t="s">
        <v>136</v>
      </c>
      <c r="BC1782" t="s">
        <v>136</v>
      </c>
      <c r="BD1782" t="s">
        <v>148</v>
      </c>
      <c r="BE1782" t="s">
        <v>136</v>
      </c>
      <c r="BF1782" t="s">
        <v>136</v>
      </c>
      <c r="BG1782" t="s">
        <v>134</v>
      </c>
      <c r="BH1782" t="s">
        <v>136</v>
      </c>
      <c r="BN1782" t="s">
        <v>8961</v>
      </c>
      <c r="BO1782" t="s">
        <v>464</v>
      </c>
      <c r="BP1782">
        <v>10</v>
      </c>
      <c r="BQ1782">
        <v>10</v>
      </c>
      <c r="BR1782">
        <v>10</v>
      </c>
      <c r="BS1782" s="1">
        <v>44211</v>
      </c>
      <c r="BT1782" s="1">
        <v>44392</v>
      </c>
      <c r="BU1782" s="1">
        <v>44211</v>
      </c>
      <c r="BV1782" s="1">
        <v>44392</v>
      </c>
      <c r="BW1782" t="s">
        <v>136</v>
      </c>
      <c r="BX1782">
        <v>48</v>
      </c>
      <c r="BY1782">
        <v>0</v>
      </c>
      <c r="BZ1782">
        <v>8</v>
      </c>
      <c r="CA1782">
        <v>8</v>
      </c>
      <c r="CB1782">
        <v>8</v>
      </c>
      <c r="CC1782">
        <v>8</v>
      </c>
      <c r="CD1782">
        <v>8</v>
      </c>
      <c r="CE1782">
        <v>8</v>
      </c>
      <c r="CF1782" t="str">
        <f>"8:00 AM"</f>
        <v>8:00 AM</v>
      </c>
      <c r="CG1782" t="str">
        <f>"5:00 PM"</f>
        <v>5:00 PM</v>
      </c>
      <c r="CH1782" s="5">
        <v>14.77</v>
      </c>
      <c r="CI1782" t="s">
        <v>146</v>
      </c>
      <c r="CL1782" t="s">
        <v>136</v>
      </c>
      <c r="CM1782" t="s">
        <v>312</v>
      </c>
      <c r="CN1782" t="s">
        <v>148</v>
      </c>
      <c r="CO1782" t="s">
        <v>465</v>
      </c>
      <c r="CP1782" t="s">
        <v>149</v>
      </c>
      <c r="CQ1782">
        <v>3</v>
      </c>
      <c r="CR1782">
        <v>0</v>
      </c>
      <c r="CS1782" t="s">
        <v>136</v>
      </c>
      <c r="CT1782" t="s">
        <v>134</v>
      </c>
      <c r="CU1782" t="s">
        <v>136</v>
      </c>
      <c r="CV1782" t="s">
        <v>134</v>
      </c>
      <c r="CW1782" t="s">
        <v>134</v>
      </c>
      <c r="CX1782">
        <v>75</v>
      </c>
      <c r="CY1782" t="s">
        <v>134</v>
      </c>
      <c r="CZ1782" t="s">
        <v>134</v>
      </c>
      <c r="DA1782" t="s">
        <v>134</v>
      </c>
      <c r="DB1782" t="s">
        <v>136</v>
      </c>
      <c r="DC1782" t="s">
        <v>134</v>
      </c>
      <c r="DD1782" t="s">
        <v>136</v>
      </c>
      <c r="DF1782" t="s">
        <v>466</v>
      </c>
      <c r="DG1782" t="s">
        <v>8962</v>
      </c>
      <c r="DH1782" t="s">
        <v>631</v>
      </c>
      <c r="DI1782" t="s">
        <v>395</v>
      </c>
      <c r="DJ1782" s="4">
        <v>96073</v>
      </c>
      <c r="DK1782" t="s">
        <v>637</v>
      </c>
      <c r="DL1782" t="s">
        <v>136</v>
      </c>
      <c r="DM1782">
        <v>1</v>
      </c>
      <c r="DN1782" t="s">
        <v>8963</v>
      </c>
      <c r="DO1782" t="s">
        <v>631</v>
      </c>
      <c r="DP1782" t="s">
        <v>395</v>
      </c>
      <c r="DQ1782" t="str">
        <f>"96073"</f>
        <v>96073</v>
      </c>
      <c r="DR1782" t="s">
        <v>637</v>
      </c>
      <c r="DS1782" t="s">
        <v>296</v>
      </c>
      <c r="DT1782">
        <v>1</v>
      </c>
      <c r="DU1782">
        <v>6</v>
      </c>
      <c r="DV1782" t="s">
        <v>134</v>
      </c>
      <c r="DW1782" t="s">
        <v>134</v>
      </c>
      <c r="DX1782" t="s">
        <v>134</v>
      </c>
      <c r="DY1782" t="s">
        <v>134</v>
      </c>
      <c r="DZ1782">
        <v>3</v>
      </c>
      <c r="EA1782" t="s">
        <v>136</v>
      </c>
      <c r="EC1782" s="5">
        <v>12.68</v>
      </c>
      <c r="ED1782" s="5">
        <v>55</v>
      </c>
      <c r="EE1782">
        <v>15302272489</v>
      </c>
      <c r="EF1782" t="s">
        <v>8964</v>
      </c>
      <c r="EG1782" t="s">
        <v>148</v>
      </c>
      <c r="EH1782">
        <v>0</v>
      </c>
    </row>
    <row r="1783" spans="1:138" ht="15" customHeight="1" x14ac:dyDescent="0.35">
      <c r="A1783" t="s">
        <v>24804</v>
      </c>
      <c r="B1783" t="s">
        <v>157</v>
      </c>
      <c r="C1783" s="1">
        <v>44147.681122800925</v>
      </c>
      <c r="D1783" s="1">
        <v>44180</v>
      </c>
      <c r="E1783" t="s">
        <v>133</v>
      </c>
      <c r="F1783" t="s">
        <v>136</v>
      </c>
      <c r="G1783" t="s">
        <v>135</v>
      </c>
      <c r="H1783" t="s">
        <v>136</v>
      </c>
      <c r="I1783" t="s">
        <v>8893</v>
      </c>
      <c r="K1783" t="s">
        <v>8894</v>
      </c>
      <c r="M1783" t="s">
        <v>771</v>
      </c>
      <c r="N1783" t="s">
        <v>246</v>
      </c>
      <c r="O1783" s="4">
        <v>70535</v>
      </c>
      <c r="P1783" t="s">
        <v>140</v>
      </c>
      <c r="R1783">
        <v>13372078523</v>
      </c>
      <c r="T1783">
        <v>112512</v>
      </c>
      <c r="U1783" t="s">
        <v>2425</v>
      </c>
      <c r="V1783" t="s">
        <v>7474</v>
      </c>
      <c r="W1783" t="s">
        <v>229</v>
      </c>
      <c r="X1783" t="s">
        <v>164</v>
      </c>
      <c r="Y1783" t="s">
        <v>8894</v>
      </c>
      <c r="AA1783" t="s">
        <v>771</v>
      </c>
      <c r="AB1783" t="s">
        <v>246</v>
      </c>
      <c r="AC1783" s="4">
        <v>70535</v>
      </c>
      <c r="AD1783" t="s">
        <v>140</v>
      </c>
      <c r="AF1783">
        <v>13372078523</v>
      </c>
      <c r="AH1783" t="s">
        <v>8895</v>
      </c>
      <c r="AI1783" t="s">
        <v>168</v>
      </c>
      <c r="AJ1783" t="s">
        <v>2425</v>
      </c>
      <c r="AK1783" t="s">
        <v>2426</v>
      </c>
      <c r="AL1783" t="s">
        <v>509</v>
      </c>
      <c r="AM1783" t="s">
        <v>2427</v>
      </c>
      <c r="AO1783" t="s">
        <v>345</v>
      </c>
      <c r="AP1783" t="s">
        <v>246</v>
      </c>
      <c r="AQ1783" s="4">
        <v>70526</v>
      </c>
      <c r="AR1783" t="s">
        <v>140</v>
      </c>
      <c r="AT1783">
        <v>13377835693</v>
      </c>
      <c r="AU1783">
        <v>3010</v>
      </c>
      <c r="AV1783" t="s">
        <v>2428</v>
      </c>
      <c r="AW1783" t="s">
        <v>2429</v>
      </c>
      <c r="AZ1783" t="s">
        <v>334</v>
      </c>
      <c r="BA1783" t="s">
        <v>335</v>
      </c>
      <c r="BB1783" t="s">
        <v>136</v>
      </c>
      <c r="BC1783" t="s">
        <v>136</v>
      </c>
      <c r="BD1783" t="s">
        <v>148</v>
      </c>
      <c r="BE1783" t="s">
        <v>136</v>
      </c>
      <c r="BF1783" t="s">
        <v>136</v>
      </c>
      <c r="BG1783" t="s">
        <v>134</v>
      </c>
      <c r="BH1783" t="s">
        <v>136</v>
      </c>
      <c r="BN1783" t="s">
        <v>24805</v>
      </c>
      <c r="BO1783" t="s">
        <v>24806</v>
      </c>
      <c r="BP1783">
        <v>9</v>
      </c>
      <c r="BQ1783">
        <v>9</v>
      </c>
      <c r="BR1783">
        <v>9</v>
      </c>
      <c r="BS1783" s="1">
        <v>44198</v>
      </c>
      <c r="BT1783" s="1">
        <v>44389</v>
      </c>
      <c r="BU1783" s="1">
        <v>44198</v>
      </c>
      <c r="BV1783" s="1">
        <v>44389</v>
      </c>
      <c r="BW1783" t="s">
        <v>136</v>
      </c>
      <c r="BX1783">
        <v>35</v>
      </c>
      <c r="BY1783">
        <v>0</v>
      </c>
      <c r="BZ1783">
        <v>6</v>
      </c>
      <c r="CA1783">
        <v>6</v>
      </c>
      <c r="CB1783">
        <v>6</v>
      </c>
      <c r="CC1783">
        <v>6</v>
      </c>
      <c r="CD1783">
        <v>6</v>
      </c>
      <c r="CE1783">
        <v>5</v>
      </c>
      <c r="CF1783" t="str">
        <f>"7:00 AM"</f>
        <v>7:00 AM</v>
      </c>
      <c r="CG1783" t="str">
        <f>"1:00 PM"</f>
        <v>1:00 PM</v>
      </c>
      <c r="CH1783" s="5">
        <v>11.83</v>
      </c>
      <c r="CI1783" t="s">
        <v>146</v>
      </c>
      <c r="CL1783" t="s">
        <v>134</v>
      </c>
      <c r="CM1783" t="s">
        <v>147</v>
      </c>
      <c r="CN1783" t="s">
        <v>148</v>
      </c>
      <c r="CO1783" t="s">
        <v>2548</v>
      </c>
      <c r="CP1783" t="s">
        <v>149</v>
      </c>
      <c r="CQ1783">
        <v>0</v>
      </c>
      <c r="CR1783">
        <v>0</v>
      </c>
      <c r="CS1783" t="s">
        <v>136</v>
      </c>
      <c r="CT1783" t="s">
        <v>136</v>
      </c>
      <c r="CU1783" t="s">
        <v>136</v>
      </c>
      <c r="CV1783" t="s">
        <v>134</v>
      </c>
      <c r="CW1783" t="s">
        <v>134</v>
      </c>
      <c r="CX1783">
        <v>50</v>
      </c>
      <c r="CY1783" t="s">
        <v>134</v>
      </c>
      <c r="CZ1783" t="s">
        <v>134</v>
      </c>
      <c r="DA1783" t="s">
        <v>134</v>
      </c>
      <c r="DB1783" t="s">
        <v>134</v>
      </c>
      <c r="DC1783" t="s">
        <v>134</v>
      </c>
      <c r="DD1783" t="s">
        <v>136</v>
      </c>
      <c r="DF1783" t="s">
        <v>2433</v>
      </c>
      <c r="DG1783" t="s">
        <v>24807</v>
      </c>
      <c r="DH1783" t="s">
        <v>771</v>
      </c>
      <c r="DI1783" t="s">
        <v>246</v>
      </c>
      <c r="DJ1783" s="4">
        <v>70535</v>
      </c>
      <c r="DK1783" t="s">
        <v>268</v>
      </c>
      <c r="DL1783" t="s">
        <v>134</v>
      </c>
      <c r="DM1783">
        <v>2</v>
      </c>
      <c r="DN1783" t="s">
        <v>8897</v>
      </c>
      <c r="DO1783" t="s">
        <v>771</v>
      </c>
      <c r="DP1783" t="s">
        <v>246</v>
      </c>
      <c r="DQ1783" t="str">
        <f>"70535"</f>
        <v>70535</v>
      </c>
      <c r="DR1783" t="s">
        <v>268</v>
      </c>
      <c r="DS1783" t="s">
        <v>497</v>
      </c>
      <c r="DT1783">
        <v>1</v>
      </c>
      <c r="DU1783">
        <v>9</v>
      </c>
      <c r="DV1783" t="s">
        <v>136</v>
      </c>
      <c r="DW1783" t="s">
        <v>134</v>
      </c>
      <c r="DX1783" t="s">
        <v>136</v>
      </c>
      <c r="DY1783" t="s">
        <v>134</v>
      </c>
      <c r="DZ1783">
        <v>3</v>
      </c>
      <c r="EA1783" t="s">
        <v>136</v>
      </c>
      <c r="EC1783" s="5">
        <v>12.68</v>
      </c>
      <c r="ED1783" s="5">
        <v>55</v>
      </c>
      <c r="EE1783">
        <v>13372078523</v>
      </c>
      <c r="EF1783" t="s">
        <v>8895</v>
      </c>
      <c r="EG1783" t="s">
        <v>148</v>
      </c>
      <c r="EH1783">
        <v>1</v>
      </c>
    </row>
    <row r="1784" spans="1:138" ht="15" customHeight="1" x14ac:dyDescent="0.35">
      <c r="A1784" t="s">
        <v>8892</v>
      </c>
      <c r="B1784" t="s">
        <v>157</v>
      </c>
      <c r="C1784" s="1">
        <v>44147.67957025463</v>
      </c>
      <c r="D1784" s="1">
        <v>44180</v>
      </c>
      <c r="E1784" t="s">
        <v>133</v>
      </c>
      <c r="F1784" t="s">
        <v>136</v>
      </c>
      <c r="G1784" t="s">
        <v>135</v>
      </c>
      <c r="H1784" t="s">
        <v>136</v>
      </c>
      <c r="I1784" t="s">
        <v>8893</v>
      </c>
      <c r="K1784" t="s">
        <v>8894</v>
      </c>
      <c r="M1784" t="s">
        <v>771</v>
      </c>
      <c r="N1784" t="s">
        <v>246</v>
      </c>
      <c r="O1784" s="4">
        <v>70535</v>
      </c>
      <c r="P1784" t="s">
        <v>140</v>
      </c>
      <c r="R1784">
        <v>13372078523</v>
      </c>
      <c r="T1784">
        <v>111160</v>
      </c>
      <c r="U1784" t="s">
        <v>2425</v>
      </c>
      <c r="V1784" t="s">
        <v>7474</v>
      </c>
      <c r="W1784" t="s">
        <v>229</v>
      </c>
      <c r="X1784" t="s">
        <v>164</v>
      </c>
      <c r="Y1784" t="s">
        <v>8894</v>
      </c>
      <c r="AA1784" t="s">
        <v>771</v>
      </c>
      <c r="AB1784" t="s">
        <v>246</v>
      </c>
      <c r="AC1784" s="4">
        <v>70535</v>
      </c>
      <c r="AD1784" t="s">
        <v>140</v>
      </c>
      <c r="AF1784">
        <v>13372078523</v>
      </c>
      <c r="AH1784" t="s">
        <v>8895</v>
      </c>
      <c r="AI1784" t="s">
        <v>168</v>
      </c>
      <c r="AJ1784" t="s">
        <v>2425</v>
      </c>
      <c r="AK1784" t="s">
        <v>2426</v>
      </c>
      <c r="AL1784" t="s">
        <v>509</v>
      </c>
      <c r="AM1784" t="s">
        <v>2427</v>
      </c>
      <c r="AO1784" t="s">
        <v>345</v>
      </c>
      <c r="AP1784" t="s">
        <v>246</v>
      </c>
      <c r="AQ1784" s="4">
        <v>70526</v>
      </c>
      <c r="AR1784" t="s">
        <v>140</v>
      </c>
      <c r="AT1784">
        <v>13377835693</v>
      </c>
      <c r="AU1784">
        <v>3010</v>
      </c>
      <c r="AV1784" t="s">
        <v>2428</v>
      </c>
      <c r="AW1784" t="s">
        <v>2429</v>
      </c>
      <c r="AZ1784" t="s">
        <v>334</v>
      </c>
      <c r="BA1784" t="s">
        <v>335</v>
      </c>
      <c r="BB1784" t="s">
        <v>136</v>
      </c>
      <c r="BC1784" t="s">
        <v>136</v>
      </c>
      <c r="BD1784" t="s">
        <v>148</v>
      </c>
      <c r="BE1784" t="s">
        <v>136</v>
      </c>
      <c r="BF1784" t="s">
        <v>136</v>
      </c>
      <c r="BG1784" t="s">
        <v>134</v>
      </c>
      <c r="BH1784" t="s">
        <v>136</v>
      </c>
      <c r="BN1784" t="s">
        <v>8896</v>
      </c>
      <c r="BO1784" t="s">
        <v>2547</v>
      </c>
      <c r="BP1784">
        <v>2</v>
      </c>
      <c r="BQ1784">
        <v>2</v>
      </c>
      <c r="BR1784">
        <v>2</v>
      </c>
      <c r="BS1784" s="1">
        <v>44198</v>
      </c>
      <c r="BT1784" s="1">
        <v>44469</v>
      </c>
      <c r="BU1784" s="1">
        <v>44198</v>
      </c>
      <c r="BV1784" s="1">
        <v>44469</v>
      </c>
      <c r="BW1784" t="s">
        <v>136</v>
      </c>
      <c r="BX1784">
        <v>35</v>
      </c>
      <c r="BY1784">
        <v>0</v>
      </c>
      <c r="BZ1784">
        <v>6</v>
      </c>
      <c r="CA1784">
        <v>6</v>
      </c>
      <c r="CB1784">
        <v>6</v>
      </c>
      <c r="CC1784">
        <v>6</v>
      </c>
      <c r="CD1784">
        <v>6</v>
      </c>
      <c r="CE1784">
        <v>5</v>
      </c>
      <c r="CF1784" t="str">
        <f>"7:00 AM"</f>
        <v>7:00 AM</v>
      </c>
      <c r="CG1784" t="str">
        <f>"1:00 PM"</f>
        <v>1:00 PM</v>
      </c>
      <c r="CH1784" s="5">
        <v>11.83</v>
      </c>
      <c r="CI1784" t="s">
        <v>146</v>
      </c>
      <c r="CL1784" t="s">
        <v>134</v>
      </c>
      <c r="CM1784" t="s">
        <v>147</v>
      </c>
      <c r="CN1784" t="s">
        <v>148</v>
      </c>
      <c r="CO1784" t="s">
        <v>2548</v>
      </c>
      <c r="CP1784" t="s">
        <v>149</v>
      </c>
      <c r="CQ1784">
        <v>0</v>
      </c>
      <c r="CR1784">
        <v>0</v>
      </c>
      <c r="CS1784" t="s">
        <v>136</v>
      </c>
      <c r="CT1784" t="s">
        <v>136</v>
      </c>
      <c r="CU1784" t="s">
        <v>136</v>
      </c>
      <c r="CV1784" t="s">
        <v>134</v>
      </c>
      <c r="CW1784" t="s">
        <v>134</v>
      </c>
      <c r="CX1784">
        <v>50</v>
      </c>
      <c r="CY1784" t="s">
        <v>134</v>
      </c>
      <c r="CZ1784" t="s">
        <v>134</v>
      </c>
      <c r="DA1784" t="s">
        <v>134</v>
      </c>
      <c r="DB1784" t="s">
        <v>134</v>
      </c>
      <c r="DC1784" t="s">
        <v>134</v>
      </c>
      <c r="DD1784" t="s">
        <v>136</v>
      </c>
      <c r="DF1784" t="s">
        <v>2433</v>
      </c>
      <c r="DG1784" t="s">
        <v>8897</v>
      </c>
      <c r="DH1784" t="s">
        <v>771</v>
      </c>
      <c r="DI1784" t="s">
        <v>246</v>
      </c>
      <c r="DJ1784" s="4">
        <v>70535</v>
      </c>
      <c r="DK1784" t="s">
        <v>268</v>
      </c>
      <c r="DL1784" t="s">
        <v>134</v>
      </c>
      <c r="DM1784">
        <v>2</v>
      </c>
      <c r="DN1784" t="s">
        <v>8897</v>
      </c>
      <c r="DO1784" t="s">
        <v>771</v>
      </c>
      <c r="DP1784" t="s">
        <v>246</v>
      </c>
      <c r="DQ1784" t="str">
        <f>"70535"</f>
        <v>70535</v>
      </c>
      <c r="DR1784" t="s">
        <v>268</v>
      </c>
      <c r="DS1784" t="s">
        <v>497</v>
      </c>
      <c r="DT1784">
        <v>1</v>
      </c>
      <c r="DU1784">
        <v>9</v>
      </c>
      <c r="DV1784" t="s">
        <v>136</v>
      </c>
      <c r="DW1784" t="s">
        <v>134</v>
      </c>
      <c r="DX1784" t="s">
        <v>136</v>
      </c>
      <c r="DY1784" t="s">
        <v>134</v>
      </c>
      <c r="DZ1784">
        <v>3</v>
      </c>
      <c r="EA1784" t="s">
        <v>136</v>
      </c>
      <c r="EC1784" s="5">
        <v>12.68</v>
      </c>
      <c r="ED1784" s="5">
        <v>55</v>
      </c>
      <c r="EE1784">
        <v>13372078523</v>
      </c>
      <c r="EF1784" t="s">
        <v>8895</v>
      </c>
      <c r="EG1784" t="s">
        <v>148</v>
      </c>
      <c r="EH1784">
        <v>2</v>
      </c>
    </row>
    <row r="1785" spans="1:138" ht="15" customHeight="1" x14ac:dyDescent="0.35">
      <c r="A1785" t="s">
        <v>7355</v>
      </c>
      <c r="B1785" t="s">
        <v>157</v>
      </c>
      <c r="C1785" s="1">
        <v>44144.701966550929</v>
      </c>
      <c r="D1785" s="1">
        <v>44180</v>
      </c>
      <c r="E1785" t="s">
        <v>133</v>
      </c>
      <c r="F1785" t="s">
        <v>136</v>
      </c>
      <c r="G1785" t="s">
        <v>135</v>
      </c>
      <c r="H1785" t="s">
        <v>136</v>
      </c>
      <c r="I1785" t="s">
        <v>7356</v>
      </c>
      <c r="K1785" t="s">
        <v>7357</v>
      </c>
      <c r="L1785" t="s">
        <v>7358</v>
      </c>
      <c r="M1785" t="s">
        <v>2110</v>
      </c>
      <c r="N1785" t="s">
        <v>1358</v>
      </c>
      <c r="O1785" s="4">
        <v>81526</v>
      </c>
      <c r="P1785" t="s">
        <v>140</v>
      </c>
      <c r="R1785">
        <v>19703617712</v>
      </c>
      <c r="T1785">
        <v>11133</v>
      </c>
      <c r="U1785" t="s">
        <v>7359</v>
      </c>
      <c r="V1785" t="s">
        <v>669</v>
      </c>
      <c r="X1785" t="s">
        <v>6009</v>
      </c>
      <c r="Y1785" t="s">
        <v>7357</v>
      </c>
      <c r="Z1785" t="s">
        <v>7358</v>
      </c>
      <c r="AA1785" t="s">
        <v>2110</v>
      </c>
      <c r="AB1785" t="s">
        <v>1358</v>
      </c>
      <c r="AC1785" s="4">
        <v>81526</v>
      </c>
      <c r="AD1785" t="s">
        <v>140</v>
      </c>
      <c r="AF1785">
        <v>19703617712</v>
      </c>
      <c r="AH1785" t="s">
        <v>2111</v>
      </c>
      <c r="AI1785" t="s">
        <v>168</v>
      </c>
      <c r="AJ1785" t="s">
        <v>2112</v>
      </c>
      <c r="AK1785" t="s">
        <v>2113</v>
      </c>
      <c r="AL1785" t="s">
        <v>1871</v>
      </c>
      <c r="AM1785" t="s">
        <v>2114</v>
      </c>
      <c r="AO1785" t="s">
        <v>2110</v>
      </c>
      <c r="AP1785" t="s">
        <v>1358</v>
      </c>
      <c r="AQ1785" s="4">
        <v>81526</v>
      </c>
      <c r="AR1785" t="s">
        <v>140</v>
      </c>
      <c r="AT1785">
        <v>19706400082</v>
      </c>
      <c r="AV1785" t="s">
        <v>2111</v>
      </c>
      <c r="AW1785" t="s">
        <v>2115</v>
      </c>
      <c r="AZ1785" t="s">
        <v>821</v>
      </c>
      <c r="BA1785" t="s">
        <v>822</v>
      </c>
      <c r="BB1785" t="s">
        <v>136</v>
      </c>
      <c r="BC1785" t="s">
        <v>136</v>
      </c>
      <c r="BD1785" t="s">
        <v>148</v>
      </c>
      <c r="BE1785" t="s">
        <v>136</v>
      </c>
      <c r="BF1785" t="s">
        <v>136</v>
      </c>
      <c r="BG1785" t="s">
        <v>134</v>
      </c>
      <c r="BH1785" t="s">
        <v>136</v>
      </c>
      <c r="BN1785" t="s">
        <v>7360</v>
      </c>
      <c r="BO1785" t="s">
        <v>734</v>
      </c>
      <c r="BP1785">
        <v>26</v>
      </c>
      <c r="BQ1785">
        <v>26</v>
      </c>
      <c r="BR1785">
        <v>26</v>
      </c>
      <c r="BS1785" s="1">
        <v>44211</v>
      </c>
      <c r="BT1785" s="1">
        <v>44457</v>
      </c>
      <c r="BU1785" s="1">
        <v>44211</v>
      </c>
      <c r="BV1785" s="1">
        <v>44457</v>
      </c>
      <c r="BW1785" t="s">
        <v>136</v>
      </c>
      <c r="BX1785">
        <v>40</v>
      </c>
      <c r="BY1785">
        <v>0</v>
      </c>
      <c r="BZ1785">
        <v>7</v>
      </c>
      <c r="CA1785">
        <v>7</v>
      </c>
      <c r="CB1785">
        <v>7</v>
      </c>
      <c r="CC1785">
        <v>7</v>
      </c>
      <c r="CD1785">
        <v>7</v>
      </c>
      <c r="CE1785">
        <v>5</v>
      </c>
      <c r="CF1785" t="str">
        <f>"8:00 AM"</f>
        <v>8:00 AM</v>
      </c>
      <c r="CG1785" t="str">
        <f>"3:00 PM"</f>
        <v>3:00 PM</v>
      </c>
      <c r="CH1785" s="5">
        <v>14.26</v>
      </c>
      <c r="CI1785" t="s">
        <v>146</v>
      </c>
      <c r="CL1785" t="s">
        <v>136</v>
      </c>
      <c r="CM1785" t="s">
        <v>312</v>
      </c>
      <c r="CN1785" t="s">
        <v>148</v>
      </c>
      <c r="CO1785" s="2" t="s">
        <v>7361</v>
      </c>
      <c r="CP1785" t="s">
        <v>149</v>
      </c>
      <c r="CQ1785">
        <v>3</v>
      </c>
      <c r="CR1785">
        <v>0</v>
      </c>
      <c r="CS1785" t="s">
        <v>136</v>
      </c>
      <c r="CT1785" t="s">
        <v>136</v>
      </c>
      <c r="CU1785" t="s">
        <v>136</v>
      </c>
      <c r="CV1785" t="s">
        <v>136</v>
      </c>
      <c r="CW1785" t="s">
        <v>134</v>
      </c>
      <c r="CX1785">
        <v>65</v>
      </c>
      <c r="CY1785" t="s">
        <v>134</v>
      </c>
      <c r="CZ1785" t="s">
        <v>136</v>
      </c>
      <c r="DA1785" t="s">
        <v>134</v>
      </c>
      <c r="DB1785" t="s">
        <v>134</v>
      </c>
      <c r="DC1785" t="s">
        <v>134</v>
      </c>
      <c r="DD1785" t="s">
        <v>136</v>
      </c>
      <c r="DF1785" s="2" t="s">
        <v>7362</v>
      </c>
      <c r="DG1785" t="s">
        <v>7363</v>
      </c>
      <c r="DH1785" t="s">
        <v>2110</v>
      </c>
      <c r="DI1785" t="s">
        <v>1358</v>
      </c>
      <c r="DJ1785" s="4">
        <v>81526</v>
      </c>
      <c r="DK1785" t="s">
        <v>2116</v>
      </c>
      <c r="DL1785" t="s">
        <v>134</v>
      </c>
      <c r="DM1785">
        <v>19</v>
      </c>
      <c r="DN1785" t="s">
        <v>7357</v>
      </c>
      <c r="DO1785" t="s">
        <v>2110</v>
      </c>
      <c r="DP1785" t="s">
        <v>1358</v>
      </c>
      <c r="DQ1785" t="str">
        <f>"81526"</f>
        <v>81526</v>
      </c>
      <c r="DR1785" t="s">
        <v>2116</v>
      </c>
      <c r="DS1785" t="s">
        <v>7364</v>
      </c>
      <c r="DT1785">
        <v>1</v>
      </c>
      <c r="DU1785">
        <v>10</v>
      </c>
      <c r="DV1785" t="s">
        <v>136</v>
      </c>
      <c r="DW1785" t="s">
        <v>136</v>
      </c>
      <c r="DX1785" t="s">
        <v>134</v>
      </c>
      <c r="DY1785" t="s">
        <v>134</v>
      </c>
      <c r="DZ1785">
        <v>3</v>
      </c>
      <c r="EA1785" t="s">
        <v>136</v>
      </c>
      <c r="EC1785" s="5">
        <v>12.68</v>
      </c>
      <c r="ED1785" s="5">
        <v>55</v>
      </c>
      <c r="EE1785">
        <v>19703617712</v>
      </c>
      <c r="EF1785" t="s">
        <v>7365</v>
      </c>
      <c r="EG1785" t="s">
        <v>148</v>
      </c>
      <c r="EH1785">
        <v>0</v>
      </c>
    </row>
    <row r="1786" spans="1:138" ht="15" customHeight="1" x14ac:dyDescent="0.35">
      <c r="A1786" t="s">
        <v>6234</v>
      </c>
      <c r="B1786" t="s">
        <v>157</v>
      </c>
      <c r="C1786" s="1">
        <v>44146.374443865738</v>
      </c>
      <c r="D1786" s="1">
        <v>44180</v>
      </c>
      <c r="E1786" t="s">
        <v>133</v>
      </c>
      <c r="F1786" t="s">
        <v>136</v>
      </c>
      <c r="G1786" t="s">
        <v>135</v>
      </c>
      <c r="H1786" t="s">
        <v>136</v>
      </c>
      <c r="I1786" t="s">
        <v>6235</v>
      </c>
      <c r="K1786" t="s">
        <v>6236</v>
      </c>
      <c r="M1786" t="s">
        <v>999</v>
      </c>
      <c r="N1786" t="s">
        <v>893</v>
      </c>
      <c r="O1786" s="4">
        <v>10001</v>
      </c>
      <c r="P1786" t="s">
        <v>140</v>
      </c>
      <c r="R1786">
        <v>19178386629</v>
      </c>
      <c r="T1786">
        <v>112910</v>
      </c>
      <c r="U1786" t="s">
        <v>6237</v>
      </c>
      <c r="V1786" t="s">
        <v>6238</v>
      </c>
      <c r="X1786" t="s">
        <v>429</v>
      </c>
      <c r="Y1786" t="s">
        <v>6236</v>
      </c>
      <c r="AA1786" t="s">
        <v>999</v>
      </c>
      <c r="AB1786" t="s">
        <v>893</v>
      </c>
      <c r="AC1786" s="4">
        <v>10001</v>
      </c>
      <c r="AD1786" t="s">
        <v>140</v>
      </c>
      <c r="AF1786">
        <v>19178386629</v>
      </c>
      <c r="AH1786" t="s">
        <v>3856</v>
      </c>
      <c r="AI1786" t="s">
        <v>168</v>
      </c>
      <c r="AJ1786" t="s">
        <v>559</v>
      </c>
      <c r="AK1786" t="s">
        <v>433</v>
      </c>
      <c r="AL1786" t="s">
        <v>560</v>
      </c>
      <c r="AM1786" t="s">
        <v>561</v>
      </c>
      <c r="AN1786" t="s">
        <v>562</v>
      </c>
      <c r="AO1786" t="s">
        <v>563</v>
      </c>
      <c r="AP1786" t="s">
        <v>564</v>
      </c>
      <c r="AQ1786" s="4">
        <v>22949</v>
      </c>
      <c r="AR1786" t="s">
        <v>140</v>
      </c>
      <c r="AT1786">
        <v>14342634300</v>
      </c>
      <c r="AV1786" t="s">
        <v>3857</v>
      </c>
      <c r="AW1786" t="s">
        <v>566</v>
      </c>
      <c r="AZ1786" t="s">
        <v>334</v>
      </c>
      <c r="BA1786" t="s">
        <v>335</v>
      </c>
      <c r="BB1786" t="s">
        <v>136</v>
      </c>
      <c r="BC1786" t="s">
        <v>136</v>
      </c>
      <c r="BD1786" t="s">
        <v>148</v>
      </c>
      <c r="BE1786" t="s">
        <v>136</v>
      </c>
      <c r="BF1786" t="s">
        <v>136</v>
      </c>
      <c r="BG1786" t="s">
        <v>134</v>
      </c>
      <c r="BH1786" t="s">
        <v>136</v>
      </c>
      <c r="BI1786" t="s">
        <v>3858</v>
      </c>
      <c r="BJ1786" t="s">
        <v>3859</v>
      </c>
      <c r="BL1786" t="s">
        <v>566</v>
      </c>
      <c r="BM1786" t="s">
        <v>3856</v>
      </c>
      <c r="BN1786" t="s">
        <v>6239</v>
      </c>
      <c r="BO1786" t="s">
        <v>570</v>
      </c>
      <c r="BP1786">
        <v>5</v>
      </c>
      <c r="BQ1786">
        <v>5</v>
      </c>
      <c r="BR1786">
        <v>5</v>
      </c>
      <c r="BS1786" s="1">
        <v>44211</v>
      </c>
      <c r="BT1786" s="1">
        <v>44484</v>
      </c>
      <c r="BU1786" s="1">
        <v>44211</v>
      </c>
      <c r="BV1786" s="1">
        <v>44484</v>
      </c>
      <c r="BW1786" t="s">
        <v>136</v>
      </c>
      <c r="BX1786">
        <v>48</v>
      </c>
      <c r="BY1786">
        <v>0</v>
      </c>
      <c r="BZ1786">
        <v>8</v>
      </c>
      <c r="CA1786">
        <v>8</v>
      </c>
      <c r="CB1786">
        <v>8</v>
      </c>
      <c r="CC1786">
        <v>8</v>
      </c>
      <c r="CD1786">
        <v>8</v>
      </c>
      <c r="CE1786">
        <v>8</v>
      </c>
      <c r="CF1786" t="str">
        <f>"8:00 AM"</f>
        <v>8:00 AM</v>
      </c>
      <c r="CG1786" t="str">
        <f>"4:30 PM"</f>
        <v>4:30 PM</v>
      </c>
      <c r="CH1786" s="5">
        <v>14.77</v>
      </c>
      <c r="CI1786" t="s">
        <v>146</v>
      </c>
      <c r="CL1786" t="s">
        <v>136</v>
      </c>
      <c r="CM1786" t="s">
        <v>312</v>
      </c>
      <c r="CN1786" t="s">
        <v>148</v>
      </c>
      <c r="CO1786" t="s">
        <v>854</v>
      </c>
      <c r="CP1786" t="s">
        <v>149</v>
      </c>
      <c r="CQ1786">
        <v>3</v>
      </c>
      <c r="CR1786">
        <v>0</v>
      </c>
      <c r="CS1786" t="s">
        <v>136</v>
      </c>
      <c r="CT1786" t="s">
        <v>134</v>
      </c>
      <c r="CU1786" t="s">
        <v>136</v>
      </c>
      <c r="CV1786" t="s">
        <v>136</v>
      </c>
      <c r="CW1786" t="s">
        <v>134</v>
      </c>
      <c r="CX1786">
        <v>60</v>
      </c>
      <c r="CY1786" t="s">
        <v>134</v>
      </c>
      <c r="CZ1786" t="s">
        <v>134</v>
      </c>
      <c r="DA1786" t="s">
        <v>134</v>
      </c>
      <c r="DB1786" t="s">
        <v>134</v>
      </c>
      <c r="DC1786" t="s">
        <v>134</v>
      </c>
      <c r="DD1786" t="s">
        <v>136</v>
      </c>
      <c r="DF1786" t="s">
        <v>6240</v>
      </c>
      <c r="DG1786" t="s">
        <v>6241</v>
      </c>
      <c r="DH1786" t="s">
        <v>6242</v>
      </c>
      <c r="DI1786" t="s">
        <v>395</v>
      </c>
      <c r="DJ1786" s="4">
        <v>93630</v>
      </c>
      <c r="DK1786" t="s">
        <v>6243</v>
      </c>
      <c r="DL1786" t="s">
        <v>136</v>
      </c>
      <c r="DM1786">
        <v>1</v>
      </c>
      <c r="DN1786" t="s">
        <v>6244</v>
      </c>
      <c r="DO1786" t="s">
        <v>6245</v>
      </c>
      <c r="DP1786" t="s">
        <v>395</v>
      </c>
      <c r="DQ1786" t="str">
        <f>"93701"</f>
        <v>93701</v>
      </c>
      <c r="DR1786" t="s">
        <v>6243</v>
      </c>
      <c r="DS1786" t="s">
        <v>907</v>
      </c>
      <c r="DT1786">
        <v>1</v>
      </c>
      <c r="DU1786">
        <v>6</v>
      </c>
      <c r="DV1786" t="s">
        <v>134</v>
      </c>
      <c r="DW1786" t="s">
        <v>134</v>
      </c>
      <c r="DX1786" t="s">
        <v>134</v>
      </c>
      <c r="DY1786" t="s">
        <v>136</v>
      </c>
      <c r="DZ1786">
        <v>1</v>
      </c>
      <c r="EA1786" t="s">
        <v>134</v>
      </c>
      <c r="EB1786" s="5">
        <v>12.68</v>
      </c>
      <c r="EC1786" s="5">
        <v>12.68</v>
      </c>
      <c r="ED1786" s="5">
        <v>55</v>
      </c>
      <c r="EE1786" t="s">
        <v>148</v>
      </c>
      <c r="EF1786" t="s">
        <v>577</v>
      </c>
      <c r="EG1786" t="s">
        <v>2109</v>
      </c>
      <c r="EH1786">
        <v>0</v>
      </c>
    </row>
    <row r="1787" spans="1:138" ht="15" customHeight="1" x14ac:dyDescent="0.35">
      <c r="A1787" t="s">
        <v>13647</v>
      </c>
      <c r="B1787" t="s">
        <v>157</v>
      </c>
      <c r="C1787" s="1">
        <v>44154.820716319446</v>
      </c>
      <c r="D1787" s="1">
        <v>44180</v>
      </c>
      <c r="E1787" t="s">
        <v>133</v>
      </c>
      <c r="F1787" t="s">
        <v>136</v>
      </c>
      <c r="G1787" t="s">
        <v>135</v>
      </c>
      <c r="H1787" t="s">
        <v>136</v>
      </c>
      <c r="I1787" t="s">
        <v>13648</v>
      </c>
      <c r="K1787" t="s">
        <v>13649</v>
      </c>
      <c r="M1787" t="s">
        <v>2440</v>
      </c>
      <c r="N1787" t="s">
        <v>246</v>
      </c>
      <c r="O1787" s="4">
        <v>70581</v>
      </c>
      <c r="P1787" t="s">
        <v>140</v>
      </c>
      <c r="Q1787" t="s">
        <v>1727</v>
      </c>
      <c r="R1787">
        <v>13377532427</v>
      </c>
      <c r="T1787">
        <v>11251</v>
      </c>
      <c r="U1787" t="s">
        <v>13650</v>
      </c>
      <c r="V1787" t="s">
        <v>13651</v>
      </c>
      <c r="W1787" t="s">
        <v>1832</v>
      </c>
      <c r="X1787" t="s">
        <v>251</v>
      </c>
      <c r="Y1787" t="s">
        <v>13652</v>
      </c>
      <c r="AA1787" t="s">
        <v>13653</v>
      </c>
      <c r="AB1787" t="s">
        <v>246</v>
      </c>
      <c r="AC1787" s="4">
        <v>70581</v>
      </c>
      <c r="AD1787" t="s">
        <v>140</v>
      </c>
      <c r="AE1787" t="s">
        <v>7073</v>
      </c>
      <c r="AF1787">
        <v>13377532427</v>
      </c>
      <c r="AH1787" t="s">
        <v>13654</v>
      </c>
      <c r="AI1787" t="s">
        <v>168</v>
      </c>
      <c r="AJ1787" t="s">
        <v>254</v>
      </c>
      <c r="AK1787" t="s">
        <v>255</v>
      </c>
      <c r="AL1787" t="s">
        <v>256</v>
      </c>
      <c r="AM1787" t="s">
        <v>257</v>
      </c>
      <c r="AO1787" t="s">
        <v>258</v>
      </c>
      <c r="AP1787" t="s">
        <v>246</v>
      </c>
      <c r="AQ1787" s="4">
        <v>70760</v>
      </c>
      <c r="AR1787" t="s">
        <v>140</v>
      </c>
      <c r="AS1787" t="s">
        <v>351</v>
      </c>
      <c r="AT1787">
        <v>12256387218</v>
      </c>
      <c r="AV1787" t="s">
        <v>260</v>
      </c>
      <c r="AW1787" t="s">
        <v>261</v>
      </c>
      <c r="AZ1787" t="s">
        <v>334</v>
      </c>
      <c r="BA1787" t="s">
        <v>335</v>
      </c>
      <c r="BB1787" t="s">
        <v>136</v>
      </c>
      <c r="BC1787" t="s">
        <v>136</v>
      </c>
      <c r="BD1787" t="s">
        <v>148</v>
      </c>
      <c r="BE1787" t="s">
        <v>136</v>
      </c>
      <c r="BF1787" t="s">
        <v>136</v>
      </c>
      <c r="BG1787" t="s">
        <v>134</v>
      </c>
      <c r="BH1787" t="s">
        <v>136</v>
      </c>
      <c r="BN1787" t="s">
        <v>13655</v>
      </c>
      <c r="BO1787" t="s">
        <v>3057</v>
      </c>
      <c r="BP1787">
        <v>2</v>
      </c>
      <c r="BQ1787">
        <v>2</v>
      </c>
      <c r="BR1787">
        <v>2</v>
      </c>
      <c r="BS1787" s="1">
        <v>44201</v>
      </c>
      <c r="BT1787" s="1">
        <v>44392</v>
      </c>
      <c r="BU1787" s="1">
        <v>44201</v>
      </c>
      <c r="BV1787" s="1">
        <v>44392</v>
      </c>
      <c r="BW1787" t="s">
        <v>136</v>
      </c>
      <c r="BX1787">
        <v>40</v>
      </c>
      <c r="BY1787">
        <v>0</v>
      </c>
      <c r="BZ1787">
        <v>8</v>
      </c>
      <c r="CA1787">
        <v>8</v>
      </c>
      <c r="CB1787">
        <v>8</v>
      </c>
      <c r="CC1787">
        <v>8</v>
      </c>
      <c r="CD1787">
        <v>8</v>
      </c>
      <c r="CE1787">
        <v>0</v>
      </c>
      <c r="CF1787" t="str">
        <f>"7:00 AM"</f>
        <v>7:00 AM</v>
      </c>
      <c r="CG1787" t="str">
        <f>"4:00 PM"</f>
        <v>4:00 PM</v>
      </c>
      <c r="CH1787" s="5">
        <v>11.83</v>
      </c>
      <c r="CI1787" t="s">
        <v>146</v>
      </c>
      <c r="CL1787" t="s">
        <v>134</v>
      </c>
      <c r="CM1787" t="s">
        <v>147</v>
      </c>
      <c r="CN1787" t="s">
        <v>148</v>
      </c>
      <c r="CO1787" t="s">
        <v>266</v>
      </c>
      <c r="CP1787" t="s">
        <v>149</v>
      </c>
      <c r="CQ1787">
        <v>3</v>
      </c>
      <c r="CR1787">
        <v>0</v>
      </c>
      <c r="CS1787" t="s">
        <v>136</v>
      </c>
      <c r="CT1787" t="s">
        <v>136</v>
      </c>
      <c r="CU1787" t="s">
        <v>136</v>
      </c>
      <c r="CV1787" t="s">
        <v>134</v>
      </c>
      <c r="CW1787" t="s">
        <v>134</v>
      </c>
      <c r="CX1787">
        <v>50</v>
      </c>
      <c r="CY1787" t="s">
        <v>134</v>
      </c>
      <c r="CZ1787" t="s">
        <v>134</v>
      </c>
      <c r="DA1787" t="s">
        <v>134</v>
      </c>
      <c r="DB1787" t="s">
        <v>134</v>
      </c>
      <c r="DC1787" t="s">
        <v>134</v>
      </c>
      <c r="DD1787" t="s">
        <v>136</v>
      </c>
      <c r="DF1787" t="s">
        <v>267</v>
      </c>
      <c r="DG1787" t="s">
        <v>13656</v>
      </c>
      <c r="DH1787" t="s">
        <v>13653</v>
      </c>
      <c r="DI1787" t="s">
        <v>246</v>
      </c>
      <c r="DJ1787" s="4">
        <v>70581</v>
      </c>
      <c r="DK1787" t="s">
        <v>1610</v>
      </c>
      <c r="DL1787" t="s">
        <v>134</v>
      </c>
      <c r="DM1787">
        <v>4</v>
      </c>
      <c r="DN1787" t="s">
        <v>13657</v>
      </c>
      <c r="DO1787" t="s">
        <v>2440</v>
      </c>
      <c r="DP1787" t="s">
        <v>246</v>
      </c>
      <c r="DQ1787" t="str">
        <f>"70581"</f>
        <v>70581</v>
      </c>
      <c r="DR1787" t="s">
        <v>1610</v>
      </c>
      <c r="DS1787" t="s">
        <v>13658</v>
      </c>
      <c r="DT1787">
        <v>1</v>
      </c>
      <c r="DU1787">
        <v>2</v>
      </c>
      <c r="DV1787" t="s">
        <v>134</v>
      </c>
      <c r="DW1787" t="s">
        <v>134</v>
      </c>
      <c r="DX1787" t="s">
        <v>134</v>
      </c>
      <c r="DY1787" t="s">
        <v>136</v>
      </c>
      <c r="DZ1787">
        <v>1</v>
      </c>
      <c r="EA1787" t="s">
        <v>136</v>
      </c>
      <c r="EC1787" s="5">
        <v>12.68</v>
      </c>
      <c r="ED1787" s="5">
        <v>55</v>
      </c>
      <c r="EE1787">
        <v>13377532427</v>
      </c>
      <c r="EF1787" t="s">
        <v>148</v>
      </c>
      <c r="EG1787" t="s">
        <v>271</v>
      </c>
      <c r="EH1787">
        <v>2</v>
      </c>
    </row>
    <row r="1788" spans="1:138" ht="15" customHeight="1" x14ac:dyDescent="0.35">
      <c r="A1788" t="s">
        <v>9390</v>
      </c>
      <c r="B1788" t="s">
        <v>157</v>
      </c>
      <c r="C1788" s="1">
        <v>44147.448641898147</v>
      </c>
      <c r="D1788" s="1">
        <v>44180</v>
      </c>
      <c r="E1788" t="s">
        <v>133</v>
      </c>
      <c r="F1788" t="s">
        <v>136</v>
      </c>
      <c r="G1788" t="s">
        <v>135</v>
      </c>
      <c r="H1788" t="s">
        <v>136</v>
      </c>
      <c r="I1788" t="s">
        <v>9391</v>
      </c>
      <c r="K1788" t="s">
        <v>9392</v>
      </c>
      <c r="M1788" t="s">
        <v>3749</v>
      </c>
      <c r="N1788" t="s">
        <v>374</v>
      </c>
      <c r="O1788" s="4">
        <v>78624</v>
      </c>
      <c r="P1788" t="s">
        <v>140</v>
      </c>
      <c r="R1788">
        <v>18309974535</v>
      </c>
      <c r="T1788">
        <v>1121</v>
      </c>
      <c r="U1788" t="s">
        <v>9393</v>
      </c>
      <c r="V1788" t="s">
        <v>9394</v>
      </c>
      <c r="W1788" t="s">
        <v>6092</v>
      </c>
      <c r="X1788" t="s">
        <v>723</v>
      </c>
      <c r="Y1788" t="s">
        <v>9392</v>
      </c>
      <c r="Z1788" t="s">
        <v>148</v>
      </c>
      <c r="AA1788" t="s">
        <v>3749</v>
      </c>
      <c r="AB1788" t="s">
        <v>374</v>
      </c>
      <c r="AC1788" s="4">
        <v>78624</v>
      </c>
      <c r="AD1788" t="s">
        <v>140</v>
      </c>
      <c r="AF1788">
        <v>18309974535</v>
      </c>
      <c r="AH1788" t="s">
        <v>9395</v>
      </c>
      <c r="AI1788" t="s">
        <v>226</v>
      </c>
      <c r="AJ1788" t="s">
        <v>2783</v>
      </c>
      <c r="AK1788" t="s">
        <v>786</v>
      </c>
      <c r="AM1788" t="s">
        <v>3490</v>
      </c>
      <c r="AN1788" t="s">
        <v>2784</v>
      </c>
      <c r="AO1788" t="s">
        <v>373</v>
      </c>
      <c r="AP1788" t="s">
        <v>374</v>
      </c>
      <c r="AQ1788" s="4">
        <v>78746</v>
      </c>
      <c r="AR1788" t="s">
        <v>140</v>
      </c>
      <c r="AT1788">
        <v>15123470007</v>
      </c>
      <c r="AV1788" t="s">
        <v>2785</v>
      </c>
      <c r="AW1788" t="s">
        <v>2786</v>
      </c>
      <c r="AX1788" t="s">
        <v>374</v>
      </c>
      <c r="AY1788" t="s">
        <v>1379</v>
      </c>
      <c r="AZ1788" t="s">
        <v>334</v>
      </c>
      <c r="BA1788" t="s">
        <v>335</v>
      </c>
      <c r="BB1788" t="s">
        <v>136</v>
      </c>
      <c r="BC1788" t="s">
        <v>136</v>
      </c>
      <c r="BD1788" t="s">
        <v>148</v>
      </c>
      <c r="BE1788" t="s">
        <v>136</v>
      </c>
      <c r="BF1788" t="s">
        <v>136</v>
      </c>
      <c r="BG1788" t="s">
        <v>134</v>
      </c>
      <c r="BH1788" t="s">
        <v>136</v>
      </c>
      <c r="BN1788" t="s">
        <v>9396</v>
      </c>
      <c r="BO1788" t="s">
        <v>9397</v>
      </c>
      <c r="BP1788">
        <v>2</v>
      </c>
      <c r="BQ1788">
        <v>2</v>
      </c>
      <c r="BR1788">
        <v>2</v>
      </c>
      <c r="BS1788" s="1">
        <v>44214</v>
      </c>
      <c r="BT1788" s="1">
        <v>44469</v>
      </c>
      <c r="BU1788" s="1">
        <v>44214</v>
      </c>
      <c r="BV1788" s="1">
        <v>44469</v>
      </c>
      <c r="BW1788" t="s">
        <v>136</v>
      </c>
      <c r="BX1788">
        <v>40</v>
      </c>
      <c r="BY1788">
        <v>0</v>
      </c>
      <c r="BZ1788">
        <v>8</v>
      </c>
      <c r="CA1788">
        <v>8</v>
      </c>
      <c r="CB1788">
        <v>8</v>
      </c>
      <c r="CC1788">
        <v>8</v>
      </c>
      <c r="CD1788">
        <v>8</v>
      </c>
      <c r="CE1788">
        <v>0</v>
      </c>
      <c r="CF1788" t="str">
        <f>"8:00 AM"</f>
        <v>8:00 AM</v>
      </c>
      <c r="CG1788" t="str">
        <f>"5:00 PM"</f>
        <v>5:00 PM</v>
      </c>
      <c r="CH1788" s="5">
        <v>12.67</v>
      </c>
      <c r="CI1788" t="s">
        <v>146</v>
      </c>
      <c r="CJ1788">
        <v>0</v>
      </c>
      <c r="CK1788" t="s">
        <v>9398</v>
      </c>
      <c r="CL1788" t="s">
        <v>136</v>
      </c>
      <c r="CM1788" t="s">
        <v>312</v>
      </c>
      <c r="CN1788" t="s">
        <v>148</v>
      </c>
      <c r="CO1788" t="s">
        <v>9399</v>
      </c>
      <c r="CP1788" t="s">
        <v>149</v>
      </c>
      <c r="CQ1788">
        <v>3</v>
      </c>
      <c r="CR1788">
        <v>0</v>
      </c>
      <c r="CS1788" t="s">
        <v>136</v>
      </c>
      <c r="CT1788" t="s">
        <v>136</v>
      </c>
      <c r="CU1788" t="s">
        <v>136</v>
      </c>
      <c r="CV1788" t="s">
        <v>136</v>
      </c>
      <c r="CW1788" t="s">
        <v>134</v>
      </c>
      <c r="CX1788">
        <v>50</v>
      </c>
      <c r="CY1788" t="s">
        <v>134</v>
      </c>
      <c r="CZ1788" t="s">
        <v>136</v>
      </c>
      <c r="DA1788" t="s">
        <v>134</v>
      </c>
      <c r="DB1788" t="s">
        <v>134</v>
      </c>
      <c r="DC1788" t="s">
        <v>134</v>
      </c>
      <c r="DD1788" t="s">
        <v>136</v>
      </c>
      <c r="DF1788" t="s">
        <v>9400</v>
      </c>
      <c r="DG1788" t="s">
        <v>9401</v>
      </c>
      <c r="DH1788" t="s">
        <v>9402</v>
      </c>
      <c r="DI1788" t="s">
        <v>374</v>
      </c>
      <c r="DJ1788" s="4">
        <v>78624</v>
      </c>
      <c r="DK1788" t="s">
        <v>9100</v>
      </c>
      <c r="DL1788" t="s">
        <v>134</v>
      </c>
      <c r="DM1788">
        <v>4</v>
      </c>
      <c r="DN1788" t="s">
        <v>9403</v>
      </c>
      <c r="DO1788" t="s">
        <v>3749</v>
      </c>
      <c r="DP1788" t="s">
        <v>374</v>
      </c>
      <c r="DQ1788" t="str">
        <f>"78624"</f>
        <v>78624</v>
      </c>
      <c r="DR1788" t="s">
        <v>9100</v>
      </c>
      <c r="DS1788" t="s">
        <v>296</v>
      </c>
      <c r="DT1788">
        <v>1</v>
      </c>
      <c r="DU1788">
        <v>2</v>
      </c>
      <c r="DV1788" t="s">
        <v>134</v>
      </c>
      <c r="DW1788" t="s">
        <v>134</v>
      </c>
      <c r="DX1788" t="s">
        <v>134</v>
      </c>
      <c r="DY1788" t="s">
        <v>136</v>
      </c>
      <c r="DZ1788">
        <v>1</v>
      </c>
      <c r="EA1788" t="s">
        <v>136</v>
      </c>
      <c r="EC1788" s="5">
        <v>12.68</v>
      </c>
      <c r="ED1788" s="5">
        <v>55</v>
      </c>
      <c r="EE1788">
        <v>18309974535</v>
      </c>
      <c r="EF1788" t="s">
        <v>9404</v>
      </c>
      <c r="EG1788" t="s">
        <v>2138</v>
      </c>
      <c r="EH1788">
        <v>0</v>
      </c>
    </row>
    <row r="1789" spans="1:138" ht="15" customHeight="1" x14ac:dyDescent="0.35">
      <c r="A1789" t="s">
        <v>17813</v>
      </c>
      <c r="B1789" t="s">
        <v>157</v>
      </c>
      <c r="C1789" s="1">
        <v>44155.390497685185</v>
      </c>
      <c r="D1789" s="1">
        <v>44180</v>
      </c>
      <c r="E1789" t="s">
        <v>133</v>
      </c>
      <c r="F1789" t="s">
        <v>136</v>
      </c>
      <c r="G1789" t="s">
        <v>135</v>
      </c>
      <c r="H1789" t="s">
        <v>136</v>
      </c>
      <c r="I1789" t="s">
        <v>5786</v>
      </c>
      <c r="K1789" t="s">
        <v>5787</v>
      </c>
      <c r="M1789" t="s">
        <v>5442</v>
      </c>
      <c r="N1789" t="s">
        <v>246</v>
      </c>
      <c r="O1789" s="4">
        <v>70548</v>
      </c>
      <c r="P1789" t="s">
        <v>140</v>
      </c>
      <c r="Q1789" t="s">
        <v>5788</v>
      </c>
      <c r="R1789">
        <v>13376432965</v>
      </c>
      <c r="T1789">
        <v>1125</v>
      </c>
      <c r="U1789" t="s">
        <v>1798</v>
      </c>
      <c r="V1789" t="s">
        <v>5789</v>
      </c>
      <c r="W1789" t="s">
        <v>5790</v>
      </c>
      <c r="X1789" t="s">
        <v>251</v>
      </c>
      <c r="Y1789" t="s">
        <v>5787</v>
      </c>
      <c r="AA1789" t="s">
        <v>5442</v>
      </c>
      <c r="AB1789" t="s">
        <v>246</v>
      </c>
      <c r="AC1789" s="4">
        <v>70548</v>
      </c>
      <c r="AD1789" t="s">
        <v>140</v>
      </c>
      <c r="AE1789" t="s">
        <v>5788</v>
      </c>
      <c r="AF1789">
        <v>13376432965</v>
      </c>
      <c r="AH1789" t="s">
        <v>5791</v>
      </c>
      <c r="AI1789" t="s">
        <v>168</v>
      </c>
      <c r="AJ1789" t="s">
        <v>254</v>
      </c>
      <c r="AK1789" t="s">
        <v>255</v>
      </c>
      <c r="AL1789" t="s">
        <v>256</v>
      </c>
      <c r="AM1789" t="s">
        <v>257</v>
      </c>
      <c r="AO1789" t="s">
        <v>258</v>
      </c>
      <c r="AP1789" t="s">
        <v>246</v>
      </c>
      <c r="AQ1789" s="4">
        <v>70760</v>
      </c>
      <c r="AR1789" t="s">
        <v>140</v>
      </c>
      <c r="AS1789" t="s">
        <v>351</v>
      </c>
      <c r="AT1789">
        <v>12256387218</v>
      </c>
      <c r="AV1789" t="s">
        <v>260</v>
      </c>
      <c r="AW1789" t="s">
        <v>261</v>
      </c>
      <c r="AZ1789" t="s">
        <v>334</v>
      </c>
      <c r="BA1789" t="s">
        <v>335</v>
      </c>
      <c r="BB1789" t="s">
        <v>136</v>
      </c>
      <c r="BC1789" t="s">
        <v>136</v>
      </c>
      <c r="BD1789" t="s">
        <v>148</v>
      </c>
      <c r="BE1789" t="s">
        <v>136</v>
      </c>
      <c r="BF1789" t="s">
        <v>136</v>
      </c>
      <c r="BG1789" t="s">
        <v>134</v>
      </c>
      <c r="BH1789" t="s">
        <v>136</v>
      </c>
      <c r="BN1789" t="s">
        <v>17814</v>
      </c>
      <c r="BO1789" t="s">
        <v>3322</v>
      </c>
      <c r="BP1789">
        <v>5</v>
      </c>
      <c r="BQ1789">
        <v>5</v>
      </c>
      <c r="BR1789">
        <v>5</v>
      </c>
      <c r="BS1789" s="1">
        <v>44206</v>
      </c>
      <c r="BT1789" s="1">
        <v>44510</v>
      </c>
      <c r="BU1789" s="1">
        <v>44206</v>
      </c>
      <c r="BV1789" s="1">
        <v>44510</v>
      </c>
      <c r="BW1789" t="s">
        <v>136</v>
      </c>
      <c r="BX1789">
        <v>40</v>
      </c>
      <c r="BY1789">
        <v>0</v>
      </c>
      <c r="BZ1789">
        <v>8</v>
      </c>
      <c r="CA1789">
        <v>8</v>
      </c>
      <c r="CB1789">
        <v>8</v>
      </c>
      <c r="CC1789">
        <v>8</v>
      </c>
      <c r="CD1789">
        <v>8</v>
      </c>
      <c r="CE1789">
        <v>0</v>
      </c>
      <c r="CF1789" t="str">
        <f>"7:00 AM"</f>
        <v>7:00 AM</v>
      </c>
      <c r="CG1789" t="str">
        <f>"4:00 PM"</f>
        <v>4:00 PM</v>
      </c>
      <c r="CH1789" s="5">
        <v>11.83</v>
      </c>
      <c r="CI1789" t="s">
        <v>146</v>
      </c>
      <c r="CL1789" t="s">
        <v>134</v>
      </c>
      <c r="CM1789" t="s">
        <v>147</v>
      </c>
      <c r="CN1789" t="s">
        <v>148</v>
      </c>
      <c r="CO1789" t="s">
        <v>266</v>
      </c>
      <c r="CP1789" t="s">
        <v>149</v>
      </c>
      <c r="CQ1789">
        <v>3</v>
      </c>
      <c r="CR1789">
        <v>0</v>
      </c>
      <c r="CS1789" t="s">
        <v>136</v>
      </c>
      <c r="CT1789" t="s">
        <v>136</v>
      </c>
      <c r="CU1789" t="s">
        <v>136</v>
      </c>
      <c r="CV1789" t="s">
        <v>134</v>
      </c>
      <c r="CW1789" t="s">
        <v>134</v>
      </c>
      <c r="CX1789">
        <v>50</v>
      </c>
      <c r="CY1789" t="s">
        <v>134</v>
      </c>
      <c r="CZ1789" t="s">
        <v>134</v>
      </c>
      <c r="DA1789" t="s">
        <v>134</v>
      </c>
      <c r="DB1789" t="s">
        <v>134</v>
      </c>
      <c r="DC1789" t="s">
        <v>134</v>
      </c>
      <c r="DD1789" t="s">
        <v>136</v>
      </c>
      <c r="DF1789" t="s">
        <v>267</v>
      </c>
      <c r="DG1789" t="s">
        <v>5787</v>
      </c>
      <c r="DH1789" t="s">
        <v>5442</v>
      </c>
      <c r="DI1789" t="s">
        <v>246</v>
      </c>
      <c r="DJ1789" s="4">
        <v>70548</v>
      </c>
      <c r="DK1789" t="s">
        <v>3166</v>
      </c>
      <c r="DL1789" t="s">
        <v>134</v>
      </c>
      <c r="DM1789">
        <v>7</v>
      </c>
      <c r="DN1789" t="s">
        <v>5793</v>
      </c>
      <c r="DO1789" t="s">
        <v>5442</v>
      </c>
      <c r="DP1789" t="s">
        <v>246</v>
      </c>
      <c r="DQ1789" t="str">
        <f>"70548"</f>
        <v>70548</v>
      </c>
      <c r="DR1789" t="s">
        <v>3166</v>
      </c>
      <c r="DS1789" t="s">
        <v>5794</v>
      </c>
      <c r="DT1789">
        <v>2</v>
      </c>
      <c r="DU1789">
        <v>18</v>
      </c>
      <c r="DV1789" t="s">
        <v>134</v>
      </c>
      <c r="DW1789" t="s">
        <v>134</v>
      </c>
      <c r="DX1789" t="s">
        <v>134</v>
      </c>
      <c r="DY1789" t="s">
        <v>136</v>
      </c>
      <c r="DZ1789">
        <v>1</v>
      </c>
      <c r="EA1789" t="s">
        <v>136</v>
      </c>
      <c r="EC1789" s="5">
        <v>12.68</v>
      </c>
      <c r="ED1789" s="5">
        <v>55</v>
      </c>
      <c r="EE1789">
        <v>13376432965</v>
      </c>
      <c r="EF1789" t="s">
        <v>148</v>
      </c>
      <c r="EG1789" t="s">
        <v>271</v>
      </c>
      <c r="EH1789">
        <v>2</v>
      </c>
    </row>
    <row r="1790" spans="1:138" ht="15" customHeight="1" x14ac:dyDescent="0.35">
      <c r="A1790" t="s">
        <v>26918</v>
      </c>
      <c r="B1790" t="s">
        <v>157</v>
      </c>
      <c r="C1790" s="1">
        <v>44141.552984374997</v>
      </c>
      <c r="D1790" s="1">
        <v>44180</v>
      </c>
      <c r="E1790" t="s">
        <v>133</v>
      </c>
      <c r="F1790" t="s">
        <v>136</v>
      </c>
      <c r="G1790" t="s">
        <v>135</v>
      </c>
      <c r="H1790" t="s">
        <v>136</v>
      </c>
      <c r="I1790" t="s">
        <v>26919</v>
      </c>
      <c r="K1790" t="s">
        <v>26920</v>
      </c>
      <c r="L1790" t="s">
        <v>148</v>
      </c>
      <c r="M1790" t="s">
        <v>11008</v>
      </c>
      <c r="N1790" t="s">
        <v>960</v>
      </c>
      <c r="O1790" s="4">
        <v>36830</v>
      </c>
      <c r="P1790" t="s">
        <v>140</v>
      </c>
      <c r="R1790">
        <v>16785240247</v>
      </c>
      <c r="T1790">
        <v>1114</v>
      </c>
      <c r="U1790" t="s">
        <v>26921</v>
      </c>
      <c r="V1790" t="s">
        <v>26922</v>
      </c>
      <c r="W1790" t="s">
        <v>1536</v>
      </c>
      <c r="X1790" t="s">
        <v>872</v>
      </c>
      <c r="Y1790" t="s">
        <v>26920</v>
      </c>
      <c r="AA1790" t="s">
        <v>11008</v>
      </c>
      <c r="AB1790" t="s">
        <v>960</v>
      </c>
      <c r="AC1790" s="4">
        <v>36830</v>
      </c>
      <c r="AD1790" t="s">
        <v>140</v>
      </c>
      <c r="AE1790" t="s">
        <v>841</v>
      </c>
      <c r="AF1790">
        <v>16785240247</v>
      </c>
      <c r="AH1790" t="s">
        <v>26923</v>
      </c>
      <c r="AI1790" t="s">
        <v>168</v>
      </c>
      <c r="AJ1790" t="s">
        <v>843</v>
      </c>
      <c r="AK1790" t="s">
        <v>844</v>
      </c>
      <c r="AL1790" t="s">
        <v>845</v>
      </c>
      <c r="AM1790" t="s">
        <v>846</v>
      </c>
      <c r="AO1790" t="s">
        <v>847</v>
      </c>
      <c r="AP1790" t="s">
        <v>161</v>
      </c>
      <c r="AQ1790" s="4">
        <v>31636</v>
      </c>
      <c r="AR1790" t="s">
        <v>140</v>
      </c>
      <c r="AT1790">
        <v>12295596879</v>
      </c>
      <c r="AV1790" t="s">
        <v>848</v>
      </c>
      <c r="AW1790" t="s">
        <v>849</v>
      </c>
      <c r="AZ1790" t="s">
        <v>175</v>
      </c>
      <c r="BA1790" t="s">
        <v>176</v>
      </c>
      <c r="BB1790" t="s">
        <v>136</v>
      </c>
      <c r="BC1790" t="s">
        <v>136</v>
      </c>
      <c r="BD1790" t="s">
        <v>148</v>
      </c>
      <c r="BE1790" t="s">
        <v>136</v>
      </c>
      <c r="BF1790" t="s">
        <v>136</v>
      </c>
      <c r="BG1790" t="s">
        <v>134</v>
      </c>
      <c r="BH1790" t="s">
        <v>136</v>
      </c>
      <c r="BI1790" t="s">
        <v>1080</v>
      </c>
      <c r="BJ1790" t="s">
        <v>508</v>
      </c>
      <c r="BL1790" t="s">
        <v>849</v>
      </c>
      <c r="BM1790" t="s">
        <v>848</v>
      </c>
      <c r="BN1790" t="s">
        <v>26924</v>
      </c>
      <c r="BO1790" t="s">
        <v>883</v>
      </c>
      <c r="BP1790">
        <v>2</v>
      </c>
      <c r="BQ1790">
        <v>2</v>
      </c>
      <c r="BR1790">
        <v>2</v>
      </c>
      <c r="BS1790" s="1">
        <v>44216</v>
      </c>
      <c r="BT1790" s="1">
        <v>44520</v>
      </c>
      <c r="BU1790" s="1">
        <v>44216</v>
      </c>
      <c r="BV1790" s="1">
        <v>44520</v>
      </c>
      <c r="BW1790" t="s">
        <v>136</v>
      </c>
      <c r="BX1790">
        <v>40</v>
      </c>
      <c r="BY1790">
        <v>0</v>
      </c>
      <c r="BZ1790">
        <v>7</v>
      </c>
      <c r="CA1790">
        <v>7</v>
      </c>
      <c r="CB1790">
        <v>7</v>
      </c>
      <c r="CC1790">
        <v>7</v>
      </c>
      <c r="CD1790">
        <v>7</v>
      </c>
      <c r="CE1790">
        <v>5</v>
      </c>
      <c r="CF1790" t="str">
        <f>"7:00 AM"</f>
        <v>7:00 AM</v>
      </c>
      <c r="CG1790" t="str">
        <f>"2:00 PM"</f>
        <v>2:00 PM</v>
      </c>
      <c r="CH1790" s="5">
        <v>11.71</v>
      </c>
      <c r="CI1790" t="s">
        <v>146</v>
      </c>
      <c r="CL1790" t="s">
        <v>136</v>
      </c>
      <c r="CM1790" t="s">
        <v>147</v>
      </c>
      <c r="CN1790" t="s">
        <v>148</v>
      </c>
      <c r="CO1790" t="s">
        <v>854</v>
      </c>
      <c r="CP1790" t="s">
        <v>149</v>
      </c>
      <c r="CQ1790">
        <v>0</v>
      </c>
      <c r="CR1790">
        <v>0</v>
      </c>
      <c r="CS1790" t="s">
        <v>136</v>
      </c>
      <c r="CT1790" t="s">
        <v>136</v>
      </c>
      <c r="CU1790" t="s">
        <v>136</v>
      </c>
      <c r="CV1790" t="s">
        <v>136</v>
      </c>
      <c r="CW1790" t="s">
        <v>134</v>
      </c>
      <c r="CX1790">
        <v>50</v>
      </c>
      <c r="CY1790" t="s">
        <v>134</v>
      </c>
      <c r="CZ1790" t="s">
        <v>134</v>
      </c>
      <c r="DA1790" t="s">
        <v>134</v>
      </c>
      <c r="DB1790" t="s">
        <v>134</v>
      </c>
      <c r="DC1790" t="s">
        <v>134</v>
      </c>
      <c r="DD1790" t="s">
        <v>136</v>
      </c>
      <c r="DF1790" t="s">
        <v>26925</v>
      </c>
      <c r="DG1790" t="s">
        <v>26926</v>
      </c>
      <c r="DH1790" t="s">
        <v>11008</v>
      </c>
      <c r="DI1790" t="s">
        <v>960</v>
      </c>
      <c r="DJ1790" s="4">
        <v>36830</v>
      </c>
      <c r="DK1790" t="s">
        <v>713</v>
      </c>
      <c r="DL1790" t="s">
        <v>136</v>
      </c>
      <c r="DM1790">
        <v>1</v>
      </c>
      <c r="DN1790" t="s">
        <v>26927</v>
      </c>
      <c r="DO1790" t="s">
        <v>11008</v>
      </c>
      <c r="DP1790" t="s">
        <v>960</v>
      </c>
      <c r="DQ1790" t="str">
        <f>"36830"</f>
        <v>36830</v>
      </c>
      <c r="DR1790" t="s">
        <v>713</v>
      </c>
      <c r="DS1790" t="s">
        <v>919</v>
      </c>
      <c r="DT1790">
        <v>1</v>
      </c>
      <c r="DU1790">
        <v>2</v>
      </c>
      <c r="DV1790" t="s">
        <v>134</v>
      </c>
      <c r="DW1790" t="s">
        <v>134</v>
      </c>
      <c r="DX1790" t="s">
        <v>134</v>
      </c>
      <c r="DY1790" t="s">
        <v>136</v>
      </c>
      <c r="DZ1790">
        <v>1</v>
      </c>
      <c r="EA1790" t="s">
        <v>134</v>
      </c>
      <c r="EB1790" s="5">
        <v>12.68</v>
      </c>
      <c r="EC1790" s="5">
        <v>12.68</v>
      </c>
      <c r="ED1790" s="5">
        <v>55</v>
      </c>
      <c r="EE1790" t="s">
        <v>148</v>
      </c>
      <c r="EF1790" t="s">
        <v>26923</v>
      </c>
      <c r="EG1790" t="s">
        <v>5624</v>
      </c>
      <c r="EH1790">
        <v>0</v>
      </c>
    </row>
    <row r="1791" spans="1:138" ht="15" customHeight="1" x14ac:dyDescent="0.35">
      <c r="A1791" t="s">
        <v>9742</v>
      </c>
      <c r="B1791" t="s">
        <v>157</v>
      </c>
      <c r="C1791" s="1">
        <v>44152.368334837964</v>
      </c>
      <c r="D1791" s="1">
        <v>44180</v>
      </c>
      <c r="E1791" t="s">
        <v>579</v>
      </c>
      <c r="F1791" t="s">
        <v>136</v>
      </c>
      <c r="G1791" t="s">
        <v>135</v>
      </c>
      <c r="H1791" t="s">
        <v>136</v>
      </c>
      <c r="I1791" t="s">
        <v>9743</v>
      </c>
      <c r="J1791" t="s">
        <v>9743</v>
      </c>
      <c r="K1791" t="s">
        <v>9744</v>
      </c>
      <c r="M1791" t="s">
        <v>9745</v>
      </c>
      <c r="N1791" t="s">
        <v>4063</v>
      </c>
      <c r="O1791" s="4">
        <v>6331</v>
      </c>
      <c r="P1791" t="s">
        <v>140</v>
      </c>
      <c r="R1791">
        <v>18605466541</v>
      </c>
      <c r="T1791">
        <v>1119</v>
      </c>
      <c r="U1791" t="s">
        <v>1515</v>
      </c>
      <c r="V1791" t="s">
        <v>682</v>
      </c>
      <c r="X1791" t="s">
        <v>5818</v>
      </c>
      <c r="Y1791" t="s">
        <v>9746</v>
      </c>
      <c r="AA1791" t="s">
        <v>9745</v>
      </c>
      <c r="AB1791" t="s">
        <v>4063</v>
      </c>
      <c r="AC1791" s="4">
        <v>6331</v>
      </c>
      <c r="AD1791" t="s">
        <v>140</v>
      </c>
      <c r="AF1791">
        <v>18605466541</v>
      </c>
      <c r="AH1791" t="s">
        <v>4595</v>
      </c>
      <c r="AI1791" t="s">
        <v>168</v>
      </c>
      <c r="AJ1791" t="s">
        <v>2137</v>
      </c>
      <c r="AK1791" t="s">
        <v>4596</v>
      </c>
      <c r="AM1791" t="s">
        <v>4597</v>
      </c>
      <c r="AO1791" t="s">
        <v>4598</v>
      </c>
      <c r="AP1791" t="s">
        <v>4599</v>
      </c>
      <c r="AQ1791" s="4">
        <v>3045</v>
      </c>
      <c r="AR1791" t="s">
        <v>140</v>
      </c>
      <c r="AT1791">
        <v>16034972132</v>
      </c>
      <c r="AV1791" t="s">
        <v>4600</v>
      </c>
      <c r="AW1791" t="s">
        <v>4601</v>
      </c>
      <c r="AZ1791" t="s">
        <v>821</v>
      </c>
      <c r="BA1791" t="s">
        <v>822</v>
      </c>
      <c r="BB1791" t="s">
        <v>136</v>
      </c>
      <c r="BC1791" t="s">
        <v>136</v>
      </c>
      <c r="BD1791" t="s">
        <v>148</v>
      </c>
      <c r="BE1791" t="s">
        <v>136</v>
      </c>
      <c r="BF1791" t="s">
        <v>136</v>
      </c>
      <c r="BG1791" t="s">
        <v>134</v>
      </c>
      <c r="BH1791" t="s">
        <v>136</v>
      </c>
      <c r="BN1791" t="s">
        <v>9747</v>
      </c>
      <c r="BO1791" t="s">
        <v>9748</v>
      </c>
      <c r="BP1791">
        <v>6</v>
      </c>
      <c r="BQ1791">
        <v>6</v>
      </c>
      <c r="BR1791">
        <v>6</v>
      </c>
      <c r="BS1791" s="1">
        <v>44216</v>
      </c>
      <c r="BT1791" s="1">
        <v>44378</v>
      </c>
      <c r="BU1791" s="1">
        <v>44216</v>
      </c>
      <c r="BV1791" s="1">
        <v>44378</v>
      </c>
      <c r="BW1791" t="s">
        <v>136</v>
      </c>
      <c r="BX1791">
        <v>50</v>
      </c>
      <c r="BY1791">
        <v>0</v>
      </c>
      <c r="BZ1791">
        <v>9</v>
      </c>
      <c r="CA1791">
        <v>9</v>
      </c>
      <c r="CB1791">
        <v>8</v>
      </c>
      <c r="CC1791">
        <v>8</v>
      </c>
      <c r="CD1791">
        <v>8</v>
      </c>
      <c r="CE1791">
        <v>8</v>
      </c>
      <c r="CF1791" t="str">
        <f>"8:00 AM"</f>
        <v>8:00 AM</v>
      </c>
      <c r="CG1791" t="str">
        <f>"4:30 PM"</f>
        <v>4:30 PM</v>
      </c>
      <c r="CH1791" s="5">
        <v>14.29</v>
      </c>
      <c r="CI1791" t="s">
        <v>146</v>
      </c>
      <c r="CL1791" t="s">
        <v>134</v>
      </c>
      <c r="CM1791" t="s">
        <v>312</v>
      </c>
      <c r="CN1791" t="s">
        <v>148</v>
      </c>
      <c r="CO1791" s="2" t="s">
        <v>9015</v>
      </c>
      <c r="CP1791" t="s">
        <v>149</v>
      </c>
      <c r="CQ1791">
        <v>1</v>
      </c>
      <c r="CR1791">
        <v>0</v>
      </c>
      <c r="CS1791" t="s">
        <v>136</v>
      </c>
      <c r="CT1791" t="s">
        <v>136</v>
      </c>
      <c r="CU1791" t="s">
        <v>136</v>
      </c>
      <c r="CV1791" t="s">
        <v>136</v>
      </c>
      <c r="CW1791" t="s">
        <v>134</v>
      </c>
      <c r="CX1791">
        <v>50</v>
      </c>
      <c r="CY1791" t="s">
        <v>134</v>
      </c>
      <c r="CZ1791" t="s">
        <v>134</v>
      </c>
      <c r="DA1791" t="s">
        <v>134</v>
      </c>
      <c r="DB1791" t="s">
        <v>134</v>
      </c>
      <c r="DC1791" t="s">
        <v>134</v>
      </c>
      <c r="DD1791" t="s">
        <v>136</v>
      </c>
      <c r="DF1791" t="s">
        <v>4605</v>
      </c>
      <c r="DG1791" t="s">
        <v>9749</v>
      </c>
      <c r="DH1791" t="s">
        <v>9745</v>
      </c>
      <c r="DI1791" t="s">
        <v>4063</v>
      </c>
      <c r="DJ1791" s="4">
        <v>6331</v>
      </c>
      <c r="DK1791" t="s">
        <v>4133</v>
      </c>
      <c r="DL1791" t="s">
        <v>134</v>
      </c>
      <c r="DM1791">
        <v>3</v>
      </c>
      <c r="DN1791" t="s">
        <v>9750</v>
      </c>
      <c r="DO1791" t="s">
        <v>9745</v>
      </c>
      <c r="DP1791" t="s">
        <v>4063</v>
      </c>
      <c r="DQ1791" t="str">
        <f>"06331"</f>
        <v>06331</v>
      </c>
      <c r="DR1791" t="s">
        <v>4133</v>
      </c>
      <c r="DS1791" t="s">
        <v>9751</v>
      </c>
      <c r="DT1791">
        <v>1</v>
      </c>
      <c r="DU1791">
        <v>5</v>
      </c>
      <c r="DV1791" t="s">
        <v>134</v>
      </c>
      <c r="DW1791" t="s">
        <v>134</v>
      </c>
      <c r="DX1791" t="s">
        <v>134</v>
      </c>
      <c r="DY1791" t="s">
        <v>134</v>
      </c>
      <c r="DZ1791">
        <v>3</v>
      </c>
      <c r="EA1791" t="s">
        <v>136</v>
      </c>
      <c r="EC1791" s="5">
        <v>12.68</v>
      </c>
      <c r="ED1791" s="5">
        <v>55</v>
      </c>
      <c r="EE1791">
        <v>18605466541</v>
      </c>
      <c r="EF1791" t="s">
        <v>9752</v>
      </c>
      <c r="EG1791" t="s">
        <v>155</v>
      </c>
      <c r="EH1791">
        <v>3</v>
      </c>
    </row>
    <row r="1792" spans="1:138" ht="15" customHeight="1" x14ac:dyDescent="0.35">
      <c r="A1792" t="s">
        <v>25163</v>
      </c>
      <c r="B1792" t="s">
        <v>157</v>
      </c>
      <c r="C1792" s="1">
        <v>44153.879797685186</v>
      </c>
      <c r="D1792" s="1">
        <v>44180</v>
      </c>
      <c r="E1792" t="s">
        <v>133</v>
      </c>
      <c r="F1792" t="s">
        <v>136</v>
      </c>
      <c r="G1792" t="s">
        <v>135</v>
      </c>
      <c r="H1792" t="s">
        <v>136</v>
      </c>
      <c r="I1792" t="s">
        <v>25164</v>
      </c>
      <c r="K1792" t="s">
        <v>25165</v>
      </c>
      <c r="M1792" t="s">
        <v>23071</v>
      </c>
      <c r="N1792" t="s">
        <v>1128</v>
      </c>
      <c r="O1792" s="4">
        <v>58262</v>
      </c>
      <c r="P1792" t="s">
        <v>140</v>
      </c>
      <c r="R1792">
        <v>17013311161</v>
      </c>
      <c r="T1792">
        <v>115115</v>
      </c>
      <c r="U1792" t="s">
        <v>25166</v>
      </c>
      <c r="V1792" t="s">
        <v>2140</v>
      </c>
      <c r="X1792" t="s">
        <v>7643</v>
      </c>
      <c r="Y1792" t="s">
        <v>25167</v>
      </c>
      <c r="AA1792" t="s">
        <v>23071</v>
      </c>
      <c r="AB1792" t="s">
        <v>1128</v>
      </c>
      <c r="AC1792" s="4">
        <v>58262</v>
      </c>
      <c r="AD1792" t="s">
        <v>140</v>
      </c>
      <c r="AF1792">
        <v>17013311161</v>
      </c>
      <c r="AH1792" t="s">
        <v>2202</v>
      </c>
      <c r="AI1792" t="s">
        <v>168</v>
      </c>
      <c r="AJ1792" t="s">
        <v>1515</v>
      </c>
      <c r="AK1792" t="s">
        <v>1516</v>
      </c>
      <c r="AM1792" t="s">
        <v>1518</v>
      </c>
      <c r="AO1792" t="s">
        <v>1519</v>
      </c>
      <c r="AP1792" t="s">
        <v>1128</v>
      </c>
      <c r="AQ1792" s="4">
        <v>58423</v>
      </c>
      <c r="AR1792" t="s">
        <v>140</v>
      </c>
      <c r="AS1792" t="s">
        <v>25168</v>
      </c>
      <c r="AT1792">
        <v>17019623460</v>
      </c>
      <c r="AV1792" t="s">
        <v>2204</v>
      </c>
      <c r="AW1792" t="s">
        <v>2205</v>
      </c>
      <c r="AZ1792" t="s">
        <v>1552</v>
      </c>
      <c r="BA1792" t="s">
        <v>1553</v>
      </c>
      <c r="BB1792" t="s">
        <v>136</v>
      </c>
      <c r="BC1792" t="s">
        <v>136</v>
      </c>
      <c r="BD1792" t="s">
        <v>148</v>
      </c>
      <c r="BE1792" t="s">
        <v>136</v>
      </c>
      <c r="BF1792" t="s">
        <v>136</v>
      </c>
      <c r="BG1792" t="s">
        <v>134</v>
      </c>
      <c r="BH1792" t="s">
        <v>136</v>
      </c>
      <c r="BN1792" t="s">
        <v>25169</v>
      </c>
      <c r="BO1792" t="s">
        <v>2207</v>
      </c>
      <c r="BP1792">
        <v>2</v>
      </c>
      <c r="BQ1792">
        <v>2</v>
      </c>
      <c r="BR1792">
        <v>2</v>
      </c>
      <c r="BS1792" s="1">
        <v>44202</v>
      </c>
      <c r="BT1792" s="1">
        <v>44301</v>
      </c>
      <c r="BU1792" s="1">
        <v>44202</v>
      </c>
      <c r="BV1792" s="1">
        <v>44301</v>
      </c>
      <c r="BW1792" t="s">
        <v>136</v>
      </c>
      <c r="BX1792">
        <v>35</v>
      </c>
      <c r="BY1792">
        <v>0</v>
      </c>
      <c r="BZ1792">
        <v>7</v>
      </c>
      <c r="CA1792">
        <v>7</v>
      </c>
      <c r="CB1792">
        <v>7</v>
      </c>
      <c r="CC1792">
        <v>7</v>
      </c>
      <c r="CD1792">
        <v>7</v>
      </c>
      <c r="CE1792">
        <v>0</v>
      </c>
      <c r="CF1792" t="str">
        <f>"8:00 AM"</f>
        <v>8:00 AM</v>
      </c>
      <c r="CG1792" t="str">
        <f>"4:00 PM"</f>
        <v>4:00 PM</v>
      </c>
      <c r="CH1792" s="5">
        <v>14.99</v>
      </c>
      <c r="CI1792" t="s">
        <v>146</v>
      </c>
      <c r="CL1792" t="s">
        <v>136</v>
      </c>
      <c r="CM1792" t="s">
        <v>312</v>
      </c>
      <c r="CN1792" t="s">
        <v>148</v>
      </c>
      <c r="CO1792" t="s">
        <v>25170</v>
      </c>
      <c r="CP1792" t="s">
        <v>149</v>
      </c>
      <c r="CQ1792">
        <v>6</v>
      </c>
      <c r="CR1792">
        <v>0</v>
      </c>
      <c r="CS1792" t="s">
        <v>136</v>
      </c>
      <c r="CT1792" t="s">
        <v>134</v>
      </c>
      <c r="CU1792" t="s">
        <v>136</v>
      </c>
      <c r="CV1792" t="s">
        <v>136</v>
      </c>
      <c r="CW1792" t="s">
        <v>136</v>
      </c>
      <c r="CY1792" t="s">
        <v>136</v>
      </c>
      <c r="CZ1792" t="s">
        <v>136</v>
      </c>
      <c r="DA1792" t="s">
        <v>136</v>
      </c>
      <c r="DB1792" t="s">
        <v>136</v>
      </c>
      <c r="DC1792" t="s">
        <v>136</v>
      </c>
      <c r="DD1792" t="s">
        <v>136</v>
      </c>
      <c r="DF1792" s="2" t="s">
        <v>25171</v>
      </c>
      <c r="DG1792" t="s">
        <v>25172</v>
      </c>
      <c r="DH1792" t="s">
        <v>23071</v>
      </c>
      <c r="DI1792" t="s">
        <v>1128</v>
      </c>
      <c r="DJ1792" s="4">
        <v>58262</v>
      </c>
      <c r="DK1792" t="s">
        <v>7651</v>
      </c>
      <c r="DL1792" t="s">
        <v>136</v>
      </c>
      <c r="DM1792">
        <v>2</v>
      </c>
      <c r="DN1792" t="s">
        <v>25173</v>
      </c>
      <c r="DO1792" t="s">
        <v>23067</v>
      </c>
      <c r="DP1792" t="s">
        <v>1128</v>
      </c>
      <c r="DQ1792" t="str">
        <f>"58241"</f>
        <v>58241</v>
      </c>
      <c r="DR1792" t="s">
        <v>7651</v>
      </c>
      <c r="DS1792" t="s">
        <v>25174</v>
      </c>
      <c r="DT1792">
        <v>1</v>
      </c>
      <c r="DU1792">
        <v>4</v>
      </c>
      <c r="DV1792" t="s">
        <v>136</v>
      </c>
      <c r="DW1792" t="s">
        <v>134</v>
      </c>
      <c r="DX1792" t="s">
        <v>136</v>
      </c>
      <c r="DY1792" t="s">
        <v>136</v>
      </c>
      <c r="DZ1792">
        <v>1</v>
      </c>
      <c r="EA1792" t="s">
        <v>136</v>
      </c>
      <c r="EC1792" s="5">
        <v>12.68</v>
      </c>
      <c r="ED1792" s="5">
        <v>55</v>
      </c>
      <c r="EE1792">
        <v>17013311161</v>
      </c>
      <c r="EF1792" t="s">
        <v>25175</v>
      </c>
      <c r="EG1792" t="s">
        <v>2909</v>
      </c>
      <c r="EH1792">
        <v>0</v>
      </c>
    </row>
    <row r="1793" spans="1:138" ht="15" customHeight="1" x14ac:dyDescent="0.35">
      <c r="A1793" t="s">
        <v>11566</v>
      </c>
      <c r="B1793" t="s">
        <v>157</v>
      </c>
      <c r="C1793" s="1">
        <v>44152.727182523151</v>
      </c>
      <c r="D1793" s="1">
        <v>44180</v>
      </c>
      <c r="E1793" t="s">
        <v>133</v>
      </c>
      <c r="F1793" t="s">
        <v>136</v>
      </c>
      <c r="G1793" t="s">
        <v>135</v>
      </c>
      <c r="H1793" t="s">
        <v>136</v>
      </c>
      <c r="I1793" t="s">
        <v>11567</v>
      </c>
      <c r="K1793" t="s">
        <v>11568</v>
      </c>
      <c r="L1793" t="s">
        <v>11569</v>
      </c>
      <c r="M1793" t="s">
        <v>5151</v>
      </c>
      <c r="N1793" t="s">
        <v>374</v>
      </c>
      <c r="O1793" s="4">
        <v>77665</v>
      </c>
      <c r="P1793" t="s">
        <v>140</v>
      </c>
      <c r="R1793">
        <v>14096594593</v>
      </c>
      <c r="T1793">
        <v>112910</v>
      </c>
      <c r="U1793" t="s">
        <v>11570</v>
      </c>
      <c r="V1793" t="s">
        <v>11571</v>
      </c>
      <c r="X1793" t="s">
        <v>164</v>
      </c>
      <c r="Y1793" t="s">
        <v>11568</v>
      </c>
      <c r="Z1793" t="s">
        <v>11569</v>
      </c>
      <c r="AA1793" t="s">
        <v>5151</v>
      </c>
      <c r="AB1793" t="s">
        <v>374</v>
      </c>
      <c r="AC1793" s="4">
        <v>77665</v>
      </c>
      <c r="AD1793" t="s">
        <v>140</v>
      </c>
      <c r="AF1793">
        <v>14096594593</v>
      </c>
      <c r="AH1793" t="s">
        <v>148</v>
      </c>
      <c r="AI1793" t="s">
        <v>168</v>
      </c>
      <c r="AJ1793" t="s">
        <v>456</v>
      </c>
      <c r="AK1793" t="s">
        <v>457</v>
      </c>
      <c r="AM1793" t="s">
        <v>458</v>
      </c>
      <c r="AO1793" t="s">
        <v>459</v>
      </c>
      <c r="AP1793" t="s">
        <v>460</v>
      </c>
      <c r="AQ1793" s="4">
        <v>73737</v>
      </c>
      <c r="AR1793" t="s">
        <v>140</v>
      </c>
      <c r="AT1793">
        <v>15802274747</v>
      </c>
      <c r="AV1793" t="s">
        <v>461</v>
      </c>
      <c r="AW1793" t="s">
        <v>462</v>
      </c>
      <c r="AZ1793" t="s">
        <v>334</v>
      </c>
      <c r="BA1793" t="s">
        <v>335</v>
      </c>
      <c r="BB1793" t="s">
        <v>136</v>
      </c>
      <c r="BC1793" t="s">
        <v>136</v>
      </c>
      <c r="BD1793" t="s">
        <v>148</v>
      </c>
      <c r="BE1793" t="s">
        <v>136</v>
      </c>
      <c r="BF1793" t="s">
        <v>136</v>
      </c>
      <c r="BG1793" t="s">
        <v>134</v>
      </c>
      <c r="BH1793" t="s">
        <v>136</v>
      </c>
      <c r="BN1793" t="s">
        <v>11572</v>
      </c>
      <c r="BO1793" t="s">
        <v>464</v>
      </c>
      <c r="BP1793">
        <v>4</v>
      </c>
      <c r="BQ1793">
        <v>4</v>
      </c>
      <c r="BR1793">
        <v>4</v>
      </c>
      <c r="BS1793" s="1">
        <v>44211</v>
      </c>
      <c r="BT1793" s="1">
        <v>44510</v>
      </c>
      <c r="BU1793" s="1">
        <v>44211</v>
      </c>
      <c r="BV1793" s="1">
        <v>44510</v>
      </c>
      <c r="BW1793" t="s">
        <v>136</v>
      </c>
      <c r="BX1793">
        <v>40</v>
      </c>
      <c r="BY1793">
        <v>0</v>
      </c>
      <c r="BZ1793">
        <v>7</v>
      </c>
      <c r="CA1793">
        <v>7</v>
      </c>
      <c r="CB1793">
        <v>7</v>
      </c>
      <c r="CC1793">
        <v>7</v>
      </c>
      <c r="CD1793">
        <v>7</v>
      </c>
      <c r="CE1793">
        <v>5</v>
      </c>
      <c r="CF1793" t="str">
        <f>"9:00 AM"</f>
        <v>9:00 AM</v>
      </c>
      <c r="CG1793" t="str">
        <f>"5:00 PM"</f>
        <v>5:00 PM</v>
      </c>
      <c r="CH1793" s="5">
        <v>12.67</v>
      </c>
      <c r="CI1793" t="s">
        <v>146</v>
      </c>
      <c r="CL1793" t="s">
        <v>136</v>
      </c>
      <c r="CM1793" t="s">
        <v>312</v>
      </c>
      <c r="CN1793" t="s">
        <v>148</v>
      </c>
      <c r="CO1793" t="s">
        <v>465</v>
      </c>
      <c r="CP1793" t="s">
        <v>149</v>
      </c>
      <c r="CQ1793">
        <v>3</v>
      </c>
      <c r="CR1793">
        <v>0</v>
      </c>
      <c r="CS1793" t="s">
        <v>136</v>
      </c>
      <c r="CT1793" t="s">
        <v>134</v>
      </c>
      <c r="CU1793" t="s">
        <v>136</v>
      </c>
      <c r="CV1793" t="s">
        <v>134</v>
      </c>
      <c r="CW1793" t="s">
        <v>134</v>
      </c>
      <c r="CX1793">
        <v>75</v>
      </c>
      <c r="CY1793" t="s">
        <v>134</v>
      </c>
      <c r="CZ1793" t="s">
        <v>134</v>
      </c>
      <c r="DA1793" t="s">
        <v>134</v>
      </c>
      <c r="DB1793" t="s">
        <v>136</v>
      </c>
      <c r="DC1793" t="s">
        <v>134</v>
      </c>
      <c r="DD1793" t="s">
        <v>136</v>
      </c>
      <c r="DF1793" t="s">
        <v>466</v>
      </c>
      <c r="DG1793" t="s">
        <v>11573</v>
      </c>
      <c r="DH1793" t="s">
        <v>5151</v>
      </c>
      <c r="DI1793" t="s">
        <v>374</v>
      </c>
      <c r="DJ1793" s="4">
        <v>77665</v>
      </c>
      <c r="DK1793" t="s">
        <v>2525</v>
      </c>
      <c r="DL1793" t="s">
        <v>136</v>
      </c>
      <c r="DM1793">
        <v>1</v>
      </c>
      <c r="DN1793" t="s">
        <v>11574</v>
      </c>
      <c r="DO1793" t="s">
        <v>5151</v>
      </c>
      <c r="DP1793" t="s">
        <v>374</v>
      </c>
      <c r="DQ1793" t="str">
        <f>"77665"</f>
        <v>77665</v>
      </c>
      <c r="DR1793" t="s">
        <v>2525</v>
      </c>
      <c r="DS1793" t="s">
        <v>551</v>
      </c>
      <c r="DT1793">
        <v>2</v>
      </c>
      <c r="DU1793">
        <v>4</v>
      </c>
      <c r="DV1793" t="s">
        <v>134</v>
      </c>
      <c r="DW1793" t="s">
        <v>134</v>
      </c>
      <c r="DX1793" t="s">
        <v>134</v>
      </c>
      <c r="DY1793" t="s">
        <v>136</v>
      </c>
      <c r="DZ1793">
        <v>1</v>
      </c>
      <c r="EA1793" t="s">
        <v>136</v>
      </c>
      <c r="EC1793" s="5">
        <v>12.68</v>
      </c>
      <c r="ED1793" s="5">
        <v>55</v>
      </c>
      <c r="EE1793">
        <v>14096594593</v>
      </c>
      <c r="EF1793" t="s">
        <v>11575</v>
      </c>
      <c r="EG1793" t="s">
        <v>148</v>
      </c>
      <c r="EH1793">
        <v>0</v>
      </c>
    </row>
    <row r="1794" spans="1:138" ht="15" customHeight="1" x14ac:dyDescent="0.35">
      <c r="A1794" t="s">
        <v>10260</v>
      </c>
      <c r="B1794" t="s">
        <v>157</v>
      </c>
      <c r="C1794" s="1">
        <v>44147.506860995367</v>
      </c>
      <c r="D1794" s="1">
        <v>44180</v>
      </c>
      <c r="E1794" t="s">
        <v>579</v>
      </c>
      <c r="F1794" t="s">
        <v>136</v>
      </c>
      <c r="G1794" t="s">
        <v>135</v>
      </c>
      <c r="H1794" t="s">
        <v>136</v>
      </c>
      <c r="I1794" t="s">
        <v>8028</v>
      </c>
      <c r="K1794" t="s">
        <v>8030</v>
      </c>
      <c r="L1794" t="s">
        <v>8030</v>
      </c>
      <c r="M1794" t="s">
        <v>4067</v>
      </c>
      <c r="N1794" t="s">
        <v>584</v>
      </c>
      <c r="O1794" s="4">
        <v>84050</v>
      </c>
      <c r="P1794" t="s">
        <v>140</v>
      </c>
      <c r="R1794">
        <v>18013289919</v>
      </c>
      <c r="T1794">
        <v>112111</v>
      </c>
      <c r="U1794" t="s">
        <v>8031</v>
      </c>
      <c r="V1794" t="s">
        <v>8032</v>
      </c>
      <c r="X1794" t="s">
        <v>1091</v>
      </c>
      <c r="Y1794" t="s">
        <v>8030</v>
      </c>
      <c r="Z1794" t="s">
        <v>148</v>
      </c>
      <c r="AA1794" t="s">
        <v>4067</v>
      </c>
      <c r="AB1794" t="s">
        <v>584</v>
      </c>
      <c r="AC1794" s="4">
        <v>84050</v>
      </c>
      <c r="AD1794" t="s">
        <v>140</v>
      </c>
      <c r="AF1794">
        <v>18013289919</v>
      </c>
      <c r="AH1794" t="s">
        <v>8033</v>
      </c>
      <c r="AI1794" t="s">
        <v>168</v>
      </c>
      <c r="AJ1794" t="s">
        <v>588</v>
      </c>
      <c r="AK1794" t="s">
        <v>589</v>
      </c>
      <c r="AM1794" t="s">
        <v>590</v>
      </c>
      <c r="AO1794" t="s">
        <v>591</v>
      </c>
      <c r="AP1794" t="s">
        <v>592</v>
      </c>
      <c r="AQ1794" s="4">
        <v>82601</v>
      </c>
      <c r="AR1794" t="s">
        <v>140</v>
      </c>
      <c r="AT1794">
        <v>13074722105</v>
      </c>
      <c r="AV1794" t="s">
        <v>593</v>
      </c>
      <c r="AW1794" t="s">
        <v>594</v>
      </c>
      <c r="AZ1794" t="s">
        <v>334</v>
      </c>
      <c r="BA1794" t="s">
        <v>335</v>
      </c>
      <c r="BB1794" t="s">
        <v>136</v>
      </c>
      <c r="BC1794" t="s">
        <v>136</v>
      </c>
      <c r="BD1794" t="s">
        <v>148</v>
      </c>
      <c r="BE1794" t="s">
        <v>136</v>
      </c>
      <c r="BF1794" t="s">
        <v>136</v>
      </c>
      <c r="BG1794" t="s">
        <v>134</v>
      </c>
      <c r="BH1794" t="s">
        <v>136</v>
      </c>
      <c r="BN1794" t="s">
        <v>10261</v>
      </c>
      <c r="BO1794" t="s">
        <v>652</v>
      </c>
      <c r="BP1794">
        <v>2</v>
      </c>
      <c r="BQ1794">
        <v>2</v>
      </c>
      <c r="BR1794">
        <v>2</v>
      </c>
      <c r="BS1794" s="1">
        <v>44228</v>
      </c>
      <c r="BT1794" s="1">
        <v>44530</v>
      </c>
      <c r="BU1794" s="1">
        <v>44228</v>
      </c>
      <c r="BV1794" s="1">
        <v>44530</v>
      </c>
      <c r="BW1794" t="s">
        <v>134</v>
      </c>
      <c r="CH1794" s="5">
        <v>1682.33</v>
      </c>
      <c r="CI1794" t="s">
        <v>597</v>
      </c>
      <c r="CJ1794">
        <v>0</v>
      </c>
      <c r="CK1794" t="s">
        <v>1362</v>
      </c>
      <c r="CL1794" t="s">
        <v>136</v>
      </c>
      <c r="CM1794" t="s">
        <v>354</v>
      </c>
      <c r="CN1794" t="s">
        <v>945</v>
      </c>
      <c r="CO1794" t="s">
        <v>600</v>
      </c>
      <c r="CP1794" t="s">
        <v>149</v>
      </c>
      <c r="CQ1794">
        <v>6</v>
      </c>
      <c r="CR1794">
        <v>0</v>
      </c>
      <c r="CS1794" t="s">
        <v>136</v>
      </c>
      <c r="CT1794" t="s">
        <v>134</v>
      </c>
      <c r="CU1794" t="s">
        <v>136</v>
      </c>
      <c r="CV1794" t="s">
        <v>136</v>
      </c>
      <c r="CW1794" t="s">
        <v>134</v>
      </c>
      <c r="CX1794">
        <v>50</v>
      </c>
      <c r="CY1794" t="s">
        <v>134</v>
      </c>
      <c r="CZ1794" t="s">
        <v>136</v>
      </c>
      <c r="DA1794" t="s">
        <v>134</v>
      </c>
      <c r="DB1794" t="s">
        <v>136</v>
      </c>
      <c r="DC1794" t="s">
        <v>136</v>
      </c>
      <c r="DD1794" t="s">
        <v>136</v>
      </c>
      <c r="DF1794" t="s">
        <v>10262</v>
      </c>
      <c r="DG1794" t="s">
        <v>8036</v>
      </c>
      <c r="DH1794" t="s">
        <v>4067</v>
      </c>
      <c r="DI1794" t="s">
        <v>584</v>
      </c>
      <c r="DJ1794" s="4">
        <v>84050</v>
      </c>
      <c r="DK1794" t="s">
        <v>8037</v>
      </c>
      <c r="DL1794" t="s">
        <v>134</v>
      </c>
      <c r="DM1794">
        <v>3</v>
      </c>
      <c r="DN1794" t="s">
        <v>8036</v>
      </c>
      <c r="DO1794" t="s">
        <v>4067</v>
      </c>
      <c r="DP1794" t="s">
        <v>584</v>
      </c>
      <c r="DQ1794" t="str">
        <f>"84050"</f>
        <v>84050</v>
      </c>
      <c r="DR1794" t="s">
        <v>8037</v>
      </c>
      <c r="DS1794" t="s">
        <v>1750</v>
      </c>
      <c r="DT1794">
        <v>1</v>
      </c>
      <c r="DU1794">
        <v>4</v>
      </c>
      <c r="DV1794" t="s">
        <v>136</v>
      </c>
      <c r="DW1794" t="s">
        <v>136</v>
      </c>
      <c r="DX1794" t="s">
        <v>134</v>
      </c>
      <c r="DY1794" t="s">
        <v>136</v>
      </c>
      <c r="DZ1794">
        <v>1</v>
      </c>
      <c r="EA1794" t="s">
        <v>136</v>
      </c>
      <c r="EC1794" s="5">
        <v>12.68</v>
      </c>
      <c r="ED1794" s="5">
        <v>55</v>
      </c>
      <c r="EE1794">
        <v>13074722105</v>
      </c>
      <c r="EF1794" t="s">
        <v>593</v>
      </c>
      <c r="EG1794" t="s">
        <v>148</v>
      </c>
      <c r="EH1794">
        <v>0</v>
      </c>
    </row>
    <row r="1795" spans="1:138" ht="15" customHeight="1" x14ac:dyDescent="0.35">
      <c r="A1795" t="s">
        <v>16777</v>
      </c>
      <c r="B1795" t="s">
        <v>157</v>
      </c>
      <c r="C1795" s="1">
        <v>44162.683166782408</v>
      </c>
      <c r="D1795" s="1">
        <v>44180</v>
      </c>
      <c r="E1795" t="s">
        <v>133</v>
      </c>
      <c r="F1795" t="s">
        <v>136</v>
      </c>
      <c r="G1795" t="s">
        <v>135</v>
      </c>
      <c r="H1795" t="s">
        <v>136</v>
      </c>
      <c r="I1795" t="s">
        <v>16778</v>
      </c>
      <c r="K1795" t="s">
        <v>16779</v>
      </c>
      <c r="M1795" t="s">
        <v>3603</v>
      </c>
      <c r="N1795" t="s">
        <v>246</v>
      </c>
      <c r="O1795" s="4">
        <v>70570</v>
      </c>
      <c r="P1795" t="s">
        <v>140</v>
      </c>
      <c r="R1795">
        <v>13373514777</v>
      </c>
      <c r="T1795">
        <v>112512</v>
      </c>
      <c r="U1795" t="s">
        <v>864</v>
      </c>
      <c r="V1795" t="s">
        <v>16780</v>
      </c>
      <c r="X1795" t="s">
        <v>16781</v>
      </c>
      <c r="Y1795" t="s">
        <v>16779</v>
      </c>
      <c r="AA1795" t="s">
        <v>3603</v>
      </c>
      <c r="AB1795" t="s">
        <v>246</v>
      </c>
      <c r="AC1795" s="4">
        <v>70570</v>
      </c>
      <c r="AD1795" t="s">
        <v>140</v>
      </c>
      <c r="AF1795">
        <v>13373514777</v>
      </c>
      <c r="AH1795" t="s">
        <v>16782</v>
      </c>
      <c r="AI1795" t="s">
        <v>168</v>
      </c>
      <c r="AJ1795" t="s">
        <v>1977</v>
      </c>
      <c r="AK1795" t="s">
        <v>1978</v>
      </c>
      <c r="AL1795" t="s">
        <v>1979</v>
      </c>
      <c r="AM1795" t="s">
        <v>1980</v>
      </c>
      <c r="AN1795" t="s">
        <v>1981</v>
      </c>
      <c r="AO1795" t="s">
        <v>1982</v>
      </c>
      <c r="AP1795" t="s">
        <v>246</v>
      </c>
      <c r="AQ1795" s="4">
        <v>70754</v>
      </c>
      <c r="AR1795" t="s">
        <v>140</v>
      </c>
      <c r="AT1795">
        <v>12256863033</v>
      </c>
      <c r="AV1795" t="s">
        <v>1983</v>
      </c>
      <c r="AW1795" t="s">
        <v>1984</v>
      </c>
      <c r="AZ1795" t="s">
        <v>334</v>
      </c>
      <c r="BA1795" t="s">
        <v>335</v>
      </c>
      <c r="BB1795" t="s">
        <v>136</v>
      </c>
      <c r="BC1795" t="s">
        <v>136</v>
      </c>
      <c r="BD1795" t="s">
        <v>148</v>
      </c>
      <c r="BE1795" t="s">
        <v>136</v>
      </c>
      <c r="BF1795" t="s">
        <v>136</v>
      </c>
      <c r="BG1795" t="s">
        <v>134</v>
      </c>
      <c r="BH1795" t="s">
        <v>136</v>
      </c>
      <c r="BN1795" t="s">
        <v>16783</v>
      </c>
      <c r="BO1795" t="s">
        <v>13105</v>
      </c>
      <c r="BP1795">
        <v>4</v>
      </c>
      <c r="BQ1795">
        <v>4</v>
      </c>
      <c r="BR1795">
        <v>4</v>
      </c>
      <c r="BS1795" s="1">
        <v>44222</v>
      </c>
      <c r="BT1795" s="1">
        <v>44485</v>
      </c>
      <c r="BU1795" s="1">
        <v>44222</v>
      </c>
      <c r="BV1795" s="1">
        <v>44485</v>
      </c>
      <c r="BW1795" t="s">
        <v>136</v>
      </c>
      <c r="BX1795">
        <v>35</v>
      </c>
      <c r="BY1795">
        <v>0</v>
      </c>
      <c r="BZ1795">
        <v>6</v>
      </c>
      <c r="CA1795">
        <v>6</v>
      </c>
      <c r="CB1795">
        <v>6</v>
      </c>
      <c r="CC1795">
        <v>6</v>
      </c>
      <c r="CD1795">
        <v>6</v>
      </c>
      <c r="CE1795">
        <v>5</v>
      </c>
      <c r="CF1795" t="str">
        <f>"7:00 AM"</f>
        <v>7:00 AM</v>
      </c>
      <c r="CG1795" t="str">
        <f>"1:00 PM"</f>
        <v>1:00 PM</v>
      </c>
      <c r="CH1795" s="5">
        <v>11.83</v>
      </c>
      <c r="CI1795" t="s">
        <v>146</v>
      </c>
      <c r="CJ1795">
        <v>0</v>
      </c>
      <c r="CK1795" t="s">
        <v>16784</v>
      </c>
      <c r="CL1795" t="s">
        <v>134</v>
      </c>
      <c r="CM1795" t="s">
        <v>147</v>
      </c>
      <c r="CN1795" t="s">
        <v>148</v>
      </c>
      <c r="CO1795" s="2" t="s">
        <v>3165</v>
      </c>
      <c r="CP1795" t="s">
        <v>149</v>
      </c>
      <c r="CQ1795">
        <v>0</v>
      </c>
      <c r="CR1795">
        <v>0</v>
      </c>
      <c r="CS1795" t="s">
        <v>136</v>
      </c>
      <c r="CT1795" t="s">
        <v>136</v>
      </c>
      <c r="CU1795" t="s">
        <v>136</v>
      </c>
      <c r="CV1795" t="s">
        <v>134</v>
      </c>
      <c r="CW1795" t="s">
        <v>134</v>
      </c>
      <c r="CX1795">
        <v>50</v>
      </c>
      <c r="CY1795" t="s">
        <v>134</v>
      </c>
      <c r="CZ1795" t="s">
        <v>136</v>
      </c>
      <c r="DA1795" t="s">
        <v>134</v>
      </c>
      <c r="DB1795" t="s">
        <v>134</v>
      </c>
      <c r="DC1795" t="s">
        <v>134</v>
      </c>
      <c r="DD1795" t="s">
        <v>136</v>
      </c>
      <c r="DF1795" t="s">
        <v>3353</v>
      </c>
      <c r="DG1795" t="s">
        <v>16785</v>
      </c>
      <c r="DH1795" t="s">
        <v>3603</v>
      </c>
      <c r="DI1795" t="s">
        <v>246</v>
      </c>
      <c r="DJ1795" s="4">
        <v>70570</v>
      </c>
      <c r="DK1795" t="s">
        <v>3260</v>
      </c>
      <c r="DL1795" t="s">
        <v>134</v>
      </c>
      <c r="DM1795">
        <v>11</v>
      </c>
      <c r="DN1795" t="s">
        <v>16786</v>
      </c>
      <c r="DO1795" t="s">
        <v>3603</v>
      </c>
      <c r="DP1795" t="s">
        <v>246</v>
      </c>
      <c r="DQ1795" t="str">
        <f>"70570"</f>
        <v>70570</v>
      </c>
      <c r="DR1795" t="s">
        <v>3260</v>
      </c>
      <c r="DS1795" t="s">
        <v>296</v>
      </c>
      <c r="DT1795">
        <v>1</v>
      </c>
      <c r="DU1795">
        <v>4</v>
      </c>
      <c r="DV1795" t="s">
        <v>134</v>
      </c>
      <c r="DW1795" t="s">
        <v>134</v>
      </c>
      <c r="DX1795" t="s">
        <v>134</v>
      </c>
      <c r="DY1795" t="s">
        <v>134</v>
      </c>
      <c r="DZ1795">
        <v>2</v>
      </c>
      <c r="EA1795" t="s">
        <v>136</v>
      </c>
      <c r="EC1795" s="5">
        <v>12.68</v>
      </c>
      <c r="ED1795" s="5">
        <v>55</v>
      </c>
      <c r="EE1795">
        <v>13373514777</v>
      </c>
      <c r="EF1795" t="s">
        <v>16782</v>
      </c>
      <c r="EG1795" t="s">
        <v>1989</v>
      </c>
      <c r="EH1795">
        <v>3</v>
      </c>
    </row>
    <row r="1796" spans="1:138" ht="15" customHeight="1" x14ac:dyDescent="0.35">
      <c r="A1796" t="s">
        <v>26303</v>
      </c>
      <c r="B1796" t="s">
        <v>157</v>
      </c>
      <c r="C1796" s="1">
        <v>44160.835710300926</v>
      </c>
      <c r="D1796" s="1">
        <v>44180</v>
      </c>
      <c r="E1796" t="s">
        <v>133</v>
      </c>
      <c r="F1796" t="s">
        <v>134</v>
      </c>
      <c r="G1796" t="s">
        <v>135</v>
      </c>
      <c r="H1796" t="s">
        <v>136</v>
      </c>
      <c r="I1796" t="s">
        <v>26304</v>
      </c>
      <c r="K1796" t="s">
        <v>26305</v>
      </c>
      <c r="M1796" t="s">
        <v>4514</v>
      </c>
      <c r="N1796" t="s">
        <v>395</v>
      </c>
      <c r="O1796" s="4">
        <v>95448</v>
      </c>
      <c r="P1796" t="s">
        <v>140</v>
      </c>
      <c r="R1796">
        <v>17074331101</v>
      </c>
      <c r="T1796">
        <v>115115</v>
      </c>
      <c r="U1796" t="s">
        <v>26306</v>
      </c>
      <c r="V1796" t="s">
        <v>26307</v>
      </c>
      <c r="X1796" t="s">
        <v>5419</v>
      </c>
      <c r="Y1796" t="s">
        <v>26305</v>
      </c>
      <c r="AA1796" t="s">
        <v>4514</v>
      </c>
      <c r="AB1796" t="s">
        <v>395</v>
      </c>
      <c r="AC1796" s="4">
        <v>95448</v>
      </c>
      <c r="AD1796" t="s">
        <v>140</v>
      </c>
      <c r="AF1796">
        <v>17074331101</v>
      </c>
      <c r="AH1796" t="s">
        <v>26308</v>
      </c>
      <c r="AI1796" t="s">
        <v>226</v>
      </c>
      <c r="AJ1796" t="s">
        <v>401</v>
      </c>
      <c r="AK1796" t="s">
        <v>402</v>
      </c>
      <c r="AL1796" t="s">
        <v>403</v>
      </c>
      <c r="AM1796" t="s">
        <v>404</v>
      </c>
      <c r="AO1796" t="s">
        <v>405</v>
      </c>
      <c r="AP1796" t="s">
        <v>395</v>
      </c>
      <c r="AQ1796" s="4">
        <v>92106</v>
      </c>
      <c r="AR1796" t="s">
        <v>140</v>
      </c>
      <c r="AT1796">
        <v>16192696164</v>
      </c>
      <c r="AV1796" t="s">
        <v>406</v>
      </c>
      <c r="AW1796" t="s">
        <v>407</v>
      </c>
      <c r="AX1796" t="s">
        <v>395</v>
      </c>
      <c r="AY1796" t="s">
        <v>408</v>
      </c>
      <c r="AZ1796" t="s">
        <v>175</v>
      </c>
      <c r="BA1796" t="s">
        <v>176</v>
      </c>
      <c r="BB1796" t="s">
        <v>134</v>
      </c>
      <c r="BC1796" t="s">
        <v>134</v>
      </c>
      <c r="BD1796" t="s">
        <v>134</v>
      </c>
      <c r="BE1796" t="s">
        <v>134</v>
      </c>
      <c r="BF1796" t="s">
        <v>136</v>
      </c>
      <c r="BG1796" t="s">
        <v>134</v>
      </c>
      <c r="BH1796" t="s">
        <v>136</v>
      </c>
      <c r="BN1796" t="s">
        <v>26309</v>
      </c>
      <c r="BO1796" t="s">
        <v>16795</v>
      </c>
      <c r="BP1796">
        <v>124</v>
      </c>
      <c r="BQ1796">
        <v>36</v>
      </c>
      <c r="BR1796">
        <v>36</v>
      </c>
      <c r="BS1796" s="1">
        <v>44207</v>
      </c>
      <c r="BT1796" s="1">
        <v>44500</v>
      </c>
      <c r="BU1796" s="1">
        <v>44207</v>
      </c>
      <c r="BV1796" s="1">
        <v>44500</v>
      </c>
      <c r="BW1796" t="s">
        <v>136</v>
      </c>
      <c r="BX1796">
        <v>35</v>
      </c>
      <c r="BY1796">
        <v>0</v>
      </c>
      <c r="BZ1796">
        <v>7</v>
      </c>
      <c r="CA1796">
        <v>7</v>
      </c>
      <c r="CB1796">
        <v>7</v>
      </c>
      <c r="CC1796">
        <v>7</v>
      </c>
      <c r="CD1796">
        <v>7</v>
      </c>
      <c r="CE1796">
        <v>0</v>
      </c>
      <c r="CF1796" t="str">
        <f>"6:30 AM"</f>
        <v>6:30 AM</v>
      </c>
      <c r="CG1796" t="str">
        <f>"1:30 PM"</f>
        <v>1:30 PM</v>
      </c>
      <c r="CH1796" s="5">
        <v>14.77</v>
      </c>
      <c r="CI1796" t="s">
        <v>146</v>
      </c>
      <c r="CJ1796">
        <v>125</v>
      </c>
      <c r="CK1796" t="s">
        <v>26310</v>
      </c>
      <c r="CL1796" t="s">
        <v>134</v>
      </c>
      <c r="CM1796" t="s">
        <v>147</v>
      </c>
      <c r="CN1796" t="s">
        <v>148</v>
      </c>
      <c r="CO1796" t="s">
        <v>1327</v>
      </c>
      <c r="CP1796" t="s">
        <v>149</v>
      </c>
      <c r="CQ1796">
        <v>0</v>
      </c>
      <c r="CR1796">
        <v>0</v>
      </c>
      <c r="CS1796" t="s">
        <v>136</v>
      </c>
      <c r="CT1796" t="s">
        <v>136</v>
      </c>
      <c r="CU1796" t="s">
        <v>136</v>
      </c>
      <c r="CV1796" t="s">
        <v>134</v>
      </c>
      <c r="CW1796" t="s">
        <v>134</v>
      </c>
      <c r="CX1796">
        <v>50</v>
      </c>
      <c r="CY1796" t="s">
        <v>134</v>
      </c>
      <c r="CZ1796" t="s">
        <v>136</v>
      </c>
      <c r="DA1796" t="s">
        <v>134</v>
      </c>
      <c r="DB1796" t="s">
        <v>134</v>
      </c>
      <c r="DC1796" t="s">
        <v>134</v>
      </c>
      <c r="DD1796" t="s">
        <v>136</v>
      </c>
      <c r="DF1796" t="s">
        <v>26311</v>
      </c>
      <c r="DG1796" s="2" t="s">
        <v>26312</v>
      </c>
      <c r="DH1796" t="s">
        <v>4514</v>
      </c>
      <c r="DI1796" t="s">
        <v>395</v>
      </c>
      <c r="DJ1796" s="4">
        <v>95448</v>
      </c>
      <c r="DK1796" t="s">
        <v>4518</v>
      </c>
      <c r="DL1796" t="s">
        <v>134</v>
      </c>
      <c r="DM1796">
        <v>66</v>
      </c>
      <c r="DN1796" t="s">
        <v>26313</v>
      </c>
      <c r="DO1796" t="s">
        <v>5292</v>
      </c>
      <c r="DP1796" t="s">
        <v>395</v>
      </c>
      <c r="DQ1796" t="str">
        <f>"95441"</f>
        <v>95441</v>
      </c>
      <c r="DR1796" t="s">
        <v>4518</v>
      </c>
      <c r="DS1796" t="s">
        <v>241</v>
      </c>
      <c r="DT1796">
        <v>1</v>
      </c>
      <c r="DU1796">
        <v>37</v>
      </c>
      <c r="DV1796" t="s">
        <v>134</v>
      </c>
      <c r="DW1796" t="s">
        <v>134</v>
      </c>
      <c r="DX1796" t="s">
        <v>134</v>
      </c>
      <c r="DY1796" t="s">
        <v>136</v>
      </c>
      <c r="DZ1796">
        <v>1</v>
      </c>
      <c r="EA1796" t="s">
        <v>136</v>
      </c>
      <c r="EC1796" s="5">
        <v>12.68</v>
      </c>
      <c r="ED1796" s="5">
        <v>55</v>
      </c>
      <c r="EE1796">
        <v>17075489212</v>
      </c>
      <c r="EF1796" t="s">
        <v>26314</v>
      </c>
      <c r="EG1796" t="s">
        <v>148</v>
      </c>
      <c r="EH1796">
        <v>3</v>
      </c>
    </row>
    <row r="1797" spans="1:138" ht="15" customHeight="1" x14ac:dyDescent="0.35">
      <c r="A1797" t="s">
        <v>27253</v>
      </c>
      <c r="B1797" t="s">
        <v>157</v>
      </c>
      <c r="C1797" s="1">
        <v>44151.645613425928</v>
      </c>
      <c r="D1797" s="1">
        <v>44180</v>
      </c>
      <c r="E1797" t="s">
        <v>1298</v>
      </c>
      <c r="F1797" t="s">
        <v>136</v>
      </c>
      <c r="G1797" t="s">
        <v>135</v>
      </c>
      <c r="H1797" t="s">
        <v>136</v>
      </c>
      <c r="I1797" t="s">
        <v>2713</v>
      </c>
      <c r="J1797" t="s">
        <v>4962</v>
      </c>
      <c r="K1797" t="s">
        <v>2715</v>
      </c>
      <c r="L1797" t="s">
        <v>2716</v>
      </c>
      <c r="M1797" t="s">
        <v>27254</v>
      </c>
      <c r="N1797" t="s">
        <v>537</v>
      </c>
      <c r="O1797" s="4">
        <v>28394</v>
      </c>
      <c r="P1797" t="s">
        <v>140</v>
      </c>
      <c r="R1797">
        <v>19102452969</v>
      </c>
      <c r="S1797">
        <v>302</v>
      </c>
      <c r="T1797">
        <v>813910</v>
      </c>
      <c r="U1797" t="s">
        <v>2718</v>
      </c>
      <c r="V1797" t="s">
        <v>2719</v>
      </c>
      <c r="W1797" t="s">
        <v>2720</v>
      </c>
      <c r="X1797" t="s">
        <v>4963</v>
      </c>
      <c r="Y1797" t="s">
        <v>4964</v>
      </c>
      <c r="Z1797" t="s">
        <v>2723</v>
      </c>
      <c r="AA1797" t="s">
        <v>2717</v>
      </c>
      <c r="AB1797" t="s">
        <v>537</v>
      </c>
      <c r="AC1797" s="4">
        <v>28394</v>
      </c>
      <c r="AD1797" t="s">
        <v>140</v>
      </c>
      <c r="AF1797">
        <v>19102452969</v>
      </c>
      <c r="AG1797">
        <v>302</v>
      </c>
      <c r="AH1797" t="s">
        <v>2724</v>
      </c>
      <c r="AZ1797" t="s">
        <v>144</v>
      </c>
      <c r="BA1797" t="s">
        <v>145</v>
      </c>
      <c r="BB1797" t="s">
        <v>136</v>
      </c>
      <c r="BC1797" t="s">
        <v>136</v>
      </c>
      <c r="BD1797" t="s">
        <v>148</v>
      </c>
      <c r="BE1797" t="s">
        <v>136</v>
      </c>
      <c r="BF1797" t="s">
        <v>136</v>
      </c>
      <c r="BG1797" t="s">
        <v>134</v>
      </c>
      <c r="BH1797" t="s">
        <v>136</v>
      </c>
      <c r="BN1797" t="s">
        <v>27255</v>
      </c>
      <c r="BO1797" t="s">
        <v>2725</v>
      </c>
      <c r="BP1797">
        <v>6</v>
      </c>
      <c r="BQ1797">
        <v>6</v>
      </c>
      <c r="BR1797">
        <v>6</v>
      </c>
      <c r="BS1797" s="1">
        <v>44211</v>
      </c>
      <c r="BT1797" s="1">
        <v>44479</v>
      </c>
      <c r="BU1797" s="1">
        <v>44211</v>
      </c>
      <c r="BV1797" s="1">
        <v>44479</v>
      </c>
      <c r="BW1797" t="s">
        <v>136</v>
      </c>
      <c r="BX1797">
        <v>40</v>
      </c>
      <c r="BY1797">
        <v>0</v>
      </c>
      <c r="BZ1797">
        <v>7</v>
      </c>
      <c r="CA1797">
        <v>7</v>
      </c>
      <c r="CB1797">
        <v>7</v>
      </c>
      <c r="CC1797">
        <v>7</v>
      </c>
      <c r="CD1797">
        <v>7</v>
      </c>
      <c r="CE1797">
        <v>5</v>
      </c>
      <c r="CF1797" t="str">
        <f>"7:00 AM"</f>
        <v>7:00 AM</v>
      </c>
      <c r="CG1797" t="str">
        <f>"3:00 PM"</f>
        <v>3:00 PM</v>
      </c>
      <c r="CH1797" s="5">
        <v>12.67</v>
      </c>
      <c r="CI1797" t="s">
        <v>146</v>
      </c>
      <c r="CL1797" t="s">
        <v>136</v>
      </c>
      <c r="CM1797" t="s">
        <v>147</v>
      </c>
      <c r="CN1797" t="s">
        <v>148</v>
      </c>
      <c r="CO1797" s="2" t="s">
        <v>4966</v>
      </c>
      <c r="CP1797" t="s">
        <v>149</v>
      </c>
      <c r="CQ1797">
        <v>1</v>
      </c>
      <c r="CR1797">
        <v>0</v>
      </c>
      <c r="CS1797" t="s">
        <v>136</v>
      </c>
      <c r="CT1797" t="s">
        <v>136</v>
      </c>
      <c r="CU1797" t="s">
        <v>136</v>
      </c>
      <c r="CV1797" t="s">
        <v>134</v>
      </c>
      <c r="CW1797" t="s">
        <v>134</v>
      </c>
      <c r="CX1797">
        <v>65</v>
      </c>
      <c r="CY1797" t="s">
        <v>134</v>
      </c>
      <c r="CZ1797" t="s">
        <v>134</v>
      </c>
      <c r="DA1797" t="s">
        <v>134</v>
      </c>
      <c r="DB1797" t="s">
        <v>134</v>
      </c>
      <c r="DC1797" t="s">
        <v>134</v>
      </c>
      <c r="DD1797" t="s">
        <v>136</v>
      </c>
      <c r="DF1797" s="2" t="s">
        <v>4967</v>
      </c>
      <c r="DG1797" s="2" t="s">
        <v>4968</v>
      </c>
      <c r="DH1797" t="s">
        <v>2717</v>
      </c>
      <c r="DI1797" t="s">
        <v>537</v>
      </c>
      <c r="DJ1797" s="4">
        <v>28394</v>
      </c>
      <c r="DK1797" t="s">
        <v>2728</v>
      </c>
      <c r="DL1797" t="s">
        <v>134</v>
      </c>
      <c r="DM1797">
        <v>2</v>
      </c>
      <c r="DN1797" t="s">
        <v>4969</v>
      </c>
      <c r="DO1797" t="s">
        <v>2717</v>
      </c>
      <c r="DP1797" t="s">
        <v>537</v>
      </c>
      <c r="DQ1797" t="str">
        <f>"28394"</f>
        <v>28394</v>
      </c>
      <c r="DR1797" t="s">
        <v>2728</v>
      </c>
      <c r="DS1797" t="s">
        <v>4970</v>
      </c>
      <c r="DT1797">
        <v>1</v>
      </c>
      <c r="DU1797">
        <v>6</v>
      </c>
      <c r="DV1797" t="s">
        <v>134</v>
      </c>
      <c r="DW1797" t="s">
        <v>134</v>
      </c>
      <c r="DX1797" t="s">
        <v>134</v>
      </c>
      <c r="DY1797" t="s">
        <v>134</v>
      </c>
      <c r="DZ1797">
        <v>2</v>
      </c>
      <c r="EA1797" t="s">
        <v>134</v>
      </c>
      <c r="EB1797" s="5">
        <v>12.68</v>
      </c>
      <c r="EC1797" s="5">
        <v>12.68</v>
      </c>
      <c r="ED1797" s="5">
        <v>55</v>
      </c>
      <c r="EE1797">
        <v>12525270567</v>
      </c>
      <c r="EF1797" t="s">
        <v>2724</v>
      </c>
      <c r="EG1797" t="s">
        <v>148</v>
      </c>
      <c r="EH1797">
        <v>0</v>
      </c>
    </row>
    <row r="1798" spans="1:138" ht="15" customHeight="1" x14ac:dyDescent="0.35">
      <c r="A1798" t="s">
        <v>8542</v>
      </c>
      <c r="B1798" t="s">
        <v>157</v>
      </c>
      <c r="C1798" s="1">
        <v>44152.542360763888</v>
      </c>
      <c r="D1798" s="1">
        <v>44180</v>
      </c>
      <c r="E1798" t="s">
        <v>1298</v>
      </c>
      <c r="F1798" t="s">
        <v>136</v>
      </c>
      <c r="G1798" t="s">
        <v>135</v>
      </c>
      <c r="H1798" t="s">
        <v>136</v>
      </c>
      <c r="I1798" t="s">
        <v>2713</v>
      </c>
      <c r="J1798" t="s">
        <v>4962</v>
      </c>
      <c r="K1798" t="s">
        <v>2715</v>
      </c>
      <c r="L1798" t="s">
        <v>2716</v>
      </c>
      <c r="M1798" t="s">
        <v>2717</v>
      </c>
      <c r="N1798" t="s">
        <v>537</v>
      </c>
      <c r="O1798" s="4">
        <v>28394</v>
      </c>
      <c r="P1798" t="s">
        <v>140</v>
      </c>
      <c r="R1798">
        <v>19102452969</v>
      </c>
      <c r="S1798">
        <v>302</v>
      </c>
      <c r="T1798">
        <v>813910</v>
      </c>
      <c r="U1798" t="s">
        <v>2718</v>
      </c>
      <c r="V1798" t="s">
        <v>2719</v>
      </c>
      <c r="W1798" t="s">
        <v>2720</v>
      </c>
      <c r="X1798" t="s">
        <v>4963</v>
      </c>
      <c r="Y1798" t="s">
        <v>4964</v>
      </c>
      <c r="Z1798" t="s">
        <v>2723</v>
      </c>
      <c r="AA1798" t="s">
        <v>2717</v>
      </c>
      <c r="AB1798" t="s">
        <v>537</v>
      </c>
      <c r="AC1798" s="4">
        <v>28394</v>
      </c>
      <c r="AD1798" t="s">
        <v>140</v>
      </c>
      <c r="AF1798">
        <v>19102452969</v>
      </c>
      <c r="AG1798">
        <v>302</v>
      </c>
      <c r="AH1798" t="s">
        <v>2724</v>
      </c>
      <c r="AZ1798" t="s">
        <v>144</v>
      </c>
      <c r="BA1798" t="s">
        <v>145</v>
      </c>
      <c r="BB1798" t="s">
        <v>136</v>
      </c>
      <c r="BC1798" t="s">
        <v>136</v>
      </c>
      <c r="BD1798" t="s">
        <v>148</v>
      </c>
      <c r="BE1798" t="s">
        <v>136</v>
      </c>
      <c r="BF1798" t="s">
        <v>136</v>
      </c>
      <c r="BG1798" t="s">
        <v>134</v>
      </c>
      <c r="BH1798" t="s">
        <v>136</v>
      </c>
      <c r="BN1798" t="s">
        <v>8543</v>
      </c>
      <c r="BO1798" t="s">
        <v>2725</v>
      </c>
      <c r="BP1798">
        <v>6</v>
      </c>
      <c r="BQ1798">
        <v>6</v>
      </c>
      <c r="BR1798">
        <v>6</v>
      </c>
      <c r="BS1798" s="1">
        <v>44211</v>
      </c>
      <c r="BT1798" s="1">
        <v>44513</v>
      </c>
      <c r="BU1798" s="1">
        <v>44211</v>
      </c>
      <c r="BV1798" s="1">
        <v>44513</v>
      </c>
      <c r="BW1798" t="s">
        <v>136</v>
      </c>
      <c r="BX1798">
        <v>40</v>
      </c>
      <c r="BY1798">
        <v>0</v>
      </c>
      <c r="BZ1798">
        <v>7</v>
      </c>
      <c r="CA1798">
        <v>7</v>
      </c>
      <c r="CB1798">
        <v>7</v>
      </c>
      <c r="CC1798">
        <v>7</v>
      </c>
      <c r="CD1798">
        <v>7</v>
      </c>
      <c r="CE1798">
        <v>5</v>
      </c>
      <c r="CF1798" t="str">
        <f>"7:00 AM"</f>
        <v>7:00 AM</v>
      </c>
      <c r="CG1798" t="str">
        <f>"3:00 PM"</f>
        <v>3:00 PM</v>
      </c>
      <c r="CH1798" s="5">
        <v>12.67</v>
      </c>
      <c r="CI1798" t="s">
        <v>146</v>
      </c>
      <c r="CL1798" t="s">
        <v>136</v>
      </c>
      <c r="CM1798" t="s">
        <v>147</v>
      </c>
      <c r="CN1798" t="s">
        <v>148</v>
      </c>
      <c r="CO1798" s="2" t="s">
        <v>4966</v>
      </c>
      <c r="CP1798" t="s">
        <v>149</v>
      </c>
      <c r="CQ1798">
        <v>1</v>
      </c>
      <c r="CR1798">
        <v>0</v>
      </c>
      <c r="CS1798" t="s">
        <v>136</v>
      </c>
      <c r="CT1798" t="s">
        <v>136</v>
      </c>
      <c r="CU1798" t="s">
        <v>136</v>
      </c>
      <c r="CV1798" t="s">
        <v>134</v>
      </c>
      <c r="CW1798" t="s">
        <v>134</v>
      </c>
      <c r="CX1798">
        <v>65</v>
      </c>
      <c r="CY1798" t="s">
        <v>134</v>
      </c>
      <c r="CZ1798" t="s">
        <v>134</v>
      </c>
      <c r="DA1798" t="s">
        <v>134</v>
      </c>
      <c r="DB1798" t="s">
        <v>134</v>
      </c>
      <c r="DC1798" t="s">
        <v>134</v>
      </c>
      <c r="DD1798" t="s">
        <v>136</v>
      </c>
      <c r="DF1798" s="2" t="s">
        <v>4967</v>
      </c>
      <c r="DG1798" s="2" t="s">
        <v>4968</v>
      </c>
      <c r="DH1798" t="s">
        <v>2717</v>
      </c>
      <c r="DI1798" t="s">
        <v>537</v>
      </c>
      <c r="DJ1798" s="4">
        <v>28394</v>
      </c>
      <c r="DK1798" t="s">
        <v>2728</v>
      </c>
      <c r="DL1798" t="s">
        <v>134</v>
      </c>
      <c r="DM1798">
        <v>2</v>
      </c>
      <c r="DN1798" t="s">
        <v>4969</v>
      </c>
      <c r="DO1798" t="s">
        <v>2717</v>
      </c>
      <c r="DP1798" t="s">
        <v>537</v>
      </c>
      <c r="DQ1798" t="str">
        <f>"28394"</f>
        <v>28394</v>
      </c>
      <c r="DR1798" t="s">
        <v>2728</v>
      </c>
      <c r="DS1798" t="s">
        <v>4970</v>
      </c>
      <c r="DT1798">
        <v>1</v>
      </c>
      <c r="DU1798">
        <v>7</v>
      </c>
      <c r="DV1798" t="s">
        <v>134</v>
      </c>
      <c r="DW1798" t="s">
        <v>134</v>
      </c>
      <c r="DX1798" t="s">
        <v>134</v>
      </c>
      <c r="DY1798" t="s">
        <v>134</v>
      </c>
      <c r="DZ1798">
        <v>2</v>
      </c>
      <c r="EA1798" t="s">
        <v>134</v>
      </c>
      <c r="EB1798" s="5">
        <v>12.68</v>
      </c>
      <c r="EC1798" s="5">
        <v>12.68</v>
      </c>
      <c r="ED1798" s="5">
        <v>55</v>
      </c>
      <c r="EE1798">
        <v>12525270567</v>
      </c>
      <c r="EF1798" t="s">
        <v>2724</v>
      </c>
      <c r="EG1798" t="s">
        <v>148</v>
      </c>
      <c r="EH1798">
        <v>0</v>
      </c>
    </row>
    <row r="1799" spans="1:138" ht="15" customHeight="1" x14ac:dyDescent="0.35">
      <c r="A1799" t="s">
        <v>23848</v>
      </c>
      <c r="B1799" t="s">
        <v>157</v>
      </c>
      <c r="C1799" s="1">
        <v>44165.596591782407</v>
      </c>
      <c r="D1799" s="1">
        <v>44180</v>
      </c>
      <c r="E1799" t="s">
        <v>133</v>
      </c>
      <c r="F1799" t="s">
        <v>136</v>
      </c>
      <c r="G1799" t="s">
        <v>135</v>
      </c>
      <c r="H1799" t="s">
        <v>136</v>
      </c>
      <c r="I1799" t="s">
        <v>23849</v>
      </c>
      <c r="K1799" t="s">
        <v>23850</v>
      </c>
      <c r="L1799" t="s">
        <v>23851</v>
      </c>
      <c r="M1799" t="s">
        <v>23326</v>
      </c>
      <c r="N1799" t="s">
        <v>592</v>
      </c>
      <c r="O1799" s="4">
        <v>82321</v>
      </c>
      <c r="P1799" t="s">
        <v>140</v>
      </c>
      <c r="R1799">
        <v>13073806457</v>
      </c>
      <c r="T1799">
        <v>11</v>
      </c>
      <c r="U1799" t="s">
        <v>4798</v>
      </c>
      <c r="V1799" t="s">
        <v>23852</v>
      </c>
      <c r="X1799" t="s">
        <v>6474</v>
      </c>
      <c r="Y1799" t="s">
        <v>23850</v>
      </c>
      <c r="Z1799" t="s">
        <v>23851</v>
      </c>
      <c r="AA1799" t="s">
        <v>23326</v>
      </c>
      <c r="AB1799" t="s">
        <v>592</v>
      </c>
      <c r="AC1799" s="4">
        <v>82321</v>
      </c>
      <c r="AD1799" t="s">
        <v>140</v>
      </c>
      <c r="AF1799">
        <v>13073806457</v>
      </c>
      <c r="AH1799" t="s">
        <v>23853</v>
      </c>
      <c r="AI1799" t="s">
        <v>168</v>
      </c>
      <c r="AJ1799" t="s">
        <v>6475</v>
      </c>
      <c r="AK1799" t="s">
        <v>6476</v>
      </c>
      <c r="AM1799" t="s">
        <v>6477</v>
      </c>
      <c r="AO1799" t="s">
        <v>6478</v>
      </c>
      <c r="AP1799" t="s">
        <v>1358</v>
      </c>
      <c r="AQ1799" s="4">
        <v>81625</v>
      </c>
      <c r="AR1799" t="s">
        <v>140</v>
      </c>
      <c r="AT1799">
        <v>19708244226</v>
      </c>
      <c r="AV1799" t="s">
        <v>6479</v>
      </c>
      <c r="AW1799" t="s">
        <v>6589</v>
      </c>
      <c r="AZ1799" t="s">
        <v>334</v>
      </c>
      <c r="BA1799" t="s">
        <v>335</v>
      </c>
      <c r="BB1799" t="s">
        <v>136</v>
      </c>
      <c r="BC1799" t="s">
        <v>136</v>
      </c>
      <c r="BD1799" t="s">
        <v>148</v>
      </c>
      <c r="BE1799" t="s">
        <v>136</v>
      </c>
      <c r="BF1799" t="s">
        <v>136</v>
      </c>
      <c r="BG1799" t="s">
        <v>134</v>
      </c>
      <c r="BH1799" t="s">
        <v>136</v>
      </c>
      <c r="BI1799" t="s">
        <v>23854</v>
      </c>
      <c r="BN1799" t="s">
        <v>23855</v>
      </c>
      <c r="BO1799" t="s">
        <v>5890</v>
      </c>
      <c r="BP1799">
        <v>2</v>
      </c>
      <c r="BQ1799">
        <v>2</v>
      </c>
      <c r="BR1799">
        <v>2</v>
      </c>
      <c r="BS1799" s="1">
        <v>44211</v>
      </c>
      <c r="BT1799" s="1">
        <v>44515</v>
      </c>
      <c r="BU1799" s="1">
        <v>44211</v>
      </c>
      <c r="BV1799" s="1">
        <v>44515</v>
      </c>
      <c r="BW1799" t="s">
        <v>136</v>
      </c>
      <c r="BX1799">
        <v>40</v>
      </c>
      <c r="BY1799">
        <v>0</v>
      </c>
      <c r="BZ1799">
        <v>8</v>
      </c>
      <c r="CA1799">
        <v>8</v>
      </c>
      <c r="CB1799">
        <v>8</v>
      </c>
      <c r="CC1799">
        <v>8</v>
      </c>
      <c r="CD1799">
        <v>8</v>
      </c>
      <c r="CE1799">
        <v>0</v>
      </c>
      <c r="CF1799" t="str">
        <f>"8:00 AM"</f>
        <v>8:00 AM</v>
      </c>
      <c r="CG1799" t="str">
        <f>"5:00 PM"</f>
        <v>5:00 PM</v>
      </c>
      <c r="CH1799" s="5">
        <v>13.62</v>
      </c>
      <c r="CI1799" t="s">
        <v>146</v>
      </c>
      <c r="CL1799" t="s">
        <v>136</v>
      </c>
      <c r="CM1799" t="s">
        <v>312</v>
      </c>
      <c r="CN1799" t="s">
        <v>148</v>
      </c>
      <c r="CO1799" s="2" t="s">
        <v>14110</v>
      </c>
      <c r="CP1799" t="s">
        <v>149</v>
      </c>
      <c r="CQ1799">
        <v>3</v>
      </c>
      <c r="CR1799">
        <v>0</v>
      </c>
      <c r="CS1799" t="s">
        <v>136</v>
      </c>
      <c r="CT1799" t="s">
        <v>136</v>
      </c>
      <c r="CU1799" t="s">
        <v>136</v>
      </c>
      <c r="CV1799" t="s">
        <v>136</v>
      </c>
      <c r="CW1799" t="s">
        <v>134</v>
      </c>
      <c r="CX1799">
        <v>75</v>
      </c>
      <c r="CY1799" t="s">
        <v>134</v>
      </c>
      <c r="CZ1799" t="s">
        <v>134</v>
      </c>
      <c r="DA1799" t="s">
        <v>134</v>
      </c>
      <c r="DB1799" t="s">
        <v>134</v>
      </c>
      <c r="DC1799" t="s">
        <v>134</v>
      </c>
      <c r="DD1799" t="s">
        <v>136</v>
      </c>
      <c r="DF1799" s="2" t="s">
        <v>7019</v>
      </c>
      <c r="DG1799" t="s">
        <v>23856</v>
      </c>
      <c r="DH1799" t="s">
        <v>23326</v>
      </c>
      <c r="DI1799" t="s">
        <v>592</v>
      </c>
      <c r="DJ1799" s="4">
        <v>82321</v>
      </c>
      <c r="DK1799" t="s">
        <v>7731</v>
      </c>
      <c r="DL1799" t="s">
        <v>136</v>
      </c>
      <c r="DM1799">
        <v>1</v>
      </c>
      <c r="DN1799" t="s">
        <v>23856</v>
      </c>
      <c r="DO1799" t="s">
        <v>10209</v>
      </c>
      <c r="DP1799" t="s">
        <v>592</v>
      </c>
      <c r="DQ1799" t="str">
        <f>"82321"</f>
        <v>82321</v>
      </c>
      <c r="DR1799" t="s">
        <v>7731</v>
      </c>
      <c r="DS1799" t="s">
        <v>1805</v>
      </c>
      <c r="DT1799">
        <v>1</v>
      </c>
      <c r="DU1799">
        <v>2</v>
      </c>
      <c r="DV1799" t="s">
        <v>136</v>
      </c>
      <c r="DW1799" t="s">
        <v>134</v>
      </c>
      <c r="DX1799" t="s">
        <v>134</v>
      </c>
      <c r="DY1799" t="s">
        <v>136</v>
      </c>
      <c r="DZ1799">
        <v>1</v>
      </c>
      <c r="EA1799" t="s">
        <v>136</v>
      </c>
      <c r="EC1799" s="5">
        <v>12.68</v>
      </c>
      <c r="ED1799" s="5">
        <v>55</v>
      </c>
      <c r="EE1799">
        <v>13073806457</v>
      </c>
      <c r="EF1799" t="s">
        <v>23853</v>
      </c>
      <c r="EG1799" t="s">
        <v>23857</v>
      </c>
      <c r="EH1799">
        <v>0</v>
      </c>
    </row>
    <row r="1800" spans="1:138" ht="15" customHeight="1" x14ac:dyDescent="0.35">
      <c r="A1800" t="s">
        <v>14426</v>
      </c>
      <c r="B1800" t="s">
        <v>157</v>
      </c>
      <c r="C1800" s="1">
        <v>44166.841113078706</v>
      </c>
      <c r="D1800" s="1">
        <v>44180</v>
      </c>
      <c r="E1800" t="s">
        <v>133</v>
      </c>
      <c r="F1800" t="s">
        <v>134</v>
      </c>
      <c r="G1800" t="s">
        <v>135</v>
      </c>
      <c r="H1800" t="s">
        <v>136</v>
      </c>
      <c r="I1800" t="s">
        <v>14427</v>
      </c>
      <c r="K1800" t="s">
        <v>14428</v>
      </c>
      <c r="M1800" t="s">
        <v>5434</v>
      </c>
      <c r="N1800" t="s">
        <v>395</v>
      </c>
      <c r="O1800" s="4">
        <v>93444</v>
      </c>
      <c r="P1800" t="s">
        <v>140</v>
      </c>
      <c r="R1800">
        <v>18053052623</v>
      </c>
      <c r="T1800">
        <v>115115</v>
      </c>
      <c r="U1800" t="s">
        <v>14429</v>
      </c>
      <c r="V1800" t="s">
        <v>6932</v>
      </c>
      <c r="X1800" t="s">
        <v>6933</v>
      </c>
      <c r="Y1800" t="s">
        <v>14430</v>
      </c>
      <c r="AA1800" t="s">
        <v>5434</v>
      </c>
      <c r="AB1800" t="s">
        <v>395</v>
      </c>
      <c r="AC1800" s="4">
        <v>93444</v>
      </c>
      <c r="AD1800" t="s">
        <v>140</v>
      </c>
      <c r="AF1800">
        <v>18053052623</v>
      </c>
      <c r="AH1800" t="s">
        <v>6936</v>
      </c>
      <c r="AZ1800" t="s">
        <v>175</v>
      </c>
      <c r="BA1800" t="s">
        <v>176</v>
      </c>
      <c r="BB1800" t="s">
        <v>134</v>
      </c>
      <c r="BC1800" t="s">
        <v>134</v>
      </c>
      <c r="BD1800" t="s">
        <v>134</v>
      </c>
      <c r="BE1800" t="s">
        <v>134</v>
      </c>
      <c r="BF1800" t="s">
        <v>136</v>
      </c>
      <c r="BG1800" t="s">
        <v>134</v>
      </c>
      <c r="BH1800" t="s">
        <v>136</v>
      </c>
      <c r="BN1800" t="s">
        <v>14431</v>
      </c>
      <c r="BO1800" t="s">
        <v>381</v>
      </c>
      <c r="BP1800">
        <v>48</v>
      </c>
      <c r="BQ1800">
        <v>48</v>
      </c>
      <c r="BR1800">
        <v>48</v>
      </c>
      <c r="BS1800" s="1">
        <v>44211</v>
      </c>
      <c r="BT1800" s="1">
        <v>44515</v>
      </c>
      <c r="BU1800" s="1">
        <v>44211</v>
      </c>
      <c r="BV1800" s="1">
        <v>44515</v>
      </c>
      <c r="BW1800" t="s">
        <v>136</v>
      </c>
      <c r="BX1800">
        <v>40</v>
      </c>
      <c r="BY1800">
        <v>0</v>
      </c>
      <c r="BZ1800">
        <v>7</v>
      </c>
      <c r="CA1800">
        <v>7</v>
      </c>
      <c r="CB1800">
        <v>7</v>
      </c>
      <c r="CC1800">
        <v>7</v>
      </c>
      <c r="CD1800">
        <v>7</v>
      </c>
      <c r="CE1800">
        <v>5</v>
      </c>
      <c r="CF1800" t="str">
        <f>"7:00 AM"</f>
        <v>7:00 AM</v>
      </c>
      <c r="CG1800" t="str">
        <f>"2:30 PM"</f>
        <v>2:30 PM</v>
      </c>
      <c r="CH1800" s="5">
        <v>14.77</v>
      </c>
      <c r="CI1800" t="s">
        <v>146</v>
      </c>
      <c r="CJ1800">
        <v>7.0000000000000007E-2</v>
      </c>
      <c r="CK1800" t="s">
        <v>14432</v>
      </c>
      <c r="CL1800" t="s">
        <v>134</v>
      </c>
      <c r="CM1800" t="s">
        <v>147</v>
      </c>
      <c r="CN1800" t="s">
        <v>148</v>
      </c>
      <c r="CO1800" t="s">
        <v>14433</v>
      </c>
      <c r="CP1800" t="s">
        <v>149</v>
      </c>
      <c r="CQ1800">
        <v>1</v>
      </c>
      <c r="CR1800">
        <v>0</v>
      </c>
      <c r="CS1800" t="s">
        <v>136</v>
      </c>
      <c r="CT1800" t="s">
        <v>136</v>
      </c>
      <c r="CU1800" t="s">
        <v>136</v>
      </c>
      <c r="CV1800" t="s">
        <v>134</v>
      </c>
      <c r="CW1800" t="s">
        <v>134</v>
      </c>
      <c r="CX1800">
        <v>50</v>
      </c>
      <c r="CY1800" t="s">
        <v>134</v>
      </c>
      <c r="CZ1800" t="s">
        <v>136</v>
      </c>
      <c r="DA1800" t="s">
        <v>134</v>
      </c>
      <c r="DB1800" t="s">
        <v>136</v>
      </c>
      <c r="DC1800" t="s">
        <v>134</v>
      </c>
      <c r="DD1800" t="s">
        <v>136</v>
      </c>
      <c r="DF1800" s="2" t="s">
        <v>14434</v>
      </c>
      <c r="DG1800" t="s">
        <v>14435</v>
      </c>
      <c r="DH1800" t="s">
        <v>14436</v>
      </c>
      <c r="DI1800" t="s">
        <v>395</v>
      </c>
      <c r="DJ1800" s="4">
        <v>93446</v>
      </c>
      <c r="DK1800" t="s">
        <v>5433</v>
      </c>
      <c r="DL1800" t="s">
        <v>134</v>
      </c>
      <c r="DM1800">
        <v>16</v>
      </c>
      <c r="DN1800" t="s">
        <v>14437</v>
      </c>
      <c r="DO1800" t="s">
        <v>14438</v>
      </c>
      <c r="DP1800" t="s">
        <v>395</v>
      </c>
      <c r="DQ1800" t="str">
        <f>"93451"</f>
        <v>93451</v>
      </c>
      <c r="DR1800" t="s">
        <v>5433</v>
      </c>
      <c r="DS1800" t="s">
        <v>14439</v>
      </c>
      <c r="DT1800">
        <v>14</v>
      </c>
      <c r="DU1800">
        <v>48</v>
      </c>
      <c r="DV1800" t="s">
        <v>134</v>
      </c>
      <c r="DW1800" t="s">
        <v>134</v>
      </c>
      <c r="DX1800" t="s">
        <v>134</v>
      </c>
      <c r="DY1800" t="s">
        <v>136</v>
      </c>
      <c r="DZ1800">
        <v>1</v>
      </c>
      <c r="EA1800" t="s">
        <v>134</v>
      </c>
      <c r="EB1800" s="5">
        <v>12.68</v>
      </c>
      <c r="EC1800" s="5">
        <v>12.68</v>
      </c>
      <c r="ED1800" s="5">
        <v>55</v>
      </c>
      <c r="EE1800">
        <v>18053052623</v>
      </c>
      <c r="EF1800" t="s">
        <v>6936</v>
      </c>
      <c r="EG1800" t="s">
        <v>148</v>
      </c>
      <c r="EH1800">
        <v>4</v>
      </c>
    </row>
    <row r="1801" spans="1:138" ht="15" customHeight="1" x14ac:dyDescent="0.35">
      <c r="A1801" t="s">
        <v>20862</v>
      </c>
      <c r="B1801" t="s">
        <v>132</v>
      </c>
      <c r="C1801" s="1">
        <v>44159.632106134261</v>
      </c>
      <c r="D1801" s="1">
        <v>44180</v>
      </c>
      <c r="E1801" t="s">
        <v>133</v>
      </c>
      <c r="F1801" t="s">
        <v>136</v>
      </c>
      <c r="G1801" t="s">
        <v>135</v>
      </c>
      <c r="H1801" t="s">
        <v>136</v>
      </c>
      <c r="I1801" t="s">
        <v>20863</v>
      </c>
      <c r="K1801" t="s">
        <v>20864</v>
      </c>
      <c r="M1801" t="s">
        <v>2911</v>
      </c>
      <c r="N1801" t="s">
        <v>720</v>
      </c>
      <c r="O1801" s="4">
        <v>38606</v>
      </c>
      <c r="P1801" t="s">
        <v>140</v>
      </c>
      <c r="R1801">
        <v>16626090389</v>
      </c>
      <c r="T1801">
        <v>111191</v>
      </c>
      <c r="U1801" t="s">
        <v>6396</v>
      </c>
      <c r="V1801" t="s">
        <v>766</v>
      </c>
      <c r="X1801" t="s">
        <v>164</v>
      </c>
      <c r="Y1801" t="s">
        <v>20864</v>
      </c>
      <c r="AA1801" t="s">
        <v>2911</v>
      </c>
      <c r="AB1801" t="s">
        <v>720</v>
      </c>
      <c r="AC1801" s="4">
        <v>38606</v>
      </c>
      <c r="AD1801" t="s">
        <v>140</v>
      </c>
      <c r="AF1801">
        <v>16626090389</v>
      </c>
      <c r="AH1801" t="s">
        <v>148</v>
      </c>
      <c r="AI1801" t="s">
        <v>168</v>
      </c>
      <c r="AJ1801" t="s">
        <v>456</v>
      </c>
      <c r="AK1801" t="s">
        <v>457</v>
      </c>
      <c r="AM1801" t="s">
        <v>458</v>
      </c>
      <c r="AO1801" t="s">
        <v>459</v>
      </c>
      <c r="AP1801" t="s">
        <v>460</v>
      </c>
      <c r="AQ1801" s="4">
        <v>73737</v>
      </c>
      <c r="AR1801" t="s">
        <v>140</v>
      </c>
      <c r="AT1801">
        <v>15802274747</v>
      </c>
      <c r="AV1801" t="s">
        <v>461</v>
      </c>
      <c r="AW1801" t="s">
        <v>462</v>
      </c>
      <c r="AZ1801" t="s">
        <v>288</v>
      </c>
      <c r="BA1801" t="s">
        <v>289</v>
      </c>
      <c r="BB1801" t="s">
        <v>136</v>
      </c>
      <c r="BC1801" t="s">
        <v>136</v>
      </c>
      <c r="BD1801" t="s">
        <v>148</v>
      </c>
      <c r="BE1801" t="s">
        <v>136</v>
      </c>
      <c r="BF1801" t="s">
        <v>136</v>
      </c>
      <c r="BG1801" t="s">
        <v>134</v>
      </c>
      <c r="BH1801" t="s">
        <v>136</v>
      </c>
      <c r="BN1801" t="s">
        <v>20865</v>
      </c>
      <c r="BO1801" t="s">
        <v>1043</v>
      </c>
      <c r="BP1801">
        <v>3</v>
      </c>
      <c r="BQ1801">
        <v>3</v>
      </c>
      <c r="BS1801" s="1">
        <v>44228</v>
      </c>
      <c r="BT1801" s="1">
        <v>44531</v>
      </c>
      <c r="BU1801" s="1">
        <v>44228</v>
      </c>
      <c r="BV1801" s="1">
        <v>44531</v>
      </c>
      <c r="BW1801" t="s">
        <v>136</v>
      </c>
      <c r="BX1801">
        <v>48</v>
      </c>
      <c r="BY1801">
        <v>0</v>
      </c>
      <c r="BZ1801">
        <v>8</v>
      </c>
      <c r="CA1801">
        <v>8</v>
      </c>
      <c r="CB1801">
        <v>8</v>
      </c>
      <c r="CC1801">
        <v>8</v>
      </c>
      <c r="CD1801">
        <v>8</v>
      </c>
      <c r="CE1801">
        <v>8</v>
      </c>
      <c r="CF1801" t="str">
        <f>"8:00 AM"</f>
        <v>8:00 AM</v>
      </c>
      <c r="CG1801" t="str">
        <f>"5:00 PM"</f>
        <v>5:00 PM</v>
      </c>
      <c r="CH1801" s="5">
        <v>11.83</v>
      </c>
      <c r="CI1801" t="s">
        <v>146</v>
      </c>
      <c r="CL1801" t="s">
        <v>136</v>
      </c>
      <c r="CM1801" t="s">
        <v>147</v>
      </c>
      <c r="CN1801" t="s">
        <v>148</v>
      </c>
      <c r="CO1801" t="s">
        <v>465</v>
      </c>
      <c r="CP1801" t="s">
        <v>149</v>
      </c>
      <c r="CQ1801">
        <v>3</v>
      </c>
      <c r="CR1801">
        <v>0</v>
      </c>
      <c r="CS1801" t="s">
        <v>136</v>
      </c>
      <c r="CT1801" t="s">
        <v>134</v>
      </c>
      <c r="CU1801" t="s">
        <v>136</v>
      </c>
      <c r="CV1801" t="s">
        <v>134</v>
      </c>
      <c r="CW1801" t="s">
        <v>134</v>
      </c>
      <c r="CX1801">
        <v>75</v>
      </c>
      <c r="CY1801" t="s">
        <v>134</v>
      </c>
      <c r="CZ1801" t="s">
        <v>134</v>
      </c>
      <c r="DA1801" t="s">
        <v>134</v>
      </c>
      <c r="DB1801" t="s">
        <v>136</v>
      </c>
      <c r="DC1801" t="s">
        <v>134</v>
      </c>
      <c r="DD1801" t="s">
        <v>136</v>
      </c>
      <c r="DF1801" t="s">
        <v>466</v>
      </c>
      <c r="DG1801" t="s">
        <v>20866</v>
      </c>
      <c r="DH1801" t="s">
        <v>9809</v>
      </c>
      <c r="DI1801" t="s">
        <v>720</v>
      </c>
      <c r="DJ1801" s="4">
        <v>38670</v>
      </c>
      <c r="DK1801" t="s">
        <v>1916</v>
      </c>
      <c r="DL1801" t="s">
        <v>134</v>
      </c>
      <c r="DM1801">
        <v>4</v>
      </c>
      <c r="DN1801" t="s">
        <v>2914</v>
      </c>
      <c r="DO1801" t="s">
        <v>2911</v>
      </c>
      <c r="DP1801" t="s">
        <v>720</v>
      </c>
      <c r="DQ1801" t="str">
        <f>"38606"</f>
        <v>38606</v>
      </c>
      <c r="DR1801" t="s">
        <v>2915</v>
      </c>
      <c r="DS1801" t="s">
        <v>551</v>
      </c>
      <c r="DT1801">
        <v>1</v>
      </c>
      <c r="DU1801">
        <v>3</v>
      </c>
      <c r="DV1801" t="s">
        <v>134</v>
      </c>
      <c r="DW1801" t="s">
        <v>134</v>
      </c>
      <c r="DX1801" t="s">
        <v>134</v>
      </c>
      <c r="DY1801" t="s">
        <v>136</v>
      </c>
      <c r="DZ1801">
        <v>1</v>
      </c>
      <c r="EA1801" t="s">
        <v>136</v>
      </c>
      <c r="EC1801" s="5">
        <v>12.68</v>
      </c>
      <c r="ED1801" s="5">
        <v>55</v>
      </c>
      <c r="EE1801">
        <v>16626090389</v>
      </c>
      <c r="EF1801" t="s">
        <v>20867</v>
      </c>
      <c r="EG1801" t="s">
        <v>148</v>
      </c>
      <c r="EH1801">
        <v>0</v>
      </c>
    </row>
    <row r="1802" spans="1:138" ht="15" customHeight="1" x14ac:dyDescent="0.35">
      <c r="A1802" t="s">
        <v>13726</v>
      </c>
      <c r="B1802" t="s">
        <v>157</v>
      </c>
      <c r="C1802" s="1">
        <v>44155.661515162035</v>
      </c>
      <c r="D1802" s="1">
        <v>44180</v>
      </c>
      <c r="E1802" t="s">
        <v>133</v>
      </c>
      <c r="F1802" t="s">
        <v>136</v>
      </c>
      <c r="G1802" t="s">
        <v>135</v>
      </c>
      <c r="H1802" t="s">
        <v>136</v>
      </c>
      <c r="I1802" t="s">
        <v>13727</v>
      </c>
      <c r="K1802" t="s">
        <v>13728</v>
      </c>
      <c r="L1802" t="s">
        <v>13729</v>
      </c>
      <c r="M1802" t="s">
        <v>3298</v>
      </c>
      <c r="N1802" t="s">
        <v>374</v>
      </c>
      <c r="O1802" s="4">
        <v>77516</v>
      </c>
      <c r="P1802" t="s">
        <v>140</v>
      </c>
      <c r="R1802">
        <v>19792929856</v>
      </c>
      <c r="T1802">
        <v>11213</v>
      </c>
      <c r="U1802" t="s">
        <v>13730</v>
      </c>
      <c r="V1802" t="s">
        <v>12669</v>
      </c>
      <c r="X1802" t="s">
        <v>723</v>
      </c>
      <c r="Y1802" t="s">
        <v>13731</v>
      </c>
      <c r="Z1802" t="s">
        <v>13729</v>
      </c>
      <c r="AA1802" t="s">
        <v>3298</v>
      </c>
      <c r="AB1802" t="s">
        <v>374</v>
      </c>
      <c r="AC1802" s="4">
        <v>77516</v>
      </c>
      <c r="AD1802" t="s">
        <v>140</v>
      </c>
      <c r="AF1802">
        <v>19792929856</v>
      </c>
      <c r="AH1802" t="s">
        <v>148</v>
      </c>
      <c r="AI1802" t="s">
        <v>168</v>
      </c>
      <c r="AJ1802" t="s">
        <v>456</v>
      </c>
      <c r="AK1802" t="s">
        <v>457</v>
      </c>
      <c r="AM1802" t="s">
        <v>458</v>
      </c>
      <c r="AO1802" t="s">
        <v>459</v>
      </c>
      <c r="AP1802" t="s">
        <v>460</v>
      </c>
      <c r="AQ1802" s="4">
        <v>73737</v>
      </c>
      <c r="AR1802" t="s">
        <v>140</v>
      </c>
      <c r="AT1802">
        <v>15802274747</v>
      </c>
      <c r="AV1802" t="s">
        <v>461</v>
      </c>
      <c r="AW1802" t="s">
        <v>462</v>
      </c>
      <c r="AZ1802" t="s">
        <v>288</v>
      </c>
      <c r="BA1802" t="s">
        <v>289</v>
      </c>
      <c r="BB1802" t="s">
        <v>136</v>
      </c>
      <c r="BC1802" t="s">
        <v>136</v>
      </c>
      <c r="BD1802" t="s">
        <v>148</v>
      </c>
      <c r="BE1802" t="s">
        <v>136</v>
      </c>
      <c r="BF1802" t="s">
        <v>136</v>
      </c>
      <c r="BG1802" t="s">
        <v>134</v>
      </c>
      <c r="BH1802" t="s">
        <v>136</v>
      </c>
      <c r="BN1802" t="s">
        <v>13732</v>
      </c>
      <c r="BO1802" t="s">
        <v>1043</v>
      </c>
      <c r="BP1802">
        <v>2</v>
      </c>
      <c r="BQ1802">
        <v>2</v>
      </c>
      <c r="BR1802">
        <v>2</v>
      </c>
      <c r="BS1802" s="1">
        <v>44228</v>
      </c>
      <c r="BT1802" s="1">
        <v>44510</v>
      </c>
      <c r="BU1802" s="1">
        <v>44228</v>
      </c>
      <c r="BV1802" s="1">
        <v>44510</v>
      </c>
      <c r="BW1802" t="s">
        <v>136</v>
      </c>
      <c r="BX1802">
        <v>48</v>
      </c>
      <c r="BY1802">
        <v>0</v>
      </c>
      <c r="BZ1802">
        <v>8</v>
      </c>
      <c r="CA1802">
        <v>8</v>
      </c>
      <c r="CB1802">
        <v>8</v>
      </c>
      <c r="CC1802">
        <v>8</v>
      </c>
      <c r="CD1802">
        <v>8</v>
      </c>
      <c r="CE1802">
        <v>8</v>
      </c>
      <c r="CF1802" t="str">
        <f>"8:00 AM"</f>
        <v>8:00 AM</v>
      </c>
      <c r="CG1802" t="str">
        <f>"5:00 PM"</f>
        <v>5:00 PM</v>
      </c>
      <c r="CH1802" s="5">
        <v>12.67</v>
      </c>
      <c r="CI1802" t="s">
        <v>146</v>
      </c>
      <c r="CL1802" t="s">
        <v>136</v>
      </c>
      <c r="CM1802" t="s">
        <v>312</v>
      </c>
      <c r="CN1802" t="s">
        <v>148</v>
      </c>
      <c r="CO1802" t="s">
        <v>465</v>
      </c>
      <c r="CP1802" t="s">
        <v>149</v>
      </c>
      <c r="CQ1802">
        <v>3</v>
      </c>
      <c r="CR1802">
        <v>0</v>
      </c>
      <c r="CS1802" t="s">
        <v>136</v>
      </c>
      <c r="CT1802" t="s">
        <v>134</v>
      </c>
      <c r="CU1802" t="s">
        <v>136</v>
      </c>
      <c r="CV1802" t="s">
        <v>134</v>
      </c>
      <c r="CW1802" t="s">
        <v>134</v>
      </c>
      <c r="CX1802">
        <v>75</v>
      </c>
      <c r="CY1802" t="s">
        <v>134</v>
      </c>
      <c r="CZ1802" t="s">
        <v>134</v>
      </c>
      <c r="DA1802" t="s">
        <v>134</v>
      </c>
      <c r="DB1802" t="s">
        <v>136</v>
      </c>
      <c r="DC1802" t="s">
        <v>134</v>
      </c>
      <c r="DD1802" t="s">
        <v>136</v>
      </c>
      <c r="DF1802" t="s">
        <v>466</v>
      </c>
      <c r="DG1802" t="s">
        <v>13733</v>
      </c>
      <c r="DH1802" t="s">
        <v>3298</v>
      </c>
      <c r="DI1802" t="s">
        <v>374</v>
      </c>
      <c r="DJ1802" s="4">
        <v>77516</v>
      </c>
      <c r="DK1802" t="s">
        <v>2904</v>
      </c>
      <c r="DL1802" t="s">
        <v>136</v>
      </c>
      <c r="DM1802">
        <v>1</v>
      </c>
      <c r="DN1802" t="s">
        <v>13734</v>
      </c>
      <c r="DO1802" t="s">
        <v>3298</v>
      </c>
      <c r="DP1802" t="s">
        <v>374</v>
      </c>
      <c r="DQ1802" t="str">
        <f>"77516"</f>
        <v>77516</v>
      </c>
      <c r="DR1802" t="s">
        <v>2904</v>
      </c>
      <c r="DS1802" t="s">
        <v>296</v>
      </c>
      <c r="DT1802">
        <v>1</v>
      </c>
      <c r="DU1802">
        <v>2</v>
      </c>
      <c r="DV1802" t="s">
        <v>134</v>
      </c>
      <c r="DW1802" t="s">
        <v>134</v>
      </c>
      <c r="DX1802" t="s">
        <v>134</v>
      </c>
      <c r="DY1802" t="s">
        <v>136</v>
      </c>
      <c r="DZ1802">
        <v>1</v>
      </c>
      <c r="EA1802" t="s">
        <v>136</v>
      </c>
      <c r="EC1802" s="5">
        <v>12.68</v>
      </c>
      <c r="ED1802" s="5">
        <v>55</v>
      </c>
      <c r="EE1802">
        <v>19792929856</v>
      </c>
      <c r="EF1802" t="s">
        <v>13735</v>
      </c>
      <c r="EG1802" t="s">
        <v>148</v>
      </c>
      <c r="EH1802">
        <v>0</v>
      </c>
    </row>
    <row r="1803" spans="1:138" ht="15" customHeight="1" x14ac:dyDescent="0.35">
      <c r="A1803" t="s">
        <v>22287</v>
      </c>
      <c r="B1803" t="s">
        <v>157</v>
      </c>
      <c r="C1803" s="1">
        <v>44155.682547569442</v>
      </c>
      <c r="D1803" s="1">
        <v>44180</v>
      </c>
      <c r="E1803" t="s">
        <v>133</v>
      </c>
      <c r="F1803" t="s">
        <v>136</v>
      </c>
      <c r="G1803" t="s">
        <v>135</v>
      </c>
      <c r="H1803" t="s">
        <v>136</v>
      </c>
      <c r="I1803" t="s">
        <v>22288</v>
      </c>
      <c r="K1803" t="s">
        <v>22289</v>
      </c>
      <c r="M1803" t="s">
        <v>22290</v>
      </c>
      <c r="N1803" t="s">
        <v>1631</v>
      </c>
      <c r="O1803" s="4">
        <v>88260</v>
      </c>
      <c r="P1803" t="s">
        <v>140</v>
      </c>
      <c r="R1803">
        <v>15753901684</v>
      </c>
      <c r="T1803">
        <v>11213</v>
      </c>
      <c r="U1803" t="s">
        <v>22291</v>
      </c>
      <c r="V1803" t="s">
        <v>22292</v>
      </c>
      <c r="X1803" t="s">
        <v>1677</v>
      </c>
      <c r="Y1803" t="s">
        <v>22289</v>
      </c>
      <c r="AA1803" t="s">
        <v>22290</v>
      </c>
      <c r="AB1803" t="s">
        <v>1631</v>
      </c>
      <c r="AC1803" s="4">
        <v>88260</v>
      </c>
      <c r="AD1803" t="s">
        <v>140</v>
      </c>
      <c r="AF1803">
        <v>15753901684</v>
      </c>
      <c r="AH1803" t="s">
        <v>148</v>
      </c>
      <c r="AI1803" t="s">
        <v>168</v>
      </c>
      <c r="AJ1803" t="s">
        <v>456</v>
      </c>
      <c r="AK1803" t="s">
        <v>457</v>
      </c>
      <c r="AM1803" t="s">
        <v>458</v>
      </c>
      <c r="AO1803" t="s">
        <v>459</v>
      </c>
      <c r="AP1803" t="s">
        <v>460</v>
      </c>
      <c r="AQ1803" s="4">
        <v>73737</v>
      </c>
      <c r="AR1803" t="s">
        <v>140</v>
      </c>
      <c r="AT1803">
        <v>15802274747</v>
      </c>
      <c r="AV1803" t="s">
        <v>461</v>
      </c>
      <c r="AW1803" t="s">
        <v>462</v>
      </c>
      <c r="AZ1803" t="s">
        <v>334</v>
      </c>
      <c r="BA1803" t="s">
        <v>335</v>
      </c>
      <c r="BB1803" t="s">
        <v>136</v>
      </c>
      <c r="BC1803" t="s">
        <v>136</v>
      </c>
      <c r="BD1803" t="s">
        <v>148</v>
      </c>
      <c r="BE1803" t="s">
        <v>136</v>
      </c>
      <c r="BF1803" t="s">
        <v>136</v>
      </c>
      <c r="BG1803" t="s">
        <v>134</v>
      </c>
      <c r="BH1803" t="s">
        <v>136</v>
      </c>
      <c r="BN1803" t="s">
        <v>22293</v>
      </c>
      <c r="BO1803" t="s">
        <v>1585</v>
      </c>
      <c r="BP1803">
        <v>20</v>
      </c>
      <c r="BQ1803">
        <v>20</v>
      </c>
      <c r="BR1803">
        <v>20</v>
      </c>
      <c r="BS1803" s="1">
        <v>44228</v>
      </c>
      <c r="BT1803" s="1">
        <v>44531</v>
      </c>
      <c r="BU1803" s="1">
        <v>44228</v>
      </c>
      <c r="BV1803" s="1">
        <v>44531</v>
      </c>
      <c r="BW1803" t="s">
        <v>136</v>
      </c>
      <c r="BX1803">
        <v>48</v>
      </c>
      <c r="BY1803">
        <v>0</v>
      </c>
      <c r="BZ1803">
        <v>8</v>
      </c>
      <c r="CA1803">
        <v>8</v>
      </c>
      <c r="CB1803">
        <v>8</v>
      </c>
      <c r="CC1803">
        <v>8</v>
      </c>
      <c r="CD1803">
        <v>8</v>
      </c>
      <c r="CE1803">
        <v>8</v>
      </c>
      <c r="CF1803" t="str">
        <f>"8:00 AM"</f>
        <v>8:00 AM</v>
      </c>
      <c r="CG1803" t="str">
        <f>"5:00 PM"</f>
        <v>5:00 PM</v>
      </c>
      <c r="CH1803" s="5">
        <v>12.91</v>
      </c>
      <c r="CI1803" t="s">
        <v>146</v>
      </c>
      <c r="CL1803" t="s">
        <v>136</v>
      </c>
      <c r="CM1803" t="s">
        <v>147</v>
      </c>
      <c r="CN1803" t="s">
        <v>148</v>
      </c>
      <c r="CO1803" t="s">
        <v>465</v>
      </c>
      <c r="CP1803" t="s">
        <v>149</v>
      </c>
      <c r="CQ1803">
        <v>3</v>
      </c>
      <c r="CR1803">
        <v>0</v>
      </c>
      <c r="CS1803" t="s">
        <v>136</v>
      </c>
      <c r="CT1803" t="s">
        <v>134</v>
      </c>
      <c r="CU1803" t="s">
        <v>136</v>
      </c>
      <c r="CV1803" t="s">
        <v>134</v>
      </c>
      <c r="CW1803" t="s">
        <v>134</v>
      </c>
      <c r="CX1803">
        <v>75</v>
      </c>
      <c r="CY1803" t="s">
        <v>134</v>
      </c>
      <c r="CZ1803" t="s">
        <v>134</v>
      </c>
      <c r="DA1803" t="s">
        <v>134</v>
      </c>
      <c r="DB1803" t="s">
        <v>136</v>
      </c>
      <c r="DC1803" t="s">
        <v>134</v>
      </c>
      <c r="DD1803" t="s">
        <v>136</v>
      </c>
      <c r="DF1803" t="s">
        <v>466</v>
      </c>
      <c r="DG1803" t="s">
        <v>22289</v>
      </c>
      <c r="DH1803" t="s">
        <v>22290</v>
      </c>
      <c r="DI1803" t="s">
        <v>1631</v>
      </c>
      <c r="DJ1803" s="4">
        <v>88260</v>
      </c>
      <c r="DK1803" t="s">
        <v>22294</v>
      </c>
      <c r="DL1803" t="s">
        <v>136</v>
      </c>
      <c r="DM1803">
        <v>1</v>
      </c>
      <c r="DN1803" t="s">
        <v>22295</v>
      </c>
      <c r="DO1803" t="s">
        <v>22290</v>
      </c>
      <c r="DP1803" t="s">
        <v>1631</v>
      </c>
      <c r="DQ1803" t="str">
        <f>"88260"</f>
        <v>88260</v>
      </c>
      <c r="DR1803" t="s">
        <v>22294</v>
      </c>
      <c r="DS1803" t="s">
        <v>296</v>
      </c>
      <c r="DT1803">
        <v>1</v>
      </c>
      <c r="DU1803">
        <v>6</v>
      </c>
      <c r="DV1803" t="s">
        <v>134</v>
      </c>
      <c r="DW1803" t="s">
        <v>134</v>
      </c>
      <c r="DX1803" t="s">
        <v>134</v>
      </c>
      <c r="DY1803" t="s">
        <v>134</v>
      </c>
      <c r="DZ1803">
        <v>3</v>
      </c>
      <c r="EA1803" t="s">
        <v>136</v>
      </c>
      <c r="EC1803" s="5">
        <v>12.68</v>
      </c>
      <c r="ED1803" s="5">
        <v>55</v>
      </c>
      <c r="EE1803">
        <v>15753901684</v>
      </c>
      <c r="EF1803" t="s">
        <v>22296</v>
      </c>
      <c r="EG1803" t="s">
        <v>148</v>
      </c>
      <c r="EH1803">
        <v>0</v>
      </c>
    </row>
    <row r="1804" spans="1:138" ht="15" customHeight="1" x14ac:dyDescent="0.35">
      <c r="A1804" t="s">
        <v>21654</v>
      </c>
      <c r="B1804" t="s">
        <v>157</v>
      </c>
      <c r="C1804" s="1">
        <v>44159.489513310182</v>
      </c>
      <c r="D1804" s="1">
        <v>44180</v>
      </c>
      <c r="E1804" t="s">
        <v>133</v>
      </c>
      <c r="F1804" t="s">
        <v>136</v>
      </c>
      <c r="G1804" t="s">
        <v>135</v>
      </c>
      <c r="H1804" t="s">
        <v>136</v>
      </c>
      <c r="I1804" t="s">
        <v>21655</v>
      </c>
      <c r="J1804" t="s">
        <v>21656</v>
      </c>
      <c r="K1804" t="s">
        <v>21657</v>
      </c>
      <c r="L1804" t="s">
        <v>21658</v>
      </c>
      <c r="M1804" t="s">
        <v>2793</v>
      </c>
      <c r="N1804" t="s">
        <v>925</v>
      </c>
      <c r="O1804" s="4">
        <v>83211</v>
      </c>
      <c r="P1804" t="s">
        <v>140</v>
      </c>
      <c r="R1804">
        <v>12083172454</v>
      </c>
      <c r="T1804">
        <v>111191</v>
      </c>
      <c r="U1804" t="s">
        <v>19738</v>
      </c>
      <c r="V1804" t="s">
        <v>6443</v>
      </c>
      <c r="X1804" t="s">
        <v>1677</v>
      </c>
      <c r="Y1804" t="s">
        <v>21657</v>
      </c>
      <c r="Z1804" t="s">
        <v>21659</v>
      </c>
      <c r="AA1804" t="s">
        <v>2793</v>
      </c>
      <c r="AB1804" t="s">
        <v>925</v>
      </c>
      <c r="AC1804" s="4">
        <v>83211</v>
      </c>
      <c r="AD1804" t="s">
        <v>140</v>
      </c>
      <c r="AF1804">
        <v>12083172454</v>
      </c>
      <c r="AH1804" t="s">
        <v>148</v>
      </c>
      <c r="AI1804" t="s">
        <v>168</v>
      </c>
      <c r="AJ1804" t="s">
        <v>456</v>
      </c>
      <c r="AK1804" t="s">
        <v>457</v>
      </c>
      <c r="AM1804" t="s">
        <v>458</v>
      </c>
      <c r="AO1804" t="s">
        <v>459</v>
      </c>
      <c r="AP1804" t="s">
        <v>460</v>
      </c>
      <c r="AQ1804" s="4">
        <v>73737</v>
      </c>
      <c r="AR1804" t="s">
        <v>140</v>
      </c>
      <c r="AT1804">
        <v>15802274747</v>
      </c>
      <c r="AV1804" t="s">
        <v>461</v>
      </c>
      <c r="AW1804" t="s">
        <v>462</v>
      </c>
      <c r="AZ1804" t="s">
        <v>175</v>
      </c>
      <c r="BA1804" t="s">
        <v>176</v>
      </c>
      <c r="BB1804" t="s">
        <v>136</v>
      </c>
      <c r="BC1804" t="s">
        <v>136</v>
      </c>
      <c r="BD1804" t="s">
        <v>148</v>
      </c>
      <c r="BE1804" t="s">
        <v>136</v>
      </c>
      <c r="BF1804" t="s">
        <v>136</v>
      </c>
      <c r="BG1804" t="s">
        <v>134</v>
      </c>
      <c r="BH1804" t="s">
        <v>136</v>
      </c>
      <c r="BN1804" t="s">
        <v>21660</v>
      </c>
      <c r="BO1804" t="s">
        <v>2634</v>
      </c>
      <c r="BP1804">
        <v>2</v>
      </c>
      <c r="BQ1804">
        <v>2</v>
      </c>
      <c r="BR1804">
        <v>2</v>
      </c>
      <c r="BS1804" s="1">
        <v>44228</v>
      </c>
      <c r="BT1804" s="1">
        <v>44501</v>
      </c>
      <c r="BU1804" s="1">
        <v>44228</v>
      </c>
      <c r="BV1804" s="1">
        <v>44501</v>
      </c>
      <c r="BW1804" t="s">
        <v>136</v>
      </c>
      <c r="BX1804">
        <v>48</v>
      </c>
      <c r="BY1804">
        <v>0</v>
      </c>
      <c r="BZ1804">
        <v>8</v>
      </c>
      <c r="CA1804">
        <v>8</v>
      </c>
      <c r="CB1804">
        <v>8</v>
      </c>
      <c r="CC1804">
        <v>8</v>
      </c>
      <c r="CD1804">
        <v>8</v>
      </c>
      <c r="CE1804">
        <v>8</v>
      </c>
      <c r="CF1804" t="str">
        <f>"8:00 AM"</f>
        <v>8:00 AM</v>
      </c>
      <c r="CG1804" t="str">
        <f>"5:00 PM"</f>
        <v>5:00 PM</v>
      </c>
      <c r="CH1804" s="5">
        <v>13.62</v>
      </c>
      <c r="CI1804" t="s">
        <v>146</v>
      </c>
      <c r="CL1804" t="s">
        <v>136</v>
      </c>
      <c r="CM1804" t="s">
        <v>312</v>
      </c>
      <c r="CN1804" t="s">
        <v>148</v>
      </c>
      <c r="CO1804" t="s">
        <v>465</v>
      </c>
      <c r="CP1804" t="s">
        <v>149</v>
      </c>
      <c r="CQ1804">
        <v>3</v>
      </c>
      <c r="CR1804">
        <v>0</v>
      </c>
      <c r="CS1804" t="s">
        <v>136</v>
      </c>
      <c r="CT1804" t="s">
        <v>134</v>
      </c>
      <c r="CU1804" t="s">
        <v>136</v>
      </c>
      <c r="CV1804" t="s">
        <v>134</v>
      </c>
      <c r="CW1804" t="s">
        <v>134</v>
      </c>
      <c r="CX1804">
        <v>75</v>
      </c>
      <c r="CY1804" t="s">
        <v>134</v>
      </c>
      <c r="CZ1804" t="s">
        <v>134</v>
      </c>
      <c r="DA1804" t="s">
        <v>134</v>
      </c>
      <c r="DB1804" t="s">
        <v>136</v>
      </c>
      <c r="DC1804" t="s">
        <v>134</v>
      </c>
      <c r="DD1804" t="s">
        <v>136</v>
      </c>
      <c r="DF1804" t="s">
        <v>466</v>
      </c>
      <c r="DG1804" t="s">
        <v>21658</v>
      </c>
      <c r="DH1804" t="s">
        <v>2793</v>
      </c>
      <c r="DI1804" t="s">
        <v>925</v>
      </c>
      <c r="DJ1804" s="4">
        <v>83211</v>
      </c>
      <c r="DK1804" t="s">
        <v>2794</v>
      </c>
      <c r="DL1804" t="s">
        <v>136</v>
      </c>
      <c r="DM1804">
        <v>1</v>
      </c>
      <c r="DN1804" t="s">
        <v>21661</v>
      </c>
      <c r="DO1804" t="s">
        <v>2793</v>
      </c>
      <c r="DP1804" t="s">
        <v>925</v>
      </c>
      <c r="DQ1804" t="str">
        <f>"83211"</f>
        <v>83211</v>
      </c>
      <c r="DR1804" t="s">
        <v>2794</v>
      </c>
      <c r="DS1804" t="s">
        <v>551</v>
      </c>
      <c r="DT1804">
        <v>1</v>
      </c>
      <c r="DU1804">
        <v>3</v>
      </c>
      <c r="DV1804" t="s">
        <v>134</v>
      </c>
      <c r="DW1804" t="s">
        <v>134</v>
      </c>
      <c r="DX1804" t="s">
        <v>134</v>
      </c>
      <c r="DY1804" t="s">
        <v>134</v>
      </c>
      <c r="DZ1804">
        <v>3</v>
      </c>
      <c r="EA1804" t="s">
        <v>136</v>
      </c>
      <c r="EC1804" s="5">
        <v>12.68</v>
      </c>
      <c r="ED1804" s="5">
        <v>55</v>
      </c>
      <c r="EE1804">
        <v>12083172454</v>
      </c>
      <c r="EF1804" t="s">
        <v>21662</v>
      </c>
      <c r="EG1804" t="s">
        <v>148</v>
      </c>
      <c r="EH1804">
        <v>0</v>
      </c>
    </row>
    <row r="1805" spans="1:138" ht="15" customHeight="1" x14ac:dyDescent="0.35">
      <c r="A1805" t="s">
        <v>17815</v>
      </c>
      <c r="B1805" t="s">
        <v>132</v>
      </c>
      <c r="C1805" s="1">
        <v>44166.431935763889</v>
      </c>
      <c r="D1805" s="1">
        <v>44180</v>
      </c>
      <c r="E1805" t="s">
        <v>133</v>
      </c>
      <c r="F1805" t="s">
        <v>136</v>
      </c>
      <c r="G1805" t="s">
        <v>135</v>
      </c>
      <c r="H1805" t="s">
        <v>136</v>
      </c>
      <c r="I1805" t="s">
        <v>17816</v>
      </c>
      <c r="K1805" t="s">
        <v>17817</v>
      </c>
      <c r="M1805" t="s">
        <v>17818</v>
      </c>
      <c r="N1805" t="s">
        <v>277</v>
      </c>
      <c r="O1805" s="4">
        <v>62839</v>
      </c>
      <c r="P1805" t="s">
        <v>140</v>
      </c>
      <c r="R1805">
        <v>16186782440</v>
      </c>
      <c r="T1805">
        <v>111191</v>
      </c>
      <c r="U1805" t="s">
        <v>17819</v>
      </c>
      <c r="V1805" t="s">
        <v>17138</v>
      </c>
      <c r="X1805" t="s">
        <v>164</v>
      </c>
      <c r="Y1805" t="s">
        <v>17817</v>
      </c>
      <c r="AA1805" t="s">
        <v>17818</v>
      </c>
      <c r="AB1805" t="s">
        <v>277</v>
      </c>
      <c r="AC1805" s="4">
        <v>62839</v>
      </c>
      <c r="AD1805" t="s">
        <v>140</v>
      </c>
      <c r="AF1805">
        <v>16186782440</v>
      </c>
      <c r="AH1805" t="s">
        <v>148</v>
      </c>
      <c r="AI1805" t="s">
        <v>168</v>
      </c>
      <c r="AJ1805" t="s">
        <v>2162</v>
      </c>
      <c r="AK1805" t="s">
        <v>2163</v>
      </c>
      <c r="AM1805" t="s">
        <v>1212</v>
      </c>
      <c r="AO1805" t="s">
        <v>1213</v>
      </c>
      <c r="AP1805" t="s">
        <v>460</v>
      </c>
      <c r="AQ1805" s="4">
        <v>74132</v>
      </c>
      <c r="AR1805" t="s">
        <v>140</v>
      </c>
      <c r="AT1805">
        <v>19189065212</v>
      </c>
      <c r="AV1805" t="s">
        <v>2164</v>
      </c>
      <c r="AW1805" t="s">
        <v>1216</v>
      </c>
      <c r="AZ1805" t="s">
        <v>288</v>
      </c>
      <c r="BA1805" t="s">
        <v>289</v>
      </c>
      <c r="BB1805" t="s">
        <v>136</v>
      </c>
      <c r="BC1805" t="s">
        <v>136</v>
      </c>
      <c r="BD1805" t="s">
        <v>148</v>
      </c>
      <c r="BE1805" t="s">
        <v>136</v>
      </c>
      <c r="BF1805" t="s">
        <v>136</v>
      </c>
      <c r="BG1805" t="s">
        <v>134</v>
      </c>
      <c r="BH1805" t="s">
        <v>136</v>
      </c>
      <c r="BN1805" t="s">
        <v>17820</v>
      </c>
      <c r="BO1805" t="s">
        <v>1043</v>
      </c>
      <c r="BP1805">
        <v>11</v>
      </c>
      <c r="BQ1805">
        <v>3</v>
      </c>
      <c r="BS1805" s="1">
        <v>44228</v>
      </c>
      <c r="BT1805" s="1">
        <v>44531</v>
      </c>
      <c r="BU1805" s="1">
        <v>44228</v>
      </c>
      <c r="BV1805" s="1">
        <v>44531</v>
      </c>
      <c r="BW1805" t="s">
        <v>136</v>
      </c>
      <c r="BX1805">
        <v>40</v>
      </c>
      <c r="BY1805">
        <v>0</v>
      </c>
      <c r="BZ1805">
        <v>8</v>
      </c>
      <c r="CA1805">
        <v>8</v>
      </c>
      <c r="CB1805">
        <v>8</v>
      </c>
      <c r="CC1805">
        <v>8</v>
      </c>
      <c r="CD1805">
        <v>8</v>
      </c>
      <c r="CE1805">
        <v>0</v>
      </c>
      <c r="CF1805" t="str">
        <f>"7:00 AM"</f>
        <v>7:00 AM</v>
      </c>
      <c r="CG1805" t="str">
        <f>"4:00 PM"</f>
        <v>4:00 PM</v>
      </c>
      <c r="CH1805" s="5">
        <v>14.52</v>
      </c>
      <c r="CI1805" t="s">
        <v>146</v>
      </c>
      <c r="CL1805" t="s">
        <v>136</v>
      </c>
      <c r="CM1805" t="s">
        <v>312</v>
      </c>
      <c r="CN1805" t="s">
        <v>148</v>
      </c>
      <c r="CO1805" t="s">
        <v>2165</v>
      </c>
      <c r="CP1805" t="s">
        <v>545</v>
      </c>
      <c r="CQ1805">
        <v>3</v>
      </c>
      <c r="CR1805">
        <v>0</v>
      </c>
      <c r="CS1805" t="s">
        <v>136</v>
      </c>
      <c r="CT1805" t="s">
        <v>134</v>
      </c>
      <c r="CU1805" t="s">
        <v>136</v>
      </c>
      <c r="CV1805" t="s">
        <v>136</v>
      </c>
      <c r="CW1805" t="s">
        <v>136</v>
      </c>
      <c r="CY1805" t="s">
        <v>136</v>
      </c>
      <c r="CZ1805" t="s">
        <v>136</v>
      </c>
      <c r="DA1805" t="s">
        <v>136</v>
      </c>
      <c r="DB1805" t="s">
        <v>136</v>
      </c>
      <c r="DC1805" t="s">
        <v>136</v>
      </c>
      <c r="DD1805" t="s">
        <v>136</v>
      </c>
      <c r="DF1805" t="s">
        <v>17821</v>
      </c>
      <c r="DG1805" t="s">
        <v>17822</v>
      </c>
      <c r="DH1805" t="s">
        <v>4712</v>
      </c>
      <c r="DI1805" t="s">
        <v>277</v>
      </c>
      <c r="DJ1805" s="4">
        <v>62899</v>
      </c>
      <c r="DK1805" t="s">
        <v>389</v>
      </c>
      <c r="DL1805" t="s">
        <v>136</v>
      </c>
      <c r="DM1805">
        <v>1</v>
      </c>
      <c r="DN1805" t="s">
        <v>17823</v>
      </c>
      <c r="DO1805" t="s">
        <v>4712</v>
      </c>
      <c r="DP1805" t="s">
        <v>277</v>
      </c>
      <c r="DQ1805" t="str">
        <f>"62899"</f>
        <v>62899</v>
      </c>
      <c r="DR1805" t="s">
        <v>389</v>
      </c>
      <c r="DS1805" t="s">
        <v>17824</v>
      </c>
      <c r="DT1805">
        <v>1</v>
      </c>
      <c r="DU1805">
        <v>3</v>
      </c>
      <c r="DV1805" t="s">
        <v>134</v>
      </c>
      <c r="DW1805" t="s">
        <v>134</v>
      </c>
      <c r="DX1805" t="s">
        <v>134</v>
      </c>
      <c r="DY1805" t="s">
        <v>136</v>
      </c>
      <c r="DZ1805">
        <v>1</v>
      </c>
      <c r="EA1805" t="s">
        <v>136</v>
      </c>
      <c r="EC1805" s="5">
        <v>12.68</v>
      </c>
      <c r="ED1805" s="5">
        <v>55</v>
      </c>
      <c r="EE1805">
        <v>16186782440</v>
      </c>
      <c r="EF1805" t="s">
        <v>148</v>
      </c>
      <c r="EG1805" t="s">
        <v>11656</v>
      </c>
      <c r="EH1805">
        <v>0</v>
      </c>
    </row>
    <row r="1806" spans="1:138" ht="15" customHeight="1" x14ac:dyDescent="0.35">
      <c r="A1806" t="s">
        <v>5863</v>
      </c>
      <c r="B1806" t="s">
        <v>157</v>
      </c>
      <c r="C1806" s="1">
        <v>44159.760795601855</v>
      </c>
      <c r="D1806" s="1">
        <v>44180</v>
      </c>
      <c r="E1806" t="s">
        <v>133</v>
      </c>
      <c r="F1806" t="s">
        <v>136</v>
      </c>
      <c r="G1806" t="s">
        <v>135</v>
      </c>
      <c r="H1806" t="s">
        <v>136</v>
      </c>
      <c r="I1806" t="s">
        <v>5864</v>
      </c>
      <c r="K1806" t="s">
        <v>5865</v>
      </c>
      <c r="M1806" t="s">
        <v>5866</v>
      </c>
      <c r="N1806" t="s">
        <v>784</v>
      </c>
      <c r="O1806" s="4">
        <v>59270</v>
      </c>
      <c r="P1806" t="s">
        <v>140</v>
      </c>
      <c r="R1806">
        <v>14064894777</v>
      </c>
      <c r="T1806">
        <v>11199</v>
      </c>
      <c r="U1806" t="s">
        <v>5867</v>
      </c>
      <c r="V1806" t="s">
        <v>5868</v>
      </c>
      <c r="X1806" t="s">
        <v>164</v>
      </c>
      <c r="Y1806" t="s">
        <v>5869</v>
      </c>
      <c r="AA1806" t="s">
        <v>3717</v>
      </c>
      <c r="AB1806" t="s">
        <v>784</v>
      </c>
      <c r="AC1806" s="4">
        <v>59270</v>
      </c>
      <c r="AD1806" t="s">
        <v>140</v>
      </c>
      <c r="AF1806">
        <v>14064894777</v>
      </c>
      <c r="AH1806" t="s">
        <v>5870</v>
      </c>
      <c r="AI1806" t="s">
        <v>168</v>
      </c>
      <c r="AJ1806" t="s">
        <v>875</v>
      </c>
      <c r="AK1806" t="s">
        <v>876</v>
      </c>
      <c r="AL1806" t="s">
        <v>877</v>
      </c>
      <c r="AM1806" t="s">
        <v>878</v>
      </c>
      <c r="AO1806" t="s">
        <v>879</v>
      </c>
      <c r="AP1806" t="s">
        <v>870</v>
      </c>
      <c r="AQ1806" s="4">
        <v>56537</v>
      </c>
      <c r="AR1806" t="s">
        <v>140</v>
      </c>
      <c r="AT1806">
        <v>12183215494</v>
      </c>
      <c r="AV1806" t="s">
        <v>881</v>
      </c>
      <c r="AW1806" t="s">
        <v>5871</v>
      </c>
      <c r="AZ1806" t="s">
        <v>288</v>
      </c>
      <c r="BA1806" t="s">
        <v>289</v>
      </c>
      <c r="BB1806" t="s">
        <v>136</v>
      </c>
      <c r="BC1806" t="s">
        <v>136</v>
      </c>
      <c r="BD1806" t="s">
        <v>148</v>
      </c>
      <c r="BE1806" t="s">
        <v>136</v>
      </c>
      <c r="BF1806" t="s">
        <v>136</v>
      </c>
      <c r="BG1806" t="s">
        <v>134</v>
      </c>
      <c r="BH1806" t="s">
        <v>136</v>
      </c>
      <c r="BN1806" t="s">
        <v>5872</v>
      </c>
      <c r="BO1806" t="s">
        <v>965</v>
      </c>
      <c r="BP1806">
        <v>2</v>
      </c>
      <c r="BQ1806">
        <v>2</v>
      </c>
      <c r="BR1806">
        <v>2</v>
      </c>
      <c r="BS1806" s="1">
        <v>44228</v>
      </c>
      <c r="BT1806" s="1">
        <v>44531</v>
      </c>
      <c r="BU1806" s="1">
        <v>44228</v>
      </c>
      <c r="BV1806" s="1">
        <v>44531</v>
      </c>
      <c r="BW1806" t="s">
        <v>136</v>
      </c>
      <c r="BX1806">
        <v>40</v>
      </c>
      <c r="BY1806">
        <v>0</v>
      </c>
      <c r="BZ1806">
        <v>8</v>
      </c>
      <c r="CA1806">
        <v>8</v>
      </c>
      <c r="CB1806">
        <v>8</v>
      </c>
      <c r="CC1806">
        <v>8</v>
      </c>
      <c r="CD1806">
        <v>8</v>
      </c>
      <c r="CE1806">
        <v>0</v>
      </c>
      <c r="CF1806" t="str">
        <f>"8:00 AM"</f>
        <v>8:00 AM</v>
      </c>
      <c r="CG1806" t="str">
        <f>"5:00 PM"</f>
        <v>5:00 PM</v>
      </c>
      <c r="CH1806" s="5">
        <v>13.62</v>
      </c>
      <c r="CI1806" t="s">
        <v>146</v>
      </c>
      <c r="CJ1806">
        <v>0</v>
      </c>
      <c r="CK1806" t="s">
        <v>884</v>
      </c>
      <c r="CL1806" t="s">
        <v>136</v>
      </c>
      <c r="CM1806" t="s">
        <v>312</v>
      </c>
      <c r="CN1806" t="s">
        <v>148</v>
      </c>
      <c r="CO1806" s="2" t="s">
        <v>1130</v>
      </c>
      <c r="CP1806" t="s">
        <v>149</v>
      </c>
      <c r="CQ1806">
        <v>3</v>
      </c>
      <c r="CR1806">
        <v>0</v>
      </c>
      <c r="CS1806" t="s">
        <v>136</v>
      </c>
      <c r="CT1806" t="s">
        <v>134</v>
      </c>
      <c r="CU1806" t="s">
        <v>136</v>
      </c>
      <c r="CV1806" t="s">
        <v>136</v>
      </c>
      <c r="CW1806" t="s">
        <v>134</v>
      </c>
      <c r="CX1806">
        <v>60</v>
      </c>
      <c r="CY1806" t="s">
        <v>136</v>
      </c>
      <c r="CZ1806" t="s">
        <v>136</v>
      </c>
      <c r="DA1806" t="s">
        <v>136</v>
      </c>
      <c r="DB1806" t="s">
        <v>136</v>
      </c>
      <c r="DC1806" t="s">
        <v>136</v>
      </c>
      <c r="DD1806" t="s">
        <v>136</v>
      </c>
      <c r="DF1806" t="s">
        <v>5873</v>
      </c>
      <c r="DG1806" t="s">
        <v>5874</v>
      </c>
      <c r="DH1806" t="s">
        <v>3717</v>
      </c>
      <c r="DI1806" t="s">
        <v>784</v>
      </c>
      <c r="DJ1806" s="4">
        <v>59270</v>
      </c>
      <c r="DK1806" t="s">
        <v>1542</v>
      </c>
      <c r="DL1806" t="s">
        <v>136</v>
      </c>
      <c r="DM1806">
        <v>1</v>
      </c>
      <c r="DN1806" s="2" t="s">
        <v>5875</v>
      </c>
      <c r="DO1806" t="s">
        <v>3717</v>
      </c>
      <c r="DP1806" t="s">
        <v>784</v>
      </c>
      <c r="DQ1806" t="str">
        <f>"59270"</f>
        <v>59270</v>
      </c>
      <c r="DR1806" t="s">
        <v>1542</v>
      </c>
      <c r="DS1806" t="s">
        <v>5876</v>
      </c>
      <c r="DT1806">
        <v>3</v>
      </c>
      <c r="DU1806">
        <v>3</v>
      </c>
      <c r="DV1806" t="s">
        <v>134</v>
      </c>
      <c r="DW1806" t="s">
        <v>134</v>
      </c>
      <c r="DX1806" t="s">
        <v>134</v>
      </c>
      <c r="DY1806" t="s">
        <v>136</v>
      </c>
      <c r="DZ1806">
        <v>1</v>
      </c>
      <c r="EA1806" t="s">
        <v>136</v>
      </c>
      <c r="EC1806" s="5">
        <v>12.68</v>
      </c>
      <c r="ED1806" s="5">
        <v>55</v>
      </c>
      <c r="EE1806">
        <v>14064894777</v>
      </c>
      <c r="EF1806" t="s">
        <v>5870</v>
      </c>
      <c r="EG1806" t="s">
        <v>5877</v>
      </c>
      <c r="EH1806">
        <v>0</v>
      </c>
    </row>
    <row r="1807" spans="1:138" ht="15" customHeight="1" x14ac:dyDescent="0.35">
      <c r="A1807" t="s">
        <v>11961</v>
      </c>
      <c r="B1807" t="s">
        <v>157</v>
      </c>
      <c r="C1807" s="1">
        <v>44162.915459837961</v>
      </c>
      <c r="D1807" s="1">
        <v>44180</v>
      </c>
      <c r="E1807" t="s">
        <v>133</v>
      </c>
      <c r="F1807" t="s">
        <v>136</v>
      </c>
      <c r="G1807" t="s">
        <v>135</v>
      </c>
      <c r="H1807" t="s">
        <v>136</v>
      </c>
      <c r="I1807" t="s">
        <v>11962</v>
      </c>
      <c r="K1807" t="s">
        <v>11963</v>
      </c>
      <c r="M1807" t="s">
        <v>6473</v>
      </c>
      <c r="N1807" t="s">
        <v>1358</v>
      </c>
      <c r="O1807" s="4">
        <v>80480</v>
      </c>
      <c r="P1807" t="s">
        <v>140</v>
      </c>
      <c r="R1807">
        <v>13077490862</v>
      </c>
      <c r="T1807">
        <v>11211</v>
      </c>
      <c r="U1807" t="s">
        <v>11964</v>
      </c>
      <c r="V1807" t="s">
        <v>5884</v>
      </c>
      <c r="X1807" t="s">
        <v>7324</v>
      </c>
      <c r="Y1807" t="s">
        <v>11965</v>
      </c>
      <c r="AA1807" t="s">
        <v>6473</v>
      </c>
      <c r="AB1807" t="s">
        <v>1358</v>
      </c>
      <c r="AC1807" s="4">
        <v>80480</v>
      </c>
      <c r="AD1807" t="s">
        <v>140</v>
      </c>
      <c r="AF1807">
        <v>19723335770</v>
      </c>
      <c r="AH1807" t="s">
        <v>11966</v>
      </c>
      <c r="AI1807" t="s">
        <v>168</v>
      </c>
      <c r="AJ1807" t="s">
        <v>6475</v>
      </c>
      <c r="AK1807" t="s">
        <v>6476</v>
      </c>
      <c r="AM1807" t="s">
        <v>6588</v>
      </c>
      <c r="AO1807" t="s">
        <v>7726</v>
      </c>
      <c r="AP1807" t="s">
        <v>1358</v>
      </c>
      <c r="AQ1807" s="4">
        <v>81625</v>
      </c>
      <c r="AR1807" t="s">
        <v>140</v>
      </c>
      <c r="AT1807">
        <v>19708244226</v>
      </c>
      <c r="AV1807" t="s">
        <v>6479</v>
      </c>
      <c r="AW1807" t="s">
        <v>6480</v>
      </c>
      <c r="AZ1807" t="s">
        <v>334</v>
      </c>
      <c r="BA1807" t="s">
        <v>335</v>
      </c>
      <c r="BB1807" t="s">
        <v>136</v>
      </c>
      <c r="BC1807" t="s">
        <v>136</v>
      </c>
      <c r="BD1807" t="s">
        <v>148</v>
      </c>
      <c r="BE1807" t="s">
        <v>136</v>
      </c>
      <c r="BF1807" t="s">
        <v>136</v>
      </c>
      <c r="BG1807" t="s">
        <v>134</v>
      </c>
      <c r="BH1807" t="s">
        <v>136</v>
      </c>
      <c r="BI1807" t="s">
        <v>11967</v>
      </c>
      <c r="BN1807" t="s">
        <v>11968</v>
      </c>
      <c r="BO1807" t="s">
        <v>5890</v>
      </c>
      <c r="BP1807">
        <v>6</v>
      </c>
      <c r="BQ1807">
        <v>6</v>
      </c>
      <c r="BR1807">
        <v>6</v>
      </c>
      <c r="BS1807" s="1">
        <v>44228</v>
      </c>
      <c r="BT1807" s="1">
        <v>44515</v>
      </c>
      <c r="BU1807" s="1">
        <v>44228</v>
      </c>
      <c r="BV1807" s="1">
        <v>44515</v>
      </c>
      <c r="BW1807" t="s">
        <v>136</v>
      </c>
      <c r="BX1807">
        <v>48</v>
      </c>
      <c r="BY1807">
        <v>0</v>
      </c>
      <c r="BZ1807">
        <v>8</v>
      </c>
      <c r="CA1807">
        <v>8</v>
      </c>
      <c r="CB1807">
        <v>8</v>
      </c>
      <c r="CC1807">
        <v>8</v>
      </c>
      <c r="CD1807">
        <v>8</v>
      </c>
      <c r="CE1807">
        <v>8</v>
      </c>
      <c r="CF1807" t="str">
        <f>"8:00 AM"</f>
        <v>8:00 AM</v>
      </c>
      <c r="CG1807" t="str">
        <f>"5:00 PM"</f>
        <v>5:00 PM</v>
      </c>
      <c r="CH1807" s="5">
        <v>14.26</v>
      </c>
      <c r="CI1807" t="s">
        <v>146</v>
      </c>
      <c r="CL1807" t="s">
        <v>136</v>
      </c>
      <c r="CM1807" t="s">
        <v>312</v>
      </c>
      <c r="CN1807" t="s">
        <v>148</v>
      </c>
      <c r="CO1807" s="2" t="s">
        <v>7018</v>
      </c>
      <c r="CP1807" t="s">
        <v>149</v>
      </c>
      <c r="CQ1807">
        <v>3</v>
      </c>
      <c r="CR1807">
        <v>0</v>
      </c>
      <c r="CS1807" t="s">
        <v>136</v>
      </c>
      <c r="CT1807" t="s">
        <v>136</v>
      </c>
      <c r="CU1807" t="s">
        <v>136</v>
      </c>
      <c r="CV1807" t="s">
        <v>136</v>
      </c>
      <c r="CW1807" t="s">
        <v>134</v>
      </c>
      <c r="CX1807">
        <v>75</v>
      </c>
      <c r="CY1807" t="s">
        <v>134</v>
      </c>
      <c r="CZ1807" t="s">
        <v>134</v>
      </c>
      <c r="DA1807" t="s">
        <v>134</v>
      </c>
      <c r="DB1807" t="s">
        <v>134</v>
      </c>
      <c r="DC1807" t="s">
        <v>134</v>
      </c>
      <c r="DD1807" t="s">
        <v>136</v>
      </c>
      <c r="DF1807" s="2" t="s">
        <v>7019</v>
      </c>
      <c r="DG1807" t="s">
        <v>11965</v>
      </c>
      <c r="DH1807" t="s">
        <v>6473</v>
      </c>
      <c r="DI1807" t="s">
        <v>1358</v>
      </c>
      <c r="DJ1807" s="4">
        <v>80480</v>
      </c>
      <c r="DK1807" t="s">
        <v>712</v>
      </c>
      <c r="DL1807" t="s">
        <v>136</v>
      </c>
      <c r="DM1807">
        <v>1</v>
      </c>
      <c r="DN1807" t="s">
        <v>11969</v>
      </c>
      <c r="DO1807" t="s">
        <v>6473</v>
      </c>
      <c r="DP1807" t="s">
        <v>1358</v>
      </c>
      <c r="DQ1807" t="str">
        <f>"80480"</f>
        <v>80480</v>
      </c>
      <c r="DR1807" t="s">
        <v>712</v>
      </c>
      <c r="DS1807" t="s">
        <v>11970</v>
      </c>
      <c r="DT1807">
        <v>1</v>
      </c>
      <c r="DU1807">
        <v>5</v>
      </c>
      <c r="DV1807" t="s">
        <v>136</v>
      </c>
      <c r="DW1807" t="s">
        <v>134</v>
      </c>
      <c r="DX1807" t="s">
        <v>134</v>
      </c>
      <c r="DY1807" t="s">
        <v>136</v>
      </c>
      <c r="DZ1807">
        <v>1</v>
      </c>
      <c r="EA1807" t="s">
        <v>136</v>
      </c>
      <c r="EC1807" s="5">
        <v>12.68</v>
      </c>
      <c r="ED1807" s="5">
        <v>55</v>
      </c>
      <c r="EE1807">
        <v>19707233357</v>
      </c>
      <c r="EF1807" t="s">
        <v>11966</v>
      </c>
      <c r="EG1807" t="s">
        <v>1722</v>
      </c>
      <c r="EH1807">
        <v>0</v>
      </c>
    </row>
    <row r="1808" spans="1:138" ht="15" customHeight="1" x14ac:dyDescent="0.35">
      <c r="A1808" t="s">
        <v>13694</v>
      </c>
      <c r="B1808" t="s">
        <v>157</v>
      </c>
      <c r="C1808" s="1">
        <v>44160.358370254631</v>
      </c>
      <c r="D1808" s="1">
        <v>44180</v>
      </c>
      <c r="E1808" t="s">
        <v>133</v>
      </c>
      <c r="F1808" t="s">
        <v>136</v>
      </c>
      <c r="G1808" t="s">
        <v>135</v>
      </c>
      <c r="H1808" t="s">
        <v>136</v>
      </c>
      <c r="I1808" t="s">
        <v>2611</v>
      </c>
      <c r="K1808" t="s">
        <v>2612</v>
      </c>
      <c r="L1808" t="s">
        <v>148</v>
      </c>
      <c r="M1808" t="s">
        <v>2613</v>
      </c>
      <c r="N1808" t="s">
        <v>960</v>
      </c>
      <c r="O1808" s="4">
        <v>36089</v>
      </c>
      <c r="P1808" t="s">
        <v>140</v>
      </c>
      <c r="R1808">
        <v>13347380039</v>
      </c>
      <c r="T1808">
        <v>4249</v>
      </c>
      <c r="U1808" t="s">
        <v>13695</v>
      </c>
      <c r="V1808" t="s">
        <v>255</v>
      </c>
      <c r="X1808" t="s">
        <v>2616</v>
      </c>
      <c r="Y1808" t="s">
        <v>13696</v>
      </c>
      <c r="AA1808" t="s">
        <v>10525</v>
      </c>
      <c r="AB1808" t="s">
        <v>1631</v>
      </c>
      <c r="AC1808" s="4">
        <v>87032</v>
      </c>
      <c r="AD1808" t="s">
        <v>140</v>
      </c>
      <c r="AE1808" t="s">
        <v>841</v>
      </c>
      <c r="AF1808">
        <v>15053841080</v>
      </c>
      <c r="AH1808" t="s">
        <v>13697</v>
      </c>
      <c r="AI1808" t="s">
        <v>168</v>
      </c>
      <c r="AJ1808" t="s">
        <v>2151</v>
      </c>
      <c r="AK1808" t="s">
        <v>2152</v>
      </c>
      <c r="AL1808" t="s">
        <v>509</v>
      </c>
      <c r="AM1808" t="s">
        <v>846</v>
      </c>
      <c r="AO1808" t="s">
        <v>847</v>
      </c>
      <c r="AP1808" t="s">
        <v>161</v>
      </c>
      <c r="AQ1808" s="4">
        <v>31636</v>
      </c>
      <c r="AR1808" t="s">
        <v>140</v>
      </c>
      <c r="AT1808">
        <v>12295596879</v>
      </c>
      <c r="AV1808" t="s">
        <v>2153</v>
      </c>
      <c r="AW1808" t="s">
        <v>849</v>
      </c>
      <c r="AZ1808" t="s">
        <v>144</v>
      </c>
      <c r="BA1808" t="s">
        <v>145</v>
      </c>
      <c r="BB1808" t="s">
        <v>136</v>
      </c>
      <c r="BC1808" t="s">
        <v>136</v>
      </c>
      <c r="BD1808" t="s">
        <v>148</v>
      </c>
      <c r="BE1808" t="s">
        <v>136</v>
      </c>
      <c r="BF1808" t="s">
        <v>136</v>
      </c>
      <c r="BG1808" t="s">
        <v>134</v>
      </c>
      <c r="BH1808" t="s">
        <v>136</v>
      </c>
      <c r="BI1808" t="s">
        <v>4627</v>
      </c>
      <c r="BJ1808" t="s">
        <v>4628</v>
      </c>
      <c r="BL1808" t="s">
        <v>849</v>
      </c>
      <c r="BM1808" t="s">
        <v>2153</v>
      </c>
      <c r="BN1808" t="s">
        <v>13698</v>
      </c>
      <c r="BO1808" t="s">
        <v>2620</v>
      </c>
      <c r="BP1808">
        <v>20</v>
      </c>
      <c r="BQ1808">
        <v>10</v>
      </c>
      <c r="BR1808">
        <v>10</v>
      </c>
      <c r="BS1808" s="1">
        <v>44229</v>
      </c>
      <c r="BT1808" s="1">
        <v>44408</v>
      </c>
      <c r="BU1808" s="1">
        <v>44229</v>
      </c>
      <c r="BV1808" s="1">
        <v>44408</v>
      </c>
      <c r="BW1808" t="s">
        <v>136</v>
      </c>
      <c r="BX1808">
        <v>46.5</v>
      </c>
      <c r="BY1808">
        <v>0</v>
      </c>
      <c r="BZ1808">
        <v>8.5</v>
      </c>
      <c r="CA1808">
        <v>8.5</v>
      </c>
      <c r="CB1808">
        <v>8.5</v>
      </c>
      <c r="CC1808">
        <v>8.5</v>
      </c>
      <c r="CD1808">
        <v>8.5</v>
      </c>
      <c r="CE1808">
        <v>4</v>
      </c>
      <c r="CF1808" t="str">
        <f>"8:00 AM"</f>
        <v>8:00 AM</v>
      </c>
      <c r="CG1808" t="str">
        <f>"5:00 PM"</f>
        <v>5:00 PM</v>
      </c>
      <c r="CH1808" s="5">
        <v>12.91</v>
      </c>
      <c r="CI1808" t="s">
        <v>146</v>
      </c>
      <c r="CL1808" t="s">
        <v>136</v>
      </c>
      <c r="CM1808" t="s">
        <v>147</v>
      </c>
      <c r="CN1808" t="s">
        <v>148</v>
      </c>
      <c r="CO1808" t="s">
        <v>854</v>
      </c>
      <c r="CP1808" t="s">
        <v>149</v>
      </c>
      <c r="CQ1808">
        <v>3</v>
      </c>
      <c r="CR1808">
        <v>0</v>
      </c>
      <c r="CS1808" t="s">
        <v>136</v>
      </c>
      <c r="CT1808" t="s">
        <v>136</v>
      </c>
      <c r="CU1808" t="s">
        <v>136</v>
      </c>
      <c r="CV1808" t="s">
        <v>134</v>
      </c>
      <c r="CW1808" t="s">
        <v>134</v>
      </c>
      <c r="CX1808">
        <v>40</v>
      </c>
      <c r="CY1808" t="s">
        <v>134</v>
      </c>
      <c r="CZ1808" t="s">
        <v>134</v>
      </c>
      <c r="DA1808" t="s">
        <v>134</v>
      </c>
      <c r="DB1808" t="s">
        <v>134</v>
      </c>
      <c r="DC1808" t="s">
        <v>134</v>
      </c>
      <c r="DD1808" t="s">
        <v>136</v>
      </c>
      <c r="DF1808" t="s">
        <v>13699</v>
      </c>
      <c r="DG1808" t="s">
        <v>13700</v>
      </c>
      <c r="DH1808" t="s">
        <v>10525</v>
      </c>
      <c r="DI1808" t="s">
        <v>1631</v>
      </c>
      <c r="DJ1808" s="4">
        <v>87032</v>
      </c>
      <c r="DK1808" t="s">
        <v>13701</v>
      </c>
      <c r="DL1808" t="s">
        <v>136</v>
      </c>
      <c r="DM1808">
        <v>1</v>
      </c>
      <c r="DN1808" t="s">
        <v>13700</v>
      </c>
      <c r="DO1808" t="s">
        <v>10525</v>
      </c>
      <c r="DP1808" t="s">
        <v>1631</v>
      </c>
      <c r="DQ1808" t="str">
        <f>"87032"</f>
        <v>87032</v>
      </c>
      <c r="DR1808" t="s">
        <v>13701</v>
      </c>
      <c r="DS1808" t="s">
        <v>497</v>
      </c>
      <c r="DT1808">
        <v>1</v>
      </c>
      <c r="DU1808">
        <v>7</v>
      </c>
      <c r="DV1808" t="s">
        <v>134</v>
      </c>
      <c r="DW1808" t="s">
        <v>134</v>
      </c>
      <c r="DX1808" t="s">
        <v>134</v>
      </c>
      <c r="DY1808" t="s">
        <v>134</v>
      </c>
      <c r="DZ1808">
        <v>2</v>
      </c>
      <c r="EA1808" t="s">
        <v>134</v>
      </c>
      <c r="EB1808" s="5">
        <v>12.68</v>
      </c>
      <c r="EC1808" s="5">
        <v>12.68</v>
      </c>
      <c r="ED1808" s="5">
        <v>55</v>
      </c>
      <c r="EE1808">
        <v>15059912907</v>
      </c>
      <c r="EF1808" t="s">
        <v>148</v>
      </c>
      <c r="EG1808" t="s">
        <v>13702</v>
      </c>
      <c r="EH1808">
        <v>0</v>
      </c>
    </row>
    <row r="1809" spans="1:138" ht="15" customHeight="1" x14ac:dyDescent="0.35">
      <c r="A1809" t="s">
        <v>19707</v>
      </c>
      <c r="B1809" t="s">
        <v>157</v>
      </c>
      <c r="C1809" s="1">
        <v>44158.360321759261</v>
      </c>
      <c r="D1809" s="1">
        <v>44180</v>
      </c>
      <c r="E1809" t="s">
        <v>579</v>
      </c>
      <c r="F1809" t="s">
        <v>136</v>
      </c>
      <c r="G1809" t="s">
        <v>135</v>
      </c>
      <c r="H1809" t="s">
        <v>136</v>
      </c>
      <c r="I1809" t="s">
        <v>19708</v>
      </c>
      <c r="K1809" t="s">
        <v>19709</v>
      </c>
      <c r="M1809" t="s">
        <v>14972</v>
      </c>
      <c r="N1809" t="s">
        <v>744</v>
      </c>
      <c r="O1809" s="4">
        <v>40324</v>
      </c>
      <c r="P1809" t="s">
        <v>140</v>
      </c>
      <c r="R1809">
        <v>15028689217</v>
      </c>
      <c r="T1809">
        <v>11292</v>
      </c>
      <c r="U1809" t="s">
        <v>15947</v>
      </c>
      <c r="V1809" t="s">
        <v>8398</v>
      </c>
      <c r="X1809" t="s">
        <v>164</v>
      </c>
      <c r="Y1809" t="s">
        <v>19709</v>
      </c>
      <c r="AA1809" t="s">
        <v>14972</v>
      </c>
      <c r="AB1809" t="s">
        <v>744</v>
      </c>
      <c r="AC1809" s="4">
        <v>40324</v>
      </c>
      <c r="AD1809" t="s">
        <v>140</v>
      </c>
      <c r="AF1809">
        <v>15028689217</v>
      </c>
      <c r="AH1809" t="s">
        <v>155</v>
      </c>
      <c r="AI1809" t="s">
        <v>168</v>
      </c>
      <c r="AJ1809" t="s">
        <v>749</v>
      </c>
      <c r="AK1809" t="s">
        <v>750</v>
      </c>
      <c r="AM1809" t="s">
        <v>751</v>
      </c>
      <c r="AO1809" t="s">
        <v>752</v>
      </c>
      <c r="AP1809" t="s">
        <v>744</v>
      </c>
      <c r="AQ1809" s="4">
        <v>40508</v>
      </c>
      <c r="AR1809" t="s">
        <v>140</v>
      </c>
      <c r="AT1809">
        <v>18592337845</v>
      </c>
      <c r="AV1809" t="s">
        <v>753</v>
      </c>
      <c r="AW1809" t="s">
        <v>754</v>
      </c>
      <c r="AY1809" t="s">
        <v>155</v>
      </c>
      <c r="AZ1809" t="s">
        <v>334</v>
      </c>
      <c r="BA1809" t="s">
        <v>335</v>
      </c>
      <c r="BB1809" t="s">
        <v>136</v>
      </c>
      <c r="BC1809" t="s">
        <v>136</v>
      </c>
      <c r="BD1809" t="s">
        <v>148</v>
      </c>
      <c r="BE1809" t="s">
        <v>136</v>
      </c>
      <c r="BF1809" t="s">
        <v>136</v>
      </c>
      <c r="BG1809" t="s">
        <v>134</v>
      </c>
      <c r="BH1809" t="s">
        <v>136</v>
      </c>
      <c r="BN1809" t="s">
        <v>19710</v>
      </c>
      <c r="BO1809" t="s">
        <v>756</v>
      </c>
      <c r="BP1809">
        <v>3</v>
      </c>
      <c r="BQ1809">
        <v>3</v>
      </c>
      <c r="BR1809">
        <v>3</v>
      </c>
      <c r="BS1809" s="1">
        <v>44229</v>
      </c>
      <c r="BT1809" s="1">
        <v>44530</v>
      </c>
      <c r="BU1809" s="1">
        <v>44229</v>
      </c>
      <c r="BV1809" s="1">
        <v>44530</v>
      </c>
      <c r="BW1809" t="s">
        <v>136</v>
      </c>
      <c r="BX1809">
        <v>40</v>
      </c>
      <c r="BY1809">
        <v>0</v>
      </c>
      <c r="BZ1809">
        <v>7</v>
      </c>
      <c r="CA1809">
        <v>7</v>
      </c>
      <c r="CB1809">
        <v>7</v>
      </c>
      <c r="CC1809">
        <v>7</v>
      </c>
      <c r="CD1809">
        <v>7</v>
      </c>
      <c r="CE1809">
        <v>5</v>
      </c>
      <c r="CF1809" t="str">
        <f>"8:00 AM"</f>
        <v>8:00 AM</v>
      </c>
      <c r="CG1809" t="str">
        <f>"4:00 PM"</f>
        <v>4:00 PM</v>
      </c>
      <c r="CH1809" s="5">
        <v>12.4</v>
      </c>
      <c r="CI1809" t="s">
        <v>146</v>
      </c>
      <c r="CL1809" t="s">
        <v>136</v>
      </c>
      <c r="CM1809" t="s">
        <v>147</v>
      </c>
      <c r="CN1809" t="s">
        <v>148</v>
      </c>
      <c r="CO1809" t="s">
        <v>757</v>
      </c>
      <c r="CP1809" t="s">
        <v>149</v>
      </c>
      <c r="CQ1809">
        <v>3</v>
      </c>
      <c r="CR1809">
        <v>0</v>
      </c>
      <c r="CS1809" t="s">
        <v>136</v>
      </c>
      <c r="CT1809" t="s">
        <v>136</v>
      </c>
      <c r="CU1809" t="s">
        <v>134</v>
      </c>
      <c r="CV1809" t="s">
        <v>134</v>
      </c>
      <c r="CW1809" t="s">
        <v>136</v>
      </c>
      <c r="CY1809" t="s">
        <v>134</v>
      </c>
      <c r="CZ1809" t="s">
        <v>136</v>
      </c>
      <c r="DA1809" t="s">
        <v>136</v>
      </c>
      <c r="DB1809" t="s">
        <v>136</v>
      </c>
      <c r="DC1809" t="s">
        <v>134</v>
      </c>
      <c r="DD1809" t="s">
        <v>136</v>
      </c>
      <c r="DF1809" s="2" t="s">
        <v>19711</v>
      </c>
      <c r="DG1809" t="s">
        <v>19712</v>
      </c>
      <c r="DH1809" t="s">
        <v>14972</v>
      </c>
      <c r="DI1809" t="s">
        <v>744</v>
      </c>
      <c r="DJ1809" s="4">
        <v>40324</v>
      </c>
      <c r="DK1809" t="s">
        <v>6182</v>
      </c>
      <c r="DL1809" t="s">
        <v>134</v>
      </c>
      <c r="DM1809">
        <v>2</v>
      </c>
      <c r="DN1809" t="s">
        <v>19713</v>
      </c>
      <c r="DO1809" t="s">
        <v>14972</v>
      </c>
      <c r="DP1809" t="s">
        <v>744</v>
      </c>
      <c r="DQ1809" t="str">
        <f>"40324"</f>
        <v>40324</v>
      </c>
      <c r="DR1809" t="s">
        <v>6182</v>
      </c>
      <c r="DS1809" t="s">
        <v>497</v>
      </c>
      <c r="DT1809">
        <v>1</v>
      </c>
      <c r="DU1809">
        <v>3</v>
      </c>
      <c r="DV1809" t="s">
        <v>134</v>
      </c>
      <c r="DW1809" t="s">
        <v>134</v>
      </c>
      <c r="DX1809" t="s">
        <v>134</v>
      </c>
      <c r="DY1809" t="s">
        <v>136</v>
      </c>
      <c r="DZ1809">
        <v>1</v>
      </c>
      <c r="EA1809" t="s">
        <v>136</v>
      </c>
      <c r="EC1809" s="5">
        <v>12.68</v>
      </c>
      <c r="ED1809" s="5">
        <v>55</v>
      </c>
      <c r="EE1809">
        <v>15028689217</v>
      </c>
      <c r="EF1809" t="s">
        <v>148</v>
      </c>
      <c r="EG1809" t="s">
        <v>764</v>
      </c>
      <c r="EH1809">
        <v>0</v>
      </c>
    </row>
    <row r="1810" spans="1:138" ht="15" customHeight="1" x14ac:dyDescent="0.35">
      <c r="A1810" t="s">
        <v>2670</v>
      </c>
      <c r="B1810" t="s">
        <v>157</v>
      </c>
      <c r="C1810" s="1">
        <v>44158.79314386574</v>
      </c>
      <c r="D1810" s="1">
        <v>44180</v>
      </c>
      <c r="E1810" t="s">
        <v>133</v>
      </c>
      <c r="F1810" t="s">
        <v>136</v>
      </c>
      <c r="G1810" t="s">
        <v>135</v>
      </c>
      <c r="H1810" t="s">
        <v>136</v>
      </c>
      <c r="I1810" t="s">
        <v>2671</v>
      </c>
      <c r="K1810" t="s">
        <v>2672</v>
      </c>
      <c r="L1810" t="s">
        <v>2673</v>
      </c>
      <c r="M1810" t="s">
        <v>2674</v>
      </c>
      <c r="N1810" t="s">
        <v>584</v>
      </c>
      <c r="O1810" s="4">
        <v>84772</v>
      </c>
      <c r="P1810" t="s">
        <v>140</v>
      </c>
      <c r="R1810">
        <v>14355861489</v>
      </c>
      <c r="T1810">
        <v>11241</v>
      </c>
      <c r="U1810" t="s">
        <v>2675</v>
      </c>
      <c r="V1810" t="s">
        <v>2177</v>
      </c>
      <c r="W1810" t="s">
        <v>1871</v>
      </c>
      <c r="X1810" t="s">
        <v>634</v>
      </c>
      <c r="Y1810" t="s">
        <v>2672</v>
      </c>
      <c r="Z1810" t="s">
        <v>2673</v>
      </c>
      <c r="AA1810" t="s">
        <v>2674</v>
      </c>
      <c r="AB1810" t="s">
        <v>584</v>
      </c>
      <c r="AC1810" s="4">
        <v>84772</v>
      </c>
      <c r="AD1810" t="s">
        <v>140</v>
      </c>
      <c r="AF1810">
        <v>14355861489</v>
      </c>
      <c r="AH1810" t="s">
        <v>2676</v>
      </c>
      <c r="AI1810" t="s">
        <v>168</v>
      </c>
      <c r="AJ1810" t="s">
        <v>789</v>
      </c>
      <c r="AK1810" t="s">
        <v>790</v>
      </c>
      <c r="AL1810" t="s">
        <v>403</v>
      </c>
      <c r="AM1810" t="s">
        <v>791</v>
      </c>
      <c r="AO1810" t="s">
        <v>792</v>
      </c>
      <c r="AP1810" t="s">
        <v>784</v>
      </c>
      <c r="AQ1810" s="4">
        <v>59457</v>
      </c>
      <c r="AR1810" t="s">
        <v>140</v>
      </c>
      <c r="AS1810" t="s">
        <v>793</v>
      </c>
      <c r="AT1810">
        <v>14065797529</v>
      </c>
      <c r="AV1810" t="s">
        <v>794</v>
      </c>
      <c r="AW1810" t="s">
        <v>795</v>
      </c>
      <c r="AZ1810" t="s">
        <v>334</v>
      </c>
      <c r="BA1810" t="s">
        <v>335</v>
      </c>
      <c r="BB1810" t="s">
        <v>136</v>
      </c>
      <c r="BC1810" t="s">
        <v>136</v>
      </c>
      <c r="BD1810" t="s">
        <v>148</v>
      </c>
      <c r="BE1810" t="s">
        <v>136</v>
      </c>
      <c r="BF1810" t="s">
        <v>136</v>
      </c>
      <c r="BG1810" t="s">
        <v>134</v>
      </c>
      <c r="BH1810" t="s">
        <v>136</v>
      </c>
      <c r="BI1810" t="s">
        <v>796</v>
      </c>
      <c r="BJ1810" t="s">
        <v>797</v>
      </c>
      <c r="BK1810" t="s">
        <v>1800</v>
      </c>
      <c r="BL1810" t="s">
        <v>795</v>
      </c>
      <c r="BM1810" t="s">
        <v>794</v>
      </c>
      <c r="BN1810" t="s">
        <v>2677</v>
      </c>
      <c r="BO1810" t="s">
        <v>2678</v>
      </c>
      <c r="BP1810">
        <v>3</v>
      </c>
      <c r="BQ1810">
        <v>3</v>
      </c>
      <c r="BR1810">
        <v>3</v>
      </c>
      <c r="BS1810" s="1">
        <v>44228</v>
      </c>
      <c r="BT1810" s="1">
        <v>44361</v>
      </c>
      <c r="BU1810" s="1">
        <v>44228</v>
      </c>
      <c r="BV1810" s="1">
        <v>44361</v>
      </c>
      <c r="BW1810" t="s">
        <v>134</v>
      </c>
      <c r="CH1810" s="5">
        <v>1682.33</v>
      </c>
      <c r="CI1810" t="s">
        <v>597</v>
      </c>
      <c r="CL1810" t="s">
        <v>136</v>
      </c>
      <c r="CM1810" t="s">
        <v>312</v>
      </c>
      <c r="CN1810" t="s">
        <v>148</v>
      </c>
      <c r="CO1810" t="s">
        <v>800</v>
      </c>
      <c r="CP1810" t="s">
        <v>149</v>
      </c>
      <c r="CQ1810">
        <v>6</v>
      </c>
      <c r="CR1810">
        <v>0</v>
      </c>
      <c r="CS1810" t="s">
        <v>136</v>
      </c>
      <c r="CT1810" t="s">
        <v>134</v>
      </c>
      <c r="CU1810" t="s">
        <v>136</v>
      </c>
      <c r="CV1810" t="s">
        <v>136</v>
      </c>
      <c r="CW1810" t="s">
        <v>134</v>
      </c>
      <c r="CX1810">
        <v>100</v>
      </c>
      <c r="CY1810" t="s">
        <v>134</v>
      </c>
      <c r="CZ1810" t="s">
        <v>134</v>
      </c>
      <c r="DA1810" t="s">
        <v>134</v>
      </c>
      <c r="DB1810" t="s">
        <v>134</v>
      </c>
      <c r="DC1810" t="s">
        <v>136</v>
      </c>
      <c r="DD1810" t="s">
        <v>136</v>
      </c>
      <c r="DF1810" t="s">
        <v>2679</v>
      </c>
      <c r="DG1810" t="s">
        <v>2672</v>
      </c>
      <c r="DH1810" t="s">
        <v>2674</v>
      </c>
      <c r="DI1810" t="s">
        <v>584</v>
      </c>
      <c r="DJ1810" s="4">
        <v>84772</v>
      </c>
      <c r="DK1810" t="s">
        <v>2680</v>
      </c>
      <c r="DL1810" t="s">
        <v>136</v>
      </c>
      <c r="DM1810">
        <v>1</v>
      </c>
      <c r="DN1810" t="s">
        <v>2672</v>
      </c>
      <c r="DO1810" t="s">
        <v>2674</v>
      </c>
      <c r="DP1810" t="s">
        <v>584</v>
      </c>
      <c r="DQ1810" t="str">
        <f>"84772"</f>
        <v>84772</v>
      </c>
      <c r="DR1810" t="s">
        <v>2680</v>
      </c>
      <c r="DS1810" t="s">
        <v>1750</v>
      </c>
      <c r="DT1810">
        <v>3</v>
      </c>
      <c r="DU1810">
        <v>3</v>
      </c>
      <c r="DV1810" t="s">
        <v>134</v>
      </c>
      <c r="DW1810" t="s">
        <v>134</v>
      </c>
      <c r="DX1810" t="s">
        <v>134</v>
      </c>
      <c r="DY1810" t="s">
        <v>136</v>
      </c>
      <c r="DZ1810">
        <v>1</v>
      </c>
      <c r="EA1810" t="s">
        <v>136</v>
      </c>
      <c r="EC1810" s="5">
        <v>12.68</v>
      </c>
      <c r="ED1810" s="5">
        <v>55</v>
      </c>
      <c r="EE1810">
        <v>14355861489</v>
      </c>
      <c r="EF1810" t="s">
        <v>2676</v>
      </c>
      <c r="EG1810" t="s">
        <v>148</v>
      </c>
      <c r="EH1810">
        <v>0</v>
      </c>
    </row>
    <row r="1811" spans="1:138" ht="15" customHeight="1" x14ac:dyDescent="0.35">
      <c r="A1811" t="s">
        <v>11904</v>
      </c>
      <c r="B1811" t="s">
        <v>273</v>
      </c>
      <c r="C1811" s="1">
        <v>44166.573798379628</v>
      </c>
      <c r="D1811" s="1">
        <v>44180</v>
      </c>
      <c r="E1811" t="s">
        <v>133</v>
      </c>
      <c r="F1811" t="s">
        <v>136</v>
      </c>
      <c r="G1811" t="s">
        <v>135</v>
      </c>
      <c r="H1811" t="s">
        <v>136</v>
      </c>
      <c r="I1811" t="s">
        <v>11905</v>
      </c>
      <c r="K1811" t="s">
        <v>2866</v>
      </c>
      <c r="M1811" t="s">
        <v>2867</v>
      </c>
      <c r="N1811" t="s">
        <v>395</v>
      </c>
      <c r="O1811" s="4">
        <v>92249</v>
      </c>
      <c r="P1811" t="s">
        <v>140</v>
      </c>
      <c r="R1811">
        <v>17603525212</v>
      </c>
      <c r="T1811">
        <v>532490</v>
      </c>
      <c r="U1811" t="s">
        <v>4200</v>
      </c>
      <c r="V1811" t="s">
        <v>682</v>
      </c>
      <c r="X1811" t="s">
        <v>429</v>
      </c>
      <c r="Y1811" t="s">
        <v>2866</v>
      </c>
      <c r="AA1811" t="s">
        <v>2867</v>
      </c>
      <c r="AB1811" t="s">
        <v>395</v>
      </c>
      <c r="AC1811" s="4">
        <v>92249</v>
      </c>
      <c r="AD1811" t="s">
        <v>140</v>
      </c>
      <c r="AF1811">
        <v>17603525212</v>
      </c>
      <c r="AH1811" t="s">
        <v>2870</v>
      </c>
      <c r="AZ1811" t="s">
        <v>821</v>
      </c>
      <c r="BA1811" t="s">
        <v>822</v>
      </c>
      <c r="BB1811" t="s">
        <v>136</v>
      </c>
      <c r="BC1811" t="s">
        <v>136</v>
      </c>
      <c r="BD1811" t="s">
        <v>148</v>
      </c>
      <c r="BE1811" t="s">
        <v>136</v>
      </c>
      <c r="BF1811" t="s">
        <v>136</v>
      </c>
      <c r="BG1811" t="s">
        <v>134</v>
      </c>
      <c r="BH1811" t="s">
        <v>136</v>
      </c>
      <c r="BN1811" t="s">
        <v>11906</v>
      </c>
      <c r="BO1811" t="s">
        <v>11907</v>
      </c>
      <c r="BP1811">
        <v>3</v>
      </c>
      <c r="BQ1811">
        <v>3</v>
      </c>
      <c r="BS1811" s="1">
        <v>44215</v>
      </c>
      <c r="BT1811" s="1">
        <v>44283</v>
      </c>
      <c r="BU1811" s="1">
        <v>44215</v>
      </c>
      <c r="BV1811" s="1">
        <v>44283</v>
      </c>
      <c r="BW1811" t="s">
        <v>136</v>
      </c>
      <c r="BX1811">
        <v>35</v>
      </c>
      <c r="BY1811">
        <v>0</v>
      </c>
      <c r="BZ1811">
        <v>6</v>
      </c>
      <c r="CA1811">
        <v>6</v>
      </c>
      <c r="CB1811">
        <v>6</v>
      </c>
      <c r="CC1811">
        <v>6</v>
      </c>
      <c r="CD1811">
        <v>6</v>
      </c>
      <c r="CE1811">
        <v>5</v>
      </c>
      <c r="CF1811" t="str">
        <f>"6:00 AM"</f>
        <v>6:00 AM</v>
      </c>
      <c r="CG1811" t="str">
        <f>"12:30 PM"</f>
        <v>12:30 PM</v>
      </c>
      <c r="CH1811" s="5">
        <v>14.77</v>
      </c>
      <c r="CI1811" t="s">
        <v>146</v>
      </c>
      <c r="CJ1811">
        <v>0</v>
      </c>
      <c r="CK1811" t="s">
        <v>3618</v>
      </c>
      <c r="CL1811" t="s">
        <v>134</v>
      </c>
      <c r="CM1811" t="s">
        <v>147</v>
      </c>
      <c r="CN1811" t="s">
        <v>148</v>
      </c>
      <c r="CO1811" t="s">
        <v>10802</v>
      </c>
      <c r="CP1811" t="s">
        <v>149</v>
      </c>
      <c r="CQ1811">
        <v>2</v>
      </c>
      <c r="CR1811">
        <v>0</v>
      </c>
      <c r="CS1811" t="s">
        <v>136</v>
      </c>
      <c r="CT1811" t="s">
        <v>136</v>
      </c>
      <c r="CU1811" t="s">
        <v>136</v>
      </c>
      <c r="CV1811" t="s">
        <v>134</v>
      </c>
      <c r="CW1811" t="s">
        <v>134</v>
      </c>
      <c r="CX1811">
        <v>50</v>
      </c>
      <c r="CY1811" t="s">
        <v>134</v>
      </c>
      <c r="CZ1811" t="s">
        <v>136</v>
      </c>
      <c r="DA1811" t="s">
        <v>134</v>
      </c>
      <c r="DB1811" t="s">
        <v>134</v>
      </c>
      <c r="DC1811" t="s">
        <v>134</v>
      </c>
      <c r="DD1811" t="s">
        <v>136</v>
      </c>
      <c r="DF1811" s="2" t="s">
        <v>11908</v>
      </c>
      <c r="DG1811" t="s">
        <v>11909</v>
      </c>
      <c r="DH1811" t="s">
        <v>2867</v>
      </c>
      <c r="DI1811" t="s">
        <v>395</v>
      </c>
      <c r="DJ1811" s="4">
        <v>92249</v>
      </c>
      <c r="DK1811" t="s">
        <v>10585</v>
      </c>
      <c r="DL1811" t="s">
        <v>134</v>
      </c>
      <c r="DM1811">
        <v>3</v>
      </c>
      <c r="DN1811" t="s">
        <v>11910</v>
      </c>
      <c r="DO1811" t="s">
        <v>2867</v>
      </c>
      <c r="DP1811" t="s">
        <v>395</v>
      </c>
      <c r="DQ1811" t="str">
        <f>"92249"</f>
        <v>92249</v>
      </c>
      <c r="DR1811" t="s">
        <v>10585</v>
      </c>
      <c r="DS1811" t="s">
        <v>11911</v>
      </c>
      <c r="DT1811">
        <v>1</v>
      </c>
      <c r="DU1811">
        <v>3</v>
      </c>
      <c r="DV1811" t="s">
        <v>134</v>
      </c>
      <c r="DW1811" t="s">
        <v>134</v>
      </c>
      <c r="DX1811" t="s">
        <v>134</v>
      </c>
      <c r="DY1811" t="s">
        <v>136</v>
      </c>
      <c r="DZ1811">
        <v>1</v>
      </c>
      <c r="EA1811" t="s">
        <v>136</v>
      </c>
      <c r="EC1811" s="5">
        <v>12.68</v>
      </c>
      <c r="ED1811" s="5">
        <v>55</v>
      </c>
      <c r="EE1811">
        <v>17603525212</v>
      </c>
      <c r="EF1811" t="s">
        <v>2870</v>
      </c>
      <c r="EG1811" t="s">
        <v>148</v>
      </c>
      <c r="EH1811">
        <v>3</v>
      </c>
    </row>
    <row r="1812" spans="1:138" ht="15" customHeight="1" x14ac:dyDescent="0.35">
      <c r="A1812" t="s">
        <v>22522</v>
      </c>
      <c r="B1812" t="s">
        <v>157</v>
      </c>
      <c r="C1812" s="1">
        <v>44160.586344212963</v>
      </c>
      <c r="D1812" s="1">
        <v>44180</v>
      </c>
      <c r="E1812" t="s">
        <v>133</v>
      </c>
      <c r="F1812" t="s">
        <v>136</v>
      </c>
      <c r="G1812" t="s">
        <v>135</v>
      </c>
      <c r="H1812" t="s">
        <v>136</v>
      </c>
      <c r="I1812" t="s">
        <v>2611</v>
      </c>
      <c r="K1812" t="s">
        <v>2612</v>
      </c>
      <c r="L1812" t="s">
        <v>148</v>
      </c>
      <c r="M1812" t="s">
        <v>2613</v>
      </c>
      <c r="N1812" t="s">
        <v>960</v>
      </c>
      <c r="O1812" s="4">
        <v>36089</v>
      </c>
      <c r="P1812" t="s">
        <v>140</v>
      </c>
      <c r="R1812">
        <v>13347380039</v>
      </c>
      <c r="T1812">
        <v>4249</v>
      </c>
      <c r="U1812" t="s">
        <v>7946</v>
      </c>
      <c r="V1812" t="s">
        <v>2751</v>
      </c>
      <c r="X1812" t="s">
        <v>2616</v>
      </c>
      <c r="Y1812" t="s">
        <v>22523</v>
      </c>
      <c r="AA1812" t="s">
        <v>14541</v>
      </c>
      <c r="AB1812" t="s">
        <v>139</v>
      </c>
      <c r="AC1812" s="4">
        <v>33877</v>
      </c>
      <c r="AD1812" t="s">
        <v>140</v>
      </c>
      <c r="AE1812" t="s">
        <v>841</v>
      </c>
      <c r="AF1812">
        <v>18634396644</v>
      </c>
      <c r="AH1812" t="s">
        <v>22524</v>
      </c>
      <c r="AI1812" t="s">
        <v>168</v>
      </c>
      <c r="AJ1812" t="s">
        <v>2151</v>
      </c>
      <c r="AK1812" t="s">
        <v>2152</v>
      </c>
      <c r="AL1812" t="s">
        <v>509</v>
      </c>
      <c r="AM1812" t="s">
        <v>846</v>
      </c>
      <c r="AO1812" t="s">
        <v>847</v>
      </c>
      <c r="AP1812" t="s">
        <v>161</v>
      </c>
      <c r="AQ1812" s="4">
        <v>31636</v>
      </c>
      <c r="AR1812" t="s">
        <v>140</v>
      </c>
      <c r="AT1812">
        <v>12295596879</v>
      </c>
      <c r="AV1812" t="s">
        <v>2153</v>
      </c>
      <c r="AW1812" t="s">
        <v>849</v>
      </c>
      <c r="AZ1812" t="s">
        <v>821</v>
      </c>
      <c r="BA1812" t="s">
        <v>822</v>
      </c>
      <c r="BB1812" t="s">
        <v>136</v>
      </c>
      <c r="BC1812" t="s">
        <v>136</v>
      </c>
      <c r="BD1812" t="s">
        <v>148</v>
      </c>
      <c r="BE1812" t="s">
        <v>136</v>
      </c>
      <c r="BF1812" t="s">
        <v>136</v>
      </c>
      <c r="BG1812" t="s">
        <v>134</v>
      </c>
      <c r="BH1812" t="s">
        <v>136</v>
      </c>
      <c r="BI1812" t="s">
        <v>2509</v>
      </c>
      <c r="BJ1812" t="s">
        <v>2510</v>
      </c>
      <c r="BL1812" t="s">
        <v>849</v>
      </c>
      <c r="BM1812" t="s">
        <v>2153</v>
      </c>
      <c r="BN1812" t="s">
        <v>22525</v>
      </c>
      <c r="BO1812" t="s">
        <v>2620</v>
      </c>
      <c r="BP1812">
        <v>6</v>
      </c>
      <c r="BQ1812">
        <v>6</v>
      </c>
      <c r="BR1812">
        <v>6</v>
      </c>
      <c r="BS1812" s="1">
        <v>44235</v>
      </c>
      <c r="BT1812" s="1">
        <v>44439</v>
      </c>
      <c r="BU1812" s="1">
        <v>44235</v>
      </c>
      <c r="BV1812" s="1">
        <v>44439</v>
      </c>
      <c r="BW1812" t="s">
        <v>136</v>
      </c>
      <c r="BX1812">
        <v>45</v>
      </c>
      <c r="BY1812">
        <v>0</v>
      </c>
      <c r="BZ1812">
        <v>8</v>
      </c>
      <c r="CA1812">
        <v>8</v>
      </c>
      <c r="CB1812">
        <v>8</v>
      </c>
      <c r="CC1812">
        <v>8</v>
      </c>
      <c r="CD1812">
        <v>8</v>
      </c>
      <c r="CE1812">
        <v>5</v>
      </c>
      <c r="CF1812" t="str">
        <f>"7:00 AM"</f>
        <v>7:00 AM</v>
      </c>
      <c r="CG1812" t="str">
        <f>"3:30 PM"</f>
        <v>3:30 PM</v>
      </c>
      <c r="CH1812" s="5">
        <v>11.71</v>
      </c>
      <c r="CI1812" t="s">
        <v>146</v>
      </c>
      <c r="CL1812" t="s">
        <v>136</v>
      </c>
      <c r="CM1812" t="s">
        <v>147</v>
      </c>
      <c r="CN1812" t="s">
        <v>148</v>
      </c>
      <c r="CO1812" t="s">
        <v>854</v>
      </c>
      <c r="CP1812" t="s">
        <v>149</v>
      </c>
      <c r="CQ1812">
        <v>3</v>
      </c>
      <c r="CR1812">
        <v>0</v>
      </c>
      <c r="CS1812" t="s">
        <v>136</v>
      </c>
      <c r="CT1812" t="s">
        <v>136</v>
      </c>
      <c r="CU1812" t="s">
        <v>136</v>
      </c>
      <c r="CV1812" t="s">
        <v>134</v>
      </c>
      <c r="CW1812" t="s">
        <v>134</v>
      </c>
      <c r="CX1812">
        <v>50</v>
      </c>
      <c r="CY1812" t="s">
        <v>134</v>
      </c>
      <c r="CZ1812" t="s">
        <v>134</v>
      </c>
      <c r="DA1812" t="s">
        <v>134</v>
      </c>
      <c r="DB1812" t="s">
        <v>134</v>
      </c>
      <c r="DC1812" t="s">
        <v>134</v>
      </c>
      <c r="DD1812" t="s">
        <v>136</v>
      </c>
      <c r="DF1812" t="s">
        <v>22526</v>
      </c>
      <c r="DG1812" t="s">
        <v>22523</v>
      </c>
      <c r="DH1812" t="s">
        <v>14541</v>
      </c>
      <c r="DI1812" t="s">
        <v>139</v>
      </c>
      <c r="DJ1812" s="4">
        <v>33877</v>
      </c>
      <c r="DK1812" t="s">
        <v>1447</v>
      </c>
      <c r="DL1812" t="s">
        <v>136</v>
      </c>
      <c r="DM1812">
        <v>1</v>
      </c>
      <c r="DN1812" t="s">
        <v>22523</v>
      </c>
      <c r="DO1812" t="s">
        <v>14541</v>
      </c>
      <c r="DP1812" t="s">
        <v>139</v>
      </c>
      <c r="DQ1812" t="str">
        <f>"33877"</f>
        <v>33877</v>
      </c>
      <c r="DR1812" t="s">
        <v>1447</v>
      </c>
      <c r="DS1812" t="s">
        <v>919</v>
      </c>
      <c r="DT1812">
        <v>1</v>
      </c>
      <c r="DU1812">
        <v>6</v>
      </c>
      <c r="DV1812" t="s">
        <v>134</v>
      </c>
      <c r="DW1812" t="s">
        <v>134</v>
      </c>
      <c r="DX1812" t="s">
        <v>134</v>
      </c>
      <c r="DY1812" t="s">
        <v>136</v>
      </c>
      <c r="DZ1812">
        <v>1</v>
      </c>
      <c r="EA1812" t="s">
        <v>134</v>
      </c>
      <c r="EB1812" s="5">
        <v>12.68</v>
      </c>
      <c r="EC1812" s="5">
        <v>12.68</v>
      </c>
      <c r="ED1812" s="5">
        <v>55</v>
      </c>
      <c r="EE1812">
        <v>13302776436</v>
      </c>
      <c r="EF1812" t="s">
        <v>148</v>
      </c>
      <c r="EG1812" t="s">
        <v>524</v>
      </c>
      <c r="EH1812">
        <v>0</v>
      </c>
    </row>
    <row r="1813" spans="1:138" ht="15" customHeight="1" x14ac:dyDescent="0.35">
      <c r="A1813" t="s">
        <v>21667</v>
      </c>
      <c r="B1813" t="s">
        <v>157</v>
      </c>
      <c r="C1813" s="1">
        <v>44160.525995833334</v>
      </c>
      <c r="D1813" s="1">
        <v>44180</v>
      </c>
      <c r="E1813" t="s">
        <v>133</v>
      </c>
      <c r="F1813" t="s">
        <v>136</v>
      </c>
      <c r="G1813" t="s">
        <v>135</v>
      </c>
      <c r="H1813" t="s">
        <v>136</v>
      </c>
      <c r="I1813" t="s">
        <v>21668</v>
      </c>
      <c r="K1813" t="s">
        <v>21669</v>
      </c>
      <c r="L1813" t="s">
        <v>148</v>
      </c>
      <c r="M1813" t="s">
        <v>17576</v>
      </c>
      <c r="N1813" t="s">
        <v>7959</v>
      </c>
      <c r="O1813" s="4">
        <v>8302</v>
      </c>
      <c r="P1813" t="s">
        <v>140</v>
      </c>
      <c r="R1813">
        <v>18564513179</v>
      </c>
      <c r="T1813">
        <v>1114</v>
      </c>
      <c r="U1813" t="s">
        <v>21670</v>
      </c>
      <c r="V1813" t="s">
        <v>4929</v>
      </c>
      <c r="W1813" t="s">
        <v>1195</v>
      </c>
      <c r="X1813" t="s">
        <v>429</v>
      </c>
      <c r="Y1813" t="s">
        <v>21669</v>
      </c>
      <c r="AA1813" t="s">
        <v>17576</v>
      </c>
      <c r="AB1813" t="s">
        <v>7959</v>
      </c>
      <c r="AC1813" s="4">
        <v>8302</v>
      </c>
      <c r="AD1813" t="s">
        <v>140</v>
      </c>
      <c r="AE1813" t="s">
        <v>841</v>
      </c>
      <c r="AF1813">
        <v>18564513179</v>
      </c>
      <c r="AH1813" t="s">
        <v>1759</v>
      </c>
      <c r="AI1813" t="s">
        <v>168</v>
      </c>
      <c r="AJ1813" t="s">
        <v>559</v>
      </c>
      <c r="AK1813" t="s">
        <v>433</v>
      </c>
      <c r="AL1813" t="s">
        <v>978</v>
      </c>
      <c r="AM1813" t="s">
        <v>561</v>
      </c>
      <c r="AN1813" t="s">
        <v>562</v>
      </c>
      <c r="AO1813" t="s">
        <v>563</v>
      </c>
      <c r="AP1813" t="s">
        <v>564</v>
      </c>
      <c r="AQ1813" s="4">
        <v>22949</v>
      </c>
      <c r="AR1813" t="s">
        <v>140</v>
      </c>
      <c r="AT1813">
        <v>14342634300</v>
      </c>
      <c r="AV1813" t="s">
        <v>1760</v>
      </c>
      <c r="AW1813" t="s">
        <v>980</v>
      </c>
      <c r="AZ1813" t="s">
        <v>144</v>
      </c>
      <c r="BA1813" t="s">
        <v>145</v>
      </c>
      <c r="BB1813" t="s">
        <v>136</v>
      </c>
      <c r="BC1813" t="s">
        <v>136</v>
      </c>
      <c r="BD1813" t="s">
        <v>148</v>
      </c>
      <c r="BE1813" t="s">
        <v>136</v>
      </c>
      <c r="BF1813" t="s">
        <v>136</v>
      </c>
      <c r="BG1813" t="s">
        <v>134</v>
      </c>
      <c r="BH1813" t="s">
        <v>136</v>
      </c>
      <c r="BI1813" t="s">
        <v>1761</v>
      </c>
      <c r="BJ1813" t="s">
        <v>1762</v>
      </c>
      <c r="BL1813" t="s">
        <v>566</v>
      </c>
      <c r="BM1813" t="s">
        <v>1759</v>
      </c>
      <c r="BN1813" t="s">
        <v>21671</v>
      </c>
      <c r="BO1813" t="s">
        <v>676</v>
      </c>
      <c r="BP1813">
        <v>65</v>
      </c>
      <c r="BQ1813">
        <v>60</v>
      </c>
      <c r="BR1813">
        <v>60</v>
      </c>
      <c r="BS1813" s="1">
        <v>44235</v>
      </c>
      <c r="BT1813" s="1">
        <v>44528</v>
      </c>
      <c r="BU1813" s="1">
        <v>44235</v>
      </c>
      <c r="BV1813" s="1">
        <v>44528</v>
      </c>
      <c r="BW1813" t="s">
        <v>136</v>
      </c>
      <c r="BX1813">
        <v>45</v>
      </c>
      <c r="BY1813">
        <v>0</v>
      </c>
      <c r="BZ1813">
        <v>8</v>
      </c>
      <c r="CA1813">
        <v>8</v>
      </c>
      <c r="CB1813">
        <v>8</v>
      </c>
      <c r="CC1813">
        <v>8</v>
      </c>
      <c r="CD1813">
        <v>8</v>
      </c>
      <c r="CE1813">
        <v>5</v>
      </c>
      <c r="CF1813" t="str">
        <f>"7:00 AM"</f>
        <v>7:00 AM</v>
      </c>
      <c r="CG1813" t="str">
        <f>"3:00 PM"</f>
        <v>3:00 PM</v>
      </c>
      <c r="CH1813" s="5">
        <v>13.34</v>
      </c>
      <c r="CI1813" t="s">
        <v>146</v>
      </c>
      <c r="CL1813" t="s">
        <v>136</v>
      </c>
      <c r="CM1813" t="s">
        <v>147</v>
      </c>
      <c r="CN1813" t="s">
        <v>148</v>
      </c>
      <c r="CO1813" t="s">
        <v>854</v>
      </c>
      <c r="CP1813" t="s">
        <v>149</v>
      </c>
      <c r="CQ1813">
        <v>3</v>
      </c>
      <c r="CR1813">
        <v>0</v>
      </c>
      <c r="CS1813" t="s">
        <v>136</v>
      </c>
      <c r="CT1813" t="s">
        <v>136</v>
      </c>
      <c r="CU1813" t="s">
        <v>136</v>
      </c>
      <c r="CV1813" t="s">
        <v>134</v>
      </c>
      <c r="CW1813" t="s">
        <v>134</v>
      </c>
      <c r="CX1813">
        <v>50</v>
      </c>
      <c r="CY1813" t="s">
        <v>134</v>
      </c>
      <c r="CZ1813" t="s">
        <v>134</v>
      </c>
      <c r="DA1813" t="s">
        <v>134</v>
      </c>
      <c r="DB1813" t="s">
        <v>134</v>
      </c>
      <c r="DC1813" t="s">
        <v>134</v>
      </c>
      <c r="DD1813" t="s">
        <v>136</v>
      </c>
      <c r="DF1813" t="s">
        <v>21672</v>
      </c>
      <c r="DG1813" t="s">
        <v>21669</v>
      </c>
      <c r="DH1813" t="s">
        <v>17576</v>
      </c>
      <c r="DI1813" t="s">
        <v>7959</v>
      </c>
      <c r="DJ1813" s="4">
        <v>8302</v>
      </c>
      <c r="DK1813" t="s">
        <v>2622</v>
      </c>
      <c r="DL1813" t="s">
        <v>134</v>
      </c>
      <c r="DM1813">
        <v>3</v>
      </c>
      <c r="DN1813" t="s">
        <v>21673</v>
      </c>
      <c r="DO1813" t="s">
        <v>17576</v>
      </c>
      <c r="DP1813" t="s">
        <v>7959</v>
      </c>
      <c r="DQ1813" t="str">
        <f>"083002"</f>
        <v>083002</v>
      </c>
      <c r="DR1813" t="s">
        <v>2622</v>
      </c>
      <c r="DS1813" t="s">
        <v>919</v>
      </c>
      <c r="DT1813">
        <v>1</v>
      </c>
      <c r="DU1813">
        <v>25</v>
      </c>
      <c r="DV1813" t="s">
        <v>134</v>
      </c>
      <c r="DW1813" t="s">
        <v>134</v>
      </c>
      <c r="DX1813" t="s">
        <v>134</v>
      </c>
      <c r="DY1813" t="s">
        <v>134</v>
      </c>
      <c r="DZ1813">
        <v>3</v>
      </c>
      <c r="EA1813" t="s">
        <v>134</v>
      </c>
      <c r="EB1813" s="5">
        <v>12.68</v>
      </c>
      <c r="EC1813" s="5">
        <v>12.68</v>
      </c>
      <c r="ED1813" s="5">
        <v>55</v>
      </c>
      <c r="EE1813" t="s">
        <v>21674</v>
      </c>
      <c r="EF1813" t="s">
        <v>21675</v>
      </c>
      <c r="EG1813" t="s">
        <v>4033</v>
      </c>
      <c r="EH1813">
        <v>0</v>
      </c>
    </row>
    <row r="1814" spans="1:138" ht="15" customHeight="1" x14ac:dyDescent="0.35">
      <c r="A1814" t="s">
        <v>15048</v>
      </c>
      <c r="B1814" t="s">
        <v>157</v>
      </c>
      <c r="C1814" s="1">
        <v>44172.66476284722</v>
      </c>
      <c r="D1814" s="1">
        <v>44180</v>
      </c>
      <c r="E1814" t="s">
        <v>133</v>
      </c>
      <c r="F1814" t="s">
        <v>136</v>
      </c>
      <c r="G1814" t="s">
        <v>135</v>
      </c>
      <c r="H1814" t="s">
        <v>136</v>
      </c>
      <c r="I1814" t="s">
        <v>13406</v>
      </c>
      <c r="K1814" t="s">
        <v>13407</v>
      </c>
      <c r="L1814" t="s">
        <v>15049</v>
      </c>
      <c r="M1814" t="s">
        <v>9232</v>
      </c>
      <c r="N1814" t="s">
        <v>1338</v>
      </c>
      <c r="O1814" s="4">
        <v>89410</v>
      </c>
      <c r="P1814" t="s">
        <v>140</v>
      </c>
      <c r="R1814">
        <v>17757827275</v>
      </c>
      <c r="T1814">
        <v>1112</v>
      </c>
      <c r="U1814" t="s">
        <v>2461</v>
      </c>
      <c r="V1814" t="s">
        <v>1653</v>
      </c>
      <c r="X1814" t="s">
        <v>990</v>
      </c>
      <c r="Y1814" t="s">
        <v>13407</v>
      </c>
      <c r="Z1814" t="s">
        <v>13408</v>
      </c>
      <c r="AA1814" t="s">
        <v>9232</v>
      </c>
      <c r="AB1814" t="s">
        <v>1338</v>
      </c>
      <c r="AC1814" s="4">
        <v>89410</v>
      </c>
      <c r="AD1814" t="s">
        <v>140</v>
      </c>
      <c r="AF1814">
        <v>17757827275</v>
      </c>
      <c r="AH1814" t="s">
        <v>13409</v>
      </c>
      <c r="AI1814" t="s">
        <v>168</v>
      </c>
      <c r="AJ1814" t="s">
        <v>930</v>
      </c>
      <c r="AK1814" t="s">
        <v>931</v>
      </c>
      <c r="AL1814" t="s">
        <v>932</v>
      </c>
      <c r="AM1814" t="s">
        <v>933</v>
      </c>
      <c r="AO1814" t="s">
        <v>934</v>
      </c>
      <c r="AP1814" t="s">
        <v>925</v>
      </c>
      <c r="AQ1814" s="4">
        <v>83336</v>
      </c>
      <c r="AR1814" t="s">
        <v>140</v>
      </c>
      <c r="AT1814">
        <v>12084369737</v>
      </c>
      <c r="AV1814" t="s">
        <v>935</v>
      </c>
      <c r="AW1814" t="s">
        <v>936</v>
      </c>
      <c r="AZ1814" t="s">
        <v>175</v>
      </c>
      <c r="BA1814" t="s">
        <v>176</v>
      </c>
      <c r="BB1814" t="s">
        <v>136</v>
      </c>
      <c r="BC1814" t="s">
        <v>136</v>
      </c>
      <c r="BD1814" t="s">
        <v>148</v>
      </c>
      <c r="BE1814" t="s">
        <v>136</v>
      </c>
      <c r="BF1814" t="s">
        <v>136</v>
      </c>
      <c r="BG1814" t="s">
        <v>134</v>
      </c>
      <c r="BH1814" t="s">
        <v>136</v>
      </c>
      <c r="BI1814" t="s">
        <v>3190</v>
      </c>
      <c r="BJ1814" t="s">
        <v>3191</v>
      </c>
      <c r="BK1814" t="s">
        <v>978</v>
      </c>
      <c r="BL1814" t="s">
        <v>1034</v>
      </c>
      <c r="BM1814" t="s">
        <v>941</v>
      </c>
      <c r="BN1814" t="s">
        <v>15050</v>
      </c>
      <c r="BO1814" t="s">
        <v>1622</v>
      </c>
      <c r="BP1814">
        <v>2</v>
      </c>
      <c r="BQ1814">
        <v>2</v>
      </c>
      <c r="BR1814">
        <v>2</v>
      </c>
      <c r="BS1814" s="1">
        <v>44228</v>
      </c>
      <c r="BT1814" s="1">
        <v>44515</v>
      </c>
      <c r="BU1814" s="1">
        <v>44228</v>
      </c>
      <c r="BV1814" s="1">
        <v>44515</v>
      </c>
      <c r="BW1814" t="s">
        <v>136</v>
      </c>
      <c r="BX1814">
        <v>49</v>
      </c>
      <c r="BY1814">
        <v>0</v>
      </c>
      <c r="BZ1814">
        <v>9</v>
      </c>
      <c r="CA1814">
        <v>9</v>
      </c>
      <c r="CB1814">
        <v>9</v>
      </c>
      <c r="CC1814">
        <v>9</v>
      </c>
      <c r="CD1814">
        <v>9</v>
      </c>
      <c r="CE1814">
        <v>4</v>
      </c>
      <c r="CF1814" t="str">
        <f>"7:00 AM"</f>
        <v>7:00 AM</v>
      </c>
      <c r="CG1814" t="str">
        <f>"5:00 PM"</f>
        <v>5:00 PM</v>
      </c>
      <c r="CH1814" s="5">
        <v>14.26</v>
      </c>
      <c r="CI1814" t="s">
        <v>146</v>
      </c>
      <c r="CJ1814">
        <v>0</v>
      </c>
      <c r="CK1814" t="s">
        <v>944</v>
      </c>
      <c r="CL1814" t="s">
        <v>134</v>
      </c>
      <c r="CM1814" t="s">
        <v>312</v>
      </c>
      <c r="CN1814" t="s">
        <v>148</v>
      </c>
      <c r="CO1814" t="s">
        <v>15051</v>
      </c>
      <c r="CP1814" t="s">
        <v>149</v>
      </c>
      <c r="CQ1814">
        <v>0</v>
      </c>
      <c r="CR1814">
        <v>0</v>
      </c>
      <c r="CS1814" t="s">
        <v>136</v>
      </c>
      <c r="CT1814" t="s">
        <v>136</v>
      </c>
      <c r="CU1814" t="s">
        <v>136</v>
      </c>
      <c r="CV1814" t="s">
        <v>136</v>
      </c>
      <c r="CW1814" t="s">
        <v>134</v>
      </c>
      <c r="CX1814">
        <v>100</v>
      </c>
      <c r="CY1814" t="s">
        <v>134</v>
      </c>
      <c r="CZ1814" t="s">
        <v>136</v>
      </c>
      <c r="DA1814" t="s">
        <v>136</v>
      </c>
      <c r="DB1814" t="s">
        <v>136</v>
      </c>
      <c r="DC1814" t="s">
        <v>136</v>
      </c>
      <c r="DD1814" t="s">
        <v>136</v>
      </c>
      <c r="DF1814" t="s">
        <v>15052</v>
      </c>
      <c r="DG1814" t="s">
        <v>15053</v>
      </c>
      <c r="DH1814" t="s">
        <v>9232</v>
      </c>
      <c r="DI1814" t="s">
        <v>1338</v>
      </c>
      <c r="DJ1814" s="4">
        <v>89410</v>
      </c>
      <c r="DK1814" t="s">
        <v>6344</v>
      </c>
      <c r="DL1814" t="s">
        <v>136</v>
      </c>
      <c r="DM1814">
        <v>1</v>
      </c>
      <c r="DN1814" t="s">
        <v>13410</v>
      </c>
      <c r="DO1814" t="s">
        <v>9232</v>
      </c>
      <c r="DP1814" t="s">
        <v>1338</v>
      </c>
      <c r="DQ1814" t="str">
        <f>"89410"</f>
        <v>89410</v>
      </c>
      <c r="DR1814" t="s">
        <v>6344</v>
      </c>
      <c r="DS1814" t="s">
        <v>15054</v>
      </c>
      <c r="DT1814">
        <v>2</v>
      </c>
      <c r="DU1814">
        <v>20</v>
      </c>
      <c r="DV1814" t="s">
        <v>136</v>
      </c>
      <c r="DW1814" t="s">
        <v>136</v>
      </c>
      <c r="DX1814" t="s">
        <v>134</v>
      </c>
      <c r="DY1814" t="s">
        <v>136</v>
      </c>
      <c r="DZ1814">
        <v>1</v>
      </c>
      <c r="EA1814" t="s">
        <v>134</v>
      </c>
      <c r="EB1814" s="5">
        <v>12.68</v>
      </c>
      <c r="EC1814" s="5">
        <v>12.68</v>
      </c>
      <c r="ED1814" s="5">
        <v>55</v>
      </c>
      <c r="EE1814" t="s">
        <v>148</v>
      </c>
      <c r="EF1814" t="s">
        <v>953</v>
      </c>
      <c r="EG1814" t="s">
        <v>4983</v>
      </c>
      <c r="EH1814">
        <v>2</v>
      </c>
    </row>
    <row r="1815" spans="1:138" ht="15" customHeight="1" x14ac:dyDescent="0.35">
      <c r="A1815" t="s">
        <v>23221</v>
      </c>
      <c r="B1815" t="s">
        <v>157</v>
      </c>
      <c r="C1815" s="1">
        <v>44167.54948321759</v>
      </c>
      <c r="D1815" s="1">
        <v>44180</v>
      </c>
      <c r="E1815" t="s">
        <v>133</v>
      </c>
      <c r="F1815" t="s">
        <v>136</v>
      </c>
      <c r="G1815" t="s">
        <v>135</v>
      </c>
      <c r="H1815" t="s">
        <v>136</v>
      </c>
      <c r="I1815" t="s">
        <v>23222</v>
      </c>
      <c r="K1815" t="s">
        <v>23223</v>
      </c>
      <c r="M1815" t="s">
        <v>4300</v>
      </c>
      <c r="N1815" t="s">
        <v>139</v>
      </c>
      <c r="O1815" s="4">
        <v>33493</v>
      </c>
      <c r="P1815" t="s">
        <v>140</v>
      </c>
      <c r="R1815">
        <v>15619967257</v>
      </c>
      <c r="T1815">
        <v>11199</v>
      </c>
      <c r="U1815" t="s">
        <v>3587</v>
      </c>
      <c r="V1815" t="s">
        <v>23224</v>
      </c>
      <c r="W1815" t="s">
        <v>155</v>
      </c>
      <c r="X1815" t="s">
        <v>9757</v>
      </c>
      <c r="Y1815" t="s">
        <v>23225</v>
      </c>
      <c r="AA1815" t="s">
        <v>4300</v>
      </c>
      <c r="AB1815" t="s">
        <v>139</v>
      </c>
      <c r="AC1815" s="4">
        <v>33493</v>
      </c>
      <c r="AD1815" t="s">
        <v>140</v>
      </c>
      <c r="AF1815">
        <v>17722160252</v>
      </c>
      <c r="AH1815" t="s">
        <v>23226</v>
      </c>
      <c r="AI1815" t="s">
        <v>168</v>
      </c>
      <c r="AJ1815" t="s">
        <v>507</v>
      </c>
      <c r="AK1815" t="s">
        <v>508</v>
      </c>
      <c r="AL1815" t="s">
        <v>1871</v>
      </c>
      <c r="AM1815" t="s">
        <v>510</v>
      </c>
      <c r="AN1815" t="s">
        <v>511</v>
      </c>
      <c r="AO1815" t="s">
        <v>512</v>
      </c>
      <c r="AP1815" t="s">
        <v>139</v>
      </c>
      <c r="AQ1815" s="4">
        <v>32751</v>
      </c>
      <c r="AR1815" t="s">
        <v>140</v>
      </c>
      <c r="AT1815">
        <v>13212145200</v>
      </c>
      <c r="AU1815">
        <v>5216</v>
      </c>
      <c r="AV1815" t="s">
        <v>513</v>
      </c>
      <c r="AW1815" t="s">
        <v>514</v>
      </c>
      <c r="AZ1815" t="s">
        <v>288</v>
      </c>
      <c r="BA1815" t="s">
        <v>289</v>
      </c>
      <c r="BB1815" t="s">
        <v>136</v>
      </c>
      <c r="BC1815" t="s">
        <v>136</v>
      </c>
      <c r="BD1815" t="s">
        <v>148</v>
      </c>
      <c r="BE1815" t="s">
        <v>136</v>
      </c>
      <c r="BF1815" t="s">
        <v>136</v>
      </c>
      <c r="BG1815" t="s">
        <v>134</v>
      </c>
      <c r="BH1815" t="s">
        <v>136</v>
      </c>
      <c r="BN1815" t="s">
        <v>23227</v>
      </c>
      <c r="BO1815" t="s">
        <v>289</v>
      </c>
      <c r="BP1815">
        <v>10</v>
      </c>
      <c r="BQ1815">
        <v>10</v>
      </c>
      <c r="BR1815">
        <v>10</v>
      </c>
      <c r="BS1815" s="1">
        <v>44225</v>
      </c>
      <c r="BT1815" s="1">
        <v>44494</v>
      </c>
      <c r="BU1815" s="1">
        <v>44225</v>
      </c>
      <c r="BV1815" s="1">
        <v>44494</v>
      </c>
      <c r="BW1815" t="s">
        <v>136</v>
      </c>
      <c r="BX1815">
        <v>48</v>
      </c>
      <c r="BY1815">
        <v>0</v>
      </c>
      <c r="BZ1815">
        <v>8</v>
      </c>
      <c r="CA1815">
        <v>8</v>
      </c>
      <c r="CB1815">
        <v>8</v>
      </c>
      <c r="CC1815">
        <v>8</v>
      </c>
      <c r="CD1815">
        <v>8</v>
      </c>
      <c r="CE1815">
        <v>8</v>
      </c>
      <c r="CF1815" t="str">
        <f>"7:00 AM"</f>
        <v>7:00 AM</v>
      </c>
      <c r="CG1815" t="str">
        <f>"4:00 PM"</f>
        <v>4:00 PM</v>
      </c>
      <c r="CH1815" s="5">
        <v>11.71</v>
      </c>
      <c r="CI1815" t="s">
        <v>146</v>
      </c>
      <c r="CL1815" t="s">
        <v>134</v>
      </c>
      <c r="CM1815" t="s">
        <v>147</v>
      </c>
      <c r="CN1815" t="s">
        <v>148</v>
      </c>
      <c r="CO1815" t="s">
        <v>23228</v>
      </c>
      <c r="CP1815" t="s">
        <v>149</v>
      </c>
      <c r="CQ1815">
        <v>6</v>
      </c>
      <c r="CR1815">
        <v>0</v>
      </c>
      <c r="CS1815" t="s">
        <v>136</v>
      </c>
      <c r="CT1815" t="s">
        <v>134</v>
      </c>
      <c r="CU1815" t="s">
        <v>134</v>
      </c>
      <c r="CV1815" t="s">
        <v>134</v>
      </c>
      <c r="CW1815" t="s">
        <v>134</v>
      </c>
      <c r="CX1815">
        <v>50</v>
      </c>
      <c r="CY1815" t="s">
        <v>134</v>
      </c>
      <c r="CZ1815" t="s">
        <v>134</v>
      </c>
      <c r="DA1815" t="s">
        <v>134</v>
      </c>
      <c r="DB1815" t="s">
        <v>134</v>
      </c>
      <c r="DC1815" t="s">
        <v>134</v>
      </c>
      <c r="DD1815" t="s">
        <v>136</v>
      </c>
      <c r="DF1815" s="2" t="s">
        <v>23229</v>
      </c>
      <c r="DG1815" t="s">
        <v>23230</v>
      </c>
      <c r="DH1815" t="s">
        <v>4905</v>
      </c>
      <c r="DI1815" t="s">
        <v>139</v>
      </c>
      <c r="DJ1815" s="4">
        <v>33928</v>
      </c>
      <c r="DK1815" t="s">
        <v>713</v>
      </c>
      <c r="DL1815" t="s">
        <v>134</v>
      </c>
      <c r="DM1815">
        <v>3</v>
      </c>
      <c r="DN1815" t="s">
        <v>23231</v>
      </c>
      <c r="DO1815" t="s">
        <v>4905</v>
      </c>
      <c r="DP1815" t="s">
        <v>139</v>
      </c>
      <c r="DQ1815" t="str">
        <f>"33928"</f>
        <v>33928</v>
      </c>
      <c r="DR1815" t="s">
        <v>713</v>
      </c>
      <c r="DS1815" t="s">
        <v>523</v>
      </c>
      <c r="DT1815">
        <v>1</v>
      </c>
      <c r="DU1815">
        <v>10</v>
      </c>
      <c r="DV1815" t="s">
        <v>134</v>
      </c>
      <c r="DW1815" t="s">
        <v>134</v>
      </c>
      <c r="DX1815" t="s">
        <v>134</v>
      </c>
      <c r="DY1815" t="s">
        <v>136</v>
      </c>
      <c r="DZ1815">
        <v>1</v>
      </c>
      <c r="EA1815" t="s">
        <v>136</v>
      </c>
      <c r="EC1815" s="5">
        <v>12.68</v>
      </c>
      <c r="ED1815" s="5">
        <v>55</v>
      </c>
      <c r="EE1815">
        <v>17722160252</v>
      </c>
      <c r="EF1815" t="s">
        <v>148</v>
      </c>
      <c r="EG1815" t="s">
        <v>524</v>
      </c>
      <c r="EH1815">
        <v>1</v>
      </c>
    </row>
    <row r="1816" spans="1:138" ht="15" customHeight="1" x14ac:dyDescent="0.35">
      <c r="A1816" t="s">
        <v>18590</v>
      </c>
      <c r="B1816" t="s">
        <v>157</v>
      </c>
      <c r="C1816" s="1">
        <v>44166.461548726853</v>
      </c>
      <c r="D1816" s="1">
        <v>44180</v>
      </c>
      <c r="E1816" t="s">
        <v>133</v>
      </c>
      <c r="F1816" t="s">
        <v>136</v>
      </c>
      <c r="G1816" t="s">
        <v>135</v>
      </c>
      <c r="H1816" t="s">
        <v>136</v>
      </c>
      <c r="I1816" t="s">
        <v>18591</v>
      </c>
      <c r="K1816" t="s">
        <v>18592</v>
      </c>
      <c r="M1816" t="s">
        <v>6367</v>
      </c>
      <c r="N1816" t="s">
        <v>1104</v>
      </c>
      <c r="O1816" s="4">
        <v>68601</v>
      </c>
      <c r="P1816" t="s">
        <v>140</v>
      </c>
      <c r="R1816">
        <v>14028974253</v>
      </c>
      <c r="T1816">
        <v>11121</v>
      </c>
      <c r="U1816" t="s">
        <v>18593</v>
      </c>
      <c r="V1816" t="s">
        <v>18594</v>
      </c>
      <c r="W1816" t="s">
        <v>403</v>
      </c>
      <c r="X1816" t="s">
        <v>7013</v>
      </c>
      <c r="Y1816" t="s">
        <v>18595</v>
      </c>
      <c r="AA1816" t="s">
        <v>6367</v>
      </c>
      <c r="AB1816" t="s">
        <v>1104</v>
      </c>
      <c r="AC1816" s="4">
        <v>68601</v>
      </c>
      <c r="AD1816" t="s">
        <v>140</v>
      </c>
      <c r="AF1816">
        <v>14028974253</v>
      </c>
      <c r="AH1816" t="s">
        <v>18596</v>
      </c>
      <c r="AZ1816" t="s">
        <v>288</v>
      </c>
      <c r="BA1816" t="s">
        <v>289</v>
      </c>
      <c r="BB1816" t="s">
        <v>136</v>
      </c>
      <c r="BC1816" t="s">
        <v>136</v>
      </c>
      <c r="BD1816" t="s">
        <v>148</v>
      </c>
      <c r="BE1816" t="s">
        <v>136</v>
      </c>
      <c r="BF1816" t="s">
        <v>136</v>
      </c>
      <c r="BG1816" t="s">
        <v>134</v>
      </c>
      <c r="BH1816" t="s">
        <v>136</v>
      </c>
      <c r="BN1816" t="s">
        <v>18597</v>
      </c>
      <c r="BO1816" t="s">
        <v>965</v>
      </c>
      <c r="BP1816">
        <v>18</v>
      </c>
      <c r="BQ1816">
        <v>18</v>
      </c>
      <c r="BR1816">
        <v>18</v>
      </c>
      <c r="BS1816" s="1">
        <v>44232</v>
      </c>
      <c r="BT1816" s="1">
        <v>44530</v>
      </c>
      <c r="BU1816" s="1">
        <v>44232</v>
      </c>
      <c r="BV1816" s="1">
        <v>44530</v>
      </c>
      <c r="BW1816" t="s">
        <v>136</v>
      </c>
      <c r="BX1816">
        <v>45</v>
      </c>
      <c r="BY1816">
        <v>0</v>
      </c>
      <c r="BZ1816">
        <v>8</v>
      </c>
      <c r="CA1816">
        <v>8</v>
      </c>
      <c r="CB1816">
        <v>8</v>
      </c>
      <c r="CC1816">
        <v>8</v>
      </c>
      <c r="CD1816">
        <v>8</v>
      </c>
      <c r="CE1816">
        <v>5</v>
      </c>
      <c r="CF1816" t="str">
        <f>"7:00 AM"</f>
        <v>7:00 AM</v>
      </c>
      <c r="CG1816" t="str">
        <f>"4:00 PM"</f>
        <v>4:00 PM</v>
      </c>
      <c r="CH1816" s="5">
        <v>14.99</v>
      </c>
      <c r="CI1816" t="s">
        <v>146</v>
      </c>
      <c r="CL1816" t="s">
        <v>136</v>
      </c>
      <c r="CM1816" t="s">
        <v>312</v>
      </c>
      <c r="CN1816" t="s">
        <v>148</v>
      </c>
      <c r="CO1816" s="2" t="s">
        <v>18598</v>
      </c>
      <c r="CP1816" t="s">
        <v>149</v>
      </c>
      <c r="CQ1816">
        <v>6</v>
      </c>
      <c r="CR1816">
        <v>0</v>
      </c>
      <c r="CS1816" t="s">
        <v>136</v>
      </c>
      <c r="CT1816" t="s">
        <v>136</v>
      </c>
      <c r="CU1816" t="s">
        <v>136</v>
      </c>
      <c r="CV1816" t="s">
        <v>134</v>
      </c>
      <c r="CW1816" t="s">
        <v>134</v>
      </c>
      <c r="CX1816">
        <v>60</v>
      </c>
      <c r="CY1816" t="s">
        <v>134</v>
      </c>
      <c r="CZ1816" t="s">
        <v>136</v>
      </c>
      <c r="DA1816" t="s">
        <v>134</v>
      </c>
      <c r="DB1816" t="s">
        <v>134</v>
      </c>
      <c r="DC1816" t="s">
        <v>134</v>
      </c>
      <c r="DD1816" t="s">
        <v>136</v>
      </c>
      <c r="DF1816" s="2" t="s">
        <v>18599</v>
      </c>
      <c r="DG1816" t="s">
        <v>18600</v>
      </c>
      <c r="DH1816" t="s">
        <v>6367</v>
      </c>
      <c r="DI1816" t="s">
        <v>1104</v>
      </c>
      <c r="DJ1816" s="4">
        <v>68601</v>
      </c>
      <c r="DK1816" t="s">
        <v>18601</v>
      </c>
      <c r="DL1816" t="s">
        <v>136</v>
      </c>
      <c r="DM1816">
        <v>1</v>
      </c>
      <c r="DN1816" t="s">
        <v>18602</v>
      </c>
      <c r="DO1816" t="s">
        <v>18603</v>
      </c>
      <c r="DP1816" t="s">
        <v>1104</v>
      </c>
      <c r="DQ1816" t="str">
        <f>"68601"</f>
        <v>68601</v>
      </c>
      <c r="DR1816" t="s">
        <v>18601</v>
      </c>
      <c r="DS1816" t="s">
        <v>18604</v>
      </c>
      <c r="DT1816">
        <v>1</v>
      </c>
      <c r="DU1816">
        <v>20</v>
      </c>
      <c r="DV1816" t="s">
        <v>134</v>
      </c>
      <c r="DW1816" t="s">
        <v>134</v>
      </c>
      <c r="DX1816" t="s">
        <v>134</v>
      </c>
      <c r="DY1816" t="s">
        <v>136</v>
      </c>
      <c r="DZ1816">
        <v>1</v>
      </c>
      <c r="EA1816" t="s">
        <v>136</v>
      </c>
      <c r="EC1816" s="5">
        <v>12.68</v>
      </c>
      <c r="ED1816" s="5">
        <v>55</v>
      </c>
      <c r="EE1816">
        <v>14028974253</v>
      </c>
      <c r="EF1816" t="s">
        <v>18596</v>
      </c>
      <c r="EG1816" t="s">
        <v>18605</v>
      </c>
      <c r="EH1816">
        <v>0</v>
      </c>
    </row>
    <row r="1817" spans="1:138" ht="15" customHeight="1" x14ac:dyDescent="0.35">
      <c r="A1817" t="s">
        <v>5482</v>
      </c>
      <c r="B1817" t="s">
        <v>157</v>
      </c>
      <c r="C1817" s="1">
        <v>44165.677271527777</v>
      </c>
      <c r="D1817" s="1">
        <v>44180</v>
      </c>
      <c r="E1817" t="s">
        <v>579</v>
      </c>
      <c r="F1817" t="s">
        <v>136</v>
      </c>
      <c r="G1817" t="s">
        <v>135</v>
      </c>
      <c r="H1817" t="s">
        <v>136</v>
      </c>
      <c r="I1817" t="s">
        <v>5483</v>
      </c>
      <c r="K1817" t="s">
        <v>5484</v>
      </c>
      <c r="L1817" t="s">
        <v>5485</v>
      </c>
      <c r="M1817" t="s">
        <v>1953</v>
      </c>
      <c r="N1817" t="s">
        <v>374</v>
      </c>
      <c r="O1817" s="4">
        <v>79735</v>
      </c>
      <c r="P1817" t="s">
        <v>140</v>
      </c>
      <c r="R1817">
        <v>14322943870</v>
      </c>
      <c r="T1817">
        <v>112111</v>
      </c>
      <c r="U1817" t="s">
        <v>5486</v>
      </c>
      <c r="V1817" t="s">
        <v>5487</v>
      </c>
      <c r="X1817" t="s">
        <v>164</v>
      </c>
      <c r="Y1817" t="s">
        <v>5484</v>
      </c>
      <c r="Z1817" t="s">
        <v>5488</v>
      </c>
      <c r="AA1817" t="s">
        <v>1953</v>
      </c>
      <c r="AB1817" t="s">
        <v>374</v>
      </c>
      <c r="AC1817" s="4">
        <v>79735</v>
      </c>
      <c r="AD1817" t="s">
        <v>140</v>
      </c>
      <c r="AF1817">
        <v>14322943870</v>
      </c>
      <c r="AH1817" t="s">
        <v>5489</v>
      </c>
      <c r="AI1817" t="s">
        <v>168</v>
      </c>
      <c r="AJ1817" t="s">
        <v>588</v>
      </c>
      <c r="AK1817" t="s">
        <v>589</v>
      </c>
      <c r="AM1817" t="s">
        <v>590</v>
      </c>
      <c r="AO1817" t="s">
        <v>591</v>
      </c>
      <c r="AP1817" t="s">
        <v>592</v>
      </c>
      <c r="AQ1817" s="4">
        <v>82601</v>
      </c>
      <c r="AR1817" t="s">
        <v>140</v>
      </c>
      <c r="AT1817">
        <v>13074722105</v>
      </c>
      <c r="AV1817" t="s">
        <v>593</v>
      </c>
      <c r="AW1817" t="s">
        <v>594</v>
      </c>
      <c r="AZ1817" t="s">
        <v>334</v>
      </c>
      <c r="BA1817" t="s">
        <v>335</v>
      </c>
      <c r="BB1817" t="s">
        <v>136</v>
      </c>
      <c r="BC1817" t="s">
        <v>136</v>
      </c>
      <c r="BD1817" t="s">
        <v>148</v>
      </c>
      <c r="BE1817" t="s">
        <v>136</v>
      </c>
      <c r="BF1817" t="s">
        <v>136</v>
      </c>
      <c r="BG1817" t="s">
        <v>134</v>
      </c>
      <c r="BH1817" t="s">
        <v>136</v>
      </c>
      <c r="BN1817" t="s">
        <v>5490</v>
      </c>
      <c r="BO1817" t="s">
        <v>2223</v>
      </c>
      <c r="BP1817">
        <v>3</v>
      </c>
      <c r="BQ1817">
        <v>3</v>
      </c>
      <c r="BR1817">
        <v>3</v>
      </c>
      <c r="BS1817" s="1">
        <v>44209</v>
      </c>
      <c r="BT1817" s="1">
        <v>44500</v>
      </c>
      <c r="BU1817" s="1">
        <v>44209</v>
      </c>
      <c r="BV1817" s="1">
        <v>44500</v>
      </c>
      <c r="BW1817" t="s">
        <v>134</v>
      </c>
      <c r="CH1817" s="5">
        <v>1682.33</v>
      </c>
      <c r="CI1817" t="s">
        <v>597</v>
      </c>
      <c r="CJ1817">
        <v>0</v>
      </c>
      <c r="CK1817" t="s">
        <v>1362</v>
      </c>
      <c r="CL1817" t="s">
        <v>136</v>
      </c>
      <c r="CM1817" t="s">
        <v>354</v>
      </c>
      <c r="CN1817" t="s">
        <v>599</v>
      </c>
      <c r="CO1817" t="s">
        <v>600</v>
      </c>
      <c r="CP1817" t="s">
        <v>149</v>
      </c>
      <c r="CQ1817">
        <v>6</v>
      </c>
      <c r="CR1817">
        <v>0</v>
      </c>
      <c r="CS1817" t="s">
        <v>136</v>
      </c>
      <c r="CT1817" t="s">
        <v>134</v>
      </c>
      <c r="CU1817" t="s">
        <v>136</v>
      </c>
      <c r="CV1817" t="s">
        <v>136</v>
      </c>
      <c r="CW1817" t="s">
        <v>134</v>
      </c>
      <c r="CX1817">
        <v>50</v>
      </c>
      <c r="CY1817" t="s">
        <v>134</v>
      </c>
      <c r="CZ1817" t="s">
        <v>136</v>
      </c>
      <c r="DA1817" t="s">
        <v>134</v>
      </c>
      <c r="DB1817" t="s">
        <v>136</v>
      </c>
      <c r="DC1817" t="s">
        <v>136</v>
      </c>
      <c r="DD1817" t="s">
        <v>136</v>
      </c>
      <c r="DF1817" t="s">
        <v>5491</v>
      </c>
      <c r="DG1817" t="s">
        <v>5492</v>
      </c>
      <c r="DH1817" t="s">
        <v>5493</v>
      </c>
      <c r="DI1817" t="s">
        <v>374</v>
      </c>
      <c r="DJ1817" s="4">
        <v>79830</v>
      </c>
      <c r="DK1817" t="s">
        <v>993</v>
      </c>
      <c r="DL1817" t="s">
        <v>134</v>
      </c>
      <c r="DM1817">
        <v>2</v>
      </c>
      <c r="DN1817" t="s">
        <v>5494</v>
      </c>
      <c r="DO1817" t="s">
        <v>5495</v>
      </c>
      <c r="DP1817" t="s">
        <v>374</v>
      </c>
      <c r="DQ1817" t="str">
        <f>"79744"</f>
        <v>79744</v>
      </c>
      <c r="DR1817" t="s">
        <v>993</v>
      </c>
      <c r="DS1817" t="s">
        <v>1099</v>
      </c>
      <c r="DT1817">
        <v>1</v>
      </c>
      <c r="DU1817">
        <v>3</v>
      </c>
      <c r="DV1817" t="s">
        <v>136</v>
      </c>
      <c r="DW1817" t="s">
        <v>134</v>
      </c>
      <c r="DX1817" t="s">
        <v>134</v>
      </c>
      <c r="DY1817" t="s">
        <v>136</v>
      </c>
      <c r="DZ1817">
        <v>1</v>
      </c>
      <c r="EA1817" t="s">
        <v>136</v>
      </c>
      <c r="EC1817" s="5">
        <v>12.68</v>
      </c>
      <c r="ED1817" s="5">
        <v>55</v>
      </c>
      <c r="EE1817">
        <v>13074722105</v>
      </c>
      <c r="EF1817" t="s">
        <v>593</v>
      </c>
      <c r="EG1817" t="s">
        <v>148</v>
      </c>
      <c r="EH1817">
        <v>0</v>
      </c>
    </row>
    <row r="1818" spans="1:138" ht="15" customHeight="1" x14ac:dyDescent="0.35">
      <c r="A1818" t="s">
        <v>10709</v>
      </c>
      <c r="B1818" t="s">
        <v>157</v>
      </c>
      <c r="C1818" s="1">
        <v>44173.768851736109</v>
      </c>
      <c r="D1818" s="1">
        <v>44180</v>
      </c>
      <c r="E1818" t="s">
        <v>133</v>
      </c>
      <c r="F1818" t="s">
        <v>136</v>
      </c>
      <c r="G1818" t="s">
        <v>135</v>
      </c>
      <c r="H1818" t="s">
        <v>134</v>
      </c>
      <c r="I1818" t="s">
        <v>10710</v>
      </c>
      <c r="K1818" t="s">
        <v>10711</v>
      </c>
      <c r="M1818" t="s">
        <v>5424</v>
      </c>
      <c r="N1818" t="s">
        <v>374</v>
      </c>
      <c r="O1818" s="4">
        <v>78602</v>
      </c>
      <c r="P1818" t="s">
        <v>140</v>
      </c>
      <c r="R1818">
        <v>12102659619</v>
      </c>
      <c r="T1818">
        <v>111333</v>
      </c>
      <c r="U1818" t="s">
        <v>10712</v>
      </c>
      <c r="V1818" t="s">
        <v>6478</v>
      </c>
      <c r="X1818" t="s">
        <v>1963</v>
      </c>
      <c r="Y1818" t="s">
        <v>10711</v>
      </c>
      <c r="AA1818" t="s">
        <v>10713</v>
      </c>
      <c r="AB1818" t="s">
        <v>374</v>
      </c>
      <c r="AC1818" s="4">
        <v>78602</v>
      </c>
      <c r="AD1818" t="s">
        <v>140</v>
      </c>
      <c r="AF1818">
        <v>12102659619</v>
      </c>
      <c r="AH1818" t="s">
        <v>10714</v>
      </c>
      <c r="AI1818" t="s">
        <v>226</v>
      </c>
      <c r="AJ1818" t="s">
        <v>370</v>
      </c>
      <c r="AK1818" t="s">
        <v>371</v>
      </c>
      <c r="AM1818" t="s">
        <v>372</v>
      </c>
      <c r="AO1818" t="s">
        <v>373</v>
      </c>
      <c r="AP1818" t="s">
        <v>374</v>
      </c>
      <c r="AQ1818" s="4">
        <v>78737</v>
      </c>
      <c r="AR1818" t="s">
        <v>140</v>
      </c>
      <c r="AT1818">
        <v>15128942128</v>
      </c>
      <c r="AV1818" t="s">
        <v>375</v>
      </c>
      <c r="AW1818" t="s">
        <v>376</v>
      </c>
      <c r="AX1818" t="s">
        <v>374</v>
      </c>
      <c r="AY1818" t="s">
        <v>377</v>
      </c>
      <c r="AZ1818" t="s">
        <v>175</v>
      </c>
      <c r="BA1818" t="s">
        <v>176</v>
      </c>
      <c r="BB1818" t="s">
        <v>136</v>
      </c>
      <c r="BC1818" t="s">
        <v>136</v>
      </c>
      <c r="BD1818" t="s">
        <v>148</v>
      </c>
      <c r="BE1818" t="s">
        <v>136</v>
      </c>
      <c r="BF1818" t="s">
        <v>136</v>
      </c>
      <c r="BG1818" t="s">
        <v>134</v>
      </c>
      <c r="BH1818" t="s">
        <v>136</v>
      </c>
      <c r="BN1818" t="s">
        <v>10715</v>
      </c>
      <c r="BO1818" t="s">
        <v>7130</v>
      </c>
      <c r="BP1818">
        <v>2</v>
      </c>
      <c r="BQ1818">
        <v>2</v>
      </c>
      <c r="BR1818">
        <v>2</v>
      </c>
      <c r="BS1818" s="1">
        <v>44211</v>
      </c>
      <c r="BT1818" s="1">
        <v>44514</v>
      </c>
      <c r="BU1818" s="1">
        <v>44211</v>
      </c>
      <c r="BV1818" s="1">
        <v>44514</v>
      </c>
      <c r="BW1818" t="s">
        <v>136</v>
      </c>
      <c r="BX1818">
        <v>45</v>
      </c>
      <c r="BY1818">
        <v>0</v>
      </c>
      <c r="BZ1818">
        <v>8</v>
      </c>
      <c r="CA1818">
        <v>8</v>
      </c>
      <c r="CB1818">
        <v>8</v>
      </c>
      <c r="CC1818">
        <v>8</v>
      </c>
      <c r="CD1818">
        <v>8</v>
      </c>
      <c r="CE1818">
        <v>5</v>
      </c>
      <c r="CF1818" t="str">
        <f>"8:00 AM"</f>
        <v>8:00 AM</v>
      </c>
      <c r="CG1818" t="str">
        <f>"4:00 PM"</f>
        <v>4:00 PM</v>
      </c>
      <c r="CH1818" s="5">
        <v>12.67</v>
      </c>
      <c r="CI1818" t="s">
        <v>146</v>
      </c>
      <c r="CJ1818">
        <v>0</v>
      </c>
      <c r="CK1818" t="s">
        <v>148</v>
      </c>
      <c r="CL1818" t="s">
        <v>136</v>
      </c>
      <c r="CM1818" t="s">
        <v>312</v>
      </c>
      <c r="CN1818" t="s">
        <v>148</v>
      </c>
      <c r="CO1818" t="s">
        <v>382</v>
      </c>
      <c r="CP1818" t="s">
        <v>149</v>
      </c>
      <c r="CQ1818">
        <v>3</v>
      </c>
      <c r="CR1818">
        <v>0</v>
      </c>
      <c r="CS1818" t="s">
        <v>136</v>
      </c>
      <c r="CT1818" t="s">
        <v>136</v>
      </c>
      <c r="CU1818" t="s">
        <v>136</v>
      </c>
      <c r="CV1818" t="s">
        <v>136</v>
      </c>
      <c r="CW1818" t="s">
        <v>134</v>
      </c>
      <c r="CX1818">
        <v>75</v>
      </c>
      <c r="CY1818" t="s">
        <v>134</v>
      </c>
      <c r="CZ1818" t="s">
        <v>134</v>
      </c>
      <c r="DA1818" t="s">
        <v>134</v>
      </c>
      <c r="DB1818" t="s">
        <v>134</v>
      </c>
      <c r="DC1818" t="s">
        <v>134</v>
      </c>
      <c r="DD1818" t="s">
        <v>136</v>
      </c>
      <c r="DF1818" t="s">
        <v>10716</v>
      </c>
      <c r="DG1818" t="s">
        <v>10711</v>
      </c>
      <c r="DH1818" t="s">
        <v>5424</v>
      </c>
      <c r="DI1818" t="s">
        <v>374</v>
      </c>
      <c r="DJ1818" s="4">
        <v>78602</v>
      </c>
      <c r="DK1818" t="s">
        <v>6391</v>
      </c>
      <c r="DL1818" t="s">
        <v>136</v>
      </c>
      <c r="DM1818">
        <v>1</v>
      </c>
      <c r="DN1818" t="s">
        <v>10711</v>
      </c>
      <c r="DO1818" t="s">
        <v>5424</v>
      </c>
      <c r="DP1818" t="s">
        <v>374</v>
      </c>
      <c r="DQ1818" t="str">
        <f>"78602"</f>
        <v>78602</v>
      </c>
      <c r="DR1818" t="s">
        <v>6391</v>
      </c>
      <c r="DS1818" t="s">
        <v>10717</v>
      </c>
      <c r="DT1818">
        <v>1</v>
      </c>
      <c r="DU1818">
        <v>2</v>
      </c>
      <c r="DV1818" t="s">
        <v>134</v>
      </c>
      <c r="DW1818" t="s">
        <v>134</v>
      </c>
      <c r="DX1818" t="s">
        <v>134</v>
      </c>
      <c r="DY1818" t="s">
        <v>136</v>
      </c>
      <c r="DZ1818">
        <v>1</v>
      </c>
      <c r="EA1818" t="s">
        <v>134</v>
      </c>
      <c r="EB1818" s="5">
        <v>12.68</v>
      </c>
      <c r="EC1818" s="5">
        <v>12.68</v>
      </c>
      <c r="ED1818" s="5">
        <v>55</v>
      </c>
      <c r="EE1818">
        <v>12102659619</v>
      </c>
      <c r="EF1818" t="s">
        <v>10718</v>
      </c>
      <c r="EG1818" t="s">
        <v>148</v>
      </c>
      <c r="EH1818">
        <v>0</v>
      </c>
    </row>
    <row r="1819" spans="1:138" ht="15" customHeight="1" x14ac:dyDescent="0.35">
      <c r="A1819" t="s">
        <v>1045</v>
      </c>
      <c r="B1819" t="s">
        <v>157</v>
      </c>
      <c r="C1819" s="1">
        <v>44169.393610763887</v>
      </c>
      <c r="D1819" s="1">
        <v>44180</v>
      </c>
      <c r="E1819" t="s">
        <v>133</v>
      </c>
      <c r="F1819" t="s">
        <v>134</v>
      </c>
      <c r="G1819" t="s">
        <v>135</v>
      </c>
      <c r="H1819" t="s">
        <v>136</v>
      </c>
      <c r="I1819" t="s">
        <v>1046</v>
      </c>
      <c r="K1819" t="s">
        <v>1047</v>
      </c>
      <c r="M1819" t="s">
        <v>1048</v>
      </c>
      <c r="N1819" t="s">
        <v>139</v>
      </c>
      <c r="O1819" s="4">
        <v>33566</v>
      </c>
      <c r="P1819" t="s">
        <v>140</v>
      </c>
      <c r="R1819">
        <v>18136999932</v>
      </c>
      <c r="T1819">
        <v>115115</v>
      </c>
      <c r="U1819" t="s">
        <v>1049</v>
      </c>
      <c r="V1819" t="s">
        <v>1050</v>
      </c>
      <c r="W1819" t="s">
        <v>1051</v>
      </c>
      <c r="X1819" t="s">
        <v>1052</v>
      </c>
      <c r="Y1819" t="s">
        <v>1047</v>
      </c>
      <c r="AA1819" t="s">
        <v>1048</v>
      </c>
      <c r="AB1819" t="s">
        <v>139</v>
      </c>
      <c r="AC1819" s="4">
        <v>33566</v>
      </c>
      <c r="AD1819" t="s">
        <v>140</v>
      </c>
      <c r="AF1819">
        <v>18136999932</v>
      </c>
      <c r="AH1819" t="s">
        <v>1053</v>
      </c>
      <c r="AI1819" t="s">
        <v>168</v>
      </c>
      <c r="AJ1819" t="s">
        <v>1054</v>
      </c>
      <c r="AK1819" t="s">
        <v>1055</v>
      </c>
      <c r="AL1819" t="s">
        <v>978</v>
      </c>
      <c r="AM1819" t="s">
        <v>1056</v>
      </c>
      <c r="AO1819" t="s">
        <v>1057</v>
      </c>
      <c r="AP1819" t="s">
        <v>139</v>
      </c>
      <c r="AQ1819" s="4">
        <v>33884</v>
      </c>
      <c r="AR1819" t="s">
        <v>140</v>
      </c>
      <c r="AT1819">
        <v>14075357769</v>
      </c>
      <c r="AV1819" t="s">
        <v>1058</v>
      </c>
      <c r="AW1819" t="s">
        <v>1059</v>
      </c>
      <c r="AZ1819" t="s">
        <v>1060</v>
      </c>
      <c r="BA1819" t="s">
        <v>1061</v>
      </c>
      <c r="BB1819" t="s">
        <v>134</v>
      </c>
      <c r="BC1819" t="s">
        <v>134</v>
      </c>
      <c r="BD1819" t="s">
        <v>134</v>
      </c>
      <c r="BE1819" t="s">
        <v>134</v>
      </c>
      <c r="BF1819" t="s">
        <v>136</v>
      </c>
      <c r="BG1819" t="s">
        <v>134</v>
      </c>
      <c r="BH1819" t="s">
        <v>136</v>
      </c>
      <c r="BN1819" t="s">
        <v>1062</v>
      </c>
      <c r="BO1819" t="s">
        <v>1063</v>
      </c>
      <c r="BP1819">
        <v>2</v>
      </c>
      <c r="BQ1819">
        <v>2</v>
      </c>
      <c r="BR1819">
        <v>2</v>
      </c>
      <c r="BS1819" s="1">
        <v>44226</v>
      </c>
      <c r="BT1819" s="1">
        <v>44321</v>
      </c>
      <c r="BU1819" s="1">
        <v>44226</v>
      </c>
      <c r="BV1819" s="1">
        <v>44321</v>
      </c>
      <c r="BW1819" t="s">
        <v>136</v>
      </c>
      <c r="BX1819">
        <v>40</v>
      </c>
      <c r="BY1819">
        <v>2</v>
      </c>
      <c r="BZ1819">
        <v>6.5</v>
      </c>
      <c r="CA1819">
        <v>6.5</v>
      </c>
      <c r="CB1819">
        <v>6.5</v>
      </c>
      <c r="CC1819">
        <v>6.5</v>
      </c>
      <c r="CD1819">
        <v>6.5</v>
      </c>
      <c r="CE1819">
        <v>5.5</v>
      </c>
      <c r="CF1819" t="str">
        <f>"7:15 AM"</f>
        <v>7:15 AM</v>
      </c>
      <c r="CG1819" t="str">
        <f>"2:15 PM"</f>
        <v>2:15 PM</v>
      </c>
      <c r="CH1819" s="5">
        <v>14</v>
      </c>
      <c r="CI1819" t="s">
        <v>146</v>
      </c>
      <c r="CL1819" t="s">
        <v>136</v>
      </c>
      <c r="CM1819" t="s">
        <v>147</v>
      </c>
      <c r="CN1819" t="s">
        <v>148</v>
      </c>
      <c r="CO1819" t="s">
        <v>1064</v>
      </c>
      <c r="CP1819" t="s">
        <v>149</v>
      </c>
      <c r="CQ1819">
        <v>12</v>
      </c>
      <c r="CR1819">
        <v>0</v>
      </c>
      <c r="CS1819" t="s">
        <v>134</v>
      </c>
      <c r="CT1819" t="s">
        <v>134</v>
      </c>
      <c r="CU1819" t="s">
        <v>134</v>
      </c>
      <c r="CV1819" t="s">
        <v>134</v>
      </c>
      <c r="CW1819" t="s">
        <v>134</v>
      </c>
      <c r="CX1819">
        <v>32</v>
      </c>
      <c r="CY1819" t="s">
        <v>134</v>
      </c>
      <c r="CZ1819" t="s">
        <v>134</v>
      </c>
      <c r="DA1819" t="s">
        <v>134</v>
      </c>
      <c r="DB1819" t="s">
        <v>134</v>
      </c>
      <c r="DC1819" t="s">
        <v>134</v>
      </c>
      <c r="DD1819" t="s">
        <v>134</v>
      </c>
      <c r="DE1819">
        <v>36</v>
      </c>
      <c r="DF1819" s="2" t="s">
        <v>1065</v>
      </c>
      <c r="DG1819" t="s">
        <v>1066</v>
      </c>
      <c r="DH1819" t="s">
        <v>1048</v>
      </c>
      <c r="DI1819" t="s">
        <v>139</v>
      </c>
      <c r="DJ1819" s="4">
        <v>33565</v>
      </c>
      <c r="DK1819" t="s">
        <v>1067</v>
      </c>
      <c r="DL1819" t="s">
        <v>134</v>
      </c>
      <c r="DM1819">
        <v>19</v>
      </c>
      <c r="DN1819" t="s">
        <v>1068</v>
      </c>
      <c r="DO1819" t="s">
        <v>1069</v>
      </c>
      <c r="DP1819" t="s">
        <v>139</v>
      </c>
      <c r="DQ1819" t="str">
        <f>"33523"</f>
        <v>33523</v>
      </c>
      <c r="DR1819" t="s">
        <v>1070</v>
      </c>
      <c r="DS1819" t="s">
        <v>1071</v>
      </c>
      <c r="DT1819">
        <v>11</v>
      </c>
      <c r="DU1819">
        <v>73</v>
      </c>
      <c r="DV1819" t="s">
        <v>134</v>
      </c>
      <c r="DW1819" t="s">
        <v>134</v>
      </c>
      <c r="DX1819" t="s">
        <v>134</v>
      </c>
      <c r="DY1819" t="s">
        <v>136</v>
      </c>
      <c r="DZ1819">
        <v>1</v>
      </c>
      <c r="EA1819" t="s">
        <v>136</v>
      </c>
      <c r="EC1819" s="5">
        <v>12.68</v>
      </c>
      <c r="ED1819" s="5">
        <v>55</v>
      </c>
      <c r="EE1819">
        <v>18136999932</v>
      </c>
      <c r="EF1819" t="s">
        <v>1053</v>
      </c>
      <c r="EG1819" t="s">
        <v>148</v>
      </c>
      <c r="EH1819">
        <v>0</v>
      </c>
    </row>
    <row r="1820" spans="1:138" ht="15" customHeight="1" x14ac:dyDescent="0.35">
      <c r="A1820" t="s">
        <v>23319</v>
      </c>
      <c r="B1820" t="s">
        <v>157</v>
      </c>
      <c r="C1820" s="1">
        <v>44170.474947916664</v>
      </c>
      <c r="D1820" s="1">
        <v>44180</v>
      </c>
      <c r="E1820" t="s">
        <v>133</v>
      </c>
      <c r="F1820" t="s">
        <v>136</v>
      </c>
      <c r="G1820" t="s">
        <v>135</v>
      </c>
      <c r="H1820" t="s">
        <v>136</v>
      </c>
      <c r="I1820" t="s">
        <v>23320</v>
      </c>
      <c r="K1820" t="s">
        <v>23321</v>
      </c>
      <c r="M1820" t="s">
        <v>6850</v>
      </c>
      <c r="N1820" t="s">
        <v>784</v>
      </c>
      <c r="O1820" s="4">
        <v>59262</v>
      </c>
      <c r="P1820" t="s">
        <v>140</v>
      </c>
      <c r="R1820">
        <v>14064893691</v>
      </c>
      <c r="T1820">
        <v>111191</v>
      </c>
      <c r="U1820" t="s">
        <v>23322</v>
      </c>
      <c r="V1820" t="s">
        <v>2795</v>
      </c>
      <c r="X1820" t="s">
        <v>164</v>
      </c>
      <c r="Y1820" t="s">
        <v>23321</v>
      </c>
      <c r="AA1820" t="s">
        <v>6850</v>
      </c>
      <c r="AB1820" t="s">
        <v>784</v>
      </c>
      <c r="AC1820" s="4">
        <v>59262</v>
      </c>
      <c r="AD1820" t="s">
        <v>140</v>
      </c>
      <c r="AF1820">
        <v>14064893691</v>
      </c>
      <c r="AH1820" t="s">
        <v>148</v>
      </c>
      <c r="AI1820" t="s">
        <v>168</v>
      </c>
      <c r="AJ1820" t="s">
        <v>456</v>
      </c>
      <c r="AK1820" t="s">
        <v>457</v>
      </c>
      <c r="AM1820" t="s">
        <v>458</v>
      </c>
      <c r="AO1820" t="s">
        <v>459</v>
      </c>
      <c r="AP1820" t="s">
        <v>460</v>
      </c>
      <c r="AQ1820" s="4">
        <v>73737</v>
      </c>
      <c r="AR1820" t="s">
        <v>140</v>
      </c>
      <c r="AT1820">
        <v>15802274747</v>
      </c>
      <c r="AV1820" t="s">
        <v>461</v>
      </c>
      <c r="AW1820" t="s">
        <v>462</v>
      </c>
      <c r="AZ1820" t="s">
        <v>288</v>
      </c>
      <c r="BA1820" t="s">
        <v>289</v>
      </c>
      <c r="BB1820" t="s">
        <v>136</v>
      </c>
      <c r="BC1820" t="s">
        <v>136</v>
      </c>
      <c r="BD1820" t="s">
        <v>148</v>
      </c>
      <c r="BE1820" t="s">
        <v>136</v>
      </c>
      <c r="BF1820" t="s">
        <v>136</v>
      </c>
      <c r="BG1820" t="s">
        <v>134</v>
      </c>
      <c r="BH1820" t="s">
        <v>136</v>
      </c>
      <c r="BN1820" t="s">
        <v>23323</v>
      </c>
      <c r="BO1820" t="s">
        <v>1043</v>
      </c>
      <c r="BP1820">
        <v>2</v>
      </c>
      <c r="BQ1820">
        <v>2</v>
      </c>
      <c r="BR1820">
        <v>2</v>
      </c>
      <c r="BS1820" s="1">
        <v>44242</v>
      </c>
      <c r="BT1820" s="1">
        <v>44531</v>
      </c>
      <c r="BU1820" s="1">
        <v>44242</v>
      </c>
      <c r="BV1820" s="1">
        <v>44531</v>
      </c>
      <c r="BW1820" t="s">
        <v>136</v>
      </c>
      <c r="BX1820">
        <v>48</v>
      </c>
      <c r="BY1820">
        <v>0</v>
      </c>
      <c r="BZ1820">
        <v>8</v>
      </c>
      <c r="CA1820">
        <v>8</v>
      </c>
      <c r="CB1820">
        <v>8</v>
      </c>
      <c r="CC1820">
        <v>8</v>
      </c>
      <c r="CD1820">
        <v>8</v>
      </c>
      <c r="CE1820">
        <v>8</v>
      </c>
      <c r="CF1820" t="str">
        <f>"8:00 AM"</f>
        <v>8:00 AM</v>
      </c>
      <c r="CG1820" t="str">
        <f>"5:00 PM"</f>
        <v>5:00 PM</v>
      </c>
      <c r="CH1820" s="5">
        <v>13.62</v>
      </c>
      <c r="CI1820" t="s">
        <v>146</v>
      </c>
      <c r="CL1820" t="s">
        <v>136</v>
      </c>
      <c r="CM1820" t="s">
        <v>354</v>
      </c>
      <c r="CN1820" t="s">
        <v>6050</v>
      </c>
      <c r="CO1820" t="s">
        <v>465</v>
      </c>
      <c r="CP1820" t="s">
        <v>149</v>
      </c>
      <c r="CQ1820">
        <v>3</v>
      </c>
      <c r="CR1820">
        <v>0</v>
      </c>
      <c r="CS1820" t="s">
        <v>136</v>
      </c>
      <c r="CT1820" t="s">
        <v>134</v>
      </c>
      <c r="CU1820" t="s">
        <v>136</v>
      </c>
      <c r="CV1820" t="s">
        <v>134</v>
      </c>
      <c r="CW1820" t="s">
        <v>134</v>
      </c>
      <c r="CX1820">
        <v>75</v>
      </c>
      <c r="CY1820" t="s">
        <v>134</v>
      </c>
      <c r="CZ1820" t="s">
        <v>134</v>
      </c>
      <c r="DA1820" t="s">
        <v>134</v>
      </c>
      <c r="DB1820" t="s">
        <v>136</v>
      </c>
      <c r="DC1820" t="s">
        <v>134</v>
      </c>
      <c r="DD1820" t="s">
        <v>136</v>
      </c>
      <c r="DF1820" t="s">
        <v>466</v>
      </c>
      <c r="DG1820" t="s">
        <v>23321</v>
      </c>
      <c r="DH1820" t="s">
        <v>6850</v>
      </c>
      <c r="DI1820" t="s">
        <v>784</v>
      </c>
      <c r="DJ1820" s="4">
        <v>59262</v>
      </c>
      <c r="DK1820" t="s">
        <v>1542</v>
      </c>
      <c r="DL1820" t="s">
        <v>136</v>
      </c>
      <c r="DM1820">
        <v>1</v>
      </c>
      <c r="DN1820" t="s">
        <v>23324</v>
      </c>
      <c r="DO1820" t="s">
        <v>6850</v>
      </c>
      <c r="DP1820" t="s">
        <v>784</v>
      </c>
      <c r="DQ1820" t="str">
        <f>"59262"</f>
        <v>59262</v>
      </c>
      <c r="DR1820" t="s">
        <v>1542</v>
      </c>
      <c r="DS1820" t="s">
        <v>551</v>
      </c>
      <c r="DT1820">
        <v>1</v>
      </c>
      <c r="DU1820">
        <v>3</v>
      </c>
      <c r="DV1820" t="s">
        <v>134</v>
      </c>
      <c r="DW1820" t="s">
        <v>134</v>
      </c>
      <c r="DX1820" t="s">
        <v>134</v>
      </c>
      <c r="DY1820" t="s">
        <v>136</v>
      </c>
      <c r="DZ1820">
        <v>1</v>
      </c>
      <c r="EA1820" t="s">
        <v>136</v>
      </c>
      <c r="EC1820" s="5">
        <v>12.68</v>
      </c>
      <c r="ED1820" s="5">
        <v>55</v>
      </c>
      <c r="EE1820">
        <v>14064893691</v>
      </c>
      <c r="EF1820" t="s">
        <v>23325</v>
      </c>
      <c r="EG1820" t="s">
        <v>148</v>
      </c>
      <c r="EH1820">
        <v>0</v>
      </c>
    </row>
    <row r="1821" spans="1:138" ht="15" customHeight="1" x14ac:dyDescent="0.35">
      <c r="A1821" t="s">
        <v>3442</v>
      </c>
      <c r="B1821" t="s">
        <v>157</v>
      </c>
      <c r="C1821" s="1">
        <v>44168.627227199075</v>
      </c>
      <c r="D1821" s="1">
        <v>44180</v>
      </c>
      <c r="E1821" t="s">
        <v>133</v>
      </c>
      <c r="F1821" t="s">
        <v>136</v>
      </c>
      <c r="G1821" t="s">
        <v>135</v>
      </c>
      <c r="H1821" t="s">
        <v>136</v>
      </c>
      <c r="I1821" t="s">
        <v>3443</v>
      </c>
      <c r="K1821" t="s">
        <v>3444</v>
      </c>
      <c r="M1821" t="s">
        <v>3445</v>
      </c>
      <c r="N1821" t="s">
        <v>537</v>
      </c>
      <c r="O1821" s="4">
        <v>28328</v>
      </c>
      <c r="P1821" t="s">
        <v>140</v>
      </c>
      <c r="R1821">
        <v>19105645498</v>
      </c>
      <c r="T1821">
        <v>111419</v>
      </c>
      <c r="U1821" t="s">
        <v>3446</v>
      </c>
      <c r="V1821" t="s">
        <v>1665</v>
      </c>
      <c r="W1821" t="s">
        <v>2011</v>
      </c>
      <c r="X1821" t="s">
        <v>429</v>
      </c>
      <c r="Y1821" t="s">
        <v>3447</v>
      </c>
      <c r="AA1821" t="s">
        <v>690</v>
      </c>
      <c r="AB1821" t="s">
        <v>537</v>
      </c>
      <c r="AC1821" s="4">
        <v>28328</v>
      </c>
      <c r="AD1821" t="s">
        <v>140</v>
      </c>
      <c r="AF1821">
        <v>19105645498</v>
      </c>
      <c r="AH1821" t="s">
        <v>3448</v>
      </c>
      <c r="AI1821" t="s">
        <v>226</v>
      </c>
      <c r="AJ1821" t="s">
        <v>685</v>
      </c>
      <c r="AK1821" t="s">
        <v>686</v>
      </c>
      <c r="AL1821" t="s">
        <v>687</v>
      </c>
      <c r="AM1821" t="s">
        <v>688</v>
      </c>
      <c r="AN1821" t="s">
        <v>689</v>
      </c>
      <c r="AO1821" t="s">
        <v>690</v>
      </c>
      <c r="AP1821" t="s">
        <v>537</v>
      </c>
      <c r="AQ1821" s="4">
        <v>28328</v>
      </c>
      <c r="AR1821" t="s">
        <v>140</v>
      </c>
      <c r="AT1821">
        <v>19105924121</v>
      </c>
      <c r="AV1821" t="s">
        <v>691</v>
      </c>
      <c r="AW1821" t="s">
        <v>692</v>
      </c>
      <c r="AX1821" t="s">
        <v>537</v>
      </c>
      <c r="AY1821" t="s">
        <v>693</v>
      </c>
      <c r="AZ1821" t="s">
        <v>175</v>
      </c>
      <c r="BA1821" t="s">
        <v>176</v>
      </c>
      <c r="BB1821" t="s">
        <v>136</v>
      </c>
      <c r="BC1821" t="s">
        <v>136</v>
      </c>
      <c r="BD1821" t="s">
        <v>148</v>
      </c>
      <c r="BE1821" t="s">
        <v>136</v>
      </c>
      <c r="BF1821" t="s">
        <v>136</v>
      </c>
      <c r="BG1821" t="s">
        <v>134</v>
      </c>
      <c r="BH1821" t="s">
        <v>136</v>
      </c>
      <c r="BN1821" t="s">
        <v>3449</v>
      </c>
      <c r="BO1821" t="s">
        <v>3450</v>
      </c>
      <c r="BP1821">
        <v>32</v>
      </c>
      <c r="BQ1821">
        <v>32</v>
      </c>
      <c r="BR1821">
        <v>32</v>
      </c>
      <c r="BS1821" s="1">
        <v>44242</v>
      </c>
      <c r="BT1821" s="1">
        <v>44510</v>
      </c>
      <c r="BU1821" s="1">
        <v>44242</v>
      </c>
      <c r="BV1821" s="1">
        <v>44510</v>
      </c>
      <c r="BW1821" t="s">
        <v>136</v>
      </c>
      <c r="BX1821">
        <v>42</v>
      </c>
      <c r="BY1821">
        <v>0</v>
      </c>
      <c r="BZ1821">
        <v>7</v>
      </c>
      <c r="CA1821">
        <v>7</v>
      </c>
      <c r="CB1821">
        <v>7</v>
      </c>
      <c r="CC1821">
        <v>7</v>
      </c>
      <c r="CD1821">
        <v>7</v>
      </c>
      <c r="CE1821">
        <v>7</v>
      </c>
      <c r="CF1821" t="str">
        <f>"7:00 AM"</f>
        <v>7:00 AM</v>
      </c>
      <c r="CG1821" t="str">
        <f>"3:00 PM"</f>
        <v>3:00 PM</v>
      </c>
      <c r="CH1821" s="5">
        <v>12.67</v>
      </c>
      <c r="CI1821" t="s">
        <v>146</v>
      </c>
      <c r="CJ1821">
        <v>0.42</v>
      </c>
      <c r="CK1821" t="s">
        <v>3451</v>
      </c>
      <c r="CL1821" t="s">
        <v>134</v>
      </c>
      <c r="CM1821" t="s">
        <v>147</v>
      </c>
      <c r="CN1821" t="s">
        <v>148</v>
      </c>
      <c r="CO1821" t="s">
        <v>694</v>
      </c>
      <c r="CP1821" t="s">
        <v>149</v>
      </c>
      <c r="CQ1821">
        <v>1</v>
      </c>
      <c r="CR1821">
        <v>0</v>
      </c>
      <c r="CS1821" t="s">
        <v>136</v>
      </c>
      <c r="CT1821" t="s">
        <v>136</v>
      </c>
      <c r="CU1821" t="s">
        <v>136</v>
      </c>
      <c r="CV1821" t="s">
        <v>134</v>
      </c>
      <c r="CW1821" t="s">
        <v>134</v>
      </c>
      <c r="CX1821">
        <v>75</v>
      </c>
      <c r="CY1821" t="s">
        <v>134</v>
      </c>
      <c r="CZ1821" t="s">
        <v>134</v>
      </c>
      <c r="DA1821" t="s">
        <v>134</v>
      </c>
      <c r="DB1821" t="s">
        <v>134</v>
      </c>
      <c r="DC1821" t="s">
        <v>134</v>
      </c>
      <c r="DD1821" t="s">
        <v>136</v>
      </c>
      <c r="DF1821" t="s">
        <v>3452</v>
      </c>
      <c r="DG1821" t="s">
        <v>3453</v>
      </c>
      <c r="DH1821" t="s">
        <v>690</v>
      </c>
      <c r="DI1821" t="s">
        <v>537</v>
      </c>
      <c r="DJ1821" s="4">
        <v>28328</v>
      </c>
      <c r="DK1821" t="s">
        <v>2057</v>
      </c>
      <c r="DL1821" t="s">
        <v>136</v>
      </c>
      <c r="DM1821">
        <v>1</v>
      </c>
      <c r="DN1821" t="s">
        <v>3454</v>
      </c>
      <c r="DO1821" t="s">
        <v>690</v>
      </c>
      <c r="DP1821" t="s">
        <v>537</v>
      </c>
      <c r="DQ1821" t="str">
        <f>"28328"</f>
        <v>28328</v>
      </c>
      <c r="DR1821" t="s">
        <v>2057</v>
      </c>
      <c r="DS1821" t="s">
        <v>3455</v>
      </c>
      <c r="DT1821">
        <v>1</v>
      </c>
      <c r="DU1821">
        <v>8</v>
      </c>
      <c r="DV1821" t="s">
        <v>134</v>
      </c>
      <c r="DW1821" t="s">
        <v>134</v>
      </c>
      <c r="DX1821" t="s">
        <v>134</v>
      </c>
      <c r="DY1821" t="s">
        <v>134</v>
      </c>
      <c r="DZ1821">
        <v>8</v>
      </c>
      <c r="EA1821" t="s">
        <v>136</v>
      </c>
      <c r="EC1821" s="5">
        <v>12.68</v>
      </c>
      <c r="ED1821" s="5">
        <v>55</v>
      </c>
      <c r="EE1821">
        <v>19105645498</v>
      </c>
      <c r="EF1821" t="s">
        <v>3448</v>
      </c>
      <c r="EG1821" t="s">
        <v>696</v>
      </c>
      <c r="EH1821">
        <v>3</v>
      </c>
    </row>
    <row r="1822" spans="1:138" ht="15" customHeight="1" x14ac:dyDescent="0.35">
      <c r="A1822" t="s">
        <v>9586</v>
      </c>
      <c r="B1822" t="s">
        <v>157</v>
      </c>
      <c r="C1822" s="1">
        <v>44169.777409259259</v>
      </c>
      <c r="D1822" s="1">
        <v>44180</v>
      </c>
      <c r="E1822" t="s">
        <v>579</v>
      </c>
      <c r="F1822" t="s">
        <v>136</v>
      </c>
      <c r="G1822" t="s">
        <v>135</v>
      </c>
      <c r="H1822" t="s">
        <v>136</v>
      </c>
      <c r="I1822" t="s">
        <v>9587</v>
      </c>
      <c r="K1822" t="s">
        <v>9588</v>
      </c>
      <c r="L1822" t="s">
        <v>9589</v>
      </c>
      <c r="M1822" t="s">
        <v>8320</v>
      </c>
      <c r="N1822" t="s">
        <v>1358</v>
      </c>
      <c r="O1822" s="4">
        <v>81650</v>
      </c>
      <c r="P1822" t="s">
        <v>140</v>
      </c>
      <c r="R1822">
        <v>19709842617</v>
      </c>
      <c r="T1822">
        <v>112410</v>
      </c>
      <c r="U1822" t="s">
        <v>3386</v>
      </c>
      <c r="V1822" t="s">
        <v>9590</v>
      </c>
      <c r="W1822" t="s">
        <v>9591</v>
      </c>
      <c r="X1822" t="s">
        <v>1091</v>
      </c>
      <c r="Y1822" t="s">
        <v>9588</v>
      </c>
      <c r="AA1822" t="s">
        <v>8320</v>
      </c>
      <c r="AB1822" t="s">
        <v>1358</v>
      </c>
      <c r="AC1822" s="4">
        <v>81650</v>
      </c>
      <c r="AD1822" t="s">
        <v>140</v>
      </c>
      <c r="AF1822">
        <v>19709842617</v>
      </c>
      <c r="AH1822" t="s">
        <v>9592</v>
      </c>
      <c r="AI1822" t="s">
        <v>168</v>
      </c>
      <c r="AJ1822" t="s">
        <v>588</v>
      </c>
      <c r="AK1822" t="s">
        <v>589</v>
      </c>
      <c r="AM1822" t="s">
        <v>590</v>
      </c>
      <c r="AO1822" t="s">
        <v>591</v>
      </c>
      <c r="AP1822" t="s">
        <v>592</v>
      </c>
      <c r="AQ1822" s="4">
        <v>82601</v>
      </c>
      <c r="AR1822" t="s">
        <v>140</v>
      </c>
      <c r="AT1822">
        <v>13074722105</v>
      </c>
      <c r="AV1822" t="s">
        <v>593</v>
      </c>
      <c r="AW1822" t="s">
        <v>594</v>
      </c>
      <c r="AZ1822" t="s">
        <v>334</v>
      </c>
      <c r="BA1822" t="s">
        <v>335</v>
      </c>
      <c r="BB1822" t="s">
        <v>136</v>
      </c>
      <c r="BC1822" t="s">
        <v>136</v>
      </c>
      <c r="BD1822" t="s">
        <v>148</v>
      </c>
      <c r="BE1822" t="s">
        <v>136</v>
      </c>
      <c r="BF1822" t="s">
        <v>136</v>
      </c>
      <c r="BG1822" t="s">
        <v>134</v>
      </c>
      <c r="BH1822" t="s">
        <v>136</v>
      </c>
      <c r="BN1822" t="s">
        <v>9593</v>
      </c>
      <c r="BO1822" t="s">
        <v>2037</v>
      </c>
      <c r="BP1822">
        <v>2</v>
      </c>
      <c r="BQ1822">
        <v>2</v>
      </c>
      <c r="BR1822">
        <v>2</v>
      </c>
      <c r="BS1822" s="1">
        <v>44228</v>
      </c>
      <c r="BT1822" s="1">
        <v>44500</v>
      </c>
      <c r="BU1822" s="1">
        <v>44228</v>
      </c>
      <c r="BV1822" s="1">
        <v>44500</v>
      </c>
      <c r="BW1822" t="s">
        <v>134</v>
      </c>
      <c r="CH1822" s="5">
        <v>1682.33</v>
      </c>
      <c r="CI1822" t="s">
        <v>597</v>
      </c>
      <c r="CJ1822">
        <v>0</v>
      </c>
      <c r="CK1822" t="s">
        <v>598</v>
      </c>
      <c r="CL1822" t="s">
        <v>136</v>
      </c>
      <c r="CM1822" t="s">
        <v>354</v>
      </c>
      <c r="CN1822" t="s">
        <v>599</v>
      </c>
      <c r="CO1822" t="s">
        <v>600</v>
      </c>
      <c r="CP1822" t="s">
        <v>149</v>
      </c>
      <c r="CQ1822">
        <v>6</v>
      </c>
      <c r="CR1822">
        <v>0</v>
      </c>
      <c r="CS1822" t="s">
        <v>136</v>
      </c>
      <c r="CT1822" t="s">
        <v>134</v>
      </c>
      <c r="CU1822" t="s">
        <v>136</v>
      </c>
      <c r="CV1822" t="s">
        <v>136</v>
      </c>
      <c r="CW1822" t="s">
        <v>134</v>
      </c>
      <c r="CX1822">
        <v>50</v>
      </c>
      <c r="CY1822" t="s">
        <v>134</v>
      </c>
      <c r="CZ1822" t="s">
        <v>136</v>
      </c>
      <c r="DA1822" t="s">
        <v>134</v>
      </c>
      <c r="DB1822" t="s">
        <v>136</v>
      </c>
      <c r="DC1822" t="s">
        <v>136</v>
      </c>
      <c r="DD1822" t="s">
        <v>136</v>
      </c>
      <c r="DF1822" t="s">
        <v>9594</v>
      </c>
      <c r="DG1822" t="s">
        <v>9595</v>
      </c>
      <c r="DH1822" t="s">
        <v>8320</v>
      </c>
      <c r="DI1822" t="s">
        <v>1358</v>
      </c>
      <c r="DJ1822" s="4">
        <v>81650</v>
      </c>
      <c r="DK1822" t="s">
        <v>1314</v>
      </c>
      <c r="DL1822" t="s">
        <v>134</v>
      </c>
      <c r="DM1822">
        <v>2</v>
      </c>
      <c r="DN1822" t="s">
        <v>9595</v>
      </c>
      <c r="DO1822" t="s">
        <v>8320</v>
      </c>
      <c r="DP1822" t="s">
        <v>1358</v>
      </c>
      <c r="DQ1822" t="str">
        <f>"81650"</f>
        <v>81650</v>
      </c>
      <c r="DR1822" t="s">
        <v>1314</v>
      </c>
      <c r="DS1822" t="s">
        <v>1099</v>
      </c>
      <c r="DT1822">
        <v>1</v>
      </c>
      <c r="DU1822">
        <v>3</v>
      </c>
      <c r="DV1822" t="s">
        <v>136</v>
      </c>
      <c r="DW1822" t="s">
        <v>136</v>
      </c>
      <c r="DX1822" t="s">
        <v>134</v>
      </c>
      <c r="DY1822" t="s">
        <v>134</v>
      </c>
      <c r="DZ1822">
        <v>2</v>
      </c>
      <c r="EA1822" t="s">
        <v>136</v>
      </c>
      <c r="EC1822" s="5">
        <v>12.68</v>
      </c>
      <c r="ED1822" s="5">
        <v>55</v>
      </c>
      <c r="EE1822">
        <v>13074722105</v>
      </c>
      <c r="EF1822" t="s">
        <v>593</v>
      </c>
      <c r="EG1822" t="s">
        <v>148</v>
      </c>
      <c r="EH1822">
        <v>0</v>
      </c>
    </row>
    <row r="1823" spans="1:138" ht="15" customHeight="1" x14ac:dyDescent="0.35">
      <c r="A1823" t="s">
        <v>11637</v>
      </c>
      <c r="B1823" t="s">
        <v>157</v>
      </c>
      <c r="C1823" s="1">
        <v>44173.691376620372</v>
      </c>
      <c r="D1823" s="1">
        <v>44180</v>
      </c>
      <c r="E1823" t="s">
        <v>133</v>
      </c>
      <c r="F1823" t="s">
        <v>136</v>
      </c>
      <c r="G1823" t="s">
        <v>135</v>
      </c>
      <c r="H1823" t="s">
        <v>136</v>
      </c>
      <c r="I1823" t="s">
        <v>11638</v>
      </c>
      <c r="K1823" t="s">
        <v>11639</v>
      </c>
      <c r="L1823" t="s">
        <v>11640</v>
      </c>
      <c r="M1823" t="s">
        <v>11641</v>
      </c>
      <c r="N1823" t="s">
        <v>1663</v>
      </c>
      <c r="O1823" s="4">
        <v>19533</v>
      </c>
      <c r="P1823" t="s">
        <v>140</v>
      </c>
      <c r="R1823">
        <v>16109264264</v>
      </c>
      <c r="T1823">
        <v>111421</v>
      </c>
      <c r="U1823" t="s">
        <v>11642</v>
      </c>
      <c r="V1823" t="s">
        <v>11643</v>
      </c>
      <c r="W1823" t="s">
        <v>5354</v>
      </c>
      <c r="X1823" t="s">
        <v>684</v>
      </c>
      <c r="Y1823" t="s">
        <v>11639</v>
      </c>
      <c r="Z1823" t="s">
        <v>11644</v>
      </c>
      <c r="AA1823" t="s">
        <v>11645</v>
      </c>
      <c r="AB1823" t="s">
        <v>1663</v>
      </c>
      <c r="AC1823" s="4">
        <v>19533</v>
      </c>
      <c r="AD1823" t="s">
        <v>140</v>
      </c>
      <c r="AF1823">
        <v>16109264264</v>
      </c>
      <c r="AH1823" t="s">
        <v>2731</v>
      </c>
      <c r="AI1823" t="s">
        <v>168</v>
      </c>
      <c r="AJ1823" t="s">
        <v>559</v>
      </c>
      <c r="AK1823" t="s">
        <v>433</v>
      </c>
      <c r="AL1823" t="s">
        <v>978</v>
      </c>
      <c r="AM1823" t="s">
        <v>561</v>
      </c>
      <c r="AN1823" t="s">
        <v>7029</v>
      </c>
      <c r="AO1823" t="s">
        <v>563</v>
      </c>
      <c r="AP1823" t="s">
        <v>564</v>
      </c>
      <c r="AQ1823" s="4">
        <v>22949</v>
      </c>
      <c r="AR1823" t="s">
        <v>140</v>
      </c>
      <c r="AT1823">
        <v>14342634600</v>
      </c>
      <c r="AV1823" t="s">
        <v>2732</v>
      </c>
      <c r="AW1823" t="s">
        <v>566</v>
      </c>
      <c r="AZ1823" t="s">
        <v>821</v>
      </c>
      <c r="BA1823" t="s">
        <v>822</v>
      </c>
      <c r="BB1823" t="s">
        <v>136</v>
      </c>
      <c r="BC1823" t="s">
        <v>136</v>
      </c>
      <c r="BD1823" t="s">
        <v>148</v>
      </c>
      <c r="BE1823" t="s">
        <v>136</v>
      </c>
      <c r="BF1823" t="s">
        <v>136</v>
      </c>
      <c r="BG1823" t="s">
        <v>134</v>
      </c>
      <c r="BH1823" t="s">
        <v>136</v>
      </c>
      <c r="BI1823" t="s">
        <v>2798</v>
      </c>
      <c r="BJ1823" t="s">
        <v>453</v>
      </c>
      <c r="BL1823" t="s">
        <v>566</v>
      </c>
      <c r="BM1823" t="s">
        <v>2731</v>
      </c>
      <c r="BN1823" t="s">
        <v>11646</v>
      </c>
      <c r="BO1823" t="s">
        <v>1174</v>
      </c>
      <c r="BP1823">
        <v>18</v>
      </c>
      <c r="BQ1823">
        <v>18</v>
      </c>
      <c r="BR1823">
        <v>18</v>
      </c>
      <c r="BS1823" s="1">
        <v>44247</v>
      </c>
      <c r="BT1823" s="1">
        <v>44545</v>
      </c>
      <c r="BU1823" s="1">
        <v>44247</v>
      </c>
      <c r="BV1823" s="1">
        <v>44545</v>
      </c>
      <c r="BW1823" t="s">
        <v>136</v>
      </c>
      <c r="BX1823">
        <v>50</v>
      </c>
      <c r="BY1823">
        <v>0</v>
      </c>
      <c r="BZ1823">
        <v>9</v>
      </c>
      <c r="CA1823">
        <v>9</v>
      </c>
      <c r="CB1823">
        <v>9</v>
      </c>
      <c r="CC1823">
        <v>9</v>
      </c>
      <c r="CD1823">
        <v>9</v>
      </c>
      <c r="CE1823">
        <v>5</v>
      </c>
      <c r="CF1823" t="str">
        <f>"7:00 AM"</f>
        <v>7:00 AM</v>
      </c>
      <c r="CG1823" t="str">
        <f>"4:30 PM"</f>
        <v>4:30 PM</v>
      </c>
      <c r="CH1823" s="5">
        <v>13.34</v>
      </c>
      <c r="CI1823" t="s">
        <v>146</v>
      </c>
      <c r="CL1823" t="s">
        <v>136</v>
      </c>
      <c r="CM1823" t="s">
        <v>147</v>
      </c>
      <c r="CN1823" t="s">
        <v>148</v>
      </c>
      <c r="CO1823" t="s">
        <v>10680</v>
      </c>
      <c r="CP1823" t="s">
        <v>149</v>
      </c>
      <c r="CQ1823">
        <v>3</v>
      </c>
      <c r="CR1823">
        <v>0</v>
      </c>
      <c r="CS1823" t="s">
        <v>136</v>
      </c>
      <c r="CT1823" t="s">
        <v>136</v>
      </c>
      <c r="CU1823" t="s">
        <v>136</v>
      </c>
      <c r="CV1823" t="s">
        <v>134</v>
      </c>
      <c r="CW1823" t="s">
        <v>134</v>
      </c>
      <c r="CX1823">
        <v>75</v>
      </c>
      <c r="CY1823" t="s">
        <v>136</v>
      </c>
      <c r="CZ1823" t="s">
        <v>136</v>
      </c>
      <c r="DA1823" t="s">
        <v>136</v>
      </c>
      <c r="DB1823" t="s">
        <v>136</v>
      </c>
      <c r="DC1823" t="s">
        <v>136</v>
      </c>
      <c r="DD1823" t="s">
        <v>136</v>
      </c>
      <c r="DF1823" t="s">
        <v>11647</v>
      </c>
      <c r="DG1823" t="s">
        <v>11648</v>
      </c>
      <c r="DH1823" t="s">
        <v>11641</v>
      </c>
      <c r="DI1823" t="s">
        <v>1663</v>
      </c>
      <c r="DJ1823" s="4">
        <v>19533</v>
      </c>
      <c r="DK1823" t="s">
        <v>11649</v>
      </c>
      <c r="DL1823" t="s">
        <v>134</v>
      </c>
      <c r="DM1823">
        <v>3</v>
      </c>
      <c r="DN1823" t="s">
        <v>11650</v>
      </c>
      <c r="DO1823" t="s">
        <v>11641</v>
      </c>
      <c r="DP1823" t="s">
        <v>1663</v>
      </c>
      <c r="DQ1823" t="str">
        <f>"19533"</f>
        <v>19533</v>
      </c>
      <c r="DR1823" t="s">
        <v>11649</v>
      </c>
      <c r="DS1823" t="s">
        <v>5981</v>
      </c>
      <c r="DT1823">
        <v>2</v>
      </c>
      <c r="DU1823">
        <v>20</v>
      </c>
      <c r="DV1823" t="s">
        <v>134</v>
      </c>
      <c r="DW1823" t="s">
        <v>134</v>
      </c>
      <c r="DX1823" t="s">
        <v>134</v>
      </c>
      <c r="DY1823" t="s">
        <v>136</v>
      </c>
      <c r="DZ1823">
        <v>1</v>
      </c>
      <c r="EA1823" t="s">
        <v>134</v>
      </c>
      <c r="EB1823" s="5">
        <v>12.68</v>
      </c>
      <c r="EC1823" s="5">
        <v>12.68</v>
      </c>
      <c r="ED1823" s="5">
        <v>55</v>
      </c>
      <c r="EE1823" t="s">
        <v>148</v>
      </c>
      <c r="EF1823" t="s">
        <v>577</v>
      </c>
      <c r="EG1823" t="s">
        <v>2780</v>
      </c>
      <c r="EH1823">
        <v>0</v>
      </c>
    </row>
    <row r="1824" spans="1:138" ht="15" customHeight="1" x14ac:dyDescent="0.35">
      <c r="A1824" t="s">
        <v>12257</v>
      </c>
      <c r="B1824" t="s">
        <v>157</v>
      </c>
      <c r="C1824" s="1">
        <v>44141.616463541664</v>
      </c>
      <c r="D1824" s="1">
        <v>44181</v>
      </c>
      <c r="E1824" t="s">
        <v>133</v>
      </c>
      <c r="F1824" t="s">
        <v>136</v>
      </c>
      <c r="G1824" t="s">
        <v>135</v>
      </c>
      <c r="H1824" t="s">
        <v>136</v>
      </c>
      <c r="I1824" t="s">
        <v>12258</v>
      </c>
      <c r="J1824" t="s">
        <v>12259</v>
      </c>
      <c r="K1824" t="s">
        <v>12260</v>
      </c>
      <c r="M1824" t="s">
        <v>12261</v>
      </c>
      <c r="N1824" t="s">
        <v>529</v>
      </c>
      <c r="O1824" s="4">
        <v>46055</v>
      </c>
      <c r="P1824" t="s">
        <v>140</v>
      </c>
      <c r="R1824">
        <v>13173352628</v>
      </c>
      <c r="T1824">
        <v>11142</v>
      </c>
      <c r="U1824" t="s">
        <v>3380</v>
      </c>
      <c r="V1824" t="s">
        <v>3319</v>
      </c>
      <c r="W1824" t="s">
        <v>7433</v>
      </c>
      <c r="X1824" t="s">
        <v>429</v>
      </c>
      <c r="Y1824" t="s">
        <v>12262</v>
      </c>
      <c r="AA1824" t="s">
        <v>12261</v>
      </c>
      <c r="AB1824" t="s">
        <v>529</v>
      </c>
      <c r="AC1824" s="4">
        <v>46055</v>
      </c>
      <c r="AD1824" t="s">
        <v>140</v>
      </c>
      <c r="AF1824">
        <v>13173352628</v>
      </c>
      <c r="AH1824" t="s">
        <v>148</v>
      </c>
      <c r="AI1824" t="s">
        <v>226</v>
      </c>
      <c r="AJ1824" t="s">
        <v>11974</v>
      </c>
      <c r="AK1824" t="s">
        <v>786</v>
      </c>
      <c r="AL1824" t="s">
        <v>2235</v>
      </c>
      <c r="AM1824" t="s">
        <v>12263</v>
      </c>
      <c r="AN1824" t="s">
        <v>5256</v>
      </c>
      <c r="AO1824" t="s">
        <v>373</v>
      </c>
      <c r="AP1824" t="s">
        <v>374</v>
      </c>
      <c r="AQ1824" s="4">
        <v>78746</v>
      </c>
      <c r="AR1824" t="s">
        <v>140</v>
      </c>
      <c r="AT1824">
        <v>15123470007</v>
      </c>
      <c r="AV1824" t="s">
        <v>2785</v>
      </c>
      <c r="AW1824" t="s">
        <v>5257</v>
      </c>
      <c r="AX1824" t="s">
        <v>374</v>
      </c>
      <c r="AY1824" t="s">
        <v>1379</v>
      </c>
      <c r="AZ1824" t="s">
        <v>144</v>
      </c>
      <c r="BA1824" t="s">
        <v>145</v>
      </c>
      <c r="BB1824" t="s">
        <v>136</v>
      </c>
      <c r="BC1824" t="s">
        <v>136</v>
      </c>
      <c r="BD1824" t="s">
        <v>148</v>
      </c>
      <c r="BE1824" t="s">
        <v>136</v>
      </c>
      <c r="BF1824" t="s">
        <v>136</v>
      </c>
      <c r="BG1824" t="s">
        <v>134</v>
      </c>
      <c r="BH1824" t="s">
        <v>136</v>
      </c>
      <c r="BN1824" t="s">
        <v>12264</v>
      </c>
      <c r="BO1824" t="s">
        <v>676</v>
      </c>
      <c r="BP1824">
        <v>20</v>
      </c>
      <c r="BQ1824">
        <v>20</v>
      </c>
      <c r="BR1824">
        <v>20</v>
      </c>
      <c r="BS1824" s="1">
        <v>44180</v>
      </c>
      <c r="BT1824" s="1">
        <v>44479</v>
      </c>
      <c r="BU1824" s="1">
        <v>44180</v>
      </c>
      <c r="BV1824" s="1">
        <v>44479</v>
      </c>
      <c r="BW1824" t="s">
        <v>136</v>
      </c>
      <c r="BX1824">
        <v>40</v>
      </c>
      <c r="BY1824">
        <v>0</v>
      </c>
      <c r="BZ1824">
        <v>8</v>
      </c>
      <c r="CA1824">
        <v>8</v>
      </c>
      <c r="CB1824">
        <v>8</v>
      </c>
      <c r="CC1824">
        <v>8</v>
      </c>
      <c r="CD1824">
        <v>8</v>
      </c>
      <c r="CE1824">
        <v>0</v>
      </c>
      <c r="CF1824" t="str">
        <f>"8:00 AM"</f>
        <v>8:00 AM</v>
      </c>
      <c r="CG1824" t="str">
        <f>"5:00 PM"</f>
        <v>5:00 PM</v>
      </c>
      <c r="CH1824" s="5">
        <v>14.52</v>
      </c>
      <c r="CI1824" t="s">
        <v>146</v>
      </c>
      <c r="CL1824" t="s">
        <v>136</v>
      </c>
      <c r="CM1824" t="s">
        <v>147</v>
      </c>
      <c r="CN1824" t="s">
        <v>148</v>
      </c>
      <c r="CO1824" t="s">
        <v>12265</v>
      </c>
      <c r="CP1824" t="s">
        <v>149</v>
      </c>
      <c r="CQ1824">
        <v>0</v>
      </c>
      <c r="CR1824">
        <v>0</v>
      </c>
      <c r="CS1824" t="s">
        <v>136</v>
      </c>
      <c r="CT1824" t="s">
        <v>136</v>
      </c>
      <c r="CU1824" t="s">
        <v>136</v>
      </c>
      <c r="CV1824" t="s">
        <v>136</v>
      </c>
      <c r="CW1824" t="s">
        <v>134</v>
      </c>
      <c r="CX1824">
        <v>50</v>
      </c>
      <c r="CY1824" t="s">
        <v>134</v>
      </c>
      <c r="CZ1824" t="s">
        <v>134</v>
      </c>
      <c r="DA1824" t="s">
        <v>134</v>
      </c>
      <c r="DB1824" t="s">
        <v>134</v>
      </c>
      <c r="DC1824" t="s">
        <v>134</v>
      </c>
      <c r="DD1824" t="s">
        <v>136</v>
      </c>
      <c r="DF1824" t="s">
        <v>149</v>
      </c>
      <c r="DG1824" t="s">
        <v>12262</v>
      </c>
      <c r="DH1824" t="s">
        <v>12261</v>
      </c>
      <c r="DI1824" t="s">
        <v>529</v>
      </c>
      <c r="DJ1824" s="4">
        <v>46055</v>
      </c>
      <c r="DK1824" t="s">
        <v>5420</v>
      </c>
      <c r="DL1824" t="s">
        <v>136</v>
      </c>
      <c r="DM1824">
        <v>1</v>
      </c>
      <c r="DN1824" s="2" t="s">
        <v>12266</v>
      </c>
      <c r="DO1824" t="s">
        <v>12261</v>
      </c>
      <c r="DP1824" t="s">
        <v>529</v>
      </c>
      <c r="DQ1824" t="str">
        <f>"46055"</f>
        <v>46055</v>
      </c>
      <c r="DR1824" t="s">
        <v>5420</v>
      </c>
      <c r="DS1824" s="2" t="s">
        <v>12267</v>
      </c>
      <c r="DT1824">
        <v>1</v>
      </c>
      <c r="DU1824">
        <v>6</v>
      </c>
      <c r="DV1824" t="s">
        <v>134</v>
      </c>
      <c r="DW1824" t="s">
        <v>134</v>
      </c>
      <c r="DX1824" t="s">
        <v>134</v>
      </c>
      <c r="DY1824" t="s">
        <v>134</v>
      </c>
      <c r="DZ1824">
        <v>4</v>
      </c>
      <c r="EA1824" t="s">
        <v>136</v>
      </c>
      <c r="EC1824" s="5">
        <v>12.68</v>
      </c>
      <c r="ED1824" s="5">
        <v>55</v>
      </c>
      <c r="EE1824">
        <v>13173352628</v>
      </c>
      <c r="EF1824" t="s">
        <v>12268</v>
      </c>
      <c r="EG1824" t="s">
        <v>148</v>
      </c>
      <c r="EH1824">
        <v>0</v>
      </c>
    </row>
    <row r="1825" spans="1:138" ht="15" customHeight="1" x14ac:dyDescent="0.35">
      <c r="A1825" t="s">
        <v>20748</v>
      </c>
      <c r="B1825" t="s">
        <v>157</v>
      </c>
      <c r="C1825" s="1">
        <v>44138.545233449076</v>
      </c>
      <c r="D1825" s="1">
        <v>44181</v>
      </c>
      <c r="E1825" t="s">
        <v>133</v>
      </c>
      <c r="F1825" t="s">
        <v>134</v>
      </c>
      <c r="G1825" t="s">
        <v>135</v>
      </c>
      <c r="H1825" t="s">
        <v>136</v>
      </c>
      <c r="I1825" t="s">
        <v>2587</v>
      </c>
      <c r="K1825" t="s">
        <v>2591</v>
      </c>
      <c r="M1825" t="s">
        <v>2589</v>
      </c>
      <c r="N1825" t="s">
        <v>2120</v>
      </c>
      <c r="O1825" s="4">
        <v>49403</v>
      </c>
      <c r="P1825" t="s">
        <v>140</v>
      </c>
      <c r="R1825">
        <v>16168020758</v>
      </c>
      <c r="T1825">
        <v>115115</v>
      </c>
      <c r="U1825" t="s">
        <v>2590</v>
      </c>
      <c r="V1825" t="s">
        <v>348</v>
      </c>
      <c r="W1825" t="s">
        <v>534</v>
      </c>
      <c r="X1825" t="s">
        <v>164</v>
      </c>
      <c r="Y1825" t="s">
        <v>2591</v>
      </c>
      <c r="AA1825" t="s">
        <v>2589</v>
      </c>
      <c r="AB1825" t="s">
        <v>2120</v>
      </c>
      <c r="AC1825" s="4">
        <v>49403</v>
      </c>
      <c r="AD1825" t="s">
        <v>140</v>
      </c>
      <c r="AF1825">
        <v>16168020758</v>
      </c>
      <c r="AH1825" t="s">
        <v>2592</v>
      </c>
      <c r="AI1825" t="s">
        <v>226</v>
      </c>
      <c r="AJ1825" t="s">
        <v>2593</v>
      </c>
      <c r="AK1825" t="s">
        <v>2594</v>
      </c>
      <c r="AL1825" t="s">
        <v>347</v>
      </c>
      <c r="AM1825" t="s">
        <v>2595</v>
      </c>
      <c r="AO1825" t="s">
        <v>2597</v>
      </c>
      <c r="AP1825" t="s">
        <v>2120</v>
      </c>
      <c r="AQ1825" s="4">
        <v>49503</v>
      </c>
      <c r="AR1825" t="s">
        <v>140</v>
      </c>
      <c r="AT1825">
        <v>16162335276</v>
      </c>
      <c r="AV1825" t="s">
        <v>2598</v>
      </c>
      <c r="AW1825" t="s">
        <v>2599</v>
      </c>
      <c r="AX1825" t="s">
        <v>2120</v>
      </c>
      <c r="AY1825" t="s">
        <v>2600</v>
      </c>
      <c r="AZ1825" t="s">
        <v>175</v>
      </c>
      <c r="BA1825" t="s">
        <v>176</v>
      </c>
      <c r="BB1825" t="s">
        <v>134</v>
      </c>
      <c r="BC1825" t="s">
        <v>134</v>
      </c>
      <c r="BD1825" t="s">
        <v>134</v>
      </c>
      <c r="BE1825" t="s">
        <v>134</v>
      </c>
      <c r="BF1825" t="s">
        <v>136</v>
      </c>
      <c r="BG1825" t="s">
        <v>134</v>
      </c>
      <c r="BH1825" t="s">
        <v>136</v>
      </c>
      <c r="BN1825" t="s">
        <v>20749</v>
      </c>
      <c r="BO1825" t="s">
        <v>381</v>
      </c>
      <c r="BP1825">
        <v>17</v>
      </c>
      <c r="BQ1825">
        <v>17</v>
      </c>
      <c r="BR1825">
        <v>17</v>
      </c>
      <c r="BS1825" s="1">
        <v>44200</v>
      </c>
      <c r="BT1825" s="1">
        <v>44493</v>
      </c>
      <c r="BU1825" s="1">
        <v>44200</v>
      </c>
      <c r="BV1825" s="1">
        <v>44493</v>
      </c>
      <c r="BW1825" t="s">
        <v>136</v>
      </c>
      <c r="BX1825">
        <v>36</v>
      </c>
      <c r="BY1825">
        <v>0</v>
      </c>
      <c r="BZ1825">
        <v>6</v>
      </c>
      <c r="CA1825">
        <v>6</v>
      </c>
      <c r="CB1825">
        <v>6</v>
      </c>
      <c r="CC1825">
        <v>6</v>
      </c>
      <c r="CD1825">
        <v>6</v>
      </c>
      <c r="CE1825">
        <v>6</v>
      </c>
      <c r="CF1825" t="str">
        <f>"8:00 AM"</f>
        <v>8:00 AM</v>
      </c>
      <c r="CG1825" t="str">
        <f>"2:00 PM"</f>
        <v>2:00 PM</v>
      </c>
      <c r="CH1825" s="5">
        <v>14.4</v>
      </c>
      <c r="CI1825" t="s">
        <v>146</v>
      </c>
      <c r="CL1825" t="s">
        <v>136</v>
      </c>
      <c r="CM1825" t="s">
        <v>147</v>
      </c>
      <c r="CN1825" t="s">
        <v>148</v>
      </c>
      <c r="CO1825" t="s">
        <v>20750</v>
      </c>
      <c r="CP1825" t="s">
        <v>149</v>
      </c>
      <c r="CQ1825">
        <v>3</v>
      </c>
      <c r="CR1825">
        <v>0</v>
      </c>
      <c r="CS1825" t="s">
        <v>136</v>
      </c>
      <c r="CT1825" t="s">
        <v>136</v>
      </c>
      <c r="CU1825" t="s">
        <v>136</v>
      </c>
      <c r="CV1825" t="s">
        <v>134</v>
      </c>
      <c r="CW1825" t="s">
        <v>134</v>
      </c>
      <c r="CX1825">
        <v>60</v>
      </c>
      <c r="CY1825" t="s">
        <v>134</v>
      </c>
      <c r="CZ1825" t="s">
        <v>136</v>
      </c>
      <c r="DA1825" t="s">
        <v>134</v>
      </c>
      <c r="DB1825" t="s">
        <v>134</v>
      </c>
      <c r="DC1825" t="s">
        <v>134</v>
      </c>
      <c r="DD1825" t="s">
        <v>136</v>
      </c>
      <c r="DF1825" t="s">
        <v>3886</v>
      </c>
      <c r="DG1825" t="s">
        <v>20751</v>
      </c>
      <c r="DH1825" t="s">
        <v>20752</v>
      </c>
      <c r="DI1825" t="s">
        <v>2685</v>
      </c>
      <c r="DJ1825" s="4">
        <v>43558</v>
      </c>
      <c r="DK1825" t="s">
        <v>7945</v>
      </c>
      <c r="DL1825" t="s">
        <v>134</v>
      </c>
      <c r="DM1825">
        <v>7</v>
      </c>
      <c r="DN1825" t="s">
        <v>20753</v>
      </c>
      <c r="DO1825" t="s">
        <v>20754</v>
      </c>
      <c r="DP1825" t="s">
        <v>2685</v>
      </c>
      <c r="DQ1825" t="str">
        <f>"43558"</f>
        <v>43558</v>
      </c>
      <c r="DR1825" t="s">
        <v>7945</v>
      </c>
      <c r="DS1825" t="s">
        <v>4162</v>
      </c>
      <c r="DT1825">
        <v>9</v>
      </c>
      <c r="DU1825">
        <v>48</v>
      </c>
      <c r="DV1825" t="s">
        <v>134</v>
      </c>
      <c r="DW1825" t="s">
        <v>134</v>
      </c>
      <c r="DX1825" t="s">
        <v>134</v>
      </c>
      <c r="DY1825" t="s">
        <v>136</v>
      </c>
      <c r="DZ1825">
        <v>1</v>
      </c>
      <c r="EA1825" t="s">
        <v>136</v>
      </c>
      <c r="EC1825" s="5">
        <v>12.68</v>
      </c>
      <c r="ED1825" s="5">
        <v>55</v>
      </c>
      <c r="EE1825">
        <v>16168020758</v>
      </c>
      <c r="EF1825" t="s">
        <v>2592</v>
      </c>
      <c r="EG1825" t="s">
        <v>155</v>
      </c>
      <c r="EH1825">
        <v>0</v>
      </c>
    </row>
    <row r="1826" spans="1:138" ht="15" customHeight="1" x14ac:dyDescent="0.35">
      <c r="A1826" t="s">
        <v>13992</v>
      </c>
      <c r="B1826" t="s">
        <v>157</v>
      </c>
      <c r="C1826" s="1">
        <v>44139.619455208333</v>
      </c>
      <c r="D1826" s="1">
        <v>44181</v>
      </c>
      <c r="E1826" t="s">
        <v>133</v>
      </c>
      <c r="F1826" t="s">
        <v>136</v>
      </c>
      <c r="G1826" t="s">
        <v>135</v>
      </c>
      <c r="H1826" t="s">
        <v>136</v>
      </c>
      <c r="I1826" t="s">
        <v>13993</v>
      </c>
      <c r="J1826" t="s">
        <v>13994</v>
      </c>
      <c r="K1826" t="s">
        <v>13995</v>
      </c>
      <c r="L1826" t="s">
        <v>13996</v>
      </c>
      <c r="M1826" t="s">
        <v>1244</v>
      </c>
      <c r="N1826" t="s">
        <v>246</v>
      </c>
      <c r="O1826" s="4">
        <v>70462</v>
      </c>
      <c r="P1826" t="s">
        <v>140</v>
      </c>
      <c r="R1826">
        <v>12252783149</v>
      </c>
      <c r="T1826">
        <v>111333</v>
      </c>
      <c r="U1826" t="s">
        <v>13997</v>
      </c>
      <c r="V1826" t="s">
        <v>13998</v>
      </c>
      <c r="W1826" t="s">
        <v>229</v>
      </c>
      <c r="X1826" t="s">
        <v>164</v>
      </c>
      <c r="Y1826" t="s">
        <v>13995</v>
      </c>
      <c r="Z1826" t="s">
        <v>13996</v>
      </c>
      <c r="AA1826" t="s">
        <v>1244</v>
      </c>
      <c r="AB1826" t="s">
        <v>246</v>
      </c>
      <c r="AC1826" s="4">
        <v>70462</v>
      </c>
      <c r="AD1826" t="s">
        <v>140</v>
      </c>
      <c r="AF1826">
        <v>12252783149</v>
      </c>
      <c r="AH1826" t="s">
        <v>13999</v>
      </c>
      <c r="AI1826" t="s">
        <v>168</v>
      </c>
      <c r="AJ1826" t="s">
        <v>1977</v>
      </c>
      <c r="AK1826" t="s">
        <v>1978</v>
      </c>
      <c r="AL1826" t="s">
        <v>1979</v>
      </c>
      <c r="AM1826" t="s">
        <v>1980</v>
      </c>
      <c r="AN1826" t="s">
        <v>1981</v>
      </c>
      <c r="AO1826" t="s">
        <v>1982</v>
      </c>
      <c r="AP1826" t="s">
        <v>246</v>
      </c>
      <c r="AQ1826" s="4">
        <v>70754</v>
      </c>
      <c r="AR1826" t="s">
        <v>140</v>
      </c>
      <c r="AT1826">
        <v>12256863033</v>
      </c>
      <c r="AV1826" t="s">
        <v>1983</v>
      </c>
      <c r="AW1826" t="s">
        <v>1984</v>
      </c>
      <c r="AZ1826" t="s">
        <v>175</v>
      </c>
      <c r="BA1826" t="s">
        <v>176</v>
      </c>
      <c r="BB1826" t="s">
        <v>136</v>
      </c>
      <c r="BC1826" t="s">
        <v>136</v>
      </c>
      <c r="BD1826" t="s">
        <v>148</v>
      </c>
      <c r="BE1826" t="s">
        <v>136</v>
      </c>
      <c r="BF1826" t="s">
        <v>136</v>
      </c>
      <c r="BG1826" t="s">
        <v>134</v>
      </c>
      <c r="BH1826" t="s">
        <v>136</v>
      </c>
      <c r="BN1826" t="s">
        <v>14000</v>
      </c>
      <c r="BO1826" t="s">
        <v>14001</v>
      </c>
      <c r="BP1826">
        <v>6</v>
      </c>
      <c r="BQ1826">
        <v>6</v>
      </c>
      <c r="BR1826">
        <v>6</v>
      </c>
      <c r="BS1826" s="1">
        <v>44206</v>
      </c>
      <c r="BT1826" s="1">
        <v>44348</v>
      </c>
      <c r="BU1826" s="1">
        <v>44206</v>
      </c>
      <c r="BV1826" s="1">
        <v>44348</v>
      </c>
      <c r="BW1826" t="s">
        <v>136</v>
      </c>
      <c r="BX1826">
        <v>35</v>
      </c>
      <c r="BY1826">
        <v>0</v>
      </c>
      <c r="BZ1826">
        <v>6</v>
      </c>
      <c r="CA1826">
        <v>6</v>
      </c>
      <c r="CB1826">
        <v>6</v>
      </c>
      <c r="CC1826">
        <v>6</v>
      </c>
      <c r="CD1826">
        <v>6</v>
      </c>
      <c r="CE1826">
        <v>5</v>
      </c>
      <c r="CF1826" t="str">
        <f>"7:00 AM"</f>
        <v>7:00 AM</v>
      </c>
      <c r="CG1826" t="str">
        <f>"1:00 PM"</f>
        <v>1:00 PM</v>
      </c>
      <c r="CH1826" s="5">
        <v>11.83</v>
      </c>
      <c r="CI1826" t="s">
        <v>146</v>
      </c>
      <c r="CJ1826">
        <v>2</v>
      </c>
      <c r="CK1826" t="s">
        <v>14002</v>
      </c>
      <c r="CL1826" t="s">
        <v>134</v>
      </c>
      <c r="CM1826" t="s">
        <v>147</v>
      </c>
      <c r="CN1826" t="s">
        <v>148</v>
      </c>
      <c r="CO1826" s="2" t="s">
        <v>14003</v>
      </c>
      <c r="CP1826" t="s">
        <v>149</v>
      </c>
      <c r="CQ1826">
        <v>0</v>
      </c>
      <c r="CR1826">
        <v>0</v>
      </c>
      <c r="CS1826" t="s">
        <v>136</v>
      </c>
      <c r="CT1826" t="s">
        <v>136</v>
      </c>
      <c r="CU1826" t="s">
        <v>136</v>
      </c>
      <c r="CV1826" t="s">
        <v>134</v>
      </c>
      <c r="CW1826" t="s">
        <v>134</v>
      </c>
      <c r="CX1826">
        <v>50</v>
      </c>
      <c r="CY1826" t="s">
        <v>134</v>
      </c>
      <c r="CZ1826" t="s">
        <v>134</v>
      </c>
      <c r="DA1826" t="s">
        <v>134</v>
      </c>
      <c r="DB1826" t="s">
        <v>134</v>
      </c>
      <c r="DC1826" t="s">
        <v>134</v>
      </c>
      <c r="DD1826" t="s">
        <v>136</v>
      </c>
      <c r="DF1826" s="2" t="s">
        <v>14004</v>
      </c>
      <c r="DG1826" t="s">
        <v>13995</v>
      </c>
      <c r="DH1826" t="s">
        <v>1244</v>
      </c>
      <c r="DI1826" t="s">
        <v>246</v>
      </c>
      <c r="DJ1826" s="4">
        <v>70462</v>
      </c>
      <c r="DK1826" t="s">
        <v>9511</v>
      </c>
      <c r="DL1826" t="s">
        <v>134</v>
      </c>
      <c r="DM1826">
        <v>2</v>
      </c>
      <c r="DN1826" t="s">
        <v>14005</v>
      </c>
      <c r="DO1826" t="s">
        <v>1244</v>
      </c>
      <c r="DP1826" t="s">
        <v>246</v>
      </c>
      <c r="DQ1826" t="str">
        <f>"70462"</f>
        <v>70462</v>
      </c>
      <c r="DR1826" t="s">
        <v>9511</v>
      </c>
      <c r="DS1826" t="s">
        <v>497</v>
      </c>
      <c r="DT1826">
        <v>1</v>
      </c>
      <c r="DU1826">
        <v>10</v>
      </c>
      <c r="DV1826" t="s">
        <v>134</v>
      </c>
      <c r="DW1826" t="s">
        <v>134</v>
      </c>
      <c r="DX1826" t="s">
        <v>134</v>
      </c>
      <c r="DY1826" t="s">
        <v>136</v>
      </c>
      <c r="DZ1826">
        <v>1</v>
      </c>
      <c r="EA1826" t="s">
        <v>136</v>
      </c>
      <c r="EC1826" s="5">
        <v>12.68</v>
      </c>
      <c r="ED1826" s="5">
        <v>55</v>
      </c>
      <c r="EE1826">
        <v>12252783149</v>
      </c>
      <c r="EF1826" t="s">
        <v>13999</v>
      </c>
      <c r="EG1826" t="s">
        <v>1989</v>
      </c>
      <c r="EH1826">
        <v>3</v>
      </c>
    </row>
    <row r="1827" spans="1:138" ht="15" customHeight="1" x14ac:dyDescent="0.35">
      <c r="A1827" t="s">
        <v>5727</v>
      </c>
      <c r="B1827" t="s">
        <v>157</v>
      </c>
      <c r="C1827" s="1">
        <v>44152.670801157408</v>
      </c>
      <c r="D1827" s="1">
        <v>44181</v>
      </c>
      <c r="E1827" t="s">
        <v>133</v>
      </c>
      <c r="F1827" t="s">
        <v>136</v>
      </c>
      <c r="G1827" t="s">
        <v>135</v>
      </c>
      <c r="H1827" t="s">
        <v>136</v>
      </c>
      <c r="I1827" t="s">
        <v>5728</v>
      </c>
      <c r="K1827" t="s">
        <v>5729</v>
      </c>
      <c r="M1827" t="s">
        <v>2450</v>
      </c>
      <c r="N1827" t="s">
        <v>246</v>
      </c>
      <c r="O1827" s="4">
        <v>70578</v>
      </c>
      <c r="P1827" t="s">
        <v>140</v>
      </c>
      <c r="R1827">
        <v>13375813300</v>
      </c>
      <c r="T1827">
        <v>112512</v>
      </c>
      <c r="U1827" t="s">
        <v>5730</v>
      </c>
      <c r="V1827" t="s">
        <v>665</v>
      </c>
      <c r="X1827" t="s">
        <v>164</v>
      </c>
      <c r="Y1827" t="s">
        <v>5729</v>
      </c>
      <c r="Z1827" t="s">
        <v>148</v>
      </c>
      <c r="AA1827" t="s">
        <v>2450</v>
      </c>
      <c r="AB1827" t="s">
        <v>246</v>
      </c>
      <c r="AC1827" s="4">
        <v>70578</v>
      </c>
      <c r="AD1827" t="s">
        <v>140</v>
      </c>
      <c r="AF1827">
        <v>13375813300</v>
      </c>
      <c r="AH1827" t="s">
        <v>1571</v>
      </c>
      <c r="AI1827" t="s">
        <v>168</v>
      </c>
      <c r="AJ1827" t="s">
        <v>1565</v>
      </c>
      <c r="AK1827" t="s">
        <v>1566</v>
      </c>
      <c r="AL1827" t="s">
        <v>1567</v>
      </c>
      <c r="AM1827" t="s">
        <v>1568</v>
      </c>
      <c r="AN1827" t="s">
        <v>1569</v>
      </c>
      <c r="AO1827" t="s">
        <v>1570</v>
      </c>
      <c r="AP1827" t="s">
        <v>537</v>
      </c>
      <c r="AQ1827" s="4">
        <v>27536</v>
      </c>
      <c r="AR1827" t="s">
        <v>140</v>
      </c>
      <c r="AT1827">
        <v>14349173294</v>
      </c>
      <c r="AV1827" t="s">
        <v>2442</v>
      </c>
      <c r="AW1827" t="s">
        <v>1572</v>
      </c>
      <c r="AZ1827" t="s">
        <v>334</v>
      </c>
      <c r="BA1827" t="s">
        <v>335</v>
      </c>
      <c r="BB1827" t="s">
        <v>136</v>
      </c>
      <c r="BC1827" t="s">
        <v>136</v>
      </c>
      <c r="BD1827" t="s">
        <v>148</v>
      </c>
      <c r="BE1827" t="s">
        <v>136</v>
      </c>
      <c r="BF1827" t="s">
        <v>136</v>
      </c>
      <c r="BG1827" t="s">
        <v>134</v>
      </c>
      <c r="BH1827" t="s">
        <v>136</v>
      </c>
      <c r="BN1827" t="s">
        <v>5731</v>
      </c>
      <c r="BO1827" t="s">
        <v>1574</v>
      </c>
      <c r="BP1827">
        <v>4</v>
      </c>
      <c r="BQ1827">
        <v>4</v>
      </c>
      <c r="BR1827">
        <v>4</v>
      </c>
      <c r="BS1827" s="1">
        <v>44200</v>
      </c>
      <c r="BT1827" s="1">
        <v>44377</v>
      </c>
      <c r="BU1827" s="1">
        <v>44200</v>
      </c>
      <c r="BV1827" s="1">
        <v>44377</v>
      </c>
      <c r="BW1827" t="s">
        <v>136</v>
      </c>
      <c r="BX1827">
        <v>40</v>
      </c>
      <c r="BY1827">
        <v>0</v>
      </c>
      <c r="BZ1827">
        <v>7</v>
      </c>
      <c r="CA1827">
        <v>7</v>
      </c>
      <c r="CB1827">
        <v>7</v>
      </c>
      <c r="CC1827">
        <v>7</v>
      </c>
      <c r="CD1827">
        <v>7</v>
      </c>
      <c r="CE1827">
        <v>5</v>
      </c>
      <c r="CF1827" t="str">
        <f>"7:00 AM"</f>
        <v>7:00 AM</v>
      </c>
      <c r="CG1827" t="str">
        <f>"4:00 PM"</f>
        <v>4:00 PM</v>
      </c>
      <c r="CH1827" s="5">
        <v>11.83</v>
      </c>
      <c r="CI1827" t="s">
        <v>146</v>
      </c>
      <c r="CL1827" t="s">
        <v>134</v>
      </c>
      <c r="CM1827" t="s">
        <v>147</v>
      </c>
      <c r="CN1827" t="s">
        <v>148</v>
      </c>
      <c r="CO1827" s="2" t="s">
        <v>5732</v>
      </c>
      <c r="CP1827" t="s">
        <v>149</v>
      </c>
      <c r="CQ1827">
        <v>3</v>
      </c>
      <c r="CR1827">
        <v>0</v>
      </c>
      <c r="CS1827" t="s">
        <v>136</v>
      </c>
      <c r="CT1827" t="s">
        <v>136</v>
      </c>
      <c r="CU1827" t="s">
        <v>134</v>
      </c>
      <c r="CV1827" t="s">
        <v>134</v>
      </c>
      <c r="CW1827" t="s">
        <v>134</v>
      </c>
      <c r="CX1827">
        <v>70</v>
      </c>
      <c r="CY1827" t="s">
        <v>134</v>
      </c>
      <c r="CZ1827" t="s">
        <v>134</v>
      </c>
      <c r="DA1827" t="s">
        <v>134</v>
      </c>
      <c r="DB1827" t="s">
        <v>134</v>
      </c>
      <c r="DC1827" t="s">
        <v>134</v>
      </c>
      <c r="DD1827" t="s">
        <v>136</v>
      </c>
      <c r="DF1827" t="s">
        <v>1576</v>
      </c>
      <c r="DG1827" t="s">
        <v>5729</v>
      </c>
      <c r="DH1827" t="s">
        <v>2450</v>
      </c>
      <c r="DI1827" t="s">
        <v>246</v>
      </c>
      <c r="DJ1827" s="4">
        <v>70545</v>
      </c>
      <c r="DK1827" t="s">
        <v>268</v>
      </c>
      <c r="DL1827" t="s">
        <v>136</v>
      </c>
      <c r="DM1827">
        <v>2</v>
      </c>
      <c r="DN1827" t="s">
        <v>5729</v>
      </c>
      <c r="DO1827" t="s">
        <v>2450</v>
      </c>
      <c r="DP1827" t="s">
        <v>246</v>
      </c>
      <c r="DQ1827" t="str">
        <f>"70545"</f>
        <v>70545</v>
      </c>
      <c r="DR1827" t="s">
        <v>268</v>
      </c>
      <c r="DS1827" t="s">
        <v>3109</v>
      </c>
      <c r="DT1827">
        <v>1</v>
      </c>
      <c r="DU1827">
        <v>5</v>
      </c>
      <c r="DV1827" t="s">
        <v>134</v>
      </c>
      <c r="DW1827" t="s">
        <v>134</v>
      </c>
      <c r="DX1827" t="s">
        <v>134</v>
      </c>
      <c r="DY1827" t="s">
        <v>136</v>
      </c>
      <c r="DZ1827">
        <v>1</v>
      </c>
      <c r="EA1827" t="s">
        <v>136</v>
      </c>
      <c r="EC1827" s="5">
        <v>12.68</v>
      </c>
      <c r="ED1827" s="5">
        <v>55</v>
      </c>
      <c r="EE1827">
        <v>13375813300</v>
      </c>
      <c r="EF1827" t="s">
        <v>148</v>
      </c>
      <c r="EG1827" t="s">
        <v>271</v>
      </c>
      <c r="EH1827">
        <v>3</v>
      </c>
    </row>
    <row r="1828" spans="1:138" ht="15" customHeight="1" x14ac:dyDescent="0.35">
      <c r="A1828" t="s">
        <v>18860</v>
      </c>
      <c r="B1828" t="s">
        <v>157</v>
      </c>
      <c r="C1828" s="1">
        <v>44145.630267824075</v>
      </c>
      <c r="D1828" s="1">
        <v>44181</v>
      </c>
      <c r="E1828" t="s">
        <v>133</v>
      </c>
      <c r="F1828" t="s">
        <v>136</v>
      </c>
      <c r="G1828" t="s">
        <v>135</v>
      </c>
      <c r="H1828" t="s">
        <v>136</v>
      </c>
      <c r="I1828" t="s">
        <v>18861</v>
      </c>
      <c r="K1828" t="s">
        <v>18862</v>
      </c>
      <c r="M1828" t="s">
        <v>771</v>
      </c>
      <c r="N1828" t="s">
        <v>246</v>
      </c>
      <c r="O1828" s="4">
        <v>70535</v>
      </c>
      <c r="P1828" t="s">
        <v>140</v>
      </c>
      <c r="R1828">
        <v>13373050490</v>
      </c>
      <c r="T1828">
        <v>112512</v>
      </c>
      <c r="U1828" t="s">
        <v>11047</v>
      </c>
      <c r="V1828" t="s">
        <v>3951</v>
      </c>
      <c r="X1828" t="s">
        <v>164</v>
      </c>
      <c r="Y1828" t="s">
        <v>18863</v>
      </c>
      <c r="AA1828" t="s">
        <v>771</v>
      </c>
      <c r="AB1828" t="s">
        <v>246</v>
      </c>
      <c r="AC1828" s="4">
        <v>70535</v>
      </c>
      <c r="AD1828" t="s">
        <v>140</v>
      </c>
      <c r="AF1828">
        <v>13373050490</v>
      </c>
      <c r="AH1828" t="s">
        <v>18864</v>
      </c>
      <c r="AI1828" t="s">
        <v>168</v>
      </c>
      <c r="AJ1828" t="s">
        <v>2425</v>
      </c>
      <c r="AK1828" t="s">
        <v>2426</v>
      </c>
      <c r="AL1828" t="s">
        <v>509</v>
      </c>
      <c r="AM1828" t="s">
        <v>2427</v>
      </c>
      <c r="AO1828" t="s">
        <v>345</v>
      </c>
      <c r="AP1828" t="s">
        <v>246</v>
      </c>
      <c r="AQ1828" s="4">
        <v>70526</v>
      </c>
      <c r="AR1828" t="s">
        <v>140</v>
      </c>
      <c r="AT1828">
        <v>13377835693</v>
      </c>
      <c r="AU1828">
        <v>3010</v>
      </c>
      <c r="AV1828" t="s">
        <v>2428</v>
      </c>
      <c r="AW1828" t="s">
        <v>2429</v>
      </c>
      <c r="AZ1828" t="s">
        <v>334</v>
      </c>
      <c r="BA1828" t="s">
        <v>335</v>
      </c>
      <c r="BB1828" t="s">
        <v>136</v>
      </c>
      <c r="BC1828" t="s">
        <v>136</v>
      </c>
      <c r="BD1828" t="s">
        <v>148</v>
      </c>
      <c r="BE1828" t="s">
        <v>136</v>
      </c>
      <c r="BF1828" t="s">
        <v>136</v>
      </c>
      <c r="BG1828" t="s">
        <v>134</v>
      </c>
      <c r="BH1828" t="s">
        <v>136</v>
      </c>
      <c r="BN1828" t="s">
        <v>18865</v>
      </c>
      <c r="BO1828" t="s">
        <v>18866</v>
      </c>
      <c r="BP1828">
        <v>2</v>
      </c>
      <c r="BQ1828">
        <v>2</v>
      </c>
      <c r="BR1828">
        <v>2</v>
      </c>
      <c r="BS1828" s="1">
        <v>44201</v>
      </c>
      <c r="BT1828" s="1">
        <v>44440</v>
      </c>
      <c r="BU1828" s="1">
        <v>44201</v>
      </c>
      <c r="BV1828" s="1">
        <v>44440</v>
      </c>
      <c r="BW1828" t="s">
        <v>136</v>
      </c>
      <c r="BX1828">
        <v>35</v>
      </c>
      <c r="BY1828">
        <v>0</v>
      </c>
      <c r="BZ1828">
        <v>6</v>
      </c>
      <c r="CA1828">
        <v>6</v>
      </c>
      <c r="CB1828">
        <v>6</v>
      </c>
      <c r="CC1828">
        <v>6</v>
      </c>
      <c r="CD1828">
        <v>6</v>
      </c>
      <c r="CE1828">
        <v>5</v>
      </c>
      <c r="CF1828" t="str">
        <f>"7:00 AM"</f>
        <v>7:00 AM</v>
      </c>
      <c r="CG1828" t="str">
        <f>"1:00 PM"</f>
        <v>1:00 PM</v>
      </c>
      <c r="CH1828" s="5">
        <v>11.83</v>
      </c>
      <c r="CI1828" t="s">
        <v>146</v>
      </c>
      <c r="CL1828" t="s">
        <v>134</v>
      </c>
      <c r="CM1828" t="s">
        <v>147</v>
      </c>
      <c r="CN1828" t="s">
        <v>148</v>
      </c>
      <c r="CO1828" t="s">
        <v>2548</v>
      </c>
      <c r="CP1828" t="s">
        <v>149</v>
      </c>
      <c r="CQ1828">
        <v>0</v>
      </c>
      <c r="CR1828">
        <v>0</v>
      </c>
      <c r="CS1828" t="s">
        <v>136</v>
      </c>
      <c r="CT1828" t="s">
        <v>136</v>
      </c>
      <c r="CU1828" t="s">
        <v>136</v>
      </c>
      <c r="CV1828" t="s">
        <v>134</v>
      </c>
      <c r="CW1828" t="s">
        <v>134</v>
      </c>
      <c r="CX1828">
        <v>50</v>
      </c>
      <c r="CY1828" t="s">
        <v>134</v>
      </c>
      <c r="CZ1828" t="s">
        <v>134</v>
      </c>
      <c r="DA1828" t="s">
        <v>134</v>
      </c>
      <c r="DB1828" t="s">
        <v>134</v>
      </c>
      <c r="DC1828" t="s">
        <v>134</v>
      </c>
      <c r="DD1828" t="s">
        <v>136</v>
      </c>
      <c r="DF1828" t="s">
        <v>2433</v>
      </c>
      <c r="DG1828" t="s">
        <v>18867</v>
      </c>
      <c r="DH1828" t="s">
        <v>1735</v>
      </c>
      <c r="DI1828" t="s">
        <v>246</v>
      </c>
      <c r="DJ1828" s="4">
        <v>70549</v>
      </c>
      <c r="DK1828" t="s">
        <v>1610</v>
      </c>
      <c r="DL1828" t="s">
        <v>136</v>
      </c>
      <c r="DM1828">
        <v>1</v>
      </c>
      <c r="DN1828" t="s">
        <v>18867</v>
      </c>
      <c r="DO1828" t="s">
        <v>1735</v>
      </c>
      <c r="DP1828" t="s">
        <v>246</v>
      </c>
      <c r="DQ1828" t="str">
        <f>"70549"</f>
        <v>70549</v>
      </c>
      <c r="DR1828" t="s">
        <v>1610</v>
      </c>
      <c r="DS1828" t="s">
        <v>18868</v>
      </c>
      <c r="DT1828">
        <v>1</v>
      </c>
      <c r="DU1828">
        <v>4</v>
      </c>
      <c r="DV1828" t="s">
        <v>136</v>
      </c>
      <c r="DW1828" t="s">
        <v>134</v>
      </c>
      <c r="DX1828" t="s">
        <v>136</v>
      </c>
      <c r="DY1828" t="s">
        <v>136</v>
      </c>
      <c r="DZ1828">
        <v>1</v>
      </c>
      <c r="EA1828" t="s">
        <v>136</v>
      </c>
      <c r="EC1828" s="5">
        <v>12.68</v>
      </c>
      <c r="ED1828" s="5">
        <v>55</v>
      </c>
      <c r="EE1828">
        <v>13373050490</v>
      </c>
      <c r="EF1828" t="s">
        <v>18864</v>
      </c>
      <c r="EG1828" t="s">
        <v>148</v>
      </c>
      <c r="EH1828">
        <v>2</v>
      </c>
    </row>
    <row r="1829" spans="1:138" ht="15" customHeight="1" x14ac:dyDescent="0.35">
      <c r="A1829" t="s">
        <v>19583</v>
      </c>
      <c r="B1829" t="s">
        <v>157</v>
      </c>
      <c r="C1829" s="1">
        <v>44151.63376423611</v>
      </c>
      <c r="D1829" s="1">
        <v>44181</v>
      </c>
      <c r="E1829" t="s">
        <v>133</v>
      </c>
      <c r="F1829" t="s">
        <v>136</v>
      </c>
      <c r="G1829" t="s">
        <v>135</v>
      </c>
      <c r="H1829" t="s">
        <v>136</v>
      </c>
      <c r="I1829" t="s">
        <v>19584</v>
      </c>
      <c r="K1829" t="s">
        <v>19585</v>
      </c>
      <c r="M1829" t="s">
        <v>19586</v>
      </c>
      <c r="N1829" t="s">
        <v>4125</v>
      </c>
      <c r="O1829" s="4">
        <v>5658</v>
      </c>
      <c r="P1829" t="s">
        <v>140</v>
      </c>
      <c r="R1829">
        <v>15186377000</v>
      </c>
      <c r="T1829">
        <v>11199</v>
      </c>
      <c r="U1829" t="s">
        <v>13880</v>
      </c>
      <c r="V1829" t="s">
        <v>1257</v>
      </c>
      <c r="X1829" t="s">
        <v>19587</v>
      </c>
      <c r="Y1829" t="s">
        <v>19588</v>
      </c>
      <c r="AA1829" t="s">
        <v>19586</v>
      </c>
      <c r="AB1829" t="s">
        <v>4125</v>
      </c>
      <c r="AC1829" s="4">
        <v>5658</v>
      </c>
      <c r="AD1829" t="s">
        <v>140</v>
      </c>
      <c r="AF1829">
        <v>15186377000</v>
      </c>
      <c r="AH1829" t="s">
        <v>19589</v>
      </c>
      <c r="AI1829" t="s">
        <v>168</v>
      </c>
      <c r="AJ1829" t="s">
        <v>4127</v>
      </c>
      <c r="AK1829" t="s">
        <v>4128</v>
      </c>
      <c r="AL1829" t="s">
        <v>1007</v>
      </c>
      <c r="AM1829" t="s">
        <v>19590</v>
      </c>
      <c r="AO1829" t="s">
        <v>4130</v>
      </c>
      <c r="AP1829" t="s">
        <v>4125</v>
      </c>
      <c r="AQ1829" s="4">
        <v>5760</v>
      </c>
      <c r="AR1829" t="s">
        <v>140</v>
      </c>
      <c r="AS1829" t="s">
        <v>19591</v>
      </c>
      <c r="AT1829">
        <v>18029482788</v>
      </c>
      <c r="AV1829" t="s">
        <v>4131</v>
      </c>
      <c r="AW1829" t="s">
        <v>4132</v>
      </c>
      <c r="AZ1829" t="s">
        <v>262</v>
      </c>
      <c r="BA1829" t="s">
        <v>263</v>
      </c>
      <c r="BB1829" t="s">
        <v>136</v>
      </c>
      <c r="BC1829" t="s">
        <v>136</v>
      </c>
      <c r="BD1829" t="s">
        <v>148</v>
      </c>
      <c r="BE1829" t="s">
        <v>136</v>
      </c>
      <c r="BF1829" t="s">
        <v>136</v>
      </c>
      <c r="BG1829" t="s">
        <v>134</v>
      </c>
      <c r="BH1829" t="s">
        <v>136</v>
      </c>
      <c r="BN1829" t="s">
        <v>19592</v>
      </c>
      <c r="BO1829" t="s">
        <v>19593</v>
      </c>
      <c r="BP1829">
        <v>3</v>
      </c>
      <c r="BQ1829">
        <v>3</v>
      </c>
      <c r="BR1829">
        <v>3</v>
      </c>
      <c r="BS1829" s="1">
        <v>44200</v>
      </c>
      <c r="BT1829" s="1">
        <v>44317</v>
      </c>
      <c r="BU1829" s="1">
        <v>44200</v>
      </c>
      <c r="BV1829" s="1">
        <v>44317</v>
      </c>
      <c r="BW1829" t="s">
        <v>136</v>
      </c>
      <c r="BX1829">
        <v>40</v>
      </c>
      <c r="BY1829">
        <v>0</v>
      </c>
      <c r="BZ1829">
        <v>7</v>
      </c>
      <c r="CA1829">
        <v>7</v>
      </c>
      <c r="CB1829">
        <v>7</v>
      </c>
      <c r="CC1829">
        <v>7</v>
      </c>
      <c r="CD1829">
        <v>7</v>
      </c>
      <c r="CE1829">
        <v>5</v>
      </c>
      <c r="CF1829" t="str">
        <f>"8:00 AM"</f>
        <v>8:00 AM</v>
      </c>
      <c r="CG1829" t="str">
        <f>"3:00 PM"</f>
        <v>3:00 PM</v>
      </c>
      <c r="CH1829" s="5">
        <v>14.29</v>
      </c>
      <c r="CI1829" t="s">
        <v>146</v>
      </c>
      <c r="CL1829" t="s">
        <v>136</v>
      </c>
      <c r="CM1829" t="s">
        <v>147</v>
      </c>
      <c r="CN1829" t="s">
        <v>148</v>
      </c>
      <c r="CO1829" s="2" t="s">
        <v>19594</v>
      </c>
      <c r="CP1829" t="s">
        <v>149</v>
      </c>
      <c r="CQ1829">
        <v>2</v>
      </c>
      <c r="CR1829">
        <v>0</v>
      </c>
      <c r="CS1829" t="s">
        <v>136</v>
      </c>
      <c r="CT1829" t="s">
        <v>136</v>
      </c>
      <c r="CU1829" t="s">
        <v>136</v>
      </c>
      <c r="CV1829" t="s">
        <v>136</v>
      </c>
      <c r="CW1829" t="s">
        <v>134</v>
      </c>
      <c r="CX1829">
        <v>50</v>
      </c>
      <c r="CY1829" t="s">
        <v>134</v>
      </c>
      <c r="CZ1829" t="s">
        <v>134</v>
      </c>
      <c r="DA1829" t="s">
        <v>134</v>
      </c>
      <c r="DB1829" t="s">
        <v>134</v>
      </c>
      <c r="DC1829" t="s">
        <v>134</v>
      </c>
      <c r="DD1829" t="s">
        <v>136</v>
      </c>
      <c r="DF1829" t="s">
        <v>149</v>
      </c>
      <c r="DG1829" s="2" t="s">
        <v>19595</v>
      </c>
      <c r="DH1829" t="s">
        <v>19586</v>
      </c>
      <c r="DI1829" t="s">
        <v>4125</v>
      </c>
      <c r="DJ1829" s="4">
        <v>5658</v>
      </c>
      <c r="DK1829" t="s">
        <v>866</v>
      </c>
      <c r="DL1829" t="s">
        <v>136</v>
      </c>
      <c r="DM1829">
        <v>1</v>
      </c>
      <c r="DN1829" t="s">
        <v>19596</v>
      </c>
      <c r="DO1829" t="s">
        <v>19597</v>
      </c>
      <c r="DP1829" t="s">
        <v>4125</v>
      </c>
      <c r="DQ1829" t="str">
        <f>"05658"</f>
        <v>05658</v>
      </c>
      <c r="DR1829" t="s">
        <v>866</v>
      </c>
      <c r="DS1829" t="s">
        <v>19598</v>
      </c>
      <c r="DT1829">
        <v>1</v>
      </c>
      <c r="DU1829">
        <v>4</v>
      </c>
      <c r="DV1829" t="s">
        <v>136</v>
      </c>
      <c r="DW1829" t="s">
        <v>134</v>
      </c>
      <c r="DX1829" t="s">
        <v>134</v>
      </c>
      <c r="DY1829" t="s">
        <v>136</v>
      </c>
      <c r="DZ1829">
        <v>1</v>
      </c>
      <c r="EA1829" t="s">
        <v>136</v>
      </c>
      <c r="EC1829" s="5">
        <v>12.68</v>
      </c>
      <c r="ED1829" s="5">
        <v>55</v>
      </c>
      <c r="EE1829">
        <v>15186377000</v>
      </c>
      <c r="EF1829" t="s">
        <v>19589</v>
      </c>
      <c r="EG1829" t="s">
        <v>148</v>
      </c>
      <c r="EH1829">
        <v>0</v>
      </c>
    </row>
    <row r="1830" spans="1:138" ht="15" customHeight="1" x14ac:dyDescent="0.35">
      <c r="A1830" t="s">
        <v>3215</v>
      </c>
      <c r="B1830" t="s">
        <v>157</v>
      </c>
      <c r="C1830" s="1">
        <v>44145.514656597225</v>
      </c>
      <c r="D1830" s="1">
        <v>44181</v>
      </c>
      <c r="E1830" t="s">
        <v>133</v>
      </c>
      <c r="F1830" t="s">
        <v>134</v>
      </c>
      <c r="G1830" t="s">
        <v>135</v>
      </c>
      <c r="H1830" t="s">
        <v>136</v>
      </c>
      <c r="I1830" t="s">
        <v>3216</v>
      </c>
      <c r="K1830" t="s">
        <v>3217</v>
      </c>
      <c r="M1830" t="s">
        <v>3218</v>
      </c>
      <c r="N1830" t="s">
        <v>139</v>
      </c>
      <c r="O1830" s="4">
        <v>33890</v>
      </c>
      <c r="P1830" t="s">
        <v>140</v>
      </c>
      <c r="R1830">
        <v>18637358319</v>
      </c>
      <c r="T1830">
        <v>1129</v>
      </c>
      <c r="U1830" t="s">
        <v>3219</v>
      </c>
      <c r="V1830" t="s">
        <v>3220</v>
      </c>
      <c r="W1830" t="s">
        <v>816</v>
      </c>
      <c r="X1830" t="s">
        <v>164</v>
      </c>
      <c r="Y1830" t="s">
        <v>3221</v>
      </c>
      <c r="AA1830" t="s">
        <v>3218</v>
      </c>
      <c r="AB1830" t="s">
        <v>139</v>
      </c>
      <c r="AC1830" s="4">
        <v>33890</v>
      </c>
      <c r="AD1830" t="s">
        <v>140</v>
      </c>
      <c r="AF1830">
        <v>18637351679</v>
      </c>
      <c r="AH1830" t="s">
        <v>2325</v>
      </c>
      <c r="AI1830" t="s">
        <v>168</v>
      </c>
      <c r="AJ1830" t="s">
        <v>2326</v>
      </c>
      <c r="AK1830" t="s">
        <v>2327</v>
      </c>
      <c r="AL1830" t="s">
        <v>2328</v>
      </c>
      <c r="AM1830" t="s">
        <v>2329</v>
      </c>
      <c r="AO1830" t="s">
        <v>152</v>
      </c>
      <c r="AP1830" t="s">
        <v>139</v>
      </c>
      <c r="AQ1830" s="4">
        <v>33852</v>
      </c>
      <c r="AR1830" t="s">
        <v>140</v>
      </c>
      <c r="AS1830" t="s">
        <v>1249</v>
      </c>
      <c r="AT1830">
        <v>18634655550</v>
      </c>
      <c r="AV1830" t="s">
        <v>2325</v>
      </c>
      <c r="AW1830" t="s">
        <v>2330</v>
      </c>
      <c r="AZ1830" t="s">
        <v>334</v>
      </c>
      <c r="BA1830" t="s">
        <v>335</v>
      </c>
      <c r="BB1830" t="s">
        <v>134</v>
      </c>
      <c r="BC1830" t="s">
        <v>134</v>
      </c>
      <c r="BD1830" t="s">
        <v>134</v>
      </c>
      <c r="BE1830" t="s">
        <v>134</v>
      </c>
      <c r="BF1830" t="s">
        <v>136</v>
      </c>
      <c r="BG1830" t="s">
        <v>134</v>
      </c>
      <c r="BH1830" t="s">
        <v>136</v>
      </c>
      <c r="BN1830" t="s">
        <v>3222</v>
      </c>
      <c r="BO1830" t="s">
        <v>3223</v>
      </c>
      <c r="BP1830">
        <v>12</v>
      </c>
      <c r="BQ1830">
        <v>12</v>
      </c>
      <c r="BR1830">
        <v>12</v>
      </c>
      <c r="BS1830" s="1">
        <v>44197</v>
      </c>
      <c r="BT1830" s="1">
        <v>44499</v>
      </c>
      <c r="BU1830" s="1">
        <v>44197</v>
      </c>
      <c r="BV1830" s="1">
        <v>44499</v>
      </c>
      <c r="BW1830" t="s">
        <v>136</v>
      </c>
      <c r="BX1830">
        <v>36</v>
      </c>
      <c r="BY1830">
        <v>0</v>
      </c>
      <c r="BZ1830">
        <v>6</v>
      </c>
      <c r="CA1830">
        <v>6</v>
      </c>
      <c r="CB1830">
        <v>6</v>
      </c>
      <c r="CC1830">
        <v>6</v>
      </c>
      <c r="CD1830">
        <v>6</v>
      </c>
      <c r="CE1830">
        <v>6</v>
      </c>
      <c r="CF1830" t="str">
        <f>"7:30 AM"</f>
        <v>7:30 AM</v>
      </c>
      <c r="CG1830" t="str">
        <f>"1:30 PM"</f>
        <v>1:30 PM</v>
      </c>
      <c r="CH1830" s="5">
        <v>11.71</v>
      </c>
      <c r="CI1830" t="s">
        <v>146</v>
      </c>
      <c r="CJ1830">
        <v>11.71</v>
      </c>
      <c r="CK1830" t="s">
        <v>3224</v>
      </c>
      <c r="CL1830" t="s">
        <v>136</v>
      </c>
      <c r="CM1830" t="s">
        <v>147</v>
      </c>
      <c r="CN1830" t="s">
        <v>148</v>
      </c>
      <c r="CO1830" t="s">
        <v>2333</v>
      </c>
      <c r="CP1830" t="s">
        <v>149</v>
      </c>
      <c r="CQ1830">
        <v>3</v>
      </c>
      <c r="CR1830">
        <v>0</v>
      </c>
      <c r="CS1830" t="s">
        <v>136</v>
      </c>
      <c r="CT1830" t="s">
        <v>136</v>
      </c>
      <c r="CU1830" t="s">
        <v>136</v>
      </c>
      <c r="CV1830" t="s">
        <v>134</v>
      </c>
      <c r="CW1830" t="s">
        <v>134</v>
      </c>
      <c r="CX1830">
        <v>50</v>
      </c>
      <c r="CY1830" t="s">
        <v>134</v>
      </c>
      <c r="CZ1830" t="s">
        <v>136</v>
      </c>
      <c r="DA1830" t="s">
        <v>134</v>
      </c>
      <c r="DB1830" t="s">
        <v>134</v>
      </c>
      <c r="DC1830" t="s">
        <v>134</v>
      </c>
      <c r="DD1830" t="s">
        <v>136</v>
      </c>
      <c r="DF1830" s="2" t="s">
        <v>3225</v>
      </c>
      <c r="DG1830" t="s">
        <v>3217</v>
      </c>
      <c r="DH1830" t="s">
        <v>3218</v>
      </c>
      <c r="DI1830" t="s">
        <v>139</v>
      </c>
      <c r="DJ1830" s="4">
        <v>33873</v>
      </c>
      <c r="DK1830" t="s">
        <v>151</v>
      </c>
      <c r="DL1830" t="s">
        <v>134</v>
      </c>
      <c r="DM1830">
        <v>20</v>
      </c>
      <c r="DN1830" t="s">
        <v>3221</v>
      </c>
      <c r="DO1830" t="s">
        <v>3218</v>
      </c>
      <c r="DP1830" t="s">
        <v>139</v>
      </c>
      <c r="DQ1830" t="str">
        <f>"33873"</f>
        <v>33873</v>
      </c>
      <c r="DR1830" t="s">
        <v>151</v>
      </c>
      <c r="DS1830" t="s">
        <v>3226</v>
      </c>
      <c r="DT1830">
        <v>1</v>
      </c>
      <c r="DU1830">
        <v>8</v>
      </c>
      <c r="DV1830" t="s">
        <v>134</v>
      </c>
      <c r="DW1830" t="s">
        <v>134</v>
      </c>
      <c r="DX1830" t="s">
        <v>134</v>
      </c>
      <c r="DY1830" t="s">
        <v>134</v>
      </c>
      <c r="DZ1830">
        <v>5</v>
      </c>
      <c r="EA1830" t="s">
        <v>136</v>
      </c>
      <c r="EC1830" s="5">
        <v>12.68</v>
      </c>
      <c r="ED1830" s="5">
        <v>55</v>
      </c>
      <c r="EE1830">
        <v>18637358319</v>
      </c>
      <c r="EF1830" t="s">
        <v>3227</v>
      </c>
      <c r="EG1830" t="s">
        <v>148</v>
      </c>
      <c r="EH1830">
        <v>0</v>
      </c>
    </row>
    <row r="1831" spans="1:138" ht="15" customHeight="1" x14ac:dyDescent="0.35">
      <c r="A1831" t="s">
        <v>22213</v>
      </c>
      <c r="B1831" t="s">
        <v>157</v>
      </c>
      <c r="C1831" s="1">
        <v>44139.665045833332</v>
      </c>
      <c r="D1831" s="1">
        <v>44181</v>
      </c>
      <c r="E1831" t="s">
        <v>133</v>
      </c>
      <c r="F1831" t="s">
        <v>136</v>
      </c>
      <c r="G1831" t="s">
        <v>135</v>
      </c>
      <c r="H1831" t="s">
        <v>136</v>
      </c>
      <c r="I1831" t="s">
        <v>22214</v>
      </c>
      <c r="K1831" t="s">
        <v>22215</v>
      </c>
      <c r="M1831" t="s">
        <v>373</v>
      </c>
      <c r="N1831" t="s">
        <v>374</v>
      </c>
      <c r="O1831" s="4">
        <v>78735</v>
      </c>
      <c r="P1831" t="s">
        <v>140</v>
      </c>
      <c r="R1831">
        <v>18178255844</v>
      </c>
      <c r="T1831">
        <v>111421</v>
      </c>
      <c r="U1831" t="s">
        <v>2019</v>
      </c>
      <c r="V1831" t="s">
        <v>3879</v>
      </c>
      <c r="X1831" t="s">
        <v>2178</v>
      </c>
      <c r="Y1831" t="s">
        <v>22215</v>
      </c>
      <c r="Z1831" t="s">
        <v>22216</v>
      </c>
      <c r="AA1831" t="s">
        <v>373</v>
      </c>
      <c r="AB1831" t="s">
        <v>374</v>
      </c>
      <c r="AC1831" s="4">
        <v>78735</v>
      </c>
      <c r="AD1831" t="s">
        <v>140</v>
      </c>
      <c r="AF1831">
        <v>18178255844</v>
      </c>
      <c r="AH1831" t="s">
        <v>897</v>
      </c>
      <c r="AI1831" t="s">
        <v>168</v>
      </c>
      <c r="AJ1831" t="s">
        <v>621</v>
      </c>
      <c r="AK1831" t="s">
        <v>898</v>
      </c>
      <c r="AL1831" t="s">
        <v>899</v>
      </c>
      <c r="AM1831" t="s">
        <v>900</v>
      </c>
      <c r="AO1831" t="s">
        <v>901</v>
      </c>
      <c r="AP1831" t="s">
        <v>374</v>
      </c>
      <c r="AQ1831" s="4">
        <v>78260</v>
      </c>
      <c r="AR1831" t="s">
        <v>140</v>
      </c>
      <c r="AT1831">
        <v>12104820641</v>
      </c>
      <c r="AV1831" t="s">
        <v>902</v>
      </c>
      <c r="AW1831" t="s">
        <v>903</v>
      </c>
      <c r="AZ1831" t="s">
        <v>821</v>
      </c>
      <c r="BA1831" t="s">
        <v>822</v>
      </c>
      <c r="BB1831" t="s">
        <v>136</v>
      </c>
      <c r="BC1831" t="s">
        <v>136</v>
      </c>
      <c r="BD1831" t="s">
        <v>148</v>
      </c>
      <c r="BE1831" t="s">
        <v>136</v>
      </c>
      <c r="BF1831" t="s">
        <v>136</v>
      </c>
      <c r="BG1831" t="s">
        <v>134</v>
      </c>
      <c r="BH1831" t="s">
        <v>136</v>
      </c>
      <c r="BN1831" t="s">
        <v>22217</v>
      </c>
      <c r="BO1831" t="s">
        <v>905</v>
      </c>
      <c r="BP1831">
        <v>6</v>
      </c>
      <c r="BQ1831">
        <v>6</v>
      </c>
      <c r="BR1831">
        <v>6</v>
      </c>
      <c r="BS1831" s="1">
        <v>44211</v>
      </c>
      <c r="BT1831" s="1">
        <v>44500</v>
      </c>
      <c r="BU1831" s="1">
        <v>44211</v>
      </c>
      <c r="BV1831" s="1">
        <v>44500</v>
      </c>
      <c r="BW1831" t="s">
        <v>136</v>
      </c>
      <c r="BX1831">
        <v>40</v>
      </c>
      <c r="BY1831">
        <v>0</v>
      </c>
      <c r="BZ1831">
        <v>8</v>
      </c>
      <c r="CA1831">
        <v>8</v>
      </c>
      <c r="CB1831">
        <v>8</v>
      </c>
      <c r="CC1831">
        <v>8</v>
      </c>
      <c r="CD1831">
        <v>8</v>
      </c>
      <c r="CE1831">
        <v>0</v>
      </c>
      <c r="CF1831" t="str">
        <f>"7:00 AM"</f>
        <v>7:00 AM</v>
      </c>
      <c r="CG1831" t="str">
        <f>"4:00 PM"</f>
        <v>4:00 PM</v>
      </c>
      <c r="CH1831" s="5">
        <v>12.67</v>
      </c>
      <c r="CI1831" t="s">
        <v>146</v>
      </c>
      <c r="CL1831" t="s">
        <v>134</v>
      </c>
      <c r="CM1831" t="s">
        <v>147</v>
      </c>
      <c r="CN1831" t="s">
        <v>148</v>
      </c>
      <c r="CO1831" t="s">
        <v>3661</v>
      </c>
      <c r="CP1831" t="s">
        <v>149</v>
      </c>
      <c r="CQ1831">
        <v>3</v>
      </c>
      <c r="CR1831">
        <v>0</v>
      </c>
      <c r="CS1831" t="s">
        <v>136</v>
      </c>
      <c r="CT1831" t="s">
        <v>136</v>
      </c>
      <c r="CU1831" t="s">
        <v>136</v>
      </c>
      <c r="CV1831" t="s">
        <v>136</v>
      </c>
      <c r="CW1831" t="s">
        <v>134</v>
      </c>
      <c r="CX1831">
        <v>50</v>
      </c>
      <c r="CY1831" t="s">
        <v>134</v>
      </c>
      <c r="CZ1831" t="s">
        <v>134</v>
      </c>
      <c r="DA1831" t="s">
        <v>134</v>
      </c>
      <c r="DB1831" t="s">
        <v>134</v>
      </c>
      <c r="DC1831" t="s">
        <v>134</v>
      </c>
      <c r="DD1831" t="s">
        <v>136</v>
      </c>
      <c r="DF1831" t="s">
        <v>149</v>
      </c>
      <c r="DG1831" t="s">
        <v>22218</v>
      </c>
      <c r="DH1831" t="s">
        <v>22219</v>
      </c>
      <c r="DI1831" t="s">
        <v>374</v>
      </c>
      <c r="DJ1831" s="4">
        <v>79562</v>
      </c>
      <c r="DK1831" t="s">
        <v>22220</v>
      </c>
      <c r="DL1831" t="s">
        <v>136</v>
      </c>
      <c r="DM1831">
        <v>1</v>
      </c>
      <c r="DN1831" t="s">
        <v>22221</v>
      </c>
      <c r="DO1831" t="s">
        <v>22219</v>
      </c>
      <c r="DP1831" t="s">
        <v>374</v>
      </c>
      <c r="DQ1831" t="str">
        <f>"79562"</f>
        <v>79562</v>
      </c>
      <c r="DR1831" t="s">
        <v>22220</v>
      </c>
      <c r="DS1831" t="s">
        <v>296</v>
      </c>
      <c r="DT1831">
        <v>1</v>
      </c>
      <c r="DU1831">
        <v>6</v>
      </c>
      <c r="DV1831" t="s">
        <v>134</v>
      </c>
      <c r="DW1831" t="s">
        <v>134</v>
      </c>
      <c r="DX1831" t="s">
        <v>134</v>
      </c>
      <c r="DY1831" t="s">
        <v>136</v>
      </c>
      <c r="DZ1831">
        <v>1</v>
      </c>
      <c r="EA1831" t="s">
        <v>136</v>
      </c>
      <c r="EC1831" s="5">
        <v>12.68</v>
      </c>
      <c r="ED1831" s="5">
        <v>55</v>
      </c>
      <c r="EE1831">
        <v>18178255844</v>
      </c>
      <c r="EF1831" t="s">
        <v>22222</v>
      </c>
      <c r="EG1831" t="s">
        <v>148</v>
      </c>
      <c r="EH1831">
        <v>1</v>
      </c>
    </row>
    <row r="1832" spans="1:138" ht="15" customHeight="1" x14ac:dyDescent="0.35">
      <c r="A1832" t="s">
        <v>13178</v>
      </c>
      <c r="B1832" t="s">
        <v>157</v>
      </c>
      <c r="C1832" s="1">
        <v>44144.662912615742</v>
      </c>
      <c r="D1832" s="1">
        <v>44181</v>
      </c>
      <c r="E1832" t="s">
        <v>133</v>
      </c>
      <c r="F1832" t="s">
        <v>136</v>
      </c>
      <c r="G1832" t="s">
        <v>135</v>
      </c>
      <c r="H1832" t="s">
        <v>136</v>
      </c>
      <c r="I1832" t="s">
        <v>13179</v>
      </c>
      <c r="J1832" t="s">
        <v>13180</v>
      </c>
      <c r="K1832" t="s">
        <v>13181</v>
      </c>
      <c r="M1832" t="s">
        <v>13182</v>
      </c>
      <c r="N1832" t="s">
        <v>374</v>
      </c>
      <c r="O1832" s="4">
        <v>78019</v>
      </c>
      <c r="P1832" t="s">
        <v>140</v>
      </c>
      <c r="R1832">
        <v>19567285978</v>
      </c>
      <c r="T1832">
        <v>11299</v>
      </c>
      <c r="U1832" t="s">
        <v>13183</v>
      </c>
      <c r="V1832" t="s">
        <v>13184</v>
      </c>
      <c r="X1832" t="s">
        <v>10654</v>
      </c>
      <c r="Y1832" t="s">
        <v>13181</v>
      </c>
      <c r="AA1832" t="s">
        <v>13182</v>
      </c>
      <c r="AB1832" t="s">
        <v>374</v>
      </c>
      <c r="AC1832" s="4">
        <v>78019</v>
      </c>
      <c r="AD1832" t="s">
        <v>140</v>
      </c>
      <c r="AF1832">
        <v>19567285978</v>
      </c>
      <c r="AH1832" t="s">
        <v>897</v>
      </c>
      <c r="AI1832" t="s">
        <v>168</v>
      </c>
      <c r="AJ1832" t="s">
        <v>621</v>
      </c>
      <c r="AK1832" t="s">
        <v>898</v>
      </c>
      <c r="AL1832" t="s">
        <v>899</v>
      </c>
      <c r="AM1832" t="s">
        <v>900</v>
      </c>
      <c r="AO1832" t="s">
        <v>901</v>
      </c>
      <c r="AP1832" t="s">
        <v>374</v>
      </c>
      <c r="AQ1832" s="4">
        <v>78260</v>
      </c>
      <c r="AR1832" t="s">
        <v>140</v>
      </c>
      <c r="AT1832">
        <v>12104820641</v>
      </c>
      <c r="AV1832" t="s">
        <v>902</v>
      </c>
      <c r="AW1832" t="s">
        <v>903</v>
      </c>
      <c r="AZ1832" t="s">
        <v>288</v>
      </c>
      <c r="BA1832" t="s">
        <v>289</v>
      </c>
      <c r="BB1832" t="s">
        <v>136</v>
      </c>
      <c r="BC1832" t="s">
        <v>136</v>
      </c>
      <c r="BD1832" t="s">
        <v>148</v>
      </c>
      <c r="BE1832" t="s">
        <v>136</v>
      </c>
      <c r="BF1832" t="s">
        <v>136</v>
      </c>
      <c r="BG1832" t="s">
        <v>134</v>
      </c>
      <c r="BH1832" t="s">
        <v>136</v>
      </c>
      <c r="BN1832" t="s">
        <v>13185</v>
      </c>
      <c r="BO1832" t="s">
        <v>905</v>
      </c>
      <c r="BP1832">
        <v>3</v>
      </c>
      <c r="BQ1832">
        <v>3</v>
      </c>
      <c r="BR1832">
        <v>3</v>
      </c>
      <c r="BS1832" s="1">
        <v>44211</v>
      </c>
      <c r="BT1832" s="1">
        <v>44500</v>
      </c>
      <c r="BU1832" s="1">
        <v>44211</v>
      </c>
      <c r="BV1832" s="1">
        <v>44500</v>
      </c>
      <c r="BW1832" t="s">
        <v>136</v>
      </c>
      <c r="BX1832">
        <v>41</v>
      </c>
      <c r="BY1832">
        <v>0</v>
      </c>
      <c r="BZ1832">
        <v>8</v>
      </c>
      <c r="CA1832">
        <v>7</v>
      </c>
      <c r="CB1832">
        <v>7</v>
      </c>
      <c r="CC1832">
        <v>7</v>
      </c>
      <c r="CD1832">
        <v>7</v>
      </c>
      <c r="CE1832">
        <v>5</v>
      </c>
      <c r="CF1832" t="str">
        <f>"7:00 AM"</f>
        <v>7:00 AM</v>
      </c>
      <c r="CG1832" t="str">
        <f>"4:00 PM"</f>
        <v>4:00 PM</v>
      </c>
      <c r="CH1832" s="5">
        <v>12.67</v>
      </c>
      <c r="CI1832" t="s">
        <v>146</v>
      </c>
      <c r="CL1832" t="s">
        <v>134</v>
      </c>
      <c r="CM1832" t="s">
        <v>312</v>
      </c>
      <c r="CN1832" t="s">
        <v>13186</v>
      </c>
      <c r="CO1832" t="s">
        <v>3661</v>
      </c>
      <c r="CP1832" t="s">
        <v>149</v>
      </c>
      <c r="CQ1832">
        <v>3</v>
      </c>
      <c r="CR1832">
        <v>0</v>
      </c>
      <c r="CS1832" t="s">
        <v>136</v>
      </c>
      <c r="CT1832" t="s">
        <v>134</v>
      </c>
      <c r="CU1832" t="s">
        <v>134</v>
      </c>
      <c r="CV1832" t="s">
        <v>134</v>
      </c>
      <c r="CW1832" t="s">
        <v>134</v>
      </c>
      <c r="CX1832">
        <v>50</v>
      </c>
      <c r="CY1832" t="s">
        <v>134</v>
      </c>
      <c r="CZ1832" t="s">
        <v>134</v>
      </c>
      <c r="DA1832" t="s">
        <v>134</v>
      </c>
      <c r="DB1832" t="s">
        <v>134</v>
      </c>
      <c r="DC1832" t="s">
        <v>134</v>
      </c>
      <c r="DD1832" t="s">
        <v>136</v>
      </c>
      <c r="DF1832" s="2" t="s">
        <v>13187</v>
      </c>
      <c r="DG1832" t="s">
        <v>13188</v>
      </c>
      <c r="DH1832" t="s">
        <v>13189</v>
      </c>
      <c r="DI1832" t="s">
        <v>374</v>
      </c>
      <c r="DJ1832" s="4">
        <v>78884</v>
      </c>
      <c r="DK1832" t="s">
        <v>13190</v>
      </c>
      <c r="DL1832" t="s">
        <v>136</v>
      </c>
      <c r="DM1832">
        <v>1</v>
      </c>
      <c r="DN1832" t="s">
        <v>13188</v>
      </c>
      <c r="DO1832" t="s">
        <v>13189</v>
      </c>
      <c r="DP1832" t="s">
        <v>374</v>
      </c>
      <c r="DQ1832" t="str">
        <f>"78884"</f>
        <v>78884</v>
      </c>
      <c r="DR1832" t="s">
        <v>13190</v>
      </c>
      <c r="DS1832" t="s">
        <v>497</v>
      </c>
      <c r="DT1832">
        <v>1</v>
      </c>
      <c r="DU1832">
        <v>8</v>
      </c>
      <c r="DV1832" t="s">
        <v>134</v>
      </c>
      <c r="DW1832" t="s">
        <v>134</v>
      </c>
      <c r="DX1832" t="s">
        <v>134</v>
      </c>
      <c r="DY1832" t="s">
        <v>136</v>
      </c>
      <c r="DZ1832">
        <v>1</v>
      </c>
      <c r="EA1832" t="s">
        <v>136</v>
      </c>
      <c r="EC1832" s="5">
        <v>12.68</v>
      </c>
      <c r="ED1832" s="5">
        <v>55</v>
      </c>
      <c r="EE1832">
        <v>19567285978</v>
      </c>
      <c r="EF1832" t="s">
        <v>13191</v>
      </c>
      <c r="EG1832" t="s">
        <v>148</v>
      </c>
      <c r="EH1832">
        <v>2</v>
      </c>
    </row>
    <row r="1833" spans="1:138" ht="15" customHeight="1" x14ac:dyDescent="0.35">
      <c r="A1833" t="s">
        <v>6262</v>
      </c>
      <c r="B1833" t="s">
        <v>157</v>
      </c>
      <c r="C1833" s="1">
        <v>44147.597782523146</v>
      </c>
      <c r="D1833" s="1">
        <v>44181</v>
      </c>
      <c r="E1833" t="s">
        <v>133</v>
      </c>
      <c r="F1833" t="s">
        <v>136</v>
      </c>
      <c r="G1833" t="s">
        <v>135</v>
      </c>
      <c r="H1833" t="s">
        <v>136</v>
      </c>
      <c r="I1833" t="s">
        <v>2611</v>
      </c>
      <c r="K1833" t="s">
        <v>2612</v>
      </c>
      <c r="L1833" t="s">
        <v>148</v>
      </c>
      <c r="M1833" t="s">
        <v>2613</v>
      </c>
      <c r="N1833" t="s">
        <v>960</v>
      </c>
      <c r="O1833" s="4">
        <v>36089</v>
      </c>
      <c r="P1833" t="s">
        <v>140</v>
      </c>
      <c r="R1833">
        <v>13347380039</v>
      </c>
      <c r="T1833">
        <v>4249</v>
      </c>
      <c r="U1833" t="s">
        <v>6263</v>
      </c>
      <c r="V1833" t="s">
        <v>6264</v>
      </c>
      <c r="X1833" t="s">
        <v>2616</v>
      </c>
      <c r="Y1833" t="s">
        <v>6265</v>
      </c>
      <c r="AA1833" t="s">
        <v>5715</v>
      </c>
      <c r="AB1833" t="s">
        <v>277</v>
      </c>
      <c r="AC1833" s="4">
        <v>62458</v>
      </c>
      <c r="AD1833" t="s">
        <v>140</v>
      </c>
      <c r="AE1833" t="s">
        <v>841</v>
      </c>
      <c r="AF1833">
        <v>13343390150</v>
      </c>
      <c r="AH1833" t="s">
        <v>6266</v>
      </c>
      <c r="AI1833" t="s">
        <v>168</v>
      </c>
      <c r="AJ1833" t="s">
        <v>2151</v>
      </c>
      <c r="AK1833" t="s">
        <v>2152</v>
      </c>
      <c r="AL1833" t="s">
        <v>509</v>
      </c>
      <c r="AM1833" t="s">
        <v>846</v>
      </c>
      <c r="AO1833" t="s">
        <v>847</v>
      </c>
      <c r="AP1833" t="s">
        <v>161</v>
      </c>
      <c r="AQ1833" s="4">
        <v>31636</v>
      </c>
      <c r="AR1833" t="s">
        <v>140</v>
      </c>
      <c r="AT1833">
        <v>12295596879</v>
      </c>
      <c r="AV1833" t="s">
        <v>2153</v>
      </c>
      <c r="AW1833" t="s">
        <v>849</v>
      </c>
      <c r="AZ1833" t="s">
        <v>821</v>
      </c>
      <c r="BA1833" t="s">
        <v>822</v>
      </c>
      <c r="BB1833" t="s">
        <v>136</v>
      </c>
      <c r="BC1833" t="s">
        <v>136</v>
      </c>
      <c r="BD1833" t="s">
        <v>148</v>
      </c>
      <c r="BE1833" t="s">
        <v>136</v>
      </c>
      <c r="BF1833" t="s">
        <v>136</v>
      </c>
      <c r="BG1833" t="s">
        <v>134</v>
      </c>
      <c r="BH1833" t="s">
        <v>136</v>
      </c>
      <c r="BI1833" t="s">
        <v>4627</v>
      </c>
      <c r="BJ1833" t="s">
        <v>4628</v>
      </c>
      <c r="BL1833" t="s">
        <v>849</v>
      </c>
      <c r="BM1833" t="s">
        <v>2153</v>
      </c>
      <c r="BN1833" t="s">
        <v>6267</v>
      </c>
      <c r="BO1833" t="s">
        <v>2620</v>
      </c>
      <c r="BP1833">
        <v>19</v>
      </c>
      <c r="BQ1833">
        <v>19</v>
      </c>
      <c r="BR1833">
        <v>19</v>
      </c>
      <c r="BS1833" s="1">
        <v>44211</v>
      </c>
      <c r="BT1833" s="1">
        <v>44365</v>
      </c>
      <c r="BU1833" s="1">
        <v>44211</v>
      </c>
      <c r="BV1833" s="1">
        <v>44365</v>
      </c>
      <c r="BW1833" t="s">
        <v>136</v>
      </c>
      <c r="BX1833">
        <v>57</v>
      </c>
      <c r="BY1833">
        <v>0</v>
      </c>
      <c r="BZ1833">
        <v>9.5</v>
      </c>
      <c r="CA1833">
        <v>9.5</v>
      </c>
      <c r="CB1833">
        <v>9.5</v>
      </c>
      <c r="CC1833">
        <v>9.5</v>
      </c>
      <c r="CD1833">
        <v>9.5</v>
      </c>
      <c r="CE1833">
        <v>9.5</v>
      </c>
      <c r="CF1833" t="str">
        <f>"7:00 AM"</f>
        <v>7:00 AM</v>
      </c>
      <c r="CG1833" t="str">
        <f>"6:00 PM"</f>
        <v>6:00 PM</v>
      </c>
      <c r="CH1833" s="5">
        <v>14.52</v>
      </c>
      <c r="CI1833" t="s">
        <v>146</v>
      </c>
      <c r="CJ1833">
        <v>1.25</v>
      </c>
      <c r="CK1833" t="s">
        <v>6268</v>
      </c>
      <c r="CL1833" t="s">
        <v>134</v>
      </c>
      <c r="CM1833" t="s">
        <v>147</v>
      </c>
      <c r="CN1833" t="s">
        <v>148</v>
      </c>
      <c r="CO1833" t="s">
        <v>854</v>
      </c>
      <c r="CP1833" t="s">
        <v>149</v>
      </c>
      <c r="CQ1833">
        <v>3</v>
      </c>
      <c r="CR1833">
        <v>0</v>
      </c>
      <c r="CS1833" t="s">
        <v>136</v>
      </c>
      <c r="CT1833" t="s">
        <v>136</v>
      </c>
      <c r="CU1833" t="s">
        <v>136</v>
      </c>
      <c r="CV1833" t="s">
        <v>134</v>
      </c>
      <c r="CW1833" t="s">
        <v>134</v>
      </c>
      <c r="CX1833">
        <v>50</v>
      </c>
      <c r="CY1833" t="s">
        <v>134</v>
      </c>
      <c r="CZ1833" t="s">
        <v>134</v>
      </c>
      <c r="DA1833" t="s">
        <v>134</v>
      </c>
      <c r="DB1833" t="s">
        <v>134</v>
      </c>
      <c r="DC1833" t="s">
        <v>134</v>
      </c>
      <c r="DD1833" t="s">
        <v>136</v>
      </c>
      <c r="DF1833" t="s">
        <v>6269</v>
      </c>
      <c r="DG1833" t="s">
        <v>6265</v>
      </c>
      <c r="DH1833" t="s">
        <v>5715</v>
      </c>
      <c r="DI1833" t="s">
        <v>277</v>
      </c>
      <c r="DJ1833" s="4">
        <v>62458</v>
      </c>
      <c r="DK1833" t="s">
        <v>2929</v>
      </c>
      <c r="DL1833" t="s">
        <v>136</v>
      </c>
      <c r="DM1833">
        <v>1</v>
      </c>
      <c r="DN1833" t="s">
        <v>6270</v>
      </c>
      <c r="DO1833" t="s">
        <v>5715</v>
      </c>
      <c r="DP1833" t="s">
        <v>277</v>
      </c>
      <c r="DQ1833" t="str">
        <f>"62458"</f>
        <v>62458</v>
      </c>
      <c r="DR1833" t="s">
        <v>2929</v>
      </c>
      <c r="DS1833" t="s">
        <v>861</v>
      </c>
      <c r="DT1833">
        <v>1</v>
      </c>
      <c r="DU1833">
        <v>23</v>
      </c>
      <c r="DV1833" t="s">
        <v>134</v>
      </c>
      <c r="DW1833" t="s">
        <v>134</v>
      </c>
      <c r="DX1833" t="s">
        <v>134</v>
      </c>
      <c r="DY1833" t="s">
        <v>134</v>
      </c>
      <c r="DZ1833">
        <v>2</v>
      </c>
      <c r="EA1833" t="s">
        <v>134</v>
      </c>
      <c r="EB1833" s="5">
        <v>12.68</v>
      </c>
      <c r="EC1833" s="5">
        <v>12.68</v>
      </c>
      <c r="ED1833" s="5">
        <v>55</v>
      </c>
      <c r="EE1833">
        <v>13343390150</v>
      </c>
      <c r="EF1833" t="s">
        <v>148</v>
      </c>
      <c r="EG1833" t="s">
        <v>2643</v>
      </c>
      <c r="EH1833">
        <v>23</v>
      </c>
    </row>
    <row r="1834" spans="1:138" ht="15" customHeight="1" x14ac:dyDescent="0.35">
      <c r="A1834" t="s">
        <v>18829</v>
      </c>
      <c r="B1834" t="s">
        <v>157</v>
      </c>
      <c r="C1834" s="1">
        <v>44141.352186574077</v>
      </c>
      <c r="D1834" s="1">
        <v>44181</v>
      </c>
      <c r="E1834" t="s">
        <v>579</v>
      </c>
      <c r="F1834" t="s">
        <v>136</v>
      </c>
      <c r="G1834" t="s">
        <v>135</v>
      </c>
      <c r="H1834" t="s">
        <v>136</v>
      </c>
      <c r="I1834" t="s">
        <v>18830</v>
      </c>
      <c r="J1834" t="s">
        <v>18831</v>
      </c>
      <c r="K1834" t="s">
        <v>18832</v>
      </c>
      <c r="M1834" t="s">
        <v>18833</v>
      </c>
      <c r="N1834" t="s">
        <v>221</v>
      </c>
      <c r="O1834" s="4">
        <v>37861</v>
      </c>
      <c r="P1834" t="s">
        <v>140</v>
      </c>
      <c r="R1834">
        <v>18658288316</v>
      </c>
      <c r="T1834">
        <v>1119</v>
      </c>
      <c r="U1834" t="s">
        <v>18834</v>
      </c>
      <c r="V1834" t="s">
        <v>2795</v>
      </c>
      <c r="X1834" t="s">
        <v>164</v>
      </c>
      <c r="Y1834" t="s">
        <v>18835</v>
      </c>
      <c r="AA1834" t="s">
        <v>18833</v>
      </c>
      <c r="AB1834" t="s">
        <v>221</v>
      </c>
      <c r="AC1834" s="4">
        <v>37861</v>
      </c>
      <c r="AD1834" t="s">
        <v>140</v>
      </c>
      <c r="AF1834">
        <v>18658288316</v>
      </c>
      <c r="AH1834" t="s">
        <v>155</v>
      </c>
      <c r="AI1834" t="s">
        <v>168</v>
      </c>
      <c r="AJ1834" t="s">
        <v>749</v>
      </c>
      <c r="AK1834" t="s">
        <v>750</v>
      </c>
      <c r="AM1834" t="s">
        <v>751</v>
      </c>
      <c r="AO1834" t="s">
        <v>752</v>
      </c>
      <c r="AP1834" t="s">
        <v>744</v>
      </c>
      <c r="AQ1834" s="4">
        <v>40508</v>
      </c>
      <c r="AR1834" t="s">
        <v>140</v>
      </c>
      <c r="AT1834">
        <v>18592337845</v>
      </c>
      <c r="AV1834" t="s">
        <v>753</v>
      </c>
      <c r="AW1834" t="s">
        <v>754</v>
      </c>
      <c r="AY1834" t="s">
        <v>155</v>
      </c>
      <c r="AZ1834" t="s">
        <v>175</v>
      </c>
      <c r="BA1834" t="s">
        <v>176</v>
      </c>
      <c r="BB1834" t="s">
        <v>136</v>
      </c>
      <c r="BC1834" t="s">
        <v>136</v>
      </c>
      <c r="BD1834" t="s">
        <v>148</v>
      </c>
      <c r="BE1834" t="s">
        <v>136</v>
      </c>
      <c r="BF1834" t="s">
        <v>136</v>
      </c>
      <c r="BG1834" t="s">
        <v>134</v>
      </c>
      <c r="BH1834" t="s">
        <v>136</v>
      </c>
      <c r="BN1834" t="s">
        <v>18836</v>
      </c>
      <c r="BO1834" t="s">
        <v>176</v>
      </c>
      <c r="BP1834">
        <v>4</v>
      </c>
      <c r="BQ1834">
        <v>4</v>
      </c>
      <c r="BR1834">
        <v>4</v>
      </c>
      <c r="BS1834" s="1">
        <v>44211</v>
      </c>
      <c r="BT1834" s="1">
        <v>44515</v>
      </c>
      <c r="BU1834" s="1">
        <v>44211</v>
      </c>
      <c r="BV1834" s="1">
        <v>44515</v>
      </c>
      <c r="BW1834" t="s">
        <v>136</v>
      </c>
      <c r="BX1834">
        <v>40</v>
      </c>
      <c r="BY1834">
        <v>0</v>
      </c>
      <c r="BZ1834">
        <v>7</v>
      </c>
      <c r="CA1834">
        <v>7</v>
      </c>
      <c r="CB1834">
        <v>7</v>
      </c>
      <c r="CC1834">
        <v>7</v>
      </c>
      <c r="CD1834">
        <v>7</v>
      </c>
      <c r="CE1834">
        <v>5</v>
      </c>
      <c r="CF1834" t="str">
        <f>"8:00 AM"</f>
        <v>8:00 AM</v>
      </c>
      <c r="CG1834" t="str">
        <f>"4:00 PM"</f>
        <v>4:00 PM</v>
      </c>
      <c r="CH1834" s="5">
        <v>12.4</v>
      </c>
      <c r="CI1834" t="s">
        <v>146</v>
      </c>
      <c r="CL1834" t="s">
        <v>136</v>
      </c>
      <c r="CM1834" t="s">
        <v>147</v>
      </c>
      <c r="CN1834" t="s">
        <v>148</v>
      </c>
      <c r="CO1834" t="s">
        <v>757</v>
      </c>
      <c r="CP1834" t="s">
        <v>149</v>
      </c>
      <c r="CQ1834">
        <v>0</v>
      </c>
      <c r="CR1834">
        <v>0</v>
      </c>
      <c r="CS1834" t="s">
        <v>136</v>
      </c>
      <c r="CT1834" t="s">
        <v>136</v>
      </c>
      <c r="CU1834" t="s">
        <v>134</v>
      </c>
      <c r="CV1834" t="s">
        <v>134</v>
      </c>
      <c r="CW1834" t="s">
        <v>136</v>
      </c>
      <c r="CY1834" t="s">
        <v>134</v>
      </c>
      <c r="CZ1834" t="s">
        <v>136</v>
      </c>
      <c r="DA1834" t="s">
        <v>136</v>
      </c>
      <c r="DB1834" t="s">
        <v>134</v>
      </c>
      <c r="DC1834" t="s">
        <v>134</v>
      </c>
      <c r="DD1834" t="s">
        <v>136</v>
      </c>
      <c r="DF1834" s="2" t="s">
        <v>9157</v>
      </c>
      <c r="DG1834" t="s">
        <v>18832</v>
      </c>
      <c r="DH1834" t="s">
        <v>18833</v>
      </c>
      <c r="DI1834" t="s">
        <v>221</v>
      </c>
      <c r="DJ1834" s="4">
        <v>37861</v>
      </c>
      <c r="DK1834" t="s">
        <v>18837</v>
      </c>
      <c r="DL1834" t="s">
        <v>134</v>
      </c>
      <c r="DM1834">
        <v>2</v>
      </c>
      <c r="DN1834" t="s">
        <v>18838</v>
      </c>
      <c r="DO1834" t="s">
        <v>18833</v>
      </c>
      <c r="DP1834" t="s">
        <v>221</v>
      </c>
      <c r="DQ1834" t="str">
        <f>"37861"</f>
        <v>37861</v>
      </c>
      <c r="DR1834" t="s">
        <v>18837</v>
      </c>
      <c r="DS1834" t="s">
        <v>497</v>
      </c>
      <c r="DT1834">
        <v>1</v>
      </c>
      <c r="DU1834">
        <v>4</v>
      </c>
      <c r="DV1834" t="s">
        <v>134</v>
      </c>
      <c r="DW1834" t="s">
        <v>134</v>
      </c>
      <c r="DX1834" t="s">
        <v>134</v>
      </c>
      <c r="DY1834" t="s">
        <v>134</v>
      </c>
      <c r="DZ1834">
        <v>1</v>
      </c>
      <c r="EA1834" t="s">
        <v>136</v>
      </c>
      <c r="EC1834" s="5">
        <v>12.68</v>
      </c>
      <c r="ED1834" s="5">
        <v>55</v>
      </c>
      <c r="EE1834">
        <v>18658288316</v>
      </c>
      <c r="EF1834" t="s">
        <v>148</v>
      </c>
      <c r="EG1834" t="s">
        <v>1431</v>
      </c>
      <c r="EH1834">
        <v>0</v>
      </c>
    </row>
    <row r="1835" spans="1:138" ht="15" customHeight="1" x14ac:dyDescent="0.35">
      <c r="A1835" t="s">
        <v>19226</v>
      </c>
      <c r="B1835" t="s">
        <v>157</v>
      </c>
      <c r="C1835" s="1">
        <v>44141.402365740738</v>
      </c>
      <c r="D1835" s="1">
        <v>44181</v>
      </c>
      <c r="E1835" t="s">
        <v>133</v>
      </c>
      <c r="F1835" t="s">
        <v>136</v>
      </c>
      <c r="G1835" t="s">
        <v>135</v>
      </c>
      <c r="H1835" t="s">
        <v>136</v>
      </c>
      <c r="I1835" t="s">
        <v>19227</v>
      </c>
      <c r="J1835" t="s">
        <v>19228</v>
      </c>
      <c r="K1835" t="s">
        <v>19229</v>
      </c>
      <c r="M1835" t="s">
        <v>19230</v>
      </c>
      <c r="N1835" t="s">
        <v>374</v>
      </c>
      <c r="O1835" s="4">
        <v>75771</v>
      </c>
      <c r="P1835" t="s">
        <v>140</v>
      </c>
      <c r="R1835">
        <v>12149081664</v>
      </c>
      <c r="T1835">
        <v>111421</v>
      </c>
      <c r="U1835" t="s">
        <v>11636</v>
      </c>
      <c r="V1835" t="s">
        <v>1240</v>
      </c>
      <c r="X1835" t="s">
        <v>164</v>
      </c>
      <c r="Y1835" t="s">
        <v>19229</v>
      </c>
      <c r="AA1835" t="s">
        <v>19230</v>
      </c>
      <c r="AB1835" t="s">
        <v>374</v>
      </c>
      <c r="AC1835" s="4">
        <v>75771</v>
      </c>
      <c r="AD1835" t="s">
        <v>140</v>
      </c>
      <c r="AF1835">
        <v>12149081664</v>
      </c>
      <c r="AH1835" t="s">
        <v>148</v>
      </c>
      <c r="AI1835" t="s">
        <v>168</v>
      </c>
      <c r="AJ1835" t="s">
        <v>639</v>
      </c>
      <c r="AK1835" t="s">
        <v>767</v>
      </c>
      <c r="AM1835" t="s">
        <v>1020</v>
      </c>
      <c r="AO1835" t="s">
        <v>1021</v>
      </c>
      <c r="AP1835" t="s">
        <v>374</v>
      </c>
      <c r="AQ1835" s="4">
        <v>75442</v>
      </c>
      <c r="AR1835" t="s">
        <v>140</v>
      </c>
      <c r="AT1835">
        <v>14692388392</v>
      </c>
      <c r="AV1835" t="s">
        <v>1022</v>
      </c>
      <c r="AW1835" t="s">
        <v>1023</v>
      </c>
      <c r="AZ1835" t="s">
        <v>821</v>
      </c>
      <c r="BA1835" t="s">
        <v>822</v>
      </c>
      <c r="BB1835" t="s">
        <v>136</v>
      </c>
      <c r="BC1835" t="s">
        <v>136</v>
      </c>
      <c r="BD1835" t="s">
        <v>148</v>
      </c>
      <c r="BE1835" t="s">
        <v>136</v>
      </c>
      <c r="BF1835" t="s">
        <v>136</v>
      </c>
      <c r="BG1835" t="s">
        <v>134</v>
      </c>
      <c r="BH1835" t="s">
        <v>136</v>
      </c>
      <c r="BN1835" t="s">
        <v>19231</v>
      </c>
      <c r="BO1835" t="s">
        <v>734</v>
      </c>
      <c r="BP1835">
        <v>3</v>
      </c>
      <c r="BQ1835">
        <v>2</v>
      </c>
      <c r="BR1835">
        <v>2</v>
      </c>
      <c r="BS1835" s="1">
        <v>44211</v>
      </c>
      <c r="BT1835" s="1">
        <v>44514</v>
      </c>
      <c r="BU1835" s="1">
        <v>44211</v>
      </c>
      <c r="BV1835" s="1">
        <v>44514</v>
      </c>
      <c r="BW1835" t="s">
        <v>136</v>
      </c>
      <c r="BX1835">
        <v>40</v>
      </c>
      <c r="BY1835">
        <v>0</v>
      </c>
      <c r="BZ1835">
        <v>8</v>
      </c>
      <c r="CA1835">
        <v>8</v>
      </c>
      <c r="CB1835">
        <v>8</v>
      </c>
      <c r="CC1835">
        <v>8</v>
      </c>
      <c r="CD1835">
        <v>8</v>
      </c>
      <c r="CE1835">
        <v>0</v>
      </c>
      <c r="CF1835" t="str">
        <f>"7:00 AM"</f>
        <v>7:00 AM</v>
      </c>
      <c r="CG1835" t="str">
        <f>"4:00 PM"</f>
        <v>4:00 PM</v>
      </c>
      <c r="CH1835" s="5">
        <v>12.67</v>
      </c>
      <c r="CI1835" t="s">
        <v>146</v>
      </c>
      <c r="CJ1835">
        <v>0</v>
      </c>
      <c r="CK1835" t="s">
        <v>1024</v>
      </c>
      <c r="CL1835" t="s">
        <v>134</v>
      </c>
      <c r="CM1835" t="s">
        <v>147</v>
      </c>
      <c r="CN1835" t="s">
        <v>148</v>
      </c>
      <c r="CO1835" t="s">
        <v>1025</v>
      </c>
      <c r="CP1835" t="s">
        <v>149</v>
      </c>
      <c r="CQ1835">
        <v>2</v>
      </c>
      <c r="CR1835">
        <v>0</v>
      </c>
      <c r="CS1835" t="s">
        <v>136</v>
      </c>
      <c r="CT1835" t="s">
        <v>136</v>
      </c>
      <c r="CU1835" t="s">
        <v>134</v>
      </c>
      <c r="CV1835" t="s">
        <v>136</v>
      </c>
      <c r="CW1835" t="s">
        <v>134</v>
      </c>
      <c r="CX1835">
        <v>50</v>
      </c>
      <c r="CY1835" t="s">
        <v>134</v>
      </c>
      <c r="CZ1835" t="s">
        <v>134</v>
      </c>
      <c r="DA1835" t="s">
        <v>134</v>
      </c>
      <c r="DB1835" t="s">
        <v>134</v>
      </c>
      <c r="DC1835" t="s">
        <v>134</v>
      </c>
      <c r="DD1835" t="s">
        <v>136</v>
      </c>
      <c r="DF1835" t="s">
        <v>19232</v>
      </c>
      <c r="DG1835" t="s">
        <v>19229</v>
      </c>
      <c r="DH1835" t="s">
        <v>19230</v>
      </c>
      <c r="DI1835" t="s">
        <v>374</v>
      </c>
      <c r="DJ1835" s="4">
        <v>75771</v>
      </c>
      <c r="DK1835" t="s">
        <v>11694</v>
      </c>
      <c r="DL1835" t="s">
        <v>136</v>
      </c>
      <c r="DM1835">
        <v>1</v>
      </c>
      <c r="DN1835" t="s">
        <v>19233</v>
      </c>
      <c r="DO1835" t="s">
        <v>19230</v>
      </c>
      <c r="DP1835" t="s">
        <v>374</v>
      </c>
      <c r="DQ1835" t="str">
        <f>"75771"</f>
        <v>75771</v>
      </c>
      <c r="DR1835" t="s">
        <v>11694</v>
      </c>
      <c r="DS1835" t="s">
        <v>19234</v>
      </c>
      <c r="DT1835">
        <v>1</v>
      </c>
      <c r="DU1835">
        <v>2</v>
      </c>
      <c r="DV1835" t="s">
        <v>134</v>
      </c>
      <c r="DW1835" t="s">
        <v>134</v>
      </c>
      <c r="DX1835" t="s">
        <v>134</v>
      </c>
      <c r="DY1835" t="s">
        <v>136</v>
      </c>
      <c r="DZ1835">
        <v>1</v>
      </c>
      <c r="EA1835" t="s">
        <v>136</v>
      </c>
      <c r="EC1835" s="5">
        <v>12.68</v>
      </c>
      <c r="ED1835" s="5">
        <v>55</v>
      </c>
      <c r="EE1835">
        <v>12149081664</v>
      </c>
      <c r="EF1835" t="s">
        <v>148</v>
      </c>
      <c r="EG1835" t="s">
        <v>2138</v>
      </c>
      <c r="EH1835">
        <v>1</v>
      </c>
    </row>
    <row r="1836" spans="1:138" ht="15" customHeight="1" x14ac:dyDescent="0.35">
      <c r="A1836" t="s">
        <v>11022</v>
      </c>
      <c r="B1836" t="s">
        <v>157</v>
      </c>
      <c r="C1836" s="1">
        <v>44141.487838194444</v>
      </c>
      <c r="D1836" s="1">
        <v>44181</v>
      </c>
      <c r="E1836" t="s">
        <v>133</v>
      </c>
      <c r="F1836" t="s">
        <v>136</v>
      </c>
      <c r="G1836" t="s">
        <v>135</v>
      </c>
      <c r="H1836" t="s">
        <v>136</v>
      </c>
      <c r="I1836" t="s">
        <v>11023</v>
      </c>
      <c r="K1836" t="s">
        <v>11024</v>
      </c>
      <c r="L1836" t="s">
        <v>11025</v>
      </c>
      <c r="M1836" t="s">
        <v>11026</v>
      </c>
      <c r="N1836" t="s">
        <v>246</v>
      </c>
      <c r="O1836" s="4">
        <v>70580</v>
      </c>
      <c r="P1836" t="s">
        <v>140</v>
      </c>
      <c r="R1836">
        <v>13375232541</v>
      </c>
      <c r="T1836">
        <v>11251</v>
      </c>
      <c r="U1836" t="s">
        <v>5676</v>
      </c>
      <c r="V1836" t="s">
        <v>5583</v>
      </c>
      <c r="X1836" t="s">
        <v>164</v>
      </c>
      <c r="Y1836" t="s">
        <v>11027</v>
      </c>
      <c r="Z1836" t="s">
        <v>11028</v>
      </c>
      <c r="AA1836" t="s">
        <v>11026</v>
      </c>
      <c r="AB1836" t="s">
        <v>246</v>
      </c>
      <c r="AC1836" s="4">
        <v>70580</v>
      </c>
      <c r="AD1836" t="s">
        <v>140</v>
      </c>
      <c r="AF1836">
        <v>13375232541</v>
      </c>
      <c r="AH1836" t="s">
        <v>11029</v>
      </c>
      <c r="AI1836" t="s">
        <v>168</v>
      </c>
      <c r="AJ1836" t="s">
        <v>325</v>
      </c>
      <c r="AK1836" t="s">
        <v>329</v>
      </c>
      <c r="AM1836" t="s">
        <v>330</v>
      </c>
      <c r="AO1836" t="s">
        <v>324</v>
      </c>
      <c r="AP1836" t="s">
        <v>246</v>
      </c>
      <c r="AQ1836" s="4">
        <v>70554</v>
      </c>
      <c r="AR1836" t="s">
        <v>140</v>
      </c>
      <c r="AS1836" t="s">
        <v>331</v>
      </c>
      <c r="AT1836">
        <v>13377894322</v>
      </c>
      <c r="AV1836" t="s">
        <v>332</v>
      </c>
      <c r="AW1836" t="s">
        <v>333</v>
      </c>
      <c r="AZ1836" t="s">
        <v>334</v>
      </c>
      <c r="BA1836" t="s">
        <v>335</v>
      </c>
      <c r="BB1836" t="s">
        <v>136</v>
      </c>
      <c r="BC1836" t="s">
        <v>136</v>
      </c>
      <c r="BD1836" t="s">
        <v>148</v>
      </c>
      <c r="BE1836" t="s">
        <v>136</v>
      </c>
      <c r="BF1836" t="s">
        <v>136</v>
      </c>
      <c r="BG1836" t="s">
        <v>134</v>
      </c>
      <c r="BH1836" t="s">
        <v>136</v>
      </c>
      <c r="BN1836" t="s">
        <v>11030</v>
      </c>
      <c r="BO1836" t="s">
        <v>337</v>
      </c>
      <c r="BP1836">
        <v>10</v>
      </c>
      <c r="BQ1836">
        <v>10</v>
      </c>
      <c r="BR1836">
        <v>10</v>
      </c>
      <c r="BS1836" s="1">
        <v>44211</v>
      </c>
      <c r="BT1836" s="1">
        <v>44515</v>
      </c>
      <c r="BU1836" s="1">
        <v>44211</v>
      </c>
      <c r="BV1836" s="1">
        <v>44515</v>
      </c>
      <c r="BW1836" t="s">
        <v>136</v>
      </c>
      <c r="BX1836">
        <v>35</v>
      </c>
      <c r="BY1836">
        <v>0</v>
      </c>
      <c r="BZ1836">
        <v>7</v>
      </c>
      <c r="CA1836">
        <v>7</v>
      </c>
      <c r="CB1836">
        <v>7</v>
      </c>
      <c r="CC1836">
        <v>7</v>
      </c>
      <c r="CD1836">
        <v>7</v>
      </c>
      <c r="CE1836">
        <v>0</v>
      </c>
      <c r="CF1836" t="str">
        <f>"8:00 AM"</f>
        <v>8:00 AM</v>
      </c>
      <c r="CG1836" t="str">
        <f>"4:00 PM"</f>
        <v>4:00 PM</v>
      </c>
      <c r="CH1836" s="5">
        <v>11.83</v>
      </c>
      <c r="CI1836" t="s">
        <v>146</v>
      </c>
      <c r="CL1836" t="s">
        <v>136</v>
      </c>
      <c r="CM1836" t="s">
        <v>147</v>
      </c>
      <c r="CN1836" t="s">
        <v>148</v>
      </c>
      <c r="CO1836" t="s">
        <v>338</v>
      </c>
      <c r="CP1836" t="s">
        <v>149</v>
      </c>
      <c r="CQ1836">
        <v>0</v>
      </c>
      <c r="CR1836">
        <v>0</v>
      </c>
      <c r="CS1836" t="s">
        <v>136</v>
      </c>
      <c r="CT1836" t="s">
        <v>136</v>
      </c>
      <c r="CU1836" t="s">
        <v>136</v>
      </c>
      <c r="CV1836" t="s">
        <v>136</v>
      </c>
      <c r="CW1836" t="s">
        <v>134</v>
      </c>
      <c r="CX1836">
        <v>40</v>
      </c>
      <c r="CY1836" t="s">
        <v>136</v>
      </c>
      <c r="CZ1836" t="s">
        <v>136</v>
      </c>
      <c r="DA1836" t="s">
        <v>136</v>
      </c>
      <c r="DB1836" t="s">
        <v>134</v>
      </c>
      <c r="DC1836" t="s">
        <v>134</v>
      </c>
      <c r="DD1836" t="s">
        <v>136</v>
      </c>
      <c r="DF1836" t="s">
        <v>149</v>
      </c>
      <c r="DG1836" t="s">
        <v>11031</v>
      </c>
      <c r="DH1836" t="s">
        <v>324</v>
      </c>
      <c r="DI1836" t="s">
        <v>246</v>
      </c>
      <c r="DJ1836" s="4">
        <v>70554</v>
      </c>
      <c r="DK1836" t="s">
        <v>339</v>
      </c>
      <c r="DL1836" t="s">
        <v>136</v>
      </c>
      <c r="DM1836">
        <v>1</v>
      </c>
      <c r="DN1836" t="s">
        <v>11032</v>
      </c>
      <c r="DO1836" t="s">
        <v>324</v>
      </c>
      <c r="DP1836" t="s">
        <v>246</v>
      </c>
      <c r="DQ1836" t="str">
        <f>"70554"</f>
        <v>70554</v>
      </c>
      <c r="DR1836" t="s">
        <v>339</v>
      </c>
      <c r="DS1836" t="s">
        <v>296</v>
      </c>
      <c r="DT1836">
        <v>1</v>
      </c>
      <c r="DU1836">
        <v>5</v>
      </c>
      <c r="DV1836" t="s">
        <v>134</v>
      </c>
      <c r="DW1836" t="s">
        <v>134</v>
      </c>
      <c r="DX1836" t="s">
        <v>134</v>
      </c>
      <c r="DY1836" t="s">
        <v>134</v>
      </c>
      <c r="DZ1836">
        <v>2</v>
      </c>
      <c r="EA1836" t="s">
        <v>136</v>
      </c>
      <c r="EC1836" s="5">
        <v>12.68</v>
      </c>
      <c r="ED1836" s="5">
        <v>55</v>
      </c>
      <c r="EE1836">
        <v>13378232541</v>
      </c>
      <c r="EF1836" t="s">
        <v>11029</v>
      </c>
      <c r="EG1836" t="s">
        <v>148</v>
      </c>
      <c r="EH1836">
        <v>0</v>
      </c>
    </row>
    <row r="1837" spans="1:138" ht="15" customHeight="1" x14ac:dyDescent="0.35">
      <c r="A1837" t="s">
        <v>19219</v>
      </c>
      <c r="B1837" t="s">
        <v>157</v>
      </c>
      <c r="C1837" s="1">
        <v>44144.640794560182</v>
      </c>
      <c r="D1837" s="1">
        <v>44181</v>
      </c>
      <c r="E1837" t="s">
        <v>133</v>
      </c>
      <c r="F1837" t="s">
        <v>136</v>
      </c>
      <c r="G1837" t="s">
        <v>135</v>
      </c>
      <c r="H1837" t="s">
        <v>136</v>
      </c>
      <c r="I1837" t="s">
        <v>19220</v>
      </c>
      <c r="K1837" t="s">
        <v>19221</v>
      </c>
      <c r="M1837" t="s">
        <v>11580</v>
      </c>
      <c r="N1837" t="s">
        <v>870</v>
      </c>
      <c r="O1837" s="4">
        <v>55424</v>
      </c>
      <c r="P1837" t="s">
        <v>140</v>
      </c>
      <c r="R1837">
        <v>16123825935</v>
      </c>
      <c r="T1837">
        <v>112910</v>
      </c>
      <c r="U1837" t="s">
        <v>14574</v>
      </c>
      <c r="V1837" t="s">
        <v>727</v>
      </c>
      <c r="X1837" t="s">
        <v>164</v>
      </c>
      <c r="Y1837" t="s">
        <v>19221</v>
      </c>
      <c r="AA1837" t="s">
        <v>11580</v>
      </c>
      <c r="AB1837" t="s">
        <v>870</v>
      </c>
      <c r="AC1837" s="4">
        <v>55424</v>
      </c>
      <c r="AD1837" t="s">
        <v>140</v>
      </c>
      <c r="AF1837">
        <v>16123825935</v>
      </c>
      <c r="AH1837" t="s">
        <v>148</v>
      </c>
      <c r="AI1837" t="s">
        <v>168</v>
      </c>
      <c r="AJ1837" t="s">
        <v>456</v>
      </c>
      <c r="AK1837" t="s">
        <v>457</v>
      </c>
      <c r="AM1837" t="s">
        <v>458</v>
      </c>
      <c r="AO1837" t="s">
        <v>459</v>
      </c>
      <c r="AP1837" t="s">
        <v>460</v>
      </c>
      <c r="AQ1837" s="4">
        <v>73737</v>
      </c>
      <c r="AR1837" t="s">
        <v>140</v>
      </c>
      <c r="AT1837">
        <v>15802274747</v>
      </c>
      <c r="AV1837" t="s">
        <v>461</v>
      </c>
      <c r="AW1837" t="s">
        <v>462</v>
      </c>
      <c r="AZ1837" t="s">
        <v>334</v>
      </c>
      <c r="BA1837" t="s">
        <v>335</v>
      </c>
      <c r="BB1837" t="s">
        <v>136</v>
      </c>
      <c r="BC1837" t="s">
        <v>136</v>
      </c>
      <c r="BD1837" t="s">
        <v>148</v>
      </c>
      <c r="BE1837" t="s">
        <v>136</v>
      </c>
      <c r="BF1837" t="s">
        <v>136</v>
      </c>
      <c r="BG1837" t="s">
        <v>134</v>
      </c>
      <c r="BH1837" t="s">
        <v>136</v>
      </c>
      <c r="BN1837" t="s">
        <v>19222</v>
      </c>
      <c r="BO1837" t="s">
        <v>464</v>
      </c>
      <c r="BP1837">
        <v>10</v>
      </c>
      <c r="BQ1837">
        <v>10</v>
      </c>
      <c r="BR1837">
        <v>10</v>
      </c>
      <c r="BS1837" s="1">
        <v>44211</v>
      </c>
      <c r="BT1837" s="1">
        <v>44500</v>
      </c>
      <c r="BU1837" s="1">
        <v>44211</v>
      </c>
      <c r="BV1837" s="1">
        <v>44500</v>
      </c>
      <c r="BW1837" t="s">
        <v>136</v>
      </c>
      <c r="BX1837">
        <v>48</v>
      </c>
      <c r="BY1837">
        <v>0</v>
      </c>
      <c r="BZ1837">
        <v>8</v>
      </c>
      <c r="CA1837">
        <v>8</v>
      </c>
      <c r="CB1837">
        <v>8</v>
      </c>
      <c r="CC1837">
        <v>8</v>
      </c>
      <c r="CD1837">
        <v>8</v>
      </c>
      <c r="CE1837">
        <v>8</v>
      </c>
      <c r="CF1837" t="str">
        <f>"8:00 AM"</f>
        <v>8:00 AM</v>
      </c>
      <c r="CG1837" t="str">
        <f>"5:00 PM"</f>
        <v>5:00 PM</v>
      </c>
      <c r="CH1837" s="5">
        <v>12.67</v>
      </c>
      <c r="CI1837" t="s">
        <v>146</v>
      </c>
      <c r="CL1837" t="s">
        <v>136</v>
      </c>
      <c r="CM1837" t="s">
        <v>312</v>
      </c>
      <c r="CN1837" t="s">
        <v>148</v>
      </c>
      <c r="CO1837" t="s">
        <v>465</v>
      </c>
      <c r="CP1837" t="s">
        <v>149</v>
      </c>
      <c r="CQ1837">
        <v>3</v>
      </c>
      <c r="CR1837">
        <v>0</v>
      </c>
      <c r="CS1837" t="s">
        <v>136</v>
      </c>
      <c r="CT1837" t="s">
        <v>134</v>
      </c>
      <c r="CU1837" t="s">
        <v>136</v>
      </c>
      <c r="CV1837" t="s">
        <v>134</v>
      </c>
      <c r="CW1837" t="s">
        <v>134</v>
      </c>
      <c r="CX1837">
        <v>75</v>
      </c>
      <c r="CY1837" t="s">
        <v>134</v>
      </c>
      <c r="CZ1837" t="s">
        <v>134</v>
      </c>
      <c r="DA1837" t="s">
        <v>134</v>
      </c>
      <c r="DB1837" t="s">
        <v>136</v>
      </c>
      <c r="DC1837" t="s">
        <v>134</v>
      </c>
      <c r="DD1837" t="s">
        <v>136</v>
      </c>
      <c r="DF1837" t="s">
        <v>466</v>
      </c>
      <c r="DG1837" t="s">
        <v>19223</v>
      </c>
      <c r="DH1837" t="s">
        <v>19224</v>
      </c>
      <c r="DI1837" t="s">
        <v>374</v>
      </c>
      <c r="DJ1837" s="4">
        <v>75951</v>
      </c>
      <c r="DK1837" t="s">
        <v>4328</v>
      </c>
      <c r="DL1837" t="s">
        <v>134</v>
      </c>
      <c r="DM1837">
        <v>2</v>
      </c>
      <c r="DN1837" t="s">
        <v>19223</v>
      </c>
      <c r="DO1837" t="s">
        <v>19224</v>
      </c>
      <c r="DP1837" t="s">
        <v>374</v>
      </c>
      <c r="DQ1837" t="str">
        <f>"75951"</f>
        <v>75951</v>
      </c>
      <c r="DR1837" t="s">
        <v>4328</v>
      </c>
      <c r="DS1837" t="s">
        <v>551</v>
      </c>
      <c r="DT1837">
        <v>2</v>
      </c>
      <c r="DU1837">
        <v>10</v>
      </c>
      <c r="DV1837" t="s">
        <v>134</v>
      </c>
      <c r="DW1837" t="s">
        <v>134</v>
      </c>
      <c r="DX1837" t="s">
        <v>134</v>
      </c>
      <c r="DY1837" t="s">
        <v>134</v>
      </c>
      <c r="DZ1837">
        <v>2</v>
      </c>
      <c r="EA1837" t="s">
        <v>136</v>
      </c>
      <c r="EC1837" s="5">
        <v>12.68</v>
      </c>
      <c r="ED1837" s="5">
        <v>55</v>
      </c>
      <c r="EE1837">
        <v>16123825935</v>
      </c>
      <c r="EF1837" t="s">
        <v>19225</v>
      </c>
      <c r="EG1837" t="s">
        <v>148</v>
      </c>
      <c r="EH1837">
        <v>0</v>
      </c>
    </row>
    <row r="1838" spans="1:138" ht="15" customHeight="1" x14ac:dyDescent="0.35">
      <c r="A1838" t="s">
        <v>21227</v>
      </c>
      <c r="B1838" t="s">
        <v>157</v>
      </c>
      <c r="C1838" s="1">
        <v>44140.501733101853</v>
      </c>
      <c r="D1838" s="1">
        <v>44181</v>
      </c>
      <c r="E1838" t="s">
        <v>133</v>
      </c>
      <c r="F1838" t="s">
        <v>136</v>
      </c>
      <c r="G1838" t="s">
        <v>135</v>
      </c>
      <c r="H1838" t="s">
        <v>136</v>
      </c>
      <c r="I1838" t="s">
        <v>21228</v>
      </c>
      <c r="K1838" t="s">
        <v>21229</v>
      </c>
      <c r="M1838" t="s">
        <v>12887</v>
      </c>
      <c r="N1838" t="s">
        <v>870</v>
      </c>
      <c r="O1838" s="4">
        <v>56327</v>
      </c>
      <c r="P1838" t="s">
        <v>140</v>
      </c>
      <c r="R1838">
        <v>19363462491</v>
      </c>
      <c r="T1838">
        <v>112910</v>
      </c>
      <c r="U1838" t="s">
        <v>21230</v>
      </c>
      <c r="V1838" t="s">
        <v>1148</v>
      </c>
      <c r="X1838" t="s">
        <v>429</v>
      </c>
      <c r="Y1838" t="s">
        <v>21229</v>
      </c>
      <c r="AA1838" t="s">
        <v>12887</v>
      </c>
      <c r="AB1838" t="s">
        <v>870</v>
      </c>
      <c r="AC1838" s="4">
        <v>56327</v>
      </c>
      <c r="AD1838" t="s">
        <v>140</v>
      </c>
      <c r="AF1838">
        <v>19363462491</v>
      </c>
      <c r="AH1838" t="s">
        <v>148</v>
      </c>
      <c r="AI1838" t="s">
        <v>168</v>
      </c>
      <c r="AJ1838" t="s">
        <v>456</v>
      </c>
      <c r="AK1838" t="s">
        <v>457</v>
      </c>
      <c r="AM1838" t="s">
        <v>458</v>
      </c>
      <c r="AO1838" t="s">
        <v>459</v>
      </c>
      <c r="AP1838" t="s">
        <v>460</v>
      </c>
      <c r="AQ1838" s="4">
        <v>73737</v>
      </c>
      <c r="AR1838" t="s">
        <v>140</v>
      </c>
      <c r="AT1838">
        <v>15802274747</v>
      </c>
      <c r="AV1838" t="s">
        <v>461</v>
      </c>
      <c r="AW1838" t="s">
        <v>462</v>
      </c>
      <c r="AZ1838" t="s">
        <v>334</v>
      </c>
      <c r="BA1838" t="s">
        <v>335</v>
      </c>
      <c r="BB1838" t="s">
        <v>136</v>
      </c>
      <c r="BC1838" t="s">
        <v>136</v>
      </c>
      <c r="BD1838" t="s">
        <v>148</v>
      </c>
      <c r="BE1838" t="s">
        <v>136</v>
      </c>
      <c r="BF1838" t="s">
        <v>136</v>
      </c>
      <c r="BG1838" t="s">
        <v>134</v>
      </c>
      <c r="BH1838" t="s">
        <v>136</v>
      </c>
      <c r="BN1838" t="s">
        <v>21231</v>
      </c>
      <c r="BO1838" t="s">
        <v>464</v>
      </c>
      <c r="BP1838">
        <v>18</v>
      </c>
      <c r="BQ1838">
        <v>18</v>
      </c>
      <c r="BR1838">
        <v>18</v>
      </c>
      <c r="BS1838" s="1">
        <v>44211</v>
      </c>
      <c r="BT1838" s="1">
        <v>44515</v>
      </c>
      <c r="BU1838" s="1">
        <v>44211</v>
      </c>
      <c r="BV1838" s="1">
        <v>44515</v>
      </c>
      <c r="BW1838" t="s">
        <v>136</v>
      </c>
      <c r="BX1838">
        <v>48</v>
      </c>
      <c r="BY1838">
        <v>0</v>
      </c>
      <c r="BZ1838">
        <v>8</v>
      </c>
      <c r="CA1838">
        <v>8</v>
      </c>
      <c r="CB1838">
        <v>8</v>
      </c>
      <c r="CC1838">
        <v>8</v>
      </c>
      <c r="CD1838">
        <v>8</v>
      </c>
      <c r="CE1838">
        <v>8</v>
      </c>
      <c r="CF1838" t="str">
        <f>"8:00 AM"</f>
        <v>8:00 AM</v>
      </c>
      <c r="CG1838" t="str">
        <f>"5:00 PM"</f>
        <v>5:00 PM</v>
      </c>
      <c r="CH1838" s="5">
        <v>12.67</v>
      </c>
      <c r="CI1838" t="s">
        <v>146</v>
      </c>
      <c r="CL1838" t="s">
        <v>136</v>
      </c>
      <c r="CM1838" t="s">
        <v>312</v>
      </c>
      <c r="CN1838" t="s">
        <v>148</v>
      </c>
      <c r="CO1838" t="s">
        <v>465</v>
      </c>
      <c r="CP1838" t="s">
        <v>149</v>
      </c>
      <c r="CQ1838">
        <v>3</v>
      </c>
      <c r="CR1838">
        <v>0</v>
      </c>
      <c r="CS1838" t="s">
        <v>136</v>
      </c>
      <c r="CT1838" t="s">
        <v>134</v>
      </c>
      <c r="CU1838" t="s">
        <v>136</v>
      </c>
      <c r="CV1838" t="s">
        <v>134</v>
      </c>
      <c r="CW1838" t="s">
        <v>134</v>
      </c>
      <c r="CX1838">
        <v>75</v>
      </c>
      <c r="CY1838" t="s">
        <v>134</v>
      </c>
      <c r="CZ1838" t="s">
        <v>134</v>
      </c>
      <c r="DA1838" t="s">
        <v>134</v>
      </c>
      <c r="DB1838" t="s">
        <v>136</v>
      </c>
      <c r="DC1838" t="s">
        <v>134</v>
      </c>
      <c r="DD1838" t="s">
        <v>136</v>
      </c>
      <c r="DF1838" t="s">
        <v>466</v>
      </c>
      <c r="DG1838" t="s">
        <v>21232</v>
      </c>
      <c r="DH1838" t="s">
        <v>21233</v>
      </c>
      <c r="DI1838" t="s">
        <v>374</v>
      </c>
      <c r="DJ1838" s="4">
        <v>77533</v>
      </c>
      <c r="DK1838" t="s">
        <v>5171</v>
      </c>
      <c r="DL1838" t="s">
        <v>134</v>
      </c>
      <c r="DM1838">
        <v>2</v>
      </c>
      <c r="DN1838" t="s">
        <v>21232</v>
      </c>
      <c r="DO1838" t="s">
        <v>21233</v>
      </c>
      <c r="DP1838" t="s">
        <v>374</v>
      </c>
      <c r="DQ1838" t="str">
        <f>"77533"</f>
        <v>77533</v>
      </c>
      <c r="DR1838" t="s">
        <v>5171</v>
      </c>
      <c r="DS1838" t="s">
        <v>296</v>
      </c>
      <c r="DT1838">
        <v>1</v>
      </c>
      <c r="DU1838">
        <v>18</v>
      </c>
      <c r="DV1838" t="s">
        <v>134</v>
      </c>
      <c r="DW1838" t="s">
        <v>134</v>
      </c>
      <c r="DX1838" t="s">
        <v>134</v>
      </c>
      <c r="DY1838" t="s">
        <v>134</v>
      </c>
      <c r="DZ1838">
        <v>2</v>
      </c>
      <c r="EA1838" t="s">
        <v>136</v>
      </c>
      <c r="EC1838" s="5">
        <v>12.68</v>
      </c>
      <c r="ED1838" s="5">
        <v>55</v>
      </c>
      <c r="EE1838">
        <v>19363462491</v>
      </c>
      <c r="EF1838" t="s">
        <v>21234</v>
      </c>
      <c r="EG1838" t="s">
        <v>148</v>
      </c>
      <c r="EH1838">
        <v>0</v>
      </c>
    </row>
    <row r="1839" spans="1:138" ht="15" customHeight="1" x14ac:dyDescent="0.35">
      <c r="A1839" t="s">
        <v>23776</v>
      </c>
      <c r="B1839" t="s">
        <v>157</v>
      </c>
      <c r="C1839" s="1">
        <v>44140.646556828702</v>
      </c>
      <c r="D1839" s="1">
        <v>44181</v>
      </c>
      <c r="E1839" t="s">
        <v>133</v>
      </c>
      <c r="F1839" t="s">
        <v>136</v>
      </c>
      <c r="G1839" t="s">
        <v>135</v>
      </c>
      <c r="H1839" t="s">
        <v>136</v>
      </c>
      <c r="I1839" t="s">
        <v>23777</v>
      </c>
      <c r="K1839" t="s">
        <v>23778</v>
      </c>
      <c r="M1839" t="s">
        <v>23779</v>
      </c>
      <c r="N1839" t="s">
        <v>374</v>
      </c>
      <c r="O1839" s="4">
        <v>77316</v>
      </c>
      <c r="P1839" t="s">
        <v>140</v>
      </c>
      <c r="R1839">
        <v>12816207350</v>
      </c>
      <c r="T1839">
        <v>112910</v>
      </c>
      <c r="U1839" t="s">
        <v>2796</v>
      </c>
      <c r="V1839" t="s">
        <v>20549</v>
      </c>
      <c r="X1839" t="s">
        <v>872</v>
      </c>
      <c r="Y1839" t="s">
        <v>23778</v>
      </c>
      <c r="AA1839" t="s">
        <v>23779</v>
      </c>
      <c r="AB1839" t="s">
        <v>374</v>
      </c>
      <c r="AC1839" s="4">
        <v>77316</v>
      </c>
      <c r="AD1839" t="s">
        <v>140</v>
      </c>
      <c r="AF1839">
        <v>12816207350</v>
      </c>
      <c r="AH1839" t="s">
        <v>148</v>
      </c>
      <c r="AI1839" t="s">
        <v>168</v>
      </c>
      <c r="AJ1839" t="s">
        <v>456</v>
      </c>
      <c r="AK1839" t="s">
        <v>457</v>
      </c>
      <c r="AM1839" t="s">
        <v>458</v>
      </c>
      <c r="AO1839" t="s">
        <v>459</v>
      </c>
      <c r="AP1839" t="s">
        <v>460</v>
      </c>
      <c r="AQ1839" s="4">
        <v>73737</v>
      </c>
      <c r="AR1839" t="s">
        <v>140</v>
      </c>
      <c r="AT1839">
        <v>15802274747</v>
      </c>
      <c r="AV1839" t="s">
        <v>461</v>
      </c>
      <c r="AW1839" t="s">
        <v>462</v>
      </c>
      <c r="AZ1839" t="s">
        <v>334</v>
      </c>
      <c r="BA1839" t="s">
        <v>335</v>
      </c>
      <c r="BB1839" t="s">
        <v>136</v>
      </c>
      <c r="BC1839" t="s">
        <v>136</v>
      </c>
      <c r="BD1839" t="s">
        <v>148</v>
      </c>
      <c r="BE1839" t="s">
        <v>136</v>
      </c>
      <c r="BF1839" t="s">
        <v>136</v>
      </c>
      <c r="BG1839" t="s">
        <v>134</v>
      </c>
      <c r="BH1839" t="s">
        <v>136</v>
      </c>
      <c r="BN1839" t="s">
        <v>23780</v>
      </c>
      <c r="BO1839" t="s">
        <v>464</v>
      </c>
      <c r="BP1839">
        <v>5</v>
      </c>
      <c r="BQ1839">
        <v>5</v>
      </c>
      <c r="BR1839">
        <v>5</v>
      </c>
      <c r="BS1839" s="1">
        <v>44211</v>
      </c>
      <c r="BT1839" s="1">
        <v>44484</v>
      </c>
      <c r="BU1839" s="1">
        <v>44211</v>
      </c>
      <c r="BV1839" s="1">
        <v>44484</v>
      </c>
      <c r="BW1839" t="s">
        <v>136</v>
      </c>
      <c r="BX1839">
        <v>35</v>
      </c>
      <c r="BY1839">
        <v>0</v>
      </c>
      <c r="BZ1839">
        <v>6</v>
      </c>
      <c r="CA1839">
        <v>6</v>
      </c>
      <c r="CB1839">
        <v>6</v>
      </c>
      <c r="CC1839">
        <v>6</v>
      </c>
      <c r="CD1839">
        <v>6</v>
      </c>
      <c r="CE1839">
        <v>5</v>
      </c>
      <c r="CF1839" t="str">
        <f>"9:00 AM"</f>
        <v>9:00 AM</v>
      </c>
      <c r="CG1839" t="str">
        <f>"4:00 PM"</f>
        <v>4:00 PM</v>
      </c>
      <c r="CH1839" s="5">
        <v>12.67</v>
      </c>
      <c r="CI1839" t="s">
        <v>146</v>
      </c>
      <c r="CL1839" t="s">
        <v>136</v>
      </c>
      <c r="CM1839" t="s">
        <v>312</v>
      </c>
      <c r="CN1839" t="s">
        <v>148</v>
      </c>
      <c r="CO1839" t="s">
        <v>465</v>
      </c>
      <c r="CP1839" t="s">
        <v>149</v>
      </c>
      <c r="CQ1839">
        <v>3</v>
      </c>
      <c r="CR1839">
        <v>0</v>
      </c>
      <c r="CS1839" t="s">
        <v>136</v>
      </c>
      <c r="CT1839" t="s">
        <v>134</v>
      </c>
      <c r="CU1839" t="s">
        <v>136</v>
      </c>
      <c r="CV1839" t="s">
        <v>134</v>
      </c>
      <c r="CW1839" t="s">
        <v>134</v>
      </c>
      <c r="CX1839">
        <v>75</v>
      </c>
      <c r="CY1839" t="s">
        <v>134</v>
      </c>
      <c r="CZ1839" t="s">
        <v>134</v>
      </c>
      <c r="DA1839" t="s">
        <v>134</v>
      </c>
      <c r="DB1839" t="s">
        <v>136</v>
      </c>
      <c r="DC1839" t="s">
        <v>134</v>
      </c>
      <c r="DD1839" t="s">
        <v>136</v>
      </c>
      <c r="DF1839" t="s">
        <v>466</v>
      </c>
      <c r="DG1839" t="s">
        <v>23781</v>
      </c>
      <c r="DH1839" t="s">
        <v>23779</v>
      </c>
      <c r="DI1839" t="s">
        <v>374</v>
      </c>
      <c r="DJ1839" s="4">
        <v>77316</v>
      </c>
      <c r="DK1839" t="s">
        <v>4837</v>
      </c>
      <c r="DL1839" t="s">
        <v>136</v>
      </c>
      <c r="DM1839">
        <v>1</v>
      </c>
      <c r="DN1839" t="s">
        <v>23781</v>
      </c>
      <c r="DO1839" t="s">
        <v>23779</v>
      </c>
      <c r="DP1839" t="s">
        <v>374</v>
      </c>
      <c r="DQ1839" t="str">
        <f>"77316"</f>
        <v>77316</v>
      </c>
      <c r="DR1839" t="s">
        <v>4837</v>
      </c>
      <c r="DS1839" t="s">
        <v>296</v>
      </c>
      <c r="DT1839">
        <v>1</v>
      </c>
      <c r="DU1839">
        <v>5</v>
      </c>
      <c r="DV1839" t="s">
        <v>134</v>
      </c>
      <c r="DW1839" t="s">
        <v>134</v>
      </c>
      <c r="DX1839" t="s">
        <v>134</v>
      </c>
      <c r="DY1839" t="s">
        <v>136</v>
      </c>
      <c r="DZ1839">
        <v>1</v>
      </c>
      <c r="EA1839" t="s">
        <v>136</v>
      </c>
      <c r="EC1839" s="5">
        <v>12.68</v>
      </c>
      <c r="ED1839" s="5">
        <v>55</v>
      </c>
      <c r="EE1839">
        <v>12816207350</v>
      </c>
      <c r="EF1839" t="s">
        <v>23782</v>
      </c>
      <c r="EG1839" t="s">
        <v>148</v>
      </c>
      <c r="EH1839">
        <v>0</v>
      </c>
    </row>
    <row r="1840" spans="1:138" ht="15" customHeight="1" x14ac:dyDescent="0.35">
      <c r="A1840" t="s">
        <v>21991</v>
      </c>
      <c r="B1840" t="s">
        <v>157</v>
      </c>
      <c r="C1840" s="1">
        <v>44144.446108564814</v>
      </c>
      <c r="D1840" s="1">
        <v>44181</v>
      </c>
      <c r="E1840" t="s">
        <v>133</v>
      </c>
      <c r="F1840" t="s">
        <v>136</v>
      </c>
      <c r="G1840" t="s">
        <v>135</v>
      </c>
      <c r="H1840" t="s">
        <v>136</v>
      </c>
      <c r="I1840" t="s">
        <v>21992</v>
      </c>
      <c r="K1840" t="s">
        <v>21993</v>
      </c>
      <c r="M1840" t="s">
        <v>700</v>
      </c>
      <c r="N1840" t="s">
        <v>246</v>
      </c>
      <c r="O1840" s="4">
        <v>70586</v>
      </c>
      <c r="P1840" t="s">
        <v>140</v>
      </c>
      <c r="R1840">
        <v>13373362934</v>
      </c>
      <c r="T1840">
        <v>11251</v>
      </c>
      <c r="U1840" t="s">
        <v>3801</v>
      </c>
      <c r="V1840" t="s">
        <v>2134</v>
      </c>
      <c r="X1840" t="s">
        <v>164</v>
      </c>
      <c r="Y1840" t="s">
        <v>21993</v>
      </c>
      <c r="AA1840" t="s">
        <v>700</v>
      </c>
      <c r="AB1840" t="s">
        <v>246</v>
      </c>
      <c r="AC1840" s="4">
        <v>70586</v>
      </c>
      <c r="AD1840" t="s">
        <v>140</v>
      </c>
      <c r="AF1840">
        <v>13373362934</v>
      </c>
      <c r="AH1840" t="s">
        <v>21994</v>
      </c>
      <c r="AI1840" t="s">
        <v>168</v>
      </c>
      <c r="AJ1840" t="s">
        <v>325</v>
      </c>
      <c r="AK1840" t="s">
        <v>329</v>
      </c>
      <c r="AM1840" t="s">
        <v>330</v>
      </c>
      <c r="AO1840" t="s">
        <v>324</v>
      </c>
      <c r="AP1840" t="s">
        <v>246</v>
      </c>
      <c r="AQ1840" s="4">
        <v>70554</v>
      </c>
      <c r="AR1840" t="s">
        <v>140</v>
      </c>
      <c r="AS1840" t="s">
        <v>331</v>
      </c>
      <c r="AT1840">
        <v>13377894322</v>
      </c>
      <c r="AV1840" t="s">
        <v>332</v>
      </c>
      <c r="AW1840" t="s">
        <v>333</v>
      </c>
      <c r="AZ1840" t="s">
        <v>334</v>
      </c>
      <c r="BA1840" t="s">
        <v>335</v>
      </c>
      <c r="BB1840" t="s">
        <v>136</v>
      </c>
      <c r="BC1840" t="s">
        <v>136</v>
      </c>
      <c r="BD1840" t="s">
        <v>148</v>
      </c>
      <c r="BE1840" t="s">
        <v>136</v>
      </c>
      <c r="BF1840" t="s">
        <v>136</v>
      </c>
      <c r="BG1840" t="s">
        <v>134</v>
      </c>
      <c r="BH1840" t="s">
        <v>136</v>
      </c>
      <c r="BN1840" t="s">
        <v>21995</v>
      </c>
      <c r="BO1840" t="s">
        <v>1574</v>
      </c>
      <c r="BP1840">
        <v>2</v>
      </c>
      <c r="BQ1840">
        <v>2</v>
      </c>
      <c r="BR1840">
        <v>2</v>
      </c>
      <c r="BS1840" s="1">
        <v>44211</v>
      </c>
      <c r="BT1840" s="1">
        <v>44407</v>
      </c>
      <c r="BU1840" s="1">
        <v>44211</v>
      </c>
      <c r="BV1840" s="1">
        <v>44407</v>
      </c>
      <c r="BW1840" t="s">
        <v>136</v>
      </c>
      <c r="BX1840">
        <v>35</v>
      </c>
      <c r="BY1840">
        <v>0</v>
      </c>
      <c r="BZ1840">
        <v>7</v>
      </c>
      <c r="CA1840">
        <v>7</v>
      </c>
      <c r="CB1840">
        <v>7</v>
      </c>
      <c r="CC1840">
        <v>7</v>
      </c>
      <c r="CD1840">
        <v>7</v>
      </c>
      <c r="CE1840">
        <v>0</v>
      </c>
      <c r="CF1840" t="str">
        <f>"8:00 AM"</f>
        <v>8:00 AM</v>
      </c>
      <c r="CG1840" t="str">
        <f>"4:00 PM"</f>
        <v>4:00 PM</v>
      </c>
      <c r="CH1840" s="5">
        <v>11.83</v>
      </c>
      <c r="CI1840" t="s">
        <v>146</v>
      </c>
      <c r="CL1840" t="s">
        <v>136</v>
      </c>
      <c r="CM1840" t="s">
        <v>147</v>
      </c>
      <c r="CN1840" t="s">
        <v>148</v>
      </c>
      <c r="CO1840" t="s">
        <v>338</v>
      </c>
      <c r="CP1840" t="s">
        <v>149</v>
      </c>
      <c r="CQ1840">
        <v>0</v>
      </c>
      <c r="CR1840">
        <v>0</v>
      </c>
      <c r="CS1840" t="s">
        <v>136</v>
      </c>
      <c r="CT1840" t="s">
        <v>136</v>
      </c>
      <c r="CU1840" t="s">
        <v>136</v>
      </c>
      <c r="CV1840" t="s">
        <v>136</v>
      </c>
      <c r="CW1840" t="s">
        <v>134</v>
      </c>
      <c r="CX1840">
        <v>40</v>
      </c>
      <c r="CY1840" t="s">
        <v>136</v>
      </c>
      <c r="CZ1840" t="s">
        <v>136</v>
      </c>
      <c r="DA1840" t="s">
        <v>136</v>
      </c>
      <c r="DB1840" t="s">
        <v>134</v>
      </c>
      <c r="DC1840" t="s">
        <v>134</v>
      </c>
      <c r="DD1840" t="s">
        <v>136</v>
      </c>
      <c r="DF1840" t="s">
        <v>149</v>
      </c>
      <c r="DG1840" t="s">
        <v>21993</v>
      </c>
      <c r="DH1840" t="s">
        <v>700</v>
      </c>
      <c r="DI1840" t="s">
        <v>246</v>
      </c>
      <c r="DJ1840" s="4">
        <v>70586</v>
      </c>
      <c r="DK1840" t="s">
        <v>339</v>
      </c>
      <c r="DL1840" t="s">
        <v>136</v>
      </c>
      <c r="DM1840">
        <v>1</v>
      </c>
      <c r="DN1840" t="s">
        <v>10494</v>
      </c>
      <c r="DO1840" t="s">
        <v>324</v>
      </c>
      <c r="DP1840" t="s">
        <v>246</v>
      </c>
      <c r="DQ1840" t="str">
        <f>"70554"</f>
        <v>70554</v>
      </c>
      <c r="DR1840" t="s">
        <v>339</v>
      </c>
      <c r="DS1840" t="s">
        <v>497</v>
      </c>
      <c r="DT1840">
        <v>2</v>
      </c>
      <c r="DU1840">
        <v>2</v>
      </c>
      <c r="DV1840" t="s">
        <v>134</v>
      </c>
      <c r="DW1840" t="s">
        <v>134</v>
      </c>
      <c r="DX1840" t="s">
        <v>134</v>
      </c>
      <c r="DY1840" t="s">
        <v>136</v>
      </c>
      <c r="DZ1840">
        <v>1</v>
      </c>
      <c r="EA1840" t="s">
        <v>136</v>
      </c>
      <c r="EC1840" s="5">
        <v>12.68</v>
      </c>
      <c r="ED1840" s="5">
        <v>55</v>
      </c>
      <c r="EE1840">
        <v>13373362934</v>
      </c>
      <c r="EF1840" t="s">
        <v>21994</v>
      </c>
      <c r="EG1840" t="s">
        <v>148</v>
      </c>
      <c r="EH1840">
        <v>0</v>
      </c>
    </row>
    <row r="1841" spans="1:138" ht="15" customHeight="1" x14ac:dyDescent="0.35">
      <c r="A1841" t="s">
        <v>25856</v>
      </c>
      <c r="B1841" t="s">
        <v>157</v>
      </c>
      <c r="C1841" s="1">
        <v>44145.408956134263</v>
      </c>
      <c r="D1841" s="1">
        <v>44181</v>
      </c>
      <c r="E1841" t="s">
        <v>133</v>
      </c>
      <c r="F1841" t="s">
        <v>136</v>
      </c>
      <c r="G1841" t="s">
        <v>135</v>
      </c>
      <c r="H1841" t="s">
        <v>136</v>
      </c>
      <c r="I1841" t="s">
        <v>21249</v>
      </c>
      <c r="K1841" t="s">
        <v>21250</v>
      </c>
      <c r="M1841" t="s">
        <v>700</v>
      </c>
      <c r="N1841" t="s">
        <v>246</v>
      </c>
      <c r="O1841" s="4">
        <v>70586</v>
      </c>
      <c r="P1841" t="s">
        <v>140</v>
      </c>
      <c r="R1841">
        <v>13378314777</v>
      </c>
      <c r="T1841">
        <v>11251</v>
      </c>
      <c r="U1841" t="s">
        <v>6841</v>
      </c>
      <c r="V1841" t="s">
        <v>14750</v>
      </c>
      <c r="X1841" t="s">
        <v>164</v>
      </c>
      <c r="Y1841" t="s">
        <v>21250</v>
      </c>
      <c r="AA1841" t="s">
        <v>700</v>
      </c>
      <c r="AB1841" t="s">
        <v>246</v>
      </c>
      <c r="AC1841" s="4">
        <v>70586</v>
      </c>
      <c r="AD1841" t="s">
        <v>140</v>
      </c>
      <c r="AF1841">
        <v>13378314777</v>
      </c>
      <c r="AH1841" t="s">
        <v>21252</v>
      </c>
      <c r="AI1841" t="s">
        <v>168</v>
      </c>
      <c r="AJ1841" t="s">
        <v>325</v>
      </c>
      <c r="AK1841" t="s">
        <v>329</v>
      </c>
      <c r="AM1841" t="s">
        <v>330</v>
      </c>
      <c r="AO1841" t="s">
        <v>324</v>
      </c>
      <c r="AP1841" t="s">
        <v>246</v>
      </c>
      <c r="AQ1841" s="4">
        <v>70554</v>
      </c>
      <c r="AR1841" t="s">
        <v>140</v>
      </c>
      <c r="AS1841" t="s">
        <v>331</v>
      </c>
      <c r="AT1841">
        <v>13377894322</v>
      </c>
      <c r="AV1841" t="s">
        <v>332</v>
      </c>
      <c r="AW1841" t="s">
        <v>333</v>
      </c>
      <c r="AZ1841" t="s">
        <v>334</v>
      </c>
      <c r="BA1841" t="s">
        <v>335</v>
      </c>
      <c r="BB1841" t="s">
        <v>136</v>
      </c>
      <c r="BC1841" t="s">
        <v>136</v>
      </c>
      <c r="BD1841" t="s">
        <v>148</v>
      </c>
      <c r="BE1841" t="s">
        <v>136</v>
      </c>
      <c r="BF1841" t="s">
        <v>136</v>
      </c>
      <c r="BG1841" t="s">
        <v>134</v>
      </c>
      <c r="BH1841" t="s">
        <v>136</v>
      </c>
      <c r="BN1841" t="s">
        <v>25857</v>
      </c>
      <c r="BO1841" t="s">
        <v>1574</v>
      </c>
      <c r="BP1841">
        <v>3</v>
      </c>
      <c r="BQ1841">
        <v>3</v>
      </c>
      <c r="BR1841">
        <v>3</v>
      </c>
      <c r="BS1841" s="1">
        <v>44211</v>
      </c>
      <c r="BT1841" s="1">
        <v>44362</v>
      </c>
      <c r="BU1841" s="1">
        <v>44211</v>
      </c>
      <c r="BV1841" s="1">
        <v>44362</v>
      </c>
      <c r="BW1841" t="s">
        <v>136</v>
      </c>
      <c r="BX1841">
        <v>35</v>
      </c>
      <c r="BY1841">
        <v>0</v>
      </c>
      <c r="BZ1841">
        <v>7</v>
      </c>
      <c r="CA1841">
        <v>7</v>
      </c>
      <c r="CB1841">
        <v>7</v>
      </c>
      <c r="CC1841">
        <v>7</v>
      </c>
      <c r="CD1841">
        <v>7</v>
      </c>
      <c r="CE1841">
        <v>0</v>
      </c>
      <c r="CF1841" t="str">
        <f>"8:00 AM"</f>
        <v>8:00 AM</v>
      </c>
      <c r="CG1841" t="str">
        <f>"4:00 PM"</f>
        <v>4:00 PM</v>
      </c>
      <c r="CH1841" s="5">
        <v>11.83</v>
      </c>
      <c r="CI1841" t="s">
        <v>146</v>
      </c>
      <c r="CL1841" t="s">
        <v>136</v>
      </c>
      <c r="CM1841" t="s">
        <v>147</v>
      </c>
      <c r="CN1841" t="s">
        <v>148</v>
      </c>
      <c r="CO1841" t="s">
        <v>338</v>
      </c>
      <c r="CP1841" t="s">
        <v>149</v>
      </c>
      <c r="CQ1841">
        <v>0</v>
      </c>
      <c r="CR1841">
        <v>0</v>
      </c>
      <c r="CS1841" t="s">
        <v>136</v>
      </c>
      <c r="CT1841" t="s">
        <v>136</v>
      </c>
      <c r="CU1841" t="s">
        <v>136</v>
      </c>
      <c r="CV1841" t="s">
        <v>136</v>
      </c>
      <c r="CW1841" t="s">
        <v>134</v>
      </c>
      <c r="CX1841">
        <v>40</v>
      </c>
      <c r="CY1841" t="s">
        <v>136</v>
      </c>
      <c r="CZ1841" t="s">
        <v>136</v>
      </c>
      <c r="DA1841" t="s">
        <v>136</v>
      </c>
      <c r="DB1841" t="s">
        <v>134</v>
      </c>
      <c r="DC1841" t="s">
        <v>134</v>
      </c>
      <c r="DD1841" t="s">
        <v>136</v>
      </c>
      <c r="DF1841" t="s">
        <v>149</v>
      </c>
      <c r="DG1841" t="s">
        <v>25858</v>
      </c>
      <c r="DH1841" t="s">
        <v>700</v>
      </c>
      <c r="DI1841" t="s">
        <v>246</v>
      </c>
      <c r="DJ1841" s="4">
        <v>70586</v>
      </c>
      <c r="DK1841" t="s">
        <v>339</v>
      </c>
      <c r="DL1841" t="s">
        <v>136</v>
      </c>
      <c r="DM1841">
        <v>1</v>
      </c>
      <c r="DN1841" t="s">
        <v>25859</v>
      </c>
      <c r="DO1841" t="s">
        <v>700</v>
      </c>
      <c r="DP1841" t="s">
        <v>246</v>
      </c>
      <c r="DQ1841" t="str">
        <f>"70586"</f>
        <v>70586</v>
      </c>
      <c r="DR1841" t="s">
        <v>339</v>
      </c>
      <c r="DS1841" t="s">
        <v>296</v>
      </c>
      <c r="DT1841">
        <v>1</v>
      </c>
      <c r="DU1841">
        <v>3</v>
      </c>
      <c r="DV1841" t="s">
        <v>134</v>
      </c>
      <c r="DW1841" t="s">
        <v>134</v>
      </c>
      <c r="DX1841" t="s">
        <v>134</v>
      </c>
      <c r="DY1841" t="s">
        <v>136</v>
      </c>
      <c r="DZ1841">
        <v>1</v>
      </c>
      <c r="EA1841" t="s">
        <v>136</v>
      </c>
      <c r="EC1841" s="5">
        <v>12.68</v>
      </c>
      <c r="ED1841" s="5">
        <v>55</v>
      </c>
      <c r="EE1841">
        <v>13378314777</v>
      </c>
      <c r="EF1841" t="s">
        <v>21252</v>
      </c>
      <c r="EG1841" t="s">
        <v>148</v>
      </c>
      <c r="EH1841">
        <v>0</v>
      </c>
    </row>
    <row r="1842" spans="1:138" ht="15" customHeight="1" x14ac:dyDescent="0.35">
      <c r="A1842" t="s">
        <v>13193</v>
      </c>
      <c r="B1842" t="s">
        <v>157</v>
      </c>
      <c r="C1842" s="1">
        <v>44145.600346990737</v>
      </c>
      <c r="D1842" s="1">
        <v>44181</v>
      </c>
      <c r="E1842" t="s">
        <v>133</v>
      </c>
      <c r="F1842" t="s">
        <v>136</v>
      </c>
      <c r="G1842" t="s">
        <v>135</v>
      </c>
      <c r="H1842" t="s">
        <v>136</v>
      </c>
      <c r="I1842" t="s">
        <v>13194</v>
      </c>
      <c r="K1842" t="s">
        <v>13195</v>
      </c>
      <c r="M1842" t="s">
        <v>7685</v>
      </c>
      <c r="N1842" t="s">
        <v>246</v>
      </c>
      <c r="O1842" s="4">
        <v>70655</v>
      </c>
      <c r="P1842" t="s">
        <v>140</v>
      </c>
      <c r="R1842">
        <v>13372243493</v>
      </c>
      <c r="T1842">
        <v>11251</v>
      </c>
      <c r="U1842" t="s">
        <v>13196</v>
      </c>
      <c r="V1842" t="s">
        <v>13197</v>
      </c>
      <c r="W1842" t="s">
        <v>13198</v>
      </c>
      <c r="X1842">
        <v>3372243493</v>
      </c>
      <c r="Y1842" t="s">
        <v>13195</v>
      </c>
      <c r="AA1842" t="s">
        <v>7685</v>
      </c>
      <c r="AB1842" t="s">
        <v>246</v>
      </c>
      <c r="AC1842" s="4">
        <v>70655</v>
      </c>
      <c r="AD1842" t="s">
        <v>140</v>
      </c>
      <c r="AF1842">
        <v>13372243493</v>
      </c>
      <c r="AH1842" t="s">
        <v>13199</v>
      </c>
      <c r="AI1842" t="s">
        <v>168</v>
      </c>
      <c r="AJ1842" t="s">
        <v>325</v>
      </c>
      <c r="AK1842" t="s">
        <v>329</v>
      </c>
      <c r="AM1842" t="s">
        <v>330</v>
      </c>
      <c r="AO1842" t="s">
        <v>324</v>
      </c>
      <c r="AP1842" t="s">
        <v>246</v>
      </c>
      <c r="AQ1842" s="4">
        <v>70554</v>
      </c>
      <c r="AR1842" t="s">
        <v>140</v>
      </c>
      <c r="AS1842" t="s">
        <v>331</v>
      </c>
      <c r="AT1842">
        <v>13377894322</v>
      </c>
      <c r="AV1842" t="s">
        <v>332</v>
      </c>
      <c r="AW1842" t="s">
        <v>333</v>
      </c>
      <c r="AZ1842" t="s">
        <v>334</v>
      </c>
      <c r="BA1842" t="s">
        <v>335</v>
      </c>
      <c r="BB1842" t="s">
        <v>136</v>
      </c>
      <c r="BC1842" t="s">
        <v>136</v>
      </c>
      <c r="BD1842" t="s">
        <v>148</v>
      </c>
      <c r="BE1842" t="s">
        <v>136</v>
      </c>
      <c r="BF1842" t="s">
        <v>136</v>
      </c>
      <c r="BG1842" t="s">
        <v>134</v>
      </c>
      <c r="BH1842" t="s">
        <v>136</v>
      </c>
      <c r="BN1842" t="s">
        <v>13200</v>
      </c>
      <c r="BO1842" t="s">
        <v>337</v>
      </c>
      <c r="BP1842">
        <v>4</v>
      </c>
      <c r="BQ1842">
        <v>4</v>
      </c>
      <c r="BR1842">
        <v>4</v>
      </c>
      <c r="BS1842" s="1">
        <v>44211</v>
      </c>
      <c r="BT1842" s="1">
        <v>44484</v>
      </c>
      <c r="BU1842" s="1">
        <v>44211</v>
      </c>
      <c r="BV1842" s="1">
        <v>44484</v>
      </c>
      <c r="BW1842" t="s">
        <v>136</v>
      </c>
      <c r="BX1842">
        <v>35</v>
      </c>
      <c r="BY1842">
        <v>0</v>
      </c>
      <c r="BZ1842">
        <v>7</v>
      </c>
      <c r="CA1842">
        <v>7</v>
      </c>
      <c r="CB1842">
        <v>7</v>
      </c>
      <c r="CC1842">
        <v>7</v>
      </c>
      <c r="CD1842">
        <v>7</v>
      </c>
      <c r="CE1842">
        <v>0</v>
      </c>
      <c r="CF1842" t="str">
        <f>"8:00 AM"</f>
        <v>8:00 AM</v>
      </c>
      <c r="CG1842" t="str">
        <f>"4:00 PM"</f>
        <v>4:00 PM</v>
      </c>
      <c r="CH1842" s="5">
        <v>11.83</v>
      </c>
      <c r="CI1842" t="s">
        <v>146</v>
      </c>
      <c r="CL1842" t="s">
        <v>136</v>
      </c>
      <c r="CM1842" t="s">
        <v>147</v>
      </c>
      <c r="CN1842" t="s">
        <v>148</v>
      </c>
      <c r="CO1842" t="s">
        <v>338</v>
      </c>
      <c r="CP1842" t="s">
        <v>149</v>
      </c>
      <c r="CQ1842">
        <v>0</v>
      </c>
      <c r="CR1842">
        <v>0</v>
      </c>
      <c r="CS1842" t="s">
        <v>136</v>
      </c>
      <c r="CT1842" t="s">
        <v>136</v>
      </c>
      <c r="CU1842" t="s">
        <v>136</v>
      </c>
      <c r="CV1842" t="s">
        <v>136</v>
      </c>
      <c r="CW1842" t="s">
        <v>134</v>
      </c>
      <c r="CX1842">
        <v>40</v>
      </c>
      <c r="CY1842" t="s">
        <v>136</v>
      </c>
      <c r="CZ1842" t="s">
        <v>136</v>
      </c>
      <c r="DA1842" t="s">
        <v>136</v>
      </c>
      <c r="DB1842" t="s">
        <v>134</v>
      </c>
      <c r="DC1842" t="s">
        <v>134</v>
      </c>
      <c r="DD1842" t="s">
        <v>136</v>
      </c>
      <c r="DF1842" t="s">
        <v>149</v>
      </c>
      <c r="DG1842" t="s">
        <v>13195</v>
      </c>
      <c r="DH1842" t="s">
        <v>7685</v>
      </c>
      <c r="DI1842" t="s">
        <v>246</v>
      </c>
      <c r="DJ1842" s="4">
        <v>70655</v>
      </c>
      <c r="DK1842" t="s">
        <v>2371</v>
      </c>
      <c r="DL1842" t="s">
        <v>136</v>
      </c>
      <c r="DM1842">
        <v>1</v>
      </c>
      <c r="DN1842" t="s">
        <v>13201</v>
      </c>
      <c r="DO1842" t="s">
        <v>7685</v>
      </c>
      <c r="DP1842" t="s">
        <v>246</v>
      </c>
      <c r="DQ1842" t="str">
        <f>"70655"</f>
        <v>70655</v>
      </c>
      <c r="DR1842" t="s">
        <v>2371</v>
      </c>
      <c r="DS1842" t="s">
        <v>497</v>
      </c>
      <c r="DT1842">
        <v>1</v>
      </c>
      <c r="DU1842">
        <v>4</v>
      </c>
      <c r="DV1842" t="s">
        <v>134</v>
      </c>
      <c r="DW1842" t="s">
        <v>134</v>
      </c>
      <c r="DX1842" t="s">
        <v>134</v>
      </c>
      <c r="DY1842" t="s">
        <v>136</v>
      </c>
      <c r="DZ1842">
        <v>1</v>
      </c>
      <c r="EA1842" t="s">
        <v>136</v>
      </c>
      <c r="EC1842" s="5">
        <v>12.68</v>
      </c>
      <c r="ED1842" s="5">
        <v>55</v>
      </c>
      <c r="EE1842">
        <v>13372243493</v>
      </c>
      <c r="EF1842" t="s">
        <v>13199</v>
      </c>
      <c r="EG1842" t="s">
        <v>148</v>
      </c>
      <c r="EH1842">
        <v>0</v>
      </c>
    </row>
    <row r="1843" spans="1:138" ht="15" customHeight="1" x14ac:dyDescent="0.35">
      <c r="A1843" t="s">
        <v>27249</v>
      </c>
      <c r="B1843" t="s">
        <v>157</v>
      </c>
      <c r="C1843" s="1">
        <v>44146.539860069446</v>
      </c>
      <c r="D1843" s="1">
        <v>44181</v>
      </c>
      <c r="E1843" t="s">
        <v>133</v>
      </c>
      <c r="F1843" t="s">
        <v>136</v>
      </c>
      <c r="G1843" t="s">
        <v>135</v>
      </c>
      <c r="H1843" t="s">
        <v>136</v>
      </c>
      <c r="I1843" t="s">
        <v>24822</v>
      </c>
      <c r="K1843" t="s">
        <v>24823</v>
      </c>
      <c r="M1843" t="s">
        <v>324</v>
      </c>
      <c r="N1843" t="s">
        <v>246</v>
      </c>
      <c r="O1843" s="4">
        <v>70554</v>
      </c>
      <c r="P1843" t="s">
        <v>140</v>
      </c>
      <c r="R1843">
        <v>13375466458</v>
      </c>
      <c r="T1843">
        <v>11199</v>
      </c>
      <c r="U1843" t="s">
        <v>24824</v>
      </c>
      <c r="V1843" t="s">
        <v>682</v>
      </c>
      <c r="X1843" t="s">
        <v>164</v>
      </c>
      <c r="Y1843" t="s">
        <v>24823</v>
      </c>
      <c r="AA1843" t="s">
        <v>324</v>
      </c>
      <c r="AB1843" t="s">
        <v>246</v>
      </c>
      <c r="AC1843" s="4">
        <v>70554</v>
      </c>
      <c r="AD1843" t="s">
        <v>140</v>
      </c>
      <c r="AF1843">
        <v>13375466458</v>
      </c>
      <c r="AH1843" t="s">
        <v>24825</v>
      </c>
      <c r="AI1843" t="s">
        <v>168</v>
      </c>
      <c r="AJ1843" t="s">
        <v>1977</v>
      </c>
      <c r="AK1843" t="s">
        <v>1978</v>
      </c>
      <c r="AL1843" t="s">
        <v>1979</v>
      </c>
      <c r="AM1843" t="s">
        <v>1980</v>
      </c>
      <c r="AN1843" t="s">
        <v>1981</v>
      </c>
      <c r="AO1843" t="s">
        <v>1982</v>
      </c>
      <c r="AP1843" t="s">
        <v>246</v>
      </c>
      <c r="AQ1843" s="4">
        <v>70754</v>
      </c>
      <c r="AR1843" t="s">
        <v>140</v>
      </c>
      <c r="AT1843">
        <v>12256863033</v>
      </c>
      <c r="AV1843" t="s">
        <v>1983</v>
      </c>
      <c r="AW1843" t="s">
        <v>1984</v>
      </c>
      <c r="AZ1843" t="s">
        <v>334</v>
      </c>
      <c r="BA1843" t="s">
        <v>335</v>
      </c>
      <c r="BB1843" t="s">
        <v>136</v>
      </c>
      <c r="BC1843" t="s">
        <v>136</v>
      </c>
      <c r="BD1843" t="s">
        <v>148</v>
      </c>
      <c r="BE1843" t="s">
        <v>136</v>
      </c>
      <c r="BF1843" t="s">
        <v>136</v>
      </c>
      <c r="BG1843" t="s">
        <v>134</v>
      </c>
      <c r="BH1843" t="s">
        <v>136</v>
      </c>
      <c r="BN1843" t="s">
        <v>27250</v>
      </c>
      <c r="BO1843" t="s">
        <v>905</v>
      </c>
      <c r="BP1843">
        <v>1</v>
      </c>
      <c r="BQ1843">
        <v>1</v>
      </c>
      <c r="BR1843">
        <v>1</v>
      </c>
      <c r="BS1843" s="1">
        <v>44211</v>
      </c>
      <c r="BT1843" s="1">
        <v>44501</v>
      </c>
      <c r="BU1843" s="1">
        <v>44211</v>
      </c>
      <c r="BV1843" s="1">
        <v>44501</v>
      </c>
      <c r="BW1843" t="s">
        <v>136</v>
      </c>
      <c r="BX1843">
        <v>35</v>
      </c>
      <c r="BY1843">
        <v>0</v>
      </c>
      <c r="BZ1843">
        <v>6</v>
      </c>
      <c r="CA1843">
        <v>6</v>
      </c>
      <c r="CB1843">
        <v>6</v>
      </c>
      <c r="CC1843">
        <v>6</v>
      </c>
      <c r="CD1843">
        <v>6</v>
      </c>
      <c r="CE1843">
        <v>5</v>
      </c>
      <c r="CF1843" t="str">
        <f>"7:00 AM"</f>
        <v>7:00 AM</v>
      </c>
      <c r="CG1843" t="str">
        <f>"1:00 PM"</f>
        <v>1:00 PM</v>
      </c>
      <c r="CH1843" s="5">
        <v>11.83</v>
      </c>
      <c r="CI1843" t="s">
        <v>146</v>
      </c>
      <c r="CJ1843">
        <v>0</v>
      </c>
      <c r="CK1843" t="s">
        <v>1985</v>
      </c>
      <c r="CL1843" t="s">
        <v>134</v>
      </c>
      <c r="CM1843" t="s">
        <v>147</v>
      </c>
      <c r="CN1843" t="s">
        <v>148</v>
      </c>
      <c r="CO1843" s="2" t="s">
        <v>1986</v>
      </c>
      <c r="CP1843" t="s">
        <v>149</v>
      </c>
      <c r="CQ1843">
        <v>0</v>
      </c>
      <c r="CR1843">
        <v>0</v>
      </c>
      <c r="CS1843" t="s">
        <v>136</v>
      </c>
      <c r="CT1843" t="s">
        <v>136</v>
      </c>
      <c r="CU1843" t="s">
        <v>136</v>
      </c>
      <c r="CV1843" t="s">
        <v>134</v>
      </c>
      <c r="CW1843" t="s">
        <v>134</v>
      </c>
      <c r="CX1843">
        <v>50</v>
      </c>
      <c r="CY1843" t="s">
        <v>134</v>
      </c>
      <c r="CZ1843" t="s">
        <v>134</v>
      </c>
      <c r="DA1843" t="s">
        <v>134</v>
      </c>
      <c r="DB1843" t="s">
        <v>134</v>
      </c>
      <c r="DC1843" t="s">
        <v>134</v>
      </c>
      <c r="DD1843" t="s">
        <v>136</v>
      </c>
      <c r="DF1843" t="s">
        <v>3353</v>
      </c>
      <c r="DG1843" t="s">
        <v>24823</v>
      </c>
      <c r="DH1843" t="s">
        <v>324</v>
      </c>
      <c r="DI1843" t="s">
        <v>246</v>
      </c>
      <c r="DJ1843" s="4">
        <v>70554</v>
      </c>
      <c r="DK1843" t="s">
        <v>339</v>
      </c>
      <c r="DL1843" t="s">
        <v>136</v>
      </c>
      <c r="DM1843">
        <v>1</v>
      </c>
      <c r="DN1843" t="s">
        <v>24823</v>
      </c>
      <c r="DO1843" t="s">
        <v>324</v>
      </c>
      <c r="DP1843" t="s">
        <v>246</v>
      </c>
      <c r="DQ1843" t="str">
        <f>"70554"</f>
        <v>70554</v>
      </c>
      <c r="DR1843" t="s">
        <v>339</v>
      </c>
      <c r="DS1843" t="s">
        <v>296</v>
      </c>
      <c r="DT1843">
        <v>1</v>
      </c>
      <c r="DU1843">
        <v>8</v>
      </c>
      <c r="DV1843" t="s">
        <v>134</v>
      </c>
      <c r="DW1843" t="s">
        <v>134</v>
      </c>
      <c r="DX1843" t="s">
        <v>134</v>
      </c>
      <c r="DY1843" t="s">
        <v>136</v>
      </c>
      <c r="DZ1843">
        <v>1</v>
      </c>
      <c r="EA1843" t="s">
        <v>136</v>
      </c>
      <c r="EC1843" s="5">
        <v>12.68</v>
      </c>
      <c r="ED1843" s="5">
        <v>55</v>
      </c>
      <c r="EE1843">
        <v>13375466458</v>
      </c>
      <c r="EF1843" t="s">
        <v>148</v>
      </c>
      <c r="EG1843" t="s">
        <v>1989</v>
      </c>
      <c r="EH1843">
        <v>1</v>
      </c>
    </row>
    <row r="1844" spans="1:138" ht="15" customHeight="1" x14ac:dyDescent="0.35">
      <c r="A1844" t="s">
        <v>26034</v>
      </c>
      <c r="B1844" t="s">
        <v>157</v>
      </c>
      <c r="C1844" s="1">
        <v>44138.586304976852</v>
      </c>
      <c r="D1844" s="1">
        <v>44181</v>
      </c>
      <c r="E1844" t="s">
        <v>133</v>
      </c>
      <c r="F1844" t="s">
        <v>136</v>
      </c>
      <c r="G1844" t="s">
        <v>135</v>
      </c>
      <c r="H1844" t="s">
        <v>134</v>
      </c>
      <c r="I1844" t="s">
        <v>26035</v>
      </c>
      <c r="K1844" t="s">
        <v>26036</v>
      </c>
      <c r="M1844" t="s">
        <v>22959</v>
      </c>
      <c r="N1844" t="s">
        <v>374</v>
      </c>
      <c r="O1844" s="4">
        <v>77465</v>
      </c>
      <c r="P1844" t="s">
        <v>140</v>
      </c>
      <c r="R1844">
        <v>13619722973</v>
      </c>
      <c r="T1844">
        <v>112511</v>
      </c>
      <c r="U1844" t="s">
        <v>26037</v>
      </c>
      <c r="V1844" t="s">
        <v>26038</v>
      </c>
      <c r="W1844" t="s">
        <v>229</v>
      </c>
      <c r="X1844" t="s">
        <v>25442</v>
      </c>
      <c r="Y1844" t="s">
        <v>26039</v>
      </c>
      <c r="AA1844" t="s">
        <v>22959</v>
      </c>
      <c r="AB1844" t="s">
        <v>374</v>
      </c>
      <c r="AC1844" s="4">
        <v>77465</v>
      </c>
      <c r="AD1844" t="s">
        <v>140</v>
      </c>
      <c r="AF1844">
        <v>13619722973</v>
      </c>
      <c r="AH1844" t="s">
        <v>26040</v>
      </c>
      <c r="AZ1844" t="s">
        <v>334</v>
      </c>
      <c r="BA1844" t="s">
        <v>335</v>
      </c>
      <c r="BB1844" t="s">
        <v>136</v>
      </c>
      <c r="BC1844" t="s">
        <v>136</v>
      </c>
      <c r="BD1844" t="s">
        <v>148</v>
      </c>
      <c r="BE1844" t="s">
        <v>136</v>
      </c>
      <c r="BF1844" t="s">
        <v>136</v>
      </c>
      <c r="BG1844" t="s">
        <v>134</v>
      </c>
      <c r="BH1844" t="s">
        <v>136</v>
      </c>
      <c r="BN1844" t="s">
        <v>26041</v>
      </c>
      <c r="BO1844" t="s">
        <v>26042</v>
      </c>
      <c r="BP1844">
        <v>5</v>
      </c>
      <c r="BQ1844">
        <v>5</v>
      </c>
      <c r="BR1844">
        <v>5</v>
      </c>
      <c r="BS1844" s="1">
        <v>44211</v>
      </c>
      <c r="BT1844" s="1">
        <v>44484</v>
      </c>
      <c r="BU1844" s="1">
        <v>44211</v>
      </c>
      <c r="BV1844" s="1">
        <v>44484</v>
      </c>
      <c r="BW1844" t="s">
        <v>136</v>
      </c>
      <c r="BX1844">
        <v>45</v>
      </c>
      <c r="BY1844">
        <v>0</v>
      </c>
      <c r="BZ1844">
        <v>8</v>
      </c>
      <c r="CA1844">
        <v>8</v>
      </c>
      <c r="CB1844">
        <v>8</v>
      </c>
      <c r="CC1844">
        <v>8</v>
      </c>
      <c r="CD1844">
        <v>8</v>
      </c>
      <c r="CE1844">
        <v>5</v>
      </c>
      <c r="CF1844" t="str">
        <f>"6:00 AM"</f>
        <v>6:00 AM</v>
      </c>
      <c r="CG1844" t="str">
        <f>"3:00 PM"</f>
        <v>3:00 PM</v>
      </c>
      <c r="CH1844" s="5">
        <v>12.67</v>
      </c>
      <c r="CI1844" t="s">
        <v>146</v>
      </c>
      <c r="CJ1844">
        <v>0</v>
      </c>
      <c r="CK1844" t="s">
        <v>148</v>
      </c>
      <c r="CL1844" t="s">
        <v>134</v>
      </c>
      <c r="CM1844" t="s">
        <v>147</v>
      </c>
      <c r="CN1844" t="s">
        <v>148</v>
      </c>
      <c r="CO1844" s="2" t="s">
        <v>26043</v>
      </c>
      <c r="CP1844" t="s">
        <v>149</v>
      </c>
      <c r="CQ1844">
        <v>3</v>
      </c>
      <c r="CR1844">
        <v>0</v>
      </c>
      <c r="CS1844" t="s">
        <v>136</v>
      </c>
      <c r="CT1844" t="s">
        <v>136</v>
      </c>
      <c r="CU1844" t="s">
        <v>136</v>
      </c>
      <c r="CV1844" t="s">
        <v>134</v>
      </c>
      <c r="CW1844" t="s">
        <v>134</v>
      </c>
      <c r="CX1844">
        <v>60</v>
      </c>
      <c r="CY1844" t="s">
        <v>134</v>
      </c>
      <c r="CZ1844" t="s">
        <v>134</v>
      </c>
      <c r="DA1844" t="s">
        <v>134</v>
      </c>
      <c r="DB1844" t="s">
        <v>134</v>
      </c>
      <c r="DC1844" t="s">
        <v>134</v>
      </c>
      <c r="DD1844" t="s">
        <v>136</v>
      </c>
      <c r="DF1844" t="s">
        <v>180</v>
      </c>
      <c r="DG1844" t="s">
        <v>26044</v>
      </c>
      <c r="DH1844" t="s">
        <v>22959</v>
      </c>
      <c r="DI1844" t="s">
        <v>374</v>
      </c>
      <c r="DJ1844" s="4">
        <v>77465</v>
      </c>
      <c r="DK1844" t="s">
        <v>4681</v>
      </c>
      <c r="DL1844" t="s">
        <v>136</v>
      </c>
      <c r="DM1844">
        <v>1</v>
      </c>
      <c r="DN1844" t="s">
        <v>26045</v>
      </c>
      <c r="DO1844" t="s">
        <v>22959</v>
      </c>
      <c r="DP1844" t="s">
        <v>374</v>
      </c>
      <c r="DQ1844" t="str">
        <f>"77465"</f>
        <v>77465</v>
      </c>
      <c r="DR1844" t="s">
        <v>4681</v>
      </c>
      <c r="DS1844" t="s">
        <v>26046</v>
      </c>
      <c r="DT1844">
        <v>2</v>
      </c>
      <c r="DU1844">
        <v>6</v>
      </c>
      <c r="DV1844" t="s">
        <v>134</v>
      </c>
      <c r="DW1844" t="s">
        <v>134</v>
      </c>
      <c r="DX1844" t="s">
        <v>134</v>
      </c>
      <c r="DY1844" t="s">
        <v>136</v>
      </c>
      <c r="DZ1844">
        <v>1</v>
      </c>
      <c r="EA1844" t="s">
        <v>136</v>
      </c>
      <c r="EC1844" s="5">
        <v>12.68</v>
      </c>
      <c r="ED1844" s="5">
        <v>55</v>
      </c>
      <c r="EE1844">
        <v>13619722973</v>
      </c>
      <c r="EF1844" t="s">
        <v>26040</v>
      </c>
      <c r="EG1844" t="s">
        <v>148</v>
      </c>
      <c r="EH1844">
        <v>1</v>
      </c>
    </row>
    <row r="1845" spans="1:138" ht="15" customHeight="1" x14ac:dyDescent="0.35">
      <c r="A1845" t="s">
        <v>14345</v>
      </c>
      <c r="B1845" t="s">
        <v>157</v>
      </c>
      <c r="C1845" s="1">
        <v>44151.88655844907</v>
      </c>
      <c r="D1845" s="1">
        <v>44181</v>
      </c>
      <c r="E1845" t="s">
        <v>133</v>
      </c>
      <c r="F1845" t="s">
        <v>134</v>
      </c>
      <c r="G1845" t="s">
        <v>135</v>
      </c>
      <c r="H1845" t="s">
        <v>136</v>
      </c>
      <c r="I1845" t="s">
        <v>14346</v>
      </c>
      <c r="K1845" t="s">
        <v>14347</v>
      </c>
      <c r="L1845" t="s">
        <v>14348</v>
      </c>
      <c r="M1845" t="s">
        <v>1680</v>
      </c>
      <c r="N1845" t="s">
        <v>395</v>
      </c>
      <c r="O1845" s="4">
        <v>95963</v>
      </c>
      <c r="P1845" t="s">
        <v>140</v>
      </c>
      <c r="R1845">
        <v>15308650298</v>
      </c>
      <c r="T1845">
        <v>11291</v>
      </c>
      <c r="U1845" t="s">
        <v>14349</v>
      </c>
      <c r="V1845" t="s">
        <v>14350</v>
      </c>
      <c r="X1845" t="s">
        <v>14351</v>
      </c>
      <c r="Y1845" t="s">
        <v>14347</v>
      </c>
      <c r="Z1845" t="s">
        <v>14348</v>
      </c>
      <c r="AA1845" t="s">
        <v>1680</v>
      </c>
      <c r="AB1845" t="s">
        <v>395</v>
      </c>
      <c r="AC1845" s="4">
        <v>95963</v>
      </c>
      <c r="AD1845" t="s">
        <v>140</v>
      </c>
      <c r="AF1845">
        <v>15308650298</v>
      </c>
      <c r="AH1845" t="s">
        <v>14352</v>
      </c>
      <c r="AI1845" t="s">
        <v>168</v>
      </c>
      <c r="AJ1845" t="s">
        <v>1941</v>
      </c>
      <c r="AK1845" t="s">
        <v>1942</v>
      </c>
      <c r="AL1845" t="s">
        <v>1943</v>
      </c>
      <c r="AM1845" t="s">
        <v>1944</v>
      </c>
      <c r="AN1845" t="s">
        <v>1945</v>
      </c>
      <c r="AO1845" t="s">
        <v>1946</v>
      </c>
      <c r="AP1845" t="s">
        <v>374</v>
      </c>
      <c r="AQ1845" s="4">
        <v>78266</v>
      </c>
      <c r="AR1845" t="s">
        <v>140</v>
      </c>
      <c r="AT1845">
        <v>18305844555</v>
      </c>
      <c r="AV1845" t="s">
        <v>1947</v>
      </c>
      <c r="AW1845" t="s">
        <v>1948</v>
      </c>
      <c r="AZ1845" t="s">
        <v>334</v>
      </c>
      <c r="BA1845" t="s">
        <v>335</v>
      </c>
      <c r="BB1845" t="s">
        <v>134</v>
      </c>
      <c r="BC1845" t="s">
        <v>134</v>
      </c>
      <c r="BD1845" t="s">
        <v>134</v>
      </c>
      <c r="BE1845" t="s">
        <v>134</v>
      </c>
      <c r="BF1845" t="s">
        <v>136</v>
      </c>
      <c r="BG1845" t="s">
        <v>134</v>
      </c>
      <c r="BH1845" t="s">
        <v>136</v>
      </c>
      <c r="BN1845" t="s">
        <v>14353</v>
      </c>
      <c r="BO1845" t="s">
        <v>7737</v>
      </c>
      <c r="BP1845">
        <v>12</v>
      </c>
      <c r="BQ1845">
        <v>12</v>
      </c>
      <c r="BR1845">
        <v>12</v>
      </c>
      <c r="BS1845" s="1">
        <v>44197</v>
      </c>
      <c r="BT1845" s="1">
        <v>44500</v>
      </c>
      <c r="BU1845" s="1">
        <v>44197</v>
      </c>
      <c r="BV1845" s="1">
        <v>44500</v>
      </c>
      <c r="BW1845" t="s">
        <v>136</v>
      </c>
      <c r="BX1845">
        <v>40</v>
      </c>
      <c r="BY1845">
        <v>0</v>
      </c>
      <c r="BZ1845">
        <v>8</v>
      </c>
      <c r="CA1845">
        <v>8</v>
      </c>
      <c r="CB1845">
        <v>8</v>
      </c>
      <c r="CC1845">
        <v>8</v>
      </c>
      <c r="CD1845">
        <v>8</v>
      </c>
      <c r="CE1845">
        <v>0</v>
      </c>
      <c r="CF1845" t="str">
        <f>"8:00 AM"</f>
        <v>8:00 AM</v>
      </c>
      <c r="CG1845" t="str">
        <f>"5:00 PM"</f>
        <v>5:00 PM</v>
      </c>
      <c r="CH1845" s="5">
        <v>13.62</v>
      </c>
      <c r="CI1845" t="s">
        <v>146</v>
      </c>
      <c r="CJ1845">
        <v>14.77</v>
      </c>
      <c r="CK1845" t="s">
        <v>148</v>
      </c>
      <c r="CL1845" t="s">
        <v>136</v>
      </c>
      <c r="CM1845" t="s">
        <v>312</v>
      </c>
      <c r="CN1845" t="s">
        <v>148</v>
      </c>
      <c r="CO1845" s="2" t="s">
        <v>1949</v>
      </c>
      <c r="CP1845" t="s">
        <v>149</v>
      </c>
      <c r="CQ1845">
        <v>3</v>
      </c>
      <c r="CR1845">
        <v>0</v>
      </c>
      <c r="CS1845" t="s">
        <v>136</v>
      </c>
      <c r="CT1845" t="s">
        <v>136</v>
      </c>
      <c r="CU1845" t="s">
        <v>136</v>
      </c>
      <c r="CV1845" t="s">
        <v>136</v>
      </c>
      <c r="CW1845" t="s">
        <v>134</v>
      </c>
      <c r="CX1845">
        <v>50</v>
      </c>
      <c r="CY1845" t="s">
        <v>136</v>
      </c>
      <c r="CZ1845" t="s">
        <v>136</v>
      </c>
      <c r="DA1845" t="s">
        <v>136</v>
      </c>
      <c r="DB1845" t="s">
        <v>136</v>
      </c>
      <c r="DC1845" t="s">
        <v>136</v>
      </c>
      <c r="DD1845" t="s">
        <v>136</v>
      </c>
      <c r="DF1845" t="s">
        <v>14354</v>
      </c>
      <c r="DG1845" s="2" t="s">
        <v>14355</v>
      </c>
      <c r="DH1845" t="s">
        <v>14356</v>
      </c>
      <c r="DI1845" t="s">
        <v>395</v>
      </c>
      <c r="DJ1845" s="4">
        <v>95963</v>
      </c>
      <c r="DK1845" t="s">
        <v>14357</v>
      </c>
      <c r="DL1845" t="s">
        <v>134</v>
      </c>
      <c r="DM1845">
        <v>290</v>
      </c>
      <c r="DN1845" t="s">
        <v>14347</v>
      </c>
      <c r="DO1845" t="s">
        <v>1680</v>
      </c>
      <c r="DP1845" t="s">
        <v>395</v>
      </c>
      <c r="DQ1845" t="str">
        <f>"95963"</f>
        <v>95963</v>
      </c>
      <c r="DR1845" t="s">
        <v>14357</v>
      </c>
      <c r="DS1845" t="s">
        <v>2771</v>
      </c>
      <c r="DT1845">
        <v>6</v>
      </c>
      <c r="DU1845">
        <v>12</v>
      </c>
      <c r="DV1845" t="s">
        <v>134</v>
      </c>
      <c r="DW1845" t="s">
        <v>134</v>
      </c>
      <c r="DX1845" t="s">
        <v>134</v>
      </c>
      <c r="DY1845" t="s">
        <v>134</v>
      </c>
      <c r="DZ1845">
        <v>5</v>
      </c>
      <c r="EA1845" t="s">
        <v>136</v>
      </c>
      <c r="EC1845" s="5">
        <v>12.68</v>
      </c>
      <c r="ED1845" s="5">
        <v>55</v>
      </c>
      <c r="EE1845">
        <v>15308650298</v>
      </c>
      <c r="EF1845" t="s">
        <v>14352</v>
      </c>
      <c r="EG1845" t="s">
        <v>148</v>
      </c>
      <c r="EH1845">
        <v>0</v>
      </c>
    </row>
    <row r="1846" spans="1:138" ht="15" customHeight="1" x14ac:dyDescent="0.35">
      <c r="A1846" t="s">
        <v>18538</v>
      </c>
      <c r="B1846" t="s">
        <v>157</v>
      </c>
      <c r="C1846" s="1">
        <v>44153.86880034722</v>
      </c>
      <c r="D1846" s="1">
        <v>44181</v>
      </c>
      <c r="E1846" t="s">
        <v>133</v>
      </c>
      <c r="F1846" t="s">
        <v>134</v>
      </c>
      <c r="G1846" t="s">
        <v>135</v>
      </c>
      <c r="H1846" t="s">
        <v>136</v>
      </c>
      <c r="I1846" t="s">
        <v>6867</v>
      </c>
      <c r="K1846" t="s">
        <v>6868</v>
      </c>
      <c r="M1846" t="s">
        <v>6869</v>
      </c>
      <c r="N1846" t="s">
        <v>395</v>
      </c>
      <c r="O1846" s="4">
        <v>93036</v>
      </c>
      <c r="P1846" t="s">
        <v>140</v>
      </c>
      <c r="R1846">
        <v>18059836412</v>
      </c>
      <c r="T1846">
        <v>115115</v>
      </c>
      <c r="U1846" t="s">
        <v>6870</v>
      </c>
      <c r="V1846" t="s">
        <v>6871</v>
      </c>
      <c r="X1846" t="s">
        <v>684</v>
      </c>
      <c r="Y1846" t="s">
        <v>6868</v>
      </c>
      <c r="AA1846" t="s">
        <v>6869</v>
      </c>
      <c r="AB1846" t="s">
        <v>395</v>
      </c>
      <c r="AC1846" s="4">
        <v>93036</v>
      </c>
      <c r="AD1846" t="s">
        <v>140</v>
      </c>
      <c r="AF1846">
        <v>18058909980</v>
      </c>
      <c r="AH1846" t="s">
        <v>6872</v>
      </c>
      <c r="AI1846" t="s">
        <v>226</v>
      </c>
      <c r="AJ1846" t="s">
        <v>401</v>
      </c>
      <c r="AK1846" t="s">
        <v>402</v>
      </c>
      <c r="AL1846" t="s">
        <v>403</v>
      </c>
      <c r="AM1846" t="s">
        <v>404</v>
      </c>
      <c r="AO1846" t="s">
        <v>405</v>
      </c>
      <c r="AP1846" t="s">
        <v>395</v>
      </c>
      <c r="AQ1846" s="4">
        <v>92106</v>
      </c>
      <c r="AR1846" t="s">
        <v>140</v>
      </c>
      <c r="AT1846">
        <v>16192696164</v>
      </c>
      <c r="AV1846" t="s">
        <v>406</v>
      </c>
      <c r="AW1846" t="s">
        <v>407</v>
      </c>
      <c r="AX1846" t="s">
        <v>395</v>
      </c>
      <c r="AY1846" t="s">
        <v>408</v>
      </c>
      <c r="AZ1846" t="s">
        <v>821</v>
      </c>
      <c r="BA1846" t="s">
        <v>822</v>
      </c>
      <c r="BB1846" t="s">
        <v>134</v>
      </c>
      <c r="BC1846" t="s">
        <v>134</v>
      </c>
      <c r="BD1846" t="s">
        <v>134</v>
      </c>
      <c r="BE1846" t="s">
        <v>134</v>
      </c>
      <c r="BF1846" t="s">
        <v>136</v>
      </c>
      <c r="BG1846" t="s">
        <v>134</v>
      </c>
      <c r="BH1846" t="s">
        <v>136</v>
      </c>
      <c r="BN1846" t="s">
        <v>18539</v>
      </c>
      <c r="BO1846" t="s">
        <v>9208</v>
      </c>
      <c r="BP1846">
        <v>80</v>
      </c>
      <c r="BQ1846">
        <v>80</v>
      </c>
      <c r="BR1846">
        <v>80</v>
      </c>
      <c r="BS1846" s="1">
        <v>44198</v>
      </c>
      <c r="BT1846" s="1">
        <v>44500</v>
      </c>
      <c r="BU1846" s="1">
        <v>44198</v>
      </c>
      <c r="BV1846" s="1">
        <v>44500</v>
      </c>
      <c r="BW1846" t="s">
        <v>136</v>
      </c>
      <c r="BX1846">
        <v>40</v>
      </c>
      <c r="BY1846">
        <v>0</v>
      </c>
      <c r="BZ1846">
        <v>8</v>
      </c>
      <c r="CA1846">
        <v>8</v>
      </c>
      <c r="CB1846">
        <v>8</v>
      </c>
      <c r="CC1846">
        <v>8</v>
      </c>
      <c r="CD1846">
        <v>8</v>
      </c>
      <c r="CE1846">
        <v>0</v>
      </c>
      <c r="CF1846" t="str">
        <f>"7:00 AM"</f>
        <v>7:00 AM</v>
      </c>
      <c r="CG1846" t="str">
        <f>"3:00 PM"</f>
        <v>3:00 PM</v>
      </c>
      <c r="CH1846" s="5">
        <v>14.77</v>
      </c>
      <c r="CI1846" t="s">
        <v>146</v>
      </c>
      <c r="CJ1846">
        <v>116.28</v>
      </c>
      <c r="CK1846" t="s">
        <v>6875</v>
      </c>
      <c r="CL1846" t="s">
        <v>136</v>
      </c>
      <c r="CM1846" t="s">
        <v>147</v>
      </c>
      <c r="CN1846" t="s">
        <v>148</v>
      </c>
      <c r="CO1846" t="s">
        <v>18540</v>
      </c>
      <c r="CP1846" t="s">
        <v>149</v>
      </c>
      <c r="CQ1846">
        <v>1</v>
      </c>
      <c r="CR1846">
        <v>0</v>
      </c>
      <c r="CS1846" t="s">
        <v>136</v>
      </c>
      <c r="CT1846" t="s">
        <v>136</v>
      </c>
      <c r="CU1846" t="s">
        <v>136</v>
      </c>
      <c r="CV1846" t="s">
        <v>134</v>
      </c>
      <c r="CW1846" t="s">
        <v>134</v>
      </c>
      <c r="CX1846">
        <v>65</v>
      </c>
      <c r="CY1846" t="s">
        <v>134</v>
      </c>
      <c r="CZ1846" t="s">
        <v>136</v>
      </c>
      <c r="DA1846" t="s">
        <v>136</v>
      </c>
      <c r="DB1846" t="s">
        <v>134</v>
      </c>
      <c r="DC1846" t="s">
        <v>134</v>
      </c>
      <c r="DD1846" t="s">
        <v>136</v>
      </c>
      <c r="DF1846" s="2" t="s">
        <v>18541</v>
      </c>
      <c r="DG1846" t="s">
        <v>18542</v>
      </c>
      <c r="DH1846" t="s">
        <v>18543</v>
      </c>
      <c r="DI1846" t="s">
        <v>395</v>
      </c>
      <c r="DJ1846" s="4">
        <v>95451</v>
      </c>
      <c r="DK1846" t="s">
        <v>1253</v>
      </c>
      <c r="DL1846" t="s">
        <v>134</v>
      </c>
      <c r="DM1846">
        <v>9</v>
      </c>
      <c r="DN1846" t="s">
        <v>18544</v>
      </c>
      <c r="DO1846" t="s">
        <v>18545</v>
      </c>
      <c r="DP1846" t="s">
        <v>395</v>
      </c>
      <c r="DQ1846" t="str">
        <f>"95457"</f>
        <v>95457</v>
      </c>
      <c r="DR1846" t="s">
        <v>1253</v>
      </c>
      <c r="DS1846" t="s">
        <v>1449</v>
      </c>
      <c r="DT1846">
        <v>1</v>
      </c>
      <c r="DU1846">
        <v>18</v>
      </c>
      <c r="DV1846" t="s">
        <v>134</v>
      </c>
      <c r="DW1846" t="s">
        <v>134</v>
      </c>
      <c r="DX1846" t="s">
        <v>134</v>
      </c>
      <c r="DY1846" t="s">
        <v>134</v>
      </c>
      <c r="DZ1846">
        <v>4</v>
      </c>
      <c r="EA1846" t="s">
        <v>136</v>
      </c>
      <c r="EC1846" s="5">
        <v>12.68</v>
      </c>
      <c r="ED1846" s="5">
        <v>55</v>
      </c>
      <c r="EE1846">
        <v>18059836412</v>
      </c>
      <c r="EF1846" t="s">
        <v>6872</v>
      </c>
      <c r="EG1846" t="s">
        <v>148</v>
      </c>
      <c r="EH1846">
        <v>0</v>
      </c>
    </row>
    <row r="1847" spans="1:138" ht="15" customHeight="1" x14ac:dyDescent="0.35">
      <c r="A1847" t="s">
        <v>5153</v>
      </c>
      <c r="B1847" t="s">
        <v>157</v>
      </c>
      <c r="C1847" s="1">
        <v>44154.796715509263</v>
      </c>
      <c r="D1847" s="1">
        <v>44181</v>
      </c>
      <c r="E1847" t="s">
        <v>133</v>
      </c>
      <c r="F1847" t="s">
        <v>136</v>
      </c>
      <c r="G1847" t="s">
        <v>135</v>
      </c>
      <c r="H1847" t="s">
        <v>136</v>
      </c>
      <c r="I1847" t="s">
        <v>5154</v>
      </c>
      <c r="K1847" t="s">
        <v>5155</v>
      </c>
      <c r="M1847" t="s">
        <v>671</v>
      </c>
      <c r="N1847" t="s">
        <v>246</v>
      </c>
      <c r="O1847" s="4">
        <v>70605</v>
      </c>
      <c r="P1847" t="s">
        <v>140</v>
      </c>
      <c r="Q1847" t="s">
        <v>5156</v>
      </c>
      <c r="R1847">
        <v>13374792407</v>
      </c>
      <c r="T1847">
        <v>1125</v>
      </c>
      <c r="U1847" t="s">
        <v>5157</v>
      </c>
      <c r="V1847" t="s">
        <v>1148</v>
      </c>
      <c r="W1847" t="s">
        <v>5158</v>
      </c>
      <c r="X1847" t="s">
        <v>251</v>
      </c>
      <c r="Y1847" t="s">
        <v>5159</v>
      </c>
      <c r="AA1847" t="s">
        <v>671</v>
      </c>
      <c r="AB1847" t="s">
        <v>246</v>
      </c>
      <c r="AC1847" s="4">
        <v>70605</v>
      </c>
      <c r="AD1847" t="s">
        <v>140</v>
      </c>
      <c r="AE1847" t="s">
        <v>5160</v>
      </c>
      <c r="AF1847">
        <v>13374792407</v>
      </c>
      <c r="AH1847" t="s">
        <v>148</v>
      </c>
      <c r="AI1847" t="s">
        <v>168</v>
      </c>
      <c r="AJ1847" t="s">
        <v>254</v>
      </c>
      <c r="AK1847" t="s">
        <v>255</v>
      </c>
      <c r="AL1847" t="s">
        <v>256</v>
      </c>
      <c r="AM1847" t="s">
        <v>257</v>
      </c>
      <c r="AO1847" t="s">
        <v>258</v>
      </c>
      <c r="AP1847" t="s">
        <v>246</v>
      </c>
      <c r="AQ1847" s="4">
        <v>70760</v>
      </c>
      <c r="AR1847" t="s">
        <v>140</v>
      </c>
      <c r="AS1847" t="s">
        <v>351</v>
      </c>
      <c r="AT1847">
        <v>12256387218</v>
      </c>
      <c r="AV1847" t="s">
        <v>5161</v>
      </c>
      <c r="AW1847" t="s">
        <v>261</v>
      </c>
      <c r="AZ1847" t="s">
        <v>334</v>
      </c>
      <c r="BA1847" t="s">
        <v>335</v>
      </c>
      <c r="BB1847" t="s">
        <v>136</v>
      </c>
      <c r="BC1847" t="s">
        <v>136</v>
      </c>
      <c r="BD1847" t="s">
        <v>148</v>
      </c>
      <c r="BE1847" t="s">
        <v>136</v>
      </c>
      <c r="BF1847" t="s">
        <v>136</v>
      </c>
      <c r="BG1847" t="s">
        <v>134</v>
      </c>
      <c r="BH1847" t="s">
        <v>136</v>
      </c>
      <c r="BN1847" t="s">
        <v>5162</v>
      </c>
      <c r="BO1847" t="s">
        <v>775</v>
      </c>
      <c r="BP1847">
        <v>5</v>
      </c>
      <c r="BQ1847">
        <v>5</v>
      </c>
      <c r="BR1847">
        <v>5</v>
      </c>
      <c r="BS1847" s="1">
        <v>44200</v>
      </c>
      <c r="BT1847" s="1">
        <v>44469</v>
      </c>
      <c r="BU1847" s="1">
        <v>44200</v>
      </c>
      <c r="BV1847" s="1">
        <v>44469</v>
      </c>
      <c r="BW1847" t="s">
        <v>136</v>
      </c>
      <c r="BX1847">
        <v>40</v>
      </c>
      <c r="BY1847">
        <v>0</v>
      </c>
      <c r="BZ1847">
        <v>8</v>
      </c>
      <c r="CA1847">
        <v>8</v>
      </c>
      <c r="CB1847">
        <v>8</v>
      </c>
      <c r="CC1847">
        <v>8</v>
      </c>
      <c r="CD1847">
        <v>8</v>
      </c>
      <c r="CE1847">
        <v>0</v>
      </c>
      <c r="CF1847" t="str">
        <f>"7:00 AM"</f>
        <v>7:00 AM</v>
      </c>
      <c r="CG1847" t="str">
        <f>"4:00 PM"</f>
        <v>4:00 PM</v>
      </c>
      <c r="CH1847" s="5">
        <v>11.83</v>
      </c>
      <c r="CI1847" t="s">
        <v>146</v>
      </c>
      <c r="CL1847" t="s">
        <v>134</v>
      </c>
      <c r="CM1847" t="s">
        <v>147</v>
      </c>
      <c r="CN1847" t="s">
        <v>148</v>
      </c>
      <c r="CO1847" t="s">
        <v>266</v>
      </c>
      <c r="CP1847" t="s">
        <v>149</v>
      </c>
      <c r="CQ1847">
        <v>3</v>
      </c>
      <c r="CR1847">
        <v>0</v>
      </c>
      <c r="CS1847" t="s">
        <v>136</v>
      </c>
      <c r="CT1847" t="s">
        <v>136</v>
      </c>
      <c r="CU1847" t="s">
        <v>136</v>
      </c>
      <c r="CV1847" t="s">
        <v>134</v>
      </c>
      <c r="CW1847" t="s">
        <v>134</v>
      </c>
      <c r="CX1847">
        <v>50</v>
      </c>
      <c r="CY1847" t="s">
        <v>134</v>
      </c>
      <c r="CZ1847" t="s">
        <v>134</v>
      </c>
      <c r="DA1847" t="s">
        <v>134</v>
      </c>
      <c r="DB1847" t="s">
        <v>134</v>
      </c>
      <c r="DC1847" t="s">
        <v>134</v>
      </c>
      <c r="DD1847" t="s">
        <v>136</v>
      </c>
      <c r="DF1847" t="s">
        <v>267</v>
      </c>
      <c r="DG1847" t="s">
        <v>5163</v>
      </c>
      <c r="DH1847" t="s">
        <v>2924</v>
      </c>
      <c r="DI1847" t="s">
        <v>246</v>
      </c>
      <c r="DJ1847" s="4">
        <v>70647</v>
      </c>
      <c r="DK1847" t="s">
        <v>1610</v>
      </c>
      <c r="DL1847" t="s">
        <v>134</v>
      </c>
      <c r="DM1847">
        <v>2</v>
      </c>
      <c r="DN1847" t="s">
        <v>5164</v>
      </c>
      <c r="DO1847" t="s">
        <v>765</v>
      </c>
      <c r="DP1847" t="s">
        <v>246</v>
      </c>
      <c r="DQ1847" t="str">
        <f>"70648"</f>
        <v>70648</v>
      </c>
      <c r="DR1847" t="s">
        <v>1610</v>
      </c>
      <c r="DS1847" t="s">
        <v>5165</v>
      </c>
      <c r="DT1847">
        <v>1</v>
      </c>
      <c r="DU1847">
        <v>5</v>
      </c>
      <c r="DV1847" t="s">
        <v>134</v>
      </c>
      <c r="DW1847" t="s">
        <v>134</v>
      </c>
      <c r="DX1847" t="s">
        <v>134</v>
      </c>
      <c r="DY1847" t="s">
        <v>136</v>
      </c>
      <c r="DZ1847">
        <v>1</v>
      </c>
      <c r="EA1847" t="s">
        <v>136</v>
      </c>
      <c r="EC1847" s="5">
        <v>12.68</v>
      </c>
      <c r="ED1847" s="5">
        <v>55</v>
      </c>
      <c r="EE1847">
        <v>13374792407</v>
      </c>
      <c r="EF1847" t="s">
        <v>148</v>
      </c>
      <c r="EG1847" t="s">
        <v>271</v>
      </c>
      <c r="EH1847">
        <v>2</v>
      </c>
    </row>
    <row r="1848" spans="1:138" ht="15" customHeight="1" x14ac:dyDescent="0.35">
      <c r="A1848" t="s">
        <v>27173</v>
      </c>
      <c r="B1848" t="s">
        <v>157</v>
      </c>
      <c r="C1848" s="1">
        <v>44146.551360763886</v>
      </c>
      <c r="D1848" s="1">
        <v>44181</v>
      </c>
      <c r="E1848" t="s">
        <v>133</v>
      </c>
      <c r="F1848" t="s">
        <v>136</v>
      </c>
      <c r="G1848" t="s">
        <v>135</v>
      </c>
      <c r="H1848" t="s">
        <v>136</v>
      </c>
      <c r="I1848" t="s">
        <v>27174</v>
      </c>
      <c r="K1848" t="s">
        <v>27175</v>
      </c>
      <c r="M1848" t="s">
        <v>1582</v>
      </c>
      <c r="N1848" t="s">
        <v>995</v>
      </c>
      <c r="O1848" s="4">
        <v>72021</v>
      </c>
      <c r="P1848" t="s">
        <v>140</v>
      </c>
      <c r="R1848">
        <v>18707341304</v>
      </c>
      <c r="T1848">
        <v>11251</v>
      </c>
      <c r="U1848" t="s">
        <v>2055</v>
      </c>
      <c r="V1848" t="s">
        <v>682</v>
      </c>
      <c r="W1848" t="s">
        <v>3180</v>
      </c>
      <c r="X1848" t="s">
        <v>3547</v>
      </c>
      <c r="Y1848" t="s">
        <v>27175</v>
      </c>
      <c r="AA1848" t="s">
        <v>1582</v>
      </c>
      <c r="AB1848" t="s">
        <v>995</v>
      </c>
      <c r="AC1848" s="4">
        <v>72021</v>
      </c>
      <c r="AD1848" t="s">
        <v>140</v>
      </c>
      <c r="AF1848">
        <v>18707341304</v>
      </c>
      <c r="AH1848" t="s">
        <v>2111</v>
      </c>
      <c r="AI1848" t="s">
        <v>168</v>
      </c>
      <c r="AJ1848" t="s">
        <v>2112</v>
      </c>
      <c r="AK1848" t="s">
        <v>2113</v>
      </c>
      <c r="AL1848" t="s">
        <v>1871</v>
      </c>
      <c r="AM1848" t="s">
        <v>2114</v>
      </c>
      <c r="AO1848" t="s">
        <v>2110</v>
      </c>
      <c r="AP1848" t="s">
        <v>1358</v>
      </c>
      <c r="AQ1848" s="4">
        <v>81526</v>
      </c>
      <c r="AR1848" t="s">
        <v>140</v>
      </c>
      <c r="AT1848">
        <v>19706400082</v>
      </c>
      <c r="AV1848" t="s">
        <v>2111</v>
      </c>
      <c r="AW1848" t="s">
        <v>2115</v>
      </c>
      <c r="AZ1848" t="s">
        <v>334</v>
      </c>
      <c r="BA1848" t="s">
        <v>335</v>
      </c>
      <c r="BB1848" t="s">
        <v>136</v>
      </c>
      <c r="BC1848" t="s">
        <v>136</v>
      </c>
      <c r="BD1848" t="s">
        <v>148</v>
      </c>
      <c r="BE1848" t="s">
        <v>136</v>
      </c>
      <c r="BF1848" t="s">
        <v>136</v>
      </c>
      <c r="BG1848" t="s">
        <v>134</v>
      </c>
      <c r="BH1848" t="s">
        <v>136</v>
      </c>
      <c r="BN1848" t="s">
        <v>27176</v>
      </c>
      <c r="BO1848" t="s">
        <v>734</v>
      </c>
      <c r="BP1848">
        <v>30</v>
      </c>
      <c r="BQ1848">
        <v>30</v>
      </c>
      <c r="BR1848">
        <v>30</v>
      </c>
      <c r="BS1848" s="1">
        <v>44211</v>
      </c>
      <c r="BT1848" s="1">
        <v>44515</v>
      </c>
      <c r="BU1848" s="1">
        <v>44211</v>
      </c>
      <c r="BV1848" s="1">
        <v>44515</v>
      </c>
      <c r="BW1848" t="s">
        <v>136</v>
      </c>
      <c r="BX1848">
        <v>40</v>
      </c>
      <c r="BY1848">
        <v>0</v>
      </c>
      <c r="BZ1848">
        <v>7</v>
      </c>
      <c r="CA1848">
        <v>7</v>
      </c>
      <c r="CB1848">
        <v>7</v>
      </c>
      <c r="CC1848">
        <v>7</v>
      </c>
      <c r="CD1848">
        <v>7</v>
      </c>
      <c r="CE1848">
        <v>5</v>
      </c>
      <c r="CF1848" t="str">
        <f>"7:00 AM"</f>
        <v>7:00 AM</v>
      </c>
      <c r="CG1848" t="str">
        <f>"3:00 PM"</f>
        <v>3:00 PM</v>
      </c>
      <c r="CH1848" s="5">
        <v>11.83</v>
      </c>
      <c r="CI1848" t="s">
        <v>146</v>
      </c>
      <c r="CL1848" t="s">
        <v>136</v>
      </c>
      <c r="CM1848" t="s">
        <v>147</v>
      </c>
      <c r="CN1848" t="s">
        <v>148</v>
      </c>
      <c r="CO1848" s="2" t="s">
        <v>27177</v>
      </c>
      <c r="CP1848" t="s">
        <v>149</v>
      </c>
      <c r="CQ1848">
        <v>3</v>
      </c>
      <c r="CR1848">
        <v>0</v>
      </c>
      <c r="CS1848" t="s">
        <v>136</v>
      </c>
      <c r="CT1848" t="s">
        <v>136</v>
      </c>
      <c r="CU1848" t="s">
        <v>136</v>
      </c>
      <c r="CV1848" t="s">
        <v>134</v>
      </c>
      <c r="CW1848" t="s">
        <v>136</v>
      </c>
      <c r="CY1848" t="s">
        <v>136</v>
      </c>
      <c r="CZ1848" t="s">
        <v>136</v>
      </c>
      <c r="DA1848" t="s">
        <v>134</v>
      </c>
      <c r="DB1848" t="s">
        <v>134</v>
      </c>
      <c r="DC1848" t="s">
        <v>134</v>
      </c>
      <c r="DD1848" t="s">
        <v>136</v>
      </c>
      <c r="DF1848" s="2" t="s">
        <v>27178</v>
      </c>
      <c r="DG1848" t="s">
        <v>27175</v>
      </c>
      <c r="DH1848" t="s">
        <v>1582</v>
      </c>
      <c r="DI1848" t="s">
        <v>995</v>
      </c>
      <c r="DJ1848" s="4">
        <v>72021</v>
      </c>
      <c r="DK1848" t="s">
        <v>997</v>
      </c>
      <c r="DL1848" t="s">
        <v>134</v>
      </c>
      <c r="DM1848">
        <v>2</v>
      </c>
      <c r="DN1848" t="s">
        <v>27179</v>
      </c>
      <c r="DO1848" t="s">
        <v>1582</v>
      </c>
      <c r="DP1848" t="s">
        <v>995</v>
      </c>
      <c r="DQ1848" t="str">
        <f>"72021"</f>
        <v>72021</v>
      </c>
      <c r="DR1848" t="s">
        <v>997</v>
      </c>
      <c r="DS1848" t="s">
        <v>27180</v>
      </c>
      <c r="DT1848">
        <v>2</v>
      </c>
      <c r="DU1848">
        <v>36</v>
      </c>
      <c r="DV1848" t="s">
        <v>136</v>
      </c>
      <c r="DW1848" t="s">
        <v>136</v>
      </c>
      <c r="DX1848" t="s">
        <v>134</v>
      </c>
      <c r="DY1848" t="s">
        <v>134</v>
      </c>
      <c r="DZ1848">
        <v>2</v>
      </c>
      <c r="EA1848" t="s">
        <v>136</v>
      </c>
      <c r="EC1848" s="5">
        <v>12.68</v>
      </c>
      <c r="ED1848" s="5">
        <v>55</v>
      </c>
      <c r="EE1848">
        <v>18707341304</v>
      </c>
      <c r="EF1848" t="s">
        <v>27181</v>
      </c>
      <c r="EG1848" t="s">
        <v>148</v>
      </c>
      <c r="EH1848">
        <v>0</v>
      </c>
    </row>
    <row r="1849" spans="1:138" ht="15" customHeight="1" x14ac:dyDescent="0.35">
      <c r="A1849" t="s">
        <v>19929</v>
      </c>
      <c r="B1849" t="s">
        <v>157</v>
      </c>
      <c r="C1849" s="1">
        <v>44172.512415046294</v>
      </c>
      <c r="D1849" s="1">
        <v>44181</v>
      </c>
      <c r="E1849" t="s">
        <v>133</v>
      </c>
      <c r="F1849" t="s">
        <v>136</v>
      </c>
      <c r="G1849" t="s">
        <v>135</v>
      </c>
      <c r="H1849" t="s">
        <v>136</v>
      </c>
      <c r="I1849" t="s">
        <v>19930</v>
      </c>
      <c r="K1849" t="s">
        <v>19931</v>
      </c>
      <c r="M1849" t="s">
        <v>7662</v>
      </c>
      <c r="N1849" t="s">
        <v>246</v>
      </c>
      <c r="O1849" s="4">
        <v>70542</v>
      </c>
      <c r="P1849" t="s">
        <v>140</v>
      </c>
      <c r="R1849">
        <v>12252766698</v>
      </c>
      <c r="T1849">
        <v>1125</v>
      </c>
      <c r="U1849" t="s">
        <v>6752</v>
      </c>
      <c r="V1849" t="s">
        <v>10483</v>
      </c>
      <c r="W1849" t="s">
        <v>7221</v>
      </c>
      <c r="X1849" t="s">
        <v>6009</v>
      </c>
      <c r="Y1849" t="s">
        <v>6754</v>
      </c>
      <c r="AA1849" t="s">
        <v>2921</v>
      </c>
      <c r="AB1849" t="s">
        <v>246</v>
      </c>
      <c r="AC1849" s="4">
        <v>70810</v>
      </c>
      <c r="AD1849" t="s">
        <v>140</v>
      </c>
      <c r="AF1849">
        <v>12252766698</v>
      </c>
      <c r="AH1849" t="s">
        <v>6755</v>
      </c>
      <c r="AZ1849" t="s">
        <v>334</v>
      </c>
      <c r="BA1849" t="s">
        <v>335</v>
      </c>
      <c r="BB1849" t="s">
        <v>136</v>
      </c>
      <c r="BC1849" t="s">
        <v>136</v>
      </c>
      <c r="BD1849" t="s">
        <v>148</v>
      </c>
      <c r="BE1849" t="s">
        <v>136</v>
      </c>
      <c r="BF1849" t="s">
        <v>136</v>
      </c>
      <c r="BG1849" t="s">
        <v>134</v>
      </c>
      <c r="BH1849" t="s">
        <v>136</v>
      </c>
      <c r="BN1849" t="s">
        <v>19932</v>
      </c>
      <c r="BO1849" t="s">
        <v>6757</v>
      </c>
      <c r="BP1849">
        <v>2</v>
      </c>
      <c r="BQ1849">
        <v>2</v>
      </c>
      <c r="BR1849">
        <v>2</v>
      </c>
      <c r="BS1849" s="1">
        <v>44200</v>
      </c>
      <c r="BT1849" s="1">
        <v>44409</v>
      </c>
      <c r="BU1849" s="1">
        <v>44200</v>
      </c>
      <c r="BV1849" s="1">
        <v>44409</v>
      </c>
      <c r="BW1849" t="s">
        <v>136</v>
      </c>
      <c r="BX1849">
        <v>40</v>
      </c>
      <c r="BY1849">
        <v>0</v>
      </c>
      <c r="BZ1849">
        <v>8</v>
      </c>
      <c r="CA1849">
        <v>8</v>
      </c>
      <c r="CB1849">
        <v>8</v>
      </c>
      <c r="CC1849">
        <v>8</v>
      </c>
      <c r="CD1849">
        <v>8</v>
      </c>
      <c r="CE1849">
        <v>0</v>
      </c>
      <c r="CF1849" t="str">
        <f>"7:00 AM"</f>
        <v>7:00 AM</v>
      </c>
      <c r="CG1849" t="str">
        <f>"4:00 PM"</f>
        <v>4:00 PM</v>
      </c>
      <c r="CH1849" s="5">
        <v>11.83</v>
      </c>
      <c r="CI1849" t="s">
        <v>146</v>
      </c>
      <c r="CL1849" t="s">
        <v>136</v>
      </c>
      <c r="CM1849" t="s">
        <v>147</v>
      </c>
      <c r="CN1849" t="s">
        <v>148</v>
      </c>
      <c r="CO1849" t="s">
        <v>16137</v>
      </c>
      <c r="CP1849" t="s">
        <v>149</v>
      </c>
      <c r="CQ1849">
        <v>0</v>
      </c>
      <c r="CR1849">
        <v>0</v>
      </c>
      <c r="CS1849" t="s">
        <v>136</v>
      </c>
      <c r="CT1849" t="s">
        <v>136</v>
      </c>
      <c r="CU1849" t="s">
        <v>136</v>
      </c>
      <c r="CV1849" t="s">
        <v>136</v>
      </c>
      <c r="CW1849" t="s">
        <v>134</v>
      </c>
      <c r="CX1849">
        <v>75</v>
      </c>
      <c r="CY1849" t="s">
        <v>134</v>
      </c>
      <c r="CZ1849" t="s">
        <v>134</v>
      </c>
      <c r="DA1849" t="s">
        <v>134</v>
      </c>
      <c r="DB1849" t="s">
        <v>134</v>
      </c>
      <c r="DC1849" t="s">
        <v>134</v>
      </c>
      <c r="DD1849" t="s">
        <v>136</v>
      </c>
      <c r="DF1849" t="s">
        <v>149</v>
      </c>
      <c r="DG1849" s="2" t="s">
        <v>19933</v>
      </c>
      <c r="DH1849" t="s">
        <v>7662</v>
      </c>
      <c r="DI1849" t="s">
        <v>246</v>
      </c>
      <c r="DJ1849" s="4">
        <v>70542</v>
      </c>
      <c r="DK1849" t="s">
        <v>3166</v>
      </c>
      <c r="DL1849" t="s">
        <v>136</v>
      </c>
      <c r="DM1849">
        <v>1</v>
      </c>
      <c r="DN1849" t="s">
        <v>19615</v>
      </c>
      <c r="DO1849" t="s">
        <v>7662</v>
      </c>
      <c r="DP1849" t="s">
        <v>246</v>
      </c>
      <c r="DQ1849" t="str">
        <f>"70542"</f>
        <v>70542</v>
      </c>
      <c r="DR1849" t="s">
        <v>3166</v>
      </c>
      <c r="DS1849" t="s">
        <v>19616</v>
      </c>
      <c r="DT1849">
        <v>1</v>
      </c>
      <c r="DU1849">
        <v>8</v>
      </c>
      <c r="DV1849" t="s">
        <v>136</v>
      </c>
      <c r="DW1849" t="s">
        <v>136</v>
      </c>
      <c r="DX1849" t="s">
        <v>134</v>
      </c>
      <c r="DY1849" t="s">
        <v>136</v>
      </c>
      <c r="DZ1849">
        <v>1</v>
      </c>
      <c r="EA1849" t="s">
        <v>136</v>
      </c>
      <c r="EC1849" s="5">
        <v>12.68</v>
      </c>
      <c r="ED1849" s="5">
        <v>55</v>
      </c>
      <c r="EE1849">
        <v>13372240431</v>
      </c>
      <c r="EF1849" t="s">
        <v>19934</v>
      </c>
      <c r="EG1849" t="s">
        <v>148</v>
      </c>
      <c r="EH1849">
        <v>0</v>
      </c>
    </row>
    <row r="1850" spans="1:138" ht="15" customHeight="1" x14ac:dyDescent="0.35">
      <c r="A1850" t="s">
        <v>10507</v>
      </c>
      <c r="B1850" t="s">
        <v>157</v>
      </c>
      <c r="C1850" s="1">
        <v>44153.830843171294</v>
      </c>
      <c r="D1850" s="1">
        <v>44181</v>
      </c>
      <c r="E1850" t="s">
        <v>133</v>
      </c>
      <c r="F1850" t="s">
        <v>134</v>
      </c>
      <c r="G1850" t="s">
        <v>135</v>
      </c>
      <c r="H1850" t="s">
        <v>136</v>
      </c>
      <c r="I1850" t="s">
        <v>4158</v>
      </c>
      <c r="J1850" t="s">
        <v>4158</v>
      </c>
      <c r="K1850" t="s">
        <v>2591</v>
      </c>
      <c r="M1850" t="s">
        <v>2589</v>
      </c>
      <c r="N1850" t="s">
        <v>2120</v>
      </c>
      <c r="O1850" s="4">
        <v>49403</v>
      </c>
      <c r="P1850" t="s">
        <v>140</v>
      </c>
      <c r="R1850">
        <v>18636731549</v>
      </c>
      <c r="T1850">
        <v>115</v>
      </c>
      <c r="U1850" t="s">
        <v>4159</v>
      </c>
      <c r="V1850" t="s">
        <v>1954</v>
      </c>
      <c r="X1850" t="s">
        <v>1677</v>
      </c>
      <c r="Y1850" t="s">
        <v>4160</v>
      </c>
      <c r="AA1850" t="s">
        <v>2589</v>
      </c>
      <c r="AB1850" t="s">
        <v>2120</v>
      </c>
      <c r="AC1850" s="4">
        <v>49403</v>
      </c>
      <c r="AD1850" t="s">
        <v>140</v>
      </c>
      <c r="AF1850">
        <v>18636731549</v>
      </c>
      <c r="AH1850" t="s">
        <v>4161</v>
      </c>
      <c r="AI1850" t="s">
        <v>226</v>
      </c>
      <c r="AJ1850" t="s">
        <v>2593</v>
      </c>
      <c r="AK1850" t="s">
        <v>2594</v>
      </c>
      <c r="AL1850" t="s">
        <v>347</v>
      </c>
      <c r="AM1850" t="s">
        <v>2595</v>
      </c>
      <c r="AN1850" t="s">
        <v>2596</v>
      </c>
      <c r="AO1850" t="s">
        <v>2597</v>
      </c>
      <c r="AP1850" t="s">
        <v>2120</v>
      </c>
      <c r="AQ1850" s="4">
        <v>49503</v>
      </c>
      <c r="AR1850" t="s">
        <v>140</v>
      </c>
      <c r="AT1850">
        <v>16162335276</v>
      </c>
      <c r="AV1850" t="s">
        <v>2598</v>
      </c>
      <c r="AW1850" t="s">
        <v>2599</v>
      </c>
      <c r="AX1850" t="s">
        <v>2120</v>
      </c>
      <c r="AY1850" t="s">
        <v>2600</v>
      </c>
      <c r="AZ1850" t="s">
        <v>144</v>
      </c>
      <c r="BA1850" t="s">
        <v>145</v>
      </c>
      <c r="BB1850" t="s">
        <v>134</v>
      </c>
      <c r="BC1850" t="s">
        <v>134</v>
      </c>
      <c r="BD1850" t="s">
        <v>134</v>
      </c>
      <c r="BE1850" t="s">
        <v>134</v>
      </c>
      <c r="BF1850" t="s">
        <v>136</v>
      </c>
      <c r="BG1850" t="s">
        <v>134</v>
      </c>
      <c r="BH1850" t="s">
        <v>136</v>
      </c>
      <c r="BN1850" t="s">
        <v>10508</v>
      </c>
      <c r="BO1850" t="s">
        <v>381</v>
      </c>
      <c r="BP1850">
        <v>25</v>
      </c>
      <c r="BQ1850">
        <v>25</v>
      </c>
      <c r="BR1850">
        <v>25</v>
      </c>
      <c r="BS1850" s="1">
        <v>44211</v>
      </c>
      <c r="BT1850" s="1">
        <v>44331</v>
      </c>
      <c r="BU1850" s="1">
        <v>44211</v>
      </c>
      <c r="BV1850" s="1">
        <v>44331</v>
      </c>
      <c r="BW1850" t="s">
        <v>136</v>
      </c>
      <c r="BX1850">
        <v>36</v>
      </c>
      <c r="BY1850">
        <v>0</v>
      </c>
      <c r="BZ1850">
        <v>6</v>
      </c>
      <c r="CA1850">
        <v>6</v>
      </c>
      <c r="CB1850">
        <v>6</v>
      </c>
      <c r="CC1850">
        <v>6</v>
      </c>
      <c r="CD1850">
        <v>6</v>
      </c>
      <c r="CE1850">
        <v>6</v>
      </c>
      <c r="CF1850" t="str">
        <f>"8:00 AM"</f>
        <v>8:00 AM</v>
      </c>
      <c r="CG1850" t="str">
        <f>"2:00 PM"</f>
        <v>2:00 PM</v>
      </c>
      <c r="CH1850" s="5">
        <v>12.4</v>
      </c>
      <c r="CI1850" t="s">
        <v>146</v>
      </c>
      <c r="CL1850" t="s">
        <v>136</v>
      </c>
      <c r="CM1850" t="s">
        <v>147</v>
      </c>
      <c r="CN1850" t="s">
        <v>148</v>
      </c>
      <c r="CO1850" t="s">
        <v>2602</v>
      </c>
      <c r="CP1850" t="s">
        <v>149</v>
      </c>
      <c r="CQ1850">
        <v>3</v>
      </c>
      <c r="CR1850">
        <v>0</v>
      </c>
      <c r="CS1850" t="s">
        <v>136</v>
      </c>
      <c r="CT1850" t="s">
        <v>136</v>
      </c>
      <c r="CU1850" t="s">
        <v>136</v>
      </c>
      <c r="CV1850" t="s">
        <v>134</v>
      </c>
      <c r="CW1850" t="s">
        <v>134</v>
      </c>
      <c r="CX1850">
        <v>60</v>
      </c>
      <c r="CY1850" t="s">
        <v>134</v>
      </c>
      <c r="CZ1850" t="s">
        <v>134</v>
      </c>
      <c r="DA1850" t="s">
        <v>134</v>
      </c>
      <c r="DB1850" t="s">
        <v>134</v>
      </c>
      <c r="DC1850" t="s">
        <v>134</v>
      </c>
      <c r="DD1850" t="s">
        <v>136</v>
      </c>
      <c r="DF1850" t="s">
        <v>3886</v>
      </c>
      <c r="DG1850" t="s">
        <v>5783</v>
      </c>
      <c r="DH1850" t="s">
        <v>5784</v>
      </c>
      <c r="DI1850" t="s">
        <v>221</v>
      </c>
      <c r="DJ1850" s="4">
        <v>37166</v>
      </c>
      <c r="DK1850" t="s">
        <v>1951</v>
      </c>
      <c r="DL1850" t="s">
        <v>134</v>
      </c>
      <c r="DM1850">
        <v>3</v>
      </c>
      <c r="DN1850" t="s">
        <v>10509</v>
      </c>
      <c r="DO1850" t="s">
        <v>5784</v>
      </c>
      <c r="DP1850" t="s">
        <v>221</v>
      </c>
      <c r="DQ1850" t="str">
        <f>"37166"</f>
        <v>37166</v>
      </c>
      <c r="DR1850" t="s">
        <v>1951</v>
      </c>
      <c r="DS1850" t="s">
        <v>10510</v>
      </c>
      <c r="DT1850">
        <v>1</v>
      </c>
      <c r="DU1850">
        <v>11</v>
      </c>
      <c r="DV1850" t="s">
        <v>134</v>
      </c>
      <c r="DW1850" t="s">
        <v>134</v>
      </c>
      <c r="DX1850" t="s">
        <v>134</v>
      </c>
      <c r="DY1850" t="s">
        <v>134</v>
      </c>
      <c r="DZ1850">
        <v>3</v>
      </c>
      <c r="EA1850" t="s">
        <v>136</v>
      </c>
      <c r="EC1850" s="5">
        <v>12.68</v>
      </c>
      <c r="ED1850" s="5">
        <v>55</v>
      </c>
      <c r="EE1850">
        <v>18636731549</v>
      </c>
      <c r="EF1850" t="s">
        <v>4161</v>
      </c>
      <c r="EG1850" t="s">
        <v>155</v>
      </c>
      <c r="EH1850">
        <v>0</v>
      </c>
    </row>
    <row r="1851" spans="1:138" ht="15" customHeight="1" x14ac:dyDescent="0.35">
      <c r="A1851" t="s">
        <v>2514</v>
      </c>
      <c r="B1851" t="s">
        <v>157</v>
      </c>
      <c r="C1851" s="1">
        <v>44141.572449884261</v>
      </c>
      <c r="D1851" s="1">
        <v>44181</v>
      </c>
      <c r="E1851" t="s">
        <v>133</v>
      </c>
      <c r="F1851" t="s">
        <v>136</v>
      </c>
      <c r="G1851" t="s">
        <v>135</v>
      </c>
      <c r="H1851" t="s">
        <v>136</v>
      </c>
      <c r="I1851" t="s">
        <v>2515</v>
      </c>
      <c r="K1851" t="s">
        <v>2516</v>
      </c>
      <c r="M1851" t="s">
        <v>1133</v>
      </c>
      <c r="N1851" t="s">
        <v>960</v>
      </c>
      <c r="O1851" s="4">
        <v>36587</v>
      </c>
      <c r="P1851" t="s">
        <v>140</v>
      </c>
      <c r="R1851">
        <v>12512348108</v>
      </c>
      <c r="T1851">
        <v>111421</v>
      </c>
      <c r="U1851" t="s">
        <v>2517</v>
      </c>
      <c r="V1851" t="s">
        <v>2518</v>
      </c>
      <c r="W1851" t="s">
        <v>1517</v>
      </c>
      <c r="X1851" t="s">
        <v>164</v>
      </c>
      <c r="Y1851" t="s">
        <v>2519</v>
      </c>
      <c r="AA1851" t="s">
        <v>1133</v>
      </c>
      <c r="AB1851" t="s">
        <v>960</v>
      </c>
      <c r="AC1851" s="4">
        <v>36587</v>
      </c>
      <c r="AD1851" t="s">
        <v>140</v>
      </c>
      <c r="AF1851">
        <v>12517511959</v>
      </c>
      <c r="AH1851" t="s">
        <v>1134</v>
      </c>
      <c r="AI1851" t="s">
        <v>168</v>
      </c>
      <c r="AJ1851" t="s">
        <v>1135</v>
      </c>
      <c r="AK1851" t="s">
        <v>1136</v>
      </c>
      <c r="AL1851" t="s">
        <v>229</v>
      </c>
      <c r="AM1851" t="s">
        <v>1137</v>
      </c>
      <c r="AN1851" t="s">
        <v>1138</v>
      </c>
      <c r="AO1851" t="s">
        <v>1139</v>
      </c>
      <c r="AP1851" t="s">
        <v>537</v>
      </c>
      <c r="AQ1851" s="4">
        <v>28327</v>
      </c>
      <c r="AR1851" t="s">
        <v>140</v>
      </c>
      <c r="AT1851">
        <v>19109476004</v>
      </c>
      <c r="AV1851" t="s">
        <v>1140</v>
      </c>
      <c r="AW1851" t="s">
        <v>1141</v>
      </c>
      <c r="AZ1851" t="s">
        <v>144</v>
      </c>
      <c r="BA1851" t="s">
        <v>145</v>
      </c>
      <c r="BB1851" t="s">
        <v>136</v>
      </c>
      <c r="BC1851" t="s">
        <v>136</v>
      </c>
      <c r="BD1851" t="s">
        <v>148</v>
      </c>
      <c r="BE1851" t="s">
        <v>136</v>
      </c>
      <c r="BF1851" t="s">
        <v>136</v>
      </c>
      <c r="BG1851" t="s">
        <v>134</v>
      </c>
      <c r="BH1851" t="s">
        <v>136</v>
      </c>
      <c r="BN1851" t="s">
        <v>2520</v>
      </c>
      <c r="BO1851" t="s">
        <v>676</v>
      </c>
      <c r="BP1851">
        <v>11</v>
      </c>
      <c r="BQ1851">
        <v>6</v>
      </c>
      <c r="BR1851">
        <v>6</v>
      </c>
      <c r="BS1851" s="1">
        <v>44211</v>
      </c>
      <c r="BT1851" s="1">
        <v>44515</v>
      </c>
      <c r="BU1851" s="1">
        <v>44211</v>
      </c>
      <c r="BV1851" s="1">
        <v>44515</v>
      </c>
      <c r="BW1851" t="s">
        <v>136</v>
      </c>
      <c r="BX1851">
        <v>40</v>
      </c>
      <c r="BY1851">
        <v>0</v>
      </c>
      <c r="BZ1851">
        <v>7</v>
      </c>
      <c r="CA1851">
        <v>7</v>
      </c>
      <c r="CB1851">
        <v>7</v>
      </c>
      <c r="CC1851">
        <v>7</v>
      </c>
      <c r="CD1851">
        <v>7</v>
      </c>
      <c r="CE1851">
        <v>5</v>
      </c>
      <c r="CF1851" t="str">
        <f>"7:00 AM"</f>
        <v>7:00 AM</v>
      </c>
      <c r="CG1851" t="str">
        <f>"3:00 PM"</f>
        <v>3:00 PM</v>
      </c>
      <c r="CH1851" s="5">
        <v>11.71</v>
      </c>
      <c r="CI1851" t="s">
        <v>146</v>
      </c>
      <c r="CL1851" t="s">
        <v>136</v>
      </c>
      <c r="CM1851" t="s">
        <v>147</v>
      </c>
      <c r="CN1851" t="s">
        <v>148</v>
      </c>
      <c r="CO1851" t="s">
        <v>2521</v>
      </c>
      <c r="CP1851" t="s">
        <v>149</v>
      </c>
      <c r="CQ1851">
        <v>3</v>
      </c>
      <c r="CR1851">
        <v>0</v>
      </c>
      <c r="CS1851" t="s">
        <v>136</v>
      </c>
      <c r="CT1851" t="s">
        <v>134</v>
      </c>
      <c r="CU1851" t="s">
        <v>136</v>
      </c>
      <c r="CV1851" t="s">
        <v>134</v>
      </c>
      <c r="CW1851" t="s">
        <v>134</v>
      </c>
      <c r="CX1851">
        <v>75</v>
      </c>
      <c r="CY1851" t="s">
        <v>134</v>
      </c>
      <c r="CZ1851" t="s">
        <v>134</v>
      </c>
      <c r="DA1851" t="s">
        <v>134</v>
      </c>
      <c r="DB1851" t="s">
        <v>134</v>
      </c>
      <c r="DC1851" t="s">
        <v>134</v>
      </c>
      <c r="DD1851" t="s">
        <v>136</v>
      </c>
      <c r="DF1851" t="s">
        <v>2522</v>
      </c>
      <c r="DG1851" t="s">
        <v>2523</v>
      </c>
      <c r="DH1851" t="s">
        <v>2524</v>
      </c>
      <c r="DI1851" t="s">
        <v>960</v>
      </c>
      <c r="DJ1851" s="4">
        <v>36587</v>
      </c>
      <c r="DK1851" t="s">
        <v>1276</v>
      </c>
      <c r="DL1851" t="s">
        <v>134</v>
      </c>
      <c r="DM1851">
        <v>2</v>
      </c>
      <c r="DN1851" t="s">
        <v>2523</v>
      </c>
      <c r="DO1851" t="s">
        <v>2524</v>
      </c>
      <c r="DP1851" t="s">
        <v>960</v>
      </c>
      <c r="DQ1851" t="str">
        <f>"36587"</f>
        <v>36587</v>
      </c>
      <c r="DR1851" t="s">
        <v>2525</v>
      </c>
      <c r="DS1851" t="s">
        <v>497</v>
      </c>
      <c r="DT1851">
        <v>1</v>
      </c>
      <c r="DU1851">
        <v>10</v>
      </c>
      <c r="DV1851" t="s">
        <v>134</v>
      </c>
      <c r="DW1851" t="s">
        <v>134</v>
      </c>
      <c r="DX1851" t="s">
        <v>134</v>
      </c>
      <c r="DY1851" t="s">
        <v>136</v>
      </c>
      <c r="DZ1851">
        <v>1</v>
      </c>
      <c r="EA1851" t="s">
        <v>136</v>
      </c>
      <c r="EC1851" s="5">
        <v>12.68</v>
      </c>
      <c r="ED1851" s="5">
        <v>55</v>
      </c>
      <c r="EE1851">
        <v>12517511959</v>
      </c>
      <c r="EF1851" t="s">
        <v>148</v>
      </c>
      <c r="EG1851" t="s">
        <v>1145</v>
      </c>
      <c r="EH1851">
        <v>0</v>
      </c>
    </row>
    <row r="1852" spans="1:138" ht="15" customHeight="1" x14ac:dyDescent="0.35">
      <c r="A1852" t="s">
        <v>11852</v>
      </c>
      <c r="B1852" t="s">
        <v>157</v>
      </c>
      <c r="C1852" s="1">
        <v>44144.771363888889</v>
      </c>
      <c r="D1852" s="1">
        <v>44181</v>
      </c>
      <c r="E1852" t="s">
        <v>133</v>
      </c>
      <c r="F1852" t="s">
        <v>134</v>
      </c>
      <c r="G1852" t="s">
        <v>135</v>
      </c>
      <c r="H1852" t="s">
        <v>136</v>
      </c>
      <c r="I1852" t="s">
        <v>6308</v>
      </c>
      <c r="K1852" t="s">
        <v>6309</v>
      </c>
      <c r="M1852" t="s">
        <v>6310</v>
      </c>
      <c r="N1852" t="s">
        <v>925</v>
      </c>
      <c r="O1852" s="4">
        <v>83316</v>
      </c>
      <c r="P1852" t="s">
        <v>140</v>
      </c>
      <c r="R1852">
        <v>12085435531</v>
      </c>
      <c r="T1852">
        <v>11521</v>
      </c>
      <c r="U1852" t="s">
        <v>6311</v>
      </c>
      <c r="V1852" t="s">
        <v>5707</v>
      </c>
      <c r="W1852" t="s">
        <v>402</v>
      </c>
      <c r="X1852" t="s">
        <v>6312</v>
      </c>
      <c r="Y1852" t="s">
        <v>6313</v>
      </c>
      <c r="AA1852" t="s">
        <v>6310</v>
      </c>
      <c r="AB1852" t="s">
        <v>925</v>
      </c>
      <c r="AC1852" s="4">
        <v>83316</v>
      </c>
      <c r="AD1852" t="s">
        <v>140</v>
      </c>
      <c r="AF1852">
        <v>12085435531</v>
      </c>
      <c r="AH1852" t="s">
        <v>6314</v>
      </c>
      <c r="AZ1852" t="s">
        <v>334</v>
      </c>
      <c r="BA1852" t="s">
        <v>335</v>
      </c>
      <c r="BB1852" t="s">
        <v>134</v>
      </c>
      <c r="BC1852" t="s">
        <v>134</v>
      </c>
      <c r="BD1852" t="s">
        <v>148</v>
      </c>
      <c r="BE1852" t="s">
        <v>134</v>
      </c>
      <c r="BF1852" t="s">
        <v>136</v>
      </c>
      <c r="BG1852" t="s">
        <v>134</v>
      </c>
      <c r="BH1852" t="s">
        <v>136</v>
      </c>
      <c r="BN1852" t="s">
        <v>11853</v>
      </c>
      <c r="BO1852" t="s">
        <v>8869</v>
      </c>
      <c r="BP1852">
        <v>8</v>
      </c>
      <c r="BQ1852">
        <v>8</v>
      </c>
      <c r="BR1852">
        <v>8</v>
      </c>
      <c r="BS1852" s="1">
        <v>44214</v>
      </c>
      <c r="BT1852" s="1">
        <v>44348</v>
      </c>
      <c r="BU1852" s="1">
        <v>44214</v>
      </c>
      <c r="BV1852" s="1">
        <v>44348</v>
      </c>
      <c r="BW1852" t="s">
        <v>136</v>
      </c>
      <c r="BX1852">
        <v>48</v>
      </c>
      <c r="BY1852">
        <v>0</v>
      </c>
      <c r="BZ1852">
        <v>8</v>
      </c>
      <c r="CA1852">
        <v>8</v>
      </c>
      <c r="CB1852">
        <v>8</v>
      </c>
      <c r="CC1852">
        <v>8</v>
      </c>
      <c r="CD1852">
        <v>8</v>
      </c>
      <c r="CE1852">
        <v>8</v>
      </c>
      <c r="CF1852" t="str">
        <f>"8:00 AM"</f>
        <v>8:00 AM</v>
      </c>
      <c r="CG1852" t="str">
        <f>"5:00 PM"</f>
        <v>5:00 PM</v>
      </c>
      <c r="CH1852" s="5">
        <v>13.62</v>
      </c>
      <c r="CI1852" t="s">
        <v>146</v>
      </c>
      <c r="CJ1852">
        <v>0</v>
      </c>
      <c r="CK1852" t="s">
        <v>11854</v>
      </c>
      <c r="CL1852" t="s">
        <v>134</v>
      </c>
      <c r="CM1852" t="s">
        <v>354</v>
      </c>
      <c r="CN1852" t="s">
        <v>2859</v>
      </c>
      <c r="CO1852" s="2" t="s">
        <v>11855</v>
      </c>
      <c r="CP1852" t="s">
        <v>149</v>
      </c>
      <c r="CQ1852">
        <v>1</v>
      </c>
      <c r="CR1852">
        <v>0</v>
      </c>
      <c r="CS1852" t="s">
        <v>136</v>
      </c>
      <c r="CT1852" t="s">
        <v>136</v>
      </c>
      <c r="CU1852" t="s">
        <v>136</v>
      </c>
      <c r="CV1852" t="s">
        <v>136</v>
      </c>
      <c r="CW1852" t="s">
        <v>136</v>
      </c>
      <c r="CY1852" t="s">
        <v>134</v>
      </c>
      <c r="CZ1852" t="s">
        <v>136</v>
      </c>
      <c r="DA1852" t="s">
        <v>136</v>
      </c>
      <c r="DB1852" t="s">
        <v>134</v>
      </c>
      <c r="DC1852" t="s">
        <v>134</v>
      </c>
      <c r="DD1852" t="s">
        <v>136</v>
      </c>
      <c r="DF1852" s="2" t="s">
        <v>8872</v>
      </c>
      <c r="DG1852" t="s">
        <v>11856</v>
      </c>
      <c r="DH1852" t="s">
        <v>6310</v>
      </c>
      <c r="DI1852" t="s">
        <v>925</v>
      </c>
      <c r="DJ1852" s="4">
        <v>83316</v>
      </c>
      <c r="DK1852" t="s">
        <v>1302</v>
      </c>
      <c r="DL1852" t="s">
        <v>134</v>
      </c>
      <c r="DM1852">
        <v>29</v>
      </c>
      <c r="DN1852" t="s">
        <v>6309</v>
      </c>
      <c r="DO1852" t="s">
        <v>6310</v>
      </c>
      <c r="DP1852" t="s">
        <v>925</v>
      </c>
      <c r="DQ1852" t="str">
        <f>"83316"</f>
        <v>83316</v>
      </c>
      <c r="DR1852" t="s">
        <v>1302</v>
      </c>
      <c r="DS1852" s="2" t="s">
        <v>11857</v>
      </c>
      <c r="DT1852">
        <v>8</v>
      </c>
      <c r="DU1852">
        <v>29</v>
      </c>
      <c r="DV1852" t="s">
        <v>134</v>
      </c>
      <c r="DW1852" t="s">
        <v>134</v>
      </c>
      <c r="DX1852" t="s">
        <v>134</v>
      </c>
      <c r="DY1852" t="s">
        <v>136</v>
      </c>
      <c r="DZ1852">
        <v>1</v>
      </c>
      <c r="EA1852" t="s">
        <v>136</v>
      </c>
      <c r="EC1852" s="5">
        <v>12.68</v>
      </c>
      <c r="ED1852" s="5">
        <v>55</v>
      </c>
      <c r="EE1852">
        <v>12085435531</v>
      </c>
      <c r="EF1852" t="s">
        <v>6314</v>
      </c>
      <c r="EG1852" t="s">
        <v>155</v>
      </c>
      <c r="EH1852">
        <v>4</v>
      </c>
    </row>
    <row r="1853" spans="1:138" ht="15" customHeight="1" x14ac:dyDescent="0.35">
      <c r="A1853" t="s">
        <v>18606</v>
      </c>
      <c r="B1853" t="s">
        <v>157</v>
      </c>
      <c r="C1853" s="1">
        <v>44155.583446643519</v>
      </c>
      <c r="D1853" s="1">
        <v>44181</v>
      </c>
      <c r="E1853" t="s">
        <v>133</v>
      </c>
      <c r="F1853" t="s">
        <v>134</v>
      </c>
      <c r="G1853" t="s">
        <v>135</v>
      </c>
      <c r="H1853" t="s">
        <v>136</v>
      </c>
      <c r="I1853" t="s">
        <v>18607</v>
      </c>
      <c r="K1853" t="s">
        <v>18608</v>
      </c>
      <c r="L1853" t="s">
        <v>148</v>
      </c>
      <c r="M1853" t="s">
        <v>18609</v>
      </c>
      <c r="N1853" t="s">
        <v>416</v>
      </c>
      <c r="O1853" s="4">
        <v>85606</v>
      </c>
      <c r="P1853" t="s">
        <v>140</v>
      </c>
      <c r="R1853">
        <v>15208260033</v>
      </c>
      <c r="T1853">
        <v>11</v>
      </c>
      <c r="U1853" t="s">
        <v>18610</v>
      </c>
      <c r="V1853" t="s">
        <v>18611</v>
      </c>
      <c r="X1853" t="s">
        <v>1997</v>
      </c>
      <c r="Y1853" t="s">
        <v>18608</v>
      </c>
      <c r="AA1853" t="s">
        <v>18609</v>
      </c>
      <c r="AB1853" t="s">
        <v>416</v>
      </c>
      <c r="AC1853" s="4">
        <v>85606</v>
      </c>
      <c r="AD1853" t="s">
        <v>140</v>
      </c>
      <c r="AE1853" t="s">
        <v>841</v>
      </c>
      <c r="AF1853">
        <v>15208260033</v>
      </c>
      <c r="AH1853" t="s">
        <v>2123</v>
      </c>
      <c r="AI1853" t="s">
        <v>168</v>
      </c>
      <c r="AJ1853" t="s">
        <v>559</v>
      </c>
      <c r="AK1853" t="s">
        <v>433</v>
      </c>
      <c r="AL1853" t="s">
        <v>978</v>
      </c>
      <c r="AM1853" t="s">
        <v>561</v>
      </c>
      <c r="AN1853" t="s">
        <v>562</v>
      </c>
      <c r="AO1853" t="s">
        <v>563</v>
      </c>
      <c r="AP1853" t="s">
        <v>564</v>
      </c>
      <c r="AQ1853" s="4">
        <v>22949</v>
      </c>
      <c r="AR1853" t="s">
        <v>140</v>
      </c>
      <c r="AT1853">
        <v>14342634300</v>
      </c>
      <c r="AV1853" t="s">
        <v>2124</v>
      </c>
      <c r="AW1853" t="s">
        <v>566</v>
      </c>
      <c r="AZ1853" t="s">
        <v>540</v>
      </c>
      <c r="BA1853" t="s">
        <v>541</v>
      </c>
      <c r="BB1853" t="s">
        <v>134</v>
      </c>
      <c r="BC1853" t="s">
        <v>134</v>
      </c>
      <c r="BD1853" t="s">
        <v>136</v>
      </c>
      <c r="BE1853" t="s">
        <v>134</v>
      </c>
      <c r="BF1853" t="s">
        <v>136</v>
      </c>
      <c r="BG1853" t="s">
        <v>134</v>
      </c>
      <c r="BH1853" t="s">
        <v>136</v>
      </c>
      <c r="BI1853" t="s">
        <v>1129</v>
      </c>
      <c r="BJ1853" t="s">
        <v>2125</v>
      </c>
      <c r="BL1853" t="s">
        <v>566</v>
      </c>
      <c r="BM1853" t="s">
        <v>2123</v>
      </c>
      <c r="BN1853" t="s">
        <v>18612</v>
      </c>
      <c r="BO1853" t="s">
        <v>18613</v>
      </c>
      <c r="BP1853">
        <v>1</v>
      </c>
      <c r="BQ1853">
        <v>1</v>
      </c>
      <c r="BR1853">
        <v>1</v>
      </c>
      <c r="BS1853" s="1">
        <v>44200</v>
      </c>
      <c r="BT1853" s="1">
        <v>44501</v>
      </c>
      <c r="BU1853" s="1">
        <v>44200</v>
      </c>
      <c r="BV1853" s="1">
        <v>44501</v>
      </c>
      <c r="BW1853" t="s">
        <v>136</v>
      </c>
      <c r="BX1853">
        <v>55</v>
      </c>
      <c r="BY1853">
        <v>0</v>
      </c>
      <c r="BZ1853">
        <v>10</v>
      </c>
      <c r="CA1853">
        <v>10</v>
      </c>
      <c r="CB1853">
        <v>10</v>
      </c>
      <c r="CC1853">
        <v>10</v>
      </c>
      <c r="CD1853">
        <v>10</v>
      </c>
      <c r="CE1853">
        <v>5</v>
      </c>
      <c r="CF1853" t="str">
        <f>"7:00 AM"</f>
        <v>7:00 AM</v>
      </c>
      <c r="CG1853" t="str">
        <f>"5:00 PM"</f>
        <v>5:00 PM</v>
      </c>
      <c r="CH1853" s="5">
        <v>6500</v>
      </c>
      <c r="CI1853" t="s">
        <v>597</v>
      </c>
      <c r="CL1853" t="s">
        <v>136</v>
      </c>
      <c r="CM1853" t="s">
        <v>147</v>
      </c>
      <c r="CN1853" t="s">
        <v>148</v>
      </c>
      <c r="CO1853" t="s">
        <v>854</v>
      </c>
      <c r="CP1853" t="s">
        <v>149</v>
      </c>
      <c r="CQ1853">
        <v>12</v>
      </c>
      <c r="CR1853">
        <v>0</v>
      </c>
      <c r="CS1853" t="s">
        <v>136</v>
      </c>
      <c r="CT1853" t="s">
        <v>134</v>
      </c>
      <c r="CU1853" t="s">
        <v>136</v>
      </c>
      <c r="CV1853" t="s">
        <v>134</v>
      </c>
      <c r="CW1853" t="s">
        <v>134</v>
      </c>
      <c r="CX1853">
        <v>60</v>
      </c>
      <c r="CY1853" t="s">
        <v>134</v>
      </c>
      <c r="CZ1853" t="s">
        <v>134</v>
      </c>
      <c r="DA1853" t="s">
        <v>134</v>
      </c>
      <c r="DB1853" t="s">
        <v>134</v>
      </c>
      <c r="DC1853" t="s">
        <v>134</v>
      </c>
      <c r="DD1853" t="s">
        <v>134</v>
      </c>
      <c r="DE1853">
        <v>1</v>
      </c>
      <c r="DF1853" t="s">
        <v>18614</v>
      </c>
      <c r="DG1853" t="s">
        <v>18615</v>
      </c>
      <c r="DH1853" t="s">
        <v>14448</v>
      </c>
      <c r="DI1853" t="s">
        <v>416</v>
      </c>
      <c r="DJ1853" s="4">
        <v>85643</v>
      </c>
      <c r="DK1853" t="s">
        <v>14449</v>
      </c>
      <c r="DL1853" t="s">
        <v>134</v>
      </c>
      <c r="DM1853">
        <v>31</v>
      </c>
      <c r="DN1853" t="s">
        <v>18616</v>
      </c>
      <c r="DO1853" t="s">
        <v>18617</v>
      </c>
      <c r="DP1853" t="s">
        <v>416</v>
      </c>
      <c r="DQ1853" t="str">
        <f>"85606"</f>
        <v>85606</v>
      </c>
      <c r="DR1853" t="s">
        <v>14449</v>
      </c>
      <c r="DS1853" t="s">
        <v>919</v>
      </c>
      <c r="DT1853">
        <v>1</v>
      </c>
      <c r="DU1853">
        <v>2</v>
      </c>
      <c r="DV1853" t="s">
        <v>134</v>
      </c>
      <c r="DW1853" t="s">
        <v>134</v>
      </c>
      <c r="DX1853" t="s">
        <v>134</v>
      </c>
      <c r="DY1853" t="s">
        <v>136</v>
      </c>
      <c r="DZ1853">
        <v>1</v>
      </c>
      <c r="EA1853" t="s">
        <v>134</v>
      </c>
      <c r="EB1853" s="5">
        <v>12.68</v>
      </c>
      <c r="EC1853" s="5">
        <v>12.68</v>
      </c>
      <c r="ED1853" s="5">
        <v>55</v>
      </c>
      <c r="EE1853" t="s">
        <v>148</v>
      </c>
      <c r="EF1853" t="s">
        <v>577</v>
      </c>
      <c r="EG1853" t="s">
        <v>18618</v>
      </c>
      <c r="EH1853">
        <v>0</v>
      </c>
    </row>
    <row r="1854" spans="1:138" ht="15" customHeight="1" x14ac:dyDescent="0.35">
      <c r="A1854" t="s">
        <v>22006</v>
      </c>
      <c r="B1854" t="s">
        <v>157</v>
      </c>
      <c r="C1854" s="1">
        <v>44162.733954976851</v>
      </c>
      <c r="D1854" s="1">
        <v>44181</v>
      </c>
      <c r="E1854" t="s">
        <v>133</v>
      </c>
      <c r="F1854" t="s">
        <v>134</v>
      </c>
      <c r="G1854" t="s">
        <v>135</v>
      </c>
      <c r="H1854" t="s">
        <v>136</v>
      </c>
      <c r="I1854" t="s">
        <v>5318</v>
      </c>
      <c r="K1854" t="s">
        <v>5319</v>
      </c>
      <c r="L1854" t="s">
        <v>5320</v>
      </c>
      <c r="M1854" t="s">
        <v>1320</v>
      </c>
      <c r="N1854" t="s">
        <v>395</v>
      </c>
      <c r="O1854" s="4">
        <v>93905</v>
      </c>
      <c r="P1854" t="s">
        <v>140</v>
      </c>
      <c r="Q1854" t="s">
        <v>395</v>
      </c>
      <c r="R1854">
        <v>18317841453</v>
      </c>
      <c r="T1854">
        <v>115115</v>
      </c>
      <c r="U1854" t="s">
        <v>5321</v>
      </c>
      <c r="V1854" t="s">
        <v>2235</v>
      </c>
      <c r="X1854" t="s">
        <v>5322</v>
      </c>
      <c r="Y1854" t="s">
        <v>5319</v>
      </c>
      <c r="Z1854" t="s">
        <v>5320</v>
      </c>
      <c r="AA1854" t="s">
        <v>1320</v>
      </c>
      <c r="AB1854" t="s">
        <v>395</v>
      </c>
      <c r="AC1854" s="4">
        <v>93905</v>
      </c>
      <c r="AD1854" t="s">
        <v>140</v>
      </c>
      <c r="AF1854">
        <v>18317841453</v>
      </c>
      <c r="AH1854" t="s">
        <v>5323</v>
      </c>
      <c r="AI1854" t="s">
        <v>226</v>
      </c>
      <c r="AJ1854" t="s">
        <v>401</v>
      </c>
      <c r="AK1854" t="s">
        <v>402</v>
      </c>
      <c r="AL1854" t="s">
        <v>403</v>
      </c>
      <c r="AM1854" t="s">
        <v>404</v>
      </c>
      <c r="AO1854" t="s">
        <v>405</v>
      </c>
      <c r="AP1854" t="s">
        <v>395</v>
      </c>
      <c r="AQ1854" s="4">
        <v>92106</v>
      </c>
      <c r="AR1854" t="s">
        <v>140</v>
      </c>
      <c r="AT1854">
        <v>16192696164</v>
      </c>
      <c r="AV1854" t="s">
        <v>406</v>
      </c>
      <c r="AW1854" t="s">
        <v>407</v>
      </c>
      <c r="AX1854" t="s">
        <v>395</v>
      </c>
      <c r="AY1854" t="s">
        <v>408</v>
      </c>
      <c r="AZ1854" t="s">
        <v>175</v>
      </c>
      <c r="BA1854" t="s">
        <v>176</v>
      </c>
      <c r="BB1854" t="s">
        <v>134</v>
      </c>
      <c r="BC1854" t="s">
        <v>134</v>
      </c>
      <c r="BD1854" t="s">
        <v>134</v>
      </c>
      <c r="BE1854" t="s">
        <v>134</v>
      </c>
      <c r="BF1854" t="s">
        <v>134</v>
      </c>
      <c r="BG1854" t="s">
        <v>134</v>
      </c>
      <c r="BH1854" t="s">
        <v>136</v>
      </c>
      <c r="BN1854" t="s">
        <v>22007</v>
      </c>
      <c r="BO1854" t="s">
        <v>410</v>
      </c>
      <c r="BP1854">
        <v>5</v>
      </c>
      <c r="BQ1854">
        <v>5</v>
      </c>
      <c r="BR1854">
        <v>5</v>
      </c>
      <c r="BS1854" s="1">
        <v>44207</v>
      </c>
      <c r="BT1854" s="1">
        <v>44408</v>
      </c>
      <c r="BU1854" s="1">
        <v>44207</v>
      </c>
      <c r="BV1854" s="1">
        <v>44408</v>
      </c>
      <c r="BW1854" t="s">
        <v>136</v>
      </c>
      <c r="BX1854">
        <v>45</v>
      </c>
      <c r="BY1854">
        <v>0</v>
      </c>
      <c r="BZ1854">
        <v>7.5</v>
      </c>
      <c r="CA1854">
        <v>7.5</v>
      </c>
      <c r="CB1854">
        <v>7.5</v>
      </c>
      <c r="CC1854">
        <v>7.5</v>
      </c>
      <c r="CD1854">
        <v>7.5</v>
      </c>
      <c r="CE1854">
        <v>7.5</v>
      </c>
      <c r="CF1854" t="str">
        <f>"6:00 PM"</f>
        <v>6:00 PM</v>
      </c>
      <c r="CG1854" t="str">
        <f>"1:00 AM"</f>
        <v>1:00 AM</v>
      </c>
      <c r="CH1854" s="5">
        <v>14.77</v>
      </c>
      <c r="CI1854" t="s">
        <v>146</v>
      </c>
      <c r="CL1854" t="s">
        <v>136</v>
      </c>
      <c r="CM1854" t="s">
        <v>147</v>
      </c>
      <c r="CN1854" t="s">
        <v>148</v>
      </c>
      <c r="CO1854" t="s">
        <v>22008</v>
      </c>
      <c r="CP1854" t="s">
        <v>149</v>
      </c>
      <c r="CQ1854">
        <v>1</v>
      </c>
      <c r="CR1854">
        <v>0</v>
      </c>
      <c r="CS1854" t="s">
        <v>136</v>
      </c>
      <c r="CT1854" t="s">
        <v>136</v>
      </c>
      <c r="CU1854" t="s">
        <v>136</v>
      </c>
      <c r="CV1854" t="s">
        <v>134</v>
      </c>
      <c r="CW1854" t="s">
        <v>134</v>
      </c>
      <c r="CX1854">
        <v>50</v>
      </c>
      <c r="CY1854" t="s">
        <v>134</v>
      </c>
      <c r="CZ1854" t="s">
        <v>134</v>
      </c>
      <c r="DA1854" t="s">
        <v>134</v>
      </c>
      <c r="DB1854" t="s">
        <v>134</v>
      </c>
      <c r="DC1854" t="s">
        <v>134</v>
      </c>
      <c r="DD1854" t="s">
        <v>136</v>
      </c>
      <c r="DF1854" s="2" t="s">
        <v>22009</v>
      </c>
      <c r="DG1854" t="s">
        <v>21982</v>
      </c>
      <c r="DH1854" t="s">
        <v>4237</v>
      </c>
      <c r="DI1854" t="s">
        <v>395</v>
      </c>
      <c r="DJ1854" s="4">
        <v>93930</v>
      </c>
      <c r="DK1854" t="s">
        <v>1331</v>
      </c>
      <c r="DL1854" t="s">
        <v>134</v>
      </c>
      <c r="DM1854">
        <v>4</v>
      </c>
      <c r="DN1854" t="s">
        <v>22010</v>
      </c>
      <c r="DO1854" t="s">
        <v>17193</v>
      </c>
      <c r="DP1854" t="s">
        <v>395</v>
      </c>
      <c r="DQ1854" t="str">
        <f>"93927"</f>
        <v>93927</v>
      </c>
      <c r="DR1854" t="s">
        <v>1331</v>
      </c>
      <c r="DS1854" t="s">
        <v>5326</v>
      </c>
      <c r="DT1854">
        <v>5</v>
      </c>
      <c r="DU1854">
        <v>5</v>
      </c>
      <c r="DV1854" t="s">
        <v>134</v>
      </c>
      <c r="DW1854" t="s">
        <v>134</v>
      </c>
      <c r="DX1854" t="s">
        <v>134</v>
      </c>
      <c r="DY1854" t="s">
        <v>136</v>
      </c>
      <c r="DZ1854">
        <v>1</v>
      </c>
      <c r="EA1854" t="s">
        <v>134</v>
      </c>
      <c r="EB1854" s="5">
        <v>12.68</v>
      </c>
      <c r="EC1854" s="5">
        <v>12.68</v>
      </c>
      <c r="ED1854" s="5">
        <v>55</v>
      </c>
      <c r="EE1854">
        <v>18317841453</v>
      </c>
      <c r="EF1854" t="s">
        <v>5327</v>
      </c>
      <c r="EG1854" t="s">
        <v>148</v>
      </c>
      <c r="EH1854">
        <v>0</v>
      </c>
    </row>
    <row r="1855" spans="1:138" ht="15" customHeight="1" x14ac:dyDescent="0.35">
      <c r="A1855" t="s">
        <v>9425</v>
      </c>
      <c r="B1855" t="s">
        <v>157</v>
      </c>
      <c r="C1855" s="1">
        <v>44154.843266203701</v>
      </c>
      <c r="D1855" s="1">
        <v>44181</v>
      </c>
      <c r="E1855" t="s">
        <v>133</v>
      </c>
      <c r="F1855" t="s">
        <v>136</v>
      </c>
      <c r="G1855" t="s">
        <v>135</v>
      </c>
      <c r="H1855" t="s">
        <v>136</v>
      </c>
      <c r="I1855" t="s">
        <v>9426</v>
      </c>
      <c r="K1855" t="s">
        <v>9427</v>
      </c>
      <c r="M1855" t="s">
        <v>2924</v>
      </c>
      <c r="N1855" t="s">
        <v>246</v>
      </c>
      <c r="O1855" s="4">
        <v>70647</v>
      </c>
      <c r="P1855" t="s">
        <v>140</v>
      </c>
      <c r="Q1855" t="s">
        <v>1729</v>
      </c>
      <c r="R1855">
        <v>13379128495</v>
      </c>
      <c r="T1855">
        <v>1125</v>
      </c>
      <c r="U1855" t="s">
        <v>9428</v>
      </c>
      <c r="V1855" t="s">
        <v>1970</v>
      </c>
      <c r="W1855" t="s">
        <v>4208</v>
      </c>
      <c r="X1855" t="s">
        <v>9429</v>
      </c>
      <c r="Y1855" t="s">
        <v>9427</v>
      </c>
      <c r="AA1855" t="s">
        <v>2924</v>
      </c>
      <c r="AB1855" t="s">
        <v>246</v>
      </c>
      <c r="AC1855" s="4">
        <v>70647</v>
      </c>
      <c r="AD1855" t="s">
        <v>140</v>
      </c>
      <c r="AE1855" t="s">
        <v>7073</v>
      </c>
      <c r="AF1855">
        <v>13379128495</v>
      </c>
      <c r="AH1855" t="s">
        <v>9430</v>
      </c>
      <c r="AI1855" t="s">
        <v>168</v>
      </c>
      <c r="AJ1855" t="s">
        <v>254</v>
      </c>
      <c r="AK1855" t="s">
        <v>255</v>
      </c>
      <c r="AL1855" t="s">
        <v>256</v>
      </c>
      <c r="AM1855" t="s">
        <v>257</v>
      </c>
      <c r="AO1855" t="s">
        <v>258</v>
      </c>
      <c r="AP1855" t="s">
        <v>246</v>
      </c>
      <c r="AQ1855" s="4">
        <v>70760</v>
      </c>
      <c r="AR1855" t="s">
        <v>140</v>
      </c>
      <c r="AS1855" t="s">
        <v>351</v>
      </c>
      <c r="AT1855">
        <v>12256387218</v>
      </c>
      <c r="AV1855" t="s">
        <v>260</v>
      </c>
      <c r="AW1855" t="s">
        <v>261</v>
      </c>
      <c r="AZ1855" t="s">
        <v>175</v>
      </c>
      <c r="BA1855" t="s">
        <v>176</v>
      </c>
      <c r="BB1855" t="s">
        <v>136</v>
      </c>
      <c r="BC1855" t="s">
        <v>136</v>
      </c>
      <c r="BD1855" t="s">
        <v>148</v>
      </c>
      <c r="BE1855" t="s">
        <v>136</v>
      </c>
      <c r="BF1855" t="s">
        <v>136</v>
      </c>
      <c r="BG1855" t="s">
        <v>134</v>
      </c>
      <c r="BH1855" t="s">
        <v>136</v>
      </c>
      <c r="BN1855" t="s">
        <v>9431</v>
      </c>
      <c r="BO1855" t="s">
        <v>265</v>
      </c>
      <c r="BP1855">
        <v>11</v>
      </c>
      <c r="BQ1855">
        <v>11</v>
      </c>
      <c r="BR1855">
        <v>11</v>
      </c>
      <c r="BS1855" s="1">
        <v>44206</v>
      </c>
      <c r="BT1855" s="1">
        <v>44479</v>
      </c>
      <c r="BU1855" s="1">
        <v>44206</v>
      </c>
      <c r="BV1855" s="1">
        <v>44479</v>
      </c>
      <c r="BW1855" t="s">
        <v>136</v>
      </c>
      <c r="BX1855">
        <v>40</v>
      </c>
      <c r="BY1855">
        <v>0</v>
      </c>
      <c r="BZ1855">
        <v>8</v>
      </c>
      <c r="CA1855">
        <v>8</v>
      </c>
      <c r="CB1855">
        <v>8</v>
      </c>
      <c r="CC1855">
        <v>8</v>
      </c>
      <c r="CD1855">
        <v>8</v>
      </c>
      <c r="CE1855">
        <v>0</v>
      </c>
      <c r="CF1855" t="str">
        <f>"7:00 AM"</f>
        <v>7:00 AM</v>
      </c>
      <c r="CG1855" t="str">
        <f>"4:00 PM"</f>
        <v>4:00 PM</v>
      </c>
      <c r="CH1855" s="5">
        <v>11.83</v>
      </c>
      <c r="CI1855" t="s">
        <v>146</v>
      </c>
      <c r="CL1855" t="s">
        <v>134</v>
      </c>
      <c r="CM1855" t="s">
        <v>147</v>
      </c>
      <c r="CN1855" t="s">
        <v>148</v>
      </c>
      <c r="CO1855" t="s">
        <v>266</v>
      </c>
      <c r="CP1855" t="s">
        <v>149</v>
      </c>
      <c r="CQ1855">
        <v>3</v>
      </c>
      <c r="CR1855">
        <v>0</v>
      </c>
      <c r="CS1855" t="s">
        <v>136</v>
      </c>
      <c r="CT1855" t="s">
        <v>136</v>
      </c>
      <c r="CU1855" t="s">
        <v>136</v>
      </c>
      <c r="CV1855" t="s">
        <v>134</v>
      </c>
      <c r="CW1855" t="s">
        <v>134</v>
      </c>
      <c r="CX1855">
        <v>50</v>
      </c>
      <c r="CY1855" t="s">
        <v>134</v>
      </c>
      <c r="CZ1855" t="s">
        <v>134</v>
      </c>
      <c r="DA1855" t="s">
        <v>134</v>
      </c>
      <c r="DB1855" t="s">
        <v>134</v>
      </c>
      <c r="DC1855" t="s">
        <v>134</v>
      </c>
      <c r="DD1855" t="s">
        <v>136</v>
      </c>
      <c r="DF1855" t="s">
        <v>267</v>
      </c>
      <c r="DG1855" t="s">
        <v>9427</v>
      </c>
      <c r="DH1855" t="s">
        <v>2924</v>
      </c>
      <c r="DI1855" t="s">
        <v>246</v>
      </c>
      <c r="DJ1855" s="4">
        <v>70591</v>
      </c>
      <c r="DK1855" t="s">
        <v>1610</v>
      </c>
      <c r="DL1855" t="s">
        <v>134</v>
      </c>
      <c r="DM1855">
        <v>10</v>
      </c>
      <c r="DN1855" t="s">
        <v>9432</v>
      </c>
      <c r="DO1855" t="s">
        <v>9433</v>
      </c>
      <c r="DP1855" t="s">
        <v>246</v>
      </c>
      <c r="DQ1855" t="str">
        <f>"70640"</f>
        <v>70640</v>
      </c>
      <c r="DR1855" t="s">
        <v>1610</v>
      </c>
      <c r="DS1855" t="s">
        <v>9434</v>
      </c>
      <c r="DT1855">
        <v>1</v>
      </c>
      <c r="DU1855">
        <v>9</v>
      </c>
      <c r="DV1855" t="s">
        <v>134</v>
      </c>
      <c r="DW1855" t="s">
        <v>134</v>
      </c>
      <c r="DX1855" t="s">
        <v>134</v>
      </c>
      <c r="DY1855" t="s">
        <v>134</v>
      </c>
      <c r="DZ1855">
        <v>2</v>
      </c>
      <c r="EA1855" t="s">
        <v>136</v>
      </c>
      <c r="EC1855" s="5">
        <v>12.68</v>
      </c>
      <c r="ED1855" s="5">
        <v>55</v>
      </c>
      <c r="EE1855">
        <v>13375407490</v>
      </c>
      <c r="EF1855" t="s">
        <v>148</v>
      </c>
      <c r="EG1855" t="s">
        <v>271</v>
      </c>
      <c r="EH1855">
        <v>3</v>
      </c>
    </row>
    <row r="1856" spans="1:138" ht="15" customHeight="1" x14ac:dyDescent="0.35">
      <c r="A1856" t="s">
        <v>18530</v>
      </c>
      <c r="B1856" t="s">
        <v>157</v>
      </c>
      <c r="C1856" s="1">
        <v>44152.740442013892</v>
      </c>
      <c r="D1856" s="1">
        <v>44181</v>
      </c>
      <c r="E1856" t="s">
        <v>133</v>
      </c>
      <c r="F1856" t="s">
        <v>136</v>
      </c>
      <c r="G1856" t="s">
        <v>135</v>
      </c>
      <c r="H1856" t="s">
        <v>136</v>
      </c>
      <c r="I1856" t="s">
        <v>18531</v>
      </c>
      <c r="K1856" t="s">
        <v>18532</v>
      </c>
      <c r="M1856" t="s">
        <v>1796</v>
      </c>
      <c r="N1856" t="s">
        <v>784</v>
      </c>
      <c r="O1856" s="4">
        <v>59353</v>
      </c>
      <c r="P1856" t="s">
        <v>140</v>
      </c>
      <c r="R1856">
        <v>14067959914</v>
      </c>
      <c r="T1856">
        <v>1121</v>
      </c>
      <c r="U1856" t="s">
        <v>3416</v>
      </c>
      <c r="V1856" t="s">
        <v>5147</v>
      </c>
      <c r="X1856" t="s">
        <v>2047</v>
      </c>
      <c r="Y1856" t="s">
        <v>18532</v>
      </c>
      <c r="AA1856" t="s">
        <v>1796</v>
      </c>
      <c r="AB1856" t="s">
        <v>784</v>
      </c>
      <c r="AC1856" s="4">
        <v>59353</v>
      </c>
      <c r="AD1856" t="s">
        <v>140</v>
      </c>
      <c r="AF1856">
        <v>14067959914</v>
      </c>
      <c r="AH1856" t="s">
        <v>18533</v>
      </c>
      <c r="AI1856" t="s">
        <v>168</v>
      </c>
      <c r="AJ1856" t="s">
        <v>1941</v>
      </c>
      <c r="AK1856" t="s">
        <v>1942</v>
      </c>
      <c r="AL1856" t="s">
        <v>1943</v>
      </c>
      <c r="AM1856" t="s">
        <v>1944</v>
      </c>
      <c r="AN1856" t="s">
        <v>1945</v>
      </c>
      <c r="AO1856" t="s">
        <v>1946</v>
      </c>
      <c r="AP1856" t="s">
        <v>374</v>
      </c>
      <c r="AQ1856" s="4">
        <v>78266</v>
      </c>
      <c r="AR1856" t="s">
        <v>140</v>
      </c>
      <c r="AT1856">
        <v>18305844555</v>
      </c>
      <c r="AV1856" t="s">
        <v>1947</v>
      </c>
      <c r="AW1856" t="s">
        <v>1948</v>
      </c>
      <c r="AZ1856" t="s">
        <v>334</v>
      </c>
      <c r="BA1856" t="s">
        <v>335</v>
      </c>
      <c r="BB1856" t="s">
        <v>136</v>
      </c>
      <c r="BC1856" t="s">
        <v>136</v>
      </c>
      <c r="BD1856" t="s">
        <v>148</v>
      </c>
      <c r="BE1856" t="s">
        <v>136</v>
      </c>
      <c r="BF1856" t="s">
        <v>136</v>
      </c>
      <c r="BG1856" t="s">
        <v>134</v>
      </c>
      <c r="BH1856" t="s">
        <v>136</v>
      </c>
      <c r="BN1856" t="s">
        <v>18534</v>
      </c>
      <c r="BO1856" t="s">
        <v>905</v>
      </c>
      <c r="BP1856">
        <v>2</v>
      </c>
      <c r="BQ1856">
        <v>2</v>
      </c>
      <c r="BR1856">
        <v>2</v>
      </c>
      <c r="BS1856" s="1">
        <v>44207</v>
      </c>
      <c r="BT1856" s="1">
        <v>44510</v>
      </c>
      <c r="BU1856" s="1">
        <v>44207</v>
      </c>
      <c r="BV1856" s="1">
        <v>44510</v>
      </c>
      <c r="BW1856" t="s">
        <v>136</v>
      </c>
      <c r="BX1856">
        <v>40</v>
      </c>
      <c r="BY1856">
        <v>0</v>
      </c>
      <c r="BZ1856">
        <v>8</v>
      </c>
      <c r="CA1856">
        <v>8</v>
      </c>
      <c r="CB1856">
        <v>8</v>
      </c>
      <c r="CC1856">
        <v>8</v>
      </c>
      <c r="CD1856">
        <v>8</v>
      </c>
      <c r="CE1856">
        <v>0</v>
      </c>
      <c r="CF1856" t="str">
        <f>"8:00 AM"</f>
        <v>8:00 AM</v>
      </c>
      <c r="CG1856" t="str">
        <f>"5:00 PM"</f>
        <v>5:00 PM</v>
      </c>
      <c r="CH1856" s="5">
        <v>13.62</v>
      </c>
      <c r="CI1856" t="s">
        <v>146</v>
      </c>
      <c r="CJ1856">
        <v>0</v>
      </c>
      <c r="CK1856" t="s">
        <v>148</v>
      </c>
      <c r="CL1856" t="s">
        <v>136</v>
      </c>
      <c r="CM1856" t="s">
        <v>312</v>
      </c>
      <c r="CN1856" t="s">
        <v>148</v>
      </c>
      <c r="CO1856" s="2" t="s">
        <v>1949</v>
      </c>
      <c r="CP1856" t="s">
        <v>149</v>
      </c>
      <c r="CQ1856">
        <v>6</v>
      </c>
      <c r="CR1856">
        <v>0</v>
      </c>
      <c r="CS1856" t="s">
        <v>136</v>
      </c>
      <c r="CT1856" t="s">
        <v>134</v>
      </c>
      <c r="CU1856" t="s">
        <v>136</v>
      </c>
      <c r="CV1856" t="s">
        <v>136</v>
      </c>
      <c r="CW1856" t="s">
        <v>136</v>
      </c>
      <c r="CY1856" t="s">
        <v>136</v>
      </c>
      <c r="CZ1856" t="s">
        <v>136</v>
      </c>
      <c r="DA1856" t="s">
        <v>136</v>
      </c>
      <c r="DB1856" t="s">
        <v>136</v>
      </c>
      <c r="DC1856" t="s">
        <v>136</v>
      </c>
      <c r="DD1856" t="s">
        <v>136</v>
      </c>
      <c r="DF1856" t="s">
        <v>3500</v>
      </c>
      <c r="DG1856" t="s">
        <v>18535</v>
      </c>
      <c r="DH1856" t="s">
        <v>1796</v>
      </c>
      <c r="DI1856" t="s">
        <v>784</v>
      </c>
      <c r="DJ1856" s="4">
        <v>59353</v>
      </c>
      <c r="DK1856" t="s">
        <v>1803</v>
      </c>
      <c r="DL1856" t="s">
        <v>136</v>
      </c>
      <c r="DM1856">
        <v>1</v>
      </c>
      <c r="DN1856" t="s">
        <v>18536</v>
      </c>
      <c r="DO1856" t="s">
        <v>1796</v>
      </c>
      <c r="DP1856" t="s">
        <v>784</v>
      </c>
      <c r="DQ1856" t="str">
        <f>"59353"</f>
        <v>59353</v>
      </c>
      <c r="DR1856" t="s">
        <v>1803</v>
      </c>
      <c r="DS1856" t="s">
        <v>18537</v>
      </c>
      <c r="DT1856">
        <v>1</v>
      </c>
      <c r="DU1856">
        <v>3</v>
      </c>
      <c r="DV1856" t="s">
        <v>134</v>
      </c>
      <c r="DW1856" t="s">
        <v>134</v>
      </c>
      <c r="DX1856" t="s">
        <v>134</v>
      </c>
      <c r="DY1856" t="s">
        <v>136</v>
      </c>
      <c r="DZ1856">
        <v>1</v>
      </c>
      <c r="EA1856" t="s">
        <v>136</v>
      </c>
      <c r="EC1856" s="5">
        <v>12.68</v>
      </c>
      <c r="ED1856" s="5">
        <v>55</v>
      </c>
      <c r="EE1856">
        <v>14067959914</v>
      </c>
      <c r="EF1856" t="s">
        <v>18533</v>
      </c>
      <c r="EG1856" t="s">
        <v>148</v>
      </c>
      <c r="EH1856">
        <v>0</v>
      </c>
    </row>
    <row r="1857" spans="1:138" ht="15" customHeight="1" x14ac:dyDescent="0.35">
      <c r="A1857" t="s">
        <v>10985</v>
      </c>
      <c r="B1857" t="s">
        <v>157</v>
      </c>
      <c r="C1857" s="1">
        <v>44144.558010879628</v>
      </c>
      <c r="D1857" s="1">
        <v>44181</v>
      </c>
      <c r="E1857" t="s">
        <v>133</v>
      </c>
      <c r="F1857" t="s">
        <v>136</v>
      </c>
      <c r="G1857" t="s">
        <v>135</v>
      </c>
      <c r="H1857" t="s">
        <v>136</v>
      </c>
      <c r="I1857" t="s">
        <v>10986</v>
      </c>
      <c r="K1857" t="s">
        <v>10987</v>
      </c>
      <c r="M1857" t="s">
        <v>10988</v>
      </c>
      <c r="N1857" t="s">
        <v>837</v>
      </c>
      <c r="O1857" s="4">
        <v>29832</v>
      </c>
      <c r="P1857" t="s">
        <v>140</v>
      </c>
      <c r="R1857">
        <v>18032753244</v>
      </c>
      <c r="T1857">
        <v>11133</v>
      </c>
      <c r="U1857" t="s">
        <v>10989</v>
      </c>
      <c r="V1857" t="s">
        <v>3172</v>
      </c>
      <c r="W1857" t="s">
        <v>1979</v>
      </c>
      <c r="X1857" t="s">
        <v>872</v>
      </c>
      <c r="Y1857" t="s">
        <v>10987</v>
      </c>
      <c r="AA1857" t="s">
        <v>10988</v>
      </c>
      <c r="AB1857" t="s">
        <v>837</v>
      </c>
      <c r="AC1857" s="4">
        <v>29832</v>
      </c>
      <c r="AD1857" t="s">
        <v>140</v>
      </c>
      <c r="AF1857">
        <v>18032753244</v>
      </c>
      <c r="AG1857">
        <v>103</v>
      </c>
      <c r="AH1857" t="s">
        <v>2559</v>
      </c>
      <c r="AI1857" t="s">
        <v>168</v>
      </c>
      <c r="AJ1857" t="s">
        <v>2560</v>
      </c>
      <c r="AK1857" t="s">
        <v>1257</v>
      </c>
      <c r="AL1857" t="s">
        <v>898</v>
      </c>
      <c r="AM1857" t="s">
        <v>2561</v>
      </c>
      <c r="AO1857" t="s">
        <v>1040</v>
      </c>
      <c r="AP1857" t="s">
        <v>837</v>
      </c>
      <c r="AQ1857" s="4">
        <v>29401</v>
      </c>
      <c r="AR1857" t="s">
        <v>140</v>
      </c>
      <c r="AT1857">
        <v>18432004263</v>
      </c>
      <c r="AV1857" t="s">
        <v>2559</v>
      </c>
      <c r="AW1857" t="s">
        <v>2562</v>
      </c>
      <c r="AZ1857" t="s">
        <v>175</v>
      </c>
      <c r="BA1857" t="s">
        <v>176</v>
      </c>
      <c r="BB1857" t="s">
        <v>136</v>
      </c>
      <c r="BC1857" t="s">
        <v>136</v>
      </c>
      <c r="BD1857" t="s">
        <v>148</v>
      </c>
      <c r="BE1857" t="s">
        <v>136</v>
      </c>
      <c r="BF1857" t="s">
        <v>136</v>
      </c>
      <c r="BG1857" t="s">
        <v>134</v>
      </c>
      <c r="BH1857" t="s">
        <v>136</v>
      </c>
      <c r="BN1857" t="s">
        <v>10990</v>
      </c>
      <c r="BO1857" t="s">
        <v>3698</v>
      </c>
      <c r="BP1857">
        <v>140</v>
      </c>
      <c r="BQ1857">
        <v>129</v>
      </c>
      <c r="BR1857">
        <v>129</v>
      </c>
      <c r="BS1857" s="1">
        <v>44202</v>
      </c>
      <c r="BT1857" s="1">
        <v>44459</v>
      </c>
      <c r="BU1857" s="1">
        <v>44202</v>
      </c>
      <c r="BV1857" s="1">
        <v>44459</v>
      </c>
      <c r="BW1857" t="s">
        <v>136</v>
      </c>
      <c r="BX1857">
        <v>40</v>
      </c>
      <c r="BY1857">
        <v>0</v>
      </c>
      <c r="BZ1857">
        <v>7</v>
      </c>
      <c r="CA1857">
        <v>7</v>
      </c>
      <c r="CB1857">
        <v>7</v>
      </c>
      <c r="CC1857">
        <v>7</v>
      </c>
      <c r="CD1857">
        <v>7</v>
      </c>
      <c r="CE1857">
        <v>5</v>
      </c>
      <c r="CF1857" t="str">
        <f t="shared" ref="CF1857:CF1863" si="12">"7:00 AM"</f>
        <v>7:00 AM</v>
      </c>
      <c r="CG1857" t="str">
        <f>"3:00 PM"</f>
        <v>3:00 PM</v>
      </c>
      <c r="CH1857" s="5">
        <v>11.71</v>
      </c>
      <c r="CI1857" t="s">
        <v>146</v>
      </c>
      <c r="CJ1857">
        <v>0.5</v>
      </c>
      <c r="CK1857" t="s">
        <v>10991</v>
      </c>
      <c r="CL1857" t="s">
        <v>136</v>
      </c>
      <c r="CM1857" t="s">
        <v>147</v>
      </c>
      <c r="CN1857" t="s">
        <v>148</v>
      </c>
      <c r="CO1857" s="2" t="s">
        <v>3018</v>
      </c>
      <c r="CP1857" t="s">
        <v>149</v>
      </c>
      <c r="CQ1857">
        <v>3</v>
      </c>
      <c r="CR1857">
        <v>0</v>
      </c>
      <c r="CS1857" t="s">
        <v>136</v>
      </c>
      <c r="CT1857" t="s">
        <v>136</v>
      </c>
      <c r="CU1857" t="s">
        <v>134</v>
      </c>
      <c r="CV1857" t="s">
        <v>134</v>
      </c>
      <c r="CW1857" t="s">
        <v>134</v>
      </c>
      <c r="CX1857">
        <v>50</v>
      </c>
      <c r="CY1857" t="s">
        <v>134</v>
      </c>
      <c r="CZ1857" t="s">
        <v>134</v>
      </c>
      <c r="DA1857" t="s">
        <v>134</v>
      </c>
      <c r="DB1857" t="s">
        <v>134</v>
      </c>
      <c r="DC1857" t="s">
        <v>134</v>
      </c>
      <c r="DD1857" t="s">
        <v>136</v>
      </c>
      <c r="DF1857" t="s">
        <v>180</v>
      </c>
      <c r="DG1857" t="s">
        <v>10992</v>
      </c>
      <c r="DH1857" t="s">
        <v>10988</v>
      </c>
      <c r="DI1857" t="s">
        <v>837</v>
      </c>
      <c r="DJ1857" s="4">
        <v>29832</v>
      </c>
      <c r="DK1857" t="s">
        <v>10993</v>
      </c>
      <c r="DL1857" t="s">
        <v>134</v>
      </c>
      <c r="DM1857">
        <v>169</v>
      </c>
      <c r="DN1857" t="s">
        <v>10994</v>
      </c>
      <c r="DO1857" t="s">
        <v>10988</v>
      </c>
      <c r="DP1857" t="s">
        <v>837</v>
      </c>
      <c r="DQ1857" t="str">
        <f>"29832"</f>
        <v>29832</v>
      </c>
      <c r="DR1857" t="s">
        <v>10993</v>
      </c>
      <c r="DS1857" t="s">
        <v>10995</v>
      </c>
      <c r="DT1857">
        <v>3</v>
      </c>
      <c r="DU1857">
        <v>135</v>
      </c>
      <c r="DV1857" t="s">
        <v>134</v>
      </c>
      <c r="DW1857" t="s">
        <v>134</v>
      </c>
      <c r="DX1857" t="s">
        <v>134</v>
      </c>
      <c r="DY1857" t="s">
        <v>134</v>
      </c>
      <c r="DZ1857">
        <v>3</v>
      </c>
      <c r="EA1857" t="s">
        <v>134</v>
      </c>
      <c r="EB1857" s="5">
        <v>12.68</v>
      </c>
      <c r="EC1857" s="5">
        <v>12.68</v>
      </c>
      <c r="ED1857" s="5">
        <v>55</v>
      </c>
      <c r="EE1857">
        <v>18032753244</v>
      </c>
      <c r="EF1857" t="s">
        <v>10996</v>
      </c>
      <c r="EG1857" t="s">
        <v>155</v>
      </c>
      <c r="EH1857">
        <v>0</v>
      </c>
    </row>
    <row r="1858" spans="1:138" ht="15" customHeight="1" x14ac:dyDescent="0.35">
      <c r="A1858" t="s">
        <v>24541</v>
      </c>
      <c r="B1858" t="s">
        <v>157</v>
      </c>
      <c r="C1858" s="1">
        <v>44159.013148495367</v>
      </c>
      <c r="D1858" s="1">
        <v>44181</v>
      </c>
      <c r="E1858" t="s">
        <v>133</v>
      </c>
      <c r="F1858" t="s">
        <v>136</v>
      </c>
      <c r="G1858" t="s">
        <v>135</v>
      </c>
      <c r="H1858" t="s">
        <v>136</v>
      </c>
      <c r="I1858" t="s">
        <v>24542</v>
      </c>
      <c r="K1858" t="s">
        <v>24543</v>
      </c>
      <c r="M1858" t="s">
        <v>345</v>
      </c>
      <c r="N1858" t="s">
        <v>246</v>
      </c>
      <c r="O1858" s="4">
        <v>70526</v>
      </c>
      <c r="P1858" t="s">
        <v>140</v>
      </c>
      <c r="Q1858" t="s">
        <v>247</v>
      </c>
      <c r="R1858">
        <v>13372070099</v>
      </c>
      <c r="T1858">
        <v>11251</v>
      </c>
      <c r="U1858" t="s">
        <v>20582</v>
      </c>
      <c r="V1858" t="s">
        <v>5789</v>
      </c>
      <c r="W1858" t="s">
        <v>5790</v>
      </c>
      <c r="X1858" t="s">
        <v>3052</v>
      </c>
      <c r="Y1858" t="s">
        <v>24544</v>
      </c>
      <c r="AA1858" t="s">
        <v>345</v>
      </c>
      <c r="AB1858" t="s">
        <v>246</v>
      </c>
      <c r="AC1858" s="4">
        <v>70526</v>
      </c>
      <c r="AD1858" t="s">
        <v>140</v>
      </c>
      <c r="AE1858" t="s">
        <v>252</v>
      </c>
      <c r="AF1858">
        <v>13372070099</v>
      </c>
      <c r="AH1858" t="s">
        <v>24545</v>
      </c>
      <c r="AI1858" t="s">
        <v>168</v>
      </c>
      <c r="AJ1858" t="s">
        <v>254</v>
      </c>
      <c r="AK1858" t="s">
        <v>255</v>
      </c>
      <c r="AL1858" t="s">
        <v>256</v>
      </c>
      <c r="AM1858" t="s">
        <v>257</v>
      </c>
      <c r="AO1858" t="s">
        <v>258</v>
      </c>
      <c r="AP1858" t="s">
        <v>246</v>
      </c>
      <c r="AQ1858" s="4">
        <v>70760</v>
      </c>
      <c r="AR1858" t="s">
        <v>140</v>
      </c>
      <c r="AS1858" t="s">
        <v>351</v>
      </c>
      <c r="AT1858">
        <v>12256387218</v>
      </c>
      <c r="AV1858" t="s">
        <v>260</v>
      </c>
      <c r="AW1858" t="s">
        <v>261</v>
      </c>
      <c r="AZ1858" t="s">
        <v>334</v>
      </c>
      <c r="BA1858" t="s">
        <v>335</v>
      </c>
      <c r="BB1858" t="s">
        <v>136</v>
      </c>
      <c r="BC1858" t="s">
        <v>136</v>
      </c>
      <c r="BD1858" t="s">
        <v>148</v>
      </c>
      <c r="BE1858" t="s">
        <v>136</v>
      </c>
      <c r="BF1858" t="s">
        <v>136</v>
      </c>
      <c r="BG1858" t="s">
        <v>134</v>
      </c>
      <c r="BH1858" t="s">
        <v>136</v>
      </c>
      <c r="BN1858" t="s">
        <v>24546</v>
      </c>
      <c r="BO1858" t="s">
        <v>3322</v>
      </c>
      <c r="BP1858">
        <v>4</v>
      </c>
      <c r="BQ1858">
        <v>4</v>
      </c>
      <c r="BR1858">
        <v>4</v>
      </c>
      <c r="BS1858" s="1">
        <v>44211</v>
      </c>
      <c r="BT1858" s="1">
        <v>44469</v>
      </c>
      <c r="BU1858" s="1">
        <v>44211</v>
      </c>
      <c r="BV1858" s="1">
        <v>44469</v>
      </c>
      <c r="BW1858" t="s">
        <v>136</v>
      </c>
      <c r="BX1858">
        <v>40</v>
      </c>
      <c r="BY1858">
        <v>0</v>
      </c>
      <c r="BZ1858">
        <v>8</v>
      </c>
      <c r="CA1858">
        <v>8</v>
      </c>
      <c r="CB1858">
        <v>8</v>
      </c>
      <c r="CC1858">
        <v>8</v>
      </c>
      <c r="CD1858">
        <v>8</v>
      </c>
      <c r="CE1858">
        <v>0</v>
      </c>
      <c r="CF1858" t="str">
        <f t="shared" si="12"/>
        <v>7:00 AM</v>
      </c>
      <c r="CG1858" t="str">
        <f>"4:00 PM"</f>
        <v>4:00 PM</v>
      </c>
      <c r="CH1858" s="5">
        <v>11.83</v>
      </c>
      <c r="CI1858" t="s">
        <v>146</v>
      </c>
      <c r="CL1858" t="s">
        <v>134</v>
      </c>
      <c r="CM1858" t="s">
        <v>147</v>
      </c>
      <c r="CN1858" t="s">
        <v>148</v>
      </c>
      <c r="CO1858" t="s">
        <v>266</v>
      </c>
      <c r="CP1858" t="s">
        <v>149</v>
      </c>
      <c r="CQ1858">
        <v>3</v>
      </c>
      <c r="CR1858">
        <v>0</v>
      </c>
      <c r="CS1858" t="s">
        <v>136</v>
      </c>
      <c r="CT1858" t="s">
        <v>136</v>
      </c>
      <c r="CU1858" t="s">
        <v>134</v>
      </c>
      <c r="CV1858" t="s">
        <v>134</v>
      </c>
      <c r="CW1858" t="s">
        <v>134</v>
      </c>
      <c r="CX1858">
        <v>50</v>
      </c>
      <c r="CY1858" t="s">
        <v>134</v>
      </c>
      <c r="CZ1858" t="s">
        <v>134</v>
      </c>
      <c r="DA1858" t="s">
        <v>134</v>
      </c>
      <c r="DB1858" t="s">
        <v>134</v>
      </c>
      <c r="DC1858" t="s">
        <v>134</v>
      </c>
      <c r="DD1858" t="s">
        <v>136</v>
      </c>
      <c r="DF1858" t="s">
        <v>267</v>
      </c>
      <c r="DG1858" t="s">
        <v>24547</v>
      </c>
      <c r="DH1858" t="s">
        <v>245</v>
      </c>
      <c r="DI1858" t="s">
        <v>246</v>
      </c>
      <c r="DJ1858" s="4">
        <v>70516</v>
      </c>
      <c r="DK1858" t="s">
        <v>268</v>
      </c>
      <c r="DL1858" t="s">
        <v>134</v>
      </c>
      <c r="DM1858">
        <v>6</v>
      </c>
      <c r="DN1858" t="s">
        <v>22411</v>
      </c>
      <c r="DO1858" t="s">
        <v>245</v>
      </c>
      <c r="DP1858" t="s">
        <v>246</v>
      </c>
      <c r="DQ1858" t="str">
        <f>"70516"</f>
        <v>70516</v>
      </c>
      <c r="DR1858" t="s">
        <v>268</v>
      </c>
      <c r="DS1858" t="s">
        <v>24548</v>
      </c>
      <c r="DT1858">
        <v>2</v>
      </c>
      <c r="DU1858">
        <v>31</v>
      </c>
      <c r="DV1858" t="s">
        <v>134</v>
      </c>
      <c r="DW1858" t="s">
        <v>134</v>
      </c>
      <c r="DX1858" t="s">
        <v>134</v>
      </c>
      <c r="DY1858" t="s">
        <v>136</v>
      </c>
      <c r="DZ1858">
        <v>1</v>
      </c>
      <c r="EA1858" t="s">
        <v>136</v>
      </c>
      <c r="EC1858" s="5">
        <v>12.68</v>
      </c>
      <c r="ED1858" s="5">
        <v>55</v>
      </c>
      <c r="EE1858">
        <v>13372070099</v>
      </c>
      <c r="EF1858" t="s">
        <v>148</v>
      </c>
      <c r="EG1858" t="s">
        <v>271</v>
      </c>
      <c r="EH1858">
        <v>2</v>
      </c>
    </row>
    <row r="1859" spans="1:138" ht="15" customHeight="1" x14ac:dyDescent="0.35">
      <c r="A1859" t="s">
        <v>22826</v>
      </c>
      <c r="B1859" t="s">
        <v>157</v>
      </c>
      <c r="C1859" s="1">
        <v>44159.018410532408</v>
      </c>
      <c r="D1859" s="1">
        <v>44181</v>
      </c>
      <c r="E1859" t="s">
        <v>133</v>
      </c>
      <c r="F1859" t="s">
        <v>136</v>
      </c>
      <c r="G1859" t="s">
        <v>135</v>
      </c>
      <c r="H1859" t="s">
        <v>136</v>
      </c>
      <c r="I1859" t="s">
        <v>22827</v>
      </c>
      <c r="K1859" t="s">
        <v>22828</v>
      </c>
      <c r="M1859" t="s">
        <v>2924</v>
      </c>
      <c r="N1859" t="s">
        <v>246</v>
      </c>
      <c r="O1859" s="4">
        <v>70647</v>
      </c>
      <c r="P1859" t="s">
        <v>140</v>
      </c>
      <c r="Q1859" t="s">
        <v>5156</v>
      </c>
      <c r="R1859">
        <v>13372460846</v>
      </c>
      <c r="T1859">
        <v>112</v>
      </c>
      <c r="U1859" t="s">
        <v>22829</v>
      </c>
      <c r="V1859" t="s">
        <v>22830</v>
      </c>
      <c r="W1859" t="s">
        <v>898</v>
      </c>
      <c r="X1859" t="s">
        <v>370</v>
      </c>
      <c r="Y1859" t="s">
        <v>22831</v>
      </c>
      <c r="AA1859" t="s">
        <v>2924</v>
      </c>
      <c r="AB1859" t="s">
        <v>246</v>
      </c>
      <c r="AC1859" s="4">
        <v>70647</v>
      </c>
      <c r="AD1859" t="s">
        <v>140</v>
      </c>
      <c r="AE1859" t="s">
        <v>5156</v>
      </c>
      <c r="AF1859">
        <v>13372460846</v>
      </c>
      <c r="AH1859" t="s">
        <v>22832</v>
      </c>
      <c r="AI1859" t="s">
        <v>168</v>
      </c>
      <c r="AJ1859" t="s">
        <v>254</v>
      </c>
      <c r="AK1859" t="s">
        <v>255</v>
      </c>
      <c r="AL1859" t="s">
        <v>256</v>
      </c>
      <c r="AM1859" t="s">
        <v>257</v>
      </c>
      <c r="AO1859" t="s">
        <v>258</v>
      </c>
      <c r="AP1859" t="s">
        <v>246</v>
      </c>
      <c r="AQ1859" s="4">
        <v>70760</v>
      </c>
      <c r="AR1859" t="s">
        <v>140</v>
      </c>
      <c r="AS1859" t="s">
        <v>351</v>
      </c>
      <c r="AT1859">
        <v>12256387218</v>
      </c>
      <c r="AV1859" t="s">
        <v>260</v>
      </c>
      <c r="AW1859" t="s">
        <v>261</v>
      </c>
      <c r="AZ1859" t="s">
        <v>334</v>
      </c>
      <c r="BA1859" t="s">
        <v>335</v>
      </c>
      <c r="BB1859" t="s">
        <v>136</v>
      </c>
      <c r="BC1859" t="s">
        <v>136</v>
      </c>
      <c r="BD1859" t="s">
        <v>148</v>
      </c>
      <c r="BE1859" t="s">
        <v>136</v>
      </c>
      <c r="BF1859" t="s">
        <v>136</v>
      </c>
      <c r="BG1859" t="s">
        <v>134</v>
      </c>
      <c r="BH1859" t="s">
        <v>136</v>
      </c>
      <c r="BN1859" t="s">
        <v>22833</v>
      </c>
      <c r="BO1859" t="s">
        <v>775</v>
      </c>
      <c r="BP1859">
        <v>6</v>
      </c>
      <c r="BQ1859">
        <v>6</v>
      </c>
      <c r="BR1859">
        <v>6</v>
      </c>
      <c r="BS1859" s="1">
        <v>44211</v>
      </c>
      <c r="BT1859" s="1">
        <v>44454</v>
      </c>
      <c r="BU1859" s="1">
        <v>44211</v>
      </c>
      <c r="BV1859" s="1">
        <v>44454</v>
      </c>
      <c r="BW1859" t="s">
        <v>136</v>
      </c>
      <c r="BX1859">
        <v>40</v>
      </c>
      <c r="BY1859">
        <v>0</v>
      </c>
      <c r="BZ1859">
        <v>8</v>
      </c>
      <c r="CA1859">
        <v>8</v>
      </c>
      <c r="CB1859">
        <v>8</v>
      </c>
      <c r="CC1859">
        <v>8</v>
      </c>
      <c r="CD1859">
        <v>8</v>
      </c>
      <c r="CE1859">
        <v>0</v>
      </c>
      <c r="CF1859" t="str">
        <f t="shared" si="12"/>
        <v>7:00 AM</v>
      </c>
      <c r="CG1859" t="str">
        <f>"4:00 PM"</f>
        <v>4:00 PM</v>
      </c>
      <c r="CH1859" s="5">
        <v>11.83</v>
      </c>
      <c r="CI1859" t="s">
        <v>146</v>
      </c>
      <c r="CL1859" t="s">
        <v>134</v>
      </c>
      <c r="CM1859" t="s">
        <v>147</v>
      </c>
      <c r="CN1859" t="s">
        <v>148</v>
      </c>
      <c r="CO1859" t="s">
        <v>266</v>
      </c>
      <c r="CP1859" t="s">
        <v>149</v>
      </c>
      <c r="CQ1859">
        <v>3</v>
      </c>
      <c r="CR1859">
        <v>0</v>
      </c>
      <c r="CS1859" t="s">
        <v>136</v>
      </c>
      <c r="CT1859" t="s">
        <v>136</v>
      </c>
      <c r="CU1859" t="s">
        <v>136</v>
      </c>
      <c r="CV1859" t="s">
        <v>134</v>
      </c>
      <c r="CW1859" t="s">
        <v>134</v>
      </c>
      <c r="CX1859">
        <v>50</v>
      </c>
      <c r="CY1859" t="s">
        <v>134</v>
      </c>
      <c r="CZ1859" t="s">
        <v>134</v>
      </c>
      <c r="DA1859" t="s">
        <v>134</v>
      </c>
      <c r="DB1859" t="s">
        <v>134</v>
      </c>
      <c r="DC1859" t="s">
        <v>134</v>
      </c>
      <c r="DD1859" t="s">
        <v>136</v>
      </c>
      <c r="DF1859" t="s">
        <v>267</v>
      </c>
      <c r="DG1859" t="s">
        <v>22831</v>
      </c>
      <c r="DH1859" t="s">
        <v>2924</v>
      </c>
      <c r="DI1859" t="s">
        <v>246</v>
      </c>
      <c r="DJ1859" s="4">
        <v>70647</v>
      </c>
      <c r="DK1859" t="s">
        <v>1161</v>
      </c>
      <c r="DL1859" t="s">
        <v>134</v>
      </c>
      <c r="DM1859">
        <v>15</v>
      </c>
      <c r="DN1859" t="s">
        <v>22834</v>
      </c>
      <c r="DO1859" t="s">
        <v>22835</v>
      </c>
      <c r="DP1859" t="s">
        <v>246</v>
      </c>
      <c r="DQ1859" t="str">
        <f>"70542"</f>
        <v>70542</v>
      </c>
      <c r="DR1859" t="s">
        <v>20861</v>
      </c>
      <c r="DS1859" t="s">
        <v>296</v>
      </c>
      <c r="DT1859">
        <v>1</v>
      </c>
      <c r="DU1859">
        <v>6</v>
      </c>
      <c r="DV1859" t="s">
        <v>134</v>
      </c>
      <c r="DW1859" t="s">
        <v>134</v>
      </c>
      <c r="DX1859" t="s">
        <v>134</v>
      </c>
      <c r="DY1859" t="s">
        <v>136</v>
      </c>
      <c r="DZ1859">
        <v>1</v>
      </c>
      <c r="EA1859" t="s">
        <v>136</v>
      </c>
      <c r="EC1859" s="5">
        <v>12.68</v>
      </c>
      <c r="ED1859" s="5">
        <v>55</v>
      </c>
      <c r="EE1859">
        <v>13372460846</v>
      </c>
      <c r="EF1859" t="s">
        <v>148</v>
      </c>
      <c r="EG1859" t="s">
        <v>271</v>
      </c>
      <c r="EH1859">
        <v>5</v>
      </c>
    </row>
    <row r="1860" spans="1:138" ht="15" customHeight="1" x14ac:dyDescent="0.35">
      <c r="A1860" t="s">
        <v>3918</v>
      </c>
      <c r="B1860" t="s">
        <v>157</v>
      </c>
      <c r="C1860" s="1">
        <v>44158.988772337965</v>
      </c>
      <c r="D1860" s="1">
        <v>44181</v>
      </c>
      <c r="E1860" t="s">
        <v>133</v>
      </c>
      <c r="F1860" t="s">
        <v>136</v>
      </c>
      <c r="G1860" t="s">
        <v>135</v>
      </c>
      <c r="H1860" t="s">
        <v>136</v>
      </c>
      <c r="I1860" t="s">
        <v>3919</v>
      </c>
      <c r="K1860" t="s">
        <v>3920</v>
      </c>
      <c r="M1860" t="s">
        <v>771</v>
      </c>
      <c r="N1860" t="s">
        <v>246</v>
      </c>
      <c r="O1860" s="4">
        <v>70535</v>
      </c>
      <c r="P1860" t="s">
        <v>140</v>
      </c>
      <c r="Q1860" t="s">
        <v>247</v>
      </c>
      <c r="R1860">
        <v>13375801899</v>
      </c>
      <c r="T1860">
        <v>11116</v>
      </c>
      <c r="U1860" t="s">
        <v>3317</v>
      </c>
      <c r="V1860" t="s">
        <v>433</v>
      </c>
      <c r="W1860" t="s">
        <v>3921</v>
      </c>
      <c r="X1860" t="s">
        <v>251</v>
      </c>
      <c r="Y1860" t="s">
        <v>3920</v>
      </c>
      <c r="AA1860" t="s">
        <v>771</v>
      </c>
      <c r="AB1860" t="s">
        <v>246</v>
      </c>
      <c r="AC1860" s="4">
        <v>70535</v>
      </c>
      <c r="AD1860" t="s">
        <v>140</v>
      </c>
      <c r="AE1860" t="s">
        <v>247</v>
      </c>
      <c r="AF1860">
        <v>13375801899</v>
      </c>
      <c r="AH1860" t="s">
        <v>3922</v>
      </c>
      <c r="AI1860" t="s">
        <v>168</v>
      </c>
      <c r="AJ1860" t="s">
        <v>254</v>
      </c>
      <c r="AK1860" t="s">
        <v>255</v>
      </c>
      <c r="AL1860" t="s">
        <v>256</v>
      </c>
      <c r="AM1860" t="s">
        <v>257</v>
      </c>
      <c r="AO1860" t="s">
        <v>258</v>
      </c>
      <c r="AP1860" t="s">
        <v>246</v>
      </c>
      <c r="AQ1860" s="4">
        <v>70760</v>
      </c>
      <c r="AR1860" t="s">
        <v>140</v>
      </c>
      <c r="AS1860" t="s">
        <v>351</v>
      </c>
      <c r="AT1860">
        <v>12256387218</v>
      </c>
      <c r="AV1860" t="s">
        <v>260</v>
      </c>
      <c r="AW1860" t="s">
        <v>261</v>
      </c>
      <c r="AZ1860" t="s">
        <v>334</v>
      </c>
      <c r="BA1860" t="s">
        <v>335</v>
      </c>
      <c r="BB1860" t="s">
        <v>136</v>
      </c>
      <c r="BC1860" t="s">
        <v>136</v>
      </c>
      <c r="BD1860" t="s">
        <v>148</v>
      </c>
      <c r="BE1860" t="s">
        <v>136</v>
      </c>
      <c r="BF1860" t="s">
        <v>136</v>
      </c>
      <c r="BG1860" t="s">
        <v>134</v>
      </c>
      <c r="BH1860" t="s">
        <v>136</v>
      </c>
      <c r="BN1860" t="s">
        <v>3923</v>
      </c>
      <c r="BO1860" t="s">
        <v>353</v>
      </c>
      <c r="BP1860">
        <v>3</v>
      </c>
      <c r="BQ1860">
        <v>3</v>
      </c>
      <c r="BR1860">
        <v>3</v>
      </c>
      <c r="BS1860" s="1">
        <v>44211</v>
      </c>
      <c r="BT1860" s="1">
        <v>44512</v>
      </c>
      <c r="BU1860" s="1">
        <v>44211</v>
      </c>
      <c r="BV1860" s="1">
        <v>44512</v>
      </c>
      <c r="BW1860" t="s">
        <v>136</v>
      </c>
      <c r="BX1860">
        <v>40</v>
      </c>
      <c r="BY1860">
        <v>0</v>
      </c>
      <c r="BZ1860">
        <v>8</v>
      </c>
      <c r="CA1860">
        <v>8</v>
      </c>
      <c r="CB1860">
        <v>8</v>
      </c>
      <c r="CC1860">
        <v>8</v>
      </c>
      <c r="CD1860">
        <v>8</v>
      </c>
      <c r="CE1860">
        <v>0</v>
      </c>
      <c r="CF1860" t="str">
        <f t="shared" si="12"/>
        <v>7:00 AM</v>
      </c>
      <c r="CG1860" t="str">
        <f>"4:00 PM"</f>
        <v>4:00 PM</v>
      </c>
      <c r="CH1860" s="5">
        <v>11.83</v>
      </c>
      <c r="CI1860" t="s">
        <v>146</v>
      </c>
      <c r="CL1860" t="s">
        <v>134</v>
      </c>
      <c r="CM1860" t="s">
        <v>147</v>
      </c>
      <c r="CN1860" t="s">
        <v>148</v>
      </c>
      <c r="CO1860" s="2" t="s">
        <v>3924</v>
      </c>
      <c r="CP1860" t="s">
        <v>149</v>
      </c>
      <c r="CQ1860">
        <v>3</v>
      </c>
      <c r="CR1860">
        <v>0</v>
      </c>
      <c r="CS1860" t="s">
        <v>136</v>
      </c>
      <c r="CT1860" t="s">
        <v>136</v>
      </c>
      <c r="CU1860" t="s">
        <v>136</v>
      </c>
      <c r="CV1860" t="s">
        <v>134</v>
      </c>
      <c r="CW1860" t="s">
        <v>134</v>
      </c>
      <c r="CX1860">
        <v>50</v>
      </c>
      <c r="CY1860" t="s">
        <v>134</v>
      </c>
      <c r="CZ1860" t="s">
        <v>134</v>
      </c>
      <c r="DA1860" t="s">
        <v>134</v>
      </c>
      <c r="DB1860" t="s">
        <v>134</v>
      </c>
      <c r="DC1860" t="s">
        <v>134</v>
      </c>
      <c r="DD1860" t="s">
        <v>136</v>
      </c>
      <c r="DF1860" s="2" t="s">
        <v>3058</v>
      </c>
      <c r="DG1860" t="s">
        <v>3920</v>
      </c>
      <c r="DH1860" t="s">
        <v>771</v>
      </c>
      <c r="DI1860" t="s">
        <v>246</v>
      </c>
      <c r="DJ1860" s="4">
        <v>70535</v>
      </c>
      <c r="DK1860" t="s">
        <v>268</v>
      </c>
      <c r="DL1860" t="s">
        <v>134</v>
      </c>
      <c r="DM1860">
        <v>3</v>
      </c>
      <c r="DN1860" t="s">
        <v>3920</v>
      </c>
      <c r="DO1860" t="s">
        <v>771</v>
      </c>
      <c r="DP1860" t="s">
        <v>246</v>
      </c>
      <c r="DQ1860" t="str">
        <f>"70535"</f>
        <v>70535</v>
      </c>
      <c r="DR1860" t="s">
        <v>268</v>
      </c>
      <c r="DS1860" t="s">
        <v>952</v>
      </c>
      <c r="DT1860">
        <v>1</v>
      </c>
      <c r="DU1860">
        <v>5</v>
      </c>
      <c r="DV1860" t="s">
        <v>134</v>
      </c>
      <c r="DW1860" t="s">
        <v>134</v>
      </c>
      <c r="DX1860" t="s">
        <v>134</v>
      </c>
      <c r="DY1860" t="s">
        <v>136</v>
      </c>
      <c r="DZ1860">
        <v>1</v>
      </c>
      <c r="EA1860" t="s">
        <v>136</v>
      </c>
      <c r="EC1860" s="5">
        <v>12.68</v>
      </c>
      <c r="ED1860" s="5">
        <v>55</v>
      </c>
      <c r="EE1860">
        <v>13375801899</v>
      </c>
      <c r="EF1860" t="s">
        <v>148</v>
      </c>
      <c r="EG1860" t="s">
        <v>271</v>
      </c>
      <c r="EH1860">
        <v>2</v>
      </c>
    </row>
    <row r="1861" spans="1:138" ht="15" customHeight="1" x14ac:dyDescent="0.35">
      <c r="A1861" t="s">
        <v>27574</v>
      </c>
      <c r="B1861" t="s">
        <v>157</v>
      </c>
      <c r="C1861" s="1">
        <v>44159.009905439816</v>
      </c>
      <c r="D1861" s="1">
        <v>44181</v>
      </c>
      <c r="E1861" t="s">
        <v>133</v>
      </c>
      <c r="F1861" t="s">
        <v>136</v>
      </c>
      <c r="G1861" t="s">
        <v>135</v>
      </c>
      <c r="H1861" t="s">
        <v>136</v>
      </c>
      <c r="I1861" t="s">
        <v>27575</v>
      </c>
      <c r="K1861" t="s">
        <v>27576</v>
      </c>
      <c r="M1861" t="s">
        <v>1726</v>
      </c>
      <c r="N1861" t="s">
        <v>246</v>
      </c>
      <c r="O1861" s="4">
        <v>70591</v>
      </c>
      <c r="P1861" t="s">
        <v>140</v>
      </c>
      <c r="Q1861" t="s">
        <v>1727</v>
      </c>
      <c r="R1861">
        <v>13377343656</v>
      </c>
      <c r="T1861">
        <v>11251</v>
      </c>
      <c r="U1861" t="s">
        <v>27577</v>
      </c>
      <c r="V1861" t="s">
        <v>5092</v>
      </c>
      <c r="W1861" t="s">
        <v>27578</v>
      </c>
      <c r="X1861" t="s">
        <v>27579</v>
      </c>
      <c r="Y1861" t="s">
        <v>27580</v>
      </c>
      <c r="AA1861" t="s">
        <v>1726</v>
      </c>
      <c r="AB1861" t="s">
        <v>246</v>
      </c>
      <c r="AC1861" s="4">
        <v>70591</v>
      </c>
      <c r="AD1861" t="s">
        <v>140</v>
      </c>
      <c r="AE1861" t="s">
        <v>7073</v>
      </c>
      <c r="AF1861">
        <v>13377343656</v>
      </c>
      <c r="AH1861" t="s">
        <v>27581</v>
      </c>
      <c r="AI1861" t="s">
        <v>168</v>
      </c>
      <c r="AJ1861" t="s">
        <v>254</v>
      </c>
      <c r="AK1861" t="s">
        <v>255</v>
      </c>
      <c r="AL1861" t="s">
        <v>256</v>
      </c>
      <c r="AM1861" t="s">
        <v>257</v>
      </c>
      <c r="AO1861" t="s">
        <v>258</v>
      </c>
      <c r="AP1861" t="s">
        <v>246</v>
      </c>
      <c r="AQ1861" s="4">
        <v>70760</v>
      </c>
      <c r="AR1861" t="s">
        <v>140</v>
      </c>
      <c r="AS1861" t="s">
        <v>351</v>
      </c>
      <c r="AT1861">
        <v>12256387218</v>
      </c>
      <c r="AV1861" t="s">
        <v>260</v>
      </c>
      <c r="AW1861" t="s">
        <v>261</v>
      </c>
      <c r="AZ1861" t="s">
        <v>334</v>
      </c>
      <c r="BA1861" t="s">
        <v>335</v>
      </c>
      <c r="BB1861" t="s">
        <v>136</v>
      </c>
      <c r="BC1861" t="s">
        <v>136</v>
      </c>
      <c r="BD1861" t="s">
        <v>148</v>
      </c>
      <c r="BE1861" t="s">
        <v>136</v>
      </c>
      <c r="BF1861" t="s">
        <v>136</v>
      </c>
      <c r="BG1861" t="s">
        <v>134</v>
      </c>
      <c r="BH1861" t="s">
        <v>136</v>
      </c>
      <c r="BN1861" t="s">
        <v>27582</v>
      </c>
      <c r="BO1861" t="s">
        <v>3057</v>
      </c>
      <c r="BP1861">
        <v>4</v>
      </c>
      <c r="BQ1861">
        <v>4</v>
      </c>
      <c r="BR1861">
        <v>4</v>
      </c>
      <c r="BS1861" s="1">
        <v>44211</v>
      </c>
      <c r="BT1861" s="1">
        <v>44515</v>
      </c>
      <c r="BU1861" s="1">
        <v>44211</v>
      </c>
      <c r="BV1861" s="1">
        <v>44515</v>
      </c>
      <c r="BW1861" t="s">
        <v>136</v>
      </c>
      <c r="BX1861">
        <v>40</v>
      </c>
      <c r="BY1861">
        <v>0</v>
      </c>
      <c r="BZ1861">
        <v>8</v>
      </c>
      <c r="CA1861">
        <v>8</v>
      </c>
      <c r="CB1861">
        <v>8</v>
      </c>
      <c r="CC1861">
        <v>8</v>
      </c>
      <c r="CD1861">
        <v>8</v>
      </c>
      <c r="CE1861">
        <v>0</v>
      </c>
      <c r="CF1861" t="str">
        <f t="shared" si="12"/>
        <v>7:00 AM</v>
      </c>
      <c r="CG1861" t="str">
        <f>"4:00 PM"</f>
        <v>4:00 PM</v>
      </c>
      <c r="CH1861" s="5">
        <v>11.83</v>
      </c>
      <c r="CI1861" t="s">
        <v>146</v>
      </c>
      <c r="CL1861" t="s">
        <v>134</v>
      </c>
      <c r="CM1861" t="s">
        <v>312</v>
      </c>
      <c r="CN1861" t="s">
        <v>148</v>
      </c>
      <c r="CO1861" t="s">
        <v>266</v>
      </c>
      <c r="CP1861" t="s">
        <v>149</v>
      </c>
      <c r="CQ1861">
        <v>3</v>
      </c>
      <c r="CR1861">
        <v>0</v>
      </c>
      <c r="CS1861" t="s">
        <v>136</v>
      </c>
      <c r="CT1861" t="s">
        <v>136</v>
      </c>
      <c r="CU1861" t="s">
        <v>136</v>
      </c>
      <c r="CV1861" t="s">
        <v>134</v>
      </c>
      <c r="CW1861" t="s">
        <v>134</v>
      </c>
      <c r="CX1861">
        <v>50</v>
      </c>
      <c r="CY1861" t="s">
        <v>134</v>
      </c>
      <c r="CZ1861" t="s">
        <v>134</v>
      </c>
      <c r="DA1861" t="s">
        <v>134</v>
      </c>
      <c r="DB1861" t="s">
        <v>134</v>
      </c>
      <c r="DC1861" t="s">
        <v>134</v>
      </c>
      <c r="DD1861" t="s">
        <v>136</v>
      </c>
      <c r="DF1861" t="s">
        <v>267</v>
      </c>
      <c r="DG1861" t="s">
        <v>27580</v>
      </c>
      <c r="DH1861" t="s">
        <v>15809</v>
      </c>
      <c r="DI1861" t="s">
        <v>246</v>
      </c>
      <c r="DJ1861" s="4">
        <v>70591</v>
      </c>
      <c r="DK1861" t="s">
        <v>1610</v>
      </c>
      <c r="DL1861" t="s">
        <v>134</v>
      </c>
      <c r="DM1861">
        <v>2</v>
      </c>
      <c r="DN1861" t="s">
        <v>27583</v>
      </c>
      <c r="DO1861" t="s">
        <v>1726</v>
      </c>
      <c r="DP1861" t="s">
        <v>246</v>
      </c>
      <c r="DQ1861" t="str">
        <f>"70591"</f>
        <v>70591</v>
      </c>
      <c r="DR1861" t="s">
        <v>1610</v>
      </c>
      <c r="DS1861" t="s">
        <v>551</v>
      </c>
      <c r="DT1861">
        <v>1</v>
      </c>
      <c r="DU1861">
        <v>8</v>
      </c>
      <c r="DV1861" t="s">
        <v>134</v>
      </c>
      <c r="DW1861" t="s">
        <v>134</v>
      </c>
      <c r="DX1861" t="s">
        <v>134</v>
      </c>
      <c r="DY1861" t="s">
        <v>136</v>
      </c>
      <c r="DZ1861">
        <v>1</v>
      </c>
      <c r="EA1861" t="s">
        <v>136</v>
      </c>
      <c r="EC1861" s="5">
        <v>12.68</v>
      </c>
      <c r="ED1861" s="5">
        <v>55</v>
      </c>
      <c r="EE1861">
        <v>13377343656</v>
      </c>
      <c r="EF1861" t="s">
        <v>148</v>
      </c>
      <c r="EG1861" t="s">
        <v>271</v>
      </c>
      <c r="EH1861">
        <v>2</v>
      </c>
    </row>
    <row r="1862" spans="1:138" ht="15" customHeight="1" x14ac:dyDescent="0.35">
      <c r="A1862" t="s">
        <v>15342</v>
      </c>
      <c r="B1862" t="s">
        <v>157</v>
      </c>
      <c r="C1862" s="1">
        <v>44151.694311921296</v>
      </c>
      <c r="D1862" s="1">
        <v>44181</v>
      </c>
      <c r="E1862" t="s">
        <v>133</v>
      </c>
      <c r="F1862" t="s">
        <v>136</v>
      </c>
      <c r="G1862" t="s">
        <v>135</v>
      </c>
      <c r="H1862" t="s">
        <v>136</v>
      </c>
      <c r="I1862" t="s">
        <v>15343</v>
      </c>
      <c r="K1862" t="s">
        <v>15344</v>
      </c>
      <c r="L1862" t="s">
        <v>148</v>
      </c>
      <c r="M1862" t="s">
        <v>13616</v>
      </c>
      <c r="N1862" t="s">
        <v>246</v>
      </c>
      <c r="O1862" s="4">
        <v>70438</v>
      </c>
      <c r="P1862" t="s">
        <v>140</v>
      </c>
      <c r="R1862">
        <v>19857969655</v>
      </c>
      <c r="T1862">
        <v>1114</v>
      </c>
      <c r="U1862" t="s">
        <v>15345</v>
      </c>
      <c r="V1862" t="s">
        <v>2820</v>
      </c>
      <c r="X1862" t="s">
        <v>990</v>
      </c>
      <c r="Y1862" t="s">
        <v>15344</v>
      </c>
      <c r="AA1862" t="s">
        <v>13616</v>
      </c>
      <c r="AB1862" t="s">
        <v>246</v>
      </c>
      <c r="AC1862" s="4">
        <v>70438</v>
      </c>
      <c r="AD1862" t="s">
        <v>140</v>
      </c>
      <c r="AE1862" t="s">
        <v>841</v>
      </c>
      <c r="AF1862">
        <v>19857969655</v>
      </c>
      <c r="AH1862" t="s">
        <v>15346</v>
      </c>
      <c r="AI1862" t="s">
        <v>168</v>
      </c>
      <c r="AJ1862" t="s">
        <v>843</v>
      </c>
      <c r="AK1862" t="s">
        <v>844</v>
      </c>
      <c r="AL1862" t="s">
        <v>845</v>
      </c>
      <c r="AM1862" t="s">
        <v>846</v>
      </c>
      <c r="AO1862" t="s">
        <v>847</v>
      </c>
      <c r="AP1862" t="s">
        <v>161</v>
      </c>
      <c r="AQ1862" s="4">
        <v>31636</v>
      </c>
      <c r="AR1862" t="s">
        <v>140</v>
      </c>
      <c r="AT1862">
        <v>12295596879</v>
      </c>
      <c r="AV1862" t="s">
        <v>848</v>
      </c>
      <c r="AW1862" t="s">
        <v>849</v>
      </c>
      <c r="AZ1862" t="s">
        <v>144</v>
      </c>
      <c r="BA1862" t="s">
        <v>145</v>
      </c>
      <c r="BB1862" t="s">
        <v>136</v>
      </c>
      <c r="BC1862" t="s">
        <v>136</v>
      </c>
      <c r="BD1862" t="s">
        <v>148</v>
      </c>
      <c r="BE1862" t="s">
        <v>136</v>
      </c>
      <c r="BF1862" t="s">
        <v>136</v>
      </c>
      <c r="BG1862" t="s">
        <v>134</v>
      </c>
      <c r="BH1862" t="s">
        <v>136</v>
      </c>
      <c r="BI1862" t="s">
        <v>7923</v>
      </c>
      <c r="BJ1862" t="s">
        <v>7924</v>
      </c>
      <c r="BL1862" t="s">
        <v>849</v>
      </c>
      <c r="BM1862" t="s">
        <v>848</v>
      </c>
      <c r="BN1862" t="s">
        <v>15347</v>
      </c>
      <c r="BO1862" t="s">
        <v>145</v>
      </c>
      <c r="BP1862">
        <v>75</v>
      </c>
      <c r="BQ1862">
        <v>75</v>
      </c>
      <c r="BR1862">
        <v>75</v>
      </c>
      <c r="BS1862" s="1">
        <v>44218</v>
      </c>
      <c r="BT1862" s="1">
        <v>44522</v>
      </c>
      <c r="BU1862" s="1">
        <v>44218</v>
      </c>
      <c r="BV1862" s="1">
        <v>44522</v>
      </c>
      <c r="BW1862" t="s">
        <v>136</v>
      </c>
      <c r="BX1862">
        <v>45</v>
      </c>
      <c r="BY1862">
        <v>0</v>
      </c>
      <c r="BZ1862">
        <v>8</v>
      </c>
      <c r="CA1862">
        <v>8</v>
      </c>
      <c r="CB1862">
        <v>8</v>
      </c>
      <c r="CC1862">
        <v>8</v>
      </c>
      <c r="CD1862">
        <v>8</v>
      </c>
      <c r="CE1862">
        <v>5</v>
      </c>
      <c r="CF1862" t="str">
        <f t="shared" si="12"/>
        <v>7:00 AM</v>
      </c>
      <c r="CG1862" t="str">
        <f>"4:00 PM"</f>
        <v>4:00 PM</v>
      </c>
      <c r="CH1862" s="5">
        <v>11.83</v>
      </c>
      <c r="CI1862" t="s">
        <v>146</v>
      </c>
      <c r="CL1862" t="s">
        <v>136</v>
      </c>
      <c r="CM1862" t="s">
        <v>147</v>
      </c>
      <c r="CN1862" t="s">
        <v>148</v>
      </c>
      <c r="CO1862" t="s">
        <v>854</v>
      </c>
      <c r="CP1862" t="s">
        <v>149</v>
      </c>
      <c r="CQ1862">
        <v>3</v>
      </c>
      <c r="CR1862">
        <v>0</v>
      </c>
      <c r="CS1862" t="s">
        <v>136</v>
      </c>
      <c r="CT1862" t="s">
        <v>136</v>
      </c>
      <c r="CU1862" t="s">
        <v>136</v>
      </c>
      <c r="CV1862" t="s">
        <v>134</v>
      </c>
      <c r="CW1862" t="s">
        <v>134</v>
      </c>
      <c r="CX1862">
        <v>50</v>
      </c>
      <c r="CY1862" t="s">
        <v>134</v>
      </c>
      <c r="CZ1862" t="s">
        <v>134</v>
      </c>
      <c r="DA1862" t="s">
        <v>134</v>
      </c>
      <c r="DB1862" t="s">
        <v>134</v>
      </c>
      <c r="DC1862" t="s">
        <v>134</v>
      </c>
      <c r="DD1862" t="s">
        <v>136</v>
      </c>
      <c r="DF1862" t="s">
        <v>15348</v>
      </c>
      <c r="DG1862" t="s">
        <v>15344</v>
      </c>
      <c r="DH1862" t="s">
        <v>13616</v>
      </c>
      <c r="DI1862" t="s">
        <v>246</v>
      </c>
      <c r="DJ1862" s="4">
        <v>70438</v>
      </c>
      <c r="DK1862" t="s">
        <v>866</v>
      </c>
      <c r="DL1862" t="s">
        <v>136</v>
      </c>
      <c r="DM1862">
        <v>1</v>
      </c>
      <c r="DN1862" t="s">
        <v>15349</v>
      </c>
      <c r="DO1862" t="s">
        <v>13616</v>
      </c>
      <c r="DP1862" t="s">
        <v>246</v>
      </c>
      <c r="DQ1862" t="str">
        <f>"70438"</f>
        <v>70438</v>
      </c>
      <c r="DR1862" t="s">
        <v>866</v>
      </c>
      <c r="DS1862" t="s">
        <v>919</v>
      </c>
      <c r="DT1862">
        <v>11</v>
      </c>
      <c r="DU1862">
        <v>91</v>
      </c>
      <c r="DV1862" t="s">
        <v>134</v>
      </c>
      <c r="DW1862" t="s">
        <v>134</v>
      </c>
      <c r="DX1862" t="s">
        <v>134</v>
      </c>
      <c r="DY1862" t="s">
        <v>136</v>
      </c>
      <c r="DZ1862">
        <v>1</v>
      </c>
      <c r="EA1862" t="s">
        <v>134</v>
      </c>
      <c r="EB1862" s="5">
        <v>12.68</v>
      </c>
      <c r="EC1862" s="5">
        <v>12.68</v>
      </c>
      <c r="ED1862" s="5">
        <v>55</v>
      </c>
      <c r="EE1862">
        <v>19857969655</v>
      </c>
      <c r="EF1862" t="s">
        <v>148</v>
      </c>
      <c r="EG1862" t="s">
        <v>1084</v>
      </c>
      <c r="EH1862">
        <v>0</v>
      </c>
    </row>
    <row r="1863" spans="1:138" ht="15" customHeight="1" x14ac:dyDescent="0.35">
      <c r="A1863" t="s">
        <v>20393</v>
      </c>
      <c r="B1863" t="s">
        <v>157</v>
      </c>
      <c r="C1863" s="1">
        <v>44151.74427372685</v>
      </c>
      <c r="D1863" s="1">
        <v>44181</v>
      </c>
      <c r="E1863" t="s">
        <v>133</v>
      </c>
      <c r="F1863" t="s">
        <v>136</v>
      </c>
      <c r="G1863" t="s">
        <v>135</v>
      </c>
      <c r="H1863" t="s">
        <v>134</v>
      </c>
      <c r="I1863" t="s">
        <v>13406</v>
      </c>
      <c r="K1863" t="s">
        <v>13407</v>
      </c>
      <c r="L1863" t="s">
        <v>20394</v>
      </c>
      <c r="M1863" t="s">
        <v>9232</v>
      </c>
      <c r="N1863" t="s">
        <v>1338</v>
      </c>
      <c r="O1863" s="4">
        <v>89410</v>
      </c>
      <c r="P1863" t="s">
        <v>140</v>
      </c>
      <c r="R1863">
        <v>17757827275</v>
      </c>
      <c r="T1863">
        <v>1112</v>
      </c>
      <c r="U1863" t="s">
        <v>2461</v>
      </c>
      <c r="V1863" t="s">
        <v>1653</v>
      </c>
      <c r="X1863" t="s">
        <v>990</v>
      </c>
      <c r="Y1863" t="s">
        <v>13407</v>
      </c>
      <c r="Z1863" t="s">
        <v>13408</v>
      </c>
      <c r="AA1863" t="s">
        <v>9232</v>
      </c>
      <c r="AB1863" t="s">
        <v>1338</v>
      </c>
      <c r="AC1863" s="4">
        <v>89410</v>
      </c>
      <c r="AD1863" t="s">
        <v>140</v>
      </c>
      <c r="AF1863">
        <v>17757827275</v>
      </c>
      <c r="AH1863" t="s">
        <v>13409</v>
      </c>
      <c r="AI1863" t="s">
        <v>168</v>
      </c>
      <c r="AJ1863" t="s">
        <v>930</v>
      </c>
      <c r="AK1863" t="s">
        <v>931</v>
      </c>
      <c r="AL1863" t="s">
        <v>932</v>
      </c>
      <c r="AM1863" t="s">
        <v>933</v>
      </c>
      <c r="AO1863" t="s">
        <v>934</v>
      </c>
      <c r="AP1863" t="s">
        <v>925</v>
      </c>
      <c r="AQ1863" s="4">
        <v>83336</v>
      </c>
      <c r="AR1863" t="s">
        <v>140</v>
      </c>
      <c r="AT1863">
        <v>12084369737</v>
      </c>
      <c r="AV1863" t="s">
        <v>935</v>
      </c>
      <c r="AW1863" t="s">
        <v>936</v>
      </c>
      <c r="AZ1863" t="s">
        <v>334</v>
      </c>
      <c r="BA1863" t="s">
        <v>335</v>
      </c>
      <c r="BB1863" t="s">
        <v>136</v>
      </c>
      <c r="BC1863" t="s">
        <v>136</v>
      </c>
      <c r="BD1863" t="s">
        <v>148</v>
      </c>
      <c r="BE1863" t="s">
        <v>136</v>
      </c>
      <c r="BF1863" t="s">
        <v>136</v>
      </c>
      <c r="BG1863" t="s">
        <v>134</v>
      </c>
      <c r="BH1863" t="s">
        <v>136</v>
      </c>
      <c r="BI1863" t="s">
        <v>3190</v>
      </c>
      <c r="BJ1863" t="s">
        <v>3191</v>
      </c>
      <c r="BK1863" t="s">
        <v>434</v>
      </c>
      <c r="BL1863" t="s">
        <v>1034</v>
      </c>
      <c r="BM1863" t="s">
        <v>941</v>
      </c>
      <c r="BN1863" t="s">
        <v>20395</v>
      </c>
      <c r="BO1863" t="s">
        <v>1196</v>
      </c>
      <c r="BP1863">
        <v>1</v>
      </c>
      <c r="BQ1863">
        <v>1</v>
      </c>
      <c r="BR1863">
        <v>1</v>
      </c>
      <c r="BS1863" s="1">
        <v>44211</v>
      </c>
      <c r="BT1863" s="1">
        <v>44515</v>
      </c>
      <c r="BU1863" s="1">
        <v>44211</v>
      </c>
      <c r="BV1863" s="1">
        <v>44515</v>
      </c>
      <c r="BW1863" t="s">
        <v>136</v>
      </c>
      <c r="BX1863">
        <v>49</v>
      </c>
      <c r="BY1863">
        <v>0</v>
      </c>
      <c r="BZ1863">
        <v>9</v>
      </c>
      <c r="CA1863">
        <v>9</v>
      </c>
      <c r="CB1863">
        <v>9</v>
      </c>
      <c r="CC1863">
        <v>9</v>
      </c>
      <c r="CD1863">
        <v>9</v>
      </c>
      <c r="CE1863">
        <v>4</v>
      </c>
      <c r="CF1863" t="str">
        <f t="shared" si="12"/>
        <v>7:00 AM</v>
      </c>
      <c r="CG1863" t="str">
        <f>"5:00 PM"</f>
        <v>5:00 PM</v>
      </c>
      <c r="CH1863" s="5">
        <v>14.26</v>
      </c>
      <c r="CI1863" t="s">
        <v>146</v>
      </c>
      <c r="CJ1863">
        <v>0</v>
      </c>
      <c r="CK1863" t="s">
        <v>944</v>
      </c>
      <c r="CL1863" t="s">
        <v>134</v>
      </c>
      <c r="CM1863" t="s">
        <v>312</v>
      </c>
      <c r="CN1863" t="s">
        <v>148</v>
      </c>
      <c r="CO1863" t="s">
        <v>946</v>
      </c>
      <c r="CP1863" t="s">
        <v>149</v>
      </c>
      <c r="CQ1863">
        <v>3</v>
      </c>
      <c r="CR1863">
        <v>0</v>
      </c>
      <c r="CS1863" t="s">
        <v>136</v>
      </c>
      <c r="CT1863" t="s">
        <v>136</v>
      </c>
      <c r="CU1863" t="s">
        <v>136</v>
      </c>
      <c r="CV1863" t="s">
        <v>136</v>
      </c>
      <c r="CW1863" t="s">
        <v>134</v>
      </c>
      <c r="CX1863">
        <v>100</v>
      </c>
      <c r="CY1863" t="s">
        <v>134</v>
      </c>
      <c r="CZ1863" t="s">
        <v>136</v>
      </c>
      <c r="DA1863" t="s">
        <v>136</v>
      </c>
      <c r="DB1863" t="s">
        <v>136</v>
      </c>
      <c r="DC1863" t="s">
        <v>136</v>
      </c>
      <c r="DD1863" t="s">
        <v>136</v>
      </c>
      <c r="DF1863" t="s">
        <v>20396</v>
      </c>
      <c r="DG1863" t="s">
        <v>15053</v>
      </c>
      <c r="DH1863" t="s">
        <v>9232</v>
      </c>
      <c r="DI1863" t="s">
        <v>1338</v>
      </c>
      <c r="DJ1863" s="4">
        <v>89410</v>
      </c>
      <c r="DK1863" t="s">
        <v>6344</v>
      </c>
      <c r="DL1863" t="s">
        <v>136</v>
      </c>
      <c r="DM1863">
        <v>1</v>
      </c>
      <c r="DN1863" t="s">
        <v>13410</v>
      </c>
      <c r="DO1863" t="s">
        <v>9232</v>
      </c>
      <c r="DP1863" t="s">
        <v>1338</v>
      </c>
      <c r="DQ1863" t="str">
        <f>"89410"</f>
        <v>89410</v>
      </c>
      <c r="DR1863" t="s">
        <v>6344</v>
      </c>
      <c r="DS1863" t="s">
        <v>15054</v>
      </c>
      <c r="DT1863">
        <v>2</v>
      </c>
      <c r="DU1863">
        <v>16</v>
      </c>
      <c r="DV1863" t="s">
        <v>136</v>
      </c>
      <c r="DW1863" t="s">
        <v>136</v>
      </c>
      <c r="DX1863" t="s">
        <v>134</v>
      </c>
      <c r="DY1863" t="s">
        <v>136</v>
      </c>
      <c r="DZ1863">
        <v>1</v>
      </c>
      <c r="EA1863" t="s">
        <v>134</v>
      </c>
      <c r="EB1863" s="5">
        <v>12.68</v>
      </c>
      <c r="EC1863" s="5">
        <v>12.68</v>
      </c>
      <c r="ED1863" s="5">
        <v>55</v>
      </c>
      <c r="EE1863" t="s">
        <v>148</v>
      </c>
      <c r="EF1863" t="s">
        <v>953</v>
      </c>
      <c r="EG1863" t="s">
        <v>4983</v>
      </c>
      <c r="EH1863">
        <v>2</v>
      </c>
    </row>
    <row r="1864" spans="1:138" ht="15" customHeight="1" x14ac:dyDescent="0.35">
      <c r="A1864" t="s">
        <v>7767</v>
      </c>
      <c r="B1864" t="s">
        <v>157</v>
      </c>
      <c r="C1864" s="1">
        <v>44155.421422569445</v>
      </c>
      <c r="D1864" s="1">
        <v>44181</v>
      </c>
      <c r="E1864" t="s">
        <v>133</v>
      </c>
      <c r="F1864" t="s">
        <v>136</v>
      </c>
      <c r="G1864" t="s">
        <v>135</v>
      </c>
      <c r="H1864" t="s">
        <v>136</v>
      </c>
      <c r="I1864" t="s">
        <v>7768</v>
      </c>
      <c r="K1864" t="s">
        <v>7769</v>
      </c>
      <c r="M1864" t="s">
        <v>7770</v>
      </c>
      <c r="N1864" t="s">
        <v>246</v>
      </c>
      <c r="O1864" s="4">
        <v>70546</v>
      </c>
      <c r="P1864" t="s">
        <v>140</v>
      </c>
      <c r="R1864">
        <v>13377896872</v>
      </c>
      <c r="T1864">
        <v>112</v>
      </c>
      <c r="U1864" t="s">
        <v>7771</v>
      </c>
      <c r="V1864" t="s">
        <v>7772</v>
      </c>
      <c r="W1864" t="s">
        <v>1039</v>
      </c>
      <c r="X1864" t="s">
        <v>224</v>
      </c>
      <c r="Y1864" t="s">
        <v>7769</v>
      </c>
      <c r="AA1864" t="s">
        <v>7770</v>
      </c>
      <c r="AB1864" t="s">
        <v>246</v>
      </c>
      <c r="AC1864" s="4">
        <v>70546</v>
      </c>
      <c r="AD1864" t="s">
        <v>140</v>
      </c>
      <c r="AF1864">
        <v>13377896872</v>
      </c>
      <c r="AH1864" t="s">
        <v>7773</v>
      </c>
      <c r="AI1864" t="s">
        <v>226</v>
      </c>
      <c r="AJ1864" t="s">
        <v>7774</v>
      </c>
      <c r="AK1864" t="s">
        <v>7775</v>
      </c>
      <c r="AL1864" t="s">
        <v>7776</v>
      </c>
      <c r="AM1864" t="s">
        <v>7777</v>
      </c>
      <c r="AO1864" t="s">
        <v>7770</v>
      </c>
      <c r="AP1864" t="s">
        <v>246</v>
      </c>
      <c r="AQ1864" s="4">
        <v>70546</v>
      </c>
      <c r="AR1864" t="s">
        <v>140</v>
      </c>
      <c r="AT1864">
        <v>13375154543</v>
      </c>
      <c r="AV1864" t="s">
        <v>7778</v>
      </c>
      <c r="AW1864" t="s">
        <v>7779</v>
      </c>
      <c r="AX1864" t="s">
        <v>246</v>
      </c>
      <c r="AY1864" t="s">
        <v>7780</v>
      </c>
      <c r="AZ1864" t="s">
        <v>334</v>
      </c>
      <c r="BA1864" t="s">
        <v>335</v>
      </c>
      <c r="BB1864" t="s">
        <v>136</v>
      </c>
      <c r="BC1864" t="s">
        <v>136</v>
      </c>
      <c r="BD1864" t="s">
        <v>148</v>
      </c>
      <c r="BE1864" t="s">
        <v>136</v>
      </c>
      <c r="BF1864" t="s">
        <v>136</v>
      </c>
      <c r="BG1864" t="s">
        <v>134</v>
      </c>
      <c r="BH1864" t="s">
        <v>136</v>
      </c>
      <c r="BN1864" t="s">
        <v>7781</v>
      </c>
      <c r="BO1864" t="s">
        <v>7782</v>
      </c>
      <c r="BP1864">
        <v>3</v>
      </c>
      <c r="BQ1864">
        <v>3</v>
      </c>
      <c r="BR1864">
        <v>3</v>
      </c>
      <c r="BS1864" s="1">
        <v>44207</v>
      </c>
      <c r="BT1864" s="1">
        <v>44423</v>
      </c>
      <c r="BU1864" s="1">
        <v>44207</v>
      </c>
      <c r="BV1864" s="1">
        <v>44423</v>
      </c>
      <c r="BW1864" t="s">
        <v>136</v>
      </c>
      <c r="BX1864">
        <v>36</v>
      </c>
      <c r="BY1864">
        <v>0</v>
      </c>
      <c r="BZ1864">
        <v>6</v>
      </c>
      <c r="CA1864">
        <v>6</v>
      </c>
      <c r="CB1864">
        <v>6</v>
      </c>
      <c r="CC1864">
        <v>6</v>
      </c>
      <c r="CD1864">
        <v>6</v>
      </c>
      <c r="CE1864">
        <v>6</v>
      </c>
      <c r="CF1864" t="str">
        <f>"6:00 AM"</f>
        <v>6:00 AM</v>
      </c>
      <c r="CG1864" t="str">
        <f>"12:00 PM"</f>
        <v>12:00 PM</v>
      </c>
      <c r="CH1864" s="5">
        <v>11.83</v>
      </c>
      <c r="CI1864" t="s">
        <v>146</v>
      </c>
      <c r="CL1864" t="s">
        <v>136</v>
      </c>
      <c r="CM1864" t="s">
        <v>312</v>
      </c>
      <c r="CN1864" t="s">
        <v>148</v>
      </c>
      <c r="CO1864" t="s">
        <v>7783</v>
      </c>
      <c r="CP1864" t="s">
        <v>149</v>
      </c>
      <c r="CQ1864">
        <v>3</v>
      </c>
      <c r="CR1864">
        <v>0</v>
      </c>
      <c r="CS1864" t="s">
        <v>136</v>
      </c>
      <c r="CT1864" t="s">
        <v>136</v>
      </c>
      <c r="CU1864" t="s">
        <v>136</v>
      </c>
      <c r="CV1864" t="s">
        <v>136</v>
      </c>
      <c r="CW1864" t="s">
        <v>134</v>
      </c>
      <c r="CX1864">
        <v>60</v>
      </c>
      <c r="CY1864" t="s">
        <v>134</v>
      </c>
      <c r="CZ1864" t="s">
        <v>134</v>
      </c>
      <c r="DA1864" t="s">
        <v>134</v>
      </c>
      <c r="DB1864" t="s">
        <v>134</v>
      </c>
      <c r="DC1864" t="s">
        <v>134</v>
      </c>
      <c r="DD1864" t="s">
        <v>136</v>
      </c>
      <c r="DF1864" t="s">
        <v>7784</v>
      </c>
      <c r="DG1864" t="s">
        <v>7785</v>
      </c>
      <c r="DH1864" t="s">
        <v>7770</v>
      </c>
      <c r="DI1864" t="s">
        <v>246</v>
      </c>
      <c r="DJ1864" s="4">
        <v>70546</v>
      </c>
      <c r="DK1864" t="s">
        <v>1610</v>
      </c>
      <c r="DL1864" t="s">
        <v>136</v>
      </c>
      <c r="DM1864">
        <v>1</v>
      </c>
      <c r="DN1864" t="s">
        <v>7786</v>
      </c>
      <c r="DO1864" t="s">
        <v>7770</v>
      </c>
      <c r="DP1864" t="s">
        <v>246</v>
      </c>
      <c r="DQ1864" t="str">
        <f>"70546"</f>
        <v>70546</v>
      </c>
      <c r="DR1864" t="s">
        <v>1610</v>
      </c>
      <c r="DS1864" t="s">
        <v>7787</v>
      </c>
      <c r="DT1864">
        <v>1</v>
      </c>
      <c r="DU1864">
        <v>4</v>
      </c>
      <c r="DV1864" t="s">
        <v>134</v>
      </c>
      <c r="DW1864" t="s">
        <v>134</v>
      </c>
      <c r="DX1864" t="s">
        <v>134</v>
      </c>
      <c r="DY1864" t="s">
        <v>136</v>
      </c>
      <c r="DZ1864">
        <v>1</v>
      </c>
      <c r="EA1864" t="s">
        <v>136</v>
      </c>
      <c r="EC1864" s="5">
        <v>12.68</v>
      </c>
      <c r="ED1864" s="5">
        <v>55</v>
      </c>
      <c r="EE1864">
        <v>13377896872</v>
      </c>
      <c r="EF1864" t="s">
        <v>7773</v>
      </c>
      <c r="EG1864" t="s">
        <v>148</v>
      </c>
      <c r="EH1864">
        <v>0</v>
      </c>
    </row>
    <row r="1865" spans="1:138" ht="15" customHeight="1" x14ac:dyDescent="0.35">
      <c r="A1865" t="s">
        <v>2610</v>
      </c>
      <c r="B1865" t="s">
        <v>157</v>
      </c>
      <c r="C1865" s="1">
        <v>44151.687879745368</v>
      </c>
      <c r="D1865" s="1">
        <v>44181</v>
      </c>
      <c r="E1865" t="s">
        <v>133</v>
      </c>
      <c r="F1865" t="s">
        <v>136</v>
      </c>
      <c r="G1865" t="s">
        <v>135</v>
      </c>
      <c r="H1865" t="s">
        <v>136</v>
      </c>
      <c r="I1865" t="s">
        <v>2611</v>
      </c>
      <c r="K1865" t="s">
        <v>2612</v>
      </c>
      <c r="L1865" t="s">
        <v>148</v>
      </c>
      <c r="M1865" t="s">
        <v>2613</v>
      </c>
      <c r="N1865" t="s">
        <v>960</v>
      </c>
      <c r="O1865" s="4">
        <v>36089</v>
      </c>
      <c r="P1865" t="s">
        <v>140</v>
      </c>
      <c r="R1865">
        <v>13347380039</v>
      </c>
      <c r="T1865">
        <v>4249</v>
      </c>
      <c r="U1865" t="s">
        <v>2614</v>
      </c>
      <c r="V1865" t="s">
        <v>2615</v>
      </c>
      <c r="W1865" t="s">
        <v>687</v>
      </c>
      <c r="X1865" t="s">
        <v>2616</v>
      </c>
      <c r="Y1865" t="s">
        <v>2617</v>
      </c>
      <c r="AA1865" t="s">
        <v>1149</v>
      </c>
      <c r="AB1865" t="s">
        <v>537</v>
      </c>
      <c r="AC1865" s="4">
        <v>28312</v>
      </c>
      <c r="AD1865" t="s">
        <v>140</v>
      </c>
      <c r="AE1865" t="s">
        <v>841</v>
      </c>
      <c r="AF1865">
        <v>19104380723</v>
      </c>
      <c r="AH1865" t="s">
        <v>2618</v>
      </c>
      <c r="AI1865" t="s">
        <v>168</v>
      </c>
      <c r="AJ1865" t="s">
        <v>2151</v>
      </c>
      <c r="AK1865" t="s">
        <v>2152</v>
      </c>
      <c r="AL1865" t="s">
        <v>509</v>
      </c>
      <c r="AM1865" t="s">
        <v>846</v>
      </c>
      <c r="AO1865" t="s">
        <v>847</v>
      </c>
      <c r="AP1865" t="s">
        <v>161</v>
      </c>
      <c r="AQ1865" s="4">
        <v>31636</v>
      </c>
      <c r="AR1865" t="s">
        <v>140</v>
      </c>
      <c r="AT1865">
        <v>12295596879</v>
      </c>
      <c r="AV1865" t="s">
        <v>2153</v>
      </c>
      <c r="AW1865" t="s">
        <v>849</v>
      </c>
      <c r="AZ1865" t="s">
        <v>144</v>
      </c>
      <c r="BA1865" t="s">
        <v>145</v>
      </c>
      <c r="BB1865" t="s">
        <v>136</v>
      </c>
      <c r="BC1865" t="s">
        <v>136</v>
      </c>
      <c r="BD1865" t="s">
        <v>148</v>
      </c>
      <c r="BE1865" t="s">
        <v>136</v>
      </c>
      <c r="BF1865" t="s">
        <v>136</v>
      </c>
      <c r="BG1865" t="s">
        <v>134</v>
      </c>
      <c r="BH1865" t="s">
        <v>136</v>
      </c>
      <c r="BI1865" t="s">
        <v>2509</v>
      </c>
      <c r="BJ1865" t="s">
        <v>2510</v>
      </c>
      <c r="BL1865" t="s">
        <v>849</v>
      </c>
      <c r="BM1865" t="s">
        <v>2153</v>
      </c>
      <c r="BN1865" t="s">
        <v>2619</v>
      </c>
      <c r="BO1865" t="s">
        <v>2620</v>
      </c>
      <c r="BP1865">
        <v>30</v>
      </c>
      <c r="BQ1865">
        <v>12</v>
      </c>
      <c r="BR1865">
        <v>12</v>
      </c>
      <c r="BS1865" s="1">
        <v>44220</v>
      </c>
      <c r="BT1865" s="1">
        <v>44362</v>
      </c>
      <c r="BU1865" s="1">
        <v>44220</v>
      </c>
      <c r="BV1865" s="1">
        <v>44362</v>
      </c>
      <c r="BW1865" t="s">
        <v>136</v>
      </c>
      <c r="BX1865">
        <v>50</v>
      </c>
      <c r="BY1865">
        <v>0</v>
      </c>
      <c r="BZ1865">
        <v>9</v>
      </c>
      <c r="CA1865">
        <v>9</v>
      </c>
      <c r="CB1865">
        <v>9</v>
      </c>
      <c r="CC1865">
        <v>9</v>
      </c>
      <c r="CD1865">
        <v>9</v>
      </c>
      <c r="CE1865">
        <v>5</v>
      </c>
      <c r="CF1865" t="str">
        <f>"7:00 AM"</f>
        <v>7:00 AM</v>
      </c>
      <c r="CG1865" t="str">
        <f>"5:00 PM"</f>
        <v>5:00 PM</v>
      </c>
      <c r="CH1865" s="5">
        <v>12.67</v>
      </c>
      <c r="CI1865" t="s">
        <v>146</v>
      </c>
      <c r="CL1865" t="s">
        <v>136</v>
      </c>
      <c r="CM1865" t="s">
        <v>147</v>
      </c>
      <c r="CN1865" t="s">
        <v>148</v>
      </c>
      <c r="CO1865" t="s">
        <v>854</v>
      </c>
      <c r="CP1865" t="s">
        <v>149</v>
      </c>
      <c r="CQ1865">
        <v>3</v>
      </c>
      <c r="CR1865">
        <v>0</v>
      </c>
      <c r="CS1865" t="s">
        <v>136</v>
      </c>
      <c r="CT1865" t="s">
        <v>136</v>
      </c>
      <c r="CU1865" t="s">
        <v>136</v>
      </c>
      <c r="CV1865" t="s">
        <v>134</v>
      </c>
      <c r="CW1865" t="s">
        <v>134</v>
      </c>
      <c r="CX1865">
        <v>50</v>
      </c>
      <c r="CY1865" t="s">
        <v>134</v>
      </c>
      <c r="CZ1865" t="s">
        <v>134</v>
      </c>
      <c r="DA1865" t="s">
        <v>134</v>
      </c>
      <c r="DB1865" t="s">
        <v>134</v>
      </c>
      <c r="DC1865" t="s">
        <v>134</v>
      </c>
      <c r="DD1865" t="s">
        <v>136</v>
      </c>
      <c r="DF1865" t="s">
        <v>2621</v>
      </c>
      <c r="DG1865" t="s">
        <v>2617</v>
      </c>
      <c r="DH1865" t="s">
        <v>1149</v>
      </c>
      <c r="DI1865" t="s">
        <v>537</v>
      </c>
      <c r="DJ1865" s="4">
        <v>28312</v>
      </c>
      <c r="DK1865" t="s">
        <v>2622</v>
      </c>
      <c r="DL1865" t="s">
        <v>136</v>
      </c>
      <c r="DM1865">
        <v>1</v>
      </c>
      <c r="DN1865" t="s">
        <v>2623</v>
      </c>
      <c r="DO1865" t="s">
        <v>1149</v>
      </c>
      <c r="DP1865" t="s">
        <v>537</v>
      </c>
      <c r="DQ1865" t="str">
        <f>"28312"</f>
        <v>28312</v>
      </c>
      <c r="DR1865" t="s">
        <v>2622</v>
      </c>
      <c r="DS1865" t="s">
        <v>497</v>
      </c>
      <c r="DT1865">
        <v>1</v>
      </c>
      <c r="DU1865">
        <v>14</v>
      </c>
      <c r="DV1865" t="s">
        <v>134</v>
      </c>
      <c r="DW1865" t="s">
        <v>134</v>
      </c>
      <c r="DX1865" t="s">
        <v>134</v>
      </c>
      <c r="DY1865" t="s">
        <v>134</v>
      </c>
      <c r="DZ1865">
        <v>2</v>
      </c>
      <c r="EA1865" t="s">
        <v>134</v>
      </c>
      <c r="EB1865" s="5">
        <v>12.68</v>
      </c>
      <c r="EC1865" s="5">
        <v>12.68</v>
      </c>
      <c r="ED1865" s="5">
        <v>55</v>
      </c>
      <c r="EE1865">
        <v>19104380723</v>
      </c>
      <c r="EF1865" t="s">
        <v>148</v>
      </c>
      <c r="EG1865" t="s">
        <v>2624</v>
      </c>
      <c r="EH1865">
        <v>0</v>
      </c>
    </row>
    <row r="1866" spans="1:138" ht="15" customHeight="1" x14ac:dyDescent="0.35">
      <c r="A1866" t="s">
        <v>7759</v>
      </c>
      <c r="B1866" t="s">
        <v>157</v>
      </c>
      <c r="C1866" s="1">
        <v>44158.442563310186</v>
      </c>
      <c r="D1866" s="1">
        <v>44181</v>
      </c>
      <c r="E1866" t="s">
        <v>133</v>
      </c>
      <c r="F1866" t="s">
        <v>136</v>
      </c>
      <c r="G1866" t="s">
        <v>135</v>
      </c>
      <c r="H1866" t="s">
        <v>136</v>
      </c>
      <c r="I1866" t="s">
        <v>7760</v>
      </c>
      <c r="K1866" t="s">
        <v>7761</v>
      </c>
      <c r="M1866" t="s">
        <v>345</v>
      </c>
      <c r="N1866" t="s">
        <v>246</v>
      </c>
      <c r="O1866" s="4">
        <v>70526</v>
      </c>
      <c r="P1866" t="s">
        <v>140</v>
      </c>
      <c r="R1866">
        <v>13375810148</v>
      </c>
      <c r="T1866">
        <v>112512</v>
      </c>
      <c r="U1866" t="s">
        <v>7762</v>
      </c>
      <c r="V1866" t="s">
        <v>1551</v>
      </c>
      <c r="W1866" t="s">
        <v>250</v>
      </c>
      <c r="X1866" t="s">
        <v>7763</v>
      </c>
      <c r="Y1866" t="s">
        <v>7764</v>
      </c>
      <c r="Z1866" t="s">
        <v>148</v>
      </c>
      <c r="AA1866" t="s">
        <v>345</v>
      </c>
      <c r="AB1866" t="s">
        <v>246</v>
      </c>
      <c r="AC1866" s="4">
        <v>70526</v>
      </c>
      <c r="AD1866" t="s">
        <v>140</v>
      </c>
      <c r="AF1866">
        <v>13375810148</v>
      </c>
      <c r="AH1866" t="s">
        <v>1571</v>
      </c>
      <c r="AI1866" t="s">
        <v>168</v>
      </c>
      <c r="AJ1866" t="s">
        <v>1565</v>
      </c>
      <c r="AK1866" t="s">
        <v>1566</v>
      </c>
      <c r="AL1866" t="s">
        <v>1567</v>
      </c>
      <c r="AM1866" t="s">
        <v>1568</v>
      </c>
      <c r="AN1866" t="s">
        <v>1569</v>
      </c>
      <c r="AO1866" t="s">
        <v>1570</v>
      </c>
      <c r="AP1866" t="s">
        <v>537</v>
      </c>
      <c r="AQ1866" s="4">
        <v>27536</v>
      </c>
      <c r="AR1866" t="s">
        <v>140</v>
      </c>
      <c r="AT1866">
        <v>14349173294</v>
      </c>
      <c r="AV1866" t="s">
        <v>2442</v>
      </c>
      <c r="AW1866" t="s">
        <v>1572</v>
      </c>
      <c r="AZ1866" t="s">
        <v>334</v>
      </c>
      <c r="BA1866" t="s">
        <v>335</v>
      </c>
      <c r="BB1866" t="s">
        <v>136</v>
      </c>
      <c r="BC1866" t="s">
        <v>136</v>
      </c>
      <c r="BD1866" t="s">
        <v>148</v>
      </c>
      <c r="BE1866" t="s">
        <v>136</v>
      </c>
      <c r="BF1866" t="s">
        <v>136</v>
      </c>
      <c r="BG1866" t="s">
        <v>134</v>
      </c>
      <c r="BH1866" t="s">
        <v>136</v>
      </c>
      <c r="BN1866" t="s">
        <v>7765</v>
      </c>
      <c r="BO1866" t="s">
        <v>1574</v>
      </c>
      <c r="BP1866">
        <v>4</v>
      </c>
      <c r="BQ1866">
        <v>4</v>
      </c>
      <c r="BR1866">
        <v>4</v>
      </c>
      <c r="BS1866" s="1">
        <v>44211</v>
      </c>
      <c r="BT1866" s="1">
        <v>44459</v>
      </c>
      <c r="BU1866" s="1">
        <v>44211</v>
      </c>
      <c r="BV1866" s="1">
        <v>44459</v>
      </c>
      <c r="BW1866" t="s">
        <v>136</v>
      </c>
      <c r="BX1866">
        <v>40</v>
      </c>
      <c r="BY1866">
        <v>0</v>
      </c>
      <c r="BZ1866">
        <v>7</v>
      </c>
      <c r="CA1866">
        <v>7</v>
      </c>
      <c r="CB1866">
        <v>7</v>
      </c>
      <c r="CC1866">
        <v>7</v>
      </c>
      <c r="CD1866">
        <v>7</v>
      </c>
      <c r="CE1866">
        <v>5</v>
      </c>
      <c r="CF1866" t="str">
        <f>"7:00 AM"</f>
        <v>7:00 AM</v>
      </c>
      <c r="CG1866" t="str">
        <f>"4:00 PM"</f>
        <v>4:00 PM</v>
      </c>
      <c r="CH1866" s="5">
        <v>11.83</v>
      </c>
      <c r="CI1866" t="s">
        <v>146</v>
      </c>
      <c r="CL1866" t="s">
        <v>134</v>
      </c>
      <c r="CM1866" t="s">
        <v>147</v>
      </c>
      <c r="CN1866" t="s">
        <v>148</v>
      </c>
      <c r="CO1866" t="s">
        <v>1575</v>
      </c>
      <c r="CP1866" t="s">
        <v>149</v>
      </c>
      <c r="CQ1866">
        <v>3</v>
      </c>
      <c r="CR1866">
        <v>0</v>
      </c>
      <c r="CS1866" t="s">
        <v>136</v>
      </c>
      <c r="CT1866" t="s">
        <v>136</v>
      </c>
      <c r="CU1866" t="s">
        <v>134</v>
      </c>
      <c r="CV1866" t="s">
        <v>134</v>
      </c>
      <c r="CW1866" t="s">
        <v>134</v>
      </c>
      <c r="CX1866">
        <v>70</v>
      </c>
      <c r="CY1866" t="s">
        <v>134</v>
      </c>
      <c r="CZ1866" t="s">
        <v>134</v>
      </c>
      <c r="DA1866" t="s">
        <v>134</v>
      </c>
      <c r="DB1866" t="s">
        <v>134</v>
      </c>
      <c r="DC1866" t="s">
        <v>134</v>
      </c>
      <c r="DD1866" t="s">
        <v>136</v>
      </c>
      <c r="DF1866" t="s">
        <v>1576</v>
      </c>
      <c r="DG1866" t="s">
        <v>7764</v>
      </c>
      <c r="DH1866" t="s">
        <v>345</v>
      </c>
      <c r="DI1866" t="s">
        <v>246</v>
      </c>
      <c r="DJ1866" s="4">
        <v>70526</v>
      </c>
      <c r="DK1866" t="s">
        <v>268</v>
      </c>
      <c r="DL1866" t="s">
        <v>134</v>
      </c>
      <c r="DM1866">
        <v>13</v>
      </c>
      <c r="DN1866" t="s">
        <v>7766</v>
      </c>
      <c r="DO1866" t="s">
        <v>345</v>
      </c>
      <c r="DP1866" t="s">
        <v>246</v>
      </c>
      <c r="DQ1866" t="str">
        <f>"70526"</f>
        <v>70526</v>
      </c>
      <c r="DR1866" t="s">
        <v>268</v>
      </c>
      <c r="DS1866" t="s">
        <v>576</v>
      </c>
      <c r="DT1866">
        <v>1</v>
      </c>
      <c r="DU1866">
        <v>9</v>
      </c>
      <c r="DV1866" t="s">
        <v>134</v>
      </c>
      <c r="DW1866" t="s">
        <v>134</v>
      </c>
      <c r="DX1866" t="s">
        <v>134</v>
      </c>
      <c r="DY1866" t="s">
        <v>134</v>
      </c>
      <c r="DZ1866">
        <v>2</v>
      </c>
      <c r="EA1866" t="s">
        <v>136</v>
      </c>
      <c r="EC1866" s="5">
        <v>12.68</v>
      </c>
      <c r="ED1866" s="5">
        <v>55</v>
      </c>
      <c r="EE1866">
        <v>13375810148</v>
      </c>
      <c r="EF1866" t="s">
        <v>148</v>
      </c>
      <c r="EG1866" t="s">
        <v>271</v>
      </c>
      <c r="EH1866">
        <v>2</v>
      </c>
    </row>
    <row r="1867" spans="1:138" ht="15" customHeight="1" x14ac:dyDescent="0.35">
      <c r="A1867" t="s">
        <v>3947</v>
      </c>
      <c r="B1867" t="s">
        <v>157</v>
      </c>
      <c r="C1867" s="1">
        <v>44158.438529513885</v>
      </c>
      <c r="D1867" s="1">
        <v>44181</v>
      </c>
      <c r="E1867" t="s">
        <v>133</v>
      </c>
      <c r="F1867" t="s">
        <v>136</v>
      </c>
      <c r="G1867" t="s">
        <v>135</v>
      </c>
      <c r="H1867" t="s">
        <v>136</v>
      </c>
      <c r="I1867" t="s">
        <v>3948</v>
      </c>
      <c r="K1867" t="s">
        <v>3949</v>
      </c>
      <c r="M1867" t="s">
        <v>1609</v>
      </c>
      <c r="N1867" t="s">
        <v>246</v>
      </c>
      <c r="O1867" s="4">
        <v>70546</v>
      </c>
      <c r="P1867" t="s">
        <v>140</v>
      </c>
      <c r="R1867">
        <v>13372240074</v>
      </c>
      <c r="T1867">
        <v>112512</v>
      </c>
      <c r="U1867" t="s">
        <v>3950</v>
      </c>
      <c r="V1867" t="s">
        <v>3951</v>
      </c>
      <c r="X1867" t="s">
        <v>164</v>
      </c>
      <c r="Y1867" t="s">
        <v>3949</v>
      </c>
      <c r="AA1867" t="s">
        <v>1609</v>
      </c>
      <c r="AB1867" t="s">
        <v>246</v>
      </c>
      <c r="AC1867" s="4">
        <v>70546</v>
      </c>
      <c r="AD1867" t="s">
        <v>140</v>
      </c>
      <c r="AF1867">
        <v>13372240074</v>
      </c>
      <c r="AH1867" t="s">
        <v>1571</v>
      </c>
      <c r="AI1867" t="s">
        <v>168</v>
      </c>
      <c r="AJ1867" t="s">
        <v>1565</v>
      </c>
      <c r="AK1867" t="s">
        <v>1566</v>
      </c>
      <c r="AL1867" t="s">
        <v>1567</v>
      </c>
      <c r="AM1867" t="s">
        <v>1568</v>
      </c>
      <c r="AN1867" t="s">
        <v>1569</v>
      </c>
      <c r="AO1867" t="s">
        <v>1570</v>
      </c>
      <c r="AP1867" t="s">
        <v>537</v>
      </c>
      <c r="AQ1867" s="4">
        <v>27536</v>
      </c>
      <c r="AR1867" t="s">
        <v>140</v>
      </c>
      <c r="AT1867">
        <v>14349173294</v>
      </c>
      <c r="AV1867" t="s">
        <v>2442</v>
      </c>
      <c r="AW1867" t="s">
        <v>1572</v>
      </c>
      <c r="AZ1867" t="s">
        <v>334</v>
      </c>
      <c r="BA1867" t="s">
        <v>335</v>
      </c>
      <c r="BB1867" t="s">
        <v>136</v>
      </c>
      <c r="BC1867" t="s">
        <v>136</v>
      </c>
      <c r="BD1867" t="s">
        <v>148</v>
      </c>
      <c r="BE1867" t="s">
        <v>136</v>
      </c>
      <c r="BF1867" t="s">
        <v>136</v>
      </c>
      <c r="BG1867" t="s">
        <v>134</v>
      </c>
      <c r="BH1867" t="s">
        <v>136</v>
      </c>
      <c r="BN1867" t="s">
        <v>3952</v>
      </c>
      <c r="BO1867" t="s">
        <v>1574</v>
      </c>
      <c r="BP1867">
        <v>3</v>
      </c>
      <c r="BQ1867">
        <v>3</v>
      </c>
      <c r="BR1867">
        <v>3</v>
      </c>
      <c r="BS1867" s="1">
        <v>44211</v>
      </c>
      <c r="BT1867" s="1">
        <v>44484</v>
      </c>
      <c r="BU1867" s="1">
        <v>44211</v>
      </c>
      <c r="BV1867" s="1">
        <v>44484</v>
      </c>
      <c r="BW1867" t="s">
        <v>136</v>
      </c>
      <c r="BX1867">
        <v>40</v>
      </c>
      <c r="BY1867">
        <v>0</v>
      </c>
      <c r="BZ1867">
        <v>7</v>
      </c>
      <c r="CA1867">
        <v>7</v>
      </c>
      <c r="CB1867">
        <v>7</v>
      </c>
      <c r="CC1867">
        <v>7</v>
      </c>
      <c r="CD1867">
        <v>7</v>
      </c>
      <c r="CE1867">
        <v>5</v>
      </c>
      <c r="CF1867" t="str">
        <f>"7:00 AM"</f>
        <v>7:00 AM</v>
      </c>
      <c r="CG1867" t="str">
        <f>"4:00 PM"</f>
        <v>4:00 PM</v>
      </c>
      <c r="CH1867" s="5">
        <v>11.83</v>
      </c>
      <c r="CI1867" t="s">
        <v>146</v>
      </c>
      <c r="CL1867" t="s">
        <v>134</v>
      </c>
      <c r="CM1867" t="s">
        <v>147</v>
      </c>
      <c r="CN1867" t="s">
        <v>148</v>
      </c>
      <c r="CO1867" t="s">
        <v>1575</v>
      </c>
      <c r="CP1867" t="s">
        <v>149</v>
      </c>
      <c r="CQ1867">
        <v>3</v>
      </c>
      <c r="CR1867">
        <v>0</v>
      </c>
      <c r="CS1867" t="s">
        <v>136</v>
      </c>
      <c r="CT1867" t="s">
        <v>136</v>
      </c>
      <c r="CU1867" t="s">
        <v>134</v>
      </c>
      <c r="CV1867" t="s">
        <v>134</v>
      </c>
      <c r="CW1867" t="s">
        <v>134</v>
      </c>
      <c r="CX1867">
        <v>70</v>
      </c>
      <c r="CY1867" t="s">
        <v>134</v>
      </c>
      <c r="CZ1867" t="s">
        <v>134</v>
      </c>
      <c r="DA1867" t="s">
        <v>134</v>
      </c>
      <c r="DB1867" t="s">
        <v>134</v>
      </c>
      <c r="DC1867" t="s">
        <v>134</v>
      </c>
      <c r="DD1867" t="s">
        <v>136</v>
      </c>
      <c r="DF1867" t="s">
        <v>3953</v>
      </c>
      <c r="DG1867" t="s">
        <v>3949</v>
      </c>
      <c r="DH1867" t="s">
        <v>1609</v>
      </c>
      <c r="DI1867" t="s">
        <v>246</v>
      </c>
      <c r="DJ1867" s="4">
        <v>70546</v>
      </c>
      <c r="DK1867" t="s">
        <v>1610</v>
      </c>
      <c r="DL1867" t="s">
        <v>136</v>
      </c>
      <c r="DM1867">
        <v>1</v>
      </c>
      <c r="DN1867" t="s">
        <v>3954</v>
      </c>
      <c r="DO1867" t="s">
        <v>2924</v>
      </c>
      <c r="DP1867" t="s">
        <v>246</v>
      </c>
      <c r="DQ1867" t="str">
        <f>"70647"</f>
        <v>70647</v>
      </c>
      <c r="DR1867" t="s">
        <v>1161</v>
      </c>
      <c r="DS1867" t="s">
        <v>3955</v>
      </c>
      <c r="DT1867">
        <v>1</v>
      </c>
      <c r="DU1867">
        <v>6</v>
      </c>
      <c r="DV1867" t="s">
        <v>134</v>
      </c>
      <c r="DW1867" t="s">
        <v>134</v>
      </c>
      <c r="DX1867" t="s">
        <v>134</v>
      </c>
      <c r="DY1867" t="s">
        <v>136</v>
      </c>
      <c r="DZ1867">
        <v>1</v>
      </c>
      <c r="EA1867" t="s">
        <v>136</v>
      </c>
      <c r="EC1867" s="5">
        <v>12.68</v>
      </c>
      <c r="ED1867" s="5">
        <v>55</v>
      </c>
      <c r="EE1867">
        <v>13372240074</v>
      </c>
      <c r="EF1867" t="s">
        <v>148</v>
      </c>
      <c r="EG1867" t="s">
        <v>271</v>
      </c>
      <c r="EH1867">
        <v>3</v>
      </c>
    </row>
    <row r="1868" spans="1:138" ht="15" customHeight="1" x14ac:dyDescent="0.35">
      <c r="A1868" t="s">
        <v>15833</v>
      </c>
      <c r="B1868" t="s">
        <v>157</v>
      </c>
      <c r="C1868" s="1">
        <v>44158.4346681713</v>
      </c>
      <c r="D1868" s="1">
        <v>44181</v>
      </c>
      <c r="E1868" t="s">
        <v>133</v>
      </c>
      <c r="F1868" t="s">
        <v>136</v>
      </c>
      <c r="G1868" t="s">
        <v>135</v>
      </c>
      <c r="H1868" t="s">
        <v>136</v>
      </c>
      <c r="I1868" t="s">
        <v>15834</v>
      </c>
      <c r="K1868" t="s">
        <v>15835</v>
      </c>
      <c r="M1868" t="s">
        <v>7410</v>
      </c>
      <c r="N1868" t="s">
        <v>246</v>
      </c>
      <c r="O1868" s="4">
        <v>70668</v>
      </c>
      <c r="P1868" t="s">
        <v>140</v>
      </c>
      <c r="R1868">
        <v>13375327492</v>
      </c>
      <c r="T1868">
        <v>112512</v>
      </c>
      <c r="U1868" t="s">
        <v>10005</v>
      </c>
      <c r="V1868" t="s">
        <v>4707</v>
      </c>
      <c r="X1868" t="s">
        <v>164</v>
      </c>
      <c r="Y1868" t="s">
        <v>15835</v>
      </c>
      <c r="Z1868" t="s">
        <v>148</v>
      </c>
      <c r="AA1868" t="s">
        <v>7410</v>
      </c>
      <c r="AB1868" t="s">
        <v>246</v>
      </c>
      <c r="AC1868" s="4">
        <v>70668</v>
      </c>
      <c r="AD1868" t="s">
        <v>140</v>
      </c>
      <c r="AF1868">
        <v>13375327492</v>
      </c>
      <c r="AH1868" t="s">
        <v>1571</v>
      </c>
      <c r="AI1868" t="s">
        <v>168</v>
      </c>
      <c r="AJ1868" t="s">
        <v>1565</v>
      </c>
      <c r="AK1868" t="s">
        <v>1566</v>
      </c>
      <c r="AL1868" t="s">
        <v>1567</v>
      </c>
      <c r="AM1868" t="s">
        <v>1568</v>
      </c>
      <c r="AN1868" t="s">
        <v>1569</v>
      </c>
      <c r="AO1868" t="s">
        <v>1570</v>
      </c>
      <c r="AP1868" t="s">
        <v>537</v>
      </c>
      <c r="AQ1868" s="4">
        <v>27536</v>
      </c>
      <c r="AR1868" t="s">
        <v>140</v>
      </c>
      <c r="AT1868">
        <v>14349173294</v>
      </c>
      <c r="AV1868" t="s">
        <v>2442</v>
      </c>
      <c r="AW1868" t="s">
        <v>1572</v>
      </c>
      <c r="AZ1868" t="s">
        <v>334</v>
      </c>
      <c r="BA1868" t="s">
        <v>335</v>
      </c>
      <c r="BB1868" t="s">
        <v>136</v>
      </c>
      <c r="BC1868" t="s">
        <v>136</v>
      </c>
      <c r="BD1868" t="s">
        <v>148</v>
      </c>
      <c r="BE1868" t="s">
        <v>136</v>
      </c>
      <c r="BF1868" t="s">
        <v>136</v>
      </c>
      <c r="BG1868" t="s">
        <v>134</v>
      </c>
      <c r="BH1868" t="s">
        <v>136</v>
      </c>
      <c r="BN1868" t="s">
        <v>15836</v>
      </c>
      <c r="BO1868" t="s">
        <v>1574</v>
      </c>
      <c r="BP1868">
        <v>4</v>
      </c>
      <c r="BQ1868">
        <v>4</v>
      </c>
      <c r="BR1868">
        <v>4</v>
      </c>
      <c r="BS1868" s="1">
        <v>44211</v>
      </c>
      <c r="BT1868" s="1">
        <v>44409</v>
      </c>
      <c r="BU1868" s="1">
        <v>44211</v>
      </c>
      <c r="BV1868" s="1">
        <v>44409</v>
      </c>
      <c r="BW1868" t="s">
        <v>136</v>
      </c>
      <c r="BX1868">
        <v>40</v>
      </c>
      <c r="BY1868">
        <v>0</v>
      </c>
      <c r="BZ1868">
        <v>7</v>
      </c>
      <c r="CA1868">
        <v>7</v>
      </c>
      <c r="CB1868">
        <v>7</v>
      </c>
      <c r="CC1868">
        <v>7</v>
      </c>
      <c r="CD1868">
        <v>7</v>
      </c>
      <c r="CE1868">
        <v>5</v>
      </c>
      <c r="CF1868" t="str">
        <f>"7:00 AM"</f>
        <v>7:00 AM</v>
      </c>
      <c r="CG1868" t="str">
        <f>"4:00 PM"</f>
        <v>4:00 PM</v>
      </c>
      <c r="CH1868" s="5">
        <v>11.83</v>
      </c>
      <c r="CI1868" t="s">
        <v>146</v>
      </c>
      <c r="CL1868" t="s">
        <v>134</v>
      </c>
      <c r="CM1868" t="s">
        <v>147</v>
      </c>
      <c r="CN1868" t="s">
        <v>148</v>
      </c>
      <c r="CO1868" t="s">
        <v>1575</v>
      </c>
      <c r="CP1868" t="s">
        <v>149</v>
      </c>
      <c r="CQ1868">
        <v>3</v>
      </c>
      <c r="CR1868">
        <v>0</v>
      </c>
      <c r="CS1868" t="s">
        <v>136</v>
      </c>
      <c r="CT1868" t="s">
        <v>136</v>
      </c>
      <c r="CU1868" t="s">
        <v>134</v>
      </c>
      <c r="CV1868" t="s">
        <v>134</v>
      </c>
      <c r="CW1868" t="s">
        <v>134</v>
      </c>
      <c r="CX1868">
        <v>70</v>
      </c>
      <c r="CY1868" t="s">
        <v>134</v>
      </c>
      <c r="CZ1868" t="s">
        <v>134</v>
      </c>
      <c r="DA1868" t="s">
        <v>134</v>
      </c>
      <c r="DB1868" t="s">
        <v>134</v>
      </c>
      <c r="DC1868" t="s">
        <v>134</v>
      </c>
      <c r="DD1868" t="s">
        <v>136</v>
      </c>
      <c r="DF1868" t="s">
        <v>1576</v>
      </c>
      <c r="DG1868" t="s">
        <v>15835</v>
      </c>
      <c r="DH1868" t="s">
        <v>7410</v>
      </c>
      <c r="DI1868" t="s">
        <v>246</v>
      </c>
      <c r="DJ1868" s="4">
        <v>70668</v>
      </c>
      <c r="DK1868" t="s">
        <v>1161</v>
      </c>
      <c r="DL1868" t="s">
        <v>134</v>
      </c>
      <c r="DM1868">
        <v>6</v>
      </c>
      <c r="DN1868" t="s">
        <v>15837</v>
      </c>
      <c r="DO1868" t="s">
        <v>7410</v>
      </c>
      <c r="DP1868" t="s">
        <v>246</v>
      </c>
      <c r="DQ1868" t="str">
        <f>"70668"</f>
        <v>70668</v>
      </c>
      <c r="DR1868" t="s">
        <v>1161</v>
      </c>
      <c r="DS1868" t="s">
        <v>1578</v>
      </c>
      <c r="DT1868">
        <v>1</v>
      </c>
      <c r="DU1868">
        <v>8</v>
      </c>
      <c r="DV1868" t="s">
        <v>134</v>
      </c>
      <c r="DW1868" t="s">
        <v>134</v>
      </c>
      <c r="DX1868" t="s">
        <v>134</v>
      </c>
      <c r="DY1868" t="s">
        <v>136</v>
      </c>
      <c r="DZ1868">
        <v>1</v>
      </c>
      <c r="EA1868" t="s">
        <v>136</v>
      </c>
      <c r="EC1868" s="5">
        <v>12.68</v>
      </c>
      <c r="ED1868" s="5">
        <v>55</v>
      </c>
      <c r="EE1868">
        <v>13375327492</v>
      </c>
      <c r="EF1868" t="s">
        <v>148</v>
      </c>
      <c r="EG1868" t="s">
        <v>271</v>
      </c>
      <c r="EH1868">
        <v>3</v>
      </c>
    </row>
    <row r="1869" spans="1:138" ht="15" customHeight="1" x14ac:dyDescent="0.35">
      <c r="A1869" t="s">
        <v>4756</v>
      </c>
      <c r="B1869" t="s">
        <v>157</v>
      </c>
      <c r="C1869" s="1">
        <v>44147.524568634261</v>
      </c>
      <c r="D1869" s="1">
        <v>44181</v>
      </c>
      <c r="E1869" t="s">
        <v>579</v>
      </c>
      <c r="F1869" t="s">
        <v>136</v>
      </c>
      <c r="G1869" t="s">
        <v>135</v>
      </c>
      <c r="H1869" t="s">
        <v>136</v>
      </c>
      <c r="I1869" t="s">
        <v>4757</v>
      </c>
      <c r="K1869" t="s">
        <v>4758</v>
      </c>
      <c r="M1869" t="s">
        <v>4759</v>
      </c>
      <c r="N1869" t="s">
        <v>784</v>
      </c>
      <c r="O1869" s="4">
        <v>59645</v>
      </c>
      <c r="P1869" t="s">
        <v>140</v>
      </c>
      <c r="R1869">
        <v>14065472418</v>
      </c>
      <c r="T1869">
        <v>1129</v>
      </c>
      <c r="U1869" t="s">
        <v>621</v>
      </c>
      <c r="V1869" t="s">
        <v>4760</v>
      </c>
      <c r="X1869" t="s">
        <v>164</v>
      </c>
      <c r="Y1869" t="s">
        <v>4758</v>
      </c>
      <c r="Z1869" t="s">
        <v>4758</v>
      </c>
      <c r="AA1869" t="s">
        <v>4759</v>
      </c>
      <c r="AB1869" t="s">
        <v>784</v>
      </c>
      <c r="AC1869" s="4">
        <v>59645</v>
      </c>
      <c r="AD1869" t="s">
        <v>140</v>
      </c>
      <c r="AF1869">
        <v>14065472418</v>
      </c>
      <c r="AH1869" t="s">
        <v>4761</v>
      </c>
      <c r="AI1869" t="s">
        <v>168</v>
      </c>
      <c r="AJ1869" t="s">
        <v>588</v>
      </c>
      <c r="AK1869" t="s">
        <v>589</v>
      </c>
      <c r="AM1869" t="s">
        <v>590</v>
      </c>
      <c r="AO1869" t="s">
        <v>591</v>
      </c>
      <c r="AP1869" t="s">
        <v>592</v>
      </c>
      <c r="AQ1869" s="4">
        <v>82601</v>
      </c>
      <c r="AR1869" t="s">
        <v>140</v>
      </c>
      <c r="AT1869">
        <v>13074722105</v>
      </c>
      <c r="AV1869" t="s">
        <v>593</v>
      </c>
      <c r="AW1869" t="s">
        <v>594</v>
      </c>
      <c r="AZ1869" t="s">
        <v>334</v>
      </c>
      <c r="BA1869" t="s">
        <v>335</v>
      </c>
      <c r="BB1869" t="s">
        <v>136</v>
      </c>
      <c r="BC1869" t="s">
        <v>136</v>
      </c>
      <c r="BD1869" t="s">
        <v>148</v>
      </c>
      <c r="BE1869" t="s">
        <v>136</v>
      </c>
      <c r="BF1869" t="s">
        <v>136</v>
      </c>
      <c r="BG1869" t="s">
        <v>134</v>
      </c>
      <c r="BH1869" t="s">
        <v>136</v>
      </c>
      <c r="BN1869" t="s">
        <v>4762</v>
      </c>
      <c r="BO1869" t="s">
        <v>652</v>
      </c>
      <c r="BP1869">
        <v>6</v>
      </c>
      <c r="BQ1869">
        <v>6</v>
      </c>
      <c r="BR1869">
        <v>6</v>
      </c>
      <c r="BS1869" s="1">
        <v>44228</v>
      </c>
      <c r="BT1869" s="1">
        <v>44530</v>
      </c>
      <c r="BU1869" s="1">
        <v>44228</v>
      </c>
      <c r="BV1869" s="1">
        <v>44530</v>
      </c>
      <c r="BW1869" t="s">
        <v>134</v>
      </c>
      <c r="CH1869" s="5">
        <v>1727.75</v>
      </c>
      <c r="CI1869" t="s">
        <v>597</v>
      </c>
      <c r="CJ1869">
        <v>0</v>
      </c>
      <c r="CK1869" t="s">
        <v>1362</v>
      </c>
      <c r="CL1869" t="s">
        <v>136</v>
      </c>
      <c r="CM1869" t="s">
        <v>354</v>
      </c>
      <c r="CN1869" t="s">
        <v>945</v>
      </c>
      <c r="CO1869" s="2" t="s">
        <v>4763</v>
      </c>
      <c r="CP1869" t="s">
        <v>149</v>
      </c>
      <c r="CQ1869">
        <v>6</v>
      </c>
      <c r="CR1869">
        <v>0</v>
      </c>
      <c r="CS1869" t="s">
        <v>136</v>
      </c>
      <c r="CT1869" t="s">
        <v>134</v>
      </c>
      <c r="CU1869" t="s">
        <v>136</v>
      </c>
      <c r="CV1869" t="s">
        <v>136</v>
      </c>
      <c r="CW1869" t="s">
        <v>134</v>
      </c>
      <c r="CX1869">
        <v>50</v>
      </c>
      <c r="CY1869" t="s">
        <v>134</v>
      </c>
      <c r="CZ1869" t="s">
        <v>136</v>
      </c>
      <c r="DA1869" t="s">
        <v>134</v>
      </c>
      <c r="DB1869" t="s">
        <v>136</v>
      </c>
      <c r="DC1869" t="s">
        <v>136</v>
      </c>
      <c r="DD1869" t="s">
        <v>136</v>
      </c>
      <c r="DF1869" s="2" t="s">
        <v>4764</v>
      </c>
      <c r="DG1869" t="s">
        <v>4758</v>
      </c>
      <c r="DH1869" t="s">
        <v>4759</v>
      </c>
      <c r="DI1869" t="s">
        <v>784</v>
      </c>
      <c r="DJ1869" s="4">
        <v>59645</v>
      </c>
      <c r="DK1869" t="s">
        <v>4765</v>
      </c>
      <c r="DL1869" t="s">
        <v>136</v>
      </c>
      <c r="DM1869">
        <v>1</v>
      </c>
      <c r="DN1869" t="s">
        <v>4758</v>
      </c>
      <c r="DO1869" t="s">
        <v>4766</v>
      </c>
      <c r="DP1869" t="s">
        <v>784</v>
      </c>
      <c r="DQ1869" t="str">
        <f>"59645"</f>
        <v>59645</v>
      </c>
      <c r="DR1869" t="s">
        <v>4765</v>
      </c>
      <c r="DS1869" t="s">
        <v>2917</v>
      </c>
      <c r="DT1869">
        <v>1</v>
      </c>
      <c r="DU1869">
        <v>4</v>
      </c>
      <c r="DV1869" t="s">
        <v>136</v>
      </c>
      <c r="DW1869" t="s">
        <v>136</v>
      </c>
      <c r="DX1869" t="s">
        <v>134</v>
      </c>
      <c r="DY1869" t="s">
        <v>134</v>
      </c>
      <c r="DZ1869">
        <v>2</v>
      </c>
      <c r="EA1869" t="s">
        <v>136</v>
      </c>
      <c r="EC1869" s="5">
        <v>12.68</v>
      </c>
      <c r="ED1869" s="5">
        <v>55</v>
      </c>
      <c r="EE1869">
        <v>13074722105</v>
      </c>
      <c r="EF1869" t="s">
        <v>593</v>
      </c>
      <c r="EG1869" t="s">
        <v>148</v>
      </c>
      <c r="EH1869">
        <v>0</v>
      </c>
    </row>
    <row r="1870" spans="1:138" ht="15" customHeight="1" x14ac:dyDescent="0.35">
      <c r="A1870" t="s">
        <v>3314</v>
      </c>
      <c r="B1870" t="s">
        <v>157</v>
      </c>
      <c r="C1870" s="1">
        <v>44158.97130798611</v>
      </c>
      <c r="D1870" s="1">
        <v>44181</v>
      </c>
      <c r="E1870" t="s">
        <v>133</v>
      </c>
      <c r="F1870" t="s">
        <v>136</v>
      </c>
      <c r="G1870" t="s">
        <v>135</v>
      </c>
      <c r="H1870" t="s">
        <v>136</v>
      </c>
      <c r="I1870" t="s">
        <v>3315</v>
      </c>
      <c r="K1870" t="s">
        <v>3316</v>
      </c>
      <c r="M1870" t="s">
        <v>771</v>
      </c>
      <c r="N1870" t="s">
        <v>246</v>
      </c>
      <c r="O1870" s="4">
        <v>70535</v>
      </c>
      <c r="P1870" t="s">
        <v>140</v>
      </c>
      <c r="Q1870" t="s">
        <v>247</v>
      </c>
      <c r="R1870">
        <v>13374577878</v>
      </c>
      <c r="T1870">
        <v>112512</v>
      </c>
      <c r="U1870" t="s">
        <v>3317</v>
      </c>
      <c r="V1870" t="s">
        <v>3318</v>
      </c>
      <c r="W1870" t="s">
        <v>3319</v>
      </c>
      <c r="X1870" t="s">
        <v>3052</v>
      </c>
      <c r="Y1870" t="s">
        <v>3316</v>
      </c>
      <c r="AA1870" t="s">
        <v>771</v>
      </c>
      <c r="AB1870" t="s">
        <v>246</v>
      </c>
      <c r="AC1870" s="4">
        <v>70535</v>
      </c>
      <c r="AD1870" t="s">
        <v>140</v>
      </c>
      <c r="AE1870" t="s">
        <v>252</v>
      </c>
      <c r="AF1870">
        <v>13374577878</v>
      </c>
      <c r="AH1870" t="s">
        <v>3320</v>
      </c>
      <c r="AI1870" t="s">
        <v>168</v>
      </c>
      <c r="AJ1870" t="s">
        <v>254</v>
      </c>
      <c r="AK1870" t="s">
        <v>255</v>
      </c>
      <c r="AL1870" t="s">
        <v>256</v>
      </c>
      <c r="AM1870" t="s">
        <v>257</v>
      </c>
      <c r="AO1870" t="s">
        <v>258</v>
      </c>
      <c r="AP1870" t="s">
        <v>246</v>
      </c>
      <c r="AQ1870" s="4">
        <v>70760</v>
      </c>
      <c r="AR1870" t="s">
        <v>140</v>
      </c>
      <c r="AS1870" t="s">
        <v>351</v>
      </c>
      <c r="AT1870">
        <v>12256387218</v>
      </c>
      <c r="AV1870" t="s">
        <v>260</v>
      </c>
      <c r="AW1870" t="s">
        <v>261</v>
      </c>
      <c r="AZ1870" t="s">
        <v>334</v>
      </c>
      <c r="BA1870" t="s">
        <v>335</v>
      </c>
      <c r="BB1870" t="s">
        <v>136</v>
      </c>
      <c r="BC1870" t="s">
        <v>136</v>
      </c>
      <c r="BD1870" t="s">
        <v>148</v>
      </c>
      <c r="BE1870" t="s">
        <v>136</v>
      </c>
      <c r="BF1870" t="s">
        <v>136</v>
      </c>
      <c r="BG1870" t="s">
        <v>134</v>
      </c>
      <c r="BH1870" t="s">
        <v>136</v>
      </c>
      <c r="BN1870" t="s">
        <v>3321</v>
      </c>
      <c r="BO1870" t="s">
        <v>3322</v>
      </c>
      <c r="BP1870">
        <v>2</v>
      </c>
      <c r="BQ1870">
        <v>2</v>
      </c>
      <c r="BR1870">
        <v>2</v>
      </c>
      <c r="BS1870" s="1">
        <v>44211</v>
      </c>
      <c r="BT1870" s="1">
        <v>44515</v>
      </c>
      <c r="BU1870" s="1">
        <v>44211</v>
      </c>
      <c r="BV1870" s="1">
        <v>44515</v>
      </c>
      <c r="BW1870" t="s">
        <v>136</v>
      </c>
      <c r="BX1870">
        <v>40</v>
      </c>
      <c r="BY1870">
        <v>0</v>
      </c>
      <c r="BZ1870">
        <v>8</v>
      </c>
      <c r="CA1870">
        <v>8</v>
      </c>
      <c r="CB1870">
        <v>8</v>
      </c>
      <c r="CC1870">
        <v>8</v>
      </c>
      <c r="CD1870">
        <v>8</v>
      </c>
      <c r="CE1870">
        <v>0</v>
      </c>
      <c r="CF1870" t="str">
        <f>"7:00 AM"</f>
        <v>7:00 AM</v>
      </c>
      <c r="CG1870" t="str">
        <f>"4:00 PM"</f>
        <v>4:00 PM</v>
      </c>
      <c r="CH1870" s="5">
        <v>11.83</v>
      </c>
      <c r="CI1870" t="s">
        <v>146</v>
      </c>
      <c r="CL1870" t="s">
        <v>134</v>
      </c>
      <c r="CM1870" t="s">
        <v>147</v>
      </c>
      <c r="CN1870" t="s">
        <v>148</v>
      </c>
      <c r="CO1870" t="s">
        <v>266</v>
      </c>
      <c r="CP1870" t="s">
        <v>149</v>
      </c>
      <c r="CQ1870">
        <v>3</v>
      </c>
      <c r="CR1870">
        <v>0</v>
      </c>
      <c r="CS1870" t="s">
        <v>136</v>
      </c>
      <c r="CT1870" t="s">
        <v>136</v>
      </c>
      <c r="CU1870" t="s">
        <v>136</v>
      </c>
      <c r="CV1870" t="s">
        <v>134</v>
      </c>
      <c r="CW1870" t="s">
        <v>134</v>
      </c>
      <c r="CX1870">
        <v>50</v>
      </c>
      <c r="CY1870" t="s">
        <v>134</v>
      </c>
      <c r="CZ1870" t="s">
        <v>134</v>
      </c>
      <c r="DA1870" t="s">
        <v>134</v>
      </c>
      <c r="DB1870" t="s">
        <v>134</v>
      </c>
      <c r="DC1870" t="s">
        <v>134</v>
      </c>
      <c r="DD1870" t="s">
        <v>136</v>
      </c>
      <c r="DF1870" t="s">
        <v>267</v>
      </c>
      <c r="DG1870" t="s">
        <v>3316</v>
      </c>
      <c r="DH1870" t="s">
        <v>771</v>
      </c>
      <c r="DI1870" t="s">
        <v>246</v>
      </c>
      <c r="DJ1870" s="4">
        <v>70535</v>
      </c>
      <c r="DK1870" t="s">
        <v>268</v>
      </c>
      <c r="DL1870" t="s">
        <v>134</v>
      </c>
      <c r="DM1870">
        <v>5</v>
      </c>
      <c r="DN1870" t="s">
        <v>3323</v>
      </c>
      <c r="DO1870" t="s">
        <v>771</v>
      </c>
      <c r="DP1870" t="s">
        <v>246</v>
      </c>
      <c r="DQ1870" t="str">
        <f>"70535"</f>
        <v>70535</v>
      </c>
      <c r="DR1870" t="s">
        <v>268</v>
      </c>
      <c r="DS1870" t="s">
        <v>3324</v>
      </c>
      <c r="DT1870">
        <v>1</v>
      </c>
      <c r="DU1870">
        <v>3</v>
      </c>
      <c r="DV1870" t="s">
        <v>134</v>
      </c>
      <c r="DW1870" t="s">
        <v>134</v>
      </c>
      <c r="DX1870" t="s">
        <v>134</v>
      </c>
      <c r="DY1870" t="s">
        <v>136</v>
      </c>
      <c r="DZ1870">
        <v>1</v>
      </c>
      <c r="EA1870" t="s">
        <v>136</v>
      </c>
      <c r="EC1870" s="5">
        <v>12.68</v>
      </c>
      <c r="ED1870" s="5">
        <v>55</v>
      </c>
      <c r="EE1870">
        <v>13374577878</v>
      </c>
      <c r="EF1870" t="s">
        <v>148</v>
      </c>
      <c r="EG1870" t="s">
        <v>271</v>
      </c>
      <c r="EH1870">
        <v>3</v>
      </c>
    </row>
    <row r="1871" spans="1:138" ht="15" customHeight="1" x14ac:dyDescent="0.35">
      <c r="A1871" t="s">
        <v>25598</v>
      </c>
      <c r="B1871" t="s">
        <v>157</v>
      </c>
      <c r="C1871" s="1">
        <v>44158.348383217592</v>
      </c>
      <c r="D1871" s="1">
        <v>44181</v>
      </c>
      <c r="E1871" t="s">
        <v>579</v>
      </c>
      <c r="F1871" t="s">
        <v>136</v>
      </c>
      <c r="G1871" t="s">
        <v>135</v>
      </c>
      <c r="H1871" t="s">
        <v>136</v>
      </c>
      <c r="I1871" t="s">
        <v>25599</v>
      </c>
      <c r="K1871" t="s">
        <v>25600</v>
      </c>
      <c r="M1871" t="s">
        <v>1146</v>
      </c>
      <c r="N1871" t="s">
        <v>744</v>
      </c>
      <c r="O1871" s="4">
        <v>40361</v>
      </c>
      <c r="P1871" t="s">
        <v>140</v>
      </c>
      <c r="R1871">
        <v>18596210745</v>
      </c>
      <c r="T1871">
        <v>11292</v>
      </c>
      <c r="U1871" t="s">
        <v>25601</v>
      </c>
      <c r="V1871" t="s">
        <v>2163</v>
      </c>
      <c r="X1871" t="s">
        <v>164</v>
      </c>
      <c r="Y1871" t="s">
        <v>25602</v>
      </c>
      <c r="AA1871" t="s">
        <v>1146</v>
      </c>
      <c r="AB1871" t="s">
        <v>744</v>
      </c>
      <c r="AC1871" s="4">
        <v>40361</v>
      </c>
      <c r="AD1871" t="s">
        <v>140</v>
      </c>
      <c r="AF1871">
        <v>18596210745</v>
      </c>
      <c r="AH1871" t="s">
        <v>155</v>
      </c>
      <c r="AI1871" t="s">
        <v>168</v>
      </c>
      <c r="AJ1871" t="s">
        <v>749</v>
      </c>
      <c r="AK1871" t="s">
        <v>750</v>
      </c>
      <c r="AM1871" t="s">
        <v>751</v>
      </c>
      <c r="AO1871" t="s">
        <v>752</v>
      </c>
      <c r="AP1871" t="s">
        <v>744</v>
      </c>
      <c r="AQ1871" s="4">
        <v>40508</v>
      </c>
      <c r="AR1871" t="s">
        <v>140</v>
      </c>
      <c r="AT1871">
        <v>18592337845</v>
      </c>
      <c r="AV1871" t="s">
        <v>753</v>
      </c>
      <c r="AW1871" t="s">
        <v>754</v>
      </c>
      <c r="AY1871" t="s">
        <v>155</v>
      </c>
      <c r="AZ1871" t="s">
        <v>334</v>
      </c>
      <c r="BA1871" t="s">
        <v>335</v>
      </c>
      <c r="BB1871" t="s">
        <v>136</v>
      </c>
      <c r="BC1871" t="s">
        <v>136</v>
      </c>
      <c r="BD1871" t="s">
        <v>148</v>
      </c>
      <c r="BE1871" t="s">
        <v>136</v>
      </c>
      <c r="BF1871" t="s">
        <v>136</v>
      </c>
      <c r="BG1871" t="s">
        <v>134</v>
      </c>
      <c r="BH1871" t="s">
        <v>136</v>
      </c>
      <c r="BN1871" t="s">
        <v>25603</v>
      </c>
      <c r="BO1871" t="s">
        <v>756</v>
      </c>
      <c r="BP1871">
        <v>2</v>
      </c>
      <c r="BQ1871">
        <v>2</v>
      </c>
      <c r="BR1871">
        <v>2</v>
      </c>
      <c r="BS1871" s="1">
        <v>44228</v>
      </c>
      <c r="BT1871" s="1">
        <v>44531</v>
      </c>
      <c r="BU1871" s="1">
        <v>44228</v>
      </c>
      <c r="BV1871" s="1">
        <v>44531</v>
      </c>
      <c r="BW1871" t="s">
        <v>136</v>
      </c>
      <c r="BX1871">
        <v>40</v>
      </c>
      <c r="BY1871">
        <v>0</v>
      </c>
      <c r="BZ1871">
        <v>8</v>
      </c>
      <c r="CA1871">
        <v>8</v>
      </c>
      <c r="CB1871">
        <v>8</v>
      </c>
      <c r="CC1871">
        <v>8</v>
      </c>
      <c r="CD1871">
        <v>8</v>
      </c>
      <c r="CE1871">
        <v>0</v>
      </c>
      <c r="CF1871" t="str">
        <f>"7:00 AM"</f>
        <v>7:00 AM</v>
      </c>
      <c r="CG1871" t="str">
        <f>"4:00 PM"</f>
        <v>4:00 PM</v>
      </c>
      <c r="CH1871" s="5">
        <v>12.4</v>
      </c>
      <c r="CI1871" t="s">
        <v>146</v>
      </c>
      <c r="CL1871" t="s">
        <v>136</v>
      </c>
      <c r="CM1871" t="s">
        <v>147</v>
      </c>
      <c r="CN1871" t="s">
        <v>148</v>
      </c>
      <c r="CO1871" t="s">
        <v>757</v>
      </c>
      <c r="CP1871" t="s">
        <v>149</v>
      </c>
      <c r="CQ1871">
        <v>0</v>
      </c>
      <c r="CR1871">
        <v>0</v>
      </c>
      <c r="CS1871" t="s">
        <v>136</v>
      </c>
      <c r="CT1871" t="s">
        <v>136</v>
      </c>
      <c r="CU1871" t="s">
        <v>134</v>
      </c>
      <c r="CV1871" t="s">
        <v>134</v>
      </c>
      <c r="CW1871" t="s">
        <v>136</v>
      </c>
      <c r="CY1871" t="s">
        <v>134</v>
      </c>
      <c r="CZ1871" t="s">
        <v>136</v>
      </c>
      <c r="DA1871" t="s">
        <v>136</v>
      </c>
      <c r="DB1871" t="s">
        <v>136</v>
      </c>
      <c r="DC1871" t="s">
        <v>134</v>
      </c>
      <c r="DD1871" t="s">
        <v>136</v>
      </c>
      <c r="DF1871" t="s">
        <v>758</v>
      </c>
      <c r="DG1871" t="s">
        <v>25602</v>
      </c>
      <c r="DH1871" t="s">
        <v>25604</v>
      </c>
      <c r="DI1871" t="s">
        <v>744</v>
      </c>
      <c r="DJ1871" s="4">
        <v>40361</v>
      </c>
      <c r="DK1871" t="s">
        <v>14677</v>
      </c>
      <c r="DL1871" t="s">
        <v>136</v>
      </c>
      <c r="DM1871">
        <v>1</v>
      </c>
      <c r="DN1871" t="s">
        <v>25605</v>
      </c>
      <c r="DO1871" t="s">
        <v>743</v>
      </c>
      <c r="DP1871" t="s">
        <v>744</v>
      </c>
      <c r="DQ1871" t="str">
        <f>"40356"</f>
        <v>40356</v>
      </c>
      <c r="DR1871" t="s">
        <v>759</v>
      </c>
      <c r="DS1871" t="s">
        <v>763</v>
      </c>
      <c r="DT1871">
        <v>1</v>
      </c>
      <c r="DU1871">
        <v>2</v>
      </c>
      <c r="DV1871" t="s">
        <v>134</v>
      </c>
      <c r="DW1871" t="s">
        <v>134</v>
      </c>
      <c r="DX1871" t="s">
        <v>134</v>
      </c>
      <c r="DY1871" t="s">
        <v>136</v>
      </c>
      <c r="DZ1871">
        <v>1</v>
      </c>
      <c r="EA1871" t="s">
        <v>136</v>
      </c>
      <c r="EC1871" s="5">
        <v>12.68</v>
      </c>
      <c r="ED1871" s="5">
        <v>55</v>
      </c>
      <c r="EE1871">
        <v>18596210745</v>
      </c>
      <c r="EF1871" t="s">
        <v>148</v>
      </c>
      <c r="EG1871" t="s">
        <v>764</v>
      </c>
      <c r="EH1871">
        <v>0</v>
      </c>
    </row>
    <row r="1872" spans="1:138" ht="15" customHeight="1" x14ac:dyDescent="0.35">
      <c r="A1872" t="s">
        <v>15894</v>
      </c>
      <c r="B1872" t="s">
        <v>157</v>
      </c>
      <c r="C1872" s="1">
        <v>44158.612218402777</v>
      </c>
      <c r="D1872" s="1">
        <v>44181</v>
      </c>
      <c r="E1872" t="s">
        <v>133</v>
      </c>
      <c r="F1872" t="s">
        <v>136</v>
      </c>
      <c r="G1872" t="s">
        <v>135</v>
      </c>
      <c r="H1872" t="s">
        <v>136</v>
      </c>
      <c r="I1872" t="s">
        <v>15895</v>
      </c>
      <c r="K1872" t="s">
        <v>15896</v>
      </c>
      <c r="M1872" t="s">
        <v>2071</v>
      </c>
      <c r="N1872" t="s">
        <v>893</v>
      </c>
      <c r="O1872" s="4">
        <v>14589</v>
      </c>
      <c r="P1872" t="s">
        <v>140</v>
      </c>
      <c r="R1872">
        <v>13155735571</v>
      </c>
      <c r="T1872">
        <v>111331</v>
      </c>
      <c r="U1872" t="s">
        <v>2518</v>
      </c>
      <c r="V1872" t="s">
        <v>4976</v>
      </c>
      <c r="X1872" t="s">
        <v>5818</v>
      </c>
      <c r="Y1872" t="s">
        <v>15896</v>
      </c>
      <c r="AA1872" t="s">
        <v>2071</v>
      </c>
      <c r="AB1872" t="s">
        <v>893</v>
      </c>
      <c r="AC1872" s="4">
        <v>14589</v>
      </c>
      <c r="AD1872" t="s">
        <v>140</v>
      </c>
      <c r="AF1872">
        <v>13155735571</v>
      </c>
      <c r="AH1872" t="s">
        <v>5819</v>
      </c>
      <c r="AZ1872" t="s">
        <v>4549</v>
      </c>
      <c r="BA1872" t="s">
        <v>4550</v>
      </c>
      <c r="BB1872" t="s">
        <v>136</v>
      </c>
      <c r="BC1872" t="s">
        <v>136</v>
      </c>
      <c r="BD1872" t="s">
        <v>148</v>
      </c>
      <c r="BE1872" t="s">
        <v>136</v>
      </c>
      <c r="BF1872" t="s">
        <v>136</v>
      </c>
      <c r="BG1872" t="s">
        <v>134</v>
      </c>
      <c r="BH1872" t="s">
        <v>136</v>
      </c>
      <c r="BN1872" t="s">
        <v>15897</v>
      </c>
      <c r="BO1872" t="s">
        <v>15898</v>
      </c>
      <c r="BP1872">
        <v>1</v>
      </c>
      <c r="BQ1872">
        <v>1</v>
      </c>
      <c r="BR1872">
        <v>1</v>
      </c>
      <c r="BS1872" s="1">
        <v>44213</v>
      </c>
      <c r="BT1872" s="1">
        <v>44515</v>
      </c>
      <c r="BU1872" s="1">
        <v>44213</v>
      </c>
      <c r="BV1872" s="1">
        <v>44515</v>
      </c>
      <c r="BW1872" t="s">
        <v>136</v>
      </c>
      <c r="BX1872">
        <v>45</v>
      </c>
      <c r="BY1872">
        <v>0</v>
      </c>
      <c r="BZ1872">
        <v>8</v>
      </c>
      <c r="CA1872">
        <v>8</v>
      </c>
      <c r="CB1872">
        <v>8</v>
      </c>
      <c r="CC1872">
        <v>8</v>
      </c>
      <c r="CD1872">
        <v>8</v>
      </c>
      <c r="CE1872">
        <v>5</v>
      </c>
      <c r="CF1872" t="str">
        <f>"8:00 AM"</f>
        <v>8:00 AM</v>
      </c>
      <c r="CG1872" t="str">
        <f>"4:00 PM"</f>
        <v>4:00 PM</v>
      </c>
      <c r="CH1872" s="5">
        <v>14.29</v>
      </c>
      <c r="CI1872" t="s">
        <v>146</v>
      </c>
      <c r="CL1872" t="s">
        <v>136</v>
      </c>
      <c r="CM1872" t="s">
        <v>147</v>
      </c>
      <c r="CN1872" t="s">
        <v>148</v>
      </c>
      <c r="CO1872" t="s">
        <v>5820</v>
      </c>
      <c r="CP1872" t="s">
        <v>149</v>
      </c>
      <c r="CQ1872">
        <v>6</v>
      </c>
      <c r="CR1872">
        <v>0</v>
      </c>
      <c r="CS1872" t="s">
        <v>136</v>
      </c>
      <c r="CT1872" t="s">
        <v>136</v>
      </c>
      <c r="CU1872" t="s">
        <v>136</v>
      </c>
      <c r="CV1872" t="s">
        <v>136</v>
      </c>
      <c r="CW1872" t="s">
        <v>134</v>
      </c>
      <c r="CX1872">
        <v>60</v>
      </c>
      <c r="CY1872" t="s">
        <v>134</v>
      </c>
      <c r="CZ1872" t="s">
        <v>134</v>
      </c>
      <c r="DA1872" t="s">
        <v>134</v>
      </c>
      <c r="DB1872" t="s">
        <v>134</v>
      </c>
      <c r="DC1872" t="s">
        <v>134</v>
      </c>
      <c r="DD1872" t="s">
        <v>134</v>
      </c>
      <c r="DE1872">
        <v>10</v>
      </c>
      <c r="DF1872" t="s">
        <v>15899</v>
      </c>
      <c r="DG1872" t="s">
        <v>15896</v>
      </c>
      <c r="DH1872" t="s">
        <v>2071</v>
      </c>
      <c r="DI1872" t="s">
        <v>893</v>
      </c>
      <c r="DJ1872" s="4">
        <v>14589</v>
      </c>
      <c r="DK1872" t="s">
        <v>1039</v>
      </c>
      <c r="DL1872" t="s">
        <v>136</v>
      </c>
      <c r="DM1872">
        <v>1</v>
      </c>
      <c r="DN1872" t="s">
        <v>15900</v>
      </c>
      <c r="DO1872" t="s">
        <v>15901</v>
      </c>
      <c r="DP1872" t="s">
        <v>893</v>
      </c>
      <c r="DQ1872" t="str">
        <f>"14551"</f>
        <v>14551</v>
      </c>
      <c r="DR1872" t="s">
        <v>1039</v>
      </c>
      <c r="DS1872" t="s">
        <v>5822</v>
      </c>
      <c r="DT1872">
        <v>1</v>
      </c>
      <c r="DU1872">
        <v>8</v>
      </c>
      <c r="DV1872" t="s">
        <v>134</v>
      </c>
      <c r="DW1872" t="s">
        <v>134</v>
      </c>
      <c r="DX1872" t="s">
        <v>134</v>
      </c>
      <c r="DY1872" t="s">
        <v>136</v>
      </c>
      <c r="DZ1872">
        <v>1</v>
      </c>
      <c r="EA1872" t="s">
        <v>136</v>
      </c>
      <c r="EC1872" s="5">
        <v>12.68</v>
      </c>
      <c r="ED1872" s="5">
        <v>55</v>
      </c>
      <c r="EE1872">
        <v>15857558840</v>
      </c>
      <c r="EF1872" t="s">
        <v>5819</v>
      </c>
      <c r="EG1872" t="s">
        <v>148</v>
      </c>
      <c r="EH1872">
        <v>0</v>
      </c>
    </row>
    <row r="1873" spans="1:138" ht="15" customHeight="1" x14ac:dyDescent="0.35">
      <c r="A1873" t="s">
        <v>23264</v>
      </c>
      <c r="B1873" t="s">
        <v>157</v>
      </c>
      <c r="C1873" s="1">
        <v>44158.717762037035</v>
      </c>
      <c r="D1873" s="1">
        <v>44181</v>
      </c>
      <c r="E1873" t="s">
        <v>133</v>
      </c>
      <c r="F1873" t="s">
        <v>136</v>
      </c>
      <c r="G1873" t="s">
        <v>135</v>
      </c>
      <c r="H1873" t="s">
        <v>136</v>
      </c>
      <c r="I1873" t="s">
        <v>23265</v>
      </c>
      <c r="K1873" t="s">
        <v>23266</v>
      </c>
      <c r="M1873" t="s">
        <v>23267</v>
      </c>
      <c r="N1873" t="s">
        <v>720</v>
      </c>
      <c r="O1873" s="4">
        <v>39465</v>
      </c>
      <c r="P1873" t="s">
        <v>140</v>
      </c>
      <c r="R1873">
        <v>16015833521</v>
      </c>
      <c r="T1873">
        <v>112910</v>
      </c>
      <c r="U1873" t="s">
        <v>2219</v>
      </c>
      <c r="V1873" t="s">
        <v>373</v>
      </c>
      <c r="X1873" t="s">
        <v>23268</v>
      </c>
      <c r="Y1873" t="s">
        <v>23266</v>
      </c>
      <c r="AA1873" t="s">
        <v>23267</v>
      </c>
      <c r="AB1873" t="s">
        <v>720</v>
      </c>
      <c r="AC1873" s="4">
        <v>39465</v>
      </c>
      <c r="AD1873" t="s">
        <v>140</v>
      </c>
      <c r="AF1873">
        <v>16015833521</v>
      </c>
      <c r="AH1873" t="s">
        <v>148</v>
      </c>
      <c r="AI1873" t="s">
        <v>168</v>
      </c>
      <c r="AJ1873" t="s">
        <v>456</v>
      </c>
      <c r="AK1873" t="s">
        <v>457</v>
      </c>
      <c r="AM1873" t="s">
        <v>458</v>
      </c>
      <c r="AO1873" t="s">
        <v>459</v>
      </c>
      <c r="AP1873" t="s">
        <v>460</v>
      </c>
      <c r="AQ1873" s="4">
        <v>73737</v>
      </c>
      <c r="AR1873" t="s">
        <v>140</v>
      </c>
      <c r="AT1873">
        <v>15802274747</v>
      </c>
      <c r="AV1873" t="s">
        <v>461</v>
      </c>
      <c r="AW1873" t="s">
        <v>462</v>
      </c>
      <c r="AZ1873" t="s">
        <v>334</v>
      </c>
      <c r="BA1873" t="s">
        <v>335</v>
      </c>
      <c r="BB1873" t="s">
        <v>136</v>
      </c>
      <c r="BC1873" t="s">
        <v>136</v>
      </c>
      <c r="BD1873" t="s">
        <v>148</v>
      </c>
      <c r="BE1873" t="s">
        <v>136</v>
      </c>
      <c r="BF1873" t="s">
        <v>136</v>
      </c>
      <c r="BG1873" t="s">
        <v>134</v>
      </c>
      <c r="BH1873" t="s">
        <v>136</v>
      </c>
      <c r="BN1873" t="s">
        <v>23269</v>
      </c>
      <c r="BO1873" t="s">
        <v>464</v>
      </c>
      <c r="BP1873">
        <v>2</v>
      </c>
      <c r="BQ1873">
        <v>2</v>
      </c>
      <c r="BR1873">
        <v>2</v>
      </c>
      <c r="BS1873" s="1">
        <v>44216</v>
      </c>
      <c r="BT1873" s="1">
        <v>44474</v>
      </c>
      <c r="BU1873" s="1">
        <v>44216</v>
      </c>
      <c r="BV1873" s="1">
        <v>44474</v>
      </c>
      <c r="BW1873" t="s">
        <v>136</v>
      </c>
      <c r="BX1873">
        <v>45</v>
      </c>
      <c r="BY1873">
        <v>0</v>
      </c>
      <c r="BZ1873">
        <v>8</v>
      </c>
      <c r="CA1873">
        <v>8</v>
      </c>
      <c r="CB1873">
        <v>8</v>
      </c>
      <c r="CC1873">
        <v>8</v>
      </c>
      <c r="CD1873">
        <v>8</v>
      </c>
      <c r="CE1873">
        <v>5</v>
      </c>
      <c r="CF1873" t="str">
        <f>"8:00 AM"</f>
        <v>8:00 AM</v>
      </c>
      <c r="CG1873" t="str">
        <f>"5:00 PM"</f>
        <v>5:00 PM</v>
      </c>
      <c r="CH1873" s="5">
        <v>11.83</v>
      </c>
      <c r="CI1873" t="s">
        <v>146</v>
      </c>
      <c r="CL1873" t="s">
        <v>136</v>
      </c>
      <c r="CM1873" t="s">
        <v>312</v>
      </c>
      <c r="CN1873" t="s">
        <v>148</v>
      </c>
      <c r="CO1873" t="s">
        <v>465</v>
      </c>
      <c r="CP1873" t="s">
        <v>149</v>
      </c>
      <c r="CQ1873">
        <v>3</v>
      </c>
      <c r="CR1873">
        <v>0</v>
      </c>
      <c r="CS1873" t="s">
        <v>136</v>
      </c>
      <c r="CT1873" t="s">
        <v>134</v>
      </c>
      <c r="CU1873" t="s">
        <v>136</v>
      </c>
      <c r="CV1873" t="s">
        <v>134</v>
      </c>
      <c r="CW1873" t="s">
        <v>134</v>
      </c>
      <c r="CX1873">
        <v>75</v>
      </c>
      <c r="CY1873" t="s">
        <v>134</v>
      </c>
      <c r="CZ1873" t="s">
        <v>134</v>
      </c>
      <c r="DA1873" t="s">
        <v>134</v>
      </c>
      <c r="DB1873" t="s">
        <v>136</v>
      </c>
      <c r="DC1873" t="s">
        <v>134</v>
      </c>
      <c r="DD1873" t="s">
        <v>136</v>
      </c>
      <c r="DF1873" t="s">
        <v>466</v>
      </c>
      <c r="DG1873" t="s">
        <v>23266</v>
      </c>
      <c r="DH1873" t="s">
        <v>23267</v>
      </c>
      <c r="DI1873" t="s">
        <v>720</v>
      </c>
      <c r="DJ1873" s="4">
        <v>39465</v>
      </c>
      <c r="DK1873" t="s">
        <v>8937</v>
      </c>
      <c r="DL1873" t="s">
        <v>136</v>
      </c>
      <c r="DM1873">
        <v>1</v>
      </c>
      <c r="DN1873" t="s">
        <v>23266</v>
      </c>
      <c r="DO1873" t="s">
        <v>23267</v>
      </c>
      <c r="DP1873" t="s">
        <v>720</v>
      </c>
      <c r="DQ1873" t="str">
        <f>"39465"</f>
        <v>39465</v>
      </c>
      <c r="DR1873" t="s">
        <v>8937</v>
      </c>
      <c r="DS1873" t="s">
        <v>551</v>
      </c>
      <c r="DT1873">
        <v>1</v>
      </c>
      <c r="DU1873">
        <v>2</v>
      </c>
      <c r="DV1873" t="s">
        <v>134</v>
      </c>
      <c r="DW1873" t="s">
        <v>134</v>
      </c>
      <c r="DX1873" t="s">
        <v>134</v>
      </c>
      <c r="DY1873" t="s">
        <v>136</v>
      </c>
      <c r="DZ1873">
        <v>1</v>
      </c>
      <c r="EA1873" t="s">
        <v>136</v>
      </c>
      <c r="EC1873" s="5">
        <v>12.68</v>
      </c>
      <c r="ED1873" s="5">
        <v>55</v>
      </c>
      <c r="EE1873">
        <v>16015833521</v>
      </c>
      <c r="EF1873" t="s">
        <v>23270</v>
      </c>
      <c r="EG1873" t="s">
        <v>148</v>
      </c>
      <c r="EH1873">
        <v>0</v>
      </c>
    </row>
    <row r="1874" spans="1:138" ht="15" customHeight="1" x14ac:dyDescent="0.35">
      <c r="A1874" t="s">
        <v>16755</v>
      </c>
      <c r="B1874" t="s">
        <v>157</v>
      </c>
      <c r="C1874" s="1">
        <v>44158.756002083333</v>
      </c>
      <c r="D1874" s="1">
        <v>44181</v>
      </c>
      <c r="E1874" t="s">
        <v>1298</v>
      </c>
      <c r="F1874" t="s">
        <v>136</v>
      </c>
      <c r="G1874" t="s">
        <v>135</v>
      </c>
      <c r="H1874" t="s">
        <v>136</v>
      </c>
      <c r="I1874" t="s">
        <v>16756</v>
      </c>
      <c r="K1874" t="s">
        <v>16757</v>
      </c>
      <c r="M1874" t="s">
        <v>16758</v>
      </c>
      <c r="N1874" t="s">
        <v>1114</v>
      </c>
      <c r="O1874" s="4">
        <v>98812</v>
      </c>
      <c r="P1874" t="s">
        <v>140</v>
      </c>
      <c r="R1874">
        <v>15094490166</v>
      </c>
      <c r="T1874">
        <v>111331</v>
      </c>
      <c r="U1874" t="s">
        <v>16759</v>
      </c>
      <c r="V1874" t="s">
        <v>1437</v>
      </c>
      <c r="X1874" t="s">
        <v>1157</v>
      </c>
      <c r="Y1874" t="s">
        <v>16757</v>
      </c>
      <c r="AA1874" t="s">
        <v>4155</v>
      </c>
      <c r="AB1874" t="s">
        <v>1114</v>
      </c>
      <c r="AC1874" s="4">
        <v>98812</v>
      </c>
      <c r="AD1874" t="s">
        <v>140</v>
      </c>
      <c r="AE1874" t="s">
        <v>16760</v>
      </c>
      <c r="AF1874">
        <v>15094490166</v>
      </c>
      <c r="AH1874" t="s">
        <v>1117</v>
      </c>
      <c r="AI1874" t="s">
        <v>168</v>
      </c>
      <c r="AJ1874" t="s">
        <v>1118</v>
      </c>
      <c r="AK1874" t="s">
        <v>1119</v>
      </c>
      <c r="AM1874" t="s">
        <v>1120</v>
      </c>
      <c r="AN1874" t="s">
        <v>1121</v>
      </c>
      <c r="AO1874" t="s">
        <v>1122</v>
      </c>
      <c r="AP1874" t="s">
        <v>1114</v>
      </c>
      <c r="AQ1874" s="4">
        <v>98516</v>
      </c>
      <c r="AR1874" t="s">
        <v>140</v>
      </c>
      <c r="AS1874" t="s">
        <v>2752</v>
      </c>
      <c r="AT1874">
        <v>15093790984</v>
      </c>
      <c r="AV1874" t="s">
        <v>1117</v>
      </c>
      <c r="AW1874" t="s">
        <v>1123</v>
      </c>
      <c r="AZ1874" t="s">
        <v>175</v>
      </c>
      <c r="BA1874" t="s">
        <v>176</v>
      </c>
      <c r="BB1874" t="s">
        <v>136</v>
      </c>
      <c r="BC1874" t="s">
        <v>136</v>
      </c>
      <c r="BD1874" t="s">
        <v>148</v>
      </c>
      <c r="BE1874" t="s">
        <v>136</v>
      </c>
      <c r="BF1874" t="s">
        <v>136</v>
      </c>
      <c r="BG1874" t="s">
        <v>134</v>
      </c>
      <c r="BH1874" t="s">
        <v>136</v>
      </c>
      <c r="BN1874" t="s">
        <v>16761</v>
      </c>
      <c r="BO1874" t="s">
        <v>1124</v>
      </c>
      <c r="BP1874">
        <v>6</v>
      </c>
      <c r="BQ1874">
        <v>6</v>
      </c>
      <c r="BR1874">
        <v>6</v>
      </c>
      <c r="BS1874" s="1">
        <v>44228</v>
      </c>
      <c r="BT1874" s="1">
        <v>44484</v>
      </c>
      <c r="BU1874" s="1">
        <v>44228</v>
      </c>
      <c r="BV1874" s="1">
        <v>44484</v>
      </c>
      <c r="BW1874" t="s">
        <v>136</v>
      </c>
      <c r="BX1874">
        <v>35</v>
      </c>
      <c r="BY1874">
        <v>0</v>
      </c>
      <c r="BZ1874">
        <v>6</v>
      </c>
      <c r="CA1874">
        <v>6</v>
      </c>
      <c r="CB1874">
        <v>6</v>
      </c>
      <c r="CC1874">
        <v>6</v>
      </c>
      <c r="CD1874">
        <v>6</v>
      </c>
      <c r="CE1874">
        <v>5</v>
      </c>
      <c r="CF1874" t="str">
        <f>"7:00 AM"</f>
        <v>7:00 AM</v>
      </c>
      <c r="CG1874" t="str">
        <f>"1:30 PM"</f>
        <v>1:30 PM</v>
      </c>
      <c r="CH1874" s="5">
        <v>15.83</v>
      </c>
      <c r="CI1874" t="s">
        <v>146</v>
      </c>
      <c r="CL1874" t="s">
        <v>134</v>
      </c>
      <c r="CM1874" t="s">
        <v>312</v>
      </c>
      <c r="CN1874" t="s">
        <v>148</v>
      </c>
      <c r="CO1874" t="s">
        <v>3283</v>
      </c>
      <c r="CP1874" t="s">
        <v>149</v>
      </c>
      <c r="CQ1874">
        <v>3</v>
      </c>
      <c r="CR1874">
        <v>0</v>
      </c>
      <c r="CS1874" t="s">
        <v>136</v>
      </c>
      <c r="CT1874" t="s">
        <v>136</v>
      </c>
      <c r="CU1874" t="s">
        <v>136</v>
      </c>
      <c r="CV1874" t="s">
        <v>136</v>
      </c>
      <c r="CW1874" t="s">
        <v>134</v>
      </c>
      <c r="CX1874">
        <v>60</v>
      </c>
      <c r="CY1874" t="s">
        <v>134</v>
      </c>
      <c r="CZ1874" t="s">
        <v>134</v>
      </c>
      <c r="DA1874" t="s">
        <v>134</v>
      </c>
      <c r="DB1874" t="s">
        <v>134</v>
      </c>
      <c r="DC1874" t="s">
        <v>134</v>
      </c>
      <c r="DD1874" t="s">
        <v>136</v>
      </c>
      <c r="DF1874" s="2" t="s">
        <v>16762</v>
      </c>
      <c r="DG1874" t="s">
        <v>16757</v>
      </c>
      <c r="DH1874" t="s">
        <v>4155</v>
      </c>
      <c r="DI1874" t="s">
        <v>1114</v>
      </c>
      <c r="DJ1874" s="4">
        <v>98812</v>
      </c>
      <c r="DK1874" t="s">
        <v>4156</v>
      </c>
      <c r="DL1874" t="s">
        <v>134</v>
      </c>
      <c r="DM1874">
        <v>2</v>
      </c>
      <c r="DN1874" t="s">
        <v>16763</v>
      </c>
      <c r="DO1874" t="s">
        <v>16764</v>
      </c>
      <c r="DP1874" t="s">
        <v>1114</v>
      </c>
      <c r="DQ1874" t="str">
        <f>"98840"</f>
        <v>98840</v>
      </c>
      <c r="DR1874" t="s">
        <v>4156</v>
      </c>
      <c r="DS1874" t="s">
        <v>16765</v>
      </c>
      <c r="DT1874">
        <v>16</v>
      </c>
      <c r="DU1874">
        <v>160</v>
      </c>
      <c r="DV1874" t="s">
        <v>134</v>
      </c>
      <c r="DW1874" t="s">
        <v>134</v>
      </c>
      <c r="DX1874" t="s">
        <v>134</v>
      </c>
      <c r="DY1874" t="s">
        <v>136</v>
      </c>
      <c r="DZ1874">
        <v>1</v>
      </c>
      <c r="EA1874" t="s">
        <v>134</v>
      </c>
      <c r="EB1874" s="5">
        <v>12.68</v>
      </c>
      <c r="EC1874" s="5">
        <v>12.68</v>
      </c>
      <c r="ED1874" s="5">
        <v>55</v>
      </c>
      <c r="EE1874">
        <v>15094490166</v>
      </c>
      <c r="EF1874" t="s">
        <v>16766</v>
      </c>
      <c r="EG1874" t="s">
        <v>16767</v>
      </c>
      <c r="EH1874">
        <v>7</v>
      </c>
    </row>
    <row r="1875" spans="1:138" ht="15" customHeight="1" x14ac:dyDescent="0.35">
      <c r="A1875" t="s">
        <v>6866</v>
      </c>
      <c r="B1875" t="s">
        <v>157</v>
      </c>
      <c r="C1875" s="1">
        <v>44169.654003356482</v>
      </c>
      <c r="D1875" s="1">
        <v>44181</v>
      </c>
      <c r="E1875" t="s">
        <v>133</v>
      </c>
      <c r="F1875" t="s">
        <v>134</v>
      </c>
      <c r="G1875" t="s">
        <v>135</v>
      </c>
      <c r="H1875" t="s">
        <v>136</v>
      </c>
      <c r="I1875" t="s">
        <v>6867</v>
      </c>
      <c r="K1875" t="s">
        <v>6868</v>
      </c>
      <c r="M1875" t="s">
        <v>6869</v>
      </c>
      <c r="N1875" t="s">
        <v>395</v>
      </c>
      <c r="O1875" s="4">
        <v>93036</v>
      </c>
      <c r="P1875" t="s">
        <v>140</v>
      </c>
      <c r="R1875">
        <v>18059836412</v>
      </c>
      <c r="T1875">
        <v>115115</v>
      </c>
      <c r="U1875" t="s">
        <v>6870</v>
      </c>
      <c r="V1875" t="s">
        <v>6871</v>
      </c>
      <c r="X1875" t="s">
        <v>684</v>
      </c>
      <c r="Y1875" t="s">
        <v>6868</v>
      </c>
      <c r="AA1875" t="s">
        <v>6869</v>
      </c>
      <c r="AB1875" t="s">
        <v>395</v>
      </c>
      <c r="AC1875" s="4">
        <v>93036</v>
      </c>
      <c r="AD1875" t="s">
        <v>140</v>
      </c>
      <c r="AF1875">
        <v>18058909980</v>
      </c>
      <c r="AH1875" t="s">
        <v>6872</v>
      </c>
      <c r="AI1875" t="s">
        <v>226</v>
      </c>
      <c r="AJ1875" t="s">
        <v>401</v>
      </c>
      <c r="AK1875" t="s">
        <v>402</v>
      </c>
      <c r="AL1875" t="s">
        <v>403</v>
      </c>
      <c r="AM1875" t="s">
        <v>404</v>
      </c>
      <c r="AO1875" t="s">
        <v>405</v>
      </c>
      <c r="AP1875" t="s">
        <v>395</v>
      </c>
      <c r="AQ1875" s="4">
        <v>92106</v>
      </c>
      <c r="AR1875" t="s">
        <v>140</v>
      </c>
      <c r="AT1875">
        <v>16192696164</v>
      </c>
      <c r="AV1875" t="s">
        <v>406</v>
      </c>
      <c r="AW1875" t="s">
        <v>407</v>
      </c>
      <c r="AX1875" t="s">
        <v>395</v>
      </c>
      <c r="AY1875" t="s">
        <v>408</v>
      </c>
      <c r="AZ1875" t="s">
        <v>821</v>
      </c>
      <c r="BA1875" t="s">
        <v>822</v>
      </c>
      <c r="BB1875" t="s">
        <v>134</v>
      </c>
      <c r="BC1875" t="s">
        <v>134</v>
      </c>
      <c r="BD1875" t="s">
        <v>134</v>
      </c>
      <c r="BE1875" t="s">
        <v>134</v>
      </c>
      <c r="BF1875" t="s">
        <v>136</v>
      </c>
      <c r="BG1875" t="s">
        <v>134</v>
      </c>
      <c r="BH1875" t="s">
        <v>136</v>
      </c>
      <c r="BN1875" t="s">
        <v>6873</v>
      </c>
      <c r="BO1875" t="s">
        <v>6874</v>
      </c>
      <c r="BP1875">
        <v>7</v>
      </c>
      <c r="BQ1875">
        <v>7</v>
      </c>
      <c r="BR1875">
        <v>7</v>
      </c>
      <c r="BS1875" s="1">
        <v>44214</v>
      </c>
      <c r="BT1875" s="1">
        <v>44501</v>
      </c>
      <c r="BU1875" s="1">
        <v>44214</v>
      </c>
      <c r="BV1875" s="1">
        <v>44501</v>
      </c>
      <c r="BW1875" t="s">
        <v>136</v>
      </c>
      <c r="BX1875">
        <v>40</v>
      </c>
      <c r="BY1875">
        <v>0</v>
      </c>
      <c r="BZ1875">
        <v>8</v>
      </c>
      <c r="CA1875">
        <v>8</v>
      </c>
      <c r="CB1875">
        <v>8</v>
      </c>
      <c r="CC1875">
        <v>8</v>
      </c>
      <c r="CD1875">
        <v>8</v>
      </c>
      <c r="CE1875">
        <v>0</v>
      </c>
      <c r="CF1875" t="str">
        <f>"7:00 AM"</f>
        <v>7:00 AM</v>
      </c>
      <c r="CG1875" t="str">
        <f>"3:00 PM"</f>
        <v>3:00 PM</v>
      </c>
      <c r="CH1875" s="5">
        <v>14.77</v>
      </c>
      <c r="CI1875" t="s">
        <v>146</v>
      </c>
      <c r="CJ1875">
        <v>116.28</v>
      </c>
      <c r="CK1875" t="s">
        <v>6875</v>
      </c>
      <c r="CL1875" t="s">
        <v>136</v>
      </c>
      <c r="CM1875" t="s">
        <v>147</v>
      </c>
      <c r="CN1875" t="s">
        <v>148</v>
      </c>
      <c r="CO1875" s="2" t="s">
        <v>6876</v>
      </c>
      <c r="CP1875" t="s">
        <v>149</v>
      </c>
      <c r="CQ1875">
        <v>1</v>
      </c>
      <c r="CR1875">
        <v>0</v>
      </c>
      <c r="CS1875" t="s">
        <v>136</v>
      </c>
      <c r="CT1875" t="s">
        <v>136</v>
      </c>
      <c r="CU1875" t="s">
        <v>136</v>
      </c>
      <c r="CV1875" t="s">
        <v>134</v>
      </c>
      <c r="CW1875" t="s">
        <v>134</v>
      </c>
      <c r="CX1875">
        <v>65</v>
      </c>
      <c r="CY1875" t="s">
        <v>134</v>
      </c>
      <c r="CZ1875" t="s">
        <v>136</v>
      </c>
      <c r="DA1875" t="s">
        <v>136</v>
      </c>
      <c r="DB1875" t="s">
        <v>134</v>
      </c>
      <c r="DC1875" t="s">
        <v>134</v>
      </c>
      <c r="DD1875" t="s">
        <v>136</v>
      </c>
      <c r="DF1875" s="2" t="s">
        <v>6877</v>
      </c>
      <c r="DG1875" t="s">
        <v>6878</v>
      </c>
      <c r="DH1875" t="s">
        <v>1847</v>
      </c>
      <c r="DI1875" t="s">
        <v>395</v>
      </c>
      <c r="DJ1875" s="4">
        <v>94558</v>
      </c>
      <c r="DK1875" t="s">
        <v>1855</v>
      </c>
      <c r="DL1875" t="s">
        <v>136</v>
      </c>
      <c r="DM1875">
        <v>1</v>
      </c>
      <c r="DN1875" t="s">
        <v>6879</v>
      </c>
      <c r="DO1875" t="s">
        <v>1857</v>
      </c>
      <c r="DP1875" t="s">
        <v>395</v>
      </c>
      <c r="DQ1875" t="str">
        <f>"94533"</f>
        <v>94533</v>
      </c>
      <c r="DR1875" t="s">
        <v>1858</v>
      </c>
      <c r="DS1875" t="s">
        <v>296</v>
      </c>
      <c r="DT1875">
        <v>1</v>
      </c>
      <c r="DU1875">
        <v>7</v>
      </c>
      <c r="DV1875" t="s">
        <v>134</v>
      </c>
      <c r="DW1875" t="s">
        <v>134</v>
      </c>
      <c r="DX1875" t="s">
        <v>134</v>
      </c>
      <c r="DY1875" t="s">
        <v>136</v>
      </c>
      <c r="DZ1875">
        <v>1</v>
      </c>
      <c r="EA1875" t="s">
        <v>136</v>
      </c>
      <c r="EC1875" s="5">
        <v>12.68</v>
      </c>
      <c r="ED1875" s="5">
        <v>55</v>
      </c>
      <c r="EE1875">
        <v>18059836412</v>
      </c>
      <c r="EF1875" t="s">
        <v>6872</v>
      </c>
      <c r="EG1875" t="s">
        <v>148</v>
      </c>
      <c r="EH1875">
        <v>0</v>
      </c>
    </row>
    <row r="1876" spans="1:138" ht="15" customHeight="1" x14ac:dyDescent="0.35">
      <c r="A1876" t="s">
        <v>22061</v>
      </c>
      <c r="B1876" t="s">
        <v>157</v>
      </c>
      <c r="C1876" s="1">
        <v>44155.646155902781</v>
      </c>
      <c r="D1876" s="1">
        <v>44181</v>
      </c>
      <c r="E1876" t="s">
        <v>133</v>
      </c>
      <c r="F1876" t="s">
        <v>136</v>
      </c>
      <c r="G1876" t="s">
        <v>135</v>
      </c>
      <c r="H1876" t="s">
        <v>136</v>
      </c>
      <c r="I1876" t="s">
        <v>22062</v>
      </c>
      <c r="K1876" t="s">
        <v>22063</v>
      </c>
      <c r="M1876" t="s">
        <v>22064</v>
      </c>
      <c r="N1876" t="s">
        <v>537</v>
      </c>
      <c r="O1876" s="4">
        <v>28385</v>
      </c>
      <c r="P1876" t="s">
        <v>140</v>
      </c>
      <c r="R1876">
        <v>19105642811</v>
      </c>
      <c r="T1876">
        <v>111920</v>
      </c>
      <c r="U1876" t="s">
        <v>22065</v>
      </c>
      <c r="V1876" t="s">
        <v>1665</v>
      </c>
      <c r="W1876" t="s">
        <v>4685</v>
      </c>
      <c r="X1876" t="s">
        <v>1597</v>
      </c>
      <c r="Y1876" t="s">
        <v>22063</v>
      </c>
      <c r="AA1876" t="s">
        <v>22064</v>
      </c>
      <c r="AB1876" t="s">
        <v>537</v>
      </c>
      <c r="AC1876" s="4">
        <v>28385</v>
      </c>
      <c r="AD1876" t="s">
        <v>140</v>
      </c>
      <c r="AF1876">
        <v>19105642811</v>
      </c>
      <c r="AH1876" t="s">
        <v>22066</v>
      </c>
      <c r="AI1876" t="s">
        <v>226</v>
      </c>
      <c r="AJ1876" t="s">
        <v>685</v>
      </c>
      <c r="AK1876" t="s">
        <v>686</v>
      </c>
      <c r="AL1876" t="s">
        <v>687</v>
      </c>
      <c r="AM1876" t="s">
        <v>688</v>
      </c>
      <c r="AN1876" t="s">
        <v>689</v>
      </c>
      <c r="AO1876" t="s">
        <v>690</v>
      </c>
      <c r="AP1876" t="s">
        <v>537</v>
      </c>
      <c r="AQ1876" s="4">
        <v>28328</v>
      </c>
      <c r="AR1876" t="s">
        <v>140</v>
      </c>
      <c r="AT1876">
        <v>19105924121</v>
      </c>
      <c r="AV1876" t="s">
        <v>691</v>
      </c>
      <c r="AW1876" t="s">
        <v>692</v>
      </c>
      <c r="AX1876" t="s">
        <v>537</v>
      </c>
      <c r="AY1876" t="s">
        <v>693</v>
      </c>
      <c r="AZ1876" t="s">
        <v>821</v>
      </c>
      <c r="BA1876" t="s">
        <v>822</v>
      </c>
      <c r="BB1876" t="s">
        <v>136</v>
      </c>
      <c r="BC1876" t="s">
        <v>136</v>
      </c>
      <c r="BD1876" t="s">
        <v>148</v>
      </c>
      <c r="BE1876" t="s">
        <v>136</v>
      </c>
      <c r="BF1876" t="s">
        <v>136</v>
      </c>
      <c r="BG1876" t="s">
        <v>134</v>
      </c>
      <c r="BH1876" t="s">
        <v>136</v>
      </c>
      <c r="BN1876" t="s">
        <v>22067</v>
      </c>
      <c r="BO1876" t="s">
        <v>22068</v>
      </c>
      <c r="BP1876">
        <v>40</v>
      </c>
      <c r="BQ1876">
        <v>40</v>
      </c>
      <c r="BR1876">
        <v>40</v>
      </c>
      <c r="BS1876" s="1">
        <v>44228</v>
      </c>
      <c r="BT1876" s="1">
        <v>44530</v>
      </c>
      <c r="BU1876" s="1">
        <v>44228</v>
      </c>
      <c r="BV1876" s="1">
        <v>44530</v>
      </c>
      <c r="BW1876" t="s">
        <v>136</v>
      </c>
      <c r="BX1876">
        <v>45</v>
      </c>
      <c r="BY1876">
        <v>0</v>
      </c>
      <c r="BZ1876">
        <v>8</v>
      </c>
      <c r="CA1876">
        <v>8</v>
      </c>
      <c r="CB1876">
        <v>8</v>
      </c>
      <c r="CC1876">
        <v>8</v>
      </c>
      <c r="CD1876">
        <v>8</v>
      </c>
      <c r="CE1876">
        <v>5</v>
      </c>
      <c r="CF1876" t="str">
        <f>"7:00 AM"</f>
        <v>7:00 AM</v>
      </c>
      <c r="CG1876" t="str">
        <f>"3:00 PM"</f>
        <v>3:00 PM</v>
      </c>
      <c r="CH1876" s="5">
        <v>12.67</v>
      </c>
      <c r="CI1876" t="s">
        <v>146</v>
      </c>
      <c r="CJ1876">
        <v>0.5</v>
      </c>
      <c r="CK1876" t="s">
        <v>22069</v>
      </c>
      <c r="CL1876" t="s">
        <v>134</v>
      </c>
      <c r="CM1876" t="s">
        <v>147</v>
      </c>
      <c r="CN1876" t="s">
        <v>148</v>
      </c>
      <c r="CO1876" t="s">
        <v>694</v>
      </c>
      <c r="CP1876" t="s">
        <v>149</v>
      </c>
      <c r="CQ1876">
        <v>1</v>
      </c>
      <c r="CR1876">
        <v>0</v>
      </c>
      <c r="CS1876" t="s">
        <v>136</v>
      </c>
      <c r="CT1876" t="s">
        <v>136</v>
      </c>
      <c r="CU1876" t="s">
        <v>136</v>
      </c>
      <c r="CV1876" t="s">
        <v>134</v>
      </c>
      <c r="CW1876" t="s">
        <v>134</v>
      </c>
      <c r="CX1876">
        <v>75</v>
      </c>
      <c r="CY1876" t="s">
        <v>134</v>
      </c>
      <c r="CZ1876" t="s">
        <v>134</v>
      </c>
      <c r="DA1876" t="s">
        <v>134</v>
      </c>
      <c r="DB1876" t="s">
        <v>134</v>
      </c>
      <c r="DC1876" t="s">
        <v>134</v>
      </c>
      <c r="DD1876" t="s">
        <v>136</v>
      </c>
      <c r="DF1876" t="s">
        <v>18320</v>
      </c>
      <c r="DG1876" t="s">
        <v>22070</v>
      </c>
      <c r="DH1876" t="s">
        <v>22064</v>
      </c>
      <c r="DI1876" t="s">
        <v>537</v>
      </c>
      <c r="DJ1876" s="4">
        <v>28385</v>
      </c>
      <c r="DK1876" t="s">
        <v>2057</v>
      </c>
      <c r="DL1876" t="s">
        <v>136</v>
      </c>
      <c r="DM1876">
        <v>1</v>
      </c>
      <c r="DN1876" t="s">
        <v>22071</v>
      </c>
      <c r="DO1876" t="s">
        <v>22064</v>
      </c>
      <c r="DP1876" t="s">
        <v>537</v>
      </c>
      <c r="DQ1876" t="str">
        <f>"28386"</f>
        <v>28386</v>
      </c>
      <c r="DR1876" t="s">
        <v>2057</v>
      </c>
      <c r="DS1876" t="s">
        <v>22072</v>
      </c>
      <c r="DT1876">
        <v>2</v>
      </c>
      <c r="DU1876">
        <v>60</v>
      </c>
      <c r="DV1876" t="s">
        <v>134</v>
      </c>
      <c r="DW1876" t="s">
        <v>134</v>
      </c>
      <c r="DX1876" t="s">
        <v>134</v>
      </c>
      <c r="DY1876" t="s">
        <v>136</v>
      </c>
      <c r="DZ1876">
        <v>1</v>
      </c>
      <c r="EA1876" t="s">
        <v>136</v>
      </c>
      <c r="EC1876" s="5">
        <v>12.68</v>
      </c>
      <c r="ED1876" s="5">
        <v>55</v>
      </c>
      <c r="EE1876">
        <v>19105642811</v>
      </c>
      <c r="EF1876" t="s">
        <v>22066</v>
      </c>
      <c r="EG1876" t="s">
        <v>696</v>
      </c>
      <c r="EH1876">
        <v>6</v>
      </c>
    </row>
    <row r="1877" spans="1:138" ht="15" customHeight="1" x14ac:dyDescent="0.35">
      <c r="A1877" t="s">
        <v>10056</v>
      </c>
      <c r="B1877" t="s">
        <v>157</v>
      </c>
      <c r="C1877" s="1">
        <v>44155.661202777781</v>
      </c>
      <c r="D1877" s="1">
        <v>44181</v>
      </c>
      <c r="E1877" t="s">
        <v>133</v>
      </c>
      <c r="F1877" t="s">
        <v>136</v>
      </c>
      <c r="G1877" t="s">
        <v>135</v>
      </c>
      <c r="H1877" t="s">
        <v>136</v>
      </c>
      <c r="I1877" t="s">
        <v>10057</v>
      </c>
      <c r="K1877" t="s">
        <v>10058</v>
      </c>
      <c r="M1877" t="s">
        <v>3445</v>
      </c>
      <c r="N1877" t="s">
        <v>537</v>
      </c>
      <c r="O1877" s="4">
        <v>28328</v>
      </c>
      <c r="P1877" t="s">
        <v>140</v>
      </c>
      <c r="R1877">
        <v>19105333104</v>
      </c>
      <c r="T1877">
        <v>111419</v>
      </c>
      <c r="U1877" t="s">
        <v>1864</v>
      </c>
      <c r="V1877" t="s">
        <v>10059</v>
      </c>
      <c r="W1877" t="s">
        <v>811</v>
      </c>
      <c r="X1877" t="s">
        <v>429</v>
      </c>
      <c r="Y1877" t="s">
        <v>10060</v>
      </c>
      <c r="AA1877" t="s">
        <v>690</v>
      </c>
      <c r="AB1877" t="s">
        <v>537</v>
      </c>
      <c r="AC1877" s="4">
        <v>28328</v>
      </c>
      <c r="AD1877" t="s">
        <v>140</v>
      </c>
      <c r="AF1877">
        <v>19105333104</v>
      </c>
      <c r="AH1877" t="s">
        <v>10061</v>
      </c>
      <c r="AI1877" t="s">
        <v>226</v>
      </c>
      <c r="AJ1877" t="s">
        <v>685</v>
      </c>
      <c r="AK1877" t="s">
        <v>686</v>
      </c>
      <c r="AL1877" t="s">
        <v>687</v>
      </c>
      <c r="AM1877" t="s">
        <v>688</v>
      </c>
      <c r="AN1877" t="s">
        <v>689</v>
      </c>
      <c r="AO1877" t="s">
        <v>690</v>
      </c>
      <c r="AP1877" t="s">
        <v>537</v>
      </c>
      <c r="AQ1877" s="4">
        <v>28328</v>
      </c>
      <c r="AR1877" t="s">
        <v>140</v>
      </c>
      <c r="AT1877">
        <v>19105924121</v>
      </c>
      <c r="AV1877" t="s">
        <v>691</v>
      </c>
      <c r="AW1877" t="s">
        <v>692</v>
      </c>
      <c r="AX1877" t="s">
        <v>537</v>
      </c>
      <c r="AY1877" t="s">
        <v>693</v>
      </c>
      <c r="AZ1877" t="s">
        <v>175</v>
      </c>
      <c r="BA1877" t="s">
        <v>176</v>
      </c>
      <c r="BB1877" t="s">
        <v>136</v>
      </c>
      <c r="BC1877" t="s">
        <v>136</v>
      </c>
      <c r="BD1877" t="s">
        <v>148</v>
      </c>
      <c r="BE1877" t="s">
        <v>136</v>
      </c>
      <c r="BF1877" t="s">
        <v>136</v>
      </c>
      <c r="BG1877" t="s">
        <v>134</v>
      </c>
      <c r="BH1877" t="s">
        <v>136</v>
      </c>
      <c r="BN1877" t="s">
        <v>10062</v>
      </c>
      <c r="BO1877" t="s">
        <v>516</v>
      </c>
      <c r="BP1877">
        <v>17</v>
      </c>
      <c r="BQ1877">
        <v>17</v>
      </c>
      <c r="BR1877">
        <v>17</v>
      </c>
      <c r="BS1877" s="1">
        <v>44228</v>
      </c>
      <c r="BT1877" s="1">
        <v>44505</v>
      </c>
      <c r="BU1877" s="1">
        <v>44228</v>
      </c>
      <c r="BV1877" s="1">
        <v>44505</v>
      </c>
      <c r="BW1877" t="s">
        <v>136</v>
      </c>
      <c r="BX1877">
        <v>42</v>
      </c>
      <c r="BY1877">
        <v>0</v>
      </c>
      <c r="BZ1877">
        <v>7</v>
      </c>
      <c r="CA1877">
        <v>7</v>
      </c>
      <c r="CB1877">
        <v>7</v>
      </c>
      <c r="CC1877">
        <v>7</v>
      </c>
      <c r="CD1877">
        <v>7</v>
      </c>
      <c r="CE1877">
        <v>7</v>
      </c>
      <c r="CF1877" t="str">
        <f>"7:00 AM"</f>
        <v>7:00 AM</v>
      </c>
      <c r="CG1877" t="str">
        <f>"3:00 PM"</f>
        <v>3:00 PM</v>
      </c>
      <c r="CH1877" s="5">
        <v>12.67</v>
      </c>
      <c r="CI1877" t="s">
        <v>146</v>
      </c>
      <c r="CJ1877">
        <v>0.7</v>
      </c>
      <c r="CK1877" t="s">
        <v>10063</v>
      </c>
      <c r="CL1877" t="s">
        <v>134</v>
      </c>
      <c r="CM1877" t="s">
        <v>147</v>
      </c>
      <c r="CN1877" t="s">
        <v>148</v>
      </c>
      <c r="CO1877" t="s">
        <v>694</v>
      </c>
      <c r="CP1877" t="s">
        <v>149</v>
      </c>
      <c r="CQ1877">
        <v>1</v>
      </c>
      <c r="CR1877">
        <v>0</v>
      </c>
      <c r="CS1877" t="s">
        <v>136</v>
      </c>
      <c r="CT1877" t="s">
        <v>136</v>
      </c>
      <c r="CU1877" t="s">
        <v>136</v>
      </c>
      <c r="CV1877" t="s">
        <v>134</v>
      </c>
      <c r="CW1877" t="s">
        <v>134</v>
      </c>
      <c r="CX1877">
        <v>75</v>
      </c>
      <c r="CY1877" t="s">
        <v>134</v>
      </c>
      <c r="CZ1877" t="s">
        <v>134</v>
      </c>
      <c r="DA1877" t="s">
        <v>134</v>
      </c>
      <c r="DB1877" t="s">
        <v>134</v>
      </c>
      <c r="DC1877" t="s">
        <v>134</v>
      </c>
      <c r="DD1877" t="s">
        <v>136</v>
      </c>
      <c r="DF1877" t="s">
        <v>10064</v>
      </c>
      <c r="DG1877" t="s">
        <v>10065</v>
      </c>
      <c r="DH1877" t="s">
        <v>690</v>
      </c>
      <c r="DI1877" t="s">
        <v>537</v>
      </c>
      <c r="DJ1877" s="4">
        <v>28328</v>
      </c>
      <c r="DK1877" t="s">
        <v>2057</v>
      </c>
      <c r="DL1877" t="s">
        <v>136</v>
      </c>
      <c r="DM1877">
        <v>1</v>
      </c>
      <c r="DN1877" t="s">
        <v>10066</v>
      </c>
      <c r="DO1877" t="s">
        <v>690</v>
      </c>
      <c r="DP1877" t="s">
        <v>537</v>
      </c>
      <c r="DQ1877" t="str">
        <f>"28328"</f>
        <v>28328</v>
      </c>
      <c r="DR1877" t="s">
        <v>2057</v>
      </c>
      <c r="DS1877" t="s">
        <v>861</v>
      </c>
      <c r="DT1877">
        <v>1</v>
      </c>
      <c r="DU1877">
        <v>47</v>
      </c>
      <c r="DV1877" t="s">
        <v>134</v>
      </c>
      <c r="DW1877" t="s">
        <v>134</v>
      </c>
      <c r="DX1877" t="s">
        <v>134</v>
      </c>
      <c r="DY1877" t="s">
        <v>134</v>
      </c>
      <c r="DZ1877">
        <v>3</v>
      </c>
      <c r="EA1877" t="s">
        <v>136</v>
      </c>
      <c r="EC1877" s="5">
        <v>12.68</v>
      </c>
      <c r="ED1877" s="5">
        <v>55</v>
      </c>
      <c r="EE1877">
        <v>19105333104</v>
      </c>
      <c r="EF1877" t="s">
        <v>10061</v>
      </c>
      <c r="EG1877" t="s">
        <v>696</v>
      </c>
      <c r="EH1877">
        <v>4</v>
      </c>
    </row>
    <row r="1878" spans="1:138" ht="15" customHeight="1" x14ac:dyDescent="0.35">
      <c r="A1878" t="s">
        <v>17872</v>
      </c>
      <c r="B1878" t="s">
        <v>157</v>
      </c>
      <c r="C1878" s="1">
        <v>44159.450481250002</v>
      </c>
      <c r="D1878" s="1">
        <v>44181</v>
      </c>
      <c r="E1878" t="s">
        <v>133</v>
      </c>
      <c r="F1878" t="s">
        <v>136</v>
      </c>
      <c r="G1878" t="s">
        <v>135</v>
      </c>
      <c r="H1878" t="s">
        <v>136</v>
      </c>
      <c r="I1878" t="s">
        <v>17873</v>
      </c>
      <c r="K1878" t="s">
        <v>17874</v>
      </c>
      <c r="L1878" t="s">
        <v>17875</v>
      </c>
      <c r="M1878" t="s">
        <v>477</v>
      </c>
      <c r="N1878" t="s">
        <v>139</v>
      </c>
      <c r="O1878" s="4">
        <v>34142</v>
      </c>
      <c r="P1878" t="s">
        <v>140</v>
      </c>
      <c r="R1878">
        <v>12395035212</v>
      </c>
      <c r="T1878">
        <v>111219</v>
      </c>
      <c r="U1878" t="s">
        <v>14519</v>
      </c>
      <c r="V1878" t="s">
        <v>17876</v>
      </c>
      <c r="X1878" t="s">
        <v>164</v>
      </c>
      <c r="Y1878" t="s">
        <v>17874</v>
      </c>
      <c r="Z1878" t="s">
        <v>17875</v>
      </c>
      <c r="AA1878" t="s">
        <v>477</v>
      </c>
      <c r="AB1878" t="s">
        <v>139</v>
      </c>
      <c r="AC1878" s="4">
        <v>34142</v>
      </c>
      <c r="AD1878" t="s">
        <v>140</v>
      </c>
      <c r="AF1878">
        <v>12395035212</v>
      </c>
      <c r="AH1878" t="s">
        <v>17877</v>
      </c>
      <c r="AI1878" t="s">
        <v>226</v>
      </c>
      <c r="AJ1878" t="s">
        <v>481</v>
      </c>
      <c r="AK1878" t="s">
        <v>482</v>
      </c>
      <c r="AL1878" t="s">
        <v>483</v>
      </c>
      <c r="AM1878" t="s">
        <v>484</v>
      </c>
      <c r="AO1878" t="s">
        <v>485</v>
      </c>
      <c r="AP1878" t="s">
        <v>139</v>
      </c>
      <c r="AQ1878" s="4">
        <v>33825</v>
      </c>
      <c r="AR1878" t="s">
        <v>140</v>
      </c>
      <c r="AS1878" t="s">
        <v>486</v>
      </c>
      <c r="AT1878">
        <v>18632019211</v>
      </c>
      <c r="AV1878" t="s">
        <v>487</v>
      </c>
      <c r="AW1878" t="s">
        <v>488</v>
      </c>
      <c r="AX1878" t="s">
        <v>139</v>
      </c>
      <c r="AY1878" t="s">
        <v>489</v>
      </c>
      <c r="AZ1878" t="s">
        <v>175</v>
      </c>
      <c r="BA1878" t="s">
        <v>176</v>
      </c>
      <c r="BB1878" t="s">
        <v>136</v>
      </c>
      <c r="BC1878" t="s">
        <v>136</v>
      </c>
      <c r="BD1878" t="s">
        <v>148</v>
      </c>
      <c r="BE1878" t="s">
        <v>136</v>
      </c>
      <c r="BF1878" t="s">
        <v>136</v>
      </c>
      <c r="BG1878" t="s">
        <v>134</v>
      </c>
      <c r="BH1878" t="s">
        <v>136</v>
      </c>
      <c r="BI1878" t="s">
        <v>148</v>
      </c>
      <c r="BJ1878" t="s">
        <v>148</v>
      </c>
      <c r="BK1878" t="s">
        <v>148</v>
      </c>
      <c r="BN1878" t="s">
        <v>17878</v>
      </c>
      <c r="BO1878" t="s">
        <v>491</v>
      </c>
      <c r="BP1878">
        <v>20</v>
      </c>
      <c r="BQ1878">
        <v>20</v>
      </c>
      <c r="BR1878">
        <v>20</v>
      </c>
      <c r="BS1878" s="1">
        <v>44216</v>
      </c>
      <c r="BT1878" s="1">
        <v>44341</v>
      </c>
      <c r="BU1878" s="1">
        <v>44216</v>
      </c>
      <c r="BV1878" s="1">
        <v>44341</v>
      </c>
      <c r="BW1878" t="s">
        <v>136</v>
      </c>
      <c r="BX1878">
        <v>35</v>
      </c>
      <c r="BY1878">
        <v>0</v>
      </c>
      <c r="BZ1878">
        <v>6</v>
      </c>
      <c r="CA1878">
        <v>6</v>
      </c>
      <c r="CB1878">
        <v>6</v>
      </c>
      <c r="CC1878">
        <v>6</v>
      </c>
      <c r="CD1878">
        <v>6</v>
      </c>
      <c r="CE1878">
        <v>5</v>
      </c>
      <c r="CF1878" t="str">
        <f>"7:00 AM"</f>
        <v>7:00 AM</v>
      </c>
      <c r="CG1878" t="str">
        <f>"8:00 PM"</f>
        <v>8:00 PM</v>
      </c>
      <c r="CH1878" s="5">
        <v>11.71</v>
      </c>
      <c r="CI1878" t="s">
        <v>146</v>
      </c>
      <c r="CL1878" t="s">
        <v>134</v>
      </c>
      <c r="CM1878" t="s">
        <v>147</v>
      </c>
      <c r="CN1878" t="s">
        <v>148</v>
      </c>
      <c r="CO1878" t="s">
        <v>492</v>
      </c>
      <c r="CP1878" t="s">
        <v>149</v>
      </c>
      <c r="CQ1878">
        <v>1</v>
      </c>
      <c r="CR1878">
        <v>0</v>
      </c>
      <c r="CS1878" t="s">
        <v>136</v>
      </c>
      <c r="CT1878" t="s">
        <v>136</v>
      </c>
      <c r="CU1878" t="s">
        <v>136</v>
      </c>
      <c r="CV1878" t="s">
        <v>136</v>
      </c>
      <c r="CW1878" t="s">
        <v>134</v>
      </c>
      <c r="CX1878">
        <v>70</v>
      </c>
      <c r="CY1878" t="s">
        <v>134</v>
      </c>
      <c r="CZ1878" t="s">
        <v>134</v>
      </c>
      <c r="DA1878" t="s">
        <v>134</v>
      </c>
      <c r="DB1878" t="s">
        <v>134</v>
      </c>
      <c r="DC1878" t="s">
        <v>134</v>
      </c>
      <c r="DD1878" t="s">
        <v>136</v>
      </c>
      <c r="DF1878" s="2" t="s">
        <v>17879</v>
      </c>
      <c r="DG1878" t="s">
        <v>494</v>
      </c>
      <c r="DH1878" t="s">
        <v>477</v>
      </c>
      <c r="DI1878" t="s">
        <v>139</v>
      </c>
      <c r="DJ1878" s="4">
        <v>34142</v>
      </c>
      <c r="DK1878" t="s">
        <v>495</v>
      </c>
      <c r="DL1878" t="s">
        <v>134</v>
      </c>
      <c r="DM1878">
        <v>2</v>
      </c>
      <c r="DN1878" t="s">
        <v>17880</v>
      </c>
      <c r="DO1878" t="s">
        <v>477</v>
      </c>
      <c r="DP1878" t="s">
        <v>139</v>
      </c>
      <c r="DQ1878" t="str">
        <f>"34142"</f>
        <v>34142</v>
      </c>
      <c r="DR1878" t="s">
        <v>495</v>
      </c>
      <c r="DS1878" t="s">
        <v>1403</v>
      </c>
      <c r="DT1878">
        <v>1</v>
      </c>
      <c r="DU1878">
        <v>27</v>
      </c>
      <c r="DV1878" t="s">
        <v>136</v>
      </c>
      <c r="DW1878" t="s">
        <v>134</v>
      </c>
      <c r="DX1878" t="s">
        <v>134</v>
      </c>
      <c r="DY1878" t="s">
        <v>134</v>
      </c>
      <c r="DZ1878">
        <v>3</v>
      </c>
      <c r="EA1878" t="s">
        <v>136</v>
      </c>
      <c r="EC1878" s="5">
        <v>12.68</v>
      </c>
      <c r="ED1878" s="5">
        <v>55</v>
      </c>
      <c r="EE1878">
        <v>12395035212</v>
      </c>
      <c r="EF1878" t="s">
        <v>17877</v>
      </c>
      <c r="EG1878" t="s">
        <v>148</v>
      </c>
      <c r="EH1878">
        <v>7</v>
      </c>
    </row>
    <row r="1879" spans="1:138" ht="15" customHeight="1" x14ac:dyDescent="0.35">
      <c r="A1879" t="s">
        <v>25673</v>
      </c>
      <c r="B1879" t="s">
        <v>157</v>
      </c>
      <c r="C1879" s="1">
        <v>44163.82772685185</v>
      </c>
      <c r="D1879" s="1">
        <v>44181</v>
      </c>
      <c r="E1879" t="s">
        <v>133</v>
      </c>
      <c r="F1879" t="s">
        <v>136</v>
      </c>
      <c r="G1879" t="s">
        <v>135</v>
      </c>
      <c r="H1879" t="s">
        <v>136</v>
      </c>
      <c r="I1879" t="s">
        <v>25674</v>
      </c>
      <c r="K1879" t="s">
        <v>25675</v>
      </c>
      <c r="L1879" t="s">
        <v>25676</v>
      </c>
      <c r="M1879" t="s">
        <v>25677</v>
      </c>
      <c r="N1879" t="s">
        <v>1358</v>
      </c>
      <c r="O1879" s="4">
        <v>80473</v>
      </c>
      <c r="P1879" t="s">
        <v>140</v>
      </c>
      <c r="R1879">
        <v>19707234045</v>
      </c>
      <c r="T1879">
        <v>112111</v>
      </c>
      <c r="U1879" t="s">
        <v>25678</v>
      </c>
      <c r="V1879" t="s">
        <v>347</v>
      </c>
      <c r="X1879" t="s">
        <v>1323</v>
      </c>
      <c r="Y1879" t="s">
        <v>25675</v>
      </c>
      <c r="Z1879" t="s">
        <v>25676</v>
      </c>
      <c r="AA1879" t="s">
        <v>25677</v>
      </c>
      <c r="AB1879" t="s">
        <v>1358</v>
      </c>
      <c r="AC1879" s="4">
        <v>80473</v>
      </c>
      <c r="AD1879" t="s">
        <v>140</v>
      </c>
      <c r="AF1879">
        <v>19707234045</v>
      </c>
      <c r="AH1879" t="s">
        <v>25679</v>
      </c>
      <c r="AI1879" t="s">
        <v>168</v>
      </c>
      <c r="AJ1879" t="s">
        <v>6475</v>
      </c>
      <c r="AK1879" t="s">
        <v>7725</v>
      </c>
      <c r="AM1879" t="s">
        <v>6588</v>
      </c>
      <c r="AO1879" t="s">
        <v>6478</v>
      </c>
      <c r="AP1879" t="s">
        <v>1358</v>
      </c>
      <c r="AQ1879" s="4">
        <v>81625</v>
      </c>
      <c r="AR1879" t="s">
        <v>140</v>
      </c>
      <c r="AT1879">
        <v>19708244226</v>
      </c>
      <c r="AV1879" t="s">
        <v>6479</v>
      </c>
      <c r="AW1879" t="s">
        <v>6589</v>
      </c>
      <c r="AZ1879" t="s">
        <v>334</v>
      </c>
      <c r="BA1879" t="s">
        <v>335</v>
      </c>
      <c r="BB1879" t="s">
        <v>136</v>
      </c>
      <c r="BC1879" t="s">
        <v>136</v>
      </c>
      <c r="BD1879" t="s">
        <v>148</v>
      </c>
      <c r="BE1879" t="s">
        <v>136</v>
      </c>
      <c r="BF1879" t="s">
        <v>136</v>
      </c>
      <c r="BG1879" t="s">
        <v>134</v>
      </c>
      <c r="BH1879" t="s">
        <v>136</v>
      </c>
      <c r="BI1879" t="s">
        <v>8451</v>
      </c>
      <c r="BN1879" t="s">
        <v>25680</v>
      </c>
      <c r="BO1879" t="s">
        <v>5890</v>
      </c>
      <c r="BP1879">
        <v>4</v>
      </c>
      <c r="BQ1879">
        <v>4</v>
      </c>
      <c r="BR1879">
        <v>4</v>
      </c>
      <c r="BS1879" s="1">
        <v>44219</v>
      </c>
      <c r="BT1879" s="1">
        <v>44515</v>
      </c>
      <c r="BU1879" s="1">
        <v>44219</v>
      </c>
      <c r="BV1879" s="1">
        <v>44515</v>
      </c>
      <c r="BW1879" t="s">
        <v>136</v>
      </c>
      <c r="BX1879">
        <v>48</v>
      </c>
      <c r="BY1879">
        <v>0</v>
      </c>
      <c r="BZ1879">
        <v>8</v>
      </c>
      <c r="CA1879">
        <v>8</v>
      </c>
      <c r="CB1879">
        <v>8</v>
      </c>
      <c r="CC1879">
        <v>8</v>
      </c>
      <c r="CD1879">
        <v>8</v>
      </c>
      <c r="CE1879">
        <v>8</v>
      </c>
      <c r="CF1879" t="str">
        <f>"8:00 AM"</f>
        <v>8:00 AM</v>
      </c>
      <c r="CG1879" t="str">
        <f>"5:00 PM"</f>
        <v>5:00 PM</v>
      </c>
      <c r="CH1879" s="5">
        <v>14.26</v>
      </c>
      <c r="CI1879" t="s">
        <v>146</v>
      </c>
      <c r="CL1879" t="s">
        <v>136</v>
      </c>
      <c r="CM1879" t="s">
        <v>312</v>
      </c>
      <c r="CN1879" t="s">
        <v>148</v>
      </c>
      <c r="CO1879" s="2" t="s">
        <v>25681</v>
      </c>
      <c r="CP1879" t="s">
        <v>149</v>
      </c>
      <c r="CQ1879">
        <v>3</v>
      </c>
      <c r="CR1879">
        <v>0</v>
      </c>
      <c r="CS1879" t="s">
        <v>136</v>
      </c>
      <c r="CT1879" t="s">
        <v>136</v>
      </c>
      <c r="CU1879" t="s">
        <v>136</v>
      </c>
      <c r="CV1879" t="s">
        <v>136</v>
      </c>
      <c r="CW1879" t="s">
        <v>134</v>
      </c>
      <c r="CX1879">
        <v>75</v>
      </c>
      <c r="CY1879" t="s">
        <v>134</v>
      </c>
      <c r="CZ1879" t="s">
        <v>134</v>
      </c>
      <c r="DA1879" t="s">
        <v>134</v>
      </c>
      <c r="DB1879" t="s">
        <v>134</v>
      </c>
      <c r="DC1879" t="s">
        <v>134</v>
      </c>
      <c r="DD1879" t="s">
        <v>136</v>
      </c>
      <c r="DF1879" s="2" t="s">
        <v>7019</v>
      </c>
      <c r="DG1879" t="s">
        <v>25676</v>
      </c>
      <c r="DH1879" t="s">
        <v>25677</v>
      </c>
      <c r="DI1879" t="s">
        <v>1358</v>
      </c>
      <c r="DJ1879" s="4">
        <v>80473</v>
      </c>
      <c r="DK1879" t="s">
        <v>712</v>
      </c>
      <c r="DL1879" t="s">
        <v>136</v>
      </c>
      <c r="DM1879">
        <v>1</v>
      </c>
      <c r="DN1879" t="s">
        <v>25676</v>
      </c>
      <c r="DO1879" t="s">
        <v>25682</v>
      </c>
      <c r="DP1879" t="s">
        <v>1358</v>
      </c>
      <c r="DQ1879" t="str">
        <f>"80473"</f>
        <v>80473</v>
      </c>
      <c r="DR1879" t="s">
        <v>712</v>
      </c>
      <c r="DS1879" t="s">
        <v>21736</v>
      </c>
      <c r="DT1879">
        <v>3</v>
      </c>
      <c r="DU1879">
        <v>11</v>
      </c>
      <c r="DV1879" t="s">
        <v>136</v>
      </c>
      <c r="DW1879" t="s">
        <v>134</v>
      </c>
      <c r="DX1879" t="s">
        <v>134</v>
      </c>
      <c r="DY1879" t="s">
        <v>136</v>
      </c>
      <c r="DZ1879">
        <v>1</v>
      </c>
      <c r="EA1879" t="s">
        <v>136</v>
      </c>
      <c r="EC1879" s="5">
        <v>12.68</v>
      </c>
      <c r="ED1879" s="5">
        <v>55</v>
      </c>
      <c r="EE1879">
        <v>19707234045</v>
      </c>
      <c r="EF1879" t="s">
        <v>25679</v>
      </c>
      <c r="EG1879" t="s">
        <v>1722</v>
      </c>
      <c r="EH1879">
        <v>0</v>
      </c>
    </row>
    <row r="1880" spans="1:138" ht="15" customHeight="1" x14ac:dyDescent="0.35">
      <c r="A1880" t="s">
        <v>20944</v>
      </c>
      <c r="B1880" t="s">
        <v>157</v>
      </c>
      <c r="C1880" s="1">
        <v>44169.725924999999</v>
      </c>
      <c r="D1880" s="1">
        <v>44181</v>
      </c>
      <c r="E1880" t="s">
        <v>133</v>
      </c>
      <c r="F1880" t="s">
        <v>136</v>
      </c>
      <c r="G1880" t="s">
        <v>135</v>
      </c>
      <c r="H1880" t="s">
        <v>136</v>
      </c>
      <c r="I1880" t="s">
        <v>20945</v>
      </c>
      <c r="K1880" t="s">
        <v>20946</v>
      </c>
      <c r="L1880" t="s">
        <v>148</v>
      </c>
      <c r="M1880" t="s">
        <v>20947</v>
      </c>
      <c r="N1880" t="s">
        <v>161</v>
      </c>
      <c r="O1880" s="4">
        <v>30510</v>
      </c>
      <c r="P1880" t="s">
        <v>140</v>
      </c>
      <c r="R1880">
        <v>17708693999</v>
      </c>
      <c r="T1880">
        <v>1112</v>
      </c>
      <c r="U1880" t="s">
        <v>20948</v>
      </c>
      <c r="V1880" t="s">
        <v>9394</v>
      </c>
      <c r="W1880" t="s">
        <v>2797</v>
      </c>
      <c r="X1880" t="s">
        <v>1323</v>
      </c>
      <c r="Y1880" t="s">
        <v>20946</v>
      </c>
      <c r="AA1880" t="s">
        <v>20947</v>
      </c>
      <c r="AB1880" t="s">
        <v>161</v>
      </c>
      <c r="AC1880" s="4">
        <v>30510</v>
      </c>
      <c r="AD1880" t="s">
        <v>140</v>
      </c>
      <c r="AE1880" t="s">
        <v>841</v>
      </c>
      <c r="AF1880">
        <v>17708693999</v>
      </c>
      <c r="AH1880" t="s">
        <v>20949</v>
      </c>
      <c r="AI1880" t="s">
        <v>168</v>
      </c>
      <c r="AJ1880" t="s">
        <v>843</v>
      </c>
      <c r="AK1880" t="s">
        <v>844</v>
      </c>
      <c r="AL1880" t="s">
        <v>845</v>
      </c>
      <c r="AM1880" t="s">
        <v>846</v>
      </c>
      <c r="AO1880" t="s">
        <v>847</v>
      </c>
      <c r="AP1880" t="s">
        <v>161</v>
      </c>
      <c r="AQ1880" s="4">
        <v>31636</v>
      </c>
      <c r="AR1880" t="s">
        <v>140</v>
      </c>
      <c r="AT1880">
        <v>12295596879</v>
      </c>
      <c r="AV1880" t="s">
        <v>848</v>
      </c>
      <c r="AW1880" t="s">
        <v>849</v>
      </c>
      <c r="AZ1880" t="s">
        <v>175</v>
      </c>
      <c r="BA1880" t="s">
        <v>176</v>
      </c>
      <c r="BB1880" t="s">
        <v>136</v>
      </c>
      <c r="BC1880" t="s">
        <v>136</v>
      </c>
      <c r="BD1880" t="s">
        <v>148</v>
      </c>
      <c r="BE1880" t="s">
        <v>136</v>
      </c>
      <c r="BF1880" t="s">
        <v>136</v>
      </c>
      <c r="BG1880" t="s">
        <v>134</v>
      </c>
      <c r="BH1880" t="s">
        <v>136</v>
      </c>
      <c r="BI1880" t="s">
        <v>1080</v>
      </c>
      <c r="BJ1880" t="s">
        <v>508</v>
      </c>
      <c r="BL1880" t="s">
        <v>849</v>
      </c>
      <c r="BM1880" t="s">
        <v>848</v>
      </c>
      <c r="BN1880" t="s">
        <v>20950</v>
      </c>
      <c r="BO1880" t="s">
        <v>2634</v>
      </c>
      <c r="BP1880">
        <v>9</v>
      </c>
      <c r="BQ1880">
        <v>9</v>
      </c>
      <c r="BR1880">
        <v>9</v>
      </c>
      <c r="BS1880" s="1">
        <v>44237</v>
      </c>
      <c r="BT1880" s="1">
        <v>44489</v>
      </c>
      <c r="BU1880" s="1">
        <v>44237</v>
      </c>
      <c r="BV1880" s="1">
        <v>44489</v>
      </c>
      <c r="BW1880" t="s">
        <v>136</v>
      </c>
      <c r="BX1880">
        <v>40</v>
      </c>
      <c r="BY1880">
        <v>0</v>
      </c>
      <c r="BZ1880">
        <v>7</v>
      </c>
      <c r="CA1880">
        <v>7</v>
      </c>
      <c r="CB1880">
        <v>7</v>
      </c>
      <c r="CC1880">
        <v>7</v>
      </c>
      <c r="CD1880">
        <v>7</v>
      </c>
      <c r="CE1880">
        <v>5</v>
      </c>
      <c r="CF1880" t="str">
        <f>"7:00 AM"</f>
        <v>7:00 AM</v>
      </c>
      <c r="CG1880" t="str">
        <f>"3:00 PM"</f>
        <v>3:00 PM</v>
      </c>
      <c r="CH1880" s="5">
        <v>11.71</v>
      </c>
      <c r="CI1880" t="s">
        <v>146</v>
      </c>
      <c r="CL1880" t="s">
        <v>136</v>
      </c>
      <c r="CM1880" t="s">
        <v>312</v>
      </c>
      <c r="CN1880" t="s">
        <v>148</v>
      </c>
      <c r="CO1880" t="s">
        <v>854</v>
      </c>
      <c r="CP1880" t="s">
        <v>149</v>
      </c>
      <c r="CQ1880">
        <v>3</v>
      </c>
      <c r="CR1880">
        <v>0</v>
      </c>
      <c r="CS1880" t="s">
        <v>136</v>
      </c>
      <c r="CT1880" t="s">
        <v>136</v>
      </c>
      <c r="CU1880" t="s">
        <v>136</v>
      </c>
      <c r="CV1880" t="s">
        <v>134</v>
      </c>
      <c r="CW1880" t="s">
        <v>134</v>
      </c>
      <c r="CX1880">
        <v>50</v>
      </c>
      <c r="CY1880" t="s">
        <v>134</v>
      </c>
      <c r="CZ1880" t="s">
        <v>134</v>
      </c>
      <c r="DA1880" t="s">
        <v>134</v>
      </c>
      <c r="DB1880" t="s">
        <v>134</v>
      </c>
      <c r="DC1880" t="s">
        <v>134</v>
      </c>
      <c r="DD1880" t="s">
        <v>136</v>
      </c>
      <c r="DF1880" t="s">
        <v>20951</v>
      </c>
      <c r="DG1880" t="s">
        <v>20952</v>
      </c>
      <c r="DH1880" t="s">
        <v>3961</v>
      </c>
      <c r="DI1880" t="s">
        <v>161</v>
      </c>
      <c r="DJ1880" s="4">
        <v>30547</v>
      </c>
      <c r="DK1880" t="s">
        <v>20953</v>
      </c>
      <c r="DL1880" t="s">
        <v>134</v>
      </c>
      <c r="DM1880">
        <v>6</v>
      </c>
      <c r="DN1880" t="s">
        <v>20946</v>
      </c>
      <c r="DO1880" t="s">
        <v>20947</v>
      </c>
      <c r="DP1880" t="s">
        <v>161</v>
      </c>
      <c r="DQ1880" t="str">
        <f>"30510"</f>
        <v>30510</v>
      </c>
      <c r="DR1880" t="s">
        <v>20954</v>
      </c>
      <c r="DS1880" t="s">
        <v>861</v>
      </c>
      <c r="DT1880">
        <v>1</v>
      </c>
      <c r="DU1880">
        <v>27</v>
      </c>
      <c r="DV1880" t="s">
        <v>134</v>
      </c>
      <c r="DW1880" t="s">
        <v>134</v>
      </c>
      <c r="DX1880" t="s">
        <v>134</v>
      </c>
      <c r="DY1880" t="s">
        <v>134</v>
      </c>
      <c r="DZ1880">
        <v>3</v>
      </c>
      <c r="EA1880" t="s">
        <v>134</v>
      </c>
      <c r="EB1880" s="5">
        <v>12.68</v>
      </c>
      <c r="EC1880" s="5">
        <v>12.68</v>
      </c>
      <c r="ED1880" s="5">
        <v>55</v>
      </c>
      <c r="EE1880" t="s">
        <v>148</v>
      </c>
      <c r="EF1880" t="s">
        <v>20949</v>
      </c>
      <c r="EG1880" t="s">
        <v>5288</v>
      </c>
      <c r="EH1880">
        <v>0</v>
      </c>
    </row>
    <row r="1881" spans="1:138" ht="15" customHeight="1" x14ac:dyDescent="0.35">
      <c r="A1881" t="s">
        <v>19648</v>
      </c>
      <c r="B1881" t="s">
        <v>157</v>
      </c>
      <c r="C1881" s="1">
        <v>44166.427946180556</v>
      </c>
      <c r="D1881" s="1">
        <v>44181</v>
      </c>
      <c r="E1881" t="s">
        <v>133</v>
      </c>
      <c r="F1881" t="s">
        <v>136</v>
      </c>
      <c r="G1881" t="s">
        <v>135</v>
      </c>
      <c r="H1881" t="s">
        <v>136</v>
      </c>
      <c r="I1881" t="s">
        <v>19649</v>
      </c>
      <c r="K1881" t="s">
        <v>19650</v>
      </c>
      <c r="M1881" t="s">
        <v>19651</v>
      </c>
      <c r="N1881" t="s">
        <v>1663</v>
      </c>
      <c r="O1881" s="4">
        <v>17304</v>
      </c>
      <c r="P1881" t="s">
        <v>140</v>
      </c>
      <c r="R1881">
        <v>17176774553</v>
      </c>
      <c r="T1881">
        <v>111331</v>
      </c>
      <c r="U1881" t="s">
        <v>19652</v>
      </c>
      <c r="V1881" t="s">
        <v>2125</v>
      </c>
      <c r="X1881" t="s">
        <v>634</v>
      </c>
      <c r="Y1881" t="s">
        <v>19650</v>
      </c>
      <c r="AA1881" t="s">
        <v>19651</v>
      </c>
      <c r="AB1881" t="s">
        <v>1663</v>
      </c>
      <c r="AC1881" s="4">
        <v>17304</v>
      </c>
      <c r="AD1881" t="s">
        <v>140</v>
      </c>
      <c r="AF1881">
        <v>17176774553</v>
      </c>
      <c r="AH1881" t="s">
        <v>19653</v>
      </c>
      <c r="AI1881" t="s">
        <v>168</v>
      </c>
      <c r="AJ1881" t="s">
        <v>1030</v>
      </c>
      <c r="AK1881" t="s">
        <v>2730</v>
      </c>
      <c r="AL1881" t="s">
        <v>1871</v>
      </c>
      <c r="AM1881" t="s">
        <v>19654</v>
      </c>
      <c r="AO1881" t="s">
        <v>1567</v>
      </c>
      <c r="AP1881" t="s">
        <v>893</v>
      </c>
      <c r="AQ1881" s="4">
        <v>12534</v>
      </c>
      <c r="AR1881" t="s">
        <v>140</v>
      </c>
      <c r="AT1881">
        <v>15184510109</v>
      </c>
      <c r="AV1881" t="s">
        <v>4041</v>
      </c>
      <c r="AW1881" t="s">
        <v>4042</v>
      </c>
      <c r="AZ1881" t="s">
        <v>175</v>
      </c>
      <c r="BA1881" t="s">
        <v>176</v>
      </c>
      <c r="BB1881" t="s">
        <v>136</v>
      </c>
      <c r="BC1881" t="s">
        <v>136</v>
      </c>
      <c r="BD1881" t="s">
        <v>148</v>
      </c>
      <c r="BE1881" t="s">
        <v>136</v>
      </c>
      <c r="BF1881" t="s">
        <v>136</v>
      </c>
      <c r="BG1881" t="s">
        <v>134</v>
      </c>
      <c r="BH1881" t="s">
        <v>136</v>
      </c>
      <c r="BN1881" t="s">
        <v>19655</v>
      </c>
      <c r="BO1881" t="s">
        <v>381</v>
      </c>
      <c r="BP1881">
        <v>4</v>
      </c>
      <c r="BQ1881">
        <v>1</v>
      </c>
      <c r="BR1881">
        <v>1</v>
      </c>
      <c r="BS1881" s="1">
        <v>44224</v>
      </c>
      <c r="BT1881" s="1">
        <v>44440</v>
      </c>
      <c r="BU1881" s="1">
        <v>44224</v>
      </c>
      <c r="BV1881" s="1">
        <v>44440</v>
      </c>
      <c r="BW1881" t="s">
        <v>136</v>
      </c>
      <c r="BX1881">
        <v>40</v>
      </c>
      <c r="BY1881">
        <v>0</v>
      </c>
      <c r="BZ1881">
        <v>8</v>
      </c>
      <c r="CA1881">
        <v>8</v>
      </c>
      <c r="CB1881">
        <v>8</v>
      </c>
      <c r="CC1881">
        <v>8</v>
      </c>
      <c r="CD1881">
        <v>8</v>
      </c>
      <c r="CE1881">
        <v>0</v>
      </c>
      <c r="CF1881" t="str">
        <f>"8:00 AM"</f>
        <v>8:00 AM</v>
      </c>
      <c r="CG1881" t="str">
        <f>"5:00 PM"</f>
        <v>5:00 PM</v>
      </c>
      <c r="CH1881" s="5">
        <v>14.29</v>
      </c>
      <c r="CI1881" t="s">
        <v>146</v>
      </c>
      <c r="CJ1881">
        <v>14.29</v>
      </c>
      <c r="CK1881" t="s">
        <v>1841</v>
      </c>
      <c r="CL1881" t="s">
        <v>136</v>
      </c>
      <c r="CM1881" t="s">
        <v>147</v>
      </c>
      <c r="CN1881" t="s">
        <v>148</v>
      </c>
      <c r="CO1881" t="s">
        <v>19656</v>
      </c>
      <c r="CP1881" t="s">
        <v>149</v>
      </c>
      <c r="CQ1881">
        <v>3</v>
      </c>
      <c r="CR1881">
        <v>0</v>
      </c>
      <c r="CS1881" t="s">
        <v>136</v>
      </c>
      <c r="CT1881" t="s">
        <v>136</v>
      </c>
      <c r="CU1881" t="s">
        <v>136</v>
      </c>
      <c r="CV1881" t="s">
        <v>136</v>
      </c>
      <c r="CW1881" t="s">
        <v>134</v>
      </c>
      <c r="CX1881">
        <v>75</v>
      </c>
      <c r="CY1881" t="s">
        <v>136</v>
      </c>
      <c r="CZ1881" t="s">
        <v>134</v>
      </c>
      <c r="DA1881" t="s">
        <v>136</v>
      </c>
      <c r="DB1881" t="s">
        <v>136</v>
      </c>
      <c r="DC1881" t="s">
        <v>134</v>
      </c>
      <c r="DD1881" t="s">
        <v>136</v>
      </c>
      <c r="DF1881" t="s">
        <v>149</v>
      </c>
      <c r="DG1881" t="s">
        <v>19650</v>
      </c>
      <c r="DH1881" t="s">
        <v>19651</v>
      </c>
      <c r="DI1881" t="s">
        <v>1663</v>
      </c>
      <c r="DJ1881" s="4">
        <v>17304</v>
      </c>
      <c r="DK1881" t="s">
        <v>2392</v>
      </c>
      <c r="DL1881" t="s">
        <v>136</v>
      </c>
      <c r="DM1881">
        <v>1</v>
      </c>
      <c r="DN1881" t="s">
        <v>19657</v>
      </c>
      <c r="DO1881" t="s">
        <v>19651</v>
      </c>
      <c r="DP1881" t="s">
        <v>1663</v>
      </c>
      <c r="DQ1881" t="str">
        <f>"17304"</f>
        <v>17304</v>
      </c>
      <c r="DR1881" t="s">
        <v>2392</v>
      </c>
      <c r="DS1881" t="s">
        <v>19658</v>
      </c>
      <c r="DT1881">
        <v>1</v>
      </c>
      <c r="DU1881">
        <v>8</v>
      </c>
      <c r="DV1881" t="s">
        <v>134</v>
      </c>
      <c r="DW1881" t="s">
        <v>134</v>
      </c>
      <c r="DX1881" t="s">
        <v>134</v>
      </c>
      <c r="DY1881" t="s">
        <v>136</v>
      </c>
      <c r="DZ1881">
        <v>1</v>
      </c>
      <c r="EA1881" t="s">
        <v>136</v>
      </c>
      <c r="EC1881" s="5">
        <v>12.68</v>
      </c>
      <c r="ED1881" s="5">
        <v>55</v>
      </c>
      <c r="EE1881">
        <v>17176774553</v>
      </c>
      <c r="EF1881" t="s">
        <v>19653</v>
      </c>
      <c r="EG1881" t="s">
        <v>148</v>
      </c>
      <c r="EH1881">
        <v>0</v>
      </c>
    </row>
    <row r="1882" spans="1:138" ht="15" customHeight="1" x14ac:dyDescent="0.35">
      <c r="A1882" t="s">
        <v>25588</v>
      </c>
      <c r="B1882" t="s">
        <v>157</v>
      </c>
      <c r="C1882" s="1">
        <v>44168.798690856478</v>
      </c>
      <c r="D1882" s="1">
        <v>44181</v>
      </c>
      <c r="E1882" t="s">
        <v>579</v>
      </c>
      <c r="F1882" t="s">
        <v>136</v>
      </c>
      <c r="G1882" t="s">
        <v>135</v>
      </c>
      <c r="H1882" t="s">
        <v>136</v>
      </c>
      <c r="I1882" t="s">
        <v>25589</v>
      </c>
      <c r="K1882" t="s">
        <v>25590</v>
      </c>
      <c r="M1882" t="s">
        <v>5931</v>
      </c>
      <c r="N1882" t="s">
        <v>1114</v>
      </c>
      <c r="O1882" s="4">
        <v>98848</v>
      </c>
      <c r="P1882" t="s">
        <v>140</v>
      </c>
      <c r="R1882">
        <v>15097853521</v>
      </c>
      <c r="T1882">
        <v>1113</v>
      </c>
      <c r="U1882" t="s">
        <v>25591</v>
      </c>
      <c r="V1882" t="s">
        <v>14167</v>
      </c>
      <c r="X1882" t="s">
        <v>12783</v>
      </c>
      <c r="Y1882" t="s">
        <v>25590</v>
      </c>
      <c r="AA1882" t="s">
        <v>5931</v>
      </c>
      <c r="AB1882" t="s">
        <v>1114</v>
      </c>
      <c r="AC1882" s="4">
        <v>98848</v>
      </c>
      <c r="AD1882" t="s">
        <v>140</v>
      </c>
      <c r="AF1882">
        <v>15097853521</v>
      </c>
      <c r="AH1882" t="s">
        <v>3692</v>
      </c>
      <c r="AI1882" t="s">
        <v>168</v>
      </c>
      <c r="AJ1882" t="s">
        <v>4022</v>
      </c>
      <c r="AK1882" t="s">
        <v>4023</v>
      </c>
      <c r="AL1882" t="s">
        <v>1871</v>
      </c>
      <c r="AM1882" t="s">
        <v>3695</v>
      </c>
      <c r="AN1882" t="s">
        <v>1121</v>
      </c>
      <c r="AO1882" t="s">
        <v>1122</v>
      </c>
      <c r="AP1882" t="s">
        <v>1114</v>
      </c>
      <c r="AQ1882" s="4">
        <v>98516</v>
      </c>
      <c r="AR1882" t="s">
        <v>140</v>
      </c>
      <c r="AS1882" t="s">
        <v>866</v>
      </c>
      <c r="AT1882">
        <v>13604558064</v>
      </c>
      <c r="AU1882">
        <v>114</v>
      </c>
      <c r="AV1882" t="s">
        <v>7941</v>
      </c>
      <c r="AW1882" t="s">
        <v>3696</v>
      </c>
      <c r="AZ1882" t="s">
        <v>821</v>
      </c>
      <c r="BA1882" t="s">
        <v>822</v>
      </c>
      <c r="BB1882" t="s">
        <v>136</v>
      </c>
      <c r="BC1882" t="s">
        <v>136</v>
      </c>
      <c r="BD1882" t="s">
        <v>148</v>
      </c>
      <c r="BE1882" t="s">
        <v>136</v>
      </c>
      <c r="BF1882" t="s">
        <v>136</v>
      </c>
      <c r="BG1882" t="s">
        <v>134</v>
      </c>
      <c r="BH1882" t="s">
        <v>136</v>
      </c>
      <c r="BN1882" t="s">
        <v>25592</v>
      </c>
      <c r="BO1882" t="s">
        <v>3698</v>
      </c>
      <c r="BP1882">
        <v>22</v>
      </c>
      <c r="BQ1882">
        <v>22</v>
      </c>
      <c r="BR1882">
        <v>22</v>
      </c>
      <c r="BS1882" s="1">
        <v>44228</v>
      </c>
      <c r="BT1882" s="1">
        <v>44515</v>
      </c>
      <c r="BU1882" s="1">
        <v>44228</v>
      </c>
      <c r="BV1882" s="1">
        <v>44515</v>
      </c>
      <c r="BW1882" t="s">
        <v>136</v>
      </c>
      <c r="BX1882">
        <v>35</v>
      </c>
      <c r="BY1882">
        <v>0</v>
      </c>
      <c r="BZ1882">
        <v>6</v>
      </c>
      <c r="CA1882">
        <v>6</v>
      </c>
      <c r="CB1882">
        <v>6</v>
      </c>
      <c r="CC1882">
        <v>6</v>
      </c>
      <c r="CD1882">
        <v>6</v>
      </c>
      <c r="CE1882">
        <v>5</v>
      </c>
      <c r="CF1882" t="str">
        <f>"7:00 AM"</f>
        <v>7:00 AM</v>
      </c>
      <c r="CG1882" t="str">
        <f>"3:00 PM"</f>
        <v>3:00 PM</v>
      </c>
      <c r="CH1882" s="5">
        <v>15.83</v>
      </c>
      <c r="CI1882" t="s">
        <v>146</v>
      </c>
      <c r="CJ1882">
        <v>0</v>
      </c>
      <c r="CK1882" t="s">
        <v>4026</v>
      </c>
      <c r="CL1882" t="s">
        <v>134</v>
      </c>
      <c r="CM1882" t="s">
        <v>312</v>
      </c>
      <c r="CN1882" t="s">
        <v>148</v>
      </c>
      <c r="CO1882" t="s">
        <v>7942</v>
      </c>
      <c r="CP1882" t="s">
        <v>149</v>
      </c>
      <c r="CQ1882">
        <v>3</v>
      </c>
      <c r="CR1882">
        <v>0</v>
      </c>
      <c r="CS1882" t="s">
        <v>136</v>
      </c>
      <c r="CT1882" t="s">
        <v>136</v>
      </c>
      <c r="CU1882" t="s">
        <v>136</v>
      </c>
      <c r="CV1882" t="s">
        <v>136</v>
      </c>
      <c r="CW1882" t="s">
        <v>134</v>
      </c>
      <c r="CX1882">
        <v>60</v>
      </c>
      <c r="CY1882" t="s">
        <v>134</v>
      </c>
      <c r="CZ1882" t="s">
        <v>134</v>
      </c>
      <c r="DA1882" t="s">
        <v>134</v>
      </c>
      <c r="DB1882" t="s">
        <v>134</v>
      </c>
      <c r="DC1882" t="s">
        <v>134</v>
      </c>
      <c r="DD1882" t="s">
        <v>136</v>
      </c>
      <c r="DF1882" s="2" t="s">
        <v>7943</v>
      </c>
      <c r="DG1882" t="s">
        <v>25590</v>
      </c>
      <c r="DH1882" t="s">
        <v>5931</v>
      </c>
      <c r="DI1882" t="s">
        <v>1114</v>
      </c>
      <c r="DJ1882" s="4">
        <v>98848</v>
      </c>
      <c r="DK1882" t="s">
        <v>1026</v>
      </c>
      <c r="DL1882" t="s">
        <v>136</v>
      </c>
      <c r="DM1882">
        <v>1</v>
      </c>
      <c r="DN1882" t="s">
        <v>25593</v>
      </c>
      <c r="DO1882" t="s">
        <v>5931</v>
      </c>
      <c r="DP1882" t="s">
        <v>1114</v>
      </c>
      <c r="DQ1882" t="str">
        <f>"98848"</f>
        <v>98848</v>
      </c>
      <c r="DR1882" t="s">
        <v>1026</v>
      </c>
      <c r="DS1882" t="s">
        <v>25594</v>
      </c>
      <c r="DT1882">
        <v>18</v>
      </c>
      <c r="DU1882">
        <v>200</v>
      </c>
      <c r="DV1882" t="s">
        <v>134</v>
      </c>
      <c r="DW1882" t="s">
        <v>134</v>
      </c>
      <c r="DX1882" t="s">
        <v>134</v>
      </c>
      <c r="DY1882" t="s">
        <v>136</v>
      </c>
      <c r="DZ1882">
        <v>1</v>
      </c>
      <c r="EA1882" t="s">
        <v>136</v>
      </c>
      <c r="EC1882" s="5">
        <v>12.68</v>
      </c>
      <c r="ED1882" s="5">
        <v>55</v>
      </c>
      <c r="EE1882">
        <v>15097853521</v>
      </c>
      <c r="EF1882" t="s">
        <v>25595</v>
      </c>
      <c r="EG1882" t="s">
        <v>20047</v>
      </c>
      <c r="EH1882">
        <v>7</v>
      </c>
    </row>
    <row r="1883" spans="1:138" ht="15" customHeight="1" x14ac:dyDescent="0.35">
      <c r="A1883" t="s">
        <v>9443</v>
      </c>
      <c r="B1883" t="s">
        <v>157</v>
      </c>
      <c r="C1883" s="1">
        <v>44167.536276273146</v>
      </c>
      <c r="D1883" s="1">
        <v>44181</v>
      </c>
      <c r="E1883" t="s">
        <v>133</v>
      </c>
      <c r="F1883" t="s">
        <v>136</v>
      </c>
      <c r="G1883" t="s">
        <v>135</v>
      </c>
      <c r="H1883" t="s">
        <v>136</v>
      </c>
      <c r="I1883" t="s">
        <v>9444</v>
      </c>
      <c r="K1883" t="s">
        <v>9445</v>
      </c>
      <c r="M1883" t="s">
        <v>9446</v>
      </c>
      <c r="N1883" t="s">
        <v>139</v>
      </c>
      <c r="O1883" s="4">
        <v>33187</v>
      </c>
      <c r="P1883" t="s">
        <v>140</v>
      </c>
      <c r="R1883">
        <v>13052550422</v>
      </c>
      <c r="T1883">
        <v>111421</v>
      </c>
      <c r="U1883" t="s">
        <v>9447</v>
      </c>
      <c r="V1883" t="s">
        <v>5406</v>
      </c>
      <c r="X1883" t="s">
        <v>9448</v>
      </c>
      <c r="Y1883" t="s">
        <v>9445</v>
      </c>
      <c r="AA1883" t="s">
        <v>9446</v>
      </c>
      <c r="AB1883" t="s">
        <v>139</v>
      </c>
      <c r="AC1883" s="4">
        <v>33187</v>
      </c>
      <c r="AD1883" t="s">
        <v>140</v>
      </c>
      <c r="AF1883">
        <v>13052550422</v>
      </c>
      <c r="AH1883" t="s">
        <v>1134</v>
      </c>
      <c r="AI1883" t="s">
        <v>168</v>
      </c>
      <c r="AJ1883" t="s">
        <v>1135</v>
      </c>
      <c r="AK1883" t="s">
        <v>1136</v>
      </c>
      <c r="AL1883" t="s">
        <v>229</v>
      </c>
      <c r="AM1883" t="s">
        <v>1137</v>
      </c>
      <c r="AN1883" t="s">
        <v>1138</v>
      </c>
      <c r="AO1883" t="s">
        <v>1139</v>
      </c>
      <c r="AP1883" t="s">
        <v>537</v>
      </c>
      <c r="AQ1883" s="4">
        <v>28327</v>
      </c>
      <c r="AR1883" t="s">
        <v>140</v>
      </c>
      <c r="AT1883">
        <v>19109476004</v>
      </c>
      <c r="AV1883" t="s">
        <v>1140</v>
      </c>
      <c r="AW1883" t="s">
        <v>1141</v>
      </c>
      <c r="AZ1883" t="s">
        <v>288</v>
      </c>
      <c r="BA1883" t="s">
        <v>289</v>
      </c>
      <c r="BB1883" t="s">
        <v>136</v>
      </c>
      <c r="BC1883" t="s">
        <v>136</v>
      </c>
      <c r="BD1883" t="s">
        <v>148</v>
      </c>
      <c r="BE1883" t="s">
        <v>136</v>
      </c>
      <c r="BF1883" t="s">
        <v>136</v>
      </c>
      <c r="BG1883" t="s">
        <v>134</v>
      </c>
      <c r="BH1883" t="s">
        <v>136</v>
      </c>
      <c r="BN1883" t="s">
        <v>9449</v>
      </c>
      <c r="BO1883" t="s">
        <v>965</v>
      </c>
      <c r="BP1883">
        <v>8</v>
      </c>
      <c r="BQ1883">
        <v>2</v>
      </c>
      <c r="BR1883">
        <v>2</v>
      </c>
      <c r="BS1883" s="1">
        <v>44237</v>
      </c>
      <c r="BT1883" s="1">
        <v>44540</v>
      </c>
      <c r="BU1883" s="1">
        <v>44237</v>
      </c>
      <c r="BV1883" s="1">
        <v>44540</v>
      </c>
      <c r="BW1883" t="s">
        <v>136</v>
      </c>
      <c r="BX1883">
        <v>40</v>
      </c>
      <c r="BY1883">
        <v>0</v>
      </c>
      <c r="BZ1883">
        <v>7</v>
      </c>
      <c r="CA1883">
        <v>7</v>
      </c>
      <c r="CB1883">
        <v>7</v>
      </c>
      <c r="CC1883">
        <v>7</v>
      </c>
      <c r="CD1883">
        <v>7</v>
      </c>
      <c r="CE1883">
        <v>5</v>
      </c>
      <c r="CF1883" t="str">
        <f>"7:00 AM"</f>
        <v>7:00 AM</v>
      </c>
      <c r="CG1883" t="str">
        <f>"3:00 PM"</f>
        <v>3:00 PM</v>
      </c>
      <c r="CH1883" s="5">
        <v>11.71</v>
      </c>
      <c r="CI1883" t="s">
        <v>146</v>
      </c>
      <c r="CL1883" t="s">
        <v>136</v>
      </c>
      <c r="CM1883" t="s">
        <v>312</v>
      </c>
      <c r="CN1883" t="s">
        <v>148</v>
      </c>
      <c r="CO1883" t="s">
        <v>1142</v>
      </c>
      <c r="CP1883" t="s">
        <v>149</v>
      </c>
      <c r="CQ1883">
        <v>3</v>
      </c>
      <c r="CR1883">
        <v>0</v>
      </c>
      <c r="CS1883" t="s">
        <v>136</v>
      </c>
      <c r="CT1883" t="s">
        <v>134</v>
      </c>
      <c r="CU1883" t="s">
        <v>136</v>
      </c>
      <c r="CV1883" t="s">
        <v>134</v>
      </c>
      <c r="CW1883" t="s">
        <v>134</v>
      </c>
      <c r="CX1883">
        <v>50</v>
      </c>
      <c r="CY1883" t="s">
        <v>134</v>
      </c>
      <c r="CZ1883" t="s">
        <v>134</v>
      </c>
      <c r="DA1883" t="s">
        <v>134</v>
      </c>
      <c r="DB1883" t="s">
        <v>134</v>
      </c>
      <c r="DC1883" t="s">
        <v>134</v>
      </c>
      <c r="DD1883" t="s">
        <v>136</v>
      </c>
      <c r="DF1883" t="s">
        <v>9450</v>
      </c>
      <c r="DG1883" t="s">
        <v>9451</v>
      </c>
      <c r="DH1883" t="s">
        <v>9446</v>
      </c>
      <c r="DI1883" t="s">
        <v>139</v>
      </c>
      <c r="DJ1883" s="4">
        <v>33187</v>
      </c>
      <c r="DK1883" t="s">
        <v>2468</v>
      </c>
      <c r="DL1883" t="s">
        <v>134</v>
      </c>
      <c r="DM1883">
        <v>2</v>
      </c>
      <c r="DN1883" t="s">
        <v>9451</v>
      </c>
      <c r="DO1883" t="s">
        <v>9446</v>
      </c>
      <c r="DP1883" t="s">
        <v>139</v>
      </c>
      <c r="DQ1883" t="str">
        <f>"33187"</f>
        <v>33187</v>
      </c>
      <c r="DR1883" t="s">
        <v>2468</v>
      </c>
      <c r="DS1883" t="s">
        <v>9452</v>
      </c>
      <c r="DT1883">
        <v>6</v>
      </c>
      <c r="DU1883">
        <v>50</v>
      </c>
      <c r="DV1883" t="s">
        <v>134</v>
      </c>
      <c r="DW1883" t="s">
        <v>136</v>
      </c>
      <c r="DX1883" t="s">
        <v>136</v>
      </c>
      <c r="DY1883" t="s">
        <v>136</v>
      </c>
      <c r="DZ1883">
        <v>1</v>
      </c>
      <c r="EA1883" t="s">
        <v>136</v>
      </c>
      <c r="EC1883" s="5">
        <v>12.68</v>
      </c>
      <c r="ED1883" s="5">
        <v>55</v>
      </c>
      <c r="EE1883" t="s">
        <v>148</v>
      </c>
      <c r="EF1883" t="s">
        <v>9453</v>
      </c>
      <c r="EG1883" t="s">
        <v>1145</v>
      </c>
      <c r="EH1883">
        <v>0</v>
      </c>
    </row>
    <row r="1884" spans="1:138" ht="15" customHeight="1" x14ac:dyDescent="0.35">
      <c r="A1884" t="s">
        <v>1364</v>
      </c>
      <c r="B1884" t="s">
        <v>157</v>
      </c>
      <c r="C1884" s="1">
        <v>44166.78322662037</v>
      </c>
      <c r="D1884" s="1">
        <v>44181</v>
      </c>
      <c r="E1884" t="s">
        <v>133</v>
      </c>
      <c r="F1884" t="s">
        <v>136</v>
      </c>
      <c r="G1884" t="s">
        <v>135</v>
      </c>
      <c r="H1884" t="s">
        <v>136</v>
      </c>
      <c r="I1884" t="s">
        <v>1365</v>
      </c>
      <c r="K1884" t="s">
        <v>1366</v>
      </c>
      <c r="L1884" t="s">
        <v>1367</v>
      </c>
      <c r="M1884" t="s">
        <v>1368</v>
      </c>
      <c r="N1884" t="s">
        <v>374</v>
      </c>
      <c r="O1884" s="4">
        <v>79762</v>
      </c>
      <c r="P1884" t="s">
        <v>140</v>
      </c>
      <c r="R1884">
        <v>14325800606</v>
      </c>
      <c r="T1884">
        <v>1121</v>
      </c>
      <c r="U1884" t="s">
        <v>1369</v>
      </c>
      <c r="V1884" t="s">
        <v>1370</v>
      </c>
      <c r="X1884" t="s">
        <v>164</v>
      </c>
      <c r="Y1884" t="s">
        <v>1366</v>
      </c>
      <c r="Z1884" t="s">
        <v>1367</v>
      </c>
      <c r="AA1884" t="s">
        <v>1368</v>
      </c>
      <c r="AB1884" t="s">
        <v>374</v>
      </c>
      <c r="AC1884" s="4">
        <v>79762</v>
      </c>
      <c r="AD1884" t="s">
        <v>140</v>
      </c>
      <c r="AF1884">
        <v>14325800606</v>
      </c>
      <c r="AH1884" t="s">
        <v>1371</v>
      </c>
      <c r="AI1884" t="s">
        <v>226</v>
      </c>
      <c r="AJ1884" t="s">
        <v>1372</v>
      </c>
      <c r="AK1884" t="s">
        <v>1373</v>
      </c>
      <c r="AL1884" t="s">
        <v>148</v>
      </c>
      <c r="AM1884" t="s">
        <v>1374</v>
      </c>
      <c r="AN1884" t="s">
        <v>1375</v>
      </c>
      <c r="AO1884" t="s">
        <v>1376</v>
      </c>
      <c r="AP1884" t="s">
        <v>374</v>
      </c>
      <c r="AQ1884" s="4">
        <v>79925</v>
      </c>
      <c r="AR1884" t="s">
        <v>140</v>
      </c>
      <c r="AT1884">
        <v>19157722223</v>
      </c>
      <c r="AV1884" t="s">
        <v>1377</v>
      </c>
      <c r="AW1884" t="s">
        <v>1378</v>
      </c>
      <c r="AX1884" t="s">
        <v>374</v>
      </c>
      <c r="AY1884" t="s">
        <v>1379</v>
      </c>
      <c r="AZ1884" t="s">
        <v>334</v>
      </c>
      <c r="BA1884" t="s">
        <v>335</v>
      </c>
      <c r="BB1884" t="s">
        <v>136</v>
      </c>
      <c r="BC1884" t="s">
        <v>136</v>
      </c>
      <c r="BD1884" t="s">
        <v>148</v>
      </c>
      <c r="BE1884" t="s">
        <v>136</v>
      </c>
      <c r="BF1884" t="s">
        <v>136</v>
      </c>
      <c r="BG1884" t="s">
        <v>134</v>
      </c>
      <c r="BH1884" t="s">
        <v>136</v>
      </c>
      <c r="BN1884" t="s">
        <v>1380</v>
      </c>
      <c r="BO1884" t="s">
        <v>1381</v>
      </c>
      <c r="BP1884">
        <v>2</v>
      </c>
      <c r="BQ1884">
        <v>2</v>
      </c>
      <c r="BR1884">
        <v>2</v>
      </c>
      <c r="BS1884" s="1">
        <v>44242</v>
      </c>
      <c r="BT1884" s="1">
        <v>44544</v>
      </c>
      <c r="BU1884" s="1">
        <v>44242</v>
      </c>
      <c r="BV1884" s="1">
        <v>44544</v>
      </c>
      <c r="BW1884" t="s">
        <v>134</v>
      </c>
      <c r="CH1884" s="5">
        <v>1700</v>
      </c>
      <c r="CI1884" t="s">
        <v>597</v>
      </c>
      <c r="CL1884" t="s">
        <v>136</v>
      </c>
      <c r="CM1884" t="s">
        <v>312</v>
      </c>
      <c r="CN1884" t="s">
        <v>148</v>
      </c>
      <c r="CO1884" t="s">
        <v>1382</v>
      </c>
      <c r="CP1884" t="s">
        <v>149</v>
      </c>
      <c r="CQ1884">
        <v>6</v>
      </c>
      <c r="CR1884">
        <v>0</v>
      </c>
      <c r="CS1884" t="s">
        <v>136</v>
      </c>
      <c r="CT1884" t="s">
        <v>134</v>
      </c>
      <c r="CU1884" t="s">
        <v>136</v>
      </c>
      <c r="CV1884" t="s">
        <v>136</v>
      </c>
      <c r="CW1884" t="s">
        <v>134</v>
      </c>
      <c r="CX1884">
        <v>50</v>
      </c>
      <c r="CY1884" t="s">
        <v>134</v>
      </c>
      <c r="CZ1884" t="s">
        <v>136</v>
      </c>
      <c r="DA1884" t="s">
        <v>134</v>
      </c>
      <c r="DB1884" t="s">
        <v>134</v>
      </c>
      <c r="DC1884" t="s">
        <v>134</v>
      </c>
      <c r="DD1884" t="s">
        <v>136</v>
      </c>
      <c r="DF1884" s="2" t="s">
        <v>1383</v>
      </c>
      <c r="DG1884" t="s">
        <v>1384</v>
      </c>
      <c r="DH1884" t="s">
        <v>1385</v>
      </c>
      <c r="DI1884" t="s">
        <v>374</v>
      </c>
      <c r="DJ1884" s="4">
        <v>79702</v>
      </c>
      <c r="DK1884" t="s">
        <v>1386</v>
      </c>
      <c r="DL1884" t="s">
        <v>136</v>
      </c>
      <c r="DM1884">
        <v>1</v>
      </c>
      <c r="DN1884" t="s">
        <v>1384</v>
      </c>
      <c r="DO1884" t="s">
        <v>1385</v>
      </c>
      <c r="DP1884" t="s">
        <v>374</v>
      </c>
      <c r="DQ1884" t="str">
        <f>"79702"</f>
        <v>79702</v>
      </c>
      <c r="DR1884" t="s">
        <v>1386</v>
      </c>
      <c r="DS1884" t="s">
        <v>1387</v>
      </c>
      <c r="DT1884">
        <v>1</v>
      </c>
      <c r="DU1884">
        <v>2</v>
      </c>
      <c r="DV1884" t="s">
        <v>134</v>
      </c>
      <c r="DW1884" t="s">
        <v>134</v>
      </c>
      <c r="DX1884" t="s">
        <v>134</v>
      </c>
      <c r="DY1884" t="s">
        <v>136</v>
      </c>
      <c r="DZ1884">
        <v>1</v>
      </c>
      <c r="EA1884" t="s">
        <v>136</v>
      </c>
      <c r="EC1884" s="5">
        <v>12.68</v>
      </c>
      <c r="ED1884" s="5">
        <v>55</v>
      </c>
      <c r="EE1884">
        <v>14325800606</v>
      </c>
      <c r="EF1884" t="s">
        <v>1371</v>
      </c>
      <c r="EG1884" t="s">
        <v>148</v>
      </c>
      <c r="EH1884">
        <v>0</v>
      </c>
    </row>
    <row r="1885" spans="1:138" ht="15" customHeight="1" x14ac:dyDescent="0.35">
      <c r="A1885" t="s">
        <v>6486</v>
      </c>
      <c r="B1885" t="s">
        <v>157</v>
      </c>
      <c r="C1885" s="1">
        <v>44166.955748263892</v>
      </c>
      <c r="D1885" s="1">
        <v>44181</v>
      </c>
      <c r="E1885" t="s">
        <v>579</v>
      </c>
      <c r="F1885" t="s">
        <v>136</v>
      </c>
      <c r="G1885" t="s">
        <v>135</v>
      </c>
      <c r="H1885" t="s">
        <v>136</v>
      </c>
      <c r="I1885" t="s">
        <v>6487</v>
      </c>
      <c r="K1885" t="s">
        <v>6488</v>
      </c>
      <c r="M1885" t="s">
        <v>6489</v>
      </c>
      <c r="N1885" t="s">
        <v>592</v>
      </c>
      <c r="O1885" s="4">
        <v>82639</v>
      </c>
      <c r="P1885" t="s">
        <v>140</v>
      </c>
      <c r="R1885">
        <v>13072679571</v>
      </c>
      <c r="T1885">
        <v>112111</v>
      </c>
      <c r="U1885" t="s">
        <v>6490</v>
      </c>
      <c r="V1885" t="s">
        <v>2235</v>
      </c>
      <c r="W1885" t="s">
        <v>1536</v>
      </c>
      <c r="X1885" t="s">
        <v>164</v>
      </c>
      <c r="Y1885" t="s">
        <v>6491</v>
      </c>
      <c r="AA1885" t="s">
        <v>6489</v>
      </c>
      <c r="AB1885" t="s">
        <v>592</v>
      </c>
      <c r="AC1885" s="4">
        <v>82639</v>
      </c>
      <c r="AD1885" t="s">
        <v>140</v>
      </c>
      <c r="AF1885">
        <v>13072679571</v>
      </c>
      <c r="AH1885" t="s">
        <v>6492</v>
      </c>
      <c r="AI1885" t="s">
        <v>168</v>
      </c>
      <c r="AJ1885" t="s">
        <v>588</v>
      </c>
      <c r="AK1885" t="s">
        <v>589</v>
      </c>
      <c r="AM1885" t="s">
        <v>590</v>
      </c>
      <c r="AO1885" t="s">
        <v>591</v>
      </c>
      <c r="AP1885" t="s">
        <v>592</v>
      </c>
      <c r="AQ1885" s="4">
        <v>82601</v>
      </c>
      <c r="AR1885" t="s">
        <v>140</v>
      </c>
      <c r="AT1885">
        <v>13074722105</v>
      </c>
      <c r="AV1885" t="s">
        <v>593</v>
      </c>
      <c r="AW1885" t="s">
        <v>594</v>
      </c>
      <c r="AZ1885" t="s">
        <v>334</v>
      </c>
      <c r="BA1885" t="s">
        <v>335</v>
      </c>
      <c r="BB1885" t="s">
        <v>136</v>
      </c>
      <c r="BC1885" t="s">
        <v>136</v>
      </c>
      <c r="BD1885" t="s">
        <v>148</v>
      </c>
      <c r="BE1885" t="s">
        <v>136</v>
      </c>
      <c r="BF1885" t="s">
        <v>136</v>
      </c>
      <c r="BG1885" t="s">
        <v>134</v>
      </c>
      <c r="BH1885" t="s">
        <v>136</v>
      </c>
      <c r="BN1885" t="s">
        <v>6493</v>
      </c>
      <c r="BO1885" t="s">
        <v>652</v>
      </c>
      <c r="BP1885">
        <v>3</v>
      </c>
      <c r="BQ1885">
        <v>3</v>
      </c>
      <c r="BR1885">
        <v>3</v>
      </c>
      <c r="BS1885" s="1">
        <v>44234</v>
      </c>
      <c r="BT1885" s="1">
        <v>44537</v>
      </c>
      <c r="BU1885" s="1">
        <v>44234</v>
      </c>
      <c r="BV1885" s="1">
        <v>44537</v>
      </c>
      <c r="BW1885" t="s">
        <v>134</v>
      </c>
      <c r="CH1885" s="5">
        <v>1682.33</v>
      </c>
      <c r="CI1885" t="s">
        <v>597</v>
      </c>
      <c r="CJ1885">
        <v>0</v>
      </c>
      <c r="CK1885" t="s">
        <v>598</v>
      </c>
      <c r="CL1885" t="s">
        <v>136</v>
      </c>
      <c r="CM1885" t="s">
        <v>354</v>
      </c>
      <c r="CN1885" t="s">
        <v>945</v>
      </c>
      <c r="CO1885" t="s">
        <v>600</v>
      </c>
      <c r="CP1885" t="s">
        <v>149</v>
      </c>
      <c r="CQ1885">
        <v>6</v>
      </c>
      <c r="CR1885">
        <v>0</v>
      </c>
      <c r="CS1885" t="s">
        <v>136</v>
      </c>
      <c r="CT1885" t="s">
        <v>134</v>
      </c>
      <c r="CU1885" t="s">
        <v>136</v>
      </c>
      <c r="CV1885" t="s">
        <v>136</v>
      </c>
      <c r="CW1885" t="s">
        <v>134</v>
      </c>
      <c r="CX1885">
        <v>50</v>
      </c>
      <c r="CY1885" t="s">
        <v>134</v>
      </c>
      <c r="CZ1885" t="s">
        <v>136</v>
      </c>
      <c r="DA1885" t="s">
        <v>134</v>
      </c>
      <c r="DB1885" t="s">
        <v>136</v>
      </c>
      <c r="DC1885" t="s">
        <v>136</v>
      </c>
      <c r="DD1885" t="s">
        <v>136</v>
      </c>
      <c r="DF1885" t="s">
        <v>6494</v>
      </c>
      <c r="DG1885" t="s">
        <v>6495</v>
      </c>
      <c r="DH1885" t="s">
        <v>6489</v>
      </c>
      <c r="DI1885" t="s">
        <v>592</v>
      </c>
      <c r="DJ1885" s="4">
        <v>82639</v>
      </c>
      <c r="DK1885" t="s">
        <v>2901</v>
      </c>
      <c r="DL1885" t="s">
        <v>136</v>
      </c>
      <c r="DM1885">
        <v>1</v>
      </c>
      <c r="DN1885" t="s">
        <v>6496</v>
      </c>
      <c r="DO1885" t="s">
        <v>6489</v>
      </c>
      <c r="DP1885" t="s">
        <v>592</v>
      </c>
      <c r="DQ1885" t="str">
        <f>"82639"</f>
        <v>82639</v>
      </c>
      <c r="DR1885" t="s">
        <v>2901</v>
      </c>
      <c r="DS1885" t="s">
        <v>605</v>
      </c>
      <c r="DT1885">
        <v>5</v>
      </c>
      <c r="DU1885">
        <v>12</v>
      </c>
      <c r="DV1885" t="s">
        <v>136</v>
      </c>
      <c r="DW1885" t="s">
        <v>136</v>
      </c>
      <c r="DX1885" t="s">
        <v>134</v>
      </c>
      <c r="DY1885" t="s">
        <v>136</v>
      </c>
      <c r="DZ1885">
        <v>1</v>
      </c>
      <c r="EA1885" t="s">
        <v>136</v>
      </c>
      <c r="EC1885" s="5">
        <v>12.68</v>
      </c>
      <c r="ED1885" s="5">
        <v>55</v>
      </c>
      <c r="EE1885">
        <v>13074722105</v>
      </c>
      <c r="EF1885" t="s">
        <v>593</v>
      </c>
      <c r="EG1885" t="s">
        <v>148</v>
      </c>
      <c r="EH1885">
        <v>0</v>
      </c>
    </row>
    <row r="1886" spans="1:138" ht="15" customHeight="1" x14ac:dyDescent="0.35">
      <c r="A1886" t="s">
        <v>2042</v>
      </c>
      <c r="B1886" t="s">
        <v>157</v>
      </c>
      <c r="C1886" s="1">
        <v>44168.772592245368</v>
      </c>
      <c r="D1886" s="1">
        <v>44181</v>
      </c>
      <c r="E1886" t="s">
        <v>133</v>
      </c>
      <c r="F1886" t="s">
        <v>136</v>
      </c>
      <c r="G1886" t="s">
        <v>135</v>
      </c>
      <c r="H1886" t="s">
        <v>136</v>
      </c>
      <c r="I1886" t="s">
        <v>2043</v>
      </c>
      <c r="K1886" t="s">
        <v>2044</v>
      </c>
      <c r="M1886" t="s">
        <v>2045</v>
      </c>
      <c r="N1886" t="s">
        <v>1631</v>
      </c>
      <c r="O1886" s="4">
        <v>88220</v>
      </c>
      <c r="P1886" t="s">
        <v>140</v>
      </c>
      <c r="R1886">
        <v>15752366370</v>
      </c>
      <c r="T1886">
        <v>111191</v>
      </c>
      <c r="U1886" t="s">
        <v>2046</v>
      </c>
      <c r="V1886" t="s">
        <v>1322</v>
      </c>
      <c r="X1886" t="s">
        <v>2047</v>
      </c>
      <c r="Y1886" t="s">
        <v>2044</v>
      </c>
      <c r="AA1886" t="s">
        <v>2045</v>
      </c>
      <c r="AB1886" t="s">
        <v>1631</v>
      </c>
      <c r="AC1886" s="4">
        <v>88220</v>
      </c>
      <c r="AD1886" t="s">
        <v>140</v>
      </c>
      <c r="AF1886">
        <v>15752366370</v>
      </c>
      <c r="AH1886" t="s">
        <v>148</v>
      </c>
      <c r="AI1886" t="s">
        <v>168</v>
      </c>
      <c r="AJ1886" t="s">
        <v>456</v>
      </c>
      <c r="AK1886" t="s">
        <v>457</v>
      </c>
      <c r="AM1886" t="s">
        <v>458</v>
      </c>
      <c r="AO1886" t="s">
        <v>459</v>
      </c>
      <c r="AP1886" t="s">
        <v>460</v>
      </c>
      <c r="AQ1886" s="4">
        <v>73737</v>
      </c>
      <c r="AR1886" t="s">
        <v>140</v>
      </c>
      <c r="AT1886">
        <v>15802274747</v>
      </c>
      <c r="AV1886" t="s">
        <v>461</v>
      </c>
      <c r="AW1886" t="s">
        <v>462</v>
      </c>
      <c r="AZ1886" t="s">
        <v>288</v>
      </c>
      <c r="BA1886" t="s">
        <v>289</v>
      </c>
      <c r="BB1886" t="s">
        <v>136</v>
      </c>
      <c r="BC1886" t="s">
        <v>136</v>
      </c>
      <c r="BD1886" t="s">
        <v>148</v>
      </c>
      <c r="BE1886" t="s">
        <v>136</v>
      </c>
      <c r="BF1886" t="s">
        <v>136</v>
      </c>
      <c r="BG1886" t="s">
        <v>134</v>
      </c>
      <c r="BH1886" t="s">
        <v>136</v>
      </c>
      <c r="BN1886" t="s">
        <v>2048</v>
      </c>
      <c r="BO1886" t="s">
        <v>1043</v>
      </c>
      <c r="BP1886">
        <v>9</v>
      </c>
      <c r="BQ1886">
        <v>9</v>
      </c>
      <c r="BR1886">
        <v>9</v>
      </c>
      <c r="BS1886" s="1">
        <v>44242</v>
      </c>
      <c r="BT1886" s="1">
        <v>44545</v>
      </c>
      <c r="BU1886" s="1">
        <v>44242</v>
      </c>
      <c r="BV1886" s="1">
        <v>44545</v>
      </c>
      <c r="BW1886" t="s">
        <v>136</v>
      </c>
      <c r="BX1886">
        <v>40</v>
      </c>
      <c r="BY1886">
        <v>0</v>
      </c>
      <c r="BZ1886">
        <v>7</v>
      </c>
      <c r="CA1886">
        <v>7</v>
      </c>
      <c r="CB1886">
        <v>7</v>
      </c>
      <c r="CC1886">
        <v>7</v>
      </c>
      <c r="CD1886">
        <v>7</v>
      </c>
      <c r="CE1886">
        <v>5</v>
      </c>
      <c r="CF1886" t="str">
        <f>"9:00 AM"</f>
        <v>9:00 AM</v>
      </c>
      <c r="CG1886" t="str">
        <f>"5:00 PM"</f>
        <v>5:00 PM</v>
      </c>
      <c r="CH1886" s="5">
        <v>12.91</v>
      </c>
      <c r="CI1886" t="s">
        <v>146</v>
      </c>
      <c r="CL1886" t="s">
        <v>136</v>
      </c>
      <c r="CM1886" t="s">
        <v>312</v>
      </c>
      <c r="CN1886" t="s">
        <v>148</v>
      </c>
      <c r="CO1886" t="s">
        <v>465</v>
      </c>
      <c r="CP1886" t="s">
        <v>149</v>
      </c>
      <c r="CQ1886">
        <v>3</v>
      </c>
      <c r="CR1886">
        <v>0</v>
      </c>
      <c r="CS1886" t="s">
        <v>136</v>
      </c>
      <c r="CT1886" t="s">
        <v>134</v>
      </c>
      <c r="CU1886" t="s">
        <v>136</v>
      </c>
      <c r="CV1886" t="s">
        <v>134</v>
      </c>
      <c r="CW1886" t="s">
        <v>134</v>
      </c>
      <c r="CX1886">
        <v>75</v>
      </c>
      <c r="CY1886" t="s">
        <v>134</v>
      </c>
      <c r="CZ1886" t="s">
        <v>134</v>
      </c>
      <c r="DA1886" t="s">
        <v>134</v>
      </c>
      <c r="DB1886" t="s">
        <v>136</v>
      </c>
      <c r="DC1886" t="s">
        <v>134</v>
      </c>
      <c r="DD1886" t="s">
        <v>136</v>
      </c>
      <c r="DF1886" t="s">
        <v>466</v>
      </c>
      <c r="DG1886" t="s">
        <v>2049</v>
      </c>
      <c r="DH1886" t="s">
        <v>2045</v>
      </c>
      <c r="DI1886" t="s">
        <v>1631</v>
      </c>
      <c r="DJ1886" s="4">
        <v>88220</v>
      </c>
      <c r="DK1886" t="s">
        <v>2050</v>
      </c>
      <c r="DL1886" t="s">
        <v>136</v>
      </c>
      <c r="DM1886">
        <v>1</v>
      </c>
      <c r="DN1886" t="s">
        <v>2051</v>
      </c>
      <c r="DO1886" t="s">
        <v>2045</v>
      </c>
      <c r="DP1886" t="s">
        <v>1631</v>
      </c>
      <c r="DQ1886" t="str">
        <f>"88220"</f>
        <v>88220</v>
      </c>
      <c r="DR1886" t="s">
        <v>2050</v>
      </c>
      <c r="DS1886" t="s">
        <v>551</v>
      </c>
      <c r="DT1886">
        <v>3</v>
      </c>
      <c r="DU1886">
        <v>10</v>
      </c>
      <c r="DV1886" t="s">
        <v>134</v>
      </c>
      <c r="DW1886" t="s">
        <v>134</v>
      </c>
      <c r="DX1886" t="s">
        <v>134</v>
      </c>
      <c r="DY1886" t="s">
        <v>136</v>
      </c>
      <c r="DZ1886">
        <v>1</v>
      </c>
      <c r="EA1886" t="s">
        <v>136</v>
      </c>
      <c r="EC1886" s="5">
        <v>12.68</v>
      </c>
      <c r="ED1886" s="5">
        <v>55</v>
      </c>
      <c r="EE1886">
        <v>15752366370</v>
      </c>
      <c r="EF1886" t="s">
        <v>2052</v>
      </c>
      <c r="EG1886" t="s">
        <v>148</v>
      </c>
      <c r="EH1886">
        <v>0</v>
      </c>
    </row>
    <row r="1887" spans="1:138" ht="15" customHeight="1" x14ac:dyDescent="0.35">
      <c r="A1887" t="s">
        <v>7459</v>
      </c>
      <c r="B1887" t="s">
        <v>157</v>
      </c>
      <c r="C1887" s="1">
        <v>44170.402637268518</v>
      </c>
      <c r="D1887" s="1">
        <v>44181</v>
      </c>
      <c r="E1887" t="s">
        <v>579</v>
      </c>
      <c r="F1887" t="s">
        <v>136</v>
      </c>
      <c r="G1887" t="s">
        <v>135</v>
      </c>
      <c r="H1887" t="s">
        <v>136</v>
      </c>
      <c r="I1887" t="s">
        <v>7460</v>
      </c>
      <c r="K1887" t="s">
        <v>7461</v>
      </c>
      <c r="L1887" t="s">
        <v>7462</v>
      </c>
      <c r="M1887" t="s">
        <v>172</v>
      </c>
      <c r="N1887" t="s">
        <v>592</v>
      </c>
      <c r="O1887" s="4">
        <v>82633</v>
      </c>
      <c r="P1887" t="s">
        <v>140</v>
      </c>
      <c r="R1887">
        <v>13073583850</v>
      </c>
      <c r="T1887">
        <v>112410</v>
      </c>
      <c r="U1887" t="s">
        <v>7463</v>
      </c>
      <c r="V1887" t="s">
        <v>7464</v>
      </c>
      <c r="W1887" t="s">
        <v>7465</v>
      </c>
      <c r="X1887" t="s">
        <v>172</v>
      </c>
      <c r="Y1887" t="s">
        <v>7461</v>
      </c>
      <c r="AA1887" t="s">
        <v>172</v>
      </c>
      <c r="AB1887" t="s">
        <v>592</v>
      </c>
      <c r="AC1887" s="4">
        <v>82633</v>
      </c>
      <c r="AD1887" t="s">
        <v>140</v>
      </c>
      <c r="AF1887">
        <v>13073583850</v>
      </c>
      <c r="AH1887" t="s">
        <v>7466</v>
      </c>
      <c r="AI1887" t="s">
        <v>168</v>
      </c>
      <c r="AJ1887" t="s">
        <v>588</v>
      </c>
      <c r="AK1887" t="s">
        <v>589</v>
      </c>
      <c r="AM1887" t="s">
        <v>590</v>
      </c>
      <c r="AO1887" t="s">
        <v>591</v>
      </c>
      <c r="AP1887" t="s">
        <v>592</v>
      </c>
      <c r="AQ1887" s="4">
        <v>82601</v>
      </c>
      <c r="AR1887" t="s">
        <v>140</v>
      </c>
      <c r="AT1887">
        <v>13074722105</v>
      </c>
      <c r="AV1887" t="s">
        <v>593</v>
      </c>
      <c r="AW1887" t="s">
        <v>594</v>
      </c>
      <c r="AZ1887" t="s">
        <v>334</v>
      </c>
      <c r="BA1887" t="s">
        <v>335</v>
      </c>
      <c r="BB1887" t="s">
        <v>136</v>
      </c>
      <c r="BC1887" t="s">
        <v>136</v>
      </c>
      <c r="BD1887" t="s">
        <v>148</v>
      </c>
      <c r="BE1887" t="s">
        <v>136</v>
      </c>
      <c r="BF1887" t="s">
        <v>136</v>
      </c>
      <c r="BG1887" t="s">
        <v>134</v>
      </c>
      <c r="BH1887" t="s">
        <v>136</v>
      </c>
      <c r="BN1887" t="s">
        <v>7467</v>
      </c>
      <c r="BO1887" t="s">
        <v>2037</v>
      </c>
      <c r="BP1887">
        <v>4</v>
      </c>
      <c r="BQ1887">
        <v>4</v>
      </c>
      <c r="BR1887">
        <v>4</v>
      </c>
      <c r="BS1887" s="1">
        <v>44228</v>
      </c>
      <c r="BT1887" s="1">
        <v>44286</v>
      </c>
      <c r="BU1887" s="1">
        <v>44228</v>
      </c>
      <c r="BV1887" s="1">
        <v>44286</v>
      </c>
      <c r="BW1887" t="s">
        <v>134</v>
      </c>
      <c r="CH1887" s="5">
        <v>1682.33</v>
      </c>
      <c r="CI1887" t="s">
        <v>597</v>
      </c>
      <c r="CJ1887">
        <v>0</v>
      </c>
      <c r="CK1887" t="s">
        <v>598</v>
      </c>
      <c r="CL1887" t="s">
        <v>136</v>
      </c>
      <c r="CM1887" t="s">
        <v>354</v>
      </c>
      <c r="CN1887" t="s">
        <v>599</v>
      </c>
      <c r="CO1887" t="s">
        <v>600</v>
      </c>
      <c r="CP1887" t="s">
        <v>149</v>
      </c>
      <c r="CQ1887">
        <v>6</v>
      </c>
      <c r="CR1887">
        <v>0</v>
      </c>
      <c r="CS1887" t="s">
        <v>136</v>
      </c>
      <c r="CT1887" t="s">
        <v>134</v>
      </c>
      <c r="CU1887" t="s">
        <v>136</v>
      </c>
      <c r="CV1887" t="s">
        <v>136</v>
      </c>
      <c r="CW1887" t="s">
        <v>134</v>
      </c>
      <c r="CX1887">
        <v>50</v>
      </c>
      <c r="CY1887" t="s">
        <v>134</v>
      </c>
      <c r="CZ1887" t="s">
        <v>136</v>
      </c>
      <c r="DA1887" t="s">
        <v>134</v>
      </c>
      <c r="DB1887" t="s">
        <v>136</v>
      </c>
      <c r="DC1887" t="s">
        <v>136</v>
      </c>
      <c r="DD1887" t="s">
        <v>136</v>
      </c>
      <c r="DF1887" t="s">
        <v>7468</v>
      </c>
      <c r="DG1887" t="s">
        <v>7461</v>
      </c>
      <c r="DH1887" t="s">
        <v>172</v>
      </c>
      <c r="DI1887" t="s">
        <v>592</v>
      </c>
      <c r="DJ1887" s="4">
        <v>82633</v>
      </c>
      <c r="DK1887" t="s">
        <v>7469</v>
      </c>
      <c r="DL1887" t="s">
        <v>134</v>
      </c>
      <c r="DM1887">
        <v>2</v>
      </c>
      <c r="DN1887" t="s">
        <v>7461</v>
      </c>
      <c r="DO1887" t="s">
        <v>172</v>
      </c>
      <c r="DP1887" t="s">
        <v>592</v>
      </c>
      <c r="DQ1887" t="str">
        <f>"82633"</f>
        <v>82633</v>
      </c>
      <c r="DR1887" t="s">
        <v>7469</v>
      </c>
      <c r="DS1887" t="s">
        <v>605</v>
      </c>
      <c r="DT1887">
        <v>2</v>
      </c>
      <c r="DU1887">
        <v>4</v>
      </c>
      <c r="DV1887" t="s">
        <v>136</v>
      </c>
      <c r="DW1887" t="s">
        <v>136</v>
      </c>
      <c r="DX1887" t="s">
        <v>134</v>
      </c>
      <c r="DY1887" t="s">
        <v>134</v>
      </c>
      <c r="DZ1887">
        <v>2</v>
      </c>
      <c r="EA1887" t="s">
        <v>136</v>
      </c>
      <c r="EC1887" s="5">
        <v>12.68</v>
      </c>
      <c r="ED1887" s="5">
        <v>55</v>
      </c>
      <c r="EE1887">
        <v>13074722105</v>
      </c>
      <c r="EF1887" t="s">
        <v>593</v>
      </c>
      <c r="EG1887" t="s">
        <v>148</v>
      </c>
      <c r="EH1887">
        <v>0</v>
      </c>
    </row>
    <row r="1888" spans="1:138" ht="15" customHeight="1" x14ac:dyDescent="0.35">
      <c r="A1888" t="s">
        <v>18730</v>
      </c>
      <c r="B1888" t="s">
        <v>157</v>
      </c>
      <c r="C1888" s="1">
        <v>44170.503180439817</v>
      </c>
      <c r="D1888" s="1">
        <v>44181</v>
      </c>
      <c r="E1888" t="s">
        <v>579</v>
      </c>
      <c r="F1888" t="s">
        <v>136</v>
      </c>
      <c r="G1888" t="s">
        <v>135</v>
      </c>
      <c r="H1888" t="s">
        <v>136</v>
      </c>
      <c r="I1888" t="s">
        <v>18731</v>
      </c>
      <c r="K1888" t="s">
        <v>18732</v>
      </c>
      <c r="L1888" t="s">
        <v>18733</v>
      </c>
      <c r="M1888" t="s">
        <v>6478</v>
      </c>
      <c r="N1888" t="s">
        <v>1358</v>
      </c>
      <c r="O1888" s="4">
        <v>81625</v>
      </c>
      <c r="P1888" t="s">
        <v>140</v>
      </c>
      <c r="R1888">
        <v>19708245535</v>
      </c>
      <c r="T1888">
        <v>112111</v>
      </c>
      <c r="U1888" t="s">
        <v>7231</v>
      </c>
      <c r="V1888" t="s">
        <v>1240</v>
      </c>
      <c r="X1888" t="s">
        <v>164</v>
      </c>
      <c r="Y1888" t="s">
        <v>18732</v>
      </c>
      <c r="AA1888" t="s">
        <v>6478</v>
      </c>
      <c r="AB1888" t="s">
        <v>1358</v>
      </c>
      <c r="AC1888" s="4">
        <v>81625</v>
      </c>
      <c r="AD1888" t="s">
        <v>140</v>
      </c>
      <c r="AF1888">
        <v>19708245535</v>
      </c>
      <c r="AH1888" t="s">
        <v>18734</v>
      </c>
      <c r="AI1888" t="s">
        <v>168</v>
      </c>
      <c r="AJ1888" t="s">
        <v>588</v>
      </c>
      <c r="AK1888" t="s">
        <v>589</v>
      </c>
      <c r="AM1888" t="s">
        <v>1361</v>
      </c>
      <c r="AO1888" t="s">
        <v>591</v>
      </c>
      <c r="AP1888" t="s">
        <v>592</v>
      </c>
      <c r="AQ1888" s="4">
        <v>82601</v>
      </c>
      <c r="AR1888" t="s">
        <v>140</v>
      </c>
      <c r="AT1888">
        <v>13074722105</v>
      </c>
      <c r="AV1888" t="s">
        <v>593</v>
      </c>
      <c r="AW1888" t="s">
        <v>594</v>
      </c>
      <c r="AZ1888" t="s">
        <v>334</v>
      </c>
      <c r="BA1888" t="s">
        <v>335</v>
      </c>
      <c r="BB1888" t="s">
        <v>136</v>
      </c>
      <c r="BC1888" t="s">
        <v>136</v>
      </c>
      <c r="BD1888" t="s">
        <v>148</v>
      </c>
      <c r="BE1888" t="s">
        <v>136</v>
      </c>
      <c r="BF1888" t="s">
        <v>136</v>
      </c>
      <c r="BG1888" t="s">
        <v>134</v>
      </c>
      <c r="BH1888" t="s">
        <v>136</v>
      </c>
      <c r="BN1888" t="s">
        <v>18735</v>
      </c>
      <c r="BO1888" t="s">
        <v>652</v>
      </c>
      <c r="BP1888">
        <v>4</v>
      </c>
      <c r="BQ1888">
        <v>4</v>
      </c>
      <c r="BR1888">
        <v>4</v>
      </c>
      <c r="BS1888" s="1">
        <v>44228</v>
      </c>
      <c r="BT1888" s="1">
        <v>44530</v>
      </c>
      <c r="BU1888" s="1">
        <v>44228</v>
      </c>
      <c r="BV1888" s="1">
        <v>44530</v>
      </c>
      <c r="BW1888" t="s">
        <v>134</v>
      </c>
      <c r="CH1888" s="5">
        <v>1682.33</v>
      </c>
      <c r="CI1888" t="s">
        <v>597</v>
      </c>
      <c r="CJ1888">
        <v>0</v>
      </c>
      <c r="CK1888" t="s">
        <v>598</v>
      </c>
      <c r="CL1888" t="s">
        <v>136</v>
      </c>
      <c r="CM1888" t="s">
        <v>354</v>
      </c>
      <c r="CN1888" t="s">
        <v>599</v>
      </c>
      <c r="CO1888" t="s">
        <v>600</v>
      </c>
      <c r="CP1888" t="s">
        <v>149</v>
      </c>
      <c r="CQ1888">
        <v>6</v>
      </c>
      <c r="CR1888">
        <v>0</v>
      </c>
      <c r="CS1888" t="s">
        <v>136</v>
      </c>
      <c r="CT1888" t="s">
        <v>134</v>
      </c>
      <c r="CU1888" t="s">
        <v>136</v>
      </c>
      <c r="CV1888" t="s">
        <v>136</v>
      </c>
      <c r="CW1888" t="s">
        <v>134</v>
      </c>
      <c r="CX1888">
        <v>50</v>
      </c>
      <c r="CY1888" t="s">
        <v>134</v>
      </c>
      <c r="CZ1888" t="s">
        <v>136</v>
      </c>
      <c r="DA1888" t="s">
        <v>134</v>
      </c>
      <c r="DB1888" t="s">
        <v>136</v>
      </c>
      <c r="DC1888" t="s">
        <v>136</v>
      </c>
      <c r="DD1888" t="s">
        <v>136</v>
      </c>
      <c r="DF1888" t="s">
        <v>1344</v>
      </c>
      <c r="DG1888" t="s">
        <v>18736</v>
      </c>
      <c r="DH1888" t="s">
        <v>6478</v>
      </c>
      <c r="DI1888" t="s">
        <v>1358</v>
      </c>
      <c r="DJ1888" s="4">
        <v>81625</v>
      </c>
      <c r="DK1888" t="s">
        <v>4778</v>
      </c>
      <c r="DL1888" t="s">
        <v>134</v>
      </c>
      <c r="DM1888">
        <v>2</v>
      </c>
      <c r="DN1888" t="s">
        <v>18737</v>
      </c>
      <c r="DO1888" t="s">
        <v>6478</v>
      </c>
      <c r="DP1888" t="s">
        <v>1358</v>
      </c>
      <c r="DQ1888" t="str">
        <f>"82625"</f>
        <v>82625</v>
      </c>
      <c r="DR1888" t="s">
        <v>4778</v>
      </c>
      <c r="DS1888" t="s">
        <v>1099</v>
      </c>
      <c r="DT1888">
        <v>1</v>
      </c>
      <c r="DU1888">
        <v>2</v>
      </c>
      <c r="DV1888" t="s">
        <v>136</v>
      </c>
      <c r="DW1888" t="s">
        <v>136</v>
      </c>
      <c r="DX1888" t="s">
        <v>134</v>
      </c>
      <c r="DY1888" t="s">
        <v>134</v>
      </c>
      <c r="DZ1888">
        <v>3</v>
      </c>
      <c r="EA1888" t="s">
        <v>136</v>
      </c>
      <c r="EC1888" s="5">
        <v>12.68</v>
      </c>
      <c r="ED1888" s="5">
        <v>55</v>
      </c>
      <c r="EE1888">
        <v>13074722105</v>
      </c>
      <c r="EF1888" t="s">
        <v>593</v>
      </c>
      <c r="EG1888" t="s">
        <v>148</v>
      </c>
      <c r="EH1888">
        <v>0</v>
      </c>
    </row>
    <row r="1889" spans="1:138" ht="15" customHeight="1" x14ac:dyDescent="0.35">
      <c r="A1889" t="s">
        <v>9799</v>
      </c>
      <c r="B1889" t="s">
        <v>157</v>
      </c>
      <c r="C1889" s="1">
        <v>44173.72517002315</v>
      </c>
      <c r="D1889" s="1">
        <v>44181</v>
      </c>
      <c r="E1889" t="s">
        <v>579</v>
      </c>
      <c r="F1889" t="s">
        <v>136</v>
      </c>
      <c r="G1889" t="s">
        <v>135</v>
      </c>
      <c r="H1889" t="s">
        <v>136</v>
      </c>
      <c r="I1889" t="s">
        <v>9800</v>
      </c>
      <c r="J1889" t="s">
        <v>9801</v>
      </c>
      <c r="K1889" t="s">
        <v>9802</v>
      </c>
      <c r="L1889" t="s">
        <v>9802</v>
      </c>
      <c r="M1889" t="s">
        <v>9803</v>
      </c>
      <c r="N1889" t="s">
        <v>584</v>
      </c>
      <c r="O1889" s="4">
        <v>84306</v>
      </c>
      <c r="P1889" t="s">
        <v>140</v>
      </c>
      <c r="R1889">
        <v>14352790128</v>
      </c>
      <c r="T1889">
        <v>112410</v>
      </c>
      <c r="U1889" t="s">
        <v>5367</v>
      </c>
      <c r="V1889" t="s">
        <v>9804</v>
      </c>
      <c r="X1889" t="s">
        <v>1091</v>
      </c>
      <c r="Y1889" t="s">
        <v>9802</v>
      </c>
      <c r="AA1889" t="s">
        <v>9803</v>
      </c>
      <c r="AB1889" t="s">
        <v>584</v>
      </c>
      <c r="AC1889" s="4">
        <v>84306</v>
      </c>
      <c r="AD1889" t="s">
        <v>140</v>
      </c>
      <c r="AF1889">
        <v>14352790128</v>
      </c>
      <c r="AH1889" t="s">
        <v>9805</v>
      </c>
      <c r="AI1889" t="s">
        <v>168</v>
      </c>
      <c r="AJ1889" t="s">
        <v>588</v>
      </c>
      <c r="AK1889" t="s">
        <v>589</v>
      </c>
      <c r="AM1889" t="s">
        <v>590</v>
      </c>
      <c r="AO1889" t="s">
        <v>591</v>
      </c>
      <c r="AP1889" t="s">
        <v>592</v>
      </c>
      <c r="AQ1889" s="4">
        <v>82601</v>
      </c>
      <c r="AR1889" t="s">
        <v>140</v>
      </c>
      <c r="AT1889">
        <v>13074722105</v>
      </c>
      <c r="AV1889" t="s">
        <v>593</v>
      </c>
      <c r="AW1889" t="s">
        <v>594</v>
      </c>
      <c r="AZ1889" t="s">
        <v>334</v>
      </c>
      <c r="BA1889" t="s">
        <v>335</v>
      </c>
      <c r="BB1889" t="s">
        <v>136</v>
      </c>
      <c r="BC1889" t="s">
        <v>136</v>
      </c>
      <c r="BD1889" t="s">
        <v>148</v>
      </c>
      <c r="BE1889" t="s">
        <v>136</v>
      </c>
      <c r="BF1889" t="s">
        <v>136</v>
      </c>
      <c r="BG1889" t="s">
        <v>134</v>
      </c>
      <c r="BH1889" t="s">
        <v>136</v>
      </c>
      <c r="BN1889" t="s">
        <v>9806</v>
      </c>
      <c r="BO1889" t="s">
        <v>596</v>
      </c>
      <c r="BP1889">
        <v>5</v>
      </c>
      <c r="BQ1889">
        <v>5</v>
      </c>
      <c r="BR1889">
        <v>5</v>
      </c>
      <c r="BS1889" s="1">
        <v>44222</v>
      </c>
      <c r="BT1889" s="1">
        <v>44347</v>
      </c>
      <c r="BU1889" s="1">
        <v>44222</v>
      </c>
      <c r="BV1889" s="1">
        <v>44347</v>
      </c>
      <c r="BW1889" t="s">
        <v>134</v>
      </c>
      <c r="CH1889" s="5">
        <v>1727.75</v>
      </c>
      <c r="CI1889" t="s">
        <v>597</v>
      </c>
      <c r="CJ1889">
        <v>0</v>
      </c>
      <c r="CK1889" t="s">
        <v>598</v>
      </c>
      <c r="CL1889" t="s">
        <v>136</v>
      </c>
      <c r="CM1889" t="s">
        <v>354</v>
      </c>
      <c r="CN1889" t="s">
        <v>599</v>
      </c>
      <c r="CO1889" t="s">
        <v>600</v>
      </c>
      <c r="CP1889" t="s">
        <v>149</v>
      </c>
      <c r="CQ1889">
        <v>6</v>
      </c>
      <c r="CR1889">
        <v>0</v>
      </c>
      <c r="CS1889" t="s">
        <v>136</v>
      </c>
      <c r="CT1889" t="s">
        <v>134</v>
      </c>
      <c r="CU1889" t="s">
        <v>136</v>
      </c>
      <c r="CV1889" t="s">
        <v>136</v>
      </c>
      <c r="CW1889" t="s">
        <v>134</v>
      </c>
      <c r="CX1889">
        <v>50</v>
      </c>
      <c r="CY1889" t="s">
        <v>134</v>
      </c>
      <c r="CZ1889" t="s">
        <v>136</v>
      </c>
      <c r="DA1889" t="s">
        <v>134</v>
      </c>
      <c r="DB1889" t="s">
        <v>136</v>
      </c>
      <c r="DC1889" t="s">
        <v>136</v>
      </c>
      <c r="DD1889" t="s">
        <v>136</v>
      </c>
      <c r="DF1889" t="s">
        <v>9807</v>
      </c>
      <c r="DG1889" t="s">
        <v>9808</v>
      </c>
      <c r="DH1889" t="s">
        <v>9803</v>
      </c>
      <c r="DI1889" t="s">
        <v>584</v>
      </c>
      <c r="DJ1889" s="4">
        <v>84306</v>
      </c>
      <c r="DK1889" t="s">
        <v>603</v>
      </c>
      <c r="DL1889" t="s">
        <v>136</v>
      </c>
      <c r="DM1889">
        <v>1</v>
      </c>
      <c r="DN1889" t="s">
        <v>9808</v>
      </c>
      <c r="DO1889" t="s">
        <v>9803</v>
      </c>
      <c r="DP1889" t="s">
        <v>584</v>
      </c>
      <c r="DQ1889" t="str">
        <f>"84306"</f>
        <v>84306</v>
      </c>
      <c r="DR1889" t="s">
        <v>603</v>
      </c>
      <c r="DS1889" t="s">
        <v>605</v>
      </c>
      <c r="DT1889">
        <v>4</v>
      </c>
      <c r="DU1889">
        <v>9</v>
      </c>
      <c r="DV1889" t="s">
        <v>136</v>
      </c>
      <c r="DW1889" t="s">
        <v>136</v>
      </c>
      <c r="DX1889" t="s">
        <v>134</v>
      </c>
      <c r="DY1889" t="s">
        <v>136</v>
      </c>
      <c r="DZ1889">
        <v>1</v>
      </c>
      <c r="EA1889" t="s">
        <v>136</v>
      </c>
      <c r="EC1889" s="5">
        <v>12.68</v>
      </c>
      <c r="ED1889" s="5">
        <v>55</v>
      </c>
      <c r="EE1889">
        <v>13074722105</v>
      </c>
      <c r="EF1889" t="s">
        <v>593</v>
      </c>
      <c r="EG1889" t="s">
        <v>148</v>
      </c>
      <c r="EH1889">
        <v>0</v>
      </c>
    </row>
    <row r="1890" spans="1:138" ht="15" customHeight="1" x14ac:dyDescent="0.35">
      <c r="A1890" t="s">
        <v>9684</v>
      </c>
      <c r="B1890" t="s">
        <v>157</v>
      </c>
      <c r="C1890" s="1">
        <v>44133.577958912036</v>
      </c>
      <c r="D1890" s="1">
        <v>44182</v>
      </c>
      <c r="E1890" t="s">
        <v>133</v>
      </c>
      <c r="F1890" t="s">
        <v>136</v>
      </c>
      <c r="G1890" t="s">
        <v>135</v>
      </c>
      <c r="H1890" t="s">
        <v>136</v>
      </c>
      <c r="I1890" t="s">
        <v>9685</v>
      </c>
      <c r="K1890" t="s">
        <v>9686</v>
      </c>
      <c r="L1890" t="s">
        <v>9687</v>
      </c>
      <c r="M1890" t="s">
        <v>9688</v>
      </c>
      <c r="N1890" t="s">
        <v>139</v>
      </c>
      <c r="O1890" s="4">
        <v>32948</v>
      </c>
      <c r="P1890" t="s">
        <v>140</v>
      </c>
      <c r="R1890">
        <v>17144046996</v>
      </c>
      <c r="T1890">
        <v>11291</v>
      </c>
      <c r="U1890" t="s">
        <v>9689</v>
      </c>
      <c r="V1890" t="s">
        <v>9690</v>
      </c>
      <c r="X1890" t="s">
        <v>164</v>
      </c>
      <c r="Y1890" t="s">
        <v>9686</v>
      </c>
      <c r="Z1890" t="s">
        <v>9687</v>
      </c>
      <c r="AA1890" t="s">
        <v>9688</v>
      </c>
      <c r="AB1890" t="s">
        <v>139</v>
      </c>
      <c r="AC1890" s="4">
        <v>32948</v>
      </c>
      <c r="AD1890" t="s">
        <v>140</v>
      </c>
      <c r="AF1890">
        <v>17144046996</v>
      </c>
      <c r="AH1890" t="s">
        <v>1759</v>
      </c>
      <c r="AI1890" t="s">
        <v>168</v>
      </c>
      <c r="AJ1890" t="s">
        <v>559</v>
      </c>
      <c r="AK1890" t="s">
        <v>433</v>
      </c>
      <c r="AL1890" t="s">
        <v>978</v>
      </c>
      <c r="AM1890" t="s">
        <v>561</v>
      </c>
      <c r="AN1890" t="s">
        <v>562</v>
      </c>
      <c r="AO1890" t="s">
        <v>563</v>
      </c>
      <c r="AP1890" t="s">
        <v>564</v>
      </c>
      <c r="AQ1890" s="4">
        <v>22949</v>
      </c>
      <c r="AR1890" t="s">
        <v>140</v>
      </c>
      <c r="AT1890">
        <v>14342634300</v>
      </c>
      <c r="AV1890" t="s">
        <v>1760</v>
      </c>
      <c r="AW1890" t="s">
        <v>566</v>
      </c>
      <c r="AZ1890" t="s">
        <v>334</v>
      </c>
      <c r="BA1890" t="s">
        <v>335</v>
      </c>
      <c r="BB1890" t="s">
        <v>136</v>
      </c>
      <c r="BC1890" t="s">
        <v>136</v>
      </c>
      <c r="BD1890" t="s">
        <v>148</v>
      </c>
      <c r="BE1890" t="s">
        <v>136</v>
      </c>
      <c r="BF1890" t="s">
        <v>136</v>
      </c>
      <c r="BG1890" t="s">
        <v>134</v>
      </c>
      <c r="BH1890" t="s">
        <v>136</v>
      </c>
      <c r="BI1890" t="s">
        <v>1761</v>
      </c>
      <c r="BJ1890" t="s">
        <v>1762</v>
      </c>
      <c r="BL1890" t="s">
        <v>566</v>
      </c>
      <c r="BM1890" t="s">
        <v>1759</v>
      </c>
      <c r="BN1890" t="s">
        <v>9691</v>
      </c>
      <c r="BO1890" t="s">
        <v>570</v>
      </c>
      <c r="BP1890">
        <v>6</v>
      </c>
      <c r="BQ1890">
        <v>6</v>
      </c>
      <c r="BR1890">
        <v>6</v>
      </c>
      <c r="BS1890" s="1">
        <v>44208</v>
      </c>
      <c r="BT1890" s="1">
        <v>44512</v>
      </c>
      <c r="BU1890" s="1">
        <v>44208</v>
      </c>
      <c r="BV1890" s="1">
        <v>44512</v>
      </c>
      <c r="BW1890" t="s">
        <v>136</v>
      </c>
      <c r="BX1890">
        <v>45</v>
      </c>
      <c r="BY1890">
        <v>0</v>
      </c>
      <c r="BZ1890">
        <v>8</v>
      </c>
      <c r="CA1890">
        <v>8</v>
      </c>
      <c r="CB1890">
        <v>8</v>
      </c>
      <c r="CC1890">
        <v>8</v>
      </c>
      <c r="CD1890">
        <v>8</v>
      </c>
      <c r="CE1890">
        <v>5</v>
      </c>
      <c r="CF1890" t="str">
        <f>"7:30 AM"</f>
        <v>7:30 AM</v>
      </c>
      <c r="CG1890" t="str">
        <f>"4:30 PM"</f>
        <v>4:30 PM</v>
      </c>
      <c r="CH1890" s="5">
        <v>11.71</v>
      </c>
      <c r="CI1890" t="s">
        <v>146</v>
      </c>
      <c r="CL1890" t="s">
        <v>136</v>
      </c>
      <c r="CM1890" t="s">
        <v>312</v>
      </c>
      <c r="CN1890" t="s">
        <v>148</v>
      </c>
      <c r="CO1890" t="s">
        <v>9692</v>
      </c>
      <c r="CP1890" t="s">
        <v>149</v>
      </c>
      <c r="CQ1890">
        <v>3</v>
      </c>
      <c r="CR1890">
        <v>0</v>
      </c>
      <c r="CS1890" t="s">
        <v>136</v>
      </c>
      <c r="CT1890" t="s">
        <v>136</v>
      </c>
      <c r="CU1890" t="s">
        <v>136</v>
      </c>
      <c r="CV1890" t="s">
        <v>134</v>
      </c>
      <c r="CW1890" t="s">
        <v>134</v>
      </c>
      <c r="CX1890">
        <v>60</v>
      </c>
      <c r="CY1890" t="s">
        <v>134</v>
      </c>
      <c r="CZ1890" t="s">
        <v>134</v>
      </c>
      <c r="DA1890" t="s">
        <v>134</v>
      </c>
      <c r="DB1890" t="s">
        <v>134</v>
      </c>
      <c r="DC1890" t="s">
        <v>134</v>
      </c>
      <c r="DD1890" t="s">
        <v>136</v>
      </c>
      <c r="DF1890" t="s">
        <v>9693</v>
      </c>
      <c r="DG1890" t="s">
        <v>9694</v>
      </c>
      <c r="DH1890" t="s">
        <v>9688</v>
      </c>
      <c r="DI1890" t="s">
        <v>139</v>
      </c>
      <c r="DJ1890" s="4">
        <v>32948</v>
      </c>
      <c r="DK1890" t="s">
        <v>9695</v>
      </c>
      <c r="DL1890" t="s">
        <v>134</v>
      </c>
      <c r="DM1890">
        <v>14</v>
      </c>
      <c r="DN1890" t="s">
        <v>9696</v>
      </c>
      <c r="DO1890" t="s">
        <v>9688</v>
      </c>
      <c r="DP1890" t="s">
        <v>139</v>
      </c>
      <c r="DQ1890" t="str">
        <f>"32948"</f>
        <v>32948</v>
      </c>
      <c r="DR1890" t="s">
        <v>9695</v>
      </c>
      <c r="DS1890" t="s">
        <v>9697</v>
      </c>
      <c r="DT1890">
        <v>1</v>
      </c>
      <c r="DU1890">
        <v>6</v>
      </c>
      <c r="DV1890" t="s">
        <v>134</v>
      </c>
      <c r="DW1890" t="s">
        <v>134</v>
      </c>
      <c r="DX1890" t="s">
        <v>134</v>
      </c>
      <c r="DY1890" t="s">
        <v>136</v>
      </c>
      <c r="DZ1890">
        <v>2</v>
      </c>
      <c r="EA1890" t="s">
        <v>134</v>
      </c>
      <c r="EB1890" s="5">
        <v>12.68</v>
      </c>
      <c r="EC1890" s="5">
        <v>12.68</v>
      </c>
      <c r="ED1890" s="5">
        <v>55</v>
      </c>
      <c r="EE1890" t="s">
        <v>148</v>
      </c>
      <c r="EF1890" t="s">
        <v>577</v>
      </c>
      <c r="EG1890" t="s">
        <v>524</v>
      </c>
      <c r="EH1890">
        <v>0</v>
      </c>
    </row>
    <row r="1891" spans="1:138" ht="15" customHeight="1" x14ac:dyDescent="0.35">
      <c r="A1891" t="s">
        <v>19570</v>
      </c>
      <c r="B1891" t="s">
        <v>157</v>
      </c>
      <c r="C1891" s="1">
        <v>44141.478671643519</v>
      </c>
      <c r="D1891" s="1">
        <v>44182</v>
      </c>
      <c r="E1891" t="s">
        <v>579</v>
      </c>
      <c r="F1891" t="s">
        <v>136</v>
      </c>
      <c r="G1891" t="s">
        <v>135</v>
      </c>
      <c r="H1891" t="s">
        <v>136</v>
      </c>
      <c r="I1891" t="s">
        <v>19571</v>
      </c>
      <c r="K1891" t="s">
        <v>19572</v>
      </c>
      <c r="M1891" t="s">
        <v>19573</v>
      </c>
      <c r="N1891" t="s">
        <v>1162</v>
      </c>
      <c r="O1891" s="4">
        <v>2554</v>
      </c>
      <c r="P1891" t="s">
        <v>140</v>
      </c>
      <c r="R1891">
        <v>15082289403</v>
      </c>
      <c r="T1891">
        <v>11199</v>
      </c>
      <c r="U1891" t="s">
        <v>10470</v>
      </c>
      <c r="V1891" t="s">
        <v>2128</v>
      </c>
      <c r="X1891" t="s">
        <v>19574</v>
      </c>
      <c r="Y1891" t="s">
        <v>19575</v>
      </c>
      <c r="AA1891" t="s">
        <v>19573</v>
      </c>
      <c r="AB1891" t="s">
        <v>1162</v>
      </c>
      <c r="AC1891" s="4">
        <v>2554</v>
      </c>
      <c r="AD1891" t="s">
        <v>140</v>
      </c>
      <c r="AF1891">
        <v>15082289403</v>
      </c>
      <c r="AH1891" t="s">
        <v>18375</v>
      </c>
      <c r="AI1891" t="s">
        <v>168</v>
      </c>
      <c r="AJ1891" t="s">
        <v>2137</v>
      </c>
      <c r="AK1891" t="s">
        <v>4596</v>
      </c>
      <c r="AM1891" t="s">
        <v>18376</v>
      </c>
      <c r="AO1891" t="s">
        <v>4598</v>
      </c>
      <c r="AP1891" t="s">
        <v>4599</v>
      </c>
      <c r="AQ1891" s="4">
        <v>3045</v>
      </c>
      <c r="AR1891" t="s">
        <v>140</v>
      </c>
      <c r="AT1891">
        <v>16034972132</v>
      </c>
      <c r="AV1891" t="s">
        <v>4600</v>
      </c>
      <c r="AW1891" t="s">
        <v>4601</v>
      </c>
      <c r="AZ1891" t="s">
        <v>175</v>
      </c>
      <c r="BA1891" t="s">
        <v>176</v>
      </c>
      <c r="BB1891" t="s">
        <v>136</v>
      </c>
      <c r="BC1891" t="s">
        <v>136</v>
      </c>
      <c r="BD1891" t="s">
        <v>148</v>
      </c>
      <c r="BE1891" t="s">
        <v>136</v>
      </c>
      <c r="BF1891" t="s">
        <v>136</v>
      </c>
      <c r="BG1891" t="s">
        <v>134</v>
      </c>
      <c r="BH1891" t="s">
        <v>136</v>
      </c>
      <c r="BN1891" t="s">
        <v>19576</v>
      </c>
      <c r="BO1891" t="s">
        <v>19577</v>
      </c>
      <c r="BP1891">
        <v>6</v>
      </c>
      <c r="BQ1891">
        <v>6</v>
      </c>
      <c r="BR1891">
        <v>6</v>
      </c>
      <c r="BS1891" s="1">
        <v>44207</v>
      </c>
      <c r="BT1891" s="1">
        <v>44511</v>
      </c>
      <c r="BU1891" s="1">
        <v>44207</v>
      </c>
      <c r="BV1891" s="1">
        <v>44511</v>
      </c>
      <c r="BW1891" t="s">
        <v>136</v>
      </c>
      <c r="BX1891">
        <v>50</v>
      </c>
      <c r="BY1891">
        <v>0</v>
      </c>
      <c r="BZ1891">
        <v>9</v>
      </c>
      <c r="CA1891">
        <v>9</v>
      </c>
      <c r="CB1891">
        <v>9</v>
      </c>
      <c r="CC1891">
        <v>9</v>
      </c>
      <c r="CD1891">
        <v>9</v>
      </c>
      <c r="CE1891">
        <v>5</v>
      </c>
      <c r="CF1891" t="str">
        <f>"7:00 AM"</f>
        <v>7:00 AM</v>
      </c>
      <c r="CG1891" t="str">
        <f>"4:30 PM"</f>
        <v>4:30 PM</v>
      </c>
      <c r="CH1891" s="5">
        <v>14.29</v>
      </c>
      <c r="CI1891" t="s">
        <v>146</v>
      </c>
      <c r="CL1891" t="s">
        <v>134</v>
      </c>
      <c r="CM1891" t="s">
        <v>147</v>
      </c>
      <c r="CN1891" t="s">
        <v>148</v>
      </c>
      <c r="CO1891" s="2" t="s">
        <v>4604</v>
      </c>
      <c r="CP1891" t="s">
        <v>149</v>
      </c>
      <c r="CQ1891">
        <v>1</v>
      </c>
      <c r="CR1891">
        <v>0</v>
      </c>
      <c r="CS1891" t="s">
        <v>136</v>
      </c>
      <c r="CT1891" t="s">
        <v>136</v>
      </c>
      <c r="CU1891" t="s">
        <v>136</v>
      </c>
      <c r="CV1891" t="s">
        <v>136</v>
      </c>
      <c r="CW1891" t="s">
        <v>134</v>
      </c>
      <c r="CX1891">
        <v>50</v>
      </c>
      <c r="CY1891" t="s">
        <v>134</v>
      </c>
      <c r="CZ1891" t="s">
        <v>134</v>
      </c>
      <c r="DA1891" t="s">
        <v>134</v>
      </c>
      <c r="DB1891" t="s">
        <v>134</v>
      </c>
      <c r="DC1891" t="s">
        <v>134</v>
      </c>
      <c r="DD1891" t="s">
        <v>136</v>
      </c>
      <c r="DF1891" t="s">
        <v>4605</v>
      </c>
      <c r="DG1891" t="s">
        <v>19578</v>
      </c>
      <c r="DH1891" t="s">
        <v>19573</v>
      </c>
      <c r="DI1891" t="s">
        <v>1162</v>
      </c>
      <c r="DJ1891" s="4">
        <v>2554</v>
      </c>
      <c r="DK1891" t="s">
        <v>19579</v>
      </c>
      <c r="DL1891" t="s">
        <v>136</v>
      </c>
      <c r="DM1891">
        <v>1</v>
      </c>
      <c r="DN1891" t="s">
        <v>19580</v>
      </c>
      <c r="DO1891" t="s">
        <v>19573</v>
      </c>
      <c r="DP1891" t="s">
        <v>1162</v>
      </c>
      <c r="DQ1891" t="str">
        <f>"02554"</f>
        <v>02554</v>
      </c>
      <c r="DR1891" t="s">
        <v>19579</v>
      </c>
      <c r="DS1891" t="s">
        <v>19581</v>
      </c>
      <c r="DT1891">
        <v>3</v>
      </c>
      <c r="DU1891">
        <v>20</v>
      </c>
      <c r="DV1891" t="s">
        <v>134</v>
      </c>
      <c r="DW1891" t="s">
        <v>134</v>
      </c>
      <c r="DX1891" t="s">
        <v>134</v>
      </c>
      <c r="DY1891" t="s">
        <v>136</v>
      </c>
      <c r="DZ1891">
        <v>1</v>
      </c>
      <c r="EA1891" t="s">
        <v>136</v>
      </c>
      <c r="EC1891" s="5">
        <v>12.68</v>
      </c>
      <c r="ED1891" s="5">
        <v>55</v>
      </c>
      <c r="EE1891">
        <v>15082289403</v>
      </c>
      <c r="EF1891" t="s">
        <v>19582</v>
      </c>
      <c r="EG1891" t="s">
        <v>155</v>
      </c>
      <c r="EH1891">
        <v>5</v>
      </c>
    </row>
    <row r="1892" spans="1:138" ht="15" customHeight="1" x14ac:dyDescent="0.35">
      <c r="A1892" t="s">
        <v>4454</v>
      </c>
      <c r="B1892" t="s">
        <v>157</v>
      </c>
      <c r="C1892" s="1">
        <v>44141.306437500003</v>
      </c>
      <c r="D1892" s="1">
        <v>44182</v>
      </c>
      <c r="E1892" t="s">
        <v>133</v>
      </c>
      <c r="F1892" t="s">
        <v>136</v>
      </c>
      <c r="G1892" t="s">
        <v>135</v>
      </c>
      <c r="H1892" t="s">
        <v>136</v>
      </c>
      <c r="I1892" t="s">
        <v>4455</v>
      </c>
      <c r="K1892" t="s">
        <v>4456</v>
      </c>
      <c r="L1892" t="s">
        <v>148</v>
      </c>
      <c r="M1892" t="s">
        <v>4457</v>
      </c>
      <c r="N1892" t="s">
        <v>246</v>
      </c>
      <c r="O1892" s="4">
        <v>70422</v>
      </c>
      <c r="P1892" t="s">
        <v>140</v>
      </c>
      <c r="R1892">
        <v>19857484716</v>
      </c>
      <c r="T1892">
        <v>1114</v>
      </c>
      <c r="U1892" t="s">
        <v>4458</v>
      </c>
      <c r="V1892" t="s">
        <v>4459</v>
      </c>
      <c r="X1892" t="s">
        <v>1963</v>
      </c>
      <c r="Y1892" t="s">
        <v>4456</v>
      </c>
      <c r="AA1892" t="s">
        <v>4457</v>
      </c>
      <c r="AB1892" t="s">
        <v>246</v>
      </c>
      <c r="AC1892" s="4">
        <v>70422</v>
      </c>
      <c r="AD1892" t="s">
        <v>140</v>
      </c>
      <c r="AE1892" t="s">
        <v>841</v>
      </c>
      <c r="AF1892">
        <v>19857484716</v>
      </c>
      <c r="AH1892" t="s">
        <v>4460</v>
      </c>
      <c r="AI1892" t="s">
        <v>168</v>
      </c>
      <c r="AJ1892" t="s">
        <v>843</v>
      </c>
      <c r="AK1892" t="s">
        <v>844</v>
      </c>
      <c r="AL1892" t="s">
        <v>845</v>
      </c>
      <c r="AM1892" t="s">
        <v>846</v>
      </c>
      <c r="AO1892" t="s">
        <v>847</v>
      </c>
      <c r="AP1892" t="s">
        <v>161</v>
      </c>
      <c r="AQ1892" s="4">
        <v>31636</v>
      </c>
      <c r="AR1892" t="s">
        <v>140</v>
      </c>
      <c r="AT1892">
        <v>12295596879</v>
      </c>
      <c r="AV1892" t="s">
        <v>848</v>
      </c>
      <c r="AW1892" t="s">
        <v>849</v>
      </c>
      <c r="AZ1892" t="s">
        <v>144</v>
      </c>
      <c r="BA1892" t="s">
        <v>145</v>
      </c>
      <c r="BB1892" t="s">
        <v>136</v>
      </c>
      <c r="BC1892" t="s">
        <v>136</v>
      </c>
      <c r="BD1892" t="s">
        <v>148</v>
      </c>
      <c r="BE1892" t="s">
        <v>136</v>
      </c>
      <c r="BF1892" t="s">
        <v>136</v>
      </c>
      <c r="BG1892" t="s">
        <v>134</v>
      </c>
      <c r="BH1892" t="s">
        <v>136</v>
      </c>
      <c r="BI1892" t="s">
        <v>1864</v>
      </c>
      <c r="BJ1892" t="s">
        <v>2113</v>
      </c>
      <c r="BL1892" t="s">
        <v>849</v>
      </c>
      <c r="BM1892" t="s">
        <v>848</v>
      </c>
      <c r="BN1892" t="s">
        <v>4461</v>
      </c>
      <c r="BO1892" t="s">
        <v>4462</v>
      </c>
      <c r="BP1892">
        <v>95</v>
      </c>
      <c r="BQ1892">
        <v>95</v>
      </c>
      <c r="BR1892">
        <v>95</v>
      </c>
      <c r="BS1892" s="1">
        <v>44212</v>
      </c>
      <c r="BT1892" s="1">
        <v>44516</v>
      </c>
      <c r="BU1892" s="1">
        <v>44212</v>
      </c>
      <c r="BV1892" s="1">
        <v>44516</v>
      </c>
      <c r="BW1892" t="s">
        <v>136</v>
      </c>
      <c r="BX1892">
        <v>40</v>
      </c>
      <c r="BY1892">
        <v>0</v>
      </c>
      <c r="BZ1892">
        <v>7</v>
      </c>
      <c r="CA1892">
        <v>7</v>
      </c>
      <c r="CB1892">
        <v>7</v>
      </c>
      <c r="CC1892">
        <v>7</v>
      </c>
      <c r="CD1892">
        <v>7</v>
      </c>
      <c r="CE1892">
        <v>5</v>
      </c>
      <c r="CF1892" t="str">
        <f>"7:00 AM"</f>
        <v>7:00 AM</v>
      </c>
      <c r="CG1892" t="str">
        <f>"3:00 PM"</f>
        <v>3:00 PM</v>
      </c>
      <c r="CH1892" s="5">
        <v>11.83</v>
      </c>
      <c r="CI1892" t="s">
        <v>146</v>
      </c>
      <c r="CL1892" t="s">
        <v>136</v>
      </c>
      <c r="CM1892" t="s">
        <v>147</v>
      </c>
      <c r="CN1892" t="s">
        <v>148</v>
      </c>
      <c r="CO1892" t="s">
        <v>854</v>
      </c>
      <c r="CP1892" t="s">
        <v>149</v>
      </c>
      <c r="CQ1892">
        <v>1</v>
      </c>
      <c r="CR1892">
        <v>0</v>
      </c>
      <c r="CS1892" t="s">
        <v>136</v>
      </c>
      <c r="CT1892" t="s">
        <v>136</v>
      </c>
      <c r="CU1892" t="s">
        <v>136</v>
      </c>
      <c r="CV1892" t="s">
        <v>134</v>
      </c>
      <c r="CW1892" t="s">
        <v>134</v>
      </c>
      <c r="CX1892">
        <v>50</v>
      </c>
      <c r="CY1892" t="s">
        <v>134</v>
      </c>
      <c r="CZ1892" t="s">
        <v>134</v>
      </c>
      <c r="DA1892" t="s">
        <v>134</v>
      </c>
      <c r="DB1892" t="s">
        <v>134</v>
      </c>
      <c r="DC1892" t="s">
        <v>134</v>
      </c>
      <c r="DD1892" t="s">
        <v>136</v>
      </c>
      <c r="DF1892" t="s">
        <v>4463</v>
      </c>
      <c r="DG1892" t="s">
        <v>4456</v>
      </c>
      <c r="DH1892" t="s">
        <v>4457</v>
      </c>
      <c r="DI1892" t="s">
        <v>246</v>
      </c>
      <c r="DJ1892" s="4">
        <v>70422</v>
      </c>
      <c r="DK1892" t="s">
        <v>4464</v>
      </c>
      <c r="DL1892" t="s">
        <v>136</v>
      </c>
      <c r="DM1892">
        <v>1</v>
      </c>
      <c r="DN1892" t="s">
        <v>4465</v>
      </c>
      <c r="DO1892" t="s">
        <v>4457</v>
      </c>
      <c r="DP1892" t="s">
        <v>246</v>
      </c>
      <c r="DQ1892" t="str">
        <f>"70422"</f>
        <v>70422</v>
      </c>
      <c r="DR1892" t="s">
        <v>4464</v>
      </c>
      <c r="DS1892" t="s">
        <v>861</v>
      </c>
      <c r="DT1892">
        <v>8</v>
      </c>
      <c r="DU1892">
        <v>64</v>
      </c>
      <c r="DV1892" t="s">
        <v>134</v>
      </c>
      <c r="DW1892" t="s">
        <v>134</v>
      </c>
      <c r="DX1892" t="s">
        <v>134</v>
      </c>
      <c r="DY1892" t="s">
        <v>134</v>
      </c>
      <c r="DZ1892">
        <v>2</v>
      </c>
      <c r="EA1892" t="s">
        <v>134</v>
      </c>
      <c r="EB1892" s="5">
        <v>12.68</v>
      </c>
      <c r="EC1892" s="5">
        <v>12.68</v>
      </c>
      <c r="ED1892" s="5">
        <v>55</v>
      </c>
      <c r="EE1892" t="s">
        <v>148</v>
      </c>
      <c r="EF1892" t="s">
        <v>4460</v>
      </c>
      <c r="EG1892" t="s">
        <v>1084</v>
      </c>
      <c r="EH1892">
        <v>0</v>
      </c>
    </row>
    <row r="1893" spans="1:138" ht="15" customHeight="1" x14ac:dyDescent="0.35">
      <c r="A1893" t="s">
        <v>15763</v>
      </c>
      <c r="B1893" t="s">
        <v>157</v>
      </c>
      <c r="C1893" s="1">
        <v>44140.48231712963</v>
      </c>
      <c r="D1893" s="1">
        <v>44182</v>
      </c>
      <c r="E1893" t="s">
        <v>133</v>
      </c>
      <c r="F1893" t="s">
        <v>136</v>
      </c>
      <c r="G1893" t="s">
        <v>135</v>
      </c>
      <c r="H1893" t="s">
        <v>136</v>
      </c>
      <c r="I1893" t="s">
        <v>15764</v>
      </c>
      <c r="K1893" t="s">
        <v>15765</v>
      </c>
      <c r="L1893" t="s">
        <v>15766</v>
      </c>
      <c r="M1893" t="s">
        <v>15767</v>
      </c>
      <c r="N1893" t="s">
        <v>374</v>
      </c>
      <c r="O1893" s="4">
        <v>78427</v>
      </c>
      <c r="P1893" t="s">
        <v>140</v>
      </c>
      <c r="R1893">
        <v>13618155054</v>
      </c>
      <c r="T1893">
        <v>111191</v>
      </c>
      <c r="U1893" t="s">
        <v>15768</v>
      </c>
      <c r="V1893" t="s">
        <v>2758</v>
      </c>
      <c r="X1893" t="s">
        <v>164</v>
      </c>
      <c r="Y1893" t="s">
        <v>15765</v>
      </c>
      <c r="Z1893" t="s">
        <v>15766</v>
      </c>
      <c r="AA1893" t="s">
        <v>15767</v>
      </c>
      <c r="AB1893" t="s">
        <v>374</v>
      </c>
      <c r="AC1893" s="4">
        <v>78427</v>
      </c>
      <c r="AD1893" t="s">
        <v>140</v>
      </c>
      <c r="AF1893">
        <v>13618155054</v>
      </c>
      <c r="AH1893" t="s">
        <v>148</v>
      </c>
      <c r="AI1893" t="s">
        <v>168</v>
      </c>
      <c r="AJ1893" t="s">
        <v>456</v>
      </c>
      <c r="AK1893" t="s">
        <v>457</v>
      </c>
      <c r="AM1893" t="s">
        <v>458</v>
      </c>
      <c r="AO1893" t="s">
        <v>459</v>
      </c>
      <c r="AP1893" t="s">
        <v>460</v>
      </c>
      <c r="AQ1893" s="4">
        <v>73737</v>
      </c>
      <c r="AR1893" t="s">
        <v>140</v>
      </c>
      <c r="AT1893">
        <v>15802274747</v>
      </c>
      <c r="AV1893" t="s">
        <v>461</v>
      </c>
      <c r="AW1893" t="s">
        <v>462</v>
      </c>
      <c r="AZ1893" t="s">
        <v>288</v>
      </c>
      <c r="BA1893" t="s">
        <v>289</v>
      </c>
      <c r="BB1893" t="s">
        <v>136</v>
      </c>
      <c r="BC1893" t="s">
        <v>136</v>
      </c>
      <c r="BD1893" t="s">
        <v>148</v>
      </c>
      <c r="BE1893" t="s">
        <v>136</v>
      </c>
      <c r="BF1893" t="s">
        <v>136</v>
      </c>
      <c r="BG1893" t="s">
        <v>134</v>
      </c>
      <c r="BH1893" t="s">
        <v>136</v>
      </c>
      <c r="BN1893" t="s">
        <v>15769</v>
      </c>
      <c r="BO1893" t="s">
        <v>1043</v>
      </c>
      <c r="BP1893">
        <v>1</v>
      </c>
      <c r="BQ1893">
        <v>1</v>
      </c>
      <c r="BR1893">
        <v>1</v>
      </c>
      <c r="BS1893" s="1">
        <v>44211</v>
      </c>
      <c r="BT1893" s="1">
        <v>44484</v>
      </c>
      <c r="BU1893" s="1">
        <v>44211</v>
      </c>
      <c r="BV1893" s="1">
        <v>44484</v>
      </c>
      <c r="BW1893" t="s">
        <v>136</v>
      </c>
      <c r="BX1893">
        <v>60</v>
      </c>
      <c r="BY1893">
        <v>0</v>
      </c>
      <c r="BZ1893">
        <v>10</v>
      </c>
      <c r="CA1893">
        <v>10</v>
      </c>
      <c r="CB1893">
        <v>10</v>
      </c>
      <c r="CC1893">
        <v>10</v>
      </c>
      <c r="CD1893">
        <v>10</v>
      </c>
      <c r="CE1893">
        <v>10</v>
      </c>
      <c r="CF1893" t="str">
        <f>"8:00 AM"</f>
        <v>8:00 AM</v>
      </c>
      <c r="CG1893" t="str">
        <f>"7:00 PM"</f>
        <v>7:00 PM</v>
      </c>
      <c r="CH1893" s="5">
        <v>12.67</v>
      </c>
      <c r="CI1893" t="s">
        <v>146</v>
      </c>
      <c r="CL1893" t="s">
        <v>136</v>
      </c>
      <c r="CM1893" t="s">
        <v>312</v>
      </c>
      <c r="CN1893" t="s">
        <v>148</v>
      </c>
      <c r="CO1893" t="s">
        <v>465</v>
      </c>
      <c r="CP1893" t="s">
        <v>149</v>
      </c>
      <c r="CQ1893">
        <v>3</v>
      </c>
      <c r="CR1893">
        <v>0</v>
      </c>
      <c r="CS1893" t="s">
        <v>136</v>
      </c>
      <c r="CT1893" t="s">
        <v>134</v>
      </c>
      <c r="CU1893" t="s">
        <v>136</v>
      </c>
      <c r="CV1893" t="s">
        <v>134</v>
      </c>
      <c r="CW1893" t="s">
        <v>134</v>
      </c>
      <c r="CX1893">
        <v>75</v>
      </c>
      <c r="CY1893" t="s">
        <v>134</v>
      </c>
      <c r="CZ1893" t="s">
        <v>134</v>
      </c>
      <c r="DA1893" t="s">
        <v>134</v>
      </c>
      <c r="DB1893" t="s">
        <v>136</v>
      </c>
      <c r="DC1893" t="s">
        <v>134</v>
      </c>
      <c r="DD1893" t="s">
        <v>136</v>
      </c>
      <c r="DF1893" t="s">
        <v>466</v>
      </c>
      <c r="DG1893" t="s">
        <v>15770</v>
      </c>
      <c r="DH1893" t="s">
        <v>15767</v>
      </c>
      <c r="DI1893" t="s">
        <v>374</v>
      </c>
      <c r="DJ1893" s="4">
        <v>78415</v>
      </c>
      <c r="DK1893" t="s">
        <v>3770</v>
      </c>
      <c r="DL1893" t="s">
        <v>136</v>
      </c>
      <c r="DM1893">
        <v>1</v>
      </c>
      <c r="DN1893" t="s">
        <v>15770</v>
      </c>
      <c r="DO1893" t="s">
        <v>15767</v>
      </c>
      <c r="DP1893" t="s">
        <v>374</v>
      </c>
      <c r="DQ1893" t="str">
        <f>"78415"</f>
        <v>78415</v>
      </c>
      <c r="DR1893" t="s">
        <v>3770</v>
      </c>
      <c r="DS1893" t="s">
        <v>296</v>
      </c>
      <c r="DT1893">
        <v>1</v>
      </c>
      <c r="DU1893">
        <v>4</v>
      </c>
      <c r="DV1893" t="s">
        <v>134</v>
      </c>
      <c r="DW1893" t="s">
        <v>134</v>
      </c>
      <c r="DX1893" t="s">
        <v>134</v>
      </c>
      <c r="DY1893" t="s">
        <v>136</v>
      </c>
      <c r="DZ1893">
        <v>1</v>
      </c>
      <c r="EA1893" t="s">
        <v>136</v>
      </c>
      <c r="EC1893" s="5">
        <v>12.68</v>
      </c>
      <c r="ED1893" s="5">
        <v>55</v>
      </c>
      <c r="EE1893">
        <v>13618155054</v>
      </c>
      <c r="EF1893" t="s">
        <v>15771</v>
      </c>
      <c r="EG1893" t="s">
        <v>148</v>
      </c>
      <c r="EH1893">
        <v>0</v>
      </c>
    </row>
    <row r="1894" spans="1:138" ht="15" customHeight="1" x14ac:dyDescent="0.35">
      <c r="A1894" t="s">
        <v>24187</v>
      </c>
      <c r="B1894" t="s">
        <v>157</v>
      </c>
      <c r="C1894" s="1">
        <v>44141.754687037035</v>
      </c>
      <c r="D1894" s="1">
        <v>44182</v>
      </c>
      <c r="E1894" t="s">
        <v>133</v>
      </c>
      <c r="F1894" t="s">
        <v>136</v>
      </c>
      <c r="G1894" t="s">
        <v>135</v>
      </c>
      <c r="H1894" t="s">
        <v>136</v>
      </c>
      <c r="I1894" t="s">
        <v>24188</v>
      </c>
      <c r="K1894" t="s">
        <v>24189</v>
      </c>
      <c r="L1894" t="s">
        <v>24190</v>
      </c>
      <c r="M1894" t="s">
        <v>4658</v>
      </c>
      <c r="N1894" t="s">
        <v>611</v>
      </c>
      <c r="O1894" s="4">
        <v>57350</v>
      </c>
      <c r="P1894" t="s">
        <v>140</v>
      </c>
      <c r="R1894">
        <v>16053529090</v>
      </c>
      <c r="T1894">
        <v>112910</v>
      </c>
      <c r="U1894" t="s">
        <v>24191</v>
      </c>
      <c r="V1894" t="s">
        <v>24192</v>
      </c>
      <c r="W1894" t="s">
        <v>148</v>
      </c>
      <c r="X1894" t="s">
        <v>164</v>
      </c>
      <c r="Y1894" t="s">
        <v>24189</v>
      </c>
      <c r="Z1894" t="s">
        <v>24190</v>
      </c>
      <c r="AA1894" t="s">
        <v>4658</v>
      </c>
      <c r="AB1894" t="s">
        <v>611</v>
      </c>
      <c r="AC1894" s="4">
        <v>57350</v>
      </c>
      <c r="AD1894" t="s">
        <v>140</v>
      </c>
      <c r="AF1894">
        <v>16053529090</v>
      </c>
      <c r="AH1894" t="s">
        <v>24193</v>
      </c>
      <c r="AI1894" t="s">
        <v>168</v>
      </c>
      <c r="AJ1894" t="s">
        <v>1941</v>
      </c>
      <c r="AK1894" t="s">
        <v>1942</v>
      </c>
      <c r="AL1894" t="s">
        <v>1943</v>
      </c>
      <c r="AM1894" t="s">
        <v>1944</v>
      </c>
      <c r="AN1894" t="s">
        <v>1945</v>
      </c>
      <c r="AO1894" t="s">
        <v>1946</v>
      </c>
      <c r="AP1894" t="s">
        <v>374</v>
      </c>
      <c r="AQ1894" s="4">
        <v>78266</v>
      </c>
      <c r="AR1894" t="s">
        <v>140</v>
      </c>
      <c r="AT1894">
        <v>18305844555</v>
      </c>
      <c r="AV1894" t="s">
        <v>1947</v>
      </c>
      <c r="AW1894" t="s">
        <v>1948</v>
      </c>
      <c r="AZ1894" t="s">
        <v>334</v>
      </c>
      <c r="BA1894" t="s">
        <v>335</v>
      </c>
      <c r="BB1894" t="s">
        <v>136</v>
      </c>
      <c r="BC1894" t="s">
        <v>136</v>
      </c>
      <c r="BD1894" t="s">
        <v>148</v>
      </c>
      <c r="BE1894" t="s">
        <v>136</v>
      </c>
      <c r="BF1894" t="s">
        <v>136</v>
      </c>
      <c r="BG1894" t="s">
        <v>134</v>
      </c>
      <c r="BH1894" t="s">
        <v>136</v>
      </c>
      <c r="BN1894" t="s">
        <v>24194</v>
      </c>
      <c r="BO1894" t="s">
        <v>570</v>
      </c>
      <c r="BP1894">
        <v>6</v>
      </c>
      <c r="BQ1894">
        <v>6</v>
      </c>
      <c r="BR1894">
        <v>6</v>
      </c>
      <c r="BS1894" s="1">
        <v>44211</v>
      </c>
      <c r="BT1894" s="1">
        <v>44348</v>
      </c>
      <c r="BU1894" s="1">
        <v>44211</v>
      </c>
      <c r="BV1894" s="1">
        <v>44348</v>
      </c>
      <c r="BW1894" t="s">
        <v>136</v>
      </c>
      <c r="BX1894">
        <v>40</v>
      </c>
      <c r="BY1894">
        <v>0</v>
      </c>
      <c r="BZ1894">
        <v>8</v>
      </c>
      <c r="CA1894">
        <v>8</v>
      </c>
      <c r="CB1894">
        <v>8</v>
      </c>
      <c r="CC1894">
        <v>8</v>
      </c>
      <c r="CD1894">
        <v>8</v>
      </c>
      <c r="CE1894">
        <v>0</v>
      </c>
      <c r="CF1894" t="str">
        <f>"8:00 AM"</f>
        <v>8:00 AM</v>
      </c>
      <c r="CG1894" t="str">
        <f>"5:00 PM"</f>
        <v>5:00 PM</v>
      </c>
      <c r="CH1894" s="5">
        <v>12.67</v>
      </c>
      <c r="CI1894" t="s">
        <v>146</v>
      </c>
      <c r="CK1894" t="s">
        <v>148</v>
      </c>
      <c r="CL1894" t="s">
        <v>136</v>
      </c>
      <c r="CM1894" t="s">
        <v>312</v>
      </c>
      <c r="CN1894" t="s">
        <v>148</v>
      </c>
      <c r="CO1894" s="2" t="s">
        <v>1949</v>
      </c>
      <c r="CP1894" t="s">
        <v>149</v>
      </c>
      <c r="CQ1894">
        <v>3</v>
      </c>
      <c r="CR1894">
        <v>0</v>
      </c>
      <c r="CS1894" t="s">
        <v>136</v>
      </c>
      <c r="CT1894" t="s">
        <v>136</v>
      </c>
      <c r="CU1894" t="s">
        <v>136</v>
      </c>
      <c r="CV1894" t="s">
        <v>136</v>
      </c>
      <c r="CW1894" t="s">
        <v>134</v>
      </c>
      <c r="CX1894">
        <v>50</v>
      </c>
      <c r="CY1894" t="s">
        <v>136</v>
      </c>
      <c r="CZ1894" t="s">
        <v>136</v>
      </c>
      <c r="DA1894" t="s">
        <v>136</v>
      </c>
      <c r="DB1894" t="s">
        <v>136</v>
      </c>
      <c r="DC1894" t="s">
        <v>136</v>
      </c>
      <c r="DD1894" t="s">
        <v>136</v>
      </c>
      <c r="DF1894" t="s">
        <v>13302</v>
      </c>
      <c r="DG1894" t="s">
        <v>24195</v>
      </c>
      <c r="DH1894" t="s">
        <v>1982</v>
      </c>
      <c r="DI1894" t="s">
        <v>374</v>
      </c>
      <c r="DJ1894" s="4">
        <v>77351</v>
      </c>
      <c r="DK1894" t="s">
        <v>1447</v>
      </c>
      <c r="DL1894" t="s">
        <v>136</v>
      </c>
      <c r="DM1894">
        <v>1</v>
      </c>
      <c r="DN1894" t="s">
        <v>24196</v>
      </c>
      <c r="DO1894" t="s">
        <v>1982</v>
      </c>
      <c r="DP1894" t="s">
        <v>374</v>
      </c>
      <c r="DQ1894" t="str">
        <f>"77351"</f>
        <v>77351</v>
      </c>
      <c r="DR1894" t="s">
        <v>1447</v>
      </c>
      <c r="DS1894" t="s">
        <v>9501</v>
      </c>
      <c r="DT1894">
        <v>1</v>
      </c>
      <c r="DU1894">
        <v>6</v>
      </c>
      <c r="DV1894" t="s">
        <v>134</v>
      </c>
      <c r="DW1894" t="s">
        <v>134</v>
      </c>
      <c r="DX1894" t="s">
        <v>134</v>
      </c>
      <c r="DY1894" t="s">
        <v>136</v>
      </c>
      <c r="DZ1894">
        <v>1</v>
      </c>
      <c r="EA1894" t="s">
        <v>136</v>
      </c>
      <c r="EC1894" s="5">
        <v>12.68</v>
      </c>
      <c r="ED1894" s="5">
        <v>55</v>
      </c>
      <c r="EE1894">
        <v>16619176075</v>
      </c>
      <c r="EF1894" t="s">
        <v>24193</v>
      </c>
      <c r="EG1894" t="s">
        <v>148</v>
      </c>
      <c r="EH1894">
        <v>0</v>
      </c>
    </row>
    <row r="1895" spans="1:138" ht="15" customHeight="1" x14ac:dyDescent="0.35">
      <c r="A1895" t="s">
        <v>15221</v>
      </c>
      <c r="B1895" t="s">
        <v>157</v>
      </c>
      <c r="C1895" s="1">
        <v>44144.61733854167</v>
      </c>
      <c r="D1895" s="1">
        <v>44182</v>
      </c>
      <c r="E1895" t="s">
        <v>133</v>
      </c>
      <c r="F1895" t="s">
        <v>136</v>
      </c>
      <c r="G1895" t="s">
        <v>135</v>
      </c>
      <c r="H1895" t="s">
        <v>136</v>
      </c>
      <c r="I1895" t="s">
        <v>15222</v>
      </c>
      <c r="K1895" t="s">
        <v>15223</v>
      </c>
      <c r="L1895" t="s">
        <v>15224</v>
      </c>
      <c r="M1895" t="s">
        <v>3641</v>
      </c>
      <c r="N1895" t="s">
        <v>246</v>
      </c>
      <c r="O1895" s="4">
        <v>70767</v>
      </c>
      <c r="P1895" t="s">
        <v>140</v>
      </c>
      <c r="R1895">
        <v>12257493504</v>
      </c>
      <c r="T1895">
        <v>112512</v>
      </c>
      <c r="U1895" t="s">
        <v>15225</v>
      </c>
      <c r="V1895" t="s">
        <v>15226</v>
      </c>
      <c r="X1895" t="s">
        <v>164</v>
      </c>
      <c r="Y1895" t="s">
        <v>15223</v>
      </c>
      <c r="Z1895" t="s">
        <v>15227</v>
      </c>
      <c r="AA1895" t="s">
        <v>3641</v>
      </c>
      <c r="AB1895" t="s">
        <v>246</v>
      </c>
      <c r="AC1895" s="4">
        <v>70767</v>
      </c>
      <c r="AD1895" t="s">
        <v>140</v>
      </c>
      <c r="AF1895">
        <v>12254136625</v>
      </c>
      <c r="AH1895" t="s">
        <v>15228</v>
      </c>
      <c r="AI1895" t="s">
        <v>168</v>
      </c>
      <c r="AJ1895" t="s">
        <v>1977</v>
      </c>
      <c r="AK1895" t="s">
        <v>1978</v>
      </c>
      <c r="AL1895" t="s">
        <v>1979</v>
      </c>
      <c r="AM1895" t="s">
        <v>1980</v>
      </c>
      <c r="AN1895" t="s">
        <v>1981</v>
      </c>
      <c r="AO1895" t="s">
        <v>1982</v>
      </c>
      <c r="AP1895" t="s">
        <v>246</v>
      </c>
      <c r="AQ1895" s="4">
        <v>70754</v>
      </c>
      <c r="AR1895" t="s">
        <v>140</v>
      </c>
      <c r="AT1895">
        <v>12256863033</v>
      </c>
      <c r="AV1895" t="s">
        <v>1983</v>
      </c>
      <c r="AW1895" t="s">
        <v>1984</v>
      </c>
      <c r="AZ1895" t="s">
        <v>334</v>
      </c>
      <c r="BA1895" t="s">
        <v>335</v>
      </c>
      <c r="BB1895" t="s">
        <v>136</v>
      </c>
      <c r="BC1895" t="s">
        <v>136</v>
      </c>
      <c r="BD1895" t="s">
        <v>148</v>
      </c>
      <c r="BE1895" t="s">
        <v>136</v>
      </c>
      <c r="BF1895" t="s">
        <v>136</v>
      </c>
      <c r="BG1895" t="s">
        <v>134</v>
      </c>
      <c r="BH1895" t="s">
        <v>136</v>
      </c>
      <c r="BN1895" t="s">
        <v>15229</v>
      </c>
      <c r="BO1895" t="s">
        <v>9777</v>
      </c>
      <c r="BP1895">
        <v>2</v>
      </c>
      <c r="BQ1895">
        <v>2</v>
      </c>
      <c r="BR1895">
        <v>2</v>
      </c>
      <c r="BS1895" s="1">
        <v>44211</v>
      </c>
      <c r="BT1895" s="1">
        <v>44469</v>
      </c>
      <c r="BU1895" s="1">
        <v>44211</v>
      </c>
      <c r="BV1895" s="1">
        <v>44469</v>
      </c>
      <c r="BW1895" t="s">
        <v>136</v>
      </c>
      <c r="BX1895">
        <v>35</v>
      </c>
      <c r="BY1895">
        <v>0</v>
      </c>
      <c r="BZ1895">
        <v>6</v>
      </c>
      <c r="CA1895">
        <v>6</v>
      </c>
      <c r="CB1895">
        <v>6</v>
      </c>
      <c r="CC1895">
        <v>6</v>
      </c>
      <c r="CD1895">
        <v>6</v>
      </c>
      <c r="CE1895">
        <v>5</v>
      </c>
      <c r="CF1895" t="str">
        <f>"7:00 AM"</f>
        <v>7:00 AM</v>
      </c>
      <c r="CG1895" t="str">
        <f>"1:00 PM"</f>
        <v>1:00 PM</v>
      </c>
      <c r="CH1895" s="5">
        <v>11.83</v>
      </c>
      <c r="CI1895" t="s">
        <v>146</v>
      </c>
      <c r="CJ1895">
        <v>0</v>
      </c>
      <c r="CK1895" t="s">
        <v>3352</v>
      </c>
      <c r="CL1895" t="s">
        <v>134</v>
      </c>
      <c r="CM1895" t="s">
        <v>147</v>
      </c>
      <c r="CN1895" t="s">
        <v>148</v>
      </c>
      <c r="CO1895" s="2" t="s">
        <v>3165</v>
      </c>
      <c r="CP1895" t="s">
        <v>149</v>
      </c>
      <c r="CQ1895">
        <v>0</v>
      </c>
      <c r="CR1895">
        <v>0</v>
      </c>
      <c r="CS1895" t="s">
        <v>136</v>
      </c>
      <c r="CT1895" t="s">
        <v>136</v>
      </c>
      <c r="CU1895" t="s">
        <v>136</v>
      </c>
      <c r="CV1895" t="s">
        <v>134</v>
      </c>
      <c r="CW1895" t="s">
        <v>134</v>
      </c>
      <c r="CX1895">
        <v>50</v>
      </c>
      <c r="CY1895" t="s">
        <v>134</v>
      </c>
      <c r="CZ1895" t="s">
        <v>136</v>
      </c>
      <c r="DA1895" t="s">
        <v>134</v>
      </c>
      <c r="DB1895" t="s">
        <v>134</v>
      </c>
      <c r="DC1895" t="s">
        <v>134</v>
      </c>
      <c r="DD1895" t="s">
        <v>136</v>
      </c>
      <c r="DF1895" t="s">
        <v>3353</v>
      </c>
      <c r="DG1895" t="s">
        <v>15230</v>
      </c>
      <c r="DH1895" t="s">
        <v>3641</v>
      </c>
      <c r="DI1895" t="s">
        <v>246</v>
      </c>
      <c r="DJ1895" s="4">
        <v>70767</v>
      </c>
      <c r="DK1895" t="s">
        <v>3642</v>
      </c>
      <c r="DL1895" t="s">
        <v>136</v>
      </c>
      <c r="DM1895">
        <v>1</v>
      </c>
      <c r="DN1895" t="s">
        <v>15231</v>
      </c>
      <c r="DO1895" t="s">
        <v>3641</v>
      </c>
      <c r="DP1895" t="s">
        <v>246</v>
      </c>
      <c r="DQ1895" t="str">
        <f>"70767"</f>
        <v>70767</v>
      </c>
      <c r="DR1895" t="s">
        <v>3642</v>
      </c>
      <c r="DS1895" t="s">
        <v>497</v>
      </c>
      <c r="DT1895">
        <v>1</v>
      </c>
      <c r="DU1895">
        <v>4</v>
      </c>
      <c r="DV1895" t="s">
        <v>134</v>
      </c>
      <c r="DW1895" t="s">
        <v>134</v>
      </c>
      <c r="DX1895" t="s">
        <v>134</v>
      </c>
      <c r="DY1895" t="s">
        <v>136</v>
      </c>
      <c r="DZ1895">
        <v>1</v>
      </c>
      <c r="EA1895" t="s">
        <v>136</v>
      </c>
      <c r="EC1895" s="5">
        <v>12.68</v>
      </c>
      <c r="ED1895" s="5">
        <v>55</v>
      </c>
      <c r="EE1895">
        <v>12257493504</v>
      </c>
      <c r="EF1895" t="s">
        <v>15228</v>
      </c>
      <c r="EG1895" t="s">
        <v>1989</v>
      </c>
      <c r="EH1895">
        <v>1</v>
      </c>
    </row>
    <row r="1896" spans="1:138" ht="15" customHeight="1" x14ac:dyDescent="0.35">
      <c r="A1896" t="s">
        <v>3831</v>
      </c>
      <c r="B1896" t="s">
        <v>157</v>
      </c>
      <c r="C1896" s="1">
        <v>44144.71849259259</v>
      </c>
      <c r="D1896" s="1">
        <v>44182</v>
      </c>
      <c r="E1896" t="s">
        <v>133</v>
      </c>
      <c r="F1896" t="s">
        <v>136</v>
      </c>
      <c r="G1896" t="s">
        <v>135</v>
      </c>
      <c r="H1896" t="s">
        <v>136</v>
      </c>
      <c r="I1896" t="s">
        <v>3832</v>
      </c>
      <c r="K1896" t="s">
        <v>3833</v>
      </c>
      <c r="M1896" t="s">
        <v>700</v>
      </c>
      <c r="N1896" t="s">
        <v>246</v>
      </c>
      <c r="O1896" s="4">
        <v>70586</v>
      </c>
      <c r="P1896" t="s">
        <v>140</v>
      </c>
      <c r="R1896">
        <v>13378313339</v>
      </c>
      <c r="T1896">
        <v>112512</v>
      </c>
      <c r="U1896" t="s">
        <v>3834</v>
      </c>
      <c r="V1896" t="s">
        <v>3835</v>
      </c>
      <c r="X1896" t="s">
        <v>1157</v>
      </c>
      <c r="Y1896" t="s">
        <v>3836</v>
      </c>
      <c r="AA1896" t="s">
        <v>700</v>
      </c>
      <c r="AB1896" t="s">
        <v>246</v>
      </c>
      <c r="AC1896" s="4">
        <v>70586</v>
      </c>
      <c r="AD1896" t="s">
        <v>140</v>
      </c>
      <c r="AF1896">
        <v>13378313339</v>
      </c>
      <c r="AH1896" t="s">
        <v>3837</v>
      </c>
      <c r="AI1896" t="s">
        <v>226</v>
      </c>
      <c r="AJ1896" t="s">
        <v>3838</v>
      </c>
      <c r="AK1896" t="s">
        <v>2820</v>
      </c>
      <c r="AL1896" t="s">
        <v>664</v>
      </c>
      <c r="AM1896" t="s">
        <v>670</v>
      </c>
      <c r="AO1896" t="s">
        <v>671</v>
      </c>
      <c r="AP1896" t="s">
        <v>246</v>
      </c>
      <c r="AQ1896" s="4">
        <v>70601</v>
      </c>
      <c r="AR1896" t="s">
        <v>140</v>
      </c>
      <c r="AT1896">
        <v>13372140354</v>
      </c>
      <c r="AV1896" t="s">
        <v>3839</v>
      </c>
      <c r="AW1896" t="s">
        <v>673</v>
      </c>
      <c r="AX1896" t="s">
        <v>246</v>
      </c>
      <c r="AY1896" t="s">
        <v>674</v>
      </c>
      <c r="AZ1896" t="s">
        <v>334</v>
      </c>
      <c r="BA1896" t="s">
        <v>335</v>
      </c>
      <c r="BB1896" t="s">
        <v>136</v>
      </c>
      <c r="BC1896" t="s">
        <v>136</v>
      </c>
      <c r="BD1896" t="s">
        <v>148</v>
      </c>
      <c r="BE1896" t="s">
        <v>136</v>
      </c>
      <c r="BF1896" t="s">
        <v>136</v>
      </c>
      <c r="BG1896" t="s">
        <v>134</v>
      </c>
      <c r="BH1896" t="s">
        <v>136</v>
      </c>
      <c r="BN1896" t="s">
        <v>3840</v>
      </c>
      <c r="BO1896" t="s">
        <v>1160</v>
      </c>
      <c r="BP1896">
        <v>5</v>
      </c>
      <c r="BQ1896">
        <v>5</v>
      </c>
      <c r="BR1896">
        <v>5</v>
      </c>
      <c r="BS1896" s="1">
        <v>44211</v>
      </c>
      <c r="BT1896" s="1">
        <v>44392</v>
      </c>
      <c r="BU1896" s="1">
        <v>44211</v>
      </c>
      <c r="BV1896" s="1">
        <v>44392</v>
      </c>
      <c r="BW1896" t="s">
        <v>136</v>
      </c>
      <c r="BX1896">
        <v>40</v>
      </c>
      <c r="BY1896">
        <v>0</v>
      </c>
      <c r="BZ1896">
        <v>8</v>
      </c>
      <c r="CA1896">
        <v>8</v>
      </c>
      <c r="CB1896">
        <v>8</v>
      </c>
      <c r="CC1896">
        <v>8</v>
      </c>
      <c r="CD1896">
        <v>8</v>
      </c>
      <c r="CE1896">
        <v>0</v>
      </c>
      <c r="CF1896" t="str">
        <f>"7:00 AM"</f>
        <v>7:00 AM</v>
      </c>
      <c r="CG1896" t="str">
        <f>"3:00 PM"</f>
        <v>3:00 PM</v>
      </c>
      <c r="CH1896" s="5">
        <v>11.83</v>
      </c>
      <c r="CI1896" t="s">
        <v>146</v>
      </c>
      <c r="CL1896" t="s">
        <v>134</v>
      </c>
      <c r="CM1896" t="s">
        <v>147</v>
      </c>
      <c r="CN1896" t="s">
        <v>148</v>
      </c>
      <c r="CO1896" t="s">
        <v>3841</v>
      </c>
      <c r="CP1896" t="s">
        <v>149</v>
      </c>
      <c r="CQ1896">
        <v>3</v>
      </c>
      <c r="CR1896">
        <v>0</v>
      </c>
      <c r="CS1896" t="s">
        <v>136</v>
      </c>
      <c r="CT1896" t="s">
        <v>136</v>
      </c>
      <c r="CU1896" t="s">
        <v>136</v>
      </c>
      <c r="CV1896" t="s">
        <v>134</v>
      </c>
      <c r="CW1896" t="s">
        <v>134</v>
      </c>
      <c r="CX1896">
        <v>50</v>
      </c>
      <c r="CY1896" t="s">
        <v>134</v>
      </c>
      <c r="CZ1896" t="s">
        <v>136</v>
      </c>
      <c r="DA1896" t="s">
        <v>136</v>
      </c>
      <c r="DB1896" t="s">
        <v>134</v>
      </c>
      <c r="DC1896" t="s">
        <v>136</v>
      </c>
      <c r="DD1896" t="s">
        <v>136</v>
      </c>
      <c r="DF1896" t="s">
        <v>180</v>
      </c>
      <c r="DG1896" s="2" t="s">
        <v>3842</v>
      </c>
      <c r="DH1896" t="s">
        <v>700</v>
      </c>
      <c r="DI1896" t="s">
        <v>246</v>
      </c>
      <c r="DJ1896" s="4">
        <v>70586</v>
      </c>
      <c r="DK1896" t="s">
        <v>339</v>
      </c>
      <c r="DL1896" t="s">
        <v>136</v>
      </c>
      <c r="DM1896">
        <v>1</v>
      </c>
      <c r="DN1896" t="s">
        <v>3843</v>
      </c>
      <c r="DO1896" t="s">
        <v>700</v>
      </c>
      <c r="DP1896" t="s">
        <v>246</v>
      </c>
      <c r="DQ1896" t="str">
        <f>"70586"</f>
        <v>70586</v>
      </c>
      <c r="DR1896" t="s">
        <v>339</v>
      </c>
      <c r="DS1896" t="s">
        <v>296</v>
      </c>
      <c r="DT1896">
        <v>1</v>
      </c>
      <c r="DU1896">
        <v>5</v>
      </c>
      <c r="DV1896" t="s">
        <v>134</v>
      </c>
      <c r="DW1896" t="s">
        <v>134</v>
      </c>
      <c r="DX1896" t="s">
        <v>134</v>
      </c>
      <c r="DY1896" t="s">
        <v>136</v>
      </c>
      <c r="DZ1896">
        <v>1</v>
      </c>
      <c r="EA1896" t="s">
        <v>136</v>
      </c>
      <c r="EC1896" s="5">
        <v>12.68</v>
      </c>
      <c r="ED1896" s="5">
        <v>55</v>
      </c>
      <c r="EE1896">
        <v>13378313339</v>
      </c>
      <c r="EF1896" t="s">
        <v>3837</v>
      </c>
      <c r="EG1896" t="s">
        <v>148</v>
      </c>
      <c r="EH1896">
        <v>1</v>
      </c>
    </row>
    <row r="1897" spans="1:138" ht="15" customHeight="1" x14ac:dyDescent="0.35">
      <c r="A1897" t="s">
        <v>14821</v>
      </c>
      <c r="B1897" t="s">
        <v>157</v>
      </c>
      <c r="C1897" s="1">
        <v>44139.608358796293</v>
      </c>
      <c r="D1897" s="1">
        <v>44182</v>
      </c>
      <c r="E1897" t="s">
        <v>133</v>
      </c>
      <c r="F1897" t="s">
        <v>136</v>
      </c>
      <c r="G1897" t="s">
        <v>135</v>
      </c>
      <c r="H1897" t="s">
        <v>136</v>
      </c>
      <c r="I1897" t="s">
        <v>14822</v>
      </c>
      <c r="K1897" t="s">
        <v>14823</v>
      </c>
      <c r="M1897" t="s">
        <v>14824</v>
      </c>
      <c r="N1897" t="s">
        <v>720</v>
      </c>
      <c r="O1897" s="4">
        <v>39562</v>
      </c>
      <c r="P1897" t="s">
        <v>140</v>
      </c>
      <c r="Q1897" t="s">
        <v>155</v>
      </c>
      <c r="R1897">
        <v>12285886555</v>
      </c>
      <c r="T1897">
        <v>111421</v>
      </c>
      <c r="U1897" t="s">
        <v>14825</v>
      </c>
      <c r="V1897" t="s">
        <v>14826</v>
      </c>
      <c r="X1897" t="s">
        <v>164</v>
      </c>
      <c r="Y1897" t="s">
        <v>14823</v>
      </c>
      <c r="AA1897" t="s">
        <v>14824</v>
      </c>
      <c r="AB1897" t="s">
        <v>720</v>
      </c>
      <c r="AC1897" s="4">
        <v>39562</v>
      </c>
      <c r="AD1897" t="s">
        <v>140</v>
      </c>
      <c r="AF1897">
        <v>12285886555</v>
      </c>
      <c r="AH1897" t="s">
        <v>1134</v>
      </c>
      <c r="AI1897" t="s">
        <v>168</v>
      </c>
      <c r="AJ1897" t="s">
        <v>1135</v>
      </c>
      <c r="AK1897" t="s">
        <v>1136</v>
      </c>
      <c r="AL1897" t="s">
        <v>229</v>
      </c>
      <c r="AM1897" t="s">
        <v>1137</v>
      </c>
      <c r="AN1897" t="s">
        <v>1138</v>
      </c>
      <c r="AO1897" t="s">
        <v>1139</v>
      </c>
      <c r="AP1897" t="s">
        <v>537</v>
      </c>
      <c r="AQ1897" s="4">
        <v>28327</v>
      </c>
      <c r="AR1897" t="s">
        <v>140</v>
      </c>
      <c r="AT1897">
        <v>19109476004</v>
      </c>
      <c r="AV1897" t="s">
        <v>1140</v>
      </c>
      <c r="AW1897" t="s">
        <v>1141</v>
      </c>
      <c r="AZ1897" t="s">
        <v>821</v>
      </c>
      <c r="BA1897" t="s">
        <v>822</v>
      </c>
      <c r="BB1897" t="s">
        <v>136</v>
      </c>
      <c r="BC1897" t="s">
        <v>136</v>
      </c>
      <c r="BD1897" t="s">
        <v>148</v>
      </c>
      <c r="BE1897" t="s">
        <v>136</v>
      </c>
      <c r="BF1897" t="s">
        <v>136</v>
      </c>
      <c r="BG1897" t="s">
        <v>134</v>
      </c>
      <c r="BH1897" t="s">
        <v>136</v>
      </c>
      <c r="BN1897" t="s">
        <v>14827</v>
      </c>
      <c r="BO1897" t="s">
        <v>676</v>
      </c>
      <c r="BP1897">
        <v>7</v>
      </c>
      <c r="BQ1897">
        <v>7</v>
      </c>
      <c r="BR1897">
        <v>7</v>
      </c>
      <c r="BS1897" s="1">
        <v>44211</v>
      </c>
      <c r="BT1897" s="1">
        <v>44515</v>
      </c>
      <c r="BU1897" s="1">
        <v>44211</v>
      </c>
      <c r="BV1897" s="1">
        <v>44515</v>
      </c>
      <c r="BW1897" t="s">
        <v>136</v>
      </c>
      <c r="BX1897">
        <v>35</v>
      </c>
      <c r="BY1897">
        <v>0</v>
      </c>
      <c r="BZ1897">
        <v>7</v>
      </c>
      <c r="CA1897">
        <v>7</v>
      </c>
      <c r="CB1897">
        <v>7</v>
      </c>
      <c r="CC1897">
        <v>7</v>
      </c>
      <c r="CD1897">
        <v>7</v>
      </c>
      <c r="CE1897">
        <v>0</v>
      </c>
      <c r="CF1897" t="str">
        <f>"8:00 AM"</f>
        <v>8:00 AM</v>
      </c>
      <c r="CG1897" t="str">
        <f>"4:00 AM"</f>
        <v>4:00 AM</v>
      </c>
      <c r="CH1897" s="5">
        <v>11.83</v>
      </c>
      <c r="CI1897" t="s">
        <v>146</v>
      </c>
      <c r="CL1897" t="s">
        <v>136</v>
      </c>
      <c r="CM1897" t="s">
        <v>147</v>
      </c>
      <c r="CN1897" t="s">
        <v>148</v>
      </c>
      <c r="CO1897" t="s">
        <v>1142</v>
      </c>
      <c r="CP1897" t="s">
        <v>149</v>
      </c>
      <c r="CQ1897">
        <v>3</v>
      </c>
      <c r="CR1897">
        <v>0</v>
      </c>
      <c r="CS1897" t="s">
        <v>136</v>
      </c>
      <c r="CT1897" t="s">
        <v>134</v>
      </c>
      <c r="CU1897" t="s">
        <v>136</v>
      </c>
      <c r="CV1897" t="s">
        <v>134</v>
      </c>
      <c r="CW1897" t="s">
        <v>134</v>
      </c>
      <c r="CX1897">
        <v>70</v>
      </c>
      <c r="CY1897" t="s">
        <v>134</v>
      </c>
      <c r="CZ1897" t="s">
        <v>134</v>
      </c>
      <c r="DA1897" t="s">
        <v>134</v>
      </c>
      <c r="DB1897" t="s">
        <v>134</v>
      </c>
      <c r="DC1897" t="s">
        <v>134</v>
      </c>
      <c r="DD1897" t="s">
        <v>136</v>
      </c>
      <c r="DF1897" t="s">
        <v>14828</v>
      </c>
      <c r="DG1897" t="s">
        <v>14829</v>
      </c>
      <c r="DH1897" t="s">
        <v>14824</v>
      </c>
      <c r="DI1897" t="s">
        <v>720</v>
      </c>
      <c r="DJ1897" s="4">
        <v>39562</v>
      </c>
      <c r="DK1897" t="s">
        <v>712</v>
      </c>
      <c r="DL1897" t="s">
        <v>136</v>
      </c>
      <c r="DM1897">
        <v>1</v>
      </c>
      <c r="DN1897" t="s">
        <v>14829</v>
      </c>
      <c r="DO1897" t="s">
        <v>14824</v>
      </c>
      <c r="DP1897" t="s">
        <v>720</v>
      </c>
      <c r="DQ1897" t="str">
        <f>"39562"</f>
        <v>39562</v>
      </c>
      <c r="DR1897" t="s">
        <v>712</v>
      </c>
      <c r="DS1897" t="s">
        <v>1750</v>
      </c>
      <c r="DT1897">
        <v>1</v>
      </c>
      <c r="DU1897">
        <v>6</v>
      </c>
      <c r="DV1897" t="s">
        <v>134</v>
      </c>
      <c r="DW1897" t="s">
        <v>134</v>
      </c>
      <c r="DX1897" t="s">
        <v>134</v>
      </c>
      <c r="DY1897" t="s">
        <v>136</v>
      </c>
      <c r="DZ1897">
        <v>1</v>
      </c>
      <c r="EA1897" t="s">
        <v>136</v>
      </c>
      <c r="EC1897" s="5">
        <v>12.68</v>
      </c>
      <c r="ED1897" s="5">
        <v>55</v>
      </c>
      <c r="EE1897" t="s">
        <v>148</v>
      </c>
      <c r="EF1897" t="s">
        <v>1751</v>
      </c>
      <c r="EG1897" t="s">
        <v>1145</v>
      </c>
      <c r="EH1897">
        <v>0</v>
      </c>
    </row>
    <row r="1898" spans="1:138" ht="15" customHeight="1" x14ac:dyDescent="0.35">
      <c r="A1898" t="s">
        <v>24821</v>
      </c>
      <c r="B1898" t="s">
        <v>157</v>
      </c>
      <c r="C1898" s="1">
        <v>44146.538005439812</v>
      </c>
      <c r="D1898" s="1">
        <v>44182</v>
      </c>
      <c r="E1898" t="s">
        <v>133</v>
      </c>
      <c r="F1898" t="s">
        <v>136</v>
      </c>
      <c r="G1898" t="s">
        <v>135</v>
      </c>
      <c r="H1898" t="s">
        <v>136</v>
      </c>
      <c r="I1898" t="s">
        <v>24822</v>
      </c>
      <c r="K1898" t="s">
        <v>24823</v>
      </c>
      <c r="M1898" t="s">
        <v>324</v>
      </c>
      <c r="N1898" t="s">
        <v>246</v>
      </c>
      <c r="O1898" s="4">
        <v>70554</v>
      </c>
      <c r="P1898" t="s">
        <v>140</v>
      </c>
      <c r="R1898">
        <v>13375466458</v>
      </c>
      <c r="T1898">
        <v>11199</v>
      </c>
      <c r="U1898" t="s">
        <v>24824</v>
      </c>
      <c r="V1898" t="s">
        <v>682</v>
      </c>
      <c r="X1898" t="s">
        <v>164</v>
      </c>
      <c r="Y1898" t="s">
        <v>24823</v>
      </c>
      <c r="AA1898" t="s">
        <v>324</v>
      </c>
      <c r="AB1898" t="s">
        <v>246</v>
      </c>
      <c r="AC1898" s="4">
        <v>70554</v>
      </c>
      <c r="AD1898" t="s">
        <v>140</v>
      </c>
      <c r="AF1898">
        <v>13375466458</v>
      </c>
      <c r="AH1898" t="s">
        <v>24825</v>
      </c>
      <c r="AI1898" t="s">
        <v>168</v>
      </c>
      <c r="AJ1898" t="s">
        <v>1977</v>
      </c>
      <c r="AK1898" t="s">
        <v>1978</v>
      </c>
      <c r="AL1898" t="s">
        <v>1979</v>
      </c>
      <c r="AM1898" t="s">
        <v>1980</v>
      </c>
      <c r="AN1898" t="s">
        <v>1981</v>
      </c>
      <c r="AO1898" t="s">
        <v>1982</v>
      </c>
      <c r="AP1898" t="s">
        <v>246</v>
      </c>
      <c r="AQ1898" s="4">
        <v>70754</v>
      </c>
      <c r="AR1898" t="s">
        <v>140</v>
      </c>
      <c r="AT1898">
        <v>12256863033</v>
      </c>
      <c r="AV1898" t="s">
        <v>1983</v>
      </c>
      <c r="AW1898" t="s">
        <v>1984</v>
      </c>
      <c r="AZ1898" t="s">
        <v>334</v>
      </c>
      <c r="BA1898" t="s">
        <v>335</v>
      </c>
      <c r="BB1898" t="s">
        <v>136</v>
      </c>
      <c r="BC1898" t="s">
        <v>136</v>
      </c>
      <c r="BD1898" t="s">
        <v>148</v>
      </c>
      <c r="BE1898" t="s">
        <v>136</v>
      </c>
      <c r="BF1898" t="s">
        <v>136</v>
      </c>
      <c r="BG1898" t="s">
        <v>134</v>
      </c>
      <c r="BH1898" t="s">
        <v>136</v>
      </c>
      <c r="BN1898" t="s">
        <v>24826</v>
      </c>
      <c r="BO1898" t="s">
        <v>905</v>
      </c>
      <c r="BP1898">
        <v>2</v>
      </c>
      <c r="BQ1898">
        <v>2</v>
      </c>
      <c r="BR1898">
        <v>2</v>
      </c>
      <c r="BS1898" s="1">
        <v>44211</v>
      </c>
      <c r="BT1898" s="1">
        <v>44440</v>
      </c>
      <c r="BU1898" s="1">
        <v>44211</v>
      </c>
      <c r="BV1898" s="1">
        <v>44440</v>
      </c>
      <c r="BW1898" t="s">
        <v>136</v>
      </c>
      <c r="BX1898">
        <v>35</v>
      </c>
      <c r="BY1898">
        <v>0</v>
      </c>
      <c r="BZ1898">
        <v>6</v>
      </c>
      <c r="CA1898">
        <v>6</v>
      </c>
      <c r="CB1898">
        <v>6</v>
      </c>
      <c r="CC1898">
        <v>6</v>
      </c>
      <c r="CD1898">
        <v>6</v>
      </c>
      <c r="CE1898">
        <v>5</v>
      </c>
      <c r="CF1898" t="str">
        <f>"7:00 AM"</f>
        <v>7:00 AM</v>
      </c>
      <c r="CG1898" t="str">
        <f>"1:00 PM"</f>
        <v>1:00 PM</v>
      </c>
      <c r="CH1898" s="5">
        <v>11.83</v>
      </c>
      <c r="CI1898" t="s">
        <v>146</v>
      </c>
      <c r="CJ1898">
        <v>0</v>
      </c>
      <c r="CK1898" t="s">
        <v>1985</v>
      </c>
      <c r="CL1898" t="s">
        <v>134</v>
      </c>
      <c r="CM1898" t="s">
        <v>147</v>
      </c>
      <c r="CN1898" t="s">
        <v>148</v>
      </c>
      <c r="CO1898" s="2" t="s">
        <v>1986</v>
      </c>
      <c r="CP1898" t="s">
        <v>149</v>
      </c>
      <c r="CQ1898">
        <v>0</v>
      </c>
      <c r="CR1898">
        <v>0</v>
      </c>
      <c r="CS1898" t="s">
        <v>136</v>
      </c>
      <c r="CT1898" t="s">
        <v>136</v>
      </c>
      <c r="CU1898" t="s">
        <v>136</v>
      </c>
      <c r="CV1898" t="s">
        <v>134</v>
      </c>
      <c r="CW1898" t="s">
        <v>134</v>
      </c>
      <c r="CX1898">
        <v>50</v>
      </c>
      <c r="CY1898" t="s">
        <v>134</v>
      </c>
      <c r="CZ1898" t="s">
        <v>134</v>
      </c>
      <c r="DA1898" t="s">
        <v>134</v>
      </c>
      <c r="DB1898" t="s">
        <v>134</v>
      </c>
      <c r="DC1898" t="s">
        <v>134</v>
      </c>
      <c r="DD1898" t="s">
        <v>136</v>
      </c>
      <c r="DF1898" t="s">
        <v>3353</v>
      </c>
      <c r="DG1898" t="s">
        <v>24823</v>
      </c>
      <c r="DH1898" t="s">
        <v>324</v>
      </c>
      <c r="DI1898" t="s">
        <v>246</v>
      </c>
      <c r="DJ1898" s="4">
        <v>70554</v>
      </c>
      <c r="DK1898" t="s">
        <v>339</v>
      </c>
      <c r="DL1898" t="s">
        <v>136</v>
      </c>
      <c r="DM1898">
        <v>1</v>
      </c>
      <c r="DN1898" t="s">
        <v>24823</v>
      </c>
      <c r="DO1898" t="s">
        <v>324</v>
      </c>
      <c r="DP1898" t="s">
        <v>246</v>
      </c>
      <c r="DQ1898" t="str">
        <f>"70554"</f>
        <v>70554</v>
      </c>
      <c r="DR1898" t="s">
        <v>339</v>
      </c>
      <c r="DS1898" t="s">
        <v>296</v>
      </c>
      <c r="DT1898">
        <v>1</v>
      </c>
      <c r="DU1898">
        <v>8</v>
      </c>
      <c r="DV1898" t="s">
        <v>134</v>
      </c>
      <c r="DW1898" t="s">
        <v>134</v>
      </c>
      <c r="DX1898" t="s">
        <v>134</v>
      </c>
      <c r="DY1898" t="s">
        <v>136</v>
      </c>
      <c r="DZ1898">
        <v>1</v>
      </c>
      <c r="EA1898" t="s">
        <v>136</v>
      </c>
      <c r="EC1898" s="5">
        <v>12.68</v>
      </c>
      <c r="ED1898" s="5">
        <v>55</v>
      </c>
      <c r="EE1898">
        <v>13375466458</v>
      </c>
      <c r="EF1898" t="s">
        <v>148</v>
      </c>
      <c r="EG1898" t="s">
        <v>1989</v>
      </c>
      <c r="EH1898">
        <v>1</v>
      </c>
    </row>
    <row r="1899" spans="1:138" ht="15" customHeight="1" x14ac:dyDescent="0.35">
      <c r="A1899" t="s">
        <v>21977</v>
      </c>
      <c r="B1899" t="s">
        <v>157</v>
      </c>
      <c r="C1899" s="1">
        <v>44162.732656481479</v>
      </c>
      <c r="D1899" s="1">
        <v>44182</v>
      </c>
      <c r="E1899" t="s">
        <v>133</v>
      </c>
      <c r="F1899" t="s">
        <v>134</v>
      </c>
      <c r="G1899" t="s">
        <v>135</v>
      </c>
      <c r="H1899" t="s">
        <v>136</v>
      </c>
      <c r="I1899" t="s">
        <v>5318</v>
      </c>
      <c r="K1899" t="s">
        <v>5319</v>
      </c>
      <c r="L1899" t="s">
        <v>5320</v>
      </c>
      <c r="M1899" t="s">
        <v>1320</v>
      </c>
      <c r="N1899" t="s">
        <v>395</v>
      </c>
      <c r="O1899" s="4">
        <v>93905</v>
      </c>
      <c r="P1899" t="s">
        <v>140</v>
      </c>
      <c r="Q1899" t="s">
        <v>395</v>
      </c>
      <c r="R1899">
        <v>18317841453</v>
      </c>
      <c r="T1899">
        <v>115115</v>
      </c>
      <c r="U1899" t="s">
        <v>5321</v>
      </c>
      <c r="V1899" t="s">
        <v>2235</v>
      </c>
      <c r="X1899" t="s">
        <v>5322</v>
      </c>
      <c r="Y1899" t="s">
        <v>5319</v>
      </c>
      <c r="Z1899" t="s">
        <v>5320</v>
      </c>
      <c r="AA1899" t="s">
        <v>1320</v>
      </c>
      <c r="AB1899" t="s">
        <v>395</v>
      </c>
      <c r="AC1899" s="4">
        <v>93905</v>
      </c>
      <c r="AD1899" t="s">
        <v>140</v>
      </c>
      <c r="AF1899">
        <v>18317841453</v>
      </c>
      <c r="AH1899" t="s">
        <v>5323</v>
      </c>
      <c r="AI1899" t="s">
        <v>226</v>
      </c>
      <c r="AJ1899" t="s">
        <v>401</v>
      </c>
      <c r="AK1899" t="s">
        <v>402</v>
      </c>
      <c r="AL1899" t="s">
        <v>403</v>
      </c>
      <c r="AM1899" t="s">
        <v>404</v>
      </c>
      <c r="AO1899" t="s">
        <v>405</v>
      </c>
      <c r="AP1899" t="s">
        <v>395</v>
      </c>
      <c r="AQ1899" s="4">
        <v>92106</v>
      </c>
      <c r="AR1899" t="s">
        <v>140</v>
      </c>
      <c r="AT1899">
        <v>16192696164</v>
      </c>
      <c r="AV1899" t="s">
        <v>406</v>
      </c>
      <c r="AW1899" t="s">
        <v>407</v>
      </c>
      <c r="AX1899" t="s">
        <v>395</v>
      </c>
      <c r="AY1899" t="s">
        <v>408</v>
      </c>
      <c r="AZ1899" t="s">
        <v>175</v>
      </c>
      <c r="BA1899" t="s">
        <v>176</v>
      </c>
      <c r="BB1899" t="s">
        <v>134</v>
      </c>
      <c r="BC1899" t="s">
        <v>134</v>
      </c>
      <c r="BD1899" t="s">
        <v>134</v>
      </c>
      <c r="BE1899" t="s">
        <v>134</v>
      </c>
      <c r="BF1899" t="s">
        <v>134</v>
      </c>
      <c r="BG1899" t="s">
        <v>134</v>
      </c>
      <c r="BH1899" t="s">
        <v>136</v>
      </c>
      <c r="BN1899" t="s">
        <v>21978</v>
      </c>
      <c r="BO1899" t="s">
        <v>21979</v>
      </c>
      <c r="BP1899">
        <v>10</v>
      </c>
      <c r="BQ1899">
        <v>10</v>
      </c>
      <c r="BR1899">
        <v>10</v>
      </c>
      <c r="BS1899" s="1">
        <v>44207</v>
      </c>
      <c r="BT1899" s="1">
        <v>44408</v>
      </c>
      <c r="BU1899" s="1">
        <v>44207</v>
      </c>
      <c r="BV1899" s="1">
        <v>44408</v>
      </c>
      <c r="BW1899" t="s">
        <v>136</v>
      </c>
      <c r="BX1899">
        <v>36</v>
      </c>
      <c r="BY1899">
        <v>0</v>
      </c>
      <c r="BZ1899">
        <v>6</v>
      </c>
      <c r="CA1899">
        <v>6</v>
      </c>
      <c r="CB1899">
        <v>6</v>
      </c>
      <c r="CC1899">
        <v>6</v>
      </c>
      <c r="CD1899">
        <v>6</v>
      </c>
      <c r="CE1899">
        <v>6</v>
      </c>
      <c r="CF1899" t="str">
        <f>"6:00 AM"</f>
        <v>6:00 AM</v>
      </c>
      <c r="CG1899" t="str">
        <f>"12:30 PM"</f>
        <v>12:30 PM</v>
      </c>
      <c r="CH1899" s="5">
        <v>14.77</v>
      </c>
      <c r="CI1899" t="s">
        <v>146</v>
      </c>
      <c r="CL1899" t="s">
        <v>136</v>
      </c>
      <c r="CM1899" t="s">
        <v>147</v>
      </c>
      <c r="CN1899" t="s">
        <v>148</v>
      </c>
      <c r="CO1899" t="s">
        <v>21980</v>
      </c>
      <c r="CP1899" t="s">
        <v>149</v>
      </c>
      <c r="CQ1899">
        <v>1</v>
      </c>
      <c r="CR1899">
        <v>0</v>
      </c>
      <c r="CS1899" t="s">
        <v>136</v>
      </c>
      <c r="CT1899" t="s">
        <v>136</v>
      </c>
      <c r="CU1899" t="s">
        <v>136</v>
      </c>
      <c r="CV1899" t="s">
        <v>134</v>
      </c>
      <c r="CW1899" t="s">
        <v>134</v>
      </c>
      <c r="CX1899">
        <v>50</v>
      </c>
      <c r="CY1899" t="s">
        <v>134</v>
      </c>
      <c r="CZ1899" t="s">
        <v>134</v>
      </c>
      <c r="DA1899" t="s">
        <v>134</v>
      </c>
      <c r="DB1899" t="s">
        <v>134</v>
      </c>
      <c r="DC1899" t="s">
        <v>134</v>
      </c>
      <c r="DD1899" t="s">
        <v>136</v>
      </c>
      <c r="DF1899" s="2" t="s">
        <v>21981</v>
      </c>
      <c r="DG1899" t="s">
        <v>21982</v>
      </c>
      <c r="DH1899" t="s">
        <v>4237</v>
      </c>
      <c r="DI1899" t="s">
        <v>395</v>
      </c>
      <c r="DJ1899" s="4">
        <v>93930</v>
      </c>
      <c r="DK1899" t="s">
        <v>1331</v>
      </c>
      <c r="DL1899" t="s">
        <v>134</v>
      </c>
      <c r="DM1899">
        <v>4</v>
      </c>
      <c r="DN1899" t="s">
        <v>21983</v>
      </c>
      <c r="DO1899" t="s">
        <v>17193</v>
      </c>
      <c r="DP1899" t="s">
        <v>395</v>
      </c>
      <c r="DQ1899" t="str">
        <f>"93927"</f>
        <v>93927</v>
      </c>
      <c r="DR1899" t="s">
        <v>1331</v>
      </c>
      <c r="DS1899" t="s">
        <v>5326</v>
      </c>
      <c r="DT1899">
        <v>10</v>
      </c>
      <c r="DU1899">
        <v>10</v>
      </c>
      <c r="DV1899" t="s">
        <v>134</v>
      </c>
      <c r="DW1899" t="s">
        <v>134</v>
      </c>
      <c r="DX1899" t="s">
        <v>134</v>
      </c>
      <c r="DY1899" t="s">
        <v>136</v>
      </c>
      <c r="DZ1899">
        <v>1</v>
      </c>
      <c r="EA1899" t="s">
        <v>134</v>
      </c>
      <c r="EB1899" s="5">
        <v>12.68</v>
      </c>
      <c r="EC1899" s="5">
        <v>12.68</v>
      </c>
      <c r="ED1899" s="5">
        <v>55</v>
      </c>
      <c r="EE1899">
        <v>18317841453</v>
      </c>
      <c r="EF1899" t="s">
        <v>5327</v>
      </c>
      <c r="EG1899" t="s">
        <v>148</v>
      </c>
      <c r="EH1899">
        <v>0</v>
      </c>
    </row>
    <row r="1900" spans="1:138" ht="15" customHeight="1" x14ac:dyDescent="0.35">
      <c r="A1900" t="s">
        <v>12247</v>
      </c>
      <c r="B1900" t="s">
        <v>273</v>
      </c>
      <c r="C1900" s="1">
        <v>44147.465834259259</v>
      </c>
      <c r="D1900" s="1">
        <v>44182</v>
      </c>
      <c r="E1900" t="s">
        <v>133</v>
      </c>
      <c r="F1900" t="s">
        <v>136</v>
      </c>
      <c r="G1900" t="s">
        <v>135</v>
      </c>
      <c r="H1900" t="s">
        <v>136</v>
      </c>
      <c r="I1900" t="s">
        <v>12248</v>
      </c>
      <c r="K1900" t="s">
        <v>12249</v>
      </c>
      <c r="M1900" t="s">
        <v>8828</v>
      </c>
      <c r="N1900" t="s">
        <v>611</v>
      </c>
      <c r="O1900" s="4">
        <v>57536</v>
      </c>
      <c r="P1900" t="s">
        <v>140</v>
      </c>
      <c r="R1900">
        <v>16054780277</v>
      </c>
      <c r="T1900">
        <v>811310</v>
      </c>
      <c r="U1900" t="s">
        <v>2219</v>
      </c>
      <c r="V1900" t="s">
        <v>6490</v>
      </c>
      <c r="X1900" t="s">
        <v>164</v>
      </c>
      <c r="Y1900" t="s">
        <v>12249</v>
      </c>
      <c r="AA1900" t="s">
        <v>8828</v>
      </c>
      <c r="AB1900" t="s">
        <v>611</v>
      </c>
      <c r="AC1900" s="4">
        <v>57536</v>
      </c>
      <c r="AD1900" t="s">
        <v>140</v>
      </c>
      <c r="AF1900" t="s">
        <v>12250</v>
      </c>
      <c r="AH1900" t="s">
        <v>12251</v>
      </c>
      <c r="AI1900" t="s">
        <v>168</v>
      </c>
      <c r="AJ1900" t="s">
        <v>533</v>
      </c>
      <c r="AK1900" t="s">
        <v>534</v>
      </c>
      <c r="AM1900" t="s">
        <v>535</v>
      </c>
      <c r="AO1900" t="s">
        <v>536</v>
      </c>
      <c r="AP1900" t="s">
        <v>537</v>
      </c>
      <c r="AQ1900" s="4">
        <v>28786</v>
      </c>
      <c r="AR1900" t="s">
        <v>140</v>
      </c>
      <c r="AT1900">
        <v>18282460659</v>
      </c>
      <c r="AV1900" t="s">
        <v>538</v>
      </c>
      <c r="AW1900" t="s">
        <v>539</v>
      </c>
      <c r="AZ1900" t="s">
        <v>540</v>
      </c>
      <c r="BA1900" t="s">
        <v>541</v>
      </c>
      <c r="BB1900" t="s">
        <v>136</v>
      </c>
      <c r="BC1900" t="s">
        <v>136</v>
      </c>
      <c r="BD1900" t="s">
        <v>148</v>
      </c>
      <c r="BE1900" t="s">
        <v>136</v>
      </c>
      <c r="BF1900" t="s">
        <v>136</v>
      </c>
      <c r="BG1900" t="s">
        <v>134</v>
      </c>
      <c r="BH1900" t="s">
        <v>136</v>
      </c>
      <c r="BN1900" t="s">
        <v>12252</v>
      </c>
      <c r="BO1900" t="s">
        <v>543</v>
      </c>
      <c r="BP1900">
        <v>1</v>
      </c>
      <c r="BQ1900">
        <v>1</v>
      </c>
      <c r="BS1900" s="1">
        <v>44199</v>
      </c>
      <c r="BT1900" s="1">
        <v>44255</v>
      </c>
      <c r="BU1900" s="1">
        <v>44199</v>
      </c>
      <c r="BV1900" s="1">
        <v>44255</v>
      </c>
      <c r="BW1900" t="s">
        <v>136</v>
      </c>
      <c r="BX1900">
        <v>48</v>
      </c>
      <c r="BY1900">
        <v>0</v>
      </c>
      <c r="BZ1900">
        <v>8</v>
      </c>
      <c r="CA1900">
        <v>8</v>
      </c>
      <c r="CB1900">
        <v>8</v>
      </c>
      <c r="CC1900">
        <v>8</v>
      </c>
      <c r="CD1900">
        <v>8</v>
      </c>
      <c r="CE1900">
        <v>8</v>
      </c>
      <c r="CF1900" t="str">
        <f>"8:00 AM"</f>
        <v>8:00 AM</v>
      </c>
      <c r="CG1900" t="str">
        <f>"5:00 PM"</f>
        <v>5:00 PM</v>
      </c>
      <c r="CH1900" s="5">
        <v>14.99</v>
      </c>
      <c r="CI1900" t="s">
        <v>146</v>
      </c>
      <c r="CL1900" t="s">
        <v>136</v>
      </c>
      <c r="CM1900" t="s">
        <v>354</v>
      </c>
      <c r="CN1900" t="s">
        <v>8313</v>
      </c>
      <c r="CO1900" t="s">
        <v>6730</v>
      </c>
      <c r="CP1900" t="s">
        <v>545</v>
      </c>
      <c r="CQ1900">
        <v>12</v>
      </c>
      <c r="CR1900">
        <v>12</v>
      </c>
      <c r="CS1900" t="s">
        <v>136</v>
      </c>
      <c r="CT1900" t="s">
        <v>134</v>
      </c>
      <c r="CU1900" t="s">
        <v>136</v>
      </c>
      <c r="CV1900" t="s">
        <v>136</v>
      </c>
      <c r="CW1900" t="s">
        <v>134</v>
      </c>
      <c r="CX1900">
        <v>60</v>
      </c>
      <c r="CY1900" t="s">
        <v>134</v>
      </c>
      <c r="CZ1900" t="s">
        <v>134</v>
      </c>
      <c r="DA1900" t="s">
        <v>136</v>
      </c>
      <c r="DB1900" t="s">
        <v>134</v>
      </c>
      <c r="DC1900" t="s">
        <v>136</v>
      </c>
      <c r="DD1900" t="s">
        <v>136</v>
      </c>
      <c r="DF1900" t="s">
        <v>12253</v>
      </c>
      <c r="DG1900" t="s">
        <v>12254</v>
      </c>
      <c r="DH1900" t="s">
        <v>8828</v>
      </c>
      <c r="DI1900" t="s">
        <v>611</v>
      </c>
      <c r="DJ1900" s="4">
        <v>57536</v>
      </c>
      <c r="DK1900" t="s">
        <v>8829</v>
      </c>
      <c r="DL1900" t="s">
        <v>134</v>
      </c>
      <c r="DM1900">
        <v>2</v>
      </c>
      <c r="DN1900" t="s">
        <v>12255</v>
      </c>
      <c r="DO1900" t="s">
        <v>12256</v>
      </c>
      <c r="DP1900" t="s">
        <v>611</v>
      </c>
      <c r="DQ1900" t="str">
        <f>"57522"</f>
        <v>57522</v>
      </c>
      <c r="DR1900" t="s">
        <v>8829</v>
      </c>
      <c r="DS1900" t="s">
        <v>296</v>
      </c>
      <c r="DT1900">
        <v>1</v>
      </c>
      <c r="DU1900">
        <v>3</v>
      </c>
      <c r="DV1900" t="s">
        <v>134</v>
      </c>
      <c r="DW1900" t="s">
        <v>134</v>
      </c>
      <c r="DX1900" t="s">
        <v>134</v>
      </c>
      <c r="DY1900" t="s">
        <v>136</v>
      </c>
      <c r="DZ1900">
        <v>1</v>
      </c>
      <c r="EA1900" t="s">
        <v>136</v>
      </c>
      <c r="EC1900" s="5">
        <v>12.68</v>
      </c>
      <c r="ED1900" s="5">
        <v>55</v>
      </c>
      <c r="EE1900">
        <v>16054780277</v>
      </c>
      <c r="EF1900" t="s">
        <v>12251</v>
      </c>
      <c r="EG1900" t="s">
        <v>148</v>
      </c>
      <c r="EH1900">
        <v>0</v>
      </c>
    </row>
    <row r="1901" spans="1:138" ht="15" customHeight="1" x14ac:dyDescent="0.35">
      <c r="A1901" t="s">
        <v>19201</v>
      </c>
      <c r="B1901" t="s">
        <v>157</v>
      </c>
      <c r="C1901" s="1">
        <v>44153.834385185182</v>
      </c>
      <c r="D1901" s="1">
        <v>44182</v>
      </c>
      <c r="E1901" t="s">
        <v>133</v>
      </c>
      <c r="F1901" t="s">
        <v>134</v>
      </c>
      <c r="G1901" t="s">
        <v>135</v>
      </c>
      <c r="H1901" t="s">
        <v>136</v>
      </c>
      <c r="I1901" t="s">
        <v>4158</v>
      </c>
      <c r="J1901" t="s">
        <v>4158</v>
      </c>
      <c r="K1901" t="s">
        <v>2591</v>
      </c>
      <c r="M1901" t="s">
        <v>2589</v>
      </c>
      <c r="N1901" t="s">
        <v>2120</v>
      </c>
      <c r="O1901" s="4">
        <v>49403</v>
      </c>
      <c r="P1901" t="s">
        <v>140</v>
      </c>
      <c r="R1901">
        <v>18636731549</v>
      </c>
      <c r="T1901">
        <v>1151</v>
      </c>
      <c r="U1901" t="s">
        <v>4159</v>
      </c>
      <c r="V1901" t="s">
        <v>1954</v>
      </c>
      <c r="X1901" t="s">
        <v>1677</v>
      </c>
      <c r="Y1901" t="s">
        <v>4160</v>
      </c>
      <c r="AA1901" t="s">
        <v>2589</v>
      </c>
      <c r="AB1901" t="s">
        <v>2120</v>
      </c>
      <c r="AC1901" s="4">
        <v>49403</v>
      </c>
      <c r="AD1901" t="s">
        <v>140</v>
      </c>
      <c r="AF1901">
        <v>18636731549</v>
      </c>
      <c r="AH1901" t="s">
        <v>4161</v>
      </c>
      <c r="AI1901" t="s">
        <v>226</v>
      </c>
      <c r="AJ1901" t="s">
        <v>2593</v>
      </c>
      <c r="AK1901" t="s">
        <v>2594</v>
      </c>
      <c r="AL1901" t="s">
        <v>347</v>
      </c>
      <c r="AM1901" t="s">
        <v>2595</v>
      </c>
      <c r="AN1901" t="s">
        <v>2596</v>
      </c>
      <c r="AO1901" t="s">
        <v>2597</v>
      </c>
      <c r="AP1901" t="s">
        <v>2120</v>
      </c>
      <c r="AQ1901" s="4">
        <v>49503</v>
      </c>
      <c r="AR1901" t="s">
        <v>140</v>
      </c>
      <c r="AT1901">
        <v>16162335276</v>
      </c>
      <c r="AV1901" t="s">
        <v>2598</v>
      </c>
      <c r="AW1901" t="s">
        <v>3884</v>
      </c>
      <c r="AX1901" t="s">
        <v>2120</v>
      </c>
      <c r="AY1901" t="s">
        <v>2600</v>
      </c>
      <c r="AZ1901" t="s">
        <v>175</v>
      </c>
      <c r="BA1901" t="s">
        <v>176</v>
      </c>
      <c r="BB1901" t="s">
        <v>134</v>
      </c>
      <c r="BC1901" t="s">
        <v>134</v>
      </c>
      <c r="BD1901" t="s">
        <v>134</v>
      </c>
      <c r="BE1901" t="s">
        <v>134</v>
      </c>
      <c r="BF1901" t="s">
        <v>136</v>
      </c>
      <c r="BG1901" t="s">
        <v>134</v>
      </c>
      <c r="BH1901" t="s">
        <v>136</v>
      </c>
      <c r="BN1901" t="s">
        <v>19202</v>
      </c>
      <c r="BO1901" t="s">
        <v>381</v>
      </c>
      <c r="BP1901">
        <v>110</v>
      </c>
      <c r="BQ1901">
        <v>110</v>
      </c>
      <c r="BR1901">
        <v>110</v>
      </c>
      <c r="BS1901" s="1">
        <v>44214</v>
      </c>
      <c r="BT1901" s="1">
        <v>44500</v>
      </c>
      <c r="BU1901" s="1">
        <v>44214</v>
      </c>
      <c r="BV1901" s="1">
        <v>44500</v>
      </c>
      <c r="BW1901" t="s">
        <v>136</v>
      </c>
      <c r="BX1901">
        <v>36</v>
      </c>
      <c r="BY1901">
        <v>0</v>
      </c>
      <c r="BZ1901">
        <v>6</v>
      </c>
      <c r="CA1901">
        <v>6</v>
      </c>
      <c r="CB1901">
        <v>6</v>
      </c>
      <c r="CC1901">
        <v>6</v>
      </c>
      <c r="CD1901">
        <v>6</v>
      </c>
      <c r="CE1901">
        <v>6</v>
      </c>
      <c r="CF1901" t="str">
        <f>"8:00 AM"</f>
        <v>8:00 AM</v>
      </c>
      <c r="CG1901" t="str">
        <f>"2:00 PM"</f>
        <v>2:00 PM</v>
      </c>
      <c r="CH1901" s="5">
        <v>14.4</v>
      </c>
      <c r="CI1901" t="s">
        <v>146</v>
      </c>
      <c r="CL1901" t="s">
        <v>136</v>
      </c>
      <c r="CM1901" t="s">
        <v>147</v>
      </c>
      <c r="CN1901" t="s">
        <v>148</v>
      </c>
      <c r="CO1901" t="s">
        <v>2602</v>
      </c>
      <c r="CP1901" t="s">
        <v>149</v>
      </c>
      <c r="CQ1901">
        <v>3</v>
      </c>
      <c r="CR1901">
        <v>0</v>
      </c>
      <c r="CS1901" t="s">
        <v>136</v>
      </c>
      <c r="CT1901" t="s">
        <v>136</v>
      </c>
      <c r="CU1901" t="s">
        <v>136</v>
      </c>
      <c r="CV1901" t="s">
        <v>134</v>
      </c>
      <c r="CW1901" t="s">
        <v>134</v>
      </c>
      <c r="CX1901">
        <v>60</v>
      </c>
      <c r="CY1901" t="s">
        <v>134</v>
      </c>
      <c r="CZ1901" t="s">
        <v>134</v>
      </c>
      <c r="DA1901" t="s">
        <v>134</v>
      </c>
      <c r="DB1901" t="s">
        <v>134</v>
      </c>
      <c r="DC1901" t="s">
        <v>134</v>
      </c>
      <c r="DD1901" t="s">
        <v>136</v>
      </c>
      <c r="DF1901" t="s">
        <v>14033</v>
      </c>
      <c r="DG1901" t="s">
        <v>19203</v>
      </c>
      <c r="DH1901" t="s">
        <v>2597</v>
      </c>
      <c r="DI1901" t="s">
        <v>2120</v>
      </c>
      <c r="DJ1901" s="4">
        <v>49544</v>
      </c>
      <c r="DK1901" t="s">
        <v>2255</v>
      </c>
      <c r="DL1901" t="s">
        <v>134</v>
      </c>
      <c r="DM1901">
        <v>22</v>
      </c>
      <c r="DN1901" t="s">
        <v>11408</v>
      </c>
      <c r="DO1901" t="s">
        <v>2589</v>
      </c>
      <c r="DP1901" t="s">
        <v>2120</v>
      </c>
      <c r="DQ1901" t="str">
        <f>"49403"</f>
        <v>49403</v>
      </c>
      <c r="DR1901" t="s">
        <v>2606</v>
      </c>
      <c r="DS1901" t="s">
        <v>861</v>
      </c>
      <c r="DT1901">
        <v>20</v>
      </c>
      <c r="DU1901">
        <v>152</v>
      </c>
      <c r="DV1901" t="s">
        <v>134</v>
      </c>
      <c r="DW1901" t="s">
        <v>134</v>
      </c>
      <c r="DX1901" t="s">
        <v>134</v>
      </c>
      <c r="DY1901" t="s">
        <v>134</v>
      </c>
      <c r="DZ1901">
        <v>2</v>
      </c>
      <c r="EA1901" t="s">
        <v>136</v>
      </c>
      <c r="EC1901" s="5">
        <v>12.68</v>
      </c>
      <c r="ED1901" s="5">
        <v>55</v>
      </c>
      <c r="EE1901">
        <v>18636731549</v>
      </c>
      <c r="EF1901" t="s">
        <v>4161</v>
      </c>
      <c r="EG1901" t="s">
        <v>155</v>
      </c>
      <c r="EH1901">
        <v>0</v>
      </c>
    </row>
    <row r="1902" spans="1:138" ht="15" customHeight="1" x14ac:dyDescent="0.35">
      <c r="A1902" t="s">
        <v>27512</v>
      </c>
      <c r="B1902" t="s">
        <v>157</v>
      </c>
      <c r="C1902" s="1">
        <v>44147.444436689817</v>
      </c>
      <c r="D1902" s="1">
        <v>44182</v>
      </c>
      <c r="E1902" t="s">
        <v>133</v>
      </c>
      <c r="F1902" t="s">
        <v>136</v>
      </c>
      <c r="G1902" t="s">
        <v>135</v>
      </c>
      <c r="H1902" t="s">
        <v>136</v>
      </c>
      <c r="I1902" t="s">
        <v>27513</v>
      </c>
      <c r="K1902" t="s">
        <v>27514</v>
      </c>
      <c r="M1902" t="s">
        <v>2110</v>
      </c>
      <c r="N1902" t="s">
        <v>1358</v>
      </c>
      <c r="O1902" s="4">
        <v>81526</v>
      </c>
      <c r="P1902" t="s">
        <v>140</v>
      </c>
      <c r="R1902">
        <v>19704645065</v>
      </c>
      <c r="T1902">
        <v>111</v>
      </c>
      <c r="U1902" t="s">
        <v>1281</v>
      </c>
      <c r="V1902" t="s">
        <v>3879</v>
      </c>
      <c r="X1902" t="s">
        <v>684</v>
      </c>
      <c r="Y1902" t="s">
        <v>27515</v>
      </c>
      <c r="AA1902" t="s">
        <v>2110</v>
      </c>
      <c r="AB1902" t="s">
        <v>1358</v>
      </c>
      <c r="AC1902" s="4">
        <v>81526</v>
      </c>
      <c r="AD1902" t="s">
        <v>140</v>
      </c>
      <c r="AF1902">
        <v>19704645065</v>
      </c>
      <c r="AH1902" t="s">
        <v>27516</v>
      </c>
      <c r="AI1902" t="s">
        <v>226</v>
      </c>
      <c r="AJ1902" t="s">
        <v>2783</v>
      </c>
      <c r="AK1902" t="s">
        <v>786</v>
      </c>
      <c r="AM1902" t="s">
        <v>3490</v>
      </c>
      <c r="AN1902" t="s">
        <v>2784</v>
      </c>
      <c r="AO1902" t="s">
        <v>373</v>
      </c>
      <c r="AP1902" t="s">
        <v>374</v>
      </c>
      <c r="AQ1902" s="4">
        <v>78746</v>
      </c>
      <c r="AR1902" t="s">
        <v>140</v>
      </c>
      <c r="AT1902">
        <v>15123470007</v>
      </c>
      <c r="AV1902" t="s">
        <v>2785</v>
      </c>
      <c r="AW1902" t="s">
        <v>2786</v>
      </c>
      <c r="AX1902" t="s">
        <v>374</v>
      </c>
      <c r="AY1902" t="s">
        <v>1379</v>
      </c>
      <c r="AZ1902" t="s">
        <v>821</v>
      </c>
      <c r="BA1902" t="s">
        <v>822</v>
      </c>
      <c r="BB1902" t="s">
        <v>136</v>
      </c>
      <c r="BC1902" t="s">
        <v>136</v>
      </c>
      <c r="BD1902" t="s">
        <v>148</v>
      </c>
      <c r="BE1902" t="s">
        <v>136</v>
      </c>
      <c r="BF1902" t="s">
        <v>136</v>
      </c>
      <c r="BG1902" t="s">
        <v>134</v>
      </c>
      <c r="BH1902" t="s">
        <v>136</v>
      </c>
      <c r="BN1902" t="s">
        <v>27517</v>
      </c>
      <c r="BO1902" t="s">
        <v>734</v>
      </c>
      <c r="BP1902">
        <v>12</v>
      </c>
      <c r="BQ1902">
        <v>12</v>
      </c>
      <c r="BR1902">
        <v>12</v>
      </c>
      <c r="BS1902" s="1">
        <v>44215</v>
      </c>
      <c r="BT1902" s="1">
        <v>44469</v>
      </c>
      <c r="BU1902" s="1">
        <v>44215</v>
      </c>
      <c r="BV1902" s="1">
        <v>44469</v>
      </c>
      <c r="BW1902" t="s">
        <v>136</v>
      </c>
      <c r="BX1902">
        <v>40</v>
      </c>
      <c r="BY1902">
        <v>0</v>
      </c>
      <c r="BZ1902">
        <v>8</v>
      </c>
      <c r="CA1902">
        <v>8</v>
      </c>
      <c r="CB1902">
        <v>8</v>
      </c>
      <c r="CC1902">
        <v>8</v>
      </c>
      <c r="CD1902">
        <v>8</v>
      </c>
      <c r="CE1902">
        <v>0</v>
      </c>
      <c r="CF1902" t="str">
        <f>"7:00 AM"</f>
        <v>7:00 AM</v>
      </c>
      <c r="CG1902" t="str">
        <f>"3:00 PM"</f>
        <v>3:00 PM</v>
      </c>
      <c r="CH1902" s="5">
        <v>14.26</v>
      </c>
      <c r="CI1902" t="s">
        <v>146</v>
      </c>
      <c r="CJ1902">
        <v>0</v>
      </c>
      <c r="CK1902" t="s">
        <v>27518</v>
      </c>
      <c r="CL1902" t="s">
        <v>136</v>
      </c>
      <c r="CM1902" t="s">
        <v>312</v>
      </c>
      <c r="CN1902" t="s">
        <v>148</v>
      </c>
      <c r="CO1902" t="s">
        <v>6282</v>
      </c>
      <c r="CP1902" t="s">
        <v>149</v>
      </c>
      <c r="CQ1902">
        <v>1</v>
      </c>
      <c r="CR1902">
        <v>0</v>
      </c>
      <c r="CS1902" t="s">
        <v>136</v>
      </c>
      <c r="CT1902" t="s">
        <v>136</v>
      </c>
      <c r="CU1902" t="s">
        <v>136</v>
      </c>
      <c r="CV1902" t="s">
        <v>136</v>
      </c>
      <c r="CW1902" t="s">
        <v>134</v>
      </c>
      <c r="CX1902">
        <v>35</v>
      </c>
      <c r="CY1902" t="s">
        <v>134</v>
      </c>
      <c r="CZ1902" t="s">
        <v>136</v>
      </c>
      <c r="DA1902" t="s">
        <v>134</v>
      </c>
      <c r="DB1902" t="s">
        <v>134</v>
      </c>
      <c r="DC1902" t="s">
        <v>134</v>
      </c>
      <c r="DD1902" t="s">
        <v>136</v>
      </c>
      <c r="DF1902" t="s">
        <v>27519</v>
      </c>
      <c r="DG1902" s="2" t="s">
        <v>27520</v>
      </c>
      <c r="DH1902" t="s">
        <v>2110</v>
      </c>
      <c r="DI1902" t="s">
        <v>1358</v>
      </c>
      <c r="DJ1902" s="4">
        <v>81526</v>
      </c>
      <c r="DK1902" t="s">
        <v>2116</v>
      </c>
      <c r="DL1902" t="s">
        <v>136</v>
      </c>
      <c r="DM1902">
        <v>1</v>
      </c>
      <c r="DN1902" t="s">
        <v>27521</v>
      </c>
      <c r="DO1902" t="s">
        <v>2110</v>
      </c>
      <c r="DP1902" t="s">
        <v>1358</v>
      </c>
      <c r="DQ1902" t="str">
        <f>"81526"</f>
        <v>81526</v>
      </c>
      <c r="DR1902" t="s">
        <v>2116</v>
      </c>
      <c r="DS1902" t="s">
        <v>3273</v>
      </c>
      <c r="DT1902">
        <v>4</v>
      </c>
      <c r="DU1902">
        <v>24</v>
      </c>
      <c r="DV1902" t="s">
        <v>134</v>
      </c>
      <c r="DW1902" t="s">
        <v>134</v>
      </c>
      <c r="DX1902" t="s">
        <v>136</v>
      </c>
      <c r="DY1902" t="s">
        <v>134</v>
      </c>
      <c r="DZ1902">
        <v>3</v>
      </c>
      <c r="EA1902" t="s">
        <v>136</v>
      </c>
      <c r="EC1902" s="5">
        <v>12.68</v>
      </c>
      <c r="ED1902" s="5">
        <v>55</v>
      </c>
      <c r="EE1902">
        <v>19704645065</v>
      </c>
      <c r="EF1902" t="s">
        <v>27516</v>
      </c>
      <c r="EG1902" t="s">
        <v>1722</v>
      </c>
      <c r="EH1902">
        <v>0</v>
      </c>
    </row>
    <row r="1903" spans="1:138" ht="15" customHeight="1" x14ac:dyDescent="0.35">
      <c r="A1903" t="s">
        <v>21967</v>
      </c>
      <c r="B1903" t="s">
        <v>157</v>
      </c>
      <c r="C1903" s="1">
        <v>44144.419488425927</v>
      </c>
      <c r="D1903" s="1">
        <v>44182</v>
      </c>
      <c r="E1903" t="s">
        <v>133</v>
      </c>
      <c r="F1903" t="s">
        <v>136</v>
      </c>
      <c r="G1903" t="s">
        <v>135</v>
      </c>
      <c r="H1903" t="s">
        <v>136</v>
      </c>
      <c r="I1903" t="s">
        <v>21968</v>
      </c>
      <c r="K1903" t="s">
        <v>21969</v>
      </c>
      <c r="L1903" t="s">
        <v>148</v>
      </c>
      <c r="M1903" t="s">
        <v>2801</v>
      </c>
      <c r="N1903" t="s">
        <v>720</v>
      </c>
      <c r="O1903" s="4">
        <v>38774</v>
      </c>
      <c r="P1903" t="s">
        <v>140</v>
      </c>
      <c r="R1903">
        <v>16623987136</v>
      </c>
      <c r="T1903">
        <v>1151</v>
      </c>
      <c r="U1903" t="s">
        <v>21970</v>
      </c>
      <c r="V1903" t="s">
        <v>1257</v>
      </c>
      <c r="W1903" t="s">
        <v>21971</v>
      </c>
      <c r="X1903" t="s">
        <v>747</v>
      </c>
      <c r="Y1903" t="s">
        <v>21969</v>
      </c>
      <c r="AA1903" t="s">
        <v>2801</v>
      </c>
      <c r="AB1903" t="s">
        <v>720</v>
      </c>
      <c r="AC1903" s="4">
        <v>38774</v>
      </c>
      <c r="AD1903" t="s">
        <v>140</v>
      </c>
      <c r="AE1903" t="s">
        <v>841</v>
      </c>
      <c r="AF1903">
        <v>16623987136</v>
      </c>
      <c r="AH1903" t="s">
        <v>21972</v>
      </c>
      <c r="AI1903" t="s">
        <v>168</v>
      </c>
      <c r="AJ1903" t="s">
        <v>2151</v>
      </c>
      <c r="AK1903" t="s">
        <v>2152</v>
      </c>
      <c r="AL1903" t="s">
        <v>509</v>
      </c>
      <c r="AM1903" t="s">
        <v>846</v>
      </c>
      <c r="AO1903" t="s">
        <v>847</v>
      </c>
      <c r="AP1903" t="s">
        <v>161</v>
      </c>
      <c r="AQ1903" s="4">
        <v>31636</v>
      </c>
      <c r="AR1903" t="s">
        <v>140</v>
      </c>
      <c r="AT1903">
        <v>12295596879</v>
      </c>
      <c r="AV1903" t="s">
        <v>2153</v>
      </c>
      <c r="AW1903" t="s">
        <v>849</v>
      </c>
      <c r="AZ1903" t="s">
        <v>821</v>
      </c>
      <c r="BA1903" t="s">
        <v>822</v>
      </c>
      <c r="BB1903" t="s">
        <v>136</v>
      </c>
      <c r="BC1903" t="s">
        <v>136</v>
      </c>
      <c r="BD1903" t="s">
        <v>148</v>
      </c>
      <c r="BE1903" t="s">
        <v>136</v>
      </c>
      <c r="BF1903" t="s">
        <v>136</v>
      </c>
      <c r="BG1903" t="s">
        <v>134</v>
      </c>
      <c r="BH1903" t="s">
        <v>136</v>
      </c>
      <c r="BI1903" t="s">
        <v>2154</v>
      </c>
      <c r="BJ1903" t="s">
        <v>2155</v>
      </c>
      <c r="BL1903" t="s">
        <v>849</v>
      </c>
      <c r="BM1903" t="s">
        <v>2153</v>
      </c>
      <c r="BN1903" t="s">
        <v>21973</v>
      </c>
      <c r="BO1903" t="s">
        <v>21974</v>
      </c>
      <c r="BP1903">
        <v>2</v>
      </c>
      <c r="BQ1903">
        <v>2</v>
      </c>
      <c r="BR1903">
        <v>2</v>
      </c>
      <c r="BS1903" s="1">
        <v>44216</v>
      </c>
      <c r="BT1903" s="1">
        <v>44500</v>
      </c>
      <c r="BU1903" s="1">
        <v>44216</v>
      </c>
      <c r="BV1903" s="1">
        <v>44500</v>
      </c>
      <c r="BW1903" t="s">
        <v>136</v>
      </c>
      <c r="BX1903">
        <v>40</v>
      </c>
      <c r="BY1903">
        <v>0</v>
      </c>
      <c r="BZ1903">
        <v>7</v>
      </c>
      <c r="CA1903">
        <v>7</v>
      </c>
      <c r="CB1903">
        <v>7</v>
      </c>
      <c r="CC1903">
        <v>7</v>
      </c>
      <c r="CD1903">
        <v>7</v>
      </c>
      <c r="CE1903">
        <v>5</v>
      </c>
      <c r="CF1903" t="str">
        <f>"7:00 AM"</f>
        <v>7:00 AM</v>
      </c>
      <c r="CG1903" t="str">
        <f>"3:00 PM"</f>
        <v>3:00 PM</v>
      </c>
      <c r="CH1903" s="5">
        <v>11.83</v>
      </c>
      <c r="CI1903" t="s">
        <v>146</v>
      </c>
      <c r="CL1903" t="s">
        <v>136</v>
      </c>
      <c r="CM1903" t="s">
        <v>147</v>
      </c>
      <c r="CN1903" t="s">
        <v>148</v>
      </c>
      <c r="CO1903" t="s">
        <v>854</v>
      </c>
      <c r="CP1903" t="s">
        <v>149</v>
      </c>
      <c r="CQ1903">
        <v>3</v>
      </c>
      <c r="CR1903">
        <v>0</v>
      </c>
      <c r="CS1903" t="s">
        <v>134</v>
      </c>
      <c r="CT1903" t="s">
        <v>134</v>
      </c>
      <c r="CU1903" t="s">
        <v>136</v>
      </c>
      <c r="CV1903" t="s">
        <v>134</v>
      </c>
      <c r="CW1903" t="s">
        <v>134</v>
      </c>
      <c r="CX1903">
        <v>50</v>
      </c>
      <c r="CY1903" t="s">
        <v>134</v>
      </c>
      <c r="CZ1903" t="s">
        <v>136</v>
      </c>
      <c r="DA1903" t="s">
        <v>134</v>
      </c>
      <c r="DB1903" t="s">
        <v>134</v>
      </c>
      <c r="DC1903" t="s">
        <v>134</v>
      </c>
      <c r="DD1903" t="s">
        <v>136</v>
      </c>
      <c r="DF1903" t="s">
        <v>21975</v>
      </c>
      <c r="DG1903" t="s">
        <v>21969</v>
      </c>
      <c r="DH1903" t="s">
        <v>2801</v>
      </c>
      <c r="DI1903" t="s">
        <v>720</v>
      </c>
      <c r="DJ1903" s="4">
        <v>38774</v>
      </c>
      <c r="DK1903" t="s">
        <v>737</v>
      </c>
      <c r="DL1903" t="s">
        <v>136</v>
      </c>
      <c r="DM1903">
        <v>1</v>
      </c>
      <c r="DN1903" t="s">
        <v>21976</v>
      </c>
      <c r="DO1903" t="s">
        <v>2801</v>
      </c>
      <c r="DP1903" t="s">
        <v>720</v>
      </c>
      <c r="DQ1903" t="str">
        <f>"38744"</f>
        <v>38744</v>
      </c>
      <c r="DR1903" t="s">
        <v>737</v>
      </c>
      <c r="DS1903" t="s">
        <v>497</v>
      </c>
      <c r="DT1903">
        <v>1</v>
      </c>
      <c r="DU1903">
        <v>5</v>
      </c>
      <c r="DV1903" t="s">
        <v>134</v>
      </c>
      <c r="DW1903" t="s">
        <v>134</v>
      </c>
      <c r="DX1903" t="s">
        <v>134</v>
      </c>
      <c r="DY1903" t="s">
        <v>136</v>
      </c>
      <c r="DZ1903">
        <v>1</v>
      </c>
      <c r="EA1903" t="s">
        <v>134</v>
      </c>
      <c r="EB1903" s="5">
        <v>12.68</v>
      </c>
      <c r="EC1903" s="5">
        <v>12.68</v>
      </c>
      <c r="ED1903" s="5">
        <v>55</v>
      </c>
      <c r="EE1903" t="s">
        <v>148</v>
      </c>
      <c r="EF1903" t="s">
        <v>21972</v>
      </c>
      <c r="EG1903" t="s">
        <v>2800</v>
      </c>
      <c r="EH1903">
        <v>0</v>
      </c>
    </row>
    <row r="1904" spans="1:138" ht="15" customHeight="1" x14ac:dyDescent="0.35">
      <c r="A1904" t="s">
        <v>22485</v>
      </c>
      <c r="B1904" t="s">
        <v>157</v>
      </c>
      <c r="C1904" s="1">
        <v>44151.444269675929</v>
      </c>
      <c r="D1904" s="1">
        <v>44182</v>
      </c>
      <c r="E1904" t="s">
        <v>133</v>
      </c>
      <c r="F1904" t="s">
        <v>136</v>
      </c>
      <c r="G1904" t="s">
        <v>135</v>
      </c>
      <c r="H1904" t="s">
        <v>136</v>
      </c>
      <c r="I1904" t="s">
        <v>22486</v>
      </c>
      <c r="K1904" t="s">
        <v>22487</v>
      </c>
      <c r="M1904" t="s">
        <v>700</v>
      </c>
      <c r="N1904" t="s">
        <v>246</v>
      </c>
      <c r="O1904" s="4">
        <v>70586</v>
      </c>
      <c r="P1904" t="s">
        <v>140</v>
      </c>
      <c r="R1904">
        <v>13375230743</v>
      </c>
      <c r="T1904">
        <v>11251</v>
      </c>
      <c r="U1904" t="s">
        <v>18297</v>
      </c>
      <c r="V1904" t="s">
        <v>1147</v>
      </c>
      <c r="X1904" t="s">
        <v>164</v>
      </c>
      <c r="Y1904" t="s">
        <v>22487</v>
      </c>
      <c r="AA1904" t="s">
        <v>700</v>
      </c>
      <c r="AB1904" t="s">
        <v>246</v>
      </c>
      <c r="AC1904" s="4">
        <v>70586</v>
      </c>
      <c r="AD1904" t="s">
        <v>140</v>
      </c>
      <c r="AF1904">
        <v>13375230743</v>
      </c>
      <c r="AH1904" t="s">
        <v>22488</v>
      </c>
      <c r="AI1904" t="s">
        <v>168</v>
      </c>
      <c r="AJ1904" t="s">
        <v>325</v>
      </c>
      <c r="AK1904" t="s">
        <v>329</v>
      </c>
      <c r="AM1904" t="s">
        <v>330</v>
      </c>
      <c r="AO1904" t="s">
        <v>324</v>
      </c>
      <c r="AP1904" t="s">
        <v>246</v>
      </c>
      <c r="AQ1904" s="4">
        <v>70554</v>
      </c>
      <c r="AR1904" t="s">
        <v>140</v>
      </c>
      <c r="AS1904" t="s">
        <v>331</v>
      </c>
      <c r="AT1904">
        <v>13377894322</v>
      </c>
      <c r="AV1904" t="s">
        <v>332</v>
      </c>
      <c r="AW1904" t="s">
        <v>333</v>
      </c>
      <c r="AZ1904" t="s">
        <v>334</v>
      </c>
      <c r="BA1904" t="s">
        <v>335</v>
      </c>
      <c r="BB1904" t="s">
        <v>136</v>
      </c>
      <c r="BC1904" t="s">
        <v>136</v>
      </c>
      <c r="BD1904" t="s">
        <v>148</v>
      </c>
      <c r="BE1904" t="s">
        <v>136</v>
      </c>
      <c r="BF1904" t="s">
        <v>136</v>
      </c>
      <c r="BG1904" t="s">
        <v>134</v>
      </c>
      <c r="BH1904" t="s">
        <v>136</v>
      </c>
      <c r="BN1904" t="s">
        <v>22489</v>
      </c>
      <c r="BO1904" t="s">
        <v>1574</v>
      </c>
      <c r="BP1904">
        <v>8</v>
      </c>
      <c r="BQ1904">
        <v>8</v>
      </c>
      <c r="BR1904">
        <v>8</v>
      </c>
      <c r="BS1904" s="1">
        <v>44216</v>
      </c>
      <c r="BT1904" s="1">
        <v>44520</v>
      </c>
      <c r="BU1904" s="1">
        <v>44216</v>
      </c>
      <c r="BV1904" s="1">
        <v>44520</v>
      </c>
      <c r="BW1904" t="s">
        <v>136</v>
      </c>
      <c r="BX1904">
        <v>35</v>
      </c>
      <c r="BY1904">
        <v>0</v>
      </c>
      <c r="BZ1904">
        <v>7</v>
      </c>
      <c r="CA1904">
        <v>7</v>
      </c>
      <c r="CB1904">
        <v>7</v>
      </c>
      <c r="CC1904">
        <v>7</v>
      </c>
      <c r="CD1904">
        <v>7</v>
      </c>
      <c r="CE1904">
        <v>0</v>
      </c>
      <c r="CF1904" t="str">
        <f>"8:00 AM"</f>
        <v>8:00 AM</v>
      </c>
      <c r="CG1904" t="str">
        <f>"4:00 PM"</f>
        <v>4:00 PM</v>
      </c>
      <c r="CH1904" s="5">
        <v>11.83</v>
      </c>
      <c r="CI1904" t="s">
        <v>146</v>
      </c>
      <c r="CL1904" t="s">
        <v>136</v>
      </c>
      <c r="CM1904" t="s">
        <v>147</v>
      </c>
      <c r="CN1904" t="s">
        <v>148</v>
      </c>
      <c r="CO1904" t="s">
        <v>338</v>
      </c>
      <c r="CP1904" t="s">
        <v>149</v>
      </c>
      <c r="CQ1904">
        <v>0</v>
      </c>
      <c r="CR1904">
        <v>0</v>
      </c>
      <c r="CS1904" t="s">
        <v>136</v>
      </c>
      <c r="CT1904" t="s">
        <v>136</v>
      </c>
      <c r="CU1904" t="s">
        <v>136</v>
      </c>
      <c r="CV1904" t="s">
        <v>136</v>
      </c>
      <c r="CW1904" t="s">
        <v>134</v>
      </c>
      <c r="CX1904">
        <v>40</v>
      </c>
      <c r="CY1904" t="s">
        <v>136</v>
      </c>
      <c r="CZ1904" t="s">
        <v>136</v>
      </c>
      <c r="DA1904" t="s">
        <v>136</v>
      </c>
      <c r="DB1904" t="s">
        <v>134</v>
      </c>
      <c r="DC1904" t="s">
        <v>134</v>
      </c>
      <c r="DD1904" t="s">
        <v>136</v>
      </c>
      <c r="DF1904" t="s">
        <v>149</v>
      </c>
      <c r="DG1904" t="s">
        <v>22490</v>
      </c>
      <c r="DH1904" t="s">
        <v>700</v>
      </c>
      <c r="DI1904" t="s">
        <v>246</v>
      </c>
      <c r="DJ1904" s="4">
        <v>70586</v>
      </c>
      <c r="DK1904" t="s">
        <v>339</v>
      </c>
      <c r="DL1904" t="s">
        <v>136</v>
      </c>
      <c r="DM1904">
        <v>1</v>
      </c>
      <c r="DN1904" t="s">
        <v>22491</v>
      </c>
      <c r="DO1904" t="s">
        <v>700</v>
      </c>
      <c r="DP1904" t="s">
        <v>246</v>
      </c>
      <c r="DQ1904" t="str">
        <f>"70586"</f>
        <v>70586</v>
      </c>
      <c r="DR1904" t="s">
        <v>339</v>
      </c>
      <c r="DS1904" t="s">
        <v>9082</v>
      </c>
      <c r="DT1904">
        <v>1</v>
      </c>
      <c r="DU1904">
        <v>8</v>
      </c>
      <c r="DV1904" t="s">
        <v>134</v>
      </c>
      <c r="DW1904" t="s">
        <v>134</v>
      </c>
      <c r="DX1904" t="s">
        <v>134</v>
      </c>
      <c r="DY1904" t="s">
        <v>136</v>
      </c>
      <c r="DZ1904">
        <v>2</v>
      </c>
      <c r="EA1904" t="s">
        <v>136</v>
      </c>
      <c r="EC1904" s="5">
        <v>12.86</v>
      </c>
      <c r="ED1904" s="5">
        <v>55</v>
      </c>
      <c r="EE1904">
        <v>13375230743</v>
      </c>
      <c r="EF1904" t="s">
        <v>22488</v>
      </c>
      <c r="EG1904" t="s">
        <v>148</v>
      </c>
      <c r="EH1904">
        <v>0</v>
      </c>
    </row>
    <row r="1905" spans="1:138" ht="15" customHeight="1" x14ac:dyDescent="0.35">
      <c r="A1905" t="s">
        <v>25914</v>
      </c>
      <c r="B1905" t="s">
        <v>157</v>
      </c>
      <c r="C1905" s="1">
        <v>44151.451025347225</v>
      </c>
      <c r="D1905" s="1">
        <v>44182</v>
      </c>
      <c r="E1905" t="s">
        <v>133</v>
      </c>
      <c r="F1905" t="s">
        <v>136</v>
      </c>
      <c r="G1905" t="s">
        <v>135</v>
      </c>
      <c r="H1905" t="s">
        <v>136</v>
      </c>
      <c r="I1905" t="s">
        <v>25915</v>
      </c>
      <c r="K1905" t="s">
        <v>25916</v>
      </c>
      <c r="M1905" t="s">
        <v>700</v>
      </c>
      <c r="N1905" t="s">
        <v>246</v>
      </c>
      <c r="O1905" s="4">
        <v>70586</v>
      </c>
      <c r="P1905" t="s">
        <v>140</v>
      </c>
      <c r="R1905">
        <v>13378312493</v>
      </c>
      <c r="T1905">
        <v>11251</v>
      </c>
      <c r="U1905" t="s">
        <v>864</v>
      </c>
      <c r="V1905" t="s">
        <v>746</v>
      </c>
      <c r="X1905" t="s">
        <v>164</v>
      </c>
      <c r="Y1905" t="s">
        <v>25916</v>
      </c>
      <c r="AA1905" t="s">
        <v>21174</v>
      </c>
      <c r="AB1905" t="s">
        <v>246</v>
      </c>
      <c r="AC1905" s="4">
        <v>70586</v>
      </c>
      <c r="AD1905" t="s">
        <v>140</v>
      </c>
      <c r="AF1905">
        <v>13378312493</v>
      </c>
      <c r="AH1905" t="s">
        <v>25917</v>
      </c>
      <c r="AI1905" t="s">
        <v>168</v>
      </c>
      <c r="AJ1905" t="s">
        <v>325</v>
      </c>
      <c r="AK1905" t="s">
        <v>329</v>
      </c>
      <c r="AM1905" t="s">
        <v>330</v>
      </c>
      <c r="AO1905" t="s">
        <v>324</v>
      </c>
      <c r="AP1905" t="s">
        <v>246</v>
      </c>
      <c r="AQ1905" s="4">
        <v>70554</v>
      </c>
      <c r="AR1905" t="s">
        <v>140</v>
      </c>
      <c r="AS1905" t="s">
        <v>331</v>
      </c>
      <c r="AT1905">
        <v>13377894322</v>
      </c>
      <c r="AV1905" t="s">
        <v>332</v>
      </c>
      <c r="AW1905" t="s">
        <v>333</v>
      </c>
      <c r="AZ1905" t="s">
        <v>334</v>
      </c>
      <c r="BA1905" t="s">
        <v>335</v>
      </c>
      <c r="BB1905" t="s">
        <v>136</v>
      </c>
      <c r="BC1905" t="s">
        <v>136</v>
      </c>
      <c r="BD1905" t="s">
        <v>148</v>
      </c>
      <c r="BE1905" t="s">
        <v>136</v>
      </c>
      <c r="BF1905" t="s">
        <v>136</v>
      </c>
      <c r="BG1905" t="s">
        <v>134</v>
      </c>
      <c r="BH1905" t="s">
        <v>136</v>
      </c>
      <c r="BN1905" t="s">
        <v>25918</v>
      </c>
      <c r="BO1905" t="s">
        <v>337</v>
      </c>
      <c r="BP1905">
        <v>8</v>
      </c>
      <c r="BQ1905">
        <v>8</v>
      </c>
      <c r="BR1905">
        <v>8</v>
      </c>
      <c r="BS1905" s="1">
        <v>44216</v>
      </c>
      <c r="BT1905" s="1">
        <v>44520</v>
      </c>
      <c r="BU1905" s="1">
        <v>44216</v>
      </c>
      <c r="BV1905" s="1">
        <v>44520</v>
      </c>
      <c r="BW1905" t="s">
        <v>136</v>
      </c>
      <c r="BX1905">
        <v>35</v>
      </c>
      <c r="BY1905">
        <v>0</v>
      </c>
      <c r="BZ1905">
        <v>7</v>
      </c>
      <c r="CA1905">
        <v>7</v>
      </c>
      <c r="CB1905">
        <v>7</v>
      </c>
      <c r="CC1905">
        <v>7</v>
      </c>
      <c r="CD1905">
        <v>7</v>
      </c>
      <c r="CE1905">
        <v>0</v>
      </c>
      <c r="CF1905" t="str">
        <f>"8:00 AM"</f>
        <v>8:00 AM</v>
      </c>
      <c r="CG1905" t="str">
        <f>"4:00 PM"</f>
        <v>4:00 PM</v>
      </c>
      <c r="CH1905" s="5">
        <v>11.83</v>
      </c>
      <c r="CI1905" t="s">
        <v>146</v>
      </c>
      <c r="CL1905" t="s">
        <v>136</v>
      </c>
      <c r="CM1905" t="s">
        <v>147</v>
      </c>
      <c r="CN1905" t="s">
        <v>148</v>
      </c>
      <c r="CO1905" t="s">
        <v>338</v>
      </c>
      <c r="CP1905" t="s">
        <v>149</v>
      </c>
      <c r="CQ1905">
        <v>0</v>
      </c>
      <c r="CR1905">
        <v>0</v>
      </c>
      <c r="CS1905" t="s">
        <v>136</v>
      </c>
      <c r="CT1905" t="s">
        <v>136</v>
      </c>
      <c r="CU1905" t="s">
        <v>136</v>
      </c>
      <c r="CV1905" t="s">
        <v>136</v>
      </c>
      <c r="CW1905" t="s">
        <v>134</v>
      </c>
      <c r="CX1905">
        <v>40</v>
      </c>
      <c r="CY1905" t="s">
        <v>136</v>
      </c>
      <c r="CZ1905" t="s">
        <v>136</v>
      </c>
      <c r="DA1905" t="s">
        <v>136</v>
      </c>
      <c r="DB1905" t="s">
        <v>134</v>
      </c>
      <c r="DC1905" t="s">
        <v>134</v>
      </c>
      <c r="DD1905" t="s">
        <v>136</v>
      </c>
      <c r="DF1905" t="s">
        <v>1841</v>
      </c>
      <c r="DG1905" t="s">
        <v>25916</v>
      </c>
      <c r="DH1905" t="s">
        <v>21174</v>
      </c>
      <c r="DI1905" t="s">
        <v>246</v>
      </c>
      <c r="DJ1905" s="4">
        <v>70586</v>
      </c>
      <c r="DK1905" t="s">
        <v>339</v>
      </c>
      <c r="DL1905" t="s">
        <v>136</v>
      </c>
      <c r="DM1905">
        <v>1</v>
      </c>
      <c r="DN1905" t="s">
        <v>25919</v>
      </c>
      <c r="DO1905" t="s">
        <v>324</v>
      </c>
      <c r="DP1905" t="s">
        <v>246</v>
      </c>
      <c r="DQ1905" t="str">
        <f>"70554"</f>
        <v>70554</v>
      </c>
      <c r="DR1905" t="s">
        <v>339</v>
      </c>
      <c r="DS1905" t="s">
        <v>497</v>
      </c>
      <c r="DT1905">
        <v>1</v>
      </c>
      <c r="DU1905">
        <v>8</v>
      </c>
      <c r="DV1905" t="s">
        <v>134</v>
      </c>
      <c r="DW1905" t="s">
        <v>134</v>
      </c>
      <c r="DX1905" t="s">
        <v>134</v>
      </c>
      <c r="DY1905" t="s">
        <v>136</v>
      </c>
      <c r="DZ1905">
        <v>1</v>
      </c>
      <c r="EA1905" t="s">
        <v>136</v>
      </c>
      <c r="EC1905" s="5">
        <v>12.68</v>
      </c>
      <c r="ED1905" s="5">
        <v>55</v>
      </c>
      <c r="EE1905">
        <v>13378312493</v>
      </c>
      <c r="EF1905" t="s">
        <v>25917</v>
      </c>
      <c r="EG1905" t="s">
        <v>148</v>
      </c>
      <c r="EH1905">
        <v>0</v>
      </c>
    </row>
    <row r="1906" spans="1:138" ht="15" customHeight="1" x14ac:dyDescent="0.35">
      <c r="A1906" t="s">
        <v>12316</v>
      </c>
      <c r="B1906" t="s">
        <v>157</v>
      </c>
      <c r="C1906" s="1">
        <v>44152.366025462965</v>
      </c>
      <c r="D1906" s="1">
        <v>44182</v>
      </c>
      <c r="E1906" t="s">
        <v>579</v>
      </c>
      <c r="F1906" t="s">
        <v>136</v>
      </c>
      <c r="G1906" t="s">
        <v>135</v>
      </c>
      <c r="H1906" t="s">
        <v>136</v>
      </c>
      <c r="I1906" t="s">
        <v>12317</v>
      </c>
      <c r="K1906" t="s">
        <v>12318</v>
      </c>
      <c r="M1906" t="s">
        <v>9745</v>
      </c>
      <c r="N1906" t="s">
        <v>4063</v>
      </c>
      <c r="O1906" s="4">
        <v>6331</v>
      </c>
      <c r="P1906" t="s">
        <v>140</v>
      </c>
      <c r="R1906">
        <v>18605466541</v>
      </c>
      <c r="T1906">
        <v>1119</v>
      </c>
      <c r="U1906" t="s">
        <v>1515</v>
      </c>
      <c r="V1906" t="s">
        <v>682</v>
      </c>
      <c r="X1906" t="s">
        <v>5818</v>
      </c>
      <c r="Y1906" t="s">
        <v>9746</v>
      </c>
      <c r="AA1906" t="s">
        <v>9745</v>
      </c>
      <c r="AB1906" t="s">
        <v>4063</v>
      </c>
      <c r="AC1906" s="4">
        <v>6331</v>
      </c>
      <c r="AD1906" t="s">
        <v>140</v>
      </c>
      <c r="AF1906">
        <v>18605466541</v>
      </c>
      <c r="AH1906" t="s">
        <v>4595</v>
      </c>
      <c r="AI1906" t="s">
        <v>168</v>
      </c>
      <c r="AJ1906" t="s">
        <v>2137</v>
      </c>
      <c r="AK1906" t="s">
        <v>4596</v>
      </c>
      <c r="AM1906" t="s">
        <v>4597</v>
      </c>
      <c r="AO1906" t="s">
        <v>4598</v>
      </c>
      <c r="AP1906" t="s">
        <v>4599</v>
      </c>
      <c r="AQ1906" s="4">
        <v>3045</v>
      </c>
      <c r="AR1906" t="s">
        <v>140</v>
      </c>
      <c r="AT1906">
        <v>16034972132</v>
      </c>
      <c r="AV1906" t="s">
        <v>4600</v>
      </c>
      <c r="AW1906" t="s">
        <v>4601</v>
      </c>
      <c r="AZ1906" t="s">
        <v>821</v>
      </c>
      <c r="BA1906" t="s">
        <v>822</v>
      </c>
      <c r="BB1906" t="s">
        <v>136</v>
      </c>
      <c r="BC1906" t="s">
        <v>136</v>
      </c>
      <c r="BD1906" t="s">
        <v>148</v>
      </c>
      <c r="BE1906" t="s">
        <v>136</v>
      </c>
      <c r="BF1906" t="s">
        <v>136</v>
      </c>
      <c r="BG1906" t="s">
        <v>134</v>
      </c>
      <c r="BH1906" t="s">
        <v>136</v>
      </c>
      <c r="BN1906" t="s">
        <v>12319</v>
      </c>
      <c r="BO1906" t="s">
        <v>9748</v>
      </c>
      <c r="BP1906">
        <v>6</v>
      </c>
      <c r="BQ1906">
        <v>6</v>
      </c>
      <c r="BR1906">
        <v>6</v>
      </c>
      <c r="BS1906" s="1">
        <v>44216</v>
      </c>
      <c r="BT1906" s="1">
        <v>44500</v>
      </c>
      <c r="BU1906" s="1">
        <v>44216</v>
      </c>
      <c r="BV1906" s="1">
        <v>44500</v>
      </c>
      <c r="BW1906" t="s">
        <v>136</v>
      </c>
      <c r="BX1906">
        <v>50</v>
      </c>
      <c r="BY1906">
        <v>0</v>
      </c>
      <c r="BZ1906">
        <v>9</v>
      </c>
      <c r="CA1906">
        <v>9</v>
      </c>
      <c r="CB1906">
        <v>8</v>
      </c>
      <c r="CC1906">
        <v>8</v>
      </c>
      <c r="CD1906">
        <v>8</v>
      </c>
      <c r="CE1906">
        <v>8</v>
      </c>
      <c r="CF1906" t="str">
        <f>"8:00 AM"</f>
        <v>8:00 AM</v>
      </c>
      <c r="CG1906" t="str">
        <f>"4:30 PM"</f>
        <v>4:30 PM</v>
      </c>
      <c r="CH1906" s="5">
        <v>14.29</v>
      </c>
      <c r="CI1906" t="s">
        <v>146</v>
      </c>
      <c r="CL1906" t="s">
        <v>134</v>
      </c>
      <c r="CM1906" t="s">
        <v>312</v>
      </c>
      <c r="CN1906" t="s">
        <v>148</v>
      </c>
      <c r="CO1906" s="2" t="s">
        <v>9015</v>
      </c>
      <c r="CP1906" t="s">
        <v>149</v>
      </c>
      <c r="CQ1906">
        <v>1</v>
      </c>
      <c r="CR1906">
        <v>0</v>
      </c>
      <c r="CS1906" t="s">
        <v>136</v>
      </c>
      <c r="CT1906" t="s">
        <v>136</v>
      </c>
      <c r="CU1906" t="s">
        <v>136</v>
      </c>
      <c r="CV1906" t="s">
        <v>136</v>
      </c>
      <c r="CW1906" t="s">
        <v>134</v>
      </c>
      <c r="CX1906">
        <v>50</v>
      </c>
      <c r="CY1906" t="s">
        <v>134</v>
      </c>
      <c r="CZ1906" t="s">
        <v>134</v>
      </c>
      <c r="DA1906" t="s">
        <v>134</v>
      </c>
      <c r="DB1906" t="s">
        <v>134</v>
      </c>
      <c r="DC1906" t="s">
        <v>134</v>
      </c>
      <c r="DD1906" t="s">
        <v>136</v>
      </c>
      <c r="DF1906" t="s">
        <v>4605</v>
      </c>
      <c r="DG1906" t="s">
        <v>9749</v>
      </c>
      <c r="DH1906" t="s">
        <v>9745</v>
      </c>
      <c r="DI1906" t="s">
        <v>4063</v>
      </c>
      <c r="DJ1906" s="4">
        <v>6331</v>
      </c>
      <c r="DK1906" t="s">
        <v>4133</v>
      </c>
      <c r="DL1906" t="s">
        <v>134</v>
      </c>
      <c r="DM1906">
        <v>3</v>
      </c>
      <c r="DN1906" t="s">
        <v>9750</v>
      </c>
      <c r="DO1906" t="s">
        <v>9745</v>
      </c>
      <c r="DP1906" t="s">
        <v>4063</v>
      </c>
      <c r="DQ1906" t="str">
        <f>"06331"</f>
        <v>06331</v>
      </c>
      <c r="DR1906" t="s">
        <v>4133</v>
      </c>
      <c r="DS1906" t="s">
        <v>9751</v>
      </c>
      <c r="DT1906">
        <v>1</v>
      </c>
      <c r="DU1906">
        <v>5</v>
      </c>
      <c r="DV1906" t="s">
        <v>134</v>
      </c>
      <c r="DW1906" t="s">
        <v>134</v>
      </c>
      <c r="DX1906" t="s">
        <v>134</v>
      </c>
      <c r="DY1906" t="s">
        <v>134</v>
      </c>
      <c r="DZ1906">
        <v>3</v>
      </c>
      <c r="EA1906" t="s">
        <v>136</v>
      </c>
      <c r="EC1906" s="5">
        <v>12.68</v>
      </c>
      <c r="ED1906" s="5">
        <v>55</v>
      </c>
      <c r="EE1906">
        <v>18605466541</v>
      </c>
      <c r="EF1906" t="s">
        <v>9752</v>
      </c>
      <c r="EG1906" t="s">
        <v>155</v>
      </c>
      <c r="EH1906">
        <v>3</v>
      </c>
    </row>
    <row r="1907" spans="1:138" ht="15" customHeight="1" x14ac:dyDescent="0.35">
      <c r="A1907" t="s">
        <v>9413</v>
      </c>
      <c r="B1907" t="s">
        <v>157</v>
      </c>
      <c r="C1907" s="1">
        <v>44151.404524305559</v>
      </c>
      <c r="D1907" s="1">
        <v>44182</v>
      </c>
      <c r="E1907" t="s">
        <v>133</v>
      </c>
      <c r="F1907" t="s">
        <v>134</v>
      </c>
      <c r="G1907" t="s">
        <v>135</v>
      </c>
      <c r="H1907" t="s">
        <v>136</v>
      </c>
      <c r="I1907" t="s">
        <v>9414</v>
      </c>
      <c r="K1907" t="s">
        <v>9415</v>
      </c>
      <c r="M1907" t="s">
        <v>9416</v>
      </c>
      <c r="N1907" t="s">
        <v>1114</v>
      </c>
      <c r="O1907" s="4">
        <v>99344</v>
      </c>
      <c r="P1907" t="s">
        <v>140</v>
      </c>
      <c r="R1907">
        <v>15094871092</v>
      </c>
      <c r="T1907">
        <v>11291</v>
      </c>
      <c r="U1907" t="s">
        <v>9417</v>
      </c>
      <c r="V1907" t="s">
        <v>9418</v>
      </c>
      <c r="X1907" t="s">
        <v>9419</v>
      </c>
      <c r="Y1907" t="s">
        <v>9415</v>
      </c>
      <c r="AA1907" t="s">
        <v>9416</v>
      </c>
      <c r="AB1907" t="s">
        <v>1114</v>
      </c>
      <c r="AC1907" s="4">
        <v>99344</v>
      </c>
      <c r="AD1907" t="s">
        <v>140</v>
      </c>
      <c r="AF1907">
        <v>15094871092</v>
      </c>
      <c r="AH1907" t="s">
        <v>558</v>
      </c>
      <c r="AI1907" t="s">
        <v>168</v>
      </c>
      <c r="AJ1907" t="s">
        <v>913</v>
      </c>
      <c r="AK1907" t="s">
        <v>914</v>
      </c>
      <c r="AL1907" t="s">
        <v>845</v>
      </c>
      <c r="AM1907" t="s">
        <v>561</v>
      </c>
      <c r="AN1907" t="s">
        <v>562</v>
      </c>
      <c r="AO1907" t="s">
        <v>563</v>
      </c>
      <c r="AP1907" t="s">
        <v>564</v>
      </c>
      <c r="AQ1907" s="4">
        <v>22949</v>
      </c>
      <c r="AR1907" t="s">
        <v>140</v>
      </c>
      <c r="AT1907">
        <v>14342634300</v>
      </c>
      <c r="AV1907" t="s">
        <v>565</v>
      </c>
      <c r="AW1907" t="s">
        <v>566</v>
      </c>
      <c r="AZ1907" t="s">
        <v>334</v>
      </c>
      <c r="BA1907" t="s">
        <v>335</v>
      </c>
      <c r="BB1907" t="s">
        <v>134</v>
      </c>
      <c r="BC1907" t="s">
        <v>134</v>
      </c>
      <c r="BD1907" t="s">
        <v>134</v>
      </c>
      <c r="BE1907" t="s">
        <v>134</v>
      </c>
      <c r="BF1907" t="s">
        <v>136</v>
      </c>
      <c r="BG1907" t="s">
        <v>134</v>
      </c>
      <c r="BH1907" t="s">
        <v>136</v>
      </c>
      <c r="BI1907" t="s">
        <v>567</v>
      </c>
      <c r="BJ1907" t="s">
        <v>568</v>
      </c>
      <c r="BL1907" t="s">
        <v>566</v>
      </c>
      <c r="BM1907" t="s">
        <v>558</v>
      </c>
      <c r="BN1907" t="s">
        <v>9420</v>
      </c>
      <c r="BO1907" t="s">
        <v>1605</v>
      </c>
      <c r="BP1907">
        <v>4</v>
      </c>
      <c r="BQ1907">
        <v>4</v>
      </c>
      <c r="BR1907">
        <v>4</v>
      </c>
      <c r="BS1907" s="1">
        <v>44216</v>
      </c>
      <c r="BT1907" s="1">
        <v>44489</v>
      </c>
      <c r="BU1907" s="1">
        <v>44216</v>
      </c>
      <c r="BV1907" s="1">
        <v>44489</v>
      </c>
      <c r="BW1907" t="s">
        <v>136</v>
      </c>
      <c r="BX1907">
        <v>40</v>
      </c>
      <c r="BY1907">
        <v>0</v>
      </c>
      <c r="BZ1907">
        <v>7</v>
      </c>
      <c r="CA1907">
        <v>7</v>
      </c>
      <c r="CB1907">
        <v>7</v>
      </c>
      <c r="CC1907">
        <v>7</v>
      </c>
      <c r="CD1907">
        <v>7</v>
      </c>
      <c r="CE1907">
        <v>5</v>
      </c>
      <c r="CF1907" t="str">
        <f>"7:00 AM"</f>
        <v>7:00 AM</v>
      </c>
      <c r="CG1907" t="str">
        <f>"2:30 PM"</f>
        <v>2:30 PM</v>
      </c>
      <c r="CH1907" s="5">
        <v>14.77</v>
      </c>
      <c r="CI1907" t="s">
        <v>146</v>
      </c>
      <c r="CL1907" t="s">
        <v>136</v>
      </c>
      <c r="CM1907" t="s">
        <v>147</v>
      </c>
      <c r="CN1907" t="s">
        <v>148</v>
      </c>
      <c r="CO1907" t="s">
        <v>9421</v>
      </c>
      <c r="CP1907" t="s">
        <v>149</v>
      </c>
      <c r="CQ1907">
        <v>3</v>
      </c>
      <c r="CR1907">
        <v>0</v>
      </c>
      <c r="CS1907" t="s">
        <v>136</v>
      </c>
      <c r="CT1907" t="s">
        <v>136</v>
      </c>
      <c r="CU1907" t="s">
        <v>136</v>
      </c>
      <c r="CV1907" t="s">
        <v>136</v>
      </c>
      <c r="CW1907" t="s">
        <v>134</v>
      </c>
      <c r="CX1907">
        <v>60</v>
      </c>
      <c r="CY1907" t="s">
        <v>134</v>
      </c>
      <c r="CZ1907" t="s">
        <v>134</v>
      </c>
      <c r="DA1907" t="s">
        <v>134</v>
      </c>
      <c r="DB1907" t="s">
        <v>134</v>
      </c>
      <c r="DC1907" t="s">
        <v>134</v>
      </c>
      <c r="DD1907" t="s">
        <v>136</v>
      </c>
      <c r="DF1907" t="s">
        <v>9422</v>
      </c>
      <c r="DG1907" t="s">
        <v>9423</v>
      </c>
      <c r="DH1907" t="s">
        <v>9416</v>
      </c>
      <c r="DI1907" t="s">
        <v>1114</v>
      </c>
      <c r="DJ1907" s="4">
        <v>99344</v>
      </c>
      <c r="DK1907" t="s">
        <v>2392</v>
      </c>
      <c r="DL1907" t="s">
        <v>134</v>
      </c>
      <c r="DM1907">
        <v>9</v>
      </c>
      <c r="DN1907" t="s">
        <v>9424</v>
      </c>
      <c r="DO1907" t="s">
        <v>9416</v>
      </c>
      <c r="DP1907" t="s">
        <v>1114</v>
      </c>
      <c r="DQ1907" t="str">
        <f>"99344"</f>
        <v>99344</v>
      </c>
      <c r="DR1907" t="s">
        <v>2392</v>
      </c>
      <c r="DS1907" t="s">
        <v>576</v>
      </c>
      <c r="DT1907">
        <v>1</v>
      </c>
      <c r="DU1907">
        <v>4</v>
      </c>
      <c r="DV1907" t="s">
        <v>134</v>
      </c>
      <c r="DW1907" t="s">
        <v>134</v>
      </c>
      <c r="DX1907" t="s">
        <v>134</v>
      </c>
      <c r="DY1907" t="s">
        <v>134</v>
      </c>
      <c r="DZ1907">
        <v>3</v>
      </c>
      <c r="EA1907" t="s">
        <v>134</v>
      </c>
      <c r="EB1907" s="5">
        <v>12.68</v>
      </c>
      <c r="EC1907" s="5">
        <v>12.68</v>
      </c>
      <c r="ED1907" s="5">
        <v>55</v>
      </c>
      <c r="EE1907" t="s">
        <v>148</v>
      </c>
      <c r="EF1907" t="s">
        <v>577</v>
      </c>
      <c r="EG1907" t="s">
        <v>2109</v>
      </c>
      <c r="EH1907">
        <v>0</v>
      </c>
    </row>
    <row r="1908" spans="1:138" ht="15" customHeight="1" x14ac:dyDescent="0.35">
      <c r="A1908" t="s">
        <v>25642</v>
      </c>
      <c r="B1908" t="s">
        <v>157</v>
      </c>
      <c r="C1908" s="1">
        <v>44158.996015625002</v>
      </c>
      <c r="D1908" s="1">
        <v>44182</v>
      </c>
      <c r="E1908" t="s">
        <v>133</v>
      </c>
      <c r="F1908" t="s">
        <v>136</v>
      </c>
      <c r="G1908" t="s">
        <v>135</v>
      </c>
      <c r="H1908" t="s">
        <v>136</v>
      </c>
      <c r="I1908" t="s">
        <v>25643</v>
      </c>
      <c r="K1908" t="s">
        <v>25644</v>
      </c>
      <c r="M1908" t="s">
        <v>2695</v>
      </c>
      <c r="N1908" t="s">
        <v>246</v>
      </c>
      <c r="O1908" s="4">
        <v>70559</v>
      </c>
      <c r="P1908" t="s">
        <v>140</v>
      </c>
      <c r="Q1908" t="s">
        <v>252</v>
      </c>
      <c r="R1908">
        <v>13377833922</v>
      </c>
      <c r="T1908">
        <v>1125</v>
      </c>
      <c r="U1908" t="s">
        <v>25645</v>
      </c>
      <c r="V1908" t="s">
        <v>4976</v>
      </c>
      <c r="W1908" t="s">
        <v>16196</v>
      </c>
      <c r="X1908" t="s">
        <v>3052</v>
      </c>
      <c r="Y1908" t="s">
        <v>25644</v>
      </c>
      <c r="AA1908" t="s">
        <v>2695</v>
      </c>
      <c r="AB1908" t="s">
        <v>246</v>
      </c>
      <c r="AC1908" s="4">
        <v>70559</v>
      </c>
      <c r="AD1908" t="s">
        <v>140</v>
      </c>
      <c r="AF1908">
        <v>13377833922</v>
      </c>
      <c r="AH1908" t="s">
        <v>25646</v>
      </c>
      <c r="AI1908" t="s">
        <v>168</v>
      </c>
      <c r="AJ1908" t="s">
        <v>254</v>
      </c>
      <c r="AK1908" t="s">
        <v>255</v>
      </c>
      <c r="AL1908" t="s">
        <v>256</v>
      </c>
      <c r="AM1908" t="s">
        <v>257</v>
      </c>
      <c r="AO1908" t="s">
        <v>258</v>
      </c>
      <c r="AP1908" t="s">
        <v>246</v>
      </c>
      <c r="AQ1908" s="4">
        <v>70760</v>
      </c>
      <c r="AR1908" t="s">
        <v>140</v>
      </c>
      <c r="AS1908" t="s">
        <v>351</v>
      </c>
      <c r="AT1908">
        <v>12256387218</v>
      </c>
      <c r="AV1908" t="s">
        <v>260</v>
      </c>
      <c r="AW1908" t="s">
        <v>261</v>
      </c>
      <c r="AZ1908" t="s">
        <v>334</v>
      </c>
      <c r="BA1908" t="s">
        <v>335</v>
      </c>
      <c r="BB1908" t="s">
        <v>136</v>
      </c>
      <c r="BC1908" t="s">
        <v>136</v>
      </c>
      <c r="BD1908" t="s">
        <v>148</v>
      </c>
      <c r="BE1908" t="s">
        <v>136</v>
      </c>
      <c r="BF1908" t="s">
        <v>136</v>
      </c>
      <c r="BG1908" t="s">
        <v>134</v>
      </c>
      <c r="BH1908" t="s">
        <v>136</v>
      </c>
      <c r="BN1908" t="s">
        <v>25647</v>
      </c>
      <c r="BO1908" t="s">
        <v>265</v>
      </c>
      <c r="BP1908">
        <v>3</v>
      </c>
      <c r="BQ1908">
        <v>3</v>
      </c>
      <c r="BR1908">
        <v>3</v>
      </c>
      <c r="BS1908" s="1">
        <v>44211</v>
      </c>
      <c r="BT1908" s="1">
        <v>44449</v>
      </c>
      <c r="BU1908" s="1">
        <v>44211</v>
      </c>
      <c r="BV1908" s="1">
        <v>44449</v>
      </c>
      <c r="BW1908" t="s">
        <v>136</v>
      </c>
      <c r="BX1908">
        <v>40</v>
      </c>
      <c r="BY1908">
        <v>0</v>
      </c>
      <c r="BZ1908">
        <v>8</v>
      </c>
      <c r="CA1908">
        <v>8</v>
      </c>
      <c r="CB1908">
        <v>8</v>
      </c>
      <c r="CC1908">
        <v>8</v>
      </c>
      <c r="CD1908">
        <v>8</v>
      </c>
      <c r="CE1908">
        <v>0</v>
      </c>
      <c r="CF1908" t="str">
        <f>"7:00 AM"</f>
        <v>7:00 AM</v>
      </c>
      <c r="CG1908" t="str">
        <f>"4:00 PM"</f>
        <v>4:00 PM</v>
      </c>
      <c r="CH1908" s="5">
        <v>11.83</v>
      </c>
      <c r="CI1908" t="s">
        <v>146</v>
      </c>
      <c r="CL1908" t="s">
        <v>134</v>
      </c>
      <c r="CM1908" t="s">
        <v>147</v>
      </c>
      <c r="CN1908" t="s">
        <v>148</v>
      </c>
      <c r="CO1908" t="s">
        <v>266</v>
      </c>
      <c r="CP1908" t="s">
        <v>149</v>
      </c>
      <c r="CQ1908">
        <v>3</v>
      </c>
      <c r="CR1908">
        <v>0</v>
      </c>
      <c r="CS1908" t="s">
        <v>136</v>
      </c>
      <c r="CT1908" t="s">
        <v>136</v>
      </c>
      <c r="CU1908" t="s">
        <v>136</v>
      </c>
      <c r="CV1908" t="s">
        <v>134</v>
      </c>
      <c r="CW1908" t="s">
        <v>134</v>
      </c>
      <c r="CX1908">
        <v>50</v>
      </c>
      <c r="CY1908" t="s">
        <v>134</v>
      </c>
      <c r="CZ1908" t="s">
        <v>134</v>
      </c>
      <c r="DA1908" t="s">
        <v>134</v>
      </c>
      <c r="DB1908" t="s">
        <v>134</v>
      </c>
      <c r="DC1908" t="s">
        <v>134</v>
      </c>
      <c r="DD1908" t="s">
        <v>136</v>
      </c>
      <c r="DF1908" t="s">
        <v>12811</v>
      </c>
      <c r="DG1908" t="s">
        <v>25648</v>
      </c>
      <c r="DH1908" t="s">
        <v>2695</v>
      </c>
      <c r="DI1908" t="s">
        <v>246</v>
      </c>
      <c r="DJ1908" s="4">
        <v>70559</v>
      </c>
      <c r="DK1908" t="s">
        <v>268</v>
      </c>
      <c r="DL1908" t="s">
        <v>134</v>
      </c>
      <c r="DM1908">
        <v>6</v>
      </c>
      <c r="DN1908" t="s">
        <v>25649</v>
      </c>
      <c r="DO1908" t="s">
        <v>2695</v>
      </c>
      <c r="DP1908" t="s">
        <v>246</v>
      </c>
      <c r="DQ1908" t="str">
        <f>"70559"</f>
        <v>70559</v>
      </c>
      <c r="DR1908" t="s">
        <v>268</v>
      </c>
      <c r="DS1908" t="s">
        <v>952</v>
      </c>
      <c r="DT1908">
        <v>1</v>
      </c>
      <c r="DU1908">
        <v>9</v>
      </c>
      <c r="DV1908" t="s">
        <v>134</v>
      </c>
      <c r="DW1908" t="s">
        <v>134</v>
      </c>
      <c r="DX1908" t="s">
        <v>134</v>
      </c>
      <c r="DY1908" t="s">
        <v>136</v>
      </c>
      <c r="DZ1908">
        <v>1</v>
      </c>
      <c r="EA1908" t="s">
        <v>136</v>
      </c>
      <c r="EC1908" s="5">
        <v>12.68</v>
      </c>
      <c r="ED1908" s="5">
        <v>55</v>
      </c>
      <c r="EE1908">
        <v>13377833922</v>
      </c>
      <c r="EF1908" t="s">
        <v>148</v>
      </c>
      <c r="EG1908" t="s">
        <v>271</v>
      </c>
      <c r="EH1908">
        <v>2</v>
      </c>
    </row>
    <row r="1909" spans="1:138" ht="15" customHeight="1" x14ac:dyDescent="0.35">
      <c r="A1909" t="s">
        <v>25975</v>
      </c>
      <c r="B1909" t="s">
        <v>132</v>
      </c>
      <c r="C1909" s="1">
        <v>44153.619013888892</v>
      </c>
      <c r="D1909" s="1">
        <v>44182</v>
      </c>
      <c r="E1909" t="s">
        <v>133</v>
      </c>
      <c r="F1909" t="s">
        <v>136</v>
      </c>
      <c r="G1909" t="s">
        <v>135</v>
      </c>
      <c r="H1909" t="s">
        <v>136</v>
      </c>
      <c r="I1909" t="s">
        <v>3262</v>
      </c>
      <c r="J1909" t="s">
        <v>3263</v>
      </c>
      <c r="K1909" t="s">
        <v>25976</v>
      </c>
      <c r="M1909" t="s">
        <v>1165</v>
      </c>
      <c r="N1909" t="s">
        <v>416</v>
      </c>
      <c r="O1909" s="4">
        <v>85024</v>
      </c>
      <c r="P1909" t="s">
        <v>140</v>
      </c>
      <c r="R1909">
        <v>15182533156</v>
      </c>
      <c r="T1909">
        <v>424930</v>
      </c>
      <c r="U1909" t="s">
        <v>3265</v>
      </c>
      <c r="V1909" t="s">
        <v>2778</v>
      </c>
      <c r="X1909" t="s">
        <v>3266</v>
      </c>
      <c r="Y1909" t="s">
        <v>3267</v>
      </c>
      <c r="Z1909" t="s">
        <v>3268</v>
      </c>
      <c r="AA1909" t="s">
        <v>1165</v>
      </c>
      <c r="AB1909" t="s">
        <v>416</v>
      </c>
      <c r="AC1909" s="4">
        <v>85024</v>
      </c>
      <c r="AD1909" t="s">
        <v>140</v>
      </c>
      <c r="AF1909">
        <v>15182533156</v>
      </c>
      <c r="AH1909" t="s">
        <v>3269</v>
      </c>
      <c r="AI1909" t="s">
        <v>168</v>
      </c>
      <c r="AJ1909" t="s">
        <v>1169</v>
      </c>
      <c r="AK1909" t="s">
        <v>3270</v>
      </c>
      <c r="AM1909" t="s">
        <v>1171</v>
      </c>
      <c r="AO1909" t="s">
        <v>1165</v>
      </c>
      <c r="AP1909" t="s">
        <v>416</v>
      </c>
      <c r="AQ1909" s="4">
        <v>85048</v>
      </c>
      <c r="AR1909" t="s">
        <v>140</v>
      </c>
      <c r="AT1909">
        <v>14809411885</v>
      </c>
      <c r="AV1909" t="s">
        <v>1172</v>
      </c>
      <c r="AW1909" t="s">
        <v>1173</v>
      </c>
      <c r="AZ1909" t="s">
        <v>821</v>
      </c>
      <c r="BA1909" t="s">
        <v>822</v>
      </c>
      <c r="BB1909" t="s">
        <v>136</v>
      </c>
      <c r="BC1909" t="s">
        <v>136</v>
      </c>
      <c r="BD1909" t="s">
        <v>148</v>
      </c>
      <c r="BE1909" t="s">
        <v>136</v>
      </c>
      <c r="BF1909" t="s">
        <v>136</v>
      </c>
      <c r="BG1909" t="s">
        <v>134</v>
      </c>
      <c r="BH1909" t="s">
        <v>136</v>
      </c>
      <c r="BN1909" t="s">
        <v>25977</v>
      </c>
      <c r="BO1909" t="s">
        <v>1174</v>
      </c>
      <c r="BP1909">
        <v>122</v>
      </c>
      <c r="BQ1909">
        <v>122</v>
      </c>
      <c r="BS1909" s="1">
        <v>44211</v>
      </c>
      <c r="BT1909" s="1">
        <v>44514</v>
      </c>
      <c r="BU1909" s="1">
        <v>44211</v>
      </c>
      <c r="BV1909" s="1">
        <v>44514</v>
      </c>
      <c r="BW1909" t="s">
        <v>136</v>
      </c>
      <c r="BX1909">
        <v>40</v>
      </c>
      <c r="BY1909">
        <v>0</v>
      </c>
      <c r="BZ1909">
        <v>7</v>
      </c>
      <c r="CA1909">
        <v>7</v>
      </c>
      <c r="CB1909">
        <v>7</v>
      </c>
      <c r="CC1909">
        <v>7</v>
      </c>
      <c r="CD1909">
        <v>7</v>
      </c>
      <c r="CE1909">
        <v>5</v>
      </c>
      <c r="CF1909" t="str">
        <f>"7:00 AM"</f>
        <v>7:00 AM</v>
      </c>
      <c r="CG1909" t="str">
        <f>"4:30 PM"</f>
        <v>4:30 PM</v>
      </c>
      <c r="CH1909" s="5">
        <v>12.91</v>
      </c>
      <c r="CI1909" t="s">
        <v>146</v>
      </c>
      <c r="CL1909" t="s">
        <v>136</v>
      </c>
      <c r="CM1909" t="s">
        <v>312</v>
      </c>
      <c r="CN1909" t="s">
        <v>148</v>
      </c>
      <c r="CO1909" t="s">
        <v>5943</v>
      </c>
      <c r="CP1909" t="s">
        <v>149</v>
      </c>
      <c r="CQ1909">
        <v>0</v>
      </c>
      <c r="CR1909">
        <v>0</v>
      </c>
      <c r="CS1909" t="s">
        <v>136</v>
      </c>
      <c r="CT1909" t="s">
        <v>136</v>
      </c>
      <c r="CU1909" t="s">
        <v>136</v>
      </c>
      <c r="CV1909" t="s">
        <v>136</v>
      </c>
      <c r="CW1909" t="s">
        <v>134</v>
      </c>
      <c r="CX1909">
        <v>50</v>
      </c>
      <c r="CY1909" t="s">
        <v>134</v>
      </c>
      <c r="CZ1909" t="s">
        <v>134</v>
      </c>
      <c r="DA1909" t="s">
        <v>134</v>
      </c>
      <c r="DB1909" t="s">
        <v>134</v>
      </c>
      <c r="DC1909" t="s">
        <v>134</v>
      </c>
      <c r="DD1909" t="s">
        <v>136</v>
      </c>
      <c r="DF1909" t="s">
        <v>3271</v>
      </c>
      <c r="DG1909" t="s">
        <v>25978</v>
      </c>
      <c r="DH1909" t="s">
        <v>1165</v>
      </c>
      <c r="DI1909" t="s">
        <v>416</v>
      </c>
      <c r="DJ1909" s="4">
        <v>85024</v>
      </c>
      <c r="DK1909" t="s">
        <v>1176</v>
      </c>
      <c r="DL1909" t="s">
        <v>136</v>
      </c>
      <c r="DM1909">
        <v>1</v>
      </c>
      <c r="DN1909" t="s">
        <v>25979</v>
      </c>
      <c r="DO1909" t="s">
        <v>1165</v>
      </c>
      <c r="DP1909" t="s">
        <v>416</v>
      </c>
      <c r="DQ1909" t="str">
        <f>"85032"</f>
        <v>85032</v>
      </c>
      <c r="DR1909" t="s">
        <v>1176</v>
      </c>
      <c r="DS1909" t="s">
        <v>3273</v>
      </c>
      <c r="DT1909">
        <v>11</v>
      </c>
      <c r="DU1909">
        <v>42</v>
      </c>
      <c r="DV1909" t="s">
        <v>134</v>
      </c>
      <c r="DW1909" t="s">
        <v>134</v>
      </c>
      <c r="DX1909" t="s">
        <v>134</v>
      </c>
      <c r="DY1909" t="s">
        <v>136</v>
      </c>
      <c r="DZ1909">
        <v>1</v>
      </c>
      <c r="EA1909" t="s">
        <v>136</v>
      </c>
      <c r="EC1909" s="5">
        <v>12.68</v>
      </c>
      <c r="ED1909" s="5">
        <v>55</v>
      </c>
      <c r="EE1909">
        <v>15182533156</v>
      </c>
      <c r="EF1909" t="s">
        <v>3275</v>
      </c>
      <c r="EG1909" t="s">
        <v>148</v>
      </c>
      <c r="EH1909">
        <v>0</v>
      </c>
    </row>
    <row r="1910" spans="1:138" ht="15" customHeight="1" x14ac:dyDescent="0.35">
      <c r="A1910" t="s">
        <v>24557</v>
      </c>
      <c r="B1910" t="s">
        <v>157</v>
      </c>
      <c r="C1910" s="1">
        <v>44159.335868981485</v>
      </c>
      <c r="D1910" s="1">
        <v>44182</v>
      </c>
      <c r="E1910" t="s">
        <v>133</v>
      </c>
      <c r="F1910" t="s">
        <v>136</v>
      </c>
      <c r="G1910" t="s">
        <v>135</v>
      </c>
      <c r="H1910" t="s">
        <v>136</v>
      </c>
      <c r="I1910" t="s">
        <v>10636</v>
      </c>
      <c r="K1910" t="s">
        <v>10637</v>
      </c>
      <c r="M1910" t="s">
        <v>771</v>
      </c>
      <c r="N1910" t="s">
        <v>246</v>
      </c>
      <c r="O1910" s="4">
        <v>70535</v>
      </c>
      <c r="P1910" t="s">
        <v>140</v>
      </c>
      <c r="R1910">
        <v>13373664692</v>
      </c>
      <c r="T1910">
        <v>111160</v>
      </c>
      <c r="U1910" t="s">
        <v>2425</v>
      </c>
      <c r="V1910" t="s">
        <v>10638</v>
      </c>
      <c r="X1910" t="s">
        <v>164</v>
      </c>
      <c r="Y1910" t="s">
        <v>10637</v>
      </c>
      <c r="AA1910" t="s">
        <v>771</v>
      </c>
      <c r="AB1910" t="s">
        <v>246</v>
      </c>
      <c r="AC1910" s="4">
        <v>70535</v>
      </c>
      <c r="AD1910" t="s">
        <v>140</v>
      </c>
      <c r="AF1910">
        <v>13373664692</v>
      </c>
      <c r="AH1910" t="s">
        <v>10639</v>
      </c>
      <c r="AI1910" t="s">
        <v>168</v>
      </c>
      <c r="AJ1910" t="s">
        <v>2425</v>
      </c>
      <c r="AK1910" t="s">
        <v>2426</v>
      </c>
      <c r="AL1910" t="s">
        <v>509</v>
      </c>
      <c r="AM1910" t="s">
        <v>2427</v>
      </c>
      <c r="AO1910" t="s">
        <v>345</v>
      </c>
      <c r="AP1910" t="s">
        <v>246</v>
      </c>
      <c r="AQ1910" s="4">
        <v>70526</v>
      </c>
      <c r="AR1910" t="s">
        <v>140</v>
      </c>
      <c r="AT1910">
        <v>13377835693</v>
      </c>
      <c r="AU1910">
        <v>3010</v>
      </c>
      <c r="AV1910" t="s">
        <v>2428</v>
      </c>
      <c r="AW1910" t="s">
        <v>2429</v>
      </c>
      <c r="AZ1910" t="s">
        <v>334</v>
      </c>
      <c r="BA1910" t="s">
        <v>335</v>
      </c>
      <c r="BB1910" t="s">
        <v>136</v>
      </c>
      <c r="BC1910" t="s">
        <v>136</v>
      </c>
      <c r="BD1910" t="s">
        <v>148</v>
      </c>
      <c r="BE1910" t="s">
        <v>136</v>
      </c>
      <c r="BF1910" t="s">
        <v>136</v>
      </c>
      <c r="BG1910" t="s">
        <v>134</v>
      </c>
      <c r="BH1910" t="s">
        <v>136</v>
      </c>
      <c r="BN1910" t="s">
        <v>24558</v>
      </c>
      <c r="BO1910" t="s">
        <v>2547</v>
      </c>
      <c r="BP1910">
        <v>1</v>
      </c>
      <c r="BQ1910">
        <v>1</v>
      </c>
      <c r="BR1910">
        <v>1</v>
      </c>
      <c r="BS1910" s="1">
        <v>44204</v>
      </c>
      <c r="BT1910" s="1">
        <v>44500</v>
      </c>
      <c r="BU1910" s="1">
        <v>44204</v>
      </c>
      <c r="BV1910" s="1">
        <v>44500</v>
      </c>
      <c r="BW1910" t="s">
        <v>136</v>
      </c>
      <c r="BX1910">
        <v>35</v>
      </c>
      <c r="BY1910">
        <v>0</v>
      </c>
      <c r="BZ1910">
        <v>6</v>
      </c>
      <c r="CA1910">
        <v>6</v>
      </c>
      <c r="CB1910">
        <v>6</v>
      </c>
      <c r="CC1910">
        <v>6</v>
      </c>
      <c r="CD1910">
        <v>6</v>
      </c>
      <c r="CE1910">
        <v>5</v>
      </c>
      <c r="CF1910" t="str">
        <f>"7:00 AM"</f>
        <v>7:00 AM</v>
      </c>
      <c r="CG1910" t="str">
        <f>"1:00 PM"</f>
        <v>1:00 PM</v>
      </c>
      <c r="CH1910" s="5">
        <v>11.83</v>
      </c>
      <c r="CI1910" t="s">
        <v>146</v>
      </c>
      <c r="CL1910" t="s">
        <v>134</v>
      </c>
      <c r="CM1910" t="s">
        <v>147</v>
      </c>
      <c r="CN1910" t="s">
        <v>148</v>
      </c>
      <c r="CO1910" t="s">
        <v>2548</v>
      </c>
      <c r="CP1910" t="s">
        <v>149</v>
      </c>
      <c r="CQ1910">
        <v>0</v>
      </c>
      <c r="CR1910">
        <v>0</v>
      </c>
      <c r="CS1910" t="s">
        <v>136</v>
      </c>
      <c r="CT1910" t="s">
        <v>136</v>
      </c>
      <c r="CU1910" t="s">
        <v>136</v>
      </c>
      <c r="CV1910" t="s">
        <v>134</v>
      </c>
      <c r="CW1910" t="s">
        <v>134</v>
      </c>
      <c r="CX1910">
        <v>50</v>
      </c>
      <c r="CY1910" t="s">
        <v>134</v>
      </c>
      <c r="CZ1910" t="s">
        <v>134</v>
      </c>
      <c r="DA1910" t="s">
        <v>134</v>
      </c>
      <c r="DB1910" t="s">
        <v>134</v>
      </c>
      <c r="DC1910" t="s">
        <v>134</v>
      </c>
      <c r="DD1910" t="s">
        <v>136</v>
      </c>
      <c r="DF1910" t="s">
        <v>2433</v>
      </c>
      <c r="DG1910" t="s">
        <v>10642</v>
      </c>
      <c r="DH1910" t="s">
        <v>7662</v>
      </c>
      <c r="DI1910" t="s">
        <v>246</v>
      </c>
      <c r="DJ1910" s="4">
        <v>70543</v>
      </c>
      <c r="DK1910" t="s">
        <v>3166</v>
      </c>
      <c r="DL1910" t="s">
        <v>136</v>
      </c>
      <c r="DM1910">
        <v>1</v>
      </c>
      <c r="DN1910" t="s">
        <v>10643</v>
      </c>
      <c r="DO1910" t="s">
        <v>1609</v>
      </c>
      <c r="DP1910" t="s">
        <v>246</v>
      </c>
      <c r="DQ1910" t="str">
        <f>"70546"</f>
        <v>70546</v>
      </c>
      <c r="DR1910" t="s">
        <v>1610</v>
      </c>
      <c r="DS1910" t="s">
        <v>24559</v>
      </c>
      <c r="DT1910">
        <v>1</v>
      </c>
      <c r="DU1910">
        <v>4</v>
      </c>
      <c r="DV1910" t="s">
        <v>136</v>
      </c>
      <c r="DW1910" t="s">
        <v>134</v>
      </c>
      <c r="DX1910" t="s">
        <v>136</v>
      </c>
      <c r="DY1910" t="s">
        <v>136</v>
      </c>
      <c r="DZ1910">
        <v>1</v>
      </c>
      <c r="EA1910" t="s">
        <v>136</v>
      </c>
      <c r="EC1910" s="5">
        <v>12.68</v>
      </c>
      <c r="ED1910" s="5">
        <v>55</v>
      </c>
      <c r="EE1910">
        <v>13373664692</v>
      </c>
      <c r="EF1910" t="s">
        <v>10639</v>
      </c>
      <c r="EG1910" t="s">
        <v>148</v>
      </c>
      <c r="EH1910">
        <v>2</v>
      </c>
    </row>
    <row r="1911" spans="1:138" ht="15" customHeight="1" x14ac:dyDescent="0.35">
      <c r="A1911" t="s">
        <v>11119</v>
      </c>
      <c r="B1911" t="s">
        <v>157</v>
      </c>
      <c r="C1911" s="1">
        <v>44152.809469907406</v>
      </c>
      <c r="D1911" s="1">
        <v>44182</v>
      </c>
      <c r="E1911" t="s">
        <v>133</v>
      </c>
      <c r="F1911" t="s">
        <v>136</v>
      </c>
      <c r="G1911" t="s">
        <v>135</v>
      </c>
      <c r="H1911" t="s">
        <v>136</v>
      </c>
      <c r="I1911" t="s">
        <v>11120</v>
      </c>
      <c r="K1911" t="s">
        <v>11121</v>
      </c>
      <c r="M1911" t="s">
        <v>1385</v>
      </c>
      <c r="N1911" t="s">
        <v>246</v>
      </c>
      <c r="O1911" s="4">
        <v>70559</v>
      </c>
      <c r="P1911" t="s">
        <v>140</v>
      </c>
      <c r="R1911">
        <v>13377881009</v>
      </c>
      <c r="T1911">
        <v>112512</v>
      </c>
      <c r="U1911" t="s">
        <v>4423</v>
      </c>
      <c r="V1911" t="s">
        <v>2235</v>
      </c>
      <c r="W1911" t="s">
        <v>6767</v>
      </c>
      <c r="X1911" t="s">
        <v>723</v>
      </c>
      <c r="Y1911" t="s">
        <v>11121</v>
      </c>
      <c r="AA1911" t="s">
        <v>1385</v>
      </c>
      <c r="AB1911" t="s">
        <v>246</v>
      </c>
      <c r="AC1911" s="4">
        <v>70559</v>
      </c>
      <c r="AD1911" t="s">
        <v>140</v>
      </c>
      <c r="AF1911">
        <v>13377881009</v>
      </c>
      <c r="AH1911" t="s">
        <v>11122</v>
      </c>
      <c r="AI1911" t="s">
        <v>226</v>
      </c>
      <c r="AJ1911" t="s">
        <v>667</v>
      </c>
      <c r="AK1911" t="s">
        <v>668</v>
      </c>
      <c r="AL1911" t="s">
        <v>669</v>
      </c>
      <c r="AM1911" t="s">
        <v>670</v>
      </c>
      <c r="AO1911" t="s">
        <v>671</v>
      </c>
      <c r="AP1911" t="s">
        <v>246</v>
      </c>
      <c r="AQ1911" s="4">
        <v>70601</v>
      </c>
      <c r="AR1911" t="s">
        <v>140</v>
      </c>
      <c r="AT1911">
        <v>13372140354</v>
      </c>
      <c r="AV1911" t="s">
        <v>672</v>
      </c>
      <c r="AW1911" t="s">
        <v>1159</v>
      </c>
      <c r="AX1911" t="s">
        <v>246</v>
      </c>
      <c r="AY1911" t="s">
        <v>674</v>
      </c>
      <c r="AZ1911" t="s">
        <v>334</v>
      </c>
      <c r="BA1911" t="s">
        <v>335</v>
      </c>
      <c r="BB1911" t="s">
        <v>136</v>
      </c>
      <c r="BC1911" t="s">
        <v>136</v>
      </c>
      <c r="BD1911" t="s">
        <v>148</v>
      </c>
      <c r="BE1911" t="s">
        <v>136</v>
      </c>
      <c r="BF1911" t="s">
        <v>136</v>
      </c>
      <c r="BG1911" t="s">
        <v>134</v>
      </c>
      <c r="BH1911" t="s">
        <v>136</v>
      </c>
      <c r="BN1911" t="s">
        <v>11123</v>
      </c>
      <c r="BO1911" t="s">
        <v>905</v>
      </c>
      <c r="BP1911">
        <v>6</v>
      </c>
      <c r="BQ1911">
        <v>6</v>
      </c>
      <c r="BR1911">
        <v>6</v>
      </c>
      <c r="BS1911" s="1">
        <v>44216</v>
      </c>
      <c r="BT1911" s="1">
        <v>44519</v>
      </c>
      <c r="BU1911" s="1">
        <v>44216</v>
      </c>
      <c r="BV1911" s="1">
        <v>44519</v>
      </c>
      <c r="BW1911" t="s">
        <v>136</v>
      </c>
      <c r="BX1911">
        <v>40</v>
      </c>
      <c r="BY1911">
        <v>0</v>
      </c>
      <c r="BZ1911">
        <v>8</v>
      </c>
      <c r="CA1911">
        <v>8</v>
      </c>
      <c r="CB1911">
        <v>8</v>
      </c>
      <c r="CC1911">
        <v>8</v>
      </c>
      <c r="CD1911">
        <v>8</v>
      </c>
      <c r="CE1911">
        <v>0</v>
      </c>
      <c r="CF1911" t="str">
        <f>"7:00 AM"</f>
        <v>7:00 AM</v>
      </c>
      <c r="CG1911" t="str">
        <f>"4:00 PM"</f>
        <v>4:00 PM</v>
      </c>
      <c r="CH1911" s="5">
        <v>11.83</v>
      </c>
      <c r="CI1911" t="s">
        <v>146</v>
      </c>
      <c r="CL1911" t="s">
        <v>134</v>
      </c>
      <c r="CM1911" t="s">
        <v>147</v>
      </c>
      <c r="CN1911" t="s">
        <v>148</v>
      </c>
      <c r="CO1911" t="s">
        <v>6359</v>
      </c>
      <c r="CP1911" t="s">
        <v>149</v>
      </c>
      <c r="CQ1911">
        <v>3</v>
      </c>
      <c r="CR1911">
        <v>0</v>
      </c>
      <c r="CS1911" t="s">
        <v>136</v>
      </c>
      <c r="CT1911" t="s">
        <v>136</v>
      </c>
      <c r="CU1911" t="s">
        <v>136</v>
      </c>
      <c r="CV1911" t="s">
        <v>136</v>
      </c>
      <c r="CW1911" t="s">
        <v>136</v>
      </c>
      <c r="CY1911" t="s">
        <v>134</v>
      </c>
      <c r="CZ1911" t="s">
        <v>136</v>
      </c>
      <c r="DA1911" t="s">
        <v>136</v>
      </c>
      <c r="DB1911" t="s">
        <v>134</v>
      </c>
      <c r="DC1911" t="s">
        <v>136</v>
      </c>
      <c r="DD1911" t="s">
        <v>136</v>
      </c>
      <c r="DF1911" t="s">
        <v>11124</v>
      </c>
      <c r="DG1911" s="2" t="s">
        <v>11125</v>
      </c>
      <c r="DH1911" t="s">
        <v>11126</v>
      </c>
      <c r="DI1911" t="s">
        <v>246</v>
      </c>
      <c r="DJ1911" s="4">
        <v>70559</v>
      </c>
      <c r="DK1911" t="s">
        <v>268</v>
      </c>
      <c r="DL1911" t="s">
        <v>134</v>
      </c>
      <c r="DM1911">
        <v>37</v>
      </c>
      <c r="DN1911" t="s">
        <v>11127</v>
      </c>
      <c r="DO1911" t="s">
        <v>11128</v>
      </c>
      <c r="DP1911" t="s">
        <v>246</v>
      </c>
      <c r="DQ1911" t="str">
        <f>"70559"</f>
        <v>70559</v>
      </c>
      <c r="DR1911" t="s">
        <v>268</v>
      </c>
      <c r="DS1911" t="s">
        <v>296</v>
      </c>
      <c r="DT1911">
        <v>2</v>
      </c>
      <c r="DU1911">
        <v>18</v>
      </c>
      <c r="DV1911" t="s">
        <v>134</v>
      </c>
      <c r="DW1911" t="s">
        <v>134</v>
      </c>
      <c r="DX1911" t="s">
        <v>134</v>
      </c>
      <c r="DY1911" t="s">
        <v>136</v>
      </c>
      <c r="DZ1911">
        <v>1</v>
      </c>
      <c r="EA1911" t="s">
        <v>136</v>
      </c>
      <c r="EC1911" s="5">
        <v>12.68</v>
      </c>
      <c r="ED1911" s="5">
        <v>55</v>
      </c>
      <c r="EE1911">
        <v>13377881009</v>
      </c>
      <c r="EF1911" t="s">
        <v>11122</v>
      </c>
      <c r="EG1911" t="s">
        <v>148</v>
      </c>
      <c r="EH1911">
        <v>2</v>
      </c>
    </row>
    <row r="1912" spans="1:138" ht="15" customHeight="1" x14ac:dyDescent="0.35">
      <c r="A1912" t="s">
        <v>16787</v>
      </c>
      <c r="B1912" t="s">
        <v>157</v>
      </c>
      <c r="C1912" s="1">
        <v>44173.854446064812</v>
      </c>
      <c r="D1912" s="1">
        <v>44182</v>
      </c>
      <c r="E1912" t="s">
        <v>579</v>
      </c>
      <c r="F1912" t="s">
        <v>136</v>
      </c>
      <c r="G1912" t="s">
        <v>135</v>
      </c>
      <c r="H1912" t="s">
        <v>136</v>
      </c>
      <c r="I1912" t="s">
        <v>16788</v>
      </c>
      <c r="K1912" t="s">
        <v>16789</v>
      </c>
      <c r="L1912" t="s">
        <v>16790</v>
      </c>
      <c r="M1912" t="s">
        <v>645</v>
      </c>
      <c r="N1912" t="s">
        <v>584</v>
      </c>
      <c r="O1912" s="4">
        <v>84055</v>
      </c>
      <c r="P1912" t="s">
        <v>140</v>
      </c>
      <c r="R1912">
        <v>14355130331</v>
      </c>
      <c r="T1912">
        <v>11241</v>
      </c>
      <c r="U1912" t="s">
        <v>16791</v>
      </c>
      <c r="V1912" t="s">
        <v>16792</v>
      </c>
      <c r="X1912" t="s">
        <v>164</v>
      </c>
      <c r="Y1912" t="s">
        <v>16789</v>
      </c>
      <c r="Z1912" t="s">
        <v>148</v>
      </c>
      <c r="AA1912" t="s">
        <v>645</v>
      </c>
      <c r="AB1912" t="s">
        <v>584</v>
      </c>
      <c r="AC1912" s="4">
        <v>84055</v>
      </c>
      <c r="AD1912" t="s">
        <v>140</v>
      </c>
      <c r="AF1912">
        <v>14355130331</v>
      </c>
      <c r="AH1912" t="s">
        <v>16793</v>
      </c>
      <c r="AI1912" t="s">
        <v>168</v>
      </c>
      <c r="AJ1912" t="s">
        <v>588</v>
      </c>
      <c r="AK1912" t="s">
        <v>589</v>
      </c>
      <c r="AM1912" t="s">
        <v>590</v>
      </c>
      <c r="AO1912" t="s">
        <v>591</v>
      </c>
      <c r="AP1912" t="s">
        <v>592</v>
      </c>
      <c r="AQ1912" s="4">
        <v>82601</v>
      </c>
      <c r="AR1912" t="s">
        <v>140</v>
      </c>
      <c r="AT1912">
        <v>13074722105</v>
      </c>
      <c r="AV1912" t="s">
        <v>593</v>
      </c>
      <c r="AW1912" t="s">
        <v>594</v>
      </c>
      <c r="AZ1912" t="s">
        <v>334</v>
      </c>
      <c r="BA1912" t="s">
        <v>335</v>
      </c>
      <c r="BB1912" t="s">
        <v>136</v>
      </c>
      <c r="BC1912" t="s">
        <v>136</v>
      </c>
      <c r="BD1912" t="s">
        <v>148</v>
      </c>
      <c r="BE1912" t="s">
        <v>136</v>
      </c>
      <c r="BF1912" t="s">
        <v>136</v>
      </c>
      <c r="BG1912" t="s">
        <v>134</v>
      </c>
      <c r="BH1912" t="s">
        <v>136</v>
      </c>
      <c r="BN1912" t="s">
        <v>16794</v>
      </c>
      <c r="BO1912" t="s">
        <v>2037</v>
      </c>
      <c r="BP1912">
        <v>9</v>
      </c>
      <c r="BQ1912">
        <v>9</v>
      </c>
      <c r="BR1912">
        <v>9</v>
      </c>
      <c r="BS1912" s="1">
        <v>44222</v>
      </c>
      <c r="BT1912" s="1">
        <v>44500</v>
      </c>
      <c r="BU1912" s="1">
        <v>44222</v>
      </c>
      <c r="BV1912" s="1">
        <v>44500</v>
      </c>
      <c r="BW1912" t="s">
        <v>134</v>
      </c>
      <c r="CH1912" s="5">
        <v>1682.33</v>
      </c>
      <c r="CI1912" t="s">
        <v>597</v>
      </c>
      <c r="CJ1912">
        <v>0</v>
      </c>
      <c r="CK1912" t="s">
        <v>1362</v>
      </c>
      <c r="CL1912" t="s">
        <v>136</v>
      </c>
      <c r="CM1912" t="s">
        <v>354</v>
      </c>
      <c r="CN1912" t="s">
        <v>945</v>
      </c>
      <c r="CO1912" t="s">
        <v>600</v>
      </c>
      <c r="CP1912" t="s">
        <v>149</v>
      </c>
      <c r="CQ1912">
        <v>6</v>
      </c>
      <c r="CR1912">
        <v>0</v>
      </c>
      <c r="CS1912" t="s">
        <v>136</v>
      </c>
      <c r="CT1912" t="s">
        <v>134</v>
      </c>
      <c r="CU1912" t="s">
        <v>136</v>
      </c>
      <c r="CV1912" t="s">
        <v>136</v>
      </c>
      <c r="CW1912" t="s">
        <v>134</v>
      </c>
      <c r="CX1912">
        <v>50</v>
      </c>
      <c r="CY1912" t="s">
        <v>134</v>
      </c>
      <c r="CZ1912" t="s">
        <v>136</v>
      </c>
      <c r="DA1912" t="s">
        <v>134</v>
      </c>
      <c r="DB1912" t="s">
        <v>136</v>
      </c>
      <c r="DC1912" t="s">
        <v>136</v>
      </c>
      <c r="DD1912" t="s">
        <v>136</v>
      </c>
      <c r="DF1912" t="s">
        <v>4697</v>
      </c>
      <c r="DG1912" t="s">
        <v>16789</v>
      </c>
      <c r="DH1912" t="s">
        <v>645</v>
      </c>
      <c r="DI1912" t="s">
        <v>584</v>
      </c>
      <c r="DJ1912" s="4">
        <v>84055</v>
      </c>
      <c r="DK1912" t="s">
        <v>656</v>
      </c>
      <c r="DL1912" t="s">
        <v>136</v>
      </c>
      <c r="DM1912">
        <v>1</v>
      </c>
      <c r="DN1912" t="s">
        <v>16789</v>
      </c>
      <c r="DO1912" t="s">
        <v>645</v>
      </c>
      <c r="DP1912" t="s">
        <v>584</v>
      </c>
      <c r="DQ1912" t="str">
        <f>"84055"</f>
        <v>84055</v>
      </c>
      <c r="DR1912" t="s">
        <v>656</v>
      </c>
      <c r="DS1912" t="s">
        <v>605</v>
      </c>
      <c r="DT1912">
        <v>9</v>
      </c>
      <c r="DU1912">
        <v>16</v>
      </c>
      <c r="DV1912" t="s">
        <v>136</v>
      </c>
      <c r="DW1912" t="s">
        <v>136</v>
      </c>
      <c r="DX1912" t="s">
        <v>134</v>
      </c>
      <c r="DY1912" t="s">
        <v>136</v>
      </c>
      <c r="DZ1912">
        <v>1</v>
      </c>
      <c r="EA1912" t="s">
        <v>136</v>
      </c>
      <c r="EC1912" s="5">
        <v>12.68</v>
      </c>
      <c r="ED1912" s="5">
        <v>55</v>
      </c>
      <c r="EE1912">
        <v>13074722105</v>
      </c>
      <c r="EF1912" t="s">
        <v>593</v>
      </c>
      <c r="EG1912" t="s">
        <v>148</v>
      </c>
      <c r="EH1912">
        <v>0</v>
      </c>
    </row>
    <row r="1913" spans="1:138" ht="15" customHeight="1" x14ac:dyDescent="0.35">
      <c r="A1913" t="s">
        <v>1903</v>
      </c>
      <c r="B1913" t="s">
        <v>157</v>
      </c>
      <c r="C1913" s="1">
        <v>44158.439027430555</v>
      </c>
      <c r="D1913" s="1">
        <v>44182</v>
      </c>
      <c r="E1913" t="s">
        <v>133</v>
      </c>
      <c r="F1913" t="s">
        <v>136</v>
      </c>
      <c r="G1913" t="s">
        <v>135</v>
      </c>
      <c r="H1913" t="s">
        <v>136</v>
      </c>
      <c r="I1913" t="s">
        <v>1904</v>
      </c>
      <c r="K1913" t="s">
        <v>1905</v>
      </c>
      <c r="M1913" t="s">
        <v>1906</v>
      </c>
      <c r="N1913" t="s">
        <v>720</v>
      </c>
      <c r="O1913" s="4">
        <v>38614</v>
      </c>
      <c r="P1913" t="s">
        <v>140</v>
      </c>
      <c r="R1913">
        <v>16629027234</v>
      </c>
      <c r="T1913">
        <v>1119</v>
      </c>
      <c r="U1913" t="s">
        <v>1907</v>
      </c>
      <c r="V1913" t="s">
        <v>1908</v>
      </c>
      <c r="X1913" t="s">
        <v>164</v>
      </c>
      <c r="Y1913" t="s">
        <v>1905</v>
      </c>
      <c r="AA1913" t="s">
        <v>1906</v>
      </c>
      <c r="AB1913" t="s">
        <v>720</v>
      </c>
      <c r="AC1913" s="4">
        <v>38614</v>
      </c>
      <c r="AD1913" t="s">
        <v>140</v>
      </c>
      <c r="AF1913">
        <v>16629027234</v>
      </c>
      <c r="AH1913" t="s">
        <v>1909</v>
      </c>
      <c r="AI1913" t="s">
        <v>168</v>
      </c>
      <c r="AJ1913" t="s">
        <v>725</v>
      </c>
      <c r="AK1913" t="s">
        <v>726</v>
      </c>
      <c r="AL1913" t="s">
        <v>727</v>
      </c>
      <c r="AM1913" t="s">
        <v>729</v>
      </c>
      <c r="AN1913" t="s">
        <v>728</v>
      </c>
      <c r="AO1913" t="s">
        <v>730</v>
      </c>
      <c r="AP1913" t="s">
        <v>720</v>
      </c>
      <c r="AQ1913" s="4">
        <v>38930</v>
      </c>
      <c r="AR1913" t="s">
        <v>140</v>
      </c>
      <c r="AT1913">
        <v>16623854219</v>
      </c>
      <c r="AV1913" t="s">
        <v>731</v>
      </c>
      <c r="AW1913" t="s">
        <v>732</v>
      </c>
      <c r="AZ1913" t="s">
        <v>821</v>
      </c>
      <c r="BA1913" t="s">
        <v>822</v>
      </c>
      <c r="BB1913" t="s">
        <v>136</v>
      </c>
      <c r="BC1913" t="s">
        <v>136</v>
      </c>
      <c r="BD1913" t="s">
        <v>148</v>
      </c>
      <c r="BE1913" t="s">
        <v>136</v>
      </c>
      <c r="BF1913" t="s">
        <v>136</v>
      </c>
      <c r="BG1913" t="s">
        <v>134</v>
      </c>
      <c r="BH1913" t="s">
        <v>136</v>
      </c>
      <c r="BN1913" t="s">
        <v>1910</v>
      </c>
      <c r="BO1913" t="s">
        <v>734</v>
      </c>
      <c r="BP1913">
        <v>5</v>
      </c>
      <c r="BQ1913">
        <v>5</v>
      </c>
      <c r="BR1913">
        <v>5</v>
      </c>
      <c r="BS1913" s="1">
        <v>44221</v>
      </c>
      <c r="BT1913" s="1">
        <v>44524</v>
      </c>
      <c r="BU1913" s="1">
        <v>44221</v>
      </c>
      <c r="BV1913" s="1">
        <v>44524</v>
      </c>
      <c r="BW1913" t="s">
        <v>136</v>
      </c>
      <c r="BX1913">
        <v>45</v>
      </c>
      <c r="BY1913">
        <v>0</v>
      </c>
      <c r="BZ1913">
        <v>7.5</v>
      </c>
      <c r="CA1913">
        <v>7.5</v>
      </c>
      <c r="CB1913">
        <v>7.5</v>
      </c>
      <c r="CC1913">
        <v>7.5</v>
      </c>
      <c r="CD1913">
        <v>7.5</v>
      </c>
      <c r="CE1913">
        <v>7.5</v>
      </c>
      <c r="CF1913" t="str">
        <f>"8:00 AM"</f>
        <v>8:00 AM</v>
      </c>
      <c r="CG1913" t="str">
        <f>"3:30 PM"</f>
        <v>3:30 PM</v>
      </c>
      <c r="CH1913" s="5">
        <v>11.83</v>
      </c>
      <c r="CI1913" t="s">
        <v>146</v>
      </c>
      <c r="CL1913" t="s">
        <v>134</v>
      </c>
      <c r="CM1913" t="s">
        <v>147</v>
      </c>
      <c r="CN1913" t="s">
        <v>148</v>
      </c>
      <c r="CO1913" t="s">
        <v>735</v>
      </c>
      <c r="CP1913" t="s">
        <v>149</v>
      </c>
      <c r="CQ1913">
        <v>3</v>
      </c>
      <c r="CR1913">
        <v>0</v>
      </c>
      <c r="CS1913" t="s">
        <v>136</v>
      </c>
      <c r="CT1913" t="s">
        <v>134</v>
      </c>
      <c r="CU1913" t="s">
        <v>136</v>
      </c>
      <c r="CV1913" t="s">
        <v>136</v>
      </c>
      <c r="CW1913" t="s">
        <v>136</v>
      </c>
      <c r="CY1913" t="s">
        <v>136</v>
      </c>
      <c r="CZ1913" t="s">
        <v>136</v>
      </c>
      <c r="DA1913" t="s">
        <v>136</v>
      </c>
      <c r="DB1913" t="s">
        <v>136</v>
      </c>
      <c r="DC1913" t="s">
        <v>136</v>
      </c>
      <c r="DD1913" t="s">
        <v>136</v>
      </c>
      <c r="DF1913" t="s">
        <v>1911</v>
      </c>
      <c r="DG1913" t="s">
        <v>1912</v>
      </c>
      <c r="DH1913" t="s">
        <v>1906</v>
      </c>
      <c r="DI1913" t="s">
        <v>720</v>
      </c>
      <c r="DJ1913" s="4">
        <v>38614</v>
      </c>
      <c r="DK1913" t="s">
        <v>1913</v>
      </c>
      <c r="DL1913" t="s">
        <v>136</v>
      </c>
      <c r="DM1913">
        <v>1</v>
      </c>
      <c r="DN1913" t="s">
        <v>1914</v>
      </c>
      <c r="DO1913" t="s">
        <v>1915</v>
      </c>
      <c r="DP1913" t="s">
        <v>720</v>
      </c>
      <c r="DQ1913" t="str">
        <f>"38643"</f>
        <v>38643</v>
      </c>
      <c r="DR1913" t="s">
        <v>1916</v>
      </c>
      <c r="DS1913" t="s">
        <v>1248</v>
      </c>
      <c r="DT1913">
        <v>1</v>
      </c>
      <c r="DU1913">
        <v>8</v>
      </c>
      <c r="DV1913" t="s">
        <v>134</v>
      </c>
      <c r="DW1913" t="s">
        <v>134</v>
      </c>
      <c r="DX1913" t="s">
        <v>134</v>
      </c>
      <c r="DY1913" t="s">
        <v>136</v>
      </c>
      <c r="DZ1913">
        <v>1</v>
      </c>
      <c r="EA1913" t="s">
        <v>136</v>
      </c>
      <c r="EC1913" s="5">
        <v>12.68</v>
      </c>
      <c r="ED1913" s="5">
        <v>55</v>
      </c>
      <c r="EE1913">
        <v>16629027234</v>
      </c>
      <c r="EF1913" t="s">
        <v>1909</v>
      </c>
      <c r="EG1913" t="s">
        <v>148</v>
      </c>
      <c r="EH1913">
        <v>1</v>
      </c>
    </row>
    <row r="1914" spans="1:138" ht="15" customHeight="1" x14ac:dyDescent="0.35">
      <c r="A1914" t="s">
        <v>14415</v>
      </c>
      <c r="B1914" t="s">
        <v>157</v>
      </c>
      <c r="C1914" s="1">
        <v>44174.422130208332</v>
      </c>
      <c r="D1914" s="1">
        <v>44182</v>
      </c>
      <c r="E1914" t="s">
        <v>133</v>
      </c>
      <c r="F1914" t="s">
        <v>136</v>
      </c>
      <c r="G1914" t="s">
        <v>135</v>
      </c>
      <c r="H1914" t="s">
        <v>136</v>
      </c>
      <c r="I1914" t="s">
        <v>14416</v>
      </c>
      <c r="J1914" t="s">
        <v>14416</v>
      </c>
      <c r="K1914" t="s">
        <v>14417</v>
      </c>
      <c r="M1914" t="s">
        <v>4086</v>
      </c>
      <c r="N1914" t="s">
        <v>161</v>
      </c>
      <c r="O1914" s="4">
        <v>31513</v>
      </c>
      <c r="P1914" t="s">
        <v>140</v>
      </c>
      <c r="R1914">
        <v>19123677040</v>
      </c>
      <c r="T1914">
        <v>11194</v>
      </c>
      <c r="U1914" t="s">
        <v>14418</v>
      </c>
      <c r="V1914" t="s">
        <v>4700</v>
      </c>
      <c r="X1914" t="s">
        <v>429</v>
      </c>
      <c r="Y1914" t="s">
        <v>14419</v>
      </c>
      <c r="AA1914" t="s">
        <v>4086</v>
      </c>
      <c r="AB1914" t="s">
        <v>161</v>
      </c>
      <c r="AC1914" s="4">
        <v>31513</v>
      </c>
      <c r="AD1914" t="s">
        <v>140</v>
      </c>
      <c r="AE1914" t="s">
        <v>173</v>
      </c>
      <c r="AF1914">
        <v>19123677040</v>
      </c>
      <c r="AH1914" t="s">
        <v>14420</v>
      </c>
      <c r="AZ1914" t="s">
        <v>175</v>
      </c>
      <c r="BA1914" t="s">
        <v>176</v>
      </c>
      <c r="BB1914" t="s">
        <v>136</v>
      </c>
      <c r="BC1914" t="s">
        <v>136</v>
      </c>
      <c r="BD1914" t="s">
        <v>148</v>
      </c>
      <c r="BE1914" t="s">
        <v>136</v>
      </c>
      <c r="BF1914" t="s">
        <v>136</v>
      </c>
      <c r="BG1914" t="s">
        <v>134</v>
      </c>
      <c r="BH1914" t="s">
        <v>136</v>
      </c>
      <c r="BN1914" t="s">
        <v>14421</v>
      </c>
      <c r="BO1914" t="s">
        <v>179</v>
      </c>
      <c r="BP1914">
        <v>80</v>
      </c>
      <c r="BQ1914">
        <v>80</v>
      </c>
      <c r="BR1914">
        <v>80</v>
      </c>
      <c r="BS1914" s="1">
        <v>44221</v>
      </c>
      <c r="BT1914" s="1">
        <v>44484</v>
      </c>
      <c r="BU1914" s="1">
        <v>44221</v>
      </c>
      <c r="BV1914" s="1">
        <v>44484</v>
      </c>
      <c r="BW1914" t="s">
        <v>136</v>
      </c>
      <c r="BX1914">
        <v>35</v>
      </c>
      <c r="BY1914">
        <v>0</v>
      </c>
      <c r="BZ1914">
        <v>6</v>
      </c>
      <c r="CA1914">
        <v>6</v>
      </c>
      <c r="CB1914">
        <v>6</v>
      </c>
      <c r="CC1914">
        <v>6</v>
      </c>
      <c r="CD1914">
        <v>6</v>
      </c>
      <c r="CE1914">
        <v>5</v>
      </c>
      <c r="CF1914" t="str">
        <f>"8:00 AM"</f>
        <v>8:00 AM</v>
      </c>
      <c r="CG1914" t="str">
        <f>"3:00 PM"</f>
        <v>3:00 PM</v>
      </c>
      <c r="CH1914" s="5">
        <v>11.71</v>
      </c>
      <c r="CI1914" t="s">
        <v>146</v>
      </c>
      <c r="CJ1914">
        <v>0.8</v>
      </c>
      <c r="CK1914" t="s">
        <v>14422</v>
      </c>
      <c r="CL1914" t="s">
        <v>136</v>
      </c>
      <c r="CM1914" t="s">
        <v>147</v>
      </c>
      <c r="CN1914" t="s">
        <v>148</v>
      </c>
      <c r="CO1914" t="s">
        <v>14423</v>
      </c>
      <c r="CP1914" t="s">
        <v>149</v>
      </c>
      <c r="CQ1914">
        <v>3</v>
      </c>
      <c r="CR1914">
        <v>3</v>
      </c>
      <c r="CS1914" t="s">
        <v>136</v>
      </c>
      <c r="CT1914" t="s">
        <v>136</v>
      </c>
      <c r="CU1914" t="s">
        <v>136</v>
      </c>
      <c r="CV1914" t="s">
        <v>134</v>
      </c>
      <c r="CW1914" t="s">
        <v>134</v>
      </c>
      <c r="CX1914">
        <v>40</v>
      </c>
      <c r="CY1914" t="s">
        <v>134</v>
      </c>
      <c r="CZ1914" t="s">
        <v>134</v>
      </c>
      <c r="DA1914" t="s">
        <v>134</v>
      </c>
      <c r="DB1914" t="s">
        <v>134</v>
      </c>
      <c r="DC1914" t="s">
        <v>134</v>
      </c>
      <c r="DD1914" t="s">
        <v>136</v>
      </c>
      <c r="DF1914" t="s">
        <v>14424</v>
      </c>
      <c r="DG1914" t="s">
        <v>14417</v>
      </c>
      <c r="DH1914" t="s">
        <v>4086</v>
      </c>
      <c r="DI1914" t="s">
        <v>161</v>
      </c>
      <c r="DJ1914" s="4">
        <v>31513</v>
      </c>
      <c r="DK1914" t="s">
        <v>4106</v>
      </c>
      <c r="DL1914" t="s">
        <v>136</v>
      </c>
      <c r="DM1914">
        <v>7</v>
      </c>
      <c r="DN1914" t="s">
        <v>14417</v>
      </c>
      <c r="DO1914" t="s">
        <v>4086</v>
      </c>
      <c r="DP1914" t="s">
        <v>161</v>
      </c>
      <c r="DQ1914" t="str">
        <f>"31513"</f>
        <v>31513</v>
      </c>
      <c r="DR1914" t="s">
        <v>4106</v>
      </c>
      <c r="DS1914" t="s">
        <v>14425</v>
      </c>
      <c r="DT1914">
        <v>4</v>
      </c>
      <c r="DU1914">
        <v>88</v>
      </c>
      <c r="DV1914" t="s">
        <v>134</v>
      </c>
      <c r="DW1914" t="s">
        <v>134</v>
      </c>
      <c r="DX1914" t="s">
        <v>134</v>
      </c>
      <c r="DY1914" t="s">
        <v>136</v>
      </c>
      <c r="DZ1914">
        <v>1</v>
      </c>
      <c r="EA1914" t="s">
        <v>136</v>
      </c>
      <c r="EC1914" s="5">
        <v>12.68</v>
      </c>
      <c r="ED1914" s="5">
        <v>55</v>
      </c>
      <c r="EE1914">
        <v>19123677040</v>
      </c>
      <c r="EF1914" t="s">
        <v>14420</v>
      </c>
      <c r="EG1914" t="s">
        <v>148</v>
      </c>
      <c r="EH1914">
        <v>0</v>
      </c>
    </row>
    <row r="1915" spans="1:138" ht="15" customHeight="1" x14ac:dyDescent="0.35">
      <c r="A1915" t="s">
        <v>24924</v>
      </c>
      <c r="B1915" t="s">
        <v>157</v>
      </c>
      <c r="C1915" s="1">
        <v>44159.576565277777</v>
      </c>
      <c r="D1915" s="1">
        <v>44182</v>
      </c>
      <c r="E1915" t="s">
        <v>133</v>
      </c>
      <c r="F1915" t="s">
        <v>136</v>
      </c>
      <c r="G1915" t="s">
        <v>135</v>
      </c>
      <c r="H1915" t="s">
        <v>136</v>
      </c>
      <c r="I1915" t="s">
        <v>24925</v>
      </c>
      <c r="K1915" t="s">
        <v>24926</v>
      </c>
      <c r="M1915" t="s">
        <v>8595</v>
      </c>
      <c r="N1915" t="s">
        <v>870</v>
      </c>
      <c r="O1915" s="4">
        <v>56339</v>
      </c>
      <c r="P1915" t="s">
        <v>140</v>
      </c>
      <c r="R1915">
        <v>16057382550</v>
      </c>
      <c r="T1915">
        <v>112120</v>
      </c>
      <c r="U1915" t="s">
        <v>23536</v>
      </c>
      <c r="V1915" t="s">
        <v>7914</v>
      </c>
      <c r="X1915" t="s">
        <v>6277</v>
      </c>
      <c r="Y1915" t="s">
        <v>24926</v>
      </c>
      <c r="AA1915" t="s">
        <v>8595</v>
      </c>
      <c r="AB1915" t="s">
        <v>870</v>
      </c>
      <c r="AC1915" s="4">
        <v>56339</v>
      </c>
      <c r="AD1915" t="s">
        <v>140</v>
      </c>
      <c r="AF1915">
        <v>16057382550</v>
      </c>
      <c r="AH1915" t="s">
        <v>24927</v>
      </c>
      <c r="AI1915" t="s">
        <v>168</v>
      </c>
      <c r="AJ1915" t="s">
        <v>1941</v>
      </c>
      <c r="AK1915" t="s">
        <v>1942</v>
      </c>
      <c r="AL1915" t="s">
        <v>1943</v>
      </c>
      <c r="AM1915" t="s">
        <v>1944</v>
      </c>
      <c r="AN1915" t="s">
        <v>1945</v>
      </c>
      <c r="AO1915" t="s">
        <v>1946</v>
      </c>
      <c r="AP1915" t="s">
        <v>374</v>
      </c>
      <c r="AQ1915" s="4">
        <v>78266</v>
      </c>
      <c r="AR1915" t="s">
        <v>140</v>
      </c>
      <c r="AT1915">
        <v>18305844555</v>
      </c>
      <c r="AV1915" t="s">
        <v>1947</v>
      </c>
      <c r="AW1915" t="s">
        <v>1948</v>
      </c>
      <c r="AZ1915" t="s">
        <v>334</v>
      </c>
      <c r="BA1915" t="s">
        <v>335</v>
      </c>
      <c r="BB1915" t="s">
        <v>136</v>
      </c>
      <c r="BC1915" t="s">
        <v>136</v>
      </c>
      <c r="BD1915" t="s">
        <v>148</v>
      </c>
      <c r="BE1915" t="s">
        <v>136</v>
      </c>
      <c r="BF1915" t="s">
        <v>136</v>
      </c>
      <c r="BG1915" t="s">
        <v>134</v>
      </c>
      <c r="BH1915" t="s">
        <v>136</v>
      </c>
      <c r="BN1915" t="s">
        <v>24928</v>
      </c>
      <c r="BO1915" t="s">
        <v>905</v>
      </c>
      <c r="BP1915">
        <v>8</v>
      </c>
      <c r="BQ1915">
        <v>8</v>
      </c>
      <c r="BR1915">
        <v>8</v>
      </c>
      <c r="BS1915" s="1">
        <v>44212</v>
      </c>
      <c r="BT1915" s="1">
        <v>44515</v>
      </c>
      <c r="BU1915" s="1">
        <v>44212</v>
      </c>
      <c r="BV1915" s="1">
        <v>44515</v>
      </c>
      <c r="BW1915" t="s">
        <v>136</v>
      </c>
      <c r="BX1915">
        <v>40</v>
      </c>
      <c r="BY1915">
        <v>0</v>
      </c>
      <c r="BZ1915">
        <v>8</v>
      </c>
      <c r="CA1915">
        <v>8</v>
      </c>
      <c r="CB1915">
        <v>8</v>
      </c>
      <c r="CC1915">
        <v>8</v>
      </c>
      <c r="CD1915">
        <v>8</v>
      </c>
      <c r="CE1915">
        <v>0</v>
      </c>
      <c r="CF1915" t="str">
        <f>"8:00 AM"</f>
        <v>8:00 AM</v>
      </c>
      <c r="CG1915" t="str">
        <f>"5:00 PM"</f>
        <v>5:00 PM</v>
      </c>
      <c r="CH1915" s="5">
        <v>14.4</v>
      </c>
      <c r="CI1915" t="s">
        <v>146</v>
      </c>
      <c r="CJ1915">
        <v>0</v>
      </c>
      <c r="CK1915" t="s">
        <v>148</v>
      </c>
      <c r="CL1915" t="s">
        <v>136</v>
      </c>
      <c r="CM1915" t="s">
        <v>312</v>
      </c>
      <c r="CN1915" t="s">
        <v>148</v>
      </c>
      <c r="CO1915" s="2" t="s">
        <v>1949</v>
      </c>
      <c r="CP1915" t="s">
        <v>149</v>
      </c>
      <c r="CQ1915">
        <v>3</v>
      </c>
      <c r="CR1915">
        <v>0</v>
      </c>
      <c r="CS1915" t="s">
        <v>136</v>
      </c>
      <c r="CT1915" t="s">
        <v>134</v>
      </c>
      <c r="CU1915" t="s">
        <v>136</v>
      </c>
      <c r="CV1915" t="s">
        <v>136</v>
      </c>
      <c r="CW1915" t="s">
        <v>136</v>
      </c>
      <c r="CY1915" t="s">
        <v>136</v>
      </c>
      <c r="CZ1915" t="s">
        <v>136</v>
      </c>
      <c r="DA1915" t="s">
        <v>136</v>
      </c>
      <c r="DB1915" t="s">
        <v>136</v>
      </c>
      <c r="DC1915" t="s">
        <v>136</v>
      </c>
      <c r="DD1915" t="s">
        <v>136</v>
      </c>
      <c r="DF1915" t="s">
        <v>1950</v>
      </c>
      <c r="DG1915" t="s">
        <v>24926</v>
      </c>
      <c r="DH1915" t="s">
        <v>8595</v>
      </c>
      <c r="DI1915" t="s">
        <v>870</v>
      </c>
      <c r="DJ1915" s="4">
        <v>56339</v>
      </c>
      <c r="DK1915" t="s">
        <v>1026</v>
      </c>
      <c r="DL1915" t="s">
        <v>136</v>
      </c>
      <c r="DM1915">
        <v>1</v>
      </c>
      <c r="DN1915" t="s">
        <v>24926</v>
      </c>
      <c r="DO1915" t="s">
        <v>8595</v>
      </c>
      <c r="DP1915" t="s">
        <v>870</v>
      </c>
      <c r="DQ1915" t="str">
        <f>"56339"</f>
        <v>56339</v>
      </c>
      <c r="DR1915" t="s">
        <v>1026</v>
      </c>
      <c r="DS1915" t="s">
        <v>7916</v>
      </c>
      <c r="DT1915">
        <v>1</v>
      </c>
      <c r="DU1915">
        <v>4</v>
      </c>
      <c r="DV1915" t="s">
        <v>134</v>
      </c>
      <c r="DW1915" t="s">
        <v>134</v>
      </c>
      <c r="DX1915" t="s">
        <v>134</v>
      </c>
      <c r="DY1915" t="s">
        <v>134</v>
      </c>
      <c r="DZ1915">
        <v>2</v>
      </c>
      <c r="EA1915" t="s">
        <v>136</v>
      </c>
      <c r="EC1915" s="5">
        <v>12.68</v>
      </c>
      <c r="ED1915" s="5">
        <v>55</v>
      </c>
      <c r="EE1915">
        <v>16052143650</v>
      </c>
      <c r="EF1915" t="s">
        <v>24927</v>
      </c>
      <c r="EG1915" t="s">
        <v>148</v>
      </c>
      <c r="EH1915">
        <v>0</v>
      </c>
    </row>
    <row r="1916" spans="1:138" ht="15" customHeight="1" x14ac:dyDescent="0.35">
      <c r="A1916" t="s">
        <v>27584</v>
      </c>
      <c r="B1916" t="s">
        <v>157</v>
      </c>
      <c r="C1916" s="1">
        <v>44167.529906018521</v>
      </c>
      <c r="D1916" s="1">
        <v>44182</v>
      </c>
      <c r="E1916" t="s">
        <v>1202</v>
      </c>
      <c r="F1916" t="s">
        <v>136</v>
      </c>
      <c r="G1916" t="s">
        <v>135</v>
      </c>
      <c r="H1916" t="s">
        <v>136</v>
      </c>
      <c r="I1916" t="s">
        <v>11077</v>
      </c>
      <c r="K1916" t="s">
        <v>11078</v>
      </c>
      <c r="L1916" t="s">
        <v>4046</v>
      </c>
      <c r="M1916" t="s">
        <v>11079</v>
      </c>
      <c r="N1916" t="s">
        <v>925</v>
      </c>
      <c r="O1916" s="4">
        <v>83443</v>
      </c>
      <c r="P1916" t="s">
        <v>140</v>
      </c>
      <c r="R1916">
        <v>12085385172</v>
      </c>
      <c r="T1916">
        <v>1119</v>
      </c>
      <c r="U1916" t="s">
        <v>5269</v>
      </c>
      <c r="V1916" t="s">
        <v>11080</v>
      </c>
      <c r="W1916" t="s">
        <v>509</v>
      </c>
      <c r="X1916" t="s">
        <v>990</v>
      </c>
      <c r="Y1916" t="s">
        <v>11078</v>
      </c>
      <c r="Z1916" t="s">
        <v>4046</v>
      </c>
      <c r="AA1916" t="s">
        <v>11079</v>
      </c>
      <c r="AB1916" t="s">
        <v>925</v>
      </c>
      <c r="AC1916" s="4">
        <v>83443</v>
      </c>
      <c r="AD1916" t="s">
        <v>140</v>
      </c>
      <c r="AF1916">
        <v>12085385172</v>
      </c>
      <c r="AH1916" t="s">
        <v>11081</v>
      </c>
      <c r="AI1916" t="s">
        <v>168</v>
      </c>
      <c r="AJ1916" t="s">
        <v>930</v>
      </c>
      <c r="AK1916" t="s">
        <v>931</v>
      </c>
      <c r="AL1916" t="s">
        <v>932</v>
      </c>
      <c r="AM1916" t="s">
        <v>933</v>
      </c>
      <c r="AO1916" t="s">
        <v>934</v>
      </c>
      <c r="AP1916" t="s">
        <v>925</v>
      </c>
      <c r="AQ1916" s="4">
        <v>83336</v>
      </c>
      <c r="AR1916" t="s">
        <v>140</v>
      </c>
      <c r="AT1916">
        <v>12084369737</v>
      </c>
      <c r="AV1916" t="s">
        <v>935</v>
      </c>
      <c r="AW1916" t="s">
        <v>936</v>
      </c>
      <c r="AZ1916" t="s">
        <v>334</v>
      </c>
      <c r="BA1916" t="s">
        <v>335</v>
      </c>
      <c r="BB1916" t="s">
        <v>136</v>
      </c>
      <c r="BC1916" t="s">
        <v>136</v>
      </c>
      <c r="BD1916" t="s">
        <v>148</v>
      </c>
      <c r="BE1916" t="s">
        <v>136</v>
      </c>
      <c r="BF1916" t="s">
        <v>136</v>
      </c>
      <c r="BG1916" t="s">
        <v>134</v>
      </c>
      <c r="BH1916" t="s">
        <v>134</v>
      </c>
      <c r="BI1916" t="s">
        <v>1152</v>
      </c>
      <c r="BJ1916" t="s">
        <v>1153</v>
      </c>
      <c r="BK1916" t="s">
        <v>504</v>
      </c>
      <c r="BL1916" t="s">
        <v>940</v>
      </c>
      <c r="BM1916" t="s">
        <v>941</v>
      </c>
      <c r="BN1916" t="s">
        <v>27585</v>
      </c>
      <c r="BO1916" t="s">
        <v>27586</v>
      </c>
      <c r="BP1916">
        <v>3</v>
      </c>
      <c r="BQ1916">
        <v>3</v>
      </c>
      <c r="BR1916">
        <v>3</v>
      </c>
      <c r="BS1916" s="1">
        <v>44221</v>
      </c>
      <c r="BT1916" s="1">
        <v>44377</v>
      </c>
      <c r="BU1916" s="1">
        <v>44221</v>
      </c>
      <c r="BV1916" s="1">
        <v>44377</v>
      </c>
      <c r="BW1916" t="s">
        <v>136</v>
      </c>
      <c r="BX1916">
        <v>48</v>
      </c>
      <c r="BY1916">
        <v>0</v>
      </c>
      <c r="BZ1916">
        <v>8</v>
      </c>
      <c r="CA1916">
        <v>8</v>
      </c>
      <c r="CB1916">
        <v>8</v>
      </c>
      <c r="CC1916">
        <v>8</v>
      </c>
      <c r="CD1916">
        <v>8</v>
      </c>
      <c r="CE1916">
        <v>8</v>
      </c>
      <c r="CF1916" t="str">
        <f>"7:00 AM"</f>
        <v>7:00 AM</v>
      </c>
      <c r="CG1916" t="str">
        <f>"7:00 PM"</f>
        <v>7:00 PM</v>
      </c>
      <c r="CH1916" s="5">
        <v>13.62</v>
      </c>
      <c r="CI1916" t="s">
        <v>146</v>
      </c>
      <c r="CJ1916">
        <v>0</v>
      </c>
      <c r="CK1916" t="s">
        <v>944</v>
      </c>
      <c r="CL1916" t="s">
        <v>136</v>
      </c>
      <c r="CM1916" t="s">
        <v>312</v>
      </c>
      <c r="CN1916" t="s">
        <v>148</v>
      </c>
      <c r="CO1916" t="s">
        <v>11083</v>
      </c>
      <c r="CP1916" t="s">
        <v>149</v>
      </c>
      <c r="CQ1916">
        <v>0</v>
      </c>
      <c r="CR1916">
        <v>0</v>
      </c>
      <c r="CS1916" t="s">
        <v>134</v>
      </c>
      <c r="CT1916" t="s">
        <v>136</v>
      </c>
      <c r="CU1916" t="s">
        <v>136</v>
      </c>
      <c r="CV1916" t="s">
        <v>134</v>
      </c>
      <c r="CW1916" t="s">
        <v>134</v>
      </c>
      <c r="CX1916">
        <v>100</v>
      </c>
      <c r="CY1916" t="s">
        <v>134</v>
      </c>
      <c r="CZ1916" t="s">
        <v>136</v>
      </c>
      <c r="DA1916" t="s">
        <v>136</v>
      </c>
      <c r="DB1916" t="s">
        <v>136</v>
      </c>
      <c r="DC1916" t="s">
        <v>136</v>
      </c>
      <c r="DD1916" t="s">
        <v>136</v>
      </c>
      <c r="DF1916" t="s">
        <v>27587</v>
      </c>
      <c r="DG1916" t="s">
        <v>11084</v>
      </c>
      <c r="DH1916" t="s">
        <v>11085</v>
      </c>
      <c r="DI1916" t="s">
        <v>925</v>
      </c>
      <c r="DJ1916" s="4">
        <v>83221</v>
      </c>
      <c r="DK1916" t="s">
        <v>10268</v>
      </c>
      <c r="DL1916" t="s">
        <v>134</v>
      </c>
      <c r="DM1916">
        <v>3</v>
      </c>
      <c r="DN1916" t="s">
        <v>11086</v>
      </c>
      <c r="DO1916" t="s">
        <v>11079</v>
      </c>
      <c r="DP1916" t="s">
        <v>925</v>
      </c>
      <c r="DQ1916" t="str">
        <f>"83443"</f>
        <v>83443</v>
      </c>
      <c r="DR1916" t="s">
        <v>3414</v>
      </c>
      <c r="DS1916" t="s">
        <v>296</v>
      </c>
      <c r="DT1916">
        <v>1</v>
      </c>
      <c r="DU1916">
        <v>12</v>
      </c>
      <c r="DV1916" t="s">
        <v>136</v>
      </c>
      <c r="DW1916" t="s">
        <v>136</v>
      </c>
      <c r="DX1916" t="s">
        <v>134</v>
      </c>
      <c r="DY1916" t="s">
        <v>134</v>
      </c>
      <c r="DZ1916">
        <v>4</v>
      </c>
      <c r="EA1916" t="s">
        <v>134</v>
      </c>
      <c r="EB1916" s="5">
        <v>12.68</v>
      </c>
      <c r="EC1916" s="5">
        <v>12.68</v>
      </c>
      <c r="ED1916" s="5">
        <v>55</v>
      </c>
      <c r="EE1916" t="s">
        <v>148</v>
      </c>
      <c r="EF1916" t="s">
        <v>953</v>
      </c>
      <c r="EG1916" t="s">
        <v>954</v>
      </c>
      <c r="EH1916">
        <v>0</v>
      </c>
    </row>
    <row r="1917" spans="1:138" ht="15" customHeight="1" x14ac:dyDescent="0.35">
      <c r="A1917" t="s">
        <v>18954</v>
      </c>
      <c r="B1917" t="s">
        <v>157</v>
      </c>
      <c r="C1917" s="1">
        <v>44159.723789351854</v>
      </c>
      <c r="D1917" s="1">
        <v>44182</v>
      </c>
      <c r="E1917" t="s">
        <v>133</v>
      </c>
      <c r="F1917" t="s">
        <v>136</v>
      </c>
      <c r="G1917" t="s">
        <v>135</v>
      </c>
      <c r="H1917" t="s">
        <v>136</v>
      </c>
      <c r="I1917" t="s">
        <v>10399</v>
      </c>
      <c r="K1917" t="s">
        <v>10400</v>
      </c>
      <c r="L1917" t="s">
        <v>10401</v>
      </c>
      <c r="M1917" t="s">
        <v>10402</v>
      </c>
      <c r="N1917" t="s">
        <v>995</v>
      </c>
      <c r="O1917" s="4">
        <v>72040</v>
      </c>
      <c r="P1917" t="s">
        <v>140</v>
      </c>
      <c r="R1917">
        <v>18702565333</v>
      </c>
      <c r="T1917">
        <v>111191</v>
      </c>
      <c r="U1917" t="s">
        <v>10403</v>
      </c>
      <c r="V1917" t="s">
        <v>5406</v>
      </c>
      <c r="X1917" t="s">
        <v>429</v>
      </c>
      <c r="Y1917" t="s">
        <v>10400</v>
      </c>
      <c r="Z1917" t="s">
        <v>10401</v>
      </c>
      <c r="AA1917" t="s">
        <v>10402</v>
      </c>
      <c r="AB1917" t="s">
        <v>995</v>
      </c>
      <c r="AC1917" s="4">
        <v>72040</v>
      </c>
      <c r="AD1917" t="s">
        <v>140</v>
      </c>
      <c r="AF1917">
        <v>18702565333</v>
      </c>
      <c r="AH1917" t="s">
        <v>148</v>
      </c>
      <c r="AI1917" t="s">
        <v>168</v>
      </c>
      <c r="AJ1917" t="s">
        <v>456</v>
      </c>
      <c r="AK1917" t="s">
        <v>457</v>
      </c>
      <c r="AM1917" t="s">
        <v>458</v>
      </c>
      <c r="AO1917" t="s">
        <v>459</v>
      </c>
      <c r="AP1917" t="s">
        <v>460</v>
      </c>
      <c r="AQ1917" s="4">
        <v>73737</v>
      </c>
      <c r="AR1917" t="s">
        <v>140</v>
      </c>
      <c r="AT1917">
        <v>15802274747</v>
      </c>
      <c r="AV1917" t="s">
        <v>461</v>
      </c>
      <c r="AW1917" t="s">
        <v>462</v>
      </c>
      <c r="AZ1917" t="s">
        <v>288</v>
      </c>
      <c r="BA1917" t="s">
        <v>289</v>
      </c>
      <c r="BB1917" t="s">
        <v>136</v>
      </c>
      <c r="BC1917" t="s">
        <v>136</v>
      </c>
      <c r="BD1917" t="s">
        <v>148</v>
      </c>
      <c r="BE1917" t="s">
        <v>136</v>
      </c>
      <c r="BF1917" t="s">
        <v>136</v>
      </c>
      <c r="BG1917" t="s">
        <v>134</v>
      </c>
      <c r="BH1917" t="s">
        <v>136</v>
      </c>
      <c r="BN1917" t="s">
        <v>18955</v>
      </c>
      <c r="BO1917" t="s">
        <v>1043</v>
      </c>
      <c r="BP1917">
        <v>5</v>
      </c>
      <c r="BQ1917">
        <v>5</v>
      </c>
      <c r="BR1917">
        <v>5</v>
      </c>
      <c r="BS1917" s="1">
        <v>44226</v>
      </c>
      <c r="BT1917" s="1">
        <v>44530</v>
      </c>
      <c r="BU1917" s="1">
        <v>44226</v>
      </c>
      <c r="BV1917" s="1">
        <v>44530</v>
      </c>
      <c r="BW1917" t="s">
        <v>136</v>
      </c>
      <c r="BX1917">
        <v>40</v>
      </c>
      <c r="BY1917">
        <v>0</v>
      </c>
      <c r="BZ1917">
        <v>7</v>
      </c>
      <c r="CA1917">
        <v>7</v>
      </c>
      <c r="CB1917">
        <v>7</v>
      </c>
      <c r="CC1917">
        <v>7</v>
      </c>
      <c r="CD1917">
        <v>7</v>
      </c>
      <c r="CE1917">
        <v>5</v>
      </c>
      <c r="CF1917" t="str">
        <f>"9:00 AM"</f>
        <v>9:00 AM</v>
      </c>
      <c r="CG1917" t="str">
        <f>"5:00 PM"</f>
        <v>5:00 PM</v>
      </c>
      <c r="CH1917" s="5">
        <v>11.83</v>
      </c>
      <c r="CI1917" t="s">
        <v>146</v>
      </c>
      <c r="CL1917" t="s">
        <v>136</v>
      </c>
      <c r="CM1917" t="s">
        <v>312</v>
      </c>
      <c r="CN1917" t="s">
        <v>148</v>
      </c>
      <c r="CO1917" t="s">
        <v>465</v>
      </c>
      <c r="CP1917" t="s">
        <v>149</v>
      </c>
      <c r="CQ1917">
        <v>3</v>
      </c>
      <c r="CR1917">
        <v>0</v>
      </c>
      <c r="CS1917" t="s">
        <v>136</v>
      </c>
      <c r="CT1917" t="s">
        <v>134</v>
      </c>
      <c r="CU1917" t="s">
        <v>136</v>
      </c>
      <c r="CV1917" t="s">
        <v>134</v>
      </c>
      <c r="CW1917" t="s">
        <v>134</v>
      </c>
      <c r="CX1917">
        <v>75</v>
      </c>
      <c r="CY1917" t="s">
        <v>134</v>
      </c>
      <c r="CZ1917" t="s">
        <v>134</v>
      </c>
      <c r="DA1917" t="s">
        <v>134</v>
      </c>
      <c r="DB1917" t="s">
        <v>136</v>
      </c>
      <c r="DC1917" t="s">
        <v>134</v>
      </c>
      <c r="DD1917" t="s">
        <v>136</v>
      </c>
      <c r="DF1917" t="s">
        <v>466</v>
      </c>
      <c r="DG1917" t="s">
        <v>10406</v>
      </c>
      <c r="DH1917" t="s">
        <v>10402</v>
      </c>
      <c r="DI1917" t="s">
        <v>995</v>
      </c>
      <c r="DJ1917" s="4">
        <v>72040</v>
      </c>
      <c r="DK1917" t="s">
        <v>5589</v>
      </c>
      <c r="DL1917" t="s">
        <v>136</v>
      </c>
      <c r="DM1917">
        <v>1</v>
      </c>
      <c r="DN1917" t="s">
        <v>10406</v>
      </c>
      <c r="DO1917" t="s">
        <v>10402</v>
      </c>
      <c r="DP1917" t="s">
        <v>995</v>
      </c>
      <c r="DQ1917" t="str">
        <f>"72040"</f>
        <v>72040</v>
      </c>
      <c r="DR1917" t="s">
        <v>5589</v>
      </c>
      <c r="DS1917" t="s">
        <v>551</v>
      </c>
      <c r="DT1917">
        <v>1</v>
      </c>
      <c r="DU1917">
        <v>6</v>
      </c>
      <c r="DV1917" t="s">
        <v>134</v>
      </c>
      <c r="DW1917" t="s">
        <v>134</v>
      </c>
      <c r="DX1917" t="s">
        <v>134</v>
      </c>
      <c r="DY1917" t="s">
        <v>136</v>
      </c>
      <c r="DZ1917">
        <v>1</v>
      </c>
      <c r="EA1917" t="s">
        <v>136</v>
      </c>
      <c r="EC1917" s="5">
        <v>12.68</v>
      </c>
      <c r="ED1917" s="5">
        <v>55</v>
      </c>
      <c r="EE1917">
        <v>18702565333</v>
      </c>
      <c r="EF1917" t="s">
        <v>10407</v>
      </c>
      <c r="EG1917" t="s">
        <v>148</v>
      </c>
      <c r="EH1917">
        <v>0</v>
      </c>
    </row>
    <row r="1918" spans="1:138" ht="15" customHeight="1" x14ac:dyDescent="0.35">
      <c r="A1918" t="s">
        <v>24582</v>
      </c>
      <c r="B1918" t="s">
        <v>157</v>
      </c>
      <c r="C1918" s="1">
        <v>44152.601658680556</v>
      </c>
      <c r="D1918" s="1">
        <v>44182</v>
      </c>
      <c r="E1918" t="s">
        <v>133</v>
      </c>
      <c r="F1918" t="s">
        <v>136</v>
      </c>
      <c r="G1918" t="s">
        <v>135</v>
      </c>
      <c r="H1918" t="s">
        <v>136</v>
      </c>
      <c r="I1918" t="s">
        <v>2611</v>
      </c>
      <c r="K1918" t="s">
        <v>2612</v>
      </c>
      <c r="L1918" t="s">
        <v>148</v>
      </c>
      <c r="M1918" t="s">
        <v>2613</v>
      </c>
      <c r="N1918" t="s">
        <v>960</v>
      </c>
      <c r="O1918" s="4">
        <v>36089</v>
      </c>
      <c r="P1918" t="s">
        <v>140</v>
      </c>
      <c r="R1918">
        <v>13347380039</v>
      </c>
      <c r="T1918">
        <v>424</v>
      </c>
      <c r="U1918" t="s">
        <v>24583</v>
      </c>
      <c r="V1918" t="s">
        <v>9124</v>
      </c>
      <c r="X1918" t="s">
        <v>2616</v>
      </c>
      <c r="Y1918" t="s">
        <v>24584</v>
      </c>
      <c r="AA1918" t="s">
        <v>24585</v>
      </c>
      <c r="AB1918" t="s">
        <v>1041</v>
      </c>
      <c r="AC1918" s="4">
        <v>63431</v>
      </c>
      <c r="AD1918" t="s">
        <v>140</v>
      </c>
      <c r="AE1918" t="s">
        <v>841</v>
      </c>
      <c r="AF1918">
        <v>16606999068</v>
      </c>
      <c r="AH1918" t="s">
        <v>24586</v>
      </c>
      <c r="AI1918" t="s">
        <v>168</v>
      </c>
      <c r="AJ1918" t="s">
        <v>2151</v>
      </c>
      <c r="AK1918" t="s">
        <v>2152</v>
      </c>
      <c r="AL1918" t="s">
        <v>509</v>
      </c>
      <c r="AM1918" t="s">
        <v>846</v>
      </c>
      <c r="AO1918" t="s">
        <v>847</v>
      </c>
      <c r="AP1918" t="s">
        <v>161</v>
      </c>
      <c r="AQ1918" s="4">
        <v>31636</v>
      </c>
      <c r="AR1918" t="s">
        <v>140</v>
      </c>
      <c r="AT1918">
        <v>12295596879</v>
      </c>
      <c r="AV1918" t="s">
        <v>2153</v>
      </c>
      <c r="AW1918" t="s">
        <v>849</v>
      </c>
      <c r="AZ1918" t="s">
        <v>144</v>
      </c>
      <c r="BA1918" t="s">
        <v>145</v>
      </c>
      <c r="BB1918" t="s">
        <v>136</v>
      </c>
      <c r="BC1918" t="s">
        <v>136</v>
      </c>
      <c r="BD1918" t="s">
        <v>148</v>
      </c>
      <c r="BE1918" t="s">
        <v>136</v>
      </c>
      <c r="BF1918" t="s">
        <v>136</v>
      </c>
      <c r="BG1918" t="s">
        <v>134</v>
      </c>
      <c r="BH1918" t="s">
        <v>136</v>
      </c>
      <c r="BI1918" t="s">
        <v>4627</v>
      </c>
      <c r="BJ1918" t="s">
        <v>4628</v>
      </c>
      <c r="BL1918" t="s">
        <v>849</v>
      </c>
      <c r="BM1918" t="s">
        <v>2153</v>
      </c>
      <c r="BN1918" t="s">
        <v>24587</v>
      </c>
      <c r="BO1918" t="s">
        <v>2620</v>
      </c>
      <c r="BP1918">
        <v>12</v>
      </c>
      <c r="BQ1918">
        <v>10</v>
      </c>
      <c r="BR1918">
        <v>10</v>
      </c>
      <c r="BS1918" s="1">
        <v>44225</v>
      </c>
      <c r="BT1918" s="1">
        <v>44379</v>
      </c>
      <c r="BU1918" s="1">
        <v>44225</v>
      </c>
      <c r="BV1918" s="1">
        <v>44379</v>
      </c>
      <c r="BW1918" t="s">
        <v>136</v>
      </c>
      <c r="BX1918">
        <v>40</v>
      </c>
      <c r="BY1918">
        <v>0</v>
      </c>
      <c r="BZ1918">
        <v>7</v>
      </c>
      <c r="CA1918">
        <v>7</v>
      </c>
      <c r="CB1918">
        <v>7</v>
      </c>
      <c r="CC1918">
        <v>7</v>
      </c>
      <c r="CD1918">
        <v>7</v>
      </c>
      <c r="CE1918">
        <v>5</v>
      </c>
      <c r="CF1918" t="str">
        <f>"7:00 AM"</f>
        <v>7:00 AM</v>
      </c>
      <c r="CG1918" t="str">
        <f>"3:00 PM"</f>
        <v>3:00 PM</v>
      </c>
      <c r="CH1918" s="5">
        <v>14.58</v>
      </c>
      <c r="CI1918" t="s">
        <v>146</v>
      </c>
      <c r="CL1918" t="s">
        <v>136</v>
      </c>
      <c r="CM1918" t="s">
        <v>147</v>
      </c>
      <c r="CN1918" t="s">
        <v>148</v>
      </c>
      <c r="CO1918" t="s">
        <v>854</v>
      </c>
      <c r="CP1918" t="s">
        <v>149</v>
      </c>
      <c r="CQ1918">
        <v>3</v>
      </c>
      <c r="CR1918">
        <v>0</v>
      </c>
      <c r="CS1918" t="s">
        <v>136</v>
      </c>
      <c r="CT1918" t="s">
        <v>136</v>
      </c>
      <c r="CU1918" t="s">
        <v>136</v>
      </c>
      <c r="CV1918" t="s">
        <v>134</v>
      </c>
      <c r="CW1918" t="s">
        <v>134</v>
      </c>
      <c r="CX1918">
        <v>50</v>
      </c>
      <c r="CY1918" t="s">
        <v>134</v>
      </c>
      <c r="CZ1918" t="s">
        <v>134</v>
      </c>
      <c r="DA1918" t="s">
        <v>134</v>
      </c>
      <c r="DB1918" t="s">
        <v>134</v>
      </c>
      <c r="DC1918" t="s">
        <v>134</v>
      </c>
      <c r="DD1918" t="s">
        <v>136</v>
      </c>
      <c r="DF1918" t="s">
        <v>24588</v>
      </c>
      <c r="DG1918" t="s">
        <v>24584</v>
      </c>
      <c r="DH1918" t="s">
        <v>24585</v>
      </c>
      <c r="DI1918" t="s">
        <v>1041</v>
      </c>
      <c r="DJ1918" s="4">
        <v>63431</v>
      </c>
      <c r="DK1918" t="s">
        <v>294</v>
      </c>
      <c r="DL1918" t="s">
        <v>136</v>
      </c>
      <c r="DM1918">
        <v>1</v>
      </c>
      <c r="DN1918" t="s">
        <v>24584</v>
      </c>
      <c r="DO1918" t="s">
        <v>24585</v>
      </c>
      <c r="DP1918" t="s">
        <v>1041</v>
      </c>
      <c r="DQ1918" t="str">
        <f>"63431"</f>
        <v>63431</v>
      </c>
      <c r="DR1918" t="s">
        <v>294</v>
      </c>
      <c r="DS1918" t="s">
        <v>919</v>
      </c>
      <c r="DT1918">
        <v>1</v>
      </c>
      <c r="DU1918">
        <v>15</v>
      </c>
      <c r="DV1918" t="s">
        <v>134</v>
      </c>
      <c r="DW1918" t="s">
        <v>134</v>
      </c>
      <c r="DX1918" t="s">
        <v>134</v>
      </c>
      <c r="DY1918" t="s">
        <v>136</v>
      </c>
      <c r="DZ1918">
        <v>1</v>
      </c>
      <c r="EA1918" t="s">
        <v>134</v>
      </c>
      <c r="EB1918" s="5">
        <v>12.68</v>
      </c>
      <c r="EC1918" s="5">
        <v>12.68</v>
      </c>
      <c r="ED1918" s="5">
        <v>55</v>
      </c>
      <c r="EE1918" t="s">
        <v>148</v>
      </c>
      <c r="EF1918" t="s">
        <v>24586</v>
      </c>
      <c r="EG1918" t="s">
        <v>2816</v>
      </c>
      <c r="EH1918">
        <v>0</v>
      </c>
    </row>
    <row r="1919" spans="1:138" ht="15" customHeight="1" x14ac:dyDescent="0.35">
      <c r="A1919" t="s">
        <v>11922</v>
      </c>
      <c r="B1919" t="s">
        <v>157</v>
      </c>
      <c r="C1919" s="1">
        <v>44159.749582523145</v>
      </c>
      <c r="D1919" s="1">
        <v>44182</v>
      </c>
      <c r="E1919" t="s">
        <v>133</v>
      </c>
      <c r="F1919" t="s">
        <v>136</v>
      </c>
      <c r="G1919" t="s">
        <v>135</v>
      </c>
      <c r="H1919" t="s">
        <v>136</v>
      </c>
      <c r="I1919" t="s">
        <v>11923</v>
      </c>
      <c r="K1919" t="s">
        <v>11924</v>
      </c>
      <c r="L1919" t="s">
        <v>11925</v>
      </c>
      <c r="M1919" t="s">
        <v>11926</v>
      </c>
      <c r="N1919" t="s">
        <v>995</v>
      </c>
      <c r="O1919" s="4">
        <v>72353</v>
      </c>
      <c r="P1919" t="s">
        <v>140</v>
      </c>
      <c r="R1919">
        <v>18708166105</v>
      </c>
      <c r="T1919">
        <v>111191</v>
      </c>
      <c r="U1919" t="s">
        <v>1689</v>
      </c>
      <c r="V1919" t="s">
        <v>11927</v>
      </c>
      <c r="X1919" t="s">
        <v>164</v>
      </c>
      <c r="Y1919" t="s">
        <v>11924</v>
      </c>
      <c r="Z1919" t="s">
        <v>11928</v>
      </c>
      <c r="AA1919" t="s">
        <v>11926</v>
      </c>
      <c r="AB1919" t="s">
        <v>995</v>
      </c>
      <c r="AC1919" s="4">
        <v>72353</v>
      </c>
      <c r="AD1919" t="s">
        <v>140</v>
      </c>
      <c r="AF1919">
        <v>18708166105</v>
      </c>
      <c r="AH1919" t="s">
        <v>148</v>
      </c>
      <c r="AI1919" t="s">
        <v>168</v>
      </c>
      <c r="AJ1919" t="s">
        <v>456</v>
      </c>
      <c r="AK1919" t="s">
        <v>457</v>
      </c>
      <c r="AM1919" t="s">
        <v>458</v>
      </c>
      <c r="AO1919" t="s">
        <v>459</v>
      </c>
      <c r="AP1919" t="s">
        <v>460</v>
      </c>
      <c r="AQ1919" s="4">
        <v>73737</v>
      </c>
      <c r="AR1919" t="s">
        <v>140</v>
      </c>
      <c r="AT1919">
        <v>15802274747</v>
      </c>
      <c r="AV1919" t="s">
        <v>461</v>
      </c>
      <c r="AW1919" t="s">
        <v>462</v>
      </c>
      <c r="AZ1919" t="s">
        <v>288</v>
      </c>
      <c r="BA1919" t="s">
        <v>289</v>
      </c>
      <c r="BB1919" t="s">
        <v>136</v>
      </c>
      <c r="BC1919" t="s">
        <v>136</v>
      </c>
      <c r="BD1919" t="s">
        <v>148</v>
      </c>
      <c r="BE1919" t="s">
        <v>136</v>
      </c>
      <c r="BF1919" t="s">
        <v>136</v>
      </c>
      <c r="BG1919" t="s">
        <v>134</v>
      </c>
      <c r="BH1919" t="s">
        <v>136</v>
      </c>
      <c r="BN1919" t="s">
        <v>11929</v>
      </c>
      <c r="BO1919" t="s">
        <v>1043</v>
      </c>
      <c r="BP1919">
        <v>7</v>
      </c>
      <c r="BQ1919">
        <v>7</v>
      </c>
      <c r="BR1919">
        <v>7</v>
      </c>
      <c r="BS1919" s="1">
        <v>44226</v>
      </c>
      <c r="BT1919" s="1">
        <v>44529</v>
      </c>
      <c r="BU1919" s="1">
        <v>44226</v>
      </c>
      <c r="BV1919" s="1">
        <v>44529</v>
      </c>
      <c r="BW1919" t="s">
        <v>136</v>
      </c>
      <c r="BX1919">
        <v>48</v>
      </c>
      <c r="BY1919">
        <v>0</v>
      </c>
      <c r="BZ1919">
        <v>8</v>
      </c>
      <c r="CA1919">
        <v>8</v>
      </c>
      <c r="CB1919">
        <v>8</v>
      </c>
      <c r="CC1919">
        <v>8</v>
      </c>
      <c r="CD1919">
        <v>8</v>
      </c>
      <c r="CE1919">
        <v>8</v>
      </c>
      <c r="CF1919" t="str">
        <f>"8:00 AM"</f>
        <v>8:00 AM</v>
      </c>
      <c r="CG1919" t="str">
        <f>"5:00 PM"</f>
        <v>5:00 PM</v>
      </c>
      <c r="CH1919" s="5">
        <v>11.83</v>
      </c>
      <c r="CI1919" t="s">
        <v>146</v>
      </c>
      <c r="CL1919" t="s">
        <v>136</v>
      </c>
      <c r="CM1919" t="s">
        <v>147</v>
      </c>
      <c r="CN1919" t="s">
        <v>148</v>
      </c>
      <c r="CO1919" t="s">
        <v>465</v>
      </c>
      <c r="CP1919" t="s">
        <v>149</v>
      </c>
      <c r="CQ1919">
        <v>3</v>
      </c>
      <c r="CR1919">
        <v>0</v>
      </c>
      <c r="CS1919" t="s">
        <v>136</v>
      </c>
      <c r="CT1919" t="s">
        <v>134</v>
      </c>
      <c r="CU1919" t="s">
        <v>136</v>
      </c>
      <c r="CV1919" t="s">
        <v>134</v>
      </c>
      <c r="CW1919" t="s">
        <v>134</v>
      </c>
      <c r="CX1919">
        <v>75</v>
      </c>
      <c r="CY1919" t="s">
        <v>134</v>
      </c>
      <c r="CZ1919" t="s">
        <v>134</v>
      </c>
      <c r="DA1919" t="s">
        <v>134</v>
      </c>
      <c r="DB1919" t="s">
        <v>136</v>
      </c>
      <c r="DC1919" t="s">
        <v>134</v>
      </c>
      <c r="DD1919" t="s">
        <v>136</v>
      </c>
      <c r="DF1919" t="s">
        <v>466</v>
      </c>
      <c r="DG1919" t="s">
        <v>11930</v>
      </c>
      <c r="DH1919" t="s">
        <v>11931</v>
      </c>
      <c r="DI1919" t="s">
        <v>995</v>
      </c>
      <c r="DJ1919" s="4">
        <v>72328</v>
      </c>
      <c r="DK1919" t="s">
        <v>4035</v>
      </c>
      <c r="DL1919" t="s">
        <v>136</v>
      </c>
      <c r="DM1919">
        <v>1</v>
      </c>
      <c r="DN1919" t="s">
        <v>11932</v>
      </c>
      <c r="DO1919" t="s">
        <v>11926</v>
      </c>
      <c r="DP1919" t="s">
        <v>995</v>
      </c>
      <c r="DQ1919" t="str">
        <f>"72353"</f>
        <v>72353</v>
      </c>
      <c r="DR1919" t="s">
        <v>4035</v>
      </c>
      <c r="DS1919" t="s">
        <v>296</v>
      </c>
      <c r="DT1919">
        <v>2</v>
      </c>
      <c r="DU1919">
        <v>7</v>
      </c>
      <c r="DV1919" t="s">
        <v>134</v>
      </c>
      <c r="DW1919" t="s">
        <v>134</v>
      </c>
      <c r="DX1919" t="s">
        <v>134</v>
      </c>
      <c r="DY1919" t="s">
        <v>136</v>
      </c>
      <c r="DZ1919">
        <v>1</v>
      </c>
      <c r="EA1919" t="s">
        <v>136</v>
      </c>
      <c r="EC1919" s="5">
        <v>12.68</v>
      </c>
      <c r="ED1919" s="5">
        <v>55</v>
      </c>
      <c r="EE1919">
        <v>18708166105</v>
      </c>
      <c r="EF1919" t="s">
        <v>11933</v>
      </c>
      <c r="EG1919" t="s">
        <v>148</v>
      </c>
      <c r="EH1919">
        <v>0</v>
      </c>
    </row>
    <row r="1920" spans="1:138" ht="15" customHeight="1" x14ac:dyDescent="0.35">
      <c r="A1920" t="s">
        <v>26562</v>
      </c>
      <c r="B1920" t="s">
        <v>157</v>
      </c>
      <c r="C1920" s="1">
        <v>44154.728388657408</v>
      </c>
      <c r="D1920" s="1">
        <v>44182</v>
      </c>
      <c r="E1920" t="s">
        <v>1298</v>
      </c>
      <c r="F1920" t="s">
        <v>136</v>
      </c>
      <c r="G1920" t="s">
        <v>135</v>
      </c>
      <c r="H1920" t="s">
        <v>136</v>
      </c>
      <c r="I1920" t="s">
        <v>26563</v>
      </c>
      <c r="K1920" t="s">
        <v>26564</v>
      </c>
      <c r="M1920" t="s">
        <v>26565</v>
      </c>
      <c r="N1920" t="s">
        <v>1114</v>
      </c>
      <c r="O1920" s="4">
        <v>98802</v>
      </c>
      <c r="P1920" t="s">
        <v>140</v>
      </c>
      <c r="R1920">
        <v>15096707684</v>
      </c>
      <c r="T1920">
        <v>111</v>
      </c>
      <c r="U1920" t="s">
        <v>1166</v>
      </c>
      <c r="V1920" t="s">
        <v>15164</v>
      </c>
      <c r="X1920" t="s">
        <v>26566</v>
      </c>
      <c r="Y1920" t="s">
        <v>26564</v>
      </c>
      <c r="AA1920" t="s">
        <v>26565</v>
      </c>
      <c r="AB1920" t="s">
        <v>1114</v>
      </c>
      <c r="AC1920" s="4">
        <v>98802</v>
      </c>
      <c r="AD1920" t="s">
        <v>140</v>
      </c>
      <c r="AF1920">
        <v>15096707684</v>
      </c>
      <c r="AH1920" t="s">
        <v>8846</v>
      </c>
      <c r="AI1920" t="s">
        <v>168</v>
      </c>
      <c r="AJ1920" t="s">
        <v>8847</v>
      </c>
      <c r="AK1920" t="s">
        <v>8848</v>
      </c>
      <c r="AM1920" t="s">
        <v>26567</v>
      </c>
      <c r="AN1920" t="s">
        <v>1121</v>
      </c>
      <c r="AO1920" t="s">
        <v>1122</v>
      </c>
      <c r="AP1920" t="s">
        <v>2818</v>
      </c>
      <c r="AQ1920" s="4">
        <v>98516</v>
      </c>
      <c r="AR1920" t="s">
        <v>140</v>
      </c>
      <c r="AT1920">
        <v>13605220593</v>
      </c>
      <c r="AV1920" t="s">
        <v>8850</v>
      </c>
      <c r="AW1920" t="s">
        <v>3696</v>
      </c>
      <c r="AZ1920" t="s">
        <v>175</v>
      </c>
      <c r="BA1920" t="s">
        <v>176</v>
      </c>
      <c r="BB1920" t="s">
        <v>136</v>
      </c>
      <c r="BC1920" t="s">
        <v>136</v>
      </c>
      <c r="BD1920" t="s">
        <v>148</v>
      </c>
      <c r="BE1920" t="s">
        <v>136</v>
      </c>
      <c r="BF1920" t="s">
        <v>136</v>
      </c>
      <c r="BG1920" t="s">
        <v>134</v>
      </c>
      <c r="BH1920" t="s">
        <v>136</v>
      </c>
      <c r="BN1920" t="s">
        <v>26568</v>
      </c>
      <c r="BO1920" t="s">
        <v>18709</v>
      </c>
      <c r="BP1920">
        <v>69</v>
      </c>
      <c r="BQ1920">
        <v>69</v>
      </c>
      <c r="BR1920">
        <v>69</v>
      </c>
      <c r="BS1920" s="1">
        <v>44216</v>
      </c>
      <c r="BT1920" s="1">
        <v>44507</v>
      </c>
      <c r="BU1920" s="1">
        <v>44216</v>
      </c>
      <c r="BV1920" s="1">
        <v>44507</v>
      </c>
      <c r="BW1920" t="s">
        <v>136</v>
      </c>
      <c r="BX1920">
        <v>40</v>
      </c>
      <c r="BY1920">
        <v>0</v>
      </c>
      <c r="BZ1920">
        <v>7</v>
      </c>
      <c r="CA1920">
        <v>7</v>
      </c>
      <c r="CB1920">
        <v>7</v>
      </c>
      <c r="CC1920">
        <v>7</v>
      </c>
      <c r="CD1920">
        <v>7</v>
      </c>
      <c r="CE1920">
        <v>5</v>
      </c>
      <c r="CF1920" t="str">
        <f>"7:00 AM"</f>
        <v>7:00 AM</v>
      </c>
      <c r="CG1920" t="str">
        <f>"2:30 PM"</f>
        <v>2:30 PM</v>
      </c>
      <c r="CH1920" s="5">
        <v>15.83</v>
      </c>
      <c r="CI1920" t="s">
        <v>146</v>
      </c>
      <c r="CJ1920">
        <v>0</v>
      </c>
      <c r="CK1920" t="s">
        <v>26569</v>
      </c>
      <c r="CL1920" t="s">
        <v>134</v>
      </c>
      <c r="CM1920" t="s">
        <v>312</v>
      </c>
      <c r="CN1920" t="s">
        <v>148</v>
      </c>
      <c r="CO1920" t="s">
        <v>26570</v>
      </c>
      <c r="CP1920" t="s">
        <v>149</v>
      </c>
      <c r="CQ1920">
        <v>3</v>
      </c>
      <c r="CR1920">
        <v>0</v>
      </c>
      <c r="CS1920" t="s">
        <v>136</v>
      </c>
      <c r="CT1920" t="s">
        <v>136</v>
      </c>
      <c r="CU1920" t="s">
        <v>136</v>
      </c>
      <c r="CV1920" t="s">
        <v>136</v>
      </c>
      <c r="CW1920" t="s">
        <v>134</v>
      </c>
      <c r="CX1920">
        <v>60</v>
      </c>
      <c r="CY1920" t="s">
        <v>134</v>
      </c>
      <c r="CZ1920" t="s">
        <v>134</v>
      </c>
      <c r="DA1920" t="s">
        <v>134</v>
      </c>
      <c r="DB1920" t="s">
        <v>134</v>
      </c>
      <c r="DC1920" t="s">
        <v>134</v>
      </c>
      <c r="DD1920" t="s">
        <v>136</v>
      </c>
      <c r="DF1920" s="2" t="s">
        <v>26571</v>
      </c>
      <c r="DG1920" t="s">
        <v>26572</v>
      </c>
      <c r="DH1920" t="s">
        <v>5931</v>
      </c>
      <c r="DI1920" t="s">
        <v>1114</v>
      </c>
      <c r="DJ1920" s="4">
        <v>98848</v>
      </c>
      <c r="DK1920" t="s">
        <v>1026</v>
      </c>
      <c r="DL1920" t="s">
        <v>134</v>
      </c>
      <c r="DM1920">
        <v>10</v>
      </c>
      <c r="DN1920" t="s">
        <v>26573</v>
      </c>
      <c r="DO1920" t="s">
        <v>5931</v>
      </c>
      <c r="DP1920" t="s">
        <v>1114</v>
      </c>
      <c r="DQ1920" t="str">
        <f>"98848"</f>
        <v>98848</v>
      </c>
      <c r="DR1920" t="s">
        <v>1026</v>
      </c>
      <c r="DS1920" t="s">
        <v>26574</v>
      </c>
      <c r="DT1920">
        <v>15</v>
      </c>
      <c r="DU1920">
        <v>166</v>
      </c>
      <c r="DV1920" t="s">
        <v>134</v>
      </c>
      <c r="DW1920" t="s">
        <v>134</v>
      </c>
      <c r="DX1920" t="s">
        <v>134</v>
      </c>
      <c r="DY1920" t="s">
        <v>134</v>
      </c>
      <c r="DZ1920">
        <v>4</v>
      </c>
      <c r="EA1920" t="s">
        <v>134</v>
      </c>
      <c r="EB1920" s="5">
        <v>12.68</v>
      </c>
      <c r="EC1920" s="5">
        <v>12.68</v>
      </c>
      <c r="ED1920" s="5">
        <v>55</v>
      </c>
      <c r="EE1920">
        <v>15098608924</v>
      </c>
      <c r="EF1920" t="s">
        <v>26575</v>
      </c>
      <c r="EG1920" t="s">
        <v>9188</v>
      </c>
      <c r="EH1920">
        <v>11</v>
      </c>
    </row>
    <row r="1921" spans="1:138" ht="15" customHeight="1" x14ac:dyDescent="0.35">
      <c r="A1921" t="s">
        <v>5214</v>
      </c>
      <c r="B1921" t="s">
        <v>157</v>
      </c>
      <c r="C1921" s="1">
        <v>44165.798877083333</v>
      </c>
      <c r="D1921" s="1">
        <v>44182</v>
      </c>
      <c r="E1921" t="s">
        <v>133</v>
      </c>
      <c r="F1921" t="s">
        <v>134</v>
      </c>
      <c r="G1921" t="s">
        <v>135</v>
      </c>
      <c r="H1921" t="s">
        <v>136</v>
      </c>
      <c r="I1921" t="s">
        <v>5215</v>
      </c>
      <c r="K1921" t="s">
        <v>5216</v>
      </c>
      <c r="M1921" t="s">
        <v>5217</v>
      </c>
      <c r="N1921" t="s">
        <v>139</v>
      </c>
      <c r="O1921" s="4">
        <v>33825</v>
      </c>
      <c r="P1921" t="s">
        <v>140</v>
      </c>
      <c r="R1921">
        <v>18633681671</v>
      </c>
      <c r="T1921">
        <v>1151</v>
      </c>
      <c r="U1921" t="s">
        <v>5218</v>
      </c>
      <c r="V1921" t="s">
        <v>5219</v>
      </c>
      <c r="X1921" t="s">
        <v>143</v>
      </c>
      <c r="Y1921" t="s">
        <v>5216</v>
      </c>
      <c r="AA1921" t="s">
        <v>5217</v>
      </c>
      <c r="AB1921" t="s">
        <v>139</v>
      </c>
      <c r="AC1921" s="4">
        <v>33825</v>
      </c>
      <c r="AD1921" t="s">
        <v>140</v>
      </c>
      <c r="AF1921">
        <v>18633681671</v>
      </c>
      <c r="AH1921" t="s">
        <v>5220</v>
      </c>
      <c r="AI1921" t="s">
        <v>168</v>
      </c>
      <c r="AJ1921" t="s">
        <v>141</v>
      </c>
      <c r="AK1921" t="s">
        <v>142</v>
      </c>
      <c r="AM1921" t="s">
        <v>137</v>
      </c>
      <c r="AO1921" t="s">
        <v>138</v>
      </c>
      <c r="AP1921" t="s">
        <v>139</v>
      </c>
      <c r="AQ1921" s="4">
        <v>33852</v>
      </c>
      <c r="AR1921" t="s">
        <v>140</v>
      </c>
      <c r="AT1921">
        <v>18632738870</v>
      </c>
      <c r="AV1921" t="s">
        <v>5221</v>
      </c>
      <c r="AW1921" t="s">
        <v>5222</v>
      </c>
      <c r="AZ1921" t="s">
        <v>821</v>
      </c>
      <c r="BA1921" t="s">
        <v>822</v>
      </c>
      <c r="BB1921" t="s">
        <v>134</v>
      </c>
      <c r="BC1921" t="s">
        <v>134</v>
      </c>
      <c r="BD1921" t="s">
        <v>134</v>
      </c>
      <c r="BE1921" t="s">
        <v>134</v>
      </c>
      <c r="BF1921" t="s">
        <v>136</v>
      </c>
      <c r="BG1921" t="s">
        <v>134</v>
      </c>
      <c r="BH1921" t="s">
        <v>136</v>
      </c>
      <c r="BN1921" t="s">
        <v>5223</v>
      </c>
      <c r="BO1921" t="s">
        <v>5224</v>
      </c>
      <c r="BP1921">
        <v>22</v>
      </c>
      <c r="BQ1921">
        <v>22</v>
      </c>
      <c r="BR1921">
        <v>22</v>
      </c>
      <c r="BS1921" s="1">
        <v>44212</v>
      </c>
      <c r="BT1921" s="1">
        <v>44515</v>
      </c>
      <c r="BU1921" s="1">
        <v>44212</v>
      </c>
      <c r="BV1921" s="1">
        <v>44515</v>
      </c>
      <c r="BW1921" t="s">
        <v>136</v>
      </c>
      <c r="BX1921">
        <v>36</v>
      </c>
      <c r="BY1921">
        <v>0</v>
      </c>
      <c r="BZ1921">
        <v>6</v>
      </c>
      <c r="CA1921">
        <v>6</v>
      </c>
      <c r="CB1921">
        <v>6</v>
      </c>
      <c r="CC1921">
        <v>6</v>
      </c>
      <c r="CD1921">
        <v>6</v>
      </c>
      <c r="CE1921">
        <v>6</v>
      </c>
      <c r="CF1921" t="str">
        <f>"7:00 AM"</f>
        <v>7:00 AM</v>
      </c>
      <c r="CG1921" t="str">
        <f>"2:00 PM"</f>
        <v>2:00 PM</v>
      </c>
      <c r="CH1921" s="5">
        <v>12.67</v>
      </c>
      <c r="CI1921" t="s">
        <v>146</v>
      </c>
      <c r="CL1921" t="s">
        <v>134</v>
      </c>
      <c r="CM1921" t="s">
        <v>147</v>
      </c>
      <c r="CN1921" t="s">
        <v>148</v>
      </c>
      <c r="CO1921" s="2" t="s">
        <v>5225</v>
      </c>
      <c r="CP1921" t="s">
        <v>149</v>
      </c>
      <c r="CQ1921">
        <v>1</v>
      </c>
      <c r="CR1921">
        <v>0</v>
      </c>
      <c r="CS1921" t="s">
        <v>136</v>
      </c>
      <c r="CT1921" t="s">
        <v>136</v>
      </c>
      <c r="CU1921" t="s">
        <v>136</v>
      </c>
      <c r="CV1921" t="s">
        <v>136</v>
      </c>
      <c r="CW1921" t="s">
        <v>134</v>
      </c>
      <c r="CX1921">
        <v>27</v>
      </c>
      <c r="CY1921" t="s">
        <v>134</v>
      </c>
      <c r="CZ1921" t="s">
        <v>134</v>
      </c>
      <c r="DA1921" t="s">
        <v>134</v>
      </c>
      <c r="DB1921" t="s">
        <v>134</v>
      </c>
      <c r="DC1921" t="s">
        <v>134</v>
      </c>
      <c r="DD1921" t="s">
        <v>136</v>
      </c>
      <c r="DF1921" t="s">
        <v>5226</v>
      </c>
      <c r="DG1921" t="s">
        <v>5227</v>
      </c>
      <c r="DH1921" t="s">
        <v>5228</v>
      </c>
      <c r="DI1921" t="s">
        <v>537</v>
      </c>
      <c r="DJ1921" s="4">
        <v>28759</v>
      </c>
      <c r="DK1921" t="s">
        <v>5229</v>
      </c>
      <c r="DL1921" t="s">
        <v>134</v>
      </c>
      <c r="DM1921">
        <v>2</v>
      </c>
      <c r="DN1921" t="s">
        <v>5230</v>
      </c>
      <c r="DO1921" t="s">
        <v>5231</v>
      </c>
      <c r="DP1921" t="s">
        <v>537</v>
      </c>
      <c r="DQ1921" t="str">
        <f>"28759"</f>
        <v>28759</v>
      </c>
      <c r="DR1921" t="s">
        <v>5229</v>
      </c>
      <c r="DS1921" t="s">
        <v>241</v>
      </c>
      <c r="DT1921">
        <v>1</v>
      </c>
      <c r="DU1921">
        <v>48</v>
      </c>
      <c r="DV1921" t="s">
        <v>134</v>
      </c>
      <c r="DW1921" t="s">
        <v>134</v>
      </c>
      <c r="DX1921" t="s">
        <v>134</v>
      </c>
      <c r="DY1921" t="s">
        <v>136</v>
      </c>
      <c r="DZ1921">
        <v>1</v>
      </c>
      <c r="EA1921" t="s">
        <v>136</v>
      </c>
      <c r="EC1921" s="5">
        <v>12.68</v>
      </c>
      <c r="ED1921" s="5">
        <v>55</v>
      </c>
      <c r="EE1921">
        <v>18633681671</v>
      </c>
      <c r="EF1921" t="s">
        <v>5220</v>
      </c>
      <c r="EG1921" t="s">
        <v>155</v>
      </c>
      <c r="EH1921">
        <v>4</v>
      </c>
    </row>
    <row r="1922" spans="1:138" ht="15" customHeight="1" x14ac:dyDescent="0.35">
      <c r="A1922" t="s">
        <v>7831</v>
      </c>
      <c r="B1922" t="s">
        <v>157</v>
      </c>
      <c r="C1922" s="1">
        <v>44158.492346527775</v>
      </c>
      <c r="D1922" s="1">
        <v>44182</v>
      </c>
      <c r="E1922" t="s">
        <v>133</v>
      </c>
      <c r="F1922" t="s">
        <v>136</v>
      </c>
      <c r="G1922" t="s">
        <v>135</v>
      </c>
      <c r="H1922" t="s">
        <v>136</v>
      </c>
      <c r="I1922" t="s">
        <v>7832</v>
      </c>
      <c r="K1922" t="s">
        <v>7833</v>
      </c>
      <c r="M1922" t="s">
        <v>7834</v>
      </c>
      <c r="N1922" t="s">
        <v>995</v>
      </c>
      <c r="O1922" s="4">
        <v>72112</v>
      </c>
      <c r="P1922" t="s">
        <v>140</v>
      </c>
      <c r="R1922">
        <v>18702173332</v>
      </c>
      <c r="T1922">
        <v>115112</v>
      </c>
      <c r="U1922" t="s">
        <v>7835</v>
      </c>
      <c r="V1922" t="s">
        <v>7836</v>
      </c>
      <c r="X1922" t="s">
        <v>7837</v>
      </c>
      <c r="Y1922" t="s">
        <v>7833</v>
      </c>
      <c r="AA1922" t="s">
        <v>7834</v>
      </c>
      <c r="AB1922" t="s">
        <v>995</v>
      </c>
      <c r="AC1922" s="4">
        <v>72112</v>
      </c>
      <c r="AD1922" t="s">
        <v>140</v>
      </c>
      <c r="AF1922">
        <v>18702173332</v>
      </c>
      <c r="AH1922" t="s">
        <v>7838</v>
      </c>
      <c r="AI1922" t="s">
        <v>226</v>
      </c>
      <c r="AJ1922" t="s">
        <v>1862</v>
      </c>
      <c r="AK1922" t="s">
        <v>1863</v>
      </c>
      <c r="AL1922" t="s">
        <v>1864</v>
      </c>
      <c r="AM1922" t="s">
        <v>4539</v>
      </c>
      <c r="AO1922" t="s">
        <v>1866</v>
      </c>
      <c r="AP1922" t="s">
        <v>995</v>
      </c>
      <c r="AQ1922" s="4">
        <v>72201</v>
      </c>
      <c r="AR1922" t="s">
        <v>140</v>
      </c>
      <c r="AS1922" t="s">
        <v>2707</v>
      </c>
      <c r="AT1922">
        <v>15013719999</v>
      </c>
      <c r="AV1922" t="s">
        <v>1868</v>
      </c>
      <c r="AW1922" t="s">
        <v>1869</v>
      </c>
      <c r="AX1922" t="s">
        <v>995</v>
      </c>
      <c r="AY1922" t="s">
        <v>1870</v>
      </c>
      <c r="AZ1922" t="s">
        <v>821</v>
      </c>
      <c r="BA1922" t="s">
        <v>822</v>
      </c>
      <c r="BB1922" t="s">
        <v>136</v>
      </c>
      <c r="BC1922" t="s">
        <v>136</v>
      </c>
      <c r="BD1922" t="s">
        <v>148</v>
      </c>
      <c r="BE1922" t="s">
        <v>136</v>
      </c>
      <c r="BF1922" t="s">
        <v>136</v>
      </c>
      <c r="BG1922" t="s">
        <v>134</v>
      </c>
      <c r="BH1922" t="s">
        <v>136</v>
      </c>
      <c r="BI1922" t="s">
        <v>850</v>
      </c>
      <c r="BJ1922" t="s">
        <v>1119</v>
      </c>
      <c r="BK1922" t="s">
        <v>1871</v>
      </c>
      <c r="BL1922" t="s">
        <v>1869</v>
      </c>
      <c r="BM1922" t="s">
        <v>1872</v>
      </c>
      <c r="BN1922" t="s">
        <v>7839</v>
      </c>
      <c r="BO1922" t="s">
        <v>381</v>
      </c>
      <c r="BP1922">
        <v>3</v>
      </c>
      <c r="BQ1922">
        <v>3</v>
      </c>
      <c r="BR1922">
        <v>3</v>
      </c>
      <c r="BS1922" s="1">
        <v>44228</v>
      </c>
      <c r="BT1922" s="1">
        <v>44531</v>
      </c>
      <c r="BU1922" s="1">
        <v>44228</v>
      </c>
      <c r="BV1922" s="1">
        <v>44531</v>
      </c>
      <c r="BW1922" t="s">
        <v>136</v>
      </c>
      <c r="BX1922">
        <v>40</v>
      </c>
      <c r="BY1922">
        <v>0</v>
      </c>
      <c r="BZ1922">
        <v>8</v>
      </c>
      <c r="CA1922">
        <v>8</v>
      </c>
      <c r="CB1922">
        <v>8</v>
      </c>
      <c r="CC1922">
        <v>8</v>
      </c>
      <c r="CD1922">
        <v>8</v>
      </c>
      <c r="CE1922">
        <v>0</v>
      </c>
      <c r="CF1922" t="str">
        <f>"7:00 AM"</f>
        <v>7:00 AM</v>
      </c>
      <c r="CG1922" t="str">
        <f>"4:00 PM"</f>
        <v>4:00 PM</v>
      </c>
      <c r="CH1922" s="5">
        <v>11.83</v>
      </c>
      <c r="CI1922" t="s">
        <v>146</v>
      </c>
      <c r="CL1922" t="s">
        <v>136</v>
      </c>
      <c r="CM1922" t="s">
        <v>312</v>
      </c>
      <c r="CN1922" t="s">
        <v>148</v>
      </c>
      <c r="CO1922" t="s">
        <v>1873</v>
      </c>
      <c r="CP1922" t="s">
        <v>149</v>
      </c>
      <c r="CQ1922">
        <v>0</v>
      </c>
      <c r="CR1922">
        <v>0</v>
      </c>
      <c r="CS1922" t="s">
        <v>136</v>
      </c>
      <c r="CT1922" t="s">
        <v>136</v>
      </c>
      <c r="CU1922" t="s">
        <v>136</v>
      </c>
      <c r="CV1922" t="s">
        <v>136</v>
      </c>
      <c r="CW1922" t="s">
        <v>134</v>
      </c>
      <c r="CX1922">
        <v>50</v>
      </c>
      <c r="CY1922" t="s">
        <v>134</v>
      </c>
      <c r="CZ1922" t="s">
        <v>136</v>
      </c>
      <c r="DA1922" t="s">
        <v>134</v>
      </c>
      <c r="DB1922" t="s">
        <v>134</v>
      </c>
      <c r="DC1922" t="s">
        <v>134</v>
      </c>
      <c r="DD1922" t="s">
        <v>136</v>
      </c>
      <c r="DF1922" t="s">
        <v>7840</v>
      </c>
      <c r="DG1922" t="s">
        <v>7833</v>
      </c>
      <c r="DH1922" t="s">
        <v>7834</v>
      </c>
      <c r="DI1922" t="s">
        <v>995</v>
      </c>
      <c r="DJ1922" s="4">
        <v>72112</v>
      </c>
      <c r="DK1922" t="s">
        <v>712</v>
      </c>
      <c r="DL1922" t="s">
        <v>136</v>
      </c>
      <c r="DM1922">
        <v>1</v>
      </c>
      <c r="DN1922" t="s">
        <v>7841</v>
      </c>
      <c r="DO1922" t="s">
        <v>7834</v>
      </c>
      <c r="DP1922" t="s">
        <v>995</v>
      </c>
      <c r="DQ1922" t="str">
        <f>"72112"</f>
        <v>72112</v>
      </c>
      <c r="DR1922" t="s">
        <v>712</v>
      </c>
      <c r="DS1922" t="s">
        <v>497</v>
      </c>
      <c r="DT1922">
        <v>1</v>
      </c>
      <c r="DU1922">
        <v>4</v>
      </c>
      <c r="DV1922" t="s">
        <v>134</v>
      </c>
      <c r="DW1922" t="s">
        <v>134</v>
      </c>
      <c r="DX1922" t="s">
        <v>134</v>
      </c>
      <c r="DY1922" t="s">
        <v>134</v>
      </c>
      <c r="DZ1922">
        <v>2</v>
      </c>
      <c r="EA1922" t="s">
        <v>136</v>
      </c>
      <c r="EC1922" s="5">
        <v>12.68</v>
      </c>
      <c r="ED1922" s="5">
        <v>55</v>
      </c>
      <c r="EE1922">
        <v>18702173332</v>
      </c>
      <c r="EF1922" t="s">
        <v>7838</v>
      </c>
      <c r="EG1922" t="s">
        <v>155</v>
      </c>
      <c r="EH1922">
        <v>0</v>
      </c>
    </row>
    <row r="1923" spans="1:138" ht="15" customHeight="1" x14ac:dyDescent="0.35">
      <c r="A1923" t="s">
        <v>9485</v>
      </c>
      <c r="B1923" t="s">
        <v>157</v>
      </c>
      <c r="C1923" s="1">
        <v>44155.707389467592</v>
      </c>
      <c r="D1923" s="1">
        <v>44182</v>
      </c>
      <c r="E1923" t="s">
        <v>133</v>
      </c>
      <c r="F1923" t="s">
        <v>136</v>
      </c>
      <c r="G1923" t="s">
        <v>135</v>
      </c>
      <c r="H1923" t="s">
        <v>136</v>
      </c>
      <c r="I1923" t="s">
        <v>9486</v>
      </c>
      <c r="K1923" t="s">
        <v>9487</v>
      </c>
      <c r="M1923" t="s">
        <v>3293</v>
      </c>
      <c r="N1923" t="s">
        <v>995</v>
      </c>
      <c r="O1923" s="4">
        <v>72476</v>
      </c>
      <c r="P1923" t="s">
        <v>140</v>
      </c>
      <c r="R1923">
        <v>18709265486</v>
      </c>
      <c r="T1923">
        <v>111191</v>
      </c>
      <c r="U1923" t="s">
        <v>9488</v>
      </c>
      <c r="V1923" t="s">
        <v>2649</v>
      </c>
      <c r="X1923" t="s">
        <v>747</v>
      </c>
      <c r="Y1923" t="s">
        <v>9487</v>
      </c>
      <c r="AA1923" t="s">
        <v>3293</v>
      </c>
      <c r="AB1923" t="s">
        <v>995</v>
      </c>
      <c r="AC1923" s="4">
        <v>72476</v>
      </c>
      <c r="AD1923" t="s">
        <v>140</v>
      </c>
      <c r="AF1923">
        <v>18709265486</v>
      </c>
      <c r="AH1923" t="s">
        <v>148</v>
      </c>
      <c r="AI1923" t="s">
        <v>168</v>
      </c>
      <c r="AJ1923" t="s">
        <v>456</v>
      </c>
      <c r="AK1923" t="s">
        <v>457</v>
      </c>
      <c r="AM1923" t="s">
        <v>458</v>
      </c>
      <c r="AO1923" t="s">
        <v>459</v>
      </c>
      <c r="AP1923" t="s">
        <v>460</v>
      </c>
      <c r="AQ1923" s="4">
        <v>73737</v>
      </c>
      <c r="AR1923" t="s">
        <v>140</v>
      </c>
      <c r="AT1923">
        <v>15802274747</v>
      </c>
      <c r="AV1923" t="s">
        <v>461</v>
      </c>
      <c r="AW1923" t="s">
        <v>462</v>
      </c>
      <c r="AZ1923" t="s">
        <v>288</v>
      </c>
      <c r="BA1923" t="s">
        <v>289</v>
      </c>
      <c r="BB1923" t="s">
        <v>136</v>
      </c>
      <c r="BC1923" t="s">
        <v>136</v>
      </c>
      <c r="BD1923" t="s">
        <v>148</v>
      </c>
      <c r="BE1923" t="s">
        <v>136</v>
      </c>
      <c r="BF1923" t="s">
        <v>136</v>
      </c>
      <c r="BG1923" t="s">
        <v>134</v>
      </c>
      <c r="BH1923" t="s">
        <v>136</v>
      </c>
      <c r="BN1923" t="s">
        <v>9489</v>
      </c>
      <c r="BO1923" t="s">
        <v>1043</v>
      </c>
      <c r="BP1923">
        <v>10</v>
      </c>
      <c r="BQ1923">
        <v>10</v>
      </c>
      <c r="BR1923">
        <v>10</v>
      </c>
      <c r="BS1923" s="1">
        <v>44228</v>
      </c>
      <c r="BT1923" s="1">
        <v>44531</v>
      </c>
      <c r="BU1923" s="1">
        <v>44228</v>
      </c>
      <c r="BV1923" s="1">
        <v>44531</v>
      </c>
      <c r="BW1923" t="s">
        <v>136</v>
      </c>
      <c r="BX1923">
        <v>48</v>
      </c>
      <c r="BY1923">
        <v>0</v>
      </c>
      <c r="BZ1923">
        <v>8</v>
      </c>
      <c r="CA1923">
        <v>8</v>
      </c>
      <c r="CB1923">
        <v>8</v>
      </c>
      <c r="CC1923">
        <v>8</v>
      </c>
      <c r="CD1923">
        <v>8</v>
      </c>
      <c r="CE1923">
        <v>8</v>
      </c>
      <c r="CF1923" t="str">
        <f>"8:00 AM"</f>
        <v>8:00 AM</v>
      </c>
      <c r="CG1923" t="str">
        <f>"5:00 PM"</f>
        <v>5:00 PM</v>
      </c>
      <c r="CH1923" s="5">
        <v>11.83</v>
      </c>
      <c r="CI1923" t="s">
        <v>146</v>
      </c>
      <c r="CL1923" t="s">
        <v>136</v>
      </c>
      <c r="CM1923" t="s">
        <v>147</v>
      </c>
      <c r="CN1923" t="s">
        <v>148</v>
      </c>
      <c r="CO1923" t="s">
        <v>465</v>
      </c>
      <c r="CP1923" t="s">
        <v>149</v>
      </c>
      <c r="CQ1923">
        <v>3</v>
      </c>
      <c r="CR1923">
        <v>0</v>
      </c>
      <c r="CS1923" t="s">
        <v>136</v>
      </c>
      <c r="CT1923" t="s">
        <v>134</v>
      </c>
      <c r="CU1923" t="s">
        <v>136</v>
      </c>
      <c r="CV1923" t="s">
        <v>134</v>
      </c>
      <c r="CW1923" t="s">
        <v>134</v>
      </c>
      <c r="CX1923">
        <v>75</v>
      </c>
      <c r="CY1923" t="s">
        <v>134</v>
      </c>
      <c r="CZ1923" t="s">
        <v>134</v>
      </c>
      <c r="DA1923" t="s">
        <v>134</v>
      </c>
      <c r="DB1923" t="s">
        <v>136</v>
      </c>
      <c r="DC1923" t="s">
        <v>134</v>
      </c>
      <c r="DD1923" t="s">
        <v>136</v>
      </c>
      <c r="DF1923" t="s">
        <v>466</v>
      </c>
      <c r="DG1923" t="s">
        <v>9490</v>
      </c>
      <c r="DH1923" t="s">
        <v>3293</v>
      </c>
      <c r="DI1923" t="s">
        <v>995</v>
      </c>
      <c r="DJ1923" s="4">
        <v>72476</v>
      </c>
      <c r="DK1923" t="s">
        <v>3294</v>
      </c>
      <c r="DL1923" t="s">
        <v>136</v>
      </c>
      <c r="DM1923">
        <v>1</v>
      </c>
      <c r="DN1923" t="s">
        <v>9491</v>
      </c>
      <c r="DO1923" t="s">
        <v>3293</v>
      </c>
      <c r="DP1923" t="s">
        <v>995</v>
      </c>
      <c r="DQ1923" t="str">
        <f>"72476"</f>
        <v>72476</v>
      </c>
      <c r="DR1923" t="s">
        <v>3294</v>
      </c>
      <c r="DS1923" t="s">
        <v>296</v>
      </c>
      <c r="DT1923">
        <v>1</v>
      </c>
      <c r="DU1923">
        <v>4</v>
      </c>
      <c r="DV1923" t="s">
        <v>134</v>
      </c>
      <c r="DW1923" t="s">
        <v>134</v>
      </c>
      <c r="DX1923" t="s">
        <v>134</v>
      </c>
      <c r="DY1923" t="s">
        <v>134</v>
      </c>
      <c r="DZ1923">
        <v>3</v>
      </c>
      <c r="EA1923" t="s">
        <v>136</v>
      </c>
      <c r="EC1923" s="5">
        <v>12.68</v>
      </c>
      <c r="ED1923" s="5">
        <v>55</v>
      </c>
      <c r="EE1923">
        <v>18709265486</v>
      </c>
      <c r="EF1923" t="s">
        <v>9492</v>
      </c>
      <c r="EG1923" t="s">
        <v>148</v>
      </c>
      <c r="EH1923">
        <v>0</v>
      </c>
    </row>
    <row r="1924" spans="1:138" ht="15" customHeight="1" x14ac:dyDescent="0.35">
      <c r="A1924" t="s">
        <v>19283</v>
      </c>
      <c r="B1924" t="s">
        <v>157</v>
      </c>
      <c r="C1924" s="1">
        <v>44159.746274884259</v>
      </c>
      <c r="D1924" s="1">
        <v>44182</v>
      </c>
      <c r="E1924" t="s">
        <v>133</v>
      </c>
      <c r="F1924" t="s">
        <v>136</v>
      </c>
      <c r="G1924" t="s">
        <v>135</v>
      </c>
      <c r="H1924" t="s">
        <v>136</v>
      </c>
      <c r="I1924" t="s">
        <v>19284</v>
      </c>
      <c r="K1924" t="s">
        <v>19285</v>
      </c>
      <c r="M1924" t="s">
        <v>19286</v>
      </c>
      <c r="N1924" t="s">
        <v>374</v>
      </c>
      <c r="O1924" s="4">
        <v>78363</v>
      </c>
      <c r="P1924" t="s">
        <v>140</v>
      </c>
      <c r="R1924">
        <v>13615220604</v>
      </c>
      <c r="T1924">
        <v>111191</v>
      </c>
      <c r="U1924" t="s">
        <v>19287</v>
      </c>
      <c r="V1924" t="s">
        <v>4723</v>
      </c>
      <c r="X1924" t="s">
        <v>164</v>
      </c>
      <c r="Y1924" t="s">
        <v>19285</v>
      </c>
      <c r="AA1924" t="s">
        <v>19286</v>
      </c>
      <c r="AB1924" t="s">
        <v>374</v>
      </c>
      <c r="AC1924" s="4">
        <v>78363</v>
      </c>
      <c r="AD1924" t="s">
        <v>140</v>
      </c>
      <c r="AF1924">
        <v>13615220604</v>
      </c>
      <c r="AH1924" t="s">
        <v>148</v>
      </c>
      <c r="AI1924" t="s">
        <v>168</v>
      </c>
      <c r="AJ1924" t="s">
        <v>456</v>
      </c>
      <c r="AK1924" t="s">
        <v>457</v>
      </c>
      <c r="AM1924" t="s">
        <v>458</v>
      </c>
      <c r="AO1924" t="s">
        <v>459</v>
      </c>
      <c r="AP1924" t="s">
        <v>460</v>
      </c>
      <c r="AQ1924" s="4">
        <v>73737</v>
      </c>
      <c r="AR1924" t="s">
        <v>140</v>
      </c>
      <c r="AT1924">
        <v>15802274747</v>
      </c>
      <c r="AV1924" t="s">
        <v>461</v>
      </c>
      <c r="AW1924" t="s">
        <v>462</v>
      </c>
      <c r="AZ1924" t="s">
        <v>288</v>
      </c>
      <c r="BA1924" t="s">
        <v>289</v>
      </c>
      <c r="BB1924" t="s">
        <v>136</v>
      </c>
      <c r="BC1924" t="s">
        <v>136</v>
      </c>
      <c r="BD1924" t="s">
        <v>148</v>
      </c>
      <c r="BE1924" t="s">
        <v>136</v>
      </c>
      <c r="BF1924" t="s">
        <v>136</v>
      </c>
      <c r="BG1924" t="s">
        <v>134</v>
      </c>
      <c r="BH1924" t="s">
        <v>136</v>
      </c>
      <c r="BN1924" t="s">
        <v>19288</v>
      </c>
      <c r="BO1924" t="s">
        <v>1043</v>
      </c>
      <c r="BP1924">
        <v>3</v>
      </c>
      <c r="BQ1924">
        <v>3</v>
      </c>
      <c r="BR1924">
        <v>3</v>
      </c>
      <c r="BS1924" s="1">
        <v>44216</v>
      </c>
      <c r="BT1924" s="1">
        <v>44501</v>
      </c>
      <c r="BU1924" s="1">
        <v>44216</v>
      </c>
      <c r="BV1924" s="1">
        <v>44501</v>
      </c>
      <c r="BW1924" t="s">
        <v>136</v>
      </c>
      <c r="BX1924">
        <v>40</v>
      </c>
      <c r="BY1924">
        <v>0</v>
      </c>
      <c r="BZ1924">
        <v>7</v>
      </c>
      <c r="CA1924">
        <v>7</v>
      </c>
      <c r="CB1924">
        <v>7</v>
      </c>
      <c r="CC1924">
        <v>7</v>
      </c>
      <c r="CD1924">
        <v>7</v>
      </c>
      <c r="CE1924">
        <v>5</v>
      </c>
      <c r="CF1924" t="str">
        <f>"9:00 AM"</f>
        <v>9:00 AM</v>
      </c>
      <c r="CG1924" t="str">
        <f>"5:00 PM"</f>
        <v>5:00 PM</v>
      </c>
      <c r="CH1924" s="5">
        <v>12.67</v>
      </c>
      <c r="CI1924" t="s">
        <v>146</v>
      </c>
      <c r="CL1924" t="s">
        <v>136</v>
      </c>
      <c r="CM1924" t="s">
        <v>312</v>
      </c>
      <c r="CN1924" t="s">
        <v>148</v>
      </c>
      <c r="CO1924" t="s">
        <v>465</v>
      </c>
      <c r="CP1924" t="s">
        <v>149</v>
      </c>
      <c r="CQ1924">
        <v>3</v>
      </c>
      <c r="CR1924">
        <v>0</v>
      </c>
      <c r="CS1924" t="s">
        <v>136</v>
      </c>
      <c r="CT1924" t="s">
        <v>134</v>
      </c>
      <c r="CU1924" t="s">
        <v>136</v>
      </c>
      <c r="CV1924" t="s">
        <v>134</v>
      </c>
      <c r="CW1924" t="s">
        <v>134</v>
      </c>
      <c r="CX1924">
        <v>75</v>
      </c>
      <c r="CY1924" t="s">
        <v>134</v>
      </c>
      <c r="CZ1924" t="s">
        <v>134</v>
      </c>
      <c r="DA1924" t="s">
        <v>134</v>
      </c>
      <c r="DB1924" t="s">
        <v>136</v>
      </c>
      <c r="DC1924" t="s">
        <v>134</v>
      </c>
      <c r="DD1924" t="s">
        <v>136</v>
      </c>
      <c r="DF1924" t="s">
        <v>466</v>
      </c>
      <c r="DG1924" t="s">
        <v>19285</v>
      </c>
      <c r="DH1924" t="s">
        <v>19286</v>
      </c>
      <c r="DI1924" t="s">
        <v>374</v>
      </c>
      <c r="DJ1924" s="4">
        <v>78363</v>
      </c>
      <c r="DK1924" t="s">
        <v>19289</v>
      </c>
      <c r="DL1924" t="s">
        <v>136</v>
      </c>
      <c r="DM1924">
        <v>1</v>
      </c>
      <c r="DN1924" t="s">
        <v>19285</v>
      </c>
      <c r="DO1924" t="s">
        <v>19286</v>
      </c>
      <c r="DP1924" t="s">
        <v>374</v>
      </c>
      <c r="DQ1924" t="str">
        <f>"78363"</f>
        <v>78363</v>
      </c>
      <c r="DR1924" t="s">
        <v>19289</v>
      </c>
      <c r="DS1924" t="s">
        <v>296</v>
      </c>
      <c r="DT1924">
        <v>1</v>
      </c>
      <c r="DU1924">
        <v>3</v>
      </c>
      <c r="DV1924" t="s">
        <v>134</v>
      </c>
      <c r="DW1924" t="s">
        <v>134</v>
      </c>
      <c r="DX1924" t="s">
        <v>134</v>
      </c>
      <c r="DY1924" t="s">
        <v>136</v>
      </c>
      <c r="DZ1924">
        <v>1</v>
      </c>
      <c r="EA1924" t="s">
        <v>136</v>
      </c>
      <c r="EC1924" s="5">
        <v>12.68</v>
      </c>
      <c r="ED1924" s="5">
        <v>55</v>
      </c>
      <c r="EE1924">
        <v>13615220604</v>
      </c>
      <c r="EF1924" t="s">
        <v>19290</v>
      </c>
      <c r="EG1924" t="s">
        <v>148</v>
      </c>
      <c r="EH1924">
        <v>0</v>
      </c>
    </row>
    <row r="1925" spans="1:138" ht="15" customHeight="1" x14ac:dyDescent="0.35">
      <c r="A1925" t="s">
        <v>8424</v>
      </c>
      <c r="B1925" t="s">
        <v>157</v>
      </c>
      <c r="C1925" s="1">
        <v>44161.895374537038</v>
      </c>
      <c r="D1925" s="1">
        <v>44182</v>
      </c>
      <c r="E1925" t="s">
        <v>133</v>
      </c>
      <c r="F1925" t="s">
        <v>136</v>
      </c>
      <c r="G1925" t="s">
        <v>135</v>
      </c>
      <c r="H1925" t="s">
        <v>136</v>
      </c>
      <c r="I1925" t="s">
        <v>8425</v>
      </c>
      <c r="K1925" t="s">
        <v>8426</v>
      </c>
      <c r="M1925" t="s">
        <v>5525</v>
      </c>
      <c r="N1925" t="s">
        <v>720</v>
      </c>
      <c r="O1925" s="4">
        <v>38744</v>
      </c>
      <c r="P1925" t="s">
        <v>140</v>
      </c>
      <c r="R1925">
        <v>16629074080</v>
      </c>
      <c r="T1925">
        <v>1119</v>
      </c>
      <c r="U1925" t="s">
        <v>5642</v>
      </c>
      <c r="V1925" t="s">
        <v>1252</v>
      </c>
      <c r="X1925" t="s">
        <v>723</v>
      </c>
      <c r="Y1925" t="s">
        <v>8426</v>
      </c>
      <c r="AA1925" t="s">
        <v>5525</v>
      </c>
      <c r="AB1925" t="s">
        <v>720</v>
      </c>
      <c r="AC1925" s="4">
        <v>38744</v>
      </c>
      <c r="AD1925" t="s">
        <v>140</v>
      </c>
      <c r="AF1925">
        <v>16629074080</v>
      </c>
      <c r="AH1925" t="s">
        <v>8427</v>
      </c>
      <c r="AI1925" t="s">
        <v>168</v>
      </c>
      <c r="AJ1925" t="s">
        <v>725</v>
      </c>
      <c r="AK1925" t="s">
        <v>726</v>
      </c>
      <c r="AL1925" t="s">
        <v>727</v>
      </c>
      <c r="AM1925" t="s">
        <v>728</v>
      </c>
      <c r="AN1925" t="s">
        <v>729</v>
      </c>
      <c r="AO1925" t="s">
        <v>730</v>
      </c>
      <c r="AP1925" t="s">
        <v>720</v>
      </c>
      <c r="AQ1925" s="4">
        <v>38930</v>
      </c>
      <c r="AR1925" t="s">
        <v>140</v>
      </c>
      <c r="AT1925">
        <v>16623854219</v>
      </c>
      <c r="AV1925" t="s">
        <v>731</v>
      </c>
      <c r="AW1925" t="s">
        <v>732</v>
      </c>
      <c r="AZ1925" t="s">
        <v>175</v>
      </c>
      <c r="BA1925" t="s">
        <v>176</v>
      </c>
      <c r="BB1925" t="s">
        <v>136</v>
      </c>
      <c r="BC1925" t="s">
        <v>136</v>
      </c>
      <c r="BD1925" t="s">
        <v>148</v>
      </c>
      <c r="BE1925" t="s">
        <v>136</v>
      </c>
      <c r="BF1925" t="s">
        <v>136</v>
      </c>
      <c r="BG1925" t="s">
        <v>134</v>
      </c>
      <c r="BH1925" t="s">
        <v>136</v>
      </c>
      <c r="BN1925" t="s">
        <v>8428</v>
      </c>
      <c r="BO1925" t="s">
        <v>734</v>
      </c>
      <c r="BP1925">
        <v>4</v>
      </c>
      <c r="BQ1925">
        <v>4</v>
      </c>
      <c r="BR1925">
        <v>4</v>
      </c>
      <c r="BS1925" s="1">
        <v>44228</v>
      </c>
      <c r="BT1925" s="1">
        <v>44501</v>
      </c>
      <c r="BU1925" s="1">
        <v>44228</v>
      </c>
      <c r="BV1925" s="1">
        <v>44501</v>
      </c>
      <c r="BW1925" t="s">
        <v>136</v>
      </c>
      <c r="BX1925">
        <v>60</v>
      </c>
      <c r="BY1925">
        <v>0</v>
      </c>
      <c r="BZ1925">
        <v>10</v>
      </c>
      <c r="CA1925">
        <v>10</v>
      </c>
      <c r="CB1925">
        <v>10</v>
      </c>
      <c r="CC1925">
        <v>10</v>
      </c>
      <c r="CD1925">
        <v>10</v>
      </c>
      <c r="CE1925">
        <v>10</v>
      </c>
      <c r="CF1925" t="str">
        <f>"8:00 AM"</f>
        <v>8:00 AM</v>
      </c>
      <c r="CG1925" t="str">
        <f>"6:00 PM"</f>
        <v>6:00 PM</v>
      </c>
      <c r="CH1925" s="5">
        <v>11.83</v>
      </c>
      <c r="CI1925" t="s">
        <v>146</v>
      </c>
      <c r="CL1925" t="s">
        <v>134</v>
      </c>
      <c r="CM1925" t="s">
        <v>147</v>
      </c>
      <c r="CN1925" t="s">
        <v>148</v>
      </c>
      <c r="CO1925" t="s">
        <v>735</v>
      </c>
      <c r="CP1925" t="s">
        <v>149</v>
      </c>
      <c r="CQ1925">
        <v>3</v>
      </c>
      <c r="CR1925">
        <v>0</v>
      </c>
      <c r="CS1925" t="s">
        <v>136</v>
      </c>
      <c r="CT1925" t="s">
        <v>134</v>
      </c>
      <c r="CU1925" t="s">
        <v>136</v>
      </c>
      <c r="CV1925" t="s">
        <v>136</v>
      </c>
      <c r="CW1925" t="s">
        <v>136</v>
      </c>
      <c r="CY1925" t="s">
        <v>136</v>
      </c>
      <c r="CZ1925" t="s">
        <v>136</v>
      </c>
      <c r="DA1925" t="s">
        <v>136</v>
      </c>
      <c r="DB1925" t="s">
        <v>136</v>
      </c>
      <c r="DC1925" t="s">
        <v>136</v>
      </c>
      <c r="DD1925" t="s">
        <v>136</v>
      </c>
      <c r="DF1925" t="s">
        <v>8429</v>
      </c>
      <c r="DG1925" t="s">
        <v>8426</v>
      </c>
      <c r="DH1925" t="s">
        <v>8430</v>
      </c>
      <c r="DI1925" t="s">
        <v>720</v>
      </c>
      <c r="DJ1925" s="4">
        <v>38744</v>
      </c>
      <c r="DK1925" t="s">
        <v>866</v>
      </c>
      <c r="DL1925" t="s">
        <v>136</v>
      </c>
      <c r="DM1925">
        <v>1</v>
      </c>
      <c r="DN1925" t="s">
        <v>8431</v>
      </c>
      <c r="DO1925" t="s">
        <v>2625</v>
      </c>
      <c r="DP1925" t="s">
        <v>720</v>
      </c>
      <c r="DQ1925" t="str">
        <f>"39159"</f>
        <v>39159</v>
      </c>
      <c r="DR1925" t="s">
        <v>2627</v>
      </c>
      <c r="DS1925" t="s">
        <v>3785</v>
      </c>
      <c r="DT1925">
        <v>1</v>
      </c>
      <c r="DU1925">
        <v>4</v>
      </c>
      <c r="DV1925" t="s">
        <v>134</v>
      </c>
      <c r="DW1925" t="s">
        <v>134</v>
      </c>
      <c r="DX1925" t="s">
        <v>134</v>
      </c>
      <c r="DY1925" t="s">
        <v>136</v>
      </c>
      <c r="DZ1925">
        <v>1</v>
      </c>
      <c r="EA1925" t="s">
        <v>136</v>
      </c>
      <c r="EC1925" s="5">
        <v>12.68</v>
      </c>
      <c r="ED1925" s="5">
        <v>55</v>
      </c>
      <c r="EE1925">
        <v>16629074080</v>
      </c>
      <c r="EF1925" t="s">
        <v>8427</v>
      </c>
      <c r="EG1925" t="s">
        <v>148</v>
      </c>
      <c r="EH1925">
        <v>1</v>
      </c>
    </row>
    <row r="1926" spans="1:138" ht="15" customHeight="1" x14ac:dyDescent="0.35">
      <c r="A1926" t="s">
        <v>5823</v>
      </c>
      <c r="B1926" t="s">
        <v>157</v>
      </c>
      <c r="C1926" s="1">
        <v>44154.600683217592</v>
      </c>
      <c r="D1926" s="1">
        <v>44182</v>
      </c>
      <c r="E1926" t="s">
        <v>133</v>
      </c>
      <c r="F1926" t="s">
        <v>136</v>
      </c>
      <c r="G1926" t="s">
        <v>135</v>
      </c>
      <c r="H1926" t="s">
        <v>136</v>
      </c>
      <c r="I1926" t="s">
        <v>5824</v>
      </c>
      <c r="J1926" t="s">
        <v>5825</v>
      </c>
      <c r="K1926" t="s">
        <v>5826</v>
      </c>
      <c r="M1926" t="s">
        <v>5827</v>
      </c>
      <c r="N1926" t="s">
        <v>1041</v>
      </c>
      <c r="O1926" s="4">
        <v>63357</v>
      </c>
      <c r="P1926" t="s">
        <v>140</v>
      </c>
      <c r="R1926">
        <v>16365839430</v>
      </c>
      <c r="S1926">
        <v>6007</v>
      </c>
      <c r="T1926">
        <v>111331</v>
      </c>
      <c r="U1926" t="s">
        <v>5828</v>
      </c>
      <c r="V1926" t="s">
        <v>4929</v>
      </c>
      <c r="W1926" t="s">
        <v>2778</v>
      </c>
      <c r="X1926" t="s">
        <v>429</v>
      </c>
      <c r="Y1926" t="s">
        <v>5829</v>
      </c>
      <c r="AA1926" t="s">
        <v>5830</v>
      </c>
      <c r="AB1926" t="s">
        <v>1041</v>
      </c>
      <c r="AC1926" s="4">
        <v>63090</v>
      </c>
      <c r="AD1926" t="s">
        <v>140</v>
      </c>
      <c r="AF1926">
        <v>16365846007</v>
      </c>
      <c r="AH1926" t="s">
        <v>5831</v>
      </c>
      <c r="AZ1926" t="s">
        <v>175</v>
      </c>
      <c r="BA1926" t="s">
        <v>176</v>
      </c>
      <c r="BB1926" t="s">
        <v>136</v>
      </c>
      <c r="BC1926" t="s">
        <v>136</v>
      </c>
      <c r="BD1926" t="s">
        <v>148</v>
      </c>
      <c r="BE1926" t="s">
        <v>136</v>
      </c>
      <c r="BF1926" t="s">
        <v>136</v>
      </c>
      <c r="BG1926" t="s">
        <v>134</v>
      </c>
      <c r="BH1926" t="s">
        <v>136</v>
      </c>
      <c r="BN1926" t="s">
        <v>5832</v>
      </c>
      <c r="BO1926" t="s">
        <v>5833</v>
      </c>
      <c r="BP1926">
        <v>4</v>
      </c>
      <c r="BQ1926">
        <v>4</v>
      </c>
      <c r="BR1926">
        <v>4</v>
      </c>
      <c r="BS1926" s="1">
        <v>44228</v>
      </c>
      <c r="BT1926" s="1">
        <v>44485</v>
      </c>
      <c r="BU1926" s="1">
        <v>44228</v>
      </c>
      <c r="BV1926" s="1">
        <v>44485</v>
      </c>
      <c r="BW1926" t="s">
        <v>136</v>
      </c>
      <c r="BX1926">
        <v>40</v>
      </c>
      <c r="BY1926">
        <v>0</v>
      </c>
      <c r="BZ1926">
        <v>8</v>
      </c>
      <c r="CA1926">
        <v>8</v>
      </c>
      <c r="CB1926">
        <v>8</v>
      </c>
      <c r="CC1926">
        <v>8</v>
      </c>
      <c r="CD1926">
        <v>8</v>
      </c>
      <c r="CE1926">
        <v>0</v>
      </c>
      <c r="CF1926" t="str">
        <f>"7:30 AM"</f>
        <v>7:30 AM</v>
      </c>
      <c r="CG1926" t="str">
        <f>"4:00 PM"</f>
        <v>4:00 PM</v>
      </c>
      <c r="CH1926" s="5">
        <v>14.58</v>
      </c>
      <c r="CI1926" t="s">
        <v>146</v>
      </c>
      <c r="CL1926" t="s">
        <v>134</v>
      </c>
      <c r="CM1926" t="s">
        <v>147</v>
      </c>
      <c r="CN1926" t="s">
        <v>148</v>
      </c>
      <c r="CO1926" t="s">
        <v>338</v>
      </c>
      <c r="CP1926" t="s">
        <v>149</v>
      </c>
      <c r="CQ1926">
        <v>1</v>
      </c>
      <c r="CR1926">
        <v>0</v>
      </c>
      <c r="CS1926" t="s">
        <v>136</v>
      </c>
      <c r="CT1926" t="s">
        <v>136</v>
      </c>
      <c r="CU1926" t="s">
        <v>136</v>
      </c>
      <c r="CV1926" t="s">
        <v>136</v>
      </c>
      <c r="CW1926" t="s">
        <v>134</v>
      </c>
      <c r="CX1926">
        <v>50</v>
      </c>
      <c r="CY1926" t="s">
        <v>136</v>
      </c>
      <c r="CZ1926" t="s">
        <v>136</v>
      </c>
      <c r="DA1926" t="s">
        <v>136</v>
      </c>
      <c r="DB1926" t="s">
        <v>134</v>
      </c>
      <c r="DC1926" t="s">
        <v>134</v>
      </c>
      <c r="DD1926" t="s">
        <v>136</v>
      </c>
      <c r="DF1926" t="s">
        <v>149</v>
      </c>
      <c r="DG1926" t="s">
        <v>5826</v>
      </c>
      <c r="DH1926" t="s">
        <v>5827</v>
      </c>
      <c r="DI1926" t="s">
        <v>1041</v>
      </c>
      <c r="DJ1926" s="4">
        <v>63357</v>
      </c>
      <c r="DK1926" t="s">
        <v>239</v>
      </c>
      <c r="DL1926" t="s">
        <v>136</v>
      </c>
      <c r="DM1926">
        <v>1</v>
      </c>
      <c r="DN1926" t="s">
        <v>5834</v>
      </c>
      <c r="DO1926" t="s">
        <v>5827</v>
      </c>
      <c r="DP1926" t="s">
        <v>1041</v>
      </c>
      <c r="DQ1926" t="str">
        <f>"63357"</f>
        <v>63357</v>
      </c>
      <c r="DR1926" t="s">
        <v>239</v>
      </c>
      <c r="DS1926" t="s">
        <v>5835</v>
      </c>
      <c r="DT1926">
        <v>1</v>
      </c>
      <c r="DU1926">
        <v>17</v>
      </c>
      <c r="DV1926" t="s">
        <v>134</v>
      </c>
      <c r="DW1926" t="s">
        <v>134</v>
      </c>
      <c r="DX1926" t="s">
        <v>134</v>
      </c>
      <c r="DY1926" t="s">
        <v>136</v>
      </c>
      <c r="DZ1926">
        <v>1</v>
      </c>
      <c r="EA1926" t="s">
        <v>136</v>
      </c>
      <c r="EC1926" s="5">
        <v>12.68</v>
      </c>
      <c r="ED1926" s="5">
        <v>55</v>
      </c>
      <c r="EE1926">
        <v>16365839430</v>
      </c>
      <c r="EF1926" t="s">
        <v>5836</v>
      </c>
      <c r="EG1926" t="s">
        <v>148</v>
      </c>
      <c r="EH1926">
        <v>1</v>
      </c>
    </row>
    <row r="1927" spans="1:138" ht="15" customHeight="1" x14ac:dyDescent="0.35">
      <c r="A1927" t="s">
        <v>2194</v>
      </c>
      <c r="B1927" t="s">
        <v>157</v>
      </c>
      <c r="C1927" s="1">
        <v>44153.770713425925</v>
      </c>
      <c r="D1927" s="1">
        <v>44182</v>
      </c>
      <c r="E1927" t="s">
        <v>133</v>
      </c>
      <c r="F1927" t="s">
        <v>136</v>
      </c>
      <c r="G1927" t="s">
        <v>135</v>
      </c>
      <c r="H1927" t="s">
        <v>134</v>
      </c>
      <c r="I1927" t="s">
        <v>2195</v>
      </c>
      <c r="K1927" t="s">
        <v>2196</v>
      </c>
      <c r="M1927" t="s">
        <v>2197</v>
      </c>
      <c r="N1927" t="s">
        <v>1128</v>
      </c>
      <c r="O1927" s="4">
        <v>58250</v>
      </c>
      <c r="P1927" t="s">
        <v>140</v>
      </c>
      <c r="R1927">
        <v>17013310318</v>
      </c>
      <c r="T1927">
        <v>115115</v>
      </c>
      <c r="U1927" t="s">
        <v>2198</v>
      </c>
      <c r="V1927" t="s">
        <v>1811</v>
      </c>
      <c r="X1927" t="s">
        <v>2199</v>
      </c>
      <c r="Y1927" t="s">
        <v>2200</v>
      </c>
      <c r="AA1927" t="s">
        <v>2201</v>
      </c>
      <c r="AB1927" t="s">
        <v>1128</v>
      </c>
      <c r="AC1927" s="4">
        <v>58273</v>
      </c>
      <c r="AD1927" t="s">
        <v>140</v>
      </c>
      <c r="AF1927">
        <v>17013310318</v>
      </c>
      <c r="AH1927" t="s">
        <v>2202</v>
      </c>
      <c r="AI1927" t="s">
        <v>168</v>
      </c>
      <c r="AJ1927" t="s">
        <v>1515</v>
      </c>
      <c r="AK1927" t="s">
        <v>1516</v>
      </c>
      <c r="AL1927" t="s">
        <v>2203</v>
      </c>
      <c r="AM1927" t="s">
        <v>1518</v>
      </c>
      <c r="AO1927" t="s">
        <v>1519</v>
      </c>
      <c r="AP1927" t="s">
        <v>1128</v>
      </c>
      <c r="AQ1927" s="4">
        <v>58423</v>
      </c>
      <c r="AR1927" t="s">
        <v>140</v>
      </c>
      <c r="AS1927" t="s">
        <v>1520</v>
      </c>
      <c r="AT1927">
        <v>17019623460</v>
      </c>
      <c r="AV1927" t="s">
        <v>2204</v>
      </c>
      <c r="AW1927" t="s">
        <v>2205</v>
      </c>
      <c r="AZ1927" t="s">
        <v>175</v>
      </c>
      <c r="BA1927" t="s">
        <v>176</v>
      </c>
      <c r="BB1927" t="s">
        <v>136</v>
      </c>
      <c r="BC1927" t="s">
        <v>136</v>
      </c>
      <c r="BD1927" t="s">
        <v>148</v>
      </c>
      <c r="BE1927" t="s">
        <v>136</v>
      </c>
      <c r="BF1927" t="s">
        <v>136</v>
      </c>
      <c r="BG1927" t="s">
        <v>134</v>
      </c>
      <c r="BH1927" t="s">
        <v>136</v>
      </c>
      <c r="BN1927" t="s">
        <v>2206</v>
      </c>
      <c r="BO1927" t="s">
        <v>2207</v>
      </c>
      <c r="BP1927">
        <v>2</v>
      </c>
      <c r="BQ1927">
        <v>2</v>
      </c>
      <c r="BR1927">
        <v>2</v>
      </c>
      <c r="BS1927" s="1">
        <v>44185</v>
      </c>
      <c r="BT1927" s="1">
        <v>44346</v>
      </c>
      <c r="BU1927" s="1">
        <v>44185</v>
      </c>
      <c r="BV1927" s="1">
        <v>44346</v>
      </c>
      <c r="BW1927" t="s">
        <v>136</v>
      </c>
      <c r="BX1927">
        <v>35</v>
      </c>
      <c r="BY1927">
        <v>0</v>
      </c>
      <c r="BZ1927">
        <v>7</v>
      </c>
      <c r="CA1927">
        <v>7</v>
      </c>
      <c r="CB1927">
        <v>7</v>
      </c>
      <c r="CC1927">
        <v>7</v>
      </c>
      <c r="CD1927">
        <v>7</v>
      </c>
      <c r="CE1927">
        <v>0</v>
      </c>
      <c r="CF1927" t="str">
        <f>"8:00 AM"</f>
        <v>8:00 AM</v>
      </c>
      <c r="CG1927" t="str">
        <f>"4:00 PM"</f>
        <v>4:00 PM</v>
      </c>
      <c r="CH1927" s="5">
        <v>14.99</v>
      </c>
      <c r="CI1927" t="s">
        <v>146</v>
      </c>
      <c r="CL1927" t="s">
        <v>136</v>
      </c>
      <c r="CM1927" t="s">
        <v>312</v>
      </c>
      <c r="CN1927" t="s">
        <v>148</v>
      </c>
      <c r="CO1927" t="s">
        <v>2208</v>
      </c>
      <c r="CP1927" t="s">
        <v>149</v>
      </c>
      <c r="CQ1927">
        <v>3</v>
      </c>
      <c r="CR1927">
        <v>0</v>
      </c>
      <c r="CS1927" t="s">
        <v>136</v>
      </c>
      <c r="CT1927" t="s">
        <v>134</v>
      </c>
      <c r="CU1927" t="s">
        <v>136</v>
      </c>
      <c r="CV1927" t="s">
        <v>136</v>
      </c>
      <c r="CW1927" t="s">
        <v>136</v>
      </c>
      <c r="CY1927" t="s">
        <v>136</v>
      </c>
      <c r="CZ1927" t="s">
        <v>136</v>
      </c>
      <c r="DA1927" t="s">
        <v>136</v>
      </c>
      <c r="DB1927" t="s">
        <v>136</v>
      </c>
      <c r="DC1927" t="s">
        <v>136</v>
      </c>
      <c r="DD1927" t="s">
        <v>136</v>
      </c>
      <c r="DF1927" t="s">
        <v>2209</v>
      </c>
      <c r="DG1927" t="s">
        <v>2210</v>
      </c>
      <c r="DH1927" t="s">
        <v>2197</v>
      </c>
      <c r="DI1927" t="s">
        <v>1128</v>
      </c>
      <c r="DJ1927" s="4">
        <v>58250</v>
      </c>
      <c r="DK1927" t="s">
        <v>1131</v>
      </c>
      <c r="DL1927" t="s">
        <v>136</v>
      </c>
      <c r="DM1927">
        <v>1</v>
      </c>
      <c r="DN1927" t="s">
        <v>2196</v>
      </c>
      <c r="DO1927" t="s">
        <v>2197</v>
      </c>
      <c r="DP1927" t="s">
        <v>1128</v>
      </c>
      <c r="DQ1927" t="str">
        <f>"58250"</f>
        <v>58250</v>
      </c>
      <c r="DR1927" t="s">
        <v>1131</v>
      </c>
      <c r="DS1927" t="s">
        <v>2211</v>
      </c>
      <c r="DT1927">
        <v>1</v>
      </c>
      <c r="DU1927">
        <v>3</v>
      </c>
      <c r="DV1927" t="s">
        <v>134</v>
      </c>
      <c r="DW1927" t="s">
        <v>134</v>
      </c>
      <c r="DX1927" t="s">
        <v>134</v>
      </c>
      <c r="DY1927" t="s">
        <v>136</v>
      </c>
      <c r="DZ1927">
        <v>1</v>
      </c>
      <c r="EA1927" t="s">
        <v>136</v>
      </c>
      <c r="EC1927" s="5">
        <v>12.68</v>
      </c>
      <c r="ED1927" s="5">
        <v>55</v>
      </c>
      <c r="EE1927">
        <v>17013310318</v>
      </c>
      <c r="EF1927" t="s">
        <v>2212</v>
      </c>
      <c r="EG1927" t="s">
        <v>2213</v>
      </c>
      <c r="EH1927">
        <v>0</v>
      </c>
    </row>
    <row r="1928" spans="1:138" ht="15" customHeight="1" x14ac:dyDescent="0.35">
      <c r="A1928" t="s">
        <v>716</v>
      </c>
      <c r="B1928" t="s">
        <v>157</v>
      </c>
      <c r="C1928" s="1">
        <v>44161.918654398149</v>
      </c>
      <c r="D1928" s="1">
        <v>44182</v>
      </c>
      <c r="E1928" t="s">
        <v>133</v>
      </c>
      <c r="F1928" t="s">
        <v>136</v>
      </c>
      <c r="G1928" t="s">
        <v>135</v>
      </c>
      <c r="H1928" t="s">
        <v>136</v>
      </c>
      <c r="I1928" t="s">
        <v>717</v>
      </c>
      <c r="K1928" t="s">
        <v>718</v>
      </c>
      <c r="M1928" t="s">
        <v>719</v>
      </c>
      <c r="N1928" t="s">
        <v>720</v>
      </c>
      <c r="O1928" s="4">
        <v>38730</v>
      </c>
      <c r="P1928" t="s">
        <v>140</v>
      </c>
      <c r="R1928">
        <v>16627194107</v>
      </c>
      <c r="T1928">
        <v>1111</v>
      </c>
      <c r="U1928" t="s">
        <v>721</v>
      </c>
      <c r="V1928" t="s">
        <v>722</v>
      </c>
      <c r="X1928" t="s">
        <v>723</v>
      </c>
      <c r="Y1928" t="s">
        <v>718</v>
      </c>
      <c r="AA1928" t="s">
        <v>719</v>
      </c>
      <c r="AB1928" t="s">
        <v>720</v>
      </c>
      <c r="AC1928" s="4">
        <v>38730</v>
      </c>
      <c r="AD1928" t="s">
        <v>140</v>
      </c>
      <c r="AF1928">
        <v>16627194107</v>
      </c>
      <c r="AH1928" t="s">
        <v>724</v>
      </c>
      <c r="AI1928" t="s">
        <v>168</v>
      </c>
      <c r="AJ1928" t="s">
        <v>725</v>
      </c>
      <c r="AK1928" t="s">
        <v>726</v>
      </c>
      <c r="AL1928" t="s">
        <v>727</v>
      </c>
      <c r="AM1928" t="s">
        <v>728</v>
      </c>
      <c r="AN1928" t="s">
        <v>729</v>
      </c>
      <c r="AO1928" t="s">
        <v>730</v>
      </c>
      <c r="AP1928" t="s">
        <v>720</v>
      </c>
      <c r="AQ1928" s="4">
        <v>38930</v>
      </c>
      <c r="AR1928" t="s">
        <v>140</v>
      </c>
      <c r="AT1928">
        <v>16623854219</v>
      </c>
      <c r="AV1928" t="s">
        <v>731</v>
      </c>
      <c r="AW1928" t="s">
        <v>732</v>
      </c>
      <c r="AZ1928" t="s">
        <v>288</v>
      </c>
      <c r="BA1928" t="s">
        <v>289</v>
      </c>
      <c r="BB1928" t="s">
        <v>136</v>
      </c>
      <c r="BC1928" t="s">
        <v>136</v>
      </c>
      <c r="BD1928" t="s">
        <v>148</v>
      </c>
      <c r="BE1928" t="s">
        <v>136</v>
      </c>
      <c r="BF1928" t="s">
        <v>136</v>
      </c>
      <c r="BG1928" t="s">
        <v>134</v>
      </c>
      <c r="BH1928" t="s">
        <v>136</v>
      </c>
      <c r="BN1928" t="s">
        <v>733</v>
      </c>
      <c r="BO1928" t="s">
        <v>734</v>
      </c>
      <c r="BP1928">
        <v>8</v>
      </c>
      <c r="BQ1928">
        <v>8</v>
      </c>
      <c r="BR1928">
        <v>8</v>
      </c>
      <c r="BS1928" s="1">
        <v>44228</v>
      </c>
      <c r="BT1928" s="1">
        <v>44524</v>
      </c>
      <c r="BU1928" s="1">
        <v>44228</v>
      </c>
      <c r="BV1928" s="1">
        <v>44524</v>
      </c>
      <c r="BW1928" t="s">
        <v>136</v>
      </c>
      <c r="BX1928">
        <v>55</v>
      </c>
      <c r="BY1928">
        <v>0</v>
      </c>
      <c r="BZ1928">
        <v>9.17</v>
      </c>
      <c r="CA1928">
        <v>9.17</v>
      </c>
      <c r="CB1928">
        <v>9.17</v>
      </c>
      <c r="CC1928">
        <v>9.17</v>
      </c>
      <c r="CD1928">
        <v>9.16</v>
      </c>
      <c r="CE1928">
        <v>9.16</v>
      </c>
      <c r="CF1928" t="str">
        <f>"8:00 AM"</f>
        <v>8:00 AM</v>
      </c>
      <c r="CG1928" t="str">
        <f>"5:10 PM"</f>
        <v>5:10 PM</v>
      </c>
      <c r="CH1928" s="5">
        <v>11.83</v>
      </c>
      <c r="CI1928" t="s">
        <v>146</v>
      </c>
      <c r="CL1928" t="s">
        <v>134</v>
      </c>
      <c r="CM1928" t="s">
        <v>147</v>
      </c>
      <c r="CN1928" t="s">
        <v>148</v>
      </c>
      <c r="CO1928" t="s">
        <v>735</v>
      </c>
      <c r="CP1928" t="s">
        <v>149</v>
      </c>
      <c r="CQ1928">
        <v>3</v>
      </c>
      <c r="CR1928">
        <v>0</v>
      </c>
      <c r="CS1928" t="s">
        <v>136</v>
      </c>
      <c r="CT1928" t="s">
        <v>134</v>
      </c>
      <c r="CU1928" t="s">
        <v>136</v>
      </c>
      <c r="CV1928" t="s">
        <v>136</v>
      </c>
      <c r="CW1928" t="s">
        <v>136</v>
      </c>
      <c r="CY1928" t="s">
        <v>136</v>
      </c>
      <c r="CZ1928" t="s">
        <v>136</v>
      </c>
      <c r="DA1928" t="s">
        <v>136</v>
      </c>
      <c r="DB1928" t="s">
        <v>136</v>
      </c>
      <c r="DC1928" t="s">
        <v>136</v>
      </c>
      <c r="DD1928" t="s">
        <v>136</v>
      </c>
      <c r="DF1928" t="s">
        <v>736</v>
      </c>
      <c r="DG1928" t="s">
        <v>718</v>
      </c>
      <c r="DH1928" t="s">
        <v>719</v>
      </c>
      <c r="DI1928" t="s">
        <v>720</v>
      </c>
      <c r="DJ1928" s="4">
        <v>38730</v>
      </c>
      <c r="DK1928" t="s">
        <v>737</v>
      </c>
      <c r="DL1928" t="s">
        <v>136</v>
      </c>
      <c r="DM1928">
        <v>1</v>
      </c>
      <c r="DN1928" t="s">
        <v>738</v>
      </c>
      <c r="DO1928" t="s">
        <v>719</v>
      </c>
      <c r="DP1928" t="s">
        <v>720</v>
      </c>
      <c r="DQ1928" t="str">
        <f>"38730"</f>
        <v>38730</v>
      </c>
      <c r="DR1928" t="s">
        <v>737</v>
      </c>
      <c r="DS1928" t="s">
        <v>739</v>
      </c>
      <c r="DT1928">
        <v>1</v>
      </c>
      <c r="DU1928">
        <v>6</v>
      </c>
      <c r="DV1928" t="s">
        <v>134</v>
      </c>
      <c r="DW1928" t="s">
        <v>134</v>
      </c>
      <c r="DX1928" t="s">
        <v>134</v>
      </c>
      <c r="DY1928" t="s">
        <v>134</v>
      </c>
      <c r="DZ1928">
        <v>2</v>
      </c>
      <c r="EA1928" t="s">
        <v>136</v>
      </c>
      <c r="EC1928" s="5">
        <v>12.68</v>
      </c>
      <c r="ED1928" s="5">
        <v>55</v>
      </c>
      <c r="EE1928">
        <v>16627194107</v>
      </c>
      <c r="EF1928" t="s">
        <v>724</v>
      </c>
      <c r="EG1928" t="s">
        <v>148</v>
      </c>
      <c r="EH1928">
        <v>1</v>
      </c>
    </row>
    <row r="1929" spans="1:138" ht="15" customHeight="1" x14ac:dyDescent="0.35">
      <c r="A1929" t="s">
        <v>12383</v>
      </c>
      <c r="B1929" t="s">
        <v>157</v>
      </c>
      <c r="C1929" s="1">
        <v>44159.79220729167</v>
      </c>
      <c r="D1929" s="1">
        <v>44182</v>
      </c>
      <c r="E1929" t="s">
        <v>133</v>
      </c>
      <c r="F1929" t="s">
        <v>136</v>
      </c>
      <c r="G1929" t="s">
        <v>135</v>
      </c>
      <c r="H1929" t="s">
        <v>136</v>
      </c>
      <c r="I1929" t="s">
        <v>12384</v>
      </c>
      <c r="K1929" t="s">
        <v>12385</v>
      </c>
      <c r="M1929" t="s">
        <v>5415</v>
      </c>
      <c r="N1929" t="s">
        <v>720</v>
      </c>
      <c r="O1929" s="4">
        <v>38773</v>
      </c>
      <c r="P1929" t="s">
        <v>140</v>
      </c>
      <c r="R1929">
        <v>16627191753</v>
      </c>
      <c r="T1929">
        <v>1111</v>
      </c>
      <c r="U1929" t="s">
        <v>2518</v>
      </c>
      <c r="V1929" t="s">
        <v>1224</v>
      </c>
      <c r="W1929" t="s">
        <v>250</v>
      </c>
      <c r="X1929" t="s">
        <v>3930</v>
      </c>
      <c r="Y1929" t="s">
        <v>12385</v>
      </c>
      <c r="AA1929" t="s">
        <v>5415</v>
      </c>
      <c r="AB1929" t="s">
        <v>720</v>
      </c>
      <c r="AC1929" s="4">
        <v>38773</v>
      </c>
      <c r="AD1929" t="s">
        <v>140</v>
      </c>
      <c r="AF1929">
        <v>16627191753</v>
      </c>
      <c r="AH1929" t="s">
        <v>12386</v>
      </c>
      <c r="AI1929" t="s">
        <v>168</v>
      </c>
      <c r="AJ1929" t="s">
        <v>725</v>
      </c>
      <c r="AK1929" t="s">
        <v>2767</v>
      </c>
      <c r="AL1929" t="s">
        <v>2768</v>
      </c>
      <c r="AM1929" t="s">
        <v>728</v>
      </c>
      <c r="AN1929" t="s">
        <v>729</v>
      </c>
      <c r="AO1929" t="s">
        <v>730</v>
      </c>
      <c r="AP1929" t="s">
        <v>720</v>
      </c>
      <c r="AQ1929" s="4">
        <v>38930</v>
      </c>
      <c r="AR1929" t="s">
        <v>140</v>
      </c>
      <c r="AT1929">
        <v>16623854219</v>
      </c>
      <c r="AV1929" t="s">
        <v>2769</v>
      </c>
      <c r="AW1929" t="s">
        <v>732</v>
      </c>
      <c r="AZ1929" t="s">
        <v>288</v>
      </c>
      <c r="BA1929" t="s">
        <v>289</v>
      </c>
      <c r="BB1929" t="s">
        <v>136</v>
      </c>
      <c r="BC1929" t="s">
        <v>136</v>
      </c>
      <c r="BD1929" t="s">
        <v>148</v>
      </c>
      <c r="BE1929" t="s">
        <v>136</v>
      </c>
      <c r="BF1929" t="s">
        <v>136</v>
      </c>
      <c r="BG1929" t="s">
        <v>134</v>
      </c>
      <c r="BH1929" t="s">
        <v>136</v>
      </c>
      <c r="BN1929" t="s">
        <v>12387</v>
      </c>
      <c r="BO1929" t="s">
        <v>734</v>
      </c>
      <c r="BP1929">
        <v>6</v>
      </c>
      <c r="BQ1929">
        <v>6</v>
      </c>
      <c r="BR1929">
        <v>6</v>
      </c>
      <c r="BS1929" s="1">
        <v>44228</v>
      </c>
      <c r="BT1929" s="1">
        <v>44515</v>
      </c>
      <c r="BU1929" s="1">
        <v>44228</v>
      </c>
      <c r="BV1929" s="1">
        <v>44515</v>
      </c>
      <c r="BW1929" t="s">
        <v>136</v>
      </c>
      <c r="BX1929">
        <v>66</v>
      </c>
      <c r="BY1929">
        <v>0</v>
      </c>
      <c r="BZ1929">
        <v>11</v>
      </c>
      <c r="CA1929">
        <v>11</v>
      </c>
      <c r="CB1929">
        <v>11</v>
      </c>
      <c r="CC1929">
        <v>11</v>
      </c>
      <c r="CD1929">
        <v>11</v>
      </c>
      <c r="CE1929">
        <v>11</v>
      </c>
      <c r="CF1929" t="str">
        <f>"8:00 AM"</f>
        <v>8:00 AM</v>
      </c>
      <c r="CG1929" t="str">
        <f>"7:00 PM"</f>
        <v>7:00 PM</v>
      </c>
      <c r="CH1929" s="5">
        <v>11.83</v>
      </c>
      <c r="CI1929" t="s">
        <v>146</v>
      </c>
      <c r="CL1929" t="s">
        <v>134</v>
      </c>
      <c r="CM1929" t="s">
        <v>312</v>
      </c>
      <c r="CN1929" t="s">
        <v>148</v>
      </c>
      <c r="CO1929" t="s">
        <v>735</v>
      </c>
      <c r="CP1929" t="s">
        <v>149</v>
      </c>
      <c r="CQ1929">
        <v>3</v>
      </c>
      <c r="CR1929">
        <v>0</v>
      </c>
      <c r="CS1929" t="s">
        <v>134</v>
      </c>
      <c r="CT1929" t="s">
        <v>134</v>
      </c>
      <c r="CU1929" t="s">
        <v>136</v>
      </c>
      <c r="CV1929" t="s">
        <v>136</v>
      </c>
      <c r="CW1929" t="s">
        <v>136</v>
      </c>
      <c r="CY1929" t="s">
        <v>136</v>
      </c>
      <c r="CZ1929" t="s">
        <v>136</v>
      </c>
      <c r="DA1929" t="s">
        <v>136</v>
      </c>
      <c r="DB1929" t="s">
        <v>136</v>
      </c>
      <c r="DC1929" t="s">
        <v>136</v>
      </c>
      <c r="DD1929" t="s">
        <v>136</v>
      </c>
      <c r="DF1929" t="s">
        <v>12388</v>
      </c>
      <c r="DG1929" t="s">
        <v>12389</v>
      </c>
      <c r="DH1929" t="s">
        <v>719</v>
      </c>
      <c r="DI1929" t="s">
        <v>720</v>
      </c>
      <c r="DJ1929" s="4">
        <v>38730</v>
      </c>
      <c r="DK1929" t="s">
        <v>737</v>
      </c>
      <c r="DL1929" t="s">
        <v>136</v>
      </c>
      <c r="DM1929">
        <v>1</v>
      </c>
      <c r="DN1929" t="s">
        <v>12390</v>
      </c>
      <c r="DO1929" t="s">
        <v>5415</v>
      </c>
      <c r="DP1929" t="s">
        <v>720</v>
      </c>
      <c r="DQ1929" t="str">
        <f>"38773"</f>
        <v>38773</v>
      </c>
      <c r="DR1929" t="s">
        <v>2799</v>
      </c>
      <c r="DS1929" t="s">
        <v>739</v>
      </c>
      <c r="DT1929">
        <v>1</v>
      </c>
      <c r="DU1929">
        <v>6</v>
      </c>
      <c r="DV1929" t="s">
        <v>134</v>
      </c>
      <c r="DW1929" t="s">
        <v>134</v>
      </c>
      <c r="DX1929" t="s">
        <v>134</v>
      </c>
      <c r="DY1929" t="s">
        <v>134</v>
      </c>
      <c r="DZ1929">
        <v>2</v>
      </c>
      <c r="EA1929" t="s">
        <v>136</v>
      </c>
      <c r="EC1929" s="5">
        <v>12.68</v>
      </c>
      <c r="ED1929" s="5">
        <v>55</v>
      </c>
      <c r="EE1929">
        <v>16627191753</v>
      </c>
      <c r="EF1929" t="s">
        <v>12386</v>
      </c>
      <c r="EG1929" t="s">
        <v>148</v>
      </c>
      <c r="EH1929">
        <v>1</v>
      </c>
    </row>
    <row r="1930" spans="1:138" ht="15" customHeight="1" x14ac:dyDescent="0.35">
      <c r="A1930" t="s">
        <v>26260</v>
      </c>
      <c r="B1930" t="s">
        <v>157</v>
      </c>
      <c r="C1930" s="1">
        <v>44168.688045370371</v>
      </c>
      <c r="D1930" s="1">
        <v>44182</v>
      </c>
      <c r="E1930" t="s">
        <v>133</v>
      </c>
      <c r="F1930" t="s">
        <v>136</v>
      </c>
      <c r="G1930" t="s">
        <v>135</v>
      </c>
      <c r="H1930" t="s">
        <v>136</v>
      </c>
      <c r="I1930" t="s">
        <v>25415</v>
      </c>
      <c r="K1930" t="s">
        <v>26261</v>
      </c>
      <c r="L1930" t="s">
        <v>26262</v>
      </c>
      <c r="M1930" t="s">
        <v>1279</v>
      </c>
      <c r="N1930" t="s">
        <v>246</v>
      </c>
      <c r="O1930" s="4">
        <v>71282</v>
      </c>
      <c r="P1930" t="s">
        <v>140</v>
      </c>
      <c r="R1930">
        <v>13183410920</v>
      </c>
      <c r="T1930">
        <v>1119</v>
      </c>
      <c r="U1930" t="s">
        <v>5901</v>
      </c>
      <c r="V1930" t="s">
        <v>5902</v>
      </c>
      <c r="X1930" t="s">
        <v>164</v>
      </c>
      <c r="Y1930" t="s">
        <v>26261</v>
      </c>
      <c r="Z1930" t="s">
        <v>26262</v>
      </c>
      <c r="AA1930" t="s">
        <v>1279</v>
      </c>
      <c r="AB1930" t="s">
        <v>246</v>
      </c>
      <c r="AC1930" s="4">
        <v>71282</v>
      </c>
      <c r="AD1930" t="s">
        <v>140</v>
      </c>
      <c r="AF1930">
        <v>13183410920</v>
      </c>
      <c r="AH1930" t="s">
        <v>5903</v>
      </c>
      <c r="AI1930" t="s">
        <v>168</v>
      </c>
      <c r="AJ1930" t="s">
        <v>533</v>
      </c>
      <c r="AK1930" t="s">
        <v>534</v>
      </c>
      <c r="AM1930" t="s">
        <v>535</v>
      </c>
      <c r="AO1930" t="s">
        <v>536</v>
      </c>
      <c r="AP1930" t="s">
        <v>537</v>
      </c>
      <c r="AQ1930" s="4">
        <v>28786</v>
      </c>
      <c r="AR1930" t="s">
        <v>140</v>
      </c>
      <c r="AT1930">
        <v>18282460659</v>
      </c>
      <c r="AV1930" t="s">
        <v>538</v>
      </c>
      <c r="AW1930" t="s">
        <v>539</v>
      </c>
      <c r="AZ1930" t="s">
        <v>288</v>
      </c>
      <c r="BA1930" t="s">
        <v>289</v>
      </c>
      <c r="BB1930" t="s">
        <v>136</v>
      </c>
      <c r="BC1930" t="s">
        <v>136</v>
      </c>
      <c r="BD1930" t="s">
        <v>148</v>
      </c>
      <c r="BE1930" t="s">
        <v>136</v>
      </c>
      <c r="BF1930" t="s">
        <v>136</v>
      </c>
      <c r="BG1930" t="s">
        <v>134</v>
      </c>
      <c r="BH1930" t="s">
        <v>136</v>
      </c>
      <c r="BN1930" t="s">
        <v>26263</v>
      </c>
      <c r="BO1930" t="s">
        <v>965</v>
      </c>
      <c r="BP1930">
        <v>5</v>
      </c>
      <c r="BQ1930">
        <v>5</v>
      </c>
      <c r="BR1930">
        <v>5</v>
      </c>
      <c r="BS1930" s="1">
        <v>44214</v>
      </c>
      <c r="BT1930" s="1">
        <v>44517</v>
      </c>
      <c r="BU1930" s="1">
        <v>44214</v>
      </c>
      <c r="BV1930" s="1">
        <v>44517</v>
      </c>
      <c r="BW1930" t="s">
        <v>136</v>
      </c>
      <c r="BX1930">
        <v>48</v>
      </c>
      <c r="BY1930">
        <v>0</v>
      </c>
      <c r="BZ1930">
        <v>8</v>
      </c>
      <c r="CA1930">
        <v>8</v>
      </c>
      <c r="CB1930">
        <v>8</v>
      </c>
      <c r="CC1930">
        <v>8</v>
      </c>
      <c r="CD1930">
        <v>8</v>
      </c>
      <c r="CE1930">
        <v>8</v>
      </c>
      <c r="CF1930" t="str">
        <f>"8:00 AM"</f>
        <v>8:00 AM</v>
      </c>
      <c r="CG1930" t="str">
        <f>"5:00 PM"</f>
        <v>5:00 PM</v>
      </c>
      <c r="CH1930" s="5">
        <v>11.83</v>
      </c>
      <c r="CI1930" t="s">
        <v>146</v>
      </c>
      <c r="CL1930" t="s">
        <v>136</v>
      </c>
      <c r="CM1930" t="s">
        <v>147</v>
      </c>
      <c r="CN1930" t="s">
        <v>148</v>
      </c>
      <c r="CO1930" t="s">
        <v>966</v>
      </c>
      <c r="CP1930" t="s">
        <v>149</v>
      </c>
      <c r="CQ1930">
        <v>3</v>
      </c>
      <c r="CR1930">
        <v>0</v>
      </c>
      <c r="CS1930" t="s">
        <v>136</v>
      </c>
      <c r="CT1930" t="s">
        <v>134</v>
      </c>
      <c r="CU1930" t="s">
        <v>136</v>
      </c>
      <c r="CV1930" t="s">
        <v>136</v>
      </c>
      <c r="CW1930" t="s">
        <v>134</v>
      </c>
      <c r="CX1930">
        <v>60</v>
      </c>
      <c r="CY1930" t="s">
        <v>134</v>
      </c>
      <c r="CZ1930" t="s">
        <v>136</v>
      </c>
      <c r="DA1930" t="s">
        <v>136</v>
      </c>
      <c r="DB1930" t="s">
        <v>136</v>
      </c>
      <c r="DC1930" t="s">
        <v>136</v>
      </c>
      <c r="DD1930" t="s">
        <v>136</v>
      </c>
      <c r="DF1930" t="s">
        <v>26264</v>
      </c>
      <c r="DG1930" t="s">
        <v>26265</v>
      </c>
      <c r="DH1930" t="s">
        <v>1279</v>
      </c>
      <c r="DI1930" t="s">
        <v>246</v>
      </c>
      <c r="DJ1930" s="4">
        <v>71282</v>
      </c>
      <c r="DK1930" t="s">
        <v>715</v>
      </c>
      <c r="DL1930" t="s">
        <v>136</v>
      </c>
      <c r="DM1930">
        <v>1</v>
      </c>
      <c r="DN1930" t="s">
        <v>26266</v>
      </c>
      <c r="DO1930" t="s">
        <v>1279</v>
      </c>
      <c r="DP1930" t="s">
        <v>246</v>
      </c>
      <c r="DQ1930" t="str">
        <f>"71282"</f>
        <v>71282</v>
      </c>
      <c r="DR1930" t="s">
        <v>715</v>
      </c>
      <c r="DS1930" t="s">
        <v>625</v>
      </c>
      <c r="DT1930">
        <v>1</v>
      </c>
      <c r="DU1930">
        <v>3</v>
      </c>
      <c r="DV1930" t="s">
        <v>134</v>
      </c>
      <c r="DW1930" t="s">
        <v>134</v>
      </c>
      <c r="DX1930" t="s">
        <v>134</v>
      </c>
      <c r="DY1930" t="s">
        <v>134</v>
      </c>
      <c r="DZ1930">
        <v>2</v>
      </c>
      <c r="EA1930" t="s">
        <v>136</v>
      </c>
      <c r="EC1930" s="5">
        <v>12.68</v>
      </c>
      <c r="ED1930" s="5">
        <v>55</v>
      </c>
      <c r="EE1930">
        <v>13183410920</v>
      </c>
      <c r="EF1930" t="s">
        <v>5903</v>
      </c>
      <c r="EG1930" t="s">
        <v>148</v>
      </c>
      <c r="EH1930">
        <v>0</v>
      </c>
    </row>
    <row r="1931" spans="1:138" ht="15" customHeight="1" x14ac:dyDescent="0.35">
      <c r="A1931" t="s">
        <v>4520</v>
      </c>
      <c r="B1931" t="s">
        <v>157</v>
      </c>
      <c r="C1931" s="1">
        <v>44165.678699884258</v>
      </c>
      <c r="D1931" s="1">
        <v>44182</v>
      </c>
      <c r="E1931" t="s">
        <v>133</v>
      </c>
      <c r="F1931" t="s">
        <v>136</v>
      </c>
      <c r="G1931" t="s">
        <v>135</v>
      </c>
      <c r="H1931" t="s">
        <v>136</v>
      </c>
      <c r="I1931" t="s">
        <v>4521</v>
      </c>
      <c r="K1931" t="s">
        <v>4522</v>
      </c>
      <c r="M1931" t="s">
        <v>4523</v>
      </c>
      <c r="N1931" t="s">
        <v>374</v>
      </c>
      <c r="O1931" s="4">
        <v>76710</v>
      </c>
      <c r="P1931" t="s">
        <v>140</v>
      </c>
      <c r="R1931">
        <v>12547093723</v>
      </c>
      <c r="T1931">
        <v>115113</v>
      </c>
      <c r="U1931" t="s">
        <v>4524</v>
      </c>
      <c r="V1931" t="s">
        <v>347</v>
      </c>
      <c r="W1931" t="s">
        <v>4525</v>
      </c>
      <c r="X1931" t="s">
        <v>164</v>
      </c>
      <c r="Y1931" t="s">
        <v>4522</v>
      </c>
      <c r="AA1931" t="s">
        <v>4523</v>
      </c>
      <c r="AB1931" t="s">
        <v>374</v>
      </c>
      <c r="AC1931" s="4">
        <v>76710</v>
      </c>
      <c r="AD1931" t="s">
        <v>140</v>
      </c>
      <c r="AF1931">
        <v>12547093723</v>
      </c>
      <c r="AH1931" t="s">
        <v>155</v>
      </c>
      <c r="AI1931" t="s">
        <v>168</v>
      </c>
      <c r="AJ1931" t="s">
        <v>281</v>
      </c>
      <c r="AK1931" t="s">
        <v>282</v>
      </c>
      <c r="AL1931" t="s">
        <v>250</v>
      </c>
      <c r="AM1931" t="s">
        <v>283</v>
      </c>
      <c r="AN1931" t="s">
        <v>284</v>
      </c>
      <c r="AO1931" t="s">
        <v>285</v>
      </c>
      <c r="AP1931" t="s">
        <v>221</v>
      </c>
      <c r="AQ1931" s="4">
        <v>37862</v>
      </c>
      <c r="AR1931" t="s">
        <v>140</v>
      </c>
      <c r="AT1931">
        <v>18653663731</v>
      </c>
      <c r="AV1931" t="s">
        <v>1107</v>
      </c>
      <c r="AW1931" t="s">
        <v>287</v>
      </c>
      <c r="AZ1931" t="s">
        <v>288</v>
      </c>
      <c r="BA1931" t="s">
        <v>289</v>
      </c>
      <c r="BB1931" t="s">
        <v>136</v>
      </c>
      <c r="BC1931" t="s">
        <v>136</v>
      </c>
      <c r="BD1931" t="s">
        <v>148</v>
      </c>
      <c r="BE1931" t="s">
        <v>136</v>
      </c>
      <c r="BF1931" t="s">
        <v>136</v>
      </c>
      <c r="BG1931" t="s">
        <v>134</v>
      </c>
      <c r="BH1931" t="s">
        <v>136</v>
      </c>
      <c r="BN1931" t="s">
        <v>4526</v>
      </c>
      <c r="BO1931" t="s">
        <v>905</v>
      </c>
      <c r="BP1931">
        <v>2</v>
      </c>
      <c r="BQ1931">
        <v>2</v>
      </c>
      <c r="BR1931">
        <v>2</v>
      </c>
      <c r="BS1931" s="1">
        <v>44228</v>
      </c>
      <c r="BT1931" s="1">
        <v>44530</v>
      </c>
      <c r="BU1931" s="1">
        <v>44228</v>
      </c>
      <c r="BV1931" s="1">
        <v>44530</v>
      </c>
      <c r="BW1931" t="s">
        <v>136</v>
      </c>
      <c r="BX1931">
        <v>48</v>
      </c>
      <c r="BY1931">
        <v>0</v>
      </c>
      <c r="BZ1931">
        <v>8</v>
      </c>
      <c r="CA1931">
        <v>8</v>
      </c>
      <c r="CB1931">
        <v>8</v>
      </c>
      <c r="CC1931">
        <v>8</v>
      </c>
      <c r="CD1931">
        <v>8</v>
      </c>
      <c r="CE1931">
        <v>8</v>
      </c>
      <c r="CF1931" t="str">
        <f>"7:00 AM"</f>
        <v>7:00 AM</v>
      </c>
      <c r="CG1931" t="str">
        <f>"4:00 PM"</f>
        <v>4:00 PM</v>
      </c>
      <c r="CH1931" s="5">
        <v>12.67</v>
      </c>
      <c r="CI1931" t="s">
        <v>146</v>
      </c>
      <c r="CL1931" t="s">
        <v>134</v>
      </c>
      <c r="CM1931" t="s">
        <v>312</v>
      </c>
      <c r="CN1931" t="s">
        <v>148</v>
      </c>
      <c r="CO1931" t="s">
        <v>4527</v>
      </c>
      <c r="CP1931" t="s">
        <v>149</v>
      </c>
      <c r="CQ1931">
        <v>3</v>
      </c>
      <c r="CR1931">
        <v>0</v>
      </c>
      <c r="CS1931" t="s">
        <v>136</v>
      </c>
      <c r="CT1931" t="s">
        <v>134</v>
      </c>
      <c r="CU1931" t="s">
        <v>136</v>
      </c>
      <c r="CV1931" t="s">
        <v>136</v>
      </c>
      <c r="CW1931" t="s">
        <v>136</v>
      </c>
      <c r="CY1931" t="s">
        <v>136</v>
      </c>
      <c r="CZ1931" t="s">
        <v>136</v>
      </c>
      <c r="DA1931" t="s">
        <v>136</v>
      </c>
      <c r="DB1931" t="s">
        <v>136</v>
      </c>
      <c r="DC1931" t="s">
        <v>136</v>
      </c>
      <c r="DD1931" t="s">
        <v>136</v>
      </c>
      <c r="DF1931" t="s">
        <v>4528</v>
      </c>
      <c r="DG1931" t="s">
        <v>4522</v>
      </c>
      <c r="DH1931" t="s">
        <v>4523</v>
      </c>
      <c r="DI1931" t="s">
        <v>374</v>
      </c>
      <c r="DJ1931" s="4">
        <v>76710</v>
      </c>
      <c r="DK1931" t="s">
        <v>4529</v>
      </c>
      <c r="DL1931" t="s">
        <v>136</v>
      </c>
      <c r="DM1931">
        <v>1</v>
      </c>
      <c r="DN1931" t="s">
        <v>4530</v>
      </c>
      <c r="DO1931" t="s">
        <v>4523</v>
      </c>
      <c r="DP1931" t="s">
        <v>374</v>
      </c>
      <c r="DQ1931" t="str">
        <f>"76705"</f>
        <v>76705</v>
      </c>
      <c r="DR1931" t="s">
        <v>4529</v>
      </c>
      <c r="DS1931" t="s">
        <v>296</v>
      </c>
      <c r="DT1931">
        <v>1</v>
      </c>
      <c r="DU1931">
        <v>2</v>
      </c>
      <c r="DV1931" t="s">
        <v>134</v>
      </c>
      <c r="DW1931" t="s">
        <v>134</v>
      </c>
      <c r="DX1931" t="s">
        <v>134</v>
      </c>
      <c r="DY1931" t="s">
        <v>136</v>
      </c>
      <c r="DZ1931">
        <v>1</v>
      </c>
      <c r="EA1931" t="s">
        <v>136</v>
      </c>
      <c r="EC1931" s="5">
        <v>12.68</v>
      </c>
      <c r="ED1931" s="5">
        <v>55</v>
      </c>
      <c r="EE1931">
        <v>12547093723</v>
      </c>
      <c r="EF1931" t="s">
        <v>4531</v>
      </c>
      <c r="EG1931" t="s">
        <v>2862</v>
      </c>
      <c r="EH1931">
        <v>2</v>
      </c>
    </row>
    <row r="1932" spans="1:138" ht="15" customHeight="1" x14ac:dyDescent="0.35">
      <c r="A1932" t="s">
        <v>16726</v>
      </c>
      <c r="B1932" t="s">
        <v>157</v>
      </c>
      <c r="C1932" s="1">
        <v>44158.535977662039</v>
      </c>
      <c r="D1932" s="1">
        <v>44182</v>
      </c>
      <c r="E1932" t="s">
        <v>133</v>
      </c>
      <c r="F1932" t="s">
        <v>136</v>
      </c>
      <c r="G1932" t="s">
        <v>135</v>
      </c>
      <c r="H1932" t="s">
        <v>136</v>
      </c>
      <c r="I1932" t="s">
        <v>16727</v>
      </c>
      <c r="K1932" t="s">
        <v>16728</v>
      </c>
      <c r="M1932" t="s">
        <v>1906</v>
      </c>
      <c r="N1932" t="s">
        <v>720</v>
      </c>
      <c r="O1932" s="4">
        <v>38614</v>
      </c>
      <c r="P1932" t="s">
        <v>140</v>
      </c>
      <c r="R1932">
        <v>16629020138</v>
      </c>
      <c r="T1932">
        <v>1119</v>
      </c>
      <c r="U1932" t="s">
        <v>16729</v>
      </c>
      <c r="V1932" t="s">
        <v>2129</v>
      </c>
      <c r="X1932" t="s">
        <v>164</v>
      </c>
      <c r="Y1932" t="s">
        <v>16728</v>
      </c>
      <c r="AA1932" t="s">
        <v>1906</v>
      </c>
      <c r="AB1932" t="s">
        <v>720</v>
      </c>
      <c r="AC1932" s="4">
        <v>38614</v>
      </c>
      <c r="AD1932" t="s">
        <v>140</v>
      </c>
      <c r="AF1932">
        <v>16629020138</v>
      </c>
      <c r="AH1932" t="s">
        <v>16730</v>
      </c>
      <c r="AI1932" t="s">
        <v>168</v>
      </c>
      <c r="AJ1932" t="s">
        <v>725</v>
      </c>
      <c r="AK1932" t="s">
        <v>726</v>
      </c>
      <c r="AL1932" t="s">
        <v>727</v>
      </c>
      <c r="AM1932" t="s">
        <v>729</v>
      </c>
      <c r="AN1932" t="s">
        <v>7391</v>
      </c>
      <c r="AO1932" t="s">
        <v>730</v>
      </c>
      <c r="AP1932" t="s">
        <v>720</v>
      </c>
      <c r="AQ1932" s="4">
        <v>38930</v>
      </c>
      <c r="AR1932" t="s">
        <v>140</v>
      </c>
      <c r="AT1932">
        <v>16623854219</v>
      </c>
      <c r="AV1932" t="s">
        <v>731</v>
      </c>
      <c r="AW1932" t="s">
        <v>732</v>
      </c>
      <c r="AZ1932" t="s">
        <v>821</v>
      </c>
      <c r="BA1932" t="s">
        <v>822</v>
      </c>
      <c r="BB1932" t="s">
        <v>136</v>
      </c>
      <c r="BC1932" t="s">
        <v>136</v>
      </c>
      <c r="BD1932" t="s">
        <v>148</v>
      </c>
      <c r="BE1932" t="s">
        <v>136</v>
      </c>
      <c r="BF1932" t="s">
        <v>136</v>
      </c>
      <c r="BG1932" t="s">
        <v>134</v>
      </c>
      <c r="BH1932" t="s">
        <v>136</v>
      </c>
      <c r="BN1932" t="s">
        <v>16731</v>
      </c>
      <c r="BO1932" t="s">
        <v>734</v>
      </c>
      <c r="BP1932">
        <v>4</v>
      </c>
      <c r="BQ1932">
        <v>4</v>
      </c>
      <c r="BR1932">
        <v>4</v>
      </c>
      <c r="BS1932" s="1">
        <v>44228</v>
      </c>
      <c r="BT1932" s="1">
        <v>44501</v>
      </c>
      <c r="BU1932" s="1">
        <v>44228</v>
      </c>
      <c r="BV1932" s="1">
        <v>44501</v>
      </c>
      <c r="BW1932" t="s">
        <v>136</v>
      </c>
      <c r="BX1932">
        <v>60</v>
      </c>
      <c r="BY1932">
        <v>0</v>
      </c>
      <c r="BZ1932">
        <v>10</v>
      </c>
      <c r="CA1932">
        <v>10</v>
      </c>
      <c r="CB1932">
        <v>10</v>
      </c>
      <c r="CC1932">
        <v>10</v>
      </c>
      <c r="CD1932">
        <v>10</v>
      </c>
      <c r="CE1932">
        <v>10</v>
      </c>
      <c r="CF1932" t="str">
        <f>"8:00 AM"</f>
        <v>8:00 AM</v>
      </c>
      <c r="CG1932" t="str">
        <f>"6:00 PM"</f>
        <v>6:00 PM</v>
      </c>
      <c r="CH1932" s="5">
        <v>11.83</v>
      </c>
      <c r="CI1932" t="s">
        <v>146</v>
      </c>
      <c r="CL1932" t="s">
        <v>134</v>
      </c>
      <c r="CM1932" t="s">
        <v>147</v>
      </c>
      <c r="CN1932" t="s">
        <v>148</v>
      </c>
      <c r="CO1932" t="s">
        <v>735</v>
      </c>
      <c r="CP1932" t="s">
        <v>149</v>
      </c>
      <c r="CQ1932">
        <v>3</v>
      </c>
      <c r="CR1932">
        <v>0</v>
      </c>
      <c r="CS1932" t="s">
        <v>136</v>
      </c>
      <c r="CT1932" t="s">
        <v>134</v>
      </c>
      <c r="CU1932" t="s">
        <v>136</v>
      </c>
      <c r="CV1932" t="s">
        <v>136</v>
      </c>
      <c r="CW1932" t="s">
        <v>136</v>
      </c>
      <c r="CY1932" t="s">
        <v>136</v>
      </c>
      <c r="CZ1932" t="s">
        <v>136</v>
      </c>
      <c r="DA1932" t="s">
        <v>136</v>
      </c>
      <c r="DB1932" t="s">
        <v>136</v>
      </c>
      <c r="DC1932" t="s">
        <v>136</v>
      </c>
      <c r="DD1932" t="s">
        <v>136</v>
      </c>
      <c r="DF1932" t="s">
        <v>16732</v>
      </c>
      <c r="DG1932" t="s">
        <v>16728</v>
      </c>
      <c r="DH1932" t="s">
        <v>1906</v>
      </c>
      <c r="DI1932" t="s">
        <v>720</v>
      </c>
      <c r="DJ1932" s="4">
        <v>38614</v>
      </c>
      <c r="DK1932" t="s">
        <v>1913</v>
      </c>
      <c r="DL1932" t="s">
        <v>136</v>
      </c>
      <c r="DM1932">
        <v>1</v>
      </c>
      <c r="DN1932" t="s">
        <v>16733</v>
      </c>
      <c r="DO1932" t="s">
        <v>1906</v>
      </c>
      <c r="DP1932" t="s">
        <v>720</v>
      </c>
      <c r="DQ1932" t="str">
        <f>"38614"</f>
        <v>38614</v>
      </c>
      <c r="DR1932" t="s">
        <v>1913</v>
      </c>
      <c r="DS1932" t="s">
        <v>9173</v>
      </c>
      <c r="DT1932">
        <v>1</v>
      </c>
      <c r="DU1932">
        <v>6</v>
      </c>
      <c r="DV1932" t="s">
        <v>134</v>
      </c>
      <c r="DW1932" t="s">
        <v>134</v>
      </c>
      <c r="DX1932" t="s">
        <v>134</v>
      </c>
      <c r="DY1932" t="s">
        <v>136</v>
      </c>
      <c r="DZ1932">
        <v>1</v>
      </c>
      <c r="EA1932" t="s">
        <v>136</v>
      </c>
      <c r="EC1932" s="5">
        <v>12.68</v>
      </c>
      <c r="ED1932" s="5">
        <v>55</v>
      </c>
      <c r="EE1932">
        <v>16629020138</v>
      </c>
      <c r="EF1932" t="s">
        <v>16730</v>
      </c>
      <c r="EG1932" t="s">
        <v>148</v>
      </c>
      <c r="EH1932">
        <v>1</v>
      </c>
    </row>
    <row r="1933" spans="1:138" ht="15" customHeight="1" x14ac:dyDescent="0.35">
      <c r="A1933" t="s">
        <v>24293</v>
      </c>
      <c r="B1933" t="s">
        <v>157</v>
      </c>
      <c r="C1933" s="1">
        <v>44155.502972453702</v>
      </c>
      <c r="D1933" s="1">
        <v>44182</v>
      </c>
      <c r="E1933" t="s">
        <v>133</v>
      </c>
      <c r="F1933" t="s">
        <v>136</v>
      </c>
      <c r="G1933" t="s">
        <v>135</v>
      </c>
      <c r="H1933" t="s">
        <v>136</v>
      </c>
      <c r="I1933" t="s">
        <v>24294</v>
      </c>
      <c r="K1933" t="s">
        <v>24295</v>
      </c>
      <c r="M1933" t="s">
        <v>11654</v>
      </c>
      <c r="N1933" t="s">
        <v>837</v>
      </c>
      <c r="O1933" s="4">
        <v>29716</v>
      </c>
      <c r="P1933" t="s">
        <v>140</v>
      </c>
      <c r="R1933">
        <v>18035486401</v>
      </c>
      <c r="T1933">
        <v>1112</v>
      </c>
      <c r="U1933" t="s">
        <v>8932</v>
      </c>
      <c r="V1933" t="s">
        <v>2296</v>
      </c>
      <c r="X1933" t="s">
        <v>896</v>
      </c>
      <c r="Y1933" t="s">
        <v>24295</v>
      </c>
      <c r="AA1933" t="s">
        <v>11654</v>
      </c>
      <c r="AB1933" t="s">
        <v>837</v>
      </c>
      <c r="AC1933" s="4">
        <v>29716</v>
      </c>
      <c r="AD1933" t="s">
        <v>140</v>
      </c>
      <c r="AF1933">
        <v>18035486401</v>
      </c>
      <c r="AH1933" t="s">
        <v>2559</v>
      </c>
      <c r="AI1933" t="s">
        <v>168</v>
      </c>
      <c r="AJ1933" t="s">
        <v>2560</v>
      </c>
      <c r="AK1933" t="s">
        <v>1257</v>
      </c>
      <c r="AL1933" t="s">
        <v>898</v>
      </c>
      <c r="AM1933" t="s">
        <v>2561</v>
      </c>
      <c r="AO1933" t="s">
        <v>1040</v>
      </c>
      <c r="AP1933" t="s">
        <v>837</v>
      </c>
      <c r="AQ1933" s="4">
        <v>29401</v>
      </c>
      <c r="AR1933" t="s">
        <v>140</v>
      </c>
      <c r="AT1933">
        <v>18432004263</v>
      </c>
      <c r="AV1933" t="s">
        <v>2559</v>
      </c>
      <c r="AW1933" t="s">
        <v>2562</v>
      </c>
      <c r="AZ1933" t="s">
        <v>175</v>
      </c>
      <c r="BA1933" t="s">
        <v>176</v>
      </c>
      <c r="BB1933" t="s">
        <v>136</v>
      </c>
      <c r="BC1933" t="s">
        <v>136</v>
      </c>
      <c r="BD1933" t="s">
        <v>148</v>
      </c>
      <c r="BE1933" t="s">
        <v>136</v>
      </c>
      <c r="BF1933" t="s">
        <v>136</v>
      </c>
      <c r="BG1933" t="s">
        <v>134</v>
      </c>
      <c r="BH1933" t="s">
        <v>136</v>
      </c>
      <c r="BN1933" t="s">
        <v>24296</v>
      </c>
      <c r="BO1933" t="s">
        <v>24297</v>
      </c>
      <c r="BP1933">
        <v>25</v>
      </c>
      <c r="BQ1933">
        <v>20</v>
      </c>
      <c r="BR1933">
        <v>20</v>
      </c>
      <c r="BS1933" s="1">
        <v>44215</v>
      </c>
      <c r="BT1933" s="1">
        <v>44518</v>
      </c>
      <c r="BU1933" s="1">
        <v>44215</v>
      </c>
      <c r="BV1933" s="1">
        <v>44518</v>
      </c>
      <c r="BW1933" t="s">
        <v>136</v>
      </c>
      <c r="BX1933">
        <v>40</v>
      </c>
      <c r="BY1933">
        <v>0</v>
      </c>
      <c r="BZ1933">
        <v>7</v>
      </c>
      <c r="CA1933">
        <v>7</v>
      </c>
      <c r="CB1933">
        <v>7</v>
      </c>
      <c r="CC1933">
        <v>7</v>
      </c>
      <c r="CD1933">
        <v>7</v>
      </c>
      <c r="CE1933">
        <v>5</v>
      </c>
      <c r="CH1933" s="5">
        <v>11.71</v>
      </c>
      <c r="CI1933" t="s">
        <v>146</v>
      </c>
      <c r="CL1933" t="s">
        <v>136</v>
      </c>
      <c r="CM1933" t="s">
        <v>147</v>
      </c>
      <c r="CN1933" t="s">
        <v>148</v>
      </c>
      <c r="CO1933" s="2" t="s">
        <v>15440</v>
      </c>
      <c r="CP1933" t="s">
        <v>149</v>
      </c>
      <c r="CQ1933">
        <v>3</v>
      </c>
      <c r="CR1933">
        <v>0</v>
      </c>
      <c r="CS1933" t="s">
        <v>136</v>
      </c>
      <c r="CT1933" t="s">
        <v>136</v>
      </c>
      <c r="CU1933" t="s">
        <v>134</v>
      </c>
      <c r="CV1933" t="s">
        <v>134</v>
      </c>
      <c r="CW1933" t="s">
        <v>134</v>
      </c>
      <c r="CX1933">
        <v>50</v>
      </c>
      <c r="CY1933" t="s">
        <v>134</v>
      </c>
      <c r="CZ1933" t="s">
        <v>134</v>
      </c>
      <c r="DA1933" t="s">
        <v>134</v>
      </c>
      <c r="DB1933" t="s">
        <v>134</v>
      </c>
      <c r="DC1933" t="s">
        <v>134</v>
      </c>
      <c r="DD1933" t="s">
        <v>136</v>
      </c>
      <c r="DF1933" t="s">
        <v>149</v>
      </c>
      <c r="DG1933" s="2" t="s">
        <v>24298</v>
      </c>
      <c r="DH1933" t="s">
        <v>11654</v>
      </c>
      <c r="DI1933" t="s">
        <v>837</v>
      </c>
      <c r="DJ1933" s="4">
        <v>29715</v>
      </c>
      <c r="DK1933" t="s">
        <v>2146</v>
      </c>
      <c r="DL1933" t="s">
        <v>134</v>
      </c>
      <c r="DM1933">
        <v>3</v>
      </c>
      <c r="DN1933" s="2" t="s">
        <v>24299</v>
      </c>
      <c r="DO1933" t="s">
        <v>11654</v>
      </c>
      <c r="DP1933" t="s">
        <v>837</v>
      </c>
      <c r="DQ1933" t="str">
        <f>"29715"</f>
        <v>29715</v>
      </c>
      <c r="DR1933" t="s">
        <v>2146</v>
      </c>
      <c r="DS1933" t="s">
        <v>5822</v>
      </c>
      <c r="DT1933">
        <v>1</v>
      </c>
      <c r="DU1933">
        <v>26</v>
      </c>
      <c r="DV1933" t="s">
        <v>134</v>
      </c>
      <c r="DW1933" t="s">
        <v>134</v>
      </c>
      <c r="DX1933" t="s">
        <v>134</v>
      </c>
      <c r="DY1933" t="s">
        <v>136</v>
      </c>
      <c r="DZ1933">
        <v>1</v>
      </c>
      <c r="EA1933" t="s">
        <v>134</v>
      </c>
      <c r="EB1933" s="5">
        <v>12.68</v>
      </c>
      <c r="EC1933" s="5">
        <v>12.68</v>
      </c>
      <c r="ED1933" s="5">
        <v>55</v>
      </c>
      <c r="EE1933">
        <v>18035486401</v>
      </c>
      <c r="EF1933" t="s">
        <v>24300</v>
      </c>
      <c r="EG1933" t="s">
        <v>148</v>
      </c>
      <c r="EH1933">
        <v>0</v>
      </c>
    </row>
    <row r="1934" spans="1:138" ht="15" customHeight="1" x14ac:dyDescent="0.35">
      <c r="A1934" t="s">
        <v>20850</v>
      </c>
      <c r="B1934" t="s">
        <v>157</v>
      </c>
      <c r="C1934" s="1">
        <v>44160.364405324071</v>
      </c>
      <c r="D1934" s="1">
        <v>44182</v>
      </c>
      <c r="E1934" t="s">
        <v>133</v>
      </c>
      <c r="F1934" t="s">
        <v>136</v>
      </c>
      <c r="G1934" t="s">
        <v>135</v>
      </c>
      <c r="H1934" t="s">
        <v>136</v>
      </c>
      <c r="I1934" t="s">
        <v>20851</v>
      </c>
      <c r="K1934" t="s">
        <v>20852</v>
      </c>
      <c r="M1934" t="s">
        <v>3717</v>
      </c>
      <c r="N1934" t="s">
        <v>2120</v>
      </c>
      <c r="O1934" s="4">
        <v>48885</v>
      </c>
      <c r="P1934" t="s">
        <v>140</v>
      </c>
      <c r="Q1934" t="s">
        <v>155</v>
      </c>
      <c r="R1934">
        <v>19893286101</v>
      </c>
      <c r="T1934">
        <v>111331</v>
      </c>
      <c r="U1934" t="s">
        <v>20853</v>
      </c>
      <c r="V1934" t="s">
        <v>1762</v>
      </c>
      <c r="X1934" t="s">
        <v>1677</v>
      </c>
      <c r="Y1934" t="s">
        <v>20852</v>
      </c>
      <c r="AA1934" t="s">
        <v>3717</v>
      </c>
      <c r="AB1934" t="s">
        <v>2120</v>
      </c>
      <c r="AC1934" s="4">
        <v>48885</v>
      </c>
      <c r="AD1934" t="s">
        <v>140</v>
      </c>
      <c r="AF1934">
        <v>19893286101</v>
      </c>
      <c r="AH1934" t="s">
        <v>1134</v>
      </c>
      <c r="AI1934" t="s">
        <v>168</v>
      </c>
      <c r="AJ1934" t="s">
        <v>1135</v>
      </c>
      <c r="AK1934" t="s">
        <v>1136</v>
      </c>
      <c r="AL1934" t="s">
        <v>229</v>
      </c>
      <c r="AM1934" t="s">
        <v>1137</v>
      </c>
      <c r="AN1934" t="s">
        <v>1138</v>
      </c>
      <c r="AO1934" t="s">
        <v>1139</v>
      </c>
      <c r="AP1934" t="s">
        <v>537</v>
      </c>
      <c r="AQ1934" s="4">
        <v>28327</v>
      </c>
      <c r="AR1934" t="s">
        <v>140</v>
      </c>
      <c r="AT1934">
        <v>19109476004</v>
      </c>
      <c r="AV1934" t="s">
        <v>1140</v>
      </c>
      <c r="AW1934" t="s">
        <v>1141</v>
      </c>
      <c r="AZ1934" t="s">
        <v>175</v>
      </c>
      <c r="BA1934" t="s">
        <v>176</v>
      </c>
      <c r="BB1934" t="s">
        <v>136</v>
      </c>
      <c r="BC1934" t="s">
        <v>136</v>
      </c>
      <c r="BD1934" t="s">
        <v>148</v>
      </c>
      <c r="BE1934" t="s">
        <v>136</v>
      </c>
      <c r="BF1934" t="s">
        <v>136</v>
      </c>
      <c r="BG1934" t="s">
        <v>134</v>
      </c>
      <c r="BH1934" t="s">
        <v>136</v>
      </c>
      <c r="BN1934" t="s">
        <v>20854</v>
      </c>
      <c r="BO1934" t="s">
        <v>1268</v>
      </c>
      <c r="BP1934">
        <v>55</v>
      </c>
      <c r="BQ1934">
        <v>3</v>
      </c>
      <c r="BR1934">
        <v>3</v>
      </c>
      <c r="BS1934" s="1">
        <v>44226</v>
      </c>
      <c r="BT1934" s="1">
        <v>44530</v>
      </c>
      <c r="BU1934" s="1">
        <v>44226</v>
      </c>
      <c r="BV1934" s="1">
        <v>44530</v>
      </c>
      <c r="BW1934" t="s">
        <v>136</v>
      </c>
      <c r="BX1934">
        <v>40</v>
      </c>
      <c r="BY1934">
        <v>0</v>
      </c>
      <c r="BZ1934">
        <v>7</v>
      </c>
      <c r="CA1934">
        <v>7</v>
      </c>
      <c r="CB1934">
        <v>7</v>
      </c>
      <c r="CC1934">
        <v>7</v>
      </c>
      <c r="CD1934">
        <v>7</v>
      </c>
      <c r="CE1934">
        <v>5</v>
      </c>
      <c r="CF1934" t="str">
        <f>"8:00 AM"</f>
        <v>8:00 AM</v>
      </c>
      <c r="CG1934" t="str">
        <f>"4:00 PM"</f>
        <v>4:00 PM</v>
      </c>
      <c r="CH1934" s="5">
        <v>14.4</v>
      </c>
      <c r="CI1934" t="s">
        <v>146</v>
      </c>
      <c r="CJ1934">
        <v>14.4</v>
      </c>
      <c r="CK1934" t="s">
        <v>5466</v>
      </c>
      <c r="CL1934" t="s">
        <v>134</v>
      </c>
      <c r="CM1934" t="s">
        <v>147</v>
      </c>
      <c r="CN1934" t="s">
        <v>148</v>
      </c>
      <c r="CO1934" t="s">
        <v>1142</v>
      </c>
      <c r="CP1934" t="s">
        <v>149</v>
      </c>
      <c r="CQ1934">
        <v>3</v>
      </c>
      <c r="CR1934">
        <v>0</v>
      </c>
      <c r="CS1934" t="s">
        <v>136</v>
      </c>
      <c r="CT1934" t="s">
        <v>136</v>
      </c>
      <c r="CU1934" t="s">
        <v>136</v>
      </c>
      <c r="CV1934" t="s">
        <v>134</v>
      </c>
      <c r="CW1934" t="s">
        <v>134</v>
      </c>
      <c r="CX1934">
        <v>50</v>
      </c>
      <c r="CY1934" t="s">
        <v>134</v>
      </c>
      <c r="CZ1934" t="s">
        <v>134</v>
      </c>
      <c r="DA1934" t="s">
        <v>134</v>
      </c>
      <c r="DB1934" t="s">
        <v>134</v>
      </c>
      <c r="DC1934" t="s">
        <v>134</v>
      </c>
      <c r="DD1934" t="s">
        <v>136</v>
      </c>
      <c r="DF1934" s="2" t="s">
        <v>20855</v>
      </c>
      <c r="DG1934" t="s">
        <v>20852</v>
      </c>
      <c r="DH1934" t="s">
        <v>3717</v>
      </c>
      <c r="DI1934" t="s">
        <v>2120</v>
      </c>
      <c r="DJ1934" s="4">
        <v>48885</v>
      </c>
      <c r="DK1934" t="s">
        <v>14037</v>
      </c>
      <c r="DL1934" t="s">
        <v>134</v>
      </c>
      <c r="DM1934">
        <v>27</v>
      </c>
      <c r="DN1934" t="s">
        <v>20856</v>
      </c>
      <c r="DO1934" t="s">
        <v>3717</v>
      </c>
      <c r="DP1934" t="s">
        <v>2120</v>
      </c>
      <c r="DQ1934" t="str">
        <f>"48885"</f>
        <v>48885</v>
      </c>
      <c r="DR1934" t="s">
        <v>14037</v>
      </c>
      <c r="DS1934" t="s">
        <v>830</v>
      </c>
      <c r="DT1934">
        <v>1</v>
      </c>
      <c r="DU1934">
        <v>20</v>
      </c>
      <c r="DV1934" t="s">
        <v>134</v>
      </c>
      <c r="DW1934" t="s">
        <v>134</v>
      </c>
      <c r="DX1934" t="s">
        <v>134</v>
      </c>
      <c r="DY1934" t="s">
        <v>134</v>
      </c>
      <c r="DZ1934">
        <v>2</v>
      </c>
      <c r="EA1934" t="s">
        <v>136</v>
      </c>
      <c r="EC1934" s="5">
        <v>12.68</v>
      </c>
      <c r="ED1934" s="5">
        <v>55</v>
      </c>
      <c r="EE1934">
        <v>19893286101</v>
      </c>
      <c r="EF1934" t="s">
        <v>148</v>
      </c>
      <c r="EG1934" t="s">
        <v>1145</v>
      </c>
      <c r="EH1934">
        <v>3</v>
      </c>
    </row>
    <row r="1935" spans="1:138" ht="15" customHeight="1" x14ac:dyDescent="0.35">
      <c r="A1935" t="s">
        <v>17539</v>
      </c>
      <c r="B1935" t="s">
        <v>157</v>
      </c>
      <c r="C1935" s="1">
        <v>44168.907137499998</v>
      </c>
      <c r="D1935" s="1">
        <v>44182</v>
      </c>
      <c r="E1935" t="s">
        <v>133</v>
      </c>
      <c r="F1935" t="s">
        <v>136</v>
      </c>
      <c r="G1935" t="s">
        <v>135</v>
      </c>
      <c r="H1935" t="s">
        <v>136</v>
      </c>
      <c r="I1935" t="s">
        <v>13368</v>
      </c>
      <c r="K1935" t="s">
        <v>17540</v>
      </c>
      <c r="M1935" t="s">
        <v>11206</v>
      </c>
      <c r="N1935" t="s">
        <v>1338</v>
      </c>
      <c r="O1935" s="4">
        <v>89447</v>
      </c>
      <c r="P1935" t="s">
        <v>140</v>
      </c>
      <c r="R1935">
        <v>17754634444</v>
      </c>
      <c r="T1935">
        <v>111219</v>
      </c>
      <c r="U1935" t="s">
        <v>17541</v>
      </c>
      <c r="V1935" t="s">
        <v>2177</v>
      </c>
      <c r="X1935" t="s">
        <v>17542</v>
      </c>
      <c r="Y1935" t="s">
        <v>17540</v>
      </c>
      <c r="AA1935" t="s">
        <v>4974</v>
      </c>
      <c r="AB1935" t="s">
        <v>1338</v>
      </c>
      <c r="AC1935" s="4">
        <v>89447</v>
      </c>
      <c r="AD1935" t="s">
        <v>140</v>
      </c>
      <c r="AF1935">
        <v>17754634444</v>
      </c>
      <c r="AH1935" t="s">
        <v>17543</v>
      </c>
      <c r="AZ1935" t="s">
        <v>288</v>
      </c>
      <c r="BA1935" t="s">
        <v>289</v>
      </c>
      <c r="BB1935" t="s">
        <v>136</v>
      </c>
      <c r="BC1935" t="s">
        <v>136</v>
      </c>
      <c r="BD1935" t="s">
        <v>148</v>
      </c>
      <c r="BE1935" t="s">
        <v>136</v>
      </c>
      <c r="BF1935" t="s">
        <v>136</v>
      </c>
      <c r="BG1935" t="s">
        <v>134</v>
      </c>
      <c r="BH1935" t="s">
        <v>136</v>
      </c>
      <c r="BN1935" t="s">
        <v>17544</v>
      </c>
      <c r="BO1935" t="s">
        <v>289</v>
      </c>
      <c r="BP1935">
        <v>45</v>
      </c>
      <c r="BQ1935">
        <v>45</v>
      </c>
      <c r="BR1935">
        <v>45</v>
      </c>
      <c r="BS1935" s="1">
        <v>44228</v>
      </c>
      <c r="BT1935" s="1">
        <v>44501</v>
      </c>
      <c r="BU1935" s="1">
        <v>44228</v>
      </c>
      <c r="BV1935" s="1">
        <v>44501</v>
      </c>
      <c r="BW1935" t="s">
        <v>136</v>
      </c>
      <c r="BX1935">
        <v>59</v>
      </c>
      <c r="BY1935">
        <v>5</v>
      </c>
      <c r="BZ1935">
        <v>9</v>
      </c>
      <c r="CA1935">
        <v>9</v>
      </c>
      <c r="CB1935">
        <v>9</v>
      </c>
      <c r="CC1935">
        <v>9</v>
      </c>
      <c r="CD1935">
        <v>9</v>
      </c>
      <c r="CE1935">
        <v>9</v>
      </c>
      <c r="CF1935" t="str">
        <f>"6:00 AM"</f>
        <v>6:00 AM</v>
      </c>
      <c r="CG1935" t="str">
        <f>"4:00 PM"</f>
        <v>4:00 PM</v>
      </c>
      <c r="CH1935" s="5">
        <v>14.26</v>
      </c>
      <c r="CI1935" t="s">
        <v>146</v>
      </c>
      <c r="CJ1935">
        <v>0</v>
      </c>
      <c r="CK1935" t="s">
        <v>17545</v>
      </c>
      <c r="CL1935" t="s">
        <v>136</v>
      </c>
      <c r="CM1935" t="s">
        <v>147</v>
      </c>
      <c r="CN1935" t="s">
        <v>148</v>
      </c>
      <c r="CO1935" t="s">
        <v>13371</v>
      </c>
      <c r="CP1935" t="s">
        <v>149</v>
      </c>
      <c r="CQ1935">
        <v>1</v>
      </c>
      <c r="CR1935">
        <v>0</v>
      </c>
      <c r="CS1935" t="s">
        <v>136</v>
      </c>
      <c r="CT1935" t="s">
        <v>134</v>
      </c>
      <c r="CU1935" t="s">
        <v>136</v>
      </c>
      <c r="CV1935" t="s">
        <v>134</v>
      </c>
      <c r="CW1935" t="s">
        <v>134</v>
      </c>
      <c r="CX1935">
        <v>50</v>
      </c>
      <c r="CY1935" t="s">
        <v>134</v>
      </c>
      <c r="CZ1935" t="s">
        <v>136</v>
      </c>
      <c r="DA1935" t="s">
        <v>134</v>
      </c>
      <c r="DB1935" t="s">
        <v>134</v>
      </c>
      <c r="DC1935" t="s">
        <v>134</v>
      </c>
      <c r="DD1935" t="s">
        <v>136</v>
      </c>
      <c r="DF1935" t="s">
        <v>17546</v>
      </c>
      <c r="DG1935" t="s">
        <v>17547</v>
      </c>
      <c r="DH1935" t="s">
        <v>4974</v>
      </c>
      <c r="DI1935" t="s">
        <v>1338</v>
      </c>
      <c r="DJ1935" s="4">
        <v>89447</v>
      </c>
      <c r="DK1935" t="s">
        <v>4981</v>
      </c>
      <c r="DL1935" t="s">
        <v>136</v>
      </c>
      <c r="DM1935">
        <v>1</v>
      </c>
      <c r="DN1935" t="s">
        <v>17548</v>
      </c>
      <c r="DO1935" t="s">
        <v>11206</v>
      </c>
      <c r="DP1935" t="s">
        <v>1338</v>
      </c>
      <c r="DQ1935" t="str">
        <f>"89447"</f>
        <v>89447</v>
      </c>
      <c r="DR1935" t="s">
        <v>4981</v>
      </c>
      <c r="DS1935" t="s">
        <v>13374</v>
      </c>
      <c r="DT1935">
        <v>69</v>
      </c>
      <c r="DU1935">
        <v>1404</v>
      </c>
      <c r="DV1935" t="s">
        <v>134</v>
      </c>
      <c r="DW1935" t="s">
        <v>134</v>
      </c>
      <c r="DX1935" t="s">
        <v>134</v>
      </c>
      <c r="DY1935" t="s">
        <v>134</v>
      </c>
      <c r="DZ1935">
        <v>11</v>
      </c>
      <c r="EA1935" t="s">
        <v>134</v>
      </c>
      <c r="EB1935" s="5">
        <v>12.66</v>
      </c>
      <c r="EC1935" s="5">
        <v>12.68</v>
      </c>
      <c r="ED1935" s="5">
        <v>55</v>
      </c>
      <c r="EE1935">
        <v>17754639928</v>
      </c>
      <c r="EF1935" t="s">
        <v>10588</v>
      </c>
      <c r="EG1935" t="s">
        <v>148</v>
      </c>
      <c r="EH1935">
        <v>0</v>
      </c>
    </row>
    <row r="1936" spans="1:138" ht="15" customHeight="1" x14ac:dyDescent="0.35">
      <c r="A1936" t="s">
        <v>13232</v>
      </c>
      <c r="B1936" t="s">
        <v>157</v>
      </c>
      <c r="C1936" s="1">
        <v>44165.488768402778</v>
      </c>
      <c r="D1936" s="1">
        <v>44182</v>
      </c>
      <c r="E1936" t="s">
        <v>133</v>
      </c>
      <c r="F1936" t="s">
        <v>134</v>
      </c>
      <c r="G1936" t="s">
        <v>135</v>
      </c>
      <c r="H1936" t="s">
        <v>136</v>
      </c>
      <c r="I1936" t="s">
        <v>3471</v>
      </c>
      <c r="K1936" t="s">
        <v>3472</v>
      </c>
      <c r="M1936" t="s">
        <v>212</v>
      </c>
      <c r="N1936" t="s">
        <v>139</v>
      </c>
      <c r="O1936" s="4">
        <v>33935</v>
      </c>
      <c r="P1936" t="s">
        <v>140</v>
      </c>
      <c r="R1936">
        <v>18636753119</v>
      </c>
      <c r="T1936">
        <v>115115</v>
      </c>
      <c r="U1936" t="s">
        <v>3380</v>
      </c>
      <c r="V1936" t="s">
        <v>3473</v>
      </c>
      <c r="W1936" t="s">
        <v>509</v>
      </c>
      <c r="X1936" t="s">
        <v>429</v>
      </c>
      <c r="Y1936" t="s">
        <v>3474</v>
      </c>
      <c r="AA1936" t="s">
        <v>212</v>
      </c>
      <c r="AB1936" t="s">
        <v>139</v>
      </c>
      <c r="AC1936" s="4">
        <v>33935</v>
      </c>
      <c r="AD1936" t="s">
        <v>140</v>
      </c>
      <c r="AF1936">
        <v>18636753119</v>
      </c>
      <c r="AH1936" t="s">
        <v>3475</v>
      </c>
      <c r="AI1936" t="s">
        <v>168</v>
      </c>
      <c r="AJ1936" t="s">
        <v>507</v>
      </c>
      <c r="AK1936" t="s">
        <v>508</v>
      </c>
      <c r="AL1936" t="s">
        <v>1871</v>
      </c>
      <c r="AM1936" t="s">
        <v>510</v>
      </c>
      <c r="AN1936" t="s">
        <v>511</v>
      </c>
      <c r="AO1936" t="s">
        <v>512</v>
      </c>
      <c r="AP1936" t="s">
        <v>139</v>
      </c>
      <c r="AQ1936" s="4">
        <v>32751</v>
      </c>
      <c r="AR1936" t="s">
        <v>140</v>
      </c>
      <c r="AT1936">
        <v>13212145200</v>
      </c>
      <c r="AU1936">
        <v>5216</v>
      </c>
      <c r="AV1936" t="s">
        <v>513</v>
      </c>
      <c r="AW1936" t="s">
        <v>514</v>
      </c>
      <c r="AZ1936" t="s">
        <v>175</v>
      </c>
      <c r="BA1936" t="s">
        <v>176</v>
      </c>
      <c r="BB1936" t="s">
        <v>134</v>
      </c>
      <c r="BC1936" t="s">
        <v>134</v>
      </c>
      <c r="BD1936" t="s">
        <v>134</v>
      </c>
      <c r="BE1936" t="s">
        <v>134</v>
      </c>
      <c r="BF1936" t="s">
        <v>136</v>
      </c>
      <c r="BG1936" t="s">
        <v>134</v>
      </c>
      <c r="BH1936" t="s">
        <v>136</v>
      </c>
      <c r="BN1936" t="s">
        <v>13233</v>
      </c>
      <c r="BO1936" t="s">
        <v>516</v>
      </c>
      <c r="BP1936">
        <v>25</v>
      </c>
      <c r="BQ1936">
        <v>25</v>
      </c>
      <c r="BR1936">
        <v>25</v>
      </c>
      <c r="BS1936" s="1">
        <v>44218</v>
      </c>
      <c r="BT1936" s="1">
        <v>44503</v>
      </c>
      <c r="BU1936" s="1">
        <v>44218</v>
      </c>
      <c r="BV1936" s="1">
        <v>44503</v>
      </c>
      <c r="BW1936" t="s">
        <v>136</v>
      </c>
      <c r="BX1936">
        <v>36</v>
      </c>
      <c r="BY1936">
        <v>0</v>
      </c>
      <c r="BZ1936">
        <v>6</v>
      </c>
      <c r="CA1936">
        <v>6</v>
      </c>
      <c r="CB1936">
        <v>6</v>
      </c>
      <c r="CC1936">
        <v>6</v>
      </c>
      <c r="CD1936">
        <v>6</v>
      </c>
      <c r="CE1936">
        <v>6</v>
      </c>
      <c r="CF1936" t="str">
        <f>"7:00 AM"</f>
        <v>7:00 AM</v>
      </c>
      <c r="CG1936" t="str">
        <f>"2:00 PM"</f>
        <v>2:00 PM</v>
      </c>
      <c r="CH1936" s="5">
        <v>11.71</v>
      </c>
      <c r="CI1936" t="s">
        <v>146</v>
      </c>
      <c r="CL1936" t="s">
        <v>134</v>
      </c>
      <c r="CM1936" t="s">
        <v>147</v>
      </c>
      <c r="CN1936" t="s">
        <v>148</v>
      </c>
      <c r="CO1936" t="s">
        <v>4990</v>
      </c>
      <c r="CP1936" t="s">
        <v>149</v>
      </c>
      <c r="CQ1936">
        <v>0</v>
      </c>
      <c r="CR1936">
        <v>0</v>
      </c>
      <c r="CS1936" t="s">
        <v>136</v>
      </c>
      <c r="CT1936" t="s">
        <v>136</v>
      </c>
      <c r="CU1936" t="s">
        <v>136</v>
      </c>
      <c r="CV1936" t="s">
        <v>136</v>
      </c>
      <c r="CW1936" t="s">
        <v>134</v>
      </c>
      <c r="CX1936">
        <v>70</v>
      </c>
      <c r="CY1936" t="s">
        <v>134</v>
      </c>
      <c r="CZ1936" t="s">
        <v>134</v>
      </c>
      <c r="DA1936" t="s">
        <v>134</v>
      </c>
      <c r="DB1936" t="s">
        <v>134</v>
      </c>
      <c r="DC1936" t="s">
        <v>134</v>
      </c>
      <c r="DD1936" t="s">
        <v>136</v>
      </c>
      <c r="DF1936" t="s">
        <v>149</v>
      </c>
      <c r="DG1936" s="2" t="s">
        <v>13234</v>
      </c>
      <c r="DH1936" t="s">
        <v>2745</v>
      </c>
      <c r="DI1936" t="s">
        <v>139</v>
      </c>
      <c r="DJ1936" s="4">
        <v>33597</v>
      </c>
      <c r="DK1936" t="s">
        <v>13235</v>
      </c>
      <c r="DL1936" t="s">
        <v>136</v>
      </c>
      <c r="DM1936">
        <v>2</v>
      </c>
      <c r="DN1936" t="s">
        <v>13236</v>
      </c>
      <c r="DO1936" t="s">
        <v>1860</v>
      </c>
      <c r="DP1936" t="s">
        <v>139</v>
      </c>
      <c r="DQ1936" t="str">
        <f>"34602"</f>
        <v>34602</v>
      </c>
      <c r="DR1936" t="s">
        <v>7962</v>
      </c>
      <c r="DS1936" t="s">
        <v>523</v>
      </c>
      <c r="DT1936">
        <v>6</v>
      </c>
      <c r="DU1936">
        <v>115</v>
      </c>
      <c r="DV1936" t="s">
        <v>134</v>
      </c>
      <c r="DW1936" t="s">
        <v>134</v>
      </c>
      <c r="DX1936" t="s">
        <v>134</v>
      </c>
      <c r="DY1936" t="s">
        <v>136</v>
      </c>
      <c r="DZ1936">
        <v>1</v>
      </c>
      <c r="EA1936" t="s">
        <v>136</v>
      </c>
      <c r="EC1936" s="5">
        <v>12.68</v>
      </c>
      <c r="ED1936" s="5">
        <v>55</v>
      </c>
      <c r="EE1936">
        <v>18636753119</v>
      </c>
      <c r="EF1936" t="s">
        <v>148</v>
      </c>
      <c r="EG1936" t="s">
        <v>524</v>
      </c>
      <c r="EH1936">
        <v>4</v>
      </c>
    </row>
    <row r="1937" spans="1:138" ht="15" customHeight="1" x14ac:dyDescent="0.35">
      <c r="A1937" t="s">
        <v>15099</v>
      </c>
      <c r="B1937" t="s">
        <v>132</v>
      </c>
      <c r="C1937" s="1">
        <v>44160.694467476853</v>
      </c>
      <c r="D1937" s="1">
        <v>44182</v>
      </c>
      <c r="E1937" t="s">
        <v>133</v>
      </c>
      <c r="F1937" t="s">
        <v>136</v>
      </c>
      <c r="G1937" t="s">
        <v>135</v>
      </c>
      <c r="H1937" t="s">
        <v>134</v>
      </c>
      <c r="I1937" t="s">
        <v>15100</v>
      </c>
      <c r="K1937" t="s">
        <v>15101</v>
      </c>
      <c r="M1937" t="s">
        <v>9549</v>
      </c>
      <c r="N1937" t="s">
        <v>995</v>
      </c>
      <c r="O1937" s="4">
        <v>71647</v>
      </c>
      <c r="P1937" t="s">
        <v>140</v>
      </c>
      <c r="R1937">
        <v>18703046284</v>
      </c>
      <c r="T1937">
        <v>111419</v>
      </c>
      <c r="U1937" t="s">
        <v>15102</v>
      </c>
      <c r="V1937" t="s">
        <v>15103</v>
      </c>
      <c r="X1937" t="s">
        <v>15104</v>
      </c>
      <c r="Y1937" t="s">
        <v>15105</v>
      </c>
      <c r="AA1937" t="s">
        <v>9549</v>
      </c>
      <c r="AB1937" t="s">
        <v>995</v>
      </c>
      <c r="AC1937" s="4">
        <v>71647</v>
      </c>
      <c r="AD1937" t="s">
        <v>140</v>
      </c>
      <c r="AF1937">
        <v>18703046284</v>
      </c>
      <c r="AH1937" t="s">
        <v>15106</v>
      </c>
      <c r="AZ1937" t="s">
        <v>334</v>
      </c>
      <c r="BA1937" t="s">
        <v>335</v>
      </c>
      <c r="BB1937" t="s">
        <v>136</v>
      </c>
      <c r="BC1937" t="s">
        <v>136</v>
      </c>
      <c r="BD1937" t="s">
        <v>148</v>
      </c>
      <c r="BE1937" t="s">
        <v>136</v>
      </c>
      <c r="BF1937" t="s">
        <v>136</v>
      </c>
      <c r="BG1937" t="s">
        <v>134</v>
      </c>
      <c r="BH1937" t="s">
        <v>136</v>
      </c>
      <c r="BN1937" t="s">
        <v>15107</v>
      </c>
      <c r="BO1937" t="s">
        <v>15108</v>
      </c>
      <c r="BP1937">
        <v>27</v>
      </c>
      <c r="BQ1937">
        <v>27</v>
      </c>
      <c r="BS1937" s="1">
        <v>44228</v>
      </c>
      <c r="BT1937" s="1">
        <v>44409</v>
      </c>
      <c r="BU1937" s="1">
        <v>44228</v>
      </c>
      <c r="BV1937" s="1">
        <v>44409</v>
      </c>
      <c r="BW1937" t="s">
        <v>136</v>
      </c>
      <c r="BX1937">
        <v>36</v>
      </c>
      <c r="BY1937">
        <v>5</v>
      </c>
      <c r="BZ1937">
        <v>6</v>
      </c>
      <c r="CA1937">
        <v>5</v>
      </c>
      <c r="CB1937">
        <v>5</v>
      </c>
      <c r="CC1937">
        <v>5</v>
      </c>
      <c r="CD1937">
        <v>5</v>
      </c>
      <c r="CE1937">
        <v>5</v>
      </c>
      <c r="CF1937" t="str">
        <f>"6:00 AM"</f>
        <v>6:00 AM</v>
      </c>
      <c r="CG1937" t="str">
        <f>"12:00 PM"</f>
        <v>12:00 PM</v>
      </c>
      <c r="CH1937" s="5">
        <v>11.83</v>
      </c>
      <c r="CI1937" t="s">
        <v>146</v>
      </c>
      <c r="CJ1937">
        <v>0</v>
      </c>
      <c r="CK1937" t="s">
        <v>148</v>
      </c>
      <c r="CL1937" t="s">
        <v>134</v>
      </c>
      <c r="CM1937" t="s">
        <v>147</v>
      </c>
      <c r="CN1937" t="s">
        <v>148</v>
      </c>
      <c r="CO1937" s="2" t="s">
        <v>15109</v>
      </c>
      <c r="CP1937" t="s">
        <v>149</v>
      </c>
      <c r="CQ1937">
        <v>3</v>
      </c>
      <c r="CR1937">
        <v>0</v>
      </c>
      <c r="CS1937" t="s">
        <v>136</v>
      </c>
      <c r="CT1937" t="s">
        <v>136</v>
      </c>
      <c r="CU1937" t="s">
        <v>136</v>
      </c>
      <c r="CV1937" t="s">
        <v>134</v>
      </c>
      <c r="CW1937" t="s">
        <v>134</v>
      </c>
      <c r="CX1937">
        <v>50</v>
      </c>
      <c r="CY1937" t="s">
        <v>134</v>
      </c>
      <c r="CZ1937" t="s">
        <v>134</v>
      </c>
      <c r="DA1937" t="s">
        <v>134</v>
      </c>
      <c r="DB1937" t="s">
        <v>134</v>
      </c>
      <c r="DC1937" t="s">
        <v>134</v>
      </c>
      <c r="DD1937" t="s">
        <v>136</v>
      </c>
      <c r="DF1937" t="s">
        <v>180</v>
      </c>
      <c r="DG1937" s="2" t="s">
        <v>15110</v>
      </c>
      <c r="DH1937" t="s">
        <v>14543</v>
      </c>
      <c r="DI1937" t="s">
        <v>995</v>
      </c>
      <c r="DJ1937" s="4">
        <v>71635</v>
      </c>
      <c r="DK1937" t="s">
        <v>2638</v>
      </c>
      <c r="DL1937" t="s">
        <v>136</v>
      </c>
      <c r="DM1937">
        <v>1</v>
      </c>
      <c r="DN1937" t="s">
        <v>15111</v>
      </c>
      <c r="DO1937" t="s">
        <v>14543</v>
      </c>
      <c r="DP1937" t="s">
        <v>995</v>
      </c>
      <c r="DQ1937" t="str">
        <f>"71635"</f>
        <v>71635</v>
      </c>
      <c r="DR1937" t="s">
        <v>2638</v>
      </c>
      <c r="DS1937" t="s">
        <v>15112</v>
      </c>
      <c r="DT1937">
        <v>1</v>
      </c>
      <c r="DU1937">
        <v>27</v>
      </c>
      <c r="DV1937" t="s">
        <v>134</v>
      </c>
      <c r="DW1937" t="s">
        <v>134</v>
      </c>
      <c r="DX1937" t="s">
        <v>134</v>
      </c>
      <c r="DY1937" t="s">
        <v>136</v>
      </c>
      <c r="DZ1937">
        <v>1</v>
      </c>
      <c r="EA1937" t="s">
        <v>136</v>
      </c>
      <c r="EC1937" s="5">
        <v>12.68</v>
      </c>
      <c r="ED1937" s="5">
        <v>55</v>
      </c>
      <c r="EE1937">
        <v>18703046284</v>
      </c>
      <c r="EF1937" t="s">
        <v>15106</v>
      </c>
      <c r="EG1937" t="s">
        <v>148</v>
      </c>
      <c r="EH1937">
        <v>1</v>
      </c>
    </row>
    <row r="1938" spans="1:138" ht="15" customHeight="1" x14ac:dyDescent="0.35">
      <c r="A1938" t="s">
        <v>22276</v>
      </c>
      <c r="B1938" t="s">
        <v>157</v>
      </c>
      <c r="C1938" s="1">
        <v>44162.550603009258</v>
      </c>
      <c r="D1938" s="1">
        <v>44182</v>
      </c>
      <c r="E1938" t="s">
        <v>133</v>
      </c>
      <c r="F1938" t="s">
        <v>136</v>
      </c>
      <c r="G1938" t="s">
        <v>135</v>
      </c>
      <c r="H1938" t="s">
        <v>136</v>
      </c>
      <c r="I1938" t="s">
        <v>22277</v>
      </c>
      <c r="K1938" t="s">
        <v>22278</v>
      </c>
      <c r="M1938" t="s">
        <v>1955</v>
      </c>
      <c r="N1938" t="s">
        <v>925</v>
      </c>
      <c r="O1938" s="4">
        <v>83467</v>
      </c>
      <c r="P1938" t="s">
        <v>140</v>
      </c>
      <c r="R1938">
        <v>12087566013</v>
      </c>
      <c r="T1938">
        <v>1121</v>
      </c>
      <c r="U1938" t="s">
        <v>22279</v>
      </c>
      <c r="V1938" t="s">
        <v>17985</v>
      </c>
      <c r="W1938" t="s">
        <v>22280</v>
      </c>
      <c r="X1938" t="s">
        <v>164</v>
      </c>
      <c r="Y1938" t="s">
        <v>22278</v>
      </c>
      <c r="AA1938" t="s">
        <v>1955</v>
      </c>
      <c r="AB1938" t="s">
        <v>925</v>
      </c>
      <c r="AC1938" s="4">
        <v>83467</v>
      </c>
      <c r="AD1938" t="s">
        <v>140</v>
      </c>
      <c r="AF1938">
        <v>12089400900</v>
      </c>
      <c r="AH1938" t="s">
        <v>22281</v>
      </c>
      <c r="AI1938" t="s">
        <v>168</v>
      </c>
      <c r="AJ1938" t="s">
        <v>930</v>
      </c>
      <c r="AK1938" t="s">
        <v>931</v>
      </c>
      <c r="AL1938" t="s">
        <v>932</v>
      </c>
      <c r="AM1938" t="s">
        <v>933</v>
      </c>
      <c r="AO1938" t="s">
        <v>934</v>
      </c>
      <c r="AP1938" t="s">
        <v>925</v>
      </c>
      <c r="AQ1938" s="4">
        <v>83336</v>
      </c>
      <c r="AR1938" t="s">
        <v>140</v>
      </c>
      <c r="AT1938">
        <v>12084369737</v>
      </c>
      <c r="AV1938" t="s">
        <v>935</v>
      </c>
      <c r="AW1938" t="s">
        <v>936</v>
      </c>
      <c r="AZ1938" t="s">
        <v>175</v>
      </c>
      <c r="BA1938" t="s">
        <v>176</v>
      </c>
      <c r="BB1938" t="s">
        <v>136</v>
      </c>
      <c r="BC1938" t="s">
        <v>136</v>
      </c>
      <c r="BD1938" t="s">
        <v>148</v>
      </c>
      <c r="BE1938" t="s">
        <v>136</v>
      </c>
      <c r="BF1938" t="s">
        <v>136</v>
      </c>
      <c r="BG1938" t="s">
        <v>134</v>
      </c>
      <c r="BH1938" t="s">
        <v>136</v>
      </c>
      <c r="BI1938" t="s">
        <v>3190</v>
      </c>
      <c r="BJ1938" t="s">
        <v>3191</v>
      </c>
      <c r="BK1938" t="s">
        <v>978</v>
      </c>
      <c r="BL1938" t="s">
        <v>1034</v>
      </c>
      <c r="BM1938" t="s">
        <v>941</v>
      </c>
      <c r="BN1938" t="s">
        <v>22282</v>
      </c>
      <c r="BO1938" t="s">
        <v>22283</v>
      </c>
      <c r="BP1938">
        <v>1</v>
      </c>
      <c r="BQ1938">
        <v>1</v>
      </c>
      <c r="BR1938">
        <v>1</v>
      </c>
      <c r="BS1938" s="1">
        <v>44228</v>
      </c>
      <c r="BT1938" s="1">
        <v>44505</v>
      </c>
      <c r="BU1938" s="1">
        <v>44228</v>
      </c>
      <c r="BV1938" s="1">
        <v>44505</v>
      </c>
      <c r="BW1938" t="s">
        <v>136</v>
      </c>
      <c r="BX1938">
        <v>54</v>
      </c>
      <c r="BY1938">
        <v>0</v>
      </c>
      <c r="BZ1938">
        <v>9</v>
      </c>
      <c r="CA1938">
        <v>9</v>
      </c>
      <c r="CB1938">
        <v>9</v>
      </c>
      <c r="CC1938">
        <v>9</v>
      </c>
      <c r="CD1938">
        <v>9</v>
      </c>
      <c r="CE1938">
        <v>9</v>
      </c>
      <c r="CF1938" t="str">
        <f>"7:00 AM"</f>
        <v>7:00 AM</v>
      </c>
      <c r="CG1938" t="str">
        <f>"7:00 PM"</f>
        <v>7:00 PM</v>
      </c>
      <c r="CH1938" s="5">
        <v>13.62</v>
      </c>
      <c r="CI1938" t="s">
        <v>146</v>
      </c>
      <c r="CJ1938">
        <v>0</v>
      </c>
      <c r="CK1938" t="s">
        <v>944</v>
      </c>
      <c r="CL1938" t="s">
        <v>136</v>
      </c>
      <c r="CM1938" t="s">
        <v>354</v>
      </c>
      <c r="CN1938" t="s">
        <v>10184</v>
      </c>
      <c r="CO1938" t="s">
        <v>946</v>
      </c>
      <c r="CP1938" t="s">
        <v>149</v>
      </c>
      <c r="CQ1938">
        <v>0</v>
      </c>
      <c r="CR1938">
        <v>0</v>
      </c>
      <c r="CS1938" t="s">
        <v>134</v>
      </c>
      <c r="CT1938" t="s">
        <v>136</v>
      </c>
      <c r="CU1938" t="s">
        <v>136</v>
      </c>
      <c r="CV1938" t="s">
        <v>136</v>
      </c>
      <c r="CW1938" t="s">
        <v>134</v>
      </c>
      <c r="CX1938">
        <v>100</v>
      </c>
      <c r="CY1938" t="s">
        <v>134</v>
      </c>
      <c r="CZ1938" t="s">
        <v>134</v>
      </c>
      <c r="DA1938" t="s">
        <v>134</v>
      </c>
      <c r="DB1938" t="s">
        <v>134</v>
      </c>
      <c r="DC1938" t="s">
        <v>134</v>
      </c>
      <c r="DD1938" t="s">
        <v>136</v>
      </c>
      <c r="DF1938" t="s">
        <v>22284</v>
      </c>
      <c r="DG1938" t="s">
        <v>22285</v>
      </c>
      <c r="DH1938" t="s">
        <v>1955</v>
      </c>
      <c r="DI1938" t="s">
        <v>925</v>
      </c>
      <c r="DJ1938" s="4">
        <v>83467</v>
      </c>
      <c r="DK1938" t="s">
        <v>3197</v>
      </c>
      <c r="DL1938" t="s">
        <v>136</v>
      </c>
      <c r="DM1938">
        <v>1</v>
      </c>
      <c r="DN1938" t="s">
        <v>22286</v>
      </c>
      <c r="DO1938" t="s">
        <v>1955</v>
      </c>
      <c r="DP1938" t="s">
        <v>925</v>
      </c>
      <c r="DQ1938" t="str">
        <f>"83467"</f>
        <v>83467</v>
      </c>
      <c r="DR1938" t="s">
        <v>3197</v>
      </c>
      <c r="DS1938" t="s">
        <v>5964</v>
      </c>
      <c r="DT1938">
        <v>1</v>
      </c>
      <c r="DU1938">
        <v>3</v>
      </c>
      <c r="DV1938" t="s">
        <v>136</v>
      </c>
      <c r="DW1938" t="s">
        <v>136</v>
      </c>
      <c r="DX1938" t="s">
        <v>134</v>
      </c>
      <c r="DY1938" t="s">
        <v>136</v>
      </c>
      <c r="DZ1938">
        <v>1</v>
      </c>
      <c r="EA1938" t="s">
        <v>134</v>
      </c>
      <c r="EB1938" s="5">
        <v>12.68</v>
      </c>
      <c r="EC1938" s="5">
        <v>12.68</v>
      </c>
      <c r="ED1938" s="5">
        <v>55</v>
      </c>
      <c r="EE1938" t="s">
        <v>148</v>
      </c>
      <c r="EF1938" t="s">
        <v>953</v>
      </c>
      <c r="EG1938" t="s">
        <v>954</v>
      </c>
      <c r="EH1938">
        <v>0</v>
      </c>
    </row>
    <row r="1939" spans="1:138" ht="15" customHeight="1" x14ac:dyDescent="0.35">
      <c r="A1939" t="s">
        <v>2075</v>
      </c>
      <c r="B1939" t="s">
        <v>157</v>
      </c>
      <c r="C1939" s="1">
        <v>44173.946281597222</v>
      </c>
      <c r="D1939" s="1">
        <v>44182</v>
      </c>
      <c r="E1939" t="s">
        <v>579</v>
      </c>
      <c r="F1939" t="s">
        <v>136</v>
      </c>
      <c r="G1939" t="s">
        <v>135</v>
      </c>
      <c r="H1939" t="s">
        <v>136</v>
      </c>
      <c r="I1939" t="s">
        <v>2076</v>
      </c>
      <c r="K1939" t="s">
        <v>2077</v>
      </c>
      <c r="L1939" t="s">
        <v>2077</v>
      </c>
      <c r="M1939" t="s">
        <v>2078</v>
      </c>
      <c r="N1939" t="s">
        <v>592</v>
      </c>
      <c r="O1939" s="4">
        <v>82901</v>
      </c>
      <c r="P1939" t="s">
        <v>140</v>
      </c>
      <c r="R1939">
        <v>13073505640</v>
      </c>
      <c r="T1939">
        <v>11241</v>
      </c>
      <c r="U1939" t="s">
        <v>2079</v>
      </c>
      <c r="V1939" t="s">
        <v>2080</v>
      </c>
      <c r="X1939" t="s">
        <v>2081</v>
      </c>
      <c r="Y1939" t="s">
        <v>2077</v>
      </c>
      <c r="AA1939" t="s">
        <v>2078</v>
      </c>
      <c r="AB1939" t="s">
        <v>592</v>
      </c>
      <c r="AC1939" s="4">
        <v>82901</v>
      </c>
      <c r="AD1939" t="s">
        <v>140</v>
      </c>
      <c r="AF1939">
        <v>13073505640</v>
      </c>
      <c r="AH1939" t="s">
        <v>2082</v>
      </c>
      <c r="AI1939" t="s">
        <v>168</v>
      </c>
      <c r="AJ1939" t="s">
        <v>588</v>
      </c>
      <c r="AK1939" t="s">
        <v>589</v>
      </c>
      <c r="AM1939" t="s">
        <v>590</v>
      </c>
      <c r="AO1939" t="s">
        <v>591</v>
      </c>
      <c r="AP1939" t="s">
        <v>592</v>
      </c>
      <c r="AQ1939" s="4">
        <v>82601</v>
      </c>
      <c r="AR1939" t="s">
        <v>140</v>
      </c>
      <c r="AT1939">
        <v>13074722105</v>
      </c>
      <c r="AV1939" t="s">
        <v>593</v>
      </c>
      <c r="AW1939" t="s">
        <v>594</v>
      </c>
      <c r="AZ1939" t="s">
        <v>334</v>
      </c>
      <c r="BA1939" t="s">
        <v>335</v>
      </c>
      <c r="BB1939" t="s">
        <v>136</v>
      </c>
      <c r="BC1939" t="s">
        <v>136</v>
      </c>
      <c r="BD1939" t="s">
        <v>148</v>
      </c>
      <c r="BE1939" t="s">
        <v>136</v>
      </c>
      <c r="BF1939" t="s">
        <v>136</v>
      </c>
      <c r="BG1939" t="s">
        <v>134</v>
      </c>
      <c r="BH1939" t="s">
        <v>136</v>
      </c>
      <c r="BN1939" t="s">
        <v>2083</v>
      </c>
      <c r="BO1939" t="s">
        <v>2037</v>
      </c>
      <c r="BP1939">
        <v>2</v>
      </c>
      <c r="BQ1939">
        <v>2</v>
      </c>
      <c r="BR1939">
        <v>2</v>
      </c>
      <c r="BS1939" s="1">
        <v>44228</v>
      </c>
      <c r="BT1939" s="1">
        <v>44530</v>
      </c>
      <c r="BU1939" s="1">
        <v>44228</v>
      </c>
      <c r="BV1939" s="1">
        <v>44530</v>
      </c>
      <c r="BW1939" t="s">
        <v>134</v>
      </c>
      <c r="CH1939" s="5">
        <v>1682.33</v>
      </c>
      <c r="CI1939" t="s">
        <v>597</v>
      </c>
      <c r="CJ1939">
        <v>0</v>
      </c>
      <c r="CK1939" t="s">
        <v>598</v>
      </c>
      <c r="CL1939" t="s">
        <v>136</v>
      </c>
      <c r="CM1939" t="s">
        <v>354</v>
      </c>
      <c r="CN1939" t="s">
        <v>599</v>
      </c>
      <c r="CO1939" t="s">
        <v>600</v>
      </c>
      <c r="CP1939" t="s">
        <v>149</v>
      </c>
      <c r="CQ1939">
        <v>6</v>
      </c>
      <c r="CR1939">
        <v>0</v>
      </c>
      <c r="CS1939" t="s">
        <v>136</v>
      </c>
      <c r="CT1939" t="s">
        <v>134</v>
      </c>
      <c r="CU1939" t="s">
        <v>136</v>
      </c>
      <c r="CV1939" t="s">
        <v>136</v>
      </c>
      <c r="CW1939" t="s">
        <v>134</v>
      </c>
      <c r="CX1939">
        <v>50</v>
      </c>
      <c r="CY1939" t="s">
        <v>134</v>
      </c>
      <c r="CZ1939" t="s">
        <v>136</v>
      </c>
      <c r="DA1939" t="s">
        <v>134</v>
      </c>
      <c r="DB1939" t="s">
        <v>136</v>
      </c>
      <c r="DC1939" t="s">
        <v>136</v>
      </c>
      <c r="DD1939" t="s">
        <v>136</v>
      </c>
      <c r="DF1939" t="s">
        <v>2084</v>
      </c>
      <c r="DG1939" t="s">
        <v>2085</v>
      </c>
      <c r="DH1939" t="s">
        <v>2086</v>
      </c>
      <c r="DI1939" t="s">
        <v>592</v>
      </c>
      <c r="DJ1939" s="4">
        <v>82935</v>
      </c>
      <c r="DK1939" t="s">
        <v>2087</v>
      </c>
      <c r="DL1939" t="s">
        <v>134</v>
      </c>
      <c r="DM1939">
        <v>2</v>
      </c>
      <c r="DN1939" t="s">
        <v>2088</v>
      </c>
      <c r="DO1939" t="s">
        <v>2089</v>
      </c>
      <c r="DP1939" t="s">
        <v>592</v>
      </c>
      <c r="DQ1939" t="str">
        <f>"83101"</f>
        <v>83101</v>
      </c>
      <c r="DR1939" t="s">
        <v>1822</v>
      </c>
      <c r="DS1939" t="s">
        <v>1099</v>
      </c>
      <c r="DT1939">
        <v>1</v>
      </c>
      <c r="DU1939">
        <v>4</v>
      </c>
      <c r="DV1939" t="s">
        <v>136</v>
      </c>
      <c r="DW1939" t="s">
        <v>136</v>
      </c>
      <c r="DX1939" t="s">
        <v>134</v>
      </c>
      <c r="DY1939" t="s">
        <v>134</v>
      </c>
      <c r="DZ1939">
        <v>2</v>
      </c>
      <c r="EA1939" t="s">
        <v>136</v>
      </c>
      <c r="EC1939" s="5">
        <v>12.68</v>
      </c>
      <c r="ED1939" s="5">
        <v>55</v>
      </c>
      <c r="EE1939">
        <v>13074722105</v>
      </c>
      <c r="EF1939" t="s">
        <v>593</v>
      </c>
      <c r="EG1939" t="s">
        <v>148</v>
      </c>
      <c r="EH1939">
        <v>0</v>
      </c>
    </row>
    <row r="1940" spans="1:138" ht="15" customHeight="1" x14ac:dyDescent="0.35">
      <c r="A1940" t="s">
        <v>11897</v>
      </c>
      <c r="B1940" t="s">
        <v>157</v>
      </c>
      <c r="C1940" s="1">
        <v>44172.38952060185</v>
      </c>
      <c r="D1940" s="1">
        <v>44182</v>
      </c>
      <c r="E1940" t="s">
        <v>579</v>
      </c>
      <c r="F1940" t="s">
        <v>136</v>
      </c>
      <c r="G1940" t="s">
        <v>135</v>
      </c>
      <c r="H1940" t="s">
        <v>136</v>
      </c>
      <c r="I1940" t="s">
        <v>11898</v>
      </c>
      <c r="K1940" t="s">
        <v>11899</v>
      </c>
      <c r="M1940" t="s">
        <v>4810</v>
      </c>
      <c r="N1940" t="s">
        <v>744</v>
      </c>
      <c r="O1940" s="4">
        <v>42301</v>
      </c>
      <c r="P1940" t="s">
        <v>140</v>
      </c>
      <c r="R1940">
        <v>12703161588</v>
      </c>
      <c r="T1940">
        <v>1119</v>
      </c>
      <c r="U1940" t="s">
        <v>1164</v>
      </c>
      <c r="V1940" t="s">
        <v>1155</v>
      </c>
      <c r="X1940" t="s">
        <v>164</v>
      </c>
      <c r="Y1940" t="s">
        <v>11900</v>
      </c>
      <c r="AA1940" t="s">
        <v>4810</v>
      </c>
      <c r="AB1940" t="s">
        <v>744</v>
      </c>
      <c r="AC1940" s="4">
        <v>42301</v>
      </c>
      <c r="AD1940" t="s">
        <v>140</v>
      </c>
      <c r="AF1940">
        <v>12703161588</v>
      </c>
      <c r="AH1940" t="s">
        <v>155</v>
      </c>
      <c r="AI1940" t="s">
        <v>168</v>
      </c>
      <c r="AJ1940" t="s">
        <v>749</v>
      </c>
      <c r="AK1940" t="s">
        <v>750</v>
      </c>
      <c r="AM1940" t="s">
        <v>2130</v>
      </c>
      <c r="AN1940" t="s">
        <v>2131</v>
      </c>
      <c r="AO1940" t="s">
        <v>752</v>
      </c>
      <c r="AP1940" t="s">
        <v>744</v>
      </c>
      <c r="AQ1940" s="4">
        <v>40511</v>
      </c>
      <c r="AR1940" t="s">
        <v>140</v>
      </c>
      <c r="AT1940">
        <v>18592337845</v>
      </c>
      <c r="AV1940" t="s">
        <v>753</v>
      </c>
      <c r="AW1940" t="s">
        <v>754</v>
      </c>
      <c r="AY1940" t="s">
        <v>155</v>
      </c>
      <c r="AZ1940" t="s">
        <v>175</v>
      </c>
      <c r="BA1940" t="s">
        <v>176</v>
      </c>
      <c r="BB1940" t="s">
        <v>136</v>
      </c>
      <c r="BC1940" t="s">
        <v>136</v>
      </c>
      <c r="BD1940" t="s">
        <v>148</v>
      </c>
      <c r="BE1940" t="s">
        <v>136</v>
      </c>
      <c r="BF1940" t="s">
        <v>136</v>
      </c>
      <c r="BG1940" t="s">
        <v>134</v>
      </c>
      <c r="BH1940" t="s">
        <v>136</v>
      </c>
      <c r="BN1940" t="s">
        <v>11901</v>
      </c>
      <c r="BO1940" t="s">
        <v>2132</v>
      </c>
      <c r="BP1940">
        <v>4</v>
      </c>
      <c r="BQ1940">
        <v>4</v>
      </c>
      <c r="BR1940">
        <v>4</v>
      </c>
      <c r="BS1940" s="1">
        <v>44242</v>
      </c>
      <c r="BT1940" s="1">
        <v>44545</v>
      </c>
      <c r="BU1940" s="1">
        <v>44242</v>
      </c>
      <c r="BV1940" s="1">
        <v>44545</v>
      </c>
      <c r="BW1940" t="s">
        <v>136</v>
      </c>
      <c r="BX1940">
        <v>40</v>
      </c>
      <c r="BY1940">
        <v>0</v>
      </c>
      <c r="BZ1940">
        <v>7</v>
      </c>
      <c r="CA1940">
        <v>7</v>
      </c>
      <c r="CB1940">
        <v>7</v>
      </c>
      <c r="CC1940">
        <v>7</v>
      </c>
      <c r="CD1940">
        <v>7</v>
      </c>
      <c r="CE1940">
        <v>5</v>
      </c>
      <c r="CF1940" t="str">
        <f>"8:00 AM"</f>
        <v>8:00 AM</v>
      </c>
      <c r="CG1940" t="str">
        <f>"4:00 PM"</f>
        <v>4:00 PM</v>
      </c>
      <c r="CH1940" s="5">
        <v>12.4</v>
      </c>
      <c r="CI1940" t="s">
        <v>146</v>
      </c>
      <c r="CL1940" t="s">
        <v>136</v>
      </c>
      <c r="CM1940" t="s">
        <v>147</v>
      </c>
      <c r="CN1940" t="s">
        <v>148</v>
      </c>
      <c r="CO1940" t="s">
        <v>5417</v>
      </c>
      <c r="CP1940" t="s">
        <v>149</v>
      </c>
      <c r="CQ1940">
        <v>0</v>
      </c>
      <c r="CR1940">
        <v>0</v>
      </c>
      <c r="CS1940" t="s">
        <v>136</v>
      </c>
      <c r="CT1940" t="s">
        <v>136</v>
      </c>
      <c r="CU1940" t="s">
        <v>134</v>
      </c>
      <c r="CV1940" t="s">
        <v>134</v>
      </c>
      <c r="CW1940" t="s">
        <v>136</v>
      </c>
      <c r="CY1940" t="s">
        <v>134</v>
      </c>
      <c r="CZ1940" t="s">
        <v>136</v>
      </c>
      <c r="DA1940" t="s">
        <v>136</v>
      </c>
      <c r="DB1940" t="s">
        <v>134</v>
      </c>
      <c r="DC1940" t="s">
        <v>134</v>
      </c>
      <c r="DD1940" t="s">
        <v>136</v>
      </c>
      <c r="DF1940" s="2" t="s">
        <v>9157</v>
      </c>
      <c r="DG1940" t="s">
        <v>11900</v>
      </c>
      <c r="DH1940" t="s">
        <v>4810</v>
      </c>
      <c r="DI1940" t="s">
        <v>744</v>
      </c>
      <c r="DJ1940" s="4">
        <v>42301</v>
      </c>
      <c r="DK1940" t="s">
        <v>4816</v>
      </c>
      <c r="DL1940" t="s">
        <v>134</v>
      </c>
      <c r="DM1940">
        <v>4</v>
      </c>
      <c r="DN1940" t="s">
        <v>11902</v>
      </c>
      <c r="DO1940" t="s">
        <v>4810</v>
      </c>
      <c r="DP1940" t="s">
        <v>744</v>
      </c>
      <c r="DQ1940" t="str">
        <f>"42301"</f>
        <v>42301</v>
      </c>
      <c r="DR1940" t="s">
        <v>4816</v>
      </c>
      <c r="DS1940" t="s">
        <v>763</v>
      </c>
      <c r="DT1940">
        <v>1</v>
      </c>
      <c r="DU1940">
        <v>12</v>
      </c>
      <c r="DV1940" t="s">
        <v>134</v>
      </c>
      <c r="DW1940" t="s">
        <v>134</v>
      </c>
      <c r="DX1940" t="s">
        <v>134</v>
      </c>
      <c r="DY1940" t="s">
        <v>136</v>
      </c>
      <c r="DZ1940">
        <v>1</v>
      </c>
      <c r="EA1940" t="s">
        <v>136</v>
      </c>
      <c r="EC1940" s="5">
        <v>12.68</v>
      </c>
      <c r="ED1940" s="5">
        <v>55</v>
      </c>
      <c r="EE1940">
        <v>12702319223</v>
      </c>
      <c r="EF1940" t="s">
        <v>148</v>
      </c>
      <c r="EG1940" t="s">
        <v>764</v>
      </c>
      <c r="EH1940">
        <v>0</v>
      </c>
    </row>
    <row r="1941" spans="1:138" ht="15" customHeight="1" x14ac:dyDescent="0.35">
      <c r="A1941" t="s">
        <v>16326</v>
      </c>
      <c r="B1941" t="s">
        <v>157</v>
      </c>
      <c r="C1941" s="1">
        <v>44167.582529398147</v>
      </c>
      <c r="D1941" s="1">
        <v>44182</v>
      </c>
      <c r="E1941" t="s">
        <v>133</v>
      </c>
      <c r="F1941" t="s">
        <v>136</v>
      </c>
      <c r="G1941" t="s">
        <v>135</v>
      </c>
      <c r="H1941" t="s">
        <v>136</v>
      </c>
      <c r="I1941" t="s">
        <v>16327</v>
      </c>
      <c r="J1941" t="s">
        <v>16328</v>
      </c>
      <c r="K1941" t="s">
        <v>16329</v>
      </c>
      <c r="L1941" t="s">
        <v>148</v>
      </c>
      <c r="M1941" t="s">
        <v>9175</v>
      </c>
      <c r="N1941" t="s">
        <v>221</v>
      </c>
      <c r="O1941" s="4">
        <v>37166</v>
      </c>
      <c r="P1941" t="s">
        <v>140</v>
      </c>
      <c r="R1941">
        <v>19319342193</v>
      </c>
      <c r="T1941">
        <v>111421</v>
      </c>
      <c r="U1941" t="s">
        <v>16330</v>
      </c>
      <c r="V1941" t="s">
        <v>16331</v>
      </c>
      <c r="X1941" t="s">
        <v>164</v>
      </c>
      <c r="Y1941" t="s">
        <v>16329</v>
      </c>
      <c r="AA1941" t="s">
        <v>9175</v>
      </c>
      <c r="AB1941" t="s">
        <v>221</v>
      </c>
      <c r="AC1941" s="4">
        <v>37166</v>
      </c>
      <c r="AD1941" t="s">
        <v>140</v>
      </c>
      <c r="AE1941" t="s">
        <v>841</v>
      </c>
      <c r="AF1941">
        <v>19319342193</v>
      </c>
      <c r="AH1941" t="s">
        <v>2731</v>
      </c>
      <c r="AI1941" t="s">
        <v>168</v>
      </c>
      <c r="AJ1941" t="s">
        <v>913</v>
      </c>
      <c r="AK1941" t="s">
        <v>914</v>
      </c>
      <c r="AL1941" t="s">
        <v>687</v>
      </c>
      <c r="AM1941" t="s">
        <v>561</v>
      </c>
      <c r="AN1941" t="s">
        <v>562</v>
      </c>
      <c r="AO1941" t="s">
        <v>563</v>
      </c>
      <c r="AP1941" t="s">
        <v>564</v>
      </c>
      <c r="AQ1941" s="4">
        <v>22949</v>
      </c>
      <c r="AR1941" t="s">
        <v>140</v>
      </c>
      <c r="AT1941">
        <v>14342634300</v>
      </c>
      <c r="AV1941" t="s">
        <v>2732</v>
      </c>
      <c r="AW1941" t="s">
        <v>980</v>
      </c>
      <c r="AZ1941" t="s">
        <v>175</v>
      </c>
      <c r="BA1941" t="s">
        <v>176</v>
      </c>
      <c r="BB1941" t="s">
        <v>136</v>
      </c>
      <c r="BC1941" t="s">
        <v>136</v>
      </c>
      <c r="BD1941" t="s">
        <v>148</v>
      </c>
      <c r="BE1941" t="s">
        <v>136</v>
      </c>
      <c r="BF1941" t="s">
        <v>136</v>
      </c>
      <c r="BG1941" t="s">
        <v>134</v>
      </c>
      <c r="BH1941" t="s">
        <v>136</v>
      </c>
      <c r="BI1941" t="s">
        <v>2733</v>
      </c>
      <c r="BJ1941" t="s">
        <v>453</v>
      </c>
      <c r="BL1941" t="s">
        <v>566</v>
      </c>
      <c r="BM1941" t="s">
        <v>2731</v>
      </c>
      <c r="BN1941" t="s">
        <v>16332</v>
      </c>
      <c r="BO1941" t="s">
        <v>676</v>
      </c>
      <c r="BP1941">
        <v>1</v>
      </c>
      <c r="BQ1941">
        <v>1</v>
      </c>
      <c r="BR1941">
        <v>1</v>
      </c>
      <c r="BS1941" s="1">
        <v>44242</v>
      </c>
      <c r="BT1941" s="1">
        <v>44545</v>
      </c>
      <c r="BU1941" s="1">
        <v>44242</v>
      </c>
      <c r="BV1941" s="1">
        <v>44545</v>
      </c>
      <c r="BW1941" t="s">
        <v>136</v>
      </c>
      <c r="BX1941">
        <v>51</v>
      </c>
      <c r="BY1941">
        <v>0</v>
      </c>
      <c r="BZ1941">
        <v>8.5</v>
      </c>
      <c r="CA1941">
        <v>8.5</v>
      </c>
      <c r="CB1941">
        <v>8.5</v>
      </c>
      <c r="CC1941">
        <v>8.5</v>
      </c>
      <c r="CD1941">
        <v>8.5</v>
      </c>
      <c r="CE1941">
        <v>8.5</v>
      </c>
      <c r="CF1941" t="str">
        <f>"7:00 AM"</f>
        <v>7:00 AM</v>
      </c>
      <c r="CG1941" t="str">
        <f>"4:00 PM"</f>
        <v>4:00 PM</v>
      </c>
      <c r="CH1941" s="5">
        <v>12.4</v>
      </c>
      <c r="CI1941" t="s">
        <v>146</v>
      </c>
      <c r="CL1941" t="s">
        <v>136</v>
      </c>
      <c r="CM1941" t="s">
        <v>147</v>
      </c>
      <c r="CN1941" t="s">
        <v>148</v>
      </c>
      <c r="CO1941" t="s">
        <v>854</v>
      </c>
      <c r="CP1941" t="s">
        <v>149</v>
      </c>
      <c r="CQ1941">
        <v>3</v>
      </c>
      <c r="CR1941">
        <v>0</v>
      </c>
      <c r="CS1941" t="s">
        <v>136</v>
      </c>
      <c r="CT1941" t="s">
        <v>136</v>
      </c>
      <c r="CU1941" t="s">
        <v>136</v>
      </c>
      <c r="CV1941" t="s">
        <v>136</v>
      </c>
      <c r="CW1941" t="s">
        <v>134</v>
      </c>
      <c r="CX1941">
        <v>60</v>
      </c>
      <c r="CY1941" t="s">
        <v>134</v>
      </c>
      <c r="CZ1941" t="s">
        <v>134</v>
      </c>
      <c r="DA1941" t="s">
        <v>134</v>
      </c>
      <c r="DB1941" t="s">
        <v>134</v>
      </c>
      <c r="DC1941" t="s">
        <v>134</v>
      </c>
      <c r="DD1941" t="s">
        <v>136</v>
      </c>
      <c r="DF1941" t="s">
        <v>16333</v>
      </c>
      <c r="DG1941" t="s">
        <v>16334</v>
      </c>
      <c r="DH1941" t="s">
        <v>9175</v>
      </c>
      <c r="DI1941" t="s">
        <v>221</v>
      </c>
      <c r="DJ1941" s="4">
        <v>37166</v>
      </c>
      <c r="DK1941" t="s">
        <v>1951</v>
      </c>
      <c r="DL1941" t="s">
        <v>136</v>
      </c>
      <c r="DM1941">
        <v>1</v>
      </c>
      <c r="DN1941" t="s">
        <v>16329</v>
      </c>
      <c r="DO1941" t="s">
        <v>9175</v>
      </c>
      <c r="DP1941" t="s">
        <v>221</v>
      </c>
      <c r="DQ1941" t="str">
        <f>"37166"</f>
        <v>37166</v>
      </c>
      <c r="DR1941" t="s">
        <v>1951</v>
      </c>
      <c r="DS1941" t="s">
        <v>497</v>
      </c>
      <c r="DT1941">
        <v>1</v>
      </c>
      <c r="DU1941">
        <v>1</v>
      </c>
      <c r="DV1941" t="s">
        <v>134</v>
      </c>
      <c r="DW1941" t="s">
        <v>134</v>
      </c>
      <c r="DX1941" t="s">
        <v>134</v>
      </c>
      <c r="DY1941" t="s">
        <v>136</v>
      </c>
      <c r="DZ1941">
        <v>1</v>
      </c>
      <c r="EA1941" t="s">
        <v>134</v>
      </c>
      <c r="EB1941" s="5">
        <v>12.68</v>
      </c>
      <c r="EC1941" s="5">
        <v>12.68</v>
      </c>
      <c r="ED1941" s="5">
        <v>55</v>
      </c>
      <c r="EE1941" t="s">
        <v>148</v>
      </c>
      <c r="EF1941" t="s">
        <v>577</v>
      </c>
      <c r="EG1941" t="s">
        <v>920</v>
      </c>
      <c r="EH1941">
        <v>0</v>
      </c>
    </row>
    <row r="1942" spans="1:138" ht="15" customHeight="1" x14ac:dyDescent="0.35">
      <c r="A1942" t="s">
        <v>26315</v>
      </c>
      <c r="B1942" t="s">
        <v>157</v>
      </c>
      <c r="C1942" s="1">
        <v>44175.764315162036</v>
      </c>
      <c r="D1942" s="1">
        <v>44182</v>
      </c>
      <c r="E1942" t="s">
        <v>133</v>
      </c>
      <c r="F1942" t="s">
        <v>136</v>
      </c>
      <c r="G1942" t="s">
        <v>135</v>
      </c>
      <c r="H1942" t="s">
        <v>136</v>
      </c>
      <c r="I1942" t="s">
        <v>26316</v>
      </c>
      <c r="K1942" t="s">
        <v>26317</v>
      </c>
      <c r="M1942" t="s">
        <v>17525</v>
      </c>
      <c r="N1942" t="s">
        <v>374</v>
      </c>
      <c r="O1942" s="4">
        <v>75009</v>
      </c>
      <c r="P1942" t="s">
        <v>140</v>
      </c>
      <c r="R1942">
        <v>19728962355</v>
      </c>
      <c r="T1942">
        <v>1111</v>
      </c>
      <c r="U1942" t="s">
        <v>26318</v>
      </c>
      <c r="V1942" t="s">
        <v>3172</v>
      </c>
      <c r="W1942" t="s">
        <v>1517</v>
      </c>
      <c r="X1942" t="s">
        <v>164</v>
      </c>
      <c r="Y1942" t="s">
        <v>26317</v>
      </c>
      <c r="AA1942" t="s">
        <v>17525</v>
      </c>
      <c r="AB1942" t="s">
        <v>374</v>
      </c>
      <c r="AC1942" s="4">
        <v>75009</v>
      </c>
      <c r="AD1942" t="s">
        <v>140</v>
      </c>
      <c r="AF1942">
        <v>19728962355</v>
      </c>
      <c r="AH1942" t="s">
        <v>148</v>
      </c>
      <c r="AI1942" t="s">
        <v>168</v>
      </c>
      <c r="AJ1942" t="s">
        <v>2532</v>
      </c>
      <c r="AK1942" t="s">
        <v>2533</v>
      </c>
      <c r="AM1942" t="s">
        <v>1020</v>
      </c>
      <c r="AO1942" t="s">
        <v>1021</v>
      </c>
      <c r="AP1942" t="s">
        <v>374</v>
      </c>
      <c r="AQ1942" s="4">
        <v>75442</v>
      </c>
      <c r="AR1942" t="s">
        <v>140</v>
      </c>
      <c r="AT1942">
        <v>14692388392</v>
      </c>
      <c r="AV1942" t="s">
        <v>2534</v>
      </c>
      <c r="AW1942" t="s">
        <v>1023</v>
      </c>
      <c r="AZ1942" t="s">
        <v>334</v>
      </c>
      <c r="BA1942" t="s">
        <v>335</v>
      </c>
      <c r="BB1942" t="s">
        <v>136</v>
      </c>
      <c r="BC1942" t="s">
        <v>136</v>
      </c>
      <c r="BD1942" t="s">
        <v>148</v>
      </c>
      <c r="BE1942" t="s">
        <v>136</v>
      </c>
      <c r="BF1942" t="s">
        <v>136</v>
      </c>
      <c r="BG1942" t="s">
        <v>134</v>
      </c>
      <c r="BH1942" t="s">
        <v>136</v>
      </c>
      <c r="BN1942" t="s">
        <v>26319</v>
      </c>
      <c r="BO1942" t="s">
        <v>17528</v>
      </c>
      <c r="BP1942">
        <v>1</v>
      </c>
      <c r="BQ1942">
        <v>1</v>
      </c>
      <c r="BR1942">
        <v>1</v>
      </c>
      <c r="BS1942" s="1">
        <v>44242</v>
      </c>
      <c r="BT1942" s="1">
        <v>44544</v>
      </c>
      <c r="BU1942" s="1">
        <v>44242</v>
      </c>
      <c r="BV1942" s="1">
        <v>44544</v>
      </c>
      <c r="BW1942" t="s">
        <v>136</v>
      </c>
      <c r="BX1942">
        <v>45</v>
      </c>
      <c r="BY1942">
        <v>0</v>
      </c>
      <c r="BZ1942">
        <v>8</v>
      </c>
      <c r="CA1942">
        <v>8</v>
      </c>
      <c r="CB1942">
        <v>8</v>
      </c>
      <c r="CC1942">
        <v>8</v>
      </c>
      <c r="CD1942">
        <v>8</v>
      </c>
      <c r="CE1942">
        <v>5</v>
      </c>
      <c r="CF1942" t="str">
        <f>"8:00 AM"</f>
        <v>8:00 AM</v>
      </c>
      <c r="CG1942" t="str">
        <f>"4:00 PM"</f>
        <v>4:00 PM</v>
      </c>
      <c r="CH1942" s="5">
        <v>12.67</v>
      </c>
      <c r="CI1942" t="s">
        <v>146</v>
      </c>
      <c r="CJ1942">
        <v>0</v>
      </c>
      <c r="CK1942" t="s">
        <v>1024</v>
      </c>
      <c r="CL1942" t="s">
        <v>134</v>
      </c>
      <c r="CM1942" t="s">
        <v>147</v>
      </c>
      <c r="CN1942" t="s">
        <v>148</v>
      </c>
      <c r="CO1942" t="s">
        <v>1025</v>
      </c>
      <c r="CP1942" t="s">
        <v>149</v>
      </c>
      <c r="CQ1942">
        <v>0</v>
      </c>
      <c r="CR1942">
        <v>0</v>
      </c>
      <c r="CS1942" t="s">
        <v>136</v>
      </c>
      <c r="CT1942" t="s">
        <v>136</v>
      </c>
      <c r="CU1942" t="s">
        <v>136</v>
      </c>
      <c r="CV1942" t="s">
        <v>136</v>
      </c>
      <c r="CW1942" t="s">
        <v>136</v>
      </c>
      <c r="CY1942" t="s">
        <v>134</v>
      </c>
      <c r="CZ1942" t="s">
        <v>134</v>
      </c>
      <c r="DA1942" t="s">
        <v>134</v>
      </c>
      <c r="DB1942" t="s">
        <v>134</v>
      </c>
      <c r="DC1942" t="s">
        <v>134</v>
      </c>
      <c r="DD1942" t="s">
        <v>136</v>
      </c>
      <c r="DF1942" t="s">
        <v>180</v>
      </c>
      <c r="DG1942" t="s">
        <v>26317</v>
      </c>
      <c r="DH1942" t="s">
        <v>17525</v>
      </c>
      <c r="DI1942" t="s">
        <v>374</v>
      </c>
      <c r="DJ1942" s="4">
        <v>75009</v>
      </c>
      <c r="DK1942" t="s">
        <v>2863</v>
      </c>
      <c r="DL1942" t="s">
        <v>136</v>
      </c>
      <c r="DM1942">
        <v>1</v>
      </c>
      <c r="DN1942" t="s">
        <v>26317</v>
      </c>
      <c r="DO1942" t="s">
        <v>17525</v>
      </c>
      <c r="DP1942" t="s">
        <v>374</v>
      </c>
      <c r="DQ1942" t="str">
        <f>"75009"</f>
        <v>75009</v>
      </c>
      <c r="DR1942" t="s">
        <v>2863</v>
      </c>
      <c r="DS1942" t="s">
        <v>26320</v>
      </c>
      <c r="DT1942">
        <v>1</v>
      </c>
      <c r="DU1942">
        <v>1</v>
      </c>
      <c r="DV1942" t="s">
        <v>134</v>
      </c>
      <c r="DW1942" t="s">
        <v>134</v>
      </c>
      <c r="DX1942" t="s">
        <v>134</v>
      </c>
      <c r="DY1942" t="s">
        <v>136</v>
      </c>
      <c r="DZ1942">
        <v>1</v>
      </c>
      <c r="EA1942" t="s">
        <v>136</v>
      </c>
      <c r="EC1942" s="5">
        <v>12.68</v>
      </c>
      <c r="ED1942" s="5">
        <v>55</v>
      </c>
      <c r="EE1942">
        <v>19728962355</v>
      </c>
      <c r="EF1942" t="s">
        <v>148</v>
      </c>
      <c r="EG1942" t="s">
        <v>2138</v>
      </c>
      <c r="EH1942">
        <v>1</v>
      </c>
    </row>
    <row r="1943" spans="1:138" ht="15" customHeight="1" x14ac:dyDescent="0.35">
      <c r="A1943" t="s">
        <v>2029</v>
      </c>
      <c r="B1943" t="s">
        <v>157</v>
      </c>
      <c r="C1943" s="1">
        <v>44172.612698032404</v>
      </c>
      <c r="D1943" s="1">
        <v>44182</v>
      </c>
      <c r="E1943" t="s">
        <v>579</v>
      </c>
      <c r="F1943" t="s">
        <v>136</v>
      </c>
      <c r="G1943" t="s">
        <v>135</v>
      </c>
      <c r="H1943" t="s">
        <v>136</v>
      </c>
      <c r="I1943" t="s">
        <v>2030</v>
      </c>
      <c r="K1943" t="s">
        <v>2031</v>
      </c>
      <c r="L1943" t="s">
        <v>2031</v>
      </c>
      <c r="M1943" t="s">
        <v>2032</v>
      </c>
      <c r="N1943" t="s">
        <v>584</v>
      </c>
      <c r="O1943" s="4">
        <v>84070</v>
      </c>
      <c r="P1943" t="s">
        <v>140</v>
      </c>
      <c r="R1943">
        <v>18015800232</v>
      </c>
      <c r="T1943">
        <v>112410</v>
      </c>
      <c r="U1943" t="s">
        <v>2033</v>
      </c>
      <c r="V1943" t="s">
        <v>2034</v>
      </c>
      <c r="X1943" t="s">
        <v>634</v>
      </c>
      <c r="Y1943" t="s">
        <v>2031</v>
      </c>
      <c r="AA1943" t="s">
        <v>2032</v>
      </c>
      <c r="AB1943" t="s">
        <v>584</v>
      </c>
      <c r="AC1943" s="4">
        <v>84070</v>
      </c>
      <c r="AD1943" t="s">
        <v>140</v>
      </c>
      <c r="AF1943">
        <v>18015800232</v>
      </c>
      <c r="AH1943" t="s">
        <v>2035</v>
      </c>
      <c r="AI1943" t="s">
        <v>168</v>
      </c>
      <c r="AJ1943" t="s">
        <v>588</v>
      </c>
      <c r="AK1943" t="s">
        <v>589</v>
      </c>
      <c r="AM1943" t="s">
        <v>1361</v>
      </c>
      <c r="AO1943" t="s">
        <v>591</v>
      </c>
      <c r="AP1943" t="s">
        <v>592</v>
      </c>
      <c r="AQ1943" s="4">
        <v>82601</v>
      </c>
      <c r="AR1943" t="s">
        <v>140</v>
      </c>
      <c r="AT1943">
        <v>13074722105</v>
      </c>
      <c r="AV1943" t="s">
        <v>593</v>
      </c>
      <c r="AW1943" t="s">
        <v>594</v>
      </c>
      <c r="AZ1943" t="s">
        <v>334</v>
      </c>
      <c r="BA1943" t="s">
        <v>335</v>
      </c>
      <c r="BB1943" t="s">
        <v>136</v>
      </c>
      <c r="BC1943" t="s">
        <v>136</v>
      </c>
      <c r="BD1943" t="s">
        <v>148</v>
      </c>
      <c r="BE1943" t="s">
        <v>136</v>
      </c>
      <c r="BF1943" t="s">
        <v>136</v>
      </c>
      <c r="BG1943" t="s">
        <v>134</v>
      </c>
      <c r="BH1943" t="s">
        <v>136</v>
      </c>
      <c r="BN1943" t="s">
        <v>2036</v>
      </c>
      <c r="BO1943" t="s">
        <v>2037</v>
      </c>
      <c r="BP1943">
        <v>9</v>
      </c>
      <c r="BQ1943">
        <v>9</v>
      </c>
      <c r="BR1943">
        <v>9</v>
      </c>
      <c r="BS1943" s="1">
        <v>44222</v>
      </c>
      <c r="BT1943" s="1">
        <v>44515</v>
      </c>
      <c r="BU1943" s="1">
        <v>44222</v>
      </c>
      <c r="BV1943" s="1">
        <v>44515</v>
      </c>
      <c r="BW1943" t="s">
        <v>134</v>
      </c>
      <c r="CH1943" s="5">
        <v>1682.33</v>
      </c>
      <c r="CI1943" t="s">
        <v>597</v>
      </c>
      <c r="CJ1943">
        <v>0</v>
      </c>
      <c r="CK1943" t="s">
        <v>1362</v>
      </c>
      <c r="CL1943" t="s">
        <v>136</v>
      </c>
      <c r="CM1943" t="s">
        <v>354</v>
      </c>
      <c r="CN1943" t="s">
        <v>945</v>
      </c>
      <c r="CO1943" s="2" t="s">
        <v>2038</v>
      </c>
      <c r="CP1943" t="s">
        <v>149</v>
      </c>
      <c r="CQ1943">
        <v>6</v>
      </c>
      <c r="CR1943">
        <v>0</v>
      </c>
      <c r="CS1943" t="s">
        <v>136</v>
      </c>
      <c r="CT1943" t="s">
        <v>134</v>
      </c>
      <c r="CU1943" t="s">
        <v>136</v>
      </c>
      <c r="CV1943" t="s">
        <v>136</v>
      </c>
      <c r="CW1943" t="s">
        <v>134</v>
      </c>
      <c r="CX1943">
        <v>50</v>
      </c>
      <c r="CY1943" t="s">
        <v>134</v>
      </c>
      <c r="CZ1943" t="s">
        <v>136</v>
      </c>
      <c r="DA1943" t="s">
        <v>134</v>
      </c>
      <c r="DB1943" t="s">
        <v>136</v>
      </c>
      <c r="DC1943" t="s">
        <v>136</v>
      </c>
      <c r="DD1943" t="s">
        <v>136</v>
      </c>
      <c r="DF1943" t="s">
        <v>2039</v>
      </c>
      <c r="DG1943" t="s">
        <v>2040</v>
      </c>
      <c r="DH1943" t="s">
        <v>2041</v>
      </c>
      <c r="DI1943" t="s">
        <v>584</v>
      </c>
      <c r="DJ1943" s="4">
        <v>84098</v>
      </c>
      <c r="DK1943" t="s">
        <v>656</v>
      </c>
      <c r="DL1943" t="s">
        <v>136</v>
      </c>
      <c r="DM1943">
        <v>1</v>
      </c>
      <c r="DN1943" t="s">
        <v>2040</v>
      </c>
      <c r="DO1943" t="s">
        <v>2041</v>
      </c>
      <c r="DP1943" t="s">
        <v>584</v>
      </c>
      <c r="DQ1943" t="str">
        <f>"84098"</f>
        <v>84098</v>
      </c>
      <c r="DR1943" t="s">
        <v>656</v>
      </c>
      <c r="DS1943" t="s">
        <v>2040</v>
      </c>
      <c r="DT1943">
        <v>9</v>
      </c>
      <c r="DU1943">
        <v>23</v>
      </c>
      <c r="DV1943" t="s">
        <v>136</v>
      </c>
      <c r="DW1943" t="s">
        <v>136</v>
      </c>
      <c r="DX1943" t="s">
        <v>134</v>
      </c>
      <c r="DY1943" t="s">
        <v>136</v>
      </c>
      <c r="DZ1943">
        <v>1</v>
      </c>
      <c r="EA1943" t="s">
        <v>136</v>
      </c>
      <c r="EC1943" s="5">
        <v>12.68</v>
      </c>
      <c r="ED1943" s="5">
        <v>55</v>
      </c>
      <c r="EE1943">
        <v>13074722105</v>
      </c>
      <c r="EF1943" t="s">
        <v>593</v>
      </c>
      <c r="EG1943" t="s">
        <v>148</v>
      </c>
      <c r="EH1943">
        <v>0</v>
      </c>
    </row>
    <row r="1944" spans="1:138" ht="15" customHeight="1" x14ac:dyDescent="0.35">
      <c r="A1944" t="s">
        <v>23475</v>
      </c>
      <c r="B1944" t="s">
        <v>157</v>
      </c>
      <c r="C1944" s="1">
        <v>44140.66738240741</v>
      </c>
      <c r="D1944" s="1">
        <v>44183</v>
      </c>
      <c r="E1944" t="s">
        <v>133</v>
      </c>
      <c r="F1944" t="s">
        <v>136</v>
      </c>
      <c r="G1944" t="s">
        <v>135</v>
      </c>
      <c r="H1944" t="s">
        <v>136</v>
      </c>
      <c r="I1944" t="s">
        <v>23476</v>
      </c>
      <c r="K1944" t="s">
        <v>23477</v>
      </c>
      <c r="M1944" t="s">
        <v>23478</v>
      </c>
      <c r="N1944" t="s">
        <v>460</v>
      </c>
      <c r="O1944" s="4">
        <v>74073</v>
      </c>
      <c r="P1944" t="s">
        <v>140</v>
      </c>
      <c r="R1944">
        <v>19186057739</v>
      </c>
      <c r="T1944">
        <v>1111</v>
      </c>
      <c r="U1944" t="s">
        <v>685</v>
      </c>
      <c r="V1944" t="s">
        <v>9037</v>
      </c>
      <c r="W1944" t="s">
        <v>229</v>
      </c>
      <c r="X1944" t="s">
        <v>164</v>
      </c>
      <c r="Y1944" t="s">
        <v>23477</v>
      </c>
      <c r="AA1944" t="s">
        <v>23478</v>
      </c>
      <c r="AB1944" t="s">
        <v>460</v>
      </c>
      <c r="AC1944" s="4">
        <v>74073</v>
      </c>
      <c r="AD1944" t="s">
        <v>140</v>
      </c>
      <c r="AF1944">
        <v>19186057739</v>
      </c>
      <c r="AH1944" t="s">
        <v>23479</v>
      </c>
      <c r="AI1944" t="s">
        <v>168</v>
      </c>
      <c r="AJ1944" t="s">
        <v>725</v>
      </c>
      <c r="AK1944" t="s">
        <v>2767</v>
      </c>
      <c r="AL1944" t="s">
        <v>2768</v>
      </c>
      <c r="AM1944" t="s">
        <v>728</v>
      </c>
      <c r="AN1944" t="s">
        <v>729</v>
      </c>
      <c r="AO1944" t="s">
        <v>730</v>
      </c>
      <c r="AP1944" t="s">
        <v>720</v>
      </c>
      <c r="AQ1944" s="4">
        <v>38930</v>
      </c>
      <c r="AR1944" t="s">
        <v>140</v>
      </c>
      <c r="AT1944">
        <v>16623854219</v>
      </c>
      <c r="AV1944" t="s">
        <v>2769</v>
      </c>
      <c r="AW1944" t="s">
        <v>732</v>
      </c>
      <c r="AZ1944" t="s">
        <v>334</v>
      </c>
      <c r="BA1944" t="s">
        <v>335</v>
      </c>
      <c r="BB1944" t="s">
        <v>136</v>
      </c>
      <c r="BC1944" t="s">
        <v>136</v>
      </c>
      <c r="BD1944" t="s">
        <v>148</v>
      </c>
      <c r="BE1944" t="s">
        <v>136</v>
      </c>
      <c r="BF1944" t="s">
        <v>136</v>
      </c>
      <c r="BG1944" t="s">
        <v>134</v>
      </c>
      <c r="BH1944" t="s">
        <v>136</v>
      </c>
      <c r="BN1944" t="s">
        <v>23480</v>
      </c>
      <c r="BO1944" t="s">
        <v>734</v>
      </c>
      <c r="BP1944">
        <v>2</v>
      </c>
      <c r="BQ1944">
        <v>2</v>
      </c>
      <c r="BR1944">
        <v>2</v>
      </c>
      <c r="BS1944" s="1">
        <v>44192</v>
      </c>
      <c r="BT1944" s="1">
        <v>44270</v>
      </c>
      <c r="BU1944" s="1">
        <v>44192</v>
      </c>
      <c r="BV1944" s="1">
        <v>44270</v>
      </c>
      <c r="BW1944" t="s">
        <v>136</v>
      </c>
      <c r="BX1944">
        <v>45</v>
      </c>
      <c r="BY1944">
        <v>0</v>
      </c>
      <c r="BZ1944">
        <v>7.5</v>
      </c>
      <c r="CA1944">
        <v>7.5</v>
      </c>
      <c r="CB1944">
        <v>7.5</v>
      </c>
      <c r="CC1944">
        <v>7.5</v>
      </c>
      <c r="CD1944">
        <v>7.5</v>
      </c>
      <c r="CE1944">
        <v>7.5</v>
      </c>
      <c r="CF1944" t="str">
        <f t="shared" ref="CF1944:CF1949" si="13">"8:00 AM"</f>
        <v>8:00 AM</v>
      </c>
      <c r="CG1944" t="str">
        <f>"3:30 PM"</f>
        <v>3:30 PM</v>
      </c>
      <c r="CH1944" s="5">
        <v>12.67</v>
      </c>
      <c r="CI1944" t="s">
        <v>146</v>
      </c>
      <c r="CL1944" t="s">
        <v>134</v>
      </c>
      <c r="CM1944" t="s">
        <v>312</v>
      </c>
      <c r="CN1944" t="s">
        <v>148</v>
      </c>
      <c r="CO1944" t="s">
        <v>1179</v>
      </c>
      <c r="CP1944" t="s">
        <v>149</v>
      </c>
      <c r="CQ1944">
        <v>3</v>
      </c>
      <c r="CR1944">
        <v>0</v>
      </c>
      <c r="CS1944" t="s">
        <v>136</v>
      </c>
      <c r="CT1944" t="s">
        <v>134</v>
      </c>
      <c r="CU1944" t="s">
        <v>136</v>
      </c>
      <c r="CV1944" t="s">
        <v>136</v>
      </c>
      <c r="CW1944" t="s">
        <v>134</v>
      </c>
      <c r="CX1944">
        <v>50</v>
      </c>
      <c r="CY1944" t="s">
        <v>136</v>
      </c>
      <c r="CZ1944" t="s">
        <v>136</v>
      </c>
      <c r="DA1944" t="s">
        <v>136</v>
      </c>
      <c r="DB1944" t="s">
        <v>136</v>
      </c>
      <c r="DC1944" t="s">
        <v>136</v>
      </c>
      <c r="DD1944" t="s">
        <v>136</v>
      </c>
      <c r="DF1944" t="s">
        <v>23481</v>
      </c>
      <c r="DG1944" t="s">
        <v>23482</v>
      </c>
      <c r="DH1944" t="s">
        <v>8081</v>
      </c>
      <c r="DI1944" t="s">
        <v>460</v>
      </c>
      <c r="DJ1944" s="4">
        <v>74021</v>
      </c>
      <c r="DK1944" t="s">
        <v>11675</v>
      </c>
      <c r="DL1944" t="s">
        <v>136</v>
      </c>
      <c r="DM1944">
        <v>1</v>
      </c>
      <c r="DN1944" t="s">
        <v>23483</v>
      </c>
      <c r="DO1944" t="s">
        <v>8081</v>
      </c>
      <c r="DP1944" t="s">
        <v>460</v>
      </c>
      <c r="DQ1944" t="str">
        <f>"74021"</f>
        <v>74021</v>
      </c>
      <c r="DR1944" t="s">
        <v>866</v>
      </c>
      <c r="DS1944" t="s">
        <v>3785</v>
      </c>
      <c r="DT1944">
        <v>1</v>
      </c>
      <c r="DU1944">
        <v>2</v>
      </c>
      <c r="DV1944" t="s">
        <v>134</v>
      </c>
      <c r="DW1944" t="s">
        <v>134</v>
      </c>
      <c r="DX1944" t="s">
        <v>134</v>
      </c>
      <c r="DY1944" t="s">
        <v>136</v>
      </c>
      <c r="DZ1944">
        <v>1</v>
      </c>
      <c r="EA1944" t="s">
        <v>136</v>
      </c>
      <c r="EC1944" s="5">
        <v>12.68</v>
      </c>
      <c r="ED1944" s="5">
        <v>55</v>
      </c>
      <c r="EE1944">
        <v>19186057739</v>
      </c>
      <c r="EF1944" t="s">
        <v>23479</v>
      </c>
      <c r="EG1944" t="s">
        <v>148</v>
      </c>
      <c r="EH1944">
        <v>1</v>
      </c>
    </row>
    <row r="1945" spans="1:138" ht="15" customHeight="1" x14ac:dyDescent="0.35">
      <c r="A1945" t="s">
        <v>9737</v>
      </c>
      <c r="B1945" t="s">
        <v>157</v>
      </c>
      <c r="C1945" s="1">
        <v>44144.472918634259</v>
      </c>
      <c r="D1945" s="1">
        <v>44183</v>
      </c>
      <c r="E1945" t="s">
        <v>133</v>
      </c>
      <c r="F1945" t="s">
        <v>136</v>
      </c>
      <c r="G1945" t="s">
        <v>135</v>
      </c>
      <c r="H1945" t="s">
        <v>136</v>
      </c>
      <c r="I1945" t="s">
        <v>5143</v>
      </c>
      <c r="K1945" t="s">
        <v>5144</v>
      </c>
      <c r="M1945" t="s">
        <v>5145</v>
      </c>
      <c r="N1945" t="s">
        <v>395</v>
      </c>
      <c r="O1945" s="4">
        <v>93263</v>
      </c>
      <c r="P1945" t="s">
        <v>140</v>
      </c>
      <c r="R1945">
        <v>16613337983</v>
      </c>
      <c r="T1945">
        <v>112910</v>
      </c>
      <c r="U1945" t="s">
        <v>5146</v>
      </c>
      <c r="V1945" t="s">
        <v>5147</v>
      </c>
      <c r="X1945" t="s">
        <v>5148</v>
      </c>
      <c r="Y1945" t="s">
        <v>5144</v>
      </c>
      <c r="AA1945" t="s">
        <v>5145</v>
      </c>
      <c r="AB1945" t="s">
        <v>395</v>
      </c>
      <c r="AC1945" s="4">
        <v>93263</v>
      </c>
      <c r="AD1945" t="s">
        <v>140</v>
      </c>
      <c r="AF1945">
        <v>16613337983</v>
      </c>
      <c r="AH1945" t="s">
        <v>148</v>
      </c>
      <c r="AI1945" t="s">
        <v>168</v>
      </c>
      <c r="AJ1945" t="s">
        <v>456</v>
      </c>
      <c r="AK1945" t="s">
        <v>457</v>
      </c>
      <c r="AM1945" t="s">
        <v>458</v>
      </c>
      <c r="AO1945" t="s">
        <v>459</v>
      </c>
      <c r="AP1945" t="s">
        <v>460</v>
      </c>
      <c r="AQ1945" s="4">
        <v>73737</v>
      </c>
      <c r="AR1945" t="s">
        <v>140</v>
      </c>
      <c r="AT1945">
        <v>15802274747</v>
      </c>
      <c r="AV1945" t="s">
        <v>461</v>
      </c>
      <c r="AW1945" t="s">
        <v>462</v>
      </c>
      <c r="AZ1945" t="s">
        <v>334</v>
      </c>
      <c r="BA1945" t="s">
        <v>335</v>
      </c>
      <c r="BB1945" t="s">
        <v>136</v>
      </c>
      <c r="BC1945" t="s">
        <v>136</v>
      </c>
      <c r="BD1945" t="s">
        <v>148</v>
      </c>
      <c r="BE1945" t="s">
        <v>136</v>
      </c>
      <c r="BF1945" t="s">
        <v>136</v>
      </c>
      <c r="BG1945" t="s">
        <v>134</v>
      </c>
      <c r="BH1945" t="s">
        <v>136</v>
      </c>
      <c r="BN1945" t="s">
        <v>9738</v>
      </c>
      <c r="BO1945" t="s">
        <v>464</v>
      </c>
      <c r="BP1945">
        <v>6</v>
      </c>
      <c r="BQ1945">
        <v>6</v>
      </c>
      <c r="BR1945">
        <v>6</v>
      </c>
      <c r="BS1945" s="1">
        <v>44205</v>
      </c>
      <c r="BT1945" s="1">
        <v>44509</v>
      </c>
      <c r="BU1945" s="1">
        <v>44205</v>
      </c>
      <c r="BV1945" s="1">
        <v>44509</v>
      </c>
      <c r="BW1945" t="s">
        <v>136</v>
      </c>
      <c r="BX1945">
        <v>46</v>
      </c>
      <c r="BY1945">
        <v>0</v>
      </c>
      <c r="BZ1945">
        <v>8</v>
      </c>
      <c r="CA1945">
        <v>8</v>
      </c>
      <c r="CB1945">
        <v>8</v>
      </c>
      <c r="CC1945">
        <v>8</v>
      </c>
      <c r="CD1945">
        <v>8</v>
      </c>
      <c r="CE1945">
        <v>6</v>
      </c>
      <c r="CF1945" t="str">
        <f t="shared" si="13"/>
        <v>8:00 AM</v>
      </c>
      <c r="CG1945" t="str">
        <f>"5:00 PM"</f>
        <v>5:00 PM</v>
      </c>
      <c r="CH1945" s="5">
        <v>14.77</v>
      </c>
      <c r="CI1945" t="s">
        <v>146</v>
      </c>
      <c r="CL1945" t="s">
        <v>136</v>
      </c>
      <c r="CM1945" t="s">
        <v>312</v>
      </c>
      <c r="CN1945" t="s">
        <v>148</v>
      </c>
      <c r="CO1945" t="s">
        <v>465</v>
      </c>
      <c r="CP1945" t="s">
        <v>149</v>
      </c>
      <c r="CQ1945">
        <v>3</v>
      </c>
      <c r="CR1945">
        <v>0</v>
      </c>
      <c r="CS1945" t="s">
        <v>136</v>
      </c>
      <c r="CT1945" t="s">
        <v>134</v>
      </c>
      <c r="CU1945" t="s">
        <v>136</v>
      </c>
      <c r="CV1945" t="s">
        <v>134</v>
      </c>
      <c r="CW1945" t="s">
        <v>134</v>
      </c>
      <c r="CX1945">
        <v>75</v>
      </c>
      <c r="CY1945" t="s">
        <v>134</v>
      </c>
      <c r="CZ1945" t="s">
        <v>134</v>
      </c>
      <c r="DA1945" t="s">
        <v>134</v>
      </c>
      <c r="DB1945" t="s">
        <v>136</v>
      </c>
      <c r="DC1945" t="s">
        <v>134</v>
      </c>
      <c r="DD1945" t="s">
        <v>136</v>
      </c>
      <c r="DF1945" t="s">
        <v>466</v>
      </c>
      <c r="DG1945" t="s">
        <v>9739</v>
      </c>
      <c r="DH1945" t="s">
        <v>9740</v>
      </c>
      <c r="DI1945" t="s">
        <v>395</v>
      </c>
      <c r="DJ1945" s="4">
        <v>93251</v>
      </c>
      <c r="DK1945" t="s">
        <v>2108</v>
      </c>
      <c r="DL1945" t="s">
        <v>134</v>
      </c>
      <c r="DM1945">
        <v>5</v>
      </c>
      <c r="DN1945" t="s">
        <v>9741</v>
      </c>
      <c r="DO1945" t="s">
        <v>9740</v>
      </c>
      <c r="DP1945" t="s">
        <v>395</v>
      </c>
      <c r="DQ1945" t="str">
        <f>"93251"</f>
        <v>93251</v>
      </c>
      <c r="DR1945" t="s">
        <v>2108</v>
      </c>
      <c r="DS1945" t="s">
        <v>296</v>
      </c>
      <c r="DT1945">
        <v>1</v>
      </c>
      <c r="DU1945">
        <v>6</v>
      </c>
      <c r="DV1945" t="s">
        <v>134</v>
      </c>
      <c r="DW1945" t="s">
        <v>134</v>
      </c>
      <c r="DX1945" t="s">
        <v>134</v>
      </c>
      <c r="DY1945" t="s">
        <v>134</v>
      </c>
      <c r="DZ1945">
        <v>6</v>
      </c>
      <c r="EA1945" t="s">
        <v>136</v>
      </c>
      <c r="EC1945" s="5">
        <v>12.68</v>
      </c>
      <c r="ED1945" s="5">
        <v>55</v>
      </c>
      <c r="EE1945">
        <v>16613337983</v>
      </c>
      <c r="EF1945" t="s">
        <v>5152</v>
      </c>
      <c r="EG1945" t="s">
        <v>148</v>
      </c>
      <c r="EH1945">
        <v>0</v>
      </c>
    </row>
    <row r="1946" spans="1:138" ht="15" customHeight="1" x14ac:dyDescent="0.35">
      <c r="A1946" t="s">
        <v>11841</v>
      </c>
      <c r="B1946" t="s">
        <v>157</v>
      </c>
      <c r="C1946" s="1">
        <v>44141.818167476849</v>
      </c>
      <c r="D1946" s="1">
        <v>44183</v>
      </c>
      <c r="E1946" t="s">
        <v>579</v>
      </c>
      <c r="F1946" t="s">
        <v>136</v>
      </c>
      <c r="G1946" t="s">
        <v>135</v>
      </c>
      <c r="H1946" t="s">
        <v>136</v>
      </c>
      <c r="I1946" t="s">
        <v>11842</v>
      </c>
      <c r="K1946" t="s">
        <v>11843</v>
      </c>
      <c r="M1946" t="s">
        <v>11844</v>
      </c>
      <c r="N1946" t="s">
        <v>395</v>
      </c>
      <c r="O1946" s="4">
        <v>93240</v>
      </c>
      <c r="P1946" t="s">
        <v>140</v>
      </c>
      <c r="R1946">
        <v>17608121149</v>
      </c>
      <c r="T1946">
        <v>112910</v>
      </c>
      <c r="U1946" t="s">
        <v>11845</v>
      </c>
      <c r="V1946" t="s">
        <v>3172</v>
      </c>
      <c r="X1946" t="s">
        <v>164</v>
      </c>
      <c r="Y1946" t="s">
        <v>11846</v>
      </c>
      <c r="AA1946" t="s">
        <v>11844</v>
      </c>
      <c r="AB1946" t="s">
        <v>395</v>
      </c>
      <c r="AC1946" s="4">
        <v>93240</v>
      </c>
      <c r="AD1946" t="s">
        <v>140</v>
      </c>
      <c r="AF1946">
        <v>17608121149</v>
      </c>
      <c r="AH1946" t="s">
        <v>11847</v>
      </c>
      <c r="AI1946" t="s">
        <v>226</v>
      </c>
      <c r="AJ1946" t="s">
        <v>6368</v>
      </c>
      <c r="AK1946" t="s">
        <v>1147</v>
      </c>
      <c r="AM1946" t="s">
        <v>6369</v>
      </c>
      <c r="AN1946" t="s">
        <v>6370</v>
      </c>
      <c r="AO1946" t="s">
        <v>6371</v>
      </c>
      <c r="AP1946" t="s">
        <v>395</v>
      </c>
      <c r="AQ1946" s="4">
        <v>92618</v>
      </c>
      <c r="AR1946" t="s">
        <v>140</v>
      </c>
      <c r="AT1946">
        <v>19498852253</v>
      </c>
      <c r="AV1946" t="s">
        <v>6372</v>
      </c>
      <c r="AW1946" t="s">
        <v>6373</v>
      </c>
      <c r="AX1946" t="s">
        <v>395</v>
      </c>
      <c r="AY1946" t="s">
        <v>408</v>
      </c>
      <c r="AZ1946" t="s">
        <v>334</v>
      </c>
      <c r="BA1946" t="s">
        <v>335</v>
      </c>
      <c r="BB1946" t="s">
        <v>136</v>
      </c>
      <c r="BC1946" t="s">
        <v>136</v>
      </c>
      <c r="BD1946" t="s">
        <v>148</v>
      </c>
      <c r="BE1946" t="s">
        <v>136</v>
      </c>
      <c r="BF1946" t="s">
        <v>136</v>
      </c>
      <c r="BG1946" t="s">
        <v>134</v>
      </c>
      <c r="BH1946" t="s">
        <v>136</v>
      </c>
      <c r="BN1946" t="s">
        <v>11848</v>
      </c>
      <c r="BO1946" t="s">
        <v>7737</v>
      </c>
      <c r="BP1946">
        <v>8</v>
      </c>
      <c r="BQ1946">
        <v>7</v>
      </c>
      <c r="BR1946">
        <v>7</v>
      </c>
      <c r="BS1946" s="1">
        <v>44197</v>
      </c>
      <c r="BT1946" s="1">
        <v>44500</v>
      </c>
      <c r="BU1946" s="1">
        <v>44197</v>
      </c>
      <c r="BV1946" s="1">
        <v>44500</v>
      </c>
      <c r="BW1946" t="s">
        <v>136</v>
      </c>
      <c r="BX1946">
        <v>40</v>
      </c>
      <c r="BY1946">
        <v>0</v>
      </c>
      <c r="BZ1946">
        <v>8</v>
      </c>
      <c r="CA1946">
        <v>8</v>
      </c>
      <c r="CB1946">
        <v>8</v>
      </c>
      <c r="CC1946">
        <v>8</v>
      </c>
      <c r="CD1946">
        <v>8</v>
      </c>
      <c r="CE1946">
        <v>0</v>
      </c>
      <c r="CF1946" t="str">
        <f t="shared" si="13"/>
        <v>8:00 AM</v>
      </c>
      <c r="CG1946" t="str">
        <f>"5:00 PM"</f>
        <v>5:00 PM</v>
      </c>
      <c r="CH1946" s="5">
        <v>14.77</v>
      </c>
      <c r="CI1946" t="s">
        <v>146</v>
      </c>
      <c r="CL1946" t="s">
        <v>134</v>
      </c>
      <c r="CM1946" t="s">
        <v>312</v>
      </c>
      <c r="CN1946" t="s">
        <v>148</v>
      </c>
      <c r="CO1946" t="s">
        <v>6374</v>
      </c>
      <c r="CP1946" t="s">
        <v>149</v>
      </c>
      <c r="CQ1946">
        <v>3</v>
      </c>
      <c r="CR1946">
        <v>0</v>
      </c>
      <c r="CS1946" t="s">
        <v>136</v>
      </c>
      <c r="CT1946" t="s">
        <v>136</v>
      </c>
      <c r="CU1946" t="s">
        <v>136</v>
      </c>
      <c r="CV1946" t="s">
        <v>136</v>
      </c>
      <c r="CW1946" t="s">
        <v>134</v>
      </c>
      <c r="CX1946">
        <v>50</v>
      </c>
      <c r="CY1946" t="s">
        <v>134</v>
      </c>
      <c r="CZ1946" t="s">
        <v>136</v>
      </c>
      <c r="DA1946" t="s">
        <v>136</v>
      </c>
      <c r="DB1946" t="s">
        <v>134</v>
      </c>
      <c r="DC1946" t="s">
        <v>136</v>
      </c>
      <c r="DD1946" t="s">
        <v>136</v>
      </c>
      <c r="DF1946" t="s">
        <v>11849</v>
      </c>
      <c r="DG1946" t="s">
        <v>11846</v>
      </c>
      <c r="DH1946" t="s">
        <v>11844</v>
      </c>
      <c r="DI1946" t="s">
        <v>395</v>
      </c>
      <c r="DJ1946" s="4">
        <v>93240</v>
      </c>
      <c r="DK1946" t="s">
        <v>2108</v>
      </c>
      <c r="DL1946" t="s">
        <v>134</v>
      </c>
      <c r="DM1946">
        <v>3</v>
      </c>
      <c r="DN1946" t="s">
        <v>11850</v>
      </c>
      <c r="DO1946" t="s">
        <v>11844</v>
      </c>
      <c r="DP1946" t="s">
        <v>395</v>
      </c>
      <c r="DQ1946" t="str">
        <f>"93240"</f>
        <v>93240</v>
      </c>
      <c r="DR1946" t="s">
        <v>2108</v>
      </c>
      <c r="DS1946" t="s">
        <v>11851</v>
      </c>
      <c r="DT1946">
        <v>3</v>
      </c>
      <c r="DU1946">
        <v>7</v>
      </c>
      <c r="DV1946" t="s">
        <v>134</v>
      </c>
      <c r="DW1946" t="s">
        <v>134</v>
      </c>
      <c r="DX1946" t="s">
        <v>134</v>
      </c>
      <c r="DY1946" t="s">
        <v>134</v>
      </c>
      <c r="DZ1946">
        <v>2</v>
      </c>
      <c r="EA1946" t="s">
        <v>136</v>
      </c>
      <c r="EC1946" s="5">
        <v>12.68</v>
      </c>
      <c r="ED1946" s="5">
        <v>55</v>
      </c>
      <c r="EE1946">
        <v>17608121149</v>
      </c>
      <c r="EF1946" t="s">
        <v>11847</v>
      </c>
      <c r="EG1946" t="s">
        <v>148</v>
      </c>
      <c r="EH1946">
        <v>1</v>
      </c>
    </row>
    <row r="1947" spans="1:138" ht="15" customHeight="1" x14ac:dyDescent="0.35">
      <c r="A1947" t="s">
        <v>27522</v>
      </c>
      <c r="B1947" t="s">
        <v>157</v>
      </c>
      <c r="C1947" s="1">
        <v>44145.428353935182</v>
      </c>
      <c r="D1947" s="1">
        <v>44183</v>
      </c>
      <c r="E1947" t="s">
        <v>133</v>
      </c>
      <c r="F1947" t="s">
        <v>136</v>
      </c>
      <c r="G1947" t="s">
        <v>135</v>
      </c>
      <c r="H1947" t="s">
        <v>136</v>
      </c>
      <c r="I1947" t="s">
        <v>2611</v>
      </c>
      <c r="K1947" t="s">
        <v>2612</v>
      </c>
      <c r="L1947" t="s">
        <v>148</v>
      </c>
      <c r="M1947" t="s">
        <v>2613</v>
      </c>
      <c r="N1947" t="s">
        <v>960</v>
      </c>
      <c r="O1947" s="4">
        <v>36089</v>
      </c>
      <c r="P1947" t="s">
        <v>140</v>
      </c>
      <c r="R1947">
        <v>13347380039</v>
      </c>
      <c r="T1947">
        <v>4249</v>
      </c>
      <c r="U1947" t="s">
        <v>3996</v>
      </c>
      <c r="V1947" t="s">
        <v>1665</v>
      </c>
      <c r="W1947" t="s">
        <v>1257</v>
      </c>
      <c r="X1947" t="s">
        <v>2616</v>
      </c>
      <c r="Y1947" t="s">
        <v>27523</v>
      </c>
      <c r="AA1947" t="s">
        <v>1674</v>
      </c>
      <c r="AB1947" t="s">
        <v>460</v>
      </c>
      <c r="AC1947" s="4">
        <v>74940</v>
      </c>
      <c r="AD1947" t="s">
        <v>140</v>
      </c>
      <c r="AE1947" t="s">
        <v>841</v>
      </c>
      <c r="AF1947">
        <v>19186582534</v>
      </c>
      <c r="AH1947" t="s">
        <v>27524</v>
      </c>
      <c r="AI1947" t="s">
        <v>168</v>
      </c>
      <c r="AJ1947" t="s">
        <v>2151</v>
      </c>
      <c r="AK1947" t="s">
        <v>2152</v>
      </c>
      <c r="AL1947" t="s">
        <v>509</v>
      </c>
      <c r="AM1947" t="s">
        <v>846</v>
      </c>
      <c r="AO1947" t="s">
        <v>847</v>
      </c>
      <c r="AP1947" t="s">
        <v>161</v>
      </c>
      <c r="AQ1947" s="4">
        <v>31636</v>
      </c>
      <c r="AR1947" t="s">
        <v>140</v>
      </c>
      <c r="AT1947">
        <v>12295596879</v>
      </c>
      <c r="AV1947" t="s">
        <v>2153</v>
      </c>
      <c r="AW1947" t="s">
        <v>849</v>
      </c>
      <c r="AZ1947" t="s">
        <v>144</v>
      </c>
      <c r="BA1947" t="s">
        <v>145</v>
      </c>
      <c r="BB1947" t="s">
        <v>136</v>
      </c>
      <c r="BC1947" t="s">
        <v>136</v>
      </c>
      <c r="BD1947" t="s">
        <v>148</v>
      </c>
      <c r="BE1947" t="s">
        <v>136</v>
      </c>
      <c r="BF1947" t="s">
        <v>136</v>
      </c>
      <c r="BG1947" t="s">
        <v>134</v>
      </c>
      <c r="BH1947" t="s">
        <v>136</v>
      </c>
      <c r="BI1947" t="s">
        <v>2509</v>
      </c>
      <c r="BJ1947" t="s">
        <v>2510</v>
      </c>
      <c r="BL1947" t="s">
        <v>849</v>
      </c>
      <c r="BM1947" t="s">
        <v>2153</v>
      </c>
      <c r="BN1947" t="s">
        <v>27525</v>
      </c>
      <c r="BO1947" t="s">
        <v>2620</v>
      </c>
      <c r="BP1947">
        <v>21</v>
      </c>
      <c r="BQ1947">
        <v>15</v>
      </c>
      <c r="BR1947">
        <v>15</v>
      </c>
      <c r="BS1947" s="1">
        <v>44210</v>
      </c>
      <c r="BT1947" s="1">
        <v>44357</v>
      </c>
      <c r="BU1947" s="1">
        <v>44210</v>
      </c>
      <c r="BV1947" s="1">
        <v>44357</v>
      </c>
      <c r="BW1947" t="s">
        <v>136</v>
      </c>
      <c r="BX1947">
        <v>40</v>
      </c>
      <c r="BY1947">
        <v>0</v>
      </c>
      <c r="BZ1947">
        <v>7</v>
      </c>
      <c r="CA1947">
        <v>7</v>
      </c>
      <c r="CB1947">
        <v>7</v>
      </c>
      <c r="CC1947">
        <v>7</v>
      </c>
      <c r="CD1947">
        <v>7</v>
      </c>
      <c r="CE1947">
        <v>5</v>
      </c>
      <c r="CF1947" t="str">
        <f t="shared" si="13"/>
        <v>8:00 AM</v>
      </c>
      <c r="CG1947" t="str">
        <f>"4:00 PM"</f>
        <v>4:00 PM</v>
      </c>
      <c r="CH1947" s="5">
        <v>12.67</v>
      </c>
      <c r="CI1947" t="s">
        <v>146</v>
      </c>
      <c r="CL1947" t="s">
        <v>136</v>
      </c>
      <c r="CM1947" t="s">
        <v>147</v>
      </c>
      <c r="CN1947" t="s">
        <v>148</v>
      </c>
      <c r="CO1947" t="s">
        <v>854</v>
      </c>
      <c r="CP1947" t="s">
        <v>149</v>
      </c>
      <c r="CQ1947">
        <v>3</v>
      </c>
      <c r="CR1947">
        <v>0</v>
      </c>
      <c r="CS1947" t="s">
        <v>136</v>
      </c>
      <c r="CT1947" t="s">
        <v>136</v>
      </c>
      <c r="CU1947" t="s">
        <v>136</v>
      </c>
      <c r="CV1947" t="s">
        <v>134</v>
      </c>
      <c r="CW1947" t="s">
        <v>134</v>
      </c>
      <c r="CX1947">
        <v>60</v>
      </c>
      <c r="CY1947" t="s">
        <v>134</v>
      </c>
      <c r="CZ1947" t="s">
        <v>134</v>
      </c>
      <c r="DA1947" t="s">
        <v>134</v>
      </c>
      <c r="DB1947" t="s">
        <v>134</v>
      </c>
      <c r="DC1947" t="s">
        <v>134</v>
      </c>
      <c r="DD1947" t="s">
        <v>136</v>
      </c>
      <c r="DF1947" t="s">
        <v>27526</v>
      </c>
      <c r="DG1947" t="s">
        <v>27523</v>
      </c>
      <c r="DH1947" t="s">
        <v>1674</v>
      </c>
      <c r="DI1947" t="s">
        <v>460</v>
      </c>
      <c r="DJ1947" s="4">
        <v>74940</v>
      </c>
      <c r="DK1947" t="s">
        <v>27527</v>
      </c>
      <c r="DL1947" t="s">
        <v>136</v>
      </c>
      <c r="DM1947">
        <v>1</v>
      </c>
      <c r="DN1947" t="s">
        <v>27523</v>
      </c>
      <c r="DO1947" t="s">
        <v>1674</v>
      </c>
      <c r="DP1947" t="s">
        <v>460</v>
      </c>
      <c r="DQ1947" t="str">
        <f>"74940"</f>
        <v>74940</v>
      </c>
      <c r="DR1947" t="s">
        <v>27527</v>
      </c>
      <c r="DS1947" t="s">
        <v>919</v>
      </c>
      <c r="DT1947">
        <v>1</v>
      </c>
      <c r="DU1947">
        <v>15</v>
      </c>
      <c r="DV1947" t="s">
        <v>134</v>
      </c>
      <c r="DW1947" t="s">
        <v>134</v>
      </c>
      <c r="DX1947" t="s">
        <v>134</v>
      </c>
      <c r="DY1947" t="s">
        <v>136</v>
      </c>
      <c r="DZ1947">
        <v>1</v>
      </c>
      <c r="EA1947" t="s">
        <v>134</v>
      </c>
      <c r="EB1947" s="5">
        <v>12.68</v>
      </c>
      <c r="EC1947" s="5">
        <v>12.68</v>
      </c>
      <c r="ED1947" s="5">
        <v>55</v>
      </c>
      <c r="EE1947">
        <v>13342078907</v>
      </c>
      <c r="EF1947" t="s">
        <v>148</v>
      </c>
      <c r="EG1947" t="s">
        <v>2694</v>
      </c>
      <c r="EH1947">
        <v>0</v>
      </c>
    </row>
    <row r="1948" spans="1:138" ht="15" customHeight="1" x14ac:dyDescent="0.35">
      <c r="A1948" t="s">
        <v>20546</v>
      </c>
      <c r="B1948" t="s">
        <v>157</v>
      </c>
      <c r="C1948" s="1">
        <v>44139.521192245367</v>
      </c>
      <c r="D1948" s="1">
        <v>44183</v>
      </c>
      <c r="E1948" t="s">
        <v>133</v>
      </c>
      <c r="F1948" t="s">
        <v>136</v>
      </c>
      <c r="G1948" t="s">
        <v>135</v>
      </c>
      <c r="H1948" t="s">
        <v>136</v>
      </c>
      <c r="I1948" t="s">
        <v>20547</v>
      </c>
      <c r="K1948" t="s">
        <v>20548</v>
      </c>
      <c r="M1948" t="s">
        <v>19847</v>
      </c>
      <c r="N1948" t="s">
        <v>395</v>
      </c>
      <c r="O1948" s="4">
        <v>96003</v>
      </c>
      <c r="P1948" t="s">
        <v>140</v>
      </c>
      <c r="R1948">
        <v>15302270631</v>
      </c>
      <c r="T1948">
        <v>112910</v>
      </c>
      <c r="U1948" t="s">
        <v>9106</v>
      </c>
      <c r="V1948" t="s">
        <v>20549</v>
      </c>
      <c r="X1948" t="s">
        <v>164</v>
      </c>
      <c r="Y1948" t="s">
        <v>20548</v>
      </c>
      <c r="AA1948" t="s">
        <v>19847</v>
      </c>
      <c r="AB1948" t="s">
        <v>395</v>
      </c>
      <c r="AC1948" s="4">
        <v>96003</v>
      </c>
      <c r="AD1948" t="s">
        <v>140</v>
      </c>
      <c r="AF1948">
        <v>15302270631</v>
      </c>
      <c r="AH1948" t="s">
        <v>148</v>
      </c>
      <c r="AI1948" t="s">
        <v>168</v>
      </c>
      <c r="AJ1948" t="s">
        <v>456</v>
      </c>
      <c r="AK1948" t="s">
        <v>457</v>
      </c>
      <c r="AM1948" t="s">
        <v>458</v>
      </c>
      <c r="AO1948" t="s">
        <v>459</v>
      </c>
      <c r="AP1948" t="s">
        <v>460</v>
      </c>
      <c r="AQ1948" s="4">
        <v>73737</v>
      </c>
      <c r="AR1948" t="s">
        <v>140</v>
      </c>
      <c r="AT1948">
        <v>15802274747</v>
      </c>
      <c r="AV1948" t="s">
        <v>461</v>
      </c>
      <c r="AW1948" t="s">
        <v>462</v>
      </c>
      <c r="AZ1948" t="s">
        <v>334</v>
      </c>
      <c r="BA1948" t="s">
        <v>335</v>
      </c>
      <c r="BB1948" t="s">
        <v>136</v>
      </c>
      <c r="BC1948" t="s">
        <v>136</v>
      </c>
      <c r="BD1948" t="s">
        <v>148</v>
      </c>
      <c r="BE1948" t="s">
        <v>136</v>
      </c>
      <c r="BF1948" t="s">
        <v>136</v>
      </c>
      <c r="BG1948" t="s">
        <v>134</v>
      </c>
      <c r="BH1948" t="s">
        <v>136</v>
      </c>
      <c r="BN1948" t="s">
        <v>20550</v>
      </c>
      <c r="BO1948" t="s">
        <v>464</v>
      </c>
      <c r="BP1948">
        <v>3</v>
      </c>
      <c r="BQ1948">
        <v>3</v>
      </c>
      <c r="BR1948">
        <v>3</v>
      </c>
      <c r="BS1948" s="1">
        <v>44211</v>
      </c>
      <c r="BT1948" s="1">
        <v>44469</v>
      </c>
      <c r="BU1948" s="1">
        <v>44211</v>
      </c>
      <c r="BV1948" s="1">
        <v>44469</v>
      </c>
      <c r="BW1948" t="s">
        <v>136</v>
      </c>
      <c r="BX1948">
        <v>48</v>
      </c>
      <c r="BY1948">
        <v>0</v>
      </c>
      <c r="BZ1948">
        <v>8</v>
      </c>
      <c r="CA1948">
        <v>8</v>
      </c>
      <c r="CB1948">
        <v>8</v>
      </c>
      <c r="CC1948">
        <v>8</v>
      </c>
      <c r="CD1948">
        <v>8</v>
      </c>
      <c r="CE1948">
        <v>8</v>
      </c>
      <c r="CF1948" t="str">
        <f t="shared" si="13"/>
        <v>8:00 AM</v>
      </c>
      <c r="CG1948" t="str">
        <f>"5:00 PM"</f>
        <v>5:00 PM</v>
      </c>
      <c r="CH1948" s="5">
        <v>14.77</v>
      </c>
      <c r="CI1948" t="s">
        <v>146</v>
      </c>
      <c r="CL1948" t="s">
        <v>136</v>
      </c>
      <c r="CM1948" t="s">
        <v>312</v>
      </c>
      <c r="CN1948" t="s">
        <v>148</v>
      </c>
      <c r="CO1948" t="s">
        <v>465</v>
      </c>
      <c r="CP1948" t="s">
        <v>149</v>
      </c>
      <c r="CQ1948">
        <v>3</v>
      </c>
      <c r="CR1948">
        <v>0</v>
      </c>
      <c r="CS1948" t="s">
        <v>136</v>
      </c>
      <c r="CT1948" t="s">
        <v>134</v>
      </c>
      <c r="CU1948" t="s">
        <v>136</v>
      </c>
      <c r="CV1948" t="s">
        <v>134</v>
      </c>
      <c r="CW1948" t="s">
        <v>134</v>
      </c>
      <c r="CX1948">
        <v>75</v>
      </c>
      <c r="CY1948" t="s">
        <v>134</v>
      </c>
      <c r="CZ1948" t="s">
        <v>134</v>
      </c>
      <c r="DA1948" t="s">
        <v>134</v>
      </c>
      <c r="DB1948" t="s">
        <v>136</v>
      </c>
      <c r="DC1948" t="s">
        <v>134</v>
      </c>
      <c r="DD1948" t="s">
        <v>136</v>
      </c>
      <c r="DF1948" t="s">
        <v>466</v>
      </c>
      <c r="DG1948" t="s">
        <v>20548</v>
      </c>
      <c r="DH1948" t="s">
        <v>19847</v>
      </c>
      <c r="DI1948" t="s">
        <v>395</v>
      </c>
      <c r="DJ1948" s="4">
        <v>96003</v>
      </c>
      <c r="DK1948" t="s">
        <v>637</v>
      </c>
      <c r="DL1948" t="s">
        <v>136</v>
      </c>
      <c r="DM1948">
        <v>1</v>
      </c>
      <c r="DN1948" t="s">
        <v>20551</v>
      </c>
      <c r="DO1948" t="s">
        <v>19847</v>
      </c>
      <c r="DP1948" t="s">
        <v>395</v>
      </c>
      <c r="DQ1948" t="str">
        <f>"96003"</f>
        <v>96003</v>
      </c>
      <c r="DR1948" t="s">
        <v>637</v>
      </c>
      <c r="DS1948" t="s">
        <v>296</v>
      </c>
      <c r="DT1948">
        <v>1</v>
      </c>
      <c r="DU1948">
        <v>4</v>
      </c>
      <c r="DV1948" t="s">
        <v>134</v>
      </c>
      <c r="DW1948" t="s">
        <v>134</v>
      </c>
      <c r="DX1948" t="s">
        <v>134</v>
      </c>
      <c r="DY1948" t="s">
        <v>136</v>
      </c>
      <c r="DZ1948">
        <v>1</v>
      </c>
      <c r="EA1948" t="s">
        <v>136</v>
      </c>
      <c r="EC1948" s="5">
        <v>12.68</v>
      </c>
      <c r="ED1948" s="5">
        <v>55</v>
      </c>
      <c r="EE1948">
        <v>15302270631</v>
      </c>
      <c r="EF1948" t="s">
        <v>20552</v>
      </c>
      <c r="EG1948" t="s">
        <v>148</v>
      </c>
      <c r="EH1948">
        <v>0</v>
      </c>
    </row>
    <row r="1949" spans="1:138" ht="15" customHeight="1" x14ac:dyDescent="0.35">
      <c r="A1949" t="s">
        <v>26250</v>
      </c>
      <c r="B1949" t="s">
        <v>157</v>
      </c>
      <c r="C1949" s="1">
        <v>44144.492539236111</v>
      </c>
      <c r="D1949" s="1">
        <v>44183</v>
      </c>
      <c r="E1949" t="s">
        <v>133</v>
      </c>
      <c r="F1949" t="s">
        <v>136</v>
      </c>
      <c r="G1949" t="s">
        <v>135</v>
      </c>
      <c r="H1949" t="s">
        <v>136</v>
      </c>
      <c r="I1949" t="s">
        <v>22769</v>
      </c>
      <c r="J1949" t="s">
        <v>22770</v>
      </c>
      <c r="K1949" t="s">
        <v>22771</v>
      </c>
      <c r="M1949" t="s">
        <v>22209</v>
      </c>
      <c r="N1949" t="s">
        <v>374</v>
      </c>
      <c r="O1949" s="4">
        <v>75165</v>
      </c>
      <c r="P1949" t="s">
        <v>140</v>
      </c>
      <c r="R1949">
        <v>12143566791</v>
      </c>
      <c r="T1949">
        <v>112910</v>
      </c>
      <c r="U1949" t="s">
        <v>14106</v>
      </c>
      <c r="V1949" t="s">
        <v>255</v>
      </c>
      <c r="X1949" t="s">
        <v>164</v>
      </c>
      <c r="Y1949" t="s">
        <v>22771</v>
      </c>
      <c r="AA1949" t="s">
        <v>22209</v>
      </c>
      <c r="AB1949" t="s">
        <v>374</v>
      </c>
      <c r="AC1949" s="4">
        <v>75165</v>
      </c>
      <c r="AD1949" t="s">
        <v>140</v>
      </c>
      <c r="AF1949">
        <v>12143566791</v>
      </c>
      <c r="AH1949" t="s">
        <v>148</v>
      </c>
      <c r="AI1949" t="s">
        <v>168</v>
      </c>
      <c r="AJ1949" t="s">
        <v>456</v>
      </c>
      <c r="AK1949" t="s">
        <v>457</v>
      </c>
      <c r="AM1949" t="s">
        <v>458</v>
      </c>
      <c r="AO1949" t="s">
        <v>459</v>
      </c>
      <c r="AP1949" t="s">
        <v>460</v>
      </c>
      <c r="AQ1949" s="4">
        <v>73737</v>
      </c>
      <c r="AR1949" t="s">
        <v>140</v>
      </c>
      <c r="AT1949">
        <v>15802274747</v>
      </c>
      <c r="AV1949" t="s">
        <v>461</v>
      </c>
      <c r="AW1949" t="s">
        <v>462</v>
      </c>
      <c r="AZ1949" t="s">
        <v>334</v>
      </c>
      <c r="BA1949" t="s">
        <v>335</v>
      </c>
      <c r="BB1949" t="s">
        <v>136</v>
      </c>
      <c r="BC1949" t="s">
        <v>136</v>
      </c>
      <c r="BD1949" t="s">
        <v>148</v>
      </c>
      <c r="BE1949" t="s">
        <v>136</v>
      </c>
      <c r="BF1949" t="s">
        <v>136</v>
      </c>
      <c r="BG1949" t="s">
        <v>134</v>
      </c>
      <c r="BH1949" t="s">
        <v>136</v>
      </c>
      <c r="BN1949" t="s">
        <v>26251</v>
      </c>
      <c r="BO1949" t="s">
        <v>464</v>
      </c>
      <c r="BP1949">
        <v>8</v>
      </c>
      <c r="BQ1949">
        <v>8</v>
      </c>
      <c r="BR1949">
        <v>8</v>
      </c>
      <c r="BS1949" s="1">
        <v>44211</v>
      </c>
      <c r="BT1949" s="1">
        <v>44515</v>
      </c>
      <c r="BU1949" s="1">
        <v>44211</v>
      </c>
      <c r="BV1949" s="1">
        <v>44515</v>
      </c>
      <c r="BW1949" t="s">
        <v>136</v>
      </c>
      <c r="BX1949">
        <v>44</v>
      </c>
      <c r="BY1949">
        <v>0</v>
      </c>
      <c r="BZ1949">
        <v>8</v>
      </c>
      <c r="CA1949">
        <v>8</v>
      </c>
      <c r="CB1949">
        <v>8</v>
      </c>
      <c r="CC1949">
        <v>8</v>
      </c>
      <c r="CD1949">
        <v>8</v>
      </c>
      <c r="CE1949">
        <v>4</v>
      </c>
      <c r="CF1949" t="str">
        <f t="shared" si="13"/>
        <v>8:00 AM</v>
      </c>
      <c r="CG1949" t="str">
        <f>"5:00 PM"</f>
        <v>5:00 PM</v>
      </c>
      <c r="CH1949" s="5">
        <v>12.67</v>
      </c>
      <c r="CI1949" t="s">
        <v>146</v>
      </c>
      <c r="CL1949" t="s">
        <v>136</v>
      </c>
      <c r="CM1949" t="s">
        <v>312</v>
      </c>
      <c r="CN1949" t="s">
        <v>148</v>
      </c>
      <c r="CO1949" t="s">
        <v>465</v>
      </c>
      <c r="CP1949" t="s">
        <v>149</v>
      </c>
      <c r="CQ1949">
        <v>3</v>
      </c>
      <c r="CR1949">
        <v>0</v>
      </c>
      <c r="CS1949" t="s">
        <v>136</v>
      </c>
      <c r="CT1949" t="s">
        <v>134</v>
      </c>
      <c r="CU1949" t="s">
        <v>136</v>
      </c>
      <c r="CV1949" t="s">
        <v>134</v>
      </c>
      <c r="CW1949" t="s">
        <v>134</v>
      </c>
      <c r="CX1949">
        <v>75</v>
      </c>
      <c r="CY1949" t="s">
        <v>134</v>
      </c>
      <c r="CZ1949" t="s">
        <v>134</v>
      </c>
      <c r="DA1949" t="s">
        <v>134</v>
      </c>
      <c r="DB1949" t="s">
        <v>136</v>
      </c>
      <c r="DC1949" t="s">
        <v>134</v>
      </c>
      <c r="DD1949" t="s">
        <v>136</v>
      </c>
      <c r="DF1949" t="s">
        <v>466</v>
      </c>
      <c r="DG1949" t="s">
        <v>22773</v>
      </c>
      <c r="DH1949" t="s">
        <v>2699</v>
      </c>
      <c r="DI1949" t="s">
        <v>374</v>
      </c>
      <c r="DJ1949" s="4">
        <v>77575</v>
      </c>
      <c r="DK1949" t="s">
        <v>5171</v>
      </c>
      <c r="DL1949" t="s">
        <v>134</v>
      </c>
      <c r="DM1949">
        <v>2</v>
      </c>
      <c r="DN1949" t="s">
        <v>22774</v>
      </c>
      <c r="DO1949" t="s">
        <v>22775</v>
      </c>
      <c r="DP1949" t="s">
        <v>374</v>
      </c>
      <c r="DQ1949" t="str">
        <f>"75832"</f>
        <v>75832</v>
      </c>
      <c r="DR1949" t="s">
        <v>930</v>
      </c>
      <c r="DS1949" t="s">
        <v>4162</v>
      </c>
      <c r="DT1949">
        <v>2</v>
      </c>
      <c r="DU1949">
        <v>9</v>
      </c>
      <c r="DV1949" t="s">
        <v>134</v>
      </c>
      <c r="DW1949" t="s">
        <v>134</v>
      </c>
      <c r="DX1949" t="s">
        <v>134</v>
      </c>
      <c r="DY1949" t="s">
        <v>134</v>
      </c>
      <c r="DZ1949">
        <v>2</v>
      </c>
      <c r="EA1949" t="s">
        <v>136</v>
      </c>
      <c r="EC1949" s="5">
        <v>12.68</v>
      </c>
      <c r="ED1949" s="5">
        <v>55</v>
      </c>
      <c r="EE1949">
        <v>12143566791</v>
      </c>
      <c r="EF1949" t="s">
        <v>22776</v>
      </c>
      <c r="EG1949" t="s">
        <v>148</v>
      </c>
      <c r="EH1949">
        <v>0</v>
      </c>
    </row>
    <row r="1950" spans="1:138" ht="15" customHeight="1" x14ac:dyDescent="0.35">
      <c r="A1950" t="s">
        <v>4495</v>
      </c>
      <c r="B1950" t="s">
        <v>157</v>
      </c>
      <c r="C1950" s="1">
        <v>44158.599746874999</v>
      </c>
      <c r="D1950" s="1">
        <v>44183</v>
      </c>
      <c r="E1950" t="s">
        <v>133</v>
      </c>
      <c r="F1950" t="s">
        <v>136</v>
      </c>
      <c r="G1950" t="s">
        <v>135</v>
      </c>
      <c r="H1950" t="s">
        <v>136</v>
      </c>
      <c r="I1950" t="s">
        <v>4496</v>
      </c>
      <c r="K1950" t="s">
        <v>4497</v>
      </c>
      <c r="L1950" t="s">
        <v>4498</v>
      </c>
      <c r="M1950" t="s">
        <v>4499</v>
      </c>
      <c r="N1950" t="s">
        <v>1114</v>
      </c>
      <c r="O1950" s="4">
        <v>98855</v>
      </c>
      <c r="P1950" t="s">
        <v>140</v>
      </c>
      <c r="R1950">
        <v>15094861322</v>
      </c>
      <c r="T1950">
        <v>11133</v>
      </c>
      <c r="U1950" t="s">
        <v>4500</v>
      </c>
      <c r="V1950" t="s">
        <v>4501</v>
      </c>
      <c r="W1950" t="s">
        <v>1781</v>
      </c>
      <c r="X1950" t="s">
        <v>1963</v>
      </c>
      <c r="Y1950" t="s">
        <v>4497</v>
      </c>
      <c r="Z1950" t="s">
        <v>4502</v>
      </c>
      <c r="AA1950" t="s">
        <v>4499</v>
      </c>
      <c r="AB1950" t="s">
        <v>1114</v>
      </c>
      <c r="AC1950" s="4">
        <v>98855</v>
      </c>
      <c r="AD1950" t="s">
        <v>140</v>
      </c>
      <c r="AE1950" t="s">
        <v>841</v>
      </c>
      <c r="AF1950">
        <v>15094861322</v>
      </c>
      <c r="AH1950" t="s">
        <v>2123</v>
      </c>
      <c r="AI1950" t="s">
        <v>168</v>
      </c>
      <c r="AJ1950" t="s">
        <v>559</v>
      </c>
      <c r="AK1950" t="s">
        <v>433</v>
      </c>
      <c r="AL1950" t="s">
        <v>978</v>
      </c>
      <c r="AM1950" t="s">
        <v>561</v>
      </c>
      <c r="AN1950" t="s">
        <v>562</v>
      </c>
      <c r="AO1950" t="s">
        <v>563</v>
      </c>
      <c r="AP1950" t="s">
        <v>564</v>
      </c>
      <c r="AQ1950" s="4">
        <v>22949</v>
      </c>
      <c r="AR1950" t="s">
        <v>140</v>
      </c>
      <c r="AT1950">
        <v>14342634300</v>
      </c>
      <c r="AV1950" t="s">
        <v>2124</v>
      </c>
      <c r="AW1950" t="s">
        <v>566</v>
      </c>
      <c r="AZ1950" t="s">
        <v>175</v>
      </c>
      <c r="BA1950" t="s">
        <v>176</v>
      </c>
      <c r="BB1950" t="s">
        <v>136</v>
      </c>
      <c r="BC1950" t="s">
        <v>136</v>
      </c>
      <c r="BD1950" t="s">
        <v>148</v>
      </c>
      <c r="BE1950" t="s">
        <v>136</v>
      </c>
      <c r="BF1950" t="s">
        <v>136</v>
      </c>
      <c r="BG1950" t="s">
        <v>134</v>
      </c>
      <c r="BH1950" t="s">
        <v>136</v>
      </c>
      <c r="BI1950" t="s">
        <v>1129</v>
      </c>
      <c r="BJ1950" t="s">
        <v>2125</v>
      </c>
      <c r="BL1950" t="s">
        <v>566</v>
      </c>
      <c r="BM1950" t="s">
        <v>2123</v>
      </c>
      <c r="BN1950" t="s">
        <v>4503</v>
      </c>
      <c r="BO1950" t="s">
        <v>4504</v>
      </c>
      <c r="BP1950">
        <v>25</v>
      </c>
      <c r="BQ1950">
        <v>20</v>
      </c>
      <c r="BR1950">
        <v>20</v>
      </c>
      <c r="BS1950" s="1">
        <v>44211</v>
      </c>
      <c r="BT1950" s="1">
        <v>44500</v>
      </c>
      <c r="BU1950" s="1">
        <v>44211</v>
      </c>
      <c r="BV1950" s="1">
        <v>44500</v>
      </c>
      <c r="BW1950" t="s">
        <v>136</v>
      </c>
      <c r="BX1950">
        <v>40</v>
      </c>
      <c r="BY1950">
        <v>0</v>
      </c>
      <c r="BZ1950">
        <v>8</v>
      </c>
      <c r="CA1950">
        <v>8</v>
      </c>
      <c r="CB1950">
        <v>8</v>
      </c>
      <c r="CC1950">
        <v>8</v>
      </c>
      <c r="CD1950">
        <v>8</v>
      </c>
      <c r="CE1950">
        <v>0</v>
      </c>
      <c r="CF1950" t="str">
        <f>"7:00 AM"</f>
        <v>7:00 AM</v>
      </c>
      <c r="CG1950" t="str">
        <f>"3:30 PM"</f>
        <v>3:30 PM</v>
      </c>
      <c r="CH1950" s="5">
        <v>15.83</v>
      </c>
      <c r="CI1950" t="s">
        <v>146</v>
      </c>
      <c r="CJ1950">
        <v>25</v>
      </c>
      <c r="CK1950" t="s">
        <v>4505</v>
      </c>
      <c r="CL1950" t="s">
        <v>134</v>
      </c>
      <c r="CM1950" t="s">
        <v>354</v>
      </c>
      <c r="CN1950" t="s">
        <v>4506</v>
      </c>
      <c r="CO1950" t="s">
        <v>2837</v>
      </c>
      <c r="CP1950" t="s">
        <v>149</v>
      </c>
      <c r="CQ1950">
        <v>3</v>
      </c>
      <c r="CR1950">
        <v>0</v>
      </c>
      <c r="CS1950" t="s">
        <v>136</v>
      </c>
      <c r="CT1950" t="s">
        <v>136</v>
      </c>
      <c r="CU1950" t="s">
        <v>136</v>
      </c>
      <c r="CV1950" t="s">
        <v>136</v>
      </c>
      <c r="CW1950" t="s">
        <v>134</v>
      </c>
      <c r="CX1950">
        <v>60</v>
      </c>
      <c r="CY1950" t="s">
        <v>134</v>
      </c>
      <c r="CZ1950" t="s">
        <v>134</v>
      </c>
      <c r="DA1950" t="s">
        <v>134</v>
      </c>
      <c r="DB1950" t="s">
        <v>134</v>
      </c>
      <c r="DC1950" t="s">
        <v>134</v>
      </c>
      <c r="DD1950" t="s">
        <v>136</v>
      </c>
      <c r="DF1950" t="s">
        <v>4507</v>
      </c>
      <c r="DG1950" t="s">
        <v>4508</v>
      </c>
      <c r="DH1950" t="s">
        <v>4499</v>
      </c>
      <c r="DI1950" t="s">
        <v>1114</v>
      </c>
      <c r="DJ1950" s="4">
        <v>98855</v>
      </c>
      <c r="DK1950" t="s">
        <v>4156</v>
      </c>
      <c r="DL1950" t="s">
        <v>134</v>
      </c>
      <c r="DM1950">
        <v>3</v>
      </c>
      <c r="DN1950" t="s">
        <v>4509</v>
      </c>
      <c r="DO1950" t="s">
        <v>4510</v>
      </c>
      <c r="DP1950" t="s">
        <v>1114</v>
      </c>
      <c r="DQ1950" t="str">
        <f>"98844"</f>
        <v>98844</v>
      </c>
      <c r="DR1950" t="s">
        <v>4156</v>
      </c>
      <c r="DS1950" t="s">
        <v>2827</v>
      </c>
      <c r="DT1950">
        <v>4</v>
      </c>
      <c r="DU1950">
        <v>20</v>
      </c>
      <c r="DV1950" t="s">
        <v>134</v>
      </c>
      <c r="DW1950" t="s">
        <v>134</v>
      </c>
      <c r="DX1950" t="s">
        <v>134</v>
      </c>
      <c r="DY1950" t="s">
        <v>134</v>
      </c>
      <c r="DZ1950">
        <v>3</v>
      </c>
      <c r="EA1950" t="s">
        <v>134</v>
      </c>
      <c r="EB1950" s="5">
        <v>12.68</v>
      </c>
      <c r="EC1950" s="5">
        <v>12.68</v>
      </c>
      <c r="ED1950" s="5">
        <v>55</v>
      </c>
      <c r="EE1950" t="s">
        <v>148</v>
      </c>
      <c r="EF1950" t="s">
        <v>577</v>
      </c>
      <c r="EG1950" t="s">
        <v>1126</v>
      </c>
      <c r="EH1950">
        <v>8</v>
      </c>
    </row>
    <row r="1951" spans="1:138" ht="15" customHeight="1" x14ac:dyDescent="0.35">
      <c r="A1951" t="s">
        <v>11526</v>
      </c>
      <c r="B1951" t="s">
        <v>157</v>
      </c>
      <c r="C1951" s="1">
        <v>44153.433133101855</v>
      </c>
      <c r="D1951" s="1">
        <v>44183</v>
      </c>
      <c r="E1951" t="s">
        <v>133</v>
      </c>
      <c r="F1951" t="s">
        <v>136</v>
      </c>
      <c r="G1951" t="s">
        <v>135</v>
      </c>
      <c r="H1951" t="s">
        <v>136</v>
      </c>
      <c r="I1951" t="s">
        <v>11527</v>
      </c>
      <c r="K1951" t="s">
        <v>11528</v>
      </c>
      <c r="M1951" t="s">
        <v>2440</v>
      </c>
      <c r="N1951" t="s">
        <v>246</v>
      </c>
      <c r="O1951" s="4">
        <v>70581</v>
      </c>
      <c r="P1951" t="s">
        <v>140</v>
      </c>
      <c r="R1951">
        <v>13372750027</v>
      </c>
      <c r="T1951">
        <v>112512</v>
      </c>
      <c r="U1951" t="s">
        <v>11529</v>
      </c>
      <c r="V1951" t="s">
        <v>1665</v>
      </c>
      <c r="W1951" t="s">
        <v>1536</v>
      </c>
      <c r="X1951" t="s">
        <v>164</v>
      </c>
      <c r="Y1951" t="s">
        <v>11528</v>
      </c>
      <c r="Z1951" t="s">
        <v>148</v>
      </c>
      <c r="AA1951" t="s">
        <v>2440</v>
      </c>
      <c r="AB1951" t="s">
        <v>246</v>
      </c>
      <c r="AC1951" s="4">
        <v>70581</v>
      </c>
      <c r="AD1951" t="s">
        <v>140</v>
      </c>
      <c r="AF1951">
        <v>13372750027</v>
      </c>
      <c r="AH1951" t="s">
        <v>1571</v>
      </c>
      <c r="AI1951" t="s">
        <v>168</v>
      </c>
      <c r="AJ1951" t="s">
        <v>1565</v>
      </c>
      <c r="AK1951" t="s">
        <v>1566</v>
      </c>
      <c r="AL1951" t="s">
        <v>1567</v>
      </c>
      <c r="AM1951" t="s">
        <v>1568</v>
      </c>
      <c r="AN1951" t="s">
        <v>1569</v>
      </c>
      <c r="AO1951" t="s">
        <v>1570</v>
      </c>
      <c r="AP1951" t="s">
        <v>537</v>
      </c>
      <c r="AQ1951" s="4">
        <v>27536</v>
      </c>
      <c r="AR1951" t="s">
        <v>140</v>
      </c>
      <c r="AT1951">
        <v>14349173294</v>
      </c>
      <c r="AV1951" t="s">
        <v>2442</v>
      </c>
      <c r="AW1951" t="s">
        <v>1572</v>
      </c>
      <c r="AZ1951" t="s">
        <v>334</v>
      </c>
      <c r="BA1951" t="s">
        <v>335</v>
      </c>
      <c r="BB1951" t="s">
        <v>136</v>
      </c>
      <c r="BC1951" t="s">
        <v>136</v>
      </c>
      <c r="BD1951" t="s">
        <v>148</v>
      </c>
      <c r="BE1951" t="s">
        <v>136</v>
      </c>
      <c r="BF1951" t="s">
        <v>136</v>
      </c>
      <c r="BG1951" t="s">
        <v>134</v>
      </c>
      <c r="BH1951" t="s">
        <v>136</v>
      </c>
      <c r="BN1951" t="s">
        <v>11530</v>
      </c>
      <c r="BO1951" t="s">
        <v>1574</v>
      </c>
      <c r="BP1951">
        <v>2</v>
      </c>
      <c r="BQ1951">
        <v>2</v>
      </c>
      <c r="BR1951">
        <v>2</v>
      </c>
      <c r="BS1951" s="1">
        <v>44206</v>
      </c>
      <c r="BT1951" s="1">
        <v>44381</v>
      </c>
      <c r="BU1951" s="1">
        <v>44206</v>
      </c>
      <c r="BV1951" s="1">
        <v>44381</v>
      </c>
      <c r="BW1951" t="s">
        <v>136</v>
      </c>
      <c r="BX1951">
        <v>40</v>
      </c>
      <c r="BY1951">
        <v>0</v>
      </c>
      <c r="BZ1951">
        <v>7</v>
      </c>
      <c r="CA1951">
        <v>7</v>
      </c>
      <c r="CB1951">
        <v>7</v>
      </c>
      <c r="CC1951">
        <v>7</v>
      </c>
      <c r="CD1951">
        <v>7</v>
      </c>
      <c r="CE1951">
        <v>5</v>
      </c>
      <c r="CF1951" t="str">
        <f>"7:00 AM"</f>
        <v>7:00 AM</v>
      </c>
      <c r="CG1951" t="str">
        <f>"4:00 PM"</f>
        <v>4:00 PM</v>
      </c>
      <c r="CH1951" s="5">
        <v>11.83</v>
      </c>
      <c r="CI1951" t="s">
        <v>146</v>
      </c>
      <c r="CL1951" t="s">
        <v>134</v>
      </c>
      <c r="CM1951" t="s">
        <v>147</v>
      </c>
      <c r="CN1951" t="s">
        <v>148</v>
      </c>
      <c r="CO1951" t="s">
        <v>1575</v>
      </c>
      <c r="CP1951" t="s">
        <v>149</v>
      </c>
      <c r="CQ1951">
        <v>3</v>
      </c>
      <c r="CR1951">
        <v>0</v>
      </c>
      <c r="CS1951" t="s">
        <v>136</v>
      </c>
      <c r="CT1951" t="s">
        <v>136</v>
      </c>
      <c r="CU1951" t="s">
        <v>134</v>
      </c>
      <c r="CV1951" t="s">
        <v>134</v>
      </c>
      <c r="CW1951" t="s">
        <v>134</v>
      </c>
      <c r="CX1951">
        <v>70</v>
      </c>
      <c r="CY1951" t="s">
        <v>134</v>
      </c>
      <c r="CZ1951" t="s">
        <v>136</v>
      </c>
      <c r="DA1951" t="s">
        <v>134</v>
      </c>
      <c r="DB1951" t="s">
        <v>134</v>
      </c>
      <c r="DC1951" t="s">
        <v>134</v>
      </c>
      <c r="DD1951" t="s">
        <v>136</v>
      </c>
      <c r="DF1951" t="s">
        <v>1576</v>
      </c>
      <c r="DG1951" t="s">
        <v>11528</v>
      </c>
      <c r="DH1951" t="s">
        <v>2440</v>
      </c>
      <c r="DI1951" t="s">
        <v>246</v>
      </c>
      <c r="DJ1951" s="4">
        <v>70581</v>
      </c>
      <c r="DK1951" t="s">
        <v>1610</v>
      </c>
      <c r="DL1951" t="s">
        <v>136</v>
      </c>
      <c r="DM1951">
        <v>2</v>
      </c>
      <c r="DN1951" t="s">
        <v>11531</v>
      </c>
      <c r="DO1951" t="s">
        <v>1726</v>
      </c>
      <c r="DP1951" t="s">
        <v>246</v>
      </c>
      <c r="DQ1951" t="str">
        <f>"70591"</f>
        <v>70591</v>
      </c>
      <c r="DR1951" t="s">
        <v>1610</v>
      </c>
      <c r="DS1951" t="s">
        <v>3955</v>
      </c>
      <c r="DT1951">
        <v>1</v>
      </c>
      <c r="DU1951">
        <v>5</v>
      </c>
      <c r="DV1951" t="s">
        <v>134</v>
      </c>
      <c r="DW1951" t="s">
        <v>134</v>
      </c>
      <c r="DX1951" t="s">
        <v>134</v>
      </c>
      <c r="DY1951" t="s">
        <v>136</v>
      </c>
      <c r="DZ1951">
        <v>1</v>
      </c>
      <c r="EA1951" t="s">
        <v>136</v>
      </c>
      <c r="EC1951" s="5">
        <v>12.68</v>
      </c>
      <c r="ED1951" s="5">
        <v>55</v>
      </c>
      <c r="EE1951">
        <v>13372750027</v>
      </c>
      <c r="EF1951" t="s">
        <v>148</v>
      </c>
      <c r="EG1951" t="s">
        <v>271</v>
      </c>
      <c r="EH1951">
        <v>2</v>
      </c>
    </row>
    <row r="1952" spans="1:138" ht="15" customHeight="1" x14ac:dyDescent="0.35">
      <c r="A1952" t="s">
        <v>23283</v>
      </c>
      <c r="B1952" t="s">
        <v>157</v>
      </c>
      <c r="C1952" s="1">
        <v>44154.04741215278</v>
      </c>
      <c r="D1952" s="1">
        <v>44183</v>
      </c>
      <c r="E1952" t="s">
        <v>133</v>
      </c>
      <c r="F1952" t="s">
        <v>136</v>
      </c>
      <c r="G1952" t="s">
        <v>135</v>
      </c>
      <c r="H1952" t="s">
        <v>136</v>
      </c>
      <c r="I1952" t="s">
        <v>23284</v>
      </c>
      <c r="K1952" t="s">
        <v>23285</v>
      </c>
      <c r="M1952" t="s">
        <v>21843</v>
      </c>
      <c r="N1952" t="s">
        <v>374</v>
      </c>
      <c r="O1952" s="4">
        <v>76932</v>
      </c>
      <c r="P1952" t="s">
        <v>140</v>
      </c>
      <c r="R1952">
        <v>13252771382</v>
      </c>
      <c r="T1952">
        <v>112111</v>
      </c>
      <c r="U1952" t="s">
        <v>4811</v>
      </c>
      <c r="V1952" t="s">
        <v>2144</v>
      </c>
      <c r="X1952" t="s">
        <v>164</v>
      </c>
      <c r="Y1952" t="s">
        <v>23285</v>
      </c>
      <c r="AA1952" t="s">
        <v>21843</v>
      </c>
      <c r="AB1952" t="s">
        <v>374</v>
      </c>
      <c r="AC1952" s="4">
        <v>76932</v>
      </c>
      <c r="AD1952" t="s">
        <v>140</v>
      </c>
      <c r="AF1952">
        <v>13252771382</v>
      </c>
      <c r="AH1952" t="s">
        <v>23286</v>
      </c>
      <c r="AZ1952" t="s">
        <v>334</v>
      </c>
      <c r="BA1952" t="s">
        <v>335</v>
      </c>
      <c r="BB1952" t="s">
        <v>136</v>
      </c>
      <c r="BC1952" t="s">
        <v>136</v>
      </c>
      <c r="BD1952" t="s">
        <v>148</v>
      </c>
      <c r="BE1952" t="s">
        <v>136</v>
      </c>
      <c r="BF1952" t="s">
        <v>136</v>
      </c>
      <c r="BG1952" t="s">
        <v>134</v>
      </c>
      <c r="BH1952" t="s">
        <v>136</v>
      </c>
      <c r="BN1952" t="s">
        <v>23287</v>
      </c>
      <c r="BO1952" t="s">
        <v>23288</v>
      </c>
      <c r="BP1952">
        <v>2</v>
      </c>
      <c r="BQ1952">
        <v>2</v>
      </c>
      <c r="BR1952">
        <v>2</v>
      </c>
      <c r="BS1952" s="1">
        <v>44216</v>
      </c>
      <c r="BT1952" s="1">
        <v>44520</v>
      </c>
      <c r="BU1952" s="1">
        <v>44216</v>
      </c>
      <c r="BV1952" s="1">
        <v>44520</v>
      </c>
      <c r="BW1952" t="s">
        <v>136</v>
      </c>
      <c r="BX1952">
        <v>40</v>
      </c>
      <c r="BY1952">
        <v>0</v>
      </c>
      <c r="BZ1952">
        <v>8</v>
      </c>
      <c r="CA1952">
        <v>8</v>
      </c>
      <c r="CB1952">
        <v>8</v>
      </c>
      <c r="CC1952">
        <v>8</v>
      </c>
      <c r="CD1952">
        <v>8</v>
      </c>
      <c r="CE1952">
        <v>0</v>
      </c>
      <c r="CF1952" t="str">
        <f>"8:00 AM"</f>
        <v>8:00 AM</v>
      </c>
      <c r="CG1952" t="str">
        <f>"4:00 PM"</f>
        <v>4:00 PM</v>
      </c>
      <c r="CH1952" s="5">
        <v>12.67</v>
      </c>
      <c r="CI1952" t="s">
        <v>146</v>
      </c>
      <c r="CL1952" t="s">
        <v>136</v>
      </c>
      <c r="CM1952" t="s">
        <v>312</v>
      </c>
      <c r="CN1952" t="s">
        <v>148</v>
      </c>
      <c r="CO1952" t="s">
        <v>23289</v>
      </c>
      <c r="CP1952" t="s">
        <v>149</v>
      </c>
      <c r="CQ1952">
        <v>3</v>
      </c>
      <c r="CR1952">
        <v>0</v>
      </c>
      <c r="CS1952" t="s">
        <v>136</v>
      </c>
      <c r="CT1952" t="s">
        <v>136</v>
      </c>
      <c r="CU1952" t="s">
        <v>136</v>
      </c>
      <c r="CV1952" t="s">
        <v>134</v>
      </c>
      <c r="CW1952" t="s">
        <v>134</v>
      </c>
      <c r="CX1952">
        <v>50</v>
      </c>
      <c r="CY1952" t="s">
        <v>134</v>
      </c>
      <c r="CZ1952" t="s">
        <v>136</v>
      </c>
      <c r="DA1952" t="s">
        <v>136</v>
      </c>
      <c r="DB1952" t="s">
        <v>134</v>
      </c>
      <c r="DC1952" t="s">
        <v>136</v>
      </c>
      <c r="DD1952" t="s">
        <v>136</v>
      </c>
      <c r="DF1952" s="2" t="s">
        <v>23290</v>
      </c>
      <c r="DG1952" t="s">
        <v>23285</v>
      </c>
      <c r="DH1952" t="s">
        <v>21843</v>
      </c>
      <c r="DI1952" t="s">
        <v>374</v>
      </c>
      <c r="DJ1952" s="4">
        <v>76932</v>
      </c>
      <c r="DK1952" t="s">
        <v>23291</v>
      </c>
      <c r="DL1952" t="s">
        <v>134</v>
      </c>
      <c r="DM1952">
        <v>2</v>
      </c>
      <c r="DN1952" t="s">
        <v>23292</v>
      </c>
      <c r="DO1952" t="s">
        <v>15467</v>
      </c>
      <c r="DP1952" t="s">
        <v>374</v>
      </c>
      <c r="DQ1952" t="str">
        <f>"76932"</f>
        <v>76932</v>
      </c>
      <c r="DR1952" t="s">
        <v>23291</v>
      </c>
      <c r="DS1952" t="s">
        <v>1233</v>
      </c>
      <c r="DT1952">
        <v>2</v>
      </c>
      <c r="DU1952">
        <v>2</v>
      </c>
      <c r="DV1952" t="s">
        <v>134</v>
      </c>
      <c r="DW1952" t="s">
        <v>134</v>
      </c>
      <c r="DX1952" t="s">
        <v>134</v>
      </c>
      <c r="DY1952" t="s">
        <v>136</v>
      </c>
      <c r="DZ1952">
        <v>1</v>
      </c>
      <c r="EA1952" t="s">
        <v>136</v>
      </c>
      <c r="EC1952" s="5">
        <v>12.68</v>
      </c>
      <c r="ED1952" s="5">
        <v>55</v>
      </c>
      <c r="EE1952">
        <v>13252771382</v>
      </c>
      <c r="EF1952" t="s">
        <v>23286</v>
      </c>
      <c r="EG1952" t="s">
        <v>148</v>
      </c>
      <c r="EH1952">
        <v>0</v>
      </c>
    </row>
    <row r="1953" spans="1:138" ht="15" customHeight="1" x14ac:dyDescent="0.35">
      <c r="A1953" t="s">
        <v>4202</v>
      </c>
      <c r="B1953" t="s">
        <v>157</v>
      </c>
      <c r="C1953" s="1">
        <v>44145.523814004628</v>
      </c>
      <c r="D1953" s="1">
        <v>44183</v>
      </c>
      <c r="E1953" t="s">
        <v>133</v>
      </c>
      <c r="F1953" t="s">
        <v>136</v>
      </c>
      <c r="G1953" t="s">
        <v>135</v>
      </c>
      <c r="H1953" t="s">
        <v>134</v>
      </c>
      <c r="I1953" t="s">
        <v>4203</v>
      </c>
      <c r="K1953" t="s">
        <v>4204</v>
      </c>
      <c r="L1953" t="s">
        <v>4205</v>
      </c>
      <c r="M1953" t="s">
        <v>4206</v>
      </c>
      <c r="N1953" t="s">
        <v>139</v>
      </c>
      <c r="O1953" s="4">
        <v>32004</v>
      </c>
      <c r="P1953" t="s">
        <v>140</v>
      </c>
      <c r="R1953">
        <v>13862885778</v>
      </c>
      <c r="T1953">
        <v>111219</v>
      </c>
      <c r="U1953" t="s">
        <v>4207</v>
      </c>
      <c r="V1953" t="s">
        <v>4208</v>
      </c>
      <c r="W1953" t="s">
        <v>4209</v>
      </c>
      <c r="X1953" t="s">
        <v>164</v>
      </c>
      <c r="Y1953" t="s">
        <v>4204</v>
      </c>
      <c r="Z1953" t="s">
        <v>4205</v>
      </c>
      <c r="AA1953" t="s">
        <v>4206</v>
      </c>
      <c r="AB1953" t="s">
        <v>139</v>
      </c>
      <c r="AC1953" s="4">
        <v>32004</v>
      </c>
      <c r="AD1953" t="s">
        <v>140</v>
      </c>
      <c r="AF1953">
        <v>13868540511</v>
      </c>
      <c r="AH1953" t="s">
        <v>1134</v>
      </c>
      <c r="AI1953" t="s">
        <v>168</v>
      </c>
      <c r="AJ1953" t="s">
        <v>1135</v>
      </c>
      <c r="AK1953" t="s">
        <v>1136</v>
      </c>
      <c r="AL1953" t="s">
        <v>229</v>
      </c>
      <c r="AM1953" t="s">
        <v>1137</v>
      </c>
      <c r="AN1953" t="s">
        <v>1138</v>
      </c>
      <c r="AO1953" t="s">
        <v>1139</v>
      </c>
      <c r="AP1953" t="s">
        <v>537</v>
      </c>
      <c r="AQ1953" s="4">
        <v>28327</v>
      </c>
      <c r="AR1953" t="s">
        <v>140</v>
      </c>
      <c r="AT1953">
        <v>19109476004</v>
      </c>
      <c r="AV1953" t="s">
        <v>1140</v>
      </c>
      <c r="AW1953" t="s">
        <v>1141</v>
      </c>
      <c r="AZ1953" t="s">
        <v>175</v>
      </c>
      <c r="BA1953" t="s">
        <v>176</v>
      </c>
      <c r="BB1953" t="s">
        <v>136</v>
      </c>
      <c r="BC1953" t="s">
        <v>136</v>
      </c>
      <c r="BD1953" t="s">
        <v>148</v>
      </c>
      <c r="BE1953" t="s">
        <v>136</v>
      </c>
      <c r="BF1953" t="s">
        <v>136</v>
      </c>
      <c r="BG1953" t="s">
        <v>134</v>
      </c>
      <c r="BH1953" t="s">
        <v>136</v>
      </c>
      <c r="BN1953" t="s">
        <v>4210</v>
      </c>
      <c r="BO1953" t="s">
        <v>1268</v>
      </c>
      <c r="BP1953">
        <v>10</v>
      </c>
      <c r="BQ1953">
        <v>6</v>
      </c>
      <c r="BR1953">
        <v>6</v>
      </c>
      <c r="BS1953" s="1">
        <v>44197</v>
      </c>
      <c r="BT1953" s="1">
        <v>44470</v>
      </c>
      <c r="BU1953" s="1">
        <v>44197</v>
      </c>
      <c r="BV1953" s="1">
        <v>44470</v>
      </c>
      <c r="BW1953" t="s">
        <v>136</v>
      </c>
      <c r="BX1953">
        <v>40</v>
      </c>
      <c r="BY1953">
        <v>0</v>
      </c>
      <c r="BZ1953">
        <v>7</v>
      </c>
      <c r="CA1953">
        <v>7</v>
      </c>
      <c r="CB1953">
        <v>7</v>
      </c>
      <c r="CC1953">
        <v>7</v>
      </c>
      <c r="CD1953">
        <v>7</v>
      </c>
      <c r="CE1953">
        <v>5</v>
      </c>
      <c r="CF1953" t="str">
        <f>"7:00 AM"</f>
        <v>7:00 AM</v>
      </c>
      <c r="CG1953" t="str">
        <f>"3:00 PM"</f>
        <v>3:00 PM</v>
      </c>
      <c r="CH1953" s="5">
        <v>11.71</v>
      </c>
      <c r="CI1953" t="s">
        <v>146</v>
      </c>
      <c r="CL1953" t="s">
        <v>136</v>
      </c>
      <c r="CM1953" t="s">
        <v>147</v>
      </c>
      <c r="CN1953" t="s">
        <v>148</v>
      </c>
      <c r="CO1953" t="s">
        <v>1142</v>
      </c>
      <c r="CP1953" t="s">
        <v>149</v>
      </c>
      <c r="CQ1953">
        <v>3</v>
      </c>
      <c r="CR1953">
        <v>0</v>
      </c>
      <c r="CS1953" t="s">
        <v>136</v>
      </c>
      <c r="CT1953" t="s">
        <v>136</v>
      </c>
      <c r="CU1953" t="s">
        <v>136</v>
      </c>
      <c r="CV1953" t="s">
        <v>134</v>
      </c>
      <c r="CW1953" t="s">
        <v>134</v>
      </c>
      <c r="CX1953">
        <v>75</v>
      </c>
      <c r="CY1953" t="s">
        <v>134</v>
      </c>
      <c r="CZ1953" t="s">
        <v>134</v>
      </c>
      <c r="DA1953" t="s">
        <v>134</v>
      </c>
      <c r="DB1953" t="s">
        <v>134</v>
      </c>
      <c r="DC1953" t="s">
        <v>134</v>
      </c>
      <c r="DD1953" t="s">
        <v>136</v>
      </c>
      <c r="DF1953" t="s">
        <v>1271</v>
      </c>
      <c r="DG1953" t="s">
        <v>4211</v>
      </c>
      <c r="DH1953" t="s">
        <v>4206</v>
      </c>
      <c r="DI1953" t="s">
        <v>139</v>
      </c>
      <c r="DJ1953" s="4">
        <v>32008</v>
      </c>
      <c r="DK1953" t="s">
        <v>2850</v>
      </c>
      <c r="DL1953" t="s">
        <v>136</v>
      </c>
      <c r="DM1953">
        <v>1</v>
      </c>
      <c r="DN1953" t="s">
        <v>4211</v>
      </c>
      <c r="DO1953" t="s">
        <v>4206</v>
      </c>
      <c r="DP1953" t="s">
        <v>139</v>
      </c>
      <c r="DQ1953" t="str">
        <f>"32008"</f>
        <v>32008</v>
      </c>
      <c r="DR1953" t="s">
        <v>2850</v>
      </c>
      <c r="DS1953" t="s">
        <v>830</v>
      </c>
      <c r="DT1953">
        <v>1</v>
      </c>
      <c r="DU1953">
        <v>8</v>
      </c>
      <c r="DV1953" t="s">
        <v>134</v>
      </c>
      <c r="DW1953" t="s">
        <v>134</v>
      </c>
      <c r="DX1953" t="s">
        <v>134</v>
      </c>
      <c r="DY1953" t="s">
        <v>136</v>
      </c>
      <c r="DZ1953">
        <v>1</v>
      </c>
      <c r="EA1953" t="s">
        <v>136</v>
      </c>
      <c r="EC1953" s="5">
        <v>12.68</v>
      </c>
      <c r="ED1953" s="5">
        <v>55</v>
      </c>
      <c r="EE1953">
        <v>13868540511</v>
      </c>
      <c r="EF1953" t="s">
        <v>148</v>
      </c>
      <c r="EG1953" t="s">
        <v>1145</v>
      </c>
      <c r="EH1953">
        <v>0</v>
      </c>
    </row>
    <row r="1954" spans="1:138" ht="15" customHeight="1" x14ac:dyDescent="0.35">
      <c r="A1954" t="s">
        <v>17271</v>
      </c>
      <c r="B1954" t="s">
        <v>157</v>
      </c>
      <c r="C1954" s="1">
        <v>44155.453602777779</v>
      </c>
      <c r="D1954" s="1">
        <v>44183</v>
      </c>
      <c r="E1954" t="s">
        <v>133</v>
      </c>
      <c r="F1954" t="s">
        <v>136</v>
      </c>
      <c r="G1954" t="s">
        <v>135</v>
      </c>
      <c r="H1954" t="s">
        <v>134</v>
      </c>
      <c r="I1954" t="s">
        <v>17272</v>
      </c>
      <c r="J1954" t="s">
        <v>17273</v>
      </c>
      <c r="K1954" t="s">
        <v>17274</v>
      </c>
      <c r="M1954" t="s">
        <v>17275</v>
      </c>
      <c r="N1954" t="s">
        <v>460</v>
      </c>
      <c r="O1954" s="4">
        <v>74562</v>
      </c>
      <c r="P1954" t="s">
        <v>140</v>
      </c>
      <c r="R1954">
        <v>15805872432</v>
      </c>
      <c r="T1954">
        <v>11213</v>
      </c>
      <c r="U1954" t="s">
        <v>17276</v>
      </c>
      <c r="V1954" t="s">
        <v>17277</v>
      </c>
      <c r="X1954" t="s">
        <v>787</v>
      </c>
      <c r="Y1954" t="s">
        <v>17274</v>
      </c>
      <c r="AA1954" t="s">
        <v>17275</v>
      </c>
      <c r="AB1954" t="s">
        <v>460</v>
      </c>
      <c r="AC1954" s="4">
        <v>74562</v>
      </c>
      <c r="AD1954" t="s">
        <v>140</v>
      </c>
      <c r="AF1954">
        <v>15805872432</v>
      </c>
      <c r="AH1954" t="s">
        <v>17278</v>
      </c>
      <c r="AI1954" t="s">
        <v>168</v>
      </c>
      <c r="AJ1954" t="s">
        <v>2019</v>
      </c>
      <c r="AK1954" t="s">
        <v>2020</v>
      </c>
      <c r="AM1954" t="s">
        <v>2021</v>
      </c>
      <c r="AO1954" t="s">
        <v>2022</v>
      </c>
      <c r="AP1954" t="s">
        <v>374</v>
      </c>
      <c r="AQ1954" s="4">
        <v>75098</v>
      </c>
      <c r="AR1954" t="s">
        <v>140</v>
      </c>
      <c r="AT1954">
        <v>19724424244</v>
      </c>
      <c r="AV1954" t="s">
        <v>2023</v>
      </c>
      <c r="AW1954" t="s">
        <v>2024</v>
      </c>
      <c r="AZ1954" t="s">
        <v>334</v>
      </c>
      <c r="BA1954" t="s">
        <v>335</v>
      </c>
      <c r="BB1954" t="s">
        <v>136</v>
      </c>
      <c r="BC1954" t="s">
        <v>136</v>
      </c>
      <c r="BD1954" t="s">
        <v>148</v>
      </c>
      <c r="BE1954" t="s">
        <v>136</v>
      </c>
      <c r="BF1954" t="s">
        <v>136</v>
      </c>
      <c r="BG1954" t="s">
        <v>134</v>
      </c>
      <c r="BH1954" t="s">
        <v>136</v>
      </c>
      <c r="BN1954" t="s">
        <v>17279</v>
      </c>
      <c r="BO1954" t="s">
        <v>17280</v>
      </c>
      <c r="BP1954">
        <v>12</v>
      </c>
      <c r="BQ1954">
        <v>12</v>
      </c>
      <c r="BR1954">
        <v>12</v>
      </c>
      <c r="BS1954" s="1">
        <v>44211</v>
      </c>
      <c r="BT1954" s="1">
        <v>44515</v>
      </c>
      <c r="BU1954" s="1">
        <v>44211</v>
      </c>
      <c r="BV1954" s="1">
        <v>44515</v>
      </c>
      <c r="BW1954" t="s">
        <v>136</v>
      </c>
      <c r="BX1954">
        <v>40</v>
      </c>
      <c r="BY1954">
        <v>0</v>
      </c>
      <c r="BZ1954">
        <v>8</v>
      </c>
      <c r="CA1954">
        <v>8</v>
      </c>
      <c r="CB1954">
        <v>8</v>
      </c>
      <c r="CC1954">
        <v>8</v>
      </c>
      <c r="CD1954">
        <v>8</v>
      </c>
      <c r="CE1954">
        <v>0</v>
      </c>
      <c r="CF1954" t="str">
        <f>"6:00 AM"</f>
        <v>6:00 AM</v>
      </c>
      <c r="CG1954" t="str">
        <f>"6:00 PM"</f>
        <v>6:00 PM</v>
      </c>
      <c r="CH1954" s="5">
        <v>12.67</v>
      </c>
      <c r="CI1954" t="s">
        <v>146</v>
      </c>
      <c r="CL1954" t="s">
        <v>136</v>
      </c>
      <c r="CM1954" t="s">
        <v>147</v>
      </c>
      <c r="CN1954" t="s">
        <v>148</v>
      </c>
      <c r="CO1954" t="s">
        <v>181</v>
      </c>
      <c r="CP1954" t="s">
        <v>149</v>
      </c>
      <c r="CQ1954">
        <v>3</v>
      </c>
      <c r="CR1954">
        <v>0</v>
      </c>
      <c r="CS1954" t="s">
        <v>136</v>
      </c>
      <c r="CT1954" t="s">
        <v>136</v>
      </c>
      <c r="CU1954" t="s">
        <v>136</v>
      </c>
      <c r="CV1954" t="s">
        <v>136</v>
      </c>
      <c r="CW1954" t="s">
        <v>134</v>
      </c>
      <c r="CX1954">
        <v>50</v>
      </c>
      <c r="CY1954" t="s">
        <v>134</v>
      </c>
      <c r="CZ1954" t="s">
        <v>136</v>
      </c>
      <c r="DA1954" t="s">
        <v>134</v>
      </c>
      <c r="DB1954" t="s">
        <v>134</v>
      </c>
      <c r="DC1954" t="s">
        <v>136</v>
      </c>
      <c r="DD1954" t="s">
        <v>136</v>
      </c>
      <c r="DF1954" t="s">
        <v>17281</v>
      </c>
      <c r="DG1954" t="s">
        <v>17274</v>
      </c>
      <c r="DH1954" t="s">
        <v>17275</v>
      </c>
      <c r="DI1954" t="s">
        <v>460</v>
      </c>
      <c r="DJ1954" s="4">
        <v>74562</v>
      </c>
      <c r="DK1954" t="s">
        <v>2027</v>
      </c>
      <c r="DL1954" t="s">
        <v>136</v>
      </c>
      <c r="DM1954">
        <v>1</v>
      </c>
      <c r="DN1954" t="s">
        <v>17274</v>
      </c>
      <c r="DO1954" t="s">
        <v>17275</v>
      </c>
      <c r="DP1954" t="s">
        <v>460</v>
      </c>
      <c r="DQ1954" t="str">
        <f>"74562"</f>
        <v>74562</v>
      </c>
      <c r="DR1954" t="s">
        <v>2027</v>
      </c>
      <c r="DS1954" t="s">
        <v>3044</v>
      </c>
      <c r="DT1954">
        <v>1</v>
      </c>
      <c r="DU1954">
        <v>6</v>
      </c>
      <c r="DV1954" t="s">
        <v>134</v>
      </c>
      <c r="DW1954" t="s">
        <v>134</v>
      </c>
      <c r="DX1954" t="s">
        <v>134</v>
      </c>
      <c r="DY1954" t="s">
        <v>134</v>
      </c>
      <c r="DZ1954">
        <v>2</v>
      </c>
      <c r="EA1954" t="s">
        <v>136</v>
      </c>
      <c r="EC1954" s="5">
        <v>12.68</v>
      </c>
      <c r="ED1954" s="5">
        <v>55</v>
      </c>
      <c r="EE1954">
        <v>15805872432</v>
      </c>
      <c r="EF1954" t="s">
        <v>17278</v>
      </c>
      <c r="EG1954" t="s">
        <v>148</v>
      </c>
      <c r="EH1954">
        <v>0</v>
      </c>
    </row>
    <row r="1955" spans="1:138" ht="15" customHeight="1" x14ac:dyDescent="0.35">
      <c r="A1955" t="s">
        <v>3305</v>
      </c>
      <c r="B1955" t="s">
        <v>157</v>
      </c>
      <c r="C1955" s="1">
        <v>44159.350307870372</v>
      </c>
      <c r="D1955" s="1">
        <v>44183</v>
      </c>
      <c r="E1955" t="s">
        <v>133</v>
      </c>
      <c r="F1955" t="s">
        <v>136</v>
      </c>
      <c r="G1955" t="s">
        <v>135</v>
      </c>
      <c r="H1955" t="s">
        <v>136</v>
      </c>
      <c r="I1955" t="s">
        <v>3306</v>
      </c>
      <c r="K1955" t="s">
        <v>3307</v>
      </c>
      <c r="M1955" t="s">
        <v>778</v>
      </c>
      <c r="N1955" t="s">
        <v>246</v>
      </c>
      <c r="O1955" s="4">
        <v>70515</v>
      </c>
      <c r="P1955" t="s">
        <v>140</v>
      </c>
      <c r="R1955">
        <v>13372073991</v>
      </c>
      <c r="T1955">
        <v>112512</v>
      </c>
      <c r="U1955" t="s">
        <v>2425</v>
      </c>
      <c r="V1955" t="s">
        <v>255</v>
      </c>
      <c r="X1955" t="s">
        <v>164</v>
      </c>
      <c r="Y1955" t="s">
        <v>3307</v>
      </c>
      <c r="AA1955" t="s">
        <v>778</v>
      </c>
      <c r="AB1955" t="s">
        <v>246</v>
      </c>
      <c r="AC1955" s="4">
        <v>70515</v>
      </c>
      <c r="AD1955" t="s">
        <v>140</v>
      </c>
      <c r="AF1955">
        <v>13372073991</v>
      </c>
      <c r="AH1955" t="s">
        <v>3308</v>
      </c>
      <c r="AI1955" t="s">
        <v>168</v>
      </c>
      <c r="AJ1955" t="s">
        <v>2425</v>
      </c>
      <c r="AK1955" t="s">
        <v>2426</v>
      </c>
      <c r="AL1955" t="s">
        <v>509</v>
      </c>
      <c r="AM1955" t="s">
        <v>2427</v>
      </c>
      <c r="AO1955" t="s">
        <v>345</v>
      </c>
      <c r="AP1955" t="s">
        <v>246</v>
      </c>
      <c r="AQ1955" s="4">
        <v>70526</v>
      </c>
      <c r="AR1955" t="s">
        <v>140</v>
      </c>
      <c r="AT1955">
        <v>13377835693</v>
      </c>
      <c r="AU1955">
        <v>3010</v>
      </c>
      <c r="AV1955" t="s">
        <v>2428</v>
      </c>
      <c r="AW1955" t="s">
        <v>2429</v>
      </c>
      <c r="AZ1955" t="s">
        <v>334</v>
      </c>
      <c r="BA1955" t="s">
        <v>335</v>
      </c>
      <c r="BB1955" t="s">
        <v>136</v>
      </c>
      <c r="BC1955" t="s">
        <v>136</v>
      </c>
      <c r="BD1955" t="s">
        <v>148</v>
      </c>
      <c r="BE1955" t="s">
        <v>136</v>
      </c>
      <c r="BF1955" t="s">
        <v>136</v>
      </c>
      <c r="BG1955" t="s">
        <v>134</v>
      </c>
      <c r="BH1955" t="s">
        <v>136</v>
      </c>
      <c r="BN1955" t="s">
        <v>3309</v>
      </c>
      <c r="BO1955" t="s">
        <v>3310</v>
      </c>
      <c r="BP1955">
        <v>4</v>
      </c>
      <c r="BQ1955">
        <v>4</v>
      </c>
      <c r="BR1955">
        <v>4</v>
      </c>
      <c r="BS1955" s="1">
        <v>44207</v>
      </c>
      <c r="BT1955" s="1">
        <v>44403</v>
      </c>
      <c r="BU1955" s="1">
        <v>44207</v>
      </c>
      <c r="BV1955" s="1">
        <v>44403</v>
      </c>
      <c r="BW1955" t="s">
        <v>136</v>
      </c>
      <c r="BX1955">
        <v>35</v>
      </c>
      <c r="BY1955">
        <v>0</v>
      </c>
      <c r="BZ1955">
        <v>6</v>
      </c>
      <c r="CA1955">
        <v>6</v>
      </c>
      <c r="CB1955">
        <v>6</v>
      </c>
      <c r="CC1955">
        <v>6</v>
      </c>
      <c r="CD1955">
        <v>6</v>
      </c>
      <c r="CE1955">
        <v>5</v>
      </c>
      <c r="CF1955" t="str">
        <f>"7:00 AM"</f>
        <v>7:00 AM</v>
      </c>
      <c r="CG1955" t="str">
        <f>"1:00 PM"</f>
        <v>1:00 PM</v>
      </c>
      <c r="CH1955" s="5">
        <v>11.83</v>
      </c>
      <c r="CI1955" t="s">
        <v>146</v>
      </c>
      <c r="CL1955" t="s">
        <v>134</v>
      </c>
      <c r="CM1955" t="s">
        <v>147</v>
      </c>
      <c r="CN1955" t="s">
        <v>148</v>
      </c>
      <c r="CO1955" t="s">
        <v>2548</v>
      </c>
      <c r="CP1955" t="s">
        <v>149</v>
      </c>
      <c r="CQ1955">
        <v>0</v>
      </c>
      <c r="CR1955">
        <v>0</v>
      </c>
      <c r="CS1955" t="s">
        <v>136</v>
      </c>
      <c r="CT1955" t="s">
        <v>136</v>
      </c>
      <c r="CU1955" t="s">
        <v>136</v>
      </c>
      <c r="CV1955" t="s">
        <v>134</v>
      </c>
      <c r="CW1955" t="s">
        <v>134</v>
      </c>
      <c r="CX1955">
        <v>50</v>
      </c>
      <c r="CY1955" t="s">
        <v>134</v>
      </c>
      <c r="CZ1955" t="s">
        <v>134</v>
      </c>
      <c r="DA1955" t="s">
        <v>134</v>
      </c>
      <c r="DB1955" t="s">
        <v>134</v>
      </c>
      <c r="DC1955" t="s">
        <v>134</v>
      </c>
      <c r="DD1955" t="s">
        <v>136</v>
      </c>
      <c r="DF1955" t="s">
        <v>2433</v>
      </c>
      <c r="DG1955" t="s">
        <v>3311</v>
      </c>
      <c r="DH1955" t="s">
        <v>778</v>
      </c>
      <c r="DI1955" t="s">
        <v>246</v>
      </c>
      <c r="DJ1955" s="4">
        <v>70515</v>
      </c>
      <c r="DK1955" t="s">
        <v>339</v>
      </c>
      <c r="DL1955" t="s">
        <v>136</v>
      </c>
      <c r="DM1955">
        <v>1</v>
      </c>
      <c r="DN1955" t="s">
        <v>3312</v>
      </c>
      <c r="DO1955" t="s">
        <v>778</v>
      </c>
      <c r="DP1955" t="s">
        <v>246</v>
      </c>
      <c r="DQ1955" t="str">
        <f>"70515"</f>
        <v>70515</v>
      </c>
      <c r="DR1955" t="s">
        <v>339</v>
      </c>
      <c r="DS1955" t="s">
        <v>3313</v>
      </c>
      <c r="DT1955">
        <v>1</v>
      </c>
      <c r="DU1955">
        <v>9</v>
      </c>
      <c r="DV1955" t="s">
        <v>136</v>
      </c>
      <c r="DW1955" t="s">
        <v>134</v>
      </c>
      <c r="DX1955" t="s">
        <v>136</v>
      </c>
      <c r="DY1955" t="s">
        <v>136</v>
      </c>
      <c r="DZ1955">
        <v>1</v>
      </c>
      <c r="EA1955" t="s">
        <v>136</v>
      </c>
      <c r="EC1955" s="5">
        <v>12.68</v>
      </c>
      <c r="ED1955" s="5">
        <v>55</v>
      </c>
      <c r="EE1955">
        <v>13372073991</v>
      </c>
      <c r="EF1955" t="s">
        <v>3308</v>
      </c>
      <c r="EG1955" t="s">
        <v>148</v>
      </c>
      <c r="EH1955">
        <v>1</v>
      </c>
    </row>
    <row r="1956" spans="1:138" ht="15" customHeight="1" x14ac:dyDescent="0.35">
      <c r="A1956" t="s">
        <v>11076</v>
      </c>
      <c r="B1956" t="s">
        <v>157</v>
      </c>
      <c r="C1956" s="1">
        <v>44167.549197453707</v>
      </c>
      <c r="D1956" s="1">
        <v>44183</v>
      </c>
      <c r="E1956" t="s">
        <v>1202</v>
      </c>
      <c r="F1956" t="s">
        <v>136</v>
      </c>
      <c r="G1956" t="s">
        <v>135</v>
      </c>
      <c r="H1956" t="s">
        <v>136</v>
      </c>
      <c r="I1956" t="s">
        <v>11077</v>
      </c>
      <c r="K1956" t="s">
        <v>11078</v>
      </c>
      <c r="L1956" t="s">
        <v>4046</v>
      </c>
      <c r="M1956" t="s">
        <v>11079</v>
      </c>
      <c r="N1956" t="s">
        <v>925</v>
      </c>
      <c r="O1956" s="4">
        <v>83443</v>
      </c>
      <c r="P1956" t="s">
        <v>140</v>
      </c>
      <c r="R1956">
        <v>12085385172</v>
      </c>
      <c r="T1956">
        <v>1119</v>
      </c>
      <c r="U1956" t="s">
        <v>5269</v>
      </c>
      <c r="V1956" t="s">
        <v>11080</v>
      </c>
      <c r="W1956" t="s">
        <v>509</v>
      </c>
      <c r="X1956" t="s">
        <v>990</v>
      </c>
      <c r="Y1956" t="s">
        <v>11078</v>
      </c>
      <c r="Z1956" t="s">
        <v>4046</v>
      </c>
      <c r="AA1956" t="s">
        <v>11079</v>
      </c>
      <c r="AB1956" t="s">
        <v>925</v>
      </c>
      <c r="AC1956" s="4">
        <v>83443</v>
      </c>
      <c r="AD1956" t="s">
        <v>140</v>
      </c>
      <c r="AF1956">
        <v>12085385172</v>
      </c>
      <c r="AH1956" t="s">
        <v>11081</v>
      </c>
      <c r="AI1956" t="s">
        <v>168</v>
      </c>
      <c r="AJ1956" t="s">
        <v>930</v>
      </c>
      <c r="AK1956" t="s">
        <v>931</v>
      </c>
      <c r="AL1956" t="s">
        <v>932</v>
      </c>
      <c r="AM1956" t="s">
        <v>933</v>
      </c>
      <c r="AO1956" t="s">
        <v>934</v>
      </c>
      <c r="AP1956" t="s">
        <v>925</v>
      </c>
      <c r="AQ1956" s="4">
        <v>83336</v>
      </c>
      <c r="AR1956" t="s">
        <v>140</v>
      </c>
      <c r="AT1956">
        <v>12084369737</v>
      </c>
      <c r="AV1956" t="s">
        <v>935</v>
      </c>
      <c r="AW1956" t="s">
        <v>936</v>
      </c>
      <c r="AZ1956" t="s">
        <v>175</v>
      </c>
      <c r="BA1956" t="s">
        <v>176</v>
      </c>
      <c r="BB1956" t="s">
        <v>136</v>
      </c>
      <c r="BC1956" t="s">
        <v>136</v>
      </c>
      <c r="BD1956" t="s">
        <v>148</v>
      </c>
      <c r="BE1956" t="s">
        <v>136</v>
      </c>
      <c r="BF1956" t="s">
        <v>136</v>
      </c>
      <c r="BG1956" t="s">
        <v>134</v>
      </c>
      <c r="BH1956" t="s">
        <v>134</v>
      </c>
      <c r="BI1956" t="s">
        <v>1152</v>
      </c>
      <c r="BJ1956" t="s">
        <v>1153</v>
      </c>
      <c r="BK1956" t="s">
        <v>504</v>
      </c>
      <c r="BL1956" t="s">
        <v>940</v>
      </c>
      <c r="BM1956" t="s">
        <v>941</v>
      </c>
      <c r="BN1956" t="s">
        <v>11082</v>
      </c>
      <c r="BO1956" t="s">
        <v>1622</v>
      </c>
      <c r="BP1956">
        <v>7</v>
      </c>
      <c r="BQ1956">
        <v>7</v>
      </c>
      <c r="BR1956">
        <v>7</v>
      </c>
      <c r="BS1956" s="1">
        <v>44221</v>
      </c>
      <c r="BT1956" s="1">
        <v>44500</v>
      </c>
      <c r="BU1956" s="1">
        <v>44221</v>
      </c>
      <c r="BV1956" s="1">
        <v>44500</v>
      </c>
      <c r="BW1956" t="s">
        <v>136</v>
      </c>
      <c r="BX1956">
        <v>48</v>
      </c>
      <c r="BY1956">
        <v>0</v>
      </c>
      <c r="BZ1956">
        <v>8</v>
      </c>
      <c r="CA1956">
        <v>8</v>
      </c>
      <c r="CB1956">
        <v>8</v>
      </c>
      <c r="CC1956">
        <v>8</v>
      </c>
      <c r="CD1956">
        <v>8</v>
      </c>
      <c r="CE1956">
        <v>8</v>
      </c>
      <c r="CF1956" t="str">
        <f>"7:00 AM"</f>
        <v>7:00 AM</v>
      </c>
      <c r="CG1956" t="str">
        <f>"7:00 PM"</f>
        <v>7:00 PM</v>
      </c>
      <c r="CH1956" s="5">
        <v>13.62</v>
      </c>
      <c r="CI1956" t="s">
        <v>146</v>
      </c>
      <c r="CJ1956">
        <v>0</v>
      </c>
      <c r="CK1956" t="s">
        <v>944</v>
      </c>
      <c r="CL1956" t="s">
        <v>136</v>
      </c>
      <c r="CM1956" t="s">
        <v>312</v>
      </c>
      <c r="CN1956" t="s">
        <v>148</v>
      </c>
      <c r="CO1956" t="s">
        <v>11083</v>
      </c>
      <c r="CP1956" t="s">
        <v>149</v>
      </c>
      <c r="CQ1956">
        <v>0</v>
      </c>
      <c r="CR1956">
        <v>0</v>
      </c>
      <c r="CS1956" t="s">
        <v>134</v>
      </c>
      <c r="CT1956" t="s">
        <v>136</v>
      </c>
      <c r="CU1956" t="s">
        <v>136</v>
      </c>
      <c r="CV1956" t="s">
        <v>134</v>
      </c>
      <c r="CW1956" t="s">
        <v>134</v>
      </c>
      <c r="CX1956">
        <v>100</v>
      </c>
      <c r="CY1956" t="s">
        <v>134</v>
      </c>
      <c r="CZ1956" t="s">
        <v>136</v>
      </c>
      <c r="DA1956" t="s">
        <v>136</v>
      </c>
      <c r="DB1956" t="s">
        <v>136</v>
      </c>
      <c r="DC1956" t="s">
        <v>136</v>
      </c>
      <c r="DD1956" t="s">
        <v>136</v>
      </c>
      <c r="DF1956" t="s">
        <v>1623</v>
      </c>
      <c r="DG1956" t="s">
        <v>11084</v>
      </c>
      <c r="DH1956" t="s">
        <v>11085</v>
      </c>
      <c r="DI1956" t="s">
        <v>925</v>
      </c>
      <c r="DJ1956" s="4">
        <v>83221</v>
      </c>
      <c r="DK1956" t="s">
        <v>10268</v>
      </c>
      <c r="DL1956" t="s">
        <v>134</v>
      </c>
      <c r="DM1956">
        <v>3</v>
      </c>
      <c r="DN1956" t="s">
        <v>11086</v>
      </c>
      <c r="DO1956" t="s">
        <v>11079</v>
      </c>
      <c r="DP1956" t="s">
        <v>925</v>
      </c>
      <c r="DQ1956" t="str">
        <f>"83443"</f>
        <v>83443</v>
      </c>
      <c r="DR1956" t="s">
        <v>3414</v>
      </c>
      <c r="DS1956" t="s">
        <v>296</v>
      </c>
      <c r="DT1956">
        <v>1</v>
      </c>
      <c r="DU1956">
        <v>12</v>
      </c>
      <c r="DV1956" t="s">
        <v>136</v>
      </c>
      <c r="DW1956" t="s">
        <v>136</v>
      </c>
      <c r="DX1956" t="s">
        <v>134</v>
      </c>
      <c r="DY1956" t="s">
        <v>134</v>
      </c>
      <c r="DZ1956">
        <v>4</v>
      </c>
      <c r="EA1956" t="s">
        <v>134</v>
      </c>
      <c r="EB1956" s="5">
        <v>12.68</v>
      </c>
      <c r="EC1956" s="5">
        <v>12.68</v>
      </c>
      <c r="ED1956" s="5">
        <v>55</v>
      </c>
      <c r="EE1956" t="s">
        <v>148</v>
      </c>
      <c r="EF1956" t="s">
        <v>953</v>
      </c>
      <c r="EG1956" t="s">
        <v>954</v>
      </c>
      <c r="EH1956">
        <v>0</v>
      </c>
    </row>
    <row r="1957" spans="1:138" ht="15" customHeight="1" x14ac:dyDescent="0.35">
      <c r="A1957" t="s">
        <v>10067</v>
      </c>
      <c r="B1957" t="s">
        <v>157</v>
      </c>
      <c r="C1957" s="1">
        <v>44158.659851041666</v>
      </c>
      <c r="D1957" s="1">
        <v>44183</v>
      </c>
      <c r="E1957" t="s">
        <v>133</v>
      </c>
      <c r="F1957" t="s">
        <v>136</v>
      </c>
      <c r="G1957" t="s">
        <v>135</v>
      </c>
      <c r="H1957" t="s">
        <v>136</v>
      </c>
      <c r="I1957" t="s">
        <v>10068</v>
      </c>
      <c r="K1957" t="s">
        <v>10069</v>
      </c>
      <c r="M1957" t="s">
        <v>9517</v>
      </c>
      <c r="N1957" t="s">
        <v>995</v>
      </c>
      <c r="O1957" s="4">
        <v>72390</v>
      </c>
      <c r="P1957" t="s">
        <v>140</v>
      </c>
      <c r="R1957">
        <v>18709951797</v>
      </c>
      <c r="T1957">
        <v>1111</v>
      </c>
      <c r="U1957" t="s">
        <v>5976</v>
      </c>
      <c r="V1957" t="s">
        <v>1966</v>
      </c>
      <c r="X1957" t="s">
        <v>872</v>
      </c>
      <c r="Y1957" t="s">
        <v>10069</v>
      </c>
      <c r="AA1957" t="s">
        <v>5974</v>
      </c>
      <c r="AB1957" t="s">
        <v>995</v>
      </c>
      <c r="AC1957" s="4">
        <v>72390</v>
      </c>
      <c r="AD1957" t="s">
        <v>140</v>
      </c>
      <c r="AF1957">
        <v>18709951797</v>
      </c>
      <c r="AH1957" t="s">
        <v>10070</v>
      </c>
      <c r="AI1957" t="s">
        <v>226</v>
      </c>
      <c r="AJ1957" t="s">
        <v>5976</v>
      </c>
      <c r="AK1957" t="s">
        <v>1665</v>
      </c>
      <c r="AL1957" t="s">
        <v>371</v>
      </c>
      <c r="AM1957" t="s">
        <v>5977</v>
      </c>
      <c r="AO1957" t="s">
        <v>5974</v>
      </c>
      <c r="AP1957" t="s">
        <v>995</v>
      </c>
      <c r="AQ1957" s="4">
        <v>72342</v>
      </c>
      <c r="AR1957" t="s">
        <v>140</v>
      </c>
      <c r="AT1957">
        <v>18702289792</v>
      </c>
      <c r="AV1957" t="s">
        <v>5978</v>
      </c>
      <c r="AW1957" t="s">
        <v>5979</v>
      </c>
      <c r="AX1957" t="s">
        <v>995</v>
      </c>
      <c r="AY1957" t="s">
        <v>693</v>
      </c>
      <c r="AZ1957" t="s">
        <v>288</v>
      </c>
      <c r="BA1957" t="s">
        <v>289</v>
      </c>
      <c r="BB1957" t="s">
        <v>136</v>
      </c>
      <c r="BC1957" t="s">
        <v>136</v>
      </c>
      <c r="BD1957" t="s">
        <v>148</v>
      </c>
      <c r="BE1957" t="s">
        <v>136</v>
      </c>
      <c r="BF1957" t="s">
        <v>136</v>
      </c>
      <c r="BG1957" t="s">
        <v>134</v>
      </c>
      <c r="BH1957" t="s">
        <v>136</v>
      </c>
      <c r="BN1957" t="s">
        <v>10071</v>
      </c>
      <c r="BO1957" t="s">
        <v>5980</v>
      </c>
      <c r="BP1957">
        <v>4</v>
      </c>
      <c r="BQ1957">
        <v>4</v>
      </c>
      <c r="BR1957">
        <v>4</v>
      </c>
      <c r="BS1957" s="1">
        <v>44212</v>
      </c>
      <c r="BT1957" s="1">
        <v>44514</v>
      </c>
      <c r="BU1957" s="1">
        <v>44212</v>
      </c>
      <c r="BV1957" s="1">
        <v>44514</v>
      </c>
      <c r="BW1957" t="s">
        <v>136</v>
      </c>
      <c r="BX1957">
        <v>48</v>
      </c>
      <c r="BY1957">
        <v>0</v>
      </c>
      <c r="BZ1957">
        <v>8</v>
      </c>
      <c r="CA1957">
        <v>8</v>
      </c>
      <c r="CB1957">
        <v>8</v>
      </c>
      <c r="CC1957">
        <v>8</v>
      </c>
      <c r="CD1957">
        <v>8</v>
      </c>
      <c r="CE1957">
        <v>8</v>
      </c>
      <c r="CF1957" t="str">
        <f>"9:00 AM"</f>
        <v>9:00 AM</v>
      </c>
      <c r="CG1957" t="str">
        <f>"5:00 PM"</f>
        <v>5:00 PM</v>
      </c>
      <c r="CH1957" s="5">
        <v>11.83</v>
      </c>
      <c r="CI1957" t="s">
        <v>146</v>
      </c>
      <c r="CL1957" t="s">
        <v>136</v>
      </c>
      <c r="CM1957" t="s">
        <v>147</v>
      </c>
      <c r="CN1957" t="s">
        <v>148</v>
      </c>
      <c r="CO1957" t="s">
        <v>7929</v>
      </c>
      <c r="CP1957" t="s">
        <v>149</v>
      </c>
      <c r="CQ1957">
        <v>3</v>
      </c>
      <c r="CR1957">
        <v>0</v>
      </c>
      <c r="CS1957" t="s">
        <v>136</v>
      </c>
      <c r="CT1957" t="s">
        <v>134</v>
      </c>
      <c r="CU1957" t="s">
        <v>136</v>
      </c>
      <c r="CV1957" t="s">
        <v>134</v>
      </c>
      <c r="CW1957" t="s">
        <v>134</v>
      </c>
      <c r="CX1957">
        <v>75</v>
      </c>
      <c r="CY1957" t="s">
        <v>136</v>
      </c>
      <c r="CZ1957" t="s">
        <v>136</v>
      </c>
      <c r="DA1957" t="s">
        <v>136</v>
      </c>
      <c r="DB1957" t="s">
        <v>136</v>
      </c>
      <c r="DC1957" t="s">
        <v>136</v>
      </c>
      <c r="DD1957" t="s">
        <v>136</v>
      </c>
      <c r="DF1957" t="s">
        <v>1841</v>
      </c>
      <c r="DG1957" t="s">
        <v>10072</v>
      </c>
      <c r="DH1957" t="s">
        <v>10073</v>
      </c>
      <c r="DI1957" t="s">
        <v>995</v>
      </c>
      <c r="DJ1957" s="4">
        <v>72355</v>
      </c>
      <c r="DK1957" t="s">
        <v>4035</v>
      </c>
      <c r="DL1957" t="s">
        <v>136</v>
      </c>
      <c r="DM1957">
        <v>1</v>
      </c>
      <c r="DN1957" t="s">
        <v>10074</v>
      </c>
      <c r="DO1957" t="s">
        <v>10073</v>
      </c>
      <c r="DP1957" t="s">
        <v>995</v>
      </c>
      <c r="DQ1957" t="str">
        <f>"72355"</f>
        <v>72355</v>
      </c>
      <c r="DR1957" t="s">
        <v>4035</v>
      </c>
      <c r="DS1957" t="s">
        <v>10075</v>
      </c>
      <c r="DT1957">
        <v>1</v>
      </c>
      <c r="DU1957">
        <v>6</v>
      </c>
      <c r="DV1957" t="s">
        <v>134</v>
      </c>
      <c r="DW1957" t="s">
        <v>134</v>
      </c>
      <c r="DX1957" t="s">
        <v>134</v>
      </c>
      <c r="DY1957" t="s">
        <v>136</v>
      </c>
      <c r="DZ1957">
        <v>1</v>
      </c>
      <c r="EA1957" t="s">
        <v>136</v>
      </c>
      <c r="EC1957" s="5">
        <v>12.68</v>
      </c>
      <c r="ED1957" s="5">
        <v>55</v>
      </c>
      <c r="EE1957">
        <v>18709951797</v>
      </c>
      <c r="EF1957" t="s">
        <v>10076</v>
      </c>
      <c r="EG1957" t="s">
        <v>148</v>
      </c>
      <c r="EH1957">
        <v>0</v>
      </c>
    </row>
    <row r="1958" spans="1:138" ht="15" customHeight="1" x14ac:dyDescent="0.35">
      <c r="A1958" t="s">
        <v>27531</v>
      </c>
      <c r="B1958" t="s">
        <v>157</v>
      </c>
      <c r="C1958" s="1">
        <v>44158.675331712962</v>
      </c>
      <c r="D1958" s="1">
        <v>44183</v>
      </c>
      <c r="E1958" t="s">
        <v>133</v>
      </c>
      <c r="F1958" t="s">
        <v>136</v>
      </c>
      <c r="G1958" t="s">
        <v>135</v>
      </c>
      <c r="H1958" t="s">
        <v>136</v>
      </c>
      <c r="I1958" t="s">
        <v>27532</v>
      </c>
      <c r="K1958" t="s">
        <v>27533</v>
      </c>
      <c r="M1958" t="s">
        <v>10073</v>
      </c>
      <c r="N1958" t="s">
        <v>995</v>
      </c>
      <c r="O1958" s="4">
        <v>72355</v>
      </c>
      <c r="P1958" t="s">
        <v>140</v>
      </c>
      <c r="R1958">
        <v>18705102607</v>
      </c>
      <c r="T1958">
        <v>11110</v>
      </c>
      <c r="U1958" t="s">
        <v>7431</v>
      </c>
      <c r="V1958" t="s">
        <v>2930</v>
      </c>
      <c r="X1958" t="s">
        <v>723</v>
      </c>
      <c r="Y1958" t="s">
        <v>27533</v>
      </c>
      <c r="AA1958" t="s">
        <v>10073</v>
      </c>
      <c r="AB1958" t="s">
        <v>995</v>
      </c>
      <c r="AC1958" s="4">
        <v>72355</v>
      </c>
      <c r="AD1958" t="s">
        <v>140</v>
      </c>
      <c r="AF1958">
        <v>18705102607</v>
      </c>
      <c r="AH1958" t="s">
        <v>5975</v>
      </c>
      <c r="AI1958" t="s">
        <v>226</v>
      </c>
      <c r="AJ1958" t="s">
        <v>5976</v>
      </c>
      <c r="AK1958" t="s">
        <v>1665</v>
      </c>
      <c r="AL1958" t="s">
        <v>27534</v>
      </c>
      <c r="AM1958" t="s">
        <v>5977</v>
      </c>
      <c r="AO1958" t="s">
        <v>5974</v>
      </c>
      <c r="AP1958" t="s">
        <v>995</v>
      </c>
      <c r="AQ1958" s="4">
        <v>72342</v>
      </c>
      <c r="AR1958" t="s">
        <v>140</v>
      </c>
      <c r="AT1958">
        <v>18702289792</v>
      </c>
      <c r="AV1958" t="s">
        <v>5978</v>
      </c>
      <c r="AW1958" t="s">
        <v>5979</v>
      </c>
      <c r="AX1958" t="s">
        <v>995</v>
      </c>
      <c r="AY1958" t="s">
        <v>693</v>
      </c>
      <c r="AZ1958" t="s">
        <v>288</v>
      </c>
      <c r="BA1958" t="s">
        <v>289</v>
      </c>
      <c r="BB1958" t="s">
        <v>136</v>
      </c>
      <c r="BC1958" t="s">
        <v>136</v>
      </c>
      <c r="BD1958" t="s">
        <v>148</v>
      </c>
      <c r="BE1958" t="s">
        <v>136</v>
      </c>
      <c r="BF1958" t="s">
        <v>136</v>
      </c>
      <c r="BG1958" t="s">
        <v>134</v>
      </c>
      <c r="BH1958" t="s">
        <v>136</v>
      </c>
      <c r="BN1958" t="s">
        <v>27535</v>
      </c>
      <c r="BO1958" t="s">
        <v>5980</v>
      </c>
      <c r="BP1958">
        <v>3</v>
      </c>
      <c r="BQ1958">
        <v>3</v>
      </c>
      <c r="BR1958">
        <v>3</v>
      </c>
      <c r="BS1958" s="1">
        <v>44212</v>
      </c>
      <c r="BT1958" s="1">
        <v>44515</v>
      </c>
      <c r="BU1958" s="1">
        <v>44212</v>
      </c>
      <c r="BV1958" s="1">
        <v>44515</v>
      </c>
      <c r="BW1958" t="s">
        <v>136</v>
      </c>
      <c r="BX1958">
        <v>48</v>
      </c>
      <c r="BY1958">
        <v>0</v>
      </c>
      <c r="BZ1958">
        <v>8</v>
      </c>
      <c r="CA1958">
        <v>8</v>
      </c>
      <c r="CB1958">
        <v>8</v>
      </c>
      <c r="CC1958">
        <v>8</v>
      </c>
      <c r="CD1958">
        <v>8</v>
      </c>
      <c r="CE1958">
        <v>8</v>
      </c>
      <c r="CF1958" t="str">
        <f>"9:00 AM"</f>
        <v>9:00 AM</v>
      </c>
      <c r="CG1958" t="str">
        <f>"5:00 PM"</f>
        <v>5:00 PM</v>
      </c>
      <c r="CH1958" s="5">
        <v>11.83</v>
      </c>
      <c r="CI1958" t="s">
        <v>146</v>
      </c>
      <c r="CL1958" t="s">
        <v>136</v>
      </c>
      <c r="CM1958" t="s">
        <v>147</v>
      </c>
      <c r="CN1958" t="s">
        <v>148</v>
      </c>
      <c r="CO1958" t="s">
        <v>2389</v>
      </c>
      <c r="CP1958" t="s">
        <v>149</v>
      </c>
      <c r="CQ1958">
        <v>3</v>
      </c>
      <c r="CR1958">
        <v>0</v>
      </c>
      <c r="CS1958" t="s">
        <v>136</v>
      </c>
      <c r="CT1958" t="s">
        <v>134</v>
      </c>
      <c r="CU1958" t="s">
        <v>136</v>
      </c>
      <c r="CV1958" t="s">
        <v>134</v>
      </c>
      <c r="CW1958" t="s">
        <v>134</v>
      </c>
      <c r="CX1958">
        <v>75</v>
      </c>
      <c r="CY1958" t="s">
        <v>136</v>
      </c>
      <c r="CZ1958" t="s">
        <v>136</v>
      </c>
      <c r="DA1958" t="s">
        <v>136</v>
      </c>
      <c r="DB1958" t="s">
        <v>136</v>
      </c>
      <c r="DC1958" t="s">
        <v>136</v>
      </c>
      <c r="DD1958" t="s">
        <v>136</v>
      </c>
      <c r="DF1958" t="s">
        <v>27536</v>
      </c>
      <c r="DG1958" t="s">
        <v>27537</v>
      </c>
      <c r="DH1958" t="s">
        <v>10073</v>
      </c>
      <c r="DI1958" t="s">
        <v>995</v>
      </c>
      <c r="DJ1958" s="4">
        <v>72355</v>
      </c>
      <c r="DK1958" t="s">
        <v>4035</v>
      </c>
      <c r="DL1958" t="s">
        <v>136</v>
      </c>
      <c r="DM1958">
        <v>1</v>
      </c>
      <c r="DN1958" t="s">
        <v>27537</v>
      </c>
      <c r="DO1958" t="s">
        <v>10073</v>
      </c>
      <c r="DP1958" t="s">
        <v>995</v>
      </c>
      <c r="DQ1958" t="str">
        <f>"72355"</f>
        <v>72355</v>
      </c>
      <c r="DR1958" t="s">
        <v>4035</v>
      </c>
      <c r="DS1958" t="s">
        <v>27538</v>
      </c>
      <c r="DT1958">
        <v>1</v>
      </c>
      <c r="DU1958">
        <v>6</v>
      </c>
      <c r="DV1958" t="s">
        <v>134</v>
      </c>
      <c r="DW1958" t="s">
        <v>134</v>
      </c>
      <c r="DX1958" t="s">
        <v>134</v>
      </c>
      <c r="DY1958" t="s">
        <v>136</v>
      </c>
      <c r="DZ1958">
        <v>1</v>
      </c>
      <c r="EA1958" t="s">
        <v>136</v>
      </c>
      <c r="EC1958" s="5">
        <v>12.68</v>
      </c>
      <c r="ED1958" s="5">
        <v>55</v>
      </c>
      <c r="EE1958">
        <v>18705102607</v>
      </c>
      <c r="EF1958" t="s">
        <v>27539</v>
      </c>
      <c r="EG1958" t="s">
        <v>148</v>
      </c>
      <c r="EH1958">
        <v>0</v>
      </c>
    </row>
    <row r="1959" spans="1:138" ht="15" customHeight="1" x14ac:dyDescent="0.35">
      <c r="A1959" t="s">
        <v>18681</v>
      </c>
      <c r="B1959" t="s">
        <v>157</v>
      </c>
      <c r="C1959" s="1">
        <v>44158.500527199074</v>
      </c>
      <c r="D1959" s="1">
        <v>44183</v>
      </c>
      <c r="E1959" t="s">
        <v>133</v>
      </c>
      <c r="F1959" t="s">
        <v>136</v>
      </c>
      <c r="G1959" t="s">
        <v>135</v>
      </c>
      <c r="H1959" t="s">
        <v>136</v>
      </c>
      <c r="I1959" t="s">
        <v>18682</v>
      </c>
      <c r="K1959" t="s">
        <v>18683</v>
      </c>
      <c r="M1959" t="s">
        <v>5203</v>
      </c>
      <c r="N1959" t="s">
        <v>995</v>
      </c>
      <c r="O1959" s="4">
        <v>71653</v>
      </c>
      <c r="P1959" t="s">
        <v>140</v>
      </c>
      <c r="R1959">
        <v>18702652583</v>
      </c>
      <c r="T1959">
        <v>11511</v>
      </c>
      <c r="U1959" t="s">
        <v>1257</v>
      </c>
      <c r="V1959" t="s">
        <v>1148</v>
      </c>
      <c r="X1959" t="s">
        <v>164</v>
      </c>
      <c r="Y1959" t="s">
        <v>18683</v>
      </c>
      <c r="AA1959" t="s">
        <v>5203</v>
      </c>
      <c r="AB1959" t="s">
        <v>995</v>
      </c>
      <c r="AC1959" s="4">
        <v>71653</v>
      </c>
      <c r="AD1959" t="s">
        <v>140</v>
      </c>
      <c r="AF1959">
        <v>18702652583</v>
      </c>
      <c r="AH1959" t="s">
        <v>18684</v>
      </c>
      <c r="AI1959" t="s">
        <v>226</v>
      </c>
      <c r="AJ1959" t="s">
        <v>1862</v>
      </c>
      <c r="AK1959" t="s">
        <v>1863</v>
      </c>
      <c r="AL1959" t="s">
        <v>1864</v>
      </c>
      <c r="AM1959" t="s">
        <v>4539</v>
      </c>
      <c r="AO1959" t="s">
        <v>1866</v>
      </c>
      <c r="AP1959" t="s">
        <v>995</v>
      </c>
      <c r="AQ1959" s="4">
        <v>72201</v>
      </c>
      <c r="AR1959" t="s">
        <v>140</v>
      </c>
      <c r="AT1959">
        <v>15013719999</v>
      </c>
      <c r="AV1959" t="s">
        <v>1868</v>
      </c>
      <c r="AW1959" t="s">
        <v>1869</v>
      </c>
      <c r="AX1959" t="s">
        <v>995</v>
      </c>
      <c r="AY1959" t="s">
        <v>1870</v>
      </c>
      <c r="AZ1959" t="s">
        <v>821</v>
      </c>
      <c r="BA1959" t="s">
        <v>822</v>
      </c>
      <c r="BB1959" t="s">
        <v>136</v>
      </c>
      <c r="BC1959" t="s">
        <v>136</v>
      </c>
      <c r="BD1959" t="s">
        <v>148</v>
      </c>
      <c r="BE1959" t="s">
        <v>136</v>
      </c>
      <c r="BF1959" t="s">
        <v>136</v>
      </c>
      <c r="BG1959" t="s">
        <v>134</v>
      </c>
      <c r="BH1959" t="s">
        <v>136</v>
      </c>
      <c r="BI1959" t="s">
        <v>850</v>
      </c>
      <c r="BJ1959" t="s">
        <v>1119</v>
      </c>
      <c r="BK1959" t="s">
        <v>1871</v>
      </c>
      <c r="BL1959" t="s">
        <v>1869</v>
      </c>
      <c r="BM1959" t="s">
        <v>1872</v>
      </c>
      <c r="BN1959" t="s">
        <v>18685</v>
      </c>
      <c r="BO1959" t="s">
        <v>381</v>
      </c>
      <c r="BP1959">
        <v>10</v>
      </c>
      <c r="BQ1959">
        <v>10</v>
      </c>
      <c r="BR1959">
        <v>10</v>
      </c>
      <c r="BS1959" s="1">
        <v>44228</v>
      </c>
      <c r="BT1959" s="1">
        <v>44530</v>
      </c>
      <c r="BU1959" s="1">
        <v>44228</v>
      </c>
      <c r="BV1959" s="1">
        <v>44530</v>
      </c>
      <c r="BW1959" t="s">
        <v>136</v>
      </c>
      <c r="BX1959">
        <v>49</v>
      </c>
      <c r="BY1959">
        <v>0</v>
      </c>
      <c r="BZ1959">
        <v>9</v>
      </c>
      <c r="CA1959">
        <v>9</v>
      </c>
      <c r="CB1959">
        <v>9</v>
      </c>
      <c r="CC1959">
        <v>9</v>
      </c>
      <c r="CD1959">
        <v>9</v>
      </c>
      <c r="CE1959">
        <v>4</v>
      </c>
      <c r="CF1959" t="str">
        <f>"8:00 AM"</f>
        <v>8:00 AM</v>
      </c>
      <c r="CG1959" t="str">
        <f>"6:00 PM"</f>
        <v>6:00 PM</v>
      </c>
      <c r="CH1959" s="5">
        <v>11.83</v>
      </c>
      <c r="CI1959" t="s">
        <v>146</v>
      </c>
      <c r="CL1959" t="s">
        <v>136</v>
      </c>
      <c r="CM1959" t="s">
        <v>312</v>
      </c>
      <c r="CN1959" t="s">
        <v>148</v>
      </c>
      <c r="CO1959" t="s">
        <v>1873</v>
      </c>
      <c r="CP1959" t="s">
        <v>149</v>
      </c>
      <c r="CQ1959">
        <v>3</v>
      </c>
      <c r="CR1959">
        <v>0</v>
      </c>
      <c r="CS1959" t="s">
        <v>136</v>
      </c>
      <c r="CT1959" t="s">
        <v>136</v>
      </c>
      <c r="CU1959" t="s">
        <v>136</v>
      </c>
      <c r="CV1959" t="s">
        <v>134</v>
      </c>
      <c r="CW1959" t="s">
        <v>134</v>
      </c>
      <c r="CX1959">
        <v>50</v>
      </c>
      <c r="CY1959" t="s">
        <v>134</v>
      </c>
      <c r="CZ1959" t="s">
        <v>136</v>
      </c>
      <c r="DA1959" t="s">
        <v>134</v>
      </c>
      <c r="DB1959" t="s">
        <v>134</v>
      </c>
      <c r="DC1959" t="s">
        <v>134</v>
      </c>
      <c r="DD1959" t="s">
        <v>136</v>
      </c>
      <c r="DF1959" t="s">
        <v>18686</v>
      </c>
      <c r="DG1959" t="s">
        <v>18687</v>
      </c>
      <c r="DH1959" t="s">
        <v>5203</v>
      </c>
      <c r="DI1959" t="s">
        <v>995</v>
      </c>
      <c r="DJ1959" s="4">
        <v>71653</v>
      </c>
      <c r="DK1959" t="s">
        <v>6416</v>
      </c>
      <c r="DL1959" t="s">
        <v>136</v>
      </c>
      <c r="DM1959">
        <v>1</v>
      </c>
      <c r="DN1959" t="s">
        <v>18688</v>
      </c>
      <c r="DO1959" t="s">
        <v>5203</v>
      </c>
      <c r="DP1959" t="s">
        <v>995</v>
      </c>
      <c r="DQ1959" t="str">
        <f>"71653"</f>
        <v>71653</v>
      </c>
      <c r="DR1959" t="s">
        <v>6416</v>
      </c>
      <c r="DS1959" t="s">
        <v>497</v>
      </c>
      <c r="DT1959">
        <v>1</v>
      </c>
      <c r="DU1959">
        <v>6</v>
      </c>
      <c r="DV1959" t="s">
        <v>134</v>
      </c>
      <c r="DW1959" t="s">
        <v>134</v>
      </c>
      <c r="DX1959" t="s">
        <v>134</v>
      </c>
      <c r="DY1959" t="s">
        <v>134</v>
      </c>
      <c r="DZ1959">
        <v>3</v>
      </c>
      <c r="EA1959" t="s">
        <v>136</v>
      </c>
      <c r="EC1959" s="5">
        <v>12.68</v>
      </c>
      <c r="ED1959" s="5">
        <v>55</v>
      </c>
      <c r="EE1959">
        <v>18702652583</v>
      </c>
      <c r="EF1959" t="s">
        <v>18684</v>
      </c>
      <c r="EG1959" t="s">
        <v>155</v>
      </c>
      <c r="EH1959">
        <v>0</v>
      </c>
    </row>
    <row r="1960" spans="1:138" ht="15" customHeight="1" x14ac:dyDescent="0.35">
      <c r="A1960" t="s">
        <v>18298</v>
      </c>
      <c r="B1960" t="s">
        <v>157</v>
      </c>
      <c r="C1960" s="1">
        <v>44158.357188425929</v>
      </c>
      <c r="D1960" s="1">
        <v>44183</v>
      </c>
      <c r="E1960" t="s">
        <v>579</v>
      </c>
      <c r="F1960" t="s">
        <v>136</v>
      </c>
      <c r="G1960" t="s">
        <v>135</v>
      </c>
      <c r="H1960" t="s">
        <v>136</v>
      </c>
      <c r="I1960" t="s">
        <v>18299</v>
      </c>
      <c r="K1960" t="s">
        <v>18300</v>
      </c>
      <c r="M1960" t="s">
        <v>15400</v>
      </c>
      <c r="N1960" t="s">
        <v>744</v>
      </c>
      <c r="O1960" s="4">
        <v>42211</v>
      </c>
      <c r="P1960" t="s">
        <v>140</v>
      </c>
      <c r="R1960">
        <v>12703500746</v>
      </c>
      <c r="T1960">
        <v>1119</v>
      </c>
      <c r="U1960" t="s">
        <v>18301</v>
      </c>
      <c r="V1960" t="s">
        <v>1373</v>
      </c>
      <c r="X1960" t="s">
        <v>164</v>
      </c>
      <c r="Y1960" t="s">
        <v>18302</v>
      </c>
      <c r="AA1960" t="s">
        <v>15400</v>
      </c>
      <c r="AB1960" t="s">
        <v>744</v>
      </c>
      <c r="AC1960" s="4">
        <v>42211</v>
      </c>
      <c r="AD1960" t="s">
        <v>140</v>
      </c>
      <c r="AF1960">
        <v>12703500746</v>
      </c>
      <c r="AH1960" t="s">
        <v>155</v>
      </c>
      <c r="AI1960" t="s">
        <v>168</v>
      </c>
      <c r="AJ1960" t="s">
        <v>749</v>
      </c>
      <c r="AK1960" t="s">
        <v>750</v>
      </c>
      <c r="AM1960" t="s">
        <v>751</v>
      </c>
      <c r="AO1960" t="s">
        <v>752</v>
      </c>
      <c r="AP1960" t="s">
        <v>744</v>
      </c>
      <c r="AQ1960" s="4">
        <v>40508</v>
      </c>
      <c r="AR1960" t="s">
        <v>140</v>
      </c>
      <c r="AT1960">
        <v>18592337845</v>
      </c>
      <c r="AV1960" t="s">
        <v>753</v>
      </c>
      <c r="AW1960" t="s">
        <v>754</v>
      </c>
      <c r="AY1960" t="s">
        <v>155</v>
      </c>
      <c r="AZ1960" t="s">
        <v>175</v>
      </c>
      <c r="BA1960" t="s">
        <v>176</v>
      </c>
      <c r="BB1960" t="s">
        <v>136</v>
      </c>
      <c r="BC1960" t="s">
        <v>136</v>
      </c>
      <c r="BD1960" t="s">
        <v>148</v>
      </c>
      <c r="BE1960" t="s">
        <v>136</v>
      </c>
      <c r="BF1960" t="s">
        <v>136</v>
      </c>
      <c r="BG1960" t="s">
        <v>134</v>
      </c>
      <c r="BH1960" t="s">
        <v>136</v>
      </c>
      <c r="BN1960" t="s">
        <v>18303</v>
      </c>
      <c r="BO1960" t="s">
        <v>6881</v>
      </c>
      <c r="BP1960">
        <v>3</v>
      </c>
      <c r="BQ1960">
        <v>3</v>
      </c>
      <c r="BR1960">
        <v>3</v>
      </c>
      <c r="BS1960" s="1">
        <v>44228</v>
      </c>
      <c r="BT1960" s="1">
        <v>44531</v>
      </c>
      <c r="BU1960" s="1">
        <v>44228</v>
      </c>
      <c r="BV1960" s="1">
        <v>44531</v>
      </c>
      <c r="BW1960" t="s">
        <v>136</v>
      </c>
      <c r="BX1960">
        <v>40</v>
      </c>
      <c r="BY1960">
        <v>0</v>
      </c>
      <c r="BZ1960">
        <v>7</v>
      </c>
      <c r="CA1960">
        <v>7</v>
      </c>
      <c r="CB1960">
        <v>7</v>
      </c>
      <c r="CC1960">
        <v>7</v>
      </c>
      <c r="CD1960">
        <v>7</v>
      </c>
      <c r="CE1960">
        <v>5</v>
      </c>
      <c r="CF1960" t="str">
        <f>"8:00 AM"</f>
        <v>8:00 AM</v>
      </c>
      <c r="CG1960" t="str">
        <f>"4:00 PM"</f>
        <v>4:00 PM</v>
      </c>
      <c r="CH1960" s="5">
        <v>12.4</v>
      </c>
      <c r="CI1960" t="s">
        <v>146</v>
      </c>
      <c r="CL1960" t="s">
        <v>136</v>
      </c>
      <c r="CM1960" t="s">
        <v>312</v>
      </c>
      <c r="CN1960" t="s">
        <v>148</v>
      </c>
      <c r="CO1960" t="s">
        <v>757</v>
      </c>
      <c r="CP1960" t="s">
        <v>149</v>
      </c>
      <c r="CQ1960">
        <v>0</v>
      </c>
      <c r="CR1960">
        <v>0</v>
      </c>
      <c r="CS1960" t="s">
        <v>136</v>
      </c>
      <c r="CT1960" t="s">
        <v>136</v>
      </c>
      <c r="CU1960" t="s">
        <v>134</v>
      </c>
      <c r="CV1960" t="s">
        <v>134</v>
      </c>
      <c r="CW1960" t="s">
        <v>136</v>
      </c>
      <c r="CY1960" t="s">
        <v>134</v>
      </c>
      <c r="CZ1960" t="s">
        <v>136</v>
      </c>
      <c r="DA1960" t="s">
        <v>136</v>
      </c>
      <c r="DB1960" t="s">
        <v>136</v>
      </c>
      <c r="DC1960" t="s">
        <v>134</v>
      </c>
      <c r="DD1960" t="s">
        <v>136</v>
      </c>
      <c r="DF1960" t="s">
        <v>758</v>
      </c>
      <c r="DG1960" t="s">
        <v>18300</v>
      </c>
      <c r="DH1960" t="s">
        <v>15400</v>
      </c>
      <c r="DI1960" t="s">
        <v>744</v>
      </c>
      <c r="DJ1960" s="4">
        <v>42211</v>
      </c>
      <c r="DK1960" t="s">
        <v>7450</v>
      </c>
      <c r="DL1960" t="s">
        <v>136</v>
      </c>
      <c r="DM1960">
        <v>1</v>
      </c>
      <c r="DN1960" t="s">
        <v>18304</v>
      </c>
      <c r="DO1960" t="s">
        <v>15400</v>
      </c>
      <c r="DP1960" t="s">
        <v>744</v>
      </c>
      <c r="DQ1960" t="str">
        <f>"42211"</f>
        <v>42211</v>
      </c>
      <c r="DR1960" t="s">
        <v>7450</v>
      </c>
      <c r="DS1960" t="s">
        <v>763</v>
      </c>
      <c r="DT1960">
        <v>1</v>
      </c>
      <c r="DU1960">
        <v>2</v>
      </c>
      <c r="DV1960" t="s">
        <v>134</v>
      </c>
      <c r="DW1960" t="s">
        <v>134</v>
      </c>
      <c r="DX1960" t="s">
        <v>134</v>
      </c>
      <c r="DY1960" t="s">
        <v>134</v>
      </c>
      <c r="DZ1960">
        <v>2</v>
      </c>
      <c r="EA1960" t="s">
        <v>136</v>
      </c>
      <c r="EC1960" s="5">
        <v>12.68</v>
      </c>
      <c r="ED1960" s="5">
        <v>55</v>
      </c>
      <c r="EE1960">
        <v>12709240975</v>
      </c>
      <c r="EF1960" t="s">
        <v>148</v>
      </c>
      <c r="EG1960" t="s">
        <v>764</v>
      </c>
      <c r="EH1960">
        <v>0</v>
      </c>
    </row>
    <row r="1961" spans="1:138" ht="15" customHeight="1" x14ac:dyDescent="0.35">
      <c r="A1961" t="s">
        <v>5275</v>
      </c>
      <c r="B1961" t="s">
        <v>157</v>
      </c>
      <c r="C1961" s="1">
        <v>44160.55837604167</v>
      </c>
      <c r="D1961" s="1">
        <v>44183</v>
      </c>
      <c r="E1961" t="s">
        <v>133</v>
      </c>
      <c r="F1961" t="s">
        <v>136</v>
      </c>
      <c r="G1961" t="s">
        <v>135</v>
      </c>
      <c r="H1961" t="s">
        <v>136</v>
      </c>
      <c r="I1961" t="s">
        <v>5276</v>
      </c>
      <c r="K1961" t="s">
        <v>5277</v>
      </c>
      <c r="L1961" t="s">
        <v>148</v>
      </c>
      <c r="M1961" t="s">
        <v>5278</v>
      </c>
      <c r="N1961" t="s">
        <v>161</v>
      </c>
      <c r="O1961" s="4">
        <v>30630</v>
      </c>
      <c r="P1961" t="s">
        <v>140</v>
      </c>
      <c r="R1961">
        <v>17067435124</v>
      </c>
      <c r="T1961">
        <v>1114</v>
      </c>
      <c r="U1961" t="s">
        <v>5279</v>
      </c>
      <c r="V1961" t="s">
        <v>613</v>
      </c>
      <c r="X1961" t="s">
        <v>787</v>
      </c>
      <c r="Y1961" t="s">
        <v>5277</v>
      </c>
      <c r="AA1961" t="s">
        <v>5278</v>
      </c>
      <c r="AB1961" t="s">
        <v>161</v>
      </c>
      <c r="AC1961" s="4">
        <v>30630</v>
      </c>
      <c r="AD1961" t="s">
        <v>140</v>
      </c>
      <c r="AE1961" t="s">
        <v>841</v>
      </c>
      <c r="AF1961">
        <v>17067435124</v>
      </c>
      <c r="AH1961" t="s">
        <v>5280</v>
      </c>
      <c r="AI1961" t="s">
        <v>168</v>
      </c>
      <c r="AJ1961" t="s">
        <v>843</v>
      </c>
      <c r="AK1961" t="s">
        <v>844</v>
      </c>
      <c r="AL1961" t="s">
        <v>845</v>
      </c>
      <c r="AM1961" t="s">
        <v>846</v>
      </c>
      <c r="AO1961" t="s">
        <v>847</v>
      </c>
      <c r="AP1961" t="s">
        <v>161</v>
      </c>
      <c r="AQ1961" s="4">
        <v>31636</v>
      </c>
      <c r="AR1961" t="s">
        <v>140</v>
      </c>
      <c r="AT1961">
        <v>12295596879</v>
      </c>
      <c r="AV1961" t="s">
        <v>848</v>
      </c>
      <c r="AW1961" t="s">
        <v>849</v>
      </c>
      <c r="AZ1961" t="s">
        <v>144</v>
      </c>
      <c r="BA1961" t="s">
        <v>145</v>
      </c>
      <c r="BB1961" t="s">
        <v>136</v>
      </c>
      <c r="BC1961" t="s">
        <v>136</v>
      </c>
      <c r="BD1961" t="s">
        <v>148</v>
      </c>
      <c r="BE1961" t="s">
        <v>136</v>
      </c>
      <c r="BF1961" t="s">
        <v>136</v>
      </c>
      <c r="BG1961" t="s">
        <v>134</v>
      </c>
      <c r="BH1961" t="s">
        <v>136</v>
      </c>
      <c r="BI1961" t="s">
        <v>850</v>
      </c>
      <c r="BJ1961" t="s">
        <v>851</v>
      </c>
      <c r="BL1961" t="s">
        <v>849</v>
      </c>
      <c r="BM1961" t="s">
        <v>848</v>
      </c>
      <c r="BN1961" t="s">
        <v>5281</v>
      </c>
      <c r="BO1961" t="s">
        <v>145</v>
      </c>
      <c r="BP1961">
        <v>24</v>
      </c>
      <c r="BQ1961">
        <v>24</v>
      </c>
      <c r="BR1961">
        <v>24</v>
      </c>
      <c r="BS1961" s="1">
        <v>44228</v>
      </c>
      <c r="BT1961" s="1">
        <v>44515</v>
      </c>
      <c r="BU1961" s="1">
        <v>44228</v>
      </c>
      <c r="BV1961" s="1">
        <v>44515</v>
      </c>
      <c r="BW1961" t="s">
        <v>136</v>
      </c>
      <c r="BX1961">
        <v>40</v>
      </c>
      <c r="BY1961">
        <v>0</v>
      </c>
      <c r="BZ1961">
        <v>7</v>
      </c>
      <c r="CA1961">
        <v>7</v>
      </c>
      <c r="CB1961">
        <v>7</v>
      </c>
      <c r="CC1961">
        <v>7</v>
      </c>
      <c r="CD1961">
        <v>7</v>
      </c>
      <c r="CE1961">
        <v>5</v>
      </c>
      <c r="CF1961" t="str">
        <f>"7:30 AM"</f>
        <v>7:30 AM</v>
      </c>
      <c r="CG1961" t="str">
        <f>"3:00 PM"</f>
        <v>3:00 PM</v>
      </c>
      <c r="CH1961" s="5">
        <v>11.71</v>
      </c>
      <c r="CI1961" t="s">
        <v>146</v>
      </c>
      <c r="CL1961" t="s">
        <v>136</v>
      </c>
      <c r="CM1961" t="s">
        <v>147</v>
      </c>
      <c r="CN1961" t="s">
        <v>148</v>
      </c>
      <c r="CO1961" t="s">
        <v>854</v>
      </c>
      <c r="CP1961" t="s">
        <v>149</v>
      </c>
      <c r="CQ1961">
        <v>3</v>
      </c>
      <c r="CR1961">
        <v>0</v>
      </c>
      <c r="CS1961" t="s">
        <v>136</v>
      </c>
      <c r="CT1961" t="s">
        <v>136</v>
      </c>
      <c r="CU1961" t="s">
        <v>134</v>
      </c>
      <c r="CV1961" t="s">
        <v>134</v>
      </c>
      <c r="CW1961" t="s">
        <v>134</v>
      </c>
      <c r="CX1961">
        <v>50</v>
      </c>
      <c r="CY1961" t="s">
        <v>134</v>
      </c>
      <c r="CZ1961" t="s">
        <v>134</v>
      </c>
      <c r="DA1961" t="s">
        <v>134</v>
      </c>
      <c r="DB1961" t="s">
        <v>134</v>
      </c>
      <c r="DC1961" t="s">
        <v>134</v>
      </c>
      <c r="DD1961" t="s">
        <v>136</v>
      </c>
      <c r="DF1961" t="s">
        <v>5282</v>
      </c>
      <c r="DG1961" t="s">
        <v>5283</v>
      </c>
      <c r="DH1961" t="s">
        <v>5284</v>
      </c>
      <c r="DI1961" t="s">
        <v>161</v>
      </c>
      <c r="DJ1961" s="4">
        <v>30621</v>
      </c>
      <c r="DK1961" t="s">
        <v>5285</v>
      </c>
      <c r="DL1961" t="s">
        <v>134</v>
      </c>
      <c r="DM1961">
        <v>2</v>
      </c>
      <c r="DN1961" t="s">
        <v>5277</v>
      </c>
      <c r="DO1961" t="s">
        <v>5278</v>
      </c>
      <c r="DP1961" t="s">
        <v>161</v>
      </c>
      <c r="DQ1961" t="str">
        <f>"30630"</f>
        <v>30630</v>
      </c>
      <c r="DR1961" t="s">
        <v>5286</v>
      </c>
      <c r="DS1961" t="s">
        <v>5287</v>
      </c>
      <c r="DT1961">
        <v>1</v>
      </c>
      <c r="DU1961">
        <v>12</v>
      </c>
      <c r="DV1961" t="s">
        <v>134</v>
      </c>
      <c r="DW1961" t="s">
        <v>134</v>
      </c>
      <c r="DX1961" t="s">
        <v>134</v>
      </c>
      <c r="DY1961" t="s">
        <v>134</v>
      </c>
      <c r="DZ1961">
        <v>4</v>
      </c>
      <c r="EA1961" t="s">
        <v>134</v>
      </c>
      <c r="EB1961" s="5">
        <v>12.68</v>
      </c>
      <c r="EC1961" s="5">
        <v>12.68</v>
      </c>
      <c r="ED1961" s="5">
        <v>55</v>
      </c>
      <c r="EE1961" t="s">
        <v>148</v>
      </c>
      <c r="EF1961" t="s">
        <v>5280</v>
      </c>
      <c r="EG1961" t="s">
        <v>5288</v>
      </c>
      <c r="EH1961">
        <v>0</v>
      </c>
    </row>
    <row r="1962" spans="1:138" ht="15" customHeight="1" x14ac:dyDescent="0.35">
      <c r="A1962" t="s">
        <v>11615</v>
      </c>
      <c r="B1962" t="s">
        <v>157</v>
      </c>
      <c r="C1962" s="1">
        <v>44155.664275347219</v>
      </c>
      <c r="D1962" s="1">
        <v>44183</v>
      </c>
      <c r="E1962" t="s">
        <v>133</v>
      </c>
      <c r="F1962" t="s">
        <v>136</v>
      </c>
      <c r="G1962" t="s">
        <v>135</v>
      </c>
      <c r="H1962" t="s">
        <v>136</v>
      </c>
      <c r="I1962" t="s">
        <v>11616</v>
      </c>
      <c r="K1962" t="s">
        <v>11617</v>
      </c>
      <c r="L1962" t="s">
        <v>11618</v>
      </c>
      <c r="M1962" t="s">
        <v>11619</v>
      </c>
      <c r="N1962" t="s">
        <v>995</v>
      </c>
      <c r="O1962" s="4">
        <v>72321</v>
      </c>
      <c r="P1962" t="s">
        <v>140</v>
      </c>
      <c r="R1962">
        <v>18702783643</v>
      </c>
      <c r="T1962">
        <v>111191</v>
      </c>
      <c r="U1962" t="s">
        <v>9106</v>
      </c>
      <c r="V1962" t="s">
        <v>3605</v>
      </c>
      <c r="X1962" t="s">
        <v>723</v>
      </c>
      <c r="Y1962" t="s">
        <v>11620</v>
      </c>
      <c r="Z1962" t="s">
        <v>11618</v>
      </c>
      <c r="AA1962" t="s">
        <v>11619</v>
      </c>
      <c r="AB1962" t="s">
        <v>995</v>
      </c>
      <c r="AC1962" s="4">
        <v>72321</v>
      </c>
      <c r="AD1962" t="s">
        <v>140</v>
      </c>
      <c r="AF1962">
        <v>18702783643</v>
      </c>
      <c r="AH1962" t="s">
        <v>148</v>
      </c>
      <c r="AI1962" t="s">
        <v>168</v>
      </c>
      <c r="AJ1962" t="s">
        <v>456</v>
      </c>
      <c r="AK1962" t="s">
        <v>457</v>
      </c>
      <c r="AM1962" t="s">
        <v>458</v>
      </c>
      <c r="AO1962" t="s">
        <v>459</v>
      </c>
      <c r="AP1962" t="s">
        <v>460</v>
      </c>
      <c r="AQ1962" s="4">
        <v>73737</v>
      </c>
      <c r="AR1962" t="s">
        <v>140</v>
      </c>
      <c r="AT1962">
        <v>15802274747</v>
      </c>
      <c r="AV1962" t="s">
        <v>461</v>
      </c>
      <c r="AW1962" t="s">
        <v>462</v>
      </c>
      <c r="AZ1962" t="s">
        <v>288</v>
      </c>
      <c r="BA1962" t="s">
        <v>289</v>
      </c>
      <c r="BB1962" t="s">
        <v>136</v>
      </c>
      <c r="BC1962" t="s">
        <v>136</v>
      </c>
      <c r="BD1962" t="s">
        <v>148</v>
      </c>
      <c r="BE1962" t="s">
        <v>136</v>
      </c>
      <c r="BF1962" t="s">
        <v>136</v>
      </c>
      <c r="BG1962" t="s">
        <v>134</v>
      </c>
      <c r="BH1962" t="s">
        <v>136</v>
      </c>
      <c r="BN1962" t="s">
        <v>11621</v>
      </c>
      <c r="BO1962" t="s">
        <v>1043</v>
      </c>
      <c r="BP1962">
        <v>15</v>
      </c>
      <c r="BQ1962">
        <v>15</v>
      </c>
      <c r="BR1962">
        <v>15</v>
      </c>
      <c r="BS1962" s="1">
        <v>44228</v>
      </c>
      <c r="BT1962" s="1">
        <v>44515</v>
      </c>
      <c r="BU1962" s="1">
        <v>44228</v>
      </c>
      <c r="BV1962" s="1">
        <v>44515</v>
      </c>
      <c r="BW1962" t="s">
        <v>136</v>
      </c>
      <c r="BX1962">
        <v>48</v>
      </c>
      <c r="BY1962">
        <v>0</v>
      </c>
      <c r="BZ1962">
        <v>8</v>
      </c>
      <c r="CA1962">
        <v>8</v>
      </c>
      <c r="CB1962">
        <v>8</v>
      </c>
      <c r="CC1962">
        <v>8</v>
      </c>
      <c r="CD1962">
        <v>8</v>
      </c>
      <c r="CE1962">
        <v>8</v>
      </c>
      <c r="CF1962" t="str">
        <f>"8:00 AM"</f>
        <v>8:00 AM</v>
      </c>
      <c r="CG1962" t="str">
        <f>"5:00 PM"</f>
        <v>5:00 PM</v>
      </c>
      <c r="CH1962" s="5">
        <v>11.83</v>
      </c>
      <c r="CI1962" t="s">
        <v>146</v>
      </c>
      <c r="CL1962" t="s">
        <v>136</v>
      </c>
      <c r="CM1962" t="s">
        <v>312</v>
      </c>
      <c r="CN1962" t="s">
        <v>148</v>
      </c>
      <c r="CO1962" t="s">
        <v>465</v>
      </c>
      <c r="CP1962" t="s">
        <v>149</v>
      </c>
      <c r="CQ1962">
        <v>3</v>
      </c>
      <c r="CR1962">
        <v>0</v>
      </c>
      <c r="CS1962" t="s">
        <v>136</v>
      </c>
      <c r="CT1962" t="s">
        <v>134</v>
      </c>
      <c r="CU1962" t="s">
        <v>136</v>
      </c>
      <c r="CV1962" t="s">
        <v>134</v>
      </c>
      <c r="CW1962" t="s">
        <v>134</v>
      </c>
      <c r="CX1962">
        <v>75</v>
      </c>
      <c r="CY1962" t="s">
        <v>134</v>
      </c>
      <c r="CZ1962" t="s">
        <v>134</v>
      </c>
      <c r="DA1962" t="s">
        <v>134</v>
      </c>
      <c r="DB1962" t="s">
        <v>136</v>
      </c>
      <c r="DC1962" t="s">
        <v>134</v>
      </c>
      <c r="DD1962" t="s">
        <v>136</v>
      </c>
      <c r="DF1962" t="s">
        <v>466</v>
      </c>
      <c r="DG1962" t="s">
        <v>11622</v>
      </c>
      <c r="DH1962" t="s">
        <v>1864</v>
      </c>
      <c r="DI1962" t="s">
        <v>995</v>
      </c>
      <c r="DJ1962" s="4">
        <v>72395</v>
      </c>
      <c r="DK1962" t="s">
        <v>1044</v>
      </c>
      <c r="DL1962" t="s">
        <v>134</v>
      </c>
      <c r="DM1962">
        <v>2</v>
      </c>
      <c r="DN1962" t="s">
        <v>11623</v>
      </c>
      <c r="DO1962" t="s">
        <v>11619</v>
      </c>
      <c r="DP1962" t="s">
        <v>995</v>
      </c>
      <c r="DQ1962" t="str">
        <f>"72321"</f>
        <v>72321</v>
      </c>
      <c r="DR1962" t="s">
        <v>1044</v>
      </c>
      <c r="DS1962" t="s">
        <v>7241</v>
      </c>
      <c r="DT1962">
        <v>2</v>
      </c>
      <c r="DU1962">
        <v>6</v>
      </c>
      <c r="DV1962" t="s">
        <v>134</v>
      </c>
      <c r="DW1962" t="s">
        <v>134</v>
      </c>
      <c r="DX1962" t="s">
        <v>134</v>
      </c>
      <c r="DY1962" t="s">
        <v>134</v>
      </c>
      <c r="DZ1962">
        <v>3</v>
      </c>
      <c r="EA1962" t="s">
        <v>136</v>
      </c>
      <c r="EC1962" s="5">
        <v>12.68</v>
      </c>
      <c r="ED1962" s="5">
        <v>55</v>
      </c>
      <c r="EE1962">
        <v>18702783643</v>
      </c>
      <c r="EF1962" t="s">
        <v>11624</v>
      </c>
      <c r="EG1962" t="s">
        <v>148</v>
      </c>
      <c r="EH1962">
        <v>0</v>
      </c>
    </row>
    <row r="1963" spans="1:138" ht="15" customHeight="1" x14ac:dyDescent="0.35">
      <c r="A1963" t="s">
        <v>16372</v>
      </c>
      <c r="B1963" t="s">
        <v>157</v>
      </c>
      <c r="C1963" s="1">
        <v>44158.664399074078</v>
      </c>
      <c r="D1963" s="1">
        <v>44183</v>
      </c>
      <c r="E1963" t="s">
        <v>133</v>
      </c>
      <c r="F1963" t="s">
        <v>136</v>
      </c>
      <c r="G1963" t="s">
        <v>135</v>
      </c>
      <c r="H1963" t="s">
        <v>136</v>
      </c>
      <c r="I1963" t="s">
        <v>16373</v>
      </c>
      <c r="K1963" t="s">
        <v>16374</v>
      </c>
      <c r="L1963" t="s">
        <v>16375</v>
      </c>
      <c r="M1963" t="s">
        <v>6255</v>
      </c>
      <c r="N1963" t="s">
        <v>995</v>
      </c>
      <c r="O1963" s="4">
        <v>72396</v>
      </c>
      <c r="P1963" t="s">
        <v>140</v>
      </c>
      <c r="R1963">
        <v>18702388828</v>
      </c>
      <c r="T1963">
        <v>1119</v>
      </c>
      <c r="U1963" t="s">
        <v>2876</v>
      </c>
      <c r="V1963" t="s">
        <v>3921</v>
      </c>
      <c r="X1963" t="s">
        <v>164</v>
      </c>
      <c r="Y1963" t="s">
        <v>16374</v>
      </c>
      <c r="Z1963" t="s">
        <v>16375</v>
      </c>
      <c r="AA1963" t="s">
        <v>6255</v>
      </c>
      <c r="AB1963" t="s">
        <v>995</v>
      </c>
      <c r="AC1963" s="4">
        <v>72396</v>
      </c>
      <c r="AD1963" t="s">
        <v>140</v>
      </c>
      <c r="AF1963">
        <v>18702388828</v>
      </c>
      <c r="AH1963" t="s">
        <v>16376</v>
      </c>
      <c r="AI1963" t="s">
        <v>168</v>
      </c>
      <c r="AJ1963" t="s">
        <v>533</v>
      </c>
      <c r="AK1963" t="s">
        <v>534</v>
      </c>
      <c r="AM1963" t="s">
        <v>535</v>
      </c>
      <c r="AO1963" t="s">
        <v>536</v>
      </c>
      <c r="AP1963" t="s">
        <v>537</v>
      </c>
      <c r="AQ1963" s="4">
        <v>28786</v>
      </c>
      <c r="AR1963" t="s">
        <v>140</v>
      </c>
      <c r="AT1963">
        <v>18282460659</v>
      </c>
      <c r="AV1963" t="s">
        <v>538</v>
      </c>
      <c r="AW1963" t="s">
        <v>539</v>
      </c>
      <c r="AZ1963" t="s">
        <v>288</v>
      </c>
      <c r="BA1963" t="s">
        <v>289</v>
      </c>
      <c r="BB1963" t="s">
        <v>136</v>
      </c>
      <c r="BC1963" t="s">
        <v>136</v>
      </c>
      <c r="BD1963" t="s">
        <v>148</v>
      </c>
      <c r="BE1963" t="s">
        <v>136</v>
      </c>
      <c r="BF1963" t="s">
        <v>136</v>
      </c>
      <c r="BG1963" t="s">
        <v>134</v>
      </c>
      <c r="BH1963" t="s">
        <v>136</v>
      </c>
      <c r="BN1963" t="s">
        <v>16377</v>
      </c>
      <c r="BO1963" t="s">
        <v>965</v>
      </c>
      <c r="BP1963">
        <v>12</v>
      </c>
      <c r="BQ1963">
        <v>12</v>
      </c>
      <c r="BR1963">
        <v>12</v>
      </c>
      <c r="BS1963" s="1">
        <v>44228</v>
      </c>
      <c r="BT1963" s="1">
        <v>44531</v>
      </c>
      <c r="BU1963" s="1">
        <v>44228</v>
      </c>
      <c r="BV1963" s="1">
        <v>44531</v>
      </c>
      <c r="BW1963" t="s">
        <v>136</v>
      </c>
      <c r="BX1963">
        <v>35</v>
      </c>
      <c r="BY1963">
        <v>0</v>
      </c>
      <c r="BZ1963">
        <v>7</v>
      </c>
      <c r="CA1963">
        <v>7</v>
      </c>
      <c r="CB1963">
        <v>7</v>
      </c>
      <c r="CC1963">
        <v>7</v>
      </c>
      <c r="CD1963">
        <v>7</v>
      </c>
      <c r="CE1963">
        <v>0</v>
      </c>
      <c r="CF1963" t="str">
        <f>"8:00 AM"</f>
        <v>8:00 AM</v>
      </c>
      <c r="CG1963" t="str">
        <f>"4:00 PM"</f>
        <v>4:00 PM</v>
      </c>
      <c r="CH1963" s="5">
        <v>11.83</v>
      </c>
      <c r="CI1963" t="s">
        <v>146</v>
      </c>
      <c r="CL1963" t="s">
        <v>136</v>
      </c>
      <c r="CM1963" t="s">
        <v>147</v>
      </c>
      <c r="CN1963" t="s">
        <v>148</v>
      </c>
      <c r="CO1963" t="s">
        <v>966</v>
      </c>
      <c r="CP1963" t="s">
        <v>149</v>
      </c>
      <c r="CQ1963">
        <v>3</v>
      </c>
      <c r="CR1963">
        <v>0</v>
      </c>
      <c r="CS1963" t="s">
        <v>136</v>
      </c>
      <c r="CT1963" t="s">
        <v>134</v>
      </c>
      <c r="CU1963" t="s">
        <v>136</v>
      </c>
      <c r="CV1963" t="s">
        <v>134</v>
      </c>
      <c r="CW1963" t="s">
        <v>134</v>
      </c>
      <c r="CX1963">
        <v>60</v>
      </c>
      <c r="CY1963" t="s">
        <v>134</v>
      </c>
      <c r="CZ1963" t="s">
        <v>134</v>
      </c>
      <c r="DA1963" t="s">
        <v>134</v>
      </c>
      <c r="DB1963" t="s">
        <v>134</v>
      </c>
      <c r="DC1963" t="s">
        <v>134</v>
      </c>
      <c r="DD1963" t="s">
        <v>136</v>
      </c>
      <c r="DF1963" t="s">
        <v>16378</v>
      </c>
      <c r="DG1963" t="s">
        <v>16379</v>
      </c>
      <c r="DH1963" t="s">
        <v>6255</v>
      </c>
      <c r="DI1963" t="s">
        <v>995</v>
      </c>
      <c r="DJ1963" s="4">
        <v>72396</v>
      </c>
      <c r="DK1963" t="s">
        <v>1902</v>
      </c>
      <c r="DL1963" t="s">
        <v>134</v>
      </c>
      <c r="DM1963">
        <v>9</v>
      </c>
      <c r="DN1963" t="s">
        <v>16380</v>
      </c>
      <c r="DO1963" t="s">
        <v>6255</v>
      </c>
      <c r="DP1963" t="s">
        <v>995</v>
      </c>
      <c r="DQ1963" t="str">
        <f>"72396"</f>
        <v>72396</v>
      </c>
      <c r="DR1963" t="s">
        <v>1902</v>
      </c>
      <c r="DS1963" t="s">
        <v>625</v>
      </c>
      <c r="DT1963">
        <v>1</v>
      </c>
      <c r="DU1963">
        <v>12</v>
      </c>
      <c r="DV1963" t="s">
        <v>134</v>
      </c>
      <c r="DW1963" t="s">
        <v>134</v>
      </c>
      <c r="DX1963" t="s">
        <v>134</v>
      </c>
      <c r="DY1963" t="s">
        <v>136</v>
      </c>
      <c r="DZ1963">
        <v>1</v>
      </c>
      <c r="EA1963" t="s">
        <v>136</v>
      </c>
      <c r="EC1963" s="5">
        <v>12.68</v>
      </c>
      <c r="ED1963" s="5">
        <v>55</v>
      </c>
      <c r="EE1963">
        <v>18702388828</v>
      </c>
      <c r="EF1963" t="s">
        <v>16376</v>
      </c>
      <c r="EG1963" t="s">
        <v>148</v>
      </c>
      <c r="EH1963">
        <v>0</v>
      </c>
    </row>
    <row r="1964" spans="1:138" ht="15" customHeight="1" x14ac:dyDescent="0.35">
      <c r="A1964" t="s">
        <v>18628</v>
      </c>
      <c r="B1964" t="s">
        <v>157</v>
      </c>
      <c r="C1964" s="1">
        <v>44158.659632291667</v>
      </c>
      <c r="D1964" s="1">
        <v>44183</v>
      </c>
      <c r="E1964" t="s">
        <v>133</v>
      </c>
      <c r="F1964" t="s">
        <v>136</v>
      </c>
      <c r="G1964" t="s">
        <v>135</v>
      </c>
      <c r="H1964" t="s">
        <v>136</v>
      </c>
      <c r="I1964" t="s">
        <v>18629</v>
      </c>
      <c r="K1964" t="s">
        <v>18630</v>
      </c>
      <c r="M1964" t="s">
        <v>18631</v>
      </c>
      <c r="N1964" t="s">
        <v>1128</v>
      </c>
      <c r="O1964" s="4">
        <v>58793</v>
      </c>
      <c r="P1964" t="s">
        <v>140</v>
      </c>
      <c r="R1964">
        <v>17012631067</v>
      </c>
      <c r="T1964">
        <v>1119</v>
      </c>
      <c r="U1964" t="s">
        <v>18632</v>
      </c>
      <c r="V1964" t="s">
        <v>6207</v>
      </c>
      <c r="X1964" t="s">
        <v>164</v>
      </c>
      <c r="Y1964" t="s">
        <v>18630</v>
      </c>
      <c r="AA1964" t="s">
        <v>18631</v>
      </c>
      <c r="AB1964" t="s">
        <v>1128</v>
      </c>
      <c r="AC1964" s="4">
        <v>58793</v>
      </c>
      <c r="AD1964" t="s">
        <v>140</v>
      </c>
      <c r="AF1964">
        <v>17012631067</v>
      </c>
      <c r="AH1964" t="s">
        <v>18633</v>
      </c>
      <c r="AI1964" t="s">
        <v>168</v>
      </c>
      <c r="AJ1964" t="s">
        <v>533</v>
      </c>
      <c r="AK1964" t="s">
        <v>534</v>
      </c>
      <c r="AM1964" t="s">
        <v>535</v>
      </c>
      <c r="AO1964" t="s">
        <v>536</v>
      </c>
      <c r="AP1964" t="s">
        <v>537</v>
      </c>
      <c r="AQ1964" s="4">
        <v>28786</v>
      </c>
      <c r="AR1964" t="s">
        <v>140</v>
      </c>
      <c r="AT1964">
        <v>18282460659</v>
      </c>
      <c r="AV1964" t="s">
        <v>538</v>
      </c>
      <c r="AW1964" t="s">
        <v>539</v>
      </c>
      <c r="AZ1964" t="s">
        <v>288</v>
      </c>
      <c r="BA1964" t="s">
        <v>289</v>
      </c>
      <c r="BB1964" t="s">
        <v>136</v>
      </c>
      <c r="BC1964" t="s">
        <v>136</v>
      </c>
      <c r="BD1964" t="s">
        <v>148</v>
      </c>
      <c r="BE1964" t="s">
        <v>136</v>
      </c>
      <c r="BF1964" t="s">
        <v>136</v>
      </c>
      <c r="BG1964" t="s">
        <v>134</v>
      </c>
      <c r="BH1964" t="s">
        <v>136</v>
      </c>
      <c r="BN1964" t="s">
        <v>18634</v>
      </c>
      <c r="BO1964" t="s">
        <v>965</v>
      </c>
      <c r="BP1964">
        <v>3</v>
      </c>
      <c r="BQ1964">
        <v>3</v>
      </c>
      <c r="BR1964">
        <v>3</v>
      </c>
      <c r="BS1964" s="1">
        <v>44228</v>
      </c>
      <c r="BT1964" s="1">
        <v>44531</v>
      </c>
      <c r="BU1964" s="1">
        <v>44228</v>
      </c>
      <c r="BV1964" s="1">
        <v>44531</v>
      </c>
      <c r="BW1964" t="s">
        <v>136</v>
      </c>
      <c r="BX1964">
        <v>48</v>
      </c>
      <c r="BY1964">
        <v>0</v>
      </c>
      <c r="BZ1964">
        <v>8</v>
      </c>
      <c r="CA1964">
        <v>8</v>
      </c>
      <c r="CB1964">
        <v>8</v>
      </c>
      <c r="CC1964">
        <v>8</v>
      </c>
      <c r="CD1964">
        <v>8</v>
      </c>
      <c r="CE1964">
        <v>8</v>
      </c>
      <c r="CF1964" t="str">
        <f>"8:00 AM"</f>
        <v>8:00 AM</v>
      </c>
      <c r="CG1964" t="str">
        <f>"5:00 PM"</f>
        <v>5:00 PM</v>
      </c>
      <c r="CH1964" s="5">
        <v>14.99</v>
      </c>
      <c r="CI1964" t="s">
        <v>146</v>
      </c>
      <c r="CL1964" t="s">
        <v>136</v>
      </c>
      <c r="CM1964" t="s">
        <v>312</v>
      </c>
      <c r="CN1964" t="s">
        <v>148</v>
      </c>
      <c r="CO1964" t="s">
        <v>996</v>
      </c>
      <c r="CP1964" t="s">
        <v>149</v>
      </c>
      <c r="CQ1964">
        <v>3</v>
      </c>
      <c r="CR1964">
        <v>0</v>
      </c>
      <c r="CS1964" t="s">
        <v>136</v>
      </c>
      <c r="CT1964" t="s">
        <v>134</v>
      </c>
      <c r="CU1964" t="s">
        <v>134</v>
      </c>
      <c r="CV1964" t="s">
        <v>134</v>
      </c>
      <c r="CW1964" t="s">
        <v>134</v>
      </c>
      <c r="CX1964">
        <v>60</v>
      </c>
      <c r="CY1964" t="s">
        <v>136</v>
      </c>
      <c r="CZ1964" t="s">
        <v>136</v>
      </c>
      <c r="DA1964" t="s">
        <v>136</v>
      </c>
      <c r="DB1964" t="s">
        <v>136</v>
      </c>
      <c r="DC1964" t="s">
        <v>136</v>
      </c>
      <c r="DD1964" t="s">
        <v>136</v>
      </c>
      <c r="DF1964" t="s">
        <v>18635</v>
      </c>
      <c r="DG1964" t="s">
        <v>18636</v>
      </c>
      <c r="DH1964" t="s">
        <v>13594</v>
      </c>
      <c r="DI1964" t="s">
        <v>1128</v>
      </c>
      <c r="DJ1964" s="4">
        <v>58711</v>
      </c>
      <c r="DK1964" t="s">
        <v>13600</v>
      </c>
      <c r="DL1964" t="s">
        <v>136</v>
      </c>
      <c r="DM1964">
        <v>1</v>
      </c>
      <c r="DN1964" t="s">
        <v>18637</v>
      </c>
      <c r="DO1964" t="s">
        <v>13594</v>
      </c>
      <c r="DP1964" t="s">
        <v>1128</v>
      </c>
      <c r="DQ1964" t="str">
        <f>"58711"</f>
        <v>58711</v>
      </c>
      <c r="DR1964" t="s">
        <v>13600</v>
      </c>
      <c r="DS1964" t="s">
        <v>296</v>
      </c>
      <c r="DT1964">
        <v>1</v>
      </c>
      <c r="DU1964">
        <v>3</v>
      </c>
      <c r="DV1964" t="s">
        <v>134</v>
      </c>
      <c r="DW1964" t="s">
        <v>134</v>
      </c>
      <c r="DX1964" t="s">
        <v>134</v>
      </c>
      <c r="DY1964" t="s">
        <v>136</v>
      </c>
      <c r="DZ1964">
        <v>1</v>
      </c>
      <c r="EA1964" t="s">
        <v>136</v>
      </c>
      <c r="EC1964" s="5">
        <v>12.68</v>
      </c>
      <c r="ED1964" s="5">
        <v>55</v>
      </c>
      <c r="EE1964">
        <v>17012631067</v>
      </c>
      <c r="EF1964" t="s">
        <v>18633</v>
      </c>
      <c r="EG1964" t="s">
        <v>2909</v>
      </c>
      <c r="EH1964">
        <v>0</v>
      </c>
    </row>
    <row r="1965" spans="1:138" ht="15" customHeight="1" x14ac:dyDescent="0.35">
      <c r="A1965" t="s">
        <v>22527</v>
      </c>
      <c r="B1965" t="s">
        <v>157</v>
      </c>
      <c r="C1965" s="1">
        <v>44158.625833680555</v>
      </c>
      <c r="D1965" s="1">
        <v>44183</v>
      </c>
      <c r="E1965" t="s">
        <v>133</v>
      </c>
      <c r="F1965" t="s">
        <v>136</v>
      </c>
      <c r="G1965" t="s">
        <v>135</v>
      </c>
      <c r="H1965" t="s">
        <v>136</v>
      </c>
      <c r="I1965" t="s">
        <v>22528</v>
      </c>
      <c r="K1965" t="s">
        <v>22529</v>
      </c>
      <c r="M1965" t="s">
        <v>2102</v>
      </c>
      <c r="N1965" t="s">
        <v>246</v>
      </c>
      <c r="O1965" s="4">
        <v>71254</v>
      </c>
      <c r="P1965" t="s">
        <v>140</v>
      </c>
      <c r="R1965">
        <v>13182827825</v>
      </c>
      <c r="T1965">
        <v>1119</v>
      </c>
      <c r="U1965" t="s">
        <v>22530</v>
      </c>
      <c r="V1965" t="s">
        <v>989</v>
      </c>
      <c r="X1965" t="s">
        <v>164</v>
      </c>
      <c r="Y1965" t="s">
        <v>22529</v>
      </c>
      <c r="AA1965" t="s">
        <v>2102</v>
      </c>
      <c r="AB1965" t="s">
        <v>246</v>
      </c>
      <c r="AC1965" s="4">
        <v>71254</v>
      </c>
      <c r="AD1965" t="s">
        <v>140</v>
      </c>
      <c r="AF1965">
        <v>13182827825</v>
      </c>
      <c r="AH1965" t="s">
        <v>22531</v>
      </c>
      <c r="AI1965" t="s">
        <v>168</v>
      </c>
      <c r="AJ1965" t="s">
        <v>533</v>
      </c>
      <c r="AK1965" t="s">
        <v>534</v>
      </c>
      <c r="AM1965" t="s">
        <v>535</v>
      </c>
      <c r="AO1965" t="s">
        <v>536</v>
      </c>
      <c r="AP1965" t="s">
        <v>537</v>
      </c>
      <c r="AQ1965" s="4">
        <v>28786</v>
      </c>
      <c r="AR1965" t="s">
        <v>140</v>
      </c>
      <c r="AT1965">
        <v>18282460659</v>
      </c>
      <c r="AV1965" t="s">
        <v>538</v>
      </c>
      <c r="AW1965" t="s">
        <v>539</v>
      </c>
      <c r="AZ1965" t="s">
        <v>288</v>
      </c>
      <c r="BA1965" t="s">
        <v>289</v>
      </c>
      <c r="BB1965" t="s">
        <v>136</v>
      </c>
      <c r="BC1965" t="s">
        <v>136</v>
      </c>
      <c r="BD1965" t="s">
        <v>148</v>
      </c>
      <c r="BE1965" t="s">
        <v>136</v>
      </c>
      <c r="BF1965" t="s">
        <v>136</v>
      </c>
      <c r="BG1965" t="s">
        <v>134</v>
      </c>
      <c r="BH1965" t="s">
        <v>136</v>
      </c>
      <c r="BN1965" t="s">
        <v>22532</v>
      </c>
      <c r="BO1965" t="s">
        <v>965</v>
      </c>
      <c r="BP1965">
        <v>2</v>
      </c>
      <c r="BQ1965">
        <v>2</v>
      </c>
      <c r="BR1965">
        <v>2</v>
      </c>
      <c r="BS1965" s="1">
        <v>44228</v>
      </c>
      <c r="BT1965" s="1">
        <v>44530</v>
      </c>
      <c r="BU1965" s="1">
        <v>44228</v>
      </c>
      <c r="BV1965" s="1">
        <v>44530</v>
      </c>
      <c r="BW1965" t="s">
        <v>136</v>
      </c>
      <c r="BX1965">
        <v>48</v>
      </c>
      <c r="BY1965">
        <v>0</v>
      </c>
      <c r="BZ1965">
        <v>8</v>
      </c>
      <c r="CA1965">
        <v>8</v>
      </c>
      <c r="CB1965">
        <v>8</v>
      </c>
      <c r="CC1965">
        <v>8</v>
      </c>
      <c r="CD1965">
        <v>8</v>
      </c>
      <c r="CE1965">
        <v>8</v>
      </c>
      <c r="CF1965" t="str">
        <f>"8:00 AM"</f>
        <v>8:00 AM</v>
      </c>
      <c r="CG1965" t="str">
        <f>"5:00 PM"</f>
        <v>5:00 PM</v>
      </c>
      <c r="CH1965" s="5">
        <v>11.83</v>
      </c>
      <c r="CI1965" t="s">
        <v>146</v>
      </c>
      <c r="CL1965" t="s">
        <v>136</v>
      </c>
      <c r="CM1965" t="s">
        <v>147</v>
      </c>
      <c r="CN1965" t="s">
        <v>148</v>
      </c>
      <c r="CO1965" t="s">
        <v>544</v>
      </c>
      <c r="CP1965" t="s">
        <v>149</v>
      </c>
      <c r="CQ1965">
        <v>3</v>
      </c>
      <c r="CR1965">
        <v>0</v>
      </c>
      <c r="CS1965" t="s">
        <v>136</v>
      </c>
      <c r="CT1965" t="s">
        <v>134</v>
      </c>
      <c r="CU1965" t="s">
        <v>136</v>
      </c>
      <c r="CV1965" t="s">
        <v>136</v>
      </c>
      <c r="CW1965" t="s">
        <v>134</v>
      </c>
      <c r="CX1965">
        <v>50</v>
      </c>
      <c r="CY1965" t="s">
        <v>134</v>
      </c>
      <c r="CZ1965" t="s">
        <v>134</v>
      </c>
      <c r="DA1965" t="s">
        <v>134</v>
      </c>
      <c r="DB1965" t="s">
        <v>134</v>
      </c>
      <c r="DC1965" t="s">
        <v>134</v>
      </c>
      <c r="DD1965" t="s">
        <v>136</v>
      </c>
      <c r="DF1965" t="s">
        <v>22533</v>
      </c>
      <c r="DG1965" t="s">
        <v>22534</v>
      </c>
      <c r="DH1965" t="s">
        <v>14166</v>
      </c>
      <c r="DI1965" t="s">
        <v>995</v>
      </c>
      <c r="DJ1965" s="4">
        <v>71640</v>
      </c>
      <c r="DK1965" t="s">
        <v>6416</v>
      </c>
      <c r="DL1965" t="s">
        <v>136</v>
      </c>
      <c r="DM1965">
        <v>1</v>
      </c>
      <c r="DN1965" t="s">
        <v>22535</v>
      </c>
      <c r="DO1965" t="s">
        <v>2102</v>
      </c>
      <c r="DP1965" t="s">
        <v>246</v>
      </c>
      <c r="DQ1965" t="str">
        <f>"71254"</f>
        <v>71254</v>
      </c>
      <c r="DR1965" t="s">
        <v>1017</v>
      </c>
      <c r="DS1965" t="s">
        <v>296</v>
      </c>
      <c r="DT1965">
        <v>1</v>
      </c>
      <c r="DU1965">
        <v>2</v>
      </c>
      <c r="DV1965" t="s">
        <v>134</v>
      </c>
      <c r="DW1965" t="s">
        <v>134</v>
      </c>
      <c r="DX1965" t="s">
        <v>134</v>
      </c>
      <c r="DY1965" t="s">
        <v>136</v>
      </c>
      <c r="DZ1965">
        <v>1</v>
      </c>
      <c r="EA1965" t="s">
        <v>136</v>
      </c>
      <c r="EC1965" s="5">
        <v>12.68</v>
      </c>
      <c r="ED1965" s="5">
        <v>55</v>
      </c>
      <c r="EE1965">
        <v>13182827825</v>
      </c>
      <c r="EF1965" t="s">
        <v>22531</v>
      </c>
      <c r="EG1965" t="s">
        <v>148</v>
      </c>
      <c r="EH1965">
        <v>0</v>
      </c>
    </row>
    <row r="1966" spans="1:138" ht="15" customHeight="1" x14ac:dyDescent="0.35">
      <c r="A1966" t="s">
        <v>16688</v>
      </c>
      <c r="B1966" t="s">
        <v>157</v>
      </c>
      <c r="C1966" s="1">
        <v>44158.353586921294</v>
      </c>
      <c r="D1966" s="1">
        <v>44183</v>
      </c>
      <c r="E1966" t="s">
        <v>579</v>
      </c>
      <c r="F1966" t="s">
        <v>136</v>
      </c>
      <c r="G1966" t="s">
        <v>135</v>
      </c>
      <c r="H1966" t="s">
        <v>136</v>
      </c>
      <c r="I1966" t="s">
        <v>16689</v>
      </c>
      <c r="K1966" t="s">
        <v>16690</v>
      </c>
      <c r="M1966" t="s">
        <v>11364</v>
      </c>
      <c r="N1966" t="s">
        <v>744</v>
      </c>
      <c r="O1966" s="4">
        <v>42025</v>
      </c>
      <c r="P1966" t="s">
        <v>140</v>
      </c>
      <c r="R1966">
        <v>12705275283</v>
      </c>
      <c r="T1966">
        <v>1119</v>
      </c>
      <c r="U1966" t="s">
        <v>4798</v>
      </c>
      <c r="V1966" t="s">
        <v>2510</v>
      </c>
      <c r="X1966" t="s">
        <v>747</v>
      </c>
      <c r="Y1966" t="s">
        <v>16690</v>
      </c>
      <c r="AA1966" t="s">
        <v>11364</v>
      </c>
      <c r="AB1966" t="s">
        <v>744</v>
      </c>
      <c r="AC1966" s="4">
        <v>42025</v>
      </c>
      <c r="AD1966" t="s">
        <v>140</v>
      </c>
      <c r="AF1966">
        <v>12705275283</v>
      </c>
      <c r="AH1966" t="s">
        <v>155</v>
      </c>
      <c r="AI1966" t="s">
        <v>168</v>
      </c>
      <c r="AJ1966" t="s">
        <v>749</v>
      </c>
      <c r="AK1966" t="s">
        <v>750</v>
      </c>
      <c r="AM1966" t="s">
        <v>751</v>
      </c>
      <c r="AO1966" t="s">
        <v>752</v>
      </c>
      <c r="AP1966" t="s">
        <v>744</v>
      </c>
      <c r="AQ1966" s="4">
        <v>40508</v>
      </c>
      <c r="AR1966" t="s">
        <v>140</v>
      </c>
      <c r="AT1966">
        <v>18592337845</v>
      </c>
      <c r="AV1966" t="s">
        <v>753</v>
      </c>
      <c r="AW1966" t="s">
        <v>754</v>
      </c>
      <c r="AY1966" t="s">
        <v>155</v>
      </c>
      <c r="AZ1966" t="s">
        <v>334</v>
      </c>
      <c r="BA1966" t="s">
        <v>16691</v>
      </c>
      <c r="BB1966" t="s">
        <v>136</v>
      </c>
      <c r="BC1966" t="s">
        <v>136</v>
      </c>
      <c r="BD1966" t="s">
        <v>148</v>
      </c>
      <c r="BE1966" t="s">
        <v>136</v>
      </c>
      <c r="BF1966" t="s">
        <v>136</v>
      </c>
      <c r="BG1966" t="s">
        <v>134</v>
      </c>
      <c r="BH1966" t="s">
        <v>136</v>
      </c>
      <c r="BN1966" t="s">
        <v>16692</v>
      </c>
      <c r="BO1966" t="s">
        <v>6881</v>
      </c>
      <c r="BP1966">
        <v>2</v>
      </c>
      <c r="BQ1966">
        <v>2</v>
      </c>
      <c r="BR1966">
        <v>2</v>
      </c>
      <c r="BS1966" s="1">
        <v>44228</v>
      </c>
      <c r="BT1966" s="1">
        <v>44530</v>
      </c>
      <c r="BU1966" s="1">
        <v>44228</v>
      </c>
      <c r="BV1966" s="1">
        <v>44530</v>
      </c>
      <c r="BW1966" t="s">
        <v>136</v>
      </c>
      <c r="BX1966">
        <v>40</v>
      </c>
      <c r="BY1966">
        <v>0</v>
      </c>
      <c r="BZ1966">
        <v>7</v>
      </c>
      <c r="CA1966">
        <v>7</v>
      </c>
      <c r="CB1966">
        <v>7</v>
      </c>
      <c r="CC1966">
        <v>7</v>
      </c>
      <c r="CD1966">
        <v>7</v>
      </c>
      <c r="CE1966">
        <v>5</v>
      </c>
      <c r="CF1966" t="str">
        <f>"8:00 AM"</f>
        <v>8:00 AM</v>
      </c>
      <c r="CG1966" t="str">
        <f>"4:00 PM"</f>
        <v>4:00 PM</v>
      </c>
      <c r="CH1966" s="5">
        <v>12.4</v>
      </c>
      <c r="CI1966" t="s">
        <v>146</v>
      </c>
      <c r="CL1966" t="s">
        <v>136</v>
      </c>
      <c r="CM1966" t="s">
        <v>147</v>
      </c>
      <c r="CN1966" t="s">
        <v>148</v>
      </c>
      <c r="CO1966" t="s">
        <v>3456</v>
      </c>
      <c r="CP1966" t="s">
        <v>149</v>
      </c>
      <c r="CQ1966">
        <v>0</v>
      </c>
      <c r="CR1966">
        <v>0</v>
      </c>
      <c r="CS1966" t="s">
        <v>136</v>
      </c>
      <c r="CT1966" t="s">
        <v>136</v>
      </c>
      <c r="CU1966" t="s">
        <v>134</v>
      </c>
      <c r="CV1966" t="s">
        <v>134</v>
      </c>
      <c r="CW1966" t="s">
        <v>136</v>
      </c>
      <c r="CY1966" t="s">
        <v>134</v>
      </c>
      <c r="CZ1966" t="s">
        <v>136</v>
      </c>
      <c r="DA1966" t="s">
        <v>136</v>
      </c>
      <c r="DB1966" t="s">
        <v>134</v>
      </c>
      <c r="DC1966" t="s">
        <v>134</v>
      </c>
      <c r="DD1966" t="s">
        <v>136</v>
      </c>
      <c r="DF1966" t="s">
        <v>758</v>
      </c>
      <c r="DG1966" t="s">
        <v>16690</v>
      </c>
      <c r="DH1966" t="s">
        <v>11364</v>
      </c>
      <c r="DI1966" t="s">
        <v>744</v>
      </c>
      <c r="DJ1966" s="4">
        <v>42025</v>
      </c>
      <c r="DK1966" t="s">
        <v>886</v>
      </c>
      <c r="DL1966" t="s">
        <v>134</v>
      </c>
      <c r="DM1966">
        <v>4</v>
      </c>
      <c r="DN1966" t="s">
        <v>16693</v>
      </c>
      <c r="DO1966" t="s">
        <v>11364</v>
      </c>
      <c r="DP1966" t="s">
        <v>744</v>
      </c>
      <c r="DQ1966" t="str">
        <f>"42025"</f>
        <v>42025</v>
      </c>
      <c r="DR1966" t="s">
        <v>886</v>
      </c>
      <c r="DS1966" t="s">
        <v>763</v>
      </c>
      <c r="DT1966">
        <v>1</v>
      </c>
      <c r="DU1966">
        <v>4</v>
      </c>
      <c r="DV1966" t="s">
        <v>134</v>
      </c>
      <c r="DW1966" t="s">
        <v>134</v>
      </c>
      <c r="DX1966" t="s">
        <v>134</v>
      </c>
      <c r="DY1966" t="s">
        <v>136</v>
      </c>
      <c r="DZ1966">
        <v>1</v>
      </c>
      <c r="EA1966" t="s">
        <v>136</v>
      </c>
      <c r="EC1966" s="5">
        <v>12.68</v>
      </c>
      <c r="ED1966" s="5">
        <v>55</v>
      </c>
      <c r="EE1966">
        <v>12705275283</v>
      </c>
      <c r="EF1966" t="s">
        <v>148</v>
      </c>
      <c r="EG1966" t="s">
        <v>764</v>
      </c>
      <c r="EH1966">
        <v>0</v>
      </c>
    </row>
    <row r="1967" spans="1:138" ht="15" customHeight="1" x14ac:dyDescent="0.35">
      <c r="A1967" t="s">
        <v>19291</v>
      </c>
      <c r="B1967" t="s">
        <v>157</v>
      </c>
      <c r="C1967" s="1">
        <v>44155.718733449074</v>
      </c>
      <c r="D1967" s="1">
        <v>44183</v>
      </c>
      <c r="E1967" t="s">
        <v>133</v>
      </c>
      <c r="F1967" t="s">
        <v>136</v>
      </c>
      <c r="G1967" t="s">
        <v>135</v>
      </c>
      <c r="H1967" t="s">
        <v>136</v>
      </c>
      <c r="I1967" t="s">
        <v>19292</v>
      </c>
      <c r="K1967" t="s">
        <v>19293</v>
      </c>
      <c r="M1967" t="s">
        <v>1237</v>
      </c>
      <c r="N1967" t="s">
        <v>1128</v>
      </c>
      <c r="O1967" s="4">
        <v>58770</v>
      </c>
      <c r="P1967" t="s">
        <v>140</v>
      </c>
      <c r="R1967">
        <v>17014219908</v>
      </c>
      <c r="T1967">
        <v>111191</v>
      </c>
      <c r="U1967" t="s">
        <v>681</v>
      </c>
      <c r="V1967" t="s">
        <v>19294</v>
      </c>
      <c r="X1967" t="s">
        <v>164</v>
      </c>
      <c r="Y1967" t="s">
        <v>19293</v>
      </c>
      <c r="AA1967" t="s">
        <v>1237</v>
      </c>
      <c r="AB1967" t="s">
        <v>1128</v>
      </c>
      <c r="AC1967" s="4">
        <v>58770</v>
      </c>
      <c r="AD1967" t="s">
        <v>140</v>
      </c>
      <c r="AF1967">
        <v>17014219908</v>
      </c>
      <c r="AH1967" t="s">
        <v>148</v>
      </c>
      <c r="AI1967" t="s">
        <v>168</v>
      </c>
      <c r="AJ1967" t="s">
        <v>2162</v>
      </c>
      <c r="AK1967" t="s">
        <v>2163</v>
      </c>
      <c r="AM1967" t="s">
        <v>1212</v>
      </c>
      <c r="AO1967" t="s">
        <v>1213</v>
      </c>
      <c r="AP1967" t="s">
        <v>460</v>
      </c>
      <c r="AQ1967" s="4">
        <v>74132</v>
      </c>
      <c r="AR1967" t="s">
        <v>140</v>
      </c>
      <c r="AT1967">
        <v>19189065212</v>
      </c>
      <c r="AV1967" t="s">
        <v>2164</v>
      </c>
      <c r="AW1967" t="s">
        <v>1216</v>
      </c>
      <c r="AZ1967" t="s">
        <v>288</v>
      </c>
      <c r="BA1967" t="s">
        <v>289</v>
      </c>
      <c r="BB1967" t="s">
        <v>136</v>
      </c>
      <c r="BC1967" t="s">
        <v>136</v>
      </c>
      <c r="BD1967" t="s">
        <v>148</v>
      </c>
      <c r="BE1967" t="s">
        <v>136</v>
      </c>
      <c r="BF1967" t="s">
        <v>136</v>
      </c>
      <c r="BG1967" t="s">
        <v>134</v>
      </c>
      <c r="BH1967" t="s">
        <v>136</v>
      </c>
      <c r="BN1967" t="s">
        <v>19295</v>
      </c>
      <c r="BO1967" t="s">
        <v>1043</v>
      </c>
      <c r="BP1967">
        <v>4</v>
      </c>
      <c r="BQ1967">
        <v>4</v>
      </c>
      <c r="BR1967">
        <v>4</v>
      </c>
      <c r="BS1967" s="1">
        <v>44228</v>
      </c>
      <c r="BT1967" s="1">
        <v>44515</v>
      </c>
      <c r="BU1967" s="1">
        <v>44228</v>
      </c>
      <c r="BV1967" s="1">
        <v>44515</v>
      </c>
      <c r="BW1967" t="s">
        <v>136</v>
      </c>
      <c r="BX1967">
        <v>54</v>
      </c>
      <c r="BY1967">
        <v>0</v>
      </c>
      <c r="BZ1967">
        <v>9</v>
      </c>
      <c r="CA1967">
        <v>9</v>
      </c>
      <c r="CB1967">
        <v>9</v>
      </c>
      <c r="CC1967">
        <v>9</v>
      </c>
      <c r="CD1967">
        <v>9</v>
      </c>
      <c r="CE1967">
        <v>9</v>
      </c>
      <c r="CF1967" t="str">
        <f>"7:00 AM"</f>
        <v>7:00 AM</v>
      </c>
      <c r="CG1967" t="str">
        <f>"4:30 PM"</f>
        <v>4:30 PM</v>
      </c>
      <c r="CH1967" s="5">
        <v>15</v>
      </c>
      <c r="CI1967" t="s">
        <v>146</v>
      </c>
      <c r="CL1967" t="s">
        <v>136</v>
      </c>
      <c r="CM1967" t="s">
        <v>354</v>
      </c>
      <c r="CN1967" t="s">
        <v>2789</v>
      </c>
      <c r="CO1967" t="s">
        <v>2165</v>
      </c>
      <c r="CP1967" t="s">
        <v>149</v>
      </c>
      <c r="CQ1967">
        <v>3</v>
      </c>
      <c r="CR1967">
        <v>0</v>
      </c>
      <c r="CS1967" t="s">
        <v>136</v>
      </c>
      <c r="CT1967" t="s">
        <v>134</v>
      </c>
      <c r="CU1967" t="s">
        <v>136</v>
      </c>
      <c r="CV1967" t="s">
        <v>136</v>
      </c>
      <c r="CW1967" t="s">
        <v>134</v>
      </c>
      <c r="CX1967">
        <v>50</v>
      </c>
      <c r="CY1967" t="s">
        <v>136</v>
      </c>
      <c r="CZ1967" t="s">
        <v>136</v>
      </c>
      <c r="DA1967" t="s">
        <v>136</v>
      </c>
      <c r="DB1967" t="s">
        <v>136</v>
      </c>
      <c r="DC1967" t="s">
        <v>136</v>
      </c>
      <c r="DD1967" t="s">
        <v>136</v>
      </c>
      <c r="DF1967" t="s">
        <v>3417</v>
      </c>
      <c r="DG1967" t="s">
        <v>19296</v>
      </c>
      <c r="DH1967" t="s">
        <v>1237</v>
      </c>
      <c r="DI1967" t="s">
        <v>1128</v>
      </c>
      <c r="DJ1967" s="4">
        <v>58770</v>
      </c>
      <c r="DK1967" t="s">
        <v>1242</v>
      </c>
      <c r="DL1967" t="s">
        <v>134</v>
      </c>
      <c r="DM1967">
        <v>2</v>
      </c>
      <c r="DN1967" t="s">
        <v>19297</v>
      </c>
      <c r="DO1967" t="s">
        <v>1237</v>
      </c>
      <c r="DP1967" t="s">
        <v>1128</v>
      </c>
      <c r="DQ1967" t="str">
        <f>"58770"</f>
        <v>58770</v>
      </c>
      <c r="DR1967" t="s">
        <v>1242</v>
      </c>
      <c r="DS1967" t="s">
        <v>952</v>
      </c>
      <c r="DT1967">
        <v>1</v>
      </c>
      <c r="DU1967">
        <v>3</v>
      </c>
      <c r="DV1967" t="s">
        <v>134</v>
      </c>
      <c r="DW1967" t="s">
        <v>134</v>
      </c>
      <c r="DX1967" t="s">
        <v>134</v>
      </c>
      <c r="DY1967" t="s">
        <v>134</v>
      </c>
      <c r="DZ1967">
        <v>2</v>
      </c>
      <c r="EA1967" t="s">
        <v>136</v>
      </c>
      <c r="EC1967" s="5">
        <v>12.68</v>
      </c>
      <c r="ED1967" s="5">
        <v>55</v>
      </c>
      <c r="EE1967">
        <v>17014219908</v>
      </c>
      <c r="EF1967" t="s">
        <v>148</v>
      </c>
      <c r="EG1967" t="s">
        <v>19298</v>
      </c>
      <c r="EH1967">
        <v>0</v>
      </c>
    </row>
    <row r="1968" spans="1:138" ht="15" customHeight="1" x14ac:dyDescent="0.35">
      <c r="A1968" t="s">
        <v>22492</v>
      </c>
      <c r="B1968" t="s">
        <v>157</v>
      </c>
      <c r="C1968" s="1">
        <v>44165.566354050927</v>
      </c>
      <c r="D1968" s="1">
        <v>44183</v>
      </c>
      <c r="E1968" t="s">
        <v>133</v>
      </c>
      <c r="F1968" t="s">
        <v>136</v>
      </c>
      <c r="G1968" t="s">
        <v>135</v>
      </c>
      <c r="H1968" t="s">
        <v>136</v>
      </c>
      <c r="I1968" t="s">
        <v>22493</v>
      </c>
      <c r="K1968" t="s">
        <v>22494</v>
      </c>
      <c r="M1968" t="s">
        <v>765</v>
      </c>
      <c r="N1968" t="s">
        <v>246</v>
      </c>
      <c r="O1968" s="4">
        <v>70648</v>
      </c>
      <c r="P1968" t="s">
        <v>140</v>
      </c>
      <c r="R1968">
        <v>13375402565</v>
      </c>
      <c r="T1968">
        <v>11251</v>
      </c>
      <c r="U1968" t="s">
        <v>22495</v>
      </c>
      <c r="V1968" t="s">
        <v>3319</v>
      </c>
      <c r="X1968" t="s">
        <v>164</v>
      </c>
      <c r="Y1968" t="s">
        <v>22496</v>
      </c>
      <c r="AA1968" t="s">
        <v>765</v>
      </c>
      <c r="AB1968" t="s">
        <v>246</v>
      </c>
      <c r="AC1968" s="4">
        <v>70648</v>
      </c>
      <c r="AD1968" t="s">
        <v>140</v>
      </c>
      <c r="AF1968">
        <v>13375402565</v>
      </c>
      <c r="AH1968" t="s">
        <v>22497</v>
      </c>
      <c r="AI1968" t="s">
        <v>168</v>
      </c>
      <c r="AJ1968" t="s">
        <v>325</v>
      </c>
      <c r="AK1968" t="s">
        <v>329</v>
      </c>
      <c r="AM1968" t="s">
        <v>706</v>
      </c>
      <c r="AO1968" t="s">
        <v>324</v>
      </c>
      <c r="AP1968" t="s">
        <v>246</v>
      </c>
      <c r="AQ1968" s="4">
        <v>70554</v>
      </c>
      <c r="AR1968" t="s">
        <v>140</v>
      </c>
      <c r="AS1968" t="s">
        <v>331</v>
      </c>
      <c r="AT1968">
        <v>13377894322</v>
      </c>
      <c r="AV1968" t="s">
        <v>332</v>
      </c>
      <c r="AW1968" t="s">
        <v>333</v>
      </c>
      <c r="AZ1968" t="s">
        <v>334</v>
      </c>
      <c r="BA1968" t="s">
        <v>335</v>
      </c>
      <c r="BB1968" t="s">
        <v>136</v>
      </c>
      <c r="BC1968" t="s">
        <v>136</v>
      </c>
      <c r="BD1968" t="s">
        <v>148</v>
      </c>
      <c r="BE1968" t="s">
        <v>136</v>
      </c>
      <c r="BF1968" t="s">
        <v>136</v>
      </c>
      <c r="BG1968" t="s">
        <v>134</v>
      </c>
      <c r="BH1968" t="s">
        <v>136</v>
      </c>
      <c r="BN1968" t="s">
        <v>22498</v>
      </c>
      <c r="BO1968" t="s">
        <v>337</v>
      </c>
      <c r="BP1968">
        <v>6</v>
      </c>
      <c r="BQ1968">
        <v>6</v>
      </c>
      <c r="BR1968">
        <v>6</v>
      </c>
      <c r="BS1968" s="1">
        <v>44228</v>
      </c>
      <c r="BT1968" s="1">
        <v>44530</v>
      </c>
      <c r="BU1968" s="1">
        <v>44228</v>
      </c>
      <c r="BV1968" s="1">
        <v>44530</v>
      </c>
      <c r="BW1968" t="s">
        <v>136</v>
      </c>
      <c r="BX1968">
        <v>35</v>
      </c>
      <c r="BY1968">
        <v>0</v>
      </c>
      <c r="BZ1968">
        <v>7</v>
      </c>
      <c r="CA1968">
        <v>7</v>
      </c>
      <c r="CB1968">
        <v>7</v>
      </c>
      <c r="CC1968">
        <v>7</v>
      </c>
      <c r="CD1968">
        <v>7</v>
      </c>
      <c r="CE1968">
        <v>0</v>
      </c>
      <c r="CF1968" t="str">
        <f>"8:00 AM"</f>
        <v>8:00 AM</v>
      </c>
      <c r="CG1968" t="str">
        <f>"4:00 PM"</f>
        <v>4:00 PM</v>
      </c>
      <c r="CH1968" s="5">
        <v>11.83</v>
      </c>
      <c r="CI1968" t="s">
        <v>146</v>
      </c>
      <c r="CL1968" t="s">
        <v>136</v>
      </c>
      <c r="CM1968" t="s">
        <v>147</v>
      </c>
      <c r="CN1968" t="s">
        <v>148</v>
      </c>
      <c r="CO1968" t="s">
        <v>338</v>
      </c>
      <c r="CP1968" t="s">
        <v>149</v>
      </c>
      <c r="CQ1968">
        <v>0</v>
      </c>
      <c r="CR1968">
        <v>0</v>
      </c>
      <c r="CS1968" t="s">
        <v>136</v>
      </c>
      <c r="CT1968" t="s">
        <v>136</v>
      </c>
      <c r="CU1968" t="s">
        <v>136</v>
      </c>
      <c r="CV1968" t="s">
        <v>136</v>
      </c>
      <c r="CW1968" t="s">
        <v>134</v>
      </c>
      <c r="CX1968">
        <v>40</v>
      </c>
      <c r="CY1968" t="s">
        <v>136</v>
      </c>
      <c r="CZ1968" t="s">
        <v>136</v>
      </c>
      <c r="DA1968" t="s">
        <v>136</v>
      </c>
      <c r="DB1968" t="s">
        <v>134</v>
      </c>
      <c r="DC1968" t="s">
        <v>134</v>
      </c>
      <c r="DD1968" t="s">
        <v>136</v>
      </c>
      <c r="DF1968" t="s">
        <v>149</v>
      </c>
      <c r="DG1968" t="s">
        <v>22499</v>
      </c>
      <c r="DH1968" t="s">
        <v>765</v>
      </c>
      <c r="DI1968" t="s">
        <v>246</v>
      </c>
      <c r="DJ1968" s="4">
        <v>70648</v>
      </c>
      <c r="DK1968" t="s">
        <v>2371</v>
      </c>
      <c r="DL1968" t="s">
        <v>136</v>
      </c>
      <c r="DM1968">
        <v>1</v>
      </c>
      <c r="DN1968" t="s">
        <v>22500</v>
      </c>
      <c r="DO1968" t="s">
        <v>765</v>
      </c>
      <c r="DP1968" t="s">
        <v>246</v>
      </c>
      <c r="DQ1968" t="str">
        <f>"70648"</f>
        <v>70648</v>
      </c>
      <c r="DR1968" t="s">
        <v>2371</v>
      </c>
      <c r="DS1968" t="s">
        <v>497</v>
      </c>
      <c r="DT1968">
        <v>1</v>
      </c>
      <c r="DU1968">
        <v>6</v>
      </c>
      <c r="DV1968" t="s">
        <v>134</v>
      </c>
      <c r="DW1968" t="s">
        <v>134</v>
      </c>
      <c r="DX1968" t="s">
        <v>134</v>
      </c>
      <c r="DY1968" t="s">
        <v>136</v>
      </c>
      <c r="DZ1968">
        <v>1</v>
      </c>
      <c r="EA1968" t="s">
        <v>136</v>
      </c>
      <c r="EC1968" s="5">
        <v>12.68</v>
      </c>
      <c r="ED1968" s="5">
        <v>55</v>
      </c>
      <c r="EE1968">
        <v>13375402565</v>
      </c>
      <c r="EF1968" t="s">
        <v>22497</v>
      </c>
      <c r="EG1968" t="s">
        <v>148</v>
      </c>
      <c r="EH1968">
        <v>0</v>
      </c>
    </row>
    <row r="1969" spans="1:138" ht="15" customHeight="1" x14ac:dyDescent="0.35">
      <c r="A1969" t="s">
        <v>8522</v>
      </c>
      <c r="B1969" t="s">
        <v>157</v>
      </c>
      <c r="C1969" s="1">
        <v>44158.644005208334</v>
      </c>
      <c r="D1969" s="1">
        <v>44183</v>
      </c>
      <c r="E1969" t="s">
        <v>133</v>
      </c>
      <c r="F1969" t="s">
        <v>136</v>
      </c>
      <c r="G1969" t="s">
        <v>135</v>
      </c>
      <c r="H1969" t="s">
        <v>136</v>
      </c>
      <c r="I1969" t="s">
        <v>8523</v>
      </c>
      <c r="K1969" t="s">
        <v>8524</v>
      </c>
      <c r="M1969" t="s">
        <v>1151</v>
      </c>
      <c r="N1969" t="s">
        <v>1128</v>
      </c>
      <c r="O1969" s="4">
        <v>58341</v>
      </c>
      <c r="P1969" t="s">
        <v>140</v>
      </c>
      <c r="R1969">
        <v>17013242935</v>
      </c>
      <c r="T1969">
        <v>111191</v>
      </c>
      <c r="U1969" t="s">
        <v>8525</v>
      </c>
      <c r="V1969" t="s">
        <v>8526</v>
      </c>
      <c r="X1969" t="s">
        <v>164</v>
      </c>
      <c r="Y1969" t="s">
        <v>8524</v>
      </c>
      <c r="AA1969" t="s">
        <v>1151</v>
      </c>
      <c r="AB1969" t="s">
        <v>1128</v>
      </c>
      <c r="AC1969" s="4">
        <v>58341</v>
      </c>
      <c r="AD1969" t="s">
        <v>140</v>
      </c>
      <c r="AF1969">
        <v>17013242935</v>
      </c>
      <c r="AH1969" t="s">
        <v>148</v>
      </c>
      <c r="AI1969" t="s">
        <v>168</v>
      </c>
      <c r="AJ1969" t="s">
        <v>456</v>
      </c>
      <c r="AK1969" t="s">
        <v>457</v>
      </c>
      <c r="AM1969" t="s">
        <v>458</v>
      </c>
      <c r="AO1969" t="s">
        <v>459</v>
      </c>
      <c r="AP1969" t="s">
        <v>460</v>
      </c>
      <c r="AQ1969" s="4">
        <v>73737</v>
      </c>
      <c r="AR1969" t="s">
        <v>140</v>
      </c>
      <c r="AT1969">
        <v>15802274747</v>
      </c>
      <c r="AV1969" t="s">
        <v>461</v>
      </c>
      <c r="AW1969" t="s">
        <v>462</v>
      </c>
      <c r="AZ1969" t="s">
        <v>288</v>
      </c>
      <c r="BA1969" t="s">
        <v>289</v>
      </c>
      <c r="BB1969" t="s">
        <v>136</v>
      </c>
      <c r="BC1969" t="s">
        <v>136</v>
      </c>
      <c r="BD1969" t="s">
        <v>148</v>
      </c>
      <c r="BE1969" t="s">
        <v>136</v>
      </c>
      <c r="BF1969" t="s">
        <v>136</v>
      </c>
      <c r="BG1969" t="s">
        <v>134</v>
      </c>
      <c r="BH1969" t="s">
        <v>136</v>
      </c>
      <c r="BN1969" t="s">
        <v>8527</v>
      </c>
      <c r="BO1969" t="s">
        <v>1043</v>
      </c>
      <c r="BP1969">
        <v>4</v>
      </c>
      <c r="BQ1969">
        <v>4</v>
      </c>
      <c r="BR1969">
        <v>4</v>
      </c>
      <c r="BS1969" s="1">
        <v>44228</v>
      </c>
      <c r="BT1969" s="1">
        <v>44530</v>
      </c>
      <c r="BU1969" s="1">
        <v>44228</v>
      </c>
      <c r="BV1969" s="1">
        <v>44530</v>
      </c>
      <c r="BW1969" t="s">
        <v>136</v>
      </c>
      <c r="BX1969">
        <v>48</v>
      </c>
      <c r="BY1969">
        <v>0</v>
      </c>
      <c r="BZ1969">
        <v>8</v>
      </c>
      <c r="CA1969">
        <v>8</v>
      </c>
      <c r="CB1969">
        <v>8</v>
      </c>
      <c r="CC1969">
        <v>8</v>
      </c>
      <c r="CD1969">
        <v>8</v>
      </c>
      <c r="CE1969">
        <v>8</v>
      </c>
      <c r="CF1969" t="str">
        <f>"8:00 AM"</f>
        <v>8:00 AM</v>
      </c>
      <c r="CG1969" t="str">
        <f>"5:00 PM"</f>
        <v>5:00 PM</v>
      </c>
      <c r="CH1969" s="5">
        <v>14.99</v>
      </c>
      <c r="CI1969" t="s">
        <v>146</v>
      </c>
      <c r="CL1969" t="s">
        <v>136</v>
      </c>
      <c r="CM1969" t="s">
        <v>312</v>
      </c>
      <c r="CN1969" t="s">
        <v>148</v>
      </c>
      <c r="CO1969" t="s">
        <v>465</v>
      </c>
      <c r="CP1969" t="s">
        <v>149</v>
      </c>
      <c r="CQ1969">
        <v>3</v>
      </c>
      <c r="CR1969">
        <v>0</v>
      </c>
      <c r="CS1969" t="s">
        <v>136</v>
      </c>
      <c r="CT1969" t="s">
        <v>134</v>
      </c>
      <c r="CU1969" t="s">
        <v>136</v>
      </c>
      <c r="CV1969" t="s">
        <v>134</v>
      </c>
      <c r="CW1969" t="s">
        <v>134</v>
      </c>
      <c r="CX1969">
        <v>75</v>
      </c>
      <c r="CY1969" t="s">
        <v>134</v>
      </c>
      <c r="CZ1969" t="s">
        <v>134</v>
      </c>
      <c r="DA1969" t="s">
        <v>134</v>
      </c>
      <c r="DB1969" t="s">
        <v>136</v>
      </c>
      <c r="DC1969" t="s">
        <v>134</v>
      </c>
      <c r="DD1969" t="s">
        <v>136</v>
      </c>
      <c r="DF1969" t="s">
        <v>466</v>
      </c>
      <c r="DG1969" t="s">
        <v>8528</v>
      </c>
      <c r="DH1969" t="s">
        <v>1151</v>
      </c>
      <c r="DI1969" t="s">
        <v>1128</v>
      </c>
      <c r="DJ1969" s="4">
        <v>58341</v>
      </c>
      <c r="DK1969" t="s">
        <v>4892</v>
      </c>
      <c r="DL1969" t="s">
        <v>136</v>
      </c>
      <c r="DM1969">
        <v>1</v>
      </c>
      <c r="DN1969" t="s">
        <v>8528</v>
      </c>
      <c r="DO1969" t="s">
        <v>1151</v>
      </c>
      <c r="DP1969" t="s">
        <v>1128</v>
      </c>
      <c r="DQ1969" t="str">
        <f>"58341"</f>
        <v>58341</v>
      </c>
      <c r="DR1969" t="s">
        <v>4892</v>
      </c>
      <c r="DS1969" t="s">
        <v>907</v>
      </c>
      <c r="DT1969">
        <v>1</v>
      </c>
      <c r="DU1969">
        <v>4</v>
      </c>
      <c r="DV1969" t="s">
        <v>134</v>
      </c>
      <c r="DW1969" t="s">
        <v>134</v>
      </c>
      <c r="DX1969" t="s">
        <v>134</v>
      </c>
      <c r="DY1969" t="s">
        <v>136</v>
      </c>
      <c r="DZ1969">
        <v>1</v>
      </c>
      <c r="EA1969" t="s">
        <v>136</v>
      </c>
      <c r="EC1969" s="5">
        <v>12.68</v>
      </c>
      <c r="ED1969" s="5">
        <v>55</v>
      </c>
      <c r="EE1969">
        <v>17013242935</v>
      </c>
      <c r="EF1969" t="s">
        <v>8529</v>
      </c>
      <c r="EG1969" t="s">
        <v>148</v>
      </c>
      <c r="EH1969">
        <v>0</v>
      </c>
    </row>
    <row r="1970" spans="1:138" ht="15" customHeight="1" x14ac:dyDescent="0.35">
      <c r="A1970" t="s">
        <v>23271</v>
      </c>
      <c r="B1970" t="s">
        <v>157</v>
      </c>
      <c r="C1970" s="1">
        <v>44154.923399884261</v>
      </c>
      <c r="D1970" s="1">
        <v>44183</v>
      </c>
      <c r="E1970" t="s">
        <v>133</v>
      </c>
      <c r="F1970" t="s">
        <v>136</v>
      </c>
      <c r="G1970" t="s">
        <v>135</v>
      </c>
      <c r="H1970" t="s">
        <v>136</v>
      </c>
      <c r="I1970" t="s">
        <v>23272</v>
      </c>
      <c r="K1970" t="s">
        <v>23273</v>
      </c>
      <c r="M1970" t="s">
        <v>23274</v>
      </c>
      <c r="N1970" t="s">
        <v>1128</v>
      </c>
      <c r="O1970" s="4">
        <v>58235</v>
      </c>
      <c r="P1970" t="s">
        <v>140</v>
      </c>
      <c r="R1970">
        <v>17018692446</v>
      </c>
      <c r="T1970">
        <v>1119</v>
      </c>
      <c r="U1970" t="s">
        <v>23275</v>
      </c>
      <c r="V1970" t="s">
        <v>347</v>
      </c>
      <c r="W1970" t="s">
        <v>3180</v>
      </c>
      <c r="X1970" t="s">
        <v>164</v>
      </c>
      <c r="Y1970" t="s">
        <v>23276</v>
      </c>
      <c r="AA1970" t="s">
        <v>23274</v>
      </c>
      <c r="AB1970" t="s">
        <v>1128</v>
      </c>
      <c r="AC1970" s="4">
        <v>58235</v>
      </c>
      <c r="AD1970" t="s">
        <v>140</v>
      </c>
      <c r="AF1970">
        <v>17018692446</v>
      </c>
      <c r="AH1970" t="s">
        <v>23277</v>
      </c>
      <c r="AI1970" t="s">
        <v>168</v>
      </c>
      <c r="AJ1970" t="s">
        <v>875</v>
      </c>
      <c r="AK1970" t="s">
        <v>876</v>
      </c>
      <c r="AL1970" t="s">
        <v>877</v>
      </c>
      <c r="AM1970" t="s">
        <v>878</v>
      </c>
      <c r="AO1970" t="s">
        <v>879</v>
      </c>
      <c r="AP1970" t="s">
        <v>870</v>
      </c>
      <c r="AQ1970" s="4">
        <v>56537</v>
      </c>
      <c r="AR1970" t="s">
        <v>140</v>
      </c>
      <c r="AS1970" t="s">
        <v>880</v>
      </c>
      <c r="AT1970">
        <v>12183215494</v>
      </c>
      <c r="AV1970" t="s">
        <v>881</v>
      </c>
      <c r="AW1970" t="s">
        <v>882</v>
      </c>
      <c r="AZ1970" t="s">
        <v>288</v>
      </c>
      <c r="BA1970" t="s">
        <v>289</v>
      </c>
      <c r="BB1970" t="s">
        <v>136</v>
      </c>
      <c r="BC1970" t="s">
        <v>136</v>
      </c>
      <c r="BD1970" t="s">
        <v>148</v>
      </c>
      <c r="BE1970" t="s">
        <v>136</v>
      </c>
      <c r="BF1970" t="s">
        <v>136</v>
      </c>
      <c r="BG1970" t="s">
        <v>134</v>
      </c>
      <c r="BH1970" t="s">
        <v>136</v>
      </c>
      <c r="BN1970" t="s">
        <v>23278</v>
      </c>
      <c r="BO1970" t="s">
        <v>883</v>
      </c>
      <c r="BP1970">
        <v>3</v>
      </c>
      <c r="BQ1970">
        <v>3</v>
      </c>
      <c r="BR1970">
        <v>3</v>
      </c>
      <c r="BS1970" s="1">
        <v>44228</v>
      </c>
      <c r="BT1970" s="1">
        <v>44531</v>
      </c>
      <c r="BU1970" s="1">
        <v>44228</v>
      </c>
      <c r="BV1970" s="1">
        <v>44531</v>
      </c>
      <c r="BW1970" t="s">
        <v>136</v>
      </c>
      <c r="BX1970">
        <v>40</v>
      </c>
      <c r="BY1970">
        <v>0</v>
      </c>
      <c r="BZ1970">
        <v>8</v>
      </c>
      <c r="CA1970">
        <v>8</v>
      </c>
      <c r="CB1970">
        <v>8</v>
      </c>
      <c r="CC1970">
        <v>8</v>
      </c>
      <c r="CD1970">
        <v>8</v>
      </c>
      <c r="CE1970">
        <v>0</v>
      </c>
      <c r="CF1970" t="str">
        <f>"8:00 AM"</f>
        <v>8:00 AM</v>
      </c>
      <c r="CG1970" t="str">
        <f>"5:00 PM"</f>
        <v>5:00 PM</v>
      </c>
      <c r="CH1970" s="5">
        <v>14.99</v>
      </c>
      <c r="CI1970" t="s">
        <v>146</v>
      </c>
      <c r="CJ1970">
        <v>0</v>
      </c>
      <c r="CK1970" t="s">
        <v>884</v>
      </c>
      <c r="CL1970" t="s">
        <v>136</v>
      </c>
      <c r="CM1970" t="s">
        <v>312</v>
      </c>
      <c r="CN1970" t="s">
        <v>148</v>
      </c>
      <c r="CO1970" s="2" t="s">
        <v>1130</v>
      </c>
      <c r="CP1970" t="s">
        <v>149</v>
      </c>
      <c r="CQ1970">
        <v>3</v>
      </c>
      <c r="CR1970">
        <v>0</v>
      </c>
      <c r="CS1970" t="s">
        <v>136</v>
      </c>
      <c r="CT1970" t="s">
        <v>134</v>
      </c>
      <c r="CU1970" t="s">
        <v>136</v>
      </c>
      <c r="CV1970" t="s">
        <v>136</v>
      </c>
      <c r="CW1970" t="s">
        <v>134</v>
      </c>
      <c r="CX1970">
        <v>60</v>
      </c>
      <c r="CY1970" t="s">
        <v>136</v>
      </c>
      <c r="CZ1970" t="s">
        <v>136</v>
      </c>
      <c r="DA1970" t="s">
        <v>136</v>
      </c>
      <c r="DB1970" t="s">
        <v>136</v>
      </c>
      <c r="DC1970" t="s">
        <v>136</v>
      </c>
      <c r="DD1970" t="s">
        <v>136</v>
      </c>
      <c r="DF1970" t="s">
        <v>1816</v>
      </c>
      <c r="DG1970" s="2" t="s">
        <v>23279</v>
      </c>
      <c r="DH1970" t="s">
        <v>23274</v>
      </c>
      <c r="DI1970" t="s">
        <v>1128</v>
      </c>
      <c r="DJ1970" s="4">
        <v>58235</v>
      </c>
      <c r="DK1970" t="s">
        <v>5422</v>
      </c>
      <c r="DL1970" t="s">
        <v>136</v>
      </c>
      <c r="DM1970">
        <v>1</v>
      </c>
      <c r="DN1970" s="2" t="s">
        <v>23280</v>
      </c>
      <c r="DO1970" t="s">
        <v>23274</v>
      </c>
      <c r="DP1970" t="s">
        <v>1128</v>
      </c>
      <c r="DQ1970" t="str">
        <f>"58235"</f>
        <v>58235</v>
      </c>
      <c r="DR1970" t="s">
        <v>5422</v>
      </c>
      <c r="DS1970" t="s">
        <v>23281</v>
      </c>
      <c r="DT1970">
        <v>3</v>
      </c>
      <c r="DU1970">
        <v>3</v>
      </c>
      <c r="DV1970" t="s">
        <v>134</v>
      </c>
      <c r="DW1970" t="s">
        <v>134</v>
      </c>
      <c r="DX1970" t="s">
        <v>134</v>
      </c>
      <c r="DY1970" t="s">
        <v>136</v>
      </c>
      <c r="DZ1970">
        <v>1</v>
      </c>
      <c r="EA1970" t="s">
        <v>136</v>
      </c>
      <c r="EC1970" s="5">
        <v>12.68</v>
      </c>
      <c r="ED1970" s="5">
        <v>55</v>
      </c>
      <c r="EE1970">
        <v>17018692446</v>
      </c>
      <c r="EF1970" t="s">
        <v>23282</v>
      </c>
      <c r="EG1970" t="s">
        <v>1132</v>
      </c>
      <c r="EH1970">
        <v>0</v>
      </c>
    </row>
    <row r="1971" spans="1:138" ht="15" customHeight="1" x14ac:dyDescent="0.35">
      <c r="A1971" t="s">
        <v>5232</v>
      </c>
      <c r="B1971" t="s">
        <v>157</v>
      </c>
      <c r="C1971" s="1">
        <v>44159.755841782404</v>
      </c>
      <c r="D1971" s="1">
        <v>44183</v>
      </c>
      <c r="E1971" t="s">
        <v>133</v>
      </c>
      <c r="F1971" t="s">
        <v>136</v>
      </c>
      <c r="G1971" t="s">
        <v>135</v>
      </c>
      <c r="H1971" t="s">
        <v>136</v>
      </c>
      <c r="I1971" t="s">
        <v>5233</v>
      </c>
      <c r="K1971" t="s">
        <v>5234</v>
      </c>
      <c r="M1971" t="s">
        <v>5235</v>
      </c>
      <c r="N1971" t="s">
        <v>1128</v>
      </c>
      <c r="O1971" s="4">
        <v>58737</v>
      </c>
      <c r="P1971" t="s">
        <v>140</v>
      </c>
      <c r="R1971">
        <v>17013398926</v>
      </c>
      <c r="T1971">
        <v>1119</v>
      </c>
      <c r="U1971" t="s">
        <v>5236</v>
      </c>
      <c r="V1971" t="s">
        <v>371</v>
      </c>
      <c r="X1971" t="s">
        <v>164</v>
      </c>
      <c r="Y1971" t="s">
        <v>5237</v>
      </c>
      <c r="AA1971" t="s">
        <v>5238</v>
      </c>
      <c r="AB1971" t="s">
        <v>1128</v>
      </c>
      <c r="AC1971" s="4">
        <v>58737</v>
      </c>
      <c r="AD1971" t="s">
        <v>140</v>
      </c>
      <c r="AF1971">
        <v>17013398926</v>
      </c>
      <c r="AH1971" t="s">
        <v>5239</v>
      </c>
      <c r="AI1971" t="s">
        <v>168</v>
      </c>
      <c r="AJ1971" t="s">
        <v>875</v>
      </c>
      <c r="AK1971" t="s">
        <v>876</v>
      </c>
      <c r="AL1971" t="s">
        <v>877</v>
      </c>
      <c r="AM1971" t="s">
        <v>878</v>
      </c>
      <c r="AO1971" t="s">
        <v>879</v>
      </c>
      <c r="AP1971" t="s">
        <v>870</v>
      </c>
      <c r="AQ1971" s="4">
        <v>56537</v>
      </c>
      <c r="AR1971" t="s">
        <v>140</v>
      </c>
      <c r="AS1971" t="s">
        <v>880</v>
      </c>
      <c r="AT1971">
        <v>12183215494</v>
      </c>
      <c r="AV1971" t="s">
        <v>881</v>
      </c>
      <c r="AW1971" t="s">
        <v>882</v>
      </c>
      <c r="AZ1971" t="s">
        <v>175</v>
      </c>
      <c r="BA1971" t="s">
        <v>176</v>
      </c>
      <c r="BB1971" t="s">
        <v>136</v>
      </c>
      <c r="BC1971" t="s">
        <v>136</v>
      </c>
      <c r="BD1971" t="s">
        <v>148</v>
      </c>
      <c r="BE1971" t="s">
        <v>136</v>
      </c>
      <c r="BF1971" t="s">
        <v>136</v>
      </c>
      <c r="BG1971" t="s">
        <v>134</v>
      </c>
      <c r="BH1971" t="s">
        <v>136</v>
      </c>
      <c r="BN1971" t="s">
        <v>5240</v>
      </c>
      <c r="BO1971" t="s">
        <v>734</v>
      </c>
      <c r="BP1971">
        <v>2</v>
      </c>
      <c r="BQ1971">
        <v>2</v>
      </c>
      <c r="BR1971">
        <v>2</v>
      </c>
      <c r="BS1971" s="1">
        <v>44228</v>
      </c>
      <c r="BT1971" s="1">
        <v>44531</v>
      </c>
      <c r="BU1971" s="1">
        <v>44228</v>
      </c>
      <c r="BV1971" s="1">
        <v>44531</v>
      </c>
      <c r="BW1971" t="s">
        <v>136</v>
      </c>
      <c r="BX1971">
        <v>40</v>
      </c>
      <c r="BY1971">
        <v>0</v>
      </c>
      <c r="BZ1971">
        <v>8</v>
      </c>
      <c r="CA1971">
        <v>8</v>
      </c>
      <c r="CB1971">
        <v>8</v>
      </c>
      <c r="CC1971">
        <v>8</v>
      </c>
      <c r="CD1971">
        <v>8</v>
      </c>
      <c r="CE1971">
        <v>0</v>
      </c>
      <c r="CF1971" t="str">
        <f>"8:00 AM"</f>
        <v>8:00 AM</v>
      </c>
      <c r="CG1971" t="str">
        <f>"5:00 PM"</f>
        <v>5:00 PM</v>
      </c>
      <c r="CH1971" s="5">
        <v>14.99</v>
      </c>
      <c r="CI1971" t="s">
        <v>146</v>
      </c>
      <c r="CJ1971">
        <v>0</v>
      </c>
      <c r="CK1971" t="s">
        <v>884</v>
      </c>
      <c r="CL1971" t="s">
        <v>136</v>
      </c>
      <c r="CM1971" t="s">
        <v>312</v>
      </c>
      <c r="CN1971" t="s">
        <v>148</v>
      </c>
      <c r="CO1971" s="2" t="s">
        <v>5241</v>
      </c>
      <c r="CP1971" t="s">
        <v>149</v>
      </c>
      <c r="CQ1971">
        <v>3</v>
      </c>
      <c r="CR1971">
        <v>0</v>
      </c>
      <c r="CS1971" t="s">
        <v>136</v>
      </c>
      <c r="CT1971" t="s">
        <v>134</v>
      </c>
      <c r="CU1971" t="s">
        <v>136</v>
      </c>
      <c r="CV1971" t="s">
        <v>136</v>
      </c>
      <c r="CW1971" t="s">
        <v>134</v>
      </c>
      <c r="CX1971">
        <v>60</v>
      </c>
      <c r="CY1971" t="s">
        <v>136</v>
      </c>
      <c r="CZ1971" t="s">
        <v>136</v>
      </c>
      <c r="DA1971" t="s">
        <v>136</v>
      </c>
      <c r="DB1971" t="s">
        <v>136</v>
      </c>
      <c r="DC1971" t="s">
        <v>136</v>
      </c>
      <c r="DD1971" t="s">
        <v>136</v>
      </c>
      <c r="DF1971" s="2" t="s">
        <v>5242</v>
      </c>
      <c r="DG1971" s="2" t="s">
        <v>5243</v>
      </c>
      <c r="DH1971" t="s">
        <v>5238</v>
      </c>
      <c r="DI1971" t="s">
        <v>1128</v>
      </c>
      <c r="DJ1971" s="4">
        <v>58737</v>
      </c>
      <c r="DK1971" t="s">
        <v>5244</v>
      </c>
      <c r="DL1971" t="s">
        <v>136</v>
      </c>
      <c r="DM1971">
        <v>1</v>
      </c>
      <c r="DN1971" s="2" t="s">
        <v>5245</v>
      </c>
      <c r="DO1971" t="s">
        <v>5238</v>
      </c>
      <c r="DP1971" t="s">
        <v>1128</v>
      </c>
      <c r="DQ1971" t="str">
        <f>"58737"</f>
        <v>58737</v>
      </c>
      <c r="DR1971" t="s">
        <v>5244</v>
      </c>
      <c r="DS1971" t="s">
        <v>5246</v>
      </c>
      <c r="DT1971">
        <v>2</v>
      </c>
      <c r="DU1971">
        <v>2</v>
      </c>
      <c r="DV1971" t="s">
        <v>134</v>
      </c>
      <c r="DW1971" t="s">
        <v>134</v>
      </c>
      <c r="DX1971" t="s">
        <v>134</v>
      </c>
      <c r="DY1971" t="s">
        <v>136</v>
      </c>
      <c r="DZ1971">
        <v>1</v>
      </c>
      <c r="EA1971" t="s">
        <v>136</v>
      </c>
      <c r="EC1971" s="5">
        <v>12.68</v>
      </c>
      <c r="ED1971" s="5">
        <v>55</v>
      </c>
      <c r="EE1971">
        <v>17013398926</v>
      </c>
      <c r="EF1971" t="s">
        <v>5239</v>
      </c>
      <c r="EG1971" t="s">
        <v>1819</v>
      </c>
      <c r="EH1971">
        <v>0</v>
      </c>
    </row>
    <row r="1972" spans="1:138" ht="15" customHeight="1" x14ac:dyDescent="0.35">
      <c r="A1972" t="s">
        <v>21302</v>
      </c>
      <c r="B1972" t="s">
        <v>157</v>
      </c>
      <c r="C1972" s="1">
        <v>44167.536321296298</v>
      </c>
      <c r="D1972" s="1">
        <v>44183</v>
      </c>
      <c r="E1972" t="s">
        <v>133</v>
      </c>
      <c r="F1972" t="s">
        <v>136</v>
      </c>
      <c r="G1972" t="s">
        <v>135</v>
      </c>
      <c r="H1972" t="s">
        <v>136</v>
      </c>
      <c r="I1972" t="s">
        <v>19635</v>
      </c>
      <c r="K1972" t="s">
        <v>19636</v>
      </c>
      <c r="M1972" t="s">
        <v>1975</v>
      </c>
      <c r="N1972" t="s">
        <v>246</v>
      </c>
      <c r="O1972" s="4">
        <v>71362</v>
      </c>
      <c r="P1972" t="s">
        <v>140</v>
      </c>
      <c r="R1972">
        <v>13184528994</v>
      </c>
      <c r="T1972">
        <v>11116</v>
      </c>
      <c r="U1972" t="s">
        <v>19637</v>
      </c>
      <c r="V1972" t="s">
        <v>1257</v>
      </c>
      <c r="W1972" t="s">
        <v>898</v>
      </c>
      <c r="X1972" t="s">
        <v>164</v>
      </c>
      <c r="Y1972" t="s">
        <v>19636</v>
      </c>
      <c r="AA1972" t="s">
        <v>1975</v>
      </c>
      <c r="AB1972" t="s">
        <v>246</v>
      </c>
      <c r="AC1972" s="4">
        <v>71362</v>
      </c>
      <c r="AD1972" t="s">
        <v>140</v>
      </c>
      <c r="AF1972">
        <v>13184528994</v>
      </c>
      <c r="AH1972" t="s">
        <v>19638</v>
      </c>
      <c r="AI1972" t="s">
        <v>168</v>
      </c>
      <c r="AJ1972" t="s">
        <v>1977</v>
      </c>
      <c r="AK1972" t="s">
        <v>1978</v>
      </c>
      <c r="AL1972" t="s">
        <v>1979</v>
      </c>
      <c r="AM1972" t="s">
        <v>1980</v>
      </c>
      <c r="AN1972" t="s">
        <v>1981</v>
      </c>
      <c r="AO1972" t="s">
        <v>1982</v>
      </c>
      <c r="AP1972" t="s">
        <v>246</v>
      </c>
      <c r="AQ1972" s="4">
        <v>70754</v>
      </c>
      <c r="AR1972" t="s">
        <v>140</v>
      </c>
      <c r="AT1972">
        <v>12256863033</v>
      </c>
      <c r="AV1972" t="s">
        <v>1983</v>
      </c>
      <c r="AW1972" t="s">
        <v>1984</v>
      </c>
      <c r="AZ1972" t="s">
        <v>334</v>
      </c>
      <c r="BA1972" t="s">
        <v>335</v>
      </c>
      <c r="BB1972" t="s">
        <v>136</v>
      </c>
      <c r="BC1972" t="s">
        <v>136</v>
      </c>
      <c r="BD1972" t="s">
        <v>148</v>
      </c>
      <c r="BE1972" t="s">
        <v>136</v>
      </c>
      <c r="BF1972" t="s">
        <v>136</v>
      </c>
      <c r="BG1972" t="s">
        <v>134</v>
      </c>
      <c r="BH1972" t="s">
        <v>136</v>
      </c>
      <c r="BN1972" t="s">
        <v>21303</v>
      </c>
      <c r="BO1972" t="s">
        <v>3652</v>
      </c>
      <c r="BP1972">
        <v>1</v>
      </c>
      <c r="BQ1972">
        <v>1</v>
      </c>
      <c r="BR1972">
        <v>1</v>
      </c>
      <c r="BS1972" s="1">
        <v>44228</v>
      </c>
      <c r="BT1972" s="1">
        <v>44515</v>
      </c>
      <c r="BU1972" s="1">
        <v>44228</v>
      </c>
      <c r="BV1972" s="1">
        <v>44515</v>
      </c>
      <c r="BW1972" t="s">
        <v>136</v>
      </c>
      <c r="BX1972">
        <v>35</v>
      </c>
      <c r="BY1972">
        <v>0</v>
      </c>
      <c r="BZ1972">
        <v>6</v>
      </c>
      <c r="CA1972">
        <v>6</v>
      </c>
      <c r="CB1972">
        <v>6</v>
      </c>
      <c r="CC1972">
        <v>6</v>
      </c>
      <c r="CD1972">
        <v>6</v>
      </c>
      <c r="CE1972">
        <v>5</v>
      </c>
      <c r="CF1972" t="str">
        <f>"7:00 AM"</f>
        <v>7:00 AM</v>
      </c>
      <c r="CG1972" t="str">
        <f>"1:00 PM"</f>
        <v>1:00 PM</v>
      </c>
      <c r="CH1972" s="5">
        <v>11.83</v>
      </c>
      <c r="CI1972" t="s">
        <v>146</v>
      </c>
      <c r="CJ1972">
        <v>0</v>
      </c>
      <c r="CK1972" t="s">
        <v>1985</v>
      </c>
      <c r="CL1972" t="s">
        <v>134</v>
      </c>
      <c r="CM1972" t="s">
        <v>147</v>
      </c>
      <c r="CN1972" t="s">
        <v>148</v>
      </c>
      <c r="CO1972" s="2" t="s">
        <v>1986</v>
      </c>
      <c r="CP1972" t="s">
        <v>149</v>
      </c>
      <c r="CQ1972">
        <v>0</v>
      </c>
      <c r="CR1972">
        <v>0</v>
      </c>
      <c r="CS1972" t="s">
        <v>136</v>
      </c>
      <c r="CT1972" t="s">
        <v>136</v>
      </c>
      <c r="CU1972" t="s">
        <v>136</v>
      </c>
      <c r="CV1972" t="s">
        <v>134</v>
      </c>
      <c r="CW1972" t="s">
        <v>134</v>
      </c>
      <c r="CX1972">
        <v>50</v>
      </c>
      <c r="CY1972" t="s">
        <v>134</v>
      </c>
      <c r="CZ1972" t="s">
        <v>136</v>
      </c>
      <c r="DA1972" t="s">
        <v>134</v>
      </c>
      <c r="DB1972" t="s">
        <v>134</v>
      </c>
      <c r="DC1972" t="s">
        <v>134</v>
      </c>
      <c r="DD1972" t="s">
        <v>136</v>
      </c>
      <c r="DF1972" t="s">
        <v>2346</v>
      </c>
      <c r="DG1972" t="s">
        <v>19636</v>
      </c>
      <c r="DH1972" t="s">
        <v>1975</v>
      </c>
      <c r="DI1972" t="s">
        <v>246</v>
      </c>
      <c r="DJ1972" s="4">
        <v>71362</v>
      </c>
      <c r="DK1972" t="s">
        <v>711</v>
      </c>
      <c r="DL1972" t="s">
        <v>134</v>
      </c>
      <c r="DM1972">
        <v>2</v>
      </c>
      <c r="DN1972" t="s">
        <v>13758</v>
      </c>
      <c r="DO1972" t="s">
        <v>2149</v>
      </c>
      <c r="DP1972" t="s">
        <v>246</v>
      </c>
      <c r="DQ1972" t="str">
        <f>"71325"</f>
        <v>71325</v>
      </c>
      <c r="DR1972" t="s">
        <v>2156</v>
      </c>
      <c r="DS1972" t="s">
        <v>497</v>
      </c>
      <c r="DT1972">
        <v>1</v>
      </c>
      <c r="DU1972">
        <v>4</v>
      </c>
      <c r="DV1972" t="s">
        <v>134</v>
      </c>
      <c r="DW1972" t="s">
        <v>134</v>
      </c>
      <c r="DX1972" t="s">
        <v>134</v>
      </c>
      <c r="DY1972" t="s">
        <v>136</v>
      </c>
      <c r="DZ1972">
        <v>1</v>
      </c>
      <c r="EA1972" t="s">
        <v>136</v>
      </c>
      <c r="EC1972" s="5">
        <v>12.68</v>
      </c>
      <c r="ED1972" s="5">
        <v>55</v>
      </c>
      <c r="EE1972">
        <v>13184528994</v>
      </c>
      <c r="EF1972" t="s">
        <v>19638</v>
      </c>
      <c r="EG1972" t="s">
        <v>7028</v>
      </c>
      <c r="EH1972">
        <v>4</v>
      </c>
    </row>
    <row r="1973" spans="1:138" ht="15" customHeight="1" x14ac:dyDescent="0.35">
      <c r="A1973" t="s">
        <v>14050</v>
      </c>
      <c r="B1973" t="s">
        <v>157</v>
      </c>
      <c r="C1973" s="1">
        <v>44159.561623611109</v>
      </c>
      <c r="D1973" s="1">
        <v>44183</v>
      </c>
      <c r="E1973" t="s">
        <v>133</v>
      </c>
      <c r="F1973" t="s">
        <v>136</v>
      </c>
      <c r="G1973" t="s">
        <v>135</v>
      </c>
      <c r="H1973" t="s">
        <v>136</v>
      </c>
      <c r="I1973" t="s">
        <v>14051</v>
      </c>
      <c r="K1973" t="s">
        <v>14052</v>
      </c>
      <c r="M1973" t="s">
        <v>14053</v>
      </c>
      <c r="N1973" t="s">
        <v>1128</v>
      </c>
      <c r="O1973" s="4">
        <v>58647</v>
      </c>
      <c r="P1973" t="s">
        <v>140</v>
      </c>
      <c r="R1973">
        <v>17015636013</v>
      </c>
      <c r="T1973">
        <v>11199</v>
      </c>
      <c r="U1973" t="s">
        <v>14054</v>
      </c>
      <c r="V1973" t="s">
        <v>4747</v>
      </c>
      <c r="X1973" t="s">
        <v>164</v>
      </c>
      <c r="Y1973" t="s">
        <v>14052</v>
      </c>
      <c r="AA1973" t="s">
        <v>14055</v>
      </c>
      <c r="AB1973" t="s">
        <v>1128</v>
      </c>
      <c r="AC1973" s="4">
        <v>58647</v>
      </c>
      <c r="AD1973" t="s">
        <v>140</v>
      </c>
      <c r="AF1973">
        <v>17015636013</v>
      </c>
      <c r="AH1973" t="s">
        <v>14056</v>
      </c>
      <c r="AI1973" t="s">
        <v>168</v>
      </c>
      <c r="AJ1973" t="s">
        <v>875</v>
      </c>
      <c r="AK1973" t="s">
        <v>876</v>
      </c>
      <c r="AL1973" t="s">
        <v>877</v>
      </c>
      <c r="AM1973" t="s">
        <v>878</v>
      </c>
      <c r="AO1973" t="s">
        <v>879</v>
      </c>
      <c r="AP1973" t="s">
        <v>870</v>
      </c>
      <c r="AQ1973" s="4">
        <v>56537</v>
      </c>
      <c r="AR1973" t="s">
        <v>140</v>
      </c>
      <c r="AS1973" t="s">
        <v>880</v>
      </c>
      <c r="AT1973">
        <v>12183215494</v>
      </c>
      <c r="AV1973" t="s">
        <v>881</v>
      </c>
      <c r="AW1973" t="s">
        <v>882</v>
      </c>
      <c r="AZ1973" t="s">
        <v>175</v>
      </c>
      <c r="BA1973" t="s">
        <v>176</v>
      </c>
      <c r="BB1973" t="s">
        <v>136</v>
      </c>
      <c r="BC1973" t="s">
        <v>136</v>
      </c>
      <c r="BD1973" t="s">
        <v>148</v>
      </c>
      <c r="BE1973" t="s">
        <v>136</v>
      </c>
      <c r="BF1973" t="s">
        <v>136</v>
      </c>
      <c r="BG1973" t="s">
        <v>134</v>
      </c>
      <c r="BH1973" t="s">
        <v>136</v>
      </c>
      <c r="BN1973" t="s">
        <v>14057</v>
      </c>
      <c r="BO1973" t="s">
        <v>883</v>
      </c>
      <c r="BP1973">
        <v>2</v>
      </c>
      <c r="BQ1973">
        <v>2</v>
      </c>
      <c r="BR1973">
        <v>2</v>
      </c>
      <c r="BS1973" s="1">
        <v>44228</v>
      </c>
      <c r="BT1973" s="1">
        <v>44531</v>
      </c>
      <c r="BU1973" s="1">
        <v>44228</v>
      </c>
      <c r="BV1973" s="1">
        <v>44531</v>
      </c>
      <c r="BW1973" t="s">
        <v>136</v>
      </c>
      <c r="BX1973">
        <v>48</v>
      </c>
      <c r="BY1973">
        <v>0</v>
      </c>
      <c r="BZ1973">
        <v>8</v>
      </c>
      <c r="CA1973">
        <v>8</v>
      </c>
      <c r="CB1973">
        <v>8</v>
      </c>
      <c r="CC1973">
        <v>8</v>
      </c>
      <c r="CD1973">
        <v>8</v>
      </c>
      <c r="CE1973">
        <v>8</v>
      </c>
      <c r="CF1973" t="str">
        <f>"8:00 AM"</f>
        <v>8:00 AM</v>
      </c>
      <c r="CG1973" t="str">
        <f>"5:00 PM"</f>
        <v>5:00 PM</v>
      </c>
      <c r="CH1973" s="5">
        <v>14.99</v>
      </c>
      <c r="CI1973" t="s">
        <v>146</v>
      </c>
      <c r="CJ1973">
        <v>0</v>
      </c>
      <c r="CK1973" t="s">
        <v>884</v>
      </c>
      <c r="CL1973" t="s">
        <v>136</v>
      </c>
      <c r="CM1973" t="s">
        <v>312</v>
      </c>
      <c r="CN1973" t="s">
        <v>148</v>
      </c>
      <c r="CO1973" s="2" t="s">
        <v>1130</v>
      </c>
      <c r="CP1973" t="s">
        <v>149</v>
      </c>
      <c r="CQ1973">
        <v>3</v>
      </c>
      <c r="CR1973">
        <v>0</v>
      </c>
      <c r="CS1973" t="s">
        <v>136</v>
      </c>
      <c r="CT1973" t="s">
        <v>134</v>
      </c>
      <c r="CU1973" t="s">
        <v>136</v>
      </c>
      <c r="CV1973" t="s">
        <v>136</v>
      </c>
      <c r="CW1973" t="s">
        <v>134</v>
      </c>
      <c r="CX1973">
        <v>60</v>
      </c>
      <c r="CY1973" t="s">
        <v>136</v>
      </c>
      <c r="CZ1973" t="s">
        <v>136</v>
      </c>
      <c r="DA1973" t="s">
        <v>136</v>
      </c>
      <c r="DB1973" t="s">
        <v>136</v>
      </c>
      <c r="DC1973" t="s">
        <v>136</v>
      </c>
      <c r="DD1973" t="s">
        <v>136</v>
      </c>
      <c r="DF1973" t="s">
        <v>14058</v>
      </c>
      <c r="DG1973" s="2" t="s">
        <v>14059</v>
      </c>
      <c r="DH1973" t="s">
        <v>14055</v>
      </c>
      <c r="DI1973" t="s">
        <v>1128</v>
      </c>
      <c r="DJ1973" s="4">
        <v>58647</v>
      </c>
      <c r="DK1973" t="s">
        <v>14060</v>
      </c>
      <c r="DL1973" t="s">
        <v>136</v>
      </c>
      <c r="DM1973">
        <v>1</v>
      </c>
      <c r="DN1973" s="2" t="s">
        <v>14061</v>
      </c>
      <c r="DO1973" t="s">
        <v>14055</v>
      </c>
      <c r="DP1973" t="s">
        <v>1128</v>
      </c>
      <c r="DQ1973" t="str">
        <f>"58647"</f>
        <v>58647</v>
      </c>
      <c r="DR1973" t="s">
        <v>14060</v>
      </c>
      <c r="DS1973" t="s">
        <v>8472</v>
      </c>
      <c r="DT1973">
        <v>2</v>
      </c>
      <c r="DU1973">
        <v>4</v>
      </c>
      <c r="DV1973" t="s">
        <v>134</v>
      </c>
      <c r="DW1973" t="s">
        <v>134</v>
      </c>
      <c r="DX1973" t="s">
        <v>134</v>
      </c>
      <c r="DY1973" t="s">
        <v>136</v>
      </c>
      <c r="DZ1973">
        <v>1</v>
      </c>
      <c r="EA1973" t="s">
        <v>136</v>
      </c>
      <c r="EC1973" s="5">
        <v>12.68</v>
      </c>
      <c r="ED1973" s="5">
        <v>55</v>
      </c>
      <c r="EE1973">
        <v>17015636013</v>
      </c>
      <c r="EF1973" t="s">
        <v>14056</v>
      </c>
      <c r="EG1973" t="s">
        <v>1132</v>
      </c>
      <c r="EH1973">
        <v>0</v>
      </c>
    </row>
    <row r="1974" spans="1:138" ht="15" customHeight="1" x14ac:dyDescent="0.35">
      <c r="A1974" t="s">
        <v>8972</v>
      </c>
      <c r="B1974" t="s">
        <v>157</v>
      </c>
      <c r="C1974" s="1">
        <v>44165.762105324073</v>
      </c>
      <c r="D1974" s="1">
        <v>44183</v>
      </c>
      <c r="E1974" t="s">
        <v>133</v>
      </c>
      <c r="F1974" t="s">
        <v>136</v>
      </c>
      <c r="G1974" t="s">
        <v>135</v>
      </c>
      <c r="H1974" t="s">
        <v>136</v>
      </c>
      <c r="I1974" t="s">
        <v>8973</v>
      </c>
      <c r="K1974" t="s">
        <v>8974</v>
      </c>
      <c r="M1974" t="s">
        <v>3078</v>
      </c>
      <c r="N1974" t="s">
        <v>246</v>
      </c>
      <c r="O1974" s="4">
        <v>71269</v>
      </c>
      <c r="P1974" t="s">
        <v>140</v>
      </c>
      <c r="R1974">
        <v>13187282585</v>
      </c>
      <c r="T1974">
        <v>111191</v>
      </c>
      <c r="U1974" t="s">
        <v>245</v>
      </c>
      <c r="V1974" t="s">
        <v>682</v>
      </c>
      <c r="X1974" t="s">
        <v>164</v>
      </c>
      <c r="Y1974" t="s">
        <v>8974</v>
      </c>
      <c r="AA1974" t="s">
        <v>3078</v>
      </c>
      <c r="AB1974" t="s">
        <v>246</v>
      </c>
      <c r="AC1974" s="4">
        <v>71269</v>
      </c>
      <c r="AD1974" t="s">
        <v>140</v>
      </c>
      <c r="AF1974">
        <v>13187282585</v>
      </c>
      <c r="AH1974" t="s">
        <v>8975</v>
      </c>
      <c r="AI1974" t="s">
        <v>168</v>
      </c>
      <c r="AJ1974" t="s">
        <v>725</v>
      </c>
      <c r="AK1974" t="s">
        <v>726</v>
      </c>
      <c r="AL1974" t="s">
        <v>727</v>
      </c>
      <c r="AM1974" t="s">
        <v>728</v>
      </c>
      <c r="AN1974" t="s">
        <v>729</v>
      </c>
      <c r="AO1974" t="s">
        <v>730</v>
      </c>
      <c r="AP1974" t="s">
        <v>720</v>
      </c>
      <c r="AQ1974" s="4">
        <v>38930</v>
      </c>
      <c r="AR1974" t="s">
        <v>140</v>
      </c>
      <c r="AT1974">
        <v>16623854219</v>
      </c>
      <c r="AV1974" t="s">
        <v>731</v>
      </c>
      <c r="AW1974" t="s">
        <v>732</v>
      </c>
      <c r="AZ1974" t="s">
        <v>288</v>
      </c>
      <c r="BA1974" t="s">
        <v>289</v>
      </c>
      <c r="BB1974" t="s">
        <v>136</v>
      </c>
      <c r="BC1974" t="s">
        <v>136</v>
      </c>
      <c r="BD1974" t="s">
        <v>148</v>
      </c>
      <c r="BE1974" t="s">
        <v>136</v>
      </c>
      <c r="BF1974" t="s">
        <v>136</v>
      </c>
      <c r="BG1974" t="s">
        <v>134</v>
      </c>
      <c r="BH1974" t="s">
        <v>136</v>
      </c>
      <c r="BN1974" t="s">
        <v>8976</v>
      </c>
      <c r="BO1974" t="s">
        <v>734</v>
      </c>
      <c r="BP1974">
        <v>6</v>
      </c>
      <c r="BQ1974">
        <v>6</v>
      </c>
      <c r="BR1974">
        <v>6</v>
      </c>
      <c r="BS1974" s="1">
        <v>44228</v>
      </c>
      <c r="BT1974" s="1">
        <v>44530</v>
      </c>
      <c r="BU1974" s="1">
        <v>44228</v>
      </c>
      <c r="BV1974" s="1">
        <v>44530</v>
      </c>
      <c r="BW1974" t="s">
        <v>136</v>
      </c>
      <c r="BX1974">
        <v>63</v>
      </c>
      <c r="BY1974">
        <v>0</v>
      </c>
      <c r="BZ1974">
        <v>10.5</v>
      </c>
      <c r="CA1974">
        <v>10.5</v>
      </c>
      <c r="CB1974">
        <v>10.5</v>
      </c>
      <c r="CC1974">
        <v>10.5</v>
      </c>
      <c r="CD1974">
        <v>10.5</v>
      </c>
      <c r="CE1974">
        <v>10.5</v>
      </c>
      <c r="CF1974" t="str">
        <f>"8:00 AM"</f>
        <v>8:00 AM</v>
      </c>
      <c r="CG1974" t="str">
        <f>"6:30 PM"</f>
        <v>6:30 PM</v>
      </c>
      <c r="CH1974" s="5">
        <v>11.83</v>
      </c>
      <c r="CI1974" t="s">
        <v>146</v>
      </c>
      <c r="CL1974" t="s">
        <v>134</v>
      </c>
      <c r="CM1974" t="s">
        <v>147</v>
      </c>
      <c r="CN1974" t="s">
        <v>148</v>
      </c>
      <c r="CO1974" t="s">
        <v>735</v>
      </c>
      <c r="CP1974" t="s">
        <v>149</v>
      </c>
      <c r="CQ1974">
        <v>3</v>
      </c>
      <c r="CR1974">
        <v>0</v>
      </c>
      <c r="CS1974" t="s">
        <v>136</v>
      </c>
      <c r="CT1974" t="s">
        <v>134</v>
      </c>
      <c r="CU1974" t="s">
        <v>136</v>
      </c>
      <c r="CV1974" t="s">
        <v>136</v>
      </c>
      <c r="CW1974" t="s">
        <v>136</v>
      </c>
      <c r="CY1974" t="s">
        <v>136</v>
      </c>
      <c r="CZ1974" t="s">
        <v>136</v>
      </c>
      <c r="DA1974" t="s">
        <v>136</v>
      </c>
      <c r="DB1974" t="s">
        <v>136</v>
      </c>
      <c r="DC1974" t="s">
        <v>136</v>
      </c>
      <c r="DD1974" t="s">
        <v>136</v>
      </c>
      <c r="DF1974" t="s">
        <v>8977</v>
      </c>
      <c r="DG1974" t="s">
        <v>8978</v>
      </c>
      <c r="DH1974" t="s">
        <v>3078</v>
      </c>
      <c r="DI1974" t="s">
        <v>246</v>
      </c>
      <c r="DJ1974" s="4">
        <v>71269</v>
      </c>
      <c r="DK1974" t="s">
        <v>1542</v>
      </c>
      <c r="DL1974" t="s">
        <v>136</v>
      </c>
      <c r="DM1974">
        <v>1</v>
      </c>
      <c r="DN1974" t="s">
        <v>8978</v>
      </c>
      <c r="DO1974" t="s">
        <v>3078</v>
      </c>
      <c r="DP1974" t="s">
        <v>246</v>
      </c>
      <c r="DQ1974" t="str">
        <f>"71269"</f>
        <v>71269</v>
      </c>
      <c r="DR1974" t="s">
        <v>1542</v>
      </c>
      <c r="DS1974" t="s">
        <v>739</v>
      </c>
      <c r="DT1974">
        <v>1</v>
      </c>
      <c r="DU1974">
        <v>6</v>
      </c>
      <c r="DV1974" t="s">
        <v>134</v>
      </c>
      <c r="DW1974" t="s">
        <v>134</v>
      </c>
      <c r="DX1974" t="s">
        <v>134</v>
      </c>
      <c r="DY1974" t="s">
        <v>134</v>
      </c>
      <c r="DZ1974">
        <v>3</v>
      </c>
      <c r="EA1974" t="s">
        <v>136</v>
      </c>
      <c r="EC1974" s="5">
        <v>12.68</v>
      </c>
      <c r="ED1974" s="5">
        <v>55</v>
      </c>
      <c r="EE1974">
        <v>13187282585</v>
      </c>
      <c r="EF1974" t="s">
        <v>8975</v>
      </c>
      <c r="EG1974" t="s">
        <v>148</v>
      </c>
      <c r="EH1974">
        <v>1</v>
      </c>
    </row>
    <row r="1975" spans="1:138" ht="15" customHeight="1" x14ac:dyDescent="0.35">
      <c r="A1975" t="s">
        <v>9121</v>
      </c>
      <c r="B1975" t="s">
        <v>157</v>
      </c>
      <c r="C1975" s="1">
        <v>44158.551278240739</v>
      </c>
      <c r="D1975" s="1">
        <v>44183</v>
      </c>
      <c r="E1975" t="s">
        <v>133</v>
      </c>
      <c r="F1975" t="s">
        <v>136</v>
      </c>
      <c r="G1975" t="s">
        <v>135</v>
      </c>
      <c r="H1975" t="s">
        <v>136</v>
      </c>
      <c r="I1975" t="s">
        <v>9122</v>
      </c>
      <c r="K1975" t="s">
        <v>9123</v>
      </c>
      <c r="M1975" t="s">
        <v>5998</v>
      </c>
      <c r="N1975" t="s">
        <v>720</v>
      </c>
      <c r="O1975" s="4">
        <v>38725</v>
      </c>
      <c r="P1975" t="s">
        <v>140</v>
      </c>
      <c r="R1975">
        <v>16623472337</v>
      </c>
      <c r="T1975">
        <v>1151</v>
      </c>
      <c r="U1975" t="s">
        <v>5540</v>
      </c>
      <c r="V1975" t="s">
        <v>9124</v>
      </c>
      <c r="X1975" t="s">
        <v>723</v>
      </c>
      <c r="Y1975" t="s">
        <v>9123</v>
      </c>
      <c r="AA1975" t="s">
        <v>5998</v>
      </c>
      <c r="AB1975" t="s">
        <v>720</v>
      </c>
      <c r="AC1975" s="4">
        <v>38725</v>
      </c>
      <c r="AD1975" t="s">
        <v>140</v>
      </c>
      <c r="AF1975">
        <v>16623472337</v>
      </c>
      <c r="AH1975" t="s">
        <v>9125</v>
      </c>
      <c r="AI1975" t="s">
        <v>168</v>
      </c>
      <c r="AJ1975" t="s">
        <v>725</v>
      </c>
      <c r="AK1975" t="s">
        <v>726</v>
      </c>
      <c r="AL1975" t="s">
        <v>727</v>
      </c>
      <c r="AM1975" t="s">
        <v>729</v>
      </c>
      <c r="AN1975" t="s">
        <v>7391</v>
      </c>
      <c r="AO1975" t="s">
        <v>730</v>
      </c>
      <c r="AP1975" t="s">
        <v>720</v>
      </c>
      <c r="AQ1975" s="4">
        <v>38930</v>
      </c>
      <c r="AR1975" t="s">
        <v>140</v>
      </c>
      <c r="AT1975">
        <v>16623854219</v>
      </c>
      <c r="AV1975" t="s">
        <v>731</v>
      </c>
      <c r="AW1975" t="s">
        <v>732</v>
      </c>
      <c r="AZ1975" t="s">
        <v>175</v>
      </c>
      <c r="BA1975" t="s">
        <v>176</v>
      </c>
      <c r="BB1975" t="s">
        <v>136</v>
      </c>
      <c r="BC1975" t="s">
        <v>136</v>
      </c>
      <c r="BD1975" t="s">
        <v>148</v>
      </c>
      <c r="BE1975" t="s">
        <v>136</v>
      </c>
      <c r="BF1975" t="s">
        <v>136</v>
      </c>
      <c r="BG1975" t="s">
        <v>134</v>
      </c>
      <c r="BH1975" t="s">
        <v>136</v>
      </c>
      <c r="BN1975" t="s">
        <v>9126</v>
      </c>
      <c r="BO1975" t="s">
        <v>734</v>
      </c>
      <c r="BP1975">
        <v>6</v>
      </c>
      <c r="BQ1975">
        <v>6</v>
      </c>
      <c r="BR1975">
        <v>6</v>
      </c>
      <c r="BS1975" s="1">
        <v>44228</v>
      </c>
      <c r="BT1975" s="1">
        <v>44530</v>
      </c>
      <c r="BU1975" s="1">
        <v>44228</v>
      </c>
      <c r="BV1975" s="1">
        <v>44530</v>
      </c>
      <c r="BW1975" t="s">
        <v>136</v>
      </c>
      <c r="BX1975">
        <v>63</v>
      </c>
      <c r="BY1975">
        <v>0</v>
      </c>
      <c r="BZ1975">
        <v>10.5</v>
      </c>
      <c r="CA1975">
        <v>10.5</v>
      </c>
      <c r="CB1975">
        <v>10.5</v>
      </c>
      <c r="CC1975">
        <v>10.5</v>
      </c>
      <c r="CD1975">
        <v>10.5</v>
      </c>
      <c r="CE1975">
        <v>10.5</v>
      </c>
      <c r="CF1975" t="str">
        <f>"8:00 AM"</f>
        <v>8:00 AM</v>
      </c>
      <c r="CG1975" t="str">
        <f>"6:30 PM"</f>
        <v>6:30 PM</v>
      </c>
      <c r="CH1975" s="5">
        <v>11.83</v>
      </c>
      <c r="CI1975" t="s">
        <v>146</v>
      </c>
      <c r="CL1975" t="s">
        <v>134</v>
      </c>
      <c r="CM1975" t="s">
        <v>312</v>
      </c>
      <c r="CN1975" t="s">
        <v>148</v>
      </c>
      <c r="CO1975" t="s">
        <v>735</v>
      </c>
      <c r="CP1975" t="s">
        <v>149</v>
      </c>
      <c r="CQ1975">
        <v>3</v>
      </c>
      <c r="CR1975">
        <v>0</v>
      </c>
      <c r="CS1975" t="s">
        <v>136</v>
      </c>
      <c r="CT1975" t="s">
        <v>134</v>
      </c>
      <c r="CU1975" t="s">
        <v>136</v>
      </c>
      <c r="CV1975" t="s">
        <v>136</v>
      </c>
      <c r="CW1975" t="s">
        <v>136</v>
      </c>
      <c r="CY1975" t="s">
        <v>136</v>
      </c>
      <c r="CZ1975" t="s">
        <v>136</v>
      </c>
      <c r="DA1975" t="s">
        <v>136</v>
      </c>
      <c r="DB1975" t="s">
        <v>136</v>
      </c>
      <c r="DC1975" t="s">
        <v>136</v>
      </c>
      <c r="DD1975" t="s">
        <v>136</v>
      </c>
      <c r="DF1975" t="s">
        <v>9127</v>
      </c>
      <c r="DG1975" t="s">
        <v>9123</v>
      </c>
      <c r="DH1975" t="s">
        <v>5998</v>
      </c>
      <c r="DI1975" t="s">
        <v>720</v>
      </c>
      <c r="DJ1975" s="4">
        <v>38725</v>
      </c>
      <c r="DK1975" t="s">
        <v>737</v>
      </c>
      <c r="DL1975" t="s">
        <v>136</v>
      </c>
      <c r="DM1975">
        <v>1</v>
      </c>
      <c r="DN1975" t="s">
        <v>9123</v>
      </c>
      <c r="DO1975" t="s">
        <v>5998</v>
      </c>
      <c r="DP1975" t="s">
        <v>720</v>
      </c>
      <c r="DQ1975" t="str">
        <f>"38725"</f>
        <v>38725</v>
      </c>
      <c r="DR1975" t="s">
        <v>737</v>
      </c>
      <c r="DS1975" t="s">
        <v>739</v>
      </c>
      <c r="DT1975">
        <v>1</v>
      </c>
      <c r="DU1975">
        <v>4</v>
      </c>
      <c r="DV1975" t="s">
        <v>134</v>
      </c>
      <c r="DW1975" t="s">
        <v>134</v>
      </c>
      <c r="DX1975" t="s">
        <v>134</v>
      </c>
      <c r="DY1975" t="s">
        <v>134</v>
      </c>
      <c r="DZ1975">
        <v>2</v>
      </c>
      <c r="EA1975" t="s">
        <v>136</v>
      </c>
      <c r="EC1975" s="5">
        <v>12.68</v>
      </c>
      <c r="ED1975" s="5">
        <v>55</v>
      </c>
      <c r="EE1975">
        <v>16623472337</v>
      </c>
      <c r="EF1975" t="s">
        <v>9125</v>
      </c>
      <c r="EG1975" t="s">
        <v>148</v>
      </c>
      <c r="EH1975">
        <v>1</v>
      </c>
    </row>
    <row r="1976" spans="1:138" ht="15" customHeight="1" x14ac:dyDescent="0.35">
      <c r="A1976" t="s">
        <v>8394</v>
      </c>
      <c r="B1976" t="s">
        <v>157</v>
      </c>
      <c r="C1976" s="1">
        <v>44167.450132291669</v>
      </c>
      <c r="D1976" s="1">
        <v>44183</v>
      </c>
      <c r="E1976" t="s">
        <v>133</v>
      </c>
      <c r="F1976" t="s">
        <v>134</v>
      </c>
      <c r="G1976" t="s">
        <v>135</v>
      </c>
      <c r="H1976" t="s">
        <v>136</v>
      </c>
      <c r="I1976" t="s">
        <v>8395</v>
      </c>
      <c r="J1976" t="s">
        <v>8395</v>
      </c>
      <c r="K1976" t="s">
        <v>8396</v>
      </c>
      <c r="M1976" t="s">
        <v>4086</v>
      </c>
      <c r="N1976" t="s">
        <v>161</v>
      </c>
      <c r="O1976" s="4">
        <v>31513</v>
      </c>
      <c r="P1976" t="s">
        <v>140</v>
      </c>
      <c r="R1976">
        <v>19122780949</v>
      </c>
      <c r="T1976">
        <v>11133</v>
      </c>
      <c r="U1976" t="s">
        <v>8397</v>
      </c>
      <c r="V1976" t="s">
        <v>8398</v>
      </c>
      <c r="W1976" t="s">
        <v>8399</v>
      </c>
      <c r="X1976" t="s">
        <v>164</v>
      </c>
      <c r="Y1976" t="s">
        <v>8400</v>
      </c>
      <c r="AA1976" t="s">
        <v>8401</v>
      </c>
      <c r="AB1976" t="s">
        <v>161</v>
      </c>
      <c r="AC1976" s="4">
        <v>31513</v>
      </c>
      <c r="AD1976" t="s">
        <v>140</v>
      </c>
      <c r="AF1976">
        <v>19122780949</v>
      </c>
      <c r="AH1976" t="s">
        <v>8402</v>
      </c>
      <c r="AI1976" t="s">
        <v>168</v>
      </c>
      <c r="AJ1976" t="s">
        <v>1118</v>
      </c>
      <c r="AK1976" t="s">
        <v>7112</v>
      </c>
      <c r="AM1976" t="s">
        <v>8403</v>
      </c>
      <c r="AO1976" t="s">
        <v>172</v>
      </c>
      <c r="AP1976" t="s">
        <v>161</v>
      </c>
      <c r="AQ1976" s="4">
        <v>31535</v>
      </c>
      <c r="AR1976" t="s">
        <v>140</v>
      </c>
      <c r="AS1976" t="s">
        <v>173</v>
      </c>
      <c r="AT1976">
        <v>19123816295</v>
      </c>
      <c r="AV1976" t="s">
        <v>8404</v>
      </c>
      <c r="AW1976" t="s">
        <v>8405</v>
      </c>
      <c r="AZ1976" t="s">
        <v>175</v>
      </c>
      <c r="BA1976" t="s">
        <v>176</v>
      </c>
      <c r="BB1976" t="s">
        <v>134</v>
      </c>
      <c r="BC1976" t="s">
        <v>134</v>
      </c>
      <c r="BD1976" t="s">
        <v>134</v>
      </c>
      <c r="BE1976" t="s">
        <v>134</v>
      </c>
      <c r="BF1976" t="s">
        <v>134</v>
      </c>
      <c r="BG1976" t="s">
        <v>134</v>
      </c>
      <c r="BH1976" t="s">
        <v>136</v>
      </c>
      <c r="BN1976" t="s">
        <v>8406</v>
      </c>
      <c r="BO1976" t="s">
        <v>1585</v>
      </c>
      <c r="BP1976">
        <v>50</v>
      </c>
      <c r="BQ1976">
        <v>50</v>
      </c>
      <c r="BR1976">
        <v>50</v>
      </c>
      <c r="BS1976" s="1">
        <v>44228</v>
      </c>
      <c r="BT1976" s="1">
        <v>44392</v>
      </c>
      <c r="BU1976" s="1">
        <v>44228</v>
      </c>
      <c r="BV1976" s="1">
        <v>44392</v>
      </c>
      <c r="BW1976" t="s">
        <v>136</v>
      </c>
      <c r="BX1976">
        <v>35</v>
      </c>
      <c r="BY1976">
        <v>0</v>
      </c>
      <c r="BZ1976">
        <v>6</v>
      </c>
      <c r="CA1976">
        <v>6</v>
      </c>
      <c r="CB1976">
        <v>6</v>
      </c>
      <c r="CC1976">
        <v>6</v>
      </c>
      <c r="CD1976">
        <v>6</v>
      </c>
      <c r="CE1976">
        <v>5</v>
      </c>
      <c r="CF1976" t="str">
        <f>"8:00 AM"</f>
        <v>8:00 AM</v>
      </c>
      <c r="CG1976" t="str">
        <f>"4:00 PM"</f>
        <v>4:00 PM</v>
      </c>
      <c r="CH1976" s="5">
        <v>11.71</v>
      </c>
      <c r="CI1976" t="s">
        <v>146</v>
      </c>
      <c r="CJ1976">
        <v>0.5</v>
      </c>
      <c r="CK1976" t="s">
        <v>8407</v>
      </c>
      <c r="CL1976" t="s">
        <v>136</v>
      </c>
      <c r="CM1976" t="s">
        <v>147</v>
      </c>
      <c r="CN1976" t="s">
        <v>148</v>
      </c>
      <c r="CO1976" t="s">
        <v>8408</v>
      </c>
      <c r="CP1976" t="s">
        <v>149</v>
      </c>
      <c r="CQ1976">
        <v>2</v>
      </c>
      <c r="CR1976">
        <v>0</v>
      </c>
      <c r="CS1976" t="s">
        <v>136</v>
      </c>
      <c r="CT1976" t="s">
        <v>136</v>
      </c>
      <c r="CU1976" t="s">
        <v>136</v>
      </c>
      <c r="CV1976" t="s">
        <v>136</v>
      </c>
      <c r="CW1976" t="s">
        <v>134</v>
      </c>
      <c r="CX1976">
        <v>52</v>
      </c>
      <c r="CY1976" t="s">
        <v>136</v>
      </c>
      <c r="CZ1976" t="s">
        <v>136</v>
      </c>
      <c r="DA1976" t="s">
        <v>136</v>
      </c>
      <c r="DB1976" t="s">
        <v>136</v>
      </c>
      <c r="DC1976" t="s">
        <v>136</v>
      </c>
      <c r="DD1976" t="s">
        <v>136</v>
      </c>
      <c r="DF1976" t="s">
        <v>149</v>
      </c>
      <c r="DG1976" t="s">
        <v>8409</v>
      </c>
      <c r="DH1976" t="s">
        <v>3477</v>
      </c>
      <c r="DI1976" t="s">
        <v>161</v>
      </c>
      <c r="DJ1976" s="4">
        <v>31554</v>
      </c>
      <c r="DK1976" t="s">
        <v>3476</v>
      </c>
      <c r="DL1976" t="s">
        <v>134</v>
      </c>
      <c r="DM1976">
        <v>8</v>
      </c>
      <c r="DN1976" t="s">
        <v>8410</v>
      </c>
      <c r="DO1976" t="s">
        <v>4086</v>
      </c>
      <c r="DP1976" t="s">
        <v>161</v>
      </c>
      <c r="DQ1976" t="str">
        <f>"31513"</f>
        <v>31513</v>
      </c>
      <c r="DR1976" t="s">
        <v>4106</v>
      </c>
      <c r="DS1976" t="s">
        <v>8411</v>
      </c>
      <c r="DT1976">
        <v>1</v>
      </c>
      <c r="DU1976">
        <v>52</v>
      </c>
      <c r="DV1976" t="s">
        <v>134</v>
      </c>
      <c r="DW1976" t="s">
        <v>134</v>
      </c>
      <c r="DX1976" t="s">
        <v>134</v>
      </c>
      <c r="DY1976" t="s">
        <v>136</v>
      </c>
      <c r="DZ1976">
        <v>1</v>
      </c>
      <c r="EA1976" t="s">
        <v>136</v>
      </c>
      <c r="EC1976" s="5">
        <v>12.68</v>
      </c>
      <c r="ED1976" s="5">
        <v>55</v>
      </c>
      <c r="EE1976">
        <v>19122780949</v>
      </c>
      <c r="EF1976" t="s">
        <v>8402</v>
      </c>
      <c r="EG1976" t="s">
        <v>148</v>
      </c>
      <c r="EH1976">
        <v>0</v>
      </c>
    </row>
    <row r="1977" spans="1:138" ht="15" customHeight="1" x14ac:dyDescent="0.35">
      <c r="A1977" t="s">
        <v>6979</v>
      </c>
      <c r="B1977" t="s">
        <v>157</v>
      </c>
      <c r="C1977" s="1">
        <v>44158.49006527778</v>
      </c>
      <c r="D1977" s="1">
        <v>44183</v>
      </c>
      <c r="E1977" t="s">
        <v>133</v>
      </c>
      <c r="F1977" t="s">
        <v>136</v>
      </c>
      <c r="G1977" t="s">
        <v>135</v>
      </c>
      <c r="H1977" t="s">
        <v>136</v>
      </c>
      <c r="I1977" t="s">
        <v>6980</v>
      </c>
      <c r="K1977" t="s">
        <v>6981</v>
      </c>
      <c r="L1977" t="s">
        <v>6982</v>
      </c>
      <c r="M1977" t="s">
        <v>1857</v>
      </c>
      <c r="N1977" t="s">
        <v>925</v>
      </c>
      <c r="O1977" s="4">
        <v>83327</v>
      </c>
      <c r="P1977" t="s">
        <v>140</v>
      </c>
      <c r="R1977">
        <v>12087642624</v>
      </c>
      <c r="T1977">
        <v>111</v>
      </c>
      <c r="U1977" t="s">
        <v>6983</v>
      </c>
      <c r="V1977" t="s">
        <v>2533</v>
      </c>
      <c r="W1977" t="s">
        <v>229</v>
      </c>
      <c r="X1977" t="s">
        <v>3547</v>
      </c>
      <c r="Y1977" t="s">
        <v>6984</v>
      </c>
      <c r="Z1977" t="s">
        <v>6982</v>
      </c>
      <c r="AA1977" t="s">
        <v>1857</v>
      </c>
      <c r="AB1977" t="s">
        <v>925</v>
      </c>
      <c r="AC1977" s="4">
        <v>83327</v>
      </c>
      <c r="AD1977" t="s">
        <v>140</v>
      </c>
      <c r="AF1977">
        <v>12087642624</v>
      </c>
      <c r="AH1977" t="s">
        <v>6985</v>
      </c>
      <c r="AI1977" t="s">
        <v>168</v>
      </c>
      <c r="AJ1977" t="s">
        <v>930</v>
      </c>
      <c r="AK1977" t="s">
        <v>931</v>
      </c>
      <c r="AL1977" t="s">
        <v>932</v>
      </c>
      <c r="AM1977" t="s">
        <v>933</v>
      </c>
      <c r="AO1977" t="s">
        <v>934</v>
      </c>
      <c r="AP1977" t="s">
        <v>925</v>
      </c>
      <c r="AQ1977" s="4">
        <v>83336</v>
      </c>
      <c r="AR1977" t="s">
        <v>140</v>
      </c>
      <c r="AT1977">
        <v>12084369737</v>
      </c>
      <c r="AV1977" t="s">
        <v>935</v>
      </c>
      <c r="AW1977" t="s">
        <v>936</v>
      </c>
      <c r="AZ1977" t="s">
        <v>175</v>
      </c>
      <c r="BA1977" t="s">
        <v>176</v>
      </c>
      <c r="BB1977" t="s">
        <v>136</v>
      </c>
      <c r="BC1977" t="s">
        <v>136</v>
      </c>
      <c r="BD1977" t="s">
        <v>148</v>
      </c>
      <c r="BE1977" t="s">
        <v>136</v>
      </c>
      <c r="BF1977" t="s">
        <v>136</v>
      </c>
      <c r="BG1977" t="s">
        <v>134</v>
      </c>
      <c r="BH1977" t="s">
        <v>136</v>
      </c>
      <c r="BI1977" t="s">
        <v>937</v>
      </c>
      <c r="BJ1977" t="s">
        <v>938</v>
      </c>
      <c r="BK1977" t="s">
        <v>939</v>
      </c>
      <c r="BL1977" t="s">
        <v>940</v>
      </c>
      <c r="BM1977" t="s">
        <v>941</v>
      </c>
      <c r="BN1977" t="s">
        <v>6986</v>
      </c>
      <c r="BO1977" t="s">
        <v>1035</v>
      </c>
      <c r="BP1977">
        <v>2</v>
      </c>
      <c r="BQ1977">
        <v>2</v>
      </c>
      <c r="BR1977">
        <v>2</v>
      </c>
      <c r="BS1977" s="1">
        <v>44228</v>
      </c>
      <c r="BT1977" s="1">
        <v>44530</v>
      </c>
      <c r="BU1977" s="1">
        <v>44228</v>
      </c>
      <c r="BV1977" s="1">
        <v>44530</v>
      </c>
      <c r="BW1977" t="s">
        <v>136</v>
      </c>
      <c r="BX1977">
        <v>48</v>
      </c>
      <c r="BY1977">
        <v>0</v>
      </c>
      <c r="BZ1977">
        <v>8</v>
      </c>
      <c r="CA1977">
        <v>8</v>
      </c>
      <c r="CB1977">
        <v>8</v>
      </c>
      <c r="CC1977">
        <v>8</v>
      </c>
      <c r="CD1977">
        <v>8</v>
      </c>
      <c r="CE1977">
        <v>8</v>
      </c>
      <c r="CF1977" t="str">
        <f>"7:00 AM"</f>
        <v>7:00 AM</v>
      </c>
      <c r="CG1977" t="str">
        <f>"4:00 PM"</f>
        <v>4:00 PM</v>
      </c>
      <c r="CH1977" s="5">
        <v>13.62</v>
      </c>
      <c r="CI1977" t="s">
        <v>146</v>
      </c>
      <c r="CJ1977">
        <v>0</v>
      </c>
      <c r="CK1977" t="s">
        <v>944</v>
      </c>
      <c r="CL1977" t="s">
        <v>136</v>
      </c>
      <c r="CM1977" t="s">
        <v>354</v>
      </c>
      <c r="CN1977" t="s">
        <v>599</v>
      </c>
      <c r="CO1977" t="s">
        <v>946</v>
      </c>
      <c r="CP1977" t="s">
        <v>149</v>
      </c>
      <c r="CQ1977">
        <v>0</v>
      </c>
      <c r="CR1977">
        <v>0</v>
      </c>
      <c r="CS1977" t="s">
        <v>134</v>
      </c>
      <c r="CT1977" t="s">
        <v>136</v>
      </c>
      <c r="CU1977" t="s">
        <v>136</v>
      </c>
      <c r="CV1977" t="s">
        <v>136</v>
      </c>
      <c r="CW1977" t="s">
        <v>134</v>
      </c>
      <c r="CX1977">
        <v>100</v>
      </c>
      <c r="CY1977" t="s">
        <v>134</v>
      </c>
      <c r="CZ1977" t="s">
        <v>136</v>
      </c>
      <c r="DA1977" t="s">
        <v>134</v>
      </c>
      <c r="DB1977" t="s">
        <v>134</v>
      </c>
      <c r="DC1977" t="s">
        <v>136</v>
      </c>
      <c r="DD1977" t="s">
        <v>136</v>
      </c>
      <c r="DF1977" t="s">
        <v>6987</v>
      </c>
      <c r="DG1977" t="s">
        <v>6988</v>
      </c>
      <c r="DH1977" t="s">
        <v>1857</v>
      </c>
      <c r="DI1977" t="s">
        <v>925</v>
      </c>
      <c r="DJ1977" s="4">
        <v>83327</v>
      </c>
      <c r="DK1977" t="s">
        <v>6989</v>
      </c>
      <c r="DL1977" t="s">
        <v>134</v>
      </c>
      <c r="DM1977">
        <v>2</v>
      </c>
      <c r="DN1977" t="s">
        <v>6990</v>
      </c>
      <c r="DO1977" t="s">
        <v>1857</v>
      </c>
      <c r="DP1977" t="s">
        <v>925</v>
      </c>
      <c r="DQ1977" t="str">
        <f>"Fairfield"</f>
        <v>Fairfield</v>
      </c>
      <c r="DR1977" t="s">
        <v>6989</v>
      </c>
      <c r="DS1977" t="s">
        <v>3955</v>
      </c>
      <c r="DT1977">
        <v>1</v>
      </c>
      <c r="DU1977">
        <v>3</v>
      </c>
      <c r="DV1977" t="s">
        <v>136</v>
      </c>
      <c r="DW1977" t="s">
        <v>136</v>
      </c>
      <c r="DX1977" t="s">
        <v>134</v>
      </c>
      <c r="DY1977" t="s">
        <v>134</v>
      </c>
      <c r="DZ1977">
        <v>2</v>
      </c>
      <c r="EA1977" t="s">
        <v>134</v>
      </c>
      <c r="EB1977" s="5">
        <v>12.68</v>
      </c>
      <c r="EC1977" s="5">
        <v>12.68</v>
      </c>
      <c r="ED1977" s="5">
        <v>55</v>
      </c>
      <c r="EE1977" t="s">
        <v>148</v>
      </c>
      <c r="EF1977" t="s">
        <v>953</v>
      </c>
      <c r="EG1977" t="s">
        <v>954</v>
      </c>
      <c r="EH1977">
        <v>0</v>
      </c>
    </row>
    <row r="1978" spans="1:138" ht="15" customHeight="1" x14ac:dyDescent="0.35">
      <c r="A1978" t="s">
        <v>24310</v>
      </c>
      <c r="B1978" t="s">
        <v>157</v>
      </c>
      <c r="C1978" s="1">
        <v>44159.581137152774</v>
      </c>
      <c r="D1978" s="1">
        <v>44183</v>
      </c>
      <c r="E1978" t="s">
        <v>133</v>
      </c>
      <c r="F1978" t="s">
        <v>136</v>
      </c>
      <c r="G1978" t="s">
        <v>135</v>
      </c>
      <c r="H1978" t="s">
        <v>136</v>
      </c>
      <c r="I1978" t="s">
        <v>24311</v>
      </c>
      <c r="K1978" t="s">
        <v>24312</v>
      </c>
      <c r="M1978" t="s">
        <v>24313</v>
      </c>
      <c r="N1978" t="s">
        <v>1128</v>
      </c>
      <c r="O1978" s="4">
        <v>58353</v>
      </c>
      <c r="P1978" t="s">
        <v>140</v>
      </c>
      <c r="R1978">
        <v>17014715054</v>
      </c>
      <c r="T1978">
        <v>11291</v>
      </c>
      <c r="U1978" t="s">
        <v>17578</v>
      </c>
      <c r="V1978" t="s">
        <v>5169</v>
      </c>
      <c r="W1978" t="s">
        <v>148</v>
      </c>
      <c r="X1978" t="s">
        <v>164</v>
      </c>
      <c r="Y1978" t="s">
        <v>24312</v>
      </c>
      <c r="AA1978" t="s">
        <v>24313</v>
      </c>
      <c r="AB1978" t="s">
        <v>1128</v>
      </c>
      <c r="AC1978" s="4">
        <v>58353</v>
      </c>
      <c r="AD1978" t="s">
        <v>140</v>
      </c>
      <c r="AF1978">
        <v>17014715054</v>
      </c>
      <c r="AH1978" t="s">
        <v>24314</v>
      </c>
      <c r="AI1978" t="s">
        <v>168</v>
      </c>
      <c r="AJ1978" t="s">
        <v>1941</v>
      </c>
      <c r="AK1978" t="s">
        <v>1942</v>
      </c>
      <c r="AL1978" t="s">
        <v>1943</v>
      </c>
      <c r="AM1978" t="s">
        <v>1944</v>
      </c>
      <c r="AN1978" t="s">
        <v>1945</v>
      </c>
      <c r="AO1978" t="s">
        <v>1946</v>
      </c>
      <c r="AP1978" t="s">
        <v>374</v>
      </c>
      <c r="AQ1978" s="4">
        <v>78266</v>
      </c>
      <c r="AR1978" t="s">
        <v>140</v>
      </c>
      <c r="AT1978">
        <v>18305844555</v>
      </c>
      <c r="AV1978" t="s">
        <v>1947</v>
      </c>
      <c r="AW1978" t="s">
        <v>1948</v>
      </c>
      <c r="AZ1978" t="s">
        <v>334</v>
      </c>
      <c r="BA1978" t="s">
        <v>335</v>
      </c>
      <c r="BB1978" t="s">
        <v>136</v>
      </c>
      <c r="BC1978" t="s">
        <v>136</v>
      </c>
      <c r="BD1978" t="s">
        <v>148</v>
      </c>
      <c r="BE1978" t="s">
        <v>136</v>
      </c>
      <c r="BF1978" t="s">
        <v>136</v>
      </c>
      <c r="BG1978" t="s">
        <v>134</v>
      </c>
      <c r="BH1978" t="s">
        <v>136</v>
      </c>
      <c r="BN1978" t="s">
        <v>24315</v>
      </c>
      <c r="BO1978" t="s">
        <v>7737</v>
      </c>
      <c r="BP1978">
        <v>15</v>
      </c>
      <c r="BQ1978">
        <v>15</v>
      </c>
      <c r="BR1978">
        <v>15</v>
      </c>
      <c r="BS1978" s="1">
        <v>44213</v>
      </c>
      <c r="BT1978" s="1">
        <v>44515</v>
      </c>
      <c r="BU1978" s="1">
        <v>44213</v>
      </c>
      <c r="BV1978" s="1">
        <v>44515</v>
      </c>
      <c r="BW1978" t="s">
        <v>136</v>
      </c>
      <c r="BX1978">
        <v>40</v>
      </c>
      <c r="BY1978">
        <v>0</v>
      </c>
      <c r="BZ1978">
        <v>8</v>
      </c>
      <c r="CA1978">
        <v>8</v>
      </c>
      <c r="CB1978">
        <v>8</v>
      </c>
      <c r="CC1978">
        <v>8</v>
      </c>
      <c r="CD1978">
        <v>8</v>
      </c>
      <c r="CE1978">
        <v>0</v>
      </c>
      <c r="CF1978" t="str">
        <f>"8:00 AM"</f>
        <v>8:00 AM</v>
      </c>
      <c r="CG1978" t="str">
        <f>"5:00 PM"</f>
        <v>5:00 PM</v>
      </c>
      <c r="CH1978" s="5">
        <v>14.99</v>
      </c>
      <c r="CI1978" t="s">
        <v>146</v>
      </c>
      <c r="CJ1978">
        <v>0</v>
      </c>
      <c r="CK1978" t="s">
        <v>148</v>
      </c>
      <c r="CL1978" t="s">
        <v>136</v>
      </c>
      <c r="CM1978" t="s">
        <v>312</v>
      </c>
      <c r="CN1978" t="s">
        <v>148</v>
      </c>
      <c r="CO1978" s="2" t="s">
        <v>1949</v>
      </c>
      <c r="CP1978" t="s">
        <v>149</v>
      </c>
      <c r="CQ1978">
        <v>3</v>
      </c>
      <c r="CR1978">
        <v>0</v>
      </c>
      <c r="CS1978" t="s">
        <v>136</v>
      </c>
      <c r="CT1978" t="s">
        <v>136</v>
      </c>
      <c r="CU1978" t="s">
        <v>136</v>
      </c>
      <c r="CV1978" t="s">
        <v>136</v>
      </c>
      <c r="CW1978" t="s">
        <v>134</v>
      </c>
      <c r="CX1978">
        <v>50</v>
      </c>
      <c r="CY1978" t="s">
        <v>136</v>
      </c>
      <c r="CZ1978" t="s">
        <v>136</v>
      </c>
      <c r="DA1978" t="s">
        <v>136</v>
      </c>
      <c r="DB1978" t="s">
        <v>136</v>
      </c>
      <c r="DC1978" t="s">
        <v>136</v>
      </c>
      <c r="DD1978" t="s">
        <v>136</v>
      </c>
      <c r="DF1978" t="s">
        <v>24316</v>
      </c>
      <c r="DG1978" t="s">
        <v>24317</v>
      </c>
      <c r="DH1978" t="s">
        <v>24313</v>
      </c>
      <c r="DI1978" t="s">
        <v>1128</v>
      </c>
      <c r="DJ1978" s="4">
        <v>58353</v>
      </c>
      <c r="DK1978" t="s">
        <v>2910</v>
      </c>
      <c r="DL1978" t="s">
        <v>136</v>
      </c>
      <c r="DM1978">
        <v>1</v>
      </c>
      <c r="DN1978" t="s">
        <v>24318</v>
      </c>
      <c r="DO1978" t="s">
        <v>24319</v>
      </c>
      <c r="DP1978" t="s">
        <v>1128</v>
      </c>
      <c r="DQ1978" t="str">
        <f>"58317"</f>
        <v>58317</v>
      </c>
      <c r="DR1978" t="s">
        <v>1817</v>
      </c>
      <c r="DS1978" t="s">
        <v>9501</v>
      </c>
      <c r="DT1978">
        <v>1</v>
      </c>
      <c r="DU1978">
        <v>6</v>
      </c>
      <c r="DV1978" t="s">
        <v>134</v>
      </c>
      <c r="DW1978" t="s">
        <v>134</v>
      </c>
      <c r="DX1978" t="s">
        <v>134</v>
      </c>
      <c r="DY1978" t="s">
        <v>134</v>
      </c>
      <c r="DZ1978">
        <v>2</v>
      </c>
      <c r="EA1978" t="s">
        <v>136</v>
      </c>
      <c r="EC1978" s="5">
        <v>12.68</v>
      </c>
      <c r="ED1978" s="5">
        <v>55</v>
      </c>
      <c r="EE1978">
        <v>17014715054</v>
      </c>
      <c r="EF1978" t="s">
        <v>24314</v>
      </c>
      <c r="EG1978" t="s">
        <v>1132</v>
      </c>
      <c r="EH1978">
        <v>0</v>
      </c>
    </row>
    <row r="1979" spans="1:138" ht="15" customHeight="1" x14ac:dyDescent="0.35">
      <c r="A1979" t="s">
        <v>23906</v>
      </c>
      <c r="B1979" t="s">
        <v>833</v>
      </c>
      <c r="C1979" s="1">
        <v>44169.849982638887</v>
      </c>
      <c r="D1979" s="1">
        <v>44183</v>
      </c>
      <c r="E1979" t="s">
        <v>133</v>
      </c>
      <c r="F1979" t="s">
        <v>136</v>
      </c>
      <c r="G1979" t="s">
        <v>135</v>
      </c>
      <c r="H1979" t="s">
        <v>136</v>
      </c>
      <c r="I1979" t="s">
        <v>23907</v>
      </c>
      <c r="K1979" t="s">
        <v>23908</v>
      </c>
      <c r="M1979" t="s">
        <v>761</v>
      </c>
      <c r="N1979" t="s">
        <v>744</v>
      </c>
      <c r="O1979" s="4">
        <v>40383</v>
      </c>
      <c r="P1979" t="s">
        <v>140</v>
      </c>
      <c r="R1979">
        <v>18598737300</v>
      </c>
      <c r="T1979">
        <v>115210</v>
      </c>
      <c r="U1979" t="s">
        <v>23909</v>
      </c>
      <c r="V1979" t="s">
        <v>23910</v>
      </c>
      <c r="X1979" t="s">
        <v>3484</v>
      </c>
      <c r="Y1979" t="s">
        <v>23908</v>
      </c>
      <c r="AA1979" t="s">
        <v>23911</v>
      </c>
      <c r="AB1979" t="s">
        <v>744</v>
      </c>
      <c r="AC1979" s="4">
        <v>40383</v>
      </c>
      <c r="AD1979" t="s">
        <v>140</v>
      </c>
      <c r="AF1979">
        <v>18598737300</v>
      </c>
      <c r="AH1979" t="s">
        <v>23912</v>
      </c>
      <c r="AI1979" t="s">
        <v>226</v>
      </c>
      <c r="AJ1979" t="s">
        <v>2295</v>
      </c>
      <c r="AK1979" t="s">
        <v>682</v>
      </c>
      <c r="AL1979" t="s">
        <v>1536</v>
      </c>
      <c r="AM1979" t="s">
        <v>6853</v>
      </c>
      <c r="AN1979" t="s">
        <v>23913</v>
      </c>
      <c r="AO1979" t="s">
        <v>5749</v>
      </c>
      <c r="AP1979" t="s">
        <v>1358</v>
      </c>
      <c r="AQ1979" s="4">
        <v>80222</v>
      </c>
      <c r="AR1979" t="s">
        <v>140</v>
      </c>
      <c r="AT1979">
        <v>13037646802</v>
      </c>
      <c r="AV1979" t="s">
        <v>6854</v>
      </c>
      <c r="AW1979" t="s">
        <v>6855</v>
      </c>
      <c r="AX1979" t="s">
        <v>277</v>
      </c>
      <c r="AY1979" t="s">
        <v>6856</v>
      </c>
      <c r="AZ1979" t="s">
        <v>334</v>
      </c>
      <c r="BA1979" t="s">
        <v>335</v>
      </c>
      <c r="BB1979" t="s">
        <v>136</v>
      </c>
      <c r="BC1979" t="s">
        <v>136</v>
      </c>
      <c r="BD1979" t="s">
        <v>148</v>
      </c>
      <c r="BE1979" t="s">
        <v>136</v>
      </c>
      <c r="BF1979" t="s">
        <v>136</v>
      </c>
      <c r="BG1979" t="s">
        <v>134</v>
      </c>
      <c r="BH1979" t="s">
        <v>136</v>
      </c>
      <c r="BI1979" t="s">
        <v>6857</v>
      </c>
      <c r="BJ1979" t="s">
        <v>6858</v>
      </c>
      <c r="BL1979" t="s">
        <v>6855</v>
      </c>
      <c r="BM1979" t="s">
        <v>6859</v>
      </c>
      <c r="BN1979" t="s">
        <v>23914</v>
      </c>
      <c r="BO1979" t="s">
        <v>23915</v>
      </c>
      <c r="BP1979">
        <v>14</v>
      </c>
      <c r="BQ1979">
        <v>14</v>
      </c>
      <c r="BR1979">
        <v>13</v>
      </c>
      <c r="BS1979" s="1">
        <v>44228</v>
      </c>
      <c r="BT1979" s="1">
        <v>44530</v>
      </c>
      <c r="BU1979" s="1">
        <v>44228</v>
      </c>
      <c r="BV1979" s="1">
        <v>44530</v>
      </c>
      <c r="BW1979" t="s">
        <v>136</v>
      </c>
      <c r="BX1979">
        <v>48</v>
      </c>
      <c r="BY1979">
        <v>0</v>
      </c>
      <c r="BZ1979">
        <v>8</v>
      </c>
      <c r="CA1979">
        <v>8</v>
      </c>
      <c r="CB1979">
        <v>8</v>
      </c>
      <c r="CC1979">
        <v>8</v>
      </c>
      <c r="CD1979">
        <v>8</v>
      </c>
      <c r="CE1979">
        <v>8</v>
      </c>
      <c r="CF1979" t="str">
        <f>"6:30 AM"</f>
        <v>6:30 AM</v>
      </c>
      <c r="CG1979" t="str">
        <f>"4:00 PM"</f>
        <v>4:00 PM</v>
      </c>
      <c r="CH1979" s="5">
        <v>12.4</v>
      </c>
      <c r="CI1979" t="s">
        <v>146</v>
      </c>
      <c r="CL1979" t="s">
        <v>136</v>
      </c>
      <c r="CM1979" t="s">
        <v>147</v>
      </c>
      <c r="CN1979" t="s">
        <v>148</v>
      </c>
      <c r="CO1979" t="s">
        <v>23916</v>
      </c>
      <c r="CP1979" t="s">
        <v>149</v>
      </c>
      <c r="CQ1979">
        <v>3</v>
      </c>
      <c r="CR1979">
        <v>0</v>
      </c>
      <c r="CS1979" t="s">
        <v>136</v>
      </c>
      <c r="CT1979" t="s">
        <v>136</v>
      </c>
      <c r="CU1979" t="s">
        <v>134</v>
      </c>
      <c r="CV1979" t="s">
        <v>136</v>
      </c>
      <c r="CW1979" t="s">
        <v>134</v>
      </c>
      <c r="CX1979">
        <v>50</v>
      </c>
      <c r="CY1979" t="s">
        <v>136</v>
      </c>
      <c r="CZ1979" t="s">
        <v>136</v>
      </c>
      <c r="DA1979" t="s">
        <v>136</v>
      </c>
      <c r="DB1979" t="s">
        <v>136</v>
      </c>
      <c r="DC1979" t="s">
        <v>136</v>
      </c>
      <c r="DD1979" t="s">
        <v>136</v>
      </c>
      <c r="DF1979" s="2" t="s">
        <v>23917</v>
      </c>
      <c r="DG1979" t="s">
        <v>23908</v>
      </c>
      <c r="DH1979" t="s">
        <v>761</v>
      </c>
      <c r="DI1979" t="s">
        <v>744</v>
      </c>
      <c r="DJ1979" s="4">
        <v>40383</v>
      </c>
      <c r="DK1979" t="s">
        <v>762</v>
      </c>
      <c r="DL1979" t="s">
        <v>136</v>
      </c>
      <c r="DM1979">
        <v>1</v>
      </c>
      <c r="DN1979" t="s">
        <v>23918</v>
      </c>
      <c r="DO1979" t="s">
        <v>761</v>
      </c>
      <c r="DP1979" t="s">
        <v>744</v>
      </c>
      <c r="DQ1979" t="str">
        <f>"40383"</f>
        <v>40383</v>
      </c>
      <c r="DR1979" t="s">
        <v>762</v>
      </c>
      <c r="DS1979" t="s">
        <v>23919</v>
      </c>
      <c r="DT1979">
        <v>5</v>
      </c>
      <c r="DU1979">
        <v>20</v>
      </c>
      <c r="DV1979" t="s">
        <v>134</v>
      </c>
      <c r="DW1979" t="s">
        <v>134</v>
      </c>
      <c r="DX1979" t="s">
        <v>134</v>
      </c>
      <c r="DY1979" t="s">
        <v>136</v>
      </c>
      <c r="DZ1979">
        <v>1</v>
      </c>
      <c r="EA1979" t="s">
        <v>136</v>
      </c>
      <c r="EC1979" s="5">
        <v>12.68</v>
      </c>
      <c r="ED1979" s="5">
        <v>55</v>
      </c>
      <c r="EE1979">
        <v>18598737300</v>
      </c>
      <c r="EF1979" t="s">
        <v>23912</v>
      </c>
      <c r="EG1979" t="s">
        <v>148</v>
      </c>
      <c r="EH1979">
        <v>0</v>
      </c>
    </row>
    <row r="1980" spans="1:138" ht="15" customHeight="1" x14ac:dyDescent="0.35">
      <c r="A1980" t="s">
        <v>21645</v>
      </c>
      <c r="B1980" t="s">
        <v>157</v>
      </c>
      <c r="C1980" s="1">
        <v>44155.736785300927</v>
      </c>
      <c r="D1980" s="1">
        <v>44183</v>
      </c>
      <c r="E1980" t="s">
        <v>133</v>
      </c>
      <c r="F1980" t="s">
        <v>136</v>
      </c>
      <c r="G1980" t="s">
        <v>135</v>
      </c>
      <c r="H1980" t="s">
        <v>136</v>
      </c>
      <c r="I1980" t="s">
        <v>2611</v>
      </c>
      <c r="K1980" t="s">
        <v>2612</v>
      </c>
      <c r="L1980" t="s">
        <v>148</v>
      </c>
      <c r="M1980" t="s">
        <v>2613</v>
      </c>
      <c r="N1980" t="s">
        <v>960</v>
      </c>
      <c r="O1980" s="4">
        <v>36089</v>
      </c>
      <c r="P1980" t="s">
        <v>140</v>
      </c>
      <c r="R1980">
        <v>13347380039</v>
      </c>
      <c r="T1980">
        <v>4249</v>
      </c>
      <c r="U1980" t="s">
        <v>21646</v>
      </c>
      <c r="V1980" t="s">
        <v>21647</v>
      </c>
      <c r="X1980" t="s">
        <v>2616</v>
      </c>
      <c r="Y1980" t="s">
        <v>21648</v>
      </c>
      <c r="AA1980" t="s">
        <v>4235</v>
      </c>
      <c r="AB1980" t="s">
        <v>1041</v>
      </c>
      <c r="AC1980" s="4">
        <v>65018</v>
      </c>
      <c r="AD1980" t="s">
        <v>140</v>
      </c>
      <c r="AE1980" t="s">
        <v>841</v>
      </c>
      <c r="AF1980">
        <v>15737963531</v>
      </c>
      <c r="AH1980" t="s">
        <v>21649</v>
      </c>
      <c r="AI1980" t="s">
        <v>168</v>
      </c>
      <c r="AJ1980" t="s">
        <v>2151</v>
      </c>
      <c r="AK1980" t="s">
        <v>2152</v>
      </c>
      <c r="AL1980" t="s">
        <v>509</v>
      </c>
      <c r="AM1980" t="s">
        <v>846</v>
      </c>
      <c r="AO1980" t="s">
        <v>847</v>
      </c>
      <c r="AP1980" t="s">
        <v>161</v>
      </c>
      <c r="AQ1980" s="4">
        <v>31636</v>
      </c>
      <c r="AR1980" t="s">
        <v>140</v>
      </c>
      <c r="AT1980">
        <v>12295596879</v>
      </c>
      <c r="AV1980" t="s">
        <v>2153</v>
      </c>
      <c r="AW1980" t="s">
        <v>849</v>
      </c>
      <c r="AZ1980" t="s">
        <v>175</v>
      </c>
      <c r="BA1980" t="s">
        <v>176</v>
      </c>
      <c r="BB1980" t="s">
        <v>136</v>
      </c>
      <c r="BC1980" t="s">
        <v>136</v>
      </c>
      <c r="BD1980" t="s">
        <v>148</v>
      </c>
      <c r="BE1980" t="s">
        <v>136</v>
      </c>
      <c r="BF1980" t="s">
        <v>136</v>
      </c>
      <c r="BG1980" t="s">
        <v>134</v>
      </c>
      <c r="BH1980" t="s">
        <v>136</v>
      </c>
      <c r="BI1980" t="s">
        <v>2509</v>
      </c>
      <c r="BJ1980" t="s">
        <v>2510</v>
      </c>
      <c r="BL1980" t="s">
        <v>849</v>
      </c>
      <c r="BM1980" t="s">
        <v>2153</v>
      </c>
      <c r="BN1980" t="s">
        <v>21650</v>
      </c>
      <c r="BO1980" t="s">
        <v>2620</v>
      </c>
      <c r="BP1980">
        <v>31</v>
      </c>
      <c r="BQ1980">
        <v>25</v>
      </c>
      <c r="BR1980">
        <v>25</v>
      </c>
      <c r="BS1980" s="1">
        <v>44229</v>
      </c>
      <c r="BT1980" s="1">
        <v>44379</v>
      </c>
      <c r="BU1980" s="1">
        <v>44229</v>
      </c>
      <c r="BV1980" s="1">
        <v>44379</v>
      </c>
      <c r="BW1980" t="s">
        <v>136</v>
      </c>
      <c r="BX1980">
        <v>41</v>
      </c>
      <c r="BY1980">
        <v>0</v>
      </c>
      <c r="BZ1980">
        <v>7.5</v>
      </c>
      <c r="CA1980">
        <v>7.5</v>
      </c>
      <c r="CB1980">
        <v>7.5</v>
      </c>
      <c r="CC1980">
        <v>7.5</v>
      </c>
      <c r="CD1980">
        <v>7.5</v>
      </c>
      <c r="CE1980">
        <v>3.5</v>
      </c>
      <c r="CF1980" t="str">
        <f>"7:30 AM"</f>
        <v>7:30 AM</v>
      </c>
      <c r="CG1980" t="str">
        <f>"3:45 PM"</f>
        <v>3:45 PM</v>
      </c>
      <c r="CH1980" s="5">
        <v>14.58</v>
      </c>
      <c r="CI1980" t="s">
        <v>146</v>
      </c>
      <c r="CL1980" t="s">
        <v>136</v>
      </c>
      <c r="CM1980" t="s">
        <v>147</v>
      </c>
      <c r="CN1980" t="s">
        <v>148</v>
      </c>
      <c r="CO1980" t="s">
        <v>854</v>
      </c>
      <c r="CP1980" t="s">
        <v>149</v>
      </c>
      <c r="CQ1980">
        <v>3</v>
      </c>
      <c r="CR1980">
        <v>0</v>
      </c>
      <c r="CS1980" t="s">
        <v>136</v>
      </c>
      <c r="CT1980" t="s">
        <v>136</v>
      </c>
      <c r="CU1980" t="s">
        <v>136</v>
      </c>
      <c r="CV1980" t="s">
        <v>134</v>
      </c>
      <c r="CW1980" t="s">
        <v>134</v>
      </c>
      <c r="CX1980">
        <v>50</v>
      </c>
      <c r="CY1980" t="s">
        <v>134</v>
      </c>
      <c r="CZ1980" t="s">
        <v>134</v>
      </c>
      <c r="DA1980" t="s">
        <v>136</v>
      </c>
      <c r="DB1980" t="s">
        <v>134</v>
      </c>
      <c r="DC1980" t="s">
        <v>134</v>
      </c>
      <c r="DD1980" t="s">
        <v>136</v>
      </c>
      <c r="DF1980" t="s">
        <v>21651</v>
      </c>
      <c r="DG1980" t="s">
        <v>21648</v>
      </c>
      <c r="DH1980" t="s">
        <v>4235</v>
      </c>
      <c r="DI1980" t="s">
        <v>1041</v>
      </c>
      <c r="DJ1980" s="4">
        <v>65018</v>
      </c>
      <c r="DK1980" t="s">
        <v>21652</v>
      </c>
      <c r="DL1980" t="s">
        <v>136</v>
      </c>
      <c r="DM1980">
        <v>1</v>
      </c>
      <c r="DN1980" t="s">
        <v>21653</v>
      </c>
      <c r="DO1980" t="s">
        <v>4235</v>
      </c>
      <c r="DP1980" t="s">
        <v>1041</v>
      </c>
      <c r="DQ1980" t="str">
        <f>"65018"</f>
        <v>65018</v>
      </c>
      <c r="DR1980" t="s">
        <v>21652</v>
      </c>
      <c r="DS1980" t="s">
        <v>5287</v>
      </c>
      <c r="DT1980">
        <v>3</v>
      </c>
      <c r="DU1980">
        <v>22</v>
      </c>
      <c r="DV1980" t="s">
        <v>134</v>
      </c>
      <c r="DW1980" t="s">
        <v>134</v>
      </c>
      <c r="DX1980" t="s">
        <v>134</v>
      </c>
      <c r="DY1980" t="s">
        <v>134</v>
      </c>
      <c r="DZ1980">
        <v>2</v>
      </c>
      <c r="EA1980" t="s">
        <v>134</v>
      </c>
      <c r="EB1980" s="5">
        <v>12.68</v>
      </c>
      <c r="EC1980" s="5">
        <v>12.68</v>
      </c>
      <c r="ED1980" s="5">
        <v>55</v>
      </c>
      <c r="EE1980">
        <v>15733536550</v>
      </c>
      <c r="EF1980" t="s">
        <v>21649</v>
      </c>
      <c r="EG1980" t="s">
        <v>2816</v>
      </c>
      <c r="EH1980">
        <v>0</v>
      </c>
    </row>
    <row r="1981" spans="1:138" ht="15" customHeight="1" x14ac:dyDescent="0.35">
      <c r="A1981" t="s">
        <v>26981</v>
      </c>
      <c r="B1981" t="s">
        <v>157</v>
      </c>
      <c r="C1981" s="1">
        <v>44155.570301388892</v>
      </c>
      <c r="D1981" s="1">
        <v>44183</v>
      </c>
      <c r="E1981" t="s">
        <v>133</v>
      </c>
      <c r="F1981" t="s">
        <v>136</v>
      </c>
      <c r="G1981" t="s">
        <v>135</v>
      </c>
      <c r="H1981" t="s">
        <v>136</v>
      </c>
      <c r="I1981" t="s">
        <v>26982</v>
      </c>
      <c r="K1981" t="s">
        <v>26983</v>
      </c>
      <c r="L1981" t="s">
        <v>26984</v>
      </c>
      <c r="M1981" t="s">
        <v>26985</v>
      </c>
      <c r="N1981" t="s">
        <v>1041</v>
      </c>
      <c r="O1981" s="4">
        <v>64861</v>
      </c>
      <c r="P1981" t="s">
        <v>140</v>
      </c>
      <c r="R1981">
        <v>16087577881</v>
      </c>
      <c r="T1981">
        <v>112390</v>
      </c>
      <c r="U1981" t="s">
        <v>10499</v>
      </c>
      <c r="V1981" t="s">
        <v>1653</v>
      </c>
      <c r="W1981" t="s">
        <v>1536</v>
      </c>
      <c r="X1981" t="s">
        <v>1323</v>
      </c>
      <c r="Y1981" t="s">
        <v>26986</v>
      </c>
      <c r="Z1981" t="s">
        <v>155</v>
      </c>
      <c r="AA1981" t="s">
        <v>4739</v>
      </c>
      <c r="AB1981" t="s">
        <v>2818</v>
      </c>
      <c r="AC1981" s="4">
        <v>53546</v>
      </c>
      <c r="AD1981" t="s">
        <v>140</v>
      </c>
      <c r="AF1981">
        <v>16087577881</v>
      </c>
      <c r="AH1981" t="s">
        <v>155</v>
      </c>
      <c r="AI1981" t="s">
        <v>168</v>
      </c>
      <c r="AJ1981" t="s">
        <v>281</v>
      </c>
      <c r="AK1981" t="s">
        <v>282</v>
      </c>
      <c r="AL1981" t="s">
        <v>250</v>
      </c>
      <c r="AM1981" t="s">
        <v>283</v>
      </c>
      <c r="AN1981" t="s">
        <v>284</v>
      </c>
      <c r="AO1981" t="s">
        <v>285</v>
      </c>
      <c r="AP1981" t="s">
        <v>221</v>
      </c>
      <c r="AQ1981" s="4">
        <v>37862</v>
      </c>
      <c r="AR1981" t="s">
        <v>140</v>
      </c>
      <c r="AT1981">
        <v>18653663731</v>
      </c>
      <c r="AV1981" t="s">
        <v>1107</v>
      </c>
      <c r="AW1981" t="s">
        <v>287</v>
      </c>
      <c r="AZ1981" t="s">
        <v>334</v>
      </c>
      <c r="BA1981" t="s">
        <v>335</v>
      </c>
      <c r="BB1981" t="s">
        <v>136</v>
      </c>
      <c r="BC1981" t="s">
        <v>136</v>
      </c>
      <c r="BD1981" t="s">
        <v>148</v>
      </c>
      <c r="BE1981" t="s">
        <v>136</v>
      </c>
      <c r="BF1981" t="s">
        <v>136</v>
      </c>
      <c r="BG1981" t="s">
        <v>134</v>
      </c>
      <c r="BH1981" t="s">
        <v>136</v>
      </c>
      <c r="BN1981" t="s">
        <v>26987</v>
      </c>
      <c r="BO1981" t="s">
        <v>26988</v>
      </c>
      <c r="BP1981">
        <v>6</v>
      </c>
      <c r="BQ1981">
        <v>6</v>
      </c>
      <c r="BR1981">
        <v>6</v>
      </c>
      <c r="BS1981" s="1">
        <v>44228</v>
      </c>
      <c r="BT1981" s="1">
        <v>44438</v>
      </c>
      <c r="BU1981" s="1">
        <v>44228</v>
      </c>
      <c r="BV1981" s="1">
        <v>44438</v>
      </c>
      <c r="BW1981" t="s">
        <v>136</v>
      </c>
      <c r="BX1981">
        <v>40</v>
      </c>
      <c r="BY1981">
        <v>0</v>
      </c>
      <c r="BZ1981">
        <v>8</v>
      </c>
      <c r="CA1981">
        <v>8</v>
      </c>
      <c r="CB1981">
        <v>8</v>
      </c>
      <c r="CC1981">
        <v>8</v>
      </c>
      <c r="CD1981">
        <v>8</v>
      </c>
      <c r="CE1981">
        <v>0</v>
      </c>
      <c r="CF1981" t="str">
        <f>"8:00 AM"</f>
        <v>8:00 AM</v>
      </c>
      <c r="CG1981" t="str">
        <f>"5:00 PM"</f>
        <v>5:00 PM</v>
      </c>
      <c r="CH1981" s="5">
        <v>14.58</v>
      </c>
      <c r="CI1981" t="s">
        <v>146</v>
      </c>
      <c r="CL1981" t="s">
        <v>134</v>
      </c>
      <c r="CM1981" t="s">
        <v>312</v>
      </c>
      <c r="CN1981" t="s">
        <v>148</v>
      </c>
      <c r="CO1981" t="s">
        <v>2012</v>
      </c>
      <c r="CP1981" t="s">
        <v>545</v>
      </c>
      <c r="CQ1981">
        <v>3</v>
      </c>
      <c r="CR1981">
        <v>0</v>
      </c>
      <c r="CS1981" t="s">
        <v>136</v>
      </c>
      <c r="CT1981" t="s">
        <v>136</v>
      </c>
      <c r="CU1981" t="s">
        <v>136</v>
      </c>
      <c r="CV1981" t="s">
        <v>136</v>
      </c>
      <c r="CW1981" t="s">
        <v>134</v>
      </c>
      <c r="CX1981">
        <v>50</v>
      </c>
      <c r="CY1981" t="s">
        <v>136</v>
      </c>
      <c r="CZ1981" t="s">
        <v>136</v>
      </c>
      <c r="DA1981" t="s">
        <v>134</v>
      </c>
      <c r="DB1981" t="s">
        <v>134</v>
      </c>
      <c r="DC1981" t="s">
        <v>134</v>
      </c>
      <c r="DD1981" t="s">
        <v>136</v>
      </c>
      <c r="DF1981" t="s">
        <v>26989</v>
      </c>
      <c r="DG1981" t="s">
        <v>26984</v>
      </c>
      <c r="DH1981" t="s">
        <v>26985</v>
      </c>
      <c r="DI1981" t="s">
        <v>1041</v>
      </c>
      <c r="DJ1981" s="4">
        <v>64861</v>
      </c>
      <c r="DK1981" t="s">
        <v>20816</v>
      </c>
      <c r="DL1981" t="s">
        <v>136</v>
      </c>
      <c r="DM1981">
        <v>1</v>
      </c>
      <c r="DN1981" t="s">
        <v>26984</v>
      </c>
      <c r="DO1981" t="s">
        <v>26985</v>
      </c>
      <c r="DP1981" t="s">
        <v>1041</v>
      </c>
      <c r="DQ1981" t="str">
        <f>"64861"</f>
        <v>64861</v>
      </c>
      <c r="DR1981" t="s">
        <v>20816</v>
      </c>
      <c r="DS1981" t="s">
        <v>296</v>
      </c>
      <c r="DT1981">
        <v>1</v>
      </c>
      <c r="DU1981">
        <v>6</v>
      </c>
      <c r="DV1981" t="s">
        <v>134</v>
      </c>
      <c r="DW1981" t="s">
        <v>134</v>
      </c>
      <c r="DX1981" t="s">
        <v>134</v>
      </c>
      <c r="DY1981" t="s">
        <v>136</v>
      </c>
      <c r="DZ1981">
        <v>1</v>
      </c>
      <c r="EA1981" t="s">
        <v>136</v>
      </c>
      <c r="EC1981" s="5">
        <v>12.68</v>
      </c>
      <c r="ED1981" s="5">
        <v>55</v>
      </c>
      <c r="EE1981">
        <v>16087577881</v>
      </c>
      <c r="EF1981" t="s">
        <v>26990</v>
      </c>
      <c r="EG1981" t="s">
        <v>2703</v>
      </c>
      <c r="EH1981">
        <v>1</v>
      </c>
    </row>
    <row r="1982" spans="1:138" ht="15" customHeight="1" x14ac:dyDescent="0.35">
      <c r="A1982" t="s">
        <v>26659</v>
      </c>
      <c r="B1982" t="s">
        <v>157</v>
      </c>
      <c r="C1982" s="1">
        <v>44165.433114699073</v>
      </c>
      <c r="D1982" s="1">
        <v>44183</v>
      </c>
      <c r="E1982" t="s">
        <v>133</v>
      </c>
      <c r="F1982" t="s">
        <v>136</v>
      </c>
      <c r="G1982" t="s">
        <v>135</v>
      </c>
      <c r="H1982" t="s">
        <v>134</v>
      </c>
      <c r="I1982" t="s">
        <v>26660</v>
      </c>
      <c r="J1982" t="s">
        <v>26661</v>
      </c>
      <c r="K1982" t="s">
        <v>26662</v>
      </c>
      <c r="M1982" t="s">
        <v>4155</v>
      </c>
      <c r="N1982" t="s">
        <v>374</v>
      </c>
      <c r="O1982" s="4">
        <v>79852</v>
      </c>
      <c r="P1982" t="s">
        <v>140</v>
      </c>
      <c r="R1982">
        <v>14323713156</v>
      </c>
      <c r="T1982">
        <v>11142</v>
      </c>
      <c r="U1982" t="s">
        <v>621</v>
      </c>
      <c r="V1982" t="s">
        <v>26663</v>
      </c>
      <c r="X1982" t="s">
        <v>1677</v>
      </c>
      <c r="Y1982" t="s">
        <v>26662</v>
      </c>
      <c r="AA1982" t="s">
        <v>4155</v>
      </c>
      <c r="AB1982" t="s">
        <v>374</v>
      </c>
      <c r="AC1982" s="4">
        <v>79852</v>
      </c>
      <c r="AD1982" t="s">
        <v>140</v>
      </c>
      <c r="AF1982">
        <v>14323713156</v>
      </c>
      <c r="AH1982" t="s">
        <v>26664</v>
      </c>
      <c r="AI1982" t="s">
        <v>168</v>
      </c>
      <c r="AJ1982" t="s">
        <v>2019</v>
      </c>
      <c r="AK1982" t="s">
        <v>2020</v>
      </c>
      <c r="AM1982" t="s">
        <v>2021</v>
      </c>
      <c r="AO1982" t="s">
        <v>2022</v>
      </c>
      <c r="AP1982" t="s">
        <v>374</v>
      </c>
      <c r="AQ1982" s="4">
        <v>75098</v>
      </c>
      <c r="AR1982" t="s">
        <v>140</v>
      </c>
      <c r="AT1982">
        <v>11972442424</v>
      </c>
      <c r="AV1982" t="s">
        <v>2023</v>
      </c>
      <c r="AW1982" t="s">
        <v>2024</v>
      </c>
      <c r="AZ1982" t="s">
        <v>821</v>
      </c>
      <c r="BA1982" t="s">
        <v>822</v>
      </c>
      <c r="BB1982" t="s">
        <v>136</v>
      </c>
      <c r="BC1982" t="s">
        <v>136</v>
      </c>
      <c r="BD1982" t="s">
        <v>148</v>
      </c>
      <c r="BE1982" t="s">
        <v>136</v>
      </c>
      <c r="BF1982" t="s">
        <v>136</v>
      </c>
      <c r="BG1982" t="s">
        <v>134</v>
      </c>
      <c r="BH1982" t="s">
        <v>136</v>
      </c>
      <c r="BN1982" t="s">
        <v>26665</v>
      </c>
      <c r="BO1982" t="s">
        <v>26666</v>
      </c>
      <c r="BP1982">
        <v>2</v>
      </c>
      <c r="BQ1982">
        <v>2</v>
      </c>
      <c r="BR1982">
        <v>2</v>
      </c>
      <c r="BS1982" s="1">
        <v>44228</v>
      </c>
      <c r="BT1982" s="1">
        <v>44530</v>
      </c>
      <c r="BU1982" s="1">
        <v>44228</v>
      </c>
      <c r="BV1982" s="1">
        <v>44530</v>
      </c>
      <c r="BW1982" t="s">
        <v>136</v>
      </c>
      <c r="BX1982">
        <v>40</v>
      </c>
      <c r="BY1982">
        <v>0</v>
      </c>
      <c r="BZ1982">
        <v>8</v>
      </c>
      <c r="CA1982">
        <v>8</v>
      </c>
      <c r="CB1982">
        <v>8</v>
      </c>
      <c r="CC1982">
        <v>8</v>
      </c>
      <c r="CD1982">
        <v>8</v>
      </c>
      <c r="CE1982">
        <v>0</v>
      </c>
      <c r="CF1982" t="str">
        <f>"8:00 AM"</f>
        <v>8:00 AM</v>
      </c>
      <c r="CG1982" t="str">
        <f>"5:00 PM"</f>
        <v>5:00 PM</v>
      </c>
      <c r="CH1982" s="5">
        <v>12.67</v>
      </c>
      <c r="CI1982" t="s">
        <v>146</v>
      </c>
      <c r="CL1982" t="s">
        <v>136</v>
      </c>
      <c r="CM1982" t="s">
        <v>147</v>
      </c>
      <c r="CN1982" t="s">
        <v>148</v>
      </c>
      <c r="CO1982" t="s">
        <v>181</v>
      </c>
      <c r="CP1982" t="s">
        <v>149</v>
      </c>
      <c r="CQ1982">
        <v>0</v>
      </c>
      <c r="CR1982">
        <v>0</v>
      </c>
      <c r="CS1982" t="s">
        <v>136</v>
      </c>
      <c r="CT1982" t="s">
        <v>136</v>
      </c>
      <c r="CU1982" t="s">
        <v>136</v>
      </c>
      <c r="CV1982" t="s">
        <v>136</v>
      </c>
      <c r="CW1982" t="s">
        <v>134</v>
      </c>
      <c r="CX1982">
        <v>50</v>
      </c>
      <c r="CY1982" t="s">
        <v>134</v>
      </c>
      <c r="CZ1982" t="s">
        <v>134</v>
      </c>
      <c r="DA1982" t="s">
        <v>136</v>
      </c>
      <c r="DB1982" t="s">
        <v>134</v>
      </c>
      <c r="DC1982" t="s">
        <v>136</v>
      </c>
      <c r="DD1982" t="s">
        <v>136</v>
      </c>
      <c r="DF1982" t="s">
        <v>180</v>
      </c>
      <c r="DG1982" t="s">
        <v>26662</v>
      </c>
      <c r="DH1982" t="s">
        <v>26667</v>
      </c>
      <c r="DI1982" t="s">
        <v>374</v>
      </c>
      <c r="DJ1982" s="4">
        <v>79852</v>
      </c>
      <c r="DK1982" t="s">
        <v>22336</v>
      </c>
      <c r="DL1982" t="s">
        <v>136</v>
      </c>
      <c r="DM1982">
        <v>1</v>
      </c>
      <c r="DN1982" t="s">
        <v>26662</v>
      </c>
      <c r="DO1982" t="s">
        <v>26667</v>
      </c>
      <c r="DP1982" t="s">
        <v>374</v>
      </c>
      <c r="DQ1982" t="str">
        <f>"79852"</f>
        <v>79852</v>
      </c>
      <c r="DR1982" t="s">
        <v>22336</v>
      </c>
      <c r="DS1982" t="s">
        <v>26668</v>
      </c>
      <c r="DT1982">
        <v>1</v>
      </c>
      <c r="DU1982">
        <v>2</v>
      </c>
      <c r="DV1982" t="s">
        <v>134</v>
      </c>
      <c r="DW1982" t="s">
        <v>134</v>
      </c>
      <c r="DX1982" t="s">
        <v>134</v>
      </c>
      <c r="DY1982" t="s">
        <v>136</v>
      </c>
      <c r="DZ1982">
        <v>1</v>
      </c>
      <c r="EA1982" t="s">
        <v>136</v>
      </c>
      <c r="EC1982" s="5">
        <v>12.68</v>
      </c>
      <c r="ED1982" s="5">
        <v>55</v>
      </c>
      <c r="EE1982">
        <v>14323713156</v>
      </c>
      <c r="EF1982" t="s">
        <v>26669</v>
      </c>
      <c r="EG1982" t="s">
        <v>148</v>
      </c>
      <c r="EH1982">
        <v>0</v>
      </c>
    </row>
    <row r="1983" spans="1:138" ht="15" customHeight="1" x14ac:dyDescent="0.35">
      <c r="A1983" t="s">
        <v>25195</v>
      </c>
      <c r="B1983" t="s">
        <v>157</v>
      </c>
      <c r="C1983" s="1">
        <v>44167.84584386574</v>
      </c>
      <c r="D1983" s="1">
        <v>44183</v>
      </c>
      <c r="E1983" t="s">
        <v>133</v>
      </c>
      <c r="F1983" t="s">
        <v>136</v>
      </c>
      <c r="G1983" t="s">
        <v>135</v>
      </c>
      <c r="H1983" t="s">
        <v>136</v>
      </c>
      <c r="I1983" t="s">
        <v>25196</v>
      </c>
      <c r="J1983" t="s">
        <v>25197</v>
      </c>
      <c r="K1983" t="s">
        <v>25198</v>
      </c>
      <c r="M1983" t="s">
        <v>25199</v>
      </c>
      <c r="N1983" t="s">
        <v>374</v>
      </c>
      <c r="O1983" s="4">
        <v>78624</v>
      </c>
      <c r="P1983" t="s">
        <v>140</v>
      </c>
      <c r="R1983">
        <v>14325631144</v>
      </c>
      <c r="T1983">
        <v>11194</v>
      </c>
      <c r="U1983" t="s">
        <v>2219</v>
      </c>
      <c r="V1983" t="s">
        <v>25200</v>
      </c>
      <c r="X1983" t="s">
        <v>164</v>
      </c>
      <c r="Y1983" t="s">
        <v>25201</v>
      </c>
      <c r="AA1983" t="s">
        <v>25199</v>
      </c>
      <c r="AB1983" t="s">
        <v>374</v>
      </c>
      <c r="AC1983" s="4">
        <v>78624</v>
      </c>
      <c r="AD1983" t="s">
        <v>140</v>
      </c>
      <c r="AF1983">
        <v>14325631144</v>
      </c>
      <c r="AH1983" t="s">
        <v>25202</v>
      </c>
      <c r="AI1983" t="s">
        <v>168</v>
      </c>
      <c r="AJ1983" t="s">
        <v>1226</v>
      </c>
      <c r="AK1983" t="s">
        <v>1227</v>
      </c>
      <c r="AM1983" t="s">
        <v>1228</v>
      </c>
      <c r="AO1983" t="s">
        <v>1229</v>
      </c>
      <c r="AP1983" t="s">
        <v>744</v>
      </c>
      <c r="AQ1983" s="4">
        <v>40475</v>
      </c>
      <c r="AR1983" t="s">
        <v>140</v>
      </c>
      <c r="AT1983">
        <v>16624254922</v>
      </c>
      <c r="AV1983" t="s">
        <v>1230</v>
      </c>
      <c r="AW1983" t="s">
        <v>1231</v>
      </c>
      <c r="AZ1983" t="s">
        <v>821</v>
      </c>
      <c r="BA1983" t="s">
        <v>822</v>
      </c>
      <c r="BB1983" t="s">
        <v>136</v>
      </c>
      <c r="BC1983" t="s">
        <v>136</v>
      </c>
      <c r="BD1983" t="s">
        <v>148</v>
      </c>
      <c r="BE1983" t="s">
        <v>136</v>
      </c>
      <c r="BF1983" t="s">
        <v>136</v>
      </c>
      <c r="BG1983" t="s">
        <v>134</v>
      </c>
      <c r="BH1983" t="s">
        <v>136</v>
      </c>
      <c r="BN1983" t="s">
        <v>25203</v>
      </c>
      <c r="BO1983" t="s">
        <v>905</v>
      </c>
      <c r="BP1983">
        <v>4</v>
      </c>
      <c r="BQ1983">
        <v>4</v>
      </c>
      <c r="BR1983">
        <v>4</v>
      </c>
      <c r="BS1983" s="1">
        <v>44228</v>
      </c>
      <c r="BT1983" s="1">
        <v>44531</v>
      </c>
      <c r="BU1983" s="1">
        <v>44228</v>
      </c>
      <c r="BV1983" s="1">
        <v>44531</v>
      </c>
      <c r="BW1983" t="s">
        <v>136</v>
      </c>
      <c r="BX1983">
        <v>36</v>
      </c>
      <c r="BY1983">
        <v>0</v>
      </c>
      <c r="BZ1983">
        <v>6</v>
      </c>
      <c r="CA1983">
        <v>6</v>
      </c>
      <c r="CB1983">
        <v>6</v>
      </c>
      <c r="CC1983">
        <v>6</v>
      </c>
      <c r="CD1983">
        <v>6</v>
      </c>
      <c r="CE1983">
        <v>6</v>
      </c>
      <c r="CF1983" t="str">
        <f>"7:00 AM"</f>
        <v>7:00 AM</v>
      </c>
      <c r="CG1983" t="str">
        <f>"2:00 PM"</f>
        <v>2:00 PM</v>
      </c>
      <c r="CH1983" s="5">
        <v>12.67</v>
      </c>
      <c r="CI1983" t="s">
        <v>146</v>
      </c>
      <c r="CL1983" t="s">
        <v>134</v>
      </c>
      <c r="CM1983" t="s">
        <v>147</v>
      </c>
      <c r="CN1983" t="s">
        <v>148</v>
      </c>
      <c r="CO1983" s="2" t="s">
        <v>1232</v>
      </c>
      <c r="CP1983" t="s">
        <v>149</v>
      </c>
      <c r="CQ1983">
        <v>3</v>
      </c>
      <c r="CR1983">
        <v>0</v>
      </c>
      <c r="CS1983" t="s">
        <v>136</v>
      </c>
      <c r="CT1983" t="s">
        <v>136</v>
      </c>
      <c r="CU1983" t="s">
        <v>136</v>
      </c>
      <c r="CV1983" t="s">
        <v>136</v>
      </c>
      <c r="CW1983" t="s">
        <v>134</v>
      </c>
      <c r="CX1983">
        <v>70</v>
      </c>
      <c r="CY1983" t="s">
        <v>134</v>
      </c>
      <c r="CZ1983" t="s">
        <v>134</v>
      </c>
      <c r="DA1983" t="s">
        <v>134</v>
      </c>
      <c r="DB1983" t="s">
        <v>134</v>
      </c>
      <c r="DC1983" t="s">
        <v>134</v>
      </c>
      <c r="DD1983" t="s">
        <v>136</v>
      </c>
      <c r="DF1983" t="s">
        <v>149</v>
      </c>
      <c r="DG1983" s="2" t="s">
        <v>25204</v>
      </c>
      <c r="DH1983" t="s">
        <v>7939</v>
      </c>
      <c r="DI1983" t="s">
        <v>374</v>
      </c>
      <c r="DJ1983" s="4">
        <v>76856</v>
      </c>
      <c r="DK1983" t="s">
        <v>25205</v>
      </c>
      <c r="DL1983" t="s">
        <v>136</v>
      </c>
      <c r="DM1983">
        <v>1</v>
      </c>
      <c r="DN1983" s="2" t="s">
        <v>25204</v>
      </c>
      <c r="DO1983" t="s">
        <v>7939</v>
      </c>
      <c r="DP1983" t="s">
        <v>374</v>
      </c>
      <c r="DQ1983" t="str">
        <f>"76856"</f>
        <v>76856</v>
      </c>
      <c r="DR1983" t="s">
        <v>25205</v>
      </c>
      <c r="DS1983" t="s">
        <v>952</v>
      </c>
      <c r="DT1983">
        <v>1</v>
      </c>
      <c r="DU1983">
        <v>4</v>
      </c>
      <c r="DV1983" t="s">
        <v>134</v>
      </c>
      <c r="DW1983" t="s">
        <v>134</v>
      </c>
      <c r="DX1983" t="s">
        <v>134</v>
      </c>
      <c r="DY1983" t="s">
        <v>136</v>
      </c>
      <c r="DZ1983">
        <v>1</v>
      </c>
      <c r="EA1983" t="s">
        <v>136</v>
      </c>
      <c r="EC1983" s="5">
        <v>12.68</v>
      </c>
      <c r="ED1983" s="5">
        <v>55</v>
      </c>
      <c r="EE1983">
        <v>14325631144</v>
      </c>
      <c r="EF1983" t="s">
        <v>25202</v>
      </c>
      <c r="EG1983" t="s">
        <v>148</v>
      </c>
      <c r="EH1983">
        <v>2</v>
      </c>
    </row>
    <row r="1984" spans="1:138" ht="15" customHeight="1" x14ac:dyDescent="0.35">
      <c r="A1984" t="s">
        <v>25257</v>
      </c>
      <c r="B1984" t="s">
        <v>157</v>
      </c>
      <c r="C1984" s="1">
        <v>44162.548505671293</v>
      </c>
      <c r="D1984" s="1">
        <v>44183</v>
      </c>
      <c r="E1984" t="s">
        <v>133</v>
      </c>
      <c r="F1984" t="s">
        <v>136</v>
      </c>
      <c r="G1984" t="s">
        <v>135</v>
      </c>
      <c r="H1984" t="s">
        <v>136</v>
      </c>
      <c r="I1984" t="s">
        <v>25258</v>
      </c>
      <c r="K1984" t="s">
        <v>25259</v>
      </c>
      <c r="L1984" t="s">
        <v>25260</v>
      </c>
      <c r="M1984" t="s">
        <v>25261</v>
      </c>
      <c r="N1984" t="s">
        <v>893</v>
      </c>
      <c r="O1984" s="4">
        <v>11947</v>
      </c>
      <c r="P1984" t="s">
        <v>140</v>
      </c>
      <c r="R1984">
        <v>16317649894</v>
      </c>
      <c r="T1984">
        <v>1114</v>
      </c>
      <c r="U1984" t="s">
        <v>25262</v>
      </c>
      <c r="V1984" t="s">
        <v>3473</v>
      </c>
      <c r="X1984" t="s">
        <v>164</v>
      </c>
      <c r="Y1984" t="s">
        <v>25263</v>
      </c>
      <c r="Z1984" t="s">
        <v>25264</v>
      </c>
      <c r="AA1984" t="s">
        <v>25265</v>
      </c>
      <c r="AB1984" t="s">
        <v>893</v>
      </c>
      <c r="AC1984" s="4">
        <v>11947</v>
      </c>
      <c r="AD1984" t="s">
        <v>140</v>
      </c>
      <c r="AF1984">
        <v>16317649894</v>
      </c>
      <c r="AH1984" t="s">
        <v>25266</v>
      </c>
      <c r="AI1984" t="s">
        <v>168</v>
      </c>
      <c r="AJ1984" t="s">
        <v>15949</v>
      </c>
      <c r="AK1984" t="s">
        <v>5509</v>
      </c>
      <c r="AM1984" t="s">
        <v>4640</v>
      </c>
      <c r="AO1984" t="s">
        <v>4641</v>
      </c>
      <c r="AP1984" t="s">
        <v>893</v>
      </c>
      <c r="AQ1984" s="4">
        <v>11590</v>
      </c>
      <c r="AR1984" t="s">
        <v>140</v>
      </c>
      <c r="AS1984" t="s">
        <v>999</v>
      </c>
      <c r="AT1984">
        <v>15163307168</v>
      </c>
      <c r="AV1984" t="s">
        <v>4642</v>
      </c>
      <c r="AW1984" t="s">
        <v>4643</v>
      </c>
      <c r="AZ1984" t="s">
        <v>821</v>
      </c>
      <c r="BA1984" t="s">
        <v>822</v>
      </c>
      <c r="BB1984" t="s">
        <v>136</v>
      </c>
      <c r="BC1984" t="s">
        <v>136</v>
      </c>
      <c r="BD1984" t="s">
        <v>148</v>
      </c>
      <c r="BE1984" t="s">
        <v>136</v>
      </c>
      <c r="BF1984" t="s">
        <v>136</v>
      </c>
      <c r="BG1984" t="s">
        <v>134</v>
      </c>
      <c r="BH1984" t="s">
        <v>136</v>
      </c>
      <c r="BN1984" t="s">
        <v>25267</v>
      </c>
      <c r="BO1984" t="s">
        <v>7842</v>
      </c>
      <c r="BP1984">
        <v>12</v>
      </c>
      <c r="BQ1984">
        <v>11</v>
      </c>
      <c r="BR1984">
        <v>11</v>
      </c>
      <c r="BS1984" s="1">
        <v>44228</v>
      </c>
      <c r="BT1984" s="1">
        <v>44501</v>
      </c>
      <c r="BU1984" s="1">
        <v>44228</v>
      </c>
      <c r="BV1984" s="1">
        <v>44501</v>
      </c>
      <c r="BW1984" t="s">
        <v>136</v>
      </c>
      <c r="BX1984">
        <v>40</v>
      </c>
      <c r="BY1984">
        <v>0</v>
      </c>
      <c r="BZ1984">
        <v>8</v>
      </c>
      <c r="CA1984">
        <v>0</v>
      </c>
      <c r="CB1984">
        <v>8</v>
      </c>
      <c r="CC1984">
        <v>8</v>
      </c>
      <c r="CD1984">
        <v>8</v>
      </c>
      <c r="CE1984">
        <v>8</v>
      </c>
      <c r="CF1984" t="str">
        <f>"7:00 AM"</f>
        <v>7:00 AM</v>
      </c>
      <c r="CG1984" t="str">
        <f>"3:00 PM"</f>
        <v>3:00 PM</v>
      </c>
      <c r="CH1984" s="5">
        <v>14.29</v>
      </c>
      <c r="CI1984" t="s">
        <v>146</v>
      </c>
      <c r="CL1984" t="s">
        <v>136</v>
      </c>
      <c r="CM1984" t="s">
        <v>147</v>
      </c>
      <c r="CN1984" t="s">
        <v>148</v>
      </c>
      <c r="CO1984" t="s">
        <v>25268</v>
      </c>
      <c r="CP1984" t="s">
        <v>149</v>
      </c>
      <c r="CQ1984">
        <v>3</v>
      </c>
      <c r="CR1984">
        <v>0</v>
      </c>
      <c r="CS1984" t="s">
        <v>136</v>
      </c>
      <c r="CT1984" t="s">
        <v>136</v>
      </c>
      <c r="CU1984" t="s">
        <v>134</v>
      </c>
      <c r="CV1984" t="s">
        <v>134</v>
      </c>
      <c r="CW1984" t="s">
        <v>134</v>
      </c>
      <c r="CX1984">
        <v>25</v>
      </c>
      <c r="CY1984" t="s">
        <v>134</v>
      </c>
      <c r="CZ1984" t="s">
        <v>136</v>
      </c>
      <c r="DA1984" t="s">
        <v>136</v>
      </c>
      <c r="DB1984" t="s">
        <v>136</v>
      </c>
      <c r="DC1984" t="s">
        <v>134</v>
      </c>
      <c r="DD1984" t="s">
        <v>136</v>
      </c>
      <c r="DF1984" t="s">
        <v>149</v>
      </c>
      <c r="DG1984" t="s">
        <v>25264</v>
      </c>
      <c r="DH1984" t="s">
        <v>25265</v>
      </c>
      <c r="DI1984" t="s">
        <v>893</v>
      </c>
      <c r="DJ1984" s="4">
        <v>11947</v>
      </c>
      <c r="DK1984" t="s">
        <v>2583</v>
      </c>
      <c r="DL1984" t="s">
        <v>136</v>
      </c>
      <c r="DM1984">
        <v>1</v>
      </c>
      <c r="DN1984" t="s">
        <v>25269</v>
      </c>
      <c r="DO1984" t="s">
        <v>25265</v>
      </c>
      <c r="DP1984" t="s">
        <v>893</v>
      </c>
      <c r="DQ1984" t="str">
        <f>"11947"</f>
        <v>11947</v>
      </c>
      <c r="DR1984" t="s">
        <v>2583</v>
      </c>
      <c r="DS1984" t="s">
        <v>25270</v>
      </c>
      <c r="DT1984">
        <v>1</v>
      </c>
      <c r="DU1984">
        <v>11</v>
      </c>
      <c r="DV1984" t="s">
        <v>134</v>
      </c>
      <c r="DW1984" t="s">
        <v>134</v>
      </c>
      <c r="DX1984" t="s">
        <v>134</v>
      </c>
      <c r="DY1984" t="s">
        <v>136</v>
      </c>
      <c r="DZ1984">
        <v>1</v>
      </c>
      <c r="EA1984" t="s">
        <v>136</v>
      </c>
      <c r="EC1984" s="5">
        <v>12.68</v>
      </c>
      <c r="ED1984" s="5">
        <v>55</v>
      </c>
      <c r="EE1984">
        <v>16317649894</v>
      </c>
      <c r="EF1984" t="s">
        <v>25266</v>
      </c>
      <c r="EG1984" t="s">
        <v>148</v>
      </c>
      <c r="EH1984">
        <v>0</v>
      </c>
    </row>
    <row r="1985" spans="1:138" ht="15" customHeight="1" x14ac:dyDescent="0.35">
      <c r="A1985" t="s">
        <v>27080</v>
      </c>
      <c r="B1985" t="s">
        <v>157</v>
      </c>
      <c r="C1985" s="1">
        <v>44165.560817361111</v>
      </c>
      <c r="D1985" s="1">
        <v>44183</v>
      </c>
      <c r="E1985" t="s">
        <v>133</v>
      </c>
      <c r="F1985" t="s">
        <v>136</v>
      </c>
      <c r="G1985" t="s">
        <v>135</v>
      </c>
      <c r="H1985" t="s">
        <v>136</v>
      </c>
      <c r="I1985" t="s">
        <v>27081</v>
      </c>
      <c r="K1985" t="s">
        <v>27082</v>
      </c>
      <c r="M1985" t="s">
        <v>7672</v>
      </c>
      <c r="N1985" t="s">
        <v>784</v>
      </c>
      <c r="O1985" s="4">
        <v>59101</v>
      </c>
      <c r="P1985" t="s">
        <v>140</v>
      </c>
      <c r="R1985">
        <v>14065805199</v>
      </c>
      <c r="T1985">
        <v>1124</v>
      </c>
      <c r="U1985" t="s">
        <v>27083</v>
      </c>
      <c r="V1985" t="s">
        <v>665</v>
      </c>
      <c r="W1985" t="s">
        <v>3180</v>
      </c>
      <c r="X1985" t="s">
        <v>429</v>
      </c>
      <c r="Y1985" t="s">
        <v>27082</v>
      </c>
      <c r="AA1985" t="s">
        <v>7672</v>
      </c>
      <c r="AB1985" t="s">
        <v>784</v>
      </c>
      <c r="AC1985" s="4">
        <v>59101</v>
      </c>
      <c r="AD1985" t="s">
        <v>140</v>
      </c>
      <c r="AF1985">
        <v>14065805199</v>
      </c>
      <c r="AH1985" t="s">
        <v>27084</v>
      </c>
      <c r="AI1985" t="s">
        <v>168</v>
      </c>
      <c r="AJ1985" t="s">
        <v>789</v>
      </c>
      <c r="AK1985" t="s">
        <v>790</v>
      </c>
      <c r="AL1985" t="s">
        <v>403</v>
      </c>
      <c r="AM1985" t="s">
        <v>791</v>
      </c>
      <c r="AO1985" t="s">
        <v>792</v>
      </c>
      <c r="AP1985" t="s">
        <v>784</v>
      </c>
      <c r="AQ1985" s="4">
        <v>59457</v>
      </c>
      <c r="AR1985" t="s">
        <v>140</v>
      </c>
      <c r="AS1985" t="s">
        <v>793</v>
      </c>
      <c r="AT1985">
        <v>14065797529</v>
      </c>
      <c r="AV1985" t="s">
        <v>794</v>
      </c>
      <c r="AW1985" t="s">
        <v>795</v>
      </c>
      <c r="AZ1985" t="s">
        <v>334</v>
      </c>
      <c r="BA1985" t="s">
        <v>335</v>
      </c>
      <c r="BB1985" t="s">
        <v>136</v>
      </c>
      <c r="BC1985" t="s">
        <v>136</v>
      </c>
      <c r="BD1985" t="s">
        <v>148</v>
      </c>
      <c r="BE1985" t="s">
        <v>136</v>
      </c>
      <c r="BF1985" t="s">
        <v>136</v>
      </c>
      <c r="BG1985" t="s">
        <v>134</v>
      </c>
      <c r="BH1985" t="s">
        <v>136</v>
      </c>
      <c r="BI1985" t="s">
        <v>796</v>
      </c>
      <c r="BJ1985" t="s">
        <v>797</v>
      </c>
      <c r="BL1985" t="s">
        <v>795</v>
      </c>
      <c r="BM1985" t="s">
        <v>794</v>
      </c>
      <c r="BN1985" t="s">
        <v>27085</v>
      </c>
      <c r="BO1985" t="s">
        <v>27086</v>
      </c>
      <c r="BP1985">
        <v>1</v>
      </c>
      <c r="BQ1985">
        <v>1</v>
      </c>
      <c r="BR1985">
        <v>1</v>
      </c>
      <c r="BS1985" s="1">
        <v>44224</v>
      </c>
      <c r="BT1985" s="1">
        <v>44527</v>
      </c>
      <c r="BU1985" s="1">
        <v>44224</v>
      </c>
      <c r="BV1985" s="1">
        <v>44527</v>
      </c>
      <c r="BW1985" t="s">
        <v>134</v>
      </c>
      <c r="CH1985" s="5">
        <v>1682.33</v>
      </c>
      <c r="CI1985" t="s">
        <v>597</v>
      </c>
      <c r="CL1985" t="s">
        <v>136</v>
      </c>
      <c r="CM1985" t="s">
        <v>312</v>
      </c>
      <c r="CN1985" t="s">
        <v>148</v>
      </c>
      <c r="CO1985" t="s">
        <v>800</v>
      </c>
      <c r="CP1985" t="s">
        <v>149</v>
      </c>
      <c r="CQ1985">
        <v>6</v>
      </c>
      <c r="CR1985">
        <v>0</v>
      </c>
      <c r="CS1985" t="s">
        <v>136</v>
      </c>
      <c r="CT1985" t="s">
        <v>134</v>
      </c>
      <c r="CU1985" t="s">
        <v>136</v>
      </c>
      <c r="CV1985" t="s">
        <v>136</v>
      </c>
      <c r="CW1985" t="s">
        <v>134</v>
      </c>
      <c r="CX1985">
        <v>100</v>
      </c>
      <c r="CY1985" t="s">
        <v>134</v>
      </c>
      <c r="CZ1985" t="s">
        <v>134</v>
      </c>
      <c r="DA1985" t="s">
        <v>134</v>
      </c>
      <c r="DB1985" t="s">
        <v>134</v>
      </c>
      <c r="DC1985" t="s">
        <v>136</v>
      </c>
      <c r="DD1985" t="s">
        <v>136</v>
      </c>
      <c r="DF1985" s="2" t="s">
        <v>27087</v>
      </c>
      <c r="DG1985" t="s">
        <v>27082</v>
      </c>
      <c r="DH1985" t="s">
        <v>7672</v>
      </c>
      <c r="DI1985" t="s">
        <v>784</v>
      </c>
      <c r="DJ1985" s="4">
        <v>59101</v>
      </c>
      <c r="DK1985" t="s">
        <v>20604</v>
      </c>
      <c r="DL1985" t="s">
        <v>136</v>
      </c>
      <c r="DM1985">
        <v>1</v>
      </c>
      <c r="DN1985" t="s">
        <v>27082</v>
      </c>
      <c r="DO1985" t="s">
        <v>7672</v>
      </c>
      <c r="DP1985" t="s">
        <v>784</v>
      </c>
      <c r="DQ1985" t="str">
        <f>"59101"</f>
        <v>59101</v>
      </c>
      <c r="DR1985" t="s">
        <v>20604</v>
      </c>
      <c r="DS1985" t="s">
        <v>1750</v>
      </c>
      <c r="DT1985">
        <v>1</v>
      </c>
      <c r="DU1985">
        <v>1</v>
      </c>
      <c r="DV1985" t="s">
        <v>134</v>
      </c>
      <c r="DW1985" t="s">
        <v>134</v>
      </c>
      <c r="DX1985" t="s">
        <v>134</v>
      </c>
      <c r="DY1985" t="s">
        <v>136</v>
      </c>
      <c r="DZ1985">
        <v>1</v>
      </c>
      <c r="EA1985" t="s">
        <v>136</v>
      </c>
      <c r="EC1985" s="5">
        <v>12.68</v>
      </c>
      <c r="ED1985" s="5">
        <v>55</v>
      </c>
      <c r="EE1985">
        <v>14065805199</v>
      </c>
      <c r="EF1985" t="s">
        <v>27084</v>
      </c>
      <c r="EG1985" t="s">
        <v>148</v>
      </c>
      <c r="EH1985">
        <v>0</v>
      </c>
    </row>
    <row r="1986" spans="1:138" ht="15" customHeight="1" x14ac:dyDescent="0.35">
      <c r="A1986" t="s">
        <v>22013</v>
      </c>
      <c r="B1986" t="s">
        <v>157</v>
      </c>
      <c r="C1986" s="1">
        <v>44167.457655555554</v>
      </c>
      <c r="D1986" s="1">
        <v>44183</v>
      </c>
      <c r="E1986" t="s">
        <v>133</v>
      </c>
      <c r="F1986" t="s">
        <v>134</v>
      </c>
      <c r="G1986" t="s">
        <v>135</v>
      </c>
      <c r="H1986" t="s">
        <v>136</v>
      </c>
      <c r="I1986" t="s">
        <v>4667</v>
      </c>
      <c r="K1986" t="s">
        <v>4668</v>
      </c>
      <c r="M1986" t="s">
        <v>4669</v>
      </c>
      <c r="N1986" t="s">
        <v>837</v>
      </c>
      <c r="O1986" s="4">
        <v>29108</v>
      </c>
      <c r="P1986" t="s">
        <v>140</v>
      </c>
      <c r="R1986">
        <v>18632439136</v>
      </c>
      <c r="T1986">
        <v>115115</v>
      </c>
      <c r="U1986" t="s">
        <v>4670</v>
      </c>
      <c r="V1986" t="s">
        <v>4671</v>
      </c>
      <c r="W1986" t="s">
        <v>4672</v>
      </c>
      <c r="X1986" t="s">
        <v>164</v>
      </c>
      <c r="Y1986" t="s">
        <v>4668</v>
      </c>
      <c r="AA1986" t="s">
        <v>4669</v>
      </c>
      <c r="AB1986" t="s">
        <v>837</v>
      </c>
      <c r="AC1986" s="4">
        <v>29108</v>
      </c>
      <c r="AD1986" t="s">
        <v>140</v>
      </c>
      <c r="AF1986">
        <v>18632439136</v>
      </c>
      <c r="AH1986" t="s">
        <v>4673</v>
      </c>
      <c r="AI1986" t="s">
        <v>226</v>
      </c>
      <c r="AJ1986" t="s">
        <v>481</v>
      </c>
      <c r="AK1986" t="s">
        <v>482</v>
      </c>
      <c r="AL1986" t="s">
        <v>483</v>
      </c>
      <c r="AM1986" t="s">
        <v>484</v>
      </c>
      <c r="AO1986" t="s">
        <v>485</v>
      </c>
      <c r="AP1986" t="s">
        <v>139</v>
      </c>
      <c r="AQ1986" s="4">
        <v>33825</v>
      </c>
      <c r="AR1986" t="s">
        <v>140</v>
      </c>
      <c r="AS1986" t="s">
        <v>486</v>
      </c>
      <c r="AT1986">
        <v>18632019211</v>
      </c>
      <c r="AV1986" t="s">
        <v>487</v>
      </c>
      <c r="AW1986" t="s">
        <v>488</v>
      </c>
      <c r="AX1986" t="s">
        <v>139</v>
      </c>
      <c r="AY1986" t="s">
        <v>489</v>
      </c>
      <c r="AZ1986" t="s">
        <v>144</v>
      </c>
      <c r="BA1986" t="s">
        <v>145</v>
      </c>
      <c r="BB1986" t="s">
        <v>134</v>
      </c>
      <c r="BC1986" t="s">
        <v>134</v>
      </c>
      <c r="BD1986" t="s">
        <v>134</v>
      </c>
      <c r="BE1986" t="s">
        <v>134</v>
      </c>
      <c r="BF1986" t="s">
        <v>136</v>
      </c>
      <c r="BG1986" t="s">
        <v>134</v>
      </c>
      <c r="BH1986" t="s">
        <v>136</v>
      </c>
      <c r="BI1986" t="s">
        <v>148</v>
      </c>
      <c r="BJ1986" t="s">
        <v>148</v>
      </c>
      <c r="BK1986" t="s">
        <v>148</v>
      </c>
      <c r="BN1986" t="s">
        <v>22014</v>
      </c>
      <c r="BO1986" t="s">
        <v>676</v>
      </c>
      <c r="BP1986">
        <v>28</v>
      </c>
      <c r="BQ1986">
        <v>28</v>
      </c>
      <c r="BR1986">
        <v>28</v>
      </c>
      <c r="BS1986" s="1">
        <v>44228</v>
      </c>
      <c r="BT1986" s="1">
        <v>44499</v>
      </c>
      <c r="BU1986" s="1">
        <v>44228</v>
      </c>
      <c r="BV1986" s="1">
        <v>44499</v>
      </c>
      <c r="BW1986" t="s">
        <v>136</v>
      </c>
      <c r="BX1986">
        <v>36</v>
      </c>
      <c r="BY1986">
        <v>0</v>
      </c>
      <c r="BZ1986">
        <v>6</v>
      </c>
      <c r="CA1986">
        <v>6</v>
      </c>
      <c r="CB1986">
        <v>6</v>
      </c>
      <c r="CC1986">
        <v>6</v>
      </c>
      <c r="CD1986">
        <v>6</v>
      </c>
      <c r="CE1986">
        <v>6</v>
      </c>
      <c r="CF1986" t="str">
        <f>"7:00 AM"</f>
        <v>7:00 AM</v>
      </c>
      <c r="CG1986" t="str">
        <f>"8:00 PM"</f>
        <v>8:00 PM</v>
      </c>
      <c r="CH1986" s="5">
        <v>12.67</v>
      </c>
      <c r="CI1986" t="s">
        <v>146</v>
      </c>
      <c r="CL1986" t="s">
        <v>136</v>
      </c>
      <c r="CM1986" t="s">
        <v>147</v>
      </c>
      <c r="CN1986" t="s">
        <v>148</v>
      </c>
      <c r="CO1986" t="s">
        <v>492</v>
      </c>
      <c r="CP1986" t="s">
        <v>149</v>
      </c>
      <c r="CQ1986">
        <v>0</v>
      </c>
      <c r="CR1986">
        <v>0</v>
      </c>
      <c r="CS1986" t="s">
        <v>136</v>
      </c>
      <c r="CT1986" t="s">
        <v>136</v>
      </c>
      <c r="CU1986" t="s">
        <v>134</v>
      </c>
      <c r="CV1986" t="s">
        <v>134</v>
      </c>
      <c r="CW1986" t="s">
        <v>134</v>
      </c>
      <c r="CX1986">
        <v>50</v>
      </c>
      <c r="CY1986" t="s">
        <v>134</v>
      </c>
      <c r="CZ1986" t="s">
        <v>134</v>
      </c>
      <c r="DA1986" t="s">
        <v>134</v>
      </c>
      <c r="DB1986" t="s">
        <v>134</v>
      </c>
      <c r="DC1986" t="s">
        <v>134</v>
      </c>
      <c r="DD1986" t="s">
        <v>136</v>
      </c>
      <c r="DF1986" t="s">
        <v>4675</v>
      </c>
      <c r="DG1986" t="s">
        <v>22015</v>
      </c>
      <c r="DH1986" t="s">
        <v>22016</v>
      </c>
      <c r="DI1986" t="s">
        <v>374</v>
      </c>
      <c r="DJ1986" s="4">
        <v>77488</v>
      </c>
      <c r="DK1986" t="s">
        <v>4678</v>
      </c>
      <c r="DL1986" t="s">
        <v>134</v>
      </c>
      <c r="DM1986">
        <v>2</v>
      </c>
      <c r="DN1986" t="s">
        <v>22017</v>
      </c>
      <c r="DO1986" t="s">
        <v>4680</v>
      </c>
      <c r="DP1986" t="s">
        <v>374</v>
      </c>
      <c r="DQ1986" t="str">
        <f>"77419"</f>
        <v>77419</v>
      </c>
      <c r="DR1986" t="s">
        <v>4681</v>
      </c>
      <c r="DS1986" t="s">
        <v>1403</v>
      </c>
      <c r="DT1986">
        <v>1</v>
      </c>
      <c r="DU1986">
        <v>48</v>
      </c>
      <c r="DV1986" t="s">
        <v>134</v>
      </c>
      <c r="DW1986" t="s">
        <v>134</v>
      </c>
      <c r="DX1986" t="s">
        <v>134</v>
      </c>
      <c r="DY1986" t="s">
        <v>136</v>
      </c>
      <c r="DZ1986">
        <v>1</v>
      </c>
      <c r="EA1986" t="s">
        <v>136</v>
      </c>
      <c r="EC1986" s="5">
        <v>12.68</v>
      </c>
      <c r="ED1986" s="5">
        <v>55</v>
      </c>
      <c r="EE1986">
        <v>18033178058</v>
      </c>
      <c r="EF1986" t="s">
        <v>4673</v>
      </c>
      <c r="EG1986" t="s">
        <v>148</v>
      </c>
      <c r="EH1986">
        <v>0</v>
      </c>
    </row>
    <row r="1987" spans="1:138" ht="15" customHeight="1" x14ac:dyDescent="0.35">
      <c r="A1987" t="s">
        <v>25214</v>
      </c>
      <c r="B1987" t="s">
        <v>132</v>
      </c>
      <c r="C1987" s="1">
        <v>44165.695008564813</v>
      </c>
      <c r="D1987" s="1">
        <v>44183</v>
      </c>
      <c r="E1987" t="s">
        <v>133</v>
      </c>
      <c r="F1987" t="s">
        <v>136</v>
      </c>
      <c r="G1987" t="s">
        <v>135</v>
      </c>
      <c r="H1987" t="s">
        <v>136</v>
      </c>
      <c r="I1987" t="s">
        <v>19373</v>
      </c>
      <c r="K1987" t="s">
        <v>19374</v>
      </c>
      <c r="M1987" t="s">
        <v>19375</v>
      </c>
      <c r="N1987" t="s">
        <v>7959</v>
      </c>
      <c r="O1987" s="4">
        <v>7726</v>
      </c>
      <c r="P1987" t="s">
        <v>140</v>
      </c>
      <c r="R1987">
        <v>17328514400</v>
      </c>
      <c r="T1987">
        <v>11142</v>
      </c>
      <c r="U1987" t="s">
        <v>19376</v>
      </c>
      <c r="V1987" t="s">
        <v>19377</v>
      </c>
      <c r="X1987" t="s">
        <v>429</v>
      </c>
      <c r="Y1987" t="s">
        <v>19374</v>
      </c>
      <c r="AA1987" t="s">
        <v>19375</v>
      </c>
      <c r="AB1987" t="s">
        <v>7959</v>
      </c>
      <c r="AC1987" s="4">
        <v>7726</v>
      </c>
      <c r="AD1987" t="s">
        <v>140</v>
      </c>
      <c r="AF1987">
        <v>17328514400</v>
      </c>
      <c r="AH1987" t="s">
        <v>148</v>
      </c>
      <c r="AI1987" t="s">
        <v>168</v>
      </c>
      <c r="AJ1987" t="s">
        <v>2532</v>
      </c>
      <c r="AK1987" t="s">
        <v>2533</v>
      </c>
      <c r="AM1987" t="s">
        <v>1020</v>
      </c>
      <c r="AO1987" t="s">
        <v>1021</v>
      </c>
      <c r="AP1987" t="s">
        <v>374</v>
      </c>
      <c r="AQ1987" s="4">
        <v>75442</v>
      </c>
      <c r="AR1987" t="s">
        <v>140</v>
      </c>
      <c r="AT1987">
        <v>14692388392</v>
      </c>
      <c r="AV1987" t="s">
        <v>2534</v>
      </c>
      <c r="AW1987" t="s">
        <v>1023</v>
      </c>
      <c r="AZ1987" t="s">
        <v>334</v>
      </c>
      <c r="BA1987" t="s">
        <v>335</v>
      </c>
      <c r="BB1987" t="s">
        <v>136</v>
      </c>
      <c r="BC1987" t="s">
        <v>136</v>
      </c>
      <c r="BD1987" t="s">
        <v>148</v>
      </c>
      <c r="BE1987" t="s">
        <v>136</v>
      </c>
      <c r="BF1987" t="s">
        <v>136</v>
      </c>
      <c r="BG1987" t="s">
        <v>134</v>
      </c>
      <c r="BH1987" t="s">
        <v>136</v>
      </c>
      <c r="BN1987" t="s">
        <v>25215</v>
      </c>
      <c r="BO1987" t="s">
        <v>23288</v>
      </c>
      <c r="BP1987">
        <v>6</v>
      </c>
      <c r="BQ1987">
        <v>5</v>
      </c>
      <c r="BS1987" s="1">
        <v>44228</v>
      </c>
      <c r="BT1987" s="1">
        <v>44362</v>
      </c>
      <c r="BU1987" s="1">
        <v>44228</v>
      </c>
      <c r="BV1987" s="1">
        <v>44362</v>
      </c>
      <c r="BW1987" t="s">
        <v>136</v>
      </c>
      <c r="BX1987">
        <v>45</v>
      </c>
      <c r="BY1987">
        <v>0</v>
      </c>
      <c r="BZ1987">
        <v>8</v>
      </c>
      <c r="CA1987">
        <v>8</v>
      </c>
      <c r="CB1987">
        <v>8</v>
      </c>
      <c r="CC1987">
        <v>8</v>
      </c>
      <c r="CD1987">
        <v>8</v>
      </c>
      <c r="CE1987">
        <v>5</v>
      </c>
      <c r="CF1987" t="str">
        <f>"7:00 AM"</f>
        <v>7:00 AM</v>
      </c>
      <c r="CG1987" t="str">
        <f>"4:30 PM"</f>
        <v>4:30 PM</v>
      </c>
      <c r="CH1987" s="5">
        <v>13.34</v>
      </c>
      <c r="CI1987" t="s">
        <v>146</v>
      </c>
      <c r="CJ1987">
        <v>0</v>
      </c>
      <c r="CK1987" t="s">
        <v>1024</v>
      </c>
      <c r="CL1987" t="s">
        <v>134</v>
      </c>
      <c r="CM1987" t="s">
        <v>147</v>
      </c>
      <c r="CN1987" t="s">
        <v>148</v>
      </c>
      <c r="CO1987" t="s">
        <v>1025</v>
      </c>
      <c r="CP1987" t="s">
        <v>149</v>
      </c>
      <c r="CQ1987">
        <v>3</v>
      </c>
      <c r="CR1987">
        <v>0</v>
      </c>
      <c r="CS1987" t="s">
        <v>136</v>
      </c>
      <c r="CT1987" t="s">
        <v>136</v>
      </c>
      <c r="CU1987" t="s">
        <v>136</v>
      </c>
      <c r="CV1987" t="s">
        <v>136</v>
      </c>
      <c r="CW1987" t="s">
        <v>134</v>
      </c>
      <c r="CX1987">
        <v>60</v>
      </c>
      <c r="CY1987" t="s">
        <v>134</v>
      </c>
      <c r="CZ1987" t="s">
        <v>134</v>
      </c>
      <c r="DA1987" t="s">
        <v>134</v>
      </c>
      <c r="DB1987" t="s">
        <v>134</v>
      </c>
      <c r="DC1987" t="s">
        <v>134</v>
      </c>
      <c r="DD1987" t="s">
        <v>136</v>
      </c>
      <c r="DF1987" t="s">
        <v>25216</v>
      </c>
      <c r="DG1987" t="s">
        <v>19374</v>
      </c>
      <c r="DH1987" t="s">
        <v>19375</v>
      </c>
      <c r="DI1987" t="s">
        <v>7959</v>
      </c>
      <c r="DJ1987" s="4">
        <v>7726</v>
      </c>
      <c r="DK1987" t="s">
        <v>17130</v>
      </c>
      <c r="DL1987" t="s">
        <v>136</v>
      </c>
      <c r="DM1987">
        <v>1</v>
      </c>
      <c r="DN1987" t="s">
        <v>25217</v>
      </c>
      <c r="DO1987" t="s">
        <v>19375</v>
      </c>
      <c r="DP1987" t="s">
        <v>7959</v>
      </c>
      <c r="DQ1987" t="str">
        <f>"07726"</f>
        <v>07726</v>
      </c>
      <c r="DR1987" t="s">
        <v>17130</v>
      </c>
      <c r="DS1987" t="s">
        <v>19378</v>
      </c>
      <c r="DT1987">
        <v>1</v>
      </c>
      <c r="DU1987">
        <v>5</v>
      </c>
      <c r="DV1987" t="s">
        <v>134</v>
      </c>
      <c r="DW1987" t="s">
        <v>134</v>
      </c>
      <c r="DX1987" t="s">
        <v>134</v>
      </c>
      <c r="DY1987" t="s">
        <v>136</v>
      </c>
      <c r="DZ1987">
        <v>1</v>
      </c>
      <c r="EA1987" t="s">
        <v>136</v>
      </c>
      <c r="EC1987" s="5">
        <v>12.68</v>
      </c>
      <c r="ED1987" s="5">
        <v>55</v>
      </c>
      <c r="EE1987">
        <v>17328514400</v>
      </c>
      <c r="EF1987" t="s">
        <v>148</v>
      </c>
      <c r="EG1987" t="s">
        <v>19379</v>
      </c>
      <c r="EH1987">
        <v>1</v>
      </c>
    </row>
    <row r="1988" spans="1:138" ht="15" customHeight="1" x14ac:dyDescent="0.35">
      <c r="A1988" t="s">
        <v>11532</v>
      </c>
      <c r="B1988" t="s">
        <v>157</v>
      </c>
      <c r="C1988" s="1">
        <v>44165.591386342596</v>
      </c>
      <c r="D1988" s="1">
        <v>44183</v>
      </c>
      <c r="E1988" t="s">
        <v>133</v>
      </c>
      <c r="F1988" t="s">
        <v>136</v>
      </c>
      <c r="G1988" t="s">
        <v>135</v>
      </c>
      <c r="H1988" t="s">
        <v>136</v>
      </c>
      <c r="I1988" t="s">
        <v>11533</v>
      </c>
      <c r="K1988" t="s">
        <v>11534</v>
      </c>
      <c r="M1988" t="s">
        <v>10746</v>
      </c>
      <c r="N1988" t="s">
        <v>1128</v>
      </c>
      <c r="O1988" s="4">
        <v>58601</v>
      </c>
      <c r="P1988" t="s">
        <v>140</v>
      </c>
      <c r="R1988">
        <v>17012903445</v>
      </c>
      <c r="T1988">
        <v>115113</v>
      </c>
      <c r="U1988" t="s">
        <v>11535</v>
      </c>
      <c r="V1988" t="s">
        <v>727</v>
      </c>
      <c r="W1988" t="s">
        <v>1019</v>
      </c>
      <c r="X1988" t="s">
        <v>164</v>
      </c>
      <c r="Y1988" t="s">
        <v>11534</v>
      </c>
      <c r="AA1988" t="s">
        <v>10746</v>
      </c>
      <c r="AB1988" t="s">
        <v>1128</v>
      </c>
      <c r="AC1988" s="4">
        <v>58601</v>
      </c>
      <c r="AD1988" t="s">
        <v>140</v>
      </c>
      <c r="AF1988">
        <v>17012903445</v>
      </c>
      <c r="AH1988" t="s">
        <v>155</v>
      </c>
      <c r="AI1988" t="s">
        <v>168</v>
      </c>
      <c r="AJ1988" t="s">
        <v>281</v>
      </c>
      <c r="AK1988" t="s">
        <v>282</v>
      </c>
      <c r="AL1988" t="s">
        <v>250</v>
      </c>
      <c r="AM1988" t="s">
        <v>283</v>
      </c>
      <c r="AN1988" t="s">
        <v>284</v>
      </c>
      <c r="AO1988" t="s">
        <v>285</v>
      </c>
      <c r="AP1988" t="s">
        <v>221</v>
      </c>
      <c r="AQ1988" s="4">
        <v>37862</v>
      </c>
      <c r="AR1988" t="s">
        <v>140</v>
      </c>
      <c r="AT1988">
        <v>18653663731</v>
      </c>
      <c r="AV1988" t="s">
        <v>1107</v>
      </c>
      <c r="AW1988" t="s">
        <v>287</v>
      </c>
      <c r="AZ1988" t="s">
        <v>288</v>
      </c>
      <c r="BA1988" t="s">
        <v>289</v>
      </c>
      <c r="BB1988" t="s">
        <v>136</v>
      </c>
      <c r="BC1988" t="s">
        <v>136</v>
      </c>
      <c r="BD1988" t="s">
        <v>148</v>
      </c>
      <c r="BE1988" t="s">
        <v>136</v>
      </c>
      <c r="BF1988" t="s">
        <v>136</v>
      </c>
      <c r="BG1988" t="s">
        <v>134</v>
      </c>
      <c r="BH1988" t="s">
        <v>136</v>
      </c>
      <c r="BN1988" t="s">
        <v>11536</v>
      </c>
      <c r="BO1988" t="s">
        <v>965</v>
      </c>
      <c r="BP1988">
        <v>5</v>
      </c>
      <c r="BQ1988">
        <v>5</v>
      </c>
      <c r="BR1988">
        <v>5</v>
      </c>
      <c r="BS1988" s="1">
        <v>44239</v>
      </c>
      <c r="BT1988" s="1">
        <v>44540</v>
      </c>
      <c r="BU1988" s="1">
        <v>44239</v>
      </c>
      <c r="BV1988" s="1">
        <v>44540</v>
      </c>
      <c r="BW1988" t="s">
        <v>136</v>
      </c>
      <c r="BX1988">
        <v>48</v>
      </c>
      <c r="BY1988">
        <v>0</v>
      </c>
      <c r="BZ1988">
        <v>8</v>
      </c>
      <c r="CA1988">
        <v>8</v>
      </c>
      <c r="CB1988">
        <v>8</v>
      </c>
      <c r="CC1988">
        <v>8</v>
      </c>
      <c r="CD1988">
        <v>8</v>
      </c>
      <c r="CE1988">
        <v>8</v>
      </c>
      <c r="CF1988" t="str">
        <f>"8:00 AM"</f>
        <v>8:00 AM</v>
      </c>
      <c r="CG1988" t="str">
        <f>"5:00 PM"</f>
        <v>5:00 PM</v>
      </c>
      <c r="CH1988" s="5">
        <v>14.99</v>
      </c>
      <c r="CI1988" t="s">
        <v>146</v>
      </c>
      <c r="CL1988" t="s">
        <v>134</v>
      </c>
      <c r="CM1988" t="s">
        <v>312</v>
      </c>
      <c r="CN1988" t="s">
        <v>148</v>
      </c>
      <c r="CO1988" t="s">
        <v>11537</v>
      </c>
      <c r="CP1988" t="s">
        <v>149</v>
      </c>
      <c r="CQ1988">
        <v>3</v>
      </c>
      <c r="CR1988">
        <v>0</v>
      </c>
      <c r="CS1988" t="s">
        <v>136</v>
      </c>
      <c r="CT1988" t="s">
        <v>134</v>
      </c>
      <c r="CU1988" t="s">
        <v>136</v>
      </c>
      <c r="CV1988" t="s">
        <v>136</v>
      </c>
      <c r="CW1988" t="s">
        <v>134</v>
      </c>
      <c r="CX1988">
        <v>50</v>
      </c>
      <c r="CY1988" t="s">
        <v>136</v>
      </c>
      <c r="CZ1988" t="s">
        <v>136</v>
      </c>
      <c r="DA1988" t="s">
        <v>136</v>
      </c>
      <c r="DB1988" t="s">
        <v>136</v>
      </c>
      <c r="DC1988" t="s">
        <v>136</v>
      </c>
      <c r="DD1988" t="s">
        <v>136</v>
      </c>
      <c r="DF1988" t="s">
        <v>11538</v>
      </c>
      <c r="DG1988" t="s">
        <v>11534</v>
      </c>
      <c r="DH1988" t="s">
        <v>10746</v>
      </c>
      <c r="DI1988" t="s">
        <v>1128</v>
      </c>
      <c r="DJ1988" s="4">
        <v>58601</v>
      </c>
      <c r="DK1988" t="s">
        <v>6361</v>
      </c>
      <c r="DL1988" t="s">
        <v>134</v>
      </c>
      <c r="DM1988">
        <v>2</v>
      </c>
      <c r="DN1988" t="s">
        <v>11539</v>
      </c>
      <c r="DO1988" t="s">
        <v>10746</v>
      </c>
      <c r="DP1988" t="s">
        <v>1128</v>
      </c>
      <c r="DQ1988" t="str">
        <f>"58601"</f>
        <v>58601</v>
      </c>
      <c r="DR1988" t="s">
        <v>6361</v>
      </c>
      <c r="DS1988" t="s">
        <v>296</v>
      </c>
      <c r="DT1988">
        <v>1</v>
      </c>
      <c r="DU1988">
        <v>6</v>
      </c>
      <c r="DV1988" t="s">
        <v>134</v>
      </c>
      <c r="DW1988" t="s">
        <v>134</v>
      </c>
      <c r="DX1988" t="s">
        <v>134</v>
      </c>
      <c r="DY1988" t="s">
        <v>134</v>
      </c>
      <c r="DZ1988">
        <v>3</v>
      </c>
      <c r="EA1988" t="s">
        <v>136</v>
      </c>
      <c r="EC1988" s="5">
        <v>12.68</v>
      </c>
      <c r="ED1988" s="5">
        <v>55</v>
      </c>
      <c r="EE1988">
        <v>17012903445</v>
      </c>
      <c r="EF1988" t="s">
        <v>11540</v>
      </c>
      <c r="EG1988" t="s">
        <v>1132</v>
      </c>
      <c r="EH1988">
        <v>1</v>
      </c>
    </row>
    <row r="1989" spans="1:138" ht="15" customHeight="1" x14ac:dyDescent="0.35">
      <c r="A1989" t="s">
        <v>11160</v>
      </c>
      <c r="B1989" t="s">
        <v>157</v>
      </c>
      <c r="C1989" s="1">
        <v>44169.388203240742</v>
      </c>
      <c r="D1989" s="1">
        <v>44183</v>
      </c>
      <c r="E1989" t="s">
        <v>133</v>
      </c>
      <c r="F1989" t="s">
        <v>136</v>
      </c>
      <c r="G1989" t="s">
        <v>135</v>
      </c>
      <c r="H1989" t="s">
        <v>136</v>
      </c>
      <c r="I1989" t="s">
        <v>11161</v>
      </c>
      <c r="K1989" t="s">
        <v>11162</v>
      </c>
      <c r="M1989" t="s">
        <v>4092</v>
      </c>
      <c r="N1989" t="s">
        <v>374</v>
      </c>
      <c r="O1989" s="4">
        <v>77968</v>
      </c>
      <c r="P1989" t="s">
        <v>140</v>
      </c>
      <c r="Q1989" t="s">
        <v>155</v>
      </c>
      <c r="R1989">
        <v>13615766683</v>
      </c>
      <c r="T1989">
        <v>111421</v>
      </c>
      <c r="U1989" t="s">
        <v>11163</v>
      </c>
      <c r="V1989" t="s">
        <v>11164</v>
      </c>
      <c r="X1989" t="s">
        <v>164</v>
      </c>
      <c r="Y1989" t="s">
        <v>11162</v>
      </c>
      <c r="AA1989" t="s">
        <v>4092</v>
      </c>
      <c r="AB1989" t="s">
        <v>374</v>
      </c>
      <c r="AC1989" s="4">
        <v>77968</v>
      </c>
      <c r="AD1989" t="s">
        <v>140</v>
      </c>
      <c r="AF1989">
        <v>13615766683</v>
      </c>
      <c r="AH1989" t="s">
        <v>1134</v>
      </c>
      <c r="AI1989" t="s">
        <v>168</v>
      </c>
      <c r="AJ1989" t="s">
        <v>1135</v>
      </c>
      <c r="AK1989" t="s">
        <v>1136</v>
      </c>
      <c r="AL1989" t="s">
        <v>229</v>
      </c>
      <c r="AM1989" t="s">
        <v>1137</v>
      </c>
      <c r="AN1989" t="s">
        <v>1138</v>
      </c>
      <c r="AO1989" t="s">
        <v>1139</v>
      </c>
      <c r="AP1989" t="s">
        <v>537</v>
      </c>
      <c r="AQ1989" s="4">
        <v>28327</v>
      </c>
      <c r="AR1989" t="s">
        <v>140</v>
      </c>
      <c r="AT1989">
        <v>19109476004</v>
      </c>
      <c r="AV1989" t="s">
        <v>1140</v>
      </c>
      <c r="AW1989" t="s">
        <v>1141</v>
      </c>
      <c r="AZ1989" t="s">
        <v>288</v>
      </c>
      <c r="BA1989" t="s">
        <v>289</v>
      </c>
      <c r="BB1989" t="s">
        <v>136</v>
      </c>
      <c r="BC1989" t="s">
        <v>136</v>
      </c>
      <c r="BD1989" t="s">
        <v>148</v>
      </c>
      <c r="BE1989" t="s">
        <v>136</v>
      </c>
      <c r="BF1989" t="s">
        <v>136</v>
      </c>
      <c r="BG1989" t="s">
        <v>134</v>
      </c>
      <c r="BH1989" t="s">
        <v>136</v>
      </c>
      <c r="BN1989" t="s">
        <v>11165</v>
      </c>
      <c r="BO1989" t="s">
        <v>11166</v>
      </c>
      <c r="BP1989">
        <v>4</v>
      </c>
      <c r="BQ1989">
        <v>4</v>
      </c>
      <c r="BR1989">
        <v>4</v>
      </c>
      <c r="BS1989" s="1">
        <v>44237</v>
      </c>
      <c r="BT1989" s="1">
        <v>44540</v>
      </c>
      <c r="BU1989" s="1">
        <v>44237</v>
      </c>
      <c r="BV1989" s="1">
        <v>44540</v>
      </c>
      <c r="BW1989" t="s">
        <v>136</v>
      </c>
      <c r="BX1989">
        <v>40</v>
      </c>
      <c r="BY1989">
        <v>0</v>
      </c>
      <c r="BZ1989">
        <v>7</v>
      </c>
      <c r="CA1989">
        <v>7</v>
      </c>
      <c r="CB1989">
        <v>7</v>
      </c>
      <c r="CC1989">
        <v>7</v>
      </c>
      <c r="CD1989">
        <v>7</v>
      </c>
      <c r="CE1989">
        <v>5</v>
      </c>
      <c r="CF1989" t="str">
        <f>"7:00 AM"</f>
        <v>7:00 AM</v>
      </c>
      <c r="CG1989" t="str">
        <f>"3:00 PM"</f>
        <v>3:00 PM</v>
      </c>
      <c r="CH1989" s="5">
        <v>12.67</v>
      </c>
      <c r="CI1989" t="s">
        <v>146</v>
      </c>
      <c r="CL1989" t="s">
        <v>136</v>
      </c>
      <c r="CM1989" t="s">
        <v>147</v>
      </c>
      <c r="CN1989" t="s">
        <v>148</v>
      </c>
      <c r="CO1989" t="s">
        <v>1142</v>
      </c>
      <c r="CP1989" t="s">
        <v>149</v>
      </c>
      <c r="CQ1989">
        <v>3</v>
      </c>
      <c r="CR1989">
        <v>0</v>
      </c>
      <c r="CS1989" t="s">
        <v>136</v>
      </c>
      <c r="CT1989" t="s">
        <v>134</v>
      </c>
      <c r="CU1989" t="s">
        <v>136</v>
      </c>
      <c r="CV1989" t="s">
        <v>134</v>
      </c>
      <c r="CW1989" t="s">
        <v>134</v>
      </c>
      <c r="CX1989">
        <v>60</v>
      </c>
      <c r="CY1989" t="s">
        <v>134</v>
      </c>
      <c r="CZ1989" t="s">
        <v>134</v>
      </c>
      <c r="DA1989" t="s">
        <v>134</v>
      </c>
      <c r="DB1989" t="s">
        <v>134</v>
      </c>
      <c r="DC1989" t="s">
        <v>134</v>
      </c>
      <c r="DD1989" t="s">
        <v>136</v>
      </c>
      <c r="DF1989" t="s">
        <v>11167</v>
      </c>
      <c r="DG1989" t="s">
        <v>11168</v>
      </c>
      <c r="DH1989" t="s">
        <v>4092</v>
      </c>
      <c r="DI1989" t="s">
        <v>374</v>
      </c>
      <c r="DJ1989" s="4">
        <v>77968</v>
      </c>
      <c r="DK1989" t="s">
        <v>11169</v>
      </c>
      <c r="DL1989" t="s">
        <v>134</v>
      </c>
      <c r="DM1989">
        <v>3</v>
      </c>
      <c r="DN1989" t="s">
        <v>11170</v>
      </c>
      <c r="DO1989" t="s">
        <v>4092</v>
      </c>
      <c r="DP1989" t="s">
        <v>374</v>
      </c>
      <c r="DQ1989" t="str">
        <f>"77968"</f>
        <v>77968</v>
      </c>
      <c r="DR1989" t="s">
        <v>11169</v>
      </c>
      <c r="DS1989" t="s">
        <v>830</v>
      </c>
      <c r="DT1989">
        <v>1</v>
      </c>
      <c r="DU1989">
        <v>4</v>
      </c>
      <c r="DV1989" t="s">
        <v>134</v>
      </c>
      <c r="DW1989" t="s">
        <v>134</v>
      </c>
      <c r="DX1989" t="s">
        <v>134</v>
      </c>
      <c r="DY1989" t="s">
        <v>136</v>
      </c>
      <c r="DZ1989">
        <v>1</v>
      </c>
      <c r="EA1989" t="s">
        <v>136</v>
      </c>
      <c r="EC1989" s="5">
        <v>12.68</v>
      </c>
      <c r="ED1989" s="5">
        <v>55</v>
      </c>
      <c r="EE1989">
        <v>13615766683</v>
      </c>
      <c r="EF1989" t="s">
        <v>148</v>
      </c>
      <c r="EG1989" t="s">
        <v>1145</v>
      </c>
      <c r="EH1989">
        <v>0</v>
      </c>
    </row>
    <row r="1990" spans="1:138" ht="15" customHeight="1" x14ac:dyDescent="0.35">
      <c r="A1990" t="s">
        <v>26267</v>
      </c>
      <c r="B1990" t="s">
        <v>157</v>
      </c>
      <c r="C1990" s="1">
        <v>44167.451834490741</v>
      </c>
      <c r="D1990" s="1">
        <v>44183</v>
      </c>
      <c r="E1990" t="s">
        <v>133</v>
      </c>
      <c r="F1990" t="s">
        <v>136</v>
      </c>
      <c r="G1990" t="s">
        <v>135</v>
      </c>
      <c r="H1990" t="s">
        <v>136</v>
      </c>
      <c r="I1990" t="s">
        <v>26268</v>
      </c>
      <c r="K1990" t="s">
        <v>26269</v>
      </c>
      <c r="M1990" t="s">
        <v>26270</v>
      </c>
      <c r="N1990" t="s">
        <v>837</v>
      </c>
      <c r="O1990" s="4">
        <v>29827</v>
      </c>
      <c r="P1990" t="s">
        <v>140</v>
      </c>
      <c r="R1990">
        <v>18036322021</v>
      </c>
      <c r="T1990">
        <v>1112</v>
      </c>
      <c r="U1990" t="s">
        <v>26271</v>
      </c>
      <c r="V1990" t="s">
        <v>2158</v>
      </c>
      <c r="W1990" t="s">
        <v>1536</v>
      </c>
      <c r="X1990" t="s">
        <v>747</v>
      </c>
      <c r="Y1990" t="s">
        <v>26272</v>
      </c>
      <c r="AA1990" t="s">
        <v>26270</v>
      </c>
      <c r="AB1990" t="s">
        <v>837</v>
      </c>
      <c r="AC1990" s="4">
        <v>29827</v>
      </c>
      <c r="AD1990" t="s">
        <v>140</v>
      </c>
      <c r="AF1990">
        <v>18036322021</v>
      </c>
      <c r="AH1990" t="s">
        <v>2559</v>
      </c>
      <c r="AI1990" t="s">
        <v>168</v>
      </c>
      <c r="AJ1990" t="s">
        <v>2560</v>
      </c>
      <c r="AK1990" t="s">
        <v>1257</v>
      </c>
      <c r="AL1990" t="s">
        <v>898</v>
      </c>
      <c r="AM1990" t="s">
        <v>2561</v>
      </c>
      <c r="AO1990" t="s">
        <v>1040</v>
      </c>
      <c r="AP1990" t="s">
        <v>837</v>
      </c>
      <c r="AQ1990" s="4">
        <v>29401</v>
      </c>
      <c r="AR1990" t="s">
        <v>140</v>
      </c>
      <c r="AT1990">
        <v>18432004263</v>
      </c>
      <c r="AV1990" t="s">
        <v>2559</v>
      </c>
      <c r="AW1990" t="s">
        <v>2562</v>
      </c>
      <c r="AZ1990" t="s">
        <v>175</v>
      </c>
      <c r="BA1990" t="s">
        <v>176</v>
      </c>
      <c r="BB1990" t="s">
        <v>136</v>
      </c>
      <c r="BC1990" t="s">
        <v>136</v>
      </c>
      <c r="BD1990" t="s">
        <v>148</v>
      </c>
      <c r="BE1990" t="s">
        <v>136</v>
      </c>
      <c r="BF1990" t="s">
        <v>136</v>
      </c>
      <c r="BG1990" t="s">
        <v>134</v>
      </c>
      <c r="BH1990" t="s">
        <v>136</v>
      </c>
      <c r="BN1990" t="s">
        <v>26273</v>
      </c>
      <c r="BO1990" t="s">
        <v>3698</v>
      </c>
      <c r="BP1990">
        <v>25</v>
      </c>
      <c r="BQ1990">
        <v>20</v>
      </c>
      <c r="BR1990">
        <v>20</v>
      </c>
      <c r="BS1990" s="1">
        <v>44225</v>
      </c>
      <c r="BT1990" s="1">
        <v>44423</v>
      </c>
      <c r="BU1990" s="1">
        <v>44225</v>
      </c>
      <c r="BV1990" s="1">
        <v>44423</v>
      </c>
      <c r="BW1990" t="s">
        <v>136</v>
      </c>
      <c r="BX1990">
        <v>40</v>
      </c>
      <c r="BY1990">
        <v>0</v>
      </c>
      <c r="BZ1990">
        <v>7</v>
      </c>
      <c r="CA1990">
        <v>7</v>
      </c>
      <c r="CB1990">
        <v>7</v>
      </c>
      <c r="CC1990">
        <v>7</v>
      </c>
      <c r="CD1990">
        <v>7</v>
      </c>
      <c r="CE1990">
        <v>5</v>
      </c>
      <c r="CF1990" t="str">
        <f>"7:00 AM"</f>
        <v>7:00 AM</v>
      </c>
      <c r="CG1990" t="str">
        <f>"3:00 PM"</f>
        <v>3:00 PM</v>
      </c>
      <c r="CH1990" s="5">
        <v>11.71</v>
      </c>
      <c r="CI1990" t="s">
        <v>146</v>
      </c>
      <c r="CJ1990">
        <v>0.6</v>
      </c>
      <c r="CK1990" t="s">
        <v>26274</v>
      </c>
      <c r="CL1990" t="s">
        <v>136</v>
      </c>
      <c r="CM1990" t="s">
        <v>147</v>
      </c>
      <c r="CN1990" t="s">
        <v>148</v>
      </c>
      <c r="CO1990" t="s">
        <v>4631</v>
      </c>
      <c r="CP1990" t="s">
        <v>149</v>
      </c>
      <c r="CQ1990">
        <v>3</v>
      </c>
      <c r="CR1990">
        <v>0</v>
      </c>
      <c r="CS1990" t="s">
        <v>136</v>
      </c>
      <c r="CT1990" t="s">
        <v>136</v>
      </c>
      <c r="CU1990" t="s">
        <v>134</v>
      </c>
      <c r="CV1990" t="s">
        <v>134</v>
      </c>
      <c r="CW1990" t="s">
        <v>134</v>
      </c>
      <c r="CX1990">
        <v>85</v>
      </c>
      <c r="CY1990" t="s">
        <v>134</v>
      </c>
      <c r="CZ1990" t="s">
        <v>134</v>
      </c>
      <c r="DA1990" t="s">
        <v>134</v>
      </c>
      <c r="DB1990" t="s">
        <v>134</v>
      </c>
      <c r="DC1990" t="s">
        <v>134</v>
      </c>
      <c r="DD1990" t="s">
        <v>136</v>
      </c>
      <c r="DF1990" t="s">
        <v>149</v>
      </c>
      <c r="DG1990" t="s">
        <v>26269</v>
      </c>
      <c r="DH1990" t="s">
        <v>26270</v>
      </c>
      <c r="DI1990" t="s">
        <v>837</v>
      </c>
      <c r="DJ1990" s="4">
        <v>29827</v>
      </c>
      <c r="DK1990" t="s">
        <v>26275</v>
      </c>
      <c r="DL1990" t="s">
        <v>134</v>
      </c>
      <c r="DM1990">
        <v>8</v>
      </c>
      <c r="DN1990" t="s">
        <v>26276</v>
      </c>
      <c r="DO1990" t="s">
        <v>26270</v>
      </c>
      <c r="DP1990" t="s">
        <v>837</v>
      </c>
      <c r="DQ1990" t="str">
        <f>"29827"</f>
        <v>29827</v>
      </c>
      <c r="DR1990" t="s">
        <v>26275</v>
      </c>
      <c r="DS1990" t="s">
        <v>26277</v>
      </c>
      <c r="DT1990">
        <v>1</v>
      </c>
      <c r="DU1990">
        <v>96</v>
      </c>
      <c r="DV1990" t="s">
        <v>134</v>
      </c>
      <c r="DW1990" t="s">
        <v>134</v>
      </c>
      <c r="DX1990" t="s">
        <v>134</v>
      </c>
      <c r="DY1990" t="s">
        <v>136</v>
      </c>
      <c r="DZ1990">
        <v>1</v>
      </c>
      <c r="EA1990" t="s">
        <v>134</v>
      </c>
      <c r="EB1990" s="5">
        <v>12.68</v>
      </c>
      <c r="EC1990" s="5">
        <v>12.68</v>
      </c>
      <c r="ED1990" s="5">
        <v>55</v>
      </c>
      <c r="EE1990">
        <v>18036323873</v>
      </c>
      <c r="EF1990" t="s">
        <v>26278</v>
      </c>
      <c r="EG1990" t="s">
        <v>148</v>
      </c>
      <c r="EH1990">
        <v>0</v>
      </c>
    </row>
    <row r="1991" spans="1:138" ht="15" customHeight="1" x14ac:dyDescent="0.35">
      <c r="A1991" t="s">
        <v>21340</v>
      </c>
      <c r="B1991" t="s">
        <v>157</v>
      </c>
      <c r="C1991" s="1">
        <v>44173.632117361114</v>
      </c>
      <c r="D1991" s="1">
        <v>44183</v>
      </c>
      <c r="E1991" t="s">
        <v>133</v>
      </c>
      <c r="F1991" t="s">
        <v>136</v>
      </c>
      <c r="G1991" t="s">
        <v>135</v>
      </c>
      <c r="H1991" t="s">
        <v>136</v>
      </c>
      <c r="I1991" t="s">
        <v>18964</v>
      </c>
      <c r="K1991" t="s">
        <v>18965</v>
      </c>
      <c r="L1991" t="s">
        <v>18966</v>
      </c>
      <c r="M1991" t="s">
        <v>17978</v>
      </c>
      <c r="N1991" t="s">
        <v>2685</v>
      </c>
      <c r="O1991" s="4">
        <v>44011</v>
      </c>
      <c r="P1991" t="s">
        <v>140</v>
      </c>
      <c r="R1991">
        <v>14409344435</v>
      </c>
      <c r="S1991">
        <v>2230</v>
      </c>
      <c r="T1991">
        <v>111421</v>
      </c>
      <c r="U1991" t="s">
        <v>18967</v>
      </c>
      <c r="V1991" t="s">
        <v>11312</v>
      </c>
      <c r="X1991" t="s">
        <v>18968</v>
      </c>
      <c r="Y1991" t="s">
        <v>18965</v>
      </c>
      <c r="Z1991" t="s">
        <v>18966</v>
      </c>
      <c r="AA1991" t="s">
        <v>17978</v>
      </c>
      <c r="AB1991" t="s">
        <v>2685</v>
      </c>
      <c r="AC1991" s="4">
        <v>44011</v>
      </c>
      <c r="AD1991" t="s">
        <v>140</v>
      </c>
      <c r="AE1991" t="s">
        <v>841</v>
      </c>
      <c r="AF1991">
        <v>14409344435</v>
      </c>
      <c r="AG1991">
        <v>2230</v>
      </c>
      <c r="AH1991" t="s">
        <v>1599</v>
      </c>
      <c r="AI1991" t="s">
        <v>168</v>
      </c>
      <c r="AJ1991" t="s">
        <v>913</v>
      </c>
      <c r="AK1991" t="s">
        <v>914</v>
      </c>
      <c r="AL1991" t="s">
        <v>687</v>
      </c>
      <c r="AM1991" t="s">
        <v>561</v>
      </c>
      <c r="AN1991" t="s">
        <v>562</v>
      </c>
      <c r="AO1991" t="s">
        <v>563</v>
      </c>
      <c r="AP1991" t="s">
        <v>564</v>
      </c>
      <c r="AQ1991" s="4">
        <v>22949</v>
      </c>
      <c r="AR1991" t="s">
        <v>140</v>
      </c>
      <c r="AT1991">
        <v>14342634300</v>
      </c>
      <c r="AV1991" t="s">
        <v>1600</v>
      </c>
      <c r="AW1991" t="s">
        <v>566</v>
      </c>
      <c r="AZ1991" t="s">
        <v>821</v>
      </c>
      <c r="BA1991" t="s">
        <v>822</v>
      </c>
      <c r="BB1991" t="s">
        <v>136</v>
      </c>
      <c r="BC1991" t="s">
        <v>136</v>
      </c>
      <c r="BD1991" t="s">
        <v>148</v>
      </c>
      <c r="BE1991" t="s">
        <v>136</v>
      </c>
      <c r="BF1991" t="s">
        <v>136</v>
      </c>
      <c r="BG1991" t="s">
        <v>134</v>
      </c>
      <c r="BH1991" t="s">
        <v>136</v>
      </c>
      <c r="BI1991" t="s">
        <v>1601</v>
      </c>
      <c r="BJ1991" t="s">
        <v>1602</v>
      </c>
      <c r="BL1991" t="s">
        <v>566</v>
      </c>
      <c r="BM1991" t="s">
        <v>1599</v>
      </c>
      <c r="BN1991" t="s">
        <v>21341</v>
      </c>
      <c r="BO1991" t="s">
        <v>18970</v>
      </c>
      <c r="BP1991">
        <v>195</v>
      </c>
      <c r="BQ1991">
        <v>155</v>
      </c>
      <c r="BR1991">
        <v>155</v>
      </c>
      <c r="BS1991" s="1">
        <v>44242</v>
      </c>
      <c r="BT1991" s="1">
        <v>44526</v>
      </c>
      <c r="BU1991" s="1">
        <v>44242</v>
      </c>
      <c r="BV1991" s="1">
        <v>44526</v>
      </c>
      <c r="BW1991" t="s">
        <v>136</v>
      </c>
      <c r="BX1991">
        <v>45</v>
      </c>
      <c r="BY1991">
        <v>0</v>
      </c>
      <c r="BZ1991">
        <v>8</v>
      </c>
      <c r="CA1991">
        <v>8</v>
      </c>
      <c r="CB1991">
        <v>8</v>
      </c>
      <c r="CC1991">
        <v>8</v>
      </c>
      <c r="CD1991">
        <v>8</v>
      </c>
      <c r="CE1991">
        <v>5</v>
      </c>
      <c r="CF1991" t="str">
        <f>"7:00 AM"</f>
        <v>7:00 AM</v>
      </c>
      <c r="CG1991" t="str">
        <f>"3:30 PM"</f>
        <v>3:30 PM</v>
      </c>
      <c r="CH1991" s="5">
        <v>14.52</v>
      </c>
      <c r="CI1991" t="s">
        <v>146</v>
      </c>
      <c r="CL1991" t="s">
        <v>136</v>
      </c>
      <c r="CM1991" t="s">
        <v>312</v>
      </c>
      <c r="CN1991" t="s">
        <v>148</v>
      </c>
      <c r="CO1991" t="s">
        <v>854</v>
      </c>
      <c r="CP1991" t="s">
        <v>149</v>
      </c>
      <c r="CQ1991">
        <v>3</v>
      </c>
      <c r="CR1991">
        <v>0</v>
      </c>
      <c r="CS1991" t="s">
        <v>136</v>
      </c>
      <c r="CT1991" t="s">
        <v>136</v>
      </c>
      <c r="CU1991" t="s">
        <v>136</v>
      </c>
      <c r="CV1991" t="s">
        <v>134</v>
      </c>
      <c r="CW1991" t="s">
        <v>134</v>
      </c>
      <c r="CX1991">
        <v>60</v>
      </c>
      <c r="CY1991" t="s">
        <v>134</v>
      </c>
      <c r="CZ1991" t="s">
        <v>134</v>
      </c>
      <c r="DA1991" t="s">
        <v>134</v>
      </c>
      <c r="DB1991" t="s">
        <v>134</v>
      </c>
      <c r="DC1991" t="s">
        <v>134</v>
      </c>
      <c r="DD1991" t="s">
        <v>136</v>
      </c>
      <c r="DF1991" t="s">
        <v>21342</v>
      </c>
      <c r="DG1991" t="s">
        <v>18972</v>
      </c>
      <c r="DH1991" t="s">
        <v>4658</v>
      </c>
      <c r="DI1991" t="s">
        <v>2685</v>
      </c>
      <c r="DJ1991" s="4">
        <v>44839</v>
      </c>
      <c r="DK1991" t="s">
        <v>6445</v>
      </c>
      <c r="DL1991" t="s">
        <v>134</v>
      </c>
      <c r="DM1991">
        <v>7</v>
      </c>
      <c r="DN1991" t="s">
        <v>18972</v>
      </c>
      <c r="DO1991" t="s">
        <v>4658</v>
      </c>
      <c r="DP1991" t="s">
        <v>2685</v>
      </c>
      <c r="DQ1991" t="str">
        <f>"44839"</f>
        <v>44839</v>
      </c>
      <c r="DR1991" t="s">
        <v>6445</v>
      </c>
      <c r="DS1991" t="s">
        <v>861</v>
      </c>
      <c r="DT1991">
        <v>20</v>
      </c>
      <c r="DU1991">
        <v>168</v>
      </c>
      <c r="DV1991" t="s">
        <v>134</v>
      </c>
      <c r="DW1991" t="s">
        <v>134</v>
      </c>
      <c r="DX1991" t="s">
        <v>134</v>
      </c>
      <c r="DY1991" t="s">
        <v>134</v>
      </c>
      <c r="DZ1991">
        <v>7</v>
      </c>
      <c r="EA1991" t="s">
        <v>134</v>
      </c>
      <c r="EB1991" s="5">
        <v>12.68</v>
      </c>
      <c r="EC1991" s="5">
        <v>12.68</v>
      </c>
      <c r="ED1991" s="5">
        <v>55</v>
      </c>
      <c r="EE1991">
        <v>14409344435</v>
      </c>
      <c r="EF1991" t="s">
        <v>148</v>
      </c>
      <c r="EG1991" t="s">
        <v>2694</v>
      </c>
      <c r="EH1991">
        <v>0</v>
      </c>
    </row>
    <row r="1992" spans="1:138" ht="15" customHeight="1" x14ac:dyDescent="0.35">
      <c r="A1992" t="s">
        <v>14510</v>
      </c>
      <c r="B1992" t="s">
        <v>157</v>
      </c>
      <c r="C1992" s="1">
        <v>44172.536551736113</v>
      </c>
      <c r="D1992" s="1">
        <v>44183</v>
      </c>
      <c r="E1992" t="s">
        <v>133</v>
      </c>
      <c r="F1992" t="s">
        <v>134</v>
      </c>
      <c r="G1992" t="s">
        <v>135</v>
      </c>
      <c r="H1992" t="s">
        <v>136</v>
      </c>
      <c r="I1992" t="s">
        <v>13108</v>
      </c>
      <c r="K1992" t="s">
        <v>13109</v>
      </c>
      <c r="M1992" t="s">
        <v>150</v>
      </c>
      <c r="N1992" t="s">
        <v>139</v>
      </c>
      <c r="O1992" s="4">
        <v>33890</v>
      </c>
      <c r="P1992" t="s">
        <v>140</v>
      </c>
      <c r="R1992">
        <v>18637734202</v>
      </c>
      <c r="S1992">
        <v>108</v>
      </c>
      <c r="T1992">
        <v>4841</v>
      </c>
      <c r="U1992" t="s">
        <v>13111</v>
      </c>
      <c r="V1992" t="s">
        <v>223</v>
      </c>
      <c r="X1992" t="s">
        <v>13112</v>
      </c>
      <c r="Y1992" t="s">
        <v>13109</v>
      </c>
      <c r="AA1992" t="s">
        <v>150</v>
      </c>
      <c r="AB1992" t="s">
        <v>139</v>
      </c>
      <c r="AC1992" s="4">
        <v>33890</v>
      </c>
      <c r="AD1992" t="s">
        <v>140</v>
      </c>
      <c r="AF1992">
        <v>18637734202</v>
      </c>
      <c r="AG1992">
        <v>108</v>
      </c>
      <c r="AH1992" t="s">
        <v>13113</v>
      </c>
      <c r="AZ1992" t="s">
        <v>175</v>
      </c>
      <c r="BA1992" t="s">
        <v>176</v>
      </c>
      <c r="BB1992" t="s">
        <v>134</v>
      </c>
      <c r="BC1992" t="s">
        <v>134</v>
      </c>
      <c r="BD1992" t="s">
        <v>134</v>
      </c>
      <c r="BE1992" t="s">
        <v>134</v>
      </c>
      <c r="BF1992" t="s">
        <v>134</v>
      </c>
      <c r="BG1992" t="s">
        <v>134</v>
      </c>
      <c r="BH1992" t="s">
        <v>136</v>
      </c>
      <c r="BN1992" t="s">
        <v>14511</v>
      </c>
      <c r="BO1992" t="s">
        <v>13115</v>
      </c>
      <c r="BP1992">
        <v>48</v>
      </c>
      <c r="BQ1992">
        <v>48</v>
      </c>
      <c r="BR1992">
        <v>48</v>
      </c>
      <c r="BS1992" s="1">
        <v>44228</v>
      </c>
      <c r="BT1992" s="1">
        <v>44348</v>
      </c>
      <c r="BU1992" s="1">
        <v>44228</v>
      </c>
      <c r="BV1992" s="1">
        <v>44348</v>
      </c>
      <c r="BW1992" t="s">
        <v>136</v>
      </c>
      <c r="BX1992">
        <v>36</v>
      </c>
      <c r="BY1992">
        <v>0</v>
      </c>
      <c r="BZ1992">
        <v>6</v>
      </c>
      <c r="CA1992">
        <v>6</v>
      </c>
      <c r="CB1992">
        <v>6</v>
      </c>
      <c r="CC1992">
        <v>6</v>
      </c>
      <c r="CD1992">
        <v>6</v>
      </c>
      <c r="CE1992">
        <v>6</v>
      </c>
      <c r="CF1992" t="str">
        <f>"7:00 AM"</f>
        <v>7:00 AM</v>
      </c>
      <c r="CG1992" t="str">
        <f>"2:00 PM"</f>
        <v>2:00 PM</v>
      </c>
      <c r="CH1992" s="5">
        <v>11.71</v>
      </c>
      <c r="CI1992" t="s">
        <v>146</v>
      </c>
      <c r="CJ1992">
        <v>0.7</v>
      </c>
      <c r="CK1992" t="s">
        <v>13116</v>
      </c>
      <c r="CL1992" t="s">
        <v>134</v>
      </c>
      <c r="CM1992" t="s">
        <v>147</v>
      </c>
      <c r="CN1992" t="s">
        <v>148</v>
      </c>
      <c r="CO1992" s="2" t="s">
        <v>14512</v>
      </c>
      <c r="CP1992" t="s">
        <v>149</v>
      </c>
      <c r="CQ1992">
        <v>0</v>
      </c>
      <c r="CR1992">
        <v>0</v>
      </c>
      <c r="CS1992" t="s">
        <v>136</v>
      </c>
      <c r="CT1992" t="s">
        <v>136</v>
      </c>
      <c r="CU1992" t="s">
        <v>136</v>
      </c>
      <c r="CV1992" t="s">
        <v>134</v>
      </c>
      <c r="CW1992" t="s">
        <v>134</v>
      </c>
      <c r="CX1992">
        <v>100</v>
      </c>
      <c r="CY1992" t="s">
        <v>134</v>
      </c>
      <c r="CZ1992" t="s">
        <v>134</v>
      </c>
      <c r="DA1992" t="s">
        <v>134</v>
      </c>
      <c r="DB1992" t="s">
        <v>134</v>
      </c>
      <c r="DC1992" t="s">
        <v>134</v>
      </c>
      <c r="DD1992" t="s">
        <v>136</v>
      </c>
      <c r="DF1992" t="s">
        <v>13118</v>
      </c>
      <c r="DG1992" t="s">
        <v>13119</v>
      </c>
      <c r="DH1992" t="s">
        <v>3218</v>
      </c>
      <c r="DI1992" t="s">
        <v>139</v>
      </c>
      <c r="DJ1992" s="4">
        <v>33890</v>
      </c>
      <c r="DK1992" t="s">
        <v>151</v>
      </c>
      <c r="DL1992" t="s">
        <v>134</v>
      </c>
      <c r="DM1992">
        <v>14</v>
      </c>
      <c r="DN1992" t="s">
        <v>14513</v>
      </c>
      <c r="DO1992" t="s">
        <v>520</v>
      </c>
      <c r="DP1992" t="s">
        <v>139</v>
      </c>
      <c r="DQ1992" t="str">
        <f>"34266"</f>
        <v>34266</v>
      </c>
      <c r="DR1992" t="s">
        <v>521</v>
      </c>
      <c r="DS1992" t="s">
        <v>861</v>
      </c>
      <c r="DT1992">
        <v>4</v>
      </c>
      <c r="DU1992">
        <v>48</v>
      </c>
      <c r="DV1992" t="s">
        <v>134</v>
      </c>
      <c r="DW1992" t="s">
        <v>134</v>
      </c>
      <c r="DX1992" t="s">
        <v>134</v>
      </c>
      <c r="DY1992" t="s">
        <v>136</v>
      </c>
      <c r="DZ1992">
        <v>1</v>
      </c>
      <c r="EA1992" t="s">
        <v>136</v>
      </c>
      <c r="EC1992" s="5">
        <v>12.68</v>
      </c>
      <c r="ED1992" s="5">
        <v>55</v>
      </c>
      <c r="EE1992">
        <v>18637734202</v>
      </c>
      <c r="EF1992" t="s">
        <v>13121</v>
      </c>
      <c r="EG1992" t="s">
        <v>148</v>
      </c>
      <c r="EH1992">
        <v>7</v>
      </c>
    </row>
    <row r="1993" spans="1:138" ht="15" customHeight="1" x14ac:dyDescent="0.35">
      <c r="A1993" t="s">
        <v>13780</v>
      </c>
      <c r="B1993" t="s">
        <v>157</v>
      </c>
      <c r="C1993" s="1">
        <v>44170.477198958331</v>
      </c>
      <c r="D1993" s="1">
        <v>44183</v>
      </c>
      <c r="E1993" t="s">
        <v>579</v>
      </c>
      <c r="F1993" t="s">
        <v>136</v>
      </c>
      <c r="G1993" t="s">
        <v>135</v>
      </c>
      <c r="H1993" t="s">
        <v>136</v>
      </c>
      <c r="I1993" t="s">
        <v>13781</v>
      </c>
      <c r="K1993" t="s">
        <v>13782</v>
      </c>
      <c r="L1993" t="s">
        <v>13783</v>
      </c>
      <c r="M1993" t="s">
        <v>2996</v>
      </c>
      <c r="N1993" t="s">
        <v>584</v>
      </c>
      <c r="O1993" s="4">
        <v>84632</v>
      </c>
      <c r="P1993" t="s">
        <v>140</v>
      </c>
      <c r="R1993">
        <v>14358511593</v>
      </c>
      <c r="T1993">
        <v>112410</v>
      </c>
      <c r="U1993" t="s">
        <v>975</v>
      </c>
      <c r="V1993" t="s">
        <v>5334</v>
      </c>
      <c r="X1993" t="s">
        <v>164</v>
      </c>
      <c r="Y1993" t="s">
        <v>13782</v>
      </c>
      <c r="AA1993" t="s">
        <v>2996</v>
      </c>
      <c r="AB1993" t="s">
        <v>584</v>
      </c>
      <c r="AC1993" s="4">
        <v>84632</v>
      </c>
      <c r="AD1993" t="s">
        <v>140</v>
      </c>
      <c r="AF1993">
        <v>14358511593</v>
      </c>
      <c r="AH1993" t="s">
        <v>13784</v>
      </c>
      <c r="AI1993" t="s">
        <v>168</v>
      </c>
      <c r="AJ1993" t="s">
        <v>588</v>
      </c>
      <c r="AK1993" t="s">
        <v>589</v>
      </c>
      <c r="AM1993" t="s">
        <v>590</v>
      </c>
      <c r="AO1993" t="s">
        <v>591</v>
      </c>
      <c r="AP1993" t="s">
        <v>592</v>
      </c>
      <c r="AQ1993" s="4">
        <v>82601</v>
      </c>
      <c r="AR1993" t="s">
        <v>140</v>
      </c>
      <c r="AT1993">
        <v>13074722105</v>
      </c>
      <c r="AV1993" t="s">
        <v>593</v>
      </c>
      <c r="AW1993" t="s">
        <v>594</v>
      </c>
      <c r="AZ1993" t="s">
        <v>334</v>
      </c>
      <c r="BA1993" t="s">
        <v>335</v>
      </c>
      <c r="BB1993" t="s">
        <v>136</v>
      </c>
      <c r="BC1993" t="s">
        <v>136</v>
      </c>
      <c r="BD1993" t="s">
        <v>148</v>
      </c>
      <c r="BE1993" t="s">
        <v>136</v>
      </c>
      <c r="BF1993" t="s">
        <v>136</v>
      </c>
      <c r="BG1993" t="s">
        <v>134</v>
      </c>
      <c r="BH1993" t="s">
        <v>136</v>
      </c>
      <c r="BN1993" t="s">
        <v>13785</v>
      </c>
      <c r="BO1993" t="s">
        <v>2037</v>
      </c>
      <c r="BP1993">
        <v>2</v>
      </c>
      <c r="BQ1993">
        <v>2</v>
      </c>
      <c r="BR1993">
        <v>2</v>
      </c>
      <c r="BS1993" s="1">
        <v>44228</v>
      </c>
      <c r="BT1993" s="1">
        <v>44530</v>
      </c>
      <c r="BU1993" s="1">
        <v>44228</v>
      </c>
      <c r="BV1993" s="1">
        <v>44530</v>
      </c>
      <c r="BW1993" t="s">
        <v>134</v>
      </c>
      <c r="CH1993" s="5">
        <v>1682.33</v>
      </c>
      <c r="CI1993" t="s">
        <v>597</v>
      </c>
      <c r="CJ1993">
        <v>0</v>
      </c>
      <c r="CK1993" t="s">
        <v>598</v>
      </c>
      <c r="CL1993" t="s">
        <v>136</v>
      </c>
      <c r="CM1993" t="s">
        <v>354</v>
      </c>
      <c r="CN1993" t="s">
        <v>599</v>
      </c>
      <c r="CO1993" t="s">
        <v>600</v>
      </c>
      <c r="CP1993" t="s">
        <v>149</v>
      </c>
      <c r="CQ1993">
        <v>6</v>
      </c>
      <c r="CR1993">
        <v>0</v>
      </c>
      <c r="CS1993" t="s">
        <v>136</v>
      </c>
      <c r="CT1993" t="s">
        <v>134</v>
      </c>
      <c r="CU1993" t="s">
        <v>136</v>
      </c>
      <c r="CV1993" t="s">
        <v>136</v>
      </c>
      <c r="CW1993" t="s">
        <v>134</v>
      </c>
      <c r="CX1993">
        <v>50</v>
      </c>
      <c r="CY1993" t="s">
        <v>134</v>
      </c>
      <c r="CZ1993" t="s">
        <v>136</v>
      </c>
      <c r="DA1993" t="s">
        <v>134</v>
      </c>
      <c r="DB1993" t="s">
        <v>136</v>
      </c>
      <c r="DC1993" t="s">
        <v>136</v>
      </c>
      <c r="DD1993" t="s">
        <v>136</v>
      </c>
      <c r="DF1993" t="s">
        <v>9807</v>
      </c>
      <c r="DG1993" t="s">
        <v>13782</v>
      </c>
      <c r="DH1993" t="s">
        <v>2996</v>
      </c>
      <c r="DI1993" t="s">
        <v>584</v>
      </c>
      <c r="DJ1993" s="4">
        <v>84632</v>
      </c>
      <c r="DK1993" t="s">
        <v>3004</v>
      </c>
      <c r="DL1993" t="s">
        <v>136</v>
      </c>
      <c r="DM1993">
        <v>1</v>
      </c>
      <c r="DN1993" t="s">
        <v>13782</v>
      </c>
      <c r="DO1993" t="s">
        <v>2996</v>
      </c>
      <c r="DP1993" t="s">
        <v>584</v>
      </c>
      <c r="DQ1993" t="str">
        <f>"84632"</f>
        <v>84632</v>
      </c>
      <c r="DR1993" t="s">
        <v>3004</v>
      </c>
      <c r="DS1993" t="s">
        <v>605</v>
      </c>
      <c r="DT1993">
        <v>2</v>
      </c>
      <c r="DU1993">
        <v>4</v>
      </c>
      <c r="DV1993" t="s">
        <v>136</v>
      </c>
      <c r="DW1993" t="s">
        <v>136</v>
      </c>
      <c r="DX1993" t="s">
        <v>134</v>
      </c>
      <c r="DY1993" t="s">
        <v>136</v>
      </c>
      <c r="DZ1993">
        <v>1</v>
      </c>
      <c r="EA1993" t="s">
        <v>136</v>
      </c>
      <c r="EC1993" s="5">
        <v>12.68</v>
      </c>
      <c r="ED1993" s="5">
        <v>55</v>
      </c>
      <c r="EE1993">
        <v>13074722105</v>
      </c>
      <c r="EF1993" t="s">
        <v>593</v>
      </c>
      <c r="EG1993" t="s">
        <v>148</v>
      </c>
      <c r="EH1993">
        <v>0</v>
      </c>
    </row>
    <row r="1994" spans="1:138" ht="15" customHeight="1" x14ac:dyDescent="0.35">
      <c r="A1994" t="s">
        <v>27675</v>
      </c>
      <c r="B1994" t="s">
        <v>157</v>
      </c>
      <c r="C1994" s="1">
        <v>44170.794666203707</v>
      </c>
      <c r="D1994" s="1">
        <v>44183</v>
      </c>
      <c r="E1994" t="s">
        <v>133</v>
      </c>
      <c r="F1994" t="s">
        <v>136</v>
      </c>
      <c r="G1994" t="s">
        <v>135</v>
      </c>
      <c r="H1994" t="s">
        <v>134</v>
      </c>
      <c r="I1994" t="s">
        <v>27676</v>
      </c>
      <c r="K1994" t="s">
        <v>27677</v>
      </c>
      <c r="M1994" t="s">
        <v>27678</v>
      </c>
      <c r="N1994" t="s">
        <v>1162</v>
      </c>
      <c r="O1994" s="4">
        <v>1077</v>
      </c>
      <c r="P1994" t="s">
        <v>140</v>
      </c>
      <c r="R1994">
        <v>14134548403</v>
      </c>
      <c r="T1994">
        <v>112910</v>
      </c>
      <c r="U1994" t="s">
        <v>5278</v>
      </c>
      <c r="V1994" t="s">
        <v>1665</v>
      </c>
      <c r="X1994" t="s">
        <v>164</v>
      </c>
      <c r="Y1994" t="s">
        <v>27677</v>
      </c>
      <c r="AA1994" t="s">
        <v>27678</v>
      </c>
      <c r="AB1994" t="s">
        <v>1162</v>
      </c>
      <c r="AC1994" s="4">
        <v>1077</v>
      </c>
      <c r="AD1994" t="s">
        <v>140</v>
      </c>
      <c r="AF1994">
        <v>14134548403</v>
      </c>
      <c r="AH1994" t="s">
        <v>27679</v>
      </c>
      <c r="AI1994" t="s">
        <v>168</v>
      </c>
      <c r="AJ1994" t="s">
        <v>1941</v>
      </c>
      <c r="AK1994" t="s">
        <v>1942</v>
      </c>
      <c r="AL1994" t="s">
        <v>1943</v>
      </c>
      <c r="AM1994" t="s">
        <v>1944</v>
      </c>
      <c r="AN1994" t="s">
        <v>1945</v>
      </c>
      <c r="AO1994" t="s">
        <v>1946</v>
      </c>
      <c r="AP1994" t="s">
        <v>374</v>
      </c>
      <c r="AQ1994" s="4">
        <v>78266</v>
      </c>
      <c r="AR1994" t="s">
        <v>140</v>
      </c>
      <c r="AT1994">
        <v>18305844555</v>
      </c>
      <c r="AV1994" t="s">
        <v>1947</v>
      </c>
      <c r="AW1994" t="s">
        <v>1948</v>
      </c>
      <c r="AZ1994" t="s">
        <v>334</v>
      </c>
      <c r="BA1994" t="s">
        <v>3223</v>
      </c>
      <c r="BB1994" t="s">
        <v>136</v>
      </c>
      <c r="BC1994" t="s">
        <v>136</v>
      </c>
      <c r="BD1994" t="s">
        <v>148</v>
      </c>
      <c r="BE1994" t="s">
        <v>136</v>
      </c>
      <c r="BF1994" t="s">
        <v>136</v>
      </c>
      <c r="BG1994" t="s">
        <v>134</v>
      </c>
      <c r="BH1994" t="s">
        <v>136</v>
      </c>
      <c r="BN1994" t="s">
        <v>27680</v>
      </c>
      <c r="BO1994" t="s">
        <v>570</v>
      </c>
      <c r="BP1994">
        <v>2</v>
      </c>
      <c r="BQ1994">
        <v>2</v>
      </c>
      <c r="BR1994">
        <v>2</v>
      </c>
      <c r="BS1994" s="1">
        <v>44215</v>
      </c>
      <c r="BT1994" s="1">
        <v>44484</v>
      </c>
      <c r="BU1994" s="1">
        <v>44215</v>
      </c>
      <c r="BV1994" s="1">
        <v>44484</v>
      </c>
      <c r="BW1994" t="s">
        <v>136</v>
      </c>
      <c r="BX1994">
        <v>40</v>
      </c>
      <c r="BY1994">
        <v>0</v>
      </c>
      <c r="BZ1994">
        <v>8</v>
      </c>
      <c r="CA1994">
        <v>8</v>
      </c>
      <c r="CB1994">
        <v>8</v>
      </c>
      <c r="CC1994">
        <v>8</v>
      </c>
      <c r="CD1994">
        <v>8</v>
      </c>
      <c r="CE1994">
        <v>0</v>
      </c>
      <c r="CF1994" t="str">
        <f>"8:00 AM"</f>
        <v>8:00 AM</v>
      </c>
      <c r="CG1994" t="str">
        <f>"5:00 PM"</f>
        <v>5:00 PM</v>
      </c>
      <c r="CH1994" s="5">
        <v>11.71</v>
      </c>
      <c r="CI1994" t="s">
        <v>146</v>
      </c>
      <c r="CJ1994">
        <v>14.29</v>
      </c>
      <c r="CK1994" t="s">
        <v>148</v>
      </c>
      <c r="CL1994" t="s">
        <v>136</v>
      </c>
      <c r="CM1994" t="s">
        <v>312</v>
      </c>
      <c r="CN1994" t="s">
        <v>148</v>
      </c>
      <c r="CO1994" s="2" t="s">
        <v>1949</v>
      </c>
      <c r="CP1994" t="s">
        <v>149</v>
      </c>
      <c r="CQ1994">
        <v>3</v>
      </c>
      <c r="CR1994">
        <v>0</v>
      </c>
      <c r="CS1994" t="s">
        <v>136</v>
      </c>
      <c r="CT1994" t="s">
        <v>136</v>
      </c>
      <c r="CU1994" t="s">
        <v>136</v>
      </c>
      <c r="CV1994" t="s">
        <v>136</v>
      </c>
      <c r="CW1994" t="s">
        <v>134</v>
      </c>
      <c r="CX1994">
        <v>50</v>
      </c>
      <c r="CY1994" t="s">
        <v>136</v>
      </c>
      <c r="CZ1994" t="s">
        <v>136</v>
      </c>
      <c r="DA1994" t="s">
        <v>136</v>
      </c>
      <c r="DB1994" t="s">
        <v>136</v>
      </c>
      <c r="DC1994" t="s">
        <v>136</v>
      </c>
      <c r="DD1994" t="s">
        <v>136</v>
      </c>
      <c r="DF1994" t="s">
        <v>18307</v>
      </c>
      <c r="DG1994" t="s">
        <v>27681</v>
      </c>
      <c r="DH1994" t="s">
        <v>5328</v>
      </c>
      <c r="DI1994" t="s">
        <v>161</v>
      </c>
      <c r="DJ1994" s="4">
        <v>31518</v>
      </c>
      <c r="DK1994" t="s">
        <v>12929</v>
      </c>
      <c r="DL1994" t="s">
        <v>134</v>
      </c>
      <c r="DM1994">
        <v>4</v>
      </c>
      <c r="DN1994" t="s">
        <v>27681</v>
      </c>
      <c r="DO1994" t="s">
        <v>21569</v>
      </c>
      <c r="DP1994" t="s">
        <v>161</v>
      </c>
      <c r="DQ1994" t="str">
        <f>"31518"</f>
        <v>31518</v>
      </c>
      <c r="DR1994" t="s">
        <v>12929</v>
      </c>
      <c r="DS1994" t="s">
        <v>27682</v>
      </c>
      <c r="DT1994">
        <v>1</v>
      </c>
      <c r="DU1994">
        <v>2</v>
      </c>
      <c r="DV1994" t="s">
        <v>134</v>
      </c>
      <c r="DW1994" t="s">
        <v>134</v>
      </c>
      <c r="DX1994" t="s">
        <v>134</v>
      </c>
      <c r="DY1994" t="s">
        <v>134</v>
      </c>
      <c r="DZ1994">
        <v>2</v>
      </c>
      <c r="EA1994" t="s">
        <v>136</v>
      </c>
      <c r="EC1994" s="5">
        <v>12.68</v>
      </c>
      <c r="ED1994" s="5">
        <v>55</v>
      </c>
      <c r="EE1994">
        <v>14134548403</v>
      </c>
      <c r="EF1994" t="s">
        <v>27679</v>
      </c>
      <c r="EG1994" t="s">
        <v>148</v>
      </c>
      <c r="EH1994">
        <v>0</v>
      </c>
    </row>
    <row r="1995" spans="1:138" ht="15" customHeight="1" x14ac:dyDescent="0.35">
      <c r="A1995" t="s">
        <v>14168</v>
      </c>
      <c r="B1995" t="s">
        <v>157</v>
      </c>
      <c r="C1995" s="1">
        <v>44173.645401620372</v>
      </c>
      <c r="D1995" s="1">
        <v>44183</v>
      </c>
      <c r="E1995" t="s">
        <v>133</v>
      </c>
      <c r="F1995" t="s">
        <v>136</v>
      </c>
      <c r="G1995" t="s">
        <v>135</v>
      </c>
      <c r="H1995" t="s">
        <v>134</v>
      </c>
      <c r="I1995" t="s">
        <v>14169</v>
      </c>
      <c r="K1995" t="s">
        <v>14170</v>
      </c>
      <c r="M1995" t="s">
        <v>2772</v>
      </c>
      <c r="N1995" t="s">
        <v>374</v>
      </c>
      <c r="O1995" s="4">
        <v>76446</v>
      </c>
      <c r="P1995" t="s">
        <v>140</v>
      </c>
      <c r="R1995">
        <v>12544855289</v>
      </c>
      <c r="T1995">
        <v>11211</v>
      </c>
      <c r="U1995" t="s">
        <v>14171</v>
      </c>
      <c r="V1995" t="s">
        <v>1042</v>
      </c>
      <c r="X1995" t="s">
        <v>164</v>
      </c>
      <c r="Y1995" t="s">
        <v>14170</v>
      </c>
      <c r="AA1995" t="s">
        <v>2772</v>
      </c>
      <c r="AB1995" t="s">
        <v>374</v>
      </c>
      <c r="AC1995" s="4">
        <v>76446</v>
      </c>
      <c r="AD1995" t="s">
        <v>140</v>
      </c>
      <c r="AF1995">
        <v>12544855289</v>
      </c>
      <c r="AH1995" t="s">
        <v>148</v>
      </c>
      <c r="AI1995" t="s">
        <v>168</v>
      </c>
      <c r="AJ1995" t="s">
        <v>456</v>
      </c>
      <c r="AK1995" t="s">
        <v>457</v>
      </c>
      <c r="AM1995" t="s">
        <v>458</v>
      </c>
      <c r="AO1995" t="s">
        <v>459</v>
      </c>
      <c r="AP1995" t="s">
        <v>460</v>
      </c>
      <c r="AQ1995" s="4">
        <v>73737</v>
      </c>
      <c r="AR1995" t="s">
        <v>140</v>
      </c>
      <c r="AT1995">
        <v>15802274747</v>
      </c>
      <c r="AV1995" t="s">
        <v>461</v>
      </c>
      <c r="AW1995" t="s">
        <v>462</v>
      </c>
      <c r="AZ1995" t="s">
        <v>334</v>
      </c>
      <c r="BA1995" t="s">
        <v>335</v>
      </c>
      <c r="BB1995" t="s">
        <v>136</v>
      </c>
      <c r="BC1995" t="s">
        <v>136</v>
      </c>
      <c r="BD1995" t="s">
        <v>148</v>
      </c>
      <c r="BE1995" t="s">
        <v>136</v>
      </c>
      <c r="BF1995" t="s">
        <v>136</v>
      </c>
      <c r="BG1995" t="s">
        <v>134</v>
      </c>
      <c r="BH1995" t="s">
        <v>136</v>
      </c>
      <c r="BN1995" t="s">
        <v>14172</v>
      </c>
      <c r="BO1995" t="s">
        <v>3151</v>
      </c>
      <c r="BP1995">
        <v>1</v>
      </c>
      <c r="BQ1995">
        <v>1</v>
      </c>
      <c r="BR1995">
        <v>1</v>
      </c>
      <c r="BS1995" s="1">
        <v>44186</v>
      </c>
      <c r="BT1995" s="1">
        <v>44260</v>
      </c>
      <c r="BU1995" s="1">
        <v>44186</v>
      </c>
      <c r="BV1995" s="1">
        <v>44260</v>
      </c>
      <c r="BW1995" t="s">
        <v>136</v>
      </c>
      <c r="BX1995">
        <v>40</v>
      </c>
      <c r="BY1995">
        <v>0</v>
      </c>
      <c r="BZ1995">
        <v>7</v>
      </c>
      <c r="CA1995">
        <v>7</v>
      </c>
      <c r="CB1995">
        <v>7</v>
      </c>
      <c r="CC1995">
        <v>7</v>
      </c>
      <c r="CD1995">
        <v>7</v>
      </c>
      <c r="CE1995">
        <v>5</v>
      </c>
      <c r="CF1995" t="str">
        <f>"9:00 AM"</f>
        <v>9:00 AM</v>
      </c>
      <c r="CG1995" t="str">
        <f>"5:00 PM"</f>
        <v>5:00 PM</v>
      </c>
      <c r="CH1995" s="5">
        <v>12.67</v>
      </c>
      <c r="CI1995" t="s">
        <v>146</v>
      </c>
      <c r="CL1995" t="s">
        <v>136</v>
      </c>
      <c r="CM1995" t="s">
        <v>147</v>
      </c>
      <c r="CN1995" t="s">
        <v>148</v>
      </c>
      <c r="CO1995" t="s">
        <v>465</v>
      </c>
      <c r="CP1995" t="s">
        <v>149</v>
      </c>
      <c r="CQ1995">
        <v>6</v>
      </c>
      <c r="CR1995">
        <v>0</v>
      </c>
      <c r="CS1995" t="s">
        <v>136</v>
      </c>
      <c r="CT1995" t="s">
        <v>134</v>
      </c>
      <c r="CU1995" t="s">
        <v>136</v>
      </c>
      <c r="CV1995" t="s">
        <v>134</v>
      </c>
      <c r="CW1995" t="s">
        <v>134</v>
      </c>
      <c r="CX1995">
        <v>75</v>
      </c>
      <c r="CY1995" t="s">
        <v>134</v>
      </c>
      <c r="CZ1995" t="s">
        <v>134</v>
      </c>
      <c r="DA1995" t="s">
        <v>134</v>
      </c>
      <c r="DB1995" t="s">
        <v>136</v>
      </c>
      <c r="DC1995" t="s">
        <v>134</v>
      </c>
      <c r="DD1995" t="s">
        <v>136</v>
      </c>
      <c r="DF1995" t="s">
        <v>466</v>
      </c>
      <c r="DG1995" t="s">
        <v>14173</v>
      </c>
      <c r="DH1995" t="s">
        <v>14174</v>
      </c>
      <c r="DI1995" t="s">
        <v>374</v>
      </c>
      <c r="DJ1995" s="4">
        <v>76649</v>
      </c>
      <c r="DK1995" t="s">
        <v>5306</v>
      </c>
      <c r="DL1995" t="s">
        <v>136</v>
      </c>
      <c r="DM1995">
        <v>1</v>
      </c>
      <c r="DN1995" t="s">
        <v>14175</v>
      </c>
      <c r="DO1995" t="s">
        <v>14176</v>
      </c>
      <c r="DP1995" t="s">
        <v>374</v>
      </c>
      <c r="DQ1995" t="str">
        <f>"76401"</f>
        <v>76401</v>
      </c>
      <c r="DR1995" t="s">
        <v>14177</v>
      </c>
      <c r="DS1995" t="s">
        <v>296</v>
      </c>
      <c r="DT1995">
        <v>1</v>
      </c>
      <c r="DU1995">
        <v>2</v>
      </c>
      <c r="DV1995" t="s">
        <v>134</v>
      </c>
      <c r="DW1995" t="s">
        <v>134</v>
      </c>
      <c r="DX1995" t="s">
        <v>134</v>
      </c>
      <c r="DY1995" t="s">
        <v>136</v>
      </c>
      <c r="DZ1995">
        <v>1</v>
      </c>
      <c r="EA1995" t="s">
        <v>136</v>
      </c>
      <c r="EC1995" s="5">
        <v>12.68</v>
      </c>
      <c r="ED1995" s="5">
        <v>55</v>
      </c>
      <c r="EE1995">
        <v>12544855289</v>
      </c>
      <c r="EF1995" t="s">
        <v>14178</v>
      </c>
      <c r="EG1995" t="s">
        <v>148</v>
      </c>
      <c r="EH1995">
        <v>0</v>
      </c>
    </row>
    <row r="1996" spans="1:138" ht="15" customHeight="1" x14ac:dyDescent="0.35">
      <c r="A1996" t="s">
        <v>24629</v>
      </c>
      <c r="B1996" t="s">
        <v>157</v>
      </c>
      <c r="C1996" s="1">
        <v>44173.590062847223</v>
      </c>
      <c r="D1996" s="1">
        <v>44183</v>
      </c>
      <c r="E1996" t="s">
        <v>579</v>
      </c>
      <c r="F1996" t="s">
        <v>136</v>
      </c>
      <c r="G1996" t="s">
        <v>135</v>
      </c>
      <c r="H1996" t="s">
        <v>134</v>
      </c>
      <c r="I1996" t="s">
        <v>15091</v>
      </c>
      <c r="K1996" t="s">
        <v>15092</v>
      </c>
      <c r="M1996" t="s">
        <v>12883</v>
      </c>
      <c r="N1996" t="s">
        <v>592</v>
      </c>
      <c r="O1996" s="4">
        <v>84029</v>
      </c>
      <c r="P1996" t="s">
        <v>140</v>
      </c>
      <c r="R1996">
        <v>14358302146</v>
      </c>
      <c r="T1996">
        <v>11241</v>
      </c>
      <c r="U1996" t="s">
        <v>12884</v>
      </c>
      <c r="V1996" t="s">
        <v>15093</v>
      </c>
      <c r="X1996" t="s">
        <v>164</v>
      </c>
      <c r="Y1996" t="s">
        <v>15092</v>
      </c>
      <c r="AA1996" t="s">
        <v>12883</v>
      </c>
      <c r="AB1996" t="s">
        <v>584</v>
      </c>
      <c r="AC1996" s="4">
        <v>84029</v>
      </c>
      <c r="AD1996" t="s">
        <v>140</v>
      </c>
      <c r="AF1996">
        <v>14358302146</v>
      </c>
      <c r="AH1996" t="s">
        <v>12885</v>
      </c>
      <c r="AI1996" t="s">
        <v>168</v>
      </c>
      <c r="AJ1996" t="s">
        <v>3729</v>
      </c>
      <c r="AK1996" t="s">
        <v>3730</v>
      </c>
      <c r="AL1996" t="s">
        <v>845</v>
      </c>
      <c r="AM1996" t="s">
        <v>24630</v>
      </c>
      <c r="AO1996" t="s">
        <v>591</v>
      </c>
      <c r="AP1996" t="s">
        <v>592</v>
      </c>
      <c r="AQ1996" s="4">
        <v>82601</v>
      </c>
      <c r="AR1996" t="s">
        <v>140</v>
      </c>
      <c r="AS1996" t="s">
        <v>2950</v>
      </c>
      <c r="AT1996">
        <v>13074722105</v>
      </c>
      <c r="AV1996" t="s">
        <v>3732</v>
      </c>
      <c r="AW1996" t="s">
        <v>594</v>
      </c>
      <c r="AZ1996" t="s">
        <v>334</v>
      </c>
      <c r="BA1996" t="s">
        <v>335</v>
      </c>
      <c r="BB1996" t="s">
        <v>136</v>
      </c>
      <c r="BC1996" t="s">
        <v>136</v>
      </c>
      <c r="BD1996" t="s">
        <v>148</v>
      </c>
      <c r="BE1996" t="s">
        <v>136</v>
      </c>
      <c r="BF1996" t="s">
        <v>136</v>
      </c>
      <c r="BG1996" t="s">
        <v>134</v>
      </c>
      <c r="BH1996" t="s">
        <v>136</v>
      </c>
      <c r="BI1996" t="s">
        <v>148</v>
      </c>
      <c r="BJ1996" t="s">
        <v>148</v>
      </c>
      <c r="BN1996" t="s">
        <v>24631</v>
      </c>
      <c r="BO1996" t="s">
        <v>7999</v>
      </c>
      <c r="BP1996">
        <v>2</v>
      </c>
      <c r="BQ1996">
        <v>1</v>
      </c>
      <c r="BR1996">
        <v>1</v>
      </c>
      <c r="BS1996" s="1">
        <v>44185</v>
      </c>
      <c r="BT1996" s="1">
        <v>44377</v>
      </c>
      <c r="BU1996" s="1">
        <v>44185</v>
      </c>
      <c r="BV1996" s="1">
        <v>44377</v>
      </c>
      <c r="BW1996" t="s">
        <v>134</v>
      </c>
      <c r="CH1996" s="5">
        <v>1682.33</v>
      </c>
      <c r="CI1996" t="s">
        <v>597</v>
      </c>
      <c r="CJ1996">
        <v>0</v>
      </c>
      <c r="CK1996" t="s">
        <v>24632</v>
      </c>
      <c r="CL1996" t="s">
        <v>136</v>
      </c>
      <c r="CM1996" t="s">
        <v>354</v>
      </c>
      <c r="CN1996" t="s">
        <v>945</v>
      </c>
      <c r="CO1996" t="s">
        <v>12059</v>
      </c>
      <c r="CP1996" t="s">
        <v>149</v>
      </c>
      <c r="CQ1996">
        <v>6</v>
      </c>
      <c r="CR1996">
        <v>0</v>
      </c>
      <c r="CS1996" t="s">
        <v>136</v>
      </c>
      <c r="CT1996" t="s">
        <v>134</v>
      </c>
      <c r="CU1996" t="s">
        <v>136</v>
      </c>
      <c r="CV1996" t="s">
        <v>136</v>
      </c>
      <c r="CW1996" t="s">
        <v>134</v>
      </c>
      <c r="CX1996">
        <v>50</v>
      </c>
      <c r="CY1996" t="s">
        <v>134</v>
      </c>
      <c r="CZ1996" t="s">
        <v>136</v>
      </c>
      <c r="DA1996" t="s">
        <v>134</v>
      </c>
      <c r="DB1996" t="s">
        <v>136</v>
      </c>
      <c r="DC1996" t="s">
        <v>136</v>
      </c>
      <c r="DD1996" t="s">
        <v>136</v>
      </c>
      <c r="DF1996" t="s">
        <v>24633</v>
      </c>
      <c r="DG1996" t="s">
        <v>15092</v>
      </c>
      <c r="DH1996" t="s">
        <v>12883</v>
      </c>
      <c r="DI1996" t="s">
        <v>584</v>
      </c>
      <c r="DJ1996" s="4">
        <v>84029</v>
      </c>
      <c r="DK1996" t="s">
        <v>12886</v>
      </c>
      <c r="DL1996" t="s">
        <v>136</v>
      </c>
      <c r="DM1996">
        <v>1</v>
      </c>
      <c r="DN1996" t="s">
        <v>15092</v>
      </c>
      <c r="DO1996" t="s">
        <v>12883</v>
      </c>
      <c r="DP1996" t="s">
        <v>584</v>
      </c>
      <c r="DQ1996" t="str">
        <f>"84029"</f>
        <v>84029</v>
      </c>
      <c r="DR1996" t="s">
        <v>12886</v>
      </c>
      <c r="DS1996" t="s">
        <v>1099</v>
      </c>
      <c r="DT1996">
        <v>1</v>
      </c>
      <c r="DU1996">
        <v>4</v>
      </c>
      <c r="DV1996" t="s">
        <v>136</v>
      </c>
      <c r="DW1996" t="s">
        <v>136</v>
      </c>
      <c r="DX1996" t="s">
        <v>134</v>
      </c>
      <c r="DY1996" t="s">
        <v>134</v>
      </c>
      <c r="DZ1996">
        <v>2</v>
      </c>
      <c r="EA1996" t="s">
        <v>136</v>
      </c>
      <c r="EC1996" s="5">
        <v>12.68</v>
      </c>
      <c r="ED1996" s="5">
        <v>55</v>
      </c>
      <c r="EE1996">
        <v>13074722105</v>
      </c>
      <c r="EF1996" t="s">
        <v>593</v>
      </c>
      <c r="EG1996" t="s">
        <v>148</v>
      </c>
      <c r="EH1996">
        <v>0</v>
      </c>
    </row>
    <row r="1997" spans="1:138" ht="15" customHeight="1" x14ac:dyDescent="0.35">
      <c r="A1997" t="s">
        <v>10163</v>
      </c>
      <c r="B1997" t="s">
        <v>157</v>
      </c>
      <c r="C1997" s="1">
        <v>44173.787121875001</v>
      </c>
      <c r="D1997" s="1">
        <v>44183</v>
      </c>
      <c r="E1997" t="s">
        <v>133</v>
      </c>
      <c r="F1997" t="s">
        <v>136</v>
      </c>
      <c r="G1997" t="s">
        <v>135</v>
      </c>
      <c r="H1997" t="s">
        <v>136</v>
      </c>
      <c r="I1997" t="s">
        <v>7670</v>
      </c>
      <c r="K1997" t="s">
        <v>7671</v>
      </c>
      <c r="M1997" t="s">
        <v>7672</v>
      </c>
      <c r="N1997" t="s">
        <v>784</v>
      </c>
      <c r="O1997" s="4">
        <v>59102</v>
      </c>
      <c r="P1997" t="s">
        <v>140</v>
      </c>
      <c r="R1997">
        <v>14066903672</v>
      </c>
      <c r="T1997">
        <v>11114</v>
      </c>
      <c r="U1997" t="s">
        <v>7673</v>
      </c>
      <c r="V1997" t="s">
        <v>1031</v>
      </c>
      <c r="X1997" t="s">
        <v>164</v>
      </c>
      <c r="Y1997" t="s">
        <v>7671</v>
      </c>
      <c r="AA1997" t="s">
        <v>7672</v>
      </c>
      <c r="AB1997" t="s">
        <v>784</v>
      </c>
      <c r="AC1997" s="4">
        <v>59102</v>
      </c>
      <c r="AD1997" t="s">
        <v>140</v>
      </c>
      <c r="AF1997">
        <v>14066903672</v>
      </c>
      <c r="AH1997" t="s">
        <v>7674</v>
      </c>
      <c r="AI1997" t="s">
        <v>168</v>
      </c>
      <c r="AJ1997" t="s">
        <v>789</v>
      </c>
      <c r="AK1997" t="s">
        <v>790</v>
      </c>
      <c r="AL1997" t="s">
        <v>403</v>
      </c>
      <c r="AM1997" t="s">
        <v>791</v>
      </c>
      <c r="AO1997" t="s">
        <v>792</v>
      </c>
      <c r="AP1997" t="s">
        <v>784</v>
      </c>
      <c r="AQ1997" s="4">
        <v>59457</v>
      </c>
      <c r="AR1997" t="s">
        <v>140</v>
      </c>
      <c r="AS1997" t="s">
        <v>793</v>
      </c>
      <c r="AT1997">
        <v>14065797529</v>
      </c>
      <c r="AV1997" t="s">
        <v>794</v>
      </c>
      <c r="AW1997" t="s">
        <v>795</v>
      </c>
      <c r="AZ1997" t="s">
        <v>288</v>
      </c>
      <c r="BA1997" t="s">
        <v>289</v>
      </c>
      <c r="BB1997" t="s">
        <v>136</v>
      </c>
      <c r="BC1997" t="s">
        <v>136</v>
      </c>
      <c r="BD1997" t="s">
        <v>148</v>
      </c>
      <c r="BE1997" t="s">
        <v>136</v>
      </c>
      <c r="BF1997" t="s">
        <v>136</v>
      </c>
      <c r="BG1997" t="s">
        <v>134</v>
      </c>
      <c r="BH1997" t="s">
        <v>136</v>
      </c>
      <c r="BI1997" t="s">
        <v>796</v>
      </c>
      <c r="BJ1997" t="s">
        <v>797</v>
      </c>
      <c r="BL1997" t="s">
        <v>795</v>
      </c>
      <c r="BM1997" t="s">
        <v>794</v>
      </c>
      <c r="BN1997" t="s">
        <v>10164</v>
      </c>
      <c r="BO1997" t="s">
        <v>1043</v>
      </c>
      <c r="BP1997">
        <v>2</v>
      </c>
      <c r="BQ1997">
        <v>2</v>
      </c>
      <c r="BR1997">
        <v>2</v>
      </c>
      <c r="BS1997" s="1">
        <v>44242</v>
      </c>
      <c r="BT1997" s="1">
        <v>44544</v>
      </c>
      <c r="BU1997" s="1">
        <v>44242</v>
      </c>
      <c r="BV1997" s="1">
        <v>44544</v>
      </c>
      <c r="BW1997" t="s">
        <v>136</v>
      </c>
      <c r="BX1997">
        <v>70</v>
      </c>
      <c r="BY1997">
        <v>0</v>
      </c>
      <c r="BZ1997">
        <v>12</v>
      </c>
      <c r="CA1997">
        <v>12</v>
      </c>
      <c r="CB1997">
        <v>12</v>
      </c>
      <c r="CC1997">
        <v>12</v>
      </c>
      <c r="CD1997">
        <v>12</v>
      </c>
      <c r="CE1997">
        <v>10</v>
      </c>
      <c r="CF1997" t="str">
        <f>"6:00 AM"</f>
        <v>6:00 AM</v>
      </c>
      <c r="CG1997" t="str">
        <f>"6:00 PM"</f>
        <v>6:00 PM</v>
      </c>
      <c r="CH1997" s="5">
        <v>13.62</v>
      </c>
      <c r="CI1997" t="s">
        <v>146</v>
      </c>
      <c r="CL1997" t="s">
        <v>136</v>
      </c>
      <c r="CM1997" t="s">
        <v>312</v>
      </c>
      <c r="CN1997" t="s">
        <v>148</v>
      </c>
      <c r="CO1997" t="s">
        <v>800</v>
      </c>
      <c r="CP1997" t="s">
        <v>149</v>
      </c>
      <c r="CQ1997">
        <v>3</v>
      </c>
      <c r="CR1997">
        <v>0</v>
      </c>
      <c r="CS1997" t="s">
        <v>134</v>
      </c>
      <c r="CT1997" t="s">
        <v>134</v>
      </c>
      <c r="CU1997" t="s">
        <v>136</v>
      </c>
      <c r="CV1997" t="s">
        <v>136</v>
      </c>
      <c r="CW1997" t="s">
        <v>134</v>
      </c>
      <c r="CX1997">
        <v>100</v>
      </c>
      <c r="CY1997" t="s">
        <v>134</v>
      </c>
      <c r="CZ1997" t="s">
        <v>134</v>
      </c>
      <c r="DA1997" t="s">
        <v>134</v>
      </c>
      <c r="DB1997" t="s">
        <v>134</v>
      </c>
      <c r="DC1997" t="s">
        <v>136</v>
      </c>
      <c r="DD1997" t="s">
        <v>136</v>
      </c>
      <c r="DF1997" t="s">
        <v>10165</v>
      </c>
      <c r="DG1997" t="s">
        <v>7679</v>
      </c>
      <c r="DH1997" t="s">
        <v>7680</v>
      </c>
      <c r="DI1997" t="s">
        <v>784</v>
      </c>
      <c r="DJ1997" s="4">
        <v>59074</v>
      </c>
      <c r="DK1997" t="s">
        <v>7681</v>
      </c>
      <c r="DL1997" t="s">
        <v>136</v>
      </c>
      <c r="DM1997">
        <v>1</v>
      </c>
      <c r="DN1997" t="s">
        <v>7679</v>
      </c>
      <c r="DO1997" t="s">
        <v>7680</v>
      </c>
      <c r="DP1997" t="s">
        <v>784</v>
      </c>
      <c r="DQ1997" t="str">
        <f>"59074"</f>
        <v>59074</v>
      </c>
      <c r="DR1997" t="s">
        <v>7681</v>
      </c>
      <c r="DS1997" t="s">
        <v>2917</v>
      </c>
      <c r="DT1997">
        <v>1</v>
      </c>
      <c r="DU1997">
        <v>4</v>
      </c>
      <c r="DV1997" t="s">
        <v>134</v>
      </c>
      <c r="DW1997" t="s">
        <v>134</v>
      </c>
      <c r="DX1997" t="s">
        <v>134</v>
      </c>
      <c r="DY1997" t="s">
        <v>136</v>
      </c>
      <c r="DZ1997">
        <v>1</v>
      </c>
      <c r="EA1997" t="s">
        <v>136</v>
      </c>
      <c r="EC1997" s="5">
        <v>12.68</v>
      </c>
      <c r="ED1997" s="5">
        <v>55</v>
      </c>
      <c r="EE1997">
        <v>14066903672</v>
      </c>
      <c r="EF1997" t="s">
        <v>7674</v>
      </c>
      <c r="EG1997" t="s">
        <v>148</v>
      </c>
      <c r="EH1997">
        <v>0</v>
      </c>
    </row>
    <row r="1998" spans="1:138" ht="15" customHeight="1" x14ac:dyDescent="0.35">
      <c r="A1998" t="s">
        <v>17147</v>
      </c>
      <c r="B1998" t="s">
        <v>157</v>
      </c>
      <c r="C1998" s="1">
        <v>44175.743729629627</v>
      </c>
      <c r="D1998" s="1">
        <v>44183</v>
      </c>
      <c r="E1998" t="s">
        <v>133</v>
      </c>
      <c r="F1998" t="s">
        <v>136</v>
      </c>
      <c r="G1998" t="s">
        <v>135</v>
      </c>
      <c r="H1998" t="s">
        <v>136</v>
      </c>
      <c r="I1998" t="s">
        <v>17148</v>
      </c>
      <c r="K1998" t="s">
        <v>17149</v>
      </c>
      <c r="M1998" t="s">
        <v>1707</v>
      </c>
      <c r="N1998" t="s">
        <v>592</v>
      </c>
      <c r="O1998" s="4">
        <v>82435</v>
      </c>
      <c r="P1998" t="s">
        <v>140</v>
      </c>
      <c r="R1998">
        <v>13072021719</v>
      </c>
      <c r="T1998">
        <v>1121</v>
      </c>
      <c r="U1998" t="s">
        <v>17150</v>
      </c>
      <c r="V1998" t="s">
        <v>347</v>
      </c>
      <c r="X1998" t="s">
        <v>164</v>
      </c>
      <c r="Y1998" t="s">
        <v>17149</v>
      </c>
      <c r="AA1998" t="s">
        <v>1707</v>
      </c>
      <c r="AB1998" t="s">
        <v>592</v>
      </c>
      <c r="AC1998" s="4">
        <v>82435</v>
      </c>
      <c r="AD1998" t="s">
        <v>140</v>
      </c>
      <c r="AF1998">
        <v>13072021719</v>
      </c>
      <c r="AH1998" t="s">
        <v>17151</v>
      </c>
      <c r="AI1998" t="s">
        <v>168</v>
      </c>
      <c r="AJ1998" t="s">
        <v>789</v>
      </c>
      <c r="AK1998" t="s">
        <v>790</v>
      </c>
      <c r="AL1998" t="s">
        <v>403</v>
      </c>
      <c r="AM1998" t="s">
        <v>791</v>
      </c>
      <c r="AO1998" t="s">
        <v>792</v>
      </c>
      <c r="AP1998" t="s">
        <v>784</v>
      </c>
      <c r="AQ1998" s="4">
        <v>59457</v>
      </c>
      <c r="AR1998" t="s">
        <v>140</v>
      </c>
      <c r="AS1998" t="s">
        <v>793</v>
      </c>
      <c r="AT1998">
        <v>14065797529</v>
      </c>
      <c r="AV1998" t="s">
        <v>794</v>
      </c>
      <c r="AW1998" t="s">
        <v>795</v>
      </c>
      <c r="AZ1998" t="s">
        <v>334</v>
      </c>
      <c r="BA1998" t="s">
        <v>335</v>
      </c>
      <c r="BB1998" t="s">
        <v>136</v>
      </c>
      <c r="BC1998" t="s">
        <v>136</v>
      </c>
      <c r="BD1998" t="s">
        <v>148</v>
      </c>
      <c r="BE1998" t="s">
        <v>136</v>
      </c>
      <c r="BF1998" t="s">
        <v>136</v>
      </c>
      <c r="BG1998" t="s">
        <v>134</v>
      </c>
      <c r="BH1998" t="s">
        <v>136</v>
      </c>
      <c r="BI1998" t="s">
        <v>796</v>
      </c>
      <c r="BJ1998" t="s">
        <v>797</v>
      </c>
      <c r="BL1998" t="s">
        <v>795</v>
      </c>
      <c r="BM1998" t="s">
        <v>794</v>
      </c>
      <c r="BN1998" t="s">
        <v>17152</v>
      </c>
      <c r="BO1998" t="s">
        <v>5272</v>
      </c>
      <c r="BP1998">
        <v>5</v>
      </c>
      <c r="BQ1998">
        <v>5</v>
      </c>
      <c r="BR1998">
        <v>5</v>
      </c>
      <c r="BS1998" s="1">
        <v>44242</v>
      </c>
      <c r="BT1998" s="1">
        <v>44544</v>
      </c>
      <c r="BU1998" s="1">
        <v>44242</v>
      </c>
      <c r="BV1998" s="1">
        <v>44544</v>
      </c>
      <c r="BW1998" t="s">
        <v>136</v>
      </c>
      <c r="BX1998">
        <v>54</v>
      </c>
      <c r="BY1998">
        <v>0</v>
      </c>
      <c r="BZ1998">
        <v>9</v>
      </c>
      <c r="CA1998">
        <v>9</v>
      </c>
      <c r="CB1998">
        <v>9</v>
      </c>
      <c r="CC1998">
        <v>9</v>
      </c>
      <c r="CD1998">
        <v>9</v>
      </c>
      <c r="CE1998">
        <v>9</v>
      </c>
      <c r="CF1998" t="str">
        <f>"8:00 AM"</f>
        <v>8:00 AM</v>
      </c>
      <c r="CG1998" t="str">
        <f>"5:00 PM"</f>
        <v>5:00 PM</v>
      </c>
      <c r="CH1998" s="5">
        <v>13.62</v>
      </c>
      <c r="CI1998" t="s">
        <v>146</v>
      </c>
      <c r="CL1998" t="s">
        <v>136</v>
      </c>
      <c r="CM1998" t="s">
        <v>312</v>
      </c>
      <c r="CN1998" t="s">
        <v>148</v>
      </c>
      <c r="CO1998" t="s">
        <v>800</v>
      </c>
      <c r="CP1998" t="s">
        <v>149</v>
      </c>
      <c r="CQ1998">
        <v>3</v>
      </c>
      <c r="CR1998">
        <v>0</v>
      </c>
      <c r="CS1998" t="s">
        <v>136</v>
      </c>
      <c r="CT1998" t="s">
        <v>134</v>
      </c>
      <c r="CU1998" t="s">
        <v>136</v>
      </c>
      <c r="CV1998" t="s">
        <v>136</v>
      </c>
      <c r="CW1998" t="s">
        <v>134</v>
      </c>
      <c r="CX1998">
        <v>100</v>
      </c>
      <c r="CY1998" t="s">
        <v>134</v>
      </c>
      <c r="CZ1998" t="s">
        <v>134</v>
      </c>
      <c r="DA1998" t="s">
        <v>134</v>
      </c>
      <c r="DB1998" t="s">
        <v>134</v>
      </c>
      <c r="DC1998" t="s">
        <v>136</v>
      </c>
      <c r="DD1998" t="s">
        <v>136</v>
      </c>
      <c r="DF1998" t="s">
        <v>17153</v>
      </c>
      <c r="DG1998" t="s">
        <v>17154</v>
      </c>
      <c r="DH1998" t="s">
        <v>1707</v>
      </c>
      <c r="DI1998" t="s">
        <v>592</v>
      </c>
      <c r="DJ1998" s="4">
        <v>82435</v>
      </c>
      <c r="DK1998" t="s">
        <v>2227</v>
      </c>
      <c r="DL1998" t="s">
        <v>136</v>
      </c>
      <c r="DM1998">
        <v>1</v>
      </c>
      <c r="DN1998" t="s">
        <v>17154</v>
      </c>
      <c r="DO1998" t="s">
        <v>1707</v>
      </c>
      <c r="DP1998" t="s">
        <v>592</v>
      </c>
      <c r="DQ1998" t="str">
        <f>"82435"</f>
        <v>82435</v>
      </c>
      <c r="DR1998" t="s">
        <v>2227</v>
      </c>
      <c r="DS1998" t="s">
        <v>2917</v>
      </c>
      <c r="DT1998">
        <v>1</v>
      </c>
      <c r="DU1998">
        <v>5</v>
      </c>
      <c r="DV1998" t="s">
        <v>134</v>
      </c>
      <c r="DW1998" t="s">
        <v>134</v>
      </c>
      <c r="DX1998" t="s">
        <v>136</v>
      </c>
      <c r="DY1998" t="s">
        <v>136</v>
      </c>
      <c r="DZ1998">
        <v>1</v>
      </c>
      <c r="EA1998" t="s">
        <v>136</v>
      </c>
      <c r="EC1998" s="5">
        <v>12.68</v>
      </c>
      <c r="ED1998" s="5">
        <v>55</v>
      </c>
      <c r="EE1998">
        <v>13072021719</v>
      </c>
      <c r="EF1998" t="s">
        <v>17151</v>
      </c>
      <c r="EG1998" t="s">
        <v>148</v>
      </c>
      <c r="EH1998">
        <v>0</v>
      </c>
    </row>
    <row r="1999" spans="1:138" ht="15" customHeight="1" x14ac:dyDescent="0.35">
      <c r="A1999" t="s">
        <v>18973</v>
      </c>
      <c r="B1999" t="s">
        <v>273</v>
      </c>
      <c r="C1999" s="1">
        <v>44176.616100694446</v>
      </c>
      <c r="D1999" s="1">
        <v>44183</v>
      </c>
      <c r="E1999" t="s">
        <v>133</v>
      </c>
      <c r="F1999" t="s">
        <v>136</v>
      </c>
      <c r="G1999" t="s">
        <v>607</v>
      </c>
      <c r="H1999" t="s">
        <v>136</v>
      </c>
      <c r="I1999" t="s">
        <v>16391</v>
      </c>
      <c r="K1999" t="s">
        <v>18974</v>
      </c>
      <c r="L1999" t="s">
        <v>18975</v>
      </c>
      <c r="M1999" t="s">
        <v>16393</v>
      </c>
      <c r="N1999" t="s">
        <v>10269</v>
      </c>
      <c r="O1999" s="4">
        <v>637</v>
      </c>
      <c r="P1999" t="s">
        <v>140</v>
      </c>
      <c r="R1999">
        <v>17878040420</v>
      </c>
      <c r="T1999">
        <v>111339</v>
      </c>
      <c r="U1999" t="s">
        <v>16394</v>
      </c>
      <c r="V1999" t="s">
        <v>1437</v>
      </c>
      <c r="W1999" t="s">
        <v>1957</v>
      </c>
      <c r="X1999" t="s">
        <v>1677</v>
      </c>
      <c r="Y1999" t="s">
        <v>16395</v>
      </c>
      <c r="AA1999" t="s">
        <v>16393</v>
      </c>
      <c r="AB1999" t="s">
        <v>10269</v>
      </c>
      <c r="AC1999" s="4">
        <v>637</v>
      </c>
      <c r="AD1999" t="s">
        <v>140</v>
      </c>
      <c r="AF1999">
        <v>17878040420</v>
      </c>
      <c r="AH1999" t="s">
        <v>16396</v>
      </c>
      <c r="AI1999" t="s">
        <v>226</v>
      </c>
      <c r="AJ1999" t="s">
        <v>16397</v>
      </c>
      <c r="AK1999" t="s">
        <v>6001</v>
      </c>
      <c r="AL1999" t="s">
        <v>403</v>
      </c>
      <c r="AM1999" t="s">
        <v>16398</v>
      </c>
      <c r="AO1999" t="s">
        <v>16399</v>
      </c>
      <c r="AP1999" t="s">
        <v>10269</v>
      </c>
      <c r="AQ1999" s="4" t="s">
        <v>27721</v>
      </c>
      <c r="AR1999" t="s">
        <v>140</v>
      </c>
      <c r="AT1999">
        <v>17879361664</v>
      </c>
      <c r="AV1999" t="s">
        <v>16400</v>
      </c>
      <c r="AW1999" t="s">
        <v>16401</v>
      </c>
      <c r="AX1999" t="s">
        <v>10269</v>
      </c>
      <c r="AY1999" t="s">
        <v>693</v>
      </c>
      <c r="AZ1999" t="s">
        <v>175</v>
      </c>
      <c r="BA1999" t="s">
        <v>176</v>
      </c>
      <c r="BB1999" t="s">
        <v>136</v>
      </c>
      <c r="BC1999" t="s">
        <v>136</v>
      </c>
      <c r="BD1999" t="s">
        <v>148</v>
      </c>
      <c r="BE1999" t="s">
        <v>136</v>
      </c>
      <c r="BF1999" t="s">
        <v>136</v>
      </c>
      <c r="BG1999" t="s">
        <v>134</v>
      </c>
      <c r="BH1999" t="s">
        <v>136</v>
      </c>
      <c r="BN1999" t="s">
        <v>18976</v>
      </c>
      <c r="BO1999" t="s">
        <v>905</v>
      </c>
      <c r="BP1999">
        <v>69</v>
      </c>
      <c r="BQ1999">
        <v>6</v>
      </c>
      <c r="BS1999" s="1">
        <v>44234</v>
      </c>
      <c r="BT1999" s="1">
        <v>44537</v>
      </c>
      <c r="BU1999" s="1">
        <v>44234</v>
      </c>
      <c r="BV1999" s="1">
        <v>44537</v>
      </c>
      <c r="BW1999" t="s">
        <v>136</v>
      </c>
      <c r="BX1999">
        <v>56</v>
      </c>
      <c r="BY1999">
        <v>8</v>
      </c>
      <c r="BZ1999">
        <v>8</v>
      </c>
      <c r="CA1999">
        <v>8</v>
      </c>
      <c r="CB1999">
        <v>8</v>
      </c>
      <c r="CC1999">
        <v>8</v>
      </c>
      <c r="CD1999">
        <v>8</v>
      </c>
      <c r="CE1999">
        <v>8</v>
      </c>
      <c r="CF1999" t="str">
        <f>"6:00 AM"</f>
        <v>6:00 AM</v>
      </c>
      <c r="CG1999" t="str">
        <f>"2:30 PM"</f>
        <v>2:30 PM</v>
      </c>
      <c r="CH1999" s="5">
        <v>8.2799999999999994</v>
      </c>
      <c r="CI1999" t="s">
        <v>146</v>
      </c>
      <c r="CL1999" t="s">
        <v>134</v>
      </c>
      <c r="CM1999" t="s">
        <v>147</v>
      </c>
      <c r="CN1999" t="s">
        <v>148</v>
      </c>
      <c r="CO1999" s="2" t="s">
        <v>18977</v>
      </c>
      <c r="CP1999" t="s">
        <v>149</v>
      </c>
      <c r="CQ1999">
        <v>3</v>
      </c>
      <c r="CR1999">
        <v>0</v>
      </c>
      <c r="CS1999" t="s">
        <v>136</v>
      </c>
      <c r="CT1999" t="s">
        <v>136</v>
      </c>
      <c r="CU1999" t="s">
        <v>136</v>
      </c>
      <c r="CV1999" t="s">
        <v>136</v>
      </c>
      <c r="CW1999" t="s">
        <v>134</v>
      </c>
      <c r="CX1999">
        <v>50</v>
      </c>
      <c r="CY1999" t="s">
        <v>136</v>
      </c>
      <c r="CZ1999" t="s">
        <v>136</v>
      </c>
      <c r="DA1999" t="s">
        <v>134</v>
      </c>
      <c r="DB1999" t="s">
        <v>134</v>
      </c>
      <c r="DC1999" t="s">
        <v>134</v>
      </c>
      <c r="DD1999" t="s">
        <v>136</v>
      </c>
      <c r="DF1999" t="s">
        <v>149</v>
      </c>
      <c r="DG1999" t="s">
        <v>16392</v>
      </c>
      <c r="DH1999" t="s">
        <v>16393</v>
      </c>
      <c r="DI1999" t="s">
        <v>10269</v>
      </c>
      <c r="DJ1999" s="4">
        <v>637</v>
      </c>
      <c r="DK1999" t="s">
        <v>16404</v>
      </c>
      <c r="DL1999" t="s">
        <v>136</v>
      </c>
      <c r="DM1999">
        <v>1</v>
      </c>
      <c r="DN1999" t="s">
        <v>16405</v>
      </c>
      <c r="DO1999" t="s">
        <v>16393</v>
      </c>
      <c r="DP1999" t="s">
        <v>10269</v>
      </c>
      <c r="DQ1999" t="str">
        <f>"00637"</f>
        <v>00637</v>
      </c>
      <c r="DR1999" t="s">
        <v>16404</v>
      </c>
      <c r="DS1999" t="s">
        <v>16406</v>
      </c>
      <c r="DT1999">
        <v>1</v>
      </c>
      <c r="DU1999">
        <v>8</v>
      </c>
      <c r="DV1999" t="s">
        <v>134</v>
      </c>
      <c r="DW1999" t="s">
        <v>134</v>
      </c>
      <c r="DX1999" t="s">
        <v>134</v>
      </c>
      <c r="DY1999" t="s">
        <v>136</v>
      </c>
      <c r="DZ1999">
        <v>1</v>
      </c>
      <c r="EA1999" t="s">
        <v>136</v>
      </c>
      <c r="EC1999" s="5">
        <v>12.68</v>
      </c>
      <c r="ED1999" s="5">
        <v>55</v>
      </c>
      <c r="EE1999">
        <v>17878040420</v>
      </c>
      <c r="EF1999" t="s">
        <v>16396</v>
      </c>
      <c r="EG1999" t="s">
        <v>148</v>
      </c>
      <c r="EH1999">
        <v>1</v>
      </c>
    </row>
    <row r="2000" spans="1:138" ht="15" customHeight="1" x14ac:dyDescent="0.35">
      <c r="A2000" t="s">
        <v>6575</v>
      </c>
      <c r="B2000" t="s">
        <v>157</v>
      </c>
      <c r="C2000" s="1">
        <v>44176.525124074076</v>
      </c>
      <c r="D2000" s="1">
        <v>44183</v>
      </c>
      <c r="E2000" t="s">
        <v>1298</v>
      </c>
      <c r="F2000" t="s">
        <v>136</v>
      </c>
      <c r="G2000" t="s">
        <v>135</v>
      </c>
      <c r="H2000" t="s">
        <v>136</v>
      </c>
      <c r="I2000" t="s">
        <v>1299</v>
      </c>
      <c r="K2000" t="s">
        <v>1300</v>
      </c>
      <c r="L2000" t="s">
        <v>1301</v>
      </c>
      <c r="M2000" t="s">
        <v>6576</v>
      </c>
      <c r="N2000" t="s">
        <v>925</v>
      </c>
      <c r="O2000" s="4">
        <v>83301</v>
      </c>
      <c r="P2000" t="s">
        <v>140</v>
      </c>
      <c r="R2000">
        <v>12085952226</v>
      </c>
      <c r="T2000">
        <v>112410</v>
      </c>
      <c r="U2000" t="s">
        <v>1303</v>
      </c>
      <c r="V2000" t="s">
        <v>1304</v>
      </c>
      <c r="X2000" t="s">
        <v>1305</v>
      </c>
      <c r="Y2000" t="s">
        <v>1300</v>
      </c>
      <c r="Z2000" t="s">
        <v>1301</v>
      </c>
      <c r="AA2000" t="s">
        <v>1302</v>
      </c>
      <c r="AB2000" t="s">
        <v>925</v>
      </c>
      <c r="AC2000" s="4">
        <v>83301</v>
      </c>
      <c r="AD2000" t="s">
        <v>140</v>
      </c>
      <c r="AF2000">
        <v>12085952226</v>
      </c>
      <c r="AH2000" t="s">
        <v>1306</v>
      </c>
      <c r="AZ2000" t="s">
        <v>334</v>
      </c>
      <c r="BA2000" t="s">
        <v>335</v>
      </c>
      <c r="BB2000" t="s">
        <v>136</v>
      </c>
      <c r="BC2000" t="s">
        <v>136</v>
      </c>
      <c r="BD2000" t="s">
        <v>148</v>
      </c>
      <c r="BE2000" t="s">
        <v>136</v>
      </c>
      <c r="BF2000" t="s">
        <v>136</v>
      </c>
      <c r="BG2000" t="s">
        <v>134</v>
      </c>
      <c r="BH2000" t="s">
        <v>136</v>
      </c>
      <c r="BN2000" t="s">
        <v>6577</v>
      </c>
      <c r="BO2000" t="s">
        <v>5505</v>
      </c>
      <c r="BP2000">
        <v>6</v>
      </c>
      <c r="BQ2000">
        <v>6</v>
      </c>
      <c r="BR2000">
        <v>6</v>
      </c>
      <c r="BS2000" s="1">
        <v>44222</v>
      </c>
      <c r="BT2000" s="1">
        <v>44525</v>
      </c>
      <c r="BU2000" s="1">
        <v>44222</v>
      </c>
      <c r="BV2000" s="1">
        <v>44525</v>
      </c>
      <c r="BW2000" t="s">
        <v>134</v>
      </c>
      <c r="CH2000" s="5">
        <v>1682.33</v>
      </c>
      <c r="CI2000" t="s">
        <v>597</v>
      </c>
      <c r="CJ2000">
        <v>0</v>
      </c>
      <c r="CK2000" t="s">
        <v>1309</v>
      </c>
      <c r="CL2000" t="s">
        <v>136</v>
      </c>
      <c r="CM2000" t="s">
        <v>354</v>
      </c>
      <c r="CN2000" t="s">
        <v>1310</v>
      </c>
      <c r="CO2000" t="s">
        <v>2377</v>
      </c>
      <c r="CP2000" t="s">
        <v>149</v>
      </c>
      <c r="CQ2000">
        <v>3</v>
      </c>
      <c r="CR2000">
        <v>0</v>
      </c>
      <c r="CS2000" t="s">
        <v>136</v>
      </c>
      <c r="CT2000" t="s">
        <v>136</v>
      </c>
      <c r="CU2000" t="s">
        <v>136</v>
      </c>
      <c r="CV2000" t="s">
        <v>134</v>
      </c>
      <c r="CW2000" t="s">
        <v>134</v>
      </c>
      <c r="CX2000">
        <v>50</v>
      </c>
      <c r="CY2000" t="s">
        <v>134</v>
      </c>
      <c r="CZ2000" t="s">
        <v>136</v>
      </c>
      <c r="DA2000" t="s">
        <v>136</v>
      </c>
      <c r="DB2000" t="s">
        <v>136</v>
      </c>
      <c r="DC2000" t="s">
        <v>136</v>
      </c>
      <c r="DD2000" t="s">
        <v>136</v>
      </c>
      <c r="DF2000" t="s">
        <v>180</v>
      </c>
      <c r="DG2000" t="s">
        <v>6578</v>
      </c>
      <c r="DH2000" t="s">
        <v>4777</v>
      </c>
      <c r="DI2000" t="s">
        <v>1358</v>
      </c>
      <c r="DJ2000" s="4">
        <v>81625</v>
      </c>
      <c r="DK2000" t="s">
        <v>4778</v>
      </c>
      <c r="DL2000" t="s">
        <v>134</v>
      </c>
      <c r="DM2000">
        <v>2</v>
      </c>
      <c r="DN2000" t="s">
        <v>6578</v>
      </c>
      <c r="DO2000" t="s">
        <v>4777</v>
      </c>
      <c r="DP2000" t="s">
        <v>1358</v>
      </c>
      <c r="DQ2000" t="str">
        <f>"81625"</f>
        <v>81625</v>
      </c>
      <c r="DR2000" t="s">
        <v>4778</v>
      </c>
      <c r="DS2000" t="s">
        <v>2962</v>
      </c>
      <c r="DT2000">
        <v>28</v>
      </c>
      <c r="DU2000">
        <v>47</v>
      </c>
      <c r="DV2000" t="s">
        <v>134</v>
      </c>
      <c r="DW2000" t="s">
        <v>134</v>
      </c>
      <c r="DX2000" t="s">
        <v>134</v>
      </c>
      <c r="DY2000" t="s">
        <v>136</v>
      </c>
      <c r="DZ2000">
        <v>1</v>
      </c>
      <c r="EA2000" t="s">
        <v>136</v>
      </c>
      <c r="EC2000" s="5">
        <v>12.68</v>
      </c>
      <c r="ED2000" s="5">
        <v>55</v>
      </c>
      <c r="EE2000">
        <v>12085952226</v>
      </c>
      <c r="EF2000" t="s">
        <v>1316</v>
      </c>
      <c r="EG2000" t="s">
        <v>148</v>
      </c>
      <c r="EH2000">
        <v>0</v>
      </c>
    </row>
    <row r="2001" spans="1:138" ht="15" customHeight="1" x14ac:dyDescent="0.35">
      <c r="A2001" t="s">
        <v>24982</v>
      </c>
      <c r="B2001" t="s">
        <v>157</v>
      </c>
      <c r="C2001" s="1">
        <v>44176.568722222219</v>
      </c>
      <c r="D2001" s="1">
        <v>44183</v>
      </c>
      <c r="E2001" t="s">
        <v>1298</v>
      </c>
      <c r="F2001" t="s">
        <v>136</v>
      </c>
      <c r="G2001" t="s">
        <v>135</v>
      </c>
      <c r="H2001" t="s">
        <v>136</v>
      </c>
      <c r="I2001" t="s">
        <v>1299</v>
      </c>
      <c r="K2001" t="s">
        <v>1300</v>
      </c>
      <c r="L2001" t="s">
        <v>1301</v>
      </c>
      <c r="M2001" t="s">
        <v>1302</v>
      </c>
      <c r="N2001" t="s">
        <v>925</v>
      </c>
      <c r="O2001" s="4">
        <v>83301</v>
      </c>
      <c r="P2001" t="s">
        <v>140</v>
      </c>
      <c r="R2001">
        <v>12085952226</v>
      </c>
      <c r="T2001">
        <v>112410</v>
      </c>
      <c r="U2001" t="s">
        <v>1303</v>
      </c>
      <c r="V2001" t="s">
        <v>1304</v>
      </c>
      <c r="X2001" t="s">
        <v>1305</v>
      </c>
      <c r="Y2001" t="s">
        <v>1300</v>
      </c>
      <c r="Z2001" t="s">
        <v>1301</v>
      </c>
      <c r="AA2001" t="s">
        <v>1302</v>
      </c>
      <c r="AB2001" t="s">
        <v>925</v>
      </c>
      <c r="AC2001" s="4">
        <v>83301</v>
      </c>
      <c r="AD2001" t="s">
        <v>140</v>
      </c>
      <c r="AF2001">
        <v>12085952226</v>
      </c>
      <c r="AH2001" t="s">
        <v>1306</v>
      </c>
      <c r="AZ2001" t="s">
        <v>334</v>
      </c>
      <c r="BA2001" t="s">
        <v>335</v>
      </c>
      <c r="BB2001" t="s">
        <v>136</v>
      </c>
      <c r="BC2001" t="s">
        <v>136</v>
      </c>
      <c r="BD2001" t="s">
        <v>148</v>
      </c>
      <c r="BE2001" t="s">
        <v>136</v>
      </c>
      <c r="BF2001" t="s">
        <v>136</v>
      </c>
      <c r="BG2001" t="s">
        <v>134</v>
      </c>
      <c r="BH2001" t="s">
        <v>136</v>
      </c>
      <c r="BN2001" t="s">
        <v>24983</v>
      </c>
      <c r="BO2001" t="s">
        <v>5505</v>
      </c>
      <c r="BP2001">
        <v>4</v>
      </c>
      <c r="BQ2001">
        <v>4</v>
      </c>
      <c r="BR2001">
        <v>4</v>
      </c>
      <c r="BS2001" s="1">
        <v>44228</v>
      </c>
      <c r="BT2001" s="1">
        <v>44530</v>
      </c>
      <c r="BU2001" s="1">
        <v>44228</v>
      </c>
      <c r="BV2001" s="1">
        <v>44530</v>
      </c>
      <c r="BW2001" t="s">
        <v>134</v>
      </c>
      <c r="CH2001" s="5">
        <v>1682.33</v>
      </c>
      <c r="CI2001" t="s">
        <v>597</v>
      </c>
      <c r="CJ2001">
        <v>0</v>
      </c>
      <c r="CK2001" t="s">
        <v>1309</v>
      </c>
      <c r="CL2001" t="s">
        <v>136</v>
      </c>
      <c r="CM2001" t="s">
        <v>354</v>
      </c>
      <c r="CN2001" t="s">
        <v>1310</v>
      </c>
      <c r="CO2001" t="s">
        <v>2377</v>
      </c>
      <c r="CP2001" t="s">
        <v>149</v>
      </c>
      <c r="CQ2001">
        <v>3</v>
      </c>
      <c r="CR2001">
        <v>0</v>
      </c>
      <c r="CS2001" t="s">
        <v>136</v>
      </c>
      <c r="CT2001" t="s">
        <v>136</v>
      </c>
      <c r="CU2001" t="s">
        <v>136</v>
      </c>
      <c r="CV2001" t="s">
        <v>134</v>
      </c>
      <c r="CW2001" t="s">
        <v>134</v>
      </c>
      <c r="CX2001">
        <v>50</v>
      </c>
      <c r="CY2001" t="s">
        <v>134</v>
      </c>
      <c r="CZ2001" t="s">
        <v>136</v>
      </c>
      <c r="DA2001" t="s">
        <v>136</v>
      </c>
      <c r="DB2001" t="s">
        <v>136</v>
      </c>
      <c r="DC2001" t="s">
        <v>136</v>
      </c>
      <c r="DD2001" t="s">
        <v>136</v>
      </c>
      <c r="DF2001" t="s">
        <v>180</v>
      </c>
      <c r="DG2001" t="s">
        <v>24984</v>
      </c>
      <c r="DH2001" t="s">
        <v>24985</v>
      </c>
      <c r="DI2001" t="s">
        <v>1358</v>
      </c>
      <c r="DJ2001" s="4">
        <v>81524</v>
      </c>
      <c r="DK2001" t="s">
        <v>2116</v>
      </c>
      <c r="DL2001" t="s">
        <v>134</v>
      </c>
      <c r="DM2001">
        <v>2</v>
      </c>
      <c r="DN2001" t="s">
        <v>24984</v>
      </c>
      <c r="DO2001" t="s">
        <v>24985</v>
      </c>
      <c r="DP2001" t="s">
        <v>1358</v>
      </c>
      <c r="DQ2001" t="str">
        <f>"81524"</f>
        <v>81524</v>
      </c>
      <c r="DR2001" t="s">
        <v>2116</v>
      </c>
      <c r="DS2001" t="s">
        <v>1315</v>
      </c>
      <c r="DT2001">
        <v>9</v>
      </c>
      <c r="DU2001">
        <v>9</v>
      </c>
      <c r="DV2001" t="s">
        <v>134</v>
      </c>
      <c r="DW2001" t="s">
        <v>134</v>
      </c>
      <c r="DX2001" t="s">
        <v>134</v>
      </c>
      <c r="DY2001" t="s">
        <v>136</v>
      </c>
      <c r="DZ2001">
        <v>1</v>
      </c>
      <c r="EA2001" t="s">
        <v>136</v>
      </c>
      <c r="EC2001" s="5">
        <v>12.68</v>
      </c>
      <c r="ED2001" s="5">
        <v>55</v>
      </c>
      <c r="EE2001">
        <v>12085952226</v>
      </c>
      <c r="EF2001" t="s">
        <v>1316</v>
      </c>
      <c r="EG2001" t="s">
        <v>148</v>
      </c>
      <c r="EH2001">
        <v>0</v>
      </c>
    </row>
    <row r="2002" spans="1:138" ht="15" customHeight="1" x14ac:dyDescent="0.35">
      <c r="A2002" t="s">
        <v>7516</v>
      </c>
      <c r="B2002" t="s">
        <v>157</v>
      </c>
      <c r="C2002" s="1">
        <v>44176.572660300924</v>
      </c>
      <c r="D2002" s="1">
        <v>44183</v>
      </c>
      <c r="E2002" t="s">
        <v>1298</v>
      </c>
      <c r="F2002" t="s">
        <v>136</v>
      </c>
      <c r="G2002" t="s">
        <v>135</v>
      </c>
      <c r="H2002" t="s">
        <v>136</v>
      </c>
      <c r="I2002" t="s">
        <v>1299</v>
      </c>
      <c r="K2002" t="s">
        <v>1300</v>
      </c>
      <c r="L2002" t="s">
        <v>1301</v>
      </c>
      <c r="M2002" t="s">
        <v>1302</v>
      </c>
      <c r="N2002" t="s">
        <v>925</v>
      </c>
      <c r="O2002" s="4">
        <v>83301</v>
      </c>
      <c r="P2002" t="s">
        <v>140</v>
      </c>
      <c r="R2002">
        <v>12085952226</v>
      </c>
      <c r="T2002">
        <v>112410</v>
      </c>
      <c r="U2002" t="s">
        <v>1303</v>
      </c>
      <c r="V2002" t="s">
        <v>1304</v>
      </c>
      <c r="X2002" t="s">
        <v>1305</v>
      </c>
      <c r="Y2002" t="s">
        <v>1300</v>
      </c>
      <c r="Z2002" t="s">
        <v>1301</v>
      </c>
      <c r="AA2002" t="s">
        <v>1302</v>
      </c>
      <c r="AB2002" t="s">
        <v>925</v>
      </c>
      <c r="AC2002" s="4">
        <v>83301</v>
      </c>
      <c r="AD2002" t="s">
        <v>140</v>
      </c>
      <c r="AF2002">
        <v>12085952226</v>
      </c>
      <c r="AH2002" t="s">
        <v>1306</v>
      </c>
      <c r="AZ2002" t="s">
        <v>334</v>
      </c>
      <c r="BA2002" t="s">
        <v>335</v>
      </c>
      <c r="BB2002" t="s">
        <v>136</v>
      </c>
      <c r="BC2002" t="s">
        <v>136</v>
      </c>
      <c r="BD2002" t="s">
        <v>148</v>
      </c>
      <c r="BE2002" t="s">
        <v>136</v>
      </c>
      <c r="BF2002" t="s">
        <v>136</v>
      </c>
      <c r="BG2002" t="s">
        <v>134</v>
      </c>
      <c r="BH2002" t="s">
        <v>136</v>
      </c>
      <c r="BN2002" t="s">
        <v>7517</v>
      </c>
      <c r="BO2002" t="s">
        <v>5505</v>
      </c>
      <c r="BP2002">
        <v>2</v>
      </c>
      <c r="BQ2002">
        <v>2</v>
      </c>
      <c r="BR2002">
        <v>2</v>
      </c>
      <c r="BS2002" s="1">
        <v>44228</v>
      </c>
      <c r="BT2002" s="1">
        <v>44515</v>
      </c>
      <c r="BU2002" s="1">
        <v>44228</v>
      </c>
      <c r="BV2002" s="1">
        <v>44515</v>
      </c>
      <c r="BW2002" t="s">
        <v>134</v>
      </c>
      <c r="CH2002" s="5">
        <v>1682.33</v>
      </c>
      <c r="CI2002" t="s">
        <v>597</v>
      </c>
      <c r="CJ2002">
        <v>0</v>
      </c>
      <c r="CK2002" t="s">
        <v>1309</v>
      </c>
      <c r="CL2002" t="s">
        <v>136</v>
      </c>
      <c r="CM2002" t="s">
        <v>354</v>
      </c>
      <c r="CN2002" t="s">
        <v>1310</v>
      </c>
      <c r="CO2002" t="s">
        <v>2377</v>
      </c>
      <c r="CP2002" t="s">
        <v>149</v>
      </c>
      <c r="CQ2002">
        <v>3</v>
      </c>
      <c r="CR2002">
        <v>0</v>
      </c>
      <c r="CS2002" t="s">
        <v>136</v>
      </c>
      <c r="CT2002" t="s">
        <v>136</v>
      </c>
      <c r="CU2002" t="s">
        <v>136</v>
      </c>
      <c r="CV2002" t="s">
        <v>134</v>
      </c>
      <c r="CW2002" t="s">
        <v>134</v>
      </c>
      <c r="CX2002">
        <v>50</v>
      </c>
      <c r="CY2002" t="s">
        <v>134</v>
      </c>
      <c r="CZ2002" t="s">
        <v>136</v>
      </c>
      <c r="DA2002" t="s">
        <v>136</v>
      </c>
      <c r="DB2002" t="s">
        <v>136</v>
      </c>
      <c r="DC2002" t="s">
        <v>136</v>
      </c>
      <c r="DD2002" t="s">
        <v>136</v>
      </c>
      <c r="DF2002" t="s">
        <v>180</v>
      </c>
      <c r="DG2002" t="s">
        <v>7518</v>
      </c>
      <c r="DH2002" t="s">
        <v>7519</v>
      </c>
      <c r="DI2002" t="s">
        <v>925</v>
      </c>
      <c r="DJ2002" s="4">
        <v>83544</v>
      </c>
      <c r="DK2002" t="s">
        <v>7520</v>
      </c>
      <c r="DL2002" t="s">
        <v>134</v>
      </c>
      <c r="DM2002">
        <v>2</v>
      </c>
      <c r="DN2002" t="s">
        <v>7518</v>
      </c>
      <c r="DO2002" t="s">
        <v>7519</v>
      </c>
      <c r="DP2002" t="s">
        <v>925</v>
      </c>
      <c r="DQ2002" t="str">
        <f>"83544"</f>
        <v>83544</v>
      </c>
      <c r="DR2002" t="s">
        <v>7520</v>
      </c>
      <c r="DS2002" t="s">
        <v>2979</v>
      </c>
      <c r="DT2002">
        <v>3</v>
      </c>
      <c r="DU2002">
        <v>6</v>
      </c>
      <c r="DV2002" t="s">
        <v>134</v>
      </c>
      <c r="DW2002" t="s">
        <v>134</v>
      </c>
      <c r="DX2002" t="s">
        <v>134</v>
      </c>
      <c r="DY2002" t="s">
        <v>136</v>
      </c>
      <c r="DZ2002">
        <v>1</v>
      </c>
      <c r="EA2002" t="s">
        <v>136</v>
      </c>
      <c r="EC2002" s="5">
        <v>12.68</v>
      </c>
      <c r="ED2002" s="5">
        <v>55</v>
      </c>
      <c r="EE2002">
        <v>12085952226</v>
      </c>
      <c r="EF2002" t="s">
        <v>1316</v>
      </c>
      <c r="EG2002" t="s">
        <v>148</v>
      </c>
      <c r="EH2002">
        <v>0</v>
      </c>
    </row>
    <row r="2003" spans="1:138" ht="15" customHeight="1" x14ac:dyDescent="0.35">
      <c r="A2003" t="s">
        <v>18338</v>
      </c>
      <c r="B2003" t="s">
        <v>157</v>
      </c>
      <c r="C2003" s="1">
        <v>44176.658672916667</v>
      </c>
      <c r="D2003" s="1">
        <v>44183</v>
      </c>
      <c r="E2003" t="s">
        <v>1298</v>
      </c>
      <c r="F2003" t="s">
        <v>136</v>
      </c>
      <c r="G2003" t="s">
        <v>135</v>
      </c>
      <c r="H2003" t="s">
        <v>136</v>
      </c>
      <c r="I2003" t="s">
        <v>1299</v>
      </c>
      <c r="K2003" t="s">
        <v>1300</v>
      </c>
      <c r="L2003" t="s">
        <v>1301</v>
      </c>
      <c r="M2003" t="s">
        <v>1302</v>
      </c>
      <c r="N2003" t="s">
        <v>925</v>
      </c>
      <c r="O2003" s="4">
        <v>83301</v>
      </c>
      <c r="P2003" t="s">
        <v>140</v>
      </c>
      <c r="R2003">
        <v>12085952226</v>
      </c>
      <c r="T2003">
        <v>112410</v>
      </c>
      <c r="U2003" t="s">
        <v>1303</v>
      </c>
      <c r="V2003" t="s">
        <v>1304</v>
      </c>
      <c r="X2003" t="s">
        <v>1305</v>
      </c>
      <c r="Y2003" t="s">
        <v>1300</v>
      </c>
      <c r="Z2003" t="s">
        <v>1301</v>
      </c>
      <c r="AA2003" t="s">
        <v>1302</v>
      </c>
      <c r="AB2003" t="s">
        <v>925</v>
      </c>
      <c r="AC2003" s="4">
        <v>83301</v>
      </c>
      <c r="AD2003" t="s">
        <v>140</v>
      </c>
      <c r="AF2003">
        <v>12085952226</v>
      </c>
      <c r="AH2003" t="s">
        <v>1306</v>
      </c>
      <c r="AZ2003" t="s">
        <v>334</v>
      </c>
      <c r="BA2003" t="s">
        <v>335</v>
      </c>
      <c r="BB2003" t="s">
        <v>136</v>
      </c>
      <c r="BC2003" t="s">
        <v>136</v>
      </c>
      <c r="BD2003" t="s">
        <v>148</v>
      </c>
      <c r="BE2003" t="s">
        <v>136</v>
      </c>
      <c r="BF2003" t="s">
        <v>136</v>
      </c>
      <c r="BG2003" t="s">
        <v>134</v>
      </c>
      <c r="BH2003" t="s">
        <v>136</v>
      </c>
      <c r="BN2003" t="s">
        <v>18339</v>
      </c>
      <c r="BO2003" t="s">
        <v>1308</v>
      </c>
      <c r="BP2003">
        <v>8</v>
      </c>
      <c r="BQ2003">
        <v>8</v>
      </c>
      <c r="BR2003">
        <v>8</v>
      </c>
      <c r="BS2003" s="1">
        <v>44228</v>
      </c>
      <c r="BT2003" s="1">
        <v>44316</v>
      </c>
      <c r="BU2003" s="1">
        <v>44228</v>
      </c>
      <c r="BV2003" s="1">
        <v>44316</v>
      </c>
      <c r="BW2003" t="s">
        <v>134</v>
      </c>
      <c r="CH2003" s="5">
        <v>1682.33</v>
      </c>
      <c r="CI2003" t="s">
        <v>597</v>
      </c>
      <c r="CJ2003">
        <v>0</v>
      </c>
      <c r="CK2003" t="s">
        <v>2965</v>
      </c>
      <c r="CL2003" t="s">
        <v>136</v>
      </c>
      <c r="CM2003" t="s">
        <v>354</v>
      </c>
      <c r="CN2003" t="s">
        <v>1310</v>
      </c>
      <c r="CO2003" t="s">
        <v>2966</v>
      </c>
      <c r="CP2003" t="s">
        <v>149</v>
      </c>
      <c r="CQ2003">
        <v>3</v>
      </c>
      <c r="CR2003">
        <v>0</v>
      </c>
      <c r="CS2003" t="s">
        <v>136</v>
      </c>
      <c r="CT2003" t="s">
        <v>134</v>
      </c>
      <c r="CU2003" t="s">
        <v>136</v>
      </c>
      <c r="CV2003" t="s">
        <v>134</v>
      </c>
      <c r="CW2003" t="s">
        <v>134</v>
      </c>
      <c r="CX2003">
        <v>50</v>
      </c>
      <c r="CY2003" t="s">
        <v>134</v>
      </c>
      <c r="CZ2003" t="s">
        <v>136</v>
      </c>
      <c r="DA2003" t="s">
        <v>136</v>
      </c>
      <c r="DB2003" t="s">
        <v>136</v>
      </c>
      <c r="DC2003" t="s">
        <v>136</v>
      </c>
      <c r="DD2003" t="s">
        <v>136</v>
      </c>
      <c r="DF2003" s="2" t="s">
        <v>2967</v>
      </c>
      <c r="DG2003" t="s">
        <v>2968</v>
      </c>
      <c r="DH2003" t="s">
        <v>2969</v>
      </c>
      <c r="DI2003" t="s">
        <v>925</v>
      </c>
      <c r="DJ2003" s="4">
        <v>83330</v>
      </c>
      <c r="DK2003" t="s">
        <v>2969</v>
      </c>
      <c r="DL2003" t="s">
        <v>134</v>
      </c>
      <c r="DM2003">
        <v>2</v>
      </c>
      <c r="DN2003" t="s">
        <v>2968</v>
      </c>
      <c r="DO2003" t="s">
        <v>2969</v>
      </c>
      <c r="DP2003" t="s">
        <v>925</v>
      </c>
      <c r="DQ2003" t="str">
        <f>"83330"</f>
        <v>83330</v>
      </c>
      <c r="DR2003" t="s">
        <v>2969</v>
      </c>
      <c r="DS2003" t="s">
        <v>2970</v>
      </c>
      <c r="DT2003">
        <v>28</v>
      </c>
      <c r="DU2003">
        <v>55</v>
      </c>
      <c r="DV2003" t="s">
        <v>134</v>
      </c>
      <c r="DW2003" t="s">
        <v>134</v>
      </c>
      <c r="DX2003" t="s">
        <v>134</v>
      </c>
      <c r="DY2003" t="s">
        <v>136</v>
      </c>
      <c r="DZ2003">
        <v>1</v>
      </c>
      <c r="EA2003" t="s">
        <v>136</v>
      </c>
      <c r="EC2003" s="5">
        <v>12.68</v>
      </c>
      <c r="ED2003" s="5">
        <v>55</v>
      </c>
      <c r="EE2003">
        <v>12085952226</v>
      </c>
      <c r="EF2003" t="s">
        <v>1316</v>
      </c>
      <c r="EG2003" t="s">
        <v>148</v>
      </c>
      <c r="EH2003">
        <v>0</v>
      </c>
    </row>
    <row r="2004" spans="1:138" ht="15" customHeight="1" x14ac:dyDescent="0.35">
      <c r="A2004" t="s">
        <v>21386</v>
      </c>
      <c r="B2004" t="s">
        <v>157</v>
      </c>
      <c r="C2004" s="1">
        <v>44176.682685069442</v>
      </c>
      <c r="D2004" s="1">
        <v>44183</v>
      </c>
      <c r="E2004" t="s">
        <v>1298</v>
      </c>
      <c r="F2004" t="s">
        <v>136</v>
      </c>
      <c r="G2004" t="s">
        <v>135</v>
      </c>
      <c r="H2004" t="s">
        <v>136</v>
      </c>
      <c r="I2004" t="s">
        <v>1299</v>
      </c>
      <c r="K2004" t="s">
        <v>1300</v>
      </c>
      <c r="L2004" t="s">
        <v>1301</v>
      </c>
      <c r="M2004" t="s">
        <v>1302</v>
      </c>
      <c r="N2004" t="s">
        <v>925</v>
      </c>
      <c r="O2004" s="4">
        <v>83301</v>
      </c>
      <c r="P2004" t="s">
        <v>140</v>
      </c>
      <c r="R2004">
        <v>12085952226</v>
      </c>
      <c r="T2004">
        <v>112410</v>
      </c>
      <c r="U2004" t="s">
        <v>1303</v>
      </c>
      <c r="V2004" t="s">
        <v>1304</v>
      </c>
      <c r="X2004" t="s">
        <v>1305</v>
      </c>
      <c r="Y2004" t="s">
        <v>1300</v>
      </c>
      <c r="Z2004" t="s">
        <v>1301</v>
      </c>
      <c r="AA2004" t="s">
        <v>6576</v>
      </c>
      <c r="AB2004" t="s">
        <v>925</v>
      </c>
      <c r="AC2004" s="4">
        <v>83301</v>
      </c>
      <c r="AD2004" t="s">
        <v>140</v>
      </c>
      <c r="AF2004">
        <v>12085952226</v>
      </c>
      <c r="AH2004" t="s">
        <v>1306</v>
      </c>
      <c r="AZ2004" t="s">
        <v>334</v>
      </c>
      <c r="BA2004" t="s">
        <v>335</v>
      </c>
      <c r="BB2004" t="s">
        <v>136</v>
      </c>
      <c r="BC2004" t="s">
        <v>136</v>
      </c>
      <c r="BD2004" t="s">
        <v>148</v>
      </c>
      <c r="BE2004" t="s">
        <v>136</v>
      </c>
      <c r="BF2004" t="s">
        <v>136</v>
      </c>
      <c r="BG2004" t="s">
        <v>134</v>
      </c>
      <c r="BH2004" t="s">
        <v>136</v>
      </c>
      <c r="BN2004" t="s">
        <v>21387</v>
      </c>
      <c r="BO2004" t="s">
        <v>5505</v>
      </c>
      <c r="BP2004">
        <v>2</v>
      </c>
      <c r="BQ2004">
        <v>2</v>
      </c>
      <c r="BR2004">
        <v>2</v>
      </c>
      <c r="BS2004" s="1">
        <v>44243</v>
      </c>
      <c r="BT2004" s="1">
        <v>44484</v>
      </c>
      <c r="BU2004" s="1">
        <v>44243</v>
      </c>
      <c r="BV2004" s="1">
        <v>44484</v>
      </c>
      <c r="BW2004" t="s">
        <v>134</v>
      </c>
      <c r="CH2004" s="5">
        <v>1993.33</v>
      </c>
      <c r="CI2004" t="s">
        <v>597</v>
      </c>
      <c r="CJ2004">
        <v>0</v>
      </c>
      <c r="CK2004" t="s">
        <v>21388</v>
      </c>
      <c r="CL2004" t="s">
        <v>136</v>
      </c>
      <c r="CM2004" t="s">
        <v>354</v>
      </c>
      <c r="CN2004" t="s">
        <v>1310</v>
      </c>
      <c r="CO2004" t="s">
        <v>21389</v>
      </c>
      <c r="CP2004" t="s">
        <v>149</v>
      </c>
      <c r="CQ2004">
        <v>3</v>
      </c>
      <c r="CR2004">
        <v>0</v>
      </c>
      <c r="CS2004" t="s">
        <v>136</v>
      </c>
      <c r="CT2004" t="s">
        <v>136</v>
      </c>
      <c r="CU2004" t="s">
        <v>136</v>
      </c>
      <c r="CV2004" t="s">
        <v>134</v>
      </c>
      <c r="CW2004" t="s">
        <v>134</v>
      </c>
      <c r="CX2004">
        <v>50</v>
      </c>
      <c r="CY2004" t="s">
        <v>134</v>
      </c>
      <c r="CZ2004" t="s">
        <v>136</v>
      </c>
      <c r="DA2004" t="s">
        <v>136</v>
      </c>
      <c r="DB2004" t="s">
        <v>136</v>
      </c>
      <c r="DC2004" t="s">
        <v>136</v>
      </c>
      <c r="DD2004" t="s">
        <v>136</v>
      </c>
      <c r="DF2004" t="s">
        <v>180</v>
      </c>
      <c r="DG2004" t="s">
        <v>21390</v>
      </c>
      <c r="DH2004" t="s">
        <v>21391</v>
      </c>
      <c r="DI2004" t="s">
        <v>1251</v>
      </c>
      <c r="DJ2004" s="4">
        <v>97862</v>
      </c>
      <c r="DK2004" t="s">
        <v>2991</v>
      </c>
      <c r="DL2004" t="s">
        <v>134</v>
      </c>
      <c r="DM2004">
        <v>2</v>
      </c>
      <c r="DN2004" t="s">
        <v>21390</v>
      </c>
      <c r="DO2004" t="s">
        <v>21391</v>
      </c>
      <c r="DP2004" t="s">
        <v>1251</v>
      </c>
      <c r="DQ2004" t="str">
        <f>"97862"</f>
        <v>97862</v>
      </c>
      <c r="DR2004" t="s">
        <v>2991</v>
      </c>
      <c r="DS2004" t="s">
        <v>1315</v>
      </c>
      <c r="DT2004">
        <v>4</v>
      </c>
      <c r="DU2004">
        <v>4</v>
      </c>
      <c r="DV2004" t="s">
        <v>134</v>
      </c>
      <c r="DW2004" t="s">
        <v>134</v>
      </c>
      <c r="DX2004" t="s">
        <v>134</v>
      </c>
      <c r="DY2004" t="s">
        <v>136</v>
      </c>
      <c r="DZ2004">
        <v>1</v>
      </c>
      <c r="EA2004" t="s">
        <v>136</v>
      </c>
      <c r="EC2004" s="5">
        <v>12.68</v>
      </c>
      <c r="ED2004" s="5">
        <v>55</v>
      </c>
      <c r="EE2004">
        <v>12085952226</v>
      </c>
      <c r="EF2004" t="s">
        <v>1316</v>
      </c>
      <c r="EG2004" t="s">
        <v>148</v>
      </c>
      <c r="EH2004">
        <v>0</v>
      </c>
    </row>
    <row r="2005" spans="1:138" ht="15" customHeight="1" x14ac:dyDescent="0.35">
      <c r="A2005" t="s">
        <v>17534</v>
      </c>
      <c r="B2005" t="s">
        <v>157</v>
      </c>
      <c r="C2005" s="1">
        <v>44176.730763310188</v>
      </c>
      <c r="D2005" s="1">
        <v>44183</v>
      </c>
      <c r="E2005" t="s">
        <v>1298</v>
      </c>
      <c r="F2005" t="s">
        <v>136</v>
      </c>
      <c r="G2005" t="s">
        <v>135</v>
      </c>
      <c r="H2005" t="s">
        <v>136</v>
      </c>
      <c r="I2005" t="s">
        <v>1299</v>
      </c>
      <c r="K2005" t="s">
        <v>1300</v>
      </c>
      <c r="L2005" t="s">
        <v>1301</v>
      </c>
      <c r="M2005" t="s">
        <v>1302</v>
      </c>
      <c r="N2005" t="s">
        <v>925</v>
      </c>
      <c r="O2005" s="4">
        <v>83301</v>
      </c>
      <c r="P2005" t="s">
        <v>140</v>
      </c>
      <c r="R2005">
        <v>12085952226</v>
      </c>
      <c r="T2005">
        <v>112410</v>
      </c>
      <c r="U2005" t="s">
        <v>1303</v>
      </c>
      <c r="V2005" t="s">
        <v>1304</v>
      </c>
      <c r="X2005" t="s">
        <v>1305</v>
      </c>
      <c r="Y2005" t="s">
        <v>1300</v>
      </c>
      <c r="Z2005" t="s">
        <v>1301</v>
      </c>
      <c r="AA2005" t="s">
        <v>1302</v>
      </c>
      <c r="AB2005" t="s">
        <v>925</v>
      </c>
      <c r="AC2005" s="4">
        <v>83301</v>
      </c>
      <c r="AD2005" t="s">
        <v>140</v>
      </c>
      <c r="AF2005">
        <v>12085952226</v>
      </c>
      <c r="AH2005" t="s">
        <v>1306</v>
      </c>
      <c r="AZ2005" t="s">
        <v>334</v>
      </c>
      <c r="BA2005" t="s">
        <v>335</v>
      </c>
      <c r="BB2005" t="s">
        <v>136</v>
      </c>
      <c r="BC2005" t="s">
        <v>136</v>
      </c>
      <c r="BD2005" t="s">
        <v>148</v>
      </c>
      <c r="BE2005" t="s">
        <v>136</v>
      </c>
      <c r="BF2005" t="s">
        <v>136</v>
      </c>
      <c r="BG2005" t="s">
        <v>134</v>
      </c>
      <c r="BH2005" t="s">
        <v>136</v>
      </c>
      <c r="BN2005" t="s">
        <v>17535</v>
      </c>
      <c r="BO2005" t="s">
        <v>5505</v>
      </c>
      <c r="BP2005">
        <v>7</v>
      </c>
      <c r="BQ2005">
        <v>7</v>
      </c>
      <c r="BR2005">
        <v>7</v>
      </c>
      <c r="BS2005" s="1">
        <v>44243</v>
      </c>
      <c r="BT2005" s="1">
        <v>44500</v>
      </c>
      <c r="BU2005" s="1">
        <v>44243</v>
      </c>
      <c r="BV2005" s="1">
        <v>44500</v>
      </c>
      <c r="BW2005" t="s">
        <v>134</v>
      </c>
      <c r="CH2005" s="5">
        <v>1682.33</v>
      </c>
      <c r="CI2005" t="s">
        <v>597</v>
      </c>
      <c r="CJ2005">
        <v>0</v>
      </c>
      <c r="CK2005" t="s">
        <v>1309</v>
      </c>
      <c r="CL2005" t="s">
        <v>136</v>
      </c>
      <c r="CM2005" t="s">
        <v>354</v>
      </c>
      <c r="CN2005" t="s">
        <v>1310</v>
      </c>
      <c r="CO2005" t="s">
        <v>1311</v>
      </c>
      <c r="CP2005" t="s">
        <v>149</v>
      </c>
      <c r="CQ2005">
        <v>3</v>
      </c>
      <c r="CR2005">
        <v>0</v>
      </c>
      <c r="CS2005" t="s">
        <v>136</v>
      </c>
      <c r="CT2005" t="s">
        <v>136</v>
      </c>
      <c r="CU2005" t="s">
        <v>136</v>
      </c>
      <c r="CV2005" t="s">
        <v>134</v>
      </c>
      <c r="CW2005" t="s">
        <v>134</v>
      </c>
      <c r="CX2005">
        <v>50</v>
      </c>
      <c r="CY2005" t="s">
        <v>134</v>
      </c>
      <c r="CZ2005" t="s">
        <v>136</v>
      </c>
      <c r="DA2005" t="s">
        <v>136</v>
      </c>
      <c r="DB2005" t="s">
        <v>136</v>
      </c>
      <c r="DC2005" t="s">
        <v>136</v>
      </c>
      <c r="DD2005" t="s">
        <v>136</v>
      </c>
      <c r="DF2005" t="s">
        <v>180</v>
      </c>
      <c r="DG2005" t="s">
        <v>17536</v>
      </c>
      <c r="DH2005" t="s">
        <v>17537</v>
      </c>
      <c r="DI2005" t="s">
        <v>592</v>
      </c>
      <c r="DJ2005" s="4">
        <v>83101</v>
      </c>
      <c r="DK2005" t="s">
        <v>1822</v>
      </c>
      <c r="DL2005" t="s">
        <v>134</v>
      </c>
      <c r="DM2005">
        <v>2</v>
      </c>
      <c r="DN2005" t="s">
        <v>17536</v>
      </c>
      <c r="DO2005" t="s">
        <v>17537</v>
      </c>
      <c r="DP2005" t="s">
        <v>592</v>
      </c>
      <c r="DQ2005" t="str">
        <f>"83101"</f>
        <v>83101</v>
      </c>
      <c r="DR2005" t="s">
        <v>1822</v>
      </c>
      <c r="DS2005" t="s">
        <v>2962</v>
      </c>
      <c r="DT2005">
        <v>19</v>
      </c>
      <c r="DU2005">
        <v>27</v>
      </c>
      <c r="DV2005" t="s">
        <v>134</v>
      </c>
      <c r="DW2005" t="s">
        <v>134</v>
      </c>
      <c r="DX2005" t="s">
        <v>134</v>
      </c>
      <c r="DY2005" t="s">
        <v>136</v>
      </c>
      <c r="DZ2005">
        <v>1</v>
      </c>
      <c r="EA2005" t="s">
        <v>136</v>
      </c>
      <c r="EC2005" s="5">
        <v>12.68</v>
      </c>
      <c r="ED2005" s="5">
        <v>55</v>
      </c>
      <c r="EE2005">
        <v>12085952226</v>
      </c>
      <c r="EF2005" t="s">
        <v>1316</v>
      </c>
      <c r="EG2005" t="s">
        <v>148</v>
      </c>
      <c r="EH2005">
        <v>0</v>
      </c>
    </row>
    <row r="2006" spans="1:138" ht="15" customHeight="1" x14ac:dyDescent="0.35">
      <c r="A2006" t="s">
        <v>17604</v>
      </c>
      <c r="B2006" t="s">
        <v>157</v>
      </c>
      <c r="C2006" s="1">
        <v>44178.514718171296</v>
      </c>
      <c r="D2006" s="1">
        <v>44183</v>
      </c>
      <c r="E2006" t="s">
        <v>1298</v>
      </c>
      <c r="F2006" t="s">
        <v>136</v>
      </c>
      <c r="G2006" t="s">
        <v>135</v>
      </c>
      <c r="H2006" t="s">
        <v>136</v>
      </c>
      <c r="I2006" t="s">
        <v>1299</v>
      </c>
      <c r="K2006" t="s">
        <v>1300</v>
      </c>
      <c r="L2006" t="s">
        <v>1301</v>
      </c>
      <c r="M2006" t="s">
        <v>1302</v>
      </c>
      <c r="N2006" t="s">
        <v>925</v>
      </c>
      <c r="O2006" s="4">
        <v>83301</v>
      </c>
      <c r="P2006" t="s">
        <v>140</v>
      </c>
      <c r="R2006">
        <v>12085952226</v>
      </c>
      <c r="T2006">
        <v>112410</v>
      </c>
      <c r="U2006" t="s">
        <v>1303</v>
      </c>
      <c r="V2006" t="s">
        <v>1304</v>
      </c>
      <c r="X2006" t="s">
        <v>1305</v>
      </c>
      <c r="Y2006" t="s">
        <v>1300</v>
      </c>
      <c r="Z2006" t="s">
        <v>1301</v>
      </c>
      <c r="AA2006" t="s">
        <v>1302</v>
      </c>
      <c r="AB2006" t="s">
        <v>925</v>
      </c>
      <c r="AC2006" s="4">
        <v>83301</v>
      </c>
      <c r="AD2006" t="s">
        <v>140</v>
      </c>
      <c r="AF2006">
        <v>12085952226</v>
      </c>
      <c r="AH2006" t="s">
        <v>1306</v>
      </c>
      <c r="AZ2006" t="s">
        <v>334</v>
      </c>
      <c r="BA2006" t="s">
        <v>335</v>
      </c>
      <c r="BB2006" t="s">
        <v>136</v>
      </c>
      <c r="BC2006" t="s">
        <v>136</v>
      </c>
      <c r="BD2006" t="s">
        <v>148</v>
      </c>
      <c r="BE2006" t="s">
        <v>136</v>
      </c>
      <c r="BF2006" t="s">
        <v>136</v>
      </c>
      <c r="BG2006" t="s">
        <v>134</v>
      </c>
      <c r="BH2006" t="s">
        <v>136</v>
      </c>
      <c r="BN2006" t="s">
        <v>17605</v>
      </c>
      <c r="BO2006" t="s">
        <v>5505</v>
      </c>
      <c r="BP2006">
        <v>1</v>
      </c>
      <c r="BQ2006">
        <v>1</v>
      </c>
      <c r="BR2006">
        <v>1</v>
      </c>
      <c r="BS2006" s="1">
        <v>44228</v>
      </c>
      <c r="BT2006" s="1">
        <v>44500</v>
      </c>
      <c r="BU2006" s="1">
        <v>44228</v>
      </c>
      <c r="BV2006" s="1">
        <v>44500</v>
      </c>
      <c r="BW2006" t="s">
        <v>134</v>
      </c>
      <c r="CH2006" s="5">
        <v>1682.33</v>
      </c>
      <c r="CI2006" t="s">
        <v>597</v>
      </c>
      <c r="CJ2006">
        <v>0</v>
      </c>
      <c r="CK2006" t="s">
        <v>13403</v>
      </c>
      <c r="CL2006" t="s">
        <v>136</v>
      </c>
      <c r="CM2006" t="s">
        <v>354</v>
      </c>
      <c r="CN2006" t="s">
        <v>1310</v>
      </c>
      <c r="CO2006" s="2" t="s">
        <v>17606</v>
      </c>
      <c r="CP2006" t="s">
        <v>149</v>
      </c>
      <c r="CQ2006">
        <v>3</v>
      </c>
      <c r="CR2006">
        <v>0</v>
      </c>
      <c r="CS2006" t="s">
        <v>136</v>
      </c>
      <c r="CT2006" t="s">
        <v>136</v>
      </c>
      <c r="CU2006" t="s">
        <v>136</v>
      </c>
      <c r="CV2006" t="s">
        <v>134</v>
      </c>
      <c r="CW2006" t="s">
        <v>134</v>
      </c>
      <c r="CX2006">
        <v>50</v>
      </c>
      <c r="CY2006" t="s">
        <v>134</v>
      </c>
      <c r="CZ2006" t="s">
        <v>136</v>
      </c>
      <c r="DA2006" t="s">
        <v>136</v>
      </c>
      <c r="DB2006" t="s">
        <v>136</v>
      </c>
      <c r="DC2006" t="s">
        <v>136</v>
      </c>
      <c r="DD2006" t="s">
        <v>136</v>
      </c>
      <c r="DF2006" t="s">
        <v>180</v>
      </c>
      <c r="DG2006" t="s">
        <v>17607</v>
      </c>
      <c r="DH2006" t="s">
        <v>17608</v>
      </c>
      <c r="DI2006" t="s">
        <v>925</v>
      </c>
      <c r="DJ2006" s="4">
        <v>83676</v>
      </c>
      <c r="DK2006" t="s">
        <v>1036</v>
      </c>
      <c r="DL2006" t="s">
        <v>134</v>
      </c>
      <c r="DM2006">
        <v>2</v>
      </c>
      <c r="DN2006" t="s">
        <v>17607</v>
      </c>
      <c r="DO2006" t="s">
        <v>17608</v>
      </c>
      <c r="DP2006" t="s">
        <v>925</v>
      </c>
      <c r="DQ2006" t="str">
        <f>"83676"</f>
        <v>83676</v>
      </c>
      <c r="DR2006" t="s">
        <v>1036</v>
      </c>
      <c r="DS2006" t="s">
        <v>2962</v>
      </c>
      <c r="DT2006">
        <v>10</v>
      </c>
      <c r="DU2006">
        <v>28</v>
      </c>
      <c r="DV2006" t="s">
        <v>134</v>
      </c>
      <c r="DW2006" t="s">
        <v>134</v>
      </c>
      <c r="DX2006" t="s">
        <v>134</v>
      </c>
      <c r="DY2006" t="s">
        <v>136</v>
      </c>
      <c r="DZ2006">
        <v>1</v>
      </c>
      <c r="EA2006" t="s">
        <v>136</v>
      </c>
      <c r="EC2006" s="5">
        <v>12.68</v>
      </c>
      <c r="ED2006" s="5">
        <v>55</v>
      </c>
      <c r="EE2006">
        <v>12085952226</v>
      </c>
      <c r="EF2006" t="s">
        <v>1316</v>
      </c>
      <c r="EG2006" t="s">
        <v>148</v>
      </c>
      <c r="EH2006">
        <v>0</v>
      </c>
    </row>
    <row r="2007" spans="1:138" ht="15" customHeight="1" x14ac:dyDescent="0.35">
      <c r="A2007" t="s">
        <v>27655</v>
      </c>
      <c r="B2007" t="s">
        <v>157</v>
      </c>
      <c r="C2007" s="1">
        <v>44178.520720023145</v>
      </c>
      <c r="D2007" s="1">
        <v>44183</v>
      </c>
      <c r="E2007" t="s">
        <v>1298</v>
      </c>
      <c r="F2007" t="s">
        <v>136</v>
      </c>
      <c r="G2007" t="s">
        <v>135</v>
      </c>
      <c r="H2007" t="s">
        <v>136</v>
      </c>
      <c r="I2007" t="s">
        <v>1299</v>
      </c>
      <c r="K2007" t="s">
        <v>1300</v>
      </c>
      <c r="L2007" t="s">
        <v>1301</v>
      </c>
      <c r="M2007" t="s">
        <v>1302</v>
      </c>
      <c r="N2007" t="s">
        <v>925</v>
      </c>
      <c r="O2007" s="4">
        <v>83301</v>
      </c>
      <c r="P2007" t="s">
        <v>140</v>
      </c>
      <c r="R2007">
        <v>12085952226</v>
      </c>
      <c r="T2007">
        <v>112410</v>
      </c>
      <c r="U2007" t="s">
        <v>1303</v>
      </c>
      <c r="V2007" t="s">
        <v>1304</v>
      </c>
      <c r="X2007" t="s">
        <v>1305</v>
      </c>
      <c r="Y2007" t="s">
        <v>1300</v>
      </c>
      <c r="Z2007" t="s">
        <v>1301</v>
      </c>
      <c r="AA2007" t="s">
        <v>1302</v>
      </c>
      <c r="AB2007" t="s">
        <v>925</v>
      </c>
      <c r="AC2007" s="4">
        <v>83301</v>
      </c>
      <c r="AD2007" t="s">
        <v>140</v>
      </c>
      <c r="AF2007">
        <v>12085952226</v>
      </c>
      <c r="AH2007" t="s">
        <v>1306</v>
      </c>
      <c r="AZ2007" t="s">
        <v>334</v>
      </c>
      <c r="BA2007" t="s">
        <v>335</v>
      </c>
      <c r="BB2007" t="s">
        <v>136</v>
      </c>
      <c r="BC2007" t="s">
        <v>136</v>
      </c>
      <c r="BD2007" t="s">
        <v>148</v>
      </c>
      <c r="BE2007" t="s">
        <v>136</v>
      </c>
      <c r="BF2007" t="s">
        <v>136</v>
      </c>
      <c r="BG2007" t="s">
        <v>134</v>
      </c>
      <c r="BH2007" t="s">
        <v>136</v>
      </c>
      <c r="BN2007" t="s">
        <v>27656</v>
      </c>
      <c r="BO2007" t="s">
        <v>1308</v>
      </c>
      <c r="BP2007">
        <v>2</v>
      </c>
      <c r="BQ2007">
        <v>2</v>
      </c>
      <c r="BR2007">
        <v>2</v>
      </c>
      <c r="BS2007" s="1">
        <v>44228</v>
      </c>
      <c r="BT2007" s="1">
        <v>44255</v>
      </c>
      <c r="BU2007" s="1">
        <v>44228</v>
      </c>
      <c r="BV2007" s="1">
        <v>44255</v>
      </c>
      <c r="BW2007" t="s">
        <v>134</v>
      </c>
      <c r="CH2007" s="5">
        <v>1682.33</v>
      </c>
      <c r="CI2007" t="s">
        <v>597</v>
      </c>
      <c r="CJ2007">
        <v>0</v>
      </c>
      <c r="CK2007" t="s">
        <v>1309</v>
      </c>
      <c r="CL2007" t="s">
        <v>136</v>
      </c>
      <c r="CM2007" t="s">
        <v>354</v>
      </c>
      <c r="CN2007" t="s">
        <v>1310</v>
      </c>
      <c r="CO2007" t="s">
        <v>2377</v>
      </c>
      <c r="CP2007" t="s">
        <v>149</v>
      </c>
      <c r="CQ2007">
        <v>3</v>
      </c>
      <c r="CR2007">
        <v>0</v>
      </c>
      <c r="CS2007" t="s">
        <v>136</v>
      </c>
      <c r="CT2007" t="s">
        <v>136</v>
      </c>
      <c r="CU2007" t="s">
        <v>136</v>
      </c>
      <c r="CV2007" t="s">
        <v>134</v>
      </c>
      <c r="CW2007" t="s">
        <v>134</v>
      </c>
      <c r="CX2007">
        <v>50</v>
      </c>
      <c r="CY2007" t="s">
        <v>134</v>
      </c>
      <c r="CZ2007" t="s">
        <v>136</v>
      </c>
      <c r="DA2007" t="s">
        <v>136</v>
      </c>
      <c r="DB2007" t="s">
        <v>136</v>
      </c>
      <c r="DC2007" t="s">
        <v>136</v>
      </c>
      <c r="DD2007" t="s">
        <v>136</v>
      </c>
      <c r="DF2007" t="s">
        <v>180</v>
      </c>
      <c r="DG2007" t="s">
        <v>14250</v>
      </c>
      <c r="DH2007" t="s">
        <v>14251</v>
      </c>
      <c r="DI2007" t="s">
        <v>925</v>
      </c>
      <c r="DJ2007" s="4">
        <v>83617</v>
      </c>
      <c r="DK2007" t="s">
        <v>9556</v>
      </c>
      <c r="DL2007" t="s">
        <v>134</v>
      </c>
      <c r="DM2007">
        <v>2</v>
      </c>
      <c r="DN2007" t="s">
        <v>14250</v>
      </c>
      <c r="DO2007" t="s">
        <v>14251</v>
      </c>
      <c r="DP2007" t="s">
        <v>925</v>
      </c>
      <c r="DQ2007" t="str">
        <f>"83617"</f>
        <v>83617</v>
      </c>
      <c r="DR2007" t="s">
        <v>9556</v>
      </c>
      <c r="DS2007" t="s">
        <v>14252</v>
      </c>
      <c r="DT2007">
        <v>4</v>
      </c>
      <c r="DU2007">
        <v>9</v>
      </c>
      <c r="DV2007" t="s">
        <v>134</v>
      </c>
      <c r="DW2007" t="s">
        <v>134</v>
      </c>
      <c r="DX2007" t="s">
        <v>134</v>
      </c>
      <c r="DY2007" t="s">
        <v>136</v>
      </c>
      <c r="DZ2007">
        <v>1</v>
      </c>
      <c r="EA2007" t="s">
        <v>136</v>
      </c>
      <c r="EC2007" s="5">
        <v>12.68</v>
      </c>
      <c r="ED2007" s="5">
        <v>55</v>
      </c>
      <c r="EE2007">
        <v>12085952226</v>
      </c>
      <c r="EF2007" t="s">
        <v>1316</v>
      </c>
      <c r="EG2007" t="s">
        <v>148</v>
      </c>
      <c r="EH2007">
        <v>0</v>
      </c>
    </row>
    <row r="2008" spans="1:138" ht="15" customHeight="1" x14ac:dyDescent="0.35">
      <c r="A2008" t="s">
        <v>12500</v>
      </c>
      <c r="B2008" t="s">
        <v>157</v>
      </c>
      <c r="C2008" s="1">
        <v>44178.533036574074</v>
      </c>
      <c r="D2008" s="1">
        <v>44183</v>
      </c>
      <c r="E2008" t="s">
        <v>1298</v>
      </c>
      <c r="F2008" t="s">
        <v>136</v>
      </c>
      <c r="G2008" t="s">
        <v>135</v>
      </c>
      <c r="H2008" t="s">
        <v>136</v>
      </c>
      <c r="I2008" t="s">
        <v>1299</v>
      </c>
      <c r="K2008" t="s">
        <v>1300</v>
      </c>
      <c r="L2008" t="s">
        <v>1301</v>
      </c>
      <c r="M2008" t="s">
        <v>1302</v>
      </c>
      <c r="N2008" t="s">
        <v>925</v>
      </c>
      <c r="O2008" s="4">
        <v>83301</v>
      </c>
      <c r="P2008" t="s">
        <v>140</v>
      </c>
      <c r="R2008">
        <v>12085952226</v>
      </c>
      <c r="T2008">
        <v>112410</v>
      </c>
      <c r="U2008" t="s">
        <v>1303</v>
      </c>
      <c r="V2008" t="s">
        <v>1304</v>
      </c>
      <c r="X2008" t="s">
        <v>1305</v>
      </c>
      <c r="Y2008" t="s">
        <v>1300</v>
      </c>
      <c r="Z2008" t="s">
        <v>1301</v>
      </c>
      <c r="AA2008" t="s">
        <v>1302</v>
      </c>
      <c r="AB2008" t="s">
        <v>925</v>
      </c>
      <c r="AC2008" s="4">
        <v>83301</v>
      </c>
      <c r="AD2008" t="s">
        <v>140</v>
      </c>
      <c r="AF2008">
        <v>12085952226</v>
      </c>
      <c r="AH2008" t="s">
        <v>1306</v>
      </c>
      <c r="AZ2008" t="s">
        <v>334</v>
      </c>
      <c r="BA2008" t="s">
        <v>335</v>
      </c>
      <c r="BB2008" t="s">
        <v>136</v>
      </c>
      <c r="BC2008" t="s">
        <v>136</v>
      </c>
      <c r="BD2008" t="s">
        <v>148</v>
      </c>
      <c r="BE2008" t="s">
        <v>136</v>
      </c>
      <c r="BF2008" t="s">
        <v>136</v>
      </c>
      <c r="BG2008" t="s">
        <v>134</v>
      </c>
      <c r="BH2008" t="s">
        <v>136</v>
      </c>
      <c r="BN2008" t="s">
        <v>12501</v>
      </c>
      <c r="BO2008" t="s">
        <v>1308</v>
      </c>
      <c r="BP2008">
        <v>4</v>
      </c>
      <c r="BQ2008">
        <v>4</v>
      </c>
      <c r="BR2008">
        <v>4</v>
      </c>
      <c r="BS2008" s="1">
        <v>44228</v>
      </c>
      <c r="BT2008" s="1">
        <v>44347</v>
      </c>
      <c r="BU2008" s="1">
        <v>44228</v>
      </c>
      <c r="BV2008" s="1">
        <v>44347</v>
      </c>
      <c r="BW2008" t="s">
        <v>134</v>
      </c>
      <c r="CH2008" s="5">
        <v>1682.33</v>
      </c>
      <c r="CI2008" t="s">
        <v>597</v>
      </c>
      <c r="CJ2008">
        <v>0</v>
      </c>
      <c r="CK2008" t="s">
        <v>2285</v>
      </c>
      <c r="CL2008" t="s">
        <v>136</v>
      </c>
      <c r="CM2008" t="s">
        <v>354</v>
      </c>
      <c r="CN2008" t="s">
        <v>1310</v>
      </c>
      <c r="CO2008" t="s">
        <v>1311</v>
      </c>
      <c r="CP2008" t="s">
        <v>149</v>
      </c>
      <c r="CQ2008">
        <v>3</v>
      </c>
      <c r="CR2008">
        <v>0</v>
      </c>
      <c r="CS2008" t="s">
        <v>136</v>
      </c>
      <c r="CT2008" t="s">
        <v>136</v>
      </c>
      <c r="CU2008" t="s">
        <v>136</v>
      </c>
      <c r="CV2008" t="s">
        <v>134</v>
      </c>
      <c r="CW2008" t="s">
        <v>134</v>
      </c>
      <c r="CX2008">
        <v>50</v>
      </c>
      <c r="CY2008" t="s">
        <v>134</v>
      </c>
      <c r="CZ2008" t="s">
        <v>136</v>
      </c>
      <c r="DA2008" t="s">
        <v>136</v>
      </c>
      <c r="DB2008" t="s">
        <v>136</v>
      </c>
      <c r="DC2008" t="s">
        <v>136</v>
      </c>
      <c r="DD2008" t="s">
        <v>136</v>
      </c>
      <c r="DF2008" t="s">
        <v>180</v>
      </c>
      <c r="DG2008" t="s">
        <v>11215</v>
      </c>
      <c r="DH2008" t="s">
        <v>11216</v>
      </c>
      <c r="DI2008" t="s">
        <v>592</v>
      </c>
      <c r="DJ2008" s="4">
        <v>82009</v>
      </c>
      <c r="DK2008" t="s">
        <v>11217</v>
      </c>
      <c r="DL2008" t="s">
        <v>134</v>
      </c>
      <c r="DM2008">
        <v>2</v>
      </c>
      <c r="DN2008" t="s">
        <v>11215</v>
      </c>
      <c r="DO2008" t="s">
        <v>11216</v>
      </c>
      <c r="DP2008" t="s">
        <v>592</v>
      </c>
      <c r="DQ2008" t="str">
        <f>"82009"</f>
        <v>82009</v>
      </c>
      <c r="DR2008" t="s">
        <v>11217</v>
      </c>
      <c r="DS2008" t="s">
        <v>2979</v>
      </c>
      <c r="DT2008">
        <v>7</v>
      </c>
      <c r="DU2008">
        <v>13</v>
      </c>
      <c r="DV2008" t="s">
        <v>134</v>
      </c>
      <c r="DW2008" t="s">
        <v>134</v>
      </c>
      <c r="DX2008" t="s">
        <v>134</v>
      </c>
      <c r="DY2008" t="s">
        <v>136</v>
      </c>
      <c r="DZ2008">
        <v>1</v>
      </c>
      <c r="EA2008" t="s">
        <v>136</v>
      </c>
      <c r="EC2008" s="5">
        <v>12.68</v>
      </c>
      <c r="ED2008" s="5">
        <v>55</v>
      </c>
      <c r="EE2008">
        <v>12085952226</v>
      </c>
      <c r="EF2008" t="s">
        <v>1316</v>
      </c>
      <c r="EG2008" t="s">
        <v>148</v>
      </c>
      <c r="EH2008">
        <v>0</v>
      </c>
    </row>
    <row r="2009" spans="1:138" ht="15" customHeight="1" x14ac:dyDescent="0.35">
      <c r="A2009" t="s">
        <v>27061</v>
      </c>
      <c r="B2009" t="s">
        <v>157</v>
      </c>
      <c r="C2009" s="1">
        <v>44133.631793171298</v>
      </c>
      <c r="D2009" s="1">
        <v>44186</v>
      </c>
      <c r="E2009" t="s">
        <v>579</v>
      </c>
      <c r="F2009" t="s">
        <v>136</v>
      </c>
      <c r="G2009" t="s">
        <v>135</v>
      </c>
      <c r="H2009" t="s">
        <v>136</v>
      </c>
      <c r="I2009" t="s">
        <v>27062</v>
      </c>
      <c r="K2009" t="s">
        <v>27063</v>
      </c>
      <c r="L2009" t="s">
        <v>27064</v>
      </c>
      <c r="M2009" t="s">
        <v>14966</v>
      </c>
      <c r="N2009" t="s">
        <v>611</v>
      </c>
      <c r="O2009" s="4">
        <v>57626</v>
      </c>
      <c r="P2009" t="s">
        <v>140</v>
      </c>
      <c r="R2009">
        <v>16057882261</v>
      </c>
      <c r="T2009">
        <v>11241</v>
      </c>
      <c r="U2009" t="s">
        <v>1031</v>
      </c>
      <c r="V2009" t="s">
        <v>1153</v>
      </c>
      <c r="X2009" t="s">
        <v>164</v>
      </c>
      <c r="Y2009" t="s">
        <v>27063</v>
      </c>
      <c r="Z2009" t="s">
        <v>148</v>
      </c>
      <c r="AA2009" t="s">
        <v>14966</v>
      </c>
      <c r="AB2009" t="s">
        <v>611</v>
      </c>
      <c r="AC2009" s="4">
        <v>57626</v>
      </c>
      <c r="AD2009" t="s">
        <v>140</v>
      </c>
      <c r="AF2009">
        <v>16057882261</v>
      </c>
      <c r="AH2009" t="s">
        <v>27065</v>
      </c>
      <c r="AI2009" t="s">
        <v>168</v>
      </c>
      <c r="AJ2009" t="s">
        <v>588</v>
      </c>
      <c r="AK2009" t="s">
        <v>589</v>
      </c>
      <c r="AM2009" t="s">
        <v>590</v>
      </c>
      <c r="AO2009" t="s">
        <v>591</v>
      </c>
      <c r="AP2009" t="s">
        <v>592</v>
      </c>
      <c r="AQ2009" s="4">
        <v>82601</v>
      </c>
      <c r="AR2009" t="s">
        <v>140</v>
      </c>
      <c r="AT2009">
        <v>13074722105</v>
      </c>
      <c r="AV2009" t="s">
        <v>593</v>
      </c>
      <c r="AW2009" t="s">
        <v>594</v>
      </c>
      <c r="AZ2009" t="s">
        <v>334</v>
      </c>
      <c r="BA2009" t="s">
        <v>335</v>
      </c>
      <c r="BB2009" t="s">
        <v>136</v>
      </c>
      <c r="BC2009" t="s">
        <v>136</v>
      </c>
      <c r="BD2009" t="s">
        <v>148</v>
      </c>
      <c r="BE2009" t="s">
        <v>136</v>
      </c>
      <c r="BF2009" t="s">
        <v>136</v>
      </c>
      <c r="BG2009" t="s">
        <v>134</v>
      </c>
      <c r="BH2009" t="s">
        <v>136</v>
      </c>
      <c r="BN2009" t="s">
        <v>27066</v>
      </c>
      <c r="BO2009" t="s">
        <v>2037</v>
      </c>
      <c r="BP2009">
        <v>8</v>
      </c>
      <c r="BQ2009">
        <v>8</v>
      </c>
      <c r="BR2009">
        <v>8</v>
      </c>
      <c r="BS2009" s="1">
        <v>44197</v>
      </c>
      <c r="BT2009" s="1">
        <v>44469</v>
      </c>
      <c r="BU2009" s="1">
        <v>44197</v>
      </c>
      <c r="BV2009" s="1">
        <v>44469</v>
      </c>
      <c r="BW2009" t="s">
        <v>134</v>
      </c>
      <c r="CH2009" s="5">
        <v>1727.75</v>
      </c>
      <c r="CI2009" t="s">
        <v>597</v>
      </c>
      <c r="CJ2009">
        <v>0</v>
      </c>
      <c r="CK2009" t="s">
        <v>598</v>
      </c>
      <c r="CL2009" t="s">
        <v>136</v>
      </c>
      <c r="CM2009" t="s">
        <v>354</v>
      </c>
      <c r="CN2009" t="s">
        <v>599</v>
      </c>
      <c r="CO2009" t="s">
        <v>600</v>
      </c>
      <c r="CP2009" t="s">
        <v>149</v>
      </c>
      <c r="CQ2009">
        <v>6</v>
      </c>
      <c r="CR2009">
        <v>0</v>
      </c>
      <c r="CS2009" t="s">
        <v>136</v>
      </c>
      <c r="CT2009" t="s">
        <v>134</v>
      </c>
      <c r="CU2009" t="s">
        <v>136</v>
      </c>
      <c r="CV2009" t="s">
        <v>136</v>
      </c>
      <c r="CW2009" t="s">
        <v>134</v>
      </c>
      <c r="CX2009">
        <v>50</v>
      </c>
      <c r="CY2009" t="s">
        <v>134</v>
      </c>
      <c r="CZ2009" t="s">
        <v>136</v>
      </c>
      <c r="DA2009" t="s">
        <v>134</v>
      </c>
      <c r="DB2009" t="s">
        <v>136</v>
      </c>
      <c r="DC2009" t="s">
        <v>136</v>
      </c>
      <c r="DD2009" t="s">
        <v>136</v>
      </c>
      <c r="DF2009" t="s">
        <v>27067</v>
      </c>
      <c r="DG2009" t="s">
        <v>27068</v>
      </c>
      <c r="DH2009" t="s">
        <v>14966</v>
      </c>
      <c r="DI2009" t="s">
        <v>611</v>
      </c>
      <c r="DJ2009" s="4">
        <v>57626</v>
      </c>
      <c r="DK2009" t="s">
        <v>3383</v>
      </c>
      <c r="DL2009" t="s">
        <v>136</v>
      </c>
      <c r="DM2009">
        <v>1</v>
      </c>
      <c r="DN2009" t="s">
        <v>27068</v>
      </c>
      <c r="DO2009" t="s">
        <v>14966</v>
      </c>
      <c r="DP2009" t="s">
        <v>611</v>
      </c>
      <c r="DQ2009" t="str">
        <f>"57626"</f>
        <v>57626</v>
      </c>
      <c r="DR2009" t="s">
        <v>3383</v>
      </c>
      <c r="DS2009" t="s">
        <v>1099</v>
      </c>
      <c r="DT2009">
        <v>2</v>
      </c>
      <c r="DU2009">
        <v>3</v>
      </c>
      <c r="DV2009" t="s">
        <v>136</v>
      </c>
      <c r="DW2009" t="s">
        <v>136</v>
      </c>
      <c r="DX2009" t="s">
        <v>134</v>
      </c>
      <c r="DY2009" t="s">
        <v>134</v>
      </c>
      <c r="DZ2009">
        <v>2</v>
      </c>
      <c r="EA2009" t="s">
        <v>136</v>
      </c>
      <c r="EC2009" s="5">
        <v>12.68</v>
      </c>
      <c r="ED2009" s="5">
        <v>55</v>
      </c>
      <c r="EE2009">
        <v>13074722105</v>
      </c>
      <c r="EF2009" t="s">
        <v>593</v>
      </c>
      <c r="EG2009" t="s">
        <v>148</v>
      </c>
      <c r="EH2009">
        <v>0</v>
      </c>
    </row>
    <row r="2010" spans="1:138" ht="15" customHeight="1" x14ac:dyDescent="0.35">
      <c r="A2010" t="s">
        <v>16647</v>
      </c>
      <c r="B2010" t="s">
        <v>157</v>
      </c>
      <c r="C2010" s="1">
        <v>44139.265575115744</v>
      </c>
      <c r="D2010" s="1">
        <v>44186</v>
      </c>
      <c r="E2010" t="s">
        <v>133</v>
      </c>
      <c r="F2010" t="s">
        <v>136</v>
      </c>
      <c r="G2010" t="s">
        <v>135</v>
      </c>
      <c r="H2010" t="s">
        <v>136</v>
      </c>
      <c r="I2010" t="s">
        <v>16648</v>
      </c>
      <c r="K2010" t="s">
        <v>16649</v>
      </c>
      <c r="M2010" t="s">
        <v>16650</v>
      </c>
      <c r="N2010" t="s">
        <v>720</v>
      </c>
      <c r="O2010" s="4">
        <v>38761</v>
      </c>
      <c r="P2010" t="s">
        <v>140</v>
      </c>
      <c r="R2010">
        <v>16622070362</v>
      </c>
      <c r="T2010">
        <v>11115</v>
      </c>
      <c r="U2010" t="s">
        <v>16651</v>
      </c>
      <c r="V2010" t="s">
        <v>2626</v>
      </c>
      <c r="X2010" t="s">
        <v>164</v>
      </c>
      <c r="Y2010" t="s">
        <v>16649</v>
      </c>
      <c r="AA2010" t="s">
        <v>16650</v>
      </c>
      <c r="AB2010" t="s">
        <v>720</v>
      </c>
      <c r="AC2010" s="4">
        <v>38761</v>
      </c>
      <c r="AD2010" t="s">
        <v>140</v>
      </c>
      <c r="AF2010">
        <v>16622070362</v>
      </c>
      <c r="AH2010" t="s">
        <v>16652</v>
      </c>
      <c r="AI2010" t="s">
        <v>168</v>
      </c>
      <c r="AJ2010" t="s">
        <v>814</v>
      </c>
      <c r="AK2010" t="s">
        <v>815</v>
      </c>
      <c r="AL2010" t="s">
        <v>2898</v>
      </c>
      <c r="AM2010" t="s">
        <v>817</v>
      </c>
      <c r="AO2010" t="s">
        <v>818</v>
      </c>
      <c r="AP2010" t="s">
        <v>720</v>
      </c>
      <c r="AQ2010" s="4">
        <v>39114</v>
      </c>
      <c r="AR2010" t="s">
        <v>140</v>
      </c>
      <c r="AT2010">
        <v>16015475110</v>
      </c>
      <c r="AV2010" t="s">
        <v>819</v>
      </c>
      <c r="AW2010" t="s">
        <v>820</v>
      </c>
      <c r="AZ2010" t="s">
        <v>821</v>
      </c>
      <c r="BA2010" t="s">
        <v>822</v>
      </c>
      <c r="BB2010" t="s">
        <v>136</v>
      </c>
      <c r="BC2010" t="s">
        <v>136</v>
      </c>
      <c r="BD2010" t="s">
        <v>148</v>
      </c>
      <c r="BE2010" t="s">
        <v>136</v>
      </c>
      <c r="BF2010" t="s">
        <v>136</v>
      </c>
      <c r="BG2010" t="s">
        <v>134</v>
      </c>
      <c r="BH2010" t="s">
        <v>136</v>
      </c>
      <c r="BN2010" t="s">
        <v>16653</v>
      </c>
      <c r="BO2010" t="s">
        <v>16654</v>
      </c>
      <c r="BP2010">
        <v>8</v>
      </c>
      <c r="BQ2010">
        <v>8</v>
      </c>
      <c r="BR2010">
        <v>8</v>
      </c>
      <c r="BS2010" s="1">
        <v>44207</v>
      </c>
      <c r="BT2010" s="1">
        <v>44506</v>
      </c>
      <c r="BU2010" s="1">
        <v>44207</v>
      </c>
      <c r="BV2010" s="1">
        <v>44506</v>
      </c>
      <c r="BW2010" t="s">
        <v>136</v>
      </c>
      <c r="BX2010">
        <v>40</v>
      </c>
      <c r="BY2010">
        <v>0</v>
      </c>
      <c r="BZ2010">
        <v>8</v>
      </c>
      <c r="CA2010">
        <v>8</v>
      </c>
      <c r="CB2010">
        <v>8</v>
      </c>
      <c r="CC2010">
        <v>8</v>
      </c>
      <c r="CD2010">
        <v>8</v>
      </c>
      <c r="CE2010">
        <v>0</v>
      </c>
      <c r="CF2010" t="str">
        <f>"7:00 AM"</f>
        <v>7:00 AM</v>
      </c>
      <c r="CG2010" t="str">
        <f>"4:00 PM"</f>
        <v>4:00 PM</v>
      </c>
      <c r="CH2010" s="5">
        <v>11.83</v>
      </c>
      <c r="CI2010" t="s">
        <v>146</v>
      </c>
      <c r="CL2010" t="s">
        <v>136</v>
      </c>
      <c r="CM2010" t="s">
        <v>147</v>
      </c>
      <c r="CN2010" t="s">
        <v>148</v>
      </c>
      <c r="CO2010" s="2" t="s">
        <v>825</v>
      </c>
      <c r="CP2010" t="s">
        <v>149</v>
      </c>
      <c r="CQ2010">
        <v>0</v>
      </c>
      <c r="CR2010">
        <v>0</v>
      </c>
      <c r="CS2010" t="s">
        <v>136</v>
      </c>
      <c r="CT2010" t="s">
        <v>134</v>
      </c>
      <c r="CU2010" t="s">
        <v>136</v>
      </c>
      <c r="CV2010" t="s">
        <v>136</v>
      </c>
      <c r="CW2010" t="s">
        <v>134</v>
      </c>
      <c r="CX2010">
        <v>80</v>
      </c>
      <c r="CY2010" t="s">
        <v>136</v>
      </c>
      <c r="CZ2010" t="s">
        <v>134</v>
      </c>
      <c r="DA2010" t="s">
        <v>136</v>
      </c>
      <c r="DB2010" t="s">
        <v>134</v>
      </c>
      <c r="DC2010" t="s">
        <v>134</v>
      </c>
      <c r="DD2010" t="s">
        <v>136</v>
      </c>
      <c r="DF2010" t="s">
        <v>16655</v>
      </c>
      <c r="DG2010" t="s">
        <v>16656</v>
      </c>
      <c r="DH2010" t="s">
        <v>16650</v>
      </c>
      <c r="DI2010" t="s">
        <v>720</v>
      </c>
      <c r="DJ2010" s="4">
        <v>38761</v>
      </c>
      <c r="DK2010" t="s">
        <v>2799</v>
      </c>
      <c r="DL2010" t="s">
        <v>136</v>
      </c>
      <c r="DM2010">
        <v>1</v>
      </c>
      <c r="DN2010" t="s">
        <v>16649</v>
      </c>
      <c r="DO2010" t="s">
        <v>16650</v>
      </c>
      <c r="DP2010" t="s">
        <v>720</v>
      </c>
      <c r="DQ2010" t="str">
        <f>"38761"</f>
        <v>38761</v>
      </c>
      <c r="DR2010" t="s">
        <v>2799</v>
      </c>
      <c r="DS2010" t="s">
        <v>14540</v>
      </c>
      <c r="DT2010">
        <v>1</v>
      </c>
      <c r="DU2010">
        <v>5</v>
      </c>
      <c r="DV2010" t="s">
        <v>136</v>
      </c>
      <c r="DW2010" t="s">
        <v>136</v>
      </c>
      <c r="DX2010" t="s">
        <v>134</v>
      </c>
      <c r="DY2010" t="s">
        <v>134</v>
      </c>
      <c r="DZ2010">
        <v>2</v>
      </c>
      <c r="EA2010" t="s">
        <v>136</v>
      </c>
      <c r="EC2010" s="5">
        <v>12.68</v>
      </c>
      <c r="ED2010" s="5">
        <v>55</v>
      </c>
      <c r="EE2010">
        <v>16622070362</v>
      </c>
      <c r="EF2010" t="s">
        <v>16652</v>
      </c>
      <c r="EG2010" t="s">
        <v>2899</v>
      </c>
      <c r="EH2010">
        <v>0</v>
      </c>
    </row>
    <row r="2011" spans="1:138" ht="15" customHeight="1" x14ac:dyDescent="0.35">
      <c r="A2011" t="s">
        <v>19557</v>
      </c>
      <c r="B2011" t="s">
        <v>157</v>
      </c>
      <c r="C2011" s="1">
        <v>44147.391826620369</v>
      </c>
      <c r="D2011" s="1">
        <v>44186</v>
      </c>
      <c r="E2011" t="s">
        <v>133</v>
      </c>
      <c r="F2011" t="s">
        <v>136</v>
      </c>
      <c r="G2011" t="s">
        <v>135</v>
      </c>
      <c r="H2011" t="s">
        <v>136</v>
      </c>
      <c r="I2011" t="s">
        <v>19558</v>
      </c>
      <c r="K2011" t="s">
        <v>19559</v>
      </c>
      <c r="M2011" t="s">
        <v>19560</v>
      </c>
      <c r="N2011" t="s">
        <v>374</v>
      </c>
      <c r="O2011" s="4">
        <v>76258</v>
      </c>
      <c r="P2011" t="s">
        <v>140</v>
      </c>
      <c r="R2011">
        <v>19403678253</v>
      </c>
      <c r="T2011">
        <v>11211</v>
      </c>
      <c r="U2011" t="s">
        <v>19561</v>
      </c>
      <c r="V2011" t="s">
        <v>13777</v>
      </c>
      <c r="X2011" t="s">
        <v>164</v>
      </c>
      <c r="Y2011" t="s">
        <v>19559</v>
      </c>
      <c r="AA2011" t="s">
        <v>19560</v>
      </c>
      <c r="AB2011" t="s">
        <v>374</v>
      </c>
      <c r="AC2011" s="4">
        <v>76258</v>
      </c>
      <c r="AD2011" t="s">
        <v>140</v>
      </c>
      <c r="AF2011">
        <v>19403678253</v>
      </c>
      <c r="AH2011" t="s">
        <v>148</v>
      </c>
      <c r="AI2011" t="s">
        <v>168</v>
      </c>
      <c r="AJ2011" t="s">
        <v>639</v>
      </c>
      <c r="AK2011" t="s">
        <v>767</v>
      </c>
      <c r="AM2011" t="s">
        <v>1020</v>
      </c>
      <c r="AO2011" t="s">
        <v>1021</v>
      </c>
      <c r="AP2011" t="s">
        <v>374</v>
      </c>
      <c r="AQ2011" s="4">
        <v>75442</v>
      </c>
      <c r="AR2011" t="s">
        <v>140</v>
      </c>
      <c r="AT2011">
        <v>14692388392</v>
      </c>
      <c r="AV2011" t="s">
        <v>1022</v>
      </c>
      <c r="AW2011" t="s">
        <v>1023</v>
      </c>
      <c r="AZ2011" t="s">
        <v>334</v>
      </c>
      <c r="BA2011" t="s">
        <v>335</v>
      </c>
      <c r="BB2011" t="s">
        <v>136</v>
      </c>
      <c r="BC2011" t="s">
        <v>136</v>
      </c>
      <c r="BD2011" t="s">
        <v>148</v>
      </c>
      <c r="BE2011" t="s">
        <v>136</v>
      </c>
      <c r="BF2011" t="s">
        <v>136</v>
      </c>
      <c r="BG2011" t="s">
        <v>134</v>
      </c>
      <c r="BH2011" t="s">
        <v>136</v>
      </c>
      <c r="BN2011" t="s">
        <v>19562</v>
      </c>
      <c r="BO2011" t="s">
        <v>4736</v>
      </c>
      <c r="BP2011">
        <v>1</v>
      </c>
      <c r="BQ2011">
        <v>1</v>
      </c>
      <c r="BR2011">
        <v>1</v>
      </c>
      <c r="BS2011" s="1">
        <v>44198</v>
      </c>
      <c r="BT2011" s="1">
        <v>44501</v>
      </c>
      <c r="BU2011" s="1">
        <v>44198</v>
      </c>
      <c r="BV2011" s="1">
        <v>44501</v>
      </c>
      <c r="BW2011" t="s">
        <v>136</v>
      </c>
      <c r="BX2011">
        <v>40</v>
      </c>
      <c r="BY2011">
        <v>0</v>
      </c>
      <c r="BZ2011">
        <v>8</v>
      </c>
      <c r="CA2011">
        <v>8</v>
      </c>
      <c r="CB2011">
        <v>8</v>
      </c>
      <c r="CC2011">
        <v>8</v>
      </c>
      <c r="CD2011">
        <v>8</v>
      </c>
      <c r="CE2011">
        <v>0</v>
      </c>
      <c r="CF2011" t="str">
        <f>"8:00 AM"</f>
        <v>8:00 AM</v>
      </c>
      <c r="CG2011" t="str">
        <f>"5:00 PM"</f>
        <v>5:00 PM</v>
      </c>
      <c r="CH2011" s="5">
        <v>12.67</v>
      </c>
      <c r="CI2011" t="s">
        <v>146</v>
      </c>
      <c r="CJ2011">
        <v>0</v>
      </c>
      <c r="CK2011" t="s">
        <v>1024</v>
      </c>
      <c r="CL2011" t="s">
        <v>134</v>
      </c>
      <c r="CM2011" t="s">
        <v>312</v>
      </c>
      <c r="CN2011" t="s">
        <v>148</v>
      </c>
      <c r="CO2011" t="s">
        <v>1025</v>
      </c>
      <c r="CP2011" t="s">
        <v>149</v>
      </c>
      <c r="CQ2011">
        <v>3</v>
      </c>
      <c r="CR2011">
        <v>0</v>
      </c>
      <c r="CS2011" t="s">
        <v>136</v>
      </c>
      <c r="CT2011" t="s">
        <v>136</v>
      </c>
      <c r="CU2011" t="s">
        <v>136</v>
      </c>
      <c r="CV2011" t="s">
        <v>136</v>
      </c>
      <c r="CW2011" t="s">
        <v>134</v>
      </c>
      <c r="CX2011">
        <v>50</v>
      </c>
      <c r="CY2011" t="s">
        <v>134</v>
      </c>
      <c r="CZ2011" t="s">
        <v>134</v>
      </c>
      <c r="DA2011" t="s">
        <v>134</v>
      </c>
      <c r="DB2011" t="s">
        <v>134</v>
      </c>
      <c r="DC2011" t="s">
        <v>134</v>
      </c>
      <c r="DD2011" t="s">
        <v>136</v>
      </c>
      <c r="DF2011" t="s">
        <v>19563</v>
      </c>
      <c r="DG2011" t="s">
        <v>19564</v>
      </c>
      <c r="DH2011" t="s">
        <v>8081</v>
      </c>
      <c r="DI2011" t="s">
        <v>374</v>
      </c>
      <c r="DJ2011" s="4">
        <v>76233</v>
      </c>
      <c r="DK2011" t="s">
        <v>11979</v>
      </c>
      <c r="DL2011" t="s">
        <v>134</v>
      </c>
      <c r="DM2011">
        <v>3</v>
      </c>
      <c r="DN2011" t="s">
        <v>19559</v>
      </c>
      <c r="DO2011" t="s">
        <v>19560</v>
      </c>
      <c r="DP2011" t="s">
        <v>374</v>
      </c>
      <c r="DQ2011" t="str">
        <f>"76258"</f>
        <v>76258</v>
      </c>
      <c r="DR2011" t="s">
        <v>6284</v>
      </c>
      <c r="DS2011" t="s">
        <v>19565</v>
      </c>
      <c r="DT2011">
        <v>1</v>
      </c>
      <c r="DU2011">
        <v>1</v>
      </c>
      <c r="DV2011" t="s">
        <v>134</v>
      </c>
      <c r="DW2011" t="s">
        <v>134</v>
      </c>
      <c r="DX2011" t="s">
        <v>134</v>
      </c>
      <c r="DY2011" t="s">
        <v>136</v>
      </c>
      <c r="DZ2011">
        <v>1</v>
      </c>
      <c r="EA2011" t="s">
        <v>136</v>
      </c>
      <c r="EC2011" s="5">
        <v>12.68</v>
      </c>
      <c r="ED2011" s="5">
        <v>55</v>
      </c>
      <c r="EE2011">
        <v>19403678253</v>
      </c>
      <c r="EF2011" t="s">
        <v>148</v>
      </c>
      <c r="EG2011" t="s">
        <v>2138</v>
      </c>
      <c r="EH2011">
        <v>1</v>
      </c>
    </row>
    <row r="2012" spans="1:138" ht="15" customHeight="1" x14ac:dyDescent="0.35">
      <c r="A2012" t="s">
        <v>6271</v>
      </c>
      <c r="B2012" t="s">
        <v>157</v>
      </c>
      <c r="C2012" s="1">
        <v>44147.446822685182</v>
      </c>
      <c r="D2012" s="1">
        <v>44186</v>
      </c>
      <c r="E2012" t="s">
        <v>133</v>
      </c>
      <c r="F2012" t="s">
        <v>136</v>
      </c>
      <c r="G2012" t="s">
        <v>135</v>
      </c>
      <c r="H2012" t="s">
        <v>136</v>
      </c>
      <c r="I2012" t="s">
        <v>6272</v>
      </c>
      <c r="K2012" t="s">
        <v>6273</v>
      </c>
      <c r="L2012" t="s">
        <v>6274</v>
      </c>
      <c r="M2012" t="s">
        <v>6275</v>
      </c>
      <c r="N2012" t="s">
        <v>374</v>
      </c>
      <c r="O2012" s="4">
        <v>76208</v>
      </c>
      <c r="P2012" t="s">
        <v>140</v>
      </c>
      <c r="R2012">
        <v>19403905103</v>
      </c>
      <c r="T2012">
        <v>11142</v>
      </c>
      <c r="U2012" t="s">
        <v>6276</v>
      </c>
      <c r="V2012" t="s">
        <v>367</v>
      </c>
      <c r="W2012" t="s">
        <v>148</v>
      </c>
      <c r="X2012" t="s">
        <v>6277</v>
      </c>
      <c r="Y2012" t="s">
        <v>6278</v>
      </c>
      <c r="Z2012" t="s">
        <v>6274</v>
      </c>
      <c r="AA2012" t="s">
        <v>6275</v>
      </c>
      <c r="AB2012" t="s">
        <v>374</v>
      </c>
      <c r="AC2012" s="4">
        <v>76208</v>
      </c>
      <c r="AD2012" t="s">
        <v>140</v>
      </c>
      <c r="AF2012">
        <v>19403905103</v>
      </c>
      <c r="AH2012" t="s">
        <v>6279</v>
      </c>
      <c r="AI2012" t="s">
        <v>226</v>
      </c>
      <c r="AJ2012" t="s">
        <v>2783</v>
      </c>
      <c r="AK2012" t="s">
        <v>786</v>
      </c>
      <c r="AM2012" t="s">
        <v>3490</v>
      </c>
      <c r="AN2012" t="s">
        <v>2784</v>
      </c>
      <c r="AO2012" t="s">
        <v>373</v>
      </c>
      <c r="AP2012" t="s">
        <v>374</v>
      </c>
      <c r="AQ2012" s="4">
        <v>78746</v>
      </c>
      <c r="AR2012" t="s">
        <v>140</v>
      </c>
      <c r="AT2012">
        <v>15123470007</v>
      </c>
      <c r="AV2012" t="s">
        <v>2785</v>
      </c>
      <c r="AW2012" t="s">
        <v>2786</v>
      </c>
      <c r="AX2012" t="s">
        <v>374</v>
      </c>
      <c r="AY2012" t="s">
        <v>1379</v>
      </c>
      <c r="AZ2012" t="s">
        <v>144</v>
      </c>
      <c r="BA2012" t="s">
        <v>145</v>
      </c>
      <c r="BB2012" t="s">
        <v>136</v>
      </c>
      <c r="BC2012" t="s">
        <v>136</v>
      </c>
      <c r="BD2012" t="s">
        <v>148</v>
      </c>
      <c r="BE2012" t="s">
        <v>136</v>
      </c>
      <c r="BF2012" t="s">
        <v>136</v>
      </c>
      <c r="BG2012" t="s">
        <v>134</v>
      </c>
      <c r="BH2012" t="s">
        <v>136</v>
      </c>
      <c r="BN2012" t="s">
        <v>6280</v>
      </c>
      <c r="BO2012" t="s">
        <v>2634</v>
      </c>
      <c r="BP2012">
        <v>46</v>
      </c>
      <c r="BQ2012">
        <v>46</v>
      </c>
      <c r="BR2012">
        <v>46</v>
      </c>
      <c r="BS2012" s="1">
        <v>44211</v>
      </c>
      <c r="BT2012" s="1">
        <v>44501</v>
      </c>
      <c r="BU2012" s="1">
        <v>44211</v>
      </c>
      <c r="BV2012" s="1">
        <v>44501</v>
      </c>
      <c r="BW2012" t="s">
        <v>136</v>
      </c>
      <c r="BX2012">
        <v>40</v>
      </c>
      <c r="BY2012">
        <v>0</v>
      </c>
      <c r="BZ2012">
        <v>8</v>
      </c>
      <c r="CA2012">
        <v>8</v>
      </c>
      <c r="CB2012">
        <v>8</v>
      </c>
      <c r="CC2012">
        <v>8</v>
      </c>
      <c r="CD2012">
        <v>8</v>
      </c>
      <c r="CE2012">
        <v>0</v>
      </c>
      <c r="CF2012" t="str">
        <f>"8:00 AM"</f>
        <v>8:00 AM</v>
      </c>
      <c r="CG2012" t="str">
        <f>"5:00 PM"</f>
        <v>5:00 PM</v>
      </c>
      <c r="CH2012" s="5">
        <v>12.67</v>
      </c>
      <c r="CI2012" t="s">
        <v>146</v>
      </c>
      <c r="CJ2012">
        <v>0</v>
      </c>
      <c r="CK2012" t="s">
        <v>6281</v>
      </c>
      <c r="CL2012" t="s">
        <v>136</v>
      </c>
      <c r="CM2012" t="s">
        <v>312</v>
      </c>
      <c r="CN2012" t="s">
        <v>148</v>
      </c>
      <c r="CO2012" t="s">
        <v>6282</v>
      </c>
      <c r="CP2012" t="s">
        <v>149</v>
      </c>
      <c r="CQ2012">
        <v>0</v>
      </c>
      <c r="CR2012">
        <v>0</v>
      </c>
      <c r="CS2012" t="s">
        <v>136</v>
      </c>
      <c r="CT2012" t="s">
        <v>136</v>
      </c>
      <c r="CU2012" t="s">
        <v>136</v>
      </c>
      <c r="CV2012" t="s">
        <v>136</v>
      </c>
      <c r="CW2012" t="s">
        <v>134</v>
      </c>
      <c r="CX2012">
        <v>50</v>
      </c>
      <c r="CY2012" t="s">
        <v>136</v>
      </c>
      <c r="CZ2012" t="s">
        <v>136</v>
      </c>
      <c r="DA2012" t="s">
        <v>134</v>
      </c>
      <c r="DB2012" t="s">
        <v>134</v>
      </c>
      <c r="DC2012" t="s">
        <v>134</v>
      </c>
      <c r="DD2012" t="s">
        <v>136</v>
      </c>
      <c r="DF2012" t="s">
        <v>149</v>
      </c>
      <c r="DG2012" t="s">
        <v>6283</v>
      </c>
      <c r="DH2012" t="s">
        <v>6275</v>
      </c>
      <c r="DI2012" t="s">
        <v>374</v>
      </c>
      <c r="DJ2012" s="4">
        <v>76208</v>
      </c>
      <c r="DK2012" t="s">
        <v>6284</v>
      </c>
      <c r="DL2012" t="s">
        <v>134</v>
      </c>
      <c r="DM2012">
        <v>2</v>
      </c>
      <c r="DN2012" t="s">
        <v>6285</v>
      </c>
      <c r="DO2012" t="s">
        <v>6286</v>
      </c>
      <c r="DP2012" t="s">
        <v>374</v>
      </c>
      <c r="DQ2012" t="str">
        <f>"76227"</f>
        <v>76227</v>
      </c>
      <c r="DR2012" t="s">
        <v>6284</v>
      </c>
      <c r="DS2012" t="s">
        <v>907</v>
      </c>
      <c r="DT2012">
        <v>1</v>
      </c>
      <c r="DU2012">
        <v>9</v>
      </c>
      <c r="DV2012" t="s">
        <v>134</v>
      </c>
      <c r="DW2012" t="s">
        <v>134</v>
      </c>
      <c r="DX2012" t="s">
        <v>134</v>
      </c>
      <c r="DY2012" t="s">
        <v>134</v>
      </c>
      <c r="DZ2012">
        <v>3</v>
      </c>
      <c r="EA2012" t="s">
        <v>136</v>
      </c>
      <c r="EC2012" s="5">
        <v>12.68</v>
      </c>
      <c r="ED2012" s="5">
        <v>55</v>
      </c>
      <c r="EE2012">
        <v>19403905103</v>
      </c>
      <c r="EF2012" t="s">
        <v>6279</v>
      </c>
      <c r="EG2012" t="s">
        <v>148</v>
      </c>
      <c r="EH2012">
        <v>0</v>
      </c>
    </row>
    <row r="2013" spans="1:138" ht="15" customHeight="1" x14ac:dyDescent="0.35">
      <c r="A2013" t="s">
        <v>24849</v>
      </c>
      <c r="B2013" t="s">
        <v>157</v>
      </c>
      <c r="C2013" s="1">
        <v>44144.441421759257</v>
      </c>
      <c r="D2013" s="1">
        <v>44186</v>
      </c>
      <c r="E2013" t="s">
        <v>133</v>
      </c>
      <c r="F2013" t="s">
        <v>136</v>
      </c>
      <c r="G2013" t="s">
        <v>135</v>
      </c>
      <c r="H2013" t="s">
        <v>136</v>
      </c>
      <c r="I2013" t="s">
        <v>24850</v>
      </c>
      <c r="K2013" t="s">
        <v>24851</v>
      </c>
      <c r="L2013" t="s">
        <v>24852</v>
      </c>
      <c r="M2013" t="s">
        <v>6691</v>
      </c>
      <c r="N2013" t="s">
        <v>246</v>
      </c>
      <c r="O2013" s="4">
        <v>70598</v>
      </c>
      <c r="P2013" t="s">
        <v>140</v>
      </c>
      <c r="R2013">
        <v>13373151188</v>
      </c>
      <c r="T2013">
        <v>11251</v>
      </c>
      <c r="U2013" t="s">
        <v>864</v>
      </c>
      <c r="V2013" t="s">
        <v>5398</v>
      </c>
      <c r="W2013" t="s">
        <v>687</v>
      </c>
      <c r="X2013" t="s">
        <v>164</v>
      </c>
      <c r="Y2013" t="s">
        <v>24853</v>
      </c>
      <c r="Z2013" t="s">
        <v>24852</v>
      </c>
      <c r="AA2013" t="s">
        <v>6691</v>
      </c>
      <c r="AB2013" t="s">
        <v>246</v>
      </c>
      <c r="AC2013" s="4">
        <v>70598</v>
      </c>
      <c r="AD2013" t="s">
        <v>140</v>
      </c>
      <c r="AF2013" t="s">
        <v>24854</v>
      </c>
      <c r="AH2013" t="s">
        <v>24855</v>
      </c>
      <c r="AI2013" t="s">
        <v>168</v>
      </c>
      <c r="AJ2013" t="s">
        <v>325</v>
      </c>
      <c r="AK2013" t="s">
        <v>329</v>
      </c>
      <c r="AM2013" t="s">
        <v>330</v>
      </c>
      <c r="AO2013" t="s">
        <v>324</v>
      </c>
      <c r="AP2013" t="s">
        <v>246</v>
      </c>
      <c r="AQ2013" s="4">
        <v>70554</v>
      </c>
      <c r="AR2013" t="s">
        <v>140</v>
      </c>
      <c r="AS2013" t="s">
        <v>331</v>
      </c>
      <c r="AT2013">
        <v>13377894322</v>
      </c>
      <c r="AV2013" t="s">
        <v>332</v>
      </c>
      <c r="AW2013" t="s">
        <v>333</v>
      </c>
      <c r="AZ2013" t="s">
        <v>334</v>
      </c>
      <c r="BA2013" t="s">
        <v>335</v>
      </c>
      <c r="BB2013" t="s">
        <v>136</v>
      </c>
      <c r="BC2013" t="s">
        <v>136</v>
      </c>
      <c r="BD2013" t="s">
        <v>148</v>
      </c>
      <c r="BE2013" t="s">
        <v>136</v>
      </c>
      <c r="BF2013" t="s">
        <v>136</v>
      </c>
      <c r="BG2013" t="s">
        <v>134</v>
      </c>
      <c r="BH2013" t="s">
        <v>136</v>
      </c>
      <c r="BN2013" t="s">
        <v>24856</v>
      </c>
      <c r="BO2013" t="s">
        <v>1574</v>
      </c>
      <c r="BP2013">
        <v>6</v>
      </c>
      <c r="BQ2013">
        <v>6</v>
      </c>
      <c r="BR2013">
        <v>6</v>
      </c>
      <c r="BS2013" s="1">
        <v>44211</v>
      </c>
      <c r="BT2013" s="1">
        <v>44484</v>
      </c>
      <c r="BU2013" s="1">
        <v>44211</v>
      </c>
      <c r="BV2013" s="1">
        <v>44484</v>
      </c>
      <c r="BW2013" t="s">
        <v>136</v>
      </c>
      <c r="BX2013">
        <v>35</v>
      </c>
      <c r="BY2013">
        <v>0</v>
      </c>
      <c r="BZ2013">
        <v>7</v>
      </c>
      <c r="CA2013">
        <v>7</v>
      </c>
      <c r="CB2013">
        <v>7</v>
      </c>
      <c r="CC2013">
        <v>7</v>
      </c>
      <c r="CD2013">
        <v>7</v>
      </c>
      <c r="CE2013">
        <v>0</v>
      </c>
      <c r="CF2013" t="str">
        <f>"8:00 AM"</f>
        <v>8:00 AM</v>
      </c>
      <c r="CG2013" t="str">
        <f>"4:00 PM"</f>
        <v>4:00 PM</v>
      </c>
      <c r="CH2013" s="5">
        <v>11.83</v>
      </c>
      <c r="CI2013" t="s">
        <v>146</v>
      </c>
      <c r="CL2013" t="s">
        <v>136</v>
      </c>
      <c r="CM2013" t="s">
        <v>147</v>
      </c>
      <c r="CN2013" t="s">
        <v>148</v>
      </c>
      <c r="CO2013" t="s">
        <v>338</v>
      </c>
      <c r="CP2013" t="s">
        <v>149</v>
      </c>
      <c r="CQ2013">
        <v>0</v>
      </c>
      <c r="CR2013">
        <v>0</v>
      </c>
      <c r="CS2013" t="s">
        <v>136</v>
      </c>
      <c r="CT2013" t="s">
        <v>136</v>
      </c>
      <c r="CU2013" t="s">
        <v>136</v>
      </c>
      <c r="CV2013" t="s">
        <v>136</v>
      </c>
      <c r="CW2013" t="s">
        <v>134</v>
      </c>
      <c r="CX2013">
        <v>40</v>
      </c>
      <c r="CY2013" t="s">
        <v>136</v>
      </c>
      <c r="CZ2013" t="s">
        <v>136</v>
      </c>
      <c r="DA2013" t="s">
        <v>136</v>
      </c>
      <c r="DB2013" t="s">
        <v>134</v>
      </c>
      <c r="DC2013" t="s">
        <v>134</v>
      </c>
      <c r="DD2013" t="s">
        <v>136</v>
      </c>
      <c r="DF2013" t="s">
        <v>149</v>
      </c>
      <c r="DG2013" t="s">
        <v>24857</v>
      </c>
      <c r="DH2013" t="s">
        <v>700</v>
      </c>
      <c r="DI2013" t="s">
        <v>246</v>
      </c>
      <c r="DJ2013" s="4">
        <v>70586</v>
      </c>
      <c r="DK2013" t="s">
        <v>339</v>
      </c>
      <c r="DL2013" t="s">
        <v>136</v>
      </c>
      <c r="DM2013">
        <v>1</v>
      </c>
      <c r="DN2013" t="s">
        <v>24858</v>
      </c>
      <c r="DO2013" t="s">
        <v>700</v>
      </c>
      <c r="DP2013" t="s">
        <v>246</v>
      </c>
      <c r="DQ2013" t="str">
        <f>"70586"</f>
        <v>70586</v>
      </c>
      <c r="DR2013" t="s">
        <v>339</v>
      </c>
      <c r="DS2013" t="s">
        <v>296</v>
      </c>
      <c r="DT2013">
        <v>2</v>
      </c>
      <c r="DU2013">
        <v>4</v>
      </c>
      <c r="DV2013" t="s">
        <v>134</v>
      </c>
      <c r="DW2013" t="s">
        <v>134</v>
      </c>
      <c r="DX2013" t="s">
        <v>134</v>
      </c>
      <c r="DY2013" t="s">
        <v>134</v>
      </c>
      <c r="DZ2013">
        <v>3</v>
      </c>
      <c r="EA2013" t="s">
        <v>136</v>
      </c>
      <c r="EC2013" s="5">
        <v>12.68</v>
      </c>
      <c r="ED2013" s="5">
        <v>55</v>
      </c>
      <c r="EE2013">
        <v>13373151188</v>
      </c>
      <c r="EF2013" t="s">
        <v>24855</v>
      </c>
      <c r="EG2013" t="s">
        <v>148</v>
      </c>
      <c r="EH2013">
        <v>0</v>
      </c>
    </row>
    <row r="2014" spans="1:138" ht="15" customHeight="1" x14ac:dyDescent="0.35">
      <c r="A2014" t="s">
        <v>15757</v>
      </c>
      <c r="B2014" t="s">
        <v>157</v>
      </c>
      <c r="C2014" s="1">
        <v>44144.470904861111</v>
      </c>
      <c r="D2014" s="1">
        <v>44186</v>
      </c>
      <c r="E2014" t="s">
        <v>133</v>
      </c>
      <c r="F2014" t="s">
        <v>136</v>
      </c>
      <c r="G2014" t="s">
        <v>135</v>
      </c>
      <c r="H2014" t="s">
        <v>136</v>
      </c>
      <c r="I2014" t="s">
        <v>15758</v>
      </c>
      <c r="K2014" t="s">
        <v>15759</v>
      </c>
      <c r="M2014" t="s">
        <v>3603</v>
      </c>
      <c r="N2014" t="s">
        <v>246</v>
      </c>
      <c r="O2014" s="4">
        <v>70570</v>
      </c>
      <c r="P2014" t="s">
        <v>140</v>
      </c>
      <c r="R2014">
        <v>13379452852</v>
      </c>
      <c r="T2014">
        <v>11251</v>
      </c>
      <c r="U2014" t="s">
        <v>12391</v>
      </c>
      <c r="V2014" t="s">
        <v>3172</v>
      </c>
      <c r="X2014" t="s">
        <v>164</v>
      </c>
      <c r="Y2014" t="s">
        <v>15759</v>
      </c>
      <c r="AA2014" t="s">
        <v>3603</v>
      </c>
      <c r="AB2014" t="s">
        <v>246</v>
      </c>
      <c r="AC2014" s="4">
        <v>70570</v>
      </c>
      <c r="AD2014" t="s">
        <v>140</v>
      </c>
      <c r="AF2014">
        <v>13379452852</v>
      </c>
      <c r="AH2014" t="s">
        <v>15760</v>
      </c>
      <c r="AI2014" t="s">
        <v>168</v>
      </c>
      <c r="AJ2014" t="s">
        <v>325</v>
      </c>
      <c r="AK2014" t="s">
        <v>329</v>
      </c>
      <c r="AM2014" t="s">
        <v>330</v>
      </c>
      <c r="AO2014" t="s">
        <v>324</v>
      </c>
      <c r="AP2014" t="s">
        <v>246</v>
      </c>
      <c r="AQ2014" s="4">
        <v>70554</v>
      </c>
      <c r="AR2014" t="s">
        <v>140</v>
      </c>
      <c r="AS2014" t="s">
        <v>331</v>
      </c>
      <c r="AT2014">
        <v>13377894322</v>
      </c>
      <c r="AV2014" t="s">
        <v>332</v>
      </c>
      <c r="AW2014" t="s">
        <v>333</v>
      </c>
      <c r="AZ2014" t="s">
        <v>334</v>
      </c>
      <c r="BA2014" t="s">
        <v>335</v>
      </c>
      <c r="BB2014" t="s">
        <v>136</v>
      </c>
      <c r="BC2014" t="s">
        <v>136</v>
      </c>
      <c r="BD2014" t="s">
        <v>148</v>
      </c>
      <c r="BE2014" t="s">
        <v>136</v>
      </c>
      <c r="BF2014" t="s">
        <v>136</v>
      </c>
      <c r="BG2014" t="s">
        <v>134</v>
      </c>
      <c r="BH2014" t="s">
        <v>136</v>
      </c>
      <c r="BN2014" t="s">
        <v>15761</v>
      </c>
      <c r="BO2014" t="s">
        <v>1574</v>
      </c>
      <c r="BP2014">
        <v>2</v>
      </c>
      <c r="BQ2014">
        <v>2</v>
      </c>
      <c r="BR2014">
        <v>2</v>
      </c>
      <c r="BS2014" s="1">
        <v>44211</v>
      </c>
      <c r="BT2014" s="1">
        <v>44392</v>
      </c>
      <c r="BU2014" s="1">
        <v>44211</v>
      </c>
      <c r="BV2014" s="1">
        <v>44392</v>
      </c>
      <c r="BW2014" t="s">
        <v>136</v>
      </c>
      <c r="BX2014">
        <v>35</v>
      </c>
      <c r="BY2014">
        <v>0</v>
      </c>
      <c r="BZ2014">
        <v>7</v>
      </c>
      <c r="CA2014">
        <v>7</v>
      </c>
      <c r="CB2014">
        <v>7</v>
      </c>
      <c r="CC2014">
        <v>7</v>
      </c>
      <c r="CD2014">
        <v>7</v>
      </c>
      <c r="CE2014">
        <v>0</v>
      </c>
      <c r="CF2014" t="str">
        <f>"8:00 AM"</f>
        <v>8:00 AM</v>
      </c>
      <c r="CG2014" t="str">
        <f>"4:00 PM"</f>
        <v>4:00 PM</v>
      </c>
      <c r="CH2014" s="5">
        <v>11.83</v>
      </c>
      <c r="CI2014" t="s">
        <v>146</v>
      </c>
      <c r="CL2014" t="s">
        <v>136</v>
      </c>
      <c r="CM2014" t="s">
        <v>147</v>
      </c>
      <c r="CN2014" t="s">
        <v>148</v>
      </c>
      <c r="CO2014" t="s">
        <v>338</v>
      </c>
      <c r="CP2014" t="s">
        <v>149</v>
      </c>
      <c r="CQ2014">
        <v>0</v>
      </c>
      <c r="CR2014">
        <v>0</v>
      </c>
      <c r="CS2014" t="s">
        <v>136</v>
      </c>
      <c r="CT2014" t="s">
        <v>136</v>
      </c>
      <c r="CU2014" t="s">
        <v>136</v>
      </c>
      <c r="CV2014" t="s">
        <v>136</v>
      </c>
      <c r="CW2014" t="s">
        <v>134</v>
      </c>
      <c r="CX2014">
        <v>40</v>
      </c>
      <c r="CY2014" t="s">
        <v>136</v>
      </c>
      <c r="CZ2014" t="s">
        <v>136</v>
      </c>
      <c r="DA2014" t="s">
        <v>136</v>
      </c>
      <c r="DB2014" t="s">
        <v>134</v>
      </c>
      <c r="DC2014" t="s">
        <v>134</v>
      </c>
      <c r="DD2014" t="s">
        <v>136</v>
      </c>
      <c r="DF2014" t="s">
        <v>149</v>
      </c>
      <c r="DG2014" t="s">
        <v>15762</v>
      </c>
      <c r="DH2014" t="s">
        <v>3603</v>
      </c>
      <c r="DI2014" t="s">
        <v>246</v>
      </c>
      <c r="DJ2014" s="4">
        <v>70570</v>
      </c>
      <c r="DK2014" t="s">
        <v>3260</v>
      </c>
      <c r="DL2014" t="s">
        <v>136</v>
      </c>
      <c r="DM2014">
        <v>1</v>
      </c>
      <c r="DN2014" t="s">
        <v>15762</v>
      </c>
      <c r="DO2014" t="s">
        <v>3603</v>
      </c>
      <c r="DP2014" t="s">
        <v>246</v>
      </c>
      <c r="DQ2014" t="str">
        <f>"70570"</f>
        <v>70570</v>
      </c>
      <c r="DR2014" t="s">
        <v>3260</v>
      </c>
      <c r="DS2014" t="s">
        <v>296</v>
      </c>
      <c r="DT2014">
        <v>1</v>
      </c>
      <c r="DU2014">
        <v>2</v>
      </c>
      <c r="DV2014" t="s">
        <v>134</v>
      </c>
      <c r="DW2014" t="s">
        <v>134</v>
      </c>
      <c r="DX2014" t="s">
        <v>134</v>
      </c>
      <c r="DY2014" t="s">
        <v>136</v>
      </c>
      <c r="DZ2014">
        <v>1</v>
      </c>
      <c r="EA2014" t="s">
        <v>136</v>
      </c>
      <c r="EC2014" s="5">
        <v>12.68</v>
      </c>
      <c r="ED2014" s="5">
        <v>55</v>
      </c>
      <c r="EE2014">
        <v>13379452852</v>
      </c>
      <c r="EF2014" t="s">
        <v>15760</v>
      </c>
      <c r="EG2014" t="s">
        <v>148</v>
      </c>
      <c r="EH2014">
        <v>0</v>
      </c>
    </row>
    <row r="2015" spans="1:138" ht="15" customHeight="1" x14ac:dyDescent="0.35">
      <c r="A2015" t="s">
        <v>19925</v>
      </c>
      <c r="B2015" t="s">
        <v>157</v>
      </c>
      <c r="C2015" s="1">
        <v>44144.619331944443</v>
      </c>
      <c r="D2015" s="1">
        <v>44186</v>
      </c>
      <c r="E2015" t="s">
        <v>133</v>
      </c>
      <c r="F2015" t="s">
        <v>136</v>
      </c>
      <c r="G2015" t="s">
        <v>135</v>
      </c>
      <c r="H2015" t="s">
        <v>136</v>
      </c>
      <c r="I2015" t="s">
        <v>5032</v>
      </c>
      <c r="K2015" t="s">
        <v>5033</v>
      </c>
      <c r="M2015" t="s">
        <v>771</v>
      </c>
      <c r="N2015" t="s">
        <v>246</v>
      </c>
      <c r="O2015" s="4">
        <v>70535</v>
      </c>
      <c r="P2015" t="s">
        <v>140</v>
      </c>
      <c r="R2015">
        <v>13375466633</v>
      </c>
      <c r="T2015">
        <v>11116</v>
      </c>
      <c r="U2015" t="s">
        <v>5034</v>
      </c>
      <c r="V2015" t="s">
        <v>329</v>
      </c>
      <c r="W2015" t="s">
        <v>1517</v>
      </c>
      <c r="X2015" t="s">
        <v>634</v>
      </c>
      <c r="Y2015" t="s">
        <v>5033</v>
      </c>
      <c r="AA2015" t="s">
        <v>771</v>
      </c>
      <c r="AB2015" t="s">
        <v>246</v>
      </c>
      <c r="AC2015" s="4">
        <v>70535</v>
      </c>
      <c r="AD2015" t="s">
        <v>140</v>
      </c>
      <c r="AF2015">
        <v>13375801642</v>
      </c>
      <c r="AH2015" t="s">
        <v>5035</v>
      </c>
      <c r="AI2015" t="s">
        <v>168</v>
      </c>
      <c r="AJ2015" t="s">
        <v>1977</v>
      </c>
      <c r="AK2015" t="s">
        <v>1978</v>
      </c>
      <c r="AL2015" t="s">
        <v>1979</v>
      </c>
      <c r="AM2015" t="s">
        <v>1980</v>
      </c>
      <c r="AN2015" t="s">
        <v>1981</v>
      </c>
      <c r="AO2015" t="s">
        <v>1982</v>
      </c>
      <c r="AP2015" t="s">
        <v>246</v>
      </c>
      <c r="AQ2015" s="4">
        <v>70754</v>
      </c>
      <c r="AR2015" t="s">
        <v>140</v>
      </c>
      <c r="AT2015">
        <v>12256863033</v>
      </c>
      <c r="AV2015" t="s">
        <v>1983</v>
      </c>
      <c r="AW2015" t="s">
        <v>1984</v>
      </c>
      <c r="AZ2015" t="s">
        <v>334</v>
      </c>
      <c r="BA2015" t="s">
        <v>335</v>
      </c>
      <c r="BB2015" t="s">
        <v>136</v>
      </c>
      <c r="BC2015" t="s">
        <v>136</v>
      </c>
      <c r="BD2015" t="s">
        <v>148</v>
      </c>
      <c r="BE2015" t="s">
        <v>136</v>
      </c>
      <c r="BF2015" t="s">
        <v>136</v>
      </c>
      <c r="BG2015" t="s">
        <v>134</v>
      </c>
      <c r="BH2015" t="s">
        <v>136</v>
      </c>
      <c r="BN2015" t="s">
        <v>19926</v>
      </c>
      <c r="BO2015" t="s">
        <v>5037</v>
      </c>
      <c r="BP2015">
        <v>2</v>
      </c>
      <c r="BQ2015">
        <v>2</v>
      </c>
      <c r="BR2015">
        <v>2</v>
      </c>
      <c r="BS2015" s="1">
        <v>44211</v>
      </c>
      <c r="BT2015" s="1">
        <v>44439</v>
      </c>
      <c r="BU2015" s="1">
        <v>44211</v>
      </c>
      <c r="BV2015" s="1">
        <v>44439</v>
      </c>
      <c r="BW2015" t="s">
        <v>136</v>
      </c>
      <c r="BX2015">
        <v>35</v>
      </c>
      <c r="BY2015">
        <v>0</v>
      </c>
      <c r="BZ2015">
        <v>6</v>
      </c>
      <c r="CA2015">
        <v>6</v>
      </c>
      <c r="CB2015">
        <v>6</v>
      </c>
      <c r="CC2015">
        <v>6</v>
      </c>
      <c r="CD2015">
        <v>6</v>
      </c>
      <c r="CE2015">
        <v>5</v>
      </c>
      <c r="CF2015" t="str">
        <f t="shared" ref="CF2015:CF2022" si="14">"7:00 AM"</f>
        <v>7:00 AM</v>
      </c>
      <c r="CG2015" t="str">
        <f>"1:00 PM"</f>
        <v>1:00 PM</v>
      </c>
      <c r="CH2015" s="5">
        <v>11.83</v>
      </c>
      <c r="CI2015" t="s">
        <v>146</v>
      </c>
      <c r="CJ2015">
        <v>0</v>
      </c>
      <c r="CK2015" t="s">
        <v>3352</v>
      </c>
      <c r="CL2015" t="s">
        <v>134</v>
      </c>
      <c r="CM2015" t="s">
        <v>147</v>
      </c>
      <c r="CN2015" t="s">
        <v>148</v>
      </c>
      <c r="CO2015" s="2" t="s">
        <v>3165</v>
      </c>
      <c r="CP2015" t="s">
        <v>149</v>
      </c>
      <c r="CQ2015">
        <v>0</v>
      </c>
      <c r="CR2015">
        <v>0</v>
      </c>
      <c r="CS2015" t="s">
        <v>136</v>
      </c>
      <c r="CT2015" t="s">
        <v>136</v>
      </c>
      <c r="CU2015" t="s">
        <v>136</v>
      </c>
      <c r="CV2015" t="s">
        <v>134</v>
      </c>
      <c r="CW2015" t="s">
        <v>134</v>
      </c>
      <c r="CX2015">
        <v>50</v>
      </c>
      <c r="CY2015" t="s">
        <v>134</v>
      </c>
      <c r="CZ2015" t="s">
        <v>134</v>
      </c>
      <c r="DA2015" t="s">
        <v>134</v>
      </c>
      <c r="DB2015" t="s">
        <v>134</v>
      </c>
      <c r="DC2015" t="s">
        <v>134</v>
      </c>
      <c r="DD2015" t="s">
        <v>136</v>
      </c>
      <c r="DF2015" t="s">
        <v>2346</v>
      </c>
      <c r="DG2015" t="s">
        <v>5033</v>
      </c>
      <c r="DH2015" t="s">
        <v>771</v>
      </c>
      <c r="DI2015" t="s">
        <v>246</v>
      </c>
      <c r="DJ2015" s="4">
        <v>70535</v>
      </c>
      <c r="DK2015" t="s">
        <v>268</v>
      </c>
      <c r="DL2015" t="s">
        <v>134</v>
      </c>
      <c r="DM2015">
        <v>8</v>
      </c>
      <c r="DN2015" t="s">
        <v>5038</v>
      </c>
      <c r="DO2015" t="s">
        <v>771</v>
      </c>
      <c r="DP2015" t="s">
        <v>246</v>
      </c>
      <c r="DQ2015" t="str">
        <f>"70535"</f>
        <v>70535</v>
      </c>
      <c r="DR2015" t="s">
        <v>268</v>
      </c>
      <c r="DS2015" t="s">
        <v>497</v>
      </c>
      <c r="DT2015">
        <v>1</v>
      </c>
      <c r="DU2015">
        <v>9</v>
      </c>
      <c r="DV2015" t="s">
        <v>134</v>
      </c>
      <c r="DW2015" t="s">
        <v>134</v>
      </c>
      <c r="DX2015" t="s">
        <v>134</v>
      </c>
      <c r="DY2015" t="s">
        <v>134</v>
      </c>
      <c r="DZ2015">
        <v>2</v>
      </c>
      <c r="EA2015" t="s">
        <v>136</v>
      </c>
      <c r="EC2015" s="5">
        <v>12.68</v>
      </c>
      <c r="ED2015" s="5">
        <v>55</v>
      </c>
      <c r="EE2015">
        <v>13375466633</v>
      </c>
      <c r="EF2015" t="s">
        <v>5035</v>
      </c>
      <c r="EG2015" t="s">
        <v>1989</v>
      </c>
      <c r="EH2015">
        <v>2</v>
      </c>
    </row>
    <row r="2016" spans="1:138" ht="15" customHeight="1" x14ac:dyDescent="0.35">
      <c r="A2016" t="s">
        <v>6804</v>
      </c>
      <c r="B2016" t="s">
        <v>157</v>
      </c>
      <c r="C2016" s="1">
        <v>44144.630737847219</v>
      </c>
      <c r="D2016" s="1">
        <v>44186</v>
      </c>
      <c r="E2016" t="s">
        <v>133</v>
      </c>
      <c r="F2016" t="s">
        <v>136</v>
      </c>
      <c r="G2016" t="s">
        <v>135</v>
      </c>
      <c r="H2016" t="s">
        <v>136</v>
      </c>
      <c r="I2016" t="s">
        <v>6805</v>
      </c>
      <c r="K2016" t="s">
        <v>6806</v>
      </c>
      <c r="M2016" t="s">
        <v>1975</v>
      </c>
      <c r="N2016" t="s">
        <v>246</v>
      </c>
      <c r="O2016" s="4">
        <v>71362</v>
      </c>
      <c r="P2016" t="s">
        <v>140</v>
      </c>
      <c r="R2016">
        <v>13183599889</v>
      </c>
      <c r="T2016">
        <v>112512</v>
      </c>
      <c r="U2016" t="s">
        <v>5057</v>
      </c>
      <c r="V2016" t="s">
        <v>6807</v>
      </c>
      <c r="X2016" t="s">
        <v>6808</v>
      </c>
      <c r="Y2016" t="s">
        <v>6806</v>
      </c>
      <c r="AA2016" t="s">
        <v>1975</v>
      </c>
      <c r="AB2016" t="s">
        <v>246</v>
      </c>
      <c r="AC2016" s="4">
        <v>71362</v>
      </c>
      <c r="AD2016" t="s">
        <v>140</v>
      </c>
      <c r="AF2016">
        <v>13189223103</v>
      </c>
      <c r="AH2016" t="s">
        <v>6809</v>
      </c>
      <c r="AI2016" t="s">
        <v>168</v>
      </c>
      <c r="AJ2016" t="s">
        <v>1977</v>
      </c>
      <c r="AK2016" t="s">
        <v>1978</v>
      </c>
      <c r="AL2016" t="s">
        <v>1979</v>
      </c>
      <c r="AM2016" t="s">
        <v>1980</v>
      </c>
      <c r="AN2016" t="s">
        <v>1981</v>
      </c>
      <c r="AO2016" t="s">
        <v>1982</v>
      </c>
      <c r="AP2016" t="s">
        <v>246</v>
      </c>
      <c r="AQ2016" s="4">
        <v>70754</v>
      </c>
      <c r="AR2016" t="s">
        <v>140</v>
      </c>
      <c r="AT2016">
        <v>12256863033</v>
      </c>
      <c r="AV2016" t="s">
        <v>1983</v>
      </c>
      <c r="AW2016" t="s">
        <v>1984</v>
      </c>
      <c r="AZ2016" t="s">
        <v>334</v>
      </c>
      <c r="BA2016" t="s">
        <v>335</v>
      </c>
      <c r="BB2016" t="s">
        <v>136</v>
      </c>
      <c r="BC2016" t="s">
        <v>136</v>
      </c>
      <c r="BD2016" t="s">
        <v>148</v>
      </c>
      <c r="BE2016" t="s">
        <v>136</v>
      </c>
      <c r="BF2016" t="s">
        <v>136</v>
      </c>
      <c r="BG2016" t="s">
        <v>134</v>
      </c>
      <c r="BH2016" t="s">
        <v>136</v>
      </c>
      <c r="BN2016" t="s">
        <v>6810</v>
      </c>
      <c r="BO2016" t="s">
        <v>3652</v>
      </c>
      <c r="BP2016">
        <v>10</v>
      </c>
      <c r="BQ2016">
        <v>10</v>
      </c>
      <c r="BR2016">
        <v>10</v>
      </c>
      <c r="BS2016" s="1">
        <v>44211</v>
      </c>
      <c r="BT2016" s="1">
        <v>44362</v>
      </c>
      <c r="BU2016" s="1">
        <v>44211</v>
      </c>
      <c r="BV2016" s="1">
        <v>44362</v>
      </c>
      <c r="BW2016" t="s">
        <v>136</v>
      </c>
      <c r="BX2016">
        <v>35</v>
      </c>
      <c r="BY2016">
        <v>0</v>
      </c>
      <c r="BZ2016">
        <v>6</v>
      </c>
      <c r="CA2016">
        <v>6</v>
      </c>
      <c r="CB2016">
        <v>6</v>
      </c>
      <c r="CC2016">
        <v>6</v>
      </c>
      <c r="CD2016">
        <v>6</v>
      </c>
      <c r="CE2016">
        <v>5</v>
      </c>
      <c r="CF2016" t="str">
        <f t="shared" si="14"/>
        <v>7:00 AM</v>
      </c>
      <c r="CG2016" t="str">
        <f>"1:00 PM"</f>
        <v>1:00 PM</v>
      </c>
      <c r="CH2016" s="5">
        <v>11.83</v>
      </c>
      <c r="CI2016" t="s">
        <v>146</v>
      </c>
      <c r="CJ2016">
        <v>0</v>
      </c>
      <c r="CK2016" t="s">
        <v>3352</v>
      </c>
      <c r="CL2016" t="s">
        <v>134</v>
      </c>
      <c r="CM2016" t="s">
        <v>147</v>
      </c>
      <c r="CN2016" t="s">
        <v>148</v>
      </c>
      <c r="CO2016" s="2" t="s">
        <v>3165</v>
      </c>
      <c r="CP2016" t="s">
        <v>149</v>
      </c>
      <c r="CQ2016">
        <v>0</v>
      </c>
      <c r="CR2016">
        <v>0</v>
      </c>
      <c r="CS2016" t="s">
        <v>136</v>
      </c>
      <c r="CT2016" t="s">
        <v>136</v>
      </c>
      <c r="CU2016" t="s">
        <v>136</v>
      </c>
      <c r="CV2016" t="s">
        <v>134</v>
      </c>
      <c r="CW2016" t="s">
        <v>134</v>
      </c>
      <c r="CX2016">
        <v>50</v>
      </c>
      <c r="CY2016" t="s">
        <v>134</v>
      </c>
      <c r="CZ2016" t="s">
        <v>134</v>
      </c>
      <c r="DA2016" t="s">
        <v>134</v>
      </c>
      <c r="DB2016" t="s">
        <v>134</v>
      </c>
      <c r="DC2016" t="s">
        <v>134</v>
      </c>
      <c r="DD2016" t="s">
        <v>136</v>
      </c>
      <c r="DF2016" t="s">
        <v>3353</v>
      </c>
      <c r="DG2016" t="s">
        <v>6811</v>
      </c>
      <c r="DH2016" t="s">
        <v>1975</v>
      </c>
      <c r="DI2016" t="s">
        <v>246</v>
      </c>
      <c r="DJ2016" s="4">
        <v>71369</v>
      </c>
      <c r="DK2016" t="s">
        <v>711</v>
      </c>
      <c r="DL2016" t="s">
        <v>136</v>
      </c>
      <c r="DM2016">
        <v>1</v>
      </c>
      <c r="DN2016" t="s">
        <v>6811</v>
      </c>
      <c r="DO2016" t="s">
        <v>6812</v>
      </c>
      <c r="DP2016" t="s">
        <v>246</v>
      </c>
      <c r="DQ2016" t="str">
        <f>"71369"</f>
        <v>71369</v>
      </c>
      <c r="DR2016" t="s">
        <v>711</v>
      </c>
      <c r="DS2016" t="s">
        <v>6813</v>
      </c>
      <c r="DT2016">
        <v>1</v>
      </c>
      <c r="DU2016">
        <v>10</v>
      </c>
      <c r="DV2016" t="s">
        <v>134</v>
      </c>
      <c r="DW2016" t="s">
        <v>134</v>
      </c>
      <c r="DX2016" t="s">
        <v>134</v>
      </c>
      <c r="DY2016" t="s">
        <v>136</v>
      </c>
      <c r="DZ2016">
        <v>1</v>
      </c>
      <c r="EA2016" t="s">
        <v>136</v>
      </c>
      <c r="EC2016" s="5">
        <v>12.68</v>
      </c>
      <c r="ED2016" s="5">
        <v>55</v>
      </c>
      <c r="EE2016">
        <v>13183599889</v>
      </c>
      <c r="EF2016" t="s">
        <v>6809</v>
      </c>
      <c r="EG2016" t="s">
        <v>1989</v>
      </c>
      <c r="EH2016">
        <v>2</v>
      </c>
    </row>
    <row r="2017" spans="1:138" ht="15" customHeight="1" x14ac:dyDescent="0.35">
      <c r="A2017" t="s">
        <v>26558</v>
      </c>
      <c r="B2017" t="s">
        <v>157</v>
      </c>
      <c r="C2017" s="1">
        <v>44140.461280671298</v>
      </c>
      <c r="D2017" s="1">
        <v>44186</v>
      </c>
      <c r="E2017" t="s">
        <v>579</v>
      </c>
      <c r="F2017" t="s">
        <v>136</v>
      </c>
      <c r="G2017" t="s">
        <v>135</v>
      </c>
      <c r="H2017" t="s">
        <v>136</v>
      </c>
      <c r="I2017" t="s">
        <v>9007</v>
      </c>
      <c r="K2017" t="s">
        <v>26559</v>
      </c>
      <c r="M2017" t="s">
        <v>9009</v>
      </c>
      <c r="N2017" t="s">
        <v>4599</v>
      </c>
      <c r="O2017" s="4">
        <v>3307</v>
      </c>
      <c r="P2017" t="s">
        <v>140</v>
      </c>
      <c r="R2017">
        <v>16034351733</v>
      </c>
      <c r="T2017">
        <v>11199</v>
      </c>
      <c r="U2017" t="s">
        <v>7401</v>
      </c>
      <c r="V2017" t="s">
        <v>2296</v>
      </c>
      <c r="X2017" t="s">
        <v>4516</v>
      </c>
      <c r="Y2017" t="s">
        <v>9010</v>
      </c>
      <c r="AA2017" t="s">
        <v>9011</v>
      </c>
      <c r="AB2017" t="s">
        <v>4599</v>
      </c>
      <c r="AC2017" s="4">
        <v>3307</v>
      </c>
      <c r="AD2017" t="s">
        <v>140</v>
      </c>
      <c r="AF2017">
        <v>16034351733</v>
      </c>
      <c r="AH2017" t="s">
        <v>9012</v>
      </c>
      <c r="AI2017" t="s">
        <v>168</v>
      </c>
      <c r="AJ2017" t="s">
        <v>2137</v>
      </c>
      <c r="AK2017" t="s">
        <v>4596</v>
      </c>
      <c r="AM2017" t="s">
        <v>18376</v>
      </c>
      <c r="AO2017" t="s">
        <v>4598</v>
      </c>
      <c r="AP2017" t="s">
        <v>4599</v>
      </c>
      <c r="AQ2017" s="4">
        <v>3045</v>
      </c>
      <c r="AR2017" t="s">
        <v>140</v>
      </c>
      <c r="AT2017">
        <v>16034972132</v>
      </c>
      <c r="AV2017" t="s">
        <v>4600</v>
      </c>
      <c r="AW2017" t="s">
        <v>4601</v>
      </c>
      <c r="AZ2017" t="s">
        <v>821</v>
      </c>
      <c r="BA2017" t="s">
        <v>822</v>
      </c>
      <c r="BB2017" t="s">
        <v>136</v>
      </c>
      <c r="BC2017" t="s">
        <v>136</v>
      </c>
      <c r="BD2017" t="s">
        <v>148</v>
      </c>
      <c r="BE2017" t="s">
        <v>136</v>
      </c>
      <c r="BF2017" t="s">
        <v>136</v>
      </c>
      <c r="BG2017" t="s">
        <v>134</v>
      </c>
      <c r="BH2017" t="s">
        <v>136</v>
      </c>
      <c r="BN2017" t="s">
        <v>26560</v>
      </c>
      <c r="BO2017" t="s">
        <v>9014</v>
      </c>
      <c r="BP2017">
        <v>12</v>
      </c>
      <c r="BQ2017">
        <v>12</v>
      </c>
      <c r="BR2017">
        <v>12</v>
      </c>
      <c r="BS2017" s="1">
        <v>44213</v>
      </c>
      <c r="BT2017" s="1">
        <v>44365</v>
      </c>
      <c r="BU2017" s="1">
        <v>44213</v>
      </c>
      <c r="BV2017" s="1">
        <v>44365</v>
      </c>
      <c r="BW2017" t="s">
        <v>136</v>
      </c>
      <c r="BX2017">
        <v>40</v>
      </c>
      <c r="BY2017">
        <v>8</v>
      </c>
      <c r="BZ2017">
        <v>0</v>
      </c>
      <c r="CA2017">
        <v>0</v>
      </c>
      <c r="CB2017">
        <v>8</v>
      </c>
      <c r="CC2017">
        <v>8</v>
      </c>
      <c r="CD2017">
        <v>8</v>
      </c>
      <c r="CE2017">
        <v>8</v>
      </c>
      <c r="CF2017" t="str">
        <f t="shared" si="14"/>
        <v>7:00 AM</v>
      </c>
      <c r="CG2017" t="str">
        <f>"3:00 PM"</f>
        <v>3:00 PM</v>
      </c>
      <c r="CH2017" s="5">
        <v>14.29</v>
      </c>
      <c r="CI2017" t="s">
        <v>146</v>
      </c>
      <c r="CL2017" t="s">
        <v>134</v>
      </c>
      <c r="CM2017" t="s">
        <v>312</v>
      </c>
      <c r="CN2017" t="s">
        <v>148</v>
      </c>
      <c r="CO2017" s="2" t="s">
        <v>9015</v>
      </c>
      <c r="CP2017" t="s">
        <v>149</v>
      </c>
      <c r="CQ2017">
        <v>1</v>
      </c>
      <c r="CR2017">
        <v>0</v>
      </c>
      <c r="CS2017" t="s">
        <v>136</v>
      </c>
      <c r="CT2017" t="s">
        <v>136</v>
      </c>
      <c r="CU2017" t="s">
        <v>136</v>
      </c>
      <c r="CV2017" t="s">
        <v>136</v>
      </c>
      <c r="CW2017" t="s">
        <v>134</v>
      </c>
      <c r="CX2017">
        <v>50</v>
      </c>
      <c r="CY2017" t="s">
        <v>134</v>
      </c>
      <c r="CZ2017" t="s">
        <v>134</v>
      </c>
      <c r="DA2017" t="s">
        <v>134</v>
      </c>
      <c r="DB2017" t="s">
        <v>134</v>
      </c>
      <c r="DC2017" t="s">
        <v>134</v>
      </c>
      <c r="DD2017" t="s">
        <v>136</v>
      </c>
      <c r="DF2017" t="s">
        <v>4605</v>
      </c>
      <c r="DG2017" t="s">
        <v>9010</v>
      </c>
      <c r="DH2017" t="s">
        <v>9011</v>
      </c>
      <c r="DI2017" t="s">
        <v>4599</v>
      </c>
      <c r="DJ2017" s="4">
        <v>3307</v>
      </c>
      <c r="DK2017" t="s">
        <v>9016</v>
      </c>
      <c r="DL2017" t="s">
        <v>136</v>
      </c>
      <c r="DM2017">
        <v>1</v>
      </c>
      <c r="DN2017" t="s">
        <v>26561</v>
      </c>
      <c r="DO2017" t="s">
        <v>9011</v>
      </c>
      <c r="DP2017" t="s">
        <v>4599</v>
      </c>
      <c r="DQ2017" t="str">
        <f>"03307"</f>
        <v>03307</v>
      </c>
      <c r="DR2017" t="s">
        <v>9016</v>
      </c>
      <c r="DS2017" t="s">
        <v>22893</v>
      </c>
      <c r="DT2017">
        <v>1</v>
      </c>
      <c r="DU2017">
        <v>12</v>
      </c>
      <c r="DV2017" t="s">
        <v>134</v>
      </c>
      <c r="DW2017" t="s">
        <v>134</v>
      </c>
      <c r="DX2017" t="s">
        <v>134</v>
      </c>
      <c r="DY2017" t="s">
        <v>136</v>
      </c>
      <c r="DZ2017">
        <v>1</v>
      </c>
      <c r="EA2017" t="s">
        <v>136</v>
      </c>
      <c r="EC2017" s="5">
        <v>12.68</v>
      </c>
      <c r="ED2017" s="5">
        <v>55</v>
      </c>
      <c r="EE2017">
        <v>16034351719</v>
      </c>
      <c r="EF2017" t="s">
        <v>9019</v>
      </c>
      <c r="EG2017" t="s">
        <v>155</v>
      </c>
      <c r="EH2017">
        <v>1</v>
      </c>
    </row>
    <row r="2018" spans="1:138" ht="15" customHeight="1" x14ac:dyDescent="0.35">
      <c r="A2018" t="s">
        <v>21235</v>
      </c>
      <c r="B2018" t="s">
        <v>157</v>
      </c>
      <c r="C2018" s="1">
        <v>44146.554996643521</v>
      </c>
      <c r="D2018" s="1">
        <v>44186</v>
      </c>
      <c r="E2018" t="s">
        <v>1202</v>
      </c>
      <c r="F2018" t="s">
        <v>136</v>
      </c>
      <c r="G2018" t="s">
        <v>135</v>
      </c>
      <c r="H2018" t="s">
        <v>136</v>
      </c>
      <c r="I2018" t="s">
        <v>21236</v>
      </c>
      <c r="K2018" t="s">
        <v>21237</v>
      </c>
      <c r="M2018" t="s">
        <v>2971</v>
      </c>
      <c r="N2018" t="s">
        <v>246</v>
      </c>
      <c r="O2018" s="4">
        <v>70759</v>
      </c>
      <c r="P2018" t="s">
        <v>140</v>
      </c>
      <c r="R2018">
        <v>12257181953</v>
      </c>
      <c r="T2018">
        <v>11115</v>
      </c>
      <c r="U2018" t="s">
        <v>21238</v>
      </c>
      <c r="V2018" t="s">
        <v>21239</v>
      </c>
      <c r="X2018" t="s">
        <v>164</v>
      </c>
      <c r="Y2018" t="s">
        <v>21237</v>
      </c>
      <c r="AA2018" t="s">
        <v>2971</v>
      </c>
      <c r="AB2018" t="s">
        <v>246</v>
      </c>
      <c r="AC2018" s="4">
        <v>70759</v>
      </c>
      <c r="AD2018" t="s">
        <v>140</v>
      </c>
      <c r="AF2018">
        <v>12257181953</v>
      </c>
      <c r="AH2018" t="s">
        <v>21240</v>
      </c>
      <c r="AI2018" t="s">
        <v>168</v>
      </c>
      <c r="AJ2018" t="s">
        <v>1977</v>
      </c>
      <c r="AK2018" t="s">
        <v>1978</v>
      </c>
      <c r="AL2018" t="s">
        <v>1979</v>
      </c>
      <c r="AM2018" t="s">
        <v>1980</v>
      </c>
      <c r="AN2018" t="s">
        <v>1981</v>
      </c>
      <c r="AO2018" t="s">
        <v>1982</v>
      </c>
      <c r="AP2018" t="s">
        <v>246</v>
      </c>
      <c r="AQ2018" s="4">
        <v>70754</v>
      </c>
      <c r="AR2018" t="s">
        <v>140</v>
      </c>
      <c r="AT2018">
        <v>12256863033</v>
      </c>
      <c r="AV2018" t="s">
        <v>1983</v>
      </c>
      <c r="AW2018" t="s">
        <v>1984</v>
      </c>
      <c r="AZ2018" t="s">
        <v>175</v>
      </c>
      <c r="BA2018" t="s">
        <v>176</v>
      </c>
      <c r="BB2018" t="s">
        <v>136</v>
      </c>
      <c r="BC2018" t="s">
        <v>136</v>
      </c>
      <c r="BD2018" t="s">
        <v>148</v>
      </c>
      <c r="BE2018" t="s">
        <v>136</v>
      </c>
      <c r="BF2018" t="s">
        <v>136</v>
      </c>
      <c r="BG2018" t="s">
        <v>134</v>
      </c>
      <c r="BH2018" t="s">
        <v>134</v>
      </c>
      <c r="BN2018" t="s">
        <v>21241</v>
      </c>
      <c r="BO2018" t="s">
        <v>905</v>
      </c>
      <c r="BP2018">
        <v>3</v>
      </c>
      <c r="BQ2018">
        <v>3</v>
      </c>
      <c r="BR2018">
        <v>3</v>
      </c>
      <c r="BS2018" s="1">
        <v>44211</v>
      </c>
      <c r="BT2018" s="1">
        <v>44515</v>
      </c>
      <c r="BU2018" s="1">
        <v>44211</v>
      </c>
      <c r="BV2018" s="1">
        <v>44515</v>
      </c>
      <c r="BW2018" t="s">
        <v>136</v>
      </c>
      <c r="BX2018">
        <v>35</v>
      </c>
      <c r="BY2018">
        <v>0</v>
      </c>
      <c r="BZ2018">
        <v>6</v>
      </c>
      <c r="CA2018">
        <v>6</v>
      </c>
      <c r="CB2018">
        <v>6</v>
      </c>
      <c r="CC2018">
        <v>6</v>
      </c>
      <c r="CD2018">
        <v>6</v>
      </c>
      <c r="CE2018">
        <v>5</v>
      </c>
      <c r="CF2018" t="str">
        <f t="shared" si="14"/>
        <v>7:00 AM</v>
      </c>
      <c r="CG2018" t="str">
        <f>"1:00 PM"</f>
        <v>1:00 PM</v>
      </c>
      <c r="CH2018" s="5">
        <v>11.83</v>
      </c>
      <c r="CI2018" t="s">
        <v>146</v>
      </c>
      <c r="CJ2018">
        <v>0</v>
      </c>
      <c r="CK2018" t="s">
        <v>3352</v>
      </c>
      <c r="CL2018" t="s">
        <v>134</v>
      </c>
      <c r="CM2018" t="s">
        <v>147</v>
      </c>
      <c r="CN2018" t="s">
        <v>148</v>
      </c>
      <c r="CO2018" s="2" t="s">
        <v>1986</v>
      </c>
      <c r="CP2018" t="s">
        <v>149</v>
      </c>
      <c r="CQ2018">
        <v>0</v>
      </c>
      <c r="CR2018">
        <v>0</v>
      </c>
      <c r="CS2018" t="s">
        <v>136</v>
      </c>
      <c r="CT2018" t="s">
        <v>136</v>
      </c>
      <c r="CU2018" t="s">
        <v>136</v>
      </c>
      <c r="CV2018" t="s">
        <v>134</v>
      </c>
      <c r="CW2018" t="s">
        <v>134</v>
      </c>
      <c r="CX2018">
        <v>50</v>
      </c>
      <c r="CY2018" t="s">
        <v>134</v>
      </c>
      <c r="CZ2018" t="s">
        <v>134</v>
      </c>
      <c r="DA2018" t="s">
        <v>134</v>
      </c>
      <c r="DB2018" t="s">
        <v>134</v>
      </c>
      <c r="DC2018" t="s">
        <v>134</v>
      </c>
      <c r="DD2018" t="s">
        <v>136</v>
      </c>
      <c r="DF2018" t="s">
        <v>2346</v>
      </c>
      <c r="DG2018" t="s">
        <v>21237</v>
      </c>
      <c r="DH2018" t="s">
        <v>2971</v>
      </c>
      <c r="DI2018" t="s">
        <v>246</v>
      </c>
      <c r="DJ2018" s="4">
        <v>70759</v>
      </c>
      <c r="DK2018" t="s">
        <v>3639</v>
      </c>
      <c r="DL2018" t="s">
        <v>134</v>
      </c>
      <c r="DM2018">
        <v>7</v>
      </c>
      <c r="DN2018" t="s">
        <v>21242</v>
      </c>
      <c r="DO2018" t="s">
        <v>2971</v>
      </c>
      <c r="DP2018" t="s">
        <v>246</v>
      </c>
      <c r="DQ2018" t="str">
        <f>"70759"</f>
        <v>70759</v>
      </c>
      <c r="DR2018" t="s">
        <v>3639</v>
      </c>
      <c r="DS2018" t="s">
        <v>7241</v>
      </c>
      <c r="DT2018">
        <v>2</v>
      </c>
      <c r="DU2018">
        <v>8</v>
      </c>
      <c r="DV2018" t="s">
        <v>134</v>
      </c>
      <c r="DW2018" t="s">
        <v>134</v>
      </c>
      <c r="DX2018" t="s">
        <v>134</v>
      </c>
      <c r="DY2018" t="s">
        <v>134</v>
      </c>
      <c r="DZ2018">
        <v>2</v>
      </c>
      <c r="EA2018" t="s">
        <v>136</v>
      </c>
      <c r="EC2018" s="5">
        <v>12.68</v>
      </c>
      <c r="ED2018" s="5">
        <v>55</v>
      </c>
      <c r="EE2018">
        <v>12257181953</v>
      </c>
      <c r="EF2018" t="s">
        <v>21240</v>
      </c>
      <c r="EG2018" t="s">
        <v>1989</v>
      </c>
      <c r="EH2018">
        <v>2</v>
      </c>
    </row>
    <row r="2019" spans="1:138" ht="15" customHeight="1" x14ac:dyDescent="0.35">
      <c r="A2019" t="s">
        <v>10537</v>
      </c>
      <c r="B2019" t="s">
        <v>157</v>
      </c>
      <c r="C2019" s="1">
        <v>44146.550434837962</v>
      </c>
      <c r="D2019" s="1">
        <v>44186</v>
      </c>
      <c r="E2019" t="s">
        <v>1202</v>
      </c>
      <c r="F2019" t="s">
        <v>136</v>
      </c>
      <c r="G2019" t="s">
        <v>135</v>
      </c>
      <c r="H2019" t="s">
        <v>136</v>
      </c>
      <c r="I2019" t="s">
        <v>10538</v>
      </c>
      <c r="K2019" t="s">
        <v>5725</v>
      </c>
      <c r="M2019" t="s">
        <v>771</v>
      </c>
      <c r="N2019" t="s">
        <v>246</v>
      </c>
      <c r="O2019" s="4">
        <v>70535</v>
      </c>
      <c r="P2019" t="s">
        <v>140</v>
      </c>
      <c r="R2019">
        <v>13373050572</v>
      </c>
      <c r="T2019">
        <v>112512</v>
      </c>
      <c r="U2019" t="s">
        <v>5722</v>
      </c>
      <c r="V2019" t="s">
        <v>10539</v>
      </c>
      <c r="X2019" t="s">
        <v>634</v>
      </c>
      <c r="Y2019" t="s">
        <v>10540</v>
      </c>
      <c r="AA2019" t="s">
        <v>771</v>
      </c>
      <c r="AB2019" t="s">
        <v>246</v>
      </c>
      <c r="AC2019" s="4">
        <v>70535</v>
      </c>
      <c r="AD2019" t="s">
        <v>140</v>
      </c>
      <c r="AF2019">
        <v>13373050572</v>
      </c>
      <c r="AH2019" t="s">
        <v>10541</v>
      </c>
      <c r="AI2019" t="s">
        <v>168</v>
      </c>
      <c r="AJ2019" t="s">
        <v>1977</v>
      </c>
      <c r="AK2019" t="s">
        <v>1978</v>
      </c>
      <c r="AL2019" t="s">
        <v>1979</v>
      </c>
      <c r="AM2019" t="s">
        <v>1980</v>
      </c>
      <c r="AN2019" t="s">
        <v>1981</v>
      </c>
      <c r="AO2019" t="s">
        <v>1982</v>
      </c>
      <c r="AP2019" t="s">
        <v>246</v>
      </c>
      <c r="AQ2019" s="4">
        <v>70754</v>
      </c>
      <c r="AR2019" t="s">
        <v>140</v>
      </c>
      <c r="AT2019">
        <v>12256863033</v>
      </c>
      <c r="AV2019" t="s">
        <v>1983</v>
      </c>
      <c r="AW2019" t="s">
        <v>1984</v>
      </c>
      <c r="AZ2019" t="s">
        <v>334</v>
      </c>
      <c r="BA2019" t="s">
        <v>335</v>
      </c>
      <c r="BB2019" t="s">
        <v>136</v>
      </c>
      <c r="BC2019" t="s">
        <v>136</v>
      </c>
      <c r="BD2019" t="s">
        <v>148</v>
      </c>
      <c r="BE2019" t="s">
        <v>136</v>
      </c>
      <c r="BF2019" t="s">
        <v>136</v>
      </c>
      <c r="BG2019" t="s">
        <v>134</v>
      </c>
      <c r="BH2019" t="s">
        <v>134</v>
      </c>
      <c r="BN2019" t="s">
        <v>10542</v>
      </c>
      <c r="BO2019" t="s">
        <v>905</v>
      </c>
      <c r="BP2019">
        <v>6</v>
      </c>
      <c r="BQ2019">
        <v>6</v>
      </c>
      <c r="BR2019">
        <v>6</v>
      </c>
      <c r="BS2019" s="1">
        <v>44211</v>
      </c>
      <c r="BT2019" s="1">
        <v>44515</v>
      </c>
      <c r="BU2019" s="1">
        <v>44211</v>
      </c>
      <c r="BV2019" s="1">
        <v>44515</v>
      </c>
      <c r="BW2019" t="s">
        <v>136</v>
      </c>
      <c r="BX2019">
        <v>35</v>
      </c>
      <c r="BY2019">
        <v>0</v>
      </c>
      <c r="BZ2019">
        <v>6</v>
      </c>
      <c r="CA2019">
        <v>6</v>
      </c>
      <c r="CB2019">
        <v>6</v>
      </c>
      <c r="CC2019">
        <v>6</v>
      </c>
      <c r="CD2019">
        <v>6</v>
      </c>
      <c r="CE2019">
        <v>5</v>
      </c>
      <c r="CF2019" t="str">
        <f t="shared" si="14"/>
        <v>7:00 AM</v>
      </c>
      <c r="CG2019" t="str">
        <f>"1:00 PM"</f>
        <v>1:00 PM</v>
      </c>
      <c r="CH2019" s="5">
        <v>11.83</v>
      </c>
      <c r="CI2019" t="s">
        <v>146</v>
      </c>
      <c r="CJ2019">
        <v>0</v>
      </c>
      <c r="CK2019" t="s">
        <v>1985</v>
      </c>
      <c r="CL2019" t="s">
        <v>134</v>
      </c>
      <c r="CM2019" t="s">
        <v>147</v>
      </c>
      <c r="CN2019" t="s">
        <v>148</v>
      </c>
      <c r="CO2019" s="2" t="s">
        <v>3165</v>
      </c>
      <c r="CP2019" t="s">
        <v>149</v>
      </c>
      <c r="CQ2019">
        <v>0</v>
      </c>
      <c r="CR2019">
        <v>0</v>
      </c>
      <c r="CS2019" t="s">
        <v>136</v>
      </c>
      <c r="CT2019" t="s">
        <v>136</v>
      </c>
      <c r="CU2019" t="s">
        <v>136</v>
      </c>
      <c r="CV2019" t="s">
        <v>134</v>
      </c>
      <c r="CW2019" t="s">
        <v>134</v>
      </c>
      <c r="CX2019">
        <v>50</v>
      </c>
      <c r="CY2019" t="s">
        <v>134</v>
      </c>
      <c r="CZ2019" t="s">
        <v>134</v>
      </c>
      <c r="DA2019" t="s">
        <v>134</v>
      </c>
      <c r="DB2019" t="s">
        <v>134</v>
      </c>
      <c r="DC2019" t="s">
        <v>134</v>
      </c>
      <c r="DD2019" t="s">
        <v>136</v>
      </c>
      <c r="DF2019" t="s">
        <v>2346</v>
      </c>
      <c r="DG2019" t="s">
        <v>5725</v>
      </c>
      <c r="DH2019" t="s">
        <v>771</v>
      </c>
      <c r="DI2019" t="s">
        <v>246</v>
      </c>
      <c r="DJ2019" s="4">
        <v>70535</v>
      </c>
      <c r="DK2019" t="s">
        <v>339</v>
      </c>
      <c r="DL2019" t="s">
        <v>134</v>
      </c>
      <c r="DM2019">
        <v>4</v>
      </c>
      <c r="DN2019" t="s">
        <v>10543</v>
      </c>
      <c r="DO2019" t="s">
        <v>771</v>
      </c>
      <c r="DP2019" t="s">
        <v>246</v>
      </c>
      <c r="DQ2019" t="str">
        <f>"70535"</f>
        <v>70535</v>
      </c>
      <c r="DR2019" t="s">
        <v>339</v>
      </c>
      <c r="DS2019" t="s">
        <v>4513</v>
      </c>
      <c r="DT2019">
        <v>1</v>
      </c>
      <c r="DU2019">
        <v>8</v>
      </c>
      <c r="DV2019" t="s">
        <v>134</v>
      </c>
      <c r="DW2019" t="s">
        <v>134</v>
      </c>
      <c r="DX2019" t="s">
        <v>134</v>
      </c>
      <c r="DY2019" t="s">
        <v>136</v>
      </c>
      <c r="DZ2019">
        <v>1</v>
      </c>
      <c r="EA2019" t="s">
        <v>136</v>
      </c>
      <c r="EC2019" s="5">
        <v>12.68</v>
      </c>
      <c r="ED2019" s="5">
        <v>55</v>
      </c>
      <c r="EE2019">
        <v>13373050572</v>
      </c>
      <c r="EF2019" t="s">
        <v>10541</v>
      </c>
      <c r="EG2019" t="s">
        <v>1989</v>
      </c>
      <c r="EH2019">
        <v>4</v>
      </c>
    </row>
    <row r="2020" spans="1:138" ht="15" customHeight="1" x14ac:dyDescent="0.35">
      <c r="A2020" t="s">
        <v>18885</v>
      </c>
      <c r="B2020" t="s">
        <v>157</v>
      </c>
      <c r="C2020" s="1">
        <v>44153.790139351855</v>
      </c>
      <c r="D2020" s="1">
        <v>44186</v>
      </c>
      <c r="E2020" t="s">
        <v>133</v>
      </c>
      <c r="F2020" t="s">
        <v>136</v>
      </c>
      <c r="G2020" t="s">
        <v>135</v>
      </c>
      <c r="H2020" t="s">
        <v>136</v>
      </c>
      <c r="I2020" t="s">
        <v>18886</v>
      </c>
      <c r="K2020" t="s">
        <v>18887</v>
      </c>
      <c r="M2020" t="s">
        <v>765</v>
      </c>
      <c r="N2020" t="s">
        <v>246</v>
      </c>
      <c r="O2020" s="4">
        <v>70648</v>
      </c>
      <c r="P2020" t="s">
        <v>140</v>
      </c>
      <c r="R2020">
        <v>12252766698</v>
      </c>
      <c r="T2020">
        <v>112512</v>
      </c>
      <c r="U2020" t="s">
        <v>6752</v>
      </c>
      <c r="V2020" t="s">
        <v>10483</v>
      </c>
      <c r="W2020" t="s">
        <v>7221</v>
      </c>
      <c r="X2020" t="s">
        <v>6009</v>
      </c>
      <c r="Y2020" t="s">
        <v>6754</v>
      </c>
      <c r="AA2020" t="s">
        <v>2921</v>
      </c>
      <c r="AB2020" t="s">
        <v>246</v>
      </c>
      <c r="AC2020" s="4">
        <v>70810</v>
      </c>
      <c r="AD2020" t="s">
        <v>140</v>
      </c>
      <c r="AF2020">
        <v>12252766698</v>
      </c>
      <c r="AH2020" t="s">
        <v>6755</v>
      </c>
      <c r="AZ2020" t="s">
        <v>334</v>
      </c>
      <c r="BA2020" t="s">
        <v>335</v>
      </c>
      <c r="BB2020" t="s">
        <v>136</v>
      </c>
      <c r="BC2020" t="s">
        <v>136</v>
      </c>
      <c r="BD2020" t="s">
        <v>148</v>
      </c>
      <c r="BE2020" t="s">
        <v>136</v>
      </c>
      <c r="BF2020" t="s">
        <v>136</v>
      </c>
      <c r="BG2020" t="s">
        <v>134</v>
      </c>
      <c r="BH2020" t="s">
        <v>136</v>
      </c>
      <c r="BN2020" t="s">
        <v>18888</v>
      </c>
      <c r="BO2020" t="s">
        <v>6757</v>
      </c>
      <c r="BP2020">
        <v>4</v>
      </c>
      <c r="BQ2020">
        <v>4</v>
      </c>
      <c r="BR2020">
        <v>4</v>
      </c>
      <c r="BS2020" s="1">
        <v>44207</v>
      </c>
      <c r="BT2020" s="1">
        <v>44409</v>
      </c>
      <c r="BU2020" s="1">
        <v>44207</v>
      </c>
      <c r="BV2020" s="1">
        <v>44409</v>
      </c>
      <c r="BW2020" t="s">
        <v>136</v>
      </c>
      <c r="BX2020">
        <v>40</v>
      </c>
      <c r="BY2020">
        <v>0</v>
      </c>
      <c r="BZ2020">
        <v>8</v>
      </c>
      <c r="CA2020">
        <v>8</v>
      </c>
      <c r="CB2020">
        <v>8</v>
      </c>
      <c r="CC2020">
        <v>8</v>
      </c>
      <c r="CD2020">
        <v>8</v>
      </c>
      <c r="CE2020">
        <v>0</v>
      </c>
      <c r="CF2020" t="str">
        <f t="shared" si="14"/>
        <v>7:00 AM</v>
      </c>
      <c r="CG2020" t="str">
        <f>"4:00 PM"</f>
        <v>4:00 PM</v>
      </c>
      <c r="CH2020" s="5">
        <v>11.83</v>
      </c>
      <c r="CI2020" t="s">
        <v>146</v>
      </c>
      <c r="CL2020" t="s">
        <v>136</v>
      </c>
      <c r="CM2020" t="s">
        <v>147</v>
      </c>
      <c r="CN2020" t="s">
        <v>148</v>
      </c>
      <c r="CO2020" t="s">
        <v>16137</v>
      </c>
      <c r="CP2020" t="s">
        <v>149</v>
      </c>
      <c r="CQ2020">
        <v>0</v>
      </c>
      <c r="CR2020">
        <v>0</v>
      </c>
      <c r="CS2020" t="s">
        <v>136</v>
      </c>
      <c r="CT2020" t="s">
        <v>136</v>
      </c>
      <c r="CU2020" t="s">
        <v>136</v>
      </c>
      <c r="CV2020" t="s">
        <v>136</v>
      </c>
      <c r="CW2020" t="s">
        <v>134</v>
      </c>
      <c r="CX2020">
        <v>75</v>
      </c>
      <c r="CY2020" t="s">
        <v>134</v>
      </c>
      <c r="CZ2020" t="s">
        <v>134</v>
      </c>
      <c r="DA2020" t="s">
        <v>134</v>
      </c>
      <c r="DB2020" t="s">
        <v>134</v>
      </c>
      <c r="DC2020" t="s">
        <v>134</v>
      </c>
      <c r="DD2020" t="s">
        <v>136</v>
      </c>
      <c r="DF2020" t="s">
        <v>149</v>
      </c>
      <c r="DG2020" s="2" t="s">
        <v>18889</v>
      </c>
      <c r="DH2020" t="s">
        <v>765</v>
      </c>
      <c r="DI2020" t="s">
        <v>246</v>
      </c>
      <c r="DJ2020" s="4">
        <v>70648</v>
      </c>
      <c r="DK2020" t="s">
        <v>1610</v>
      </c>
      <c r="DL2020" t="s">
        <v>136</v>
      </c>
      <c r="DM2020">
        <v>1</v>
      </c>
      <c r="DN2020" t="s">
        <v>18890</v>
      </c>
      <c r="DO2020" t="s">
        <v>9035</v>
      </c>
      <c r="DP2020" t="s">
        <v>246</v>
      </c>
      <c r="DQ2020" t="str">
        <f>"70648"</f>
        <v>70648</v>
      </c>
      <c r="DR2020" t="s">
        <v>1610</v>
      </c>
      <c r="DS2020" t="s">
        <v>18891</v>
      </c>
      <c r="DT2020">
        <v>1</v>
      </c>
      <c r="DU2020">
        <v>8</v>
      </c>
      <c r="DV2020" t="s">
        <v>136</v>
      </c>
      <c r="DW2020" t="s">
        <v>136</v>
      </c>
      <c r="DX2020" t="s">
        <v>134</v>
      </c>
      <c r="DY2020" t="s">
        <v>136</v>
      </c>
      <c r="DZ2020">
        <v>1</v>
      </c>
      <c r="EA2020" t="s">
        <v>136</v>
      </c>
      <c r="EC2020" s="5">
        <v>12.68</v>
      </c>
      <c r="ED2020" s="5">
        <v>55</v>
      </c>
      <c r="EE2020">
        <v>13378021366</v>
      </c>
      <c r="EF2020" t="s">
        <v>6755</v>
      </c>
      <c r="EG2020" t="s">
        <v>148</v>
      </c>
      <c r="EH2020">
        <v>0</v>
      </c>
    </row>
    <row r="2021" spans="1:138" ht="15" customHeight="1" x14ac:dyDescent="0.35">
      <c r="A2021" t="s">
        <v>26549</v>
      </c>
      <c r="B2021" t="s">
        <v>157</v>
      </c>
      <c r="C2021" s="1">
        <v>44158.39913784722</v>
      </c>
      <c r="D2021" s="1">
        <v>44186</v>
      </c>
      <c r="E2021" t="s">
        <v>133</v>
      </c>
      <c r="F2021" t="s">
        <v>136</v>
      </c>
      <c r="G2021" t="s">
        <v>135</v>
      </c>
      <c r="H2021" t="s">
        <v>136</v>
      </c>
      <c r="I2021" t="s">
        <v>26550</v>
      </c>
      <c r="K2021" t="s">
        <v>26551</v>
      </c>
      <c r="M2021" t="s">
        <v>765</v>
      </c>
      <c r="N2021" t="s">
        <v>246</v>
      </c>
      <c r="O2021" s="4">
        <v>70648</v>
      </c>
      <c r="P2021" t="s">
        <v>140</v>
      </c>
      <c r="R2021">
        <v>12252766698</v>
      </c>
      <c r="T2021">
        <v>11251</v>
      </c>
      <c r="U2021" t="s">
        <v>6752</v>
      </c>
      <c r="V2021" t="s">
        <v>10483</v>
      </c>
      <c r="W2021" t="s">
        <v>250</v>
      </c>
      <c r="X2021" t="s">
        <v>6009</v>
      </c>
      <c r="Y2021" t="s">
        <v>6754</v>
      </c>
      <c r="AA2021" t="s">
        <v>2921</v>
      </c>
      <c r="AB2021" t="s">
        <v>246</v>
      </c>
      <c r="AC2021" s="4">
        <v>70810</v>
      </c>
      <c r="AD2021" t="s">
        <v>140</v>
      </c>
      <c r="AF2021">
        <v>12252766698</v>
      </c>
      <c r="AH2021" t="s">
        <v>6755</v>
      </c>
      <c r="AZ2021" t="s">
        <v>334</v>
      </c>
      <c r="BA2021" t="s">
        <v>335</v>
      </c>
      <c r="BB2021" t="s">
        <v>136</v>
      </c>
      <c r="BC2021" t="s">
        <v>136</v>
      </c>
      <c r="BD2021" t="s">
        <v>148</v>
      </c>
      <c r="BE2021" t="s">
        <v>136</v>
      </c>
      <c r="BF2021" t="s">
        <v>136</v>
      </c>
      <c r="BG2021" t="s">
        <v>134</v>
      </c>
      <c r="BH2021" t="s">
        <v>136</v>
      </c>
      <c r="BN2021" t="s">
        <v>26552</v>
      </c>
      <c r="BO2021" t="s">
        <v>6757</v>
      </c>
      <c r="BP2021">
        <v>5</v>
      </c>
      <c r="BQ2021">
        <v>5</v>
      </c>
      <c r="BR2021">
        <v>5</v>
      </c>
      <c r="BS2021" s="1">
        <v>44207</v>
      </c>
      <c r="BT2021" s="1">
        <v>44439</v>
      </c>
      <c r="BU2021" s="1">
        <v>44207</v>
      </c>
      <c r="BV2021" s="1">
        <v>44439</v>
      </c>
      <c r="BW2021" t="s">
        <v>136</v>
      </c>
      <c r="BX2021">
        <v>40</v>
      </c>
      <c r="BY2021">
        <v>0</v>
      </c>
      <c r="BZ2021">
        <v>8</v>
      </c>
      <c r="CA2021">
        <v>8</v>
      </c>
      <c r="CB2021">
        <v>8</v>
      </c>
      <c r="CC2021">
        <v>8</v>
      </c>
      <c r="CD2021">
        <v>8</v>
      </c>
      <c r="CE2021">
        <v>0</v>
      </c>
      <c r="CF2021" t="str">
        <f t="shared" si="14"/>
        <v>7:00 AM</v>
      </c>
      <c r="CG2021" t="str">
        <f>"4:00 PM"</f>
        <v>4:00 PM</v>
      </c>
      <c r="CH2021" s="5">
        <v>11.83</v>
      </c>
      <c r="CI2021" t="s">
        <v>146</v>
      </c>
      <c r="CL2021" t="s">
        <v>136</v>
      </c>
      <c r="CM2021" t="s">
        <v>147</v>
      </c>
      <c r="CN2021" t="s">
        <v>148</v>
      </c>
      <c r="CO2021" t="s">
        <v>10485</v>
      </c>
      <c r="CP2021" t="s">
        <v>149</v>
      </c>
      <c r="CQ2021">
        <v>0</v>
      </c>
      <c r="CR2021">
        <v>0</v>
      </c>
      <c r="CS2021" t="s">
        <v>136</v>
      </c>
      <c r="CT2021" t="s">
        <v>136</v>
      </c>
      <c r="CU2021" t="s">
        <v>136</v>
      </c>
      <c r="CV2021" t="s">
        <v>136</v>
      </c>
      <c r="CW2021" t="s">
        <v>134</v>
      </c>
      <c r="CX2021">
        <v>75</v>
      </c>
      <c r="CY2021" t="s">
        <v>134</v>
      </c>
      <c r="CZ2021" t="s">
        <v>136</v>
      </c>
      <c r="DA2021" t="s">
        <v>134</v>
      </c>
      <c r="DB2021" t="s">
        <v>134</v>
      </c>
      <c r="DC2021" t="s">
        <v>134</v>
      </c>
      <c r="DD2021" t="s">
        <v>136</v>
      </c>
      <c r="DF2021" t="s">
        <v>180</v>
      </c>
      <c r="DG2021" t="s">
        <v>26553</v>
      </c>
      <c r="DH2021" t="s">
        <v>765</v>
      </c>
      <c r="DI2021" t="s">
        <v>246</v>
      </c>
      <c r="DJ2021" s="4">
        <v>70648</v>
      </c>
      <c r="DK2021" t="s">
        <v>1610</v>
      </c>
      <c r="DL2021" t="s">
        <v>134</v>
      </c>
      <c r="DM2021">
        <v>2</v>
      </c>
      <c r="DN2021" t="s">
        <v>18890</v>
      </c>
      <c r="DO2021" t="s">
        <v>9035</v>
      </c>
      <c r="DP2021" t="s">
        <v>246</v>
      </c>
      <c r="DQ2021" t="str">
        <f>"70532"</f>
        <v>70532</v>
      </c>
      <c r="DR2021" t="s">
        <v>1610</v>
      </c>
      <c r="DS2021" t="s">
        <v>26554</v>
      </c>
      <c r="DT2021">
        <v>1</v>
      </c>
      <c r="DU2021">
        <v>8</v>
      </c>
      <c r="DV2021" t="s">
        <v>136</v>
      </c>
      <c r="DW2021" t="s">
        <v>136</v>
      </c>
      <c r="DX2021" t="s">
        <v>134</v>
      </c>
      <c r="DY2021" t="s">
        <v>136</v>
      </c>
      <c r="DZ2021">
        <v>1</v>
      </c>
      <c r="EA2021" t="s">
        <v>136</v>
      </c>
      <c r="EC2021" s="5">
        <v>12.68</v>
      </c>
      <c r="ED2021" s="5">
        <v>55</v>
      </c>
      <c r="EE2021">
        <v>13377897009</v>
      </c>
      <c r="EF2021" t="s">
        <v>26555</v>
      </c>
      <c r="EG2021" t="s">
        <v>148</v>
      </c>
      <c r="EH2021">
        <v>0</v>
      </c>
    </row>
    <row r="2022" spans="1:138" ht="15" customHeight="1" x14ac:dyDescent="0.35">
      <c r="A2022" t="s">
        <v>27235</v>
      </c>
      <c r="B2022" t="s">
        <v>157</v>
      </c>
      <c r="C2022" s="1">
        <v>44148.699261574075</v>
      </c>
      <c r="D2022" s="1">
        <v>44186</v>
      </c>
      <c r="E2022" t="s">
        <v>133</v>
      </c>
      <c r="F2022" t="s">
        <v>136</v>
      </c>
      <c r="G2022" t="s">
        <v>135</v>
      </c>
      <c r="H2022" t="s">
        <v>136</v>
      </c>
      <c r="I2022" t="s">
        <v>27236</v>
      </c>
      <c r="K2022" t="s">
        <v>27237</v>
      </c>
      <c r="M2022" t="s">
        <v>901</v>
      </c>
      <c r="N2022" t="s">
        <v>374</v>
      </c>
      <c r="O2022" s="4">
        <v>78254</v>
      </c>
      <c r="P2022" t="s">
        <v>140</v>
      </c>
      <c r="R2022">
        <v>12108891032</v>
      </c>
      <c r="T2022">
        <v>111421</v>
      </c>
      <c r="U2022" t="s">
        <v>6377</v>
      </c>
      <c r="V2022" t="s">
        <v>27238</v>
      </c>
      <c r="X2022" t="s">
        <v>164</v>
      </c>
      <c r="Y2022" t="s">
        <v>27237</v>
      </c>
      <c r="AA2022" t="s">
        <v>901</v>
      </c>
      <c r="AB2022" t="s">
        <v>374</v>
      </c>
      <c r="AC2022" s="4">
        <v>78254</v>
      </c>
      <c r="AD2022" t="s">
        <v>140</v>
      </c>
      <c r="AF2022">
        <v>12108891032</v>
      </c>
      <c r="AH2022" t="s">
        <v>897</v>
      </c>
      <c r="AI2022" t="s">
        <v>168</v>
      </c>
      <c r="AJ2022" t="s">
        <v>621</v>
      </c>
      <c r="AK2022" t="s">
        <v>898</v>
      </c>
      <c r="AL2022" t="s">
        <v>899</v>
      </c>
      <c r="AM2022" t="s">
        <v>900</v>
      </c>
      <c r="AO2022" t="s">
        <v>901</v>
      </c>
      <c r="AP2022" t="s">
        <v>374</v>
      </c>
      <c r="AQ2022" s="4">
        <v>78260</v>
      </c>
      <c r="AR2022" t="s">
        <v>140</v>
      </c>
      <c r="AT2022">
        <v>12104820641</v>
      </c>
      <c r="AV2022" t="s">
        <v>902</v>
      </c>
      <c r="AW2022" t="s">
        <v>903</v>
      </c>
      <c r="AZ2022" t="s">
        <v>821</v>
      </c>
      <c r="BA2022" t="s">
        <v>822</v>
      </c>
      <c r="BB2022" t="s">
        <v>136</v>
      </c>
      <c r="BC2022" t="s">
        <v>136</v>
      </c>
      <c r="BD2022" t="s">
        <v>148</v>
      </c>
      <c r="BE2022" t="s">
        <v>136</v>
      </c>
      <c r="BF2022" t="s">
        <v>136</v>
      </c>
      <c r="BG2022" t="s">
        <v>134</v>
      </c>
      <c r="BH2022" t="s">
        <v>136</v>
      </c>
      <c r="BN2022" t="s">
        <v>27239</v>
      </c>
      <c r="BO2022" t="s">
        <v>905</v>
      </c>
      <c r="BP2022">
        <v>14</v>
      </c>
      <c r="BQ2022">
        <v>14</v>
      </c>
      <c r="BR2022">
        <v>14</v>
      </c>
      <c r="BS2022" s="1">
        <v>44218</v>
      </c>
      <c r="BT2022" s="1">
        <v>44521</v>
      </c>
      <c r="BU2022" s="1">
        <v>44218</v>
      </c>
      <c r="BV2022" s="1">
        <v>44521</v>
      </c>
      <c r="BW2022" t="s">
        <v>136</v>
      </c>
      <c r="BX2022">
        <v>40</v>
      </c>
      <c r="BY2022">
        <v>0</v>
      </c>
      <c r="BZ2022">
        <v>7</v>
      </c>
      <c r="CA2022">
        <v>7</v>
      </c>
      <c r="CB2022">
        <v>7</v>
      </c>
      <c r="CC2022">
        <v>7</v>
      </c>
      <c r="CD2022">
        <v>7</v>
      </c>
      <c r="CE2022">
        <v>5</v>
      </c>
      <c r="CF2022" t="str">
        <f t="shared" si="14"/>
        <v>7:00 AM</v>
      </c>
      <c r="CG2022" t="str">
        <f>"4:00 PM"</f>
        <v>4:00 PM</v>
      </c>
      <c r="CH2022" s="5">
        <v>12.67</v>
      </c>
      <c r="CI2022" t="s">
        <v>146</v>
      </c>
      <c r="CL2022" t="s">
        <v>134</v>
      </c>
      <c r="CM2022" t="s">
        <v>147</v>
      </c>
      <c r="CN2022" t="s">
        <v>148</v>
      </c>
      <c r="CO2022" t="s">
        <v>3661</v>
      </c>
      <c r="CP2022" t="s">
        <v>149</v>
      </c>
      <c r="CQ2022">
        <v>1</v>
      </c>
      <c r="CR2022">
        <v>0</v>
      </c>
      <c r="CS2022" t="s">
        <v>136</v>
      </c>
      <c r="CT2022" t="s">
        <v>136</v>
      </c>
      <c r="CU2022" t="s">
        <v>136</v>
      </c>
      <c r="CV2022" t="s">
        <v>136</v>
      </c>
      <c r="CW2022" t="s">
        <v>134</v>
      </c>
      <c r="CX2022">
        <v>50</v>
      </c>
      <c r="CY2022" t="s">
        <v>134</v>
      </c>
      <c r="CZ2022" t="s">
        <v>134</v>
      </c>
      <c r="DA2022" t="s">
        <v>134</v>
      </c>
      <c r="DB2022" t="s">
        <v>134</v>
      </c>
      <c r="DC2022" t="s">
        <v>134</v>
      </c>
      <c r="DD2022" t="s">
        <v>136</v>
      </c>
      <c r="DF2022" t="s">
        <v>149</v>
      </c>
      <c r="DG2022" t="s">
        <v>27240</v>
      </c>
      <c r="DH2022" t="s">
        <v>27241</v>
      </c>
      <c r="DI2022" t="s">
        <v>374</v>
      </c>
      <c r="DJ2022" s="4">
        <v>78052</v>
      </c>
      <c r="DK2022" t="s">
        <v>11563</v>
      </c>
      <c r="DL2022" t="s">
        <v>136</v>
      </c>
      <c r="DM2022">
        <v>1</v>
      </c>
      <c r="DN2022" t="s">
        <v>27240</v>
      </c>
      <c r="DO2022" t="s">
        <v>27241</v>
      </c>
      <c r="DP2022" t="s">
        <v>374</v>
      </c>
      <c r="DQ2022" t="str">
        <f>"78052"</f>
        <v>78052</v>
      </c>
      <c r="DR2022" t="s">
        <v>11563</v>
      </c>
      <c r="DS2022" t="s">
        <v>19380</v>
      </c>
      <c r="DT2022">
        <v>2</v>
      </c>
      <c r="DU2022">
        <v>14</v>
      </c>
      <c r="DV2022" t="s">
        <v>134</v>
      </c>
      <c r="DW2022" t="s">
        <v>134</v>
      </c>
      <c r="DX2022" t="s">
        <v>134</v>
      </c>
      <c r="DY2022" t="s">
        <v>134</v>
      </c>
      <c r="DZ2022">
        <v>2</v>
      </c>
      <c r="EA2022" t="s">
        <v>136</v>
      </c>
      <c r="EC2022" s="5">
        <v>12.68</v>
      </c>
      <c r="ED2022" s="5">
        <v>55</v>
      </c>
      <c r="EE2022">
        <v>12108891032</v>
      </c>
      <c r="EF2022" t="s">
        <v>27242</v>
      </c>
      <c r="EG2022" t="s">
        <v>148</v>
      </c>
      <c r="EH2022">
        <v>1</v>
      </c>
    </row>
    <row r="2023" spans="1:138" ht="15" customHeight="1" x14ac:dyDescent="0.35">
      <c r="A2023" t="s">
        <v>12842</v>
      </c>
      <c r="B2023" t="s">
        <v>157</v>
      </c>
      <c r="C2023" s="1">
        <v>44153.581474537037</v>
      </c>
      <c r="D2023" s="1">
        <v>44186</v>
      </c>
      <c r="E2023" t="s">
        <v>133</v>
      </c>
      <c r="F2023" t="s">
        <v>136</v>
      </c>
      <c r="G2023" t="s">
        <v>135</v>
      </c>
      <c r="H2023" t="s">
        <v>136</v>
      </c>
      <c r="I2023" t="s">
        <v>12843</v>
      </c>
      <c r="K2023" t="s">
        <v>12844</v>
      </c>
      <c r="M2023" t="s">
        <v>7662</v>
      </c>
      <c r="N2023" t="s">
        <v>246</v>
      </c>
      <c r="O2023" s="4">
        <v>70542</v>
      </c>
      <c r="P2023" t="s">
        <v>140</v>
      </c>
      <c r="R2023">
        <v>13376528241</v>
      </c>
      <c r="T2023">
        <v>11251</v>
      </c>
      <c r="U2023" t="s">
        <v>3161</v>
      </c>
      <c r="V2023" t="s">
        <v>12009</v>
      </c>
      <c r="X2023" t="s">
        <v>164</v>
      </c>
      <c r="Y2023" t="s">
        <v>12845</v>
      </c>
      <c r="AA2023" t="s">
        <v>7662</v>
      </c>
      <c r="AB2023" t="s">
        <v>246</v>
      </c>
      <c r="AC2023" s="4">
        <v>70542</v>
      </c>
      <c r="AD2023" t="s">
        <v>140</v>
      </c>
      <c r="AF2023">
        <v>13376528241</v>
      </c>
      <c r="AH2023" t="s">
        <v>12846</v>
      </c>
      <c r="AI2023" t="s">
        <v>168</v>
      </c>
      <c r="AJ2023" t="s">
        <v>325</v>
      </c>
      <c r="AK2023" t="s">
        <v>329</v>
      </c>
      <c r="AM2023" t="s">
        <v>706</v>
      </c>
      <c r="AO2023" t="s">
        <v>324</v>
      </c>
      <c r="AP2023" t="s">
        <v>246</v>
      </c>
      <c r="AQ2023" s="4">
        <v>70554</v>
      </c>
      <c r="AR2023" t="s">
        <v>140</v>
      </c>
      <c r="AS2023" t="s">
        <v>331</v>
      </c>
      <c r="AT2023">
        <v>13377894322</v>
      </c>
      <c r="AV2023" t="s">
        <v>332</v>
      </c>
      <c r="AW2023" t="s">
        <v>333</v>
      </c>
      <c r="AZ2023" t="s">
        <v>334</v>
      </c>
      <c r="BA2023" t="s">
        <v>335</v>
      </c>
      <c r="BB2023" t="s">
        <v>136</v>
      </c>
      <c r="BC2023" t="s">
        <v>136</v>
      </c>
      <c r="BD2023" t="s">
        <v>148</v>
      </c>
      <c r="BE2023" t="s">
        <v>136</v>
      </c>
      <c r="BF2023" t="s">
        <v>136</v>
      </c>
      <c r="BG2023" t="s">
        <v>134</v>
      </c>
      <c r="BH2023" t="s">
        <v>136</v>
      </c>
      <c r="BN2023" t="s">
        <v>12847</v>
      </c>
      <c r="BO2023" t="s">
        <v>1574</v>
      </c>
      <c r="BP2023">
        <v>4</v>
      </c>
      <c r="BQ2023">
        <v>4</v>
      </c>
      <c r="BR2023">
        <v>4</v>
      </c>
      <c r="BS2023" s="1">
        <v>44216</v>
      </c>
      <c r="BT2023" s="1">
        <v>44362</v>
      </c>
      <c r="BU2023" s="1">
        <v>44216</v>
      </c>
      <c r="BV2023" s="1">
        <v>44362</v>
      </c>
      <c r="BW2023" t="s">
        <v>136</v>
      </c>
      <c r="BX2023">
        <v>35</v>
      </c>
      <c r="BY2023">
        <v>0</v>
      </c>
      <c r="BZ2023">
        <v>7</v>
      </c>
      <c r="CA2023">
        <v>7</v>
      </c>
      <c r="CB2023">
        <v>7</v>
      </c>
      <c r="CC2023">
        <v>7</v>
      </c>
      <c r="CD2023">
        <v>7</v>
      </c>
      <c r="CE2023">
        <v>0</v>
      </c>
      <c r="CF2023" t="str">
        <f>"8:00 AM"</f>
        <v>8:00 AM</v>
      </c>
      <c r="CG2023" t="str">
        <f>"4:00 PM"</f>
        <v>4:00 PM</v>
      </c>
      <c r="CH2023" s="5">
        <v>11.83</v>
      </c>
      <c r="CI2023" t="s">
        <v>146</v>
      </c>
      <c r="CL2023" t="s">
        <v>136</v>
      </c>
      <c r="CM2023" t="s">
        <v>147</v>
      </c>
      <c r="CN2023" t="s">
        <v>148</v>
      </c>
      <c r="CO2023" t="s">
        <v>338</v>
      </c>
      <c r="CP2023" t="s">
        <v>149</v>
      </c>
      <c r="CQ2023">
        <v>0</v>
      </c>
      <c r="CR2023">
        <v>0</v>
      </c>
      <c r="CS2023" t="s">
        <v>136</v>
      </c>
      <c r="CT2023" t="s">
        <v>136</v>
      </c>
      <c r="CU2023" t="s">
        <v>136</v>
      </c>
      <c r="CV2023" t="s">
        <v>136</v>
      </c>
      <c r="CW2023" t="s">
        <v>134</v>
      </c>
      <c r="CX2023">
        <v>40</v>
      </c>
      <c r="CY2023" t="s">
        <v>136</v>
      </c>
      <c r="CZ2023" t="s">
        <v>136</v>
      </c>
      <c r="DA2023" t="s">
        <v>136</v>
      </c>
      <c r="DB2023" t="s">
        <v>134</v>
      </c>
      <c r="DC2023" t="s">
        <v>134</v>
      </c>
      <c r="DD2023" t="s">
        <v>136</v>
      </c>
      <c r="DF2023" t="s">
        <v>149</v>
      </c>
      <c r="DG2023" t="s">
        <v>12848</v>
      </c>
      <c r="DH2023" t="s">
        <v>7662</v>
      </c>
      <c r="DI2023" t="s">
        <v>246</v>
      </c>
      <c r="DJ2023" s="4">
        <v>70542</v>
      </c>
      <c r="DK2023" t="s">
        <v>3166</v>
      </c>
      <c r="DL2023" t="s">
        <v>134</v>
      </c>
      <c r="DM2023">
        <v>2</v>
      </c>
      <c r="DN2023" t="s">
        <v>12849</v>
      </c>
      <c r="DO2023" t="s">
        <v>12850</v>
      </c>
      <c r="DP2023" t="s">
        <v>246</v>
      </c>
      <c r="DQ2023" t="str">
        <f>"70542"</f>
        <v>70542</v>
      </c>
      <c r="DR2023" t="s">
        <v>3166</v>
      </c>
      <c r="DS2023" t="s">
        <v>1206</v>
      </c>
      <c r="DT2023">
        <v>3</v>
      </c>
      <c r="DU2023">
        <v>4</v>
      </c>
      <c r="DV2023" t="s">
        <v>134</v>
      </c>
      <c r="DW2023" t="s">
        <v>134</v>
      </c>
      <c r="DX2023" t="s">
        <v>134</v>
      </c>
      <c r="DY2023" t="s">
        <v>136</v>
      </c>
      <c r="DZ2023">
        <v>1</v>
      </c>
      <c r="EA2023" t="s">
        <v>136</v>
      </c>
      <c r="EC2023" s="5">
        <v>12.68</v>
      </c>
      <c r="ED2023" s="5">
        <v>55</v>
      </c>
      <c r="EE2023">
        <v>13376528241</v>
      </c>
      <c r="EF2023" t="s">
        <v>12846</v>
      </c>
      <c r="EG2023" t="s">
        <v>148</v>
      </c>
      <c r="EH2023">
        <v>0</v>
      </c>
    </row>
    <row r="2024" spans="1:138" ht="15" customHeight="1" x14ac:dyDescent="0.35">
      <c r="A2024" t="s">
        <v>20662</v>
      </c>
      <c r="B2024" t="s">
        <v>157</v>
      </c>
      <c r="C2024" s="1">
        <v>44145.693254282407</v>
      </c>
      <c r="D2024" s="1">
        <v>44186</v>
      </c>
      <c r="E2024" t="s">
        <v>133</v>
      </c>
      <c r="F2024" t="s">
        <v>136</v>
      </c>
      <c r="G2024" t="s">
        <v>135</v>
      </c>
      <c r="H2024" t="s">
        <v>134</v>
      </c>
      <c r="I2024" t="s">
        <v>20663</v>
      </c>
      <c r="K2024" t="s">
        <v>20664</v>
      </c>
      <c r="M2024" t="s">
        <v>20665</v>
      </c>
      <c r="N2024" t="s">
        <v>374</v>
      </c>
      <c r="O2024" s="4">
        <v>77458</v>
      </c>
      <c r="P2024" t="s">
        <v>140</v>
      </c>
      <c r="R2024">
        <v>19792446357</v>
      </c>
      <c r="T2024">
        <v>111421</v>
      </c>
      <c r="U2024" t="s">
        <v>20666</v>
      </c>
      <c r="V2024" t="s">
        <v>16066</v>
      </c>
      <c r="X2024" t="s">
        <v>429</v>
      </c>
      <c r="Y2024" t="s">
        <v>20667</v>
      </c>
      <c r="AA2024" t="s">
        <v>20668</v>
      </c>
      <c r="AB2024" t="s">
        <v>374</v>
      </c>
      <c r="AC2024" s="4">
        <v>77458</v>
      </c>
      <c r="AD2024" t="s">
        <v>140</v>
      </c>
      <c r="AF2024">
        <v>19792446357</v>
      </c>
      <c r="AH2024" t="s">
        <v>20669</v>
      </c>
      <c r="AZ2024" t="s">
        <v>288</v>
      </c>
      <c r="BA2024" t="s">
        <v>289</v>
      </c>
      <c r="BB2024" t="s">
        <v>136</v>
      </c>
      <c r="BC2024" t="s">
        <v>136</v>
      </c>
      <c r="BD2024" t="s">
        <v>148</v>
      </c>
      <c r="BE2024" t="s">
        <v>136</v>
      </c>
      <c r="BF2024" t="s">
        <v>136</v>
      </c>
      <c r="BG2024" t="s">
        <v>134</v>
      </c>
      <c r="BH2024" t="s">
        <v>136</v>
      </c>
      <c r="BN2024" t="s">
        <v>20670</v>
      </c>
      <c r="BO2024" t="s">
        <v>20048</v>
      </c>
      <c r="BP2024">
        <v>10</v>
      </c>
      <c r="BQ2024">
        <v>10</v>
      </c>
      <c r="BR2024">
        <v>10</v>
      </c>
      <c r="BS2024" s="1">
        <v>44216</v>
      </c>
      <c r="BT2024" s="1">
        <v>44489</v>
      </c>
      <c r="BU2024" s="1">
        <v>44216</v>
      </c>
      <c r="BV2024" s="1">
        <v>44489</v>
      </c>
      <c r="BW2024" t="s">
        <v>136</v>
      </c>
      <c r="BX2024">
        <v>45</v>
      </c>
      <c r="BY2024">
        <v>0</v>
      </c>
      <c r="BZ2024">
        <v>8</v>
      </c>
      <c r="CA2024">
        <v>8</v>
      </c>
      <c r="CB2024">
        <v>8</v>
      </c>
      <c r="CC2024">
        <v>8</v>
      </c>
      <c r="CD2024">
        <v>8</v>
      </c>
      <c r="CE2024">
        <v>5</v>
      </c>
      <c r="CF2024" t="str">
        <f>"6:00 AM"</f>
        <v>6:00 AM</v>
      </c>
      <c r="CG2024" t="str">
        <f>"1:00 PM"</f>
        <v>1:00 PM</v>
      </c>
      <c r="CH2024" s="5">
        <v>12.67</v>
      </c>
      <c r="CI2024" t="s">
        <v>146</v>
      </c>
      <c r="CJ2024">
        <v>0</v>
      </c>
      <c r="CK2024" t="s">
        <v>155</v>
      </c>
      <c r="CL2024" t="s">
        <v>134</v>
      </c>
      <c r="CM2024" t="s">
        <v>147</v>
      </c>
      <c r="CN2024" t="s">
        <v>148</v>
      </c>
      <c r="CO2024" s="2" t="s">
        <v>20671</v>
      </c>
      <c r="CP2024" t="s">
        <v>149</v>
      </c>
      <c r="CQ2024">
        <v>3</v>
      </c>
      <c r="CR2024">
        <v>0</v>
      </c>
      <c r="CS2024" t="s">
        <v>136</v>
      </c>
      <c r="CT2024" t="s">
        <v>136</v>
      </c>
      <c r="CU2024" t="s">
        <v>136</v>
      </c>
      <c r="CV2024" t="s">
        <v>134</v>
      </c>
      <c r="CW2024" t="s">
        <v>134</v>
      </c>
      <c r="CX2024">
        <v>50</v>
      </c>
      <c r="CY2024" t="s">
        <v>134</v>
      </c>
      <c r="CZ2024" t="s">
        <v>134</v>
      </c>
      <c r="DA2024" t="s">
        <v>134</v>
      </c>
      <c r="DB2024" t="s">
        <v>134</v>
      </c>
      <c r="DC2024" t="s">
        <v>134</v>
      </c>
      <c r="DD2024" t="s">
        <v>136</v>
      </c>
      <c r="DF2024" t="s">
        <v>180</v>
      </c>
      <c r="DG2024" t="s">
        <v>20667</v>
      </c>
      <c r="DH2024" t="s">
        <v>20668</v>
      </c>
      <c r="DI2024" t="s">
        <v>374</v>
      </c>
      <c r="DJ2024" s="4">
        <v>77458</v>
      </c>
      <c r="DK2024" t="s">
        <v>4681</v>
      </c>
      <c r="DL2024" t="s">
        <v>136</v>
      </c>
      <c r="DM2024">
        <v>1</v>
      </c>
      <c r="DN2024" t="s">
        <v>20667</v>
      </c>
      <c r="DO2024" t="s">
        <v>20668</v>
      </c>
      <c r="DP2024" t="s">
        <v>374</v>
      </c>
      <c r="DQ2024" t="str">
        <f>"77458"</f>
        <v>77458</v>
      </c>
      <c r="DR2024" t="s">
        <v>4681</v>
      </c>
      <c r="DS2024" t="s">
        <v>497</v>
      </c>
      <c r="DT2024">
        <v>1</v>
      </c>
      <c r="DU2024">
        <v>10</v>
      </c>
      <c r="DV2024" t="s">
        <v>134</v>
      </c>
      <c r="DW2024" t="s">
        <v>134</v>
      </c>
      <c r="DX2024" t="s">
        <v>134</v>
      </c>
      <c r="DY2024" t="s">
        <v>136</v>
      </c>
      <c r="DZ2024">
        <v>1</v>
      </c>
      <c r="EA2024" t="s">
        <v>136</v>
      </c>
      <c r="EC2024" s="5">
        <v>12.68</v>
      </c>
      <c r="ED2024" s="5">
        <v>55</v>
      </c>
      <c r="EE2024">
        <v>19792446357</v>
      </c>
      <c r="EF2024" t="s">
        <v>20669</v>
      </c>
      <c r="EG2024" t="s">
        <v>148</v>
      </c>
      <c r="EH2024">
        <v>1</v>
      </c>
    </row>
    <row r="2025" spans="1:138" ht="15" customHeight="1" x14ac:dyDescent="0.35">
      <c r="A2025" t="s">
        <v>15462</v>
      </c>
      <c r="B2025" t="s">
        <v>157</v>
      </c>
      <c r="C2025" s="1">
        <v>44145.521518981484</v>
      </c>
      <c r="D2025" s="1">
        <v>44186</v>
      </c>
      <c r="E2025" t="s">
        <v>579</v>
      </c>
      <c r="F2025" t="s">
        <v>136</v>
      </c>
      <c r="G2025" t="s">
        <v>135</v>
      </c>
      <c r="H2025" t="s">
        <v>136</v>
      </c>
      <c r="I2025" t="s">
        <v>15463</v>
      </c>
      <c r="K2025" t="s">
        <v>15464</v>
      </c>
      <c r="M2025" t="s">
        <v>15465</v>
      </c>
      <c r="N2025" t="s">
        <v>374</v>
      </c>
      <c r="O2025" s="4">
        <v>76943</v>
      </c>
      <c r="P2025" t="s">
        <v>140</v>
      </c>
      <c r="R2025">
        <v>13256502772</v>
      </c>
      <c r="T2025">
        <v>11241</v>
      </c>
      <c r="U2025" t="s">
        <v>766</v>
      </c>
      <c r="V2025" t="s">
        <v>15466</v>
      </c>
      <c r="X2025" t="s">
        <v>15467</v>
      </c>
      <c r="Y2025" t="s">
        <v>15468</v>
      </c>
      <c r="Z2025" t="s">
        <v>148</v>
      </c>
      <c r="AA2025" t="s">
        <v>15467</v>
      </c>
      <c r="AB2025" t="s">
        <v>374</v>
      </c>
      <c r="AC2025" s="4">
        <v>76942</v>
      </c>
      <c r="AD2025" t="s">
        <v>140</v>
      </c>
      <c r="AF2025">
        <v>13256502772</v>
      </c>
      <c r="AH2025" t="s">
        <v>15469</v>
      </c>
      <c r="AI2025" t="s">
        <v>168</v>
      </c>
      <c r="AJ2025" t="s">
        <v>588</v>
      </c>
      <c r="AK2025" t="s">
        <v>589</v>
      </c>
      <c r="AM2025" t="s">
        <v>590</v>
      </c>
      <c r="AO2025" t="s">
        <v>591</v>
      </c>
      <c r="AP2025" t="s">
        <v>592</v>
      </c>
      <c r="AQ2025" s="4">
        <v>82601</v>
      </c>
      <c r="AR2025" t="s">
        <v>140</v>
      </c>
      <c r="AT2025">
        <v>13074722105</v>
      </c>
      <c r="AV2025" t="s">
        <v>593</v>
      </c>
      <c r="AW2025" t="s">
        <v>594</v>
      </c>
      <c r="AZ2025" t="s">
        <v>334</v>
      </c>
      <c r="BA2025" t="s">
        <v>335</v>
      </c>
      <c r="BB2025" t="s">
        <v>136</v>
      </c>
      <c r="BC2025" t="s">
        <v>136</v>
      </c>
      <c r="BD2025" t="s">
        <v>148</v>
      </c>
      <c r="BE2025" t="s">
        <v>136</v>
      </c>
      <c r="BF2025" t="s">
        <v>136</v>
      </c>
      <c r="BG2025" t="s">
        <v>134</v>
      </c>
      <c r="BH2025" t="s">
        <v>136</v>
      </c>
      <c r="BN2025" t="s">
        <v>15470</v>
      </c>
      <c r="BO2025" t="s">
        <v>652</v>
      </c>
      <c r="BP2025">
        <v>3</v>
      </c>
      <c r="BQ2025">
        <v>3</v>
      </c>
      <c r="BR2025">
        <v>3</v>
      </c>
      <c r="BS2025" s="1">
        <v>44197</v>
      </c>
      <c r="BT2025" s="1">
        <v>44500</v>
      </c>
      <c r="BU2025" s="1">
        <v>44197</v>
      </c>
      <c r="BV2025" s="1">
        <v>44500</v>
      </c>
      <c r="BW2025" t="s">
        <v>134</v>
      </c>
      <c r="CH2025" s="5">
        <v>1682.33</v>
      </c>
      <c r="CI2025" t="s">
        <v>597</v>
      </c>
      <c r="CJ2025">
        <v>0</v>
      </c>
      <c r="CK2025" t="s">
        <v>1362</v>
      </c>
      <c r="CL2025" t="s">
        <v>136</v>
      </c>
      <c r="CM2025" t="s">
        <v>354</v>
      </c>
      <c r="CN2025" t="s">
        <v>945</v>
      </c>
      <c r="CO2025" t="s">
        <v>600</v>
      </c>
      <c r="CP2025" t="s">
        <v>149</v>
      </c>
      <c r="CQ2025">
        <v>6</v>
      </c>
      <c r="CR2025">
        <v>0</v>
      </c>
      <c r="CS2025" t="s">
        <v>136</v>
      </c>
      <c r="CT2025" t="s">
        <v>134</v>
      </c>
      <c r="CU2025" t="s">
        <v>136</v>
      </c>
      <c r="CV2025" t="s">
        <v>136</v>
      </c>
      <c r="CW2025" t="s">
        <v>134</v>
      </c>
      <c r="CX2025">
        <v>50</v>
      </c>
      <c r="CY2025" t="s">
        <v>134</v>
      </c>
      <c r="CZ2025" t="s">
        <v>136</v>
      </c>
      <c r="DA2025" t="s">
        <v>134</v>
      </c>
      <c r="DB2025" t="s">
        <v>136</v>
      </c>
      <c r="DC2025" t="s">
        <v>136</v>
      </c>
      <c r="DD2025" t="s">
        <v>136</v>
      </c>
      <c r="DF2025" t="s">
        <v>15471</v>
      </c>
      <c r="DG2025" t="s">
        <v>15472</v>
      </c>
      <c r="DH2025" t="s">
        <v>5495</v>
      </c>
      <c r="DI2025" t="s">
        <v>374</v>
      </c>
      <c r="DJ2025" s="4">
        <v>79744</v>
      </c>
      <c r="DK2025" t="s">
        <v>4629</v>
      </c>
      <c r="DL2025" t="s">
        <v>136</v>
      </c>
      <c r="DM2025">
        <v>1</v>
      </c>
      <c r="DN2025" t="s">
        <v>15473</v>
      </c>
      <c r="DO2025" t="s">
        <v>15467</v>
      </c>
      <c r="DP2025" t="s">
        <v>374</v>
      </c>
      <c r="DQ2025" t="str">
        <f>"76943"</f>
        <v>76943</v>
      </c>
      <c r="DR2025" t="s">
        <v>4629</v>
      </c>
      <c r="DS2025" t="s">
        <v>15474</v>
      </c>
      <c r="DT2025">
        <v>1</v>
      </c>
      <c r="DU2025">
        <v>4</v>
      </c>
      <c r="DV2025" t="s">
        <v>136</v>
      </c>
      <c r="DW2025" t="s">
        <v>134</v>
      </c>
      <c r="DX2025" t="s">
        <v>134</v>
      </c>
      <c r="DY2025" t="s">
        <v>136</v>
      </c>
      <c r="DZ2025">
        <v>2</v>
      </c>
      <c r="EA2025" t="s">
        <v>136</v>
      </c>
      <c r="EC2025" s="5">
        <v>12.68</v>
      </c>
      <c r="ED2025" s="5">
        <v>55</v>
      </c>
      <c r="EE2025">
        <v>13074722105</v>
      </c>
      <c r="EF2025" t="s">
        <v>593</v>
      </c>
      <c r="EG2025" t="s">
        <v>148</v>
      </c>
      <c r="EH2025">
        <v>0</v>
      </c>
    </row>
    <row r="2026" spans="1:138" ht="15" customHeight="1" x14ac:dyDescent="0.35">
      <c r="A2026" t="s">
        <v>1823</v>
      </c>
      <c r="B2026" t="s">
        <v>273</v>
      </c>
      <c r="C2026" s="1">
        <v>44158.735807870369</v>
      </c>
      <c r="D2026" s="1">
        <v>44186</v>
      </c>
      <c r="E2026" t="s">
        <v>133</v>
      </c>
      <c r="F2026" t="s">
        <v>136</v>
      </c>
      <c r="G2026" t="s">
        <v>135</v>
      </c>
      <c r="H2026" t="s">
        <v>136</v>
      </c>
      <c r="I2026" t="s">
        <v>1824</v>
      </c>
      <c r="K2026" t="s">
        <v>1825</v>
      </c>
      <c r="M2026" t="s">
        <v>1826</v>
      </c>
      <c r="N2026" t="s">
        <v>139</v>
      </c>
      <c r="O2026" s="4">
        <v>32609</v>
      </c>
      <c r="P2026" t="s">
        <v>140</v>
      </c>
      <c r="R2026">
        <v>13524682827</v>
      </c>
      <c r="T2026">
        <v>711212</v>
      </c>
      <c r="U2026" t="s">
        <v>1827</v>
      </c>
      <c r="V2026" t="s">
        <v>508</v>
      </c>
      <c r="X2026" t="s">
        <v>1677</v>
      </c>
      <c r="Y2026" t="s">
        <v>1825</v>
      </c>
      <c r="AA2026" t="s">
        <v>1826</v>
      </c>
      <c r="AB2026" t="s">
        <v>139</v>
      </c>
      <c r="AC2026" s="4">
        <v>32609</v>
      </c>
      <c r="AD2026" t="s">
        <v>140</v>
      </c>
      <c r="AF2026">
        <v>13524682827</v>
      </c>
      <c r="AH2026" t="s">
        <v>1828</v>
      </c>
      <c r="AI2026" t="s">
        <v>226</v>
      </c>
      <c r="AJ2026" t="s">
        <v>1829</v>
      </c>
      <c r="AK2026" t="s">
        <v>1665</v>
      </c>
      <c r="AL2026" t="s">
        <v>1830</v>
      </c>
      <c r="AM2026" t="s">
        <v>1831</v>
      </c>
      <c r="AN2026" t="s">
        <v>284</v>
      </c>
      <c r="AO2026" t="s">
        <v>1832</v>
      </c>
      <c r="AP2026" t="s">
        <v>460</v>
      </c>
      <c r="AQ2026" s="4">
        <v>73069</v>
      </c>
      <c r="AR2026" t="s">
        <v>140</v>
      </c>
      <c r="AT2026">
        <v>14053642525</v>
      </c>
      <c r="AV2026" t="s">
        <v>1833</v>
      </c>
      <c r="AW2026" t="s">
        <v>1834</v>
      </c>
      <c r="AX2026" t="s">
        <v>139</v>
      </c>
      <c r="AY2026" t="s">
        <v>1835</v>
      </c>
      <c r="AZ2026" t="s">
        <v>1836</v>
      </c>
      <c r="BA2026" t="s">
        <v>1837</v>
      </c>
      <c r="BB2026" t="s">
        <v>136</v>
      </c>
      <c r="BC2026" t="s">
        <v>136</v>
      </c>
      <c r="BD2026" t="s">
        <v>148</v>
      </c>
      <c r="BE2026" t="s">
        <v>136</v>
      </c>
      <c r="BF2026" t="s">
        <v>136</v>
      </c>
      <c r="BG2026" t="s">
        <v>134</v>
      </c>
      <c r="BH2026" t="s">
        <v>136</v>
      </c>
      <c r="BN2026" t="s">
        <v>1838</v>
      </c>
      <c r="BO2026" t="s">
        <v>1839</v>
      </c>
      <c r="BP2026">
        <v>3</v>
      </c>
      <c r="BQ2026">
        <v>3</v>
      </c>
      <c r="BS2026" s="1">
        <v>44216</v>
      </c>
      <c r="BT2026" s="1">
        <v>44515</v>
      </c>
      <c r="BU2026" s="1">
        <v>44216</v>
      </c>
      <c r="BV2026" s="1">
        <v>44515</v>
      </c>
      <c r="BW2026" t="s">
        <v>136</v>
      </c>
      <c r="BX2026">
        <v>48</v>
      </c>
      <c r="BY2026">
        <v>0</v>
      </c>
      <c r="BZ2026">
        <v>8</v>
      </c>
      <c r="CA2026">
        <v>8</v>
      </c>
      <c r="CB2026">
        <v>8</v>
      </c>
      <c r="CC2026">
        <v>8</v>
      </c>
      <c r="CD2026">
        <v>8</v>
      </c>
      <c r="CE2026">
        <v>8</v>
      </c>
      <c r="CF2026" t="str">
        <f>"5:00 AM"</f>
        <v>5:00 AM</v>
      </c>
      <c r="CG2026" t="str">
        <f>"5:00 PM"</f>
        <v>5:00 PM</v>
      </c>
      <c r="CH2026" s="5">
        <v>11.71</v>
      </c>
      <c r="CI2026" t="s">
        <v>146</v>
      </c>
      <c r="CL2026" t="s">
        <v>136</v>
      </c>
      <c r="CM2026" t="s">
        <v>147</v>
      </c>
      <c r="CN2026" t="s">
        <v>148</v>
      </c>
      <c r="CO2026" t="s">
        <v>1840</v>
      </c>
      <c r="CP2026" t="s">
        <v>149</v>
      </c>
      <c r="CQ2026">
        <v>3</v>
      </c>
      <c r="CR2026">
        <v>0</v>
      </c>
      <c r="CS2026" t="s">
        <v>136</v>
      </c>
      <c r="CT2026" t="s">
        <v>136</v>
      </c>
      <c r="CU2026" t="s">
        <v>136</v>
      </c>
      <c r="CV2026" t="s">
        <v>136</v>
      </c>
      <c r="CW2026" t="s">
        <v>134</v>
      </c>
      <c r="CX2026">
        <v>50</v>
      </c>
      <c r="CY2026" t="s">
        <v>134</v>
      </c>
      <c r="CZ2026" t="s">
        <v>136</v>
      </c>
      <c r="DA2026" t="s">
        <v>136</v>
      </c>
      <c r="DB2026" t="s">
        <v>136</v>
      </c>
      <c r="DC2026" t="s">
        <v>134</v>
      </c>
      <c r="DD2026" t="s">
        <v>136</v>
      </c>
      <c r="DF2026" t="s">
        <v>1841</v>
      </c>
      <c r="DG2026" t="s">
        <v>1825</v>
      </c>
      <c r="DH2026" t="s">
        <v>1826</v>
      </c>
      <c r="DI2026" t="s">
        <v>139</v>
      </c>
      <c r="DJ2026" s="4">
        <v>32609</v>
      </c>
      <c r="DK2026" t="s">
        <v>1842</v>
      </c>
      <c r="DL2026" t="s">
        <v>136</v>
      </c>
      <c r="DM2026">
        <v>1</v>
      </c>
      <c r="DN2026" t="s">
        <v>1825</v>
      </c>
      <c r="DO2026" t="s">
        <v>1826</v>
      </c>
      <c r="DP2026" t="s">
        <v>139</v>
      </c>
      <c r="DQ2026" t="str">
        <f>"32609"</f>
        <v>32609</v>
      </c>
      <c r="DR2026" t="s">
        <v>1842</v>
      </c>
      <c r="DS2026" t="s">
        <v>1843</v>
      </c>
      <c r="DT2026">
        <v>1</v>
      </c>
      <c r="DU2026">
        <v>3</v>
      </c>
      <c r="DV2026" t="s">
        <v>134</v>
      </c>
      <c r="DW2026" t="s">
        <v>134</v>
      </c>
      <c r="DX2026" t="s">
        <v>134</v>
      </c>
      <c r="DY2026" t="s">
        <v>136</v>
      </c>
      <c r="DZ2026">
        <v>1</v>
      </c>
      <c r="EA2026" t="s">
        <v>136</v>
      </c>
      <c r="EC2026" s="5">
        <v>12.68</v>
      </c>
      <c r="ED2026" s="5">
        <v>55</v>
      </c>
      <c r="EE2026">
        <v>13524682827</v>
      </c>
      <c r="EF2026" t="s">
        <v>1828</v>
      </c>
      <c r="EG2026" t="s">
        <v>148</v>
      </c>
      <c r="EH2026">
        <v>0</v>
      </c>
    </row>
    <row r="2027" spans="1:138" ht="15" customHeight="1" x14ac:dyDescent="0.35">
      <c r="A2027" t="s">
        <v>9064</v>
      </c>
      <c r="B2027" t="s">
        <v>157</v>
      </c>
      <c r="C2027" s="1">
        <v>44158.450515856479</v>
      </c>
      <c r="D2027" s="1">
        <v>44186</v>
      </c>
      <c r="E2027" t="s">
        <v>133</v>
      </c>
      <c r="F2027" t="s">
        <v>136</v>
      </c>
      <c r="G2027" t="s">
        <v>135</v>
      </c>
      <c r="H2027" t="s">
        <v>136</v>
      </c>
      <c r="I2027" t="s">
        <v>9065</v>
      </c>
      <c r="K2027" t="s">
        <v>9066</v>
      </c>
      <c r="M2027" t="s">
        <v>9067</v>
      </c>
      <c r="N2027" t="s">
        <v>246</v>
      </c>
      <c r="O2027" s="4">
        <v>70512</v>
      </c>
      <c r="P2027" t="s">
        <v>140</v>
      </c>
      <c r="R2027">
        <v>13379455827</v>
      </c>
      <c r="T2027">
        <v>112512</v>
      </c>
      <c r="U2027" t="s">
        <v>9068</v>
      </c>
      <c r="V2027" t="s">
        <v>6767</v>
      </c>
      <c r="W2027" t="s">
        <v>1517</v>
      </c>
      <c r="X2027" t="s">
        <v>723</v>
      </c>
      <c r="Y2027" t="s">
        <v>9066</v>
      </c>
      <c r="Z2027" t="s">
        <v>148</v>
      </c>
      <c r="AA2027" t="s">
        <v>3390</v>
      </c>
      <c r="AB2027" t="s">
        <v>246</v>
      </c>
      <c r="AC2027" s="4">
        <v>70512</v>
      </c>
      <c r="AD2027" t="s">
        <v>140</v>
      </c>
      <c r="AF2027">
        <v>13379455827</v>
      </c>
      <c r="AH2027" t="s">
        <v>1571</v>
      </c>
      <c r="AI2027" t="s">
        <v>168</v>
      </c>
      <c r="AJ2027" t="s">
        <v>1565</v>
      </c>
      <c r="AK2027" t="s">
        <v>1566</v>
      </c>
      <c r="AL2027" t="s">
        <v>1567</v>
      </c>
      <c r="AM2027" t="s">
        <v>1568</v>
      </c>
      <c r="AN2027" t="s">
        <v>1569</v>
      </c>
      <c r="AO2027" t="s">
        <v>1570</v>
      </c>
      <c r="AP2027" t="s">
        <v>537</v>
      </c>
      <c r="AQ2027" s="4">
        <v>27536</v>
      </c>
      <c r="AR2027" t="s">
        <v>140</v>
      </c>
      <c r="AT2027">
        <v>14349173294</v>
      </c>
      <c r="AV2027" t="s">
        <v>2442</v>
      </c>
      <c r="AW2027" t="s">
        <v>1572</v>
      </c>
      <c r="AZ2027" t="s">
        <v>334</v>
      </c>
      <c r="BA2027" t="s">
        <v>335</v>
      </c>
      <c r="BB2027" t="s">
        <v>136</v>
      </c>
      <c r="BC2027" t="s">
        <v>136</v>
      </c>
      <c r="BD2027" t="s">
        <v>148</v>
      </c>
      <c r="BE2027" t="s">
        <v>136</v>
      </c>
      <c r="BF2027" t="s">
        <v>136</v>
      </c>
      <c r="BG2027" t="s">
        <v>134</v>
      </c>
      <c r="BH2027" t="s">
        <v>136</v>
      </c>
      <c r="BN2027" t="s">
        <v>9069</v>
      </c>
      <c r="BO2027" t="s">
        <v>1574</v>
      </c>
      <c r="BP2027">
        <v>5</v>
      </c>
      <c r="BQ2027">
        <v>5</v>
      </c>
      <c r="BR2027">
        <v>5</v>
      </c>
      <c r="BS2027" s="1">
        <v>44211</v>
      </c>
      <c r="BT2027" s="1">
        <v>44392</v>
      </c>
      <c r="BU2027" s="1">
        <v>44211</v>
      </c>
      <c r="BV2027" s="1">
        <v>44392</v>
      </c>
      <c r="BW2027" t="s">
        <v>136</v>
      </c>
      <c r="BX2027">
        <v>40</v>
      </c>
      <c r="BY2027">
        <v>0</v>
      </c>
      <c r="BZ2027">
        <v>7</v>
      </c>
      <c r="CA2027">
        <v>7</v>
      </c>
      <c r="CB2027">
        <v>7</v>
      </c>
      <c r="CC2027">
        <v>7</v>
      </c>
      <c r="CD2027">
        <v>7</v>
      </c>
      <c r="CE2027">
        <v>5</v>
      </c>
      <c r="CF2027" t="str">
        <f>"7:00 AM"</f>
        <v>7:00 AM</v>
      </c>
      <c r="CG2027" t="str">
        <f>"4:00 PM"</f>
        <v>4:00 PM</v>
      </c>
      <c r="CH2027" s="5">
        <v>11.83</v>
      </c>
      <c r="CI2027" t="s">
        <v>146</v>
      </c>
      <c r="CL2027" t="s">
        <v>134</v>
      </c>
      <c r="CM2027" t="s">
        <v>147</v>
      </c>
      <c r="CN2027" t="s">
        <v>148</v>
      </c>
      <c r="CO2027" t="s">
        <v>1575</v>
      </c>
      <c r="CP2027" t="s">
        <v>149</v>
      </c>
      <c r="CQ2027">
        <v>3</v>
      </c>
      <c r="CR2027">
        <v>0</v>
      </c>
      <c r="CS2027" t="s">
        <v>136</v>
      </c>
      <c r="CT2027" t="s">
        <v>136</v>
      </c>
      <c r="CU2027" t="s">
        <v>134</v>
      </c>
      <c r="CV2027" t="s">
        <v>134</v>
      </c>
      <c r="CW2027" t="s">
        <v>134</v>
      </c>
      <c r="CX2027">
        <v>70</v>
      </c>
      <c r="CY2027" t="s">
        <v>134</v>
      </c>
      <c r="CZ2027" t="s">
        <v>134</v>
      </c>
      <c r="DA2027" t="s">
        <v>134</v>
      </c>
      <c r="DB2027" t="s">
        <v>134</v>
      </c>
      <c r="DC2027" t="s">
        <v>134</v>
      </c>
      <c r="DD2027" t="s">
        <v>136</v>
      </c>
      <c r="DF2027" t="s">
        <v>1576</v>
      </c>
      <c r="DG2027" t="s">
        <v>9066</v>
      </c>
      <c r="DH2027" t="s">
        <v>3390</v>
      </c>
      <c r="DI2027" t="s">
        <v>246</v>
      </c>
      <c r="DJ2027" s="4">
        <v>70512</v>
      </c>
      <c r="DK2027" t="s">
        <v>3260</v>
      </c>
      <c r="DL2027" t="s">
        <v>136</v>
      </c>
      <c r="DM2027">
        <v>2</v>
      </c>
      <c r="DN2027" t="s">
        <v>9070</v>
      </c>
      <c r="DO2027" t="s">
        <v>3390</v>
      </c>
      <c r="DP2027" t="s">
        <v>246</v>
      </c>
      <c r="DQ2027" t="str">
        <f>"70512"</f>
        <v>70512</v>
      </c>
      <c r="DR2027" t="s">
        <v>3260</v>
      </c>
      <c r="DS2027" t="s">
        <v>9071</v>
      </c>
      <c r="DT2027">
        <v>1</v>
      </c>
      <c r="DU2027">
        <v>9</v>
      </c>
      <c r="DV2027" t="s">
        <v>134</v>
      </c>
      <c r="DW2027" t="s">
        <v>134</v>
      </c>
      <c r="DX2027" t="s">
        <v>134</v>
      </c>
      <c r="DY2027" t="s">
        <v>136</v>
      </c>
      <c r="DZ2027">
        <v>1</v>
      </c>
      <c r="EA2027" t="s">
        <v>136</v>
      </c>
      <c r="EC2027" s="5">
        <v>12.68</v>
      </c>
      <c r="ED2027" s="5">
        <v>55</v>
      </c>
      <c r="EE2027">
        <v>13379455827</v>
      </c>
      <c r="EF2027" t="s">
        <v>148</v>
      </c>
      <c r="EG2027" t="s">
        <v>271</v>
      </c>
      <c r="EH2027">
        <v>3</v>
      </c>
    </row>
    <row r="2028" spans="1:138" ht="15" customHeight="1" x14ac:dyDescent="0.35">
      <c r="A2028" t="s">
        <v>5186</v>
      </c>
      <c r="B2028" t="s">
        <v>132</v>
      </c>
      <c r="C2028" s="1">
        <v>44168.680888888892</v>
      </c>
      <c r="D2028" s="1">
        <v>44186</v>
      </c>
      <c r="E2028" t="s">
        <v>133</v>
      </c>
      <c r="F2028" t="s">
        <v>136</v>
      </c>
      <c r="G2028" t="s">
        <v>135</v>
      </c>
      <c r="H2028" t="s">
        <v>136</v>
      </c>
      <c r="I2028" t="s">
        <v>5187</v>
      </c>
      <c r="J2028" t="s">
        <v>5188</v>
      </c>
      <c r="K2028" t="s">
        <v>5189</v>
      </c>
      <c r="M2028" t="s">
        <v>5190</v>
      </c>
      <c r="N2028" t="s">
        <v>529</v>
      </c>
      <c r="O2028" s="4">
        <v>46349</v>
      </c>
      <c r="P2028" t="s">
        <v>140</v>
      </c>
      <c r="R2028">
        <v>18063654189</v>
      </c>
      <c r="S2028">
        <v>231</v>
      </c>
      <c r="T2028">
        <v>112120</v>
      </c>
      <c r="U2028" t="s">
        <v>5191</v>
      </c>
      <c r="V2028" t="s">
        <v>5192</v>
      </c>
      <c r="W2028" t="s">
        <v>5193</v>
      </c>
      <c r="X2028" t="s">
        <v>5194</v>
      </c>
      <c r="Y2028" t="s">
        <v>5195</v>
      </c>
      <c r="AA2028" t="s">
        <v>5196</v>
      </c>
      <c r="AB2028" t="s">
        <v>374</v>
      </c>
      <c r="AC2028" s="4">
        <v>79044</v>
      </c>
      <c r="AD2028" t="s">
        <v>140</v>
      </c>
      <c r="AF2028">
        <v>18063654189</v>
      </c>
      <c r="AG2028">
        <v>231</v>
      </c>
      <c r="AH2028" t="s">
        <v>5197</v>
      </c>
      <c r="AZ2028" t="s">
        <v>334</v>
      </c>
      <c r="BA2028" t="s">
        <v>335</v>
      </c>
      <c r="BB2028" t="s">
        <v>136</v>
      </c>
      <c r="BC2028" t="s">
        <v>136</v>
      </c>
      <c r="BD2028" t="s">
        <v>148</v>
      </c>
      <c r="BE2028" t="s">
        <v>136</v>
      </c>
      <c r="BF2028" t="s">
        <v>136</v>
      </c>
      <c r="BG2028" t="s">
        <v>134</v>
      </c>
      <c r="BH2028" t="s">
        <v>136</v>
      </c>
      <c r="BN2028" t="s">
        <v>5198</v>
      </c>
      <c r="BO2028" t="s">
        <v>5199</v>
      </c>
      <c r="BP2028">
        <v>4</v>
      </c>
      <c r="BQ2028">
        <v>4</v>
      </c>
      <c r="BS2028" s="1">
        <v>44207</v>
      </c>
      <c r="BT2028" s="1">
        <v>44501</v>
      </c>
      <c r="BU2028" s="1">
        <v>44207</v>
      </c>
      <c r="BV2028" s="1">
        <v>44501</v>
      </c>
      <c r="BW2028" t="s">
        <v>136</v>
      </c>
      <c r="BX2028">
        <v>54</v>
      </c>
      <c r="BY2028">
        <v>0</v>
      </c>
      <c r="BZ2028">
        <v>9</v>
      </c>
      <c r="CA2028">
        <v>9</v>
      </c>
      <c r="CB2028">
        <v>9</v>
      </c>
      <c r="CC2028">
        <v>9</v>
      </c>
      <c r="CD2028">
        <v>9</v>
      </c>
      <c r="CE2028">
        <v>9</v>
      </c>
      <c r="CF2028" t="str">
        <f>"8:00 AM"</f>
        <v>8:00 AM</v>
      </c>
      <c r="CG2028" t="str">
        <f>"6:00 PM"</f>
        <v>6:00 PM</v>
      </c>
      <c r="CH2028" s="5">
        <v>14.52</v>
      </c>
      <c r="CI2028" t="s">
        <v>146</v>
      </c>
      <c r="CJ2028">
        <v>0</v>
      </c>
      <c r="CK2028" t="s">
        <v>148</v>
      </c>
      <c r="CL2028" t="s">
        <v>136</v>
      </c>
      <c r="CM2028" t="s">
        <v>312</v>
      </c>
      <c r="CN2028" t="s">
        <v>148</v>
      </c>
      <c r="CO2028" t="s">
        <v>5200</v>
      </c>
      <c r="CP2028" t="s">
        <v>149</v>
      </c>
      <c r="CQ2028">
        <v>3</v>
      </c>
      <c r="CR2028">
        <v>0</v>
      </c>
      <c r="CS2028" t="s">
        <v>136</v>
      </c>
      <c r="CT2028" t="s">
        <v>136</v>
      </c>
      <c r="CU2028" t="s">
        <v>136</v>
      </c>
      <c r="CV2028" t="s">
        <v>134</v>
      </c>
      <c r="CW2028" t="s">
        <v>134</v>
      </c>
      <c r="CX2028">
        <v>75</v>
      </c>
      <c r="CY2028" t="s">
        <v>136</v>
      </c>
      <c r="CZ2028" t="s">
        <v>136</v>
      </c>
      <c r="DA2028" t="s">
        <v>134</v>
      </c>
      <c r="DB2028" t="s">
        <v>136</v>
      </c>
      <c r="DC2028" t="s">
        <v>136</v>
      </c>
      <c r="DD2028" t="s">
        <v>136</v>
      </c>
      <c r="DF2028" t="s">
        <v>5201</v>
      </c>
      <c r="DG2028" t="s">
        <v>5189</v>
      </c>
      <c r="DH2028" t="s">
        <v>5190</v>
      </c>
      <c r="DI2028" t="s">
        <v>529</v>
      </c>
      <c r="DJ2028" s="4">
        <v>46349</v>
      </c>
      <c r="DK2028" t="s">
        <v>5202</v>
      </c>
      <c r="DL2028" t="s">
        <v>136</v>
      </c>
      <c r="DM2028">
        <v>1</v>
      </c>
      <c r="DN2028" t="s">
        <v>5189</v>
      </c>
      <c r="DO2028" t="s">
        <v>5203</v>
      </c>
      <c r="DP2028" t="s">
        <v>529</v>
      </c>
      <c r="DQ2028" t="str">
        <f>"46349"</f>
        <v>46349</v>
      </c>
      <c r="DR2028" t="s">
        <v>5202</v>
      </c>
      <c r="DS2028" t="s">
        <v>1177</v>
      </c>
      <c r="DT2028">
        <v>1</v>
      </c>
      <c r="DU2028">
        <v>4</v>
      </c>
      <c r="DV2028" t="s">
        <v>134</v>
      </c>
      <c r="DW2028" t="s">
        <v>136</v>
      </c>
      <c r="DX2028" t="s">
        <v>134</v>
      </c>
      <c r="DY2028" t="s">
        <v>136</v>
      </c>
      <c r="DZ2028">
        <v>1</v>
      </c>
      <c r="EA2028" t="s">
        <v>136</v>
      </c>
      <c r="EC2028" s="5">
        <v>12.68</v>
      </c>
      <c r="ED2028" s="5">
        <v>55</v>
      </c>
      <c r="EE2028">
        <v>18063654189</v>
      </c>
      <c r="EF2028" t="s">
        <v>5197</v>
      </c>
      <c r="EG2028" t="s">
        <v>148</v>
      </c>
      <c r="EH2028">
        <v>0</v>
      </c>
    </row>
    <row r="2029" spans="1:138" ht="15" customHeight="1" x14ac:dyDescent="0.35">
      <c r="A2029" t="s">
        <v>20339</v>
      </c>
      <c r="B2029" t="s">
        <v>157</v>
      </c>
      <c r="C2029" s="1">
        <v>44155.472397800928</v>
      </c>
      <c r="D2029" s="1">
        <v>44186</v>
      </c>
      <c r="E2029" t="s">
        <v>133</v>
      </c>
      <c r="F2029" t="s">
        <v>136</v>
      </c>
      <c r="G2029" t="s">
        <v>135</v>
      </c>
      <c r="H2029" t="s">
        <v>136</v>
      </c>
      <c r="I2029" t="s">
        <v>20340</v>
      </c>
      <c r="K2029" t="s">
        <v>20341</v>
      </c>
      <c r="M2029" t="s">
        <v>778</v>
      </c>
      <c r="N2029" t="s">
        <v>246</v>
      </c>
      <c r="O2029" s="4">
        <v>70515</v>
      </c>
      <c r="P2029" t="s">
        <v>140</v>
      </c>
      <c r="R2029">
        <v>13373055652</v>
      </c>
      <c r="T2029">
        <v>11251</v>
      </c>
      <c r="U2029" t="s">
        <v>20342</v>
      </c>
      <c r="V2029" t="s">
        <v>20343</v>
      </c>
      <c r="X2029" t="s">
        <v>5818</v>
      </c>
      <c r="Y2029" t="s">
        <v>20341</v>
      </c>
      <c r="AA2029" t="s">
        <v>778</v>
      </c>
      <c r="AB2029" t="s">
        <v>246</v>
      </c>
      <c r="AC2029" s="4">
        <v>70515</v>
      </c>
      <c r="AD2029" t="s">
        <v>140</v>
      </c>
      <c r="AF2029">
        <v>13373055652</v>
      </c>
      <c r="AH2029" t="s">
        <v>20344</v>
      </c>
      <c r="AI2029" t="s">
        <v>168</v>
      </c>
      <c r="AJ2029" t="s">
        <v>325</v>
      </c>
      <c r="AK2029" t="s">
        <v>329</v>
      </c>
      <c r="AM2029" t="s">
        <v>706</v>
      </c>
      <c r="AO2029" t="s">
        <v>324</v>
      </c>
      <c r="AP2029" t="s">
        <v>246</v>
      </c>
      <c r="AQ2029" s="4">
        <v>70554</v>
      </c>
      <c r="AR2029" t="s">
        <v>140</v>
      </c>
      <c r="AS2029" t="s">
        <v>331</v>
      </c>
      <c r="AT2029">
        <v>13377894322</v>
      </c>
      <c r="AV2029" t="s">
        <v>332</v>
      </c>
      <c r="AW2029" t="s">
        <v>333</v>
      </c>
      <c r="AZ2029" t="s">
        <v>334</v>
      </c>
      <c r="BA2029" t="s">
        <v>335</v>
      </c>
      <c r="BB2029" t="s">
        <v>136</v>
      </c>
      <c r="BC2029" t="s">
        <v>136</v>
      </c>
      <c r="BD2029" t="s">
        <v>148</v>
      </c>
      <c r="BE2029" t="s">
        <v>136</v>
      </c>
      <c r="BF2029" t="s">
        <v>136</v>
      </c>
      <c r="BG2029" t="s">
        <v>134</v>
      </c>
      <c r="BH2029" t="s">
        <v>136</v>
      </c>
      <c r="BN2029" t="s">
        <v>20345</v>
      </c>
      <c r="BO2029" t="s">
        <v>1574</v>
      </c>
      <c r="BP2029">
        <v>6</v>
      </c>
      <c r="BQ2029">
        <v>6</v>
      </c>
      <c r="BR2029">
        <v>6</v>
      </c>
      <c r="BS2029" s="1">
        <v>44216</v>
      </c>
      <c r="BT2029" s="1">
        <v>44440</v>
      </c>
      <c r="BU2029" s="1">
        <v>44216</v>
      </c>
      <c r="BV2029" s="1">
        <v>44440</v>
      </c>
      <c r="BW2029" t="s">
        <v>136</v>
      </c>
      <c r="BX2029">
        <v>35</v>
      </c>
      <c r="BY2029">
        <v>0</v>
      </c>
      <c r="BZ2029">
        <v>7</v>
      </c>
      <c r="CA2029">
        <v>7</v>
      </c>
      <c r="CB2029">
        <v>7</v>
      </c>
      <c r="CC2029">
        <v>7</v>
      </c>
      <c r="CD2029">
        <v>7</v>
      </c>
      <c r="CE2029">
        <v>0</v>
      </c>
      <c r="CF2029" t="str">
        <f>"8:00 AM"</f>
        <v>8:00 AM</v>
      </c>
      <c r="CG2029" t="str">
        <f>"4:00 PM"</f>
        <v>4:00 PM</v>
      </c>
      <c r="CH2029" s="5">
        <v>11.83</v>
      </c>
      <c r="CI2029" t="s">
        <v>146</v>
      </c>
      <c r="CL2029" t="s">
        <v>136</v>
      </c>
      <c r="CM2029" t="s">
        <v>147</v>
      </c>
      <c r="CN2029" t="s">
        <v>148</v>
      </c>
      <c r="CO2029" t="s">
        <v>338</v>
      </c>
      <c r="CP2029" t="s">
        <v>149</v>
      </c>
      <c r="CQ2029">
        <v>0</v>
      </c>
      <c r="CR2029">
        <v>0</v>
      </c>
      <c r="CS2029" t="s">
        <v>136</v>
      </c>
      <c r="CT2029" t="s">
        <v>136</v>
      </c>
      <c r="CU2029" t="s">
        <v>136</v>
      </c>
      <c r="CV2029" t="s">
        <v>136</v>
      </c>
      <c r="CW2029" t="s">
        <v>134</v>
      </c>
      <c r="CX2029">
        <v>40</v>
      </c>
      <c r="CY2029" t="s">
        <v>136</v>
      </c>
      <c r="CZ2029" t="s">
        <v>136</v>
      </c>
      <c r="DA2029" t="s">
        <v>136</v>
      </c>
      <c r="DB2029" t="s">
        <v>134</v>
      </c>
      <c r="DC2029" t="s">
        <v>134</v>
      </c>
      <c r="DD2029" t="s">
        <v>136</v>
      </c>
      <c r="DF2029" t="s">
        <v>149</v>
      </c>
      <c r="DG2029" t="s">
        <v>20346</v>
      </c>
      <c r="DH2029" t="s">
        <v>778</v>
      </c>
      <c r="DI2029" t="s">
        <v>246</v>
      </c>
      <c r="DJ2029" s="4">
        <v>70515</v>
      </c>
      <c r="DK2029" t="s">
        <v>339</v>
      </c>
      <c r="DL2029" t="s">
        <v>136</v>
      </c>
      <c r="DM2029">
        <v>1</v>
      </c>
      <c r="DN2029" t="s">
        <v>20347</v>
      </c>
      <c r="DO2029" t="s">
        <v>778</v>
      </c>
      <c r="DP2029" t="s">
        <v>246</v>
      </c>
      <c r="DQ2029" t="str">
        <f>"70515"</f>
        <v>70515</v>
      </c>
      <c r="DR2029" t="s">
        <v>339</v>
      </c>
      <c r="DS2029" t="s">
        <v>296</v>
      </c>
      <c r="DT2029">
        <v>1</v>
      </c>
      <c r="DU2029">
        <v>6</v>
      </c>
      <c r="DV2029" t="s">
        <v>134</v>
      </c>
      <c r="DW2029" t="s">
        <v>134</v>
      </c>
      <c r="DX2029" t="s">
        <v>134</v>
      </c>
      <c r="DY2029" t="s">
        <v>136</v>
      </c>
      <c r="DZ2029">
        <v>1</v>
      </c>
      <c r="EA2029" t="s">
        <v>136</v>
      </c>
      <c r="EC2029" s="5">
        <v>12.68</v>
      </c>
      <c r="ED2029" s="5">
        <v>55</v>
      </c>
      <c r="EE2029">
        <v>13373055652</v>
      </c>
      <c r="EF2029" t="s">
        <v>20344</v>
      </c>
      <c r="EG2029" t="s">
        <v>148</v>
      </c>
      <c r="EH2029">
        <v>0</v>
      </c>
    </row>
    <row r="2030" spans="1:138" ht="15" customHeight="1" x14ac:dyDescent="0.35">
      <c r="A2030" t="s">
        <v>19314</v>
      </c>
      <c r="B2030" t="s">
        <v>157</v>
      </c>
      <c r="C2030" s="1">
        <v>44155.48868425926</v>
      </c>
      <c r="D2030" s="1">
        <v>44186</v>
      </c>
      <c r="E2030" t="s">
        <v>133</v>
      </c>
      <c r="F2030" t="s">
        <v>136</v>
      </c>
      <c r="G2030" t="s">
        <v>135</v>
      </c>
      <c r="H2030" t="s">
        <v>136</v>
      </c>
      <c r="I2030" t="s">
        <v>19315</v>
      </c>
      <c r="K2030" t="s">
        <v>19316</v>
      </c>
      <c r="M2030" t="s">
        <v>19317</v>
      </c>
      <c r="N2030" t="s">
        <v>893</v>
      </c>
      <c r="O2030" s="4">
        <v>14513</v>
      </c>
      <c r="P2030" t="s">
        <v>140</v>
      </c>
      <c r="R2030">
        <v>13153316294</v>
      </c>
      <c r="T2030">
        <v>11133</v>
      </c>
      <c r="U2030" t="s">
        <v>11635</v>
      </c>
      <c r="V2030" t="s">
        <v>6443</v>
      </c>
      <c r="W2030" t="s">
        <v>136</v>
      </c>
      <c r="X2030" t="s">
        <v>164</v>
      </c>
      <c r="Y2030" t="s">
        <v>19316</v>
      </c>
      <c r="AA2030" t="s">
        <v>19318</v>
      </c>
      <c r="AB2030" t="s">
        <v>893</v>
      </c>
      <c r="AC2030" s="4">
        <v>14513</v>
      </c>
      <c r="AD2030" t="s">
        <v>140</v>
      </c>
      <c r="AF2030">
        <v>13153316294</v>
      </c>
      <c r="AH2030" t="s">
        <v>19319</v>
      </c>
      <c r="AZ2030" t="s">
        <v>821</v>
      </c>
      <c r="BA2030" t="s">
        <v>822</v>
      </c>
      <c r="BB2030" t="s">
        <v>136</v>
      </c>
      <c r="BC2030" t="s">
        <v>136</v>
      </c>
      <c r="BD2030" t="s">
        <v>148</v>
      </c>
      <c r="BE2030" t="s">
        <v>136</v>
      </c>
      <c r="BF2030" t="s">
        <v>136</v>
      </c>
      <c r="BG2030" t="s">
        <v>134</v>
      </c>
      <c r="BH2030" t="s">
        <v>136</v>
      </c>
      <c r="BI2030" t="s">
        <v>19320</v>
      </c>
      <c r="BJ2030" t="s">
        <v>19321</v>
      </c>
      <c r="BL2030" t="s">
        <v>19322</v>
      </c>
      <c r="BM2030" t="s">
        <v>19319</v>
      </c>
      <c r="BN2030" t="s">
        <v>19323</v>
      </c>
      <c r="BO2030" t="s">
        <v>734</v>
      </c>
      <c r="BP2030">
        <v>2</v>
      </c>
      <c r="BQ2030">
        <v>2</v>
      </c>
      <c r="BR2030">
        <v>2</v>
      </c>
      <c r="BS2030" s="1">
        <v>44216</v>
      </c>
      <c r="BT2030" s="1">
        <v>44515</v>
      </c>
      <c r="BU2030" s="1">
        <v>44216</v>
      </c>
      <c r="BV2030" s="1">
        <v>44515</v>
      </c>
      <c r="BW2030" t="s">
        <v>136</v>
      </c>
      <c r="BX2030">
        <v>40</v>
      </c>
      <c r="BY2030">
        <v>0</v>
      </c>
      <c r="BZ2030">
        <v>7</v>
      </c>
      <c r="CA2030">
        <v>7</v>
      </c>
      <c r="CB2030">
        <v>7</v>
      </c>
      <c r="CC2030">
        <v>7</v>
      </c>
      <c r="CD2030">
        <v>7</v>
      </c>
      <c r="CE2030">
        <v>5</v>
      </c>
      <c r="CF2030" t="str">
        <f>"8:00 AM"</f>
        <v>8:00 AM</v>
      </c>
      <c r="CG2030" t="str">
        <f>"4:00 PM"</f>
        <v>4:00 PM</v>
      </c>
      <c r="CH2030" s="5">
        <v>14.29</v>
      </c>
      <c r="CI2030" t="s">
        <v>146</v>
      </c>
      <c r="CJ2030">
        <v>1</v>
      </c>
      <c r="CK2030" t="s">
        <v>19324</v>
      </c>
      <c r="CL2030" t="s">
        <v>136</v>
      </c>
      <c r="CM2030" t="s">
        <v>147</v>
      </c>
      <c r="CN2030" t="s">
        <v>148</v>
      </c>
      <c r="CO2030" t="s">
        <v>19325</v>
      </c>
      <c r="CP2030" t="s">
        <v>149</v>
      </c>
      <c r="CQ2030">
        <v>3</v>
      </c>
      <c r="CR2030">
        <v>0</v>
      </c>
      <c r="CS2030" t="s">
        <v>136</v>
      </c>
      <c r="CT2030" t="s">
        <v>136</v>
      </c>
      <c r="CU2030" t="s">
        <v>136</v>
      </c>
      <c r="CV2030" t="s">
        <v>136</v>
      </c>
      <c r="CW2030" t="s">
        <v>134</v>
      </c>
      <c r="CX2030">
        <v>50</v>
      </c>
      <c r="CY2030" t="s">
        <v>134</v>
      </c>
      <c r="CZ2030" t="s">
        <v>136</v>
      </c>
      <c r="DA2030" t="s">
        <v>134</v>
      </c>
      <c r="DB2030" t="s">
        <v>134</v>
      </c>
      <c r="DC2030" t="s">
        <v>134</v>
      </c>
      <c r="DD2030" t="s">
        <v>136</v>
      </c>
      <c r="DF2030" t="s">
        <v>180</v>
      </c>
      <c r="DG2030" t="s">
        <v>19316</v>
      </c>
      <c r="DH2030" t="s">
        <v>19317</v>
      </c>
      <c r="DI2030" t="s">
        <v>893</v>
      </c>
      <c r="DJ2030" s="4">
        <v>14513</v>
      </c>
      <c r="DK2030" t="s">
        <v>1039</v>
      </c>
      <c r="DL2030" t="s">
        <v>136</v>
      </c>
      <c r="DM2030">
        <v>1</v>
      </c>
      <c r="DN2030" t="s">
        <v>19316</v>
      </c>
      <c r="DO2030" t="s">
        <v>19317</v>
      </c>
      <c r="DP2030" t="s">
        <v>893</v>
      </c>
      <c r="DQ2030" t="str">
        <f>"14513"</f>
        <v>14513</v>
      </c>
      <c r="DR2030" t="s">
        <v>1039</v>
      </c>
      <c r="DS2030" t="s">
        <v>19326</v>
      </c>
      <c r="DT2030">
        <v>4</v>
      </c>
      <c r="DU2030">
        <v>31</v>
      </c>
      <c r="DV2030" t="s">
        <v>136</v>
      </c>
      <c r="DW2030" t="s">
        <v>134</v>
      </c>
      <c r="DX2030" t="s">
        <v>136</v>
      </c>
      <c r="DY2030" t="s">
        <v>136</v>
      </c>
      <c r="DZ2030">
        <v>1</v>
      </c>
      <c r="EA2030" t="s">
        <v>136</v>
      </c>
      <c r="EC2030" s="5">
        <v>12.68</v>
      </c>
      <c r="ED2030" s="5">
        <v>55</v>
      </c>
      <c r="EE2030">
        <v>13153316294</v>
      </c>
      <c r="EF2030" t="s">
        <v>19319</v>
      </c>
      <c r="EG2030" t="s">
        <v>19327</v>
      </c>
      <c r="EH2030">
        <v>0</v>
      </c>
    </row>
    <row r="2031" spans="1:138" ht="15" customHeight="1" x14ac:dyDescent="0.35">
      <c r="A2031" t="s">
        <v>26365</v>
      </c>
      <c r="B2031" t="s">
        <v>157</v>
      </c>
      <c r="C2031" s="1">
        <v>44148.665091666669</v>
      </c>
      <c r="D2031" s="1">
        <v>44186</v>
      </c>
      <c r="E2031" t="s">
        <v>579</v>
      </c>
      <c r="F2031" t="s">
        <v>136</v>
      </c>
      <c r="G2031" t="s">
        <v>135</v>
      </c>
      <c r="H2031" t="s">
        <v>136</v>
      </c>
      <c r="I2031" t="s">
        <v>26366</v>
      </c>
      <c r="K2031" t="s">
        <v>26367</v>
      </c>
      <c r="M2031" t="s">
        <v>16477</v>
      </c>
      <c r="N2031" t="s">
        <v>395</v>
      </c>
      <c r="O2031" s="4">
        <v>93314</v>
      </c>
      <c r="P2031" t="s">
        <v>140</v>
      </c>
      <c r="R2031">
        <v>16615490523</v>
      </c>
      <c r="T2031">
        <v>1121</v>
      </c>
      <c r="U2031" t="s">
        <v>26368</v>
      </c>
      <c r="V2031" t="s">
        <v>26369</v>
      </c>
      <c r="X2031" t="s">
        <v>224</v>
      </c>
      <c r="Y2031" t="s">
        <v>26367</v>
      </c>
      <c r="AA2031" t="s">
        <v>16477</v>
      </c>
      <c r="AB2031" t="s">
        <v>395</v>
      </c>
      <c r="AC2031" s="4">
        <v>93314</v>
      </c>
      <c r="AD2031" t="s">
        <v>140</v>
      </c>
      <c r="AF2031">
        <v>16615490523</v>
      </c>
      <c r="AH2031" t="s">
        <v>1306</v>
      </c>
      <c r="AI2031" t="s">
        <v>168</v>
      </c>
      <c r="AJ2031" t="s">
        <v>1303</v>
      </c>
      <c r="AK2031" t="s">
        <v>1304</v>
      </c>
      <c r="AM2031" t="s">
        <v>1300</v>
      </c>
      <c r="AN2031" t="s">
        <v>1301</v>
      </c>
      <c r="AO2031" t="s">
        <v>1302</v>
      </c>
      <c r="AP2031" t="s">
        <v>925</v>
      </c>
      <c r="AQ2031" s="4">
        <v>83301</v>
      </c>
      <c r="AR2031" t="s">
        <v>140</v>
      </c>
      <c r="AT2031">
        <v>12085952226</v>
      </c>
      <c r="AV2031" t="s">
        <v>1306</v>
      </c>
      <c r="AW2031" t="s">
        <v>1299</v>
      </c>
      <c r="AZ2031" t="s">
        <v>334</v>
      </c>
      <c r="BA2031" t="s">
        <v>335</v>
      </c>
      <c r="BB2031" t="s">
        <v>136</v>
      </c>
      <c r="BC2031" t="s">
        <v>136</v>
      </c>
      <c r="BD2031" t="s">
        <v>148</v>
      </c>
      <c r="BE2031" t="s">
        <v>136</v>
      </c>
      <c r="BF2031" t="s">
        <v>136</v>
      </c>
      <c r="BG2031" t="s">
        <v>134</v>
      </c>
      <c r="BH2031" t="s">
        <v>136</v>
      </c>
      <c r="BN2031" t="s">
        <v>26370</v>
      </c>
      <c r="BO2031" t="s">
        <v>7514</v>
      </c>
      <c r="BP2031">
        <v>3</v>
      </c>
      <c r="BQ2031">
        <v>3</v>
      </c>
      <c r="BR2031">
        <v>3</v>
      </c>
      <c r="BS2031" s="1">
        <v>44197</v>
      </c>
      <c r="BT2031" s="1">
        <v>44316</v>
      </c>
      <c r="BU2031" s="1">
        <v>44197</v>
      </c>
      <c r="BV2031" s="1">
        <v>44316</v>
      </c>
      <c r="BW2031" t="s">
        <v>134</v>
      </c>
      <c r="CH2031" s="5">
        <v>2133.52</v>
      </c>
      <c r="CI2031" t="s">
        <v>597</v>
      </c>
      <c r="CJ2031">
        <v>0</v>
      </c>
      <c r="CK2031" t="s">
        <v>2285</v>
      </c>
      <c r="CL2031" t="s">
        <v>136</v>
      </c>
      <c r="CM2031" t="s">
        <v>354</v>
      </c>
      <c r="CN2031" t="s">
        <v>1310</v>
      </c>
      <c r="CO2031" t="s">
        <v>1350</v>
      </c>
      <c r="CP2031" t="s">
        <v>149</v>
      </c>
      <c r="CQ2031">
        <v>3</v>
      </c>
      <c r="CR2031">
        <v>0</v>
      </c>
      <c r="CS2031" t="s">
        <v>136</v>
      </c>
      <c r="CT2031" t="s">
        <v>136</v>
      </c>
      <c r="CU2031" t="s">
        <v>136</v>
      </c>
      <c r="CV2031" t="s">
        <v>134</v>
      </c>
      <c r="CW2031" t="s">
        <v>134</v>
      </c>
      <c r="CX2031">
        <v>50</v>
      </c>
      <c r="CY2031" t="s">
        <v>134</v>
      </c>
      <c r="CZ2031" t="s">
        <v>136</v>
      </c>
      <c r="DA2031" t="s">
        <v>136</v>
      </c>
      <c r="DB2031" t="s">
        <v>136</v>
      </c>
      <c r="DC2031" t="s">
        <v>136</v>
      </c>
      <c r="DD2031" t="s">
        <v>136</v>
      </c>
      <c r="DF2031" t="s">
        <v>180</v>
      </c>
      <c r="DG2031" t="s">
        <v>26367</v>
      </c>
      <c r="DH2031" t="s">
        <v>16477</v>
      </c>
      <c r="DI2031" t="s">
        <v>395</v>
      </c>
      <c r="DJ2031" s="4">
        <v>93314</v>
      </c>
      <c r="DK2031" t="s">
        <v>2108</v>
      </c>
      <c r="DL2031" t="s">
        <v>134</v>
      </c>
      <c r="DM2031">
        <v>2</v>
      </c>
      <c r="DN2031" t="s">
        <v>26367</v>
      </c>
      <c r="DO2031" t="s">
        <v>16477</v>
      </c>
      <c r="DP2031" t="s">
        <v>395</v>
      </c>
      <c r="DQ2031" t="str">
        <f>"93314"</f>
        <v>93314</v>
      </c>
      <c r="DR2031" t="s">
        <v>2108</v>
      </c>
      <c r="DS2031" t="s">
        <v>1315</v>
      </c>
      <c r="DT2031">
        <v>8</v>
      </c>
      <c r="DU2031">
        <v>10</v>
      </c>
      <c r="DV2031" t="s">
        <v>134</v>
      </c>
      <c r="DW2031" t="s">
        <v>134</v>
      </c>
      <c r="DX2031" t="s">
        <v>134</v>
      </c>
      <c r="DY2031" t="s">
        <v>136</v>
      </c>
      <c r="DZ2031">
        <v>1</v>
      </c>
      <c r="EA2031" t="s">
        <v>136</v>
      </c>
      <c r="EC2031" s="5">
        <v>12.68</v>
      </c>
      <c r="ED2031" s="5">
        <v>55</v>
      </c>
      <c r="EE2031">
        <v>12085952226</v>
      </c>
      <c r="EF2031" t="s">
        <v>1316</v>
      </c>
      <c r="EG2031" t="s">
        <v>148</v>
      </c>
      <c r="EH2031">
        <v>0</v>
      </c>
    </row>
    <row r="2032" spans="1:138" ht="15" customHeight="1" x14ac:dyDescent="0.35">
      <c r="A2032" t="s">
        <v>10762</v>
      </c>
      <c r="B2032" t="s">
        <v>157</v>
      </c>
      <c r="C2032" s="1">
        <v>44151.574742592595</v>
      </c>
      <c r="D2032" s="1">
        <v>44186</v>
      </c>
      <c r="E2032" t="s">
        <v>579</v>
      </c>
      <c r="F2032" t="s">
        <v>136</v>
      </c>
      <c r="G2032" t="s">
        <v>135</v>
      </c>
      <c r="H2032" t="s">
        <v>136</v>
      </c>
      <c r="I2032" t="s">
        <v>10763</v>
      </c>
      <c r="K2032" t="s">
        <v>10764</v>
      </c>
      <c r="M2032" t="s">
        <v>195</v>
      </c>
      <c r="N2032" t="s">
        <v>460</v>
      </c>
      <c r="O2032" s="4">
        <v>73717</v>
      </c>
      <c r="P2032" t="s">
        <v>140</v>
      </c>
      <c r="R2032">
        <v>15803273433</v>
      </c>
      <c r="T2032">
        <v>112410</v>
      </c>
      <c r="U2032" t="s">
        <v>1907</v>
      </c>
      <c r="V2032" t="s">
        <v>10765</v>
      </c>
      <c r="X2032" t="s">
        <v>1091</v>
      </c>
      <c r="Y2032" t="s">
        <v>10764</v>
      </c>
      <c r="AA2032" t="s">
        <v>195</v>
      </c>
      <c r="AB2032" t="s">
        <v>460</v>
      </c>
      <c r="AC2032" s="4">
        <v>73717</v>
      </c>
      <c r="AD2032" t="s">
        <v>140</v>
      </c>
      <c r="AF2032">
        <v>15803273433</v>
      </c>
      <c r="AH2032" t="s">
        <v>10766</v>
      </c>
      <c r="AI2032" t="s">
        <v>168</v>
      </c>
      <c r="AJ2032" t="s">
        <v>588</v>
      </c>
      <c r="AK2032" t="s">
        <v>589</v>
      </c>
      <c r="AM2032" t="s">
        <v>590</v>
      </c>
      <c r="AO2032" t="s">
        <v>591</v>
      </c>
      <c r="AP2032" t="s">
        <v>592</v>
      </c>
      <c r="AQ2032" s="4">
        <v>82601</v>
      </c>
      <c r="AR2032" t="s">
        <v>140</v>
      </c>
      <c r="AT2032">
        <v>13074722105</v>
      </c>
      <c r="AV2032" t="s">
        <v>593</v>
      </c>
      <c r="AW2032" t="s">
        <v>594</v>
      </c>
      <c r="AZ2032" t="s">
        <v>334</v>
      </c>
      <c r="BA2032" t="s">
        <v>335</v>
      </c>
      <c r="BB2032" t="s">
        <v>136</v>
      </c>
      <c r="BC2032" t="s">
        <v>136</v>
      </c>
      <c r="BD2032" t="s">
        <v>148</v>
      </c>
      <c r="BE2032" t="s">
        <v>136</v>
      </c>
      <c r="BF2032" t="s">
        <v>136</v>
      </c>
      <c r="BG2032" t="s">
        <v>134</v>
      </c>
      <c r="BH2032" t="s">
        <v>136</v>
      </c>
      <c r="BN2032" t="s">
        <v>10767</v>
      </c>
      <c r="BO2032" t="s">
        <v>10768</v>
      </c>
      <c r="BP2032">
        <v>1</v>
      </c>
      <c r="BQ2032">
        <v>1</v>
      </c>
      <c r="BR2032">
        <v>1</v>
      </c>
      <c r="BS2032" s="1">
        <v>44195</v>
      </c>
      <c r="BT2032" s="1">
        <v>44469</v>
      </c>
      <c r="BU2032" s="1">
        <v>44195</v>
      </c>
      <c r="BV2032" s="1">
        <v>44469</v>
      </c>
      <c r="BW2032" t="s">
        <v>134</v>
      </c>
      <c r="CH2032" s="5">
        <v>1682.33</v>
      </c>
      <c r="CI2032" t="s">
        <v>597</v>
      </c>
      <c r="CJ2032">
        <v>0</v>
      </c>
      <c r="CK2032" t="s">
        <v>598</v>
      </c>
      <c r="CL2032" t="s">
        <v>136</v>
      </c>
      <c r="CM2032" t="s">
        <v>354</v>
      </c>
      <c r="CN2032" t="s">
        <v>599</v>
      </c>
      <c r="CO2032" t="s">
        <v>600</v>
      </c>
      <c r="CP2032" t="s">
        <v>149</v>
      </c>
      <c r="CQ2032">
        <v>6</v>
      </c>
      <c r="CR2032">
        <v>0</v>
      </c>
      <c r="CS2032" t="s">
        <v>136</v>
      </c>
      <c r="CT2032" t="s">
        <v>134</v>
      </c>
      <c r="CU2032" t="s">
        <v>136</v>
      </c>
      <c r="CV2032" t="s">
        <v>136</v>
      </c>
      <c r="CW2032" t="s">
        <v>134</v>
      </c>
      <c r="CX2032">
        <v>50</v>
      </c>
      <c r="CY2032" t="s">
        <v>134</v>
      </c>
      <c r="CZ2032" t="s">
        <v>136</v>
      </c>
      <c r="DA2032" t="s">
        <v>134</v>
      </c>
      <c r="DB2032" t="s">
        <v>136</v>
      </c>
      <c r="DC2032" t="s">
        <v>136</v>
      </c>
      <c r="DD2032" t="s">
        <v>136</v>
      </c>
      <c r="DF2032" t="s">
        <v>10769</v>
      </c>
      <c r="DG2032" t="s">
        <v>10764</v>
      </c>
      <c r="DH2032" t="s">
        <v>195</v>
      </c>
      <c r="DI2032" t="s">
        <v>460</v>
      </c>
      <c r="DJ2032" s="4">
        <v>73717</v>
      </c>
      <c r="DK2032" t="s">
        <v>10770</v>
      </c>
      <c r="DL2032" t="s">
        <v>136</v>
      </c>
      <c r="DM2032">
        <v>1</v>
      </c>
      <c r="DN2032" t="s">
        <v>10764</v>
      </c>
      <c r="DO2032" t="s">
        <v>195</v>
      </c>
      <c r="DP2032" t="s">
        <v>460</v>
      </c>
      <c r="DQ2032" t="str">
        <f>"73717"</f>
        <v>73717</v>
      </c>
      <c r="DR2032" t="s">
        <v>10770</v>
      </c>
      <c r="DS2032" t="s">
        <v>605</v>
      </c>
      <c r="DT2032">
        <v>1</v>
      </c>
      <c r="DU2032">
        <v>2</v>
      </c>
      <c r="DV2032" t="s">
        <v>136</v>
      </c>
      <c r="DW2032" t="s">
        <v>136</v>
      </c>
      <c r="DX2032" t="s">
        <v>134</v>
      </c>
      <c r="DY2032" t="s">
        <v>136</v>
      </c>
      <c r="DZ2032">
        <v>1</v>
      </c>
      <c r="EA2032" t="s">
        <v>136</v>
      </c>
      <c r="EC2032" s="5">
        <v>12.68</v>
      </c>
      <c r="ED2032" s="5">
        <v>55</v>
      </c>
      <c r="EE2032">
        <v>13074722105</v>
      </c>
      <c r="EF2032" t="s">
        <v>593</v>
      </c>
      <c r="EG2032" t="s">
        <v>148</v>
      </c>
      <c r="EH2032">
        <v>0</v>
      </c>
    </row>
    <row r="2033" spans="1:138" ht="15" customHeight="1" x14ac:dyDescent="0.35">
      <c r="A2033" t="s">
        <v>18254</v>
      </c>
      <c r="B2033" t="s">
        <v>157</v>
      </c>
      <c r="C2033" s="1">
        <v>44160.591195138892</v>
      </c>
      <c r="D2033" s="1">
        <v>44186</v>
      </c>
      <c r="E2033" t="s">
        <v>133</v>
      </c>
      <c r="F2033" t="s">
        <v>136</v>
      </c>
      <c r="G2033" t="s">
        <v>135</v>
      </c>
      <c r="H2033" t="s">
        <v>136</v>
      </c>
      <c r="I2033" t="s">
        <v>18255</v>
      </c>
      <c r="J2033" t="s">
        <v>18256</v>
      </c>
      <c r="K2033" t="s">
        <v>18257</v>
      </c>
      <c r="M2033" t="s">
        <v>18258</v>
      </c>
      <c r="N2033" t="s">
        <v>537</v>
      </c>
      <c r="O2033" s="4">
        <v>27505</v>
      </c>
      <c r="P2033" t="s">
        <v>140</v>
      </c>
      <c r="R2033">
        <v>19108900002</v>
      </c>
      <c r="T2033">
        <v>11121</v>
      </c>
      <c r="U2033" t="s">
        <v>18259</v>
      </c>
      <c r="V2033" t="s">
        <v>4056</v>
      </c>
      <c r="W2033" t="s">
        <v>1517</v>
      </c>
      <c r="X2033" t="s">
        <v>429</v>
      </c>
      <c r="Y2033" t="s">
        <v>18257</v>
      </c>
      <c r="AA2033" t="s">
        <v>18258</v>
      </c>
      <c r="AB2033" t="s">
        <v>537</v>
      </c>
      <c r="AC2033" s="4">
        <v>27505</v>
      </c>
      <c r="AD2033" t="s">
        <v>140</v>
      </c>
      <c r="AF2033">
        <v>19108900002</v>
      </c>
      <c r="AH2033" t="s">
        <v>18260</v>
      </c>
      <c r="AI2033" t="s">
        <v>226</v>
      </c>
      <c r="AJ2033" t="s">
        <v>685</v>
      </c>
      <c r="AK2033" t="s">
        <v>686</v>
      </c>
      <c r="AL2033" t="s">
        <v>687</v>
      </c>
      <c r="AM2033" t="s">
        <v>688</v>
      </c>
      <c r="AN2033" t="s">
        <v>689</v>
      </c>
      <c r="AO2033" t="s">
        <v>690</v>
      </c>
      <c r="AP2033" t="s">
        <v>537</v>
      </c>
      <c r="AQ2033" s="4">
        <v>28328</v>
      </c>
      <c r="AR2033" t="s">
        <v>140</v>
      </c>
      <c r="AT2033">
        <v>19105924121</v>
      </c>
      <c r="AV2033" t="s">
        <v>691</v>
      </c>
      <c r="AW2033" t="s">
        <v>692</v>
      </c>
      <c r="AX2033" t="s">
        <v>537</v>
      </c>
      <c r="AY2033" t="s">
        <v>693</v>
      </c>
      <c r="AZ2033" t="s">
        <v>3909</v>
      </c>
      <c r="BA2033" t="s">
        <v>3910</v>
      </c>
      <c r="BB2033" t="s">
        <v>136</v>
      </c>
      <c r="BC2033" t="s">
        <v>136</v>
      </c>
      <c r="BD2033" t="s">
        <v>148</v>
      </c>
      <c r="BE2033" t="s">
        <v>136</v>
      </c>
      <c r="BF2033" t="s">
        <v>136</v>
      </c>
      <c r="BG2033" t="s">
        <v>134</v>
      </c>
      <c r="BH2033" t="s">
        <v>136</v>
      </c>
      <c r="BN2033" t="s">
        <v>18261</v>
      </c>
      <c r="BO2033" t="s">
        <v>18262</v>
      </c>
      <c r="BP2033">
        <v>10</v>
      </c>
      <c r="BQ2033">
        <v>10</v>
      </c>
      <c r="BR2033">
        <v>10</v>
      </c>
      <c r="BS2033" s="1">
        <v>44211</v>
      </c>
      <c r="BT2033" s="1">
        <v>44300</v>
      </c>
      <c r="BU2033" s="1">
        <v>44211</v>
      </c>
      <c r="BV2033" s="1">
        <v>44300</v>
      </c>
      <c r="BW2033" t="s">
        <v>136</v>
      </c>
      <c r="BX2033">
        <v>42</v>
      </c>
      <c r="BY2033">
        <v>0</v>
      </c>
      <c r="BZ2033">
        <v>7</v>
      </c>
      <c r="CA2033">
        <v>7</v>
      </c>
      <c r="CB2033">
        <v>7</v>
      </c>
      <c r="CC2033">
        <v>7</v>
      </c>
      <c r="CD2033">
        <v>7</v>
      </c>
      <c r="CE2033">
        <v>7</v>
      </c>
      <c r="CF2033" t="str">
        <f>"7:00 AM"</f>
        <v>7:00 AM</v>
      </c>
      <c r="CG2033" t="str">
        <f>"3:00 PM"</f>
        <v>3:00 PM</v>
      </c>
      <c r="CH2033" s="5">
        <v>12.67</v>
      </c>
      <c r="CI2033" t="s">
        <v>146</v>
      </c>
      <c r="CL2033" t="s">
        <v>134</v>
      </c>
      <c r="CM2033" t="s">
        <v>147</v>
      </c>
      <c r="CN2033" t="s">
        <v>148</v>
      </c>
      <c r="CO2033" t="s">
        <v>694</v>
      </c>
      <c r="CP2033" t="s">
        <v>149</v>
      </c>
      <c r="CQ2033">
        <v>1</v>
      </c>
      <c r="CR2033">
        <v>0</v>
      </c>
      <c r="CS2033" t="s">
        <v>136</v>
      </c>
      <c r="CT2033" t="s">
        <v>136</v>
      </c>
      <c r="CU2033" t="s">
        <v>136</v>
      </c>
      <c r="CV2033" t="s">
        <v>134</v>
      </c>
      <c r="CW2033" t="s">
        <v>134</v>
      </c>
      <c r="CX2033">
        <v>75</v>
      </c>
      <c r="CY2033" t="s">
        <v>134</v>
      </c>
      <c r="CZ2033" t="s">
        <v>134</v>
      </c>
      <c r="DA2033" t="s">
        <v>134</v>
      </c>
      <c r="DB2033" t="s">
        <v>134</v>
      </c>
      <c r="DC2033" t="s">
        <v>134</v>
      </c>
      <c r="DD2033" t="s">
        <v>134</v>
      </c>
      <c r="DE2033">
        <v>8</v>
      </c>
      <c r="DF2033" t="s">
        <v>18263</v>
      </c>
      <c r="DG2033" t="s">
        <v>18257</v>
      </c>
      <c r="DH2033" t="s">
        <v>18258</v>
      </c>
      <c r="DI2033" t="s">
        <v>537</v>
      </c>
      <c r="DJ2033" s="4">
        <v>27505</v>
      </c>
      <c r="DK2033" t="s">
        <v>18264</v>
      </c>
      <c r="DL2033" t="s">
        <v>136</v>
      </c>
      <c r="DM2033">
        <v>1</v>
      </c>
      <c r="DN2033" t="s">
        <v>18265</v>
      </c>
      <c r="DO2033" t="s">
        <v>18266</v>
      </c>
      <c r="DP2033" t="s">
        <v>537</v>
      </c>
      <c r="DQ2033" t="str">
        <f>"27505"</f>
        <v>27505</v>
      </c>
      <c r="DR2033" t="s">
        <v>18264</v>
      </c>
      <c r="DS2033" t="s">
        <v>18267</v>
      </c>
      <c r="DT2033">
        <v>1</v>
      </c>
      <c r="DU2033">
        <v>15</v>
      </c>
      <c r="DV2033" t="s">
        <v>134</v>
      </c>
      <c r="DW2033" t="s">
        <v>134</v>
      </c>
      <c r="DX2033" t="s">
        <v>134</v>
      </c>
      <c r="DY2033" t="s">
        <v>136</v>
      </c>
      <c r="DZ2033">
        <v>1</v>
      </c>
      <c r="EA2033" t="s">
        <v>136</v>
      </c>
      <c r="EC2033" s="5">
        <v>12.68</v>
      </c>
      <c r="ED2033" s="5">
        <v>55</v>
      </c>
      <c r="EE2033">
        <v>19108900002</v>
      </c>
      <c r="EF2033" t="s">
        <v>18260</v>
      </c>
      <c r="EG2033" t="s">
        <v>696</v>
      </c>
      <c r="EH2033">
        <v>1</v>
      </c>
    </row>
    <row r="2034" spans="1:138" ht="15" customHeight="1" x14ac:dyDescent="0.35">
      <c r="A2034" t="s">
        <v>27553</v>
      </c>
      <c r="B2034" t="s">
        <v>157</v>
      </c>
      <c r="C2034" s="1">
        <v>44166.378968750003</v>
      </c>
      <c r="D2034" s="1">
        <v>44186</v>
      </c>
      <c r="E2034" t="s">
        <v>133</v>
      </c>
      <c r="F2034" t="s">
        <v>136</v>
      </c>
      <c r="G2034" t="s">
        <v>135</v>
      </c>
      <c r="H2034" t="s">
        <v>136</v>
      </c>
      <c r="I2034" t="s">
        <v>3104</v>
      </c>
      <c r="K2034" t="s">
        <v>3105</v>
      </c>
      <c r="M2034" t="s">
        <v>345</v>
      </c>
      <c r="N2034" t="s">
        <v>246</v>
      </c>
      <c r="O2034" s="4">
        <v>70526</v>
      </c>
      <c r="P2034" t="s">
        <v>140</v>
      </c>
      <c r="R2034">
        <v>13375235985</v>
      </c>
      <c r="T2034">
        <v>112512</v>
      </c>
      <c r="U2034" t="s">
        <v>2425</v>
      </c>
      <c r="V2034" t="s">
        <v>3106</v>
      </c>
      <c r="X2034" t="s">
        <v>164</v>
      </c>
      <c r="Y2034" t="s">
        <v>3105</v>
      </c>
      <c r="AA2034" t="s">
        <v>345</v>
      </c>
      <c r="AB2034" t="s">
        <v>246</v>
      </c>
      <c r="AC2034" s="4">
        <v>70526</v>
      </c>
      <c r="AD2034" t="s">
        <v>140</v>
      </c>
      <c r="AF2034">
        <v>13375235985</v>
      </c>
      <c r="AH2034" t="s">
        <v>1571</v>
      </c>
      <c r="AI2034" t="s">
        <v>168</v>
      </c>
      <c r="AJ2034" t="s">
        <v>1565</v>
      </c>
      <c r="AK2034" t="s">
        <v>1566</v>
      </c>
      <c r="AL2034" t="s">
        <v>1567</v>
      </c>
      <c r="AM2034" t="s">
        <v>1568</v>
      </c>
      <c r="AN2034" t="s">
        <v>1569</v>
      </c>
      <c r="AO2034" t="s">
        <v>1570</v>
      </c>
      <c r="AP2034" t="s">
        <v>537</v>
      </c>
      <c r="AQ2034" s="4">
        <v>27536</v>
      </c>
      <c r="AR2034" t="s">
        <v>140</v>
      </c>
      <c r="AT2034">
        <v>14349173294</v>
      </c>
      <c r="AV2034" t="s">
        <v>2442</v>
      </c>
      <c r="AW2034" t="s">
        <v>1572</v>
      </c>
      <c r="AZ2034" t="s">
        <v>334</v>
      </c>
      <c r="BA2034" t="s">
        <v>335</v>
      </c>
      <c r="BB2034" t="s">
        <v>136</v>
      </c>
      <c r="BC2034" t="s">
        <v>136</v>
      </c>
      <c r="BD2034" t="s">
        <v>148</v>
      </c>
      <c r="BE2034" t="s">
        <v>136</v>
      </c>
      <c r="BF2034" t="s">
        <v>136</v>
      </c>
      <c r="BG2034" t="s">
        <v>134</v>
      </c>
      <c r="BH2034" t="s">
        <v>136</v>
      </c>
      <c r="BN2034" t="s">
        <v>27554</v>
      </c>
      <c r="BO2034" t="s">
        <v>1574</v>
      </c>
      <c r="BP2034">
        <v>1</v>
      </c>
      <c r="BQ2034">
        <v>1</v>
      </c>
      <c r="BR2034">
        <v>1</v>
      </c>
      <c r="BS2034" s="1">
        <v>44216</v>
      </c>
      <c r="BT2034" s="1">
        <v>44489</v>
      </c>
      <c r="BU2034" s="1">
        <v>44216</v>
      </c>
      <c r="BV2034" s="1">
        <v>44489</v>
      </c>
      <c r="BW2034" t="s">
        <v>136</v>
      </c>
      <c r="BX2034">
        <v>40</v>
      </c>
      <c r="BY2034">
        <v>0</v>
      </c>
      <c r="BZ2034">
        <v>7</v>
      </c>
      <c r="CA2034">
        <v>7</v>
      </c>
      <c r="CB2034">
        <v>7</v>
      </c>
      <c r="CC2034">
        <v>7</v>
      </c>
      <c r="CD2034">
        <v>7</v>
      </c>
      <c r="CE2034">
        <v>5</v>
      </c>
      <c r="CF2034" t="str">
        <f>"7:00 AM"</f>
        <v>7:00 AM</v>
      </c>
      <c r="CG2034" t="str">
        <f>"4:00 PM"</f>
        <v>4:00 PM</v>
      </c>
      <c r="CH2034" s="5">
        <v>11.83</v>
      </c>
      <c r="CI2034" t="s">
        <v>146</v>
      </c>
      <c r="CL2034" t="s">
        <v>134</v>
      </c>
      <c r="CM2034" t="s">
        <v>147</v>
      </c>
      <c r="CN2034" t="s">
        <v>148</v>
      </c>
      <c r="CO2034" t="s">
        <v>1575</v>
      </c>
      <c r="CP2034" t="s">
        <v>149</v>
      </c>
      <c r="CQ2034">
        <v>3</v>
      </c>
      <c r="CR2034">
        <v>0</v>
      </c>
      <c r="CS2034" t="s">
        <v>136</v>
      </c>
      <c r="CT2034" t="s">
        <v>136</v>
      </c>
      <c r="CU2034" t="s">
        <v>134</v>
      </c>
      <c r="CV2034" t="s">
        <v>134</v>
      </c>
      <c r="CW2034" t="s">
        <v>134</v>
      </c>
      <c r="CX2034">
        <v>70</v>
      </c>
      <c r="CY2034" t="s">
        <v>134</v>
      </c>
      <c r="CZ2034" t="s">
        <v>134</v>
      </c>
      <c r="DA2034" t="s">
        <v>134</v>
      </c>
      <c r="DB2034" t="s">
        <v>134</v>
      </c>
      <c r="DC2034" t="s">
        <v>134</v>
      </c>
      <c r="DD2034" t="s">
        <v>136</v>
      </c>
      <c r="DF2034" t="s">
        <v>1576</v>
      </c>
      <c r="DG2034" t="s">
        <v>3105</v>
      </c>
      <c r="DH2034" t="s">
        <v>345</v>
      </c>
      <c r="DI2034" t="s">
        <v>246</v>
      </c>
      <c r="DJ2034" s="4">
        <v>70526</v>
      </c>
      <c r="DK2034" t="s">
        <v>268</v>
      </c>
      <c r="DL2034" t="s">
        <v>136</v>
      </c>
      <c r="DM2034">
        <v>1</v>
      </c>
      <c r="DN2034" t="s">
        <v>3108</v>
      </c>
      <c r="DO2034" t="s">
        <v>345</v>
      </c>
      <c r="DP2034" t="s">
        <v>246</v>
      </c>
      <c r="DQ2034" t="str">
        <f>"70526"</f>
        <v>70526</v>
      </c>
      <c r="DR2034" t="s">
        <v>268</v>
      </c>
      <c r="DS2034" t="s">
        <v>3109</v>
      </c>
      <c r="DT2034">
        <v>1</v>
      </c>
      <c r="DU2034">
        <v>10</v>
      </c>
      <c r="DV2034" t="s">
        <v>134</v>
      </c>
      <c r="DW2034" t="s">
        <v>134</v>
      </c>
      <c r="DX2034" t="s">
        <v>134</v>
      </c>
      <c r="DY2034" t="s">
        <v>136</v>
      </c>
      <c r="DZ2034">
        <v>1</v>
      </c>
      <c r="EA2034" t="s">
        <v>136</v>
      </c>
      <c r="EC2034" s="5">
        <v>12.68</v>
      </c>
      <c r="ED2034" s="5">
        <v>55</v>
      </c>
      <c r="EE2034">
        <v>13375235985</v>
      </c>
      <c r="EF2034" t="s">
        <v>148</v>
      </c>
      <c r="EG2034" t="s">
        <v>271</v>
      </c>
      <c r="EH2034">
        <v>3</v>
      </c>
    </row>
    <row r="2035" spans="1:138" ht="15" customHeight="1" x14ac:dyDescent="0.35">
      <c r="A2035" t="s">
        <v>13237</v>
      </c>
      <c r="B2035" t="s">
        <v>157</v>
      </c>
      <c r="C2035" s="1">
        <v>44159.451224189812</v>
      </c>
      <c r="D2035" s="1">
        <v>44186</v>
      </c>
      <c r="E2035" t="s">
        <v>133</v>
      </c>
      <c r="F2035" t="s">
        <v>136</v>
      </c>
      <c r="G2035" t="s">
        <v>135</v>
      </c>
      <c r="H2035" t="s">
        <v>136</v>
      </c>
      <c r="I2035" t="s">
        <v>7616</v>
      </c>
      <c r="K2035" t="s">
        <v>7617</v>
      </c>
      <c r="M2035" t="s">
        <v>7618</v>
      </c>
      <c r="N2035" t="s">
        <v>139</v>
      </c>
      <c r="O2035" s="4">
        <v>34221</v>
      </c>
      <c r="P2035" t="s">
        <v>140</v>
      </c>
      <c r="R2035">
        <v>12396573694</v>
      </c>
      <c r="T2035">
        <v>111219</v>
      </c>
      <c r="U2035" t="s">
        <v>4799</v>
      </c>
      <c r="V2035" t="s">
        <v>7620</v>
      </c>
      <c r="X2035" t="s">
        <v>7621</v>
      </c>
      <c r="Y2035" t="s">
        <v>7617</v>
      </c>
      <c r="AA2035" t="s">
        <v>7618</v>
      </c>
      <c r="AB2035" t="s">
        <v>139</v>
      </c>
      <c r="AC2035" s="4">
        <v>34221</v>
      </c>
      <c r="AD2035" t="s">
        <v>140</v>
      </c>
      <c r="AF2035">
        <v>12396573694</v>
      </c>
      <c r="AH2035" t="s">
        <v>7635</v>
      </c>
      <c r="AI2035" t="s">
        <v>168</v>
      </c>
      <c r="AJ2035" t="s">
        <v>2560</v>
      </c>
      <c r="AK2035" t="s">
        <v>13238</v>
      </c>
      <c r="AL2035" t="s">
        <v>898</v>
      </c>
      <c r="AM2035" t="s">
        <v>2561</v>
      </c>
      <c r="AO2035" t="s">
        <v>1040</v>
      </c>
      <c r="AP2035" t="s">
        <v>837</v>
      </c>
      <c r="AQ2035" s="4">
        <v>29401</v>
      </c>
      <c r="AR2035" t="s">
        <v>140</v>
      </c>
      <c r="AT2035">
        <v>18432004263</v>
      </c>
      <c r="AV2035" t="s">
        <v>2559</v>
      </c>
      <c r="AW2035" t="s">
        <v>2562</v>
      </c>
      <c r="AZ2035" t="s">
        <v>175</v>
      </c>
      <c r="BA2035" t="s">
        <v>176</v>
      </c>
      <c r="BB2035" t="s">
        <v>136</v>
      </c>
      <c r="BC2035" t="s">
        <v>136</v>
      </c>
      <c r="BD2035" t="s">
        <v>148</v>
      </c>
      <c r="BE2035" t="s">
        <v>136</v>
      </c>
      <c r="BF2035" t="s">
        <v>136</v>
      </c>
      <c r="BG2035" t="s">
        <v>134</v>
      </c>
      <c r="BH2035" t="s">
        <v>136</v>
      </c>
      <c r="BN2035" t="s">
        <v>13239</v>
      </c>
      <c r="BO2035" t="s">
        <v>7627</v>
      </c>
      <c r="BP2035">
        <v>25</v>
      </c>
      <c r="BQ2035">
        <v>20</v>
      </c>
      <c r="BR2035">
        <v>20</v>
      </c>
      <c r="BS2035" s="1">
        <v>44213</v>
      </c>
      <c r="BT2035" s="1">
        <v>44472</v>
      </c>
      <c r="BU2035" s="1">
        <v>44213</v>
      </c>
      <c r="BV2035" s="1">
        <v>44472</v>
      </c>
      <c r="BW2035" t="s">
        <v>136</v>
      </c>
      <c r="BX2035">
        <v>40</v>
      </c>
      <c r="BY2035">
        <v>0</v>
      </c>
      <c r="BZ2035">
        <v>7</v>
      </c>
      <c r="CA2035">
        <v>7</v>
      </c>
      <c r="CB2035">
        <v>7</v>
      </c>
      <c r="CC2035">
        <v>7</v>
      </c>
      <c r="CD2035">
        <v>7</v>
      </c>
      <c r="CE2035">
        <v>5</v>
      </c>
      <c r="CF2035" t="str">
        <f>"7:00 AM"</f>
        <v>7:00 AM</v>
      </c>
      <c r="CG2035" t="str">
        <f>"3:00 PM"</f>
        <v>3:00 PM</v>
      </c>
      <c r="CH2035" s="5">
        <v>11.71</v>
      </c>
      <c r="CI2035" t="s">
        <v>146</v>
      </c>
      <c r="CJ2035">
        <v>0.9</v>
      </c>
      <c r="CK2035" t="s">
        <v>7628</v>
      </c>
      <c r="CL2035" t="s">
        <v>136</v>
      </c>
      <c r="CM2035" t="s">
        <v>147</v>
      </c>
      <c r="CN2035" t="s">
        <v>148</v>
      </c>
      <c r="CO2035" s="2" t="s">
        <v>7629</v>
      </c>
      <c r="CP2035" t="s">
        <v>149</v>
      </c>
      <c r="CQ2035">
        <v>3</v>
      </c>
      <c r="CR2035">
        <v>0</v>
      </c>
      <c r="CS2035" t="s">
        <v>136</v>
      </c>
      <c r="CT2035" t="s">
        <v>136</v>
      </c>
      <c r="CU2035" t="s">
        <v>134</v>
      </c>
      <c r="CV2035" t="s">
        <v>134</v>
      </c>
      <c r="CW2035" t="s">
        <v>134</v>
      </c>
      <c r="CX2035">
        <v>60</v>
      </c>
      <c r="CY2035" t="s">
        <v>134</v>
      </c>
      <c r="CZ2035" t="s">
        <v>134</v>
      </c>
      <c r="DA2035" t="s">
        <v>134</v>
      </c>
      <c r="DB2035" t="s">
        <v>134</v>
      </c>
      <c r="DC2035" t="s">
        <v>134</v>
      </c>
      <c r="DD2035" t="s">
        <v>136</v>
      </c>
      <c r="DF2035" t="s">
        <v>180</v>
      </c>
      <c r="DG2035" t="s">
        <v>7630</v>
      </c>
      <c r="DH2035" t="s">
        <v>7631</v>
      </c>
      <c r="DI2035" t="s">
        <v>139</v>
      </c>
      <c r="DJ2035" s="4">
        <v>34219</v>
      </c>
      <c r="DK2035" t="s">
        <v>574</v>
      </c>
      <c r="DL2035" t="s">
        <v>136</v>
      </c>
      <c r="DM2035">
        <v>1</v>
      </c>
      <c r="DN2035" s="2" t="s">
        <v>13240</v>
      </c>
      <c r="DO2035" t="s">
        <v>7633</v>
      </c>
      <c r="DP2035" t="s">
        <v>139</v>
      </c>
      <c r="DQ2035" t="str">
        <f>"34221"</f>
        <v>34221</v>
      </c>
      <c r="DR2035" t="s">
        <v>574</v>
      </c>
      <c r="DS2035" t="s">
        <v>7634</v>
      </c>
      <c r="DT2035">
        <v>22</v>
      </c>
      <c r="DU2035">
        <v>368</v>
      </c>
      <c r="DV2035" t="s">
        <v>134</v>
      </c>
      <c r="DW2035" t="s">
        <v>134</v>
      </c>
      <c r="DX2035" t="s">
        <v>134</v>
      </c>
      <c r="DY2035" t="s">
        <v>136</v>
      </c>
      <c r="DZ2035">
        <v>2</v>
      </c>
      <c r="EA2035" t="s">
        <v>136</v>
      </c>
      <c r="EC2035" s="5">
        <v>12.68</v>
      </c>
      <c r="ED2035" s="5">
        <v>55</v>
      </c>
      <c r="EE2035">
        <v>12396573694</v>
      </c>
      <c r="EF2035" t="s">
        <v>7635</v>
      </c>
      <c r="EG2035" t="s">
        <v>148</v>
      </c>
      <c r="EH2035">
        <v>0</v>
      </c>
    </row>
    <row r="2036" spans="1:138" ht="15" customHeight="1" x14ac:dyDescent="0.35">
      <c r="A2036" t="s">
        <v>20843</v>
      </c>
      <c r="B2036" t="s">
        <v>157</v>
      </c>
      <c r="C2036" s="1">
        <v>44158.654846296296</v>
      </c>
      <c r="D2036" s="1">
        <v>44186</v>
      </c>
      <c r="E2036" t="s">
        <v>133</v>
      </c>
      <c r="F2036" t="s">
        <v>134</v>
      </c>
      <c r="G2036" t="s">
        <v>135</v>
      </c>
      <c r="H2036" t="s">
        <v>136</v>
      </c>
      <c r="I2036" t="s">
        <v>20844</v>
      </c>
      <c r="K2036" t="s">
        <v>20845</v>
      </c>
      <c r="M2036" t="s">
        <v>2902</v>
      </c>
      <c r="N2036" t="s">
        <v>374</v>
      </c>
      <c r="O2036" s="4">
        <v>77534</v>
      </c>
      <c r="P2036" t="s">
        <v>140</v>
      </c>
      <c r="R2036">
        <v>19799228623</v>
      </c>
      <c r="T2036">
        <v>115115</v>
      </c>
      <c r="U2036" t="s">
        <v>10621</v>
      </c>
      <c r="V2036" t="s">
        <v>2626</v>
      </c>
      <c r="X2036" t="s">
        <v>429</v>
      </c>
      <c r="Y2036" t="s">
        <v>20846</v>
      </c>
      <c r="AA2036" t="s">
        <v>2902</v>
      </c>
      <c r="AB2036" t="s">
        <v>374</v>
      </c>
      <c r="AC2036" s="4">
        <v>77534</v>
      </c>
      <c r="AD2036" t="s">
        <v>140</v>
      </c>
      <c r="AF2036">
        <v>19799228623</v>
      </c>
      <c r="AH2036" t="s">
        <v>1759</v>
      </c>
      <c r="AI2036" t="s">
        <v>168</v>
      </c>
      <c r="AJ2036" t="s">
        <v>559</v>
      </c>
      <c r="AK2036" t="s">
        <v>433</v>
      </c>
      <c r="AL2036" t="s">
        <v>978</v>
      </c>
      <c r="AM2036" t="s">
        <v>561</v>
      </c>
      <c r="AN2036" t="s">
        <v>562</v>
      </c>
      <c r="AO2036" t="s">
        <v>563</v>
      </c>
      <c r="AP2036" t="s">
        <v>564</v>
      </c>
      <c r="AQ2036" s="4">
        <v>22949</v>
      </c>
      <c r="AR2036" t="s">
        <v>140</v>
      </c>
      <c r="AT2036">
        <v>14342634300</v>
      </c>
      <c r="AV2036" t="s">
        <v>1760</v>
      </c>
      <c r="AW2036" t="s">
        <v>566</v>
      </c>
      <c r="AZ2036" t="s">
        <v>288</v>
      </c>
      <c r="BA2036" t="s">
        <v>289</v>
      </c>
      <c r="BB2036" t="s">
        <v>134</v>
      </c>
      <c r="BC2036" t="s">
        <v>134</v>
      </c>
      <c r="BD2036" t="s">
        <v>134</v>
      </c>
      <c r="BE2036" t="s">
        <v>134</v>
      </c>
      <c r="BF2036" t="s">
        <v>136</v>
      </c>
      <c r="BG2036" t="s">
        <v>134</v>
      </c>
      <c r="BH2036" t="s">
        <v>136</v>
      </c>
      <c r="BI2036" t="s">
        <v>1761</v>
      </c>
      <c r="BJ2036" t="s">
        <v>1762</v>
      </c>
      <c r="BL2036" t="s">
        <v>566</v>
      </c>
      <c r="BM2036" t="s">
        <v>1759</v>
      </c>
      <c r="BN2036" t="s">
        <v>20847</v>
      </c>
      <c r="BO2036" t="s">
        <v>905</v>
      </c>
      <c r="BP2036">
        <v>8</v>
      </c>
      <c r="BQ2036">
        <v>4</v>
      </c>
      <c r="BR2036">
        <v>4</v>
      </c>
      <c r="BS2036" s="1">
        <v>44228</v>
      </c>
      <c r="BT2036" s="1">
        <v>44531</v>
      </c>
      <c r="BU2036" s="1">
        <v>44228</v>
      </c>
      <c r="BV2036" s="1">
        <v>44531</v>
      </c>
      <c r="BW2036" t="s">
        <v>136</v>
      </c>
      <c r="BX2036">
        <v>48</v>
      </c>
      <c r="BY2036">
        <v>0</v>
      </c>
      <c r="BZ2036">
        <v>8</v>
      </c>
      <c r="CA2036">
        <v>8</v>
      </c>
      <c r="CB2036">
        <v>8</v>
      </c>
      <c r="CC2036">
        <v>8</v>
      </c>
      <c r="CD2036">
        <v>8</v>
      </c>
      <c r="CE2036">
        <v>8</v>
      </c>
      <c r="CF2036" t="str">
        <f>"8:00 AM"</f>
        <v>8:00 AM</v>
      </c>
      <c r="CG2036" t="str">
        <f>"5:00 PM"</f>
        <v>5:00 PM</v>
      </c>
      <c r="CH2036" s="5">
        <v>12.68</v>
      </c>
      <c r="CI2036" t="s">
        <v>146</v>
      </c>
      <c r="CL2036" t="s">
        <v>136</v>
      </c>
      <c r="CM2036" t="s">
        <v>312</v>
      </c>
      <c r="CN2036" t="s">
        <v>148</v>
      </c>
      <c r="CO2036" t="s">
        <v>1714</v>
      </c>
      <c r="CP2036" t="s">
        <v>149</v>
      </c>
      <c r="CQ2036">
        <v>3</v>
      </c>
      <c r="CR2036">
        <v>0</v>
      </c>
      <c r="CS2036" t="s">
        <v>136</v>
      </c>
      <c r="CT2036" t="s">
        <v>134</v>
      </c>
      <c r="CU2036" t="s">
        <v>136</v>
      </c>
      <c r="CV2036" t="s">
        <v>134</v>
      </c>
      <c r="CW2036" t="s">
        <v>134</v>
      </c>
      <c r="CX2036">
        <v>75</v>
      </c>
      <c r="CY2036" t="s">
        <v>134</v>
      </c>
      <c r="CZ2036" t="s">
        <v>134</v>
      </c>
      <c r="DA2036" t="s">
        <v>134</v>
      </c>
      <c r="DB2036" t="s">
        <v>134</v>
      </c>
      <c r="DC2036" t="s">
        <v>134</v>
      </c>
      <c r="DD2036" t="s">
        <v>136</v>
      </c>
      <c r="DF2036" t="s">
        <v>20848</v>
      </c>
      <c r="DG2036" t="s">
        <v>20846</v>
      </c>
      <c r="DH2036" t="s">
        <v>2902</v>
      </c>
      <c r="DI2036" t="s">
        <v>374</v>
      </c>
      <c r="DJ2036" s="4">
        <v>77534</v>
      </c>
      <c r="DK2036" t="s">
        <v>2904</v>
      </c>
      <c r="DL2036" t="s">
        <v>134</v>
      </c>
      <c r="DM2036">
        <v>18</v>
      </c>
      <c r="DN2036" t="s">
        <v>20849</v>
      </c>
      <c r="DO2036" t="s">
        <v>2902</v>
      </c>
      <c r="DP2036" t="s">
        <v>374</v>
      </c>
      <c r="DQ2036" t="str">
        <f>"77534"</f>
        <v>77534</v>
      </c>
      <c r="DR2036" t="s">
        <v>2904</v>
      </c>
      <c r="DS2036" t="s">
        <v>861</v>
      </c>
      <c r="DT2036">
        <v>2</v>
      </c>
      <c r="DU2036">
        <v>4</v>
      </c>
      <c r="DV2036" t="s">
        <v>134</v>
      </c>
      <c r="DW2036" t="s">
        <v>134</v>
      </c>
      <c r="DX2036" t="s">
        <v>134</v>
      </c>
      <c r="DY2036" t="s">
        <v>136</v>
      </c>
      <c r="DZ2036">
        <v>1</v>
      </c>
      <c r="EA2036" t="s">
        <v>134</v>
      </c>
      <c r="EB2036" s="5">
        <v>12.68</v>
      </c>
      <c r="EC2036" s="5">
        <v>12.68</v>
      </c>
      <c r="ED2036" s="5">
        <v>55</v>
      </c>
      <c r="EE2036" t="s">
        <v>148</v>
      </c>
      <c r="EF2036" t="s">
        <v>577</v>
      </c>
      <c r="EG2036" t="s">
        <v>9442</v>
      </c>
      <c r="EH2036">
        <v>0</v>
      </c>
    </row>
    <row r="2037" spans="1:138" ht="15" customHeight="1" x14ac:dyDescent="0.35">
      <c r="A2037" t="s">
        <v>18662</v>
      </c>
      <c r="B2037" t="s">
        <v>157</v>
      </c>
      <c r="C2037" s="1">
        <v>44155.386418287038</v>
      </c>
      <c r="D2037" s="1">
        <v>44186</v>
      </c>
      <c r="E2037" t="s">
        <v>133</v>
      </c>
      <c r="F2037" t="s">
        <v>136</v>
      </c>
      <c r="G2037" t="s">
        <v>135</v>
      </c>
      <c r="H2037" t="s">
        <v>136</v>
      </c>
      <c r="I2037" t="s">
        <v>18663</v>
      </c>
      <c r="K2037" t="s">
        <v>18664</v>
      </c>
      <c r="L2037" t="s">
        <v>148</v>
      </c>
      <c r="M2037" t="s">
        <v>18665</v>
      </c>
      <c r="N2037" t="s">
        <v>7959</v>
      </c>
      <c r="O2037" s="4">
        <v>8514</v>
      </c>
      <c r="P2037" t="s">
        <v>140</v>
      </c>
      <c r="R2037">
        <v>16097589412</v>
      </c>
      <c r="T2037">
        <v>11292</v>
      </c>
      <c r="U2037" t="s">
        <v>18666</v>
      </c>
      <c r="V2037" t="s">
        <v>4490</v>
      </c>
      <c r="W2037" t="s">
        <v>509</v>
      </c>
      <c r="X2037" t="s">
        <v>747</v>
      </c>
      <c r="Y2037" t="s">
        <v>18664</v>
      </c>
      <c r="AA2037" t="s">
        <v>18665</v>
      </c>
      <c r="AB2037" t="s">
        <v>7959</v>
      </c>
      <c r="AC2037" s="4">
        <v>8514</v>
      </c>
      <c r="AD2037" t="s">
        <v>140</v>
      </c>
      <c r="AE2037" t="s">
        <v>841</v>
      </c>
      <c r="AF2037">
        <v>16097589412</v>
      </c>
      <c r="AH2037" t="s">
        <v>1759</v>
      </c>
      <c r="AI2037" t="s">
        <v>168</v>
      </c>
      <c r="AJ2037" t="s">
        <v>559</v>
      </c>
      <c r="AK2037" t="s">
        <v>433</v>
      </c>
      <c r="AL2037" t="s">
        <v>978</v>
      </c>
      <c r="AM2037" t="s">
        <v>561</v>
      </c>
      <c r="AN2037" t="s">
        <v>562</v>
      </c>
      <c r="AO2037" t="s">
        <v>563</v>
      </c>
      <c r="AP2037" t="s">
        <v>564</v>
      </c>
      <c r="AQ2037" s="4">
        <v>22949</v>
      </c>
      <c r="AR2037" t="s">
        <v>140</v>
      </c>
      <c r="AT2037">
        <v>14342634300</v>
      </c>
      <c r="AV2037" t="s">
        <v>1760</v>
      </c>
      <c r="AW2037" t="s">
        <v>566</v>
      </c>
      <c r="AZ2037" t="s">
        <v>334</v>
      </c>
      <c r="BA2037" t="s">
        <v>335</v>
      </c>
      <c r="BB2037" t="s">
        <v>136</v>
      </c>
      <c r="BC2037" t="s">
        <v>136</v>
      </c>
      <c r="BD2037" t="s">
        <v>148</v>
      </c>
      <c r="BE2037" t="s">
        <v>136</v>
      </c>
      <c r="BF2037" t="s">
        <v>136</v>
      </c>
      <c r="BG2037" t="s">
        <v>134</v>
      </c>
      <c r="BH2037" t="s">
        <v>136</v>
      </c>
      <c r="BI2037" t="s">
        <v>1761</v>
      </c>
      <c r="BJ2037" t="s">
        <v>1762</v>
      </c>
      <c r="BL2037" t="s">
        <v>566</v>
      </c>
      <c r="BM2037" t="s">
        <v>1759</v>
      </c>
      <c r="BN2037" t="s">
        <v>18667</v>
      </c>
      <c r="BO2037" t="s">
        <v>984</v>
      </c>
      <c r="BP2037">
        <v>2</v>
      </c>
      <c r="BQ2037">
        <v>2</v>
      </c>
      <c r="BR2037">
        <v>2</v>
      </c>
      <c r="BS2037" s="1">
        <v>44228</v>
      </c>
      <c r="BT2037" s="1">
        <v>44408</v>
      </c>
      <c r="BU2037" s="1">
        <v>44228</v>
      </c>
      <c r="BV2037" s="1">
        <v>44408</v>
      </c>
      <c r="BW2037" t="s">
        <v>136</v>
      </c>
      <c r="BX2037">
        <v>54</v>
      </c>
      <c r="BY2037">
        <v>0</v>
      </c>
      <c r="BZ2037">
        <v>9</v>
      </c>
      <c r="CA2037">
        <v>9</v>
      </c>
      <c r="CB2037">
        <v>9</v>
      </c>
      <c r="CC2037">
        <v>9</v>
      </c>
      <c r="CD2037">
        <v>9</v>
      </c>
      <c r="CE2037">
        <v>9</v>
      </c>
      <c r="CF2037" t="str">
        <f>"7:00 AM"</f>
        <v>7:00 AM</v>
      </c>
      <c r="CG2037" t="str">
        <f>"5:00 PM"</f>
        <v>5:00 PM</v>
      </c>
      <c r="CH2037" s="5">
        <v>13.34</v>
      </c>
      <c r="CI2037" t="s">
        <v>146</v>
      </c>
      <c r="CL2037" t="s">
        <v>136</v>
      </c>
      <c r="CM2037" t="s">
        <v>147</v>
      </c>
      <c r="CN2037" t="s">
        <v>148</v>
      </c>
      <c r="CO2037" t="s">
        <v>854</v>
      </c>
      <c r="CP2037" t="s">
        <v>149</v>
      </c>
      <c r="CQ2037">
        <v>3</v>
      </c>
      <c r="CR2037">
        <v>0</v>
      </c>
      <c r="CS2037" t="s">
        <v>136</v>
      </c>
      <c r="CT2037" t="s">
        <v>136</v>
      </c>
      <c r="CU2037" t="s">
        <v>136</v>
      </c>
      <c r="CV2037" t="s">
        <v>134</v>
      </c>
      <c r="CW2037" t="s">
        <v>134</v>
      </c>
      <c r="CX2037">
        <v>60</v>
      </c>
      <c r="CY2037" t="s">
        <v>134</v>
      </c>
      <c r="CZ2037" t="s">
        <v>134</v>
      </c>
      <c r="DA2037" t="s">
        <v>134</v>
      </c>
      <c r="DB2037" t="s">
        <v>134</v>
      </c>
      <c r="DC2037" t="s">
        <v>134</v>
      </c>
      <c r="DD2037" t="s">
        <v>136</v>
      </c>
      <c r="DF2037" t="s">
        <v>18668</v>
      </c>
      <c r="DG2037" t="s">
        <v>18669</v>
      </c>
      <c r="DH2037" t="s">
        <v>18670</v>
      </c>
      <c r="DI2037" t="s">
        <v>1663</v>
      </c>
      <c r="DJ2037" s="4">
        <v>17340</v>
      </c>
      <c r="DK2037" t="s">
        <v>2392</v>
      </c>
      <c r="DL2037" t="s">
        <v>136</v>
      </c>
      <c r="DM2037">
        <v>1</v>
      </c>
      <c r="DN2037" t="s">
        <v>18669</v>
      </c>
      <c r="DO2037" t="s">
        <v>18670</v>
      </c>
      <c r="DP2037" t="s">
        <v>1663</v>
      </c>
      <c r="DQ2037" t="str">
        <f>"17340"</f>
        <v>17340</v>
      </c>
      <c r="DR2037" t="s">
        <v>2392</v>
      </c>
      <c r="DS2037" t="s">
        <v>919</v>
      </c>
      <c r="DT2037">
        <v>1</v>
      </c>
      <c r="DU2037">
        <v>2</v>
      </c>
      <c r="DV2037" t="s">
        <v>134</v>
      </c>
      <c r="DW2037" t="s">
        <v>134</v>
      </c>
      <c r="DX2037" t="s">
        <v>134</v>
      </c>
      <c r="DY2037" t="s">
        <v>136</v>
      </c>
      <c r="DZ2037">
        <v>1</v>
      </c>
      <c r="EA2037" t="s">
        <v>134</v>
      </c>
      <c r="EB2037" s="5">
        <v>12.68</v>
      </c>
      <c r="EC2037" s="5">
        <v>12.68</v>
      </c>
      <c r="ED2037" s="5">
        <v>55</v>
      </c>
      <c r="EE2037" t="s">
        <v>148</v>
      </c>
      <c r="EF2037" t="s">
        <v>577</v>
      </c>
      <c r="EG2037" t="s">
        <v>2780</v>
      </c>
      <c r="EH2037">
        <v>0</v>
      </c>
    </row>
    <row r="2038" spans="1:138" ht="15" customHeight="1" x14ac:dyDescent="0.35">
      <c r="A2038" t="s">
        <v>21305</v>
      </c>
      <c r="B2038" t="s">
        <v>157</v>
      </c>
      <c r="C2038" s="1">
        <v>44158.723743634262</v>
      </c>
      <c r="D2038" s="1">
        <v>44186</v>
      </c>
      <c r="E2038" t="s">
        <v>133</v>
      </c>
      <c r="F2038" t="s">
        <v>136</v>
      </c>
      <c r="G2038" t="s">
        <v>135</v>
      </c>
      <c r="H2038" t="s">
        <v>136</v>
      </c>
      <c r="I2038" t="s">
        <v>21306</v>
      </c>
      <c r="K2038" t="s">
        <v>21307</v>
      </c>
      <c r="M2038" t="s">
        <v>13594</v>
      </c>
      <c r="N2038" t="s">
        <v>1128</v>
      </c>
      <c r="O2038" s="4">
        <v>58711</v>
      </c>
      <c r="P2038" t="s">
        <v>140</v>
      </c>
      <c r="R2038">
        <v>17012631912</v>
      </c>
      <c r="T2038">
        <v>1119</v>
      </c>
      <c r="U2038" t="s">
        <v>21308</v>
      </c>
      <c r="V2038" t="s">
        <v>1832</v>
      </c>
      <c r="X2038" t="s">
        <v>164</v>
      </c>
      <c r="Y2038" t="s">
        <v>21307</v>
      </c>
      <c r="AA2038" t="s">
        <v>13594</v>
      </c>
      <c r="AB2038" t="s">
        <v>1128</v>
      </c>
      <c r="AC2038" s="4">
        <v>58711</v>
      </c>
      <c r="AD2038" t="s">
        <v>140</v>
      </c>
      <c r="AF2038">
        <v>17012631912</v>
      </c>
      <c r="AH2038" t="s">
        <v>21309</v>
      </c>
      <c r="AI2038" t="s">
        <v>168</v>
      </c>
      <c r="AJ2038" t="s">
        <v>533</v>
      </c>
      <c r="AK2038" t="s">
        <v>534</v>
      </c>
      <c r="AM2038" t="s">
        <v>535</v>
      </c>
      <c r="AO2038" t="s">
        <v>536</v>
      </c>
      <c r="AP2038" t="s">
        <v>537</v>
      </c>
      <c r="AQ2038" s="4">
        <v>28786</v>
      </c>
      <c r="AR2038" t="s">
        <v>140</v>
      </c>
      <c r="AT2038">
        <v>18282460659</v>
      </c>
      <c r="AV2038" t="s">
        <v>538</v>
      </c>
      <c r="AW2038" t="s">
        <v>539</v>
      </c>
      <c r="AZ2038" t="s">
        <v>288</v>
      </c>
      <c r="BA2038" t="s">
        <v>289</v>
      </c>
      <c r="BB2038" t="s">
        <v>136</v>
      </c>
      <c r="BC2038" t="s">
        <v>136</v>
      </c>
      <c r="BD2038" t="s">
        <v>148</v>
      </c>
      <c r="BE2038" t="s">
        <v>136</v>
      </c>
      <c r="BF2038" t="s">
        <v>136</v>
      </c>
      <c r="BG2038" t="s">
        <v>134</v>
      </c>
      <c r="BH2038" t="s">
        <v>136</v>
      </c>
      <c r="BN2038" t="s">
        <v>21310</v>
      </c>
      <c r="BO2038" t="s">
        <v>965</v>
      </c>
      <c r="BP2038">
        <v>2</v>
      </c>
      <c r="BQ2038">
        <v>2</v>
      </c>
      <c r="BR2038">
        <v>2</v>
      </c>
      <c r="BS2038" s="1">
        <v>44228</v>
      </c>
      <c r="BT2038" s="1">
        <v>44531</v>
      </c>
      <c r="BU2038" s="1">
        <v>44228</v>
      </c>
      <c r="BV2038" s="1">
        <v>44531</v>
      </c>
      <c r="BW2038" t="s">
        <v>136</v>
      </c>
      <c r="BX2038">
        <v>48</v>
      </c>
      <c r="BY2038">
        <v>0</v>
      </c>
      <c r="BZ2038">
        <v>8</v>
      </c>
      <c r="CA2038">
        <v>8</v>
      </c>
      <c r="CB2038">
        <v>8</v>
      </c>
      <c r="CC2038">
        <v>8</v>
      </c>
      <c r="CD2038">
        <v>8</v>
      </c>
      <c r="CE2038">
        <v>8</v>
      </c>
      <c r="CF2038" t="str">
        <f>"8:00 AM"</f>
        <v>8:00 AM</v>
      </c>
      <c r="CG2038" t="str">
        <f>"5:00 PM"</f>
        <v>5:00 PM</v>
      </c>
      <c r="CH2038" s="5">
        <v>14.99</v>
      </c>
      <c r="CI2038" t="s">
        <v>146</v>
      </c>
      <c r="CL2038" t="s">
        <v>136</v>
      </c>
      <c r="CM2038" t="s">
        <v>354</v>
      </c>
      <c r="CN2038" t="s">
        <v>2411</v>
      </c>
      <c r="CO2038" t="s">
        <v>966</v>
      </c>
      <c r="CP2038" t="s">
        <v>149</v>
      </c>
      <c r="CQ2038">
        <v>3</v>
      </c>
      <c r="CR2038">
        <v>0</v>
      </c>
      <c r="CS2038" t="s">
        <v>136</v>
      </c>
      <c r="CT2038" t="s">
        <v>134</v>
      </c>
      <c r="CU2038" t="s">
        <v>134</v>
      </c>
      <c r="CV2038" t="s">
        <v>134</v>
      </c>
      <c r="CW2038" t="s">
        <v>134</v>
      </c>
      <c r="CX2038">
        <v>60</v>
      </c>
      <c r="CY2038" t="s">
        <v>136</v>
      </c>
      <c r="CZ2038" t="s">
        <v>136</v>
      </c>
      <c r="DA2038" t="s">
        <v>136</v>
      </c>
      <c r="DB2038" t="s">
        <v>136</v>
      </c>
      <c r="DC2038" t="s">
        <v>136</v>
      </c>
      <c r="DD2038" t="s">
        <v>136</v>
      </c>
      <c r="DF2038" t="s">
        <v>21311</v>
      </c>
      <c r="DG2038" t="s">
        <v>21312</v>
      </c>
      <c r="DH2038" t="s">
        <v>2905</v>
      </c>
      <c r="DI2038" t="s">
        <v>1128</v>
      </c>
      <c r="DJ2038" s="4">
        <v>58761</v>
      </c>
      <c r="DK2038" t="s">
        <v>13600</v>
      </c>
      <c r="DL2038" t="s">
        <v>134</v>
      </c>
      <c r="DM2038">
        <v>2</v>
      </c>
      <c r="DN2038" t="s">
        <v>21312</v>
      </c>
      <c r="DO2038" t="s">
        <v>2905</v>
      </c>
      <c r="DP2038" t="s">
        <v>1128</v>
      </c>
      <c r="DQ2038" t="str">
        <f>"58761"</f>
        <v>58761</v>
      </c>
      <c r="DR2038" t="s">
        <v>13600</v>
      </c>
      <c r="DS2038" t="s">
        <v>625</v>
      </c>
      <c r="DT2038">
        <v>1</v>
      </c>
      <c r="DU2038">
        <v>8</v>
      </c>
      <c r="DV2038" t="s">
        <v>134</v>
      </c>
      <c r="DW2038" t="s">
        <v>134</v>
      </c>
      <c r="DX2038" t="s">
        <v>134</v>
      </c>
      <c r="DY2038" t="s">
        <v>136</v>
      </c>
      <c r="DZ2038">
        <v>1</v>
      </c>
      <c r="EA2038" t="s">
        <v>136</v>
      </c>
      <c r="EC2038" s="5">
        <v>12.68</v>
      </c>
      <c r="ED2038" s="5">
        <v>55</v>
      </c>
      <c r="EE2038">
        <v>17012631912</v>
      </c>
      <c r="EF2038" t="s">
        <v>21309</v>
      </c>
      <c r="EG2038" t="s">
        <v>2909</v>
      </c>
      <c r="EH2038">
        <v>0</v>
      </c>
    </row>
    <row r="2039" spans="1:138" ht="15" customHeight="1" x14ac:dyDescent="0.35">
      <c r="A2039" t="s">
        <v>23523</v>
      </c>
      <c r="B2039" t="s">
        <v>157</v>
      </c>
      <c r="C2039" s="1">
        <v>44158.595932175929</v>
      </c>
      <c r="D2039" s="1">
        <v>44186</v>
      </c>
      <c r="E2039" t="s">
        <v>133</v>
      </c>
      <c r="F2039" t="s">
        <v>136</v>
      </c>
      <c r="G2039" t="s">
        <v>135</v>
      </c>
      <c r="H2039" t="s">
        <v>136</v>
      </c>
      <c r="I2039" t="s">
        <v>23524</v>
      </c>
      <c r="K2039" t="s">
        <v>23525</v>
      </c>
      <c r="M2039" t="s">
        <v>1582</v>
      </c>
      <c r="N2039" t="s">
        <v>995</v>
      </c>
      <c r="O2039" s="4">
        <v>72021</v>
      </c>
      <c r="P2039" t="s">
        <v>140</v>
      </c>
      <c r="R2039">
        <v>18705895071</v>
      </c>
      <c r="T2039">
        <v>1119</v>
      </c>
      <c r="U2039" t="s">
        <v>23526</v>
      </c>
      <c r="V2039" t="s">
        <v>8486</v>
      </c>
      <c r="X2039" t="s">
        <v>164</v>
      </c>
      <c r="Y2039" t="s">
        <v>23527</v>
      </c>
      <c r="AA2039" t="s">
        <v>1582</v>
      </c>
      <c r="AB2039" t="s">
        <v>995</v>
      </c>
      <c r="AC2039" s="4">
        <v>72021</v>
      </c>
      <c r="AD2039" t="s">
        <v>140</v>
      </c>
      <c r="AF2039">
        <v>18705895071</v>
      </c>
      <c r="AH2039" t="s">
        <v>23528</v>
      </c>
      <c r="AI2039" t="s">
        <v>168</v>
      </c>
      <c r="AJ2039" t="s">
        <v>533</v>
      </c>
      <c r="AK2039" t="s">
        <v>534</v>
      </c>
      <c r="AM2039" t="s">
        <v>535</v>
      </c>
      <c r="AO2039" t="s">
        <v>536</v>
      </c>
      <c r="AP2039" t="s">
        <v>537</v>
      </c>
      <c r="AQ2039" s="4">
        <v>28786</v>
      </c>
      <c r="AR2039" t="s">
        <v>140</v>
      </c>
      <c r="AT2039">
        <v>18282460659</v>
      </c>
      <c r="AV2039" t="s">
        <v>538</v>
      </c>
      <c r="AW2039" t="s">
        <v>539</v>
      </c>
      <c r="AZ2039" t="s">
        <v>288</v>
      </c>
      <c r="BA2039" t="s">
        <v>289</v>
      </c>
      <c r="BB2039" t="s">
        <v>136</v>
      </c>
      <c r="BC2039" t="s">
        <v>136</v>
      </c>
      <c r="BD2039" t="s">
        <v>148</v>
      </c>
      <c r="BE2039" t="s">
        <v>136</v>
      </c>
      <c r="BF2039" t="s">
        <v>136</v>
      </c>
      <c r="BG2039" t="s">
        <v>134</v>
      </c>
      <c r="BH2039" t="s">
        <v>136</v>
      </c>
      <c r="BN2039" t="s">
        <v>23529</v>
      </c>
      <c r="BO2039" t="s">
        <v>965</v>
      </c>
      <c r="BP2039">
        <v>4</v>
      </c>
      <c r="BQ2039">
        <v>4</v>
      </c>
      <c r="BR2039">
        <v>4</v>
      </c>
      <c r="BS2039" s="1">
        <v>44228</v>
      </c>
      <c r="BT2039" s="1">
        <v>44530</v>
      </c>
      <c r="BU2039" s="1">
        <v>44228</v>
      </c>
      <c r="BV2039" s="1">
        <v>44530</v>
      </c>
      <c r="BW2039" t="s">
        <v>136</v>
      </c>
      <c r="BX2039">
        <v>48</v>
      </c>
      <c r="BY2039">
        <v>0</v>
      </c>
      <c r="BZ2039">
        <v>8</v>
      </c>
      <c r="CA2039">
        <v>8</v>
      </c>
      <c r="CB2039">
        <v>8</v>
      </c>
      <c r="CC2039">
        <v>8</v>
      </c>
      <c r="CD2039">
        <v>8</v>
      </c>
      <c r="CE2039">
        <v>8</v>
      </c>
      <c r="CF2039" t="str">
        <f>"8:00 AM"</f>
        <v>8:00 AM</v>
      </c>
      <c r="CG2039" t="str">
        <f>"5:00 PM"</f>
        <v>5:00 PM</v>
      </c>
      <c r="CH2039" s="5">
        <v>11.83</v>
      </c>
      <c r="CI2039" t="s">
        <v>146</v>
      </c>
      <c r="CL2039" t="s">
        <v>136</v>
      </c>
      <c r="CM2039" t="s">
        <v>147</v>
      </c>
      <c r="CN2039" t="s">
        <v>148</v>
      </c>
      <c r="CO2039" t="s">
        <v>6528</v>
      </c>
      <c r="CP2039" t="s">
        <v>149</v>
      </c>
      <c r="CQ2039">
        <v>3</v>
      </c>
      <c r="CR2039">
        <v>0</v>
      </c>
      <c r="CS2039" t="s">
        <v>136</v>
      </c>
      <c r="CT2039" t="s">
        <v>134</v>
      </c>
      <c r="CU2039" t="s">
        <v>136</v>
      </c>
      <c r="CV2039" t="s">
        <v>136</v>
      </c>
      <c r="CW2039" t="s">
        <v>134</v>
      </c>
      <c r="CX2039">
        <v>60</v>
      </c>
      <c r="CY2039" t="s">
        <v>136</v>
      </c>
      <c r="CZ2039" t="s">
        <v>136</v>
      </c>
      <c r="DA2039" t="s">
        <v>136</v>
      </c>
      <c r="DB2039" t="s">
        <v>136</v>
      </c>
      <c r="DC2039" t="s">
        <v>136</v>
      </c>
      <c r="DD2039" t="s">
        <v>136</v>
      </c>
      <c r="DF2039" t="s">
        <v>2931</v>
      </c>
      <c r="DG2039" t="s">
        <v>23530</v>
      </c>
      <c r="DH2039" t="s">
        <v>994</v>
      </c>
      <c r="DI2039" t="s">
        <v>995</v>
      </c>
      <c r="DJ2039" s="4">
        <v>72069</v>
      </c>
      <c r="DK2039" t="s">
        <v>997</v>
      </c>
      <c r="DL2039" t="s">
        <v>136</v>
      </c>
      <c r="DM2039">
        <v>1</v>
      </c>
      <c r="DN2039" t="s">
        <v>23531</v>
      </c>
      <c r="DO2039" t="s">
        <v>1582</v>
      </c>
      <c r="DP2039" t="s">
        <v>995</v>
      </c>
      <c r="DQ2039" t="str">
        <f>"72021"</f>
        <v>72021</v>
      </c>
      <c r="DR2039" t="s">
        <v>997</v>
      </c>
      <c r="DS2039" t="s">
        <v>23532</v>
      </c>
      <c r="DT2039">
        <v>1</v>
      </c>
      <c r="DU2039">
        <v>6</v>
      </c>
      <c r="DV2039" t="s">
        <v>134</v>
      </c>
      <c r="DW2039" t="s">
        <v>134</v>
      </c>
      <c r="DX2039" t="s">
        <v>134</v>
      </c>
      <c r="DY2039" t="s">
        <v>136</v>
      </c>
      <c r="DZ2039">
        <v>1</v>
      </c>
      <c r="EA2039" t="s">
        <v>136</v>
      </c>
      <c r="EC2039" s="5">
        <v>12.68</v>
      </c>
      <c r="ED2039" s="5">
        <v>55</v>
      </c>
      <c r="EE2039">
        <v>18705895071</v>
      </c>
      <c r="EF2039" t="s">
        <v>23528</v>
      </c>
      <c r="EG2039" t="s">
        <v>148</v>
      </c>
      <c r="EH2039">
        <v>0</v>
      </c>
    </row>
    <row r="2040" spans="1:138" ht="15" customHeight="1" x14ac:dyDescent="0.35">
      <c r="A2040" t="s">
        <v>14080</v>
      </c>
      <c r="B2040" t="s">
        <v>157</v>
      </c>
      <c r="C2040" s="1">
        <v>44160.689504166665</v>
      </c>
      <c r="D2040" s="1">
        <v>44186</v>
      </c>
      <c r="E2040" t="s">
        <v>133</v>
      </c>
      <c r="F2040" t="s">
        <v>136</v>
      </c>
      <c r="G2040" t="s">
        <v>135</v>
      </c>
      <c r="H2040" t="s">
        <v>136</v>
      </c>
      <c r="I2040" t="s">
        <v>14081</v>
      </c>
      <c r="K2040" t="s">
        <v>14082</v>
      </c>
      <c r="L2040" t="s">
        <v>14083</v>
      </c>
      <c r="M2040" t="s">
        <v>14084</v>
      </c>
      <c r="N2040" t="s">
        <v>1631</v>
      </c>
      <c r="O2040" s="4">
        <v>88201</v>
      </c>
      <c r="P2040" t="s">
        <v>140</v>
      </c>
      <c r="R2040">
        <v>15756221490</v>
      </c>
      <c r="T2040">
        <v>1121</v>
      </c>
      <c r="U2040" t="s">
        <v>1280</v>
      </c>
      <c r="V2040" t="s">
        <v>4397</v>
      </c>
      <c r="X2040" t="s">
        <v>13397</v>
      </c>
      <c r="Y2040" t="s">
        <v>14082</v>
      </c>
      <c r="Z2040" t="s">
        <v>14083</v>
      </c>
      <c r="AA2040" t="s">
        <v>14084</v>
      </c>
      <c r="AB2040" t="s">
        <v>1631</v>
      </c>
      <c r="AC2040" s="4">
        <v>88201</v>
      </c>
      <c r="AD2040" t="s">
        <v>140</v>
      </c>
      <c r="AF2040">
        <v>15756221490</v>
      </c>
      <c r="AH2040" t="s">
        <v>14085</v>
      </c>
      <c r="AI2040" t="s">
        <v>168</v>
      </c>
      <c r="AJ2040" t="s">
        <v>930</v>
      </c>
      <c r="AK2040" t="s">
        <v>931</v>
      </c>
      <c r="AL2040" t="s">
        <v>932</v>
      </c>
      <c r="AM2040" t="s">
        <v>933</v>
      </c>
      <c r="AO2040" t="s">
        <v>934</v>
      </c>
      <c r="AP2040" t="s">
        <v>925</v>
      </c>
      <c r="AQ2040" s="4">
        <v>83336</v>
      </c>
      <c r="AR2040" t="s">
        <v>140</v>
      </c>
      <c r="AT2040">
        <v>12084369737</v>
      </c>
      <c r="AV2040" t="s">
        <v>935</v>
      </c>
      <c r="AW2040" t="s">
        <v>936</v>
      </c>
      <c r="AZ2040" t="s">
        <v>175</v>
      </c>
      <c r="BA2040" t="s">
        <v>176</v>
      </c>
      <c r="BB2040" t="s">
        <v>136</v>
      </c>
      <c r="BC2040" t="s">
        <v>136</v>
      </c>
      <c r="BD2040" t="s">
        <v>148</v>
      </c>
      <c r="BE2040" t="s">
        <v>136</v>
      </c>
      <c r="BF2040" t="s">
        <v>136</v>
      </c>
      <c r="BG2040" t="s">
        <v>134</v>
      </c>
      <c r="BH2040" t="s">
        <v>136</v>
      </c>
      <c r="BI2040" t="s">
        <v>1032</v>
      </c>
      <c r="BJ2040" t="s">
        <v>1033</v>
      </c>
      <c r="BK2040" t="s">
        <v>2167</v>
      </c>
      <c r="BL2040" t="s">
        <v>1034</v>
      </c>
      <c r="BM2040" t="s">
        <v>941</v>
      </c>
      <c r="BN2040" t="s">
        <v>14086</v>
      </c>
      <c r="BO2040" t="s">
        <v>14087</v>
      </c>
      <c r="BP2040">
        <v>8</v>
      </c>
      <c r="BQ2040">
        <v>4</v>
      </c>
      <c r="BR2040">
        <v>4</v>
      </c>
      <c r="BS2040" s="1">
        <v>44228</v>
      </c>
      <c r="BT2040" s="1">
        <v>44530</v>
      </c>
      <c r="BU2040" s="1">
        <v>44228</v>
      </c>
      <c r="BV2040" s="1">
        <v>44530</v>
      </c>
      <c r="BW2040" t="s">
        <v>136</v>
      </c>
      <c r="BX2040">
        <v>48</v>
      </c>
      <c r="BY2040">
        <v>0</v>
      </c>
      <c r="BZ2040">
        <v>8</v>
      </c>
      <c r="CA2040">
        <v>8</v>
      </c>
      <c r="CB2040">
        <v>8</v>
      </c>
      <c r="CC2040">
        <v>8</v>
      </c>
      <c r="CD2040">
        <v>8</v>
      </c>
      <c r="CE2040">
        <v>8</v>
      </c>
      <c r="CF2040" t="str">
        <f>"7:00 AM"</f>
        <v>7:00 AM</v>
      </c>
      <c r="CG2040" t="str">
        <f>"4:00 PM"</f>
        <v>4:00 PM</v>
      </c>
      <c r="CH2040" s="5">
        <v>12.91</v>
      </c>
      <c r="CI2040" t="s">
        <v>146</v>
      </c>
      <c r="CJ2040">
        <v>0</v>
      </c>
      <c r="CK2040" t="s">
        <v>944</v>
      </c>
      <c r="CL2040" t="s">
        <v>136</v>
      </c>
      <c r="CM2040" t="s">
        <v>354</v>
      </c>
      <c r="CN2040" t="s">
        <v>945</v>
      </c>
      <c r="CO2040" t="s">
        <v>946</v>
      </c>
      <c r="CP2040" t="s">
        <v>149</v>
      </c>
      <c r="CQ2040">
        <v>0</v>
      </c>
      <c r="CR2040">
        <v>0</v>
      </c>
      <c r="CS2040" t="s">
        <v>136</v>
      </c>
      <c r="CT2040" t="s">
        <v>136</v>
      </c>
      <c r="CU2040" t="s">
        <v>136</v>
      </c>
      <c r="CV2040" t="s">
        <v>136</v>
      </c>
      <c r="CW2040" t="s">
        <v>134</v>
      </c>
      <c r="CX2040">
        <v>80</v>
      </c>
      <c r="CY2040" t="s">
        <v>134</v>
      </c>
      <c r="CZ2040" t="s">
        <v>134</v>
      </c>
      <c r="DA2040" t="s">
        <v>136</v>
      </c>
      <c r="DB2040" t="s">
        <v>134</v>
      </c>
      <c r="DC2040" t="s">
        <v>136</v>
      </c>
      <c r="DD2040" t="s">
        <v>136</v>
      </c>
      <c r="DF2040" t="s">
        <v>14088</v>
      </c>
      <c r="DG2040" t="s">
        <v>14089</v>
      </c>
      <c r="DH2040" t="s">
        <v>14084</v>
      </c>
      <c r="DI2040" t="s">
        <v>1631</v>
      </c>
      <c r="DJ2040" s="4">
        <v>88201</v>
      </c>
      <c r="DK2040" t="s">
        <v>8600</v>
      </c>
      <c r="DL2040" t="s">
        <v>134</v>
      </c>
      <c r="DM2040">
        <v>3</v>
      </c>
      <c r="DN2040" t="s">
        <v>14090</v>
      </c>
      <c r="DO2040" t="s">
        <v>14084</v>
      </c>
      <c r="DP2040" t="s">
        <v>1631</v>
      </c>
      <c r="DQ2040" t="str">
        <f>"88201"</f>
        <v>88201</v>
      </c>
      <c r="DR2040" t="s">
        <v>8600</v>
      </c>
      <c r="DS2040" t="s">
        <v>5964</v>
      </c>
      <c r="DT2040">
        <v>1</v>
      </c>
      <c r="DU2040">
        <v>4</v>
      </c>
      <c r="DV2040" t="s">
        <v>136</v>
      </c>
      <c r="DW2040" t="s">
        <v>136</v>
      </c>
      <c r="DX2040" t="s">
        <v>134</v>
      </c>
      <c r="DY2040" t="s">
        <v>136</v>
      </c>
      <c r="DZ2040">
        <v>1</v>
      </c>
      <c r="EA2040" t="s">
        <v>134</v>
      </c>
      <c r="EB2040" s="5">
        <v>12.68</v>
      </c>
      <c r="EC2040" s="5">
        <v>12.68</v>
      </c>
      <c r="ED2040" s="5">
        <v>55</v>
      </c>
      <c r="EE2040" t="s">
        <v>148</v>
      </c>
      <c r="EF2040" t="s">
        <v>953</v>
      </c>
      <c r="EG2040" t="s">
        <v>14091</v>
      </c>
      <c r="EH2040">
        <v>0</v>
      </c>
    </row>
    <row r="2041" spans="1:138" ht="15" customHeight="1" x14ac:dyDescent="0.35">
      <c r="A2041" t="s">
        <v>26958</v>
      </c>
      <c r="B2041" t="s">
        <v>157</v>
      </c>
      <c r="C2041" s="1">
        <v>44158.741267013887</v>
      </c>
      <c r="D2041" s="1">
        <v>44186</v>
      </c>
      <c r="E2041" t="s">
        <v>133</v>
      </c>
      <c r="F2041" t="s">
        <v>136</v>
      </c>
      <c r="G2041" t="s">
        <v>135</v>
      </c>
      <c r="H2041" t="s">
        <v>136</v>
      </c>
      <c r="I2041" t="s">
        <v>26959</v>
      </c>
      <c r="K2041" t="s">
        <v>26960</v>
      </c>
      <c r="L2041" t="s">
        <v>26961</v>
      </c>
      <c r="M2041" t="s">
        <v>4034</v>
      </c>
      <c r="N2041" t="s">
        <v>995</v>
      </c>
      <c r="O2041" s="4">
        <v>72366</v>
      </c>
      <c r="P2041" t="s">
        <v>140</v>
      </c>
      <c r="R2041">
        <v>18709465769</v>
      </c>
      <c r="T2041">
        <v>111191</v>
      </c>
      <c r="U2041" t="s">
        <v>26962</v>
      </c>
      <c r="V2041" t="s">
        <v>26963</v>
      </c>
      <c r="X2041" t="s">
        <v>164</v>
      </c>
      <c r="Y2041" t="s">
        <v>26960</v>
      </c>
      <c r="Z2041" t="s">
        <v>26964</v>
      </c>
      <c r="AA2041" t="s">
        <v>4034</v>
      </c>
      <c r="AB2041" t="s">
        <v>995</v>
      </c>
      <c r="AC2041" s="4">
        <v>72366</v>
      </c>
      <c r="AD2041" t="s">
        <v>140</v>
      </c>
      <c r="AF2041">
        <v>18709465769</v>
      </c>
      <c r="AH2041" t="s">
        <v>148</v>
      </c>
      <c r="AI2041" t="s">
        <v>168</v>
      </c>
      <c r="AJ2041" t="s">
        <v>456</v>
      </c>
      <c r="AK2041" t="s">
        <v>457</v>
      </c>
      <c r="AM2041" t="s">
        <v>458</v>
      </c>
      <c r="AO2041" t="s">
        <v>459</v>
      </c>
      <c r="AP2041" t="s">
        <v>460</v>
      </c>
      <c r="AQ2041" s="4">
        <v>73737</v>
      </c>
      <c r="AR2041" t="s">
        <v>140</v>
      </c>
      <c r="AT2041">
        <v>15802274747</v>
      </c>
      <c r="AV2041" t="s">
        <v>461</v>
      </c>
      <c r="AW2041" t="s">
        <v>462</v>
      </c>
      <c r="AZ2041" t="s">
        <v>288</v>
      </c>
      <c r="BA2041" t="s">
        <v>289</v>
      </c>
      <c r="BB2041" t="s">
        <v>136</v>
      </c>
      <c r="BC2041" t="s">
        <v>136</v>
      </c>
      <c r="BD2041" t="s">
        <v>148</v>
      </c>
      <c r="BE2041" t="s">
        <v>136</v>
      </c>
      <c r="BF2041" t="s">
        <v>136</v>
      </c>
      <c r="BG2041" t="s">
        <v>134</v>
      </c>
      <c r="BH2041" t="s">
        <v>136</v>
      </c>
      <c r="BN2041" t="s">
        <v>26965</v>
      </c>
      <c r="BO2041" t="s">
        <v>1043</v>
      </c>
      <c r="BP2041">
        <v>12</v>
      </c>
      <c r="BQ2041">
        <v>12</v>
      </c>
      <c r="BR2041">
        <v>12</v>
      </c>
      <c r="BS2041" s="1">
        <v>44228</v>
      </c>
      <c r="BT2041" s="1">
        <v>44531</v>
      </c>
      <c r="BU2041" s="1">
        <v>44228</v>
      </c>
      <c r="BV2041" s="1">
        <v>44531</v>
      </c>
      <c r="BW2041" t="s">
        <v>136</v>
      </c>
      <c r="BX2041">
        <v>48</v>
      </c>
      <c r="BY2041">
        <v>0</v>
      </c>
      <c r="BZ2041">
        <v>8</v>
      </c>
      <c r="CA2041">
        <v>8</v>
      </c>
      <c r="CB2041">
        <v>8</v>
      </c>
      <c r="CC2041">
        <v>8</v>
      </c>
      <c r="CD2041">
        <v>8</v>
      </c>
      <c r="CE2041">
        <v>8</v>
      </c>
      <c r="CF2041" t="str">
        <f t="shared" ref="CF2041:CF2047" si="15">"8:00 AM"</f>
        <v>8:00 AM</v>
      </c>
      <c r="CG2041" t="str">
        <f>"5:00 PM"</f>
        <v>5:00 PM</v>
      </c>
      <c r="CH2041" s="5">
        <v>11.83</v>
      </c>
      <c r="CI2041" t="s">
        <v>146</v>
      </c>
      <c r="CL2041" t="s">
        <v>136</v>
      </c>
      <c r="CM2041" t="s">
        <v>312</v>
      </c>
      <c r="CN2041" t="s">
        <v>148</v>
      </c>
      <c r="CO2041" t="s">
        <v>465</v>
      </c>
      <c r="CP2041" t="s">
        <v>149</v>
      </c>
      <c r="CQ2041">
        <v>3</v>
      </c>
      <c r="CR2041">
        <v>0</v>
      </c>
      <c r="CS2041" t="s">
        <v>136</v>
      </c>
      <c r="CT2041" t="s">
        <v>134</v>
      </c>
      <c r="CU2041" t="s">
        <v>136</v>
      </c>
      <c r="CV2041" t="s">
        <v>134</v>
      </c>
      <c r="CW2041" t="s">
        <v>134</v>
      </c>
      <c r="CX2041">
        <v>75</v>
      </c>
      <c r="CY2041" t="s">
        <v>134</v>
      </c>
      <c r="CZ2041" t="s">
        <v>134</v>
      </c>
      <c r="DA2041" t="s">
        <v>134</v>
      </c>
      <c r="DB2041" t="s">
        <v>136</v>
      </c>
      <c r="DC2041" t="s">
        <v>134</v>
      </c>
      <c r="DD2041" t="s">
        <v>136</v>
      </c>
      <c r="DF2041" t="s">
        <v>466</v>
      </c>
      <c r="DG2041" t="s">
        <v>26966</v>
      </c>
      <c r="DH2041" t="s">
        <v>994</v>
      </c>
      <c r="DI2041" t="s">
        <v>995</v>
      </c>
      <c r="DJ2041" s="4">
        <v>72069</v>
      </c>
      <c r="DK2041" t="s">
        <v>997</v>
      </c>
      <c r="DL2041" t="s">
        <v>136</v>
      </c>
      <c r="DM2041">
        <v>1</v>
      </c>
      <c r="DN2041" t="s">
        <v>26967</v>
      </c>
      <c r="DO2041" t="s">
        <v>4034</v>
      </c>
      <c r="DP2041" t="s">
        <v>995</v>
      </c>
      <c r="DQ2041" t="str">
        <f>"72366"</f>
        <v>72366</v>
      </c>
      <c r="DR2041" t="s">
        <v>997</v>
      </c>
      <c r="DS2041" t="s">
        <v>296</v>
      </c>
      <c r="DT2041">
        <v>1</v>
      </c>
      <c r="DU2041">
        <v>6</v>
      </c>
      <c r="DV2041" t="s">
        <v>134</v>
      </c>
      <c r="DW2041" t="s">
        <v>134</v>
      </c>
      <c r="DX2041" t="s">
        <v>134</v>
      </c>
      <c r="DY2041" t="s">
        <v>134</v>
      </c>
      <c r="DZ2041">
        <v>2</v>
      </c>
      <c r="EA2041" t="s">
        <v>136</v>
      </c>
      <c r="EC2041" s="5">
        <v>12.68</v>
      </c>
      <c r="ED2041" s="5">
        <v>55</v>
      </c>
      <c r="EE2041">
        <v>18709465769</v>
      </c>
      <c r="EF2041" t="s">
        <v>26968</v>
      </c>
      <c r="EG2041" t="s">
        <v>148</v>
      </c>
      <c r="EH2041">
        <v>0</v>
      </c>
    </row>
    <row r="2042" spans="1:138" ht="15" customHeight="1" x14ac:dyDescent="0.35">
      <c r="A2042" t="s">
        <v>24929</v>
      </c>
      <c r="B2042" t="s">
        <v>157</v>
      </c>
      <c r="C2042" s="1">
        <v>44167.507607870371</v>
      </c>
      <c r="D2042" s="1">
        <v>44186</v>
      </c>
      <c r="E2042" t="s">
        <v>133</v>
      </c>
      <c r="F2042" t="s">
        <v>134</v>
      </c>
      <c r="G2042" t="s">
        <v>135</v>
      </c>
      <c r="H2042" t="s">
        <v>136</v>
      </c>
      <c r="I2042" t="s">
        <v>24930</v>
      </c>
      <c r="K2042" t="s">
        <v>24931</v>
      </c>
      <c r="M2042" t="s">
        <v>24932</v>
      </c>
      <c r="N2042" t="s">
        <v>161</v>
      </c>
      <c r="O2042" s="4">
        <v>31557</v>
      </c>
      <c r="P2042" t="s">
        <v>140</v>
      </c>
      <c r="R2042">
        <v>19122889814</v>
      </c>
      <c r="T2042">
        <v>111334</v>
      </c>
      <c r="U2042" t="s">
        <v>24933</v>
      </c>
      <c r="V2042" t="s">
        <v>14137</v>
      </c>
      <c r="X2042" t="s">
        <v>20286</v>
      </c>
      <c r="Y2042" t="s">
        <v>24931</v>
      </c>
      <c r="AA2042" t="s">
        <v>24932</v>
      </c>
      <c r="AB2042" t="s">
        <v>161</v>
      </c>
      <c r="AC2042" s="4">
        <v>31557</v>
      </c>
      <c r="AD2042" t="s">
        <v>140</v>
      </c>
      <c r="AF2042">
        <v>19122889814</v>
      </c>
      <c r="AH2042" t="s">
        <v>24934</v>
      </c>
      <c r="AI2042" t="s">
        <v>168</v>
      </c>
      <c r="AJ2042" t="s">
        <v>14136</v>
      </c>
      <c r="AK2042" t="s">
        <v>14137</v>
      </c>
      <c r="AM2042" t="s">
        <v>24935</v>
      </c>
      <c r="AO2042" t="s">
        <v>6344</v>
      </c>
      <c r="AP2042" t="s">
        <v>161</v>
      </c>
      <c r="AQ2042" s="4">
        <v>31533</v>
      </c>
      <c r="AR2042" t="s">
        <v>140</v>
      </c>
      <c r="AT2042">
        <v>19125922572</v>
      </c>
      <c r="AV2042" t="s">
        <v>14139</v>
      </c>
      <c r="AW2042" t="s">
        <v>14140</v>
      </c>
      <c r="AZ2042" t="s">
        <v>175</v>
      </c>
      <c r="BA2042" t="s">
        <v>176</v>
      </c>
      <c r="BB2042" t="s">
        <v>134</v>
      </c>
      <c r="BC2042" t="s">
        <v>134</v>
      </c>
      <c r="BD2042" t="s">
        <v>134</v>
      </c>
      <c r="BE2042" t="s">
        <v>134</v>
      </c>
      <c r="BF2042" t="s">
        <v>134</v>
      </c>
      <c r="BG2042" t="s">
        <v>134</v>
      </c>
      <c r="BH2042" t="s">
        <v>136</v>
      </c>
      <c r="BN2042" t="s">
        <v>24936</v>
      </c>
      <c r="BO2042" t="s">
        <v>8713</v>
      </c>
      <c r="BP2042">
        <v>500</v>
      </c>
      <c r="BQ2042">
        <v>500</v>
      </c>
      <c r="BR2042">
        <v>500</v>
      </c>
      <c r="BS2042" s="1">
        <v>44228</v>
      </c>
      <c r="BT2042" s="1">
        <v>44407</v>
      </c>
      <c r="BU2042" s="1">
        <v>44228</v>
      </c>
      <c r="BV2042" s="1">
        <v>44407</v>
      </c>
      <c r="BW2042" t="s">
        <v>136</v>
      </c>
      <c r="BX2042">
        <v>35</v>
      </c>
      <c r="BY2042">
        <v>0</v>
      </c>
      <c r="BZ2042">
        <v>6</v>
      </c>
      <c r="CA2042">
        <v>6</v>
      </c>
      <c r="CB2042">
        <v>6</v>
      </c>
      <c r="CC2042">
        <v>6</v>
      </c>
      <c r="CD2042">
        <v>6</v>
      </c>
      <c r="CE2042">
        <v>5</v>
      </c>
      <c r="CF2042" t="str">
        <f t="shared" si="15"/>
        <v>8:00 AM</v>
      </c>
      <c r="CG2042" t="str">
        <f>"4:00 PM"</f>
        <v>4:00 PM</v>
      </c>
      <c r="CH2042" s="5">
        <v>11.71</v>
      </c>
      <c r="CI2042" t="s">
        <v>146</v>
      </c>
      <c r="CJ2042">
        <v>0.5</v>
      </c>
      <c r="CK2042" t="s">
        <v>14141</v>
      </c>
      <c r="CL2042" t="s">
        <v>136</v>
      </c>
      <c r="CM2042" t="s">
        <v>147</v>
      </c>
      <c r="CN2042" t="s">
        <v>148</v>
      </c>
      <c r="CO2042" s="2" t="s">
        <v>24937</v>
      </c>
      <c r="CP2042" t="s">
        <v>149</v>
      </c>
      <c r="CQ2042">
        <v>2</v>
      </c>
      <c r="CR2042">
        <v>0</v>
      </c>
      <c r="CS2042" t="s">
        <v>136</v>
      </c>
      <c r="CT2042" t="s">
        <v>136</v>
      </c>
      <c r="CU2042" t="s">
        <v>136</v>
      </c>
      <c r="CV2042" t="s">
        <v>134</v>
      </c>
      <c r="CW2042" t="s">
        <v>134</v>
      </c>
      <c r="CX2042">
        <v>52</v>
      </c>
      <c r="CY2042" t="s">
        <v>134</v>
      </c>
      <c r="CZ2042" t="s">
        <v>134</v>
      </c>
      <c r="DA2042" t="s">
        <v>134</v>
      </c>
      <c r="DB2042" t="s">
        <v>134</v>
      </c>
      <c r="DC2042" t="s">
        <v>134</v>
      </c>
      <c r="DD2042" t="s">
        <v>136</v>
      </c>
      <c r="DF2042" t="s">
        <v>180</v>
      </c>
      <c r="DG2042" t="s">
        <v>24938</v>
      </c>
      <c r="DH2042" t="s">
        <v>24939</v>
      </c>
      <c r="DI2042" t="s">
        <v>161</v>
      </c>
      <c r="DJ2042" s="4">
        <v>31503</v>
      </c>
      <c r="DK2042" t="s">
        <v>19381</v>
      </c>
      <c r="DL2042" t="s">
        <v>134</v>
      </c>
      <c r="DM2042">
        <v>6</v>
      </c>
      <c r="DN2042" t="s">
        <v>24940</v>
      </c>
      <c r="DO2042" t="s">
        <v>24932</v>
      </c>
      <c r="DP2042" t="s">
        <v>161</v>
      </c>
      <c r="DQ2042" t="str">
        <f>"31557"</f>
        <v>31557</v>
      </c>
      <c r="DR2042" t="s">
        <v>12929</v>
      </c>
      <c r="DS2042" t="s">
        <v>24941</v>
      </c>
      <c r="DT2042">
        <v>1</v>
      </c>
      <c r="DU2042">
        <v>200</v>
      </c>
      <c r="DV2042" t="s">
        <v>134</v>
      </c>
      <c r="DW2042" t="s">
        <v>134</v>
      </c>
      <c r="DX2042" t="s">
        <v>134</v>
      </c>
      <c r="DY2042" t="s">
        <v>134</v>
      </c>
      <c r="DZ2042">
        <v>5</v>
      </c>
      <c r="EA2042" t="s">
        <v>136</v>
      </c>
      <c r="EC2042" s="5">
        <v>12.68</v>
      </c>
      <c r="ED2042" s="5">
        <v>55</v>
      </c>
      <c r="EE2042">
        <v>19122889814</v>
      </c>
      <c r="EF2042" t="s">
        <v>24934</v>
      </c>
      <c r="EG2042" t="s">
        <v>148</v>
      </c>
      <c r="EH2042">
        <v>0</v>
      </c>
    </row>
    <row r="2043" spans="1:138" ht="15" customHeight="1" x14ac:dyDescent="0.35">
      <c r="A2043" t="s">
        <v>12405</v>
      </c>
      <c r="B2043" t="s">
        <v>157</v>
      </c>
      <c r="C2043" s="1">
        <v>44158.730466666668</v>
      </c>
      <c r="D2043" s="1">
        <v>44186</v>
      </c>
      <c r="E2043" t="s">
        <v>133</v>
      </c>
      <c r="F2043" t="s">
        <v>136</v>
      </c>
      <c r="G2043" t="s">
        <v>135</v>
      </c>
      <c r="H2043" t="s">
        <v>136</v>
      </c>
      <c r="I2043" t="s">
        <v>12406</v>
      </c>
      <c r="K2043" t="s">
        <v>5364</v>
      </c>
      <c r="L2043" t="s">
        <v>12407</v>
      </c>
      <c r="M2043" t="s">
        <v>12408</v>
      </c>
      <c r="N2043" t="s">
        <v>995</v>
      </c>
      <c r="O2043" s="4">
        <v>72392</v>
      </c>
      <c r="P2043" t="s">
        <v>140</v>
      </c>
      <c r="R2043">
        <v>15019401805</v>
      </c>
      <c r="T2043">
        <v>111191</v>
      </c>
      <c r="U2043" t="s">
        <v>6376</v>
      </c>
      <c r="V2043" t="s">
        <v>9825</v>
      </c>
      <c r="X2043" t="s">
        <v>164</v>
      </c>
      <c r="Y2043" t="s">
        <v>5364</v>
      </c>
      <c r="AA2043" t="s">
        <v>1588</v>
      </c>
      <c r="AB2043" t="s">
        <v>995</v>
      </c>
      <c r="AC2043" s="4">
        <v>72392</v>
      </c>
      <c r="AD2043" t="s">
        <v>140</v>
      </c>
      <c r="AF2043">
        <v>15019401805</v>
      </c>
      <c r="AH2043" t="s">
        <v>148</v>
      </c>
      <c r="AI2043" t="s">
        <v>168</v>
      </c>
      <c r="AJ2043" t="s">
        <v>456</v>
      </c>
      <c r="AK2043" t="s">
        <v>457</v>
      </c>
      <c r="AM2043" t="s">
        <v>458</v>
      </c>
      <c r="AO2043" t="s">
        <v>459</v>
      </c>
      <c r="AP2043" t="s">
        <v>460</v>
      </c>
      <c r="AQ2043" s="4">
        <v>73737</v>
      </c>
      <c r="AR2043" t="s">
        <v>140</v>
      </c>
      <c r="AT2043">
        <v>15802274747</v>
      </c>
      <c r="AV2043" t="s">
        <v>461</v>
      </c>
      <c r="AW2043" t="s">
        <v>462</v>
      </c>
      <c r="AZ2043" t="s">
        <v>288</v>
      </c>
      <c r="BA2043" t="s">
        <v>289</v>
      </c>
      <c r="BB2043" t="s">
        <v>136</v>
      </c>
      <c r="BC2043" t="s">
        <v>136</v>
      </c>
      <c r="BD2043" t="s">
        <v>148</v>
      </c>
      <c r="BE2043" t="s">
        <v>136</v>
      </c>
      <c r="BF2043" t="s">
        <v>136</v>
      </c>
      <c r="BG2043" t="s">
        <v>134</v>
      </c>
      <c r="BH2043" t="s">
        <v>136</v>
      </c>
      <c r="BN2043" t="s">
        <v>12409</v>
      </c>
      <c r="BO2043" t="s">
        <v>1043</v>
      </c>
      <c r="BP2043">
        <v>5</v>
      </c>
      <c r="BQ2043">
        <v>5</v>
      </c>
      <c r="BR2043">
        <v>5</v>
      </c>
      <c r="BS2043" s="1">
        <v>44223</v>
      </c>
      <c r="BT2043" s="1">
        <v>44520</v>
      </c>
      <c r="BU2043" s="1">
        <v>44223</v>
      </c>
      <c r="BV2043" s="1">
        <v>44520</v>
      </c>
      <c r="BW2043" t="s">
        <v>136</v>
      </c>
      <c r="BX2043">
        <v>48</v>
      </c>
      <c r="BY2043">
        <v>0</v>
      </c>
      <c r="BZ2043">
        <v>8</v>
      </c>
      <c r="CA2043">
        <v>8</v>
      </c>
      <c r="CB2043">
        <v>8</v>
      </c>
      <c r="CC2043">
        <v>8</v>
      </c>
      <c r="CD2043">
        <v>8</v>
      </c>
      <c r="CE2043">
        <v>8</v>
      </c>
      <c r="CF2043" t="str">
        <f t="shared" si="15"/>
        <v>8:00 AM</v>
      </c>
      <c r="CG2043" t="str">
        <f>"5:00 PM"</f>
        <v>5:00 PM</v>
      </c>
      <c r="CH2043" s="5">
        <v>11.83</v>
      </c>
      <c r="CI2043" t="s">
        <v>146</v>
      </c>
      <c r="CL2043" t="s">
        <v>136</v>
      </c>
      <c r="CM2043" t="s">
        <v>312</v>
      </c>
      <c r="CN2043" t="s">
        <v>148</v>
      </c>
      <c r="CO2043" t="s">
        <v>465</v>
      </c>
      <c r="CP2043" t="s">
        <v>149</v>
      </c>
      <c r="CQ2043">
        <v>3</v>
      </c>
      <c r="CR2043">
        <v>0</v>
      </c>
      <c r="CS2043" t="s">
        <v>136</v>
      </c>
      <c r="CT2043" t="s">
        <v>134</v>
      </c>
      <c r="CU2043" t="s">
        <v>136</v>
      </c>
      <c r="CV2043" t="s">
        <v>134</v>
      </c>
      <c r="CW2043" t="s">
        <v>134</v>
      </c>
      <c r="CX2043">
        <v>75</v>
      </c>
      <c r="CY2043" t="s">
        <v>134</v>
      </c>
      <c r="CZ2043" t="s">
        <v>134</v>
      </c>
      <c r="DA2043" t="s">
        <v>134</v>
      </c>
      <c r="DB2043" t="s">
        <v>136</v>
      </c>
      <c r="DC2043" t="s">
        <v>134</v>
      </c>
      <c r="DD2043" t="s">
        <v>136</v>
      </c>
      <c r="DF2043" t="s">
        <v>466</v>
      </c>
      <c r="DG2043" t="s">
        <v>12410</v>
      </c>
      <c r="DH2043" t="s">
        <v>1588</v>
      </c>
      <c r="DI2043" t="s">
        <v>995</v>
      </c>
      <c r="DJ2043" s="4">
        <v>72392</v>
      </c>
      <c r="DK2043" t="s">
        <v>1589</v>
      </c>
      <c r="DL2043" t="s">
        <v>136</v>
      </c>
      <c r="DM2043">
        <v>1</v>
      </c>
      <c r="DN2043" t="s">
        <v>12411</v>
      </c>
      <c r="DO2043" t="s">
        <v>1588</v>
      </c>
      <c r="DP2043" t="s">
        <v>995</v>
      </c>
      <c r="DQ2043" t="str">
        <f>"72392"</f>
        <v>72392</v>
      </c>
      <c r="DR2043" t="s">
        <v>1589</v>
      </c>
      <c r="DS2043" t="s">
        <v>296</v>
      </c>
      <c r="DT2043">
        <v>1</v>
      </c>
      <c r="DU2043">
        <v>5</v>
      </c>
      <c r="DV2043" t="s">
        <v>134</v>
      </c>
      <c r="DW2043" t="s">
        <v>134</v>
      </c>
      <c r="DX2043" t="s">
        <v>134</v>
      </c>
      <c r="DY2043" t="s">
        <v>136</v>
      </c>
      <c r="DZ2043">
        <v>1</v>
      </c>
      <c r="EA2043" t="s">
        <v>136</v>
      </c>
      <c r="EC2043" s="5">
        <v>12.68</v>
      </c>
      <c r="ED2043" s="5">
        <v>55</v>
      </c>
      <c r="EE2043">
        <v>15019401805</v>
      </c>
      <c r="EF2043" t="s">
        <v>148</v>
      </c>
      <c r="EG2043" t="s">
        <v>1145</v>
      </c>
      <c r="EH2043">
        <v>0</v>
      </c>
    </row>
    <row r="2044" spans="1:138" ht="15" customHeight="1" x14ac:dyDescent="0.35">
      <c r="A2044" t="s">
        <v>19342</v>
      </c>
      <c r="B2044" t="s">
        <v>157</v>
      </c>
      <c r="C2044" s="1">
        <v>44160.503983101851</v>
      </c>
      <c r="D2044" s="1">
        <v>44186</v>
      </c>
      <c r="E2044" t="s">
        <v>133</v>
      </c>
      <c r="F2044" t="s">
        <v>136</v>
      </c>
      <c r="G2044" t="s">
        <v>135</v>
      </c>
      <c r="H2044" t="s">
        <v>136</v>
      </c>
      <c r="I2044" t="s">
        <v>3903</v>
      </c>
      <c r="K2044" t="s">
        <v>3904</v>
      </c>
      <c r="L2044" t="s">
        <v>3905</v>
      </c>
      <c r="M2044" t="s">
        <v>3906</v>
      </c>
      <c r="N2044" t="s">
        <v>925</v>
      </c>
      <c r="O2044" s="4">
        <v>83241</v>
      </c>
      <c r="P2044" t="s">
        <v>140</v>
      </c>
      <c r="R2044">
        <v>12084253337</v>
      </c>
      <c r="T2044">
        <v>1112</v>
      </c>
      <c r="U2044" t="s">
        <v>2509</v>
      </c>
      <c r="V2044" t="s">
        <v>3907</v>
      </c>
      <c r="W2044" t="s">
        <v>2897</v>
      </c>
      <c r="X2044" t="s">
        <v>723</v>
      </c>
      <c r="Y2044" t="s">
        <v>3904</v>
      </c>
      <c r="Z2044" t="s">
        <v>3905</v>
      </c>
      <c r="AA2044" t="s">
        <v>3906</v>
      </c>
      <c r="AB2044" t="s">
        <v>925</v>
      </c>
      <c r="AC2044" s="4">
        <v>83241</v>
      </c>
      <c r="AD2044" t="s">
        <v>140</v>
      </c>
      <c r="AF2044">
        <v>12084253337</v>
      </c>
      <c r="AH2044" t="s">
        <v>3908</v>
      </c>
      <c r="AI2044" t="s">
        <v>168</v>
      </c>
      <c r="AJ2044" t="s">
        <v>930</v>
      </c>
      <c r="AK2044" t="s">
        <v>931</v>
      </c>
      <c r="AL2044" t="s">
        <v>932</v>
      </c>
      <c r="AM2044" t="s">
        <v>933</v>
      </c>
      <c r="AO2044" t="s">
        <v>934</v>
      </c>
      <c r="AP2044" t="s">
        <v>925</v>
      </c>
      <c r="AQ2044" s="4">
        <v>83336</v>
      </c>
      <c r="AR2044" t="s">
        <v>140</v>
      </c>
      <c r="AT2044">
        <v>12084369737</v>
      </c>
      <c r="AV2044" t="s">
        <v>935</v>
      </c>
      <c r="AW2044" t="s">
        <v>936</v>
      </c>
      <c r="AZ2044" t="s">
        <v>175</v>
      </c>
      <c r="BA2044" t="s">
        <v>176</v>
      </c>
      <c r="BB2044" t="s">
        <v>136</v>
      </c>
      <c r="BC2044" t="s">
        <v>136</v>
      </c>
      <c r="BD2044" t="s">
        <v>148</v>
      </c>
      <c r="BE2044" t="s">
        <v>136</v>
      </c>
      <c r="BF2044" t="s">
        <v>136</v>
      </c>
      <c r="BG2044" t="s">
        <v>134</v>
      </c>
      <c r="BH2044" t="s">
        <v>136</v>
      </c>
      <c r="BI2044" t="s">
        <v>1152</v>
      </c>
      <c r="BJ2044" t="s">
        <v>1153</v>
      </c>
      <c r="BK2044" t="s">
        <v>504</v>
      </c>
      <c r="BL2044" t="s">
        <v>940</v>
      </c>
      <c r="BM2044" t="s">
        <v>941</v>
      </c>
      <c r="BN2044" t="s">
        <v>19343</v>
      </c>
      <c r="BO2044" t="s">
        <v>1035</v>
      </c>
      <c r="BP2044">
        <v>10</v>
      </c>
      <c r="BQ2044">
        <v>10</v>
      </c>
      <c r="BR2044">
        <v>10</v>
      </c>
      <c r="BS2044" s="1">
        <v>44228</v>
      </c>
      <c r="BT2044" s="1">
        <v>44515</v>
      </c>
      <c r="BU2044" s="1">
        <v>44228</v>
      </c>
      <c r="BV2044" s="1">
        <v>44515</v>
      </c>
      <c r="BW2044" t="s">
        <v>136</v>
      </c>
      <c r="BX2044">
        <v>48</v>
      </c>
      <c r="BY2044">
        <v>0</v>
      </c>
      <c r="BZ2044">
        <v>8</v>
      </c>
      <c r="CA2044">
        <v>8</v>
      </c>
      <c r="CB2044">
        <v>8</v>
      </c>
      <c r="CC2044">
        <v>8</v>
      </c>
      <c r="CD2044">
        <v>8</v>
      </c>
      <c r="CE2044">
        <v>8</v>
      </c>
      <c r="CF2044" t="str">
        <f t="shared" si="15"/>
        <v>8:00 AM</v>
      </c>
      <c r="CG2044" t="str">
        <f>"5:00 PM"</f>
        <v>5:00 PM</v>
      </c>
      <c r="CH2044" s="5">
        <v>13.62</v>
      </c>
      <c r="CI2044" t="s">
        <v>146</v>
      </c>
      <c r="CJ2044">
        <v>0</v>
      </c>
      <c r="CK2044" t="s">
        <v>944</v>
      </c>
      <c r="CL2044" t="s">
        <v>136</v>
      </c>
      <c r="CM2044" t="s">
        <v>354</v>
      </c>
      <c r="CN2044" t="s">
        <v>3467</v>
      </c>
      <c r="CO2044" t="s">
        <v>946</v>
      </c>
      <c r="CP2044" t="s">
        <v>149</v>
      </c>
      <c r="CQ2044">
        <v>0</v>
      </c>
      <c r="CR2044">
        <v>0</v>
      </c>
      <c r="CS2044" t="s">
        <v>134</v>
      </c>
      <c r="CT2044" t="s">
        <v>136</v>
      </c>
      <c r="CU2044" t="s">
        <v>136</v>
      </c>
      <c r="CV2044" t="s">
        <v>136</v>
      </c>
      <c r="CW2044" t="s">
        <v>134</v>
      </c>
      <c r="CX2044">
        <v>100</v>
      </c>
      <c r="CY2044" t="s">
        <v>134</v>
      </c>
      <c r="CZ2044" t="s">
        <v>136</v>
      </c>
      <c r="DA2044" t="s">
        <v>136</v>
      </c>
      <c r="DB2044" t="s">
        <v>136</v>
      </c>
      <c r="DC2044" t="s">
        <v>136</v>
      </c>
      <c r="DD2044" t="s">
        <v>136</v>
      </c>
      <c r="DF2044" t="s">
        <v>9159</v>
      </c>
      <c r="DG2044" t="s">
        <v>3914</v>
      </c>
      <c r="DH2044" t="s">
        <v>3906</v>
      </c>
      <c r="DI2044" t="s">
        <v>925</v>
      </c>
      <c r="DJ2044" s="4">
        <v>83241</v>
      </c>
      <c r="DK2044" t="s">
        <v>3915</v>
      </c>
      <c r="DL2044" t="s">
        <v>136</v>
      </c>
      <c r="DM2044">
        <v>1</v>
      </c>
      <c r="DN2044" t="s">
        <v>3916</v>
      </c>
      <c r="DO2044" t="s">
        <v>3906</v>
      </c>
      <c r="DP2044" t="s">
        <v>925</v>
      </c>
      <c r="DQ2044" t="str">
        <f>"83241"</f>
        <v>83241</v>
      </c>
      <c r="DR2044" t="s">
        <v>3915</v>
      </c>
      <c r="DS2044" t="s">
        <v>19344</v>
      </c>
      <c r="DT2044">
        <v>1</v>
      </c>
      <c r="DU2044">
        <v>3</v>
      </c>
      <c r="DV2044" t="s">
        <v>136</v>
      </c>
      <c r="DW2044" t="s">
        <v>136</v>
      </c>
      <c r="DX2044" t="s">
        <v>134</v>
      </c>
      <c r="DY2044" t="s">
        <v>134</v>
      </c>
      <c r="DZ2044">
        <v>6</v>
      </c>
      <c r="EA2044" t="s">
        <v>134</v>
      </c>
      <c r="EB2044" s="5">
        <v>12.68</v>
      </c>
      <c r="EC2044" s="5">
        <v>12.68</v>
      </c>
      <c r="ED2044" s="5">
        <v>55</v>
      </c>
      <c r="EE2044" t="s">
        <v>148</v>
      </c>
      <c r="EF2044" t="s">
        <v>953</v>
      </c>
      <c r="EG2044" t="s">
        <v>954</v>
      </c>
      <c r="EH2044">
        <v>0</v>
      </c>
    </row>
    <row r="2045" spans="1:138" ht="15" customHeight="1" x14ac:dyDescent="0.35">
      <c r="A2045" t="s">
        <v>18252</v>
      </c>
      <c r="B2045" t="s">
        <v>157</v>
      </c>
      <c r="C2045" s="1">
        <v>44167.284736226851</v>
      </c>
      <c r="D2045" s="1">
        <v>44186</v>
      </c>
      <c r="E2045" t="s">
        <v>133</v>
      </c>
      <c r="F2045" t="s">
        <v>136</v>
      </c>
      <c r="G2045" t="s">
        <v>135</v>
      </c>
      <c r="H2045" t="s">
        <v>136</v>
      </c>
      <c r="I2045" t="s">
        <v>17837</v>
      </c>
      <c r="K2045" t="s">
        <v>17838</v>
      </c>
      <c r="M2045" t="s">
        <v>771</v>
      </c>
      <c r="N2045" t="s">
        <v>246</v>
      </c>
      <c r="O2045" s="4">
        <v>70535</v>
      </c>
      <c r="P2045" t="s">
        <v>140</v>
      </c>
      <c r="R2045">
        <v>13375801746</v>
      </c>
      <c r="T2045">
        <v>112512</v>
      </c>
      <c r="U2045" t="s">
        <v>9797</v>
      </c>
      <c r="V2045" t="s">
        <v>17577</v>
      </c>
      <c r="X2045" t="s">
        <v>17839</v>
      </c>
      <c r="Y2045" t="s">
        <v>17840</v>
      </c>
      <c r="AA2045" t="s">
        <v>7297</v>
      </c>
      <c r="AB2045" t="s">
        <v>246</v>
      </c>
      <c r="AC2045" s="4">
        <v>70535</v>
      </c>
      <c r="AD2045" t="s">
        <v>140</v>
      </c>
      <c r="AF2045">
        <v>13375801746</v>
      </c>
      <c r="AH2045" t="s">
        <v>17841</v>
      </c>
      <c r="AI2045" t="s">
        <v>226</v>
      </c>
      <c r="AJ2045" t="s">
        <v>667</v>
      </c>
      <c r="AK2045" t="s">
        <v>668</v>
      </c>
      <c r="AL2045" t="s">
        <v>669</v>
      </c>
      <c r="AM2045" t="s">
        <v>670</v>
      </c>
      <c r="AO2045" t="s">
        <v>671</v>
      </c>
      <c r="AP2045" t="s">
        <v>246</v>
      </c>
      <c r="AQ2045" s="4">
        <v>70601</v>
      </c>
      <c r="AR2045" t="s">
        <v>140</v>
      </c>
      <c r="AT2045">
        <v>13372140354</v>
      </c>
      <c r="AV2045" t="s">
        <v>672</v>
      </c>
      <c r="AW2045" t="s">
        <v>1159</v>
      </c>
      <c r="AX2045" t="s">
        <v>246</v>
      </c>
      <c r="AY2045" t="s">
        <v>674</v>
      </c>
      <c r="AZ2045" t="s">
        <v>334</v>
      </c>
      <c r="BA2045" t="s">
        <v>335</v>
      </c>
      <c r="BB2045" t="s">
        <v>136</v>
      </c>
      <c r="BC2045" t="s">
        <v>136</v>
      </c>
      <c r="BD2045" t="s">
        <v>148</v>
      </c>
      <c r="BE2045" t="s">
        <v>136</v>
      </c>
      <c r="BF2045" t="s">
        <v>136</v>
      </c>
      <c r="BG2045" t="s">
        <v>134</v>
      </c>
      <c r="BH2045" t="s">
        <v>136</v>
      </c>
      <c r="BN2045" t="s">
        <v>18253</v>
      </c>
      <c r="BO2045" t="s">
        <v>905</v>
      </c>
      <c r="BP2045">
        <v>10</v>
      </c>
      <c r="BQ2045">
        <v>10</v>
      </c>
      <c r="BR2045">
        <v>10</v>
      </c>
      <c r="BS2045" s="1">
        <v>44213</v>
      </c>
      <c r="BT2045" s="1">
        <v>44362</v>
      </c>
      <c r="BU2045" s="1">
        <v>44213</v>
      </c>
      <c r="BV2045" s="1">
        <v>44362</v>
      </c>
      <c r="BW2045" t="s">
        <v>136</v>
      </c>
      <c r="BX2045">
        <v>40</v>
      </c>
      <c r="BY2045">
        <v>0</v>
      </c>
      <c r="BZ2045">
        <v>8</v>
      </c>
      <c r="CA2045">
        <v>8</v>
      </c>
      <c r="CB2045">
        <v>8</v>
      </c>
      <c r="CC2045">
        <v>8</v>
      </c>
      <c r="CD2045">
        <v>8</v>
      </c>
      <c r="CE2045">
        <v>0</v>
      </c>
      <c r="CF2045" t="str">
        <f t="shared" si="15"/>
        <v>8:00 AM</v>
      </c>
      <c r="CG2045" t="str">
        <f>"5:00 PM"</f>
        <v>5:00 PM</v>
      </c>
      <c r="CH2045" s="5">
        <v>11.83</v>
      </c>
      <c r="CI2045" t="s">
        <v>146</v>
      </c>
      <c r="CL2045" t="s">
        <v>134</v>
      </c>
      <c r="CM2045" t="s">
        <v>312</v>
      </c>
      <c r="CN2045" t="s">
        <v>148</v>
      </c>
      <c r="CO2045" t="s">
        <v>7734</v>
      </c>
      <c r="CP2045" t="s">
        <v>149</v>
      </c>
      <c r="CQ2045">
        <v>3</v>
      </c>
      <c r="CR2045">
        <v>0</v>
      </c>
      <c r="CS2045" t="s">
        <v>136</v>
      </c>
      <c r="CT2045" t="s">
        <v>136</v>
      </c>
      <c r="CU2045" t="s">
        <v>136</v>
      </c>
      <c r="CV2045" t="s">
        <v>134</v>
      </c>
      <c r="CW2045" t="s">
        <v>134</v>
      </c>
      <c r="CX2045">
        <v>50</v>
      </c>
      <c r="CY2045" t="s">
        <v>134</v>
      </c>
      <c r="CZ2045" t="s">
        <v>136</v>
      </c>
      <c r="DA2045" t="s">
        <v>136</v>
      </c>
      <c r="DB2045" t="s">
        <v>134</v>
      </c>
      <c r="DC2045" t="s">
        <v>136</v>
      </c>
      <c r="DD2045" t="s">
        <v>136</v>
      </c>
      <c r="DF2045" t="s">
        <v>180</v>
      </c>
      <c r="DG2045" s="2" t="s">
        <v>17843</v>
      </c>
      <c r="DH2045" t="s">
        <v>771</v>
      </c>
      <c r="DI2045" t="s">
        <v>246</v>
      </c>
      <c r="DJ2045" s="4">
        <v>70535</v>
      </c>
      <c r="DK2045" t="s">
        <v>3260</v>
      </c>
      <c r="DL2045" t="s">
        <v>134</v>
      </c>
      <c r="DM2045">
        <v>2</v>
      </c>
      <c r="DN2045" t="s">
        <v>17844</v>
      </c>
      <c r="DO2045" t="s">
        <v>7297</v>
      </c>
      <c r="DP2045" t="s">
        <v>246</v>
      </c>
      <c r="DQ2045" t="str">
        <f>"70535"</f>
        <v>70535</v>
      </c>
      <c r="DR2045" t="s">
        <v>3260</v>
      </c>
      <c r="DS2045" t="s">
        <v>2316</v>
      </c>
      <c r="DT2045">
        <v>1</v>
      </c>
      <c r="DU2045">
        <v>8</v>
      </c>
      <c r="DV2045" t="s">
        <v>134</v>
      </c>
      <c r="DW2045" t="s">
        <v>134</v>
      </c>
      <c r="DX2045" t="s">
        <v>134</v>
      </c>
      <c r="DY2045" t="s">
        <v>134</v>
      </c>
      <c r="DZ2045">
        <v>2</v>
      </c>
      <c r="EA2045" t="s">
        <v>136</v>
      </c>
      <c r="EC2045" s="5">
        <v>12.68</v>
      </c>
      <c r="ED2045" s="5">
        <v>55</v>
      </c>
      <c r="EE2045">
        <v>13375801746</v>
      </c>
      <c r="EF2045" t="s">
        <v>17841</v>
      </c>
      <c r="EG2045" t="s">
        <v>148</v>
      </c>
      <c r="EH2045">
        <v>1</v>
      </c>
    </row>
    <row r="2046" spans="1:138" ht="15" customHeight="1" x14ac:dyDescent="0.35">
      <c r="A2046" t="s">
        <v>3369</v>
      </c>
      <c r="B2046" t="s">
        <v>157</v>
      </c>
      <c r="C2046" s="1">
        <v>44162.431766087961</v>
      </c>
      <c r="D2046" s="1">
        <v>44186</v>
      </c>
      <c r="E2046" t="s">
        <v>133</v>
      </c>
      <c r="F2046" t="s">
        <v>136</v>
      </c>
      <c r="G2046" t="s">
        <v>135</v>
      </c>
      <c r="H2046" t="s">
        <v>136</v>
      </c>
      <c r="I2046" t="s">
        <v>3370</v>
      </c>
      <c r="K2046" t="s">
        <v>3029</v>
      </c>
      <c r="M2046" t="s">
        <v>2853</v>
      </c>
      <c r="N2046" t="s">
        <v>720</v>
      </c>
      <c r="O2046" s="4">
        <v>39169</v>
      </c>
      <c r="P2046" t="s">
        <v>140</v>
      </c>
      <c r="R2046">
        <v>16624750479</v>
      </c>
      <c r="T2046">
        <v>1111</v>
      </c>
      <c r="U2046" t="s">
        <v>3027</v>
      </c>
      <c r="V2046" t="s">
        <v>3371</v>
      </c>
      <c r="X2046" t="s">
        <v>723</v>
      </c>
      <c r="Y2046" t="s">
        <v>3029</v>
      </c>
      <c r="AA2046" t="s">
        <v>2853</v>
      </c>
      <c r="AB2046" t="s">
        <v>720</v>
      </c>
      <c r="AC2046" s="4">
        <v>39169</v>
      </c>
      <c r="AD2046" t="s">
        <v>140</v>
      </c>
      <c r="AF2046">
        <v>16624750479</v>
      </c>
      <c r="AH2046" t="s">
        <v>3030</v>
      </c>
      <c r="AI2046" t="s">
        <v>168</v>
      </c>
      <c r="AJ2046" t="s">
        <v>725</v>
      </c>
      <c r="AK2046" t="s">
        <v>2767</v>
      </c>
      <c r="AL2046" t="s">
        <v>2768</v>
      </c>
      <c r="AM2046" t="s">
        <v>1246</v>
      </c>
      <c r="AN2046" t="s">
        <v>729</v>
      </c>
      <c r="AO2046" t="s">
        <v>730</v>
      </c>
      <c r="AP2046" t="s">
        <v>720</v>
      </c>
      <c r="AQ2046" s="4">
        <v>38930</v>
      </c>
      <c r="AR2046" t="s">
        <v>140</v>
      </c>
      <c r="AT2046">
        <v>16623854219</v>
      </c>
      <c r="AV2046" t="s">
        <v>2769</v>
      </c>
      <c r="AW2046" t="s">
        <v>732</v>
      </c>
      <c r="AZ2046" t="s">
        <v>175</v>
      </c>
      <c r="BA2046" t="s">
        <v>176</v>
      </c>
      <c r="BB2046" t="s">
        <v>136</v>
      </c>
      <c r="BC2046" t="s">
        <v>136</v>
      </c>
      <c r="BD2046" t="s">
        <v>148</v>
      </c>
      <c r="BE2046" t="s">
        <v>136</v>
      </c>
      <c r="BF2046" t="s">
        <v>136</v>
      </c>
      <c r="BG2046" t="s">
        <v>134</v>
      </c>
      <c r="BH2046" t="s">
        <v>136</v>
      </c>
      <c r="BN2046" t="s">
        <v>3372</v>
      </c>
      <c r="BO2046" t="s">
        <v>734</v>
      </c>
      <c r="BP2046">
        <v>5</v>
      </c>
      <c r="BQ2046">
        <v>5</v>
      </c>
      <c r="BR2046">
        <v>5</v>
      </c>
      <c r="BS2046" s="1">
        <v>44228</v>
      </c>
      <c r="BT2046" s="1">
        <v>44530</v>
      </c>
      <c r="BU2046" s="1">
        <v>44228</v>
      </c>
      <c r="BV2046" s="1">
        <v>44530</v>
      </c>
      <c r="BW2046" t="s">
        <v>136</v>
      </c>
      <c r="BX2046">
        <v>60</v>
      </c>
      <c r="BY2046">
        <v>0</v>
      </c>
      <c r="BZ2046">
        <v>10</v>
      </c>
      <c r="CA2046">
        <v>10</v>
      </c>
      <c r="CB2046">
        <v>10</v>
      </c>
      <c r="CC2046">
        <v>10</v>
      </c>
      <c r="CD2046">
        <v>10</v>
      </c>
      <c r="CE2046">
        <v>10</v>
      </c>
      <c r="CF2046" t="str">
        <f t="shared" si="15"/>
        <v>8:00 AM</v>
      </c>
      <c r="CG2046" t="str">
        <f>"6:00 PM"</f>
        <v>6:00 PM</v>
      </c>
      <c r="CH2046" s="5">
        <v>11.83</v>
      </c>
      <c r="CI2046" t="s">
        <v>146</v>
      </c>
      <c r="CL2046" t="s">
        <v>134</v>
      </c>
      <c r="CM2046" t="s">
        <v>147</v>
      </c>
      <c r="CN2046" t="s">
        <v>148</v>
      </c>
      <c r="CO2046" t="s">
        <v>735</v>
      </c>
      <c r="CP2046" t="s">
        <v>149</v>
      </c>
      <c r="CQ2046">
        <v>3</v>
      </c>
      <c r="CR2046">
        <v>0</v>
      </c>
      <c r="CS2046" t="s">
        <v>136</v>
      </c>
      <c r="CT2046" t="s">
        <v>134</v>
      </c>
      <c r="CU2046" t="s">
        <v>136</v>
      </c>
      <c r="CV2046" t="s">
        <v>136</v>
      </c>
      <c r="CW2046" t="s">
        <v>136</v>
      </c>
      <c r="CY2046" t="s">
        <v>136</v>
      </c>
      <c r="CZ2046" t="s">
        <v>136</v>
      </c>
      <c r="DA2046" t="s">
        <v>136</v>
      </c>
      <c r="DB2046" t="s">
        <v>136</v>
      </c>
      <c r="DC2046" t="s">
        <v>136</v>
      </c>
      <c r="DD2046" t="s">
        <v>136</v>
      </c>
      <c r="DF2046" t="s">
        <v>3373</v>
      </c>
      <c r="DG2046" t="s">
        <v>3374</v>
      </c>
      <c r="DH2046" t="s">
        <v>2853</v>
      </c>
      <c r="DI2046" t="s">
        <v>720</v>
      </c>
      <c r="DJ2046" s="4">
        <v>39169</v>
      </c>
      <c r="DK2046" t="s">
        <v>2854</v>
      </c>
      <c r="DL2046" t="s">
        <v>136</v>
      </c>
      <c r="DM2046">
        <v>1</v>
      </c>
      <c r="DN2046" t="s">
        <v>3029</v>
      </c>
      <c r="DO2046" t="s">
        <v>2853</v>
      </c>
      <c r="DP2046" t="s">
        <v>720</v>
      </c>
      <c r="DQ2046" t="str">
        <f>"39169"</f>
        <v>39169</v>
      </c>
      <c r="DR2046" t="s">
        <v>2854</v>
      </c>
      <c r="DS2046" t="s">
        <v>739</v>
      </c>
      <c r="DT2046">
        <v>1</v>
      </c>
      <c r="DU2046">
        <v>8</v>
      </c>
      <c r="DV2046" t="s">
        <v>134</v>
      </c>
      <c r="DW2046" t="s">
        <v>134</v>
      </c>
      <c r="DX2046" t="s">
        <v>134</v>
      </c>
      <c r="DY2046" t="s">
        <v>136</v>
      </c>
      <c r="DZ2046">
        <v>2</v>
      </c>
      <c r="EA2046" t="s">
        <v>136</v>
      </c>
      <c r="EC2046" s="5">
        <v>12.68</v>
      </c>
      <c r="ED2046" s="5">
        <v>55</v>
      </c>
      <c r="EE2046">
        <v>16624750479</v>
      </c>
      <c r="EF2046" t="s">
        <v>3030</v>
      </c>
      <c r="EG2046" t="s">
        <v>148</v>
      </c>
      <c r="EH2046">
        <v>1</v>
      </c>
    </row>
    <row r="2047" spans="1:138" ht="15" customHeight="1" x14ac:dyDescent="0.35">
      <c r="A2047" t="s">
        <v>24519</v>
      </c>
      <c r="B2047" t="s">
        <v>157</v>
      </c>
      <c r="C2047" s="1">
        <v>44165.630049537038</v>
      </c>
      <c r="D2047" s="1">
        <v>44186</v>
      </c>
      <c r="E2047" t="s">
        <v>133</v>
      </c>
      <c r="F2047" t="s">
        <v>136</v>
      </c>
      <c r="G2047" t="s">
        <v>135</v>
      </c>
      <c r="H2047" t="s">
        <v>136</v>
      </c>
      <c r="I2047" t="s">
        <v>24520</v>
      </c>
      <c r="K2047" t="s">
        <v>24521</v>
      </c>
      <c r="M2047" t="s">
        <v>1582</v>
      </c>
      <c r="N2047" t="s">
        <v>995</v>
      </c>
      <c r="O2047" s="4">
        <v>72021</v>
      </c>
      <c r="P2047" t="s">
        <v>140</v>
      </c>
      <c r="R2047">
        <v>18705890775</v>
      </c>
      <c r="T2047">
        <v>1119</v>
      </c>
      <c r="U2047" t="s">
        <v>7887</v>
      </c>
      <c r="V2047" t="s">
        <v>24522</v>
      </c>
      <c r="X2047" t="s">
        <v>164</v>
      </c>
      <c r="Y2047" t="s">
        <v>24521</v>
      </c>
      <c r="AA2047" t="s">
        <v>1582</v>
      </c>
      <c r="AB2047" t="s">
        <v>995</v>
      </c>
      <c r="AC2047" s="4">
        <v>72021</v>
      </c>
      <c r="AD2047" t="s">
        <v>140</v>
      </c>
      <c r="AF2047">
        <v>18705890775</v>
      </c>
      <c r="AH2047" t="s">
        <v>24523</v>
      </c>
      <c r="AI2047" t="s">
        <v>168</v>
      </c>
      <c r="AJ2047" t="s">
        <v>533</v>
      </c>
      <c r="AK2047" t="s">
        <v>534</v>
      </c>
      <c r="AM2047" t="s">
        <v>535</v>
      </c>
      <c r="AO2047" t="s">
        <v>536</v>
      </c>
      <c r="AP2047" t="s">
        <v>537</v>
      </c>
      <c r="AQ2047" s="4">
        <v>28786</v>
      </c>
      <c r="AR2047" t="s">
        <v>140</v>
      </c>
      <c r="AT2047">
        <v>18282460659</v>
      </c>
      <c r="AV2047" t="s">
        <v>538</v>
      </c>
      <c r="AW2047" t="s">
        <v>539</v>
      </c>
      <c r="AZ2047" t="s">
        <v>288</v>
      </c>
      <c r="BA2047" t="s">
        <v>289</v>
      </c>
      <c r="BB2047" t="s">
        <v>136</v>
      </c>
      <c r="BC2047" t="s">
        <v>136</v>
      </c>
      <c r="BD2047" t="s">
        <v>148</v>
      </c>
      <c r="BE2047" t="s">
        <v>136</v>
      </c>
      <c r="BF2047" t="s">
        <v>136</v>
      </c>
      <c r="BG2047" t="s">
        <v>134</v>
      </c>
      <c r="BH2047" t="s">
        <v>136</v>
      </c>
      <c r="BN2047" t="s">
        <v>24524</v>
      </c>
      <c r="BO2047" t="s">
        <v>965</v>
      </c>
      <c r="BP2047">
        <v>3</v>
      </c>
      <c r="BQ2047">
        <v>3</v>
      </c>
      <c r="BR2047">
        <v>3</v>
      </c>
      <c r="BS2047" s="1">
        <v>44228</v>
      </c>
      <c r="BT2047" s="1">
        <v>44530</v>
      </c>
      <c r="BU2047" s="1">
        <v>44228</v>
      </c>
      <c r="BV2047" s="1">
        <v>44530</v>
      </c>
      <c r="BW2047" t="s">
        <v>136</v>
      </c>
      <c r="BX2047">
        <v>48</v>
      </c>
      <c r="BY2047">
        <v>0</v>
      </c>
      <c r="BZ2047">
        <v>8</v>
      </c>
      <c r="CA2047">
        <v>8</v>
      </c>
      <c r="CB2047">
        <v>8</v>
      </c>
      <c r="CC2047">
        <v>8</v>
      </c>
      <c r="CD2047">
        <v>8</v>
      </c>
      <c r="CE2047">
        <v>8</v>
      </c>
      <c r="CF2047" t="str">
        <f t="shared" si="15"/>
        <v>8:00 AM</v>
      </c>
      <c r="CG2047" t="str">
        <f>"5:00 PM"</f>
        <v>5:00 PM</v>
      </c>
      <c r="CH2047" s="5">
        <v>11.83</v>
      </c>
      <c r="CI2047" t="s">
        <v>146</v>
      </c>
      <c r="CL2047" t="s">
        <v>136</v>
      </c>
      <c r="CM2047" t="s">
        <v>147</v>
      </c>
      <c r="CN2047" t="s">
        <v>148</v>
      </c>
      <c r="CO2047" t="s">
        <v>996</v>
      </c>
      <c r="CP2047" t="s">
        <v>149</v>
      </c>
      <c r="CQ2047">
        <v>3</v>
      </c>
      <c r="CR2047">
        <v>0</v>
      </c>
      <c r="CS2047" t="s">
        <v>136</v>
      </c>
      <c r="CT2047" t="s">
        <v>134</v>
      </c>
      <c r="CU2047" t="s">
        <v>136</v>
      </c>
      <c r="CV2047" t="s">
        <v>136</v>
      </c>
      <c r="CW2047" t="s">
        <v>134</v>
      </c>
      <c r="CX2047">
        <v>60</v>
      </c>
      <c r="CY2047" t="s">
        <v>136</v>
      </c>
      <c r="CZ2047" t="s">
        <v>136</v>
      </c>
      <c r="DA2047" t="s">
        <v>136</v>
      </c>
      <c r="DB2047" t="s">
        <v>136</v>
      </c>
      <c r="DC2047" t="s">
        <v>136</v>
      </c>
      <c r="DD2047" t="s">
        <v>136</v>
      </c>
      <c r="DF2047" t="s">
        <v>11981</v>
      </c>
      <c r="DG2047" t="s">
        <v>24525</v>
      </c>
      <c r="DH2047" t="s">
        <v>1582</v>
      </c>
      <c r="DI2047" t="s">
        <v>995</v>
      </c>
      <c r="DJ2047" s="4">
        <v>72021</v>
      </c>
      <c r="DK2047" t="s">
        <v>997</v>
      </c>
      <c r="DL2047" t="s">
        <v>136</v>
      </c>
      <c r="DM2047">
        <v>1</v>
      </c>
      <c r="DN2047" t="s">
        <v>24525</v>
      </c>
      <c r="DO2047" t="s">
        <v>1582</v>
      </c>
      <c r="DP2047" t="s">
        <v>995</v>
      </c>
      <c r="DQ2047" t="str">
        <f>"72021"</f>
        <v>72021</v>
      </c>
      <c r="DR2047" t="s">
        <v>997</v>
      </c>
      <c r="DS2047" t="s">
        <v>15003</v>
      </c>
      <c r="DT2047">
        <v>1</v>
      </c>
      <c r="DU2047">
        <v>2</v>
      </c>
      <c r="DV2047" t="s">
        <v>134</v>
      </c>
      <c r="DW2047" t="s">
        <v>134</v>
      </c>
      <c r="DX2047" t="s">
        <v>134</v>
      </c>
      <c r="DY2047" t="s">
        <v>134</v>
      </c>
      <c r="DZ2047">
        <v>2</v>
      </c>
      <c r="EA2047" t="s">
        <v>136</v>
      </c>
      <c r="EC2047" s="5">
        <v>12.68</v>
      </c>
      <c r="ED2047" s="5">
        <v>55</v>
      </c>
      <c r="EE2047">
        <v>18705890775</v>
      </c>
      <c r="EF2047" t="s">
        <v>24523</v>
      </c>
      <c r="EG2047" t="s">
        <v>148</v>
      </c>
      <c r="EH2047">
        <v>0</v>
      </c>
    </row>
    <row r="2048" spans="1:138" ht="15" customHeight="1" x14ac:dyDescent="0.35">
      <c r="A2048" t="s">
        <v>5204</v>
      </c>
      <c r="B2048" t="s">
        <v>157</v>
      </c>
      <c r="C2048" s="1">
        <v>44160.435028819447</v>
      </c>
      <c r="D2048" s="1">
        <v>44186</v>
      </c>
      <c r="E2048" t="s">
        <v>133</v>
      </c>
      <c r="F2048" t="s">
        <v>136</v>
      </c>
      <c r="G2048" t="s">
        <v>135</v>
      </c>
      <c r="H2048" t="s">
        <v>136</v>
      </c>
      <c r="I2048" t="s">
        <v>5205</v>
      </c>
      <c r="K2048" t="s">
        <v>5206</v>
      </c>
      <c r="M2048" t="s">
        <v>5207</v>
      </c>
      <c r="N2048" t="s">
        <v>374</v>
      </c>
      <c r="O2048" s="4">
        <v>75454</v>
      </c>
      <c r="P2048" t="s">
        <v>140</v>
      </c>
      <c r="R2048">
        <v>19728372241</v>
      </c>
      <c r="T2048">
        <v>111421</v>
      </c>
      <c r="U2048" t="s">
        <v>5208</v>
      </c>
      <c r="V2048" t="s">
        <v>255</v>
      </c>
      <c r="X2048" t="s">
        <v>1677</v>
      </c>
      <c r="Y2048" t="s">
        <v>5206</v>
      </c>
      <c r="AA2048" t="s">
        <v>5207</v>
      </c>
      <c r="AB2048" t="s">
        <v>374</v>
      </c>
      <c r="AC2048" s="4">
        <v>75454</v>
      </c>
      <c r="AD2048" t="s">
        <v>140</v>
      </c>
      <c r="AF2048">
        <v>19728372241</v>
      </c>
      <c r="AH2048" t="s">
        <v>5209</v>
      </c>
      <c r="AI2048" t="s">
        <v>168</v>
      </c>
      <c r="AJ2048" t="s">
        <v>2019</v>
      </c>
      <c r="AK2048" t="s">
        <v>2020</v>
      </c>
      <c r="AM2048" t="s">
        <v>2021</v>
      </c>
      <c r="AO2048" t="s">
        <v>2022</v>
      </c>
      <c r="AP2048" t="s">
        <v>374</v>
      </c>
      <c r="AQ2048" s="4">
        <v>75098</v>
      </c>
      <c r="AR2048" t="s">
        <v>140</v>
      </c>
      <c r="AT2048">
        <v>19724424244</v>
      </c>
      <c r="AV2048" t="s">
        <v>2023</v>
      </c>
      <c r="AW2048" t="s">
        <v>2024</v>
      </c>
      <c r="AZ2048" t="s">
        <v>334</v>
      </c>
      <c r="BA2048" t="s">
        <v>335</v>
      </c>
      <c r="BB2048" t="s">
        <v>136</v>
      </c>
      <c r="BC2048" t="s">
        <v>136</v>
      </c>
      <c r="BD2048" t="s">
        <v>148</v>
      </c>
      <c r="BE2048" t="s">
        <v>136</v>
      </c>
      <c r="BF2048" t="s">
        <v>136</v>
      </c>
      <c r="BG2048" t="s">
        <v>134</v>
      </c>
      <c r="BH2048" t="s">
        <v>136</v>
      </c>
      <c r="BN2048" t="s">
        <v>5210</v>
      </c>
      <c r="BO2048" t="s">
        <v>5211</v>
      </c>
      <c r="BP2048">
        <v>8</v>
      </c>
      <c r="BQ2048">
        <v>8</v>
      </c>
      <c r="BR2048">
        <v>8</v>
      </c>
      <c r="BS2048" s="1">
        <v>44228</v>
      </c>
      <c r="BT2048" s="1">
        <v>44530</v>
      </c>
      <c r="BU2048" s="1">
        <v>44228</v>
      </c>
      <c r="BV2048" s="1">
        <v>44530</v>
      </c>
      <c r="BW2048" t="s">
        <v>136</v>
      </c>
      <c r="BX2048">
        <v>40</v>
      </c>
      <c r="BY2048">
        <v>0</v>
      </c>
      <c r="BZ2048">
        <v>8</v>
      </c>
      <c r="CA2048">
        <v>8</v>
      </c>
      <c r="CB2048">
        <v>8</v>
      </c>
      <c r="CC2048">
        <v>8</v>
      </c>
      <c r="CD2048">
        <v>8</v>
      </c>
      <c r="CE2048">
        <v>0</v>
      </c>
      <c r="CF2048" t="str">
        <f>"6:00 AM"</f>
        <v>6:00 AM</v>
      </c>
      <c r="CG2048" t="str">
        <f>"4:00 PM"</f>
        <v>4:00 PM</v>
      </c>
      <c r="CH2048" s="5">
        <v>12.67</v>
      </c>
      <c r="CI2048" t="s">
        <v>146</v>
      </c>
      <c r="CL2048" t="s">
        <v>136</v>
      </c>
      <c r="CM2048" t="s">
        <v>312</v>
      </c>
      <c r="CN2048" t="s">
        <v>148</v>
      </c>
      <c r="CO2048" t="s">
        <v>181</v>
      </c>
      <c r="CP2048" t="s">
        <v>149</v>
      </c>
      <c r="CQ2048">
        <v>3</v>
      </c>
      <c r="CR2048">
        <v>0</v>
      </c>
      <c r="CS2048" t="s">
        <v>136</v>
      </c>
      <c r="CT2048" t="s">
        <v>136</v>
      </c>
      <c r="CU2048" t="s">
        <v>136</v>
      </c>
      <c r="CV2048" t="s">
        <v>136</v>
      </c>
      <c r="CW2048" t="s">
        <v>134</v>
      </c>
      <c r="CX2048">
        <v>50</v>
      </c>
      <c r="CY2048" t="s">
        <v>134</v>
      </c>
      <c r="CZ2048" t="s">
        <v>134</v>
      </c>
      <c r="DA2048" t="s">
        <v>134</v>
      </c>
      <c r="DB2048" t="s">
        <v>134</v>
      </c>
      <c r="DC2048" t="s">
        <v>134</v>
      </c>
      <c r="DD2048" t="s">
        <v>136</v>
      </c>
      <c r="DF2048" t="s">
        <v>5212</v>
      </c>
      <c r="DG2048" t="s">
        <v>5206</v>
      </c>
      <c r="DH2048" t="s">
        <v>5207</v>
      </c>
      <c r="DI2048" t="s">
        <v>374</v>
      </c>
      <c r="DJ2048" s="4">
        <v>75454</v>
      </c>
      <c r="DK2048" t="s">
        <v>2863</v>
      </c>
      <c r="DL2048" t="s">
        <v>136</v>
      </c>
      <c r="DM2048">
        <v>1</v>
      </c>
      <c r="DN2048" t="s">
        <v>5206</v>
      </c>
      <c r="DO2048" t="s">
        <v>5207</v>
      </c>
      <c r="DP2048" t="s">
        <v>374</v>
      </c>
      <c r="DQ2048" t="str">
        <f>"75454"</f>
        <v>75454</v>
      </c>
      <c r="DR2048" t="s">
        <v>2863</v>
      </c>
      <c r="DS2048" t="s">
        <v>5213</v>
      </c>
      <c r="DT2048">
        <v>2</v>
      </c>
      <c r="DU2048">
        <v>6</v>
      </c>
      <c r="DV2048" t="s">
        <v>134</v>
      </c>
      <c r="DW2048" t="s">
        <v>134</v>
      </c>
      <c r="DX2048" t="s">
        <v>134</v>
      </c>
      <c r="DY2048" t="s">
        <v>134</v>
      </c>
      <c r="DZ2048">
        <v>4</v>
      </c>
      <c r="EA2048" t="s">
        <v>136</v>
      </c>
      <c r="EC2048" s="5">
        <v>12.68</v>
      </c>
      <c r="ED2048" s="5">
        <v>55</v>
      </c>
      <c r="EE2048">
        <v>19728372241</v>
      </c>
      <c r="EF2048" t="s">
        <v>5209</v>
      </c>
      <c r="EG2048" t="s">
        <v>148</v>
      </c>
      <c r="EH2048">
        <v>0</v>
      </c>
    </row>
    <row r="2049" spans="1:138" ht="15" customHeight="1" x14ac:dyDescent="0.35">
      <c r="A2049" t="s">
        <v>27613</v>
      </c>
      <c r="B2049" t="s">
        <v>157</v>
      </c>
      <c r="C2049" s="1">
        <v>44168.753914236113</v>
      </c>
      <c r="D2049" s="1">
        <v>44186</v>
      </c>
      <c r="E2049" t="s">
        <v>133</v>
      </c>
      <c r="F2049" t="s">
        <v>134</v>
      </c>
      <c r="G2049" t="s">
        <v>135</v>
      </c>
      <c r="H2049" t="s">
        <v>136</v>
      </c>
      <c r="I2049" t="s">
        <v>392</v>
      </c>
      <c r="K2049" t="s">
        <v>393</v>
      </c>
      <c r="M2049" t="s">
        <v>394</v>
      </c>
      <c r="N2049" t="s">
        <v>395</v>
      </c>
      <c r="O2049" s="4">
        <v>93458</v>
      </c>
      <c r="P2049" t="s">
        <v>140</v>
      </c>
      <c r="R2049">
        <v>18053471370</v>
      </c>
      <c r="T2049">
        <v>115115</v>
      </c>
      <c r="U2049" t="s">
        <v>396</v>
      </c>
      <c r="V2049" t="s">
        <v>397</v>
      </c>
      <c r="X2049" t="s">
        <v>398</v>
      </c>
      <c r="Y2049" t="s">
        <v>399</v>
      </c>
      <c r="AA2049" t="s">
        <v>394</v>
      </c>
      <c r="AB2049" t="s">
        <v>395</v>
      </c>
      <c r="AC2049" s="4">
        <v>93458</v>
      </c>
      <c r="AD2049" t="s">
        <v>140</v>
      </c>
      <c r="AF2049">
        <v>18053471370</v>
      </c>
      <c r="AH2049" t="s">
        <v>400</v>
      </c>
      <c r="AI2049" t="s">
        <v>226</v>
      </c>
      <c r="AJ2049" t="s">
        <v>401</v>
      </c>
      <c r="AK2049" t="s">
        <v>402</v>
      </c>
      <c r="AL2049" t="s">
        <v>403</v>
      </c>
      <c r="AM2049" t="s">
        <v>404</v>
      </c>
      <c r="AO2049" t="s">
        <v>405</v>
      </c>
      <c r="AP2049" t="s">
        <v>395</v>
      </c>
      <c r="AQ2049" s="4">
        <v>92106</v>
      </c>
      <c r="AR2049" t="s">
        <v>140</v>
      </c>
      <c r="AT2049">
        <v>16192696164</v>
      </c>
      <c r="AV2049" t="s">
        <v>406</v>
      </c>
      <c r="AW2049" t="s">
        <v>407</v>
      </c>
      <c r="AX2049" t="s">
        <v>395</v>
      </c>
      <c r="AY2049" t="s">
        <v>408</v>
      </c>
      <c r="AZ2049" t="s">
        <v>175</v>
      </c>
      <c r="BA2049" t="s">
        <v>176</v>
      </c>
      <c r="BB2049" t="s">
        <v>134</v>
      </c>
      <c r="BC2049" t="s">
        <v>134</v>
      </c>
      <c r="BD2049" t="s">
        <v>134</v>
      </c>
      <c r="BE2049" t="s">
        <v>134</v>
      </c>
      <c r="BF2049" t="s">
        <v>136</v>
      </c>
      <c r="BG2049" t="s">
        <v>134</v>
      </c>
      <c r="BH2049" t="s">
        <v>136</v>
      </c>
      <c r="BN2049" t="s">
        <v>27614</v>
      </c>
      <c r="BO2049" t="s">
        <v>1326</v>
      </c>
      <c r="BP2049">
        <v>16</v>
      </c>
      <c r="BQ2049">
        <v>16</v>
      </c>
      <c r="BR2049">
        <v>16</v>
      </c>
      <c r="BS2049" s="1">
        <v>44213</v>
      </c>
      <c r="BT2049" s="1">
        <v>44278</v>
      </c>
      <c r="BU2049" s="1">
        <v>44213</v>
      </c>
      <c r="BV2049" s="1">
        <v>44278</v>
      </c>
      <c r="BW2049" t="s">
        <v>136</v>
      </c>
      <c r="BX2049">
        <v>35</v>
      </c>
      <c r="BY2049">
        <v>0</v>
      </c>
      <c r="BZ2049">
        <v>7</v>
      </c>
      <c r="CA2049">
        <v>7</v>
      </c>
      <c r="CB2049">
        <v>7</v>
      </c>
      <c r="CC2049">
        <v>7</v>
      </c>
      <c r="CD2049">
        <v>7</v>
      </c>
      <c r="CE2049">
        <v>0</v>
      </c>
      <c r="CF2049" t="str">
        <f>"5:00 AM"</f>
        <v>5:00 AM</v>
      </c>
      <c r="CG2049" t="str">
        <f>"12:00 PM"</f>
        <v>12:00 PM</v>
      </c>
      <c r="CH2049" s="5">
        <v>14.77</v>
      </c>
      <c r="CI2049" t="s">
        <v>146</v>
      </c>
      <c r="CJ2049">
        <v>0.9</v>
      </c>
      <c r="CK2049" t="s">
        <v>27615</v>
      </c>
      <c r="CL2049" t="s">
        <v>134</v>
      </c>
      <c r="CM2049" t="s">
        <v>147</v>
      </c>
      <c r="CN2049" t="s">
        <v>148</v>
      </c>
      <c r="CO2049" t="s">
        <v>1327</v>
      </c>
      <c r="CP2049" t="s">
        <v>149</v>
      </c>
      <c r="CQ2049">
        <v>1</v>
      </c>
      <c r="CR2049">
        <v>0</v>
      </c>
      <c r="CS2049" t="s">
        <v>136</v>
      </c>
      <c r="CT2049" t="s">
        <v>136</v>
      </c>
      <c r="CU2049" t="s">
        <v>136</v>
      </c>
      <c r="CV2049" t="s">
        <v>134</v>
      </c>
      <c r="CW2049" t="s">
        <v>134</v>
      </c>
      <c r="CX2049">
        <v>55</v>
      </c>
      <c r="CY2049" t="s">
        <v>134</v>
      </c>
      <c r="CZ2049" t="s">
        <v>134</v>
      </c>
      <c r="DA2049" t="s">
        <v>134</v>
      </c>
      <c r="DB2049" t="s">
        <v>134</v>
      </c>
      <c r="DC2049" t="s">
        <v>134</v>
      </c>
      <c r="DD2049" t="s">
        <v>136</v>
      </c>
      <c r="DF2049" s="2" t="s">
        <v>27616</v>
      </c>
      <c r="DG2049" s="2" t="s">
        <v>27617</v>
      </c>
      <c r="DH2049" t="s">
        <v>14006</v>
      </c>
      <c r="DI2049" t="s">
        <v>395</v>
      </c>
      <c r="DJ2049" s="4">
        <v>92225</v>
      </c>
      <c r="DK2049" t="s">
        <v>6305</v>
      </c>
      <c r="DL2049" t="s">
        <v>134</v>
      </c>
      <c r="DM2049">
        <v>12</v>
      </c>
      <c r="DN2049" t="s">
        <v>27618</v>
      </c>
      <c r="DO2049" t="s">
        <v>14006</v>
      </c>
      <c r="DP2049" t="s">
        <v>395</v>
      </c>
      <c r="DQ2049" t="str">
        <f>"92225"</f>
        <v>92225</v>
      </c>
      <c r="DR2049" t="s">
        <v>6305</v>
      </c>
      <c r="DS2049" t="s">
        <v>420</v>
      </c>
      <c r="DT2049">
        <v>5</v>
      </c>
      <c r="DU2049">
        <v>16</v>
      </c>
      <c r="DV2049" t="s">
        <v>134</v>
      </c>
      <c r="DW2049" t="s">
        <v>134</v>
      </c>
      <c r="DX2049" t="s">
        <v>134</v>
      </c>
      <c r="DY2049" t="s">
        <v>136</v>
      </c>
      <c r="DZ2049">
        <v>1</v>
      </c>
      <c r="EA2049" t="s">
        <v>134</v>
      </c>
      <c r="EB2049" s="5">
        <v>12.68</v>
      </c>
      <c r="EC2049" s="5">
        <v>12.68</v>
      </c>
      <c r="ED2049" s="5">
        <v>55</v>
      </c>
      <c r="EE2049">
        <v>18053471370</v>
      </c>
      <c r="EF2049" t="s">
        <v>400</v>
      </c>
      <c r="EG2049" t="s">
        <v>148</v>
      </c>
      <c r="EH2049">
        <v>3</v>
      </c>
    </row>
    <row r="2050" spans="1:138" ht="15" customHeight="1" x14ac:dyDescent="0.35">
      <c r="A2050" t="s">
        <v>16363</v>
      </c>
      <c r="B2050" t="s">
        <v>157</v>
      </c>
      <c r="C2050" s="1">
        <v>44167.372368171295</v>
      </c>
      <c r="D2050" s="1">
        <v>44186</v>
      </c>
      <c r="E2050" t="s">
        <v>133</v>
      </c>
      <c r="F2050" t="s">
        <v>136</v>
      </c>
      <c r="G2050" t="s">
        <v>135</v>
      </c>
      <c r="H2050" t="s">
        <v>136</v>
      </c>
      <c r="I2050" t="s">
        <v>16364</v>
      </c>
      <c r="K2050" t="s">
        <v>16365</v>
      </c>
      <c r="M2050" t="s">
        <v>3291</v>
      </c>
      <c r="N2050" t="s">
        <v>995</v>
      </c>
      <c r="O2050" s="4">
        <v>72450</v>
      </c>
      <c r="P2050" t="s">
        <v>140</v>
      </c>
      <c r="R2050">
        <v>18702362517</v>
      </c>
      <c r="T2050">
        <v>1125</v>
      </c>
      <c r="U2050" t="s">
        <v>16366</v>
      </c>
      <c r="V2050" t="s">
        <v>12881</v>
      </c>
      <c r="X2050" t="s">
        <v>990</v>
      </c>
      <c r="Y2050" t="s">
        <v>16365</v>
      </c>
      <c r="AA2050" t="s">
        <v>3291</v>
      </c>
      <c r="AB2050" t="s">
        <v>995</v>
      </c>
      <c r="AC2050" s="4">
        <v>72450</v>
      </c>
      <c r="AD2050" t="s">
        <v>140</v>
      </c>
      <c r="AF2050">
        <v>18702362517</v>
      </c>
      <c r="AH2050" t="s">
        <v>16367</v>
      </c>
      <c r="AI2050" t="s">
        <v>168</v>
      </c>
      <c r="AJ2050" t="s">
        <v>4738</v>
      </c>
      <c r="AK2050" t="s">
        <v>8381</v>
      </c>
      <c r="AL2050" t="s">
        <v>3480</v>
      </c>
      <c r="AM2050" t="s">
        <v>8382</v>
      </c>
      <c r="AO2050" t="s">
        <v>8383</v>
      </c>
      <c r="AP2050" t="s">
        <v>960</v>
      </c>
      <c r="AQ2050" s="4">
        <v>36029</v>
      </c>
      <c r="AR2050" t="s">
        <v>140</v>
      </c>
      <c r="AT2050">
        <v>15014540627</v>
      </c>
      <c r="AV2050" t="s">
        <v>8384</v>
      </c>
      <c r="AW2050" t="s">
        <v>8385</v>
      </c>
      <c r="AZ2050" t="s">
        <v>334</v>
      </c>
      <c r="BA2050" t="s">
        <v>335</v>
      </c>
      <c r="BB2050" t="s">
        <v>136</v>
      </c>
      <c r="BC2050" t="s">
        <v>136</v>
      </c>
      <c r="BD2050" t="s">
        <v>148</v>
      </c>
      <c r="BE2050" t="s">
        <v>136</v>
      </c>
      <c r="BF2050" t="s">
        <v>136</v>
      </c>
      <c r="BG2050" t="s">
        <v>134</v>
      </c>
      <c r="BH2050" t="s">
        <v>136</v>
      </c>
      <c r="BN2050" t="s">
        <v>16368</v>
      </c>
      <c r="BO2050" t="s">
        <v>5062</v>
      </c>
      <c r="BP2050">
        <v>10</v>
      </c>
      <c r="BQ2050">
        <v>10</v>
      </c>
      <c r="BR2050">
        <v>10</v>
      </c>
      <c r="BS2050" s="1">
        <v>44216</v>
      </c>
      <c r="BT2050" s="1">
        <v>44519</v>
      </c>
      <c r="BU2050" s="1">
        <v>44216</v>
      </c>
      <c r="BV2050" s="1">
        <v>44519</v>
      </c>
      <c r="BW2050" t="s">
        <v>136</v>
      </c>
      <c r="BX2050">
        <v>45</v>
      </c>
      <c r="BY2050">
        <v>0</v>
      </c>
      <c r="BZ2050">
        <v>8</v>
      </c>
      <c r="CA2050">
        <v>8</v>
      </c>
      <c r="CB2050">
        <v>8</v>
      </c>
      <c r="CC2050">
        <v>8</v>
      </c>
      <c r="CD2050">
        <v>8</v>
      </c>
      <c r="CE2050">
        <v>5</v>
      </c>
      <c r="CF2050" t="str">
        <f>"7:00 AM"</f>
        <v>7:00 AM</v>
      </c>
      <c r="CG2050" t="str">
        <f>"4:00 PM"</f>
        <v>4:00 PM</v>
      </c>
      <c r="CH2050" s="5">
        <v>11.83</v>
      </c>
      <c r="CI2050" t="s">
        <v>146</v>
      </c>
      <c r="CL2050" t="s">
        <v>136</v>
      </c>
      <c r="CM2050" t="s">
        <v>147</v>
      </c>
      <c r="CN2050" t="s">
        <v>148</v>
      </c>
      <c r="CO2050" t="s">
        <v>16369</v>
      </c>
      <c r="CP2050" t="s">
        <v>149</v>
      </c>
      <c r="CQ2050">
        <v>3</v>
      </c>
      <c r="CR2050">
        <v>0</v>
      </c>
      <c r="CS2050" t="s">
        <v>136</v>
      </c>
      <c r="CT2050" t="s">
        <v>136</v>
      </c>
      <c r="CU2050" t="s">
        <v>136</v>
      </c>
      <c r="CV2050" t="s">
        <v>136</v>
      </c>
      <c r="CW2050" t="s">
        <v>134</v>
      </c>
      <c r="CX2050">
        <v>60</v>
      </c>
      <c r="CY2050" t="s">
        <v>134</v>
      </c>
      <c r="CZ2050" t="s">
        <v>136</v>
      </c>
      <c r="DA2050" t="s">
        <v>134</v>
      </c>
      <c r="DB2050" t="s">
        <v>134</v>
      </c>
      <c r="DC2050" t="s">
        <v>134</v>
      </c>
      <c r="DD2050" t="s">
        <v>136</v>
      </c>
      <c r="DF2050" t="s">
        <v>180</v>
      </c>
      <c r="DG2050" t="s">
        <v>16365</v>
      </c>
      <c r="DH2050" t="s">
        <v>3291</v>
      </c>
      <c r="DI2050" t="s">
        <v>995</v>
      </c>
      <c r="DJ2050" s="4">
        <v>72450</v>
      </c>
      <c r="DK2050" t="s">
        <v>1000</v>
      </c>
      <c r="DL2050" t="s">
        <v>136</v>
      </c>
      <c r="DM2050">
        <v>1</v>
      </c>
      <c r="DN2050" s="2" t="s">
        <v>16370</v>
      </c>
      <c r="DO2050" t="s">
        <v>3291</v>
      </c>
      <c r="DP2050" t="s">
        <v>995</v>
      </c>
      <c r="DQ2050" t="str">
        <f>"72450"</f>
        <v>72450</v>
      </c>
      <c r="DR2050" t="s">
        <v>1000</v>
      </c>
      <c r="DS2050" t="s">
        <v>16371</v>
      </c>
      <c r="DT2050">
        <v>2</v>
      </c>
      <c r="DU2050">
        <v>10</v>
      </c>
      <c r="DV2050" t="s">
        <v>134</v>
      </c>
      <c r="DW2050" t="s">
        <v>134</v>
      </c>
      <c r="DX2050" t="s">
        <v>134</v>
      </c>
      <c r="DY2050" t="s">
        <v>136</v>
      </c>
      <c r="DZ2050">
        <v>1</v>
      </c>
      <c r="EA2050" t="s">
        <v>136</v>
      </c>
      <c r="EB2050" s="5">
        <v>12.46</v>
      </c>
      <c r="EC2050" s="5">
        <v>12.68</v>
      </c>
      <c r="ED2050" s="5">
        <v>55</v>
      </c>
      <c r="EE2050">
        <v>18702362517</v>
      </c>
      <c r="EF2050" t="s">
        <v>16367</v>
      </c>
      <c r="EG2050" t="s">
        <v>8392</v>
      </c>
      <c r="EH2050">
        <v>0</v>
      </c>
    </row>
    <row r="2051" spans="1:138" ht="15" customHeight="1" x14ac:dyDescent="0.35">
      <c r="A2051" t="s">
        <v>22897</v>
      </c>
      <c r="B2051" t="s">
        <v>157</v>
      </c>
      <c r="C2051" s="1">
        <v>44165.468207291669</v>
      </c>
      <c r="D2051" s="1">
        <v>44186</v>
      </c>
      <c r="E2051" t="s">
        <v>133</v>
      </c>
      <c r="F2051" t="s">
        <v>136</v>
      </c>
      <c r="G2051" t="s">
        <v>135</v>
      </c>
      <c r="H2051" t="s">
        <v>136</v>
      </c>
      <c r="I2051" t="s">
        <v>22898</v>
      </c>
      <c r="K2051" t="s">
        <v>22899</v>
      </c>
      <c r="M2051" t="s">
        <v>5347</v>
      </c>
      <c r="N2051" t="s">
        <v>995</v>
      </c>
      <c r="O2051" s="4">
        <v>72086</v>
      </c>
      <c r="P2051" t="s">
        <v>140</v>
      </c>
      <c r="R2051">
        <v>15016762686</v>
      </c>
      <c r="T2051">
        <v>112</v>
      </c>
      <c r="U2051" t="s">
        <v>2016</v>
      </c>
      <c r="V2051" t="s">
        <v>11164</v>
      </c>
      <c r="X2051" t="s">
        <v>429</v>
      </c>
      <c r="Y2051" t="s">
        <v>22900</v>
      </c>
      <c r="AA2051" t="s">
        <v>5347</v>
      </c>
      <c r="AB2051" t="s">
        <v>995</v>
      </c>
      <c r="AC2051" s="4">
        <v>72086</v>
      </c>
      <c r="AD2051" t="s">
        <v>140</v>
      </c>
      <c r="AF2051">
        <v>15016762686</v>
      </c>
      <c r="AH2051" t="s">
        <v>22901</v>
      </c>
      <c r="AI2051" t="s">
        <v>168</v>
      </c>
      <c r="AJ2051" t="s">
        <v>4738</v>
      </c>
      <c r="AK2051" t="s">
        <v>22902</v>
      </c>
      <c r="AL2051" t="s">
        <v>14710</v>
      </c>
      <c r="AM2051" t="s">
        <v>8382</v>
      </c>
      <c r="AO2051" t="s">
        <v>8383</v>
      </c>
      <c r="AP2051" t="s">
        <v>960</v>
      </c>
      <c r="AQ2051" s="4">
        <v>36029</v>
      </c>
      <c r="AR2051" t="s">
        <v>140</v>
      </c>
      <c r="AT2051">
        <v>15014540627</v>
      </c>
      <c r="AV2051" t="s">
        <v>8384</v>
      </c>
      <c r="AW2051" t="s">
        <v>8385</v>
      </c>
      <c r="AZ2051" t="s">
        <v>334</v>
      </c>
      <c r="BA2051" t="s">
        <v>335</v>
      </c>
      <c r="BB2051" t="s">
        <v>136</v>
      </c>
      <c r="BC2051" t="s">
        <v>136</v>
      </c>
      <c r="BD2051" t="s">
        <v>148</v>
      </c>
      <c r="BE2051" t="s">
        <v>136</v>
      </c>
      <c r="BF2051" t="s">
        <v>136</v>
      </c>
      <c r="BG2051" t="s">
        <v>134</v>
      </c>
      <c r="BH2051" t="s">
        <v>136</v>
      </c>
      <c r="BN2051" t="s">
        <v>22903</v>
      </c>
      <c r="BO2051" t="s">
        <v>5062</v>
      </c>
      <c r="BP2051">
        <v>5</v>
      </c>
      <c r="BQ2051">
        <v>5</v>
      </c>
      <c r="BR2051">
        <v>5</v>
      </c>
      <c r="BS2051" s="1">
        <v>44228</v>
      </c>
      <c r="BT2051" s="1">
        <v>44513</v>
      </c>
      <c r="BU2051" s="1">
        <v>44228</v>
      </c>
      <c r="BV2051" s="1">
        <v>44513</v>
      </c>
      <c r="BW2051" t="s">
        <v>136</v>
      </c>
      <c r="BX2051">
        <v>40</v>
      </c>
      <c r="BY2051">
        <v>0</v>
      </c>
      <c r="BZ2051">
        <v>8</v>
      </c>
      <c r="CA2051">
        <v>8</v>
      </c>
      <c r="CB2051">
        <v>8</v>
      </c>
      <c r="CC2051">
        <v>8</v>
      </c>
      <c r="CD2051">
        <v>8</v>
      </c>
      <c r="CE2051">
        <v>0</v>
      </c>
      <c r="CF2051" t="str">
        <f>"7:00 AM"</f>
        <v>7:00 AM</v>
      </c>
      <c r="CG2051" t="str">
        <f>"4:00 PM"</f>
        <v>4:00 PM</v>
      </c>
      <c r="CH2051" s="5">
        <v>11.83</v>
      </c>
      <c r="CI2051" t="s">
        <v>146</v>
      </c>
      <c r="CL2051" t="s">
        <v>136</v>
      </c>
      <c r="CM2051" t="s">
        <v>147</v>
      </c>
      <c r="CN2051" t="s">
        <v>148</v>
      </c>
      <c r="CO2051" t="s">
        <v>8387</v>
      </c>
      <c r="CP2051" t="s">
        <v>149</v>
      </c>
      <c r="CQ2051">
        <v>3</v>
      </c>
      <c r="CR2051">
        <v>0</v>
      </c>
      <c r="CS2051" t="s">
        <v>136</v>
      </c>
      <c r="CT2051" t="s">
        <v>136</v>
      </c>
      <c r="CU2051" t="s">
        <v>136</v>
      </c>
      <c r="CV2051" t="s">
        <v>136</v>
      </c>
      <c r="CW2051" t="s">
        <v>134</v>
      </c>
      <c r="CX2051">
        <v>60</v>
      </c>
      <c r="CY2051" t="s">
        <v>134</v>
      </c>
      <c r="CZ2051" t="s">
        <v>136</v>
      </c>
      <c r="DA2051" t="s">
        <v>134</v>
      </c>
      <c r="DB2051" t="s">
        <v>134</v>
      </c>
      <c r="DC2051" t="s">
        <v>134</v>
      </c>
      <c r="DD2051" t="s">
        <v>136</v>
      </c>
      <c r="DF2051" t="s">
        <v>22904</v>
      </c>
      <c r="DG2051" t="s">
        <v>22899</v>
      </c>
      <c r="DH2051" t="s">
        <v>5347</v>
      </c>
      <c r="DI2051" t="s">
        <v>995</v>
      </c>
      <c r="DJ2051" s="4">
        <v>72086</v>
      </c>
      <c r="DK2051" t="s">
        <v>5350</v>
      </c>
      <c r="DL2051" t="s">
        <v>136</v>
      </c>
      <c r="DM2051">
        <v>1</v>
      </c>
      <c r="DN2051" t="s">
        <v>22899</v>
      </c>
      <c r="DO2051" t="s">
        <v>5347</v>
      </c>
      <c r="DP2051" t="s">
        <v>995</v>
      </c>
      <c r="DQ2051" t="str">
        <f>"72086"</f>
        <v>72086</v>
      </c>
      <c r="DR2051" t="s">
        <v>5350</v>
      </c>
      <c r="DS2051" t="s">
        <v>22905</v>
      </c>
      <c r="DT2051">
        <v>1</v>
      </c>
      <c r="DU2051">
        <v>8</v>
      </c>
      <c r="DV2051" t="s">
        <v>134</v>
      </c>
      <c r="DW2051" t="s">
        <v>134</v>
      </c>
      <c r="DX2051" t="s">
        <v>134</v>
      </c>
      <c r="DY2051" t="s">
        <v>136</v>
      </c>
      <c r="DZ2051">
        <v>1</v>
      </c>
      <c r="EA2051" t="s">
        <v>136</v>
      </c>
      <c r="EC2051" s="5">
        <v>12.68</v>
      </c>
      <c r="ED2051" s="5">
        <v>55</v>
      </c>
      <c r="EE2051">
        <v>15016762686</v>
      </c>
      <c r="EF2051" t="s">
        <v>22906</v>
      </c>
      <c r="EG2051" t="s">
        <v>8392</v>
      </c>
      <c r="EH2051">
        <v>0</v>
      </c>
    </row>
    <row r="2052" spans="1:138" ht="15" customHeight="1" x14ac:dyDescent="0.35">
      <c r="A2052" t="s">
        <v>7738</v>
      </c>
      <c r="B2052" t="s">
        <v>157</v>
      </c>
      <c r="C2052" s="1">
        <v>44165.531529976855</v>
      </c>
      <c r="D2052" s="1">
        <v>44186</v>
      </c>
      <c r="E2052" t="s">
        <v>133</v>
      </c>
      <c r="F2052" t="s">
        <v>136</v>
      </c>
      <c r="G2052" t="s">
        <v>135</v>
      </c>
      <c r="H2052" t="s">
        <v>136</v>
      </c>
      <c r="I2052" t="s">
        <v>7739</v>
      </c>
      <c r="K2052" t="s">
        <v>7740</v>
      </c>
      <c r="M2052" t="s">
        <v>1259</v>
      </c>
      <c r="N2052" t="s">
        <v>995</v>
      </c>
      <c r="O2052" s="4">
        <v>71602</v>
      </c>
      <c r="P2052" t="s">
        <v>140</v>
      </c>
      <c r="R2052">
        <v>18705151544</v>
      </c>
      <c r="T2052">
        <v>115113</v>
      </c>
      <c r="U2052" t="s">
        <v>2366</v>
      </c>
      <c r="V2052" t="s">
        <v>1225</v>
      </c>
      <c r="W2052" t="s">
        <v>2235</v>
      </c>
      <c r="X2052" t="s">
        <v>164</v>
      </c>
      <c r="Y2052" t="s">
        <v>7740</v>
      </c>
      <c r="Z2052" t="s">
        <v>155</v>
      </c>
      <c r="AA2052" t="s">
        <v>1259</v>
      </c>
      <c r="AB2052" t="s">
        <v>995</v>
      </c>
      <c r="AC2052" s="4">
        <v>71602</v>
      </c>
      <c r="AD2052" t="s">
        <v>140</v>
      </c>
      <c r="AF2052">
        <v>18705151544</v>
      </c>
      <c r="AH2052" t="s">
        <v>155</v>
      </c>
      <c r="AI2052" t="s">
        <v>168</v>
      </c>
      <c r="AJ2052" t="s">
        <v>281</v>
      </c>
      <c r="AK2052" t="s">
        <v>282</v>
      </c>
      <c r="AL2052" t="s">
        <v>250</v>
      </c>
      <c r="AM2052" t="s">
        <v>283</v>
      </c>
      <c r="AN2052" t="s">
        <v>284</v>
      </c>
      <c r="AO2052" t="s">
        <v>285</v>
      </c>
      <c r="AP2052" t="s">
        <v>221</v>
      </c>
      <c r="AQ2052" s="4">
        <v>37862</v>
      </c>
      <c r="AR2052" t="s">
        <v>140</v>
      </c>
      <c r="AT2052">
        <v>18653663731</v>
      </c>
      <c r="AV2052" t="s">
        <v>1107</v>
      </c>
      <c r="AW2052" t="s">
        <v>287</v>
      </c>
      <c r="AZ2052" t="s">
        <v>288</v>
      </c>
      <c r="BA2052" t="s">
        <v>289</v>
      </c>
      <c r="BB2052" t="s">
        <v>136</v>
      </c>
      <c r="BC2052" t="s">
        <v>136</v>
      </c>
      <c r="BD2052" t="s">
        <v>148</v>
      </c>
      <c r="BE2052" t="s">
        <v>136</v>
      </c>
      <c r="BF2052" t="s">
        <v>136</v>
      </c>
      <c r="BG2052" t="s">
        <v>134</v>
      </c>
      <c r="BH2052" t="s">
        <v>136</v>
      </c>
      <c r="BN2052" t="s">
        <v>7741</v>
      </c>
      <c r="BO2052" t="s">
        <v>965</v>
      </c>
      <c r="BP2052">
        <v>6</v>
      </c>
      <c r="BQ2052">
        <v>6</v>
      </c>
      <c r="BR2052">
        <v>6</v>
      </c>
      <c r="BS2052" s="1">
        <v>44228</v>
      </c>
      <c r="BT2052" s="1">
        <v>44531</v>
      </c>
      <c r="BU2052" s="1">
        <v>44228</v>
      </c>
      <c r="BV2052" s="1">
        <v>44531</v>
      </c>
      <c r="BW2052" t="s">
        <v>136</v>
      </c>
      <c r="BX2052">
        <v>40</v>
      </c>
      <c r="BY2052">
        <v>0</v>
      </c>
      <c r="BZ2052">
        <v>8</v>
      </c>
      <c r="CA2052">
        <v>8</v>
      </c>
      <c r="CB2052">
        <v>8</v>
      </c>
      <c r="CC2052">
        <v>8</v>
      </c>
      <c r="CD2052">
        <v>8</v>
      </c>
      <c r="CE2052">
        <v>0</v>
      </c>
      <c r="CF2052" t="str">
        <f>"8:00 AM"</f>
        <v>8:00 AM</v>
      </c>
      <c r="CG2052" t="str">
        <f>"5:00 PM"</f>
        <v>5:00 PM</v>
      </c>
      <c r="CH2052" s="5">
        <v>11.83</v>
      </c>
      <c r="CI2052" t="s">
        <v>146</v>
      </c>
      <c r="CL2052" t="s">
        <v>134</v>
      </c>
      <c r="CM2052" t="s">
        <v>312</v>
      </c>
      <c r="CN2052" t="s">
        <v>148</v>
      </c>
      <c r="CO2052" t="s">
        <v>2012</v>
      </c>
      <c r="CP2052" t="s">
        <v>149</v>
      </c>
      <c r="CQ2052">
        <v>3</v>
      </c>
      <c r="CR2052">
        <v>0</v>
      </c>
      <c r="CS2052" t="s">
        <v>136</v>
      </c>
      <c r="CT2052" t="s">
        <v>134</v>
      </c>
      <c r="CU2052" t="s">
        <v>136</v>
      </c>
      <c r="CV2052" t="s">
        <v>136</v>
      </c>
      <c r="CW2052" t="s">
        <v>136</v>
      </c>
      <c r="CY2052" t="s">
        <v>136</v>
      </c>
      <c r="CZ2052" t="s">
        <v>136</v>
      </c>
      <c r="DA2052" t="s">
        <v>136</v>
      </c>
      <c r="DB2052" t="s">
        <v>136</v>
      </c>
      <c r="DC2052" t="s">
        <v>136</v>
      </c>
      <c r="DD2052" t="s">
        <v>136</v>
      </c>
      <c r="DF2052" t="s">
        <v>7742</v>
      </c>
      <c r="DG2052" t="s">
        <v>7743</v>
      </c>
      <c r="DH2052" t="s">
        <v>3509</v>
      </c>
      <c r="DI2052" t="s">
        <v>995</v>
      </c>
      <c r="DJ2052" s="4">
        <v>71601</v>
      </c>
      <c r="DK2052" t="s">
        <v>3414</v>
      </c>
      <c r="DL2052" t="s">
        <v>136</v>
      </c>
      <c r="DM2052">
        <v>1</v>
      </c>
      <c r="DN2052" t="s">
        <v>7744</v>
      </c>
      <c r="DO2052" t="s">
        <v>1259</v>
      </c>
      <c r="DP2052" t="s">
        <v>995</v>
      </c>
      <c r="DQ2052" t="str">
        <f>"71602"</f>
        <v>71602</v>
      </c>
      <c r="DR2052" t="s">
        <v>3414</v>
      </c>
      <c r="DS2052" t="s">
        <v>296</v>
      </c>
      <c r="DT2052">
        <v>1</v>
      </c>
      <c r="DU2052">
        <v>6</v>
      </c>
      <c r="DV2052" t="s">
        <v>134</v>
      </c>
      <c r="DW2052" t="s">
        <v>134</v>
      </c>
      <c r="DX2052" t="s">
        <v>134</v>
      </c>
      <c r="DY2052" t="s">
        <v>136</v>
      </c>
      <c r="DZ2052">
        <v>1</v>
      </c>
      <c r="EA2052" t="s">
        <v>136</v>
      </c>
      <c r="EC2052" s="5">
        <v>12.68</v>
      </c>
      <c r="ED2052" s="5">
        <v>55</v>
      </c>
      <c r="EE2052">
        <v>18705151544</v>
      </c>
      <c r="EF2052" t="s">
        <v>7745</v>
      </c>
      <c r="EG2052" t="s">
        <v>7243</v>
      </c>
      <c r="EH2052">
        <v>1</v>
      </c>
    </row>
    <row r="2053" spans="1:138" ht="15" customHeight="1" x14ac:dyDescent="0.35">
      <c r="A2053" t="s">
        <v>7843</v>
      </c>
      <c r="B2053" t="s">
        <v>157</v>
      </c>
      <c r="C2053" s="1">
        <v>44160.303967824075</v>
      </c>
      <c r="D2053" s="1">
        <v>44186</v>
      </c>
      <c r="E2053" t="s">
        <v>133</v>
      </c>
      <c r="F2053" t="s">
        <v>136</v>
      </c>
      <c r="G2053" t="s">
        <v>135</v>
      </c>
      <c r="H2053" t="s">
        <v>136</v>
      </c>
      <c r="I2053" t="s">
        <v>7844</v>
      </c>
      <c r="K2053" t="s">
        <v>7845</v>
      </c>
      <c r="L2053" t="s">
        <v>7846</v>
      </c>
      <c r="M2053" t="s">
        <v>7847</v>
      </c>
      <c r="N2053" t="s">
        <v>365</v>
      </c>
      <c r="O2053" s="4">
        <v>50471</v>
      </c>
      <c r="P2053" t="s">
        <v>140</v>
      </c>
      <c r="R2053">
        <v>16413236100</v>
      </c>
      <c r="T2053">
        <v>112340</v>
      </c>
      <c r="U2053" t="s">
        <v>7848</v>
      </c>
      <c r="V2053" t="s">
        <v>7849</v>
      </c>
      <c r="W2053" t="s">
        <v>816</v>
      </c>
      <c r="X2053" t="s">
        <v>1167</v>
      </c>
      <c r="Y2053" t="s">
        <v>7850</v>
      </c>
      <c r="Z2053" t="s">
        <v>7846</v>
      </c>
      <c r="AA2053" t="s">
        <v>7847</v>
      </c>
      <c r="AB2053" t="s">
        <v>365</v>
      </c>
      <c r="AC2053" s="4">
        <v>50471</v>
      </c>
      <c r="AD2053" t="s">
        <v>140</v>
      </c>
      <c r="AF2053">
        <v>16413236100</v>
      </c>
      <c r="AH2053" t="s">
        <v>155</v>
      </c>
      <c r="AI2053" t="s">
        <v>168</v>
      </c>
      <c r="AJ2053" t="s">
        <v>281</v>
      </c>
      <c r="AK2053" t="s">
        <v>282</v>
      </c>
      <c r="AL2053" t="s">
        <v>250</v>
      </c>
      <c r="AM2053" t="s">
        <v>283</v>
      </c>
      <c r="AN2053" t="s">
        <v>284</v>
      </c>
      <c r="AO2053" t="s">
        <v>285</v>
      </c>
      <c r="AP2053" t="s">
        <v>221</v>
      </c>
      <c r="AQ2053" s="4">
        <v>37862</v>
      </c>
      <c r="AR2053" t="s">
        <v>140</v>
      </c>
      <c r="AT2053">
        <v>18653663731</v>
      </c>
      <c r="AV2053" t="s">
        <v>1107</v>
      </c>
      <c r="AW2053" t="s">
        <v>287</v>
      </c>
      <c r="AZ2053" t="s">
        <v>334</v>
      </c>
      <c r="BA2053" t="s">
        <v>335</v>
      </c>
      <c r="BB2053" t="s">
        <v>136</v>
      </c>
      <c r="BC2053" t="s">
        <v>136</v>
      </c>
      <c r="BD2053" t="s">
        <v>148</v>
      </c>
      <c r="BE2053" t="s">
        <v>136</v>
      </c>
      <c r="BF2053" t="s">
        <v>136</v>
      </c>
      <c r="BG2053" t="s">
        <v>134</v>
      </c>
      <c r="BH2053" t="s">
        <v>136</v>
      </c>
      <c r="BN2053" t="s">
        <v>7851</v>
      </c>
      <c r="BO2053" t="s">
        <v>7852</v>
      </c>
      <c r="BP2053">
        <v>1</v>
      </c>
      <c r="BQ2053">
        <v>1</v>
      </c>
      <c r="BR2053">
        <v>1</v>
      </c>
      <c r="BS2053" s="1">
        <v>44228</v>
      </c>
      <c r="BT2053" s="1">
        <v>44459</v>
      </c>
      <c r="BU2053" s="1">
        <v>44228</v>
      </c>
      <c r="BV2053" s="1">
        <v>44459</v>
      </c>
      <c r="BW2053" t="s">
        <v>136</v>
      </c>
      <c r="BX2053">
        <v>42</v>
      </c>
      <c r="BY2053">
        <v>0</v>
      </c>
      <c r="BZ2053">
        <v>14</v>
      </c>
      <c r="CA2053">
        <v>14</v>
      </c>
      <c r="CB2053">
        <v>14</v>
      </c>
      <c r="CC2053">
        <v>0</v>
      </c>
      <c r="CD2053">
        <v>0</v>
      </c>
      <c r="CE2053">
        <v>0</v>
      </c>
      <c r="CF2053" t="str">
        <f>"12:00 AM"</f>
        <v>12:00 AM</v>
      </c>
      <c r="CG2053" t="str">
        <f>"2:00 PM"</f>
        <v>2:00 PM</v>
      </c>
      <c r="CH2053" s="5">
        <v>20</v>
      </c>
      <c r="CI2053" t="s">
        <v>146</v>
      </c>
      <c r="CL2053" t="s">
        <v>134</v>
      </c>
      <c r="CM2053" t="s">
        <v>147</v>
      </c>
      <c r="CN2053" t="s">
        <v>148</v>
      </c>
      <c r="CO2053" t="s">
        <v>4527</v>
      </c>
      <c r="CP2053" t="s">
        <v>149</v>
      </c>
      <c r="CQ2053">
        <v>12</v>
      </c>
      <c r="CR2053">
        <v>0</v>
      </c>
      <c r="CS2053" t="s">
        <v>136</v>
      </c>
      <c r="CT2053" t="s">
        <v>136</v>
      </c>
      <c r="CU2053" t="s">
        <v>136</v>
      </c>
      <c r="CV2053" t="s">
        <v>136</v>
      </c>
      <c r="CW2053" t="s">
        <v>136</v>
      </c>
      <c r="CY2053" t="s">
        <v>136</v>
      </c>
      <c r="CZ2053" t="s">
        <v>136</v>
      </c>
      <c r="DA2053" t="s">
        <v>134</v>
      </c>
      <c r="DB2053" t="s">
        <v>134</v>
      </c>
      <c r="DC2053" t="s">
        <v>134</v>
      </c>
      <c r="DD2053" t="s">
        <v>136</v>
      </c>
      <c r="DF2053" t="s">
        <v>7853</v>
      </c>
      <c r="DG2053" t="s">
        <v>7845</v>
      </c>
      <c r="DH2053" t="s">
        <v>7847</v>
      </c>
      <c r="DI2053" t="s">
        <v>365</v>
      </c>
      <c r="DJ2053" s="4">
        <v>50471</v>
      </c>
      <c r="DK2053" t="s">
        <v>7854</v>
      </c>
      <c r="DL2053" t="s">
        <v>136</v>
      </c>
      <c r="DM2053">
        <v>1</v>
      </c>
      <c r="DN2053" t="s">
        <v>7855</v>
      </c>
      <c r="DO2053" t="s">
        <v>7847</v>
      </c>
      <c r="DP2053" t="s">
        <v>365</v>
      </c>
      <c r="DQ2053" t="str">
        <f>"50471"</f>
        <v>50471</v>
      </c>
      <c r="DR2053" t="s">
        <v>7854</v>
      </c>
      <c r="DS2053" t="s">
        <v>907</v>
      </c>
      <c r="DT2053">
        <v>1</v>
      </c>
      <c r="DU2053">
        <v>2</v>
      </c>
      <c r="DV2053" t="s">
        <v>134</v>
      </c>
      <c r="DW2053" t="s">
        <v>134</v>
      </c>
      <c r="DX2053" t="s">
        <v>134</v>
      </c>
      <c r="DY2053" t="s">
        <v>136</v>
      </c>
      <c r="DZ2053">
        <v>1</v>
      </c>
      <c r="EA2053" t="s">
        <v>136</v>
      </c>
      <c r="EC2053" s="5">
        <v>12.68</v>
      </c>
      <c r="ED2053" s="5">
        <v>55</v>
      </c>
      <c r="EE2053">
        <v>16413236100</v>
      </c>
      <c r="EF2053" t="s">
        <v>7856</v>
      </c>
      <c r="EG2053" t="s">
        <v>6458</v>
      </c>
      <c r="EH2053">
        <v>1</v>
      </c>
    </row>
    <row r="2054" spans="1:138" ht="15" customHeight="1" x14ac:dyDescent="0.35">
      <c r="A2054" t="s">
        <v>921</v>
      </c>
      <c r="B2054" t="s">
        <v>157</v>
      </c>
      <c r="C2054" s="1">
        <v>44173.750114699076</v>
      </c>
      <c r="D2054" s="1">
        <v>44186</v>
      </c>
      <c r="E2054" t="s">
        <v>133</v>
      </c>
      <c r="F2054" t="s">
        <v>136</v>
      </c>
      <c r="G2054" t="s">
        <v>135</v>
      </c>
      <c r="H2054" t="s">
        <v>136</v>
      </c>
      <c r="I2054" t="s">
        <v>922</v>
      </c>
      <c r="K2054" t="s">
        <v>923</v>
      </c>
      <c r="M2054" t="s">
        <v>924</v>
      </c>
      <c r="N2054" t="s">
        <v>925</v>
      </c>
      <c r="O2054" s="4">
        <v>83634</v>
      </c>
      <c r="P2054" t="s">
        <v>140</v>
      </c>
      <c r="R2054">
        <v>12084951022</v>
      </c>
      <c r="T2054">
        <v>1121</v>
      </c>
      <c r="U2054" t="s">
        <v>926</v>
      </c>
      <c r="V2054" t="s">
        <v>927</v>
      </c>
      <c r="X2054" t="s">
        <v>928</v>
      </c>
      <c r="Y2054" t="s">
        <v>923</v>
      </c>
      <c r="AA2054" t="s">
        <v>924</v>
      </c>
      <c r="AB2054" t="s">
        <v>925</v>
      </c>
      <c r="AC2054" s="4">
        <v>83634</v>
      </c>
      <c r="AD2054" t="s">
        <v>140</v>
      </c>
      <c r="AF2054">
        <v>12084951022</v>
      </c>
      <c r="AH2054" t="s">
        <v>929</v>
      </c>
      <c r="AI2054" t="s">
        <v>168</v>
      </c>
      <c r="AJ2054" t="s">
        <v>930</v>
      </c>
      <c r="AK2054" t="s">
        <v>931</v>
      </c>
      <c r="AL2054" t="s">
        <v>932</v>
      </c>
      <c r="AM2054" t="s">
        <v>933</v>
      </c>
      <c r="AO2054" t="s">
        <v>934</v>
      </c>
      <c r="AP2054" t="s">
        <v>925</v>
      </c>
      <c r="AQ2054" s="4">
        <v>83336</v>
      </c>
      <c r="AR2054" t="s">
        <v>140</v>
      </c>
      <c r="AT2054">
        <v>12084369737</v>
      </c>
      <c r="AV2054" t="s">
        <v>935</v>
      </c>
      <c r="AW2054" t="s">
        <v>936</v>
      </c>
      <c r="AZ2054" t="s">
        <v>540</v>
      </c>
      <c r="BA2054" t="s">
        <v>541</v>
      </c>
      <c r="BB2054" t="s">
        <v>136</v>
      </c>
      <c r="BC2054" t="s">
        <v>136</v>
      </c>
      <c r="BD2054" t="s">
        <v>148</v>
      </c>
      <c r="BE2054" t="s">
        <v>136</v>
      </c>
      <c r="BF2054" t="s">
        <v>136</v>
      </c>
      <c r="BG2054" t="s">
        <v>134</v>
      </c>
      <c r="BH2054" t="s">
        <v>136</v>
      </c>
      <c r="BI2054" t="s">
        <v>937</v>
      </c>
      <c r="BJ2054" t="s">
        <v>938</v>
      </c>
      <c r="BK2054" t="s">
        <v>939</v>
      </c>
      <c r="BL2054" t="s">
        <v>940</v>
      </c>
      <c r="BM2054" t="s">
        <v>941</v>
      </c>
      <c r="BN2054" t="s">
        <v>942</v>
      </c>
      <c r="BO2054" t="s">
        <v>943</v>
      </c>
      <c r="BP2054">
        <v>1</v>
      </c>
      <c r="BQ2054">
        <v>1</v>
      </c>
      <c r="BR2054">
        <v>1</v>
      </c>
      <c r="BS2054" s="1">
        <v>44228</v>
      </c>
      <c r="BT2054" s="1">
        <v>44530</v>
      </c>
      <c r="BU2054" s="1">
        <v>44228</v>
      </c>
      <c r="BV2054" s="1">
        <v>44530</v>
      </c>
      <c r="BW2054" t="s">
        <v>136</v>
      </c>
      <c r="BX2054">
        <v>54</v>
      </c>
      <c r="BY2054">
        <v>0</v>
      </c>
      <c r="BZ2054">
        <v>9</v>
      </c>
      <c r="CA2054">
        <v>9</v>
      </c>
      <c r="CB2054">
        <v>9</v>
      </c>
      <c r="CC2054">
        <v>9</v>
      </c>
      <c r="CD2054">
        <v>9</v>
      </c>
      <c r="CE2054">
        <v>9</v>
      </c>
      <c r="CF2054" t="str">
        <f>"7:00 AM"</f>
        <v>7:00 AM</v>
      </c>
      <c r="CG2054" t="str">
        <f>"5:00 PM"</f>
        <v>5:00 PM</v>
      </c>
      <c r="CH2054" s="5">
        <v>13.62</v>
      </c>
      <c r="CI2054" t="s">
        <v>146</v>
      </c>
      <c r="CJ2054">
        <v>0</v>
      </c>
      <c r="CK2054" t="s">
        <v>944</v>
      </c>
      <c r="CL2054" t="s">
        <v>136</v>
      </c>
      <c r="CM2054" t="s">
        <v>354</v>
      </c>
      <c r="CN2054" t="s">
        <v>945</v>
      </c>
      <c r="CO2054" t="s">
        <v>946</v>
      </c>
      <c r="CP2054" t="s">
        <v>149</v>
      </c>
      <c r="CQ2054">
        <v>6</v>
      </c>
      <c r="CR2054">
        <v>0</v>
      </c>
      <c r="CS2054" t="s">
        <v>134</v>
      </c>
      <c r="CT2054" t="s">
        <v>136</v>
      </c>
      <c r="CU2054" t="s">
        <v>136</v>
      </c>
      <c r="CV2054" t="s">
        <v>136</v>
      </c>
      <c r="CW2054" t="s">
        <v>134</v>
      </c>
      <c r="CX2054">
        <v>100</v>
      </c>
      <c r="CY2054" t="s">
        <v>134</v>
      </c>
      <c r="CZ2054" t="s">
        <v>136</v>
      </c>
      <c r="DA2054" t="s">
        <v>136</v>
      </c>
      <c r="DB2054" t="s">
        <v>134</v>
      </c>
      <c r="DC2054" t="s">
        <v>136</v>
      </c>
      <c r="DD2054" t="s">
        <v>136</v>
      </c>
      <c r="DF2054" t="s">
        <v>947</v>
      </c>
      <c r="DG2054" t="s">
        <v>948</v>
      </c>
      <c r="DH2054" t="s">
        <v>924</v>
      </c>
      <c r="DI2054" t="s">
        <v>925</v>
      </c>
      <c r="DJ2054" s="4">
        <v>83634</v>
      </c>
      <c r="DK2054" t="s">
        <v>949</v>
      </c>
      <c r="DL2054" t="s">
        <v>136</v>
      </c>
      <c r="DM2054">
        <v>1</v>
      </c>
      <c r="DN2054" t="s">
        <v>950</v>
      </c>
      <c r="DO2054" t="s">
        <v>951</v>
      </c>
      <c r="DP2054" t="s">
        <v>925</v>
      </c>
      <c r="DQ2054" t="str">
        <f>"83634"</f>
        <v>83634</v>
      </c>
      <c r="DR2054" t="s">
        <v>949</v>
      </c>
      <c r="DS2054" t="s">
        <v>952</v>
      </c>
      <c r="DT2054">
        <v>1</v>
      </c>
      <c r="DU2054">
        <v>5</v>
      </c>
      <c r="DV2054" t="s">
        <v>136</v>
      </c>
      <c r="DW2054" t="s">
        <v>136</v>
      </c>
      <c r="DX2054" t="s">
        <v>134</v>
      </c>
      <c r="DY2054" t="s">
        <v>136</v>
      </c>
      <c r="DZ2054">
        <v>1</v>
      </c>
      <c r="EA2054" t="s">
        <v>134</v>
      </c>
      <c r="EB2054" s="5">
        <v>12.68</v>
      </c>
      <c r="EC2054" s="5">
        <v>12.68</v>
      </c>
      <c r="ED2054" s="5">
        <v>55</v>
      </c>
      <c r="EE2054" t="s">
        <v>148</v>
      </c>
      <c r="EF2054" t="s">
        <v>953</v>
      </c>
      <c r="EG2054" t="s">
        <v>954</v>
      </c>
      <c r="EH2054">
        <v>0</v>
      </c>
    </row>
    <row r="2055" spans="1:138" ht="15" customHeight="1" x14ac:dyDescent="0.35">
      <c r="A2055" t="s">
        <v>25626</v>
      </c>
      <c r="B2055" t="s">
        <v>157</v>
      </c>
      <c r="C2055" s="1">
        <v>44158.736507175927</v>
      </c>
      <c r="D2055" s="1">
        <v>44186</v>
      </c>
      <c r="E2055" t="s">
        <v>133</v>
      </c>
      <c r="F2055" t="s">
        <v>136</v>
      </c>
      <c r="G2055" t="s">
        <v>135</v>
      </c>
      <c r="H2055" t="s">
        <v>136</v>
      </c>
      <c r="I2055" t="s">
        <v>25627</v>
      </c>
      <c r="K2055" t="s">
        <v>25628</v>
      </c>
      <c r="M2055" t="s">
        <v>25629</v>
      </c>
      <c r="N2055" t="s">
        <v>611</v>
      </c>
      <c r="O2055" s="4">
        <v>57541</v>
      </c>
      <c r="P2055" t="s">
        <v>140</v>
      </c>
      <c r="R2055">
        <v>16058402398</v>
      </c>
      <c r="T2055">
        <v>1119</v>
      </c>
      <c r="U2055" t="s">
        <v>25630</v>
      </c>
      <c r="V2055" t="s">
        <v>5346</v>
      </c>
      <c r="X2055" t="s">
        <v>164</v>
      </c>
      <c r="Y2055" t="s">
        <v>25628</v>
      </c>
      <c r="AA2055" t="s">
        <v>25629</v>
      </c>
      <c r="AB2055" t="s">
        <v>611</v>
      </c>
      <c r="AC2055" s="4">
        <v>57541</v>
      </c>
      <c r="AD2055" t="s">
        <v>140</v>
      </c>
      <c r="AF2055">
        <v>16058402398</v>
      </c>
      <c r="AH2055" t="s">
        <v>25631</v>
      </c>
      <c r="AI2055" t="s">
        <v>168</v>
      </c>
      <c r="AJ2055" t="s">
        <v>533</v>
      </c>
      <c r="AK2055" t="s">
        <v>534</v>
      </c>
      <c r="AM2055" t="s">
        <v>535</v>
      </c>
      <c r="AO2055" t="s">
        <v>536</v>
      </c>
      <c r="AP2055" t="s">
        <v>537</v>
      </c>
      <c r="AQ2055" s="4">
        <v>28786</v>
      </c>
      <c r="AR2055" t="s">
        <v>140</v>
      </c>
      <c r="AT2055">
        <v>18282460659</v>
      </c>
      <c r="AV2055" t="s">
        <v>538</v>
      </c>
      <c r="AW2055" t="s">
        <v>539</v>
      </c>
      <c r="AZ2055" t="s">
        <v>288</v>
      </c>
      <c r="BA2055" t="s">
        <v>289</v>
      </c>
      <c r="BB2055" t="s">
        <v>136</v>
      </c>
      <c r="BC2055" t="s">
        <v>136</v>
      </c>
      <c r="BD2055" t="s">
        <v>148</v>
      </c>
      <c r="BE2055" t="s">
        <v>136</v>
      </c>
      <c r="BF2055" t="s">
        <v>136</v>
      </c>
      <c r="BG2055" t="s">
        <v>134</v>
      </c>
      <c r="BH2055" t="s">
        <v>136</v>
      </c>
      <c r="BN2055" t="s">
        <v>25632</v>
      </c>
      <c r="BO2055" t="s">
        <v>965</v>
      </c>
      <c r="BP2055">
        <v>2</v>
      </c>
      <c r="BQ2055">
        <v>2</v>
      </c>
      <c r="BR2055">
        <v>2</v>
      </c>
      <c r="BS2055" s="1">
        <v>44228</v>
      </c>
      <c r="BT2055" s="1">
        <v>44530</v>
      </c>
      <c r="BU2055" s="1">
        <v>44228</v>
      </c>
      <c r="BV2055" s="1">
        <v>44530</v>
      </c>
      <c r="BW2055" t="s">
        <v>136</v>
      </c>
      <c r="BX2055">
        <v>48</v>
      </c>
      <c r="BY2055">
        <v>0</v>
      </c>
      <c r="BZ2055">
        <v>8</v>
      </c>
      <c r="CA2055">
        <v>8</v>
      </c>
      <c r="CB2055">
        <v>8</v>
      </c>
      <c r="CC2055">
        <v>8</v>
      </c>
      <c r="CD2055">
        <v>8</v>
      </c>
      <c r="CE2055">
        <v>8</v>
      </c>
      <c r="CF2055" t="str">
        <f>"8:00 AM"</f>
        <v>8:00 AM</v>
      </c>
      <c r="CG2055" t="str">
        <f>"5:00 PM"</f>
        <v>5:00 PM</v>
      </c>
      <c r="CH2055" s="5">
        <v>14.99</v>
      </c>
      <c r="CI2055" t="s">
        <v>146</v>
      </c>
      <c r="CL2055" t="s">
        <v>136</v>
      </c>
      <c r="CM2055" t="s">
        <v>312</v>
      </c>
      <c r="CN2055" t="s">
        <v>148</v>
      </c>
      <c r="CO2055" t="s">
        <v>14999</v>
      </c>
      <c r="CP2055" t="s">
        <v>149</v>
      </c>
      <c r="CQ2055">
        <v>3</v>
      </c>
      <c r="CR2055">
        <v>0</v>
      </c>
      <c r="CS2055" t="s">
        <v>136</v>
      </c>
      <c r="CT2055" t="s">
        <v>134</v>
      </c>
      <c r="CU2055" t="s">
        <v>136</v>
      </c>
      <c r="CV2055" t="s">
        <v>136</v>
      </c>
      <c r="CW2055" t="s">
        <v>134</v>
      </c>
      <c r="CX2055">
        <v>50</v>
      </c>
      <c r="CY2055" t="s">
        <v>136</v>
      </c>
      <c r="CZ2055" t="s">
        <v>136</v>
      </c>
      <c r="DA2055" t="s">
        <v>136</v>
      </c>
      <c r="DB2055" t="s">
        <v>136</v>
      </c>
      <c r="DC2055" t="s">
        <v>136</v>
      </c>
      <c r="DD2055" t="s">
        <v>136</v>
      </c>
      <c r="DF2055" t="s">
        <v>19003</v>
      </c>
      <c r="DG2055" t="s">
        <v>25628</v>
      </c>
      <c r="DH2055" t="s">
        <v>25629</v>
      </c>
      <c r="DI2055" t="s">
        <v>611</v>
      </c>
      <c r="DJ2055" s="4">
        <v>57541</v>
      </c>
      <c r="DK2055" t="s">
        <v>6464</v>
      </c>
      <c r="DL2055" t="s">
        <v>136</v>
      </c>
      <c r="DM2055">
        <v>1</v>
      </c>
      <c r="DN2055" t="s">
        <v>25633</v>
      </c>
      <c r="DO2055" t="s">
        <v>25629</v>
      </c>
      <c r="DP2055" t="s">
        <v>611</v>
      </c>
      <c r="DQ2055" t="str">
        <f>"57541"</f>
        <v>57541</v>
      </c>
      <c r="DR2055" t="s">
        <v>6464</v>
      </c>
      <c r="DS2055" t="s">
        <v>625</v>
      </c>
      <c r="DT2055">
        <v>1</v>
      </c>
      <c r="DU2055">
        <v>3</v>
      </c>
      <c r="DV2055" t="s">
        <v>134</v>
      </c>
      <c r="DW2055" t="s">
        <v>134</v>
      </c>
      <c r="DX2055" t="s">
        <v>134</v>
      </c>
      <c r="DY2055" t="s">
        <v>136</v>
      </c>
      <c r="DZ2055">
        <v>1</v>
      </c>
      <c r="EA2055" t="s">
        <v>136</v>
      </c>
      <c r="EC2055" s="5">
        <v>12.68</v>
      </c>
      <c r="ED2055" s="5">
        <v>55</v>
      </c>
      <c r="EE2055">
        <v>16058402398</v>
      </c>
      <c r="EF2055" t="s">
        <v>25631</v>
      </c>
      <c r="EG2055" t="s">
        <v>148</v>
      </c>
      <c r="EH2055">
        <v>0</v>
      </c>
    </row>
    <row r="2056" spans="1:138" ht="15" customHeight="1" x14ac:dyDescent="0.35">
      <c r="A2056" t="s">
        <v>27295</v>
      </c>
      <c r="B2056" t="s">
        <v>157</v>
      </c>
      <c r="C2056" s="1">
        <v>44169.618069444441</v>
      </c>
      <c r="D2056" s="1">
        <v>44186</v>
      </c>
      <c r="E2056" t="s">
        <v>133</v>
      </c>
      <c r="F2056" t="s">
        <v>136</v>
      </c>
      <c r="G2056" t="s">
        <v>135</v>
      </c>
      <c r="H2056" t="s">
        <v>136</v>
      </c>
      <c r="I2056" t="s">
        <v>20478</v>
      </c>
      <c r="K2056" t="s">
        <v>27296</v>
      </c>
      <c r="M2056" t="s">
        <v>20480</v>
      </c>
      <c r="N2056" t="s">
        <v>611</v>
      </c>
      <c r="O2056" s="4">
        <v>57555</v>
      </c>
      <c r="P2056" t="s">
        <v>140</v>
      </c>
      <c r="R2056">
        <v>16058562456</v>
      </c>
      <c r="T2056">
        <v>1119</v>
      </c>
      <c r="U2056" t="s">
        <v>20481</v>
      </c>
      <c r="V2056" t="s">
        <v>5346</v>
      </c>
      <c r="X2056" t="s">
        <v>164</v>
      </c>
      <c r="Y2056" t="s">
        <v>27296</v>
      </c>
      <c r="AA2056" t="s">
        <v>20480</v>
      </c>
      <c r="AB2056" t="s">
        <v>611</v>
      </c>
      <c r="AC2056" s="4">
        <v>57555</v>
      </c>
      <c r="AD2056" t="s">
        <v>140</v>
      </c>
      <c r="AF2056">
        <v>16058562456</v>
      </c>
      <c r="AH2056" t="s">
        <v>20483</v>
      </c>
      <c r="AI2056" t="s">
        <v>168</v>
      </c>
      <c r="AJ2056" t="s">
        <v>533</v>
      </c>
      <c r="AK2056" t="s">
        <v>534</v>
      </c>
      <c r="AM2056" t="s">
        <v>535</v>
      </c>
      <c r="AO2056" t="s">
        <v>536</v>
      </c>
      <c r="AP2056" t="s">
        <v>537</v>
      </c>
      <c r="AQ2056" s="4">
        <v>28786</v>
      </c>
      <c r="AR2056" t="s">
        <v>140</v>
      </c>
      <c r="AT2056">
        <v>18282460659</v>
      </c>
      <c r="AV2056" t="s">
        <v>538</v>
      </c>
      <c r="AW2056" t="s">
        <v>539</v>
      </c>
      <c r="AZ2056" t="s">
        <v>288</v>
      </c>
      <c r="BA2056" t="s">
        <v>289</v>
      </c>
      <c r="BB2056" t="s">
        <v>136</v>
      </c>
      <c r="BC2056" t="s">
        <v>136</v>
      </c>
      <c r="BD2056" t="s">
        <v>148</v>
      </c>
      <c r="BE2056" t="s">
        <v>136</v>
      </c>
      <c r="BF2056" t="s">
        <v>136</v>
      </c>
      <c r="BG2056" t="s">
        <v>134</v>
      </c>
      <c r="BH2056" t="s">
        <v>136</v>
      </c>
      <c r="BN2056" t="s">
        <v>27297</v>
      </c>
      <c r="BO2056" t="s">
        <v>965</v>
      </c>
      <c r="BP2056">
        <v>5</v>
      </c>
      <c r="BQ2056">
        <v>5</v>
      </c>
      <c r="BR2056">
        <v>5</v>
      </c>
      <c r="BS2056" s="1">
        <v>44228</v>
      </c>
      <c r="BT2056" s="1">
        <v>44530</v>
      </c>
      <c r="BU2056" s="1">
        <v>44228</v>
      </c>
      <c r="BV2056" s="1">
        <v>44530</v>
      </c>
      <c r="BW2056" t="s">
        <v>136</v>
      </c>
      <c r="BX2056">
        <v>48</v>
      </c>
      <c r="BY2056">
        <v>0</v>
      </c>
      <c r="BZ2056">
        <v>8</v>
      </c>
      <c r="CA2056">
        <v>8</v>
      </c>
      <c r="CB2056">
        <v>8</v>
      </c>
      <c r="CC2056">
        <v>8</v>
      </c>
      <c r="CD2056">
        <v>8</v>
      </c>
      <c r="CE2056">
        <v>8</v>
      </c>
      <c r="CF2056" t="str">
        <f>"8:00 AM"</f>
        <v>8:00 AM</v>
      </c>
      <c r="CG2056" t="str">
        <f>"5:00 PM"</f>
        <v>5:00 PM</v>
      </c>
      <c r="CH2056" s="5">
        <v>14.99</v>
      </c>
      <c r="CI2056" t="s">
        <v>146</v>
      </c>
      <c r="CL2056" t="s">
        <v>136</v>
      </c>
      <c r="CM2056" t="s">
        <v>354</v>
      </c>
      <c r="CN2056" t="s">
        <v>8313</v>
      </c>
      <c r="CO2056" t="s">
        <v>14999</v>
      </c>
      <c r="CP2056" t="s">
        <v>149</v>
      </c>
      <c r="CQ2056">
        <v>3</v>
      </c>
      <c r="CR2056">
        <v>0</v>
      </c>
      <c r="CS2056" t="s">
        <v>136</v>
      </c>
      <c r="CT2056" t="s">
        <v>134</v>
      </c>
      <c r="CU2056" t="s">
        <v>134</v>
      </c>
      <c r="CV2056" t="s">
        <v>136</v>
      </c>
      <c r="CW2056" t="s">
        <v>134</v>
      </c>
      <c r="CX2056">
        <v>50</v>
      </c>
      <c r="CY2056" t="s">
        <v>136</v>
      </c>
      <c r="CZ2056" t="s">
        <v>136</v>
      </c>
      <c r="DA2056" t="s">
        <v>136</v>
      </c>
      <c r="DB2056" t="s">
        <v>136</v>
      </c>
      <c r="DC2056" t="s">
        <v>136</v>
      </c>
      <c r="DD2056" t="s">
        <v>136</v>
      </c>
      <c r="DF2056" t="s">
        <v>27298</v>
      </c>
      <c r="DG2056" t="s">
        <v>27299</v>
      </c>
      <c r="DH2056" t="s">
        <v>20480</v>
      </c>
      <c r="DI2056" t="s">
        <v>611</v>
      </c>
      <c r="DJ2056" s="4">
        <v>57555</v>
      </c>
      <c r="DK2056" t="s">
        <v>3011</v>
      </c>
      <c r="DL2056" t="s">
        <v>136</v>
      </c>
      <c r="DM2056">
        <v>1</v>
      </c>
      <c r="DN2056" t="s">
        <v>27299</v>
      </c>
      <c r="DO2056" t="s">
        <v>20480</v>
      </c>
      <c r="DP2056" t="s">
        <v>611</v>
      </c>
      <c r="DQ2056" t="str">
        <f>"57555"</f>
        <v>57555</v>
      </c>
      <c r="DR2056" t="s">
        <v>3011</v>
      </c>
      <c r="DS2056" t="s">
        <v>27300</v>
      </c>
      <c r="DT2056">
        <v>3</v>
      </c>
      <c r="DU2056">
        <v>7</v>
      </c>
      <c r="DV2056" t="s">
        <v>134</v>
      </c>
      <c r="DW2056" t="s">
        <v>134</v>
      </c>
      <c r="DX2056" t="s">
        <v>134</v>
      </c>
      <c r="DY2056" t="s">
        <v>136</v>
      </c>
      <c r="DZ2056">
        <v>1</v>
      </c>
      <c r="EA2056" t="s">
        <v>136</v>
      </c>
      <c r="EC2056" s="5">
        <v>12.68</v>
      </c>
      <c r="ED2056" s="5">
        <v>55</v>
      </c>
      <c r="EE2056">
        <v>16058562456</v>
      </c>
      <c r="EF2056" t="s">
        <v>20483</v>
      </c>
      <c r="EG2056" t="s">
        <v>148</v>
      </c>
      <c r="EH2056">
        <v>0</v>
      </c>
    </row>
    <row r="2057" spans="1:138" ht="15" customHeight="1" x14ac:dyDescent="0.35">
      <c r="A2057" t="s">
        <v>27069</v>
      </c>
      <c r="B2057" t="s">
        <v>157</v>
      </c>
      <c r="C2057" s="1">
        <v>44154.731004745372</v>
      </c>
      <c r="D2057" s="1">
        <v>44186</v>
      </c>
      <c r="E2057" t="s">
        <v>133</v>
      </c>
      <c r="F2057" t="s">
        <v>136</v>
      </c>
      <c r="G2057" t="s">
        <v>135</v>
      </c>
      <c r="H2057" t="s">
        <v>134</v>
      </c>
      <c r="I2057" t="s">
        <v>27070</v>
      </c>
      <c r="K2057" t="s">
        <v>27071</v>
      </c>
      <c r="M2057" t="s">
        <v>27072</v>
      </c>
      <c r="N2057" t="s">
        <v>374</v>
      </c>
      <c r="O2057" s="4">
        <v>77465</v>
      </c>
      <c r="P2057" t="s">
        <v>140</v>
      </c>
      <c r="R2057">
        <v>13619208000</v>
      </c>
      <c r="T2057">
        <v>1125</v>
      </c>
      <c r="U2057" t="s">
        <v>26037</v>
      </c>
      <c r="V2057" t="s">
        <v>14281</v>
      </c>
      <c r="X2057" t="s">
        <v>14464</v>
      </c>
      <c r="Y2057" t="s">
        <v>27073</v>
      </c>
      <c r="AA2057" t="s">
        <v>22959</v>
      </c>
      <c r="AB2057" t="s">
        <v>374</v>
      </c>
      <c r="AC2057" s="4">
        <v>77465</v>
      </c>
      <c r="AD2057" t="s">
        <v>140</v>
      </c>
      <c r="AF2057">
        <v>13619208000</v>
      </c>
      <c r="AH2057" t="s">
        <v>27074</v>
      </c>
      <c r="AZ2057" t="s">
        <v>334</v>
      </c>
      <c r="BA2057" t="s">
        <v>335</v>
      </c>
      <c r="BB2057" t="s">
        <v>136</v>
      </c>
      <c r="BC2057" t="s">
        <v>136</v>
      </c>
      <c r="BD2057" t="s">
        <v>148</v>
      </c>
      <c r="BE2057" t="s">
        <v>136</v>
      </c>
      <c r="BF2057" t="s">
        <v>136</v>
      </c>
      <c r="BG2057" t="s">
        <v>134</v>
      </c>
      <c r="BH2057" t="s">
        <v>136</v>
      </c>
      <c r="BN2057" t="s">
        <v>27075</v>
      </c>
      <c r="BO2057" t="s">
        <v>27076</v>
      </c>
      <c r="BP2057">
        <v>4</v>
      </c>
      <c r="BQ2057">
        <v>4</v>
      </c>
      <c r="BR2057">
        <v>4</v>
      </c>
      <c r="BS2057" s="1">
        <v>44199</v>
      </c>
      <c r="BT2057" s="1">
        <v>44501</v>
      </c>
      <c r="BU2057" s="1">
        <v>44199</v>
      </c>
      <c r="BV2057" s="1">
        <v>44501</v>
      </c>
      <c r="BW2057" t="s">
        <v>136</v>
      </c>
      <c r="BX2057">
        <v>50</v>
      </c>
      <c r="BY2057">
        <v>0</v>
      </c>
      <c r="BZ2057">
        <v>9</v>
      </c>
      <c r="CA2057">
        <v>9</v>
      </c>
      <c r="CB2057">
        <v>9</v>
      </c>
      <c r="CC2057">
        <v>9</v>
      </c>
      <c r="CD2057">
        <v>9</v>
      </c>
      <c r="CE2057">
        <v>5</v>
      </c>
      <c r="CF2057" t="str">
        <f>"6:00 AM"</f>
        <v>6:00 AM</v>
      </c>
      <c r="CG2057" t="str">
        <f>"4:00 PM"</f>
        <v>4:00 PM</v>
      </c>
      <c r="CH2057" s="5">
        <v>12.67</v>
      </c>
      <c r="CI2057" t="s">
        <v>146</v>
      </c>
      <c r="CJ2057">
        <v>0</v>
      </c>
      <c r="CK2057" t="s">
        <v>148</v>
      </c>
      <c r="CL2057" t="s">
        <v>134</v>
      </c>
      <c r="CM2057" t="s">
        <v>312</v>
      </c>
      <c r="CN2057" t="s">
        <v>148</v>
      </c>
      <c r="CO2057" s="2" t="s">
        <v>27077</v>
      </c>
      <c r="CP2057" t="s">
        <v>149</v>
      </c>
      <c r="CQ2057">
        <v>3</v>
      </c>
      <c r="CR2057">
        <v>0</v>
      </c>
      <c r="CS2057" t="s">
        <v>136</v>
      </c>
      <c r="CT2057" t="s">
        <v>136</v>
      </c>
      <c r="CU2057" t="s">
        <v>136</v>
      </c>
      <c r="CV2057" t="s">
        <v>134</v>
      </c>
      <c r="CW2057" t="s">
        <v>134</v>
      </c>
      <c r="CX2057">
        <v>60</v>
      </c>
      <c r="CY2057" t="s">
        <v>134</v>
      </c>
      <c r="CZ2057" t="s">
        <v>134</v>
      </c>
      <c r="DA2057" t="s">
        <v>134</v>
      </c>
      <c r="DB2057" t="s">
        <v>134</v>
      </c>
      <c r="DC2057" t="s">
        <v>134</v>
      </c>
      <c r="DD2057" t="s">
        <v>136</v>
      </c>
      <c r="DF2057" t="s">
        <v>180</v>
      </c>
      <c r="DG2057" s="2" t="s">
        <v>27078</v>
      </c>
      <c r="DH2057" t="s">
        <v>22959</v>
      </c>
      <c r="DI2057" t="s">
        <v>374</v>
      </c>
      <c r="DJ2057" s="4">
        <v>77465</v>
      </c>
      <c r="DK2057" t="s">
        <v>712</v>
      </c>
      <c r="DL2057" t="s">
        <v>136</v>
      </c>
      <c r="DM2057">
        <v>1</v>
      </c>
      <c r="DN2057" t="s">
        <v>27079</v>
      </c>
      <c r="DO2057" t="s">
        <v>22959</v>
      </c>
      <c r="DP2057" t="s">
        <v>374</v>
      </c>
      <c r="DQ2057" t="str">
        <f>"77465"</f>
        <v>77465</v>
      </c>
      <c r="DR2057" t="s">
        <v>712</v>
      </c>
      <c r="DS2057" t="s">
        <v>154</v>
      </c>
      <c r="DT2057">
        <v>1</v>
      </c>
      <c r="DU2057">
        <v>4</v>
      </c>
      <c r="DV2057" t="s">
        <v>134</v>
      </c>
      <c r="DW2057" t="s">
        <v>134</v>
      </c>
      <c r="DX2057" t="s">
        <v>134</v>
      </c>
      <c r="DY2057" t="s">
        <v>136</v>
      </c>
      <c r="DZ2057">
        <v>1</v>
      </c>
      <c r="EA2057" t="s">
        <v>136</v>
      </c>
      <c r="EC2057" s="5">
        <v>12.68</v>
      </c>
      <c r="ED2057" s="5">
        <v>55</v>
      </c>
      <c r="EE2057">
        <v>13619208000</v>
      </c>
      <c r="EF2057" t="s">
        <v>27074</v>
      </c>
      <c r="EG2057" t="s">
        <v>155</v>
      </c>
      <c r="EH2057">
        <v>1</v>
      </c>
    </row>
    <row r="2058" spans="1:138" ht="15" customHeight="1" x14ac:dyDescent="0.35">
      <c r="A2058" t="s">
        <v>16666</v>
      </c>
      <c r="B2058" t="s">
        <v>157</v>
      </c>
      <c r="C2058" s="1">
        <v>44167.723290046299</v>
      </c>
      <c r="D2058" s="1">
        <v>44186</v>
      </c>
      <c r="E2058" t="s">
        <v>133</v>
      </c>
      <c r="F2058" t="s">
        <v>136</v>
      </c>
      <c r="G2058" t="s">
        <v>135</v>
      </c>
      <c r="H2058" t="s">
        <v>136</v>
      </c>
      <c r="I2058" t="s">
        <v>16667</v>
      </c>
      <c r="K2058" t="s">
        <v>16668</v>
      </c>
      <c r="M2058" t="s">
        <v>1936</v>
      </c>
      <c r="N2058" t="s">
        <v>995</v>
      </c>
      <c r="O2058" s="4">
        <v>72432</v>
      </c>
      <c r="P2058" t="s">
        <v>140</v>
      </c>
      <c r="R2058">
        <v>18709741426</v>
      </c>
      <c r="T2058">
        <v>1119</v>
      </c>
      <c r="U2058" t="s">
        <v>16669</v>
      </c>
      <c r="V2058" t="s">
        <v>348</v>
      </c>
      <c r="X2058" t="s">
        <v>164</v>
      </c>
      <c r="Y2058" t="s">
        <v>16668</v>
      </c>
      <c r="AA2058" t="s">
        <v>1936</v>
      </c>
      <c r="AB2058" t="s">
        <v>995</v>
      </c>
      <c r="AC2058" s="4">
        <v>72432</v>
      </c>
      <c r="AD2058" t="s">
        <v>140</v>
      </c>
      <c r="AF2058">
        <v>18709741426</v>
      </c>
      <c r="AH2058" t="s">
        <v>16670</v>
      </c>
      <c r="AI2058" t="s">
        <v>168</v>
      </c>
      <c r="AJ2058" t="s">
        <v>533</v>
      </c>
      <c r="AK2058" t="s">
        <v>534</v>
      </c>
      <c r="AM2058" t="s">
        <v>535</v>
      </c>
      <c r="AO2058" t="s">
        <v>536</v>
      </c>
      <c r="AP2058" t="s">
        <v>537</v>
      </c>
      <c r="AQ2058" s="4">
        <v>28786</v>
      </c>
      <c r="AR2058" t="s">
        <v>140</v>
      </c>
      <c r="AT2058">
        <v>18282460659</v>
      </c>
      <c r="AV2058" t="s">
        <v>538</v>
      </c>
      <c r="AW2058" t="s">
        <v>539</v>
      </c>
      <c r="AZ2058" t="s">
        <v>288</v>
      </c>
      <c r="BA2058" t="s">
        <v>289</v>
      </c>
      <c r="BB2058" t="s">
        <v>136</v>
      </c>
      <c r="BC2058" t="s">
        <v>136</v>
      </c>
      <c r="BD2058" t="s">
        <v>148</v>
      </c>
      <c r="BE2058" t="s">
        <v>136</v>
      </c>
      <c r="BF2058" t="s">
        <v>136</v>
      </c>
      <c r="BG2058" t="s">
        <v>134</v>
      </c>
      <c r="BH2058" t="s">
        <v>136</v>
      </c>
      <c r="BN2058" t="s">
        <v>16671</v>
      </c>
      <c r="BO2058" t="s">
        <v>775</v>
      </c>
      <c r="BP2058">
        <v>3</v>
      </c>
      <c r="BQ2058">
        <v>3</v>
      </c>
      <c r="BR2058">
        <v>3</v>
      </c>
      <c r="BS2058" s="1">
        <v>44228</v>
      </c>
      <c r="BT2058" s="1">
        <v>44531</v>
      </c>
      <c r="BU2058" s="1">
        <v>44228</v>
      </c>
      <c r="BV2058" s="1">
        <v>44531</v>
      </c>
      <c r="BW2058" t="s">
        <v>136</v>
      </c>
      <c r="BX2058">
        <v>48</v>
      </c>
      <c r="BY2058">
        <v>0</v>
      </c>
      <c r="BZ2058">
        <v>8</v>
      </c>
      <c r="CA2058">
        <v>8</v>
      </c>
      <c r="CB2058">
        <v>8</v>
      </c>
      <c r="CC2058">
        <v>8</v>
      </c>
      <c r="CD2058">
        <v>8</v>
      </c>
      <c r="CE2058">
        <v>8</v>
      </c>
      <c r="CF2058" t="str">
        <f>"8:00 AM"</f>
        <v>8:00 AM</v>
      </c>
      <c r="CG2058" t="str">
        <f>"5:00 PM"</f>
        <v>5:00 PM</v>
      </c>
      <c r="CH2058" s="5">
        <v>11.83</v>
      </c>
      <c r="CI2058" t="s">
        <v>146</v>
      </c>
      <c r="CL2058" t="s">
        <v>136</v>
      </c>
      <c r="CM2058" t="s">
        <v>147</v>
      </c>
      <c r="CN2058" t="s">
        <v>148</v>
      </c>
      <c r="CO2058" t="s">
        <v>1490</v>
      </c>
      <c r="CP2058" t="s">
        <v>149</v>
      </c>
      <c r="CQ2058">
        <v>3</v>
      </c>
      <c r="CR2058">
        <v>0</v>
      </c>
      <c r="CS2058" t="s">
        <v>136</v>
      </c>
      <c r="CT2058" t="s">
        <v>134</v>
      </c>
      <c r="CU2058" t="s">
        <v>134</v>
      </c>
      <c r="CV2058" t="s">
        <v>134</v>
      </c>
      <c r="CW2058" t="s">
        <v>134</v>
      </c>
      <c r="CX2058">
        <v>60</v>
      </c>
      <c r="CY2058" t="s">
        <v>134</v>
      </c>
      <c r="CZ2058" t="s">
        <v>134</v>
      </c>
      <c r="DA2058" t="s">
        <v>134</v>
      </c>
      <c r="DB2058" t="s">
        <v>134</v>
      </c>
      <c r="DC2058" t="s">
        <v>134</v>
      </c>
      <c r="DD2058" t="s">
        <v>136</v>
      </c>
      <c r="DF2058" t="s">
        <v>16672</v>
      </c>
      <c r="DG2058" t="s">
        <v>16673</v>
      </c>
      <c r="DH2058" t="s">
        <v>7476</v>
      </c>
      <c r="DI2058" t="s">
        <v>995</v>
      </c>
      <c r="DJ2058" s="4">
        <v>72479</v>
      </c>
      <c r="DK2058" t="s">
        <v>1938</v>
      </c>
      <c r="DL2058" t="s">
        <v>134</v>
      </c>
      <c r="DM2058">
        <v>6</v>
      </c>
      <c r="DN2058" t="s">
        <v>16674</v>
      </c>
      <c r="DO2058" t="s">
        <v>16675</v>
      </c>
      <c r="DP2058" t="s">
        <v>995</v>
      </c>
      <c r="DQ2058" t="str">
        <f>"72432"</f>
        <v>72432</v>
      </c>
      <c r="DR2058" t="s">
        <v>1938</v>
      </c>
      <c r="DS2058" t="s">
        <v>907</v>
      </c>
      <c r="DT2058">
        <v>1</v>
      </c>
      <c r="DU2058">
        <v>2</v>
      </c>
      <c r="DV2058" t="s">
        <v>134</v>
      </c>
      <c r="DW2058" t="s">
        <v>134</v>
      </c>
      <c r="DX2058" t="s">
        <v>134</v>
      </c>
      <c r="DY2058" t="s">
        <v>134</v>
      </c>
      <c r="DZ2058">
        <v>3</v>
      </c>
      <c r="EA2058" t="s">
        <v>136</v>
      </c>
      <c r="EC2058" s="5">
        <v>12.68</v>
      </c>
      <c r="ED2058" s="5">
        <v>55</v>
      </c>
      <c r="EE2058">
        <v>18709741426</v>
      </c>
      <c r="EF2058" t="s">
        <v>16670</v>
      </c>
      <c r="EG2058" t="s">
        <v>148</v>
      </c>
      <c r="EH2058">
        <v>0</v>
      </c>
    </row>
    <row r="2059" spans="1:138" ht="15" customHeight="1" x14ac:dyDescent="0.35">
      <c r="A2059" t="s">
        <v>15869</v>
      </c>
      <c r="B2059" t="s">
        <v>157</v>
      </c>
      <c r="C2059" s="1">
        <v>44158.359270601853</v>
      </c>
      <c r="D2059" s="1">
        <v>44186</v>
      </c>
      <c r="E2059" t="s">
        <v>579</v>
      </c>
      <c r="F2059" t="s">
        <v>136</v>
      </c>
      <c r="G2059" t="s">
        <v>135</v>
      </c>
      <c r="H2059" t="s">
        <v>136</v>
      </c>
      <c r="I2059" t="s">
        <v>15870</v>
      </c>
      <c r="K2059" t="s">
        <v>15871</v>
      </c>
      <c r="M2059" t="s">
        <v>743</v>
      </c>
      <c r="N2059" t="s">
        <v>744</v>
      </c>
      <c r="O2059" s="4">
        <v>40356</v>
      </c>
      <c r="P2059" t="s">
        <v>140</v>
      </c>
      <c r="R2059">
        <v>18592249480</v>
      </c>
      <c r="T2059">
        <v>1119</v>
      </c>
      <c r="U2059" t="s">
        <v>4279</v>
      </c>
      <c r="V2059" t="s">
        <v>2235</v>
      </c>
      <c r="X2059" t="s">
        <v>429</v>
      </c>
      <c r="Y2059" t="s">
        <v>15871</v>
      </c>
      <c r="AA2059" t="s">
        <v>743</v>
      </c>
      <c r="AB2059" t="s">
        <v>744</v>
      </c>
      <c r="AC2059" s="4">
        <v>40356</v>
      </c>
      <c r="AD2059" t="s">
        <v>140</v>
      </c>
      <c r="AF2059">
        <v>18592249480</v>
      </c>
      <c r="AH2059" t="s">
        <v>155</v>
      </c>
      <c r="AI2059" t="s">
        <v>168</v>
      </c>
      <c r="AJ2059" t="s">
        <v>749</v>
      </c>
      <c r="AK2059" t="s">
        <v>750</v>
      </c>
      <c r="AM2059" t="s">
        <v>751</v>
      </c>
      <c r="AO2059" t="s">
        <v>752</v>
      </c>
      <c r="AP2059" t="s">
        <v>744</v>
      </c>
      <c r="AQ2059" s="4">
        <v>40508</v>
      </c>
      <c r="AR2059" t="s">
        <v>140</v>
      </c>
      <c r="AT2059">
        <v>18592337845</v>
      </c>
      <c r="AV2059" t="s">
        <v>753</v>
      </c>
      <c r="AW2059" t="s">
        <v>754</v>
      </c>
      <c r="AY2059" t="s">
        <v>155</v>
      </c>
      <c r="AZ2059" t="s">
        <v>334</v>
      </c>
      <c r="BA2059" t="s">
        <v>335</v>
      </c>
      <c r="BB2059" t="s">
        <v>136</v>
      </c>
      <c r="BC2059" t="s">
        <v>136</v>
      </c>
      <c r="BD2059" t="s">
        <v>148</v>
      </c>
      <c r="BE2059" t="s">
        <v>136</v>
      </c>
      <c r="BF2059" t="s">
        <v>136</v>
      </c>
      <c r="BG2059" t="s">
        <v>134</v>
      </c>
      <c r="BH2059" t="s">
        <v>136</v>
      </c>
      <c r="BN2059" t="s">
        <v>15872</v>
      </c>
      <c r="BO2059" t="s">
        <v>756</v>
      </c>
      <c r="BP2059">
        <v>1</v>
      </c>
      <c r="BQ2059">
        <v>1</v>
      </c>
      <c r="BR2059">
        <v>1</v>
      </c>
      <c r="BS2059" s="1">
        <v>44230</v>
      </c>
      <c r="BT2059" s="1">
        <v>44533</v>
      </c>
      <c r="BU2059" s="1">
        <v>44230</v>
      </c>
      <c r="BV2059" s="1">
        <v>44533</v>
      </c>
      <c r="BW2059" t="s">
        <v>136</v>
      </c>
      <c r="BX2059">
        <v>48</v>
      </c>
      <c r="BY2059">
        <v>0</v>
      </c>
      <c r="BZ2059">
        <v>8</v>
      </c>
      <c r="CA2059">
        <v>8</v>
      </c>
      <c r="CB2059">
        <v>8</v>
      </c>
      <c r="CC2059">
        <v>8</v>
      </c>
      <c r="CD2059">
        <v>8</v>
      </c>
      <c r="CE2059">
        <v>8</v>
      </c>
      <c r="CF2059" t="str">
        <f>"7:00 AM"</f>
        <v>7:00 AM</v>
      </c>
      <c r="CG2059" t="str">
        <f>"4:00 PM"</f>
        <v>4:00 PM</v>
      </c>
      <c r="CH2059" s="5">
        <v>12.4</v>
      </c>
      <c r="CI2059" t="s">
        <v>146</v>
      </c>
      <c r="CL2059" t="s">
        <v>136</v>
      </c>
      <c r="CM2059" t="s">
        <v>147</v>
      </c>
      <c r="CN2059" t="s">
        <v>148</v>
      </c>
      <c r="CO2059" t="s">
        <v>757</v>
      </c>
      <c r="CP2059" t="s">
        <v>149</v>
      </c>
      <c r="CQ2059">
        <v>0</v>
      </c>
      <c r="CR2059">
        <v>0</v>
      </c>
      <c r="CS2059" t="s">
        <v>136</v>
      </c>
      <c r="CT2059" t="s">
        <v>136</v>
      </c>
      <c r="CU2059" t="s">
        <v>134</v>
      </c>
      <c r="CV2059" t="s">
        <v>134</v>
      </c>
      <c r="CW2059" t="s">
        <v>136</v>
      </c>
      <c r="CY2059" t="s">
        <v>134</v>
      </c>
      <c r="CZ2059" t="s">
        <v>136</v>
      </c>
      <c r="DA2059" t="s">
        <v>136</v>
      </c>
      <c r="DB2059" t="s">
        <v>136</v>
      </c>
      <c r="DC2059" t="s">
        <v>134</v>
      </c>
      <c r="DD2059" t="s">
        <v>136</v>
      </c>
      <c r="DF2059" t="s">
        <v>758</v>
      </c>
      <c r="DG2059" t="s">
        <v>15873</v>
      </c>
      <c r="DH2059" t="s">
        <v>743</v>
      </c>
      <c r="DI2059" t="s">
        <v>744</v>
      </c>
      <c r="DJ2059" s="4">
        <v>40356</v>
      </c>
      <c r="DK2059" t="s">
        <v>759</v>
      </c>
      <c r="DL2059" t="s">
        <v>136</v>
      </c>
      <c r="DM2059">
        <v>1</v>
      </c>
      <c r="DN2059" t="s">
        <v>15873</v>
      </c>
      <c r="DO2059" t="s">
        <v>743</v>
      </c>
      <c r="DP2059" t="s">
        <v>744</v>
      </c>
      <c r="DQ2059" t="str">
        <f>"40356"</f>
        <v>40356</v>
      </c>
      <c r="DR2059" t="s">
        <v>759</v>
      </c>
      <c r="DS2059" t="s">
        <v>497</v>
      </c>
      <c r="DT2059">
        <v>1</v>
      </c>
      <c r="DU2059">
        <v>4</v>
      </c>
      <c r="DV2059" t="s">
        <v>134</v>
      </c>
      <c r="DW2059" t="s">
        <v>134</v>
      </c>
      <c r="DX2059" t="s">
        <v>134</v>
      </c>
      <c r="DY2059" t="s">
        <v>136</v>
      </c>
      <c r="DZ2059">
        <v>1</v>
      </c>
      <c r="EA2059" t="s">
        <v>136</v>
      </c>
      <c r="EC2059" s="5">
        <v>12.68</v>
      </c>
      <c r="ED2059" s="5">
        <v>55</v>
      </c>
      <c r="EE2059">
        <v>18592249480</v>
      </c>
      <c r="EF2059" t="s">
        <v>148</v>
      </c>
      <c r="EG2059" t="s">
        <v>764</v>
      </c>
      <c r="EH2059">
        <v>0</v>
      </c>
    </row>
    <row r="2060" spans="1:138" ht="15" customHeight="1" x14ac:dyDescent="0.35">
      <c r="A2060" t="s">
        <v>20813</v>
      </c>
      <c r="B2060" t="s">
        <v>157</v>
      </c>
      <c r="C2060" s="1">
        <v>44165.672822337961</v>
      </c>
      <c r="D2060" s="1">
        <v>44186</v>
      </c>
      <c r="E2060" t="s">
        <v>133</v>
      </c>
      <c r="F2060" t="s">
        <v>136</v>
      </c>
      <c r="G2060" t="s">
        <v>135</v>
      </c>
      <c r="H2060" t="s">
        <v>136</v>
      </c>
      <c r="I2060" t="s">
        <v>15011</v>
      </c>
      <c r="K2060" t="s">
        <v>15012</v>
      </c>
      <c r="L2060" t="s">
        <v>148</v>
      </c>
      <c r="M2060" t="s">
        <v>13662</v>
      </c>
      <c r="N2060" t="s">
        <v>960</v>
      </c>
      <c r="O2060" s="4">
        <v>36582</v>
      </c>
      <c r="P2060" t="s">
        <v>140</v>
      </c>
      <c r="R2060">
        <v>12519731602</v>
      </c>
      <c r="T2060">
        <v>1114</v>
      </c>
      <c r="U2060" t="s">
        <v>15013</v>
      </c>
      <c r="V2060" t="s">
        <v>15014</v>
      </c>
      <c r="X2060" t="s">
        <v>429</v>
      </c>
      <c r="Y2060" t="s">
        <v>15012</v>
      </c>
      <c r="AA2060" t="s">
        <v>13662</v>
      </c>
      <c r="AB2060" t="s">
        <v>960</v>
      </c>
      <c r="AC2060" s="4">
        <v>36582</v>
      </c>
      <c r="AD2060" t="s">
        <v>140</v>
      </c>
      <c r="AE2060" t="s">
        <v>841</v>
      </c>
      <c r="AF2060">
        <v>12519731602</v>
      </c>
      <c r="AH2060" t="s">
        <v>15015</v>
      </c>
      <c r="AI2060" t="s">
        <v>168</v>
      </c>
      <c r="AJ2060" t="s">
        <v>2151</v>
      </c>
      <c r="AK2060" t="s">
        <v>2152</v>
      </c>
      <c r="AL2060" t="s">
        <v>509</v>
      </c>
      <c r="AM2060" t="s">
        <v>846</v>
      </c>
      <c r="AO2060" t="s">
        <v>847</v>
      </c>
      <c r="AP2060" t="s">
        <v>161</v>
      </c>
      <c r="AQ2060" s="4">
        <v>31636</v>
      </c>
      <c r="AR2060" t="s">
        <v>140</v>
      </c>
      <c r="AT2060">
        <v>12295596879</v>
      </c>
      <c r="AV2060" t="s">
        <v>2153</v>
      </c>
      <c r="AW2060" t="s">
        <v>849</v>
      </c>
      <c r="AZ2060" t="s">
        <v>144</v>
      </c>
      <c r="BA2060" t="s">
        <v>145</v>
      </c>
      <c r="BB2060" t="s">
        <v>136</v>
      </c>
      <c r="BC2060" t="s">
        <v>136</v>
      </c>
      <c r="BD2060" t="s">
        <v>148</v>
      </c>
      <c r="BE2060" t="s">
        <v>136</v>
      </c>
      <c r="BF2060" t="s">
        <v>136</v>
      </c>
      <c r="BG2060" t="s">
        <v>134</v>
      </c>
      <c r="BH2060" t="s">
        <v>136</v>
      </c>
      <c r="BI2060" t="s">
        <v>2509</v>
      </c>
      <c r="BJ2060" t="s">
        <v>2510</v>
      </c>
      <c r="BL2060" t="s">
        <v>849</v>
      </c>
      <c r="BM2060" t="s">
        <v>2153</v>
      </c>
      <c r="BN2060" t="s">
        <v>20814</v>
      </c>
      <c r="BO2060" t="s">
        <v>145</v>
      </c>
      <c r="BP2060">
        <v>13</v>
      </c>
      <c r="BQ2060">
        <v>8</v>
      </c>
      <c r="BR2060">
        <v>8</v>
      </c>
      <c r="BS2060" s="1">
        <v>44230</v>
      </c>
      <c r="BT2060" s="1">
        <v>44515</v>
      </c>
      <c r="BU2060" s="1">
        <v>44230</v>
      </c>
      <c r="BV2060" s="1">
        <v>44515</v>
      </c>
      <c r="BW2060" t="s">
        <v>136</v>
      </c>
      <c r="BX2060">
        <v>45</v>
      </c>
      <c r="BY2060">
        <v>0</v>
      </c>
      <c r="BZ2060">
        <v>8</v>
      </c>
      <c r="CA2060">
        <v>8</v>
      </c>
      <c r="CB2060">
        <v>8</v>
      </c>
      <c r="CC2060">
        <v>8</v>
      </c>
      <c r="CD2060">
        <v>8</v>
      </c>
      <c r="CE2060">
        <v>5</v>
      </c>
      <c r="CF2060" t="str">
        <f>"7:30 AM"</f>
        <v>7:30 AM</v>
      </c>
      <c r="CG2060" t="str">
        <f>"4:30 PM"</f>
        <v>4:30 PM</v>
      </c>
      <c r="CH2060" s="5">
        <v>11.71</v>
      </c>
      <c r="CI2060" t="s">
        <v>146</v>
      </c>
      <c r="CL2060" t="s">
        <v>136</v>
      </c>
      <c r="CM2060" t="s">
        <v>312</v>
      </c>
      <c r="CN2060" t="s">
        <v>148</v>
      </c>
      <c r="CO2060" t="s">
        <v>854</v>
      </c>
      <c r="CP2060" t="s">
        <v>149</v>
      </c>
      <c r="CQ2060">
        <v>1</v>
      </c>
      <c r="CR2060">
        <v>0</v>
      </c>
      <c r="CS2060" t="s">
        <v>136</v>
      </c>
      <c r="CT2060" t="s">
        <v>136</v>
      </c>
      <c r="CU2060" t="s">
        <v>136</v>
      </c>
      <c r="CV2060" t="s">
        <v>134</v>
      </c>
      <c r="CW2060" t="s">
        <v>134</v>
      </c>
      <c r="CX2060">
        <v>50</v>
      </c>
      <c r="CY2060" t="s">
        <v>134</v>
      </c>
      <c r="CZ2060" t="s">
        <v>134</v>
      </c>
      <c r="DA2060" t="s">
        <v>134</v>
      </c>
      <c r="DB2060" t="s">
        <v>134</v>
      </c>
      <c r="DC2060" t="s">
        <v>134</v>
      </c>
      <c r="DD2060" t="s">
        <v>136</v>
      </c>
      <c r="DF2060" t="s">
        <v>20815</v>
      </c>
      <c r="DG2060" t="s">
        <v>15012</v>
      </c>
      <c r="DH2060" t="s">
        <v>13662</v>
      </c>
      <c r="DI2060" t="s">
        <v>960</v>
      </c>
      <c r="DJ2060" s="4">
        <v>36582</v>
      </c>
      <c r="DK2060" t="s">
        <v>1144</v>
      </c>
      <c r="DL2060" t="s">
        <v>136</v>
      </c>
      <c r="DM2060">
        <v>1</v>
      </c>
      <c r="DN2060" t="s">
        <v>15012</v>
      </c>
      <c r="DO2060" t="s">
        <v>13662</v>
      </c>
      <c r="DP2060" t="s">
        <v>960</v>
      </c>
      <c r="DQ2060" t="str">
        <f>"36582"</f>
        <v>36582</v>
      </c>
      <c r="DR2060" t="s">
        <v>1144</v>
      </c>
      <c r="DS2060" t="s">
        <v>861</v>
      </c>
      <c r="DT2060">
        <v>4</v>
      </c>
      <c r="DU2060">
        <v>32</v>
      </c>
      <c r="DV2060" t="s">
        <v>134</v>
      </c>
      <c r="DW2060" t="s">
        <v>134</v>
      </c>
      <c r="DX2060" t="s">
        <v>134</v>
      </c>
      <c r="DY2060" t="s">
        <v>136</v>
      </c>
      <c r="DZ2060">
        <v>1</v>
      </c>
      <c r="EA2060" t="s">
        <v>134</v>
      </c>
      <c r="EB2060" s="5">
        <v>12.68</v>
      </c>
      <c r="EC2060" s="5">
        <v>12.68</v>
      </c>
      <c r="ED2060" s="5">
        <v>55</v>
      </c>
      <c r="EE2060" t="s">
        <v>148</v>
      </c>
      <c r="EF2060" t="s">
        <v>15015</v>
      </c>
      <c r="EG2060" t="s">
        <v>5624</v>
      </c>
      <c r="EH2060">
        <v>0</v>
      </c>
    </row>
    <row r="2061" spans="1:138" ht="15" customHeight="1" x14ac:dyDescent="0.35">
      <c r="A2061" t="s">
        <v>9102</v>
      </c>
      <c r="B2061" t="s">
        <v>157</v>
      </c>
      <c r="C2061" s="1">
        <v>44165.619035300922</v>
      </c>
      <c r="D2061" s="1">
        <v>44186</v>
      </c>
      <c r="E2061" t="s">
        <v>133</v>
      </c>
      <c r="F2061" t="s">
        <v>136</v>
      </c>
      <c r="G2061" t="s">
        <v>135</v>
      </c>
      <c r="H2061" t="s">
        <v>136</v>
      </c>
      <c r="I2061" t="s">
        <v>9103</v>
      </c>
      <c r="K2061" t="s">
        <v>9104</v>
      </c>
      <c r="L2061" t="s">
        <v>148</v>
      </c>
      <c r="M2061" t="s">
        <v>9105</v>
      </c>
      <c r="N2061" t="s">
        <v>893</v>
      </c>
      <c r="O2061" s="4">
        <v>11933</v>
      </c>
      <c r="P2061" t="s">
        <v>140</v>
      </c>
      <c r="R2061">
        <v>16313695598</v>
      </c>
      <c r="T2061">
        <v>111421</v>
      </c>
      <c r="U2061" t="s">
        <v>9106</v>
      </c>
      <c r="V2061" t="s">
        <v>9107</v>
      </c>
      <c r="X2061" t="s">
        <v>164</v>
      </c>
      <c r="Y2061" t="s">
        <v>9104</v>
      </c>
      <c r="AA2061" t="s">
        <v>9105</v>
      </c>
      <c r="AB2061" t="s">
        <v>893</v>
      </c>
      <c r="AC2061" s="4">
        <v>11933</v>
      </c>
      <c r="AD2061" t="s">
        <v>140</v>
      </c>
      <c r="AE2061" t="s">
        <v>841</v>
      </c>
      <c r="AF2061">
        <v>16313695598</v>
      </c>
      <c r="AH2061" t="s">
        <v>3856</v>
      </c>
      <c r="AI2061" t="s">
        <v>168</v>
      </c>
      <c r="AJ2061" t="s">
        <v>559</v>
      </c>
      <c r="AK2061" t="s">
        <v>433</v>
      </c>
      <c r="AL2061" t="s">
        <v>978</v>
      </c>
      <c r="AM2061" t="s">
        <v>561</v>
      </c>
      <c r="AN2061" t="s">
        <v>562</v>
      </c>
      <c r="AO2061" t="s">
        <v>563</v>
      </c>
      <c r="AP2061" t="s">
        <v>564</v>
      </c>
      <c r="AQ2061" s="4">
        <v>22949</v>
      </c>
      <c r="AR2061" t="s">
        <v>140</v>
      </c>
      <c r="AT2061">
        <v>14342634300</v>
      </c>
      <c r="AV2061" t="s">
        <v>3857</v>
      </c>
      <c r="AW2061" t="s">
        <v>980</v>
      </c>
      <c r="AZ2061" t="s">
        <v>144</v>
      </c>
      <c r="BA2061" t="s">
        <v>145</v>
      </c>
      <c r="BB2061" t="s">
        <v>136</v>
      </c>
      <c r="BC2061" t="s">
        <v>136</v>
      </c>
      <c r="BD2061" t="s">
        <v>148</v>
      </c>
      <c r="BE2061" t="s">
        <v>136</v>
      </c>
      <c r="BF2061" t="s">
        <v>136</v>
      </c>
      <c r="BG2061" t="s">
        <v>134</v>
      </c>
      <c r="BH2061" t="s">
        <v>136</v>
      </c>
      <c r="BI2061" t="s">
        <v>3858</v>
      </c>
      <c r="BJ2061" t="s">
        <v>3859</v>
      </c>
      <c r="BL2061" t="s">
        <v>566</v>
      </c>
      <c r="BM2061" t="s">
        <v>3856</v>
      </c>
      <c r="BN2061" t="s">
        <v>9108</v>
      </c>
      <c r="BO2061" t="s">
        <v>676</v>
      </c>
      <c r="BP2061">
        <v>8</v>
      </c>
      <c r="BQ2061">
        <v>4</v>
      </c>
      <c r="BR2061">
        <v>4</v>
      </c>
      <c r="BS2061" s="1">
        <v>44230</v>
      </c>
      <c r="BT2061" s="1">
        <v>44362</v>
      </c>
      <c r="BU2061" s="1">
        <v>44230</v>
      </c>
      <c r="BV2061" s="1">
        <v>44362</v>
      </c>
      <c r="BW2061" t="s">
        <v>136</v>
      </c>
      <c r="BX2061">
        <v>45</v>
      </c>
      <c r="BY2061">
        <v>0</v>
      </c>
      <c r="BZ2061">
        <v>7.5</v>
      </c>
      <c r="CA2061">
        <v>7.5</v>
      </c>
      <c r="CB2061">
        <v>7.5</v>
      </c>
      <c r="CC2061">
        <v>7.5</v>
      </c>
      <c r="CD2061">
        <v>7.5</v>
      </c>
      <c r="CE2061">
        <v>7.5</v>
      </c>
      <c r="CF2061" t="str">
        <f>"9:00 AM"</f>
        <v>9:00 AM</v>
      </c>
      <c r="CG2061" t="str">
        <f>"5:00 PM"</f>
        <v>5:00 PM</v>
      </c>
      <c r="CH2061" s="5">
        <v>14.29</v>
      </c>
      <c r="CI2061" t="s">
        <v>146</v>
      </c>
      <c r="CL2061" t="s">
        <v>136</v>
      </c>
      <c r="CM2061" t="s">
        <v>147</v>
      </c>
      <c r="CN2061" t="s">
        <v>148</v>
      </c>
      <c r="CO2061" s="2" t="s">
        <v>2580</v>
      </c>
      <c r="CP2061" t="s">
        <v>149</v>
      </c>
      <c r="CQ2061">
        <v>3</v>
      </c>
      <c r="CR2061">
        <v>0</v>
      </c>
      <c r="CS2061" t="s">
        <v>136</v>
      </c>
      <c r="CT2061" t="s">
        <v>136</v>
      </c>
      <c r="CU2061" t="s">
        <v>136</v>
      </c>
      <c r="CV2061" t="s">
        <v>136</v>
      </c>
      <c r="CW2061" t="s">
        <v>134</v>
      </c>
      <c r="CX2061">
        <v>45</v>
      </c>
      <c r="CY2061" t="s">
        <v>134</v>
      </c>
      <c r="CZ2061" t="s">
        <v>134</v>
      </c>
      <c r="DA2061" t="s">
        <v>134</v>
      </c>
      <c r="DB2061" t="s">
        <v>134</v>
      </c>
      <c r="DC2061" t="s">
        <v>134</v>
      </c>
      <c r="DD2061" t="s">
        <v>136</v>
      </c>
      <c r="DF2061" t="s">
        <v>9109</v>
      </c>
      <c r="DG2061" t="s">
        <v>9104</v>
      </c>
      <c r="DH2061" t="s">
        <v>9105</v>
      </c>
      <c r="DI2061" t="s">
        <v>893</v>
      </c>
      <c r="DJ2061" s="4">
        <v>11933</v>
      </c>
      <c r="DK2061" t="s">
        <v>2583</v>
      </c>
      <c r="DL2061" t="s">
        <v>134</v>
      </c>
      <c r="DM2061">
        <v>2</v>
      </c>
      <c r="DN2061" t="s">
        <v>9110</v>
      </c>
      <c r="DO2061" t="s">
        <v>9111</v>
      </c>
      <c r="DP2061" t="s">
        <v>893</v>
      </c>
      <c r="DQ2061" t="str">
        <f>"11955"</f>
        <v>11955</v>
      </c>
      <c r="DR2061" t="s">
        <v>2583</v>
      </c>
      <c r="DS2061" t="s">
        <v>919</v>
      </c>
      <c r="DT2061">
        <v>1</v>
      </c>
      <c r="DU2061">
        <v>10</v>
      </c>
      <c r="DV2061" t="s">
        <v>134</v>
      </c>
      <c r="DW2061" t="s">
        <v>134</v>
      </c>
      <c r="DX2061" t="s">
        <v>134</v>
      </c>
      <c r="DY2061" t="s">
        <v>136</v>
      </c>
      <c r="DZ2061">
        <v>1</v>
      </c>
      <c r="EA2061" t="s">
        <v>134</v>
      </c>
      <c r="EB2061" s="5">
        <v>12.68</v>
      </c>
      <c r="EC2061" s="5">
        <v>12.68</v>
      </c>
      <c r="ED2061" s="5">
        <v>55</v>
      </c>
      <c r="EE2061">
        <v>16313695598</v>
      </c>
      <c r="EF2061" t="s">
        <v>148</v>
      </c>
      <c r="EG2061" t="s">
        <v>2585</v>
      </c>
      <c r="EH2061">
        <v>0</v>
      </c>
    </row>
    <row r="2062" spans="1:138" ht="15" customHeight="1" x14ac:dyDescent="0.35">
      <c r="A2062" t="s">
        <v>4006</v>
      </c>
      <c r="B2062" t="s">
        <v>157</v>
      </c>
      <c r="C2062" s="1">
        <v>44160.267557175925</v>
      </c>
      <c r="D2062" s="1">
        <v>44186</v>
      </c>
      <c r="E2062" t="s">
        <v>133</v>
      </c>
      <c r="F2062" t="s">
        <v>136</v>
      </c>
      <c r="G2062" t="s">
        <v>135</v>
      </c>
      <c r="H2062" t="s">
        <v>136</v>
      </c>
      <c r="I2062" t="s">
        <v>4007</v>
      </c>
      <c r="K2062" t="s">
        <v>4008</v>
      </c>
      <c r="M2062" t="s">
        <v>4009</v>
      </c>
      <c r="N2062" t="s">
        <v>720</v>
      </c>
      <c r="O2062" s="4">
        <v>39110</v>
      </c>
      <c r="P2062" t="s">
        <v>140</v>
      </c>
      <c r="R2062">
        <v>16625710904</v>
      </c>
      <c r="T2062">
        <v>111150</v>
      </c>
      <c r="U2062" t="s">
        <v>2234</v>
      </c>
      <c r="V2062" t="s">
        <v>2897</v>
      </c>
      <c r="W2062" t="s">
        <v>1257</v>
      </c>
      <c r="X2062" t="s">
        <v>896</v>
      </c>
      <c r="Y2062" t="s">
        <v>4008</v>
      </c>
      <c r="AA2062" t="s">
        <v>4009</v>
      </c>
      <c r="AB2062" t="s">
        <v>720</v>
      </c>
      <c r="AC2062" s="4">
        <v>39110</v>
      </c>
      <c r="AD2062" t="s">
        <v>140</v>
      </c>
      <c r="AF2062">
        <v>16625710904</v>
      </c>
      <c r="AH2062" t="s">
        <v>4010</v>
      </c>
      <c r="AI2062" t="s">
        <v>168</v>
      </c>
      <c r="AJ2062" t="s">
        <v>814</v>
      </c>
      <c r="AK2062" t="s">
        <v>815</v>
      </c>
      <c r="AL2062" t="s">
        <v>816</v>
      </c>
      <c r="AM2062" t="s">
        <v>817</v>
      </c>
      <c r="AO2062" t="s">
        <v>818</v>
      </c>
      <c r="AP2062" t="s">
        <v>720</v>
      </c>
      <c r="AQ2062" s="4">
        <v>39114</v>
      </c>
      <c r="AR2062" t="s">
        <v>140</v>
      </c>
      <c r="AT2062">
        <v>16018475110</v>
      </c>
      <c r="AV2062" t="s">
        <v>819</v>
      </c>
      <c r="AW2062" t="s">
        <v>820</v>
      </c>
      <c r="AZ2062" t="s">
        <v>288</v>
      </c>
      <c r="BA2062" t="s">
        <v>289</v>
      </c>
      <c r="BB2062" t="s">
        <v>136</v>
      </c>
      <c r="BC2062" t="s">
        <v>136</v>
      </c>
      <c r="BD2062" t="s">
        <v>148</v>
      </c>
      <c r="BE2062" t="s">
        <v>136</v>
      </c>
      <c r="BF2062" t="s">
        <v>136</v>
      </c>
      <c r="BG2062" t="s">
        <v>134</v>
      </c>
      <c r="BH2062" t="s">
        <v>136</v>
      </c>
      <c r="BN2062" t="s">
        <v>4011</v>
      </c>
      <c r="BO2062" t="s">
        <v>4012</v>
      </c>
      <c r="BP2062">
        <v>4</v>
      </c>
      <c r="BQ2062">
        <v>4</v>
      </c>
      <c r="BR2062">
        <v>4</v>
      </c>
      <c r="BS2062" s="1">
        <v>44230</v>
      </c>
      <c r="BT2062" s="1">
        <v>44530</v>
      </c>
      <c r="BU2062" s="1">
        <v>44230</v>
      </c>
      <c r="BV2062" s="1">
        <v>44530</v>
      </c>
      <c r="BW2062" t="s">
        <v>136</v>
      </c>
      <c r="BX2062">
        <v>40</v>
      </c>
      <c r="BY2062">
        <v>0</v>
      </c>
      <c r="BZ2062">
        <v>8</v>
      </c>
      <c r="CA2062">
        <v>8</v>
      </c>
      <c r="CB2062">
        <v>8</v>
      </c>
      <c r="CC2062">
        <v>8</v>
      </c>
      <c r="CD2062">
        <v>8</v>
      </c>
      <c r="CE2062">
        <v>0</v>
      </c>
      <c r="CF2062" t="str">
        <f>"7:00 AM"</f>
        <v>7:00 AM</v>
      </c>
      <c r="CG2062" t="str">
        <f>"4:00 PM"</f>
        <v>4:00 PM</v>
      </c>
      <c r="CH2062" s="5">
        <v>11.83</v>
      </c>
      <c r="CI2062" t="s">
        <v>146</v>
      </c>
      <c r="CL2062" t="s">
        <v>136</v>
      </c>
      <c r="CM2062" t="s">
        <v>147</v>
      </c>
      <c r="CN2062" t="s">
        <v>148</v>
      </c>
      <c r="CO2062" s="2" t="s">
        <v>825</v>
      </c>
      <c r="CP2062" t="s">
        <v>149</v>
      </c>
      <c r="CQ2062">
        <v>0</v>
      </c>
      <c r="CR2062">
        <v>0</v>
      </c>
      <c r="CS2062" t="s">
        <v>136</v>
      </c>
      <c r="CT2062" t="s">
        <v>134</v>
      </c>
      <c r="CU2062" t="s">
        <v>136</v>
      </c>
      <c r="CV2062" t="s">
        <v>136</v>
      </c>
      <c r="CW2062" t="s">
        <v>134</v>
      </c>
      <c r="CX2062">
        <v>30</v>
      </c>
      <c r="CY2062" t="s">
        <v>134</v>
      </c>
      <c r="CZ2062" t="s">
        <v>134</v>
      </c>
      <c r="DA2062" t="s">
        <v>136</v>
      </c>
      <c r="DB2062" t="s">
        <v>134</v>
      </c>
      <c r="DC2062" t="s">
        <v>134</v>
      </c>
      <c r="DD2062" t="s">
        <v>136</v>
      </c>
      <c r="DF2062" t="s">
        <v>4013</v>
      </c>
      <c r="DG2062" t="s">
        <v>4014</v>
      </c>
      <c r="DH2062" t="s">
        <v>2853</v>
      </c>
      <c r="DI2062" t="s">
        <v>720</v>
      </c>
      <c r="DJ2062" s="4">
        <v>39169</v>
      </c>
      <c r="DK2062" t="s">
        <v>2854</v>
      </c>
      <c r="DL2062" t="s">
        <v>136</v>
      </c>
      <c r="DM2062">
        <v>1</v>
      </c>
      <c r="DN2062" t="s">
        <v>4015</v>
      </c>
      <c r="DO2062" t="s">
        <v>2853</v>
      </c>
      <c r="DP2062" t="s">
        <v>720</v>
      </c>
      <c r="DQ2062" t="str">
        <f>"39169"</f>
        <v>39169</v>
      </c>
      <c r="DR2062" t="s">
        <v>2854</v>
      </c>
      <c r="DS2062" t="s">
        <v>4016</v>
      </c>
      <c r="DT2062">
        <v>1</v>
      </c>
      <c r="DU2062">
        <v>4</v>
      </c>
      <c r="DV2062" t="s">
        <v>136</v>
      </c>
      <c r="DW2062" t="s">
        <v>136</v>
      </c>
      <c r="DX2062" t="s">
        <v>134</v>
      </c>
      <c r="DY2062" t="s">
        <v>136</v>
      </c>
      <c r="DZ2062">
        <v>1</v>
      </c>
      <c r="EA2062" t="s">
        <v>136</v>
      </c>
      <c r="EC2062" s="5">
        <v>12.68</v>
      </c>
      <c r="ED2062" s="5">
        <v>55</v>
      </c>
      <c r="EE2062">
        <v>16625710904</v>
      </c>
      <c r="EF2062" t="s">
        <v>4010</v>
      </c>
      <c r="EG2062" t="s">
        <v>831</v>
      </c>
      <c r="EH2062">
        <v>0</v>
      </c>
    </row>
    <row r="2063" spans="1:138" ht="15" customHeight="1" x14ac:dyDescent="0.35">
      <c r="A2063" t="s">
        <v>24951</v>
      </c>
      <c r="B2063" t="s">
        <v>157</v>
      </c>
      <c r="C2063" s="1">
        <v>44171.657433912034</v>
      </c>
      <c r="D2063" s="1">
        <v>44186</v>
      </c>
      <c r="E2063" t="s">
        <v>133</v>
      </c>
      <c r="F2063" t="s">
        <v>136</v>
      </c>
      <c r="G2063" t="s">
        <v>135</v>
      </c>
      <c r="H2063" t="s">
        <v>136</v>
      </c>
      <c r="I2063" t="s">
        <v>8441</v>
      </c>
      <c r="J2063" t="s">
        <v>8441</v>
      </c>
      <c r="K2063" t="s">
        <v>22931</v>
      </c>
      <c r="M2063" t="s">
        <v>8444</v>
      </c>
      <c r="N2063" t="s">
        <v>592</v>
      </c>
      <c r="O2063" s="4">
        <v>82323</v>
      </c>
      <c r="P2063" t="s">
        <v>140</v>
      </c>
      <c r="R2063">
        <v>19703262854</v>
      </c>
      <c r="T2063">
        <v>112</v>
      </c>
      <c r="U2063" t="s">
        <v>8445</v>
      </c>
      <c r="V2063" t="s">
        <v>8446</v>
      </c>
      <c r="W2063" t="s">
        <v>1871</v>
      </c>
      <c r="X2063" t="s">
        <v>8447</v>
      </c>
      <c r="Y2063" t="s">
        <v>24952</v>
      </c>
      <c r="Z2063" t="s">
        <v>8443</v>
      </c>
      <c r="AA2063" t="s">
        <v>8444</v>
      </c>
      <c r="AB2063" t="s">
        <v>592</v>
      </c>
      <c r="AC2063" s="4">
        <v>82323</v>
      </c>
      <c r="AD2063" t="s">
        <v>140</v>
      </c>
      <c r="AF2063">
        <v>19703262854</v>
      </c>
      <c r="AH2063" t="s">
        <v>8450</v>
      </c>
      <c r="AI2063" t="s">
        <v>168</v>
      </c>
      <c r="AJ2063" t="s">
        <v>6475</v>
      </c>
      <c r="AK2063" t="s">
        <v>7725</v>
      </c>
      <c r="AM2063" t="s">
        <v>6477</v>
      </c>
      <c r="AO2063" t="s">
        <v>7726</v>
      </c>
      <c r="AP2063" t="s">
        <v>1358</v>
      </c>
      <c r="AQ2063" s="4">
        <v>81625</v>
      </c>
      <c r="AR2063" t="s">
        <v>140</v>
      </c>
      <c r="AT2063">
        <v>19708244226</v>
      </c>
      <c r="AV2063" t="s">
        <v>6479</v>
      </c>
      <c r="AW2063" t="s">
        <v>24953</v>
      </c>
      <c r="AZ2063" t="s">
        <v>334</v>
      </c>
      <c r="BA2063" t="s">
        <v>335</v>
      </c>
      <c r="BB2063" t="s">
        <v>136</v>
      </c>
      <c r="BC2063" t="s">
        <v>136</v>
      </c>
      <c r="BD2063" t="s">
        <v>148</v>
      </c>
      <c r="BE2063" t="s">
        <v>136</v>
      </c>
      <c r="BF2063" t="s">
        <v>136</v>
      </c>
      <c r="BG2063" t="s">
        <v>134</v>
      </c>
      <c r="BH2063" t="s">
        <v>136</v>
      </c>
      <c r="BI2063" t="s">
        <v>8451</v>
      </c>
      <c r="BN2063" t="s">
        <v>24954</v>
      </c>
      <c r="BO2063" t="s">
        <v>8453</v>
      </c>
      <c r="BP2063">
        <v>4</v>
      </c>
      <c r="BQ2063">
        <v>4</v>
      </c>
      <c r="BR2063">
        <v>4</v>
      </c>
      <c r="BS2063" s="1">
        <v>44216</v>
      </c>
      <c r="BT2063" s="1">
        <v>44544</v>
      </c>
      <c r="BU2063" s="1">
        <v>44216</v>
      </c>
      <c r="BV2063" s="1">
        <v>44544</v>
      </c>
      <c r="BW2063" t="s">
        <v>134</v>
      </c>
      <c r="CH2063" s="5">
        <v>1682.33</v>
      </c>
      <c r="CI2063" t="s">
        <v>597</v>
      </c>
      <c r="CL2063" t="s">
        <v>134</v>
      </c>
      <c r="CM2063" t="s">
        <v>312</v>
      </c>
      <c r="CN2063" t="s">
        <v>148</v>
      </c>
      <c r="CO2063" s="2" t="s">
        <v>8454</v>
      </c>
      <c r="CP2063" t="s">
        <v>149</v>
      </c>
      <c r="CQ2063">
        <v>3</v>
      </c>
      <c r="CR2063">
        <v>0</v>
      </c>
      <c r="CS2063" t="s">
        <v>136</v>
      </c>
      <c r="CT2063" t="s">
        <v>136</v>
      </c>
      <c r="CU2063" t="s">
        <v>136</v>
      </c>
      <c r="CV2063" t="s">
        <v>136</v>
      </c>
      <c r="CW2063" t="s">
        <v>134</v>
      </c>
      <c r="CX2063">
        <v>75</v>
      </c>
      <c r="CY2063" t="s">
        <v>134</v>
      </c>
      <c r="CZ2063" t="s">
        <v>134</v>
      </c>
      <c r="DA2063" t="s">
        <v>134</v>
      </c>
      <c r="DB2063" t="s">
        <v>134</v>
      </c>
      <c r="DC2063" t="s">
        <v>134</v>
      </c>
      <c r="DD2063" t="s">
        <v>136</v>
      </c>
      <c r="DF2063" t="s">
        <v>8455</v>
      </c>
      <c r="DG2063" t="s">
        <v>8456</v>
      </c>
      <c r="DH2063" t="s">
        <v>8457</v>
      </c>
      <c r="DI2063" t="s">
        <v>1358</v>
      </c>
      <c r="DJ2063" s="4">
        <v>81653</v>
      </c>
      <c r="DK2063" t="s">
        <v>4778</v>
      </c>
      <c r="DL2063" t="s">
        <v>136</v>
      </c>
      <c r="DM2063">
        <v>1</v>
      </c>
      <c r="DN2063" t="s">
        <v>8458</v>
      </c>
      <c r="DO2063" t="s">
        <v>8457</v>
      </c>
      <c r="DP2063" t="s">
        <v>1358</v>
      </c>
      <c r="DQ2063" t="str">
        <f>"81653"</f>
        <v>81653</v>
      </c>
      <c r="DR2063" t="s">
        <v>4778</v>
      </c>
      <c r="DS2063" t="s">
        <v>8459</v>
      </c>
      <c r="DT2063">
        <v>13</v>
      </c>
      <c r="DU2063">
        <v>38</v>
      </c>
      <c r="DV2063" t="s">
        <v>136</v>
      </c>
      <c r="DW2063" t="s">
        <v>134</v>
      </c>
      <c r="DX2063" t="s">
        <v>134</v>
      </c>
      <c r="DY2063" t="s">
        <v>136</v>
      </c>
      <c r="DZ2063">
        <v>2</v>
      </c>
      <c r="EA2063" t="s">
        <v>136</v>
      </c>
      <c r="EC2063" s="5">
        <v>12.68</v>
      </c>
      <c r="ED2063" s="5">
        <v>55</v>
      </c>
      <c r="EE2063">
        <v>19703262854</v>
      </c>
      <c r="EF2063" t="s">
        <v>8450</v>
      </c>
      <c r="EG2063" t="s">
        <v>1722</v>
      </c>
      <c r="EH2063">
        <v>1</v>
      </c>
    </row>
    <row r="2064" spans="1:138" ht="15" customHeight="1" x14ac:dyDescent="0.35">
      <c r="A2064" t="s">
        <v>7811</v>
      </c>
      <c r="B2064" t="s">
        <v>157</v>
      </c>
      <c r="C2064" s="1">
        <v>44159.76484398148</v>
      </c>
      <c r="D2064" s="1">
        <v>44186</v>
      </c>
      <c r="E2064" t="s">
        <v>133</v>
      </c>
      <c r="F2064" t="s">
        <v>136</v>
      </c>
      <c r="G2064" t="s">
        <v>135</v>
      </c>
      <c r="H2064" t="s">
        <v>136</v>
      </c>
      <c r="I2064" t="s">
        <v>7812</v>
      </c>
      <c r="K2064" t="s">
        <v>7813</v>
      </c>
      <c r="M2064" t="s">
        <v>7814</v>
      </c>
      <c r="N2064" t="s">
        <v>720</v>
      </c>
      <c r="O2064" s="4">
        <v>38928</v>
      </c>
      <c r="P2064" t="s">
        <v>140</v>
      </c>
      <c r="R2064">
        <v>16623758865</v>
      </c>
      <c r="T2064">
        <v>1119</v>
      </c>
      <c r="U2064" t="s">
        <v>7815</v>
      </c>
      <c r="V2064" t="s">
        <v>6443</v>
      </c>
      <c r="W2064" t="s">
        <v>1536</v>
      </c>
      <c r="X2064" t="s">
        <v>723</v>
      </c>
      <c r="Y2064" t="s">
        <v>7813</v>
      </c>
      <c r="AA2064" t="s">
        <v>7814</v>
      </c>
      <c r="AB2064" t="s">
        <v>720</v>
      </c>
      <c r="AC2064" s="4">
        <v>38928</v>
      </c>
      <c r="AD2064" t="s">
        <v>140</v>
      </c>
      <c r="AF2064">
        <v>16623758865</v>
      </c>
      <c r="AH2064" t="s">
        <v>7816</v>
      </c>
      <c r="AI2064" t="s">
        <v>168</v>
      </c>
      <c r="AJ2064" t="s">
        <v>725</v>
      </c>
      <c r="AK2064" t="s">
        <v>2767</v>
      </c>
      <c r="AL2064" t="s">
        <v>2768</v>
      </c>
      <c r="AM2064" t="s">
        <v>728</v>
      </c>
      <c r="AN2064" t="s">
        <v>729</v>
      </c>
      <c r="AO2064" t="s">
        <v>730</v>
      </c>
      <c r="AP2064" t="s">
        <v>720</v>
      </c>
      <c r="AQ2064" s="4">
        <v>38930</v>
      </c>
      <c r="AR2064" t="s">
        <v>140</v>
      </c>
      <c r="AT2064">
        <v>16623854219</v>
      </c>
      <c r="AV2064" t="s">
        <v>2769</v>
      </c>
      <c r="AW2064" t="s">
        <v>732</v>
      </c>
      <c r="AZ2064" t="s">
        <v>821</v>
      </c>
      <c r="BA2064" t="s">
        <v>822</v>
      </c>
      <c r="BB2064" t="s">
        <v>136</v>
      </c>
      <c r="BC2064" t="s">
        <v>136</v>
      </c>
      <c r="BD2064" t="s">
        <v>148</v>
      </c>
      <c r="BE2064" t="s">
        <v>136</v>
      </c>
      <c r="BF2064" t="s">
        <v>136</v>
      </c>
      <c r="BG2064" t="s">
        <v>134</v>
      </c>
      <c r="BH2064" t="s">
        <v>136</v>
      </c>
      <c r="BN2064" t="s">
        <v>7817</v>
      </c>
      <c r="BO2064" t="s">
        <v>734</v>
      </c>
      <c r="BP2064">
        <v>4</v>
      </c>
      <c r="BQ2064">
        <v>4</v>
      </c>
      <c r="BR2064">
        <v>4</v>
      </c>
      <c r="BS2064" s="1">
        <v>44231</v>
      </c>
      <c r="BT2064" s="1">
        <v>44533</v>
      </c>
      <c r="BU2064" s="1">
        <v>44231</v>
      </c>
      <c r="BV2064" s="1">
        <v>44533</v>
      </c>
      <c r="BW2064" t="s">
        <v>136</v>
      </c>
      <c r="BX2064">
        <v>48</v>
      </c>
      <c r="BY2064">
        <v>0</v>
      </c>
      <c r="BZ2064">
        <v>8</v>
      </c>
      <c r="CA2064">
        <v>8</v>
      </c>
      <c r="CB2064">
        <v>8</v>
      </c>
      <c r="CC2064">
        <v>8</v>
      </c>
      <c r="CD2064">
        <v>8</v>
      </c>
      <c r="CE2064">
        <v>8</v>
      </c>
      <c r="CF2064" t="str">
        <f>"8:00 AM"</f>
        <v>8:00 AM</v>
      </c>
      <c r="CG2064" t="str">
        <f>"5:00 PM"</f>
        <v>5:00 PM</v>
      </c>
      <c r="CH2064" s="5">
        <v>11.83</v>
      </c>
      <c r="CI2064" t="s">
        <v>146</v>
      </c>
      <c r="CL2064" t="s">
        <v>134</v>
      </c>
      <c r="CM2064" t="s">
        <v>312</v>
      </c>
      <c r="CN2064" t="s">
        <v>148</v>
      </c>
      <c r="CO2064" t="s">
        <v>1179</v>
      </c>
      <c r="CP2064" t="s">
        <v>149</v>
      </c>
      <c r="CQ2064">
        <v>3</v>
      </c>
      <c r="CR2064">
        <v>0</v>
      </c>
      <c r="CS2064" t="s">
        <v>136</v>
      </c>
      <c r="CT2064" t="s">
        <v>134</v>
      </c>
      <c r="CU2064" t="s">
        <v>134</v>
      </c>
      <c r="CV2064" t="s">
        <v>134</v>
      </c>
      <c r="CW2064" t="s">
        <v>134</v>
      </c>
      <c r="CX2064">
        <v>75</v>
      </c>
      <c r="CY2064" t="s">
        <v>134</v>
      </c>
      <c r="CZ2064" t="s">
        <v>136</v>
      </c>
      <c r="DA2064" t="s">
        <v>134</v>
      </c>
      <c r="DB2064" t="s">
        <v>134</v>
      </c>
      <c r="DC2064" t="s">
        <v>136</v>
      </c>
      <c r="DD2064" t="s">
        <v>136</v>
      </c>
      <c r="DF2064" t="s">
        <v>7818</v>
      </c>
      <c r="DG2064" t="s">
        <v>7819</v>
      </c>
      <c r="DH2064" t="s">
        <v>7814</v>
      </c>
      <c r="DI2064" t="s">
        <v>720</v>
      </c>
      <c r="DJ2064" s="4">
        <v>38928</v>
      </c>
      <c r="DK2064" t="s">
        <v>1247</v>
      </c>
      <c r="DL2064" t="s">
        <v>136</v>
      </c>
      <c r="DM2064">
        <v>1</v>
      </c>
      <c r="DN2064" t="s">
        <v>7819</v>
      </c>
      <c r="DO2064" t="s">
        <v>7814</v>
      </c>
      <c r="DP2064" t="s">
        <v>720</v>
      </c>
      <c r="DQ2064" t="str">
        <f>"38928"</f>
        <v>38928</v>
      </c>
      <c r="DR2064" t="s">
        <v>1247</v>
      </c>
      <c r="DS2064" t="s">
        <v>497</v>
      </c>
      <c r="DT2064">
        <v>1</v>
      </c>
      <c r="DU2064">
        <v>4</v>
      </c>
      <c r="DV2064" t="s">
        <v>134</v>
      </c>
      <c r="DW2064" t="s">
        <v>134</v>
      </c>
      <c r="DX2064" t="s">
        <v>134</v>
      </c>
      <c r="DY2064" t="s">
        <v>136</v>
      </c>
      <c r="DZ2064">
        <v>1</v>
      </c>
      <c r="EA2064" t="s">
        <v>136</v>
      </c>
      <c r="EC2064" s="5">
        <v>12.68</v>
      </c>
      <c r="ED2064" s="5">
        <v>55</v>
      </c>
      <c r="EE2064">
        <v>16623758865</v>
      </c>
      <c r="EF2064" t="s">
        <v>7816</v>
      </c>
      <c r="EG2064" t="s">
        <v>148</v>
      </c>
      <c r="EH2064">
        <v>1</v>
      </c>
    </row>
    <row r="2065" spans="1:138" ht="15" customHeight="1" x14ac:dyDescent="0.35">
      <c r="A2065" t="s">
        <v>13312</v>
      </c>
      <c r="B2065" t="s">
        <v>157</v>
      </c>
      <c r="C2065" s="1">
        <v>44175.612392939816</v>
      </c>
      <c r="D2065" s="1">
        <v>44186</v>
      </c>
      <c r="E2065" t="s">
        <v>133</v>
      </c>
      <c r="F2065" t="s">
        <v>136</v>
      </c>
      <c r="G2065" t="s">
        <v>135</v>
      </c>
      <c r="H2065" t="s">
        <v>136</v>
      </c>
      <c r="I2065" t="s">
        <v>13313</v>
      </c>
      <c r="K2065" t="s">
        <v>13314</v>
      </c>
      <c r="L2065" t="s">
        <v>148</v>
      </c>
      <c r="M2065" t="s">
        <v>4086</v>
      </c>
      <c r="N2065" t="s">
        <v>161</v>
      </c>
      <c r="O2065" s="4">
        <v>31513</v>
      </c>
      <c r="P2065" t="s">
        <v>140</v>
      </c>
      <c r="R2065">
        <v>19122785001</v>
      </c>
      <c r="T2065">
        <v>112</v>
      </c>
      <c r="U2065" t="s">
        <v>13315</v>
      </c>
      <c r="V2065" t="s">
        <v>4700</v>
      </c>
      <c r="W2065" t="s">
        <v>1437</v>
      </c>
      <c r="X2065" t="s">
        <v>5818</v>
      </c>
      <c r="Y2065" t="s">
        <v>13314</v>
      </c>
      <c r="Z2065" t="s">
        <v>148</v>
      </c>
      <c r="AA2065" t="s">
        <v>4086</v>
      </c>
      <c r="AB2065" t="s">
        <v>161</v>
      </c>
      <c r="AC2065" s="4">
        <v>31513</v>
      </c>
      <c r="AD2065" t="s">
        <v>140</v>
      </c>
      <c r="AF2065">
        <v>19122785001</v>
      </c>
      <c r="AH2065" t="s">
        <v>13316</v>
      </c>
      <c r="AI2065" t="s">
        <v>226</v>
      </c>
      <c r="AJ2065" t="s">
        <v>843</v>
      </c>
      <c r="AK2065" t="s">
        <v>13317</v>
      </c>
      <c r="AL2065" t="s">
        <v>7641</v>
      </c>
      <c r="AM2065" t="s">
        <v>13318</v>
      </c>
      <c r="AN2065" t="s">
        <v>13319</v>
      </c>
      <c r="AO2065" t="s">
        <v>13320</v>
      </c>
      <c r="AP2065" t="s">
        <v>13321</v>
      </c>
      <c r="AQ2065" s="4">
        <v>20036</v>
      </c>
      <c r="AR2065" t="s">
        <v>140</v>
      </c>
      <c r="AT2065">
        <v>12027443250</v>
      </c>
      <c r="AV2065" t="s">
        <v>13322</v>
      </c>
      <c r="AW2065" t="s">
        <v>13323</v>
      </c>
      <c r="AX2065" t="s">
        <v>13321</v>
      </c>
      <c r="AY2065" t="s">
        <v>13324</v>
      </c>
      <c r="AZ2065" t="s">
        <v>334</v>
      </c>
      <c r="BA2065" t="s">
        <v>335</v>
      </c>
      <c r="BB2065" t="s">
        <v>136</v>
      </c>
      <c r="BC2065" t="s">
        <v>136</v>
      </c>
      <c r="BD2065" t="s">
        <v>148</v>
      </c>
      <c r="BE2065" t="s">
        <v>136</v>
      </c>
      <c r="BF2065" t="s">
        <v>136</v>
      </c>
      <c r="BG2065" t="s">
        <v>134</v>
      </c>
      <c r="BH2065" t="s">
        <v>136</v>
      </c>
      <c r="BI2065" t="s">
        <v>843</v>
      </c>
      <c r="BJ2065" t="s">
        <v>13317</v>
      </c>
      <c r="BK2065" t="s">
        <v>1957</v>
      </c>
      <c r="BL2065" t="s">
        <v>13325</v>
      </c>
      <c r="BM2065" t="s">
        <v>13322</v>
      </c>
      <c r="BN2065" t="s">
        <v>13326</v>
      </c>
      <c r="BO2065" t="s">
        <v>2105</v>
      </c>
      <c r="BP2065">
        <v>30</v>
      </c>
      <c r="BQ2065">
        <v>30</v>
      </c>
      <c r="BR2065">
        <v>30</v>
      </c>
      <c r="BS2065" s="1">
        <v>44228</v>
      </c>
      <c r="BT2065" s="1">
        <v>44506</v>
      </c>
      <c r="BU2065" s="1">
        <v>44228</v>
      </c>
      <c r="BV2065" s="1">
        <v>44506</v>
      </c>
      <c r="BW2065" t="s">
        <v>136</v>
      </c>
      <c r="BX2065">
        <v>35</v>
      </c>
      <c r="BY2065">
        <v>0</v>
      </c>
      <c r="BZ2065">
        <v>6</v>
      </c>
      <c r="CA2065">
        <v>6</v>
      </c>
      <c r="CB2065">
        <v>6</v>
      </c>
      <c r="CC2065">
        <v>6</v>
      </c>
      <c r="CD2065">
        <v>6</v>
      </c>
      <c r="CE2065">
        <v>5</v>
      </c>
      <c r="CF2065" t="str">
        <f>"8:00 AM"</f>
        <v>8:00 AM</v>
      </c>
      <c r="CG2065" t="str">
        <f>"4:00 PM"</f>
        <v>4:00 PM</v>
      </c>
      <c r="CH2065" s="5">
        <v>11.71</v>
      </c>
      <c r="CI2065" t="s">
        <v>146</v>
      </c>
      <c r="CL2065" t="s">
        <v>136</v>
      </c>
      <c r="CM2065" t="s">
        <v>147</v>
      </c>
      <c r="CN2065" t="s">
        <v>148</v>
      </c>
      <c r="CO2065" s="2" t="s">
        <v>13327</v>
      </c>
      <c r="CP2065" t="s">
        <v>149</v>
      </c>
      <c r="CQ2065">
        <v>3</v>
      </c>
      <c r="CR2065">
        <v>0</v>
      </c>
      <c r="CS2065" t="s">
        <v>136</v>
      </c>
      <c r="CT2065" t="s">
        <v>136</v>
      </c>
      <c r="CU2065" t="s">
        <v>136</v>
      </c>
      <c r="CV2065" t="s">
        <v>136</v>
      </c>
      <c r="CW2065" t="s">
        <v>134</v>
      </c>
      <c r="CX2065">
        <v>50</v>
      </c>
      <c r="CY2065" t="s">
        <v>134</v>
      </c>
      <c r="CZ2065" t="s">
        <v>134</v>
      </c>
      <c r="DA2065" t="s">
        <v>134</v>
      </c>
      <c r="DB2065" t="s">
        <v>134</v>
      </c>
      <c r="DC2065" t="s">
        <v>134</v>
      </c>
      <c r="DD2065" t="s">
        <v>136</v>
      </c>
      <c r="DF2065" s="2" t="s">
        <v>13328</v>
      </c>
      <c r="DG2065" t="s">
        <v>13329</v>
      </c>
      <c r="DH2065" t="s">
        <v>13330</v>
      </c>
      <c r="DI2065" t="s">
        <v>161</v>
      </c>
      <c r="DJ2065" s="4">
        <v>31513</v>
      </c>
      <c r="DK2065" t="s">
        <v>4106</v>
      </c>
      <c r="DL2065" t="s">
        <v>134</v>
      </c>
      <c r="DM2065">
        <v>7</v>
      </c>
      <c r="DN2065" t="s">
        <v>13331</v>
      </c>
      <c r="DO2065" t="s">
        <v>13330</v>
      </c>
      <c r="DP2065" t="s">
        <v>161</v>
      </c>
      <c r="DQ2065" t="str">
        <f>"31513"</f>
        <v>31513</v>
      </c>
      <c r="DR2065" t="s">
        <v>4106</v>
      </c>
      <c r="DS2065" t="s">
        <v>13332</v>
      </c>
      <c r="DT2065">
        <v>5</v>
      </c>
      <c r="DU2065">
        <v>22</v>
      </c>
      <c r="DV2065" t="s">
        <v>134</v>
      </c>
      <c r="DW2065" t="s">
        <v>134</v>
      </c>
      <c r="DX2065" t="s">
        <v>134</v>
      </c>
      <c r="DY2065" t="s">
        <v>134</v>
      </c>
      <c r="DZ2065">
        <v>2</v>
      </c>
      <c r="EA2065" t="s">
        <v>136</v>
      </c>
      <c r="EC2065" s="5">
        <v>12.68</v>
      </c>
      <c r="ED2065" s="5">
        <v>55</v>
      </c>
      <c r="EE2065">
        <v>19123670648</v>
      </c>
      <c r="EF2065" t="s">
        <v>13316</v>
      </c>
      <c r="EG2065" t="s">
        <v>148</v>
      </c>
      <c r="EH2065">
        <v>0</v>
      </c>
    </row>
    <row r="2066" spans="1:138" ht="15" customHeight="1" x14ac:dyDescent="0.35">
      <c r="A2066" t="s">
        <v>10569</v>
      </c>
      <c r="B2066" t="s">
        <v>157</v>
      </c>
      <c r="C2066" s="1">
        <v>44165.704084837962</v>
      </c>
      <c r="D2066" s="1">
        <v>44186</v>
      </c>
      <c r="E2066" t="s">
        <v>133</v>
      </c>
      <c r="F2066" t="s">
        <v>136</v>
      </c>
      <c r="G2066" t="s">
        <v>135</v>
      </c>
      <c r="H2066" t="s">
        <v>136</v>
      </c>
      <c r="I2066" t="s">
        <v>9753</v>
      </c>
      <c r="K2066" t="s">
        <v>9754</v>
      </c>
      <c r="M2066" t="s">
        <v>9755</v>
      </c>
      <c r="N2066" t="s">
        <v>1114</v>
      </c>
      <c r="O2066" s="4">
        <v>98937</v>
      </c>
      <c r="P2066" t="s">
        <v>140</v>
      </c>
      <c r="R2066">
        <v>15096532625</v>
      </c>
      <c r="T2066">
        <v>111331</v>
      </c>
      <c r="U2066" t="s">
        <v>9756</v>
      </c>
      <c r="V2066" t="s">
        <v>4700</v>
      </c>
      <c r="X2066" t="s">
        <v>9757</v>
      </c>
      <c r="Y2066" t="s">
        <v>9754</v>
      </c>
      <c r="AA2066" t="s">
        <v>9755</v>
      </c>
      <c r="AB2066" t="s">
        <v>1114</v>
      </c>
      <c r="AC2066" s="4">
        <v>98937</v>
      </c>
      <c r="AD2066" t="s">
        <v>140</v>
      </c>
      <c r="AE2066" t="s">
        <v>841</v>
      </c>
      <c r="AF2066">
        <v>15096532625</v>
      </c>
      <c r="AH2066" t="s">
        <v>1599</v>
      </c>
      <c r="AI2066" t="s">
        <v>168</v>
      </c>
      <c r="AJ2066" t="s">
        <v>913</v>
      </c>
      <c r="AK2066" t="s">
        <v>914</v>
      </c>
      <c r="AL2066" t="s">
        <v>687</v>
      </c>
      <c r="AM2066" t="s">
        <v>561</v>
      </c>
      <c r="AN2066" t="s">
        <v>562</v>
      </c>
      <c r="AO2066" t="s">
        <v>563</v>
      </c>
      <c r="AP2066" t="s">
        <v>564</v>
      </c>
      <c r="AQ2066" s="4">
        <v>22949</v>
      </c>
      <c r="AR2066" t="s">
        <v>140</v>
      </c>
      <c r="AT2066">
        <v>14342634300</v>
      </c>
      <c r="AV2066" t="s">
        <v>1600</v>
      </c>
      <c r="AW2066" t="s">
        <v>980</v>
      </c>
      <c r="AZ2066" t="s">
        <v>175</v>
      </c>
      <c r="BA2066" t="s">
        <v>176</v>
      </c>
      <c r="BB2066" t="s">
        <v>136</v>
      </c>
      <c r="BC2066" t="s">
        <v>136</v>
      </c>
      <c r="BD2066" t="s">
        <v>148</v>
      </c>
      <c r="BE2066" t="s">
        <v>136</v>
      </c>
      <c r="BF2066" t="s">
        <v>136</v>
      </c>
      <c r="BG2066" t="s">
        <v>134</v>
      </c>
      <c r="BH2066" t="s">
        <v>136</v>
      </c>
      <c r="BI2066" t="s">
        <v>1601</v>
      </c>
      <c r="BJ2066" t="s">
        <v>1602</v>
      </c>
      <c r="BL2066" t="s">
        <v>566</v>
      </c>
      <c r="BM2066" t="s">
        <v>1599</v>
      </c>
      <c r="BN2066" t="s">
        <v>10570</v>
      </c>
      <c r="BO2066" t="s">
        <v>4504</v>
      </c>
      <c r="BP2066">
        <v>90</v>
      </c>
      <c r="BQ2066">
        <v>75</v>
      </c>
      <c r="BR2066">
        <v>75</v>
      </c>
      <c r="BS2066" s="1">
        <v>44234</v>
      </c>
      <c r="BT2066" s="1">
        <v>44513</v>
      </c>
      <c r="BU2066" s="1">
        <v>44234</v>
      </c>
      <c r="BV2066" s="1">
        <v>44513</v>
      </c>
      <c r="BW2066" t="s">
        <v>136</v>
      </c>
      <c r="BX2066">
        <v>40</v>
      </c>
      <c r="BY2066">
        <v>0</v>
      </c>
      <c r="BZ2066">
        <v>7</v>
      </c>
      <c r="CA2066">
        <v>7</v>
      </c>
      <c r="CB2066">
        <v>7</v>
      </c>
      <c r="CC2066">
        <v>7</v>
      </c>
      <c r="CD2066">
        <v>7</v>
      </c>
      <c r="CE2066">
        <v>5</v>
      </c>
      <c r="CF2066" t="str">
        <f>"6:00 AM"</f>
        <v>6:00 AM</v>
      </c>
      <c r="CG2066" t="str">
        <f>"1:30 PM"</f>
        <v>1:30 PM</v>
      </c>
      <c r="CH2066" s="5">
        <v>15.83</v>
      </c>
      <c r="CI2066" t="s">
        <v>146</v>
      </c>
      <c r="CJ2066">
        <v>16</v>
      </c>
      <c r="CK2066" t="s">
        <v>9758</v>
      </c>
      <c r="CL2066" t="s">
        <v>134</v>
      </c>
      <c r="CM2066" t="s">
        <v>147</v>
      </c>
      <c r="CN2066" t="s">
        <v>148</v>
      </c>
      <c r="CO2066" t="s">
        <v>2837</v>
      </c>
      <c r="CP2066" t="s">
        <v>149</v>
      </c>
      <c r="CQ2066">
        <v>3</v>
      </c>
      <c r="CR2066">
        <v>0</v>
      </c>
      <c r="CS2066" t="s">
        <v>136</v>
      </c>
      <c r="CT2066" t="s">
        <v>136</v>
      </c>
      <c r="CU2066" t="s">
        <v>136</v>
      </c>
      <c r="CV2066" t="s">
        <v>134</v>
      </c>
      <c r="CW2066" t="s">
        <v>134</v>
      </c>
      <c r="CX2066">
        <v>60</v>
      </c>
      <c r="CY2066" t="s">
        <v>134</v>
      </c>
      <c r="CZ2066" t="s">
        <v>134</v>
      </c>
      <c r="DA2066" t="s">
        <v>134</v>
      </c>
      <c r="DB2066" t="s">
        <v>134</v>
      </c>
      <c r="DC2066" t="s">
        <v>134</v>
      </c>
      <c r="DD2066" t="s">
        <v>136</v>
      </c>
      <c r="DF2066" t="s">
        <v>10571</v>
      </c>
      <c r="DG2066" t="s">
        <v>10572</v>
      </c>
      <c r="DH2066" t="s">
        <v>1113</v>
      </c>
      <c r="DI2066" t="s">
        <v>1114</v>
      </c>
      <c r="DJ2066" s="4">
        <v>99301</v>
      </c>
      <c r="DK2066" t="s">
        <v>918</v>
      </c>
      <c r="DL2066" t="s">
        <v>134</v>
      </c>
      <c r="DM2066">
        <v>14</v>
      </c>
      <c r="DN2066" t="s">
        <v>10573</v>
      </c>
      <c r="DO2066" t="s">
        <v>9416</v>
      </c>
      <c r="DP2066" t="s">
        <v>1114</v>
      </c>
      <c r="DQ2066" t="str">
        <f>"99344"</f>
        <v>99344</v>
      </c>
      <c r="DR2066" t="s">
        <v>1026</v>
      </c>
      <c r="DS2066" t="s">
        <v>2787</v>
      </c>
      <c r="DT2066">
        <v>14</v>
      </c>
      <c r="DU2066">
        <v>168</v>
      </c>
      <c r="DV2066" t="s">
        <v>134</v>
      </c>
      <c r="DW2066" t="s">
        <v>134</v>
      </c>
      <c r="DX2066" t="s">
        <v>134</v>
      </c>
      <c r="DY2066" t="s">
        <v>136</v>
      </c>
      <c r="DZ2066">
        <v>1</v>
      </c>
      <c r="EA2066" t="s">
        <v>134</v>
      </c>
      <c r="EB2066" s="5">
        <v>12.68</v>
      </c>
      <c r="EC2066" s="5">
        <v>12.68</v>
      </c>
      <c r="ED2066" s="5">
        <v>55</v>
      </c>
      <c r="EE2066">
        <v>15095472533</v>
      </c>
      <c r="EF2066" t="s">
        <v>148</v>
      </c>
      <c r="EG2066" t="s">
        <v>1126</v>
      </c>
      <c r="EH2066">
        <v>29</v>
      </c>
    </row>
    <row r="2067" spans="1:138" ht="15" customHeight="1" x14ac:dyDescent="0.35">
      <c r="A2067" t="s">
        <v>24892</v>
      </c>
      <c r="B2067" t="s">
        <v>157</v>
      </c>
      <c r="C2067" s="1">
        <v>44167.606778703703</v>
      </c>
      <c r="D2067" s="1">
        <v>44186</v>
      </c>
      <c r="E2067" t="s">
        <v>133</v>
      </c>
      <c r="F2067" t="s">
        <v>136</v>
      </c>
      <c r="G2067" t="s">
        <v>135</v>
      </c>
      <c r="H2067" t="s">
        <v>136</v>
      </c>
      <c r="I2067" t="s">
        <v>24893</v>
      </c>
      <c r="K2067" t="s">
        <v>24894</v>
      </c>
      <c r="M2067" t="s">
        <v>24895</v>
      </c>
      <c r="N2067" t="s">
        <v>1663</v>
      </c>
      <c r="O2067" s="4" t="s">
        <v>27708</v>
      </c>
      <c r="P2067" t="s">
        <v>140</v>
      </c>
      <c r="R2067">
        <v>17244225215</v>
      </c>
      <c r="T2067">
        <v>1114</v>
      </c>
      <c r="U2067" t="s">
        <v>24896</v>
      </c>
      <c r="V2067" t="s">
        <v>2533</v>
      </c>
      <c r="X2067" t="s">
        <v>747</v>
      </c>
      <c r="Y2067" t="s">
        <v>24897</v>
      </c>
      <c r="AA2067" t="s">
        <v>24895</v>
      </c>
      <c r="AB2067" t="s">
        <v>1663</v>
      </c>
      <c r="AC2067" s="4" t="s">
        <v>27708</v>
      </c>
      <c r="AD2067" t="s">
        <v>140</v>
      </c>
      <c r="AF2067">
        <v>17244225215</v>
      </c>
      <c r="AH2067" t="s">
        <v>24898</v>
      </c>
      <c r="AZ2067" t="s">
        <v>821</v>
      </c>
      <c r="BA2067" t="s">
        <v>822</v>
      </c>
      <c r="BB2067" t="s">
        <v>136</v>
      </c>
      <c r="BC2067" t="s">
        <v>136</v>
      </c>
      <c r="BD2067" t="s">
        <v>148</v>
      </c>
      <c r="BE2067" t="s">
        <v>136</v>
      </c>
      <c r="BF2067" t="s">
        <v>136</v>
      </c>
      <c r="BG2067" t="s">
        <v>134</v>
      </c>
      <c r="BH2067" t="s">
        <v>136</v>
      </c>
      <c r="BN2067" t="s">
        <v>24899</v>
      </c>
      <c r="BO2067" t="s">
        <v>676</v>
      </c>
      <c r="BP2067">
        <v>11</v>
      </c>
      <c r="BQ2067">
        <v>11</v>
      </c>
      <c r="BR2067">
        <v>11</v>
      </c>
      <c r="BS2067" s="1">
        <v>44228</v>
      </c>
      <c r="BT2067" s="1">
        <v>44473</v>
      </c>
      <c r="BU2067" s="1">
        <v>44228</v>
      </c>
      <c r="BV2067" s="1">
        <v>44473</v>
      </c>
      <c r="BW2067" t="s">
        <v>136</v>
      </c>
      <c r="BX2067">
        <v>40</v>
      </c>
      <c r="BY2067">
        <v>0</v>
      </c>
      <c r="BZ2067">
        <v>7</v>
      </c>
      <c r="CA2067">
        <v>7</v>
      </c>
      <c r="CB2067">
        <v>7</v>
      </c>
      <c r="CC2067">
        <v>7</v>
      </c>
      <c r="CD2067">
        <v>7</v>
      </c>
      <c r="CE2067">
        <v>5</v>
      </c>
      <c r="CF2067" t="str">
        <f>"8:00 AM"</f>
        <v>8:00 AM</v>
      </c>
      <c r="CG2067" t="str">
        <f>"3:30 PM"</f>
        <v>3:30 PM</v>
      </c>
      <c r="CH2067" s="5">
        <v>13.34</v>
      </c>
      <c r="CI2067" t="s">
        <v>146</v>
      </c>
      <c r="CL2067" t="s">
        <v>136</v>
      </c>
      <c r="CM2067" t="s">
        <v>312</v>
      </c>
      <c r="CN2067" t="s">
        <v>148</v>
      </c>
      <c r="CO2067" s="2" t="s">
        <v>24900</v>
      </c>
      <c r="CP2067" t="s">
        <v>149</v>
      </c>
      <c r="CQ2067">
        <v>3</v>
      </c>
      <c r="CR2067">
        <v>0</v>
      </c>
      <c r="CS2067" t="s">
        <v>136</v>
      </c>
      <c r="CT2067" t="s">
        <v>136</v>
      </c>
      <c r="CU2067" t="s">
        <v>136</v>
      </c>
      <c r="CV2067" t="s">
        <v>136</v>
      </c>
      <c r="CW2067" t="s">
        <v>134</v>
      </c>
      <c r="CX2067">
        <v>60</v>
      </c>
      <c r="CY2067" t="s">
        <v>134</v>
      </c>
      <c r="CZ2067" t="s">
        <v>134</v>
      </c>
      <c r="DA2067" t="s">
        <v>134</v>
      </c>
      <c r="DB2067" t="s">
        <v>134</v>
      </c>
      <c r="DC2067" t="s">
        <v>134</v>
      </c>
      <c r="DD2067" t="s">
        <v>136</v>
      </c>
      <c r="DF2067" t="s">
        <v>24901</v>
      </c>
      <c r="DG2067" s="2" t="s">
        <v>24902</v>
      </c>
      <c r="DH2067" t="s">
        <v>24895</v>
      </c>
      <c r="DI2067" t="s">
        <v>1663</v>
      </c>
      <c r="DJ2067" s="4" t="s">
        <v>27708</v>
      </c>
      <c r="DK2067" t="s">
        <v>24903</v>
      </c>
      <c r="DL2067" t="s">
        <v>136</v>
      </c>
      <c r="DM2067">
        <v>1</v>
      </c>
      <c r="DN2067" t="s">
        <v>24894</v>
      </c>
      <c r="DO2067" t="s">
        <v>24895</v>
      </c>
      <c r="DP2067" t="s">
        <v>1663</v>
      </c>
      <c r="DQ2067" t="str">
        <f>"15728-8702"</f>
        <v>15728-8702</v>
      </c>
      <c r="DR2067" t="s">
        <v>24903</v>
      </c>
      <c r="DS2067" t="s">
        <v>576</v>
      </c>
      <c r="DT2067">
        <v>12</v>
      </c>
      <c r="DU2067">
        <v>12</v>
      </c>
      <c r="DV2067" t="s">
        <v>134</v>
      </c>
      <c r="DW2067" t="s">
        <v>134</v>
      </c>
      <c r="DX2067" t="s">
        <v>134</v>
      </c>
      <c r="DY2067" t="s">
        <v>136</v>
      </c>
      <c r="DZ2067">
        <v>1</v>
      </c>
      <c r="EA2067" t="s">
        <v>136</v>
      </c>
      <c r="EC2067" s="5">
        <v>12.68</v>
      </c>
      <c r="ED2067" s="5">
        <v>55</v>
      </c>
      <c r="EE2067">
        <v>17244225215</v>
      </c>
      <c r="EF2067" t="s">
        <v>24898</v>
      </c>
      <c r="EG2067" t="s">
        <v>148</v>
      </c>
      <c r="EH2067">
        <v>0</v>
      </c>
    </row>
    <row r="2068" spans="1:138" ht="15" customHeight="1" x14ac:dyDescent="0.35">
      <c r="A2068" t="s">
        <v>24526</v>
      </c>
      <c r="B2068" t="s">
        <v>157</v>
      </c>
      <c r="C2068" s="1">
        <v>44168.44408912037</v>
      </c>
      <c r="D2068" s="1">
        <v>44186</v>
      </c>
      <c r="E2068" t="s">
        <v>133</v>
      </c>
      <c r="F2068" t="s">
        <v>136</v>
      </c>
      <c r="G2068" t="s">
        <v>135</v>
      </c>
      <c r="H2068" t="s">
        <v>136</v>
      </c>
      <c r="I2068" t="s">
        <v>24527</v>
      </c>
      <c r="K2068" t="s">
        <v>24528</v>
      </c>
      <c r="L2068" t="s">
        <v>24529</v>
      </c>
      <c r="M2068" t="s">
        <v>24530</v>
      </c>
      <c r="N2068" t="s">
        <v>784</v>
      </c>
      <c r="O2068" s="4">
        <v>59261</v>
      </c>
      <c r="P2068" t="s">
        <v>140</v>
      </c>
      <c r="R2068">
        <v>14066747060</v>
      </c>
      <c r="T2068">
        <v>1121</v>
      </c>
      <c r="U2068" t="s">
        <v>24531</v>
      </c>
      <c r="V2068" t="s">
        <v>10901</v>
      </c>
      <c r="X2068" t="s">
        <v>723</v>
      </c>
      <c r="Y2068" t="s">
        <v>24528</v>
      </c>
      <c r="Z2068" t="s">
        <v>24529</v>
      </c>
      <c r="AA2068" t="s">
        <v>24530</v>
      </c>
      <c r="AB2068" t="s">
        <v>784</v>
      </c>
      <c r="AC2068" s="4">
        <v>59261</v>
      </c>
      <c r="AD2068" t="s">
        <v>140</v>
      </c>
      <c r="AF2068">
        <v>14066747060</v>
      </c>
      <c r="AH2068" t="s">
        <v>24532</v>
      </c>
      <c r="AI2068" t="s">
        <v>168</v>
      </c>
      <c r="AJ2068" t="s">
        <v>789</v>
      </c>
      <c r="AK2068" t="s">
        <v>790</v>
      </c>
      <c r="AL2068" t="s">
        <v>403</v>
      </c>
      <c r="AM2068" t="s">
        <v>791</v>
      </c>
      <c r="AO2068" t="s">
        <v>792</v>
      </c>
      <c r="AP2068" t="s">
        <v>784</v>
      </c>
      <c r="AQ2068" s="4">
        <v>59457</v>
      </c>
      <c r="AR2068" t="s">
        <v>140</v>
      </c>
      <c r="AS2068" t="s">
        <v>793</v>
      </c>
      <c r="AT2068">
        <v>14065797529</v>
      </c>
      <c r="AV2068" t="s">
        <v>794</v>
      </c>
      <c r="AW2068" t="s">
        <v>795</v>
      </c>
      <c r="AZ2068" t="s">
        <v>334</v>
      </c>
      <c r="BA2068" t="s">
        <v>335</v>
      </c>
      <c r="BB2068" t="s">
        <v>136</v>
      </c>
      <c r="BC2068" t="s">
        <v>136</v>
      </c>
      <c r="BD2068" t="s">
        <v>148</v>
      </c>
      <c r="BE2068" t="s">
        <v>136</v>
      </c>
      <c r="BF2068" t="s">
        <v>136</v>
      </c>
      <c r="BG2068" t="s">
        <v>134</v>
      </c>
      <c r="BH2068" t="s">
        <v>136</v>
      </c>
      <c r="BI2068" t="s">
        <v>796</v>
      </c>
      <c r="BJ2068" t="s">
        <v>797</v>
      </c>
      <c r="BL2068" t="s">
        <v>795</v>
      </c>
      <c r="BM2068" t="s">
        <v>794</v>
      </c>
      <c r="BN2068" t="s">
        <v>24533</v>
      </c>
      <c r="BO2068" t="s">
        <v>799</v>
      </c>
      <c r="BP2068">
        <v>3</v>
      </c>
      <c r="BQ2068">
        <v>3</v>
      </c>
      <c r="BR2068">
        <v>3</v>
      </c>
      <c r="BS2068" s="1">
        <v>44228</v>
      </c>
      <c r="BT2068" s="1">
        <v>44530</v>
      </c>
      <c r="BU2068" s="1">
        <v>44228</v>
      </c>
      <c r="BV2068" s="1">
        <v>44530</v>
      </c>
      <c r="BW2068" t="s">
        <v>136</v>
      </c>
      <c r="BX2068">
        <v>60</v>
      </c>
      <c r="BY2068">
        <v>0</v>
      </c>
      <c r="BZ2068">
        <v>10</v>
      </c>
      <c r="CA2068">
        <v>10</v>
      </c>
      <c r="CB2068">
        <v>10</v>
      </c>
      <c r="CC2068">
        <v>10</v>
      </c>
      <c r="CD2068">
        <v>10</v>
      </c>
      <c r="CE2068">
        <v>10</v>
      </c>
      <c r="CF2068" t="str">
        <f>"7:00 AM"</f>
        <v>7:00 AM</v>
      </c>
      <c r="CG2068" t="str">
        <f>"6:00 PM"</f>
        <v>6:00 PM</v>
      </c>
      <c r="CH2068" s="5">
        <v>13.62</v>
      </c>
      <c r="CI2068" t="s">
        <v>146</v>
      </c>
      <c r="CL2068" t="s">
        <v>136</v>
      </c>
      <c r="CM2068" t="s">
        <v>312</v>
      </c>
      <c r="CN2068" t="s">
        <v>148</v>
      </c>
      <c r="CO2068" t="s">
        <v>800</v>
      </c>
      <c r="CP2068" t="s">
        <v>149</v>
      </c>
      <c r="CQ2068">
        <v>3</v>
      </c>
      <c r="CR2068">
        <v>0</v>
      </c>
      <c r="CS2068" t="s">
        <v>134</v>
      </c>
      <c r="CT2068" t="s">
        <v>134</v>
      </c>
      <c r="CU2068" t="s">
        <v>136</v>
      </c>
      <c r="CV2068" t="s">
        <v>136</v>
      </c>
      <c r="CW2068" t="s">
        <v>134</v>
      </c>
      <c r="CX2068">
        <v>100</v>
      </c>
      <c r="CY2068" t="s">
        <v>134</v>
      </c>
      <c r="CZ2068" t="s">
        <v>134</v>
      </c>
      <c r="DA2068" t="s">
        <v>134</v>
      </c>
      <c r="DB2068" t="s">
        <v>134</v>
      </c>
      <c r="DC2068" t="s">
        <v>136</v>
      </c>
      <c r="DD2068" t="s">
        <v>136</v>
      </c>
      <c r="DF2068" t="s">
        <v>24534</v>
      </c>
      <c r="DG2068" t="s">
        <v>24528</v>
      </c>
      <c r="DH2068" t="s">
        <v>24530</v>
      </c>
      <c r="DI2068" t="s">
        <v>784</v>
      </c>
      <c r="DJ2068" s="4">
        <v>59261</v>
      </c>
      <c r="DK2068" t="s">
        <v>4035</v>
      </c>
      <c r="DL2068" t="s">
        <v>136</v>
      </c>
      <c r="DM2068">
        <v>1</v>
      </c>
      <c r="DN2068" t="s">
        <v>24535</v>
      </c>
      <c r="DO2068" t="s">
        <v>24530</v>
      </c>
      <c r="DP2068" t="s">
        <v>784</v>
      </c>
      <c r="DQ2068" t="str">
        <f>"59261"</f>
        <v>59261</v>
      </c>
      <c r="DR2068" t="s">
        <v>4035</v>
      </c>
      <c r="DS2068" t="s">
        <v>2917</v>
      </c>
      <c r="DT2068">
        <v>2</v>
      </c>
      <c r="DU2068">
        <v>4</v>
      </c>
      <c r="DV2068" t="s">
        <v>134</v>
      </c>
      <c r="DW2068" t="s">
        <v>134</v>
      </c>
      <c r="DX2068" t="s">
        <v>134</v>
      </c>
      <c r="DY2068" t="s">
        <v>136</v>
      </c>
      <c r="DZ2068">
        <v>1</v>
      </c>
      <c r="EA2068" t="s">
        <v>136</v>
      </c>
      <c r="EC2068" s="5">
        <v>12.68</v>
      </c>
      <c r="ED2068" s="5">
        <v>55</v>
      </c>
      <c r="EE2068">
        <v>14066747060</v>
      </c>
      <c r="EF2068" t="s">
        <v>24532</v>
      </c>
      <c r="EG2068" t="s">
        <v>148</v>
      </c>
      <c r="EH2068">
        <v>0</v>
      </c>
    </row>
    <row r="2069" spans="1:138" ht="15" customHeight="1" x14ac:dyDescent="0.35">
      <c r="A2069" t="s">
        <v>21643</v>
      </c>
      <c r="B2069" t="s">
        <v>157</v>
      </c>
      <c r="C2069" s="1">
        <v>44166.486732291669</v>
      </c>
      <c r="D2069" s="1">
        <v>44186</v>
      </c>
      <c r="E2069" t="s">
        <v>133</v>
      </c>
      <c r="F2069" t="s">
        <v>134</v>
      </c>
      <c r="G2069" t="s">
        <v>135</v>
      </c>
      <c r="H2069" t="s">
        <v>136</v>
      </c>
      <c r="I2069" t="s">
        <v>13668</v>
      </c>
      <c r="J2069" t="s">
        <v>13669</v>
      </c>
      <c r="K2069" t="s">
        <v>13670</v>
      </c>
      <c r="M2069" t="s">
        <v>10779</v>
      </c>
      <c r="N2069" t="s">
        <v>139</v>
      </c>
      <c r="O2069" s="4">
        <v>33834</v>
      </c>
      <c r="P2069" t="s">
        <v>140</v>
      </c>
      <c r="R2069">
        <v>18632459461</v>
      </c>
      <c r="T2069">
        <v>115115</v>
      </c>
      <c r="U2069" t="s">
        <v>13671</v>
      </c>
      <c r="V2069" t="s">
        <v>1437</v>
      </c>
      <c r="W2069" t="s">
        <v>1373</v>
      </c>
      <c r="X2069" t="s">
        <v>164</v>
      </c>
      <c r="Y2069" t="s">
        <v>13672</v>
      </c>
      <c r="AA2069" t="s">
        <v>10779</v>
      </c>
      <c r="AB2069" t="s">
        <v>139</v>
      </c>
      <c r="AC2069" s="4">
        <v>33834</v>
      </c>
      <c r="AD2069" t="s">
        <v>140</v>
      </c>
      <c r="AF2069">
        <v>18632459461</v>
      </c>
      <c r="AH2069" t="s">
        <v>13673</v>
      </c>
      <c r="AI2069" t="s">
        <v>226</v>
      </c>
      <c r="AJ2069" t="s">
        <v>481</v>
      </c>
      <c r="AK2069" t="s">
        <v>482</v>
      </c>
      <c r="AL2069" t="s">
        <v>483</v>
      </c>
      <c r="AM2069" t="s">
        <v>484</v>
      </c>
      <c r="AO2069" t="s">
        <v>485</v>
      </c>
      <c r="AP2069" t="s">
        <v>139</v>
      </c>
      <c r="AQ2069" s="4">
        <v>33825</v>
      </c>
      <c r="AR2069" t="s">
        <v>140</v>
      </c>
      <c r="AT2069">
        <v>18632019211</v>
      </c>
      <c r="AV2069" t="s">
        <v>487</v>
      </c>
      <c r="AW2069" t="s">
        <v>488</v>
      </c>
      <c r="AX2069" t="s">
        <v>139</v>
      </c>
      <c r="AY2069" t="s">
        <v>489</v>
      </c>
      <c r="AZ2069" t="s">
        <v>175</v>
      </c>
      <c r="BA2069" t="s">
        <v>176</v>
      </c>
      <c r="BB2069" t="s">
        <v>134</v>
      </c>
      <c r="BC2069" t="s">
        <v>134</v>
      </c>
      <c r="BD2069" t="s">
        <v>134</v>
      </c>
      <c r="BE2069" t="s">
        <v>134</v>
      </c>
      <c r="BF2069" t="s">
        <v>136</v>
      </c>
      <c r="BG2069" t="s">
        <v>134</v>
      </c>
      <c r="BH2069" t="s">
        <v>136</v>
      </c>
      <c r="BI2069" t="s">
        <v>148</v>
      </c>
      <c r="BJ2069" t="s">
        <v>148</v>
      </c>
      <c r="BK2069" t="s">
        <v>148</v>
      </c>
      <c r="BN2069" t="s">
        <v>21644</v>
      </c>
      <c r="BO2069" t="s">
        <v>176</v>
      </c>
      <c r="BP2069">
        <v>57</v>
      </c>
      <c r="BQ2069">
        <v>57</v>
      </c>
      <c r="BR2069">
        <v>57</v>
      </c>
      <c r="BS2069" s="1">
        <v>44221</v>
      </c>
      <c r="BT2069" s="1">
        <v>44340</v>
      </c>
      <c r="BU2069" s="1">
        <v>44221</v>
      </c>
      <c r="BV2069" s="1">
        <v>44340</v>
      </c>
      <c r="BW2069" t="s">
        <v>136</v>
      </c>
      <c r="BX2069">
        <v>36</v>
      </c>
      <c r="BY2069">
        <v>0</v>
      </c>
      <c r="BZ2069">
        <v>6</v>
      </c>
      <c r="CA2069">
        <v>6</v>
      </c>
      <c r="CB2069">
        <v>6</v>
      </c>
      <c r="CC2069">
        <v>6</v>
      </c>
      <c r="CD2069">
        <v>6</v>
      </c>
      <c r="CE2069">
        <v>6</v>
      </c>
      <c r="CF2069" t="str">
        <f>"7:00 AM"</f>
        <v>7:00 AM</v>
      </c>
      <c r="CG2069" t="str">
        <f>"8:00 PM"</f>
        <v>8:00 PM</v>
      </c>
      <c r="CH2069" s="5">
        <v>11.71</v>
      </c>
      <c r="CI2069" t="s">
        <v>146</v>
      </c>
      <c r="CL2069" t="s">
        <v>134</v>
      </c>
      <c r="CM2069" t="s">
        <v>147</v>
      </c>
      <c r="CN2069" t="s">
        <v>148</v>
      </c>
      <c r="CO2069" t="s">
        <v>492</v>
      </c>
      <c r="CP2069" t="s">
        <v>149</v>
      </c>
      <c r="CQ2069">
        <v>2</v>
      </c>
      <c r="CR2069">
        <v>0</v>
      </c>
      <c r="CS2069" t="s">
        <v>136</v>
      </c>
      <c r="CT2069" t="s">
        <v>136</v>
      </c>
      <c r="CU2069" t="s">
        <v>134</v>
      </c>
      <c r="CV2069" t="s">
        <v>134</v>
      </c>
      <c r="CW2069" t="s">
        <v>134</v>
      </c>
      <c r="CX2069">
        <v>70</v>
      </c>
      <c r="CY2069" t="s">
        <v>134</v>
      </c>
      <c r="CZ2069" t="s">
        <v>134</v>
      </c>
      <c r="DA2069" t="s">
        <v>134</v>
      </c>
      <c r="DB2069" t="s">
        <v>134</v>
      </c>
      <c r="DC2069" t="s">
        <v>134</v>
      </c>
      <c r="DD2069" t="s">
        <v>136</v>
      </c>
      <c r="DF2069" t="s">
        <v>967</v>
      </c>
      <c r="DG2069" t="s">
        <v>13674</v>
      </c>
      <c r="DH2069" t="s">
        <v>316</v>
      </c>
      <c r="DI2069" t="s">
        <v>139</v>
      </c>
      <c r="DJ2069" s="4">
        <v>33982</v>
      </c>
      <c r="DK2069" t="s">
        <v>317</v>
      </c>
      <c r="DL2069" t="s">
        <v>134</v>
      </c>
      <c r="DM2069">
        <v>4</v>
      </c>
      <c r="DN2069" t="s">
        <v>522</v>
      </c>
      <c r="DO2069" t="s">
        <v>13675</v>
      </c>
      <c r="DP2069" t="s">
        <v>139</v>
      </c>
      <c r="DQ2069" t="str">
        <f>"33873"</f>
        <v>33873</v>
      </c>
      <c r="DR2069" t="s">
        <v>151</v>
      </c>
      <c r="DS2069" t="s">
        <v>680</v>
      </c>
      <c r="DT2069">
        <v>51</v>
      </c>
      <c r="DU2069">
        <v>430</v>
      </c>
      <c r="DV2069" t="s">
        <v>136</v>
      </c>
      <c r="DW2069" t="s">
        <v>134</v>
      </c>
      <c r="DX2069" t="s">
        <v>134</v>
      </c>
      <c r="DY2069" t="s">
        <v>136</v>
      </c>
      <c r="DZ2069">
        <v>1</v>
      </c>
      <c r="EA2069" t="s">
        <v>136</v>
      </c>
      <c r="EC2069" s="5">
        <v>12.68</v>
      </c>
      <c r="ED2069" s="5">
        <v>55</v>
      </c>
      <c r="EE2069">
        <v>18632459461</v>
      </c>
      <c r="EF2069" t="s">
        <v>13673</v>
      </c>
      <c r="EG2069" t="s">
        <v>148</v>
      </c>
      <c r="EH2069">
        <v>2</v>
      </c>
    </row>
    <row r="2070" spans="1:138" ht="15" customHeight="1" x14ac:dyDescent="0.35">
      <c r="A2070" t="s">
        <v>6506</v>
      </c>
      <c r="B2070" t="s">
        <v>157</v>
      </c>
      <c r="C2070" s="1">
        <v>44162.662909259256</v>
      </c>
      <c r="D2070" s="1">
        <v>44186</v>
      </c>
      <c r="E2070" t="s">
        <v>133</v>
      </c>
      <c r="F2070" t="s">
        <v>136</v>
      </c>
      <c r="G2070" t="s">
        <v>135</v>
      </c>
      <c r="H2070" t="s">
        <v>134</v>
      </c>
      <c r="I2070" t="s">
        <v>6507</v>
      </c>
      <c r="K2070" t="s">
        <v>6508</v>
      </c>
      <c r="M2070" t="s">
        <v>459</v>
      </c>
      <c r="N2070" t="s">
        <v>460</v>
      </c>
      <c r="O2070" s="4">
        <v>73737</v>
      </c>
      <c r="P2070" t="s">
        <v>140</v>
      </c>
      <c r="R2070">
        <v>15802277474</v>
      </c>
      <c r="T2070">
        <v>112111</v>
      </c>
      <c r="U2070" t="s">
        <v>6509</v>
      </c>
      <c r="V2070" t="s">
        <v>1762</v>
      </c>
      <c r="X2070" t="s">
        <v>747</v>
      </c>
      <c r="Y2070" t="s">
        <v>6508</v>
      </c>
      <c r="AA2070" t="s">
        <v>459</v>
      </c>
      <c r="AB2070" t="s">
        <v>460</v>
      </c>
      <c r="AC2070" s="4">
        <v>73737</v>
      </c>
      <c r="AD2070" t="s">
        <v>140</v>
      </c>
      <c r="AF2070">
        <v>15802277474</v>
      </c>
      <c r="AH2070" t="s">
        <v>148</v>
      </c>
      <c r="AI2070" t="s">
        <v>168</v>
      </c>
      <c r="AJ2070" t="s">
        <v>456</v>
      </c>
      <c r="AK2070" t="s">
        <v>457</v>
      </c>
      <c r="AM2070" t="s">
        <v>458</v>
      </c>
      <c r="AO2070" t="s">
        <v>459</v>
      </c>
      <c r="AP2070" t="s">
        <v>460</v>
      </c>
      <c r="AQ2070" s="4">
        <v>73737</v>
      </c>
      <c r="AR2070" t="s">
        <v>140</v>
      </c>
      <c r="AT2070">
        <v>15802274747</v>
      </c>
      <c r="AV2070" t="s">
        <v>461</v>
      </c>
      <c r="AW2070" t="s">
        <v>462</v>
      </c>
      <c r="AZ2070" t="s">
        <v>334</v>
      </c>
      <c r="BA2070" t="s">
        <v>335</v>
      </c>
      <c r="BB2070" t="s">
        <v>136</v>
      </c>
      <c r="BC2070" t="s">
        <v>136</v>
      </c>
      <c r="BD2070" t="s">
        <v>148</v>
      </c>
      <c r="BE2070" t="s">
        <v>136</v>
      </c>
      <c r="BF2070" t="s">
        <v>136</v>
      </c>
      <c r="BG2070" t="s">
        <v>134</v>
      </c>
      <c r="BH2070" t="s">
        <v>136</v>
      </c>
      <c r="BN2070" t="s">
        <v>6510</v>
      </c>
      <c r="BO2070" t="s">
        <v>3151</v>
      </c>
      <c r="BP2070">
        <v>2</v>
      </c>
      <c r="BQ2070">
        <v>2</v>
      </c>
      <c r="BR2070">
        <v>2</v>
      </c>
      <c r="BS2070" s="1">
        <v>44197</v>
      </c>
      <c r="BT2070" s="1">
        <v>44270</v>
      </c>
      <c r="BU2070" s="1">
        <v>44197</v>
      </c>
      <c r="BV2070" s="1">
        <v>44270</v>
      </c>
      <c r="BW2070" t="s">
        <v>136</v>
      </c>
      <c r="BX2070">
        <v>40</v>
      </c>
      <c r="BY2070">
        <v>0</v>
      </c>
      <c r="BZ2070">
        <v>7</v>
      </c>
      <c r="CA2070">
        <v>7</v>
      </c>
      <c r="CB2070">
        <v>7</v>
      </c>
      <c r="CC2070">
        <v>7</v>
      </c>
      <c r="CD2070">
        <v>7</v>
      </c>
      <c r="CE2070">
        <v>5</v>
      </c>
      <c r="CF2070" t="str">
        <f>"8:00 AM"</f>
        <v>8:00 AM</v>
      </c>
      <c r="CG2070" t="str">
        <f>"4:00 PM"</f>
        <v>4:00 PM</v>
      </c>
      <c r="CH2070" s="5">
        <v>12.67</v>
      </c>
      <c r="CI2070" t="s">
        <v>146</v>
      </c>
      <c r="CL2070" t="s">
        <v>136</v>
      </c>
      <c r="CM2070" t="s">
        <v>312</v>
      </c>
      <c r="CN2070" t="s">
        <v>148</v>
      </c>
      <c r="CO2070" t="s">
        <v>465</v>
      </c>
      <c r="CP2070" t="s">
        <v>149</v>
      </c>
      <c r="CQ2070">
        <v>3</v>
      </c>
      <c r="CR2070">
        <v>0</v>
      </c>
      <c r="CS2070" t="s">
        <v>136</v>
      </c>
      <c r="CT2070" t="s">
        <v>134</v>
      </c>
      <c r="CU2070" t="s">
        <v>136</v>
      </c>
      <c r="CV2070" t="s">
        <v>134</v>
      </c>
      <c r="CW2070" t="s">
        <v>134</v>
      </c>
      <c r="CX2070">
        <v>75</v>
      </c>
      <c r="CY2070" t="s">
        <v>134</v>
      </c>
      <c r="CZ2070" t="s">
        <v>134</v>
      </c>
      <c r="DA2070" t="s">
        <v>134</v>
      </c>
      <c r="DB2070" t="s">
        <v>136</v>
      </c>
      <c r="DC2070" t="s">
        <v>134</v>
      </c>
      <c r="DD2070" t="s">
        <v>136</v>
      </c>
      <c r="DF2070" t="s">
        <v>466</v>
      </c>
      <c r="DG2070" t="s">
        <v>6511</v>
      </c>
      <c r="DH2070" t="s">
        <v>459</v>
      </c>
      <c r="DI2070" t="s">
        <v>460</v>
      </c>
      <c r="DJ2070" s="4">
        <v>73737</v>
      </c>
      <c r="DK2070" t="s">
        <v>6512</v>
      </c>
      <c r="DL2070" t="s">
        <v>134</v>
      </c>
      <c r="DM2070">
        <v>2</v>
      </c>
      <c r="DN2070" t="s">
        <v>6511</v>
      </c>
      <c r="DO2070" t="s">
        <v>459</v>
      </c>
      <c r="DP2070" t="s">
        <v>460</v>
      </c>
      <c r="DQ2070" t="str">
        <f>"73737"</f>
        <v>73737</v>
      </c>
      <c r="DR2070" t="s">
        <v>6512</v>
      </c>
      <c r="DS2070" t="s">
        <v>296</v>
      </c>
      <c r="DT2070">
        <v>1</v>
      </c>
      <c r="DU2070">
        <v>1</v>
      </c>
      <c r="DV2070" t="s">
        <v>134</v>
      </c>
      <c r="DW2070" t="s">
        <v>134</v>
      </c>
      <c r="DX2070" t="s">
        <v>134</v>
      </c>
      <c r="DY2070" t="s">
        <v>136</v>
      </c>
      <c r="DZ2070">
        <v>1</v>
      </c>
      <c r="EA2070" t="s">
        <v>136</v>
      </c>
      <c r="EC2070" s="5">
        <v>12.68</v>
      </c>
      <c r="ED2070" s="5">
        <v>55</v>
      </c>
      <c r="EE2070">
        <v>15802277474</v>
      </c>
      <c r="EF2070" t="s">
        <v>6513</v>
      </c>
      <c r="EG2070" t="s">
        <v>148</v>
      </c>
      <c r="EH2070">
        <v>0</v>
      </c>
    </row>
    <row r="2071" spans="1:138" ht="15" customHeight="1" x14ac:dyDescent="0.35">
      <c r="A2071" t="s">
        <v>14118</v>
      </c>
      <c r="B2071" t="s">
        <v>157</v>
      </c>
      <c r="C2071" s="1">
        <v>44174.719676157409</v>
      </c>
      <c r="D2071" s="1">
        <v>44186</v>
      </c>
      <c r="E2071" t="s">
        <v>133</v>
      </c>
      <c r="F2071" t="s">
        <v>136</v>
      </c>
      <c r="G2071" t="s">
        <v>135</v>
      </c>
      <c r="H2071" t="s">
        <v>136</v>
      </c>
      <c r="I2071" t="s">
        <v>14119</v>
      </c>
      <c r="K2071" t="s">
        <v>14120</v>
      </c>
      <c r="L2071" t="s">
        <v>14121</v>
      </c>
      <c r="M2071" t="s">
        <v>7425</v>
      </c>
      <c r="N2071" t="s">
        <v>784</v>
      </c>
      <c r="O2071" s="4">
        <v>59522</v>
      </c>
      <c r="P2071" t="s">
        <v>140</v>
      </c>
      <c r="R2071">
        <v>14062923623</v>
      </c>
      <c r="T2071">
        <v>111191</v>
      </c>
      <c r="U2071" t="s">
        <v>14122</v>
      </c>
      <c r="V2071" t="s">
        <v>14123</v>
      </c>
      <c r="X2071" t="s">
        <v>1597</v>
      </c>
      <c r="Y2071" t="s">
        <v>14124</v>
      </c>
      <c r="Z2071" t="s">
        <v>14121</v>
      </c>
      <c r="AA2071" t="s">
        <v>7425</v>
      </c>
      <c r="AB2071" t="s">
        <v>784</v>
      </c>
      <c r="AC2071" s="4">
        <v>59522</v>
      </c>
      <c r="AD2071" t="s">
        <v>140</v>
      </c>
      <c r="AF2071">
        <v>14062923623</v>
      </c>
      <c r="AH2071" t="s">
        <v>14125</v>
      </c>
      <c r="AI2071" t="s">
        <v>168</v>
      </c>
      <c r="AJ2071" t="s">
        <v>1941</v>
      </c>
      <c r="AK2071" t="s">
        <v>1942</v>
      </c>
      <c r="AL2071" t="s">
        <v>1943</v>
      </c>
      <c r="AM2071" t="s">
        <v>1944</v>
      </c>
      <c r="AN2071" t="s">
        <v>1945</v>
      </c>
      <c r="AO2071" t="s">
        <v>1946</v>
      </c>
      <c r="AP2071" t="s">
        <v>374</v>
      </c>
      <c r="AQ2071" s="4">
        <v>78266</v>
      </c>
      <c r="AR2071" t="s">
        <v>140</v>
      </c>
      <c r="AT2071">
        <v>18305844555</v>
      </c>
      <c r="AV2071" t="s">
        <v>1947</v>
      </c>
      <c r="AW2071" t="s">
        <v>1948</v>
      </c>
      <c r="AZ2071" t="s">
        <v>821</v>
      </c>
      <c r="BA2071" t="s">
        <v>822</v>
      </c>
      <c r="BB2071" t="s">
        <v>136</v>
      </c>
      <c r="BC2071" t="s">
        <v>136</v>
      </c>
      <c r="BD2071" t="s">
        <v>148</v>
      </c>
      <c r="BE2071" t="s">
        <v>136</v>
      </c>
      <c r="BF2071" t="s">
        <v>136</v>
      </c>
      <c r="BG2071" t="s">
        <v>134</v>
      </c>
      <c r="BH2071" t="s">
        <v>136</v>
      </c>
      <c r="BN2071" t="s">
        <v>14126</v>
      </c>
      <c r="BO2071" t="s">
        <v>905</v>
      </c>
      <c r="BP2071">
        <v>5</v>
      </c>
      <c r="BQ2071">
        <v>5</v>
      </c>
      <c r="BR2071">
        <v>5</v>
      </c>
      <c r="BS2071" s="1">
        <v>44240</v>
      </c>
      <c r="BT2071" s="1">
        <v>44514</v>
      </c>
      <c r="BU2071" s="1">
        <v>44240</v>
      </c>
      <c r="BV2071" s="1">
        <v>44514</v>
      </c>
      <c r="BW2071" t="s">
        <v>136</v>
      </c>
      <c r="BX2071">
        <v>40</v>
      </c>
      <c r="BY2071">
        <v>0</v>
      </c>
      <c r="BZ2071">
        <v>8</v>
      </c>
      <c r="CA2071">
        <v>8</v>
      </c>
      <c r="CB2071">
        <v>8</v>
      </c>
      <c r="CC2071">
        <v>8</v>
      </c>
      <c r="CD2071">
        <v>8</v>
      </c>
      <c r="CE2071">
        <v>0</v>
      </c>
      <c r="CF2071" t="str">
        <f>"8:00 AM"</f>
        <v>8:00 AM</v>
      </c>
      <c r="CG2071" t="str">
        <f>"5:00 PM"</f>
        <v>5:00 PM</v>
      </c>
      <c r="CH2071" s="5">
        <v>13.62</v>
      </c>
      <c r="CI2071" t="s">
        <v>146</v>
      </c>
      <c r="CJ2071">
        <v>0</v>
      </c>
      <c r="CK2071" t="s">
        <v>148</v>
      </c>
      <c r="CL2071" t="s">
        <v>136</v>
      </c>
      <c r="CM2071" t="s">
        <v>312</v>
      </c>
      <c r="CN2071" t="s">
        <v>148</v>
      </c>
      <c r="CO2071" s="2" t="s">
        <v>1949</v>
      </c>
      <c r="CP2071" t="s">
        <v>149</v>
      </c>
      <c r="CQ2071">
        <v>6</v>
      </c>
      <c r="CR2071">
        <v>0</v>
      </c>
      <c r="CS2071" t="s">
        <v>136</v>
      </c>
      <c r="CT2071" t="s">
        <v>134</v>
      </c>
      <c r="CU2071" t="s">
        <v>136</v>
      </c>
      <c r="CV2071" t="s">
        <v>136</v>
      </c>
      <c r="CW2071" t="s">
        <v>136</v>
      </c>
      <c r="CY2071" t="s">
        <v>136</v>
      </c>
      <c r="CZ2071" t="s">
        <v>136</v>
      </c>
      <c r="DA2071" t="s">
        <v>136</v>
      </c>
      <c r="DB2071" t="s">
        <v>136</v>
      </c>
      <c r="DC2071" t="s">
        <v>136</v>
      </c>
      <c r="DD2071" t="s">
        <v>136</v>
      </c>
      <c r="DF2071" t="s">
        <v>3500</v>
      </c>
      <c r="DG2071" t="s">
        <v>14124</v>
      </c>
      <c r="DH2071" t="s">
        <v>7425</v>
      </c>
      <c r="DI2071" t="s">
        <v>784</v>
      </c>
      <c r="DJ2071" s="4">
        <v>59522</v>
      </c>
      <c r="DK2071" t="s">
        <v>5171</v>
      </c>
      <c r="DL2071" t="s">
        <v>136</v>
      </c>
      <c r="DM2071">
        <v>1</v>
      </c>
      <c r="DN2071" t="s">
        <v>14127</v>
      </c>
      <c r="DO2071" t="s">
        <v>7425</v>
      </c>
      <c r="DP2071" t="s">
        <v>784</v>
      </c>
      <c r="DQ2071" t="str">
        <f>"59522"</f>
        <v>59522</v>
      </c>
      <c r="DR2071" t="s">
        <v>5171</v>
      </c>
      <c r="DS2071" t="s">
        <v>1952</v>
      </c>
      <c r="DT2071">
        <v>1</v>
      </c>
      <c r="DU2071">
        <v>5</v>
      </c>
      <c r="DV2071" t="s">
        <v>134</v>
      </c>
      <c r="DW2071" t="s">
        <v>134</v>
      </c>
      <c r="DX2071" t="s">
        <v>134</v>
      </c>
      <c r="DY2071" t="s">
        <v>136</v>
      </c>
      <c r="DZ2071">
        <v>1</v>
      </c>
      <c r="EA2071" t="s">
        <v>136</v>
      </c>
      <c r="EC2071" s="5">
        <v>12.68</v>
      </c>
      <c r="ED2071" s="5">
        <v>55</v>
      </c>
      <c r="EE2071">
        <v>14062923623</v>
      </c>
      <c r="EF2071" t="s">
        <v>14125</v>
      </c>
      <c r="EG2071" t="s">
        <v>148</v>
      </c>
      <c r="EH2071">
        <v>0</v>
      </c>
    </row>
    <row r="2072" spans="1:138" ht="15" customHeight="1" x14ac:dyDescent="0.35">
      <c r="A2072" t="s">
        <v>15485</v>
      </c>
      <c r="B2072" t="s">
        <v>157</v>
      </c>
      <c r="C2072" s="1">
        <v>44169.693780208334</v>
      </c>
      <c r="D2072" s="1">
        <v>44186</v>
      </c>
      <c r="E2072" t="s">
        <v>133</v>
      </c>
      <c r="F2072" t="s">
        <v>136</v>
      </c>
      <c r="G2072" t="s">
        <v>135</v>
      </c>
      <c r="H2072" t="s">
        <v>136</v>
      </c>
      <c r="I2072" t="s">
        <v>15486</v>
      </c>
      <c r="K2072" t="s">
        <v>15487</v>
      </c>
      <c r="M2072" t="s">
        <v>15488</v>
      </c>
      <c r="N2072" t="s">
        <v>1128</v>
      </c>
      <c r="O2072" s="4">
        <v>58540</v>
      </c>
      <c r="P2072" t="s">
        <v>140</v>
      </c>
      <c r="R2072">
        <v>17016610903</v>
      </c>
      <c r="T2072">
        <v>1119</v>
      </c>
      <c r="U2072" t="s">
        <v>15489</v>
      </c>
      <c r="V2072" t="s">
        <v>8904</v>
      </c>
      <c r="X2072" t="s">
        <v>164</v>
      </c>
      <c r="Y2072" t="s">
        <v>15487</v>
      </c>
      <c r="AA2072" t="s">
        <v>15490</v>
      </c>
      <c r="AB2072" t="s">
        <v>1128</v>
      </c>
      <c r="AC2072" s="4">
        <v>58540</v>
      </c>
      <c r="AD2072" t="s">
        <v>140</v>
      </c>
      <c r="AF2072">
        <v>17016610903</v>
      </c>
      <c r="AH2072" t="s">
        <v>15491</v>
      </c>
      <c r="AI2072" t="s">
        <v>168</v>
      </c>
      <c r="AJ2072" t="s">
        <v>533</v>
      </c>
      <c r="AK2072" t="s">
        <v>534</v>
      </c>
      <c r="AM2072" t="s">
        <v>535</v>
      </c>
      <c r="AO2072" t="s">
        <v>536</v>
      </c>
      <c r="AP2072" t="s">
        <v>537</v>
      </c>
      <c r="AQ2072" s="4">
        <v>28786</v>
      </c>
      <c r="AR2072" t="s">
        <v>140</v>
      </c>
      <c r="AT2072">
        <v>18282460659</v>
      </c>
      <c r="AV2072" t="s">
        <v>538</v>
      </c>
      <c r="AW2072" t="s">
        <v>539</v>
      </c>
      <c r="AZ2072" t="s">
        <v>288</v>
      </c>
      <c r="BA2072" t="s">
        <v>289</v>
      </c>
      <c r="BB2072" t="s">
        <v>136</v>
      </c>
      <c r="BC2072" t="s">
        <v>136</v>
      </c>
      <c r="BD2072" t="s">
        <v>148</v>
      </c>
      <c r="BE2072" t="s">
        <v>136</v>
      </c>
      <c r="BF2072" t="s">
        <v>136</v>
      </c>
      <c r="BG2072" t="s">
        <v>134</v>
      </c>
      <c r="BH2072" t="s">
        <v>136</v>
      </c>
      <c r="BN2072" t="s">
        <v>15492</v>
      </c>
      <c r="BO2072" t="s">
        <v>1043</v>
      </c>
      <c r="BP2072">
        <v>2</v>
      </c>
      <c r="BQ2072">
        <v>2</v>
      </c>
      <c r="BR2072">
        <v>2</v>
      </c>
      <c r="BS2072" s="1">
        <v>44228</v>
      </c>
      <c r="BT2072" s="1">
        <v>44500</v>
      </c>
      <c r="BU2072" s="1">
        <v>44228</v>
      </c>
      <c r="BV2072" s="1">
        <v>44500</v>
      </c>
      <c r="BW2072" t="s">
        <v>136</v>
      </c>
      <c r="BX2072">
        <v>48</v>
      </c>
      <c r="BY2072">
        <v>0</v>
      </c>
      <c r="BZ2072">
        <v>8</v>
      </c>
      <c r="CA2072">
        <v>8</v>
      </c>
      <c r="CB2072">
        <v>8</v>
      </c>
      <c r="CC2072">
        <v>8</v>
      </c>
      <c r="CD2072">
        <v>8</v>
      </c>
      <c r="CE2072">
        <v>8</v>
      </c>
      <c r="CF2072" t="str">
        <f>"8:00 AM"</f>
        <v>8:00 AM</v>
      </c>
      <c r="CG2072" t="str">
        <f>"5:00 PM"</f>
        <v>5:00 PM</v>
      </c>
      <c r="CH2072" s="5">
        <v>14.99</v>
      </c>
      <c r="CI2072" t="s">
        <v>146</v>
      </c>
      <c r="CL2072" t="s">
        <v>136</v>
      </c>
      <c r="CM2072" t="s">
        <v>312</v>
      </c>
      <c r="CN2072" t="s">
        <v>148</v>
      </c>
      <c r="CO2072" t="s">
        <v>996</v>
      </c>
      <c r="CP2072" t="s">
        <v>149</v>
      </c>
      <c r="CQ2072">
        <v>3</v>
      </c>
      <c r="CR2072">
        <v>0</v>
      </c>
      <c r="CS2072" t="s">
        <v>136</v>
      </c>
      <c r="CT2072" t="s">
        <v>134</v>
      </c>
      <c r="CU2072" t="s">
        <v>136</v>
      </c>
      <c r="CV2072" t="s">
        <v>136</v>
      </c>
      <c r="CW2072" t="s">
        <v>134</v>
      </c>
      <c r="CX2072">
        <v>60</v>
      </c>
      <c r="CY2072" t="s">
        <v>134</v>
      </c>
      <c r="CZ2072" t="s">
        <v>134</v>
      </c>
      <c r="DA2072" t="s">
        <v>134</v>
      </c>
      <c r="DB2072" t="s">
        <v>136</v>
      </c>
      <c r="DC2072" t="s">
        <v>134</v>
      </c>
      <c r="DD2072" t="s">
        <v>136</v>
      </c>
      <c r="DF2072" t="s">
        <v>15493</v>
      </c>
      <c r="DG2072" t="s">
        <v>15494</v>
      </c>
      <c r="DH2072" t="s">
        <v>15490</v>
      </c>
      <c r="DI2072" t="s">
        <v>1128</v>
      </c>
      <c r="DJ2072" s="4">
        <v>58540</v>
      </c>
      <c r="DK2072" t="s">
        <v>3339</v>
      </c>
      <c r="DL2072" t="s">
        <v>136</v>
      </c>
      <c r="DM2072">
        <v>1</v>
      </c>
      <c r="DN2072" t="s">
        <v>15494</v>
      </c>
      <c r="DO2072" t="s">
        <v>15490</v>
      </c>
      <c r="DP2072" t="s">
        <v>1128</v>
      </c>
      <c r="DQ2072" t="str">
        <f>"58540"</f>
        <v>58540</v>
      </c>
      <c r="DR2072" t="s">
        <v>3339</v>
      </c>
      <c r="DS2072" t="s">
        <v>1248</v>
      </c>
      <c r="DT2072">
        <v>1</v>
      </c>
      <c r="DU2072">
        <v>3</v>
      </c>
      <c r="DV2072" t="s">
        <v>134</v>
      </c>
      <c r="DW2072" t="s">
        <v>134</v>
      </c>
      <c r="DX2072" t="s">
        <v>134</v>
      </c>
      <c r="DY2072" t="s">
        <v>136</v>
      </c>
      <c r="DZ2072">
        <v>1</v>
      </c>
      <c r="EA2072" t="s">
        <v>136</v>
      </c>
      <c r="EC2072" s="5">
        <v>12.68</v>
      </c>
      <c r="ED2072" s="5">
        <v>55</v>
      </c>
      <c r="EE2072">
        <v>17016610903</v>
      </c>
      <c r="EF2072" t="s">
        <v>15491</v>
      </c>
      <c r="EG2072" t="s">
        <v>148</v>
      </c>
      <c r="EH2072">
        <v>0</v>
      </c>
    </row>
    <row r="2073" spans="1:138" ht="15" customHeight="1" x14ac:dyDescent="0.35">
      <c r="A2073" t="s">
        <v>27528</v>
      </c>
      <c r="B2073" t="s">
        <v>157</v>
      </c>
      <c r="C2073" s="1">
        <v>44167.44569872685</v>
      </c>
      <c r="D2073" s="1">
        <v>44186</v>
      </c>
      <c r="E2073" t="s">
        <v>133</v>
      </c>
      <c r="F2073" t="s">
        <v>136</v>
      </c>
      <c r="G2073" t="s">
        <v>135</v>
      </c>
      <c r="H2073" t="s">
        <v>136</v>
      </c>
      <c r="I2073" t="s">
        <v>26268</v>
      </c>
      <c r="K2073" t="s">
        <v>26269</v>
      </c>
      <c r="M2073" t="s">
        <v>26270</v>
      </c>
      <c r="N2073" t="s">
        <v>837</v>
      </c>
      <c r="O2073" s="4">
        <v>29827</v>
      </c>
      <c r="P2073" t="s">
        <v>140</v>
      </c>
      <c r="R2073">
        <v>18036322021</v>
      </c>
      <c r="T2073">
        <v>1112</v>
      </c>
      <c r="U2073" t="s">
        <v>26271</v>
      </c>
      <c r="V2073" t="s">
        <v>2158</v>
      </c>
      <c r="W2073" t="s">
        <v>1536</v>
      </c>
      <c r="X2073" t="s">
        <v>747</v>
      </c>
      <c r="Y2073" t="s">
        <v>26272</v>
      </c>
      <c r="AA2073" t="s">
        <v>26270</v>
      </c>
      <c r="AB2073" t="s">
        <v>837</v>
      </c>
      <c r="AC2073" s="4">
        <v>29827</v>
      </c>
      <c r="AD2073" t="s">
        <v>140</v>
      </c>
      <c r="AF2073">
        <v>18036322021</v>
      </c>
      <c r="AH2073" t="s">
        <v>2559</v>
      </c>
      <c r="AI2073" t="s">
        <v>168</v>
      </c>
      <c r="AJ2073" t="s">
        <v>2560</v>
      </c>
      <c r="AK2073" t="s">
        <v>1257</v>
      </c>
      <c r="AL2073" t="s">
        <v>898</v>
      </c>
      <c r="AM2073" t="s">
        <v>2561</v>
      </c>
      <c r="AO2073" t="s">
        <v>1040</v>
      </c>
      <c r="AP2073" t="s">
        <v>837</v>
      </c>
      <c r="AQ2073" s="4">
        <v>29401</v>
      </c>
      <c r="AR2073" t="s">
        <v>140</v>
      </c>
      <c r="AT2073">
        <v>18432004263</v>
      </c>
      <c r="AV2073" t="s">
        <v>27529</v>
      </c>
      <c r="AW2073" t="s">
        <v>2562</v>
      </c>
      <c r="AZ2073" t="s">
        <v>175</v>
      </c>
      <c r="BA2073" t="s">
        <v>176</v>
      </c>
      <c r="BB2073" t="s">
        <v>136</v>
      </c>
      <c r="BC2073" t="s">
        <v>136</v>
      </c>
      <c r="BD2073" t="s">
        <v>148</v>
      </c>
      <c r="BE2073" t="s">
        <v>136</v>
      </c>
      <c r="BF2073" t="s">
        <v>136</v>
      </c>
      <c r="BG2073" t="s">
        <v>134</v>
      </c>
      <c r="BH2073" t="s">
        <v>136</v>
      </c>
      <c r="BN2073" t="s">
        <v>27530</v>
      </c>
      <c r="BO2073" t="s">
        <v>3698</v>
      </c>
      <c r="BP2073">
        <v>25</v>
      </c>
      <c r="BQ2073">
        <v>20</v>
      </c>
      <c r="BR2073">
        <v>20</v>
      </c>
      <c r="BS2073" s="1">
        <v>44225</v>
      </c>
      <c r="BT2073" s="1">
        <v>44423</v>
      </c>
      <c r="BU2073" s="1">
        <v>44225</v>
      </c>
      <c r="BV2073" s="1">
        <v>44423</v>
      </c>
      <c r="BW2073" t="s">
        <v>136</v>
      </c>
      <c r="BX2073">
        <v>40</v>
      </c>
      <c r="BY2073">
        <v>0</v>
      </c>
      <c r="BZ2073">
        <v>7</v>
      </c>
      <c r="CA2073">
        <v>7</v>
      </c>
      <c r="CB2073">
        <v>7</v>
      </c>
      <c r="CC2073">
        <v>7</v>
      </c>
      <c r="CD2073">
        <v>7</v>
      </c>
      <c r="CE2073">
        <v>5</v>
      </c>
      <c r="CF2073" t="str">
        <f>"7:00 AM"</f>
        <v>7:00 AM</v>
      </c>
      <c r="CG2073" t="str">
        <f>"3:00 PM"</f>
        <v>3:00 PM</v>
      </c>
      <c r="CH2073" s="5">
        <v>11.71</v>
      </c>
      <c r="CI2073" t="s">
        <v>146</v>
      </c>
      <c r="CJ2073">
        <v>0.6</v>
      </c>
      <c r="CK2073" t="s">
        <v>26274</v>
      </c>
      <c r="CL2073" t="s">
        <v>136</v>
      </c>
      <c r="CM2073" t="s">
        <v>147</v>
      </c>
      <c r="CN2073" t="s">
        <v>148</v>
      </c>
      <c r="CO2073" t="s">
        <v>4631</v>
      </c>
      <c r="CP2073" t="s">
        <v>149</v>
      </c>
      <c r="CQ2073">
        <v>3</v>
      </c>
      <c r="CR2073">
        <v>0</v>
      </c>
      <c r="CS2073" t="s">
        <v>136</v>
      </c>
      <c r="CT2073" t="s">
        <v>136</v>
      </c>
      <c r="CU2073" t="s">
        <v>134</v>
      </c>
      <c r="CV2073" t="s">
        <v>134</v>
      </c>
      <c r="CW2073" t="s">
        <v>134</v>
      </c>
      <c r="CX2073">
        <v>85</v>
      </c>
      <c r="CY2073" t="s">
        <v>134</v>
      </c>
      <c r="CZ2073" t="s">
        <v>134</v>
      </c>
      <c r="DA2073" t="s">
        <v>134</v>
      </c>
      <c r="DB2073" t="s">
        <v>134</v>
      </c>
      <c r="DC2073" t="s">
        <v>134</v>
      </c>
      <c r="DD2073" t="s">
        <v>136</v>
      </c>
      <c r="DF2073" t="s">
        <v>149</v>
      </c>
      <c r="DG2073" t="s">
        <v>26269</v>
      </c>
      <c r="DH2073" t="s">
        <v>26270</v>
      </c>
      <c r="DI2073" t="s">
        <v>837</v>
      </c>
      <c r="DJ2073" s="4">
        <v>29827</v>
      </c>
      <c r="DK2073" t="s">
        <v>26275</v>
      </c>
      <c r="DL2073" t="s">
        <v>134</v>
      </c>
      <c r="DM2073">
        <v>7</v>
      </c>
      <c r="DN2073" t="s">
        <v>26276</v>
      </c>
      <c r="DO2073" t="s">
        <v>26270</v>
      </c>
      <c r="DP2073" t="s">
        <v>837</v>
      </c>
      <c r="DQ2073" t="str">
        <f>"29827"</f>
        <v>29827</v>
      </c>
      <c r="DR2073" t="s">
        <v>26275</v>
      </c>
      <c r="DS2073" t="s">
        <v>26277</v>
      </c>
      <c r="DT2073">
        <v>1</v>
      </c>
      <c r="DU2073">
        <v>96</v>
      </c>
      <c r="DV2073" t="s">
        <v>134</v>
      </c>
      <c r="DW2073" t="s">
        <v>134</v>
      </c>
      <c r="DX2073" t="s">
        <v>134</v>
      </c>
      <c r="DY2073" t="s">
        <v>136</v>
      </c>
      <c r="DZ2073">
        <v>1</v>
      </c>
      <c r="EA2073" t="s">
        <v>134</v>
      </c>
      <c r="EB2073" s="5">
        <v>12.68</v>
      </c>
      <c r="EC2073" s="5">
        <v>12.68</v>
      </c>
      <c r="ED2073" s="5">
        <v>55</v>
      </c>
      <c r="EE2073">
        <v>18036323873</v>
      </c>
      <c r="EF2073" t="s">
        <v>26278</v>
      </c>
      <c r="EG2073" t="s">
        <v>148</v>
      </c>
      <c r="EH2073">
        <v>0</v>
      </c>
    </row>
    <row r="2074" spans="1:138" ht="15" customHeight="1" x14ac:dyDescent="0.35">
      <c r="A2074" t="s">
        <v>22234</v>
      </c>
      <c r="B2074" t="s">
        <v>157</v>
      </c>
      <c r="C2074" s="1">
        <v>44167.87779849537</v>
      </c>
      <c r="D2074" s="1">
        <v>44186</v>
      </c>
      <c r="E2074" t="s">
        <v>579</v>
      </c>
      <c r="F2074" t="s">
        <v>136</v>
      </c>
      <c r="G2074" t="s">
        <v>135</v>
      </c>
      <c r="H2074" t="s">
        <v>136</v>
      </c>
      <c r="I2074" t="s">
        <v>22235</v>
      </c>
      <c r="K2074" t="s">
        <v>22236</v>
      </c>
      <c r="M2074" t="s">
        <v>22237</v>
      </c>
      <c r="N2074" t="s">
        <v>1114</v>
      </c>
      <c r="O2074" s="4">
        <v>98502</v>
      </c>
      <c r="P2074" t="s">
        <v>140</v>
      </c>
      <c r="R2074">
        <v>12066047136</v>
      </c>
      <c r="T2074">
        <v>111</v>
      </c>
      <c r="U2074" t="s">
        <v>22238</v>
      </c>
      <c r="V2074" t="s">
        <v>22239</v>
      </c>
      <c r="X2074" t="s">
        <v>1157</v>
      </c>
      <c r="Y2074" t="s">
        <v>22240</v>
      </c>
      <c r="AA2074" t="s">
        <v>16705</v>
      </c>
      <c r="AB2074" t="s">
        <v>1114</v>
      </c>
      <c r="AC2074" s="4">
        <v>98052</v>
      </c>
      <c r="AD2074" t="s">
        <v>140</v>
      </c>
      <c r="AE2074" t="s">
        <v>2752</v>
      </c>
      <c r="AF2074">
        <v>12066047136</v>
      </c>
      <c r="AH2074" t="s">
        <v>1117</v>
      </c>
      <c r="AI2074" t="s">
        <v>168</v>
      </c>
      <c r="AJ2074" t="s">
        <v>1118</v>
      </c>
      <c r="AK2074" t="s">
        <v>1119</v>
      </c>
      <c r="AM2074" t="s">
        <v>1120</v>
      </c>
      <c r="AO2074" t="s">
        <v>1122</v>
      </c>
      <c r="AP2074" t="s">
        <v>1114</v>
      </c>
      <c r="AQ2074" s="4">
        <v>98516</v>
      </c>
      <c r="AR2074" t="s">
        <v>140</v>
      </c>
      <c r="AS2074" t="s">
        <v>2752</v>
      </c>
      <c r="AT2074">
        <v>15093790984</v>
      </c>
      <c r="AV2074" t="s">
        <v>1117</v>
      </c>
      <c r="AW2074" t="s">
        <v>1123</v>
      </c>
      <c r="AZ2074" t="s">
        <v>821</v>
      </c>
      <c r="BA2074" t="s">
        <v>822</v>
      </c>
      <c r="BB2074" t="s">
        <v>136</v>
      </c>
      <c r="BC2074" t="s">
        <v>136</v>
      </c>
      <c r="BD2074" t="s">
        <v>148</v>
      </c>
      <c r="BE2074" t="s">
        <v>136</v>
      </c>
      <c r="BF2074" t="s">
        <v>136</v>
      </c>
      <c r="BG2074" t="s">
        <v>134</v>
      </c>
      <c r="BH2074" t="s">
        <v>136</v>
      </c>
      <c r="BN2074" t="s">
        <v>22241</v>
      </c>
      <c r="BO2074" t="s">
        <v>1124</v>
      </c>
      <c r="BP2074">
        <v>1</v>
      </c>
      <c r="BQ2074">
        <v>1</v>
      </c>
      <c r="BR2074">
        <v>1</v>
      </c>
      <c r="BS2074" s="1">
        <v>44237</v>
      </c>
      <c r="BT2074" s="1">
        <v>44510</v>
      </c>
      <c r="BU2074" s="1">
        <v>44237</v>
      </c>
      <c r="BV2074" s="1">
        <v>44510</v>
      </c>
      <c r="BW2074" t="s">
        <v>136</v>
      </c>
      <c r="BX2074">
        <v>40</v>
      </c>
      <c r="BY2074">
        <v>0</v>
      </c>
      <c r="BZ2074">
        <v>7</v>
      </c>
      <c r="CA2074">
        <v>7</v>
      </c>
      <c r="CB2074">
        <v>7</v>
      </c>
      <c r="CC2074">
        <v>7</v>
      </c>
      <c r="CD2074">
        <v>7</v>
      </c>
      <c r="CE2074">
        <v>5</v>
      </c>
      <c r="CF2074" t="str">
        <f>"6:00 AM"</f>
        <v>6:00 AM</v>
      </c>
      <c r="CG2074" t="str">
        <f>"1:30 PM"</f>
        <v>1:30 PM</v>
      </c>
      <c r="CH2074" s="5">
        <v>15.83</v>
      </c>
      <c r="CI2074" t="s">
        <v>146</v>
      </c>
      <c r="CL2074" t="s">
        <v>136</v>
      </c>
      <c r="CM2074" t="s">
        <v>312</v>
      </c>
      <c r="CN2074" t="s">
        <v>148</v>
      </c>
      <c r="CO2074" t="s">
        <v>2753</v>
      </c>
      <c r="CP2074" t="s">
        <v>149</v>
      </c>
      <c r="CQ2074">
        <v>3</v>
      </c>
      <c r="CR2074">
        <v>0</v>
      </c>
      <c r="CS2074" t="s">
        <v>136</v>
      </c>
      <c r="CT2074" t="s">
        <v>136</v>
      </c>
      <c r="CU2074" t="s">
        <v>136</v>
      </c>
      <c r="CV2074" t="s">
        <v>136</v>
      </c>
      <c r="CW2074" t="s">
        <v>134</v>
      </c>
      <c r="CX2074">
        <v>70</v>
      </c>
      <c r="CY2074" t="s">
        <v>134</v>
      </c>
      <c r="CZ2074" t="s">
        <v>134</v>
      </c>
      <c r="DA2074" t="s">
        <v>134</v>
      </c>
      <c r="DB2074" t="s">
        <v>134</v>
      </c>
      <c r="DC2074" t="s">
        <v>134</v>
      </c>
      <c r="DD2074" t="s">
        <v>136</v>
      </c>
      <c r="DF2074" s="2" t="s">
        <v>22242</v>
      </c>
      <c r="DG2074" t="s">
        <v>22240</v>
      </c>
      <c r="DH2074" t="s">
        <v>16705</v>
      </c>
      <c r="DI2074" t="s">
        <v>1114</v>
      </c>
      <c r="DJ2074" s="4">
        <v>98052</v>
      </c>
      <c r="DK2074" t="s">
        <v>16717</v>
      </c>
      <c r="DL2074" t="s">
        <v>136</v>
      </c>
      <c r="DM2074">
        <v>1</v>
      </c>
      <c r="DN2074" t="s">
        <v>22240</v>
      </c>
      <c r="DO2074" t="s">
        <v>16705</v>
      </c>
      <c r="DP2074" t="s">
        <v>1114</v>
      </c>
      <c r="DQ2074" t="str">
        <f>"98052"</f>
        <v>98052</v>
      </c>
      <c r="DR2074" t="s">
        <v>16717</v>
      </c>
      <c r="DS2074" t="s">
        <v>22243</v>
      </c>
      <c r="DT2074">
        <v>1</v>
      </c>
      <c r="DU2074">
        <v>4</v>
      </c>
      <c r="DV2074" t="s">
        <v>134</v>
      </c>
      <c r="DW2074" t="s">
        <v>134</v>
      </c>
      <c r="DX2074" t="s">
        <v>134</v>
      </c>
      <c r="DY2074" t="s">
        <v>136</v>
      </c>
      <c r="DZ2074">
        <v>1</v>
      </c>
      <c r="EA2074" t="s">
        <v>134</v>
      </c>
      <c r="EB2074" s="5">
        <v>12.68</v>
      </c>
      <c r="EC2074" s="5">
        <v>12.68</v>
      </c>
      <c r="ED2074" s="5">
        <v>55</v>
      </c>
      <c r="EE2074">
        <v>12066047136</v>
      </c>
      <c r="EF2074" t="s">
        <v>22244</v>
      </c>
      <c r="EG2074" t="s">
        <v>148</v>
      </c>
      <c r="EH2074">
        <v>0</v>
      </c>
    </row>
    <row r="2075" spans="1:138" ht="15" customHeight="1" x14ac:dyDescent="0.35">
      <c r="A2075" t="s">
        <v>14017</v>
      </c>
      <c r="B2075" t="s">
        <v>157</v>
      </c>
      <c r="C2075" s="1">
        <v>44170.445758796297</v>
      </c>
      <c r="D2075" s="1">
        <v>44186</v>
      </c>
      <c r="E2075" t="s">
        <v>133</v>
      </c>
      <c r="F2075" t="s">
        <v>136</v>
      </c>
      <c r="G2075" t="s">
        <v>135</v>
      </c>
      <c r="H2075" t="s">
        <v>136</v>
      </c>
      <c r="I2075" t="s">
        <v>14018</v>
      </c>
      <c r="K2075" t="s">
        <v>14019</v>
      </c>
      <c r="M2075" t="s">
        <v>5525</v>
      </c>
      <c r="N2075" t="s">
        <v>720</v>
      </c>
      <c r="O2075" s="4">
        <v>38744</v>
      </c>
      <c r="P2075" t="s">
        <v>140</v>
      </c>
      <c r="R2075">
        <v>16628209380</v>
      </c>
      <c r="T2075">
        <v>1111</v>
      </c>
      <c r="U2075" t="s">
        <v>14020</v>
      </c>
      <c r="V2075" t="s">
        <v>898</v>
      </c>
      <c r="W2075" t="s">
        <v>687</v>
      </c>
      <c r="X2075" t="s">
        <v>723</v>
      </c>
      <c r="Y2075" t="s">
        <v>14019</v>
      </c>
      <c r="AA2075" t="s">
        <v>5525</v>
      </c>
      <c r="AB2075" t="s">
        <v>720</v>
      </c>
      <c r="AC2075" s="4">
        <v>38744</v>
      </c>
      <c r="AD2075" t="s">
        <v>140</v>
      </c>
      <c r="AF2075">
        <v>16628209380</v>
      </c>
      <c r="AH2075" t="s">
        <v>14021</v>
      </c>
      <c r="AI2075" t="s">
        <v>168</v>
      </c>
      <c r="AJ2075" t="s">
        <v>725</v>
      </c>
      <c r="AK2075" t="s">
        <v>726</v>
      </c>
      <c r="AL2075" t="s">
        <v>727</v>
      </c>
      <c r="AM2075" t="s">
        <v>728</v>
      </c>
      <c r="AN2075" t="s">
        <v>729</v>
      </c>
      <c r="AO2075" t="s">
        <v>730</v>
      </c>
      <c r="AP2075" t="s">
        <v>720</v>
      </c>
      <c r="AQ2075" s="4">
        <v>38930</v>
      </c>
      <c r="AR2075" t="s">
        <v>140</v>
      </c>
      <c r="AT2075">
        <v>16623854219</v>
      </c>
      <c r="AV2075" t="s">
        <v>731</v>
      </c>
      <c r="AW2075" t="s">
        <v>732</v>
      </c>
      <c r="AZ2075" t="s">
        <v>821</v>
      </c>
      <c r="BA2075" t="s">
        <v>822</v>
      </c>
      <c r="BB2075" t="s">
        <v>136</v>
      </c>
      <c r="BC2075" t="s">
        <v>136</v>
      </c>
      <c r="BD2075" t="s">
        <v>148</v>
      </c>
      <c r="BE2075" t="s">
        <v>136</v>
      </c>
      <c r="BF2075" t="s">
        <v>136</v>
      </c>
      <c r="BG2075" t="s">
        <v>134</v>
      </c>
      <c r="BH2075" t="s">
        <v>136</v>
      </c>
      <c r="BN2075" t="s">
        <v>14022</v>
      </c>
      <c r="BO2075" t="s">
        <v>734</v>
      </c>
      <c r="BP2075">
        <v>2</v>
      </c>
      <c r="BQ2075">
        <v>2</v>
      </c>
      <c r="BR2075">
        <v>2</v>
      </c>
      <c r="BS2075" s="1">
        <v>44239</v>
      </c>
      <c r="BT2075" s="1">
        <v>44518</v>
      </c>
      <c r="BU2075" s="1">
        <v>44239</v>
      </c>
      <c r="BV2075" s="1">
        <v>44518</v>
      </c>
      <c r="BW2075" t="s">
        <v>136</v>
      </c>
      <c r="BX2075">
        <v>45</v>
      </c>
      <c r="BY2075">
        <v>0</v>
      </c>
      <c r="BZ2075">
        <v>7.5</v>
      </c>
      <c r="CA2075">
        <v>7.5</v>
      </c>
      <c r="CB2075">
        <v>7.5</v>
      </c>
      <c r="CC2075">
        <v>7.5</v>
      </c>
      <c r="CD2075">
        <v>7.5</v>
      </c>
      <c r="CE2075">
        <v>7.5</v>
      </c>
      <c r="CF2075" t="str">
        <f>"8:00 AM"</f>
        <v>8:00 AM</v>
      </c>
      <c r="CG2075" t="str">
        <f>"5:00 PM"</f>
        <v>5:00 PM</v>
      </c>
      <c r="CH2075" s="5">
        <v>11.83</v>
      </c>
      <c r="CI2075" t="s">
        <v>146</v>
      </c>
      <c r="CL2075" t="s">
        <v>134</v>
      </c>
      <c r="CM2075" t="s">
        <v>147</v>
      </c>
      <c r="CN2075" t="s">
        <v>148</v>
      </c>
      <c r="CO2075" t="s">
        <v>1179</v>
      </c>
      <c r="CP2075" t="s">
        <v>149</v>
      </c>
      <c r="CQ2075">
        <v>3</v>
      </c>
      <c r="CR2075">
        <v>0</v>
      </c>
      <c r="CS2075" t="s">
        <v>136</v>
      </c>
      <c r="CT2075" t="s">
        <v>134</v>
      </c>
      <c r="CU2075" t="s">
        <v>136</v>
      </c>
      <c r="CV2075" t="s">
        <v>136</v>
      </c>
      <c r="CW2075" t="s">
        <v>134</v>
      </c>
      <c r="CX2075">
        <v>50</v>
      </c>
      <c r="CY2075" t="s">
        <v>134</v>
      </c>
      <c r="CZ2075" t="s">
        <v>134</v>
      </c>
      <c r="DA2075" t="s">
        <v>134</v>
      </c>
      <c r="DB2075" t="s">
        <v>134</v>
      </c>
      <c r="DC2075" t="s">
        <v>134</v>
      </c>
      <c r="DD2075" t="s">
        <v>136</v>
      </c>
      <c r="DF2075" t="s">
        <v>14023</v>
      </c>
      <c r="DG2075" t="s">
        <v>14019</v>
      </c>
      <c r="DH2075" t="s">
        <v>5525</v>
      </c>
      <c r="DI2075" t="s">
        <v>720</v>
      </c>
      <c r="DJ2075" s="4">
        <v>38744</v>
      </c>
      <c r="DK2075" t="s">
        <v>866</v>
      </c>
      <c r="DL2075" t="s">
        <v>136</v>
      </c>
      <c r="DM2075">
        <v>1</v>
      </c>
      <c r="DN2075" t="s">
        <v>14024</v>
      </c>
      <c r="DO2075" t="s">
        <v>5525</v>
      </c>
      <c r="DP2075" t="s">
        <v>720</v>
      </c>
      <c r="DQ2075" t="str">
        <f>"38744"</f>
        <v>38744</v>
      </c>
      <c r="DR2075" t="s">
        <v>866</v>
      </c>
      <c r="DS2075" t="s">
        <v>14025</v>
      </c>
      <c r="DT2075">
        <v>1</v>
      </c>
      <c r="DU2075">
        <v>3</v>
      </c>
      <c r="DV2075" t="s">
        <v>134</v>
      </c>
      <c r="DW2075" t="s">
        <v>134</v>
      </c>
      <c r="DX2075" t="s">
        <v>134</v>
      </c>
      <c r="DY2075" t="s">
        <v>136</v>
      </c>
      <c r="DZ2075">
        <v>1</v>
      </c>
      <c r="EA2075" t="s">
        <v>136</v>
      </c>
      <c r="EC2075" s="5">
        <v>12.68</v>
      </c>
      <c r="ED2075" s="5">
        <v>55</v>
      </c>
      <c r="EE2075">
        <v>16628209380</v>
      </c>
      <c r="EF2075" t="s">
        <v>14021</v>
      </c>
      <c r="EG2075" t="s">
        <v>148</v>
      </c>
      <c r="EH2075">
        <v>1</v>
      </c>
    </row>
    <row r="2076" spans="1:138" ht="15" customHeight="1" x14ac:dyDescent="0.35">
      <c r="A2076" t="s">
        <v>19960</v>
      </c>
      <c r="B2076" t="s">
        <v>157</v>
      </c>
      <c r="C2076" s="1">
        <v>44168.451241550923</v>
      </c>
      <c r="D2076" s="1">
        <v>44186</v>
      </c>
      <c r="E2076" t="s">
        <v>133</v>
      </c>
      <c r="F2076" t="s">
        <v>136</v>
      </c>
      <c r="G2076" t="s">
        <v>135</v>
      </c>
      <c r="H2076" t="s">
        <v>136</v>
      </c>
      <c r="I2076" t="s">
        <v>19961</v>
      </c>
      <c r="K2076" t="s">
        <v>19962</v>
      </c>
      <c r="M2076" t="s">
        <v>3821</v>
      </c>
      <c r="N2076" t="s">
        <v>1187</v>
      </c>
      <c r="O2076" s="4">
        <v>67863</v>
      </c>
      <c r="P2076" t="s">
        <v>140</v>
      </c>
      <c r="R2076">
        <v>16208744205</v>
      </c>
      <c r="T2076">
        <v>111191</v>
      </c>
      <c r="U2076" t="s">
        <v>11635</v>
      </c>
      <c r="V2076" t="s">
        <v>19963</v>
      </c>
      <c r="X2076" t="s">
        <v>164</v>
      </c>
      <c r="Y2076" t="s">
        <v>19962</v>
      </c>
      <c r="AA2076" t="s">
        <v>3821</v>
      </c>
      <c r="AB2076" t="s">
        <v>1187</v>
      </c>
      <c r="AC2076" s="4">
        <v>67863</v>
      </c>
      <c r="AD2076" t="s">
        <v>140</v>
      </c>
      <c r="AF2076">
        <v>16208744205</v>
      </c>
      <c r="AH2076" t="s">
        <v>148</v>
      </c>
      <c r="AI2076" t="s">
        <v>168</v>
      </c>
      <c r="AJ2076" t="s">
        <v>2162</v>
      </c>
      <c r="AK2076" t="s">
        <v>2163</v>
      </c>
      <c r="AM2076" t="s">
        <v>1212</v>
      </c>
      <c r="AO2076" t="s">
        <v>1213</v>
      </c>
      <c r="AP2076" t="s">
        <v>460</v>
      </c>
      <c r="AQ2076" s="4">
        <v>74132</v>
      </c>
      <c r="AR2076" t="s">
        <v>140</v>
      </c>
      <c r="AT2076">
        <v>19189065212</v>
      </c>
      <c r="AV2076" t="s">
        <v>2164</v>
      </c>
      <c r="AW2076" t="s">
        <v>1216</v>
      </c>
      <c r="AZ2076" t="s">
        <v>288</v>
      </c>
      <c r="BA2076" t="s">
        <v>289</v>
      </c>
      <c r="BB2076" t="s">
        <v>136</v>
      </c>
      <c r="BC2076" t="s">
        <v>136</v>
      </c>
      <c r="BD2076" t="s">
        <v>148</v>
      </c>
      <c r="BE2076" t="s">
        <v>136</v>
      </c>
      <c r="BF2076" t="s">
        <v>136</v>
      </c>
      <c r="BG2076" t="s">
        <v>134</v>
      </c>
      <c r="BH2076" t="s">
        <v>136</v>
      </c>
      <c r="BN2076" t="s">
        <v>19964</v>
      </c>
      <c r="BO2076" t="s">
        <v>1043</v>
      </c>
      <c r="BP2076">
        <v>2</v>
      </c>
      <c r="BQ2076">
        <v>1</v>
      </c>
      <c r="BR2076">
        <v>1</v>
      </c>
      <c r="BS2076" s="1">
        <v>44228</v>
      </c>
      <c r="BT2076" s="1">
        <v>44530</v>
      </c>
      <c r="BU2076" s="1">
        <v>44228</v>
      </c>
      <c r="BV2076" s="1">
        <v>44530</v>
      </c>
      <c r="BW2076" t="s">
        <v>136</v>
      </c>
      <c r="BX2076">
        <v>63</v>
      </c>
      <c r="BY2076">
        <v>0</v>
      </c>
      <c r="BZ2076">
        <v>12</v>
      </c>
      <c r="CA2076">
        <v>12</v>
      </c>
      <c r="CB2076">
        <v>12</v>
      </c>
      <c r="CC2076">
        <v>12</v>
      </c>
      <c r="CD2076">
        <v>12</v>
      </c>
      <c r="CE2076">
        <v>3</v>
      </c>
      <c r="CF2076" t="str">
        <f>"7:00 AM"</f>
        <v>7:00 AM</v>
      </c>
      <c r="CG2076" t="str">
        <f>"7:30 PM"</f>
        <v>7:30 PM</v>
      </c>
      <c r="CH2076" s="5">
        <v>16</v>
      </c>
      <c r="CI2076" t="s">
        <v>146</v>
      </c>
      <c r="CL2076" t="s">
        <v>136</v>
      </c>
      <c r="CM2076" t="s">
        <v>354</v>
      </c>
      <c r="CN2076" t="s">
        <v>19965</v>
      </c>
      <c r="CO2076" t="s">
        <v>2165</v>
      </c>
      <c r="CP2076" t="s">
        <v>149</v>
      </c>
      <c r="CQ2076">
        <v>6</v>
      </c>
      <c r="CR2076">
        <v>0</v>
      </c>
      <c r="CS2076" t="s">
        <v>136</v>
      </c>
      <c r="CT2076" t="s">
        <v>134</v>
      </c>
      <c r="CU2076" t="s">
        <v>136</v>
      </c>
      <c r="CV2076" t="s">
        <v>136</v>
      </c>
      <c r="CW2076" t="s">
        <v>134</v>
      </c>
      <c r="CX2076">
        <v>50</v>
      </c>
      <c r="CY2076" t="s">
        <v>136</v>
      </c>
      <c r="CZ2076" t="s">
        <v>136</v>
      </c>
      <c r="DA2076" t="s">
        <v>136</v>
      </c>
      <c r="DB2076" t="s">
        <v>136</v>
      </c>
      <c r="DC2076" t="s">
        <v>136</v>
      </c>
      <c r="DD2076" t="s">
        <v>136</v>
      </c>
      <c r="DF2076" t="s">
        <v>19966</v>
      </c>
      <c r="DG2076" t="s">
        <v>19962</v>
      </c>
      <c r="DH2076" t="s">
        <v>3821</v>
      </c>
      <c r="DI2076" t="s">
        <v>1187</v>
      </c>
      <c r="DJ2076" s="4">
        <v>67863</v>
      </c>
      <c r="DK2076" t="s">
        <v>3828</v>
      </c>
      <c r="DL2076" t="s">
        <v>136</v>
      </c>
      <c r="DM2076">
        <v>1</v>
      </c>
      <c r="DN2076" t="s">
        <v>19967</v>
      </c>
      <c r="DO2076" t="s">
        <v>3821</v>
      </c>
      <c r="DP2076" t="s">
        <v>1187</v>
      </c>
      <c r="DQ2076" t="str">
        <f>"67863"</f>
        <v>67863</v>
      </c>
      <c r="DR2076" t="s">
        <v>3828</v>
      </c>
      <c r="DS2076" t="s">
        <v>2696</v>
      </c>
      <c r="DT2076">
        <v>1</v>
      </c>
      <c r="DU2076">
        <v>5</v>
      </c>
      <c r="DV2076" t="s">
        <v>134</v>
      </c>
      <c r="DW2076" t="s">
        <v>134</v>
      </c>
      <c r="DX2076" t="s">
        <v>134</v>
      </c>
      <c r="DY2076" t="s">
        <v>136</v>
      </c>
      <c r="DZ2076">
        <v>1</v>
      </c>
      <c r="EA2076" t="s">
        <v>136</v>
      </c>
      <c r="EC2076" s="5">
        <v>12.68</v>
      </c>
      <c r="ED2076" s="5">
        <v>55</v>
      </c>
      <c r="EE2076">
        <v>16208744205</v>
      </c>
      <c r="EF2076" t="s">
        <v>148</v>
      </c>
      <c r="EG2076" t="s">
        <v>19968</v>
      </c>
      <c r="EH2076">
        <v>0</v>
      </c>
    </row>
    <row r="2077" spans="1:138" ht="15" customHeight="1" x14ac:dyDescent="0.35">
      <c r="A2077" t="s">
        <v>25568</v>
      </c>
      <c r="B2077" t="s">
        <v>157</v>
      </c>
      <c r="C2077" s="1">
        <v>44167.476876273147</v>
      </c>
      <c r="D2077" s="1">
        <v>44186</v>
      </c>
      <c r="E2077" t="s">
        <v>133</v>
      </c>
      <c r="F2077" t="s">
        <v>136</v>
      </c>
      <c r="G2077" t="s">
        <v>135</v>
      </c>
      <c r="H2077" t="s">
        <v>136</v>
      </c>
      <c r="I2077" t="s">
        <v>25569</v>
      </c>
      <c r="K2077" t="s">
        <v>25570</v>
      </c>
      <c r="M2077" t="s">
        <v>25571</v>
      </c>
      <c r="N2077" t="s">
        <v>1187</v>
      </c>
      <c r="O2077" s="4">
        <v>66067</v>
      </c>
      <c r="P2077" t="s">
        <v>140</v>
      </c>
      <c r="R2077">
        <v>17852297200</v>
      </c>
      <c r="S2077">
        <v>105</v>
      </c>
      <c r="T2077">
        <v>111421</v>
      </c>
      <c r="U2077" t="s">
        <v>25572</v>
      </c>
      <c r="V2077" t="s">
        <v>25573</v>
      </c>
      <c r="X2077" t="s">
        <v>787</v>
      </c>
      <c r="Y2077" t="s">
        <v>25574</v>
      </c>
      <c r="AA2077" t="s">
        <v>25571</v>
      </c>
      <c r="AB2077" t="s">
        <v>1187</v>
      </c>
      <c r="AC2077" s="4">
        <v>66067</v>
      </c>
      <c r="AD2077" t="s">
        <v>140</v>
      </c>
      <c r="AF2077">
        <v>17852297200</v>
      </c>
      <c r="AG2077">
        <v>105</v>
      </c>
      <c r="AH2077" t="s">
        <v>912</v>
      </c>
      <c r="AI2077" t="s">
        <v>168</v>
      </c>
      <c r="AJ2077" t="s">
        <v>913</v>
      </c>
      <c r="AK2077" t="s">
        <v>914</v>
      </c>
      <c r="AL2077" t="s">
        <v>845</v>
      </c>
      <c r="AM2077" t="s">
        <v>561</v>
      </c>
      <c r="AN2077" t="s">
        <v>562</v>
      </c>
      <c r="AO2077" t="s">
        <v>563</v>
      </c>
      <c r="AP2077" t="s">
        <v>564</v>
      </c>
      <c r="AQ2077" s="4">
        <v>22949</v>
      </c>
      <c r="AR2077" t="s">
        <v>140</v>
      </c>
      <c r="AT2077">
        <v>14342634300</v>
      </c>
      <c r="AV2077" t="s">
        <v>915</v>
      </c>
      <c r="AW2077" t="s">
        <v>566</v>
      </c>
      <c r="AZ2077" t="s">
        <v>821</v>
      </c>
      <c r="BA2077" t="s">
        <v>822</v>
      </c>
      <c r="BB2077" t="s">
        <v>136</v>
      </c>
      <c r="BC2077" t="s">
        <v>136</v>
      </c>
      <c r="BD2077" t="s">
        <v>148</v>
      </c>
      <c r="BE2077" t="s">
        <v>136</v>
      </c>
      <c r="BF2077" t="s">
        <v>136</v>
      </c>
      <c r="BG2077" t="s">
        <v>134</v>
      </c>
      <c r="BH2077" t="s">
        <v>136</v>
      </c>
      <c r="BI2077" t="s">
        <v>916</v>
      </c>
      <c r="BJ2077" t="s">
        <v>917</v>
      </c>
      <c r="BK2077" t="s">
        <v>504</v>
      </c>
      <c r="BL2077" t="s">
        <v>566</v>
      </c>
      <c r="BM2077" t="s">
        <v>912</v>
      </c>
      <c r="BN2077" t="s">
        <v>25575</v>
      </c>
      <c r="BO2077" t="s">
        <v>676</v>
      </c>
      <c r="BP2077">
        <v>58</v>
      </c>
      <c r="BQ2077">
        <v>43</v>
      </c>
      <c r="BR2077">
        <v>43</v>
      </c>
      <c r="BS2077" s="1">
        <v>44242</v>
      </c>
      <c r="BT2077" s="1">
        <v>44531</v>
      </c>
      <c r="BU2077" s="1">
        <v>44242</v>
      </c>
      <c r="BV2077" s="1">
        <v>44531</v>
      </c>
      <c r="BW2077" t="s">
        <v>136</v>
      </c>
      <c r="BX2077">
        <v>40</v>
      </c>
      <c r="BY2077">
        <v>0</v>
      </c>
      <c r="BZ2077">
        <v>8</v>
      </c>
      <c r="CA2077">
        <v>8</v>
      </c>
      <c r="CB2077">
        <v>8</v>
      </c>
      <c r="CC2077">
        <v>8</v>
      </c>
      <c r="CD2077">
        <v>8</v>
      </c>
      <c r="CE2077">
        <v>0</v>
      </c>
      <c r="CF2077" t="str">
        <f>"7:30 AM"</f>
        <v>7:30 AM</v>
      </c>
      <c r="CG2077" t="str">
        <f>"4:00 PM"</f>
        <v>4:00 PM</v>
      </c>
      <c r="CH2077" s="5">
        <v>14.99</v>
      </c>
      <c r="CI2077" t="s">
        <v>146</v>
      </c>
      <c r="CL2077" t="s">
        <v>136</v>
      </c>
      <c r="CM2077" t="s">
        <v>312</v>
      </c>
      <c r="CN2077" t="s">
        <v>148</v>
      </c>
      <c r="CO2077" t="s">
        <v>1714</v>
      </c>
      <c r="CP2077" t="s">
        <v>149</v>
      </c>
      <c r="CQ2077">
        <v>3</v>
      </c>
      <c r="CR2077">
        <v>0</v>
      </c>
      <c r="CS2077" t="s">
        <v>136</v>
      </c>
      <c r="CT2077" t="s">
        <v>136</v>
      </c>
      <c r="CU2077" t="s">
        <v>136</v>
      </c>
      <c r="CV2077" t="s">
        <v>134</v>
      </c>
      <c r="CW2077" t="s">
        <v>134</v>
      </c>
      <c r="CX2077">
        <v>60</v>
      </c>
      <c r="CY2077" t="s">
        <v>134</v>
      </c>
      <c r="CZ2077" t="s">
        <v>134</v>
      </c>
      <c r="DA2077" t="s">
        <v>134</v>
      </c>
      <c r="DB2077" t="s">
        <v>134</v>
      </c>
      <c r="DC2077" t="s">
        <v>134</v>
      </c>
      <c r="DD2077" t="s">
        <v>136</v>
      </c>
      <c r="DF2077" t="s">
        <v>25576</v>
      </c>
      <c r="DG2077" t="s">
        <v>25577</v>
      </c>
      <c r="DH2077" t="s">
        <v>25578</v>
      </c>
      <c r="DI2077" t="s">
        <v>1187</v>
      </c>
      <c r="DJ2077" s="4">
        <v>66067</v>
      </c>
      <c r="DK2077" t="s">
        <v>918</v>
      </c>
      <c r="DL2077" t="s">
        <v>134</v>
      </c>
      <c r="DM2077">
        <v>3</v>
      </c>
      <c r="DN2077" t="s">
        <v>25579</v>
      </c>
      <c r="DO2077" t="s">
        <v>25580</v>
      </c>
      <c r="DP2077" t="s">
        <v>1187</v>
      </c>
      <c r="DQ2077" t="str">
        <f>"66067"</f>
        <v>66067</v>
      </c>
      <c r="DR2077" t="s">
        <v>918</v>
      </c>
      <c r="DS2077" t="s">
        <v>3246</v>
      </c>
      <c r="DT2077">
        <v>4</v>
      </c>
      <c r="DU2077">
        <v>16</v>
      </c>
      <c r="DV2077" t="s">
        <v>134</v>
      </c>
      <c r="DW2077" t="s">
        <v>134</v>
      </c>
      <c r="DX2077" t="s">
        <v>134</v>
      </c>
      <c r="DY2077" t="s">
        <v>134</v>
      </c>
      <c r="DZ2077">
        <v>4</v>
      </c>
      <c r="EA2077" t="s">
        <v>134</v>
      </c>
      <c r="EB2077" s="5">
        <v>12.68</v>
      </c>
      <c r="EC2077" s="5">
        <v>12.68</v>
      </c>
      <c r="ED2077" s="5">
        <v>55</v>
      </c>
      <c r="EE2077" t="s">
        <v>148</v>
      </c>
      <c r="EF2077" t="s">
        <v>25581</v>
      </c>
      <c r="EG2077" t="s">
        <v>6437</v>
      </c>
      <c r="EH2077">
        <v>0</v>
      </c>
    </row>
    <row r="2078" spans="1:138" ht="15" customHeight="1" x14ac:dyDescent="0.35">
      <c r="A2078" t="s">
        <v>27604</v>
      </c>
      <c r="B2078" t="s">
        <v>157</v>
      </c>
      <c r="C2078" s="1">
        <v>44173.656752083334</v>
      </c>
      <c r="D2078" s="1">
        <v>44186</v>
      </c>
      <c r="E2078" t="s">
        <v>133</v>
      </c>
      <c r="F2078" t="s">
        <v>136</v>
      </c>
      <c r="G2078" t="s">
        <v>135</v>
      </c>
      <c r="H2078" t="s">
        <v>136</v>
      </c>
      <c r="I2078" t="s">
        <v>27605</v>
      </c>
      <c r="J2078" t="s">
        <v>27606</v>
      </c>
      <c r="K2078" t="s">
        <v>27607</v>
      </c>
      <c r="L2078" t="s">
        <v>27608</v>
      </c>
      <c r="M2078" t="s">
        <v>1961</v>
      </c>
      <c r="N2078" t="s">
        <v>374</v>
      </c>
      <c r="O2078" s="4">
        <v>79316</v>
      </c>
      <c r="P2078" t="s">
        <v>140</v>
      </c>
      <c r="R2078">
        <v>18068919822</v>
      </c>
      <c r="T2078">
        <v>111332</v>
      </c>
      <c r="U2078" t="s">
        <v>27609</v>
      </c>
      <c r="V2078" t="s">
        <v>2129</v>
      </c>
      <c r="W2078" t="s">
        <v>5982</v>
      </c>
      <c r="X2078" t="s">
        <v>6949</v>
      </c>
      <c r="Y2078" t="s">
        <v>27607</v>
      </c>
      <c r="Z2078" t="s">
        <v>27608</v>
      </c>
      <c r="AA2078" t="s">
        <v>1961</v>
      </c>
      <c r="AB2078" t="s">
        <v>374</v>
      </c>
      <c r="AC2078" s="4">
        <v>79316</v>
      </c>
      <c r="AD2078" t="s">
        <v>140</v>
      </c>
      <c r="AF2078">
        <v>18068919822</v>
      </c>
      <c r="AH2078" t="s">
        <v>148</v>
      </c>
      <c r="AI2078" t="s">
        <v>168</v>
      </c>
      <c r="AJ2078" t="s">
        <v>456</v>
      </c>
      <c r="AK2078" t="s">
        <v>457</v>
      </c>
      <c r="AM2078" t="s">
        <v>458</v>
      </c>
      <c r="AO2078" t="s">
        <v>459</v>
      </c>
      <c r="AP2078" t="s">
        <v>460</v>
      </c>
      <c r="AQ2078" s="4">
        <v>73737</v>
      </c>
      <c r="AR2078" t="s">
        <v>140</v>
      </c>
      <c r="AT2078">
        <v>15802274747</v>
      </c>
      <c r="AV2078" t="s">
        <v>461</v>
      </c>
      <c r="AW2078" t="s">
        <v>462</v>
      </c>
      <c r="AZ2078" t="s">
        <v>175</v>
      </c>
      <c r="BA2078" t="s">
        <v>176</v>
      </c>
      <c r="BB2078" t="s">
        <v>136</v>
      </c>
      <c r="BC2078" t="s">
        <v>136</v>
      </c>
      <c r="BD2078" t="s">
        <v>148</v>
      </c>
      <c r="BE2078" t="s">
        <v>136</v>
      </c>
      <c r="BF2078" t="s">
        <v>136</v>
      </c>
      <c r="BG2078" t="s">
        <v>134</v>
      </c>
      <c r="BH2078" t="s">
        <v>136</v>
      </c>
      <c r="BN2078" t="s">
        <v>27610</v>
      </c>
      <c r="BO2078" t="s">
        <v>1585</v>
      </c>
      <c r="BP2078">
        <v>1</v>
      </c>
      <c r="BQ2078">
        <v>1</v>
      </c>
      <c r="BR2078">
        <v>1</v>
      </c>
      <c r="BS2078" s="1">
        <v>44242</v>
      </c>
      <c r="BT2078" s="1">
        <v>44515</v>
      </c>
      <c r="BU2078" s="1">
        <v>44242</v>
      </c>
      <c r="BV2078" s="1">
        <v>44515</v>
      </c>
      <c r="BW2078" t="s">
        <v>136</v>
      </c>
      <c r="BX2078">
        <v>48</v>
      </c>
      <c r="BY2078">
        <v>0</v>
      </c>
      <c r="BZ2078">
        <v>8</v>
      </c>
      <c r="CA2078">
        <v>8</v>
      </c>
      <c r="CB2078">
        <v>8</v>
      </c>
      <c r="CC2078">
        <v>8</v>
      </c>
      <c r="CD2078">
        <v>8</v>
      </c>
      <c r="CE2078">
        <v>8</v>
      </c>
      <c r="CF2078" t="str">
        <f>"8:00 AM"</f>
        <v>8:00 AM</v>
      </c>
      <c r="CG2078" t="str">
        <f>"5:00 PM"</f>
        <v>5:00 PM</v>
      </c>
      <c r="CH2078" s="5">
        <v>12.67</v>
      </c>
      <c r="CI2078" t="s">
        <v>146</v>
      </c>
      <c r="CL2078" t="s">
        <v>136</v>
      </c>
      <c r="CM2078" t="s">
        <v>147</v>
      </c>
      <c r="CN2078" t="s">
        <v>148</v>
      </c>
      <c r="CO2078" t="s">
        <v>465</v>
      </c>
      <c r="CP2078" t="s">
        <v>149</v>
      </c>
      <c r="CQ2078">
        <v>3</v>
      </c>
      <c r="CR2078">
        <v>0</v>
      </c>
      <c r="CS2078" t="s">
        <v>136</v>
      </c>
      <c r="CT2078" t="s">
        <v>134</v>
      </c>
      <c r="CU2078" t="s">
        <v>136</v>
      </c>
      <c r="CV2078" t="s">
        <v>134</v>
      </c>
      <c r="CW2078" t="s">
        <v>134</v>
      </c>
      <c r="CX2078">
        <v>75</v>
      </c>
      <c r="CY2078" t="s">
        <v>134</v>
      </c>
      <c r="CZ2078" t="s">
        <v>134</v>
      </c>
      <c r="DA2078" t="s">
        <v>134</v>
      </c>
      <c r="DB2078" t="s">
        <v>136</v>
      </c>
      <c r="DC2078" t="s">
        <v>134</v>
      </c>
      <c r="DD2078" t="s">
        <v>136</v>
      </c>
      <c r="DF2078" t="s">
        <v>466</v>
      </c>
      <c r="DG2078" t="s">
        <v>27611</v>
      </c>
      <c r="DH2078" t="s">
        <v>1961</v>
      </c>
      <c r="DI2078" t="s">
        <v>374</v>
      </c>
      <c r="DJ2078" s="4">
        <v>79316</v>
      </c>
      <c r="DK2078" t="s">
        <v>1962</v>
      </c>
      <c r="DL2078" t="s">
        <v>136</v>
      </c>
      <c r="DM2078">
        <v>1</v>
      </c>
      <c r="DN2078" t="s">
        <v>27611</v>
      </c>
      <c r="DO2078" t="s">
        <v>1961</v>
      </c>
      <c r="DP2078" t="s">
        <v>374</v>
      </c>
      <c r="DQ2078" t="str">
        <f>"79316"</f>
        <v>79316</v>
      </c>
      <c r="DR2078" t="s">
        <v>1962</v>
      </c>
      <c r="DS2078" t="s">
        <v>296</v>
      </c>
      <c r="DT2078">
        <v>1</v>
      </c>
      <c r="DU2078">
        <v>1</v>
      </c>
      <c r="DV2078" t="s">
        <v>134</v>
      </c>
      <c r="DW2078" t="s">
        <v>134</v>
      </c>
      <c r="DX2078" t="s">
        <v>134</v>
      </c>
      <c r="DY2078" t="s">
        <v>136</v>
      </c>
      <c r="DZ2078">
        <v>1</v>
      </c>
      <c r="EA2078" t="s">
        <v>136</v>
      </c>
      <c r="EC2078" s="5">
        <v>12.68</v>
      </c>
      <c r="ED2078" s="5">
        <v>55</v>
      </c>
      <c r="EE2078">
        <v>18068919822</v>
      </c>
      <c r="EF2078" t="s">
        <v>27612</v>
      </c>
      <c r="EG2078" t="s">
        <v>148</v>
      </c>
      <c r="EH2078">
        <v>0</v>
      </c>
    </row>
    <row r="2079" spans="1:138" ht="15" customHeight="1" x14ac:dyDescent="0.35">
      <c r="A2079" t="s">
        <v>20363</v>
      </c>
      <c r="B2079" t="s">
        <v>157</v>
      </c>
      <c r="C2079" s="1">
        <v>44173.726275231478</v>
      </c>
      <c r="D2079" s="1">
        <v>44186</v>
      </c>
      <c r="E2079" t="s">
        <v>133</v>
      </c>
      <c r="F2079" t="s">
        <v>136</v>
      </c>
      <c r="G2079" t="s">
        <v>135</v>
      </c>
      <c r="H2079" t="s">
        <v>136</v>
      </c>
      <c r="I2079" t="s">
        <v>20364</v>
      </c>
      <c r="K2079" t="s">
        <v>20365</v>
      </c>
      <c r="L2079" t="s">
        <v>20366</v>
      </c>
      <c r="M2079" t="s">
        <v>12468</v>
      </c>
      <c r="N2079" t="s">
        <v>374</v>
      </c>
      <c r="O2079" s="4">
        <v>79355</v>
      </c>
      <c r="P2079" t="s">
        <v>140</v>
      </c>
      <c r="R2079">
        <v>18065921485</v>
      </c>
      <c r="T2079">
        <v>111191</v>
      </c>
      <c r="U2079" t="s">
        <v>20367</v>
      </c>
      <c r="V2079" t="s">
        <v>20368</v>
      </c>
      <c r="X2079" t="s">
        <v>164</v>
      </c>
      <c r="Y2079" t="s">
        <v>20365</v>
      </c>
      <c r="Z2079" t="s">
        <v>20366</v>
      </c>
      <c r="AA2079" t="s">
        <v>12468</v>
      </c>
      <c r="AB2079" t="s">
        <v>374</v>
      </c>
      <c r="AC2079" s="4">
        <v>79355</v>
      </c>
      <c r="AD2079" t="s">
        <v>140</v>
      </c>
      <c r="AF2079">
        <v>18065921485</v>
      </c>
      <c r="AH2079" t="s">
        <v>148</v>
      </c>
      <c r="AI2079" t="s">
        <v>168</v>
      </c>
      <c r="AJ2079" t="s">
        <v>456</v>
      </c>
      <c r="AK2079" t="s">
        <v>457</v>
      </c>
      <c r="AM2079" t="s">
        <v>458</v>
      </c>
      <c r="AO2079" t="s">
        <v>459</v>
      </c>
      <c r="AP2079" t="s">
        <v>460</v>
      </c>
      <c r="AQ2079" s="4">
        <v>73737</v>
      </c>
      <c r="AR2079" t="s">
        <v>140</v>
      </c>
      <c r="AT2079">
        <v>15802274747</v>
      </c>
      <c r="AV2079" t="s">
        <v>461</v>
      </c>
      <c r="AW2079" t="s">
        <v>462</v>
      </c>
      <c r="AZ2079" t="s">
        <v>288</v>
      </c>
      <c r="BA2079" t="s">
        <v>289</v>
      </c>
      <c r="BB2079" t="s">
        <v>136</v>
      </c>
      <c r="BC2079" t="s">
        <v>136</v>
      </c>
      <c r="BD2079" t="s">
        <v>148</v>
      </c>
      <c r="BE2079" t="s">
        <v>136</v>
      </c>
      <c r="BF2079" t="s">
        <v>136</v>
      </c>
      <c r="BG2079" t="s">
        <v>134</v>
      </c>
      <c r="BH2079" t="s">
        <v>136</v>
      </c>
      <c r="BN2079" t="s">
        <v>20369</v>
      </c>
      <c r="BO2079" t="s">
        <v>1043</v>
      </c>
      <c r="BP2079">
        <v>1</v>
      </c>
      <c r="BQ2079">
        <v>1</v>
      </c>
      <c r="BR2079">
        <v>1</v>
      </c>
      <c r="BS2079" s="1">
        <v>44242</v>
      </c>
      <c r="BT2079" s="1">
        <v>44545</v>
      </c>
      <c r="BU2079" s="1">
        <v>44242</v>
      </c>
      <c r="BV2079" s="1">
        <v>44545</v>
      </c>
      <c r="BW2079" t="s">
        <v>136</v>
      </c>
      <c r="BX2079">
        <v>48</v>
      </c>
      <c r="BY2079">
        <v>0</v>
      </c>
      <c r="BZ2079">
        <v>8</v>
      </c>
      <c r="CA2079">
        <v>8</v>
      </c>
      <c r="CB2079">
        <v>8</v>
      </c>
      <c r="CC2079">
        <v>8</v>
      </c>
      <c r="CD2079">
        <v>8</v>
      </c>
      <c r="CE2079">
        <v>8</v>
      </c>
      <c r="CF2079" t="str">
        <f>"8:00 AM"</f>
        <v>8:00 AM</v>
      </c>
      <c r="CG2079" t="str">
        <f>"5:00 PM"</f>
        <v>5:00 PM</v>
      </c>
      <c r="CH2079" s="5">
        <v>12.67</v>
      </c>
      <c r="CI2079" t="s">
        <v>146</v>
      </c>
      <c r="CL2079" t="s">
        <v>136</v>
      </c>
      <c r="CM2079" t="s">
        <v>147</v>
      </c>
      <c r="CN2079" t="s">
        <v>148</v>
      </c>
      <c r="CO2079" t="s">
        <v>465</v>
      </c>
      <c r="CP2079" t="s">
        <v>149</v>
      </c>
      <c r="CQ2079">
        <v>3</v>
      </c>
      <c r="CR2079">
        <v>0</v>
      </c>
      <c r="CS2079" t="s">
        <v>136</v>
      </c>
      <c r="CT2079" t="s">
        <v>134</v>
      </c>
      <c r="CU2079" t="s">
        <v>136</v>
      </c>
      <c r="CV2079" t="s">
        <v>134</v>
      </c>
      <c r="CW2079" t="s">
        <v>134</v>
      </c>
      <c r="CX2079">
        <v>75</v>
      </c>
      <c r="CY2079" t="s">
        <v>134</v>
      </c>
      <c r="CZ2079" t="s">
        <v>134</v>
      </c>
      <c r="DA2079" t="s">
        <v>134</v>
      </c>
      <c r="DB2079" t="s">
        <v>136</v>
      </c>
      <c r="DC2079" t="s">
        <v>134</v>
      </c>
      <c r="DD2079" t="s">
        <v>136</v>
      </c>
      <c r="DF2079" t="s">
        <v>466</v>
      </c>
      <c r="DG2079" t="s">
        <v>20366</v>
      </c>
      <c r="DH2079" t="s">
        <v>12468</v>
      </c>
      <c r="DI2079" t="s">
        <v>374</v>
      </c>
      <c r="DJ2079" s="4">
        <v>79355</v>
      </c>
      <c r="DK2079" t="s">
        <v>16774</v>
      </c>
      <c r="DL2079" t="s">
        <v>136</v>
      </c>
      <c r="DM2079">
        <v>1</v>
      </c>
      <c r="DN2079" t="s">
        <v>20370</v>
      </c>
      <c r="DO2079" t="s">
        <v>12468</v>
      </c>
      <c r="DP2079" t="s">
        <v>374</v>
      </c>
      <c r="DQ2079" t="str">
        <f>"79355"</f>
        <v>79355</v>
      </c>
      <c r="DR2079" t="s">
        <v>16774</v>
      </c>
      <c r="DS2079" t="s">
        <v>296</v>
      </c>
      <c r="DT2079">
        <v>1</v>
      </c>
      <c r="DU2079">
        <v>3</v>
      </c>
      <c r="DV2079" t="s">
        <v>134</v>
      </c>
      <c r="DW2079" t="s">
        <v>134</v>
      </c>
      <c r="DX2079" t="s">
        <v>134</v>
      </c>
      <c r="DY2079" t="s">
        <v>136</v>
      </c>
      <c r="DZ2079">
        <v>1</v>
      </c>
      <c r="EA2079" t="s">
        <v>136</v>
      </c>
      <c r="EC2079" s="5">
        <v>12.68</v>
      </c>
      <c r="ED2079" s="5">
        <v>55</v>
      </c>
      <c r="EE2079">
        <v>18065921485</v>
      </c>
      <c r="EF2079" t="s">
        <v>20371</v>
      </c>
      <c r="EG2079" t="s">
        <v>148</v>
      </c>
      <c r="EH2079">
        <v>0</v>
      </c>
    </row>
    <row r="2080" spans="1:138" ht="15" customHeight="1" x14ac:dyDescent="0.35">
      <c r="A2080" t="s">
        <v>7898</v>
      </c>
      <c r="B2080" t="s">
        <v>157</v>
      </c>
      <c r="C2080" s="1">
        <v>44173.508987152774</v>
      </c>
      <c r="D2080" s="1">
        <v>44186</v>
      </c>
      <c r="E2080" t="s">
        <v>579</v>
      </c>
      <c r="F2080" t="s">
        <v>136</v>
      </c>
      <c r="G2080" t="s">
        <v>135</v>
      </c>
      <c r="H2080" t="s">
        <v>136</v>
      </c>
      <c r="I2080" t="s">
        <v>7899</v>
      </c>
      <c r="K2080" t="s">
        <v>7900</v>
      </c>
      <c r="L2080" t="s">
        <v>7901</v>
      </c>
      <c r="M2080" t="s">
        <v>7902</v>
      </c>
      <c r="N2080" t="s">
        <v>1358</v>
      </c>
      <c r="O2080" s="4">
        <v>81639</v>
      </c>
      <c r="P2080" t="s">
        <v>140</v>
      </c>
      <c r="R2080">
        <v>19708242803</v>
      </c>
      <c r="T2080">
        <v>11211</v>
      </c>
      <c r="U2080" t="s">
        <v>7903</v>
      </c>
      <c r="V2080" t="s">
        <v>7904</v>
      </c>
      <c r="W2080" t="s">
        <v>7904</v>
      </c>
      <c r="X2080" t="s">
        <v>990</v>
      </c>
      <c r="Y2080" t="s">
        <v>7900</v>
      </c>
      <c r="AA2080" t="s">
        <v>7902</v>
      </c>
      <c r="AB2080" t="s">
        <v>1358</v>
      </c>
      <c r="AC2080" s="4">
        <v>81639</v>
      </c>
      <c r="AD2080" t="s">
        <v>140</v>
      </c>
      <c r="AF2080">
        <v>19708242803</v>
      </c>
      <c r="AH2080" t="s">
        <v>7905</v>
      </c>
      <c r="AI2080" t="s">
        <v>168</v>
      </c>
      <c r="AJ2080" t="s">
        <v>588</v>
      </c>
      <c r="AK2080" t="s">
        <v>589</v>
      </c>
      <c r="AM2080" t="s">
        <v>590</v>
      </c>
      <c r="AO2080" t="s">
        <v>591</v>
      </c>
      <c r="AP2080" t="s">
        <v>592</v>
      </c>
      <c r="AQ2080" s="4">
        <v>82601</v>
      </c>
      <c r="AR2080" t="s">
        <v>140</v>
      </c>
      <c r="AT2080">
        <v>13074722105</v>
      </c>
      <c r="AV2080" t="s">
        <v>593</v>
      </c>
      <c r="AW2080" t="s">
        <v>594</v>
      </c>
      <c r="AZ2080" t="s">
        <v>821</v>
      </c>
      <c r="BA2080" t="s">
        <v>822</v>
      </c>
      <c r="BB2080" t="s">
        <v>136</v>
      </c>
      <c r="BC2080" t="s">
        <v>136</v>
      </c>
      <c r="BD2080" t="s">
        <v>148</v>
      </c>
      <c r="BE2080" t="s">
        <v>136</v>
      </c>
      <c r="BF2080" t="s">
        <v>136</v>
      </c>
      <c r="BG2080" t="s">
        <v>134</v>
      </c>
      <c r="BH2080" t="s">
        <v>136</v>
      </c>
      <c r="BN2080" t="s">
        <v>7906</v>
      </c>
      <c r="BO2080" t="s">
        <v>7907</v>
      </c>
      <c r="BP2080">
        <v>6</v>
      </c>
      <c r="BQ2080">
        <v>6</v>
      </c>
      <c r="BR2080">
        <v>6</v>
      </c>
      <c r="BS2080" s="1">
        <v>44228</v>
      </c>
      <c r="BT2080" s="1">
        <v>44530</v>
      </c>
      <c r="BU2080" s="1">
        <v>44228</v>
      </c>
      <c r="BV2080" s="1">
        <v>44530</v>
      </c>
      <c r="BW2080" t="s">
        <v>136</v>
      </c>
      <c r="BX2080">
        <v>48</v>
      </c>
      <c r="BY2080">
        <v>0</v>
      </c>
      <c r="BZ2080">
        <v>8</v>
      </c>
      <c r="CA2080">
        <v>8</v>
      </c>
      <c r="CB2080">
        <v>8</v>
      </c>
      <c r="CC2080">
        <v>8</v>
      </c>
      <c r="CD2080">
        <v>8</v>
      </c>
      <c r="CE2080">
        <v>8</v>
      </c>
      <c r="CF2080" t="str">
        <f>"7:00 AM"</f>
        <v>7:00 AM</v>
      </c>
      <c r="CG2080" t="str">
        <f>"5:00 PM"</f>
        <v>5:00 PM</v>
      </c>
      <c r="CH2080" s="5">
        <v>14.26</v>
      </c>
      <c r="CI2080" t="s">
        <v>146</v>
      </c>
      <c r="CJ2080">
        <v>0</v>
      </c>
      <c r="CK2080" t="s">
        <v>7908</v>
      </c>
      <c r="CL2080" t="s">
        <v>136</v>
      </c>
      <c r="CM2080" t="s">
        <v>354</v>
      </c>
      <c r="CN2080" t="s">
        <v>945</v>
      </c>
      <c r="CO2080" t="s">
        <v>7909</v>
      </c>
      <c r="CP2080" t="s">
        <v>149</v>
      </c>
      <c r="CQ2080">
        <v>6</v>
      </c>
      <c r="CR2080">
        <v>0</v>
      </c>
      <c r="CS2080" t="s">
        <v>136</v>
      </c>
      <c r="CT2080" t="s">
        <v>134</v>
      </c>
      <c r="CU2080" t="s">
        <v>136</v>
      </c>
      <c r="CV2080" t="s">
        <v>136</v>
      </c>
      <c r="CW2080" t="s">
        <v>134</v>
      </c>
      <c r="CX2080">
        <v>100</v>
      </c>
      <c r="CY2080" t="s">
        <v>134</v>
      </c>
      <c r="CZ2080" t="s">
        <v>136</v>
      </c>
      <c r="DA2080" t="s">
        <v>134</v>
      </c>
      <c r="DB2080" t="s">
        <v>136</v>
      </c>
      <c r="DC2080" t="s">
        <v>136</v>
      </c>
      <c r="DD2080" t="s">
        <v>136</v>
      </c>
      <c r="DF2080" t="s">
        <v>7910</v>
      </c>
      <c r="DG2080" t="s">
        <v>7911</v>
      </c>
      <c r="DH2080" t="s">
        <v>7912</v>
      </c>
      <c r="DI2080" t="s">
        <v>1358</v>
      </c>
      <c r="DJ2080" s="4">
        <v>81640</v>
      </c>
      <c r="DK2080" t="s">
        <v>4778</v>
      </c>
      <c r="DL2080" t="s">
        <v>134</v>
      </c>
      <c r="DM2080">
        <v>3</v>
      </c>
      <c r="DN2080" t="s">
        <v>7911</v>
      </c>
      <c r="DO2080" t="s">
        <v>7912</v>
      </c>
      <c r="DP2080" t="s">
        <v>1358</v>
      </c>
      <c r="DQ2080" t="str">
        <f>"81640"</f>
        <v>81640</v>
      </c>
      <c r="DR2080" t="s">
        <v>4778</v>
      </c>
      <c r="DS2080" t="s">
        <v>1099</v>
      </c>
      <c r="DT2080">
        <v>2</v>
      </c>
      <c r="DU2080">
        <v>7</v>
      </c>
      <c r="DV2080" t="s">
        <v>136</v>
      </c>
      <c r="DW2080" t="s">
        <v>136</v>
      </c>
      <c r="DX2080" t="s">
        <v>134</v>
      </c>
      <c r="DY2080" t="s">
        <v>134</v>
      </c>
      <c r="DZ2080">
        <v>2</v>
      </c>
      <c r="EA2080" t="s">
        <v>136</v>
      </c>
      <c r="EC2080" s="5">
        <v>12.68</v>
      </c>
      <c r="ED2080" s="5">
        <v>55</v>
      </c>
      <c r="EE2080">
        <v>13074722105</v>
      </c>
      <c r="EF2080" t="s">
        <v>593</v>
      </c>
      <c r="EG2080" t="s">
        <v>148</v>
      </c>
      <c r="EH2080">
        <v>0</v>
      </c>
    </row>
    <row r="2081" spans="1:138" ht="15" customHeight="1" x14ac:dyDescent="0.35">
      <c r="A2081" t="s">
        <v>22932</v>
      </c>
      <c r="B2081" t="s">
        <v>157</v>
      </c>
      <c r="C2081" s="1">
        <v>44175.768321990741</v>
      </c>
      <c r="D2081" s="1">
        <v>44186</v>
      </c>
      <c r="E2081" t="s">
        <v>133</v>
      </c>
      <c r="F2081" t="s">
        <v>136</v>
      </c>
      <c r="G2081" t="s">
        <v>135</v>
      </c>
      <c r="H2081" t="s">
        <v>136</v>
      </c>
      <c r="I2081" t="s">
        <v>22933</v>
      </c>
      <c r="K2081" t="s">
        <v>22934</v>
      </c>
      <c r="M2081" t="s">
        <v>22935</v>
      </c>
      <c r="N2081" t="s">
        <v>374</v>
      </c>
      <c r="O2081" s="4">
        <v>77859</v>
      </c>
      <c r="P2081" t="s">
        <v>140</v>
      </c>
      <c r="R2081">
        <v>18063843377</v>
      </c>
      <c r="T2081">
        <v>1151</v>
      </c>
      <c r="U2081" t="s">
        <v>22936</v>
      </c>
      <c r="V2081" t="s">
        <v>21300</v>
      </c>
      <c r="X2081" t="s">
        <v>429</v>
      </c>
      <c r="Y2081" t="s">
        <v>22934</v>
      </c>
      <c r="AA2081" t="s">
        <v>22935</v>
      </c>
      <c r="AB2081" t="s">
        <v>374</v>
      </c>
      <c r="AC2081" s="4">
        <v>77859</v>
      </c>
      <c r="AD2081" t="s">
        <v>140</v>
      </c>
      <c r="AF2081">
        <v>18063843377</v>
      </c>
      <c r="AH2081" t="s">
        <v>148</v>
      </c>
      <c r="AI2081" t="s">
        <v>168</v>
      </c>
      <c r="AJ2081" t="s">
        <v>2532</v>
      </c>
      <c r="AK2081" t="s">
        <v>2533</v>
      </c>
      <c r="AM2081" t="s">
        <v>1020</v>
      </c>
      <c r="AO2081" t="s">
        <v>1021</v>
      </c>
      <c r="AP2081" t="s">
        <v>374</v>
      </c>
      <c r="AQ2081" s="4">
        <v>75442</v>
      </c>
      <c r="AR2081" t="s">
        <v>140</v>
      </c>
      <c r="AT2081">
        <v>14692388392</v>
      </c>
      <c r="AV2081" t="s">
        <v>2534</v>
      </c>
      <c r="AW2081" t="s">
        <v>1023</v>
      </c>
      <c r="AZ2081" t="s">
        <v>334</v>
      </c>
      <c r="BA2081" t="s">
        <v>335</v>
      </c>
      <c r="BB2081" t="s">
        <v>136</v>
      </c>
      <c r="BC2081" t="s">
        <v>136</v>
      </c>
      <c r="BD2081" t="s">
        <v>148</v>
      </c>
      <c r="BE2081" t="s">
        <v>136</v>
      </c>
      <c r="BF2081" t="s">
        <v>136</v>
      </c>
      <c r="BG2081" t="s">
        <v>134</v>
      </c>
      <c r="BH2081" t="s">
        <v>136</v>
      </c>
      <c r="BN2081" t="s">
        <v>22937</v>
      </c>
      <c r="BO2081" t="s">
        <v>381</v>
      </c>
      <c r="BP2081">
        <v>12</v>
      </c>
      <c r="BQ2081">
        <v>9</v>
      </c>
      <c r="BR2081">
        <v>9</v>
      </c>
      <c r="BS2081" s="1">
        <v>44242</v>
      </c>
      <c r="BT2081" s="1">
        <v>44544</v>
      </c>
      <c r="BU2081" s="1">
        <v>44242</v>
      </c>
      <c r="BV2081" s="1">
        <v>44544</v>
      </c>
      <c r="BW2081" t="s">
        <v>136</v>
      </c>
      <c r="BX2081">
        <v>48</v>
      </c>
      <c r="BY2081">
        <v>0</v>
      </c>
      <c r="BZ2081">
        <v>9</v>
      </c>
      <c r="CA2081">
        <v>9</v>
      </c>
      <c r="CB2081">
        <v>9</v>
      </c>
      <c r="CC2081">
        <v>9</v>
      </c>
      <c r="CD2081">
        <v>9</v>
      </c>
      <c r="CE2081">
        <v>3</v>
      </c>
      <c r="CF2081" t="str">
        <f>"8:00 AM"</f>
        <v>8:00 AM</v>
      </c>
      <c r="CG2081" t="str">
        <f>"6:00 PM"</f>
        <v>6:00 PM</v>
      </c>
      <c r="CH2081" s="5">
        <v>12.67</v>
      </c>
      <c r="CI2081" t="s">
        <v>146</v>
      </c>
      <c r="CJ2081">
        <v>0</v>
      </c>
      <c r="CK2081" t="s">
        <v>1024</v>
      </c>
      <c r="CL2081" t="s">
        <v>134</v>
      </c>
      <c r="CM2081" t="s">
        <v>147</v>
      </c>
      <c r="CN2081" t="s">
        <v>148</v>
      </c>
      <c r="CO2081" t="s">
        <v>1025</v>
      </c>
      <c r="CP2081" t="s">
        <v>149</v>
      </c>
      <c r="CQ2081">
        <v>3</v>
      </c>
      <c r="CR2081">
        <v>0</v>
      </c>
      <c r="CS2081" t="s">
        <v>136</v>
      </c>
      <c r="CT2081" t="s">
        <v>136</v>
      </c>
      <c r="CU2081" t="s">
        <v>136</v>
      </c>
      <c r="CV2081" t="s">
        <v>134</v>
      </c>
      <c r="CW2081" t="s">
        <v>134</v>
      </c>
      <c r="CX2081">
        <v>50</v>
      </c>
      <c r="CY2081" t="s">
        <v>134</v>
      </c>
      <c r="CZ2081" t="s">
        <v>134</v>
      </c>
      <c r="DA2081" t="s">
        <v>134</v>
      </c>
      <c r="DB2081" t="s">
        <v>134</v>
      </c>
      <c r="DC2081" t="s">
        <v>134</v>
      </c>
      <c r="DD2081" t="s">
        <v>136</v>
      </c>
      <c r="DF2081" t="s">
        <v>22938</v>
      </c>
      <c r="DG2081" t="s">
        <v>22934</v>
      </c>
      <c r="DH2081" t="s">
        <v>22935</v>
      </c>
      <c r="DI2081" t="s">
        <v>374</v>
      </c>
      <c r="DJ2081" s="4">
        <v>77859</v>
      </c>
      <c r="DK2081" t="s">
        <v>14108</v>
      </c>
      <c r="DL2081" t="s">
        <v>136</v>
      </c>
      <c r="DM2081">
        <v>1</v>
      </c>
      <c r="DN2081" t="s">
        <v>22939</v>
      </c>
      <c r="DO2081" t="s">
        <v>22935</v>
      </c>
      <c r="DP2081" t="s">
        <v>374</v>
      </c>
      <c r="DQ2081" t="str">
        <f>"77859"</f>
        <v>77859</v>
      </c>
      <c r="DR2081" t="s">
        <v>14108</v>
      </c>
      <c r="DS2081" t="s">
        <v>12361</v>
      </c>
      <c r="DT2081">
        <v>1</v>
      </c>
      <c r="DU2081">
        <v>9</v>
      </c>
      <c r="DV2081" t="s">
        <v>134</v>
      </c>
      <c r="DW2081" t="s">
        <v>134</v>
      </c>
      <c r="DX2081" t="s">
        <v>134</v>
      </c>
      <c r="DY2081" t="s">
        <v>136</v>
      </c>
      <c r="DZ2081">
        <v>1</v>
      </c>
      <c r="EA2081" t="s">
        <v>136</v>
      </c>
      <c r="EC2081" s="5">
        <v>12.68</v>
      </c>
      <c r="ED2081" s="5">
        <v>55</v>
      </c>
      <c r="EE2081">
        <v>18063843377</v>
      </c>
      <c r="EF2081" t="s">
        <v>148</v>
      </c>
      <c r="EG2081" t="s">
        <v>2138</v>
      </c>
      <c r="EH2081">
        <v>1</v>
      </c>
    </row>
    <row r="2082" spans="1:138" ht="15" customHeight="1" x14ac:dyDescent="0.35">
      <c r="A2082" t="s">
        <v>22589</v>
      </c>
      <c r="B2082" t="s">
        <v>157</v>
      </c>
      <c r="C2082" s="1">
        <v>44172.607168055554</v>
      </c>
      <c r="D2082" s="1">
        <v>44186</v>
      </c>
      <c r="E2082" t="s">
        <v>579</v>
      </c>
      <c r="F2082" t="s">
        <v>136</v>
      </c>
      <c r="G2082" t="s">
        <v>135</v>
      </c>
      <c r="H2082" t="s">
        <v>136</v>
      </c>
      <c r="I2082" t="s">
        <v>22590</v>
      </c>
      <c r="K2082" t="s">
        <v>22591</v>
      </c>
      <c r="L2082" t="s">
        <v>22592</v>
      </c>
      <c r="M2082" t="s">
        <v>22593</v>
      </c>
      <c r="N2082" t="s">
        <v>1358</v>
      </c>
      <c r="O2082" s="4">
        <v>80467</v>
      </c>
      <c r="P2082" t="s">
        <v>140</v>
      </c>
      <c r="R2082">
        <v>13038839512</v>
      </c>
      <c r="T2082">
        <v>11241</v>
      </c>
      <c r="U2082" t="s">
        <v>22594</v>
      </c>
      <c r="V2082" t="s">
        <v>22595</v>
      </c>
      <c r="X2082" t="s">
        <v>164</v>
      </c>
      <c r="Y2082" t="s">
        <v>22591</v>
      </c>
      <c r="AA2082" t="s">
        <v>22593</v>
      </c>
      <c r="AB2082" t="s">
        <v>1358</v>
      </c>
      <c r="AC2082" s="4">
        <v>80467</v>
      </c>
      <c r="AD2082" t="s">
        <v>140</v>
      </c>
      <c r="AF2082">
        <v>13038839512</v>
      </c>
      <c r="AH2082" t="s">
        <v>22596</v>
      </c>
      <c r="AI2082" t="s">
        <v>168</v>
      </c>
      <c r="AJ2082" t="s">
        <v>588</v>
      </c>
      <c r="AK2082" t="s">
        <v>589</v>
      </c>
      <c r="AM2082" t="s">
        <v>590</v>
      </c>
      <c r="AO2082" t="s">
        <v>591</v>
      </c>
      <c r="AP2082" t="s">
        <v>592</v>
      </c>
      <c r="AQ2082" s="4">
        <v>82601</v>
      </c>
      <c r="AR2082" t="s">
        <v>140</v>
      </c>
      <c r="AT2082">
        <v>13074722105</v>
      </c>
      <c r="AV2082" t="s">
        <v>593</v>
      </c>
      <c r="AW2082" t="s">
        <v>594</v>
      </c>
      <c r="AZ2082" t="s">
        <v>334</v>
      </c>
      <c r="BA2082" t="s">
        <v>335</v>
      </c>
      <c r="BB2082" t="s">
        <v>136</v>
      </c>
      <c r="BC2082" t="s">
        <v>136</v>
      </c>
      <c r="BD2082" t="s">
        <v>148</v>
      </c>
      <c r="BE2082" t="s">
        <v>136</v>
      </c>
      <c r="BF2082" t="s">
        <v>136</v>
      </c>
      <c r="BG2082" t="s">
        <v>134</v>
      </c>
      <c r="BH2082" t="s">
        <v>136</v>
      </c>
      <c r="BN2082" t="s">
        <v>22597</v>
      </c>
      <c r="BO2082" t="s">
        <v>2037</v>
      </c>
      <c r="BP2082">
        <v>6</v>
      </c>
      <c r="BQ2082">
        <v>6</v>
      </c>
      <c r="BR2082">
        <v>6</v>
      </c>
      <c r="BS2082" s="1">
        <v>44228</v>
      </c>
      <c r="BT2082" s="1">
        <v>44500</v>
      </c>
      <c r="BU2082" s="1">
        <v>44228</v>
      </c>
      <c r="BV2082" s="1">
        <v>44500</v>
      </c>
      <c r="BW2082" t="s">
        <v>134</v>
      </c>
      <c r="CH2082" s="5">
        <v>1682.33</v>
      </c>
      <c r="CI2082" t="s">
        <v>597</v>
      </c>
      <c r="CJ2082">
        <v>0</v>
      </c>
      <c r="CK2082" t="s">
        <v>598</v>
      </c>
      <c r="CL2082" t="s">
        <v>136</v>
      </c>
      <c r="CM2082" t="s">
        <v>354</v>
      </c>
      <c r="CN2082" t="s">
        <v>599</v>
      </c>
      <c r="CO2082" t="s">
        <v>600</v>
      </c>
      <c r="CP2082" t="s">
        <v>149</v>
      </c>
      <c r="CQ2082">
        <v>6</v>
      </c>
      <c r="CR2082">
        <v>0</v>
      </c>
      <c r="CS2082" t="s">
        <v>136</v>
      </c>
      <c r="CT2082" t="s">
        <v>134</v>
      </c>
      <c r="CU2082" t="s">
        <v>136</v>
      </c>
      <c r="CV2082" t="s">
        <v>136</v>
      </c>
      <c r="CW2082" t="s">
        <v>134</v>
      </c>
      <c r="CX2082">
        <v>50</v>
      </c>
      <c r="CY2082" t="s">
        <v>134</v>
      </c>
      <c r="CZ2082" t="s">
        <v>136</v>
      </c>
      <c r="DA2082" t="s">
        <v>134</v>
      </c>
      <c r="DB2082" t="s">
        <v>136</v>
      </c>
      <c r="DC2082" t="s">
        <v>136</v>
      </c>
      <c r="DD2082" t="s">
        <v>136</v>
      </c>
      <c r="DF2082" t="s">
        <v>22598</v>
      </c>
      <c r="DG2082" t="s">
        <v>22599</v>
      </c>
      <c r="DH2082" t="s">
        <v>1706</v>
      </c>
      <c r="DI2082" t="s">
        <v>1358</v>
      </c>
      <c r="DJ2082" s="4">
        <v>80621</v>
      </c>
      <c r="DK2082" t="s">
        <v>1717</v>
      </c>
      <c r="DL2082" t="s">
        <v>136</v>
      </c>
      <c r="DM2082">
        <v>1</v>
      </c>
      <c r="DN2082" t="s">
        <v>22599</v>
      </c>
      <c r="DO2082" t="s">
        <v>1706</v>
      </c>
      <c r="DP2082" t="s">
        <v>1358</v>
      </c>
      <c r="DQ2082" t="str">
        <f>"80621"</f>
        <v>80621</v>
      </c>
      <c r="DR2082" t="s">
        <v>1717</v>
      </c>
      <c r="DS2082" t="s">
        <v>605</v>
      </c>
      <c r="DT2082">
        <v>6</v>
      </c>
      <c r="DU2082">
        <v>6</v>
      </c>
      <c r="DV2082" t="s">
        <v>136</v>
      </c>
      <c r="DW2082" t="s">
        <v>136</v>
      </c>
      <c r="DX2082" t="s">
        <v>134</v>
      </c>
      <c r="DY2082" t="s">
        <v>134</v>
      </c>
      <c r="DZ2082">
        <v>2</v>
      </c>
      <c r="EA2082" t="s">
        <v>136</v>
      </c>
      <c r="EC2082" s="5">
        <v>12.68</v>
      </c>
      <c r="ED2082" s="5">
        <v>55</v>
      </c>
      <c r="EE2082">
        <v>13074722105</v>
      </c>
      <c r="EF2082" t="s">
        <v>593</v>
      </c>
      <c r="EG2082" t="s">
        <v>148</v>
      </c>
      <c r="EH2082">
        <v>0</v>
      </c>
    </row>
    <row r="2083" spans="1:138" ht="15" customHeight="1" x14ac:dyDescent="0.35">
      <c r="A2083" t="s">
        <v>13023</v>
      </c>
      <c r="B2083" t="s">
        <v>157</v>
      </c>
      <c r="C2083" s="1">
        <v>44172.867435995373</v>
      </c>
      <c r="D2083" s="1">
        <v>44186</v>
      </c>
      <c r="E2083" t="s">
        <v>579</v>
      </c>
      <c r="F2083" t="s">
        <v>136</v>
      </c>
      <c r="G2083" t="s">
        <v>135</v>
      </c>
      <c r="H2083" t="s">
        <v>136</v>
      </c>
      <c r="I2083" t="s">
        <v>13024</v>
      </c>
      <c r="K2083" t="s">
        <v>13025</v>
      </c>
      <c r="L2083" t="s">
        <v>13025</v>
      </c>
      <c r="M2083" t="s">
        <v>2166</v>
      </c>
      <c r="N2083" t="s">
        <v>925</v>
      </c>
      <c r="O2083" s="4">
        <v>83350</v>
      </c>
      <c r="P2083" t="s">
        <v>140</v>
      </c>
      <c r="R2083">
        <v>12084317116</v>
      </c>
      <c r="T2083">
        <v>112410</v>
      </c>
      <c r="U2083" t="s">
        <v>3113</v>
      </c>
      <c r="V2083" t="s">
        <v>13026</v>
      </c>
      <c r="X2083" t="s">
        <v>164</v>
      </c>
      <c r="Y2083" t="s">
        <v>13025</v>
      </c>
      <c r="AA2083" t="s">
        <v>2166</v>
      </c>
      <c r="AB2083" t="s">
        <v>925</v>
      </c>
      <c r="AC2083" s="4">
        <v>83350</v>
      </c>
      <c r="AD2083" t="s">
        <v>140</v>
      </c>
      <c r="AF2083">
        <v>12084317116</v>
      </c>
      <c r="AH2083" t="s">
        <v>13027</v>
      </c>
      <c r="AI2083" t="s">
        <v>168</v>
      </c>
      <c r="AJ2083" t="s">
        <v>588</v>
      </c>
      <c r="AK2083" t="s">
        <v>589</v>
      </c>
      <c r="AM2083" t="s">
        <v>1361</v>
      </c>
      <c r="AO2083" t="s">
        <v>591</v>
      </c>
      <c r="AP2083" t="s">
        <v>592</v>
      </c>
      <c r="AQ2083" s="4">
        <v>82601</v>
      </c>
      <c r="AR2083" t="s">
        <v>140</v>
      </c>
      <c r="AT2083">
        <v>13074722105</v>
      </c>
      <c r="AV2083" t="s">
        <v>593</v>
      </c>
      <c r="AW2083" t="s">
        <v>594</v>
      </c>
      <c r="AZ2083" t="s">
        <v>334</v>
      </c>
      <c r="BA2083" t="s">
        <v>335</v>
      </c>
      <c r="BB2083" t="s">
        <v>136</v>
      </c>
      <c r="BC2083" t="s">
        <v>136</v>
      </c>
      <c r="BD2083" t="s">
        <v>148</v>
      </c>
      <c r="BE2083" t="s">
        <v>136</v>
      </c>
      <c r="BF2083" t="s">
        <v>136</v>
      </c>
      <c r="BG2083" t="s">
        <v>134</v>
      </c>
      <c r="BH2083" t="s">
        <v>136</v>
      </c>
      <c r="BN2083" t="s">
        <v>13028</v>
      </c>
      <c r="BO2083" t="s">
        <v>2037</v>
      </c>
      <c r="BP2083">
        <v>2</v>
      </c>
      <c r="BQ2083">
        <v>2</v>
      </c>
      <c r="BR2083">
        <v>2</v>
      </c>
      <c r="BS2083" s="1">
        <v>44222</v>
      </c>
      <c r="BT2083" s="1">
        <v>44469</v>
      </c>
      <c r="BU2083" s="1">
        <v>44222</v>
      </c>
      <c r="BV2083" s="1">
        <v>44469</v>
      </c>
      <c r="BW2083" t="s">
        <v>134</v>
      </c>
      <c r="CH2083" s="5">
        <v>1682.33</v>
      </c>
      <c r="CI2083" t="s">
        <v>597</v>
      </c>
      <c r="CJ2083">
        <v>0</v>
      </c>
      <c r="CK2083" t="s">
        <v>598</v>
      </c>
      <c r="CL2083" t="s">
        <v>136</v>
      </c>
      <c r="CM2083" t="s">
        <v>354</v>
      </c>
      <c r="CN2083" t="s">
        <v>599</v>
      </c>
      <c r="CO2083" t="s">
        <v>600</v>
      </c>
      <c r="CP2083" t="s">
        <v>149</v>
      </c>
      <c r="CQ2083">
        <v>6</v>
      </c>
      <c r="CR2083">
        <v>0</v>
      </c>
      <c r="CS2083" t="s">
        <v>136</v>
      </c>
      <c r="CT2083" t="s">
        <v>134</v>
      </c>
      <c r="CU2083" t="s">
        <v>136</v>
      </c>
      <c r="CV2083" t="s">
        <v>136</v>
      </c>
      <c r="CW2083" t="s">
        <v>134</v>
      </c>
      <c r="CX2083">
        <v>50</v>
      </c>
      <c r="CY2083" t="s">
        <v>134</v>
      </c>
      <c r="CZ2083" t="s">
        <v>136</v>
      </c>
      <c r="DA2083" t="s">
        <v>134</v>
      </c>
      <c r="DB2083" t="s">
        <v>136</v>
      </c>
      <c r="DC2083" t="s">
        <v>136</v>
      </c>
      <c r="DD2083" t="s">
        <v>136</v>
      </c>
      <c r="DF2083" t="s">
        <v>9807</v>
      </c>
      <c r="DG2083" t="s">
        <v>13029</v>
      </c>
      <c r="DH2083" t="s">
        <v>2166</v>
      </c>
      <c r="DI2083" t="s">
        <v>925</v>
      </c>
      <c r="DJ2083" s="4">
        <v>83350</v>
      </c>
      <c r="DK2083" t="s">
        <v>2173</v>
      </c>
      <c r="DL2083" t="s">
        <v>136</v>
      </c>
      <c r="DM2083">
        <v>1</v>
      </c>
      <c r="DN2083" t="s">
        <v>13025</v>
      </c>
      <c r="DO2083" t="s">
        <v>2166</v>
      </c>
      <c r="DP2083" t="s">
        <v>925</v>
      </c>
      <c r="DQ2083" t="str">
        <f>"83350"</f>
        <v>83350</v>
      </c>
      <c r="DR2083" t="s">
        <v>2173</v>
      </c>
      <c r="DS2083" t="s">
        <v>605</v>
      </c>
      <c r="DT2083">
        <v>1</v>
      </c>
      <c r="DU2083">
        <v>2</v>
      </c>
      <c r="DV2083" t="s">
        <v>136</v>
      </c>
      <c r="DW2083" t="s">
        <v>136</v>
      </c>
      <c r="DX2083" t="s">
        <v>134</v>
      </c>
      <c r="DY2083" t="s">
        <v>134</v>
      </c>
      <c r="DZ2083">
        <v>2</v>
      </c>
      <c r="EA2083" t="s">
        <v>136</v>
      </c>
      <c r="EC2083" s="5">
        <v>12.68</v>
      </c>
      <c r="ED2083" s="5">
        <v>55</v>
      </c>
      <c r="EE2083">
        <v>13074722105</v>
      </c>
      <c r="EF2083" t="s">
        <v>593</v>
      </c>
      <c r="EG2083" t="s">
        <v>148</v>
      </c>
      <c r="EH2083">
        <v>0</v>
      </c>
    </row>
    <row r="2084" spans="1:138" ht="15" customHeight="1" x14ac:dyDescent="0.35">
      <c r="A2084" t="s">
        <v>27027</v>
      </c>
      <c r="B2084" t="s">
        <v>157</v>
      </c>
      <c r="C2084" s="1">
        <v>44174.694870717591</v>
      </c>
      <c r="D2084" s="1">
        <v>44186</v>
      </c>
      <c r="E2084" t="s">
        <v>133</v>
      </c>
      <c r="F2084" t="s">
        <v>136</v>
      </c>
      <c r="G2084" t="s">
        <v>135</v>
      </c>
      <c r="H2084" t="s">
        <v>136</v>
      </c>
      <c r="I2084" t="s">
        <v>27028</v>
      </c>
      <c r="K2084" t="s">
        <v>27029</v>
      </c>
      <c r="M2084" t="s">
        <v>752</v>
      </c>
      <c r="N2084" t="s">
        <v>837</v>
      </c>
      <c r="O2084" s="4">
        <v>29073</v>
      </c>
      <c r="P2084" t="s">
        <v>140</v>
      </c>
      <c r="R2084">
        <v>17573338045</v>
      </c>
      <c r="T2084">
        <v>111421</v>
      </c>
      <c r="U2084" t="s">
        <v>9767</v>
      </c>
      <c r="V2084" t="s">
        <v>13757</v>
      </c>
      <c r="W2084" t="s">
        <v>250</v>
      </c>
      <c r="X2084" t="s">
        <v>1341</v>
      </c>
      <c r="Y2084" t="s">
        <v>27029</v>
      </c>
      <c r="AA2084" t="s">
        <v>752</v>
      </c>
      <c r="AB2084" t="s">
        <v>837</v>
      </c>
      <c r="AC2084" s="4">
        <v>29073</v>
      </c>
      <c r="AD2084" t="s">
        <v>140</v>
      </c>
      <c r="AF2084">
        <v>17573380453</v>
      </c>
      <c r="AH2084" t="s">
        <v>2559</v>
      </c>
      <c r="AI2084" t="s">
        <v>168</v>
      </c>
      <c r="AJ2084" t="s">
        <v>2560</v>
      </c>
      <c r="AK2084" t="s">
        <v>1257</v>
      </c>
      <c r="AL2084" t="s">
        <v>898</v>
      </c>
      <c r="AM2084" t="s">
        <v>2561</v>
      </c>
      <c r="AO2084" t="s">
        <v>1040</v>
      </c>
      <c r="AP2084" t="s">
        <v>837</v>
      </c>
      <c r="AQ2084" s="4">
        <v>29401</v>
      </c>
      <c r="AR2084" t="s">
        <v>140</v>
      </c>
      <c r="AT2084">
        <v>18432004263</v>
      </c>
      <c r="AV2084" t="s">
        <v>2559</v>
      </c>
      <c r="AW2084" t="s">
        <v>2562</v>
      </c>
      <c r="AZ2084" t="s">
        <v>821</v>
      </c>
      <c r="BA2084" t="s">
        <v>822</v>
      </c>
      <c r="BB2084" t="s">
        <v>136</v>
      </c>
      <c r="BC2084" t="s">
        <v>136</v>
      </c>
      <c r="BD2084" t="s">
        <v>148</v>
      </c>
      <c r="BE2084" t="s">
        <v>136</v>
      </c>
      <c r="BF2084" t="s">
        <v>136</v>
      </c>
      <c r="BG2084" t="s">
        <v>134</v>
      </c>
      <c r="BH2084" t="s">
        <v>136</v>
      </c>
      <c r="BN2084" t="s">
        <v>27030</v>
      </c>
      <c r="BO2084" t="s">
        <v>905</v>
      </c>
      <c r="BP2084">
        <v>35</v>
      </c>
      <c r="BQ2084">
        <v>30</v>
      </c>
      <c r="BR2084">
        <v>30</v>
      </c>
      <c r="BS2084" s="1">
        <v>44235</v>
      </c>
      <c r="BT2084" s="1">
        <v>44353</v>
      </c>
      <c r="BU2084" s="1">
        <v>44235</v>
      </c>
      <c r="BV2084" s="1">
        <v>44353</v>
      </c>
      <c r="BW2084" t="s">
        <v>136</v>
      </c>
      <c r="BX2084">
        <v>40</v>
      </c>
      <c r="BY2084">
        <v>0</v>
      </c>
      <c r="BZ2084">
        <v>7</v>
      </c>
      <c r="CA2084">
        <v>7</v>
      </c>
      <c r="CB2084">
        <v>7</v>
      </c>
      <c r="CC2084">
        <v>7</v>
      </c>
      <c r="CD2084">
        <v>7</v>
      </c>
      <c r="CE2084">
        <v>5</v>
      </c>
      <c r="CF2084" t="str">
        <f>"7:00 AM"</f>
        <v>7:00 AM</v>
      </c>
      <c r="CG2084" t="str">
        <f>"3:00 PM"</f>
        <v>3:00 PM</v>
      </c>
      <c r="CH2084" s="5">
        <v>11.71</v>
      </c>
      <c r="CI2084" t="s">
        <v>146</v>
      </c>
      <c r="CJ2084">
        <v>0</v>
      </c>
      <c r="CK2084" t="s">
        <v>148</v>
      </c>
      <c r="CL2084" t="s">
        <v>136</v>
      </c>
      <c r="CM2084" t="s">
        <v>147</v>
      </c>
      <c r="CN2084" t="s">
        <v>148</v>
      </c>
      <c r="CO2084" t="s">
        <v>4631</v>
      </c>
      <c r="CP2084" t="s">
        <v>149</v>
      </c>
      <c r="CQ2084">
        <v>3</v>
      </c>
      <c r="CR2084">
        <v>0</v>
      </c>
      <c r="CS2084" t="s">
        <v>136</v>
      </c>
      <c r="CT2084" t="s">
        <v>136</v>
      </c>
      <c r="CU2084" t="s">
        <v>134</v>
      </c>
      <c r="CV2084" t="s">
        <v>134</v>
      </c>
      <c r="CW2084" t="s">
        <v>134</v>
      </c>
      <c r="CX2084">
        <v>65</v>
      </c>
      <c r="CY2084" t="s">
        <v>134</v>
      </c>
      <c r="CZ2084" t="s">
        <v>134</v>
      </c>
      <c r="DA2084" t="s">
        <v>134</v>
      </c>
      <c r="DB2084" t="s">
        <v>134</v>
      </c>
      <c r="DC2084" t="s">
        <v>134</v>
      </c>
      <c r="DD2084" t="s">
        <v>136</v>
      </c>
      <c r="DF2084" t="s">
        <v>180</v>
      </c>
      <c r="DG2084" t="s">
        <v>27031</v>
      </c>
      <c r="DH2084" t="s">
        <v>752</v>
      </c>
      <c r="DI2084" t="s">
        <v>837</v>
      </c>
      <c r="DJ2084" s="4">
        <v>29073</v>
      </c>
      <c r="DK2084" t="s">
        <v>4830</v>
      </c>
      <c r="DL2084" t="s">
        <v>136</v>
      </c>
      <c r="DM2084">
        <v>1</v>
      </c>
      <c r="DN2084" t="s">
        <v>27032</v>
      </c>
      <c r="DO2084" t="s">
        <v>10988</v>
      </c>
      <c r="DP2084" t="s">
        <v>837</v>
      </c>
      <c r="DQ2084" t="str">
        <f>"29832"</f>
        <v>29832</v>
      </c>
      <c r="DR2084" t="s">
        <v>10993</v>
      </c>
      <c r="DS2084" t="s">
        <v>27033</v>
      </c>
      <c r="DT2084">
        <v>1</v>
      </c>
      <c r="DU2084">
        <v>30</v>
      </c>
      <c r="DV2084" t="s">
        <v>134</v>
      </c>
      <c r="DW2084" t="s">
        <v>134</v>
      </c>
      <c r="DX2084" t="s">
        <v>134</v>
      </c>
      <c r="DY2084" t="s">
        <v>136</v>
      </c>
      <c r="DZ2084">
        <v>1</v>
      </c>
      <c r="EA2084" t="s">
        <v>134</v>
      </c>
      <c r="EB2084" s="5">
        <v>12.68</v>
      </c>
      <c r="EC2084" s="5">
        <v>12.68</v>
      </c>
      <c r="ED2084" s="5">
        <v>55</v>
      </c>
      <c r="EE2084">
        <v>17573380453</v>
      </c>
      <c r="EF2084" t="s">
        <v>27034</v>
      </c>
      <c r="EG2084" t="s">
        <v>148</v>
      </c>
      <c r="EH2084">
        <v>0</v>
      </c>
    </row>
    <row r="2085" spans="1:138" ht="15" customHeight="1" x14ac:dyDescent="0.35">
      <c r="A2085" t="s">
        <v>14597</v>
      </c>
      <c r="B2085" t="s">
        <v>273</v>
      </c>
      <c r="C2085" s="1">
        <v>44172.917857986111</v>
      </c>
      <c r="D2085" s="1">
        <v>44186</v>
      </c>
      <c r="E2085" t="s">
        <v>133</v>
      </c>
      <c r="F2085" t="s">
        <v>134</v>
      </c>
      <c r="G2085" t="s">
        <v>135</v>
      </c>
      <c r="H2085" t="s">
        <v>134</v>
      </c>
      <c r="I2085" t="s">
        <v>3558</v>
      </c>
      <c r="K2085" t="s">
        <v>4876</v>
      </c>
      <c r="L2085" t="s">
        <v>3560</v>
      </c>
      <c r="M2085" t="s">
        <v>1320</v>
      </c>
      <c r="N2085" t="s">
        <v>395</v>
      </c>
      <c r="O2085" s="4">
        <v>93901</v>
      </c>
      <c r="P2085" t="s">
        <v>140</v>
      </c>
      <c r="R2085">
        <v>18316763833</v>
      </c>
      <c r="T2085">
        <v>115115</v>
      </c>
      <c r="U2085" t="s">
        <v>3561</v>
      </c>
      <c r="V2085" t="s">
        <v>3562</v>
      </c>
      <c r="X2085" t="s">
        <v>990</v>
      </c>
      <c r="Y2085" t="s">
        <v>3563</v>
      </c>
      <c r="Z2085" t="s">
        <v>3560</v>
      </c>
      <c r="AA2085" t="s">
        <v>1320</v>
      </c>
      <c r="AB2085" t="s">
        <v>395</v>
      </c>
      <c r="AC2085" s="4">
        <v>93901</v>
      </c>
      <c r="AD2085" t="s">
        <v>140</v>
      </c>
      <c r="AF2085">
        <v>18316763833</v>
      </c>
      <c r="AH2085" t="s">
        <v>3564</v>
      </c>
      <c r="AI2085" t="s">
        <v>226</v>
      </c>
      <c r="AJ2085" t="s">
        <v>401</v>
      </c>
      <c r="AK2085" t="s">
        <v>402</v>
      </c>
      <c r="AL2085" t="s">
        <v>403</v>
      </c>
      <c r="AM2085" t="s">
        <v>404</v>
      </c>
      <c r="AO2085" t="s">
        <v>405</v>
      </c>
      <c r="AP2085" t="s">
        <v>395</v>
      </c>
      <c r="AQ2085" s="4">
        <v>92106</v>
      </c>
      <c r="AR2085" t="s">
        <v>140</v>
      </c>
      <c r="AT2085">
        <v>16192696164</v>
      </c>
      <c r="AV2085" t="s">
        <v>406</v>
      </c>
      <c r="AW2085" t="s">
        <v>407</v>
      </c>
      <c r="AX2085" t="s">
        <v>395</v>
      </c>
      <c r="AY2085" t="s">
        <v>408</v>
      </c>
      <c r="AZ2085" t="s">
        <v>175</v>
      </c>
      <c r="BA2085" t="s">
        <v>176</v>
      </c>
      <c r="BB2085" t="s">
        <v>134</v>
      </c>
      <c r="BC2085" t="s">
        <v>134</v>
      </c>
      <c r="BD2085" t="s">
        <v>134</v>
      </c>
      <c r="BE2085" t="s">
        <v>134</v>
      </c>
      <c r="BF2085" t="s">
        <v>136</v>
      </c>
      <c r="BG2085" t="s">
        <v>134</v>
      </c>
      <c r="BH2085" t="s">
        <v>136</v>
      </c>
      <c r="BN2085" t="s">
        <v>14598</v>
      </c>
      <c r="BO2085" t="s">
        <v>14599</v>
      </c>
      <c r="BP2085">
        <v>90</v>
      </c>
      <c r="BQ2085">
        <v>90</v>
      </c>
      <c r="BS2085" s="1">
        <v>44197</v>
      </c>
      <c r="BT2085" s="1">
        <v>44500</v>
      </c>
      <c r="BU2085" s="1">
        <v>44197</v>
      </c>
      <c r="BV2085" s="1">
        <v>44500</v>
      </c>
      <c r="BW2085" t="s">
        <v>136</v>
      </c>
      <c r="BX2085">
        <v>35</v>
      </c>
      <c r="BY2085">
        <v>0</v>
      </c>
      <c r="BZ2085">
        <v>7</v>
      </c>
      <c r="CA2085">
        <v>7</v>
      </c>
      <c r="CB2085">
        <v>7</v>
      </c>
      <c r="CC2085">
        <v>7</v>
      </c>
      <c r="CD2085">
        <v>7</v>
      </c>
      <c r="CE2085">
        <v>0</v>
      </c>
      <c r="CF2085" t="str">
        <f>"5:00 AM"</f>
        <v>5:00 AM</v>
      </c>
      <c r="CG2085" t="str">
        <f>"12:00 PM"</f>
        <v>12:00 PM</v>
      </c>
      <c r="CH2085" s="5">
        <v>12.91</v>
      </c>
      <c r="CI2085" t="s">
        <v>146</v>
      </c>
      <c r="CL2085" t="s">
        <v>136</v>
      </c>
      <c r="CM2085" t="s">
        <v>147</v>
      </c>
      <c r="CN2085" t="s">
        <v>148</v>
      </c>
      <c r="CO2085" t="s">
        <v>3566</v>
      </c>
      <c r="CP2085" t="s">
        <v>149</v>
      </c>
      <c r="CQ2085">
        <v>1</v>
      </c>
      <c r="CR2085">
        <v>0</v>
      </c>
      <c r="CS2085" t="s">
        <v>136</v>
      </c>
      <c r="CT2085" t="s">
        <v>136</v>
      </c>
      <c r="CU2085" t="s">
        <v>136</v>
      </c>
      <c r="CV2085" t="s">
        <v>134</v>
      </c>
      <c r="CW2085" t="s">
        <v>134</v>
      </c>
      <c r="CX2085">
        <v>50</v>
      </c>
      <c r="CY2085" t="s">
        <v>134</v>
      </c>
      <c r="CZ2085" t="s">
        <v>134</v>
      </c>
      <c r="DA2085" t="s">
        <v>134</v>
      </c>
      <c r="DB2085" t="s">
        <v>134</v>
      </c>
      <c r="DC2085" t="s">
        <v>134</v>
      </c>
      <c r="DD2085" t="s">
        <v>136</v>
      </c>
      <c r="DF2085" s="2" t="s">
        <v>14600</v>
      </c>
      <c r="DG2085" t="s">
        <v>13127</v>
      </c>
      <c r="DH2085" t="s">
        <v>3569</v>
      </c>
      <c r="DI2085" t="s">
        <v>416</v>
      </c>
      <c r="DJ2085" s="4">
        <v>85349</v>
      </c>
      <c r="DK2085" t="s">
        <v>417</v>
      </c>
      <c r="DL2085" t="s">
        <v>134</v>
      </c>
      <c r="DM2085">
        <v>2</v>
      </c>
      <c r="DN2085" t="s">
        <v>14601</v>
      </c>
      <c r="DO2085" t="s">
        <v>11101</v>
      </c>
      <c r="DP2085" t="s">
        <v>416</v>
      </c>
      <c r="DQ2085" t="str">
        <f>"85348"</f>
        <v>85348</v>
      </c>
      <c r="DR2085" t="s">
        <v>11102</v>
      </c>
      <c r="DS2085" t="s">
        <v>5360</v>
      </c>
      <c r="DT2085">
        <v>23</v>
      </c>
      <c r="DU2085">
        <v>90</v>
      </c>
      <c r="DV2085" t="s">
        <v>134</v>
      </c>
      <c r="DW2085" t="s">
        <v>134</v>
      </c>
      <c r="DX2085" t="s">
        <v>134</v>
      </c>
      <c r="DY2085" t="s">
        <v>136</v>
      </c>
      <c r="DZ2085">
        <v>1</v>
      </c>
      <c r="EA2085" t="s">
        <v>134</v>
      </c>
      <c r="EB2085" s="5">
        <v>12.68</v>
      </c>
      <c r="EC2085" s="5">
        <v>12.68</v>
      </c>
      <c r="ED2085" s="5">
        <v>55</v>
      </c>
      <c r="EE2085">
        <v>18316763833</v>
      </c>
      <c r="EF2085" t="s">
        <v>3564</v>
      </c>
      <c r="EG2085" t="s">
        <v>148</v>
      </c>
      <c r="EH2085">
        <v>0</v>
      </c>
    </row>
    <row r="2086" spans="1:138" ht="15" customHeight="1" x14ac:dyDescent="0.35">
      <c r="A2086" t="s">
        <v>12904</v>
      </c>
      <c r="B2086" t="s">
        <v>157</v>
      </c>
      <c r="C2086" s="1">
        <v>44173.754177083334</v>
      </c>
      <c r="D2086" s="1">
        <v>44186</v>
      </c>
      <c r="E2086" t="s">
        <v>579</v>
      </c>
      <c r="F2086" t="s">
        <v>136</v>
      </c>
      <c r="G2086" t="s">
        <v>135</v>
      </c>
      <c r="H2086" t="s">
        <v>136</v>
      </c>
      <c r="I2086" t="s">
        <v>12905</v>
      </c>
      <c r="K2086" t="s">
        <v>12906</v>
      </c>
      <c r="L2086" t="s">
        <v>12906</v>
      </c>
      <c r="M2086" t="s">
        <v>12907</v>
      </c>
      <c r="N2086" t="s">
        <v>584</v>
      </c>
      <c r="O2086" s="4">
        <v>84721</v>
      </c>
      <c r="P2086" t="s">
        <v>140</v>
      </c>
      <c r="R2086">
        <v>14355594072</v>
      </c>
      <c r="T2086">
        <v>112410</v>
      </c>
      <c r="U2086" t="s">
        <v>1188</v>
      </c>
      <c r="V2086" t="s">
        <v>1148</v>
      </c>
      <c r="W2086" t="s">
        <v>3180</v>
      </c>
      <c r="X2086" t="s">
        <v>5419</v>
      </c>
      <c r="Y2086" t="s">
        <v>12906</v>
      </c>
      <c r="AA2086" t="s">
        <v>12907</v>
      </c>
      <c r="AB2086" t="s">
        <v>584</v>
      </c>
      <c r="AC2086" s="4">
        <v>84721</v>
      </c>
      <c r="AD2086" t="s">
        <v>140</v>
      </c>
      <c r="AF2086">
        <v>14355594072</v>
      </c>
      <c r="AH2086" t="s">
        <v>12908</v>
      </c>
      <c r="AI2086" t="s">
        <v>168</v>
      </c>
      <c r="AJ2086" t="s">
        <v>588</v>
      </c>
      <c r="AK2086" t="s">
        <v>589</v>
      </c>
      <c r="AM2086" t="s">
        <v>1361</v>
      </c>
      <c r="AO2086" t="s">
        <v>591</v>
      </c>
      <c r="AP2086" t="s">
        <v>592</v>
      </c>
      <c r="AQ2086" s="4">
        <v>82601</v>
      </c>
      <c r="AR2086" t="s">
        <v>140</v>
      </c>
      <c r="AT2086">
        <v>13074722105</v>
      </c>
      <c r="AV2086" t="s">
        <v>593</v>
      </c>
      <c r="AW2086" t="s">
        <v>594</v>
      </c>
      <c r="AZ2086" t="s">
        <v>334</v>
      </c>
      <c r="BA2086" t="s">
        <v>335</v>
      </c>
      <c r="BB2086" t="s">
        <v>136</v>
      </c>
      <c r="BC2086" t="s">
        <v>136</v>
      </c>
      <c r="BD2086" t="s">
        <v>148</v>
      </c>
      <c r="BE2086" t="s">
        <v>136</v>
      </c>
      <c r="BF2086" t="s">
        <v>136</v>
      </c>
      <c r="BG2086" t="s">
        <v>134</v>
      </c>
      <c r="BH2086" t="s">
        <v>136</v>
      </c>
      <c r="BN2086" t="s">
        <v>12909</v>
      </c>
      <c r="BO2086" t="s">
        <v>652</v>
      </c>
      <c r="BP2086">
        <v>1</v>
      </c>
      <c r="BQ2086">
        <v>1</v>
      </c>
      <c r="BR2086">
        <v>1</v>
      </c>
      <c r="BS2086" s="1">
        <v>44228</v>
      </c>
      <c r="BT2086" s="1">
        <v>44530</v>
      </c>
      <c r="BU2086" s="1">
        <v>44228</v>
      </c>
      <c r="BV2086" s="1">
        <v>44530</v>
      </c>
      <c r="BW2086" t="s">
        <v>134</v>
      </c>
      <c r="CH2086" s="5">
        <v>1682.33</v>
      </c>
      <c r="CI2086" t="s">
        <v>597</v>
      </c>
      <c r="CJ2086">
        <v>0</v>
      </c>
      <c r="CK2086" t="s">
        <v>598</v>
      </c>
      <c r="CL2086" t="s">
        <v>136</v>
      </c>
      <c r="CM2086" t="s">
        <v>354</v>
      </c>
      <c r="CN2086" t="s">
        <v>599</v>
      </c>
      <c r="CO2086" t="s">
        <v>600</v>
      </c>
      <c r="CP2086" t="s">
        <v>149</v>
      </c>
      <c r="CQ2086">
        <v>6</v>
      </c>
      <c r="CR2086">
        <v>0</v>
      </c>
      <c r="CS2086" t="s">
        <v>136</v>
      </c>
      <c r="CT2086" t="s">
        <v>134</v>
      </c>
      <c r="CU2086" t="s">
        <v>136</v>
      </c>
      <c r="CV2086" t="s">
        <v>136</v>
      </c>
      <c r="CW2086" t="s">
        <v>134</v>
      </c>
      <c r="CX2086">
        <v>50</v>
      </c>
      <c r="CY2086" t="s">
        <v>134</v>
      </c>
      <c r="CZ2086" t="s">
        <v>136</v>
      </c>
      <c r="DA2086" t="s">
        <v>134</v>
      </c>
      <c r="DB2086" t="s">
        <v>136</v>
      </c>
      <c r="DC2086" t="s">
        <v>136</v>
      </c>
      <c r="DD2086" t="s">
        <v>136</v>
      </c>
      <c r="DF2086" t="s">
        <v>12910</v>
      </c>
      <c r="DG2086" t="s">
        <v>12911</v>
      </c>
      <c r="DH2086" t="s">
        <v>12912</v>
      </c>
      <c r="DI2086" t="s">
        <v>584</v>
      </c>
      <c r="DJ2086" s="4">
        <v>84721</v>
      </c>
      <c r="DK2086" t="s">
        <v>2680</v>
      </c>
      <c r="DL2086" t="s">
        <v>134</v>
      </c>
      <c r="DM2086">
        <v>2</v>
      </c>
      <c r="DN2086" t="s">
        <v>12913</v>
      </c>
      <c r="DO2086" t="s">
        <v>12907</v>
      </c>
      <c r="DP2086" t="s">
        <v>584</v>
      </c>
      <c r="DQ2086" t="str">
        <f>"84721"</f>
        <v>84721</v>
      </c>
      <c r="DR2086" t="s">
        <v>2680</v>
      </c>
      <c r="DS2086" t="s">
        <v>605</v>
      </c>
      <c r="DT2086">
        <v>2</v>
      </c>
      <c r="DU2086">
        <v>3</v>
      </c>
      <c r="DV2086" t="s">
        <v>136</v>
      </c>
      <c r="DW2086" t="s">
        <v>136</v>
      </c>
      <c r="DX2086" t="s">
        <v>134</v>
      </c>
      <c r="DY2086" t="s">
        <v>136</v>
      </c>
      <c r="DZ2086">
        <v>1</v>
      </c>
      <c r="EA2086" t="s">
        <v>136</v>
      </c>
      <c r="EC2086" s="5">
        <v>12.68</v>
      </c>
      <c r="ED2086" s="5">
        <v>55</v>
      </c>
      <c r="EE2086">
        <v>13074722105</v>
      </c>
      <c r="EF2086" t="s">
        <v>593</v>
      </c>
      <c r="EG2086" t="s">
        <v>148</v>
      </c>
      <c r="EH2086">
        <v>0</v>
      </c>
    </row>
    <row r="2087" spans="1:138" ht="15" customHeight="1" x14ac:dyDescent="0.35">
      <c r="A2087" t="s">
        <v>15915</v>
      </c>
      <c r="B2087" t="s">
        <v>157</v>
      </c>
      <c r="C2087" s="1">
        <v>44176.416418055553</v>
      </c>
      <c r="D2087" s="1">
        <v>44186</v>
      </c>
      <c r="E2087" t="s">
        <v>133</v>
      </c>
      <c r="F2087" t="s">
        <v>136</v>
      </c>
      <c r="G2087" t="s">
        <v>135</v>
      </c>
      <c r="H2087" t="s">
        <v>136</v>
      </c>
      <c r="I2087" t="s">
        <v>15916</v>
      </c>
      <c r="K2087" t="s">
        <v>15917</v>
      </c>
      <c r="M2087" t="s">
        <v>15918</v>
      </c>
      <c r="N2087" t="s">
        <v>960</v>
      </c>
      <c r="O2087" s="4">
        <v>36343</v>
      </c>
      <c r="P2087" t="s">
        <v>140</v>
      </c>
      <c r="R2087">
        <v>13345223238</v>
      </c>
      <c r="T2087">
        <v>1119</v>
      </c>
      <c r="U2087" t="s">
        <v>15919</v>
      </c>
      <c r="V2087" t="s">
        <v>3870</v>
      </c>
      <c r="X2087" t="s">
        <v>164</v>
      </c>
      <c r="Y2087" t="s">
        <v>15917</v>
      </c>
      <c r="AA2087" t="s">
        <v>15918</v>
      </c>
      <c r="AB2087" t="s">
        <v>960</v>
      </c>
      <c r="AC2087" s="4">
        <v>36343</v>
      </c>
      <c r="AD2087" t="s">
        <v>140</v>
      </c>
      <c r="AF2087">
        <v>13345223238</v>
      </c>
      <c r="AH2087" t="s">
        <v>15920</v>
      </c>
      <c r="AI2087" t="s">
        <v>168</v>
      </c>
      <c r="AJ2087" t="s">
        <v>533</v>
      </c>
      <c r="AK2087" t="s">
        <v>534</v>
      </c>
      <c r="AM2087" t="s">
        <v>535</v>
      </c>
      <c r="AO2087" t="s">
        <v>536</v>
      </c>
      <c r="AP2087" t="s">
        <v>537</v>
      </c>
      <c r="AQ2087" s="4">
        <v>28786</v>
      </c>
      <c r="AR2087" t="s">
        <v>140</v>
      </c>
      <c r="AT2087">
        <v>18282460659</v>
      </c>
      <c r="AV2087" t="s">
        <v>538</v>
      </c>
      <c r="AW2087" t="s">
        <v>539</v>
      </c>
      <c r="AZ2087" t="s">
        <v>288</v>
      </c>
      <c r="BA2087" t="s">
        <v>289</v>
      </c>
      <c r="BB2087" t="s">
        <v>136</v>
      </c>
      <c r="BC2087" t="s">
        <v>136</v>
      </c>
      <c r="BD2087" t="s">
        <v>148</v>
      </c>
      <c r="BE2087" t="s">
        <v>136</v>
      </c>
      <c r="BF2087" t="s">
        <v>136</v>
      </c>
      <c r="BG2087" t="s">
        <v>134</v>
      </c>
      <c r="BH2087" t="s">
        <v>136</v>
      </c>
      <c r="BN2087" t="s">
        <v>15921</v>
      </c>
      <c r="BO2087" t="s">
        <v>1043</v>
      </c>
      <c r="BP2087">
        <v>8</v>
      </c>
      <c r="BQ2087">
        <v>8</v>
      </c>
      <c r="BR2087">
        <v>8</v>
      </c>
      <c r="BS2087" s="1">
        <v>44242</v>
      </c>
      <c r="BT2087" s="1">
        <v>44528</v>
      </c>
      <c r="BU2087" s="1">
        <v>44242</v>
      </c>
      <c r="BV2087" s="1">
        <v>44528</v>
      </c>
      <c r="BW2087" t="s">
        <v>136</v>
      </c>
      <c r="BX2087">
        <v>45</v>
      </c>
      <c r="BY2087">
        <v>0</v>
      </c>
      <c r="BZ2087">
        <v>9</v>
      </c>
      <c r="CA2087">
        <v>9</v>
      </c>
      <c r="CB2087">
        <v>9</v>
      </c>
      <c r="CC2087">
        <v>9</v>
      </c>
      <c r="CD2087">
        <v>9</v>
      </c>
      <c r="CE2087">
        <v>0</v>
      </c>
      <c r="CF2087" t="str">
        <f>"7:00 AM"</f>
        <v>7:00 AM</v>
      </c>
      <c r="CG2087" t="str">
        <f>"5:00 PM"</f>
        <v>5:00 PM</v>
      </c>
      <c r="CH2087" s="5">
        <v>11.71</v>
      </c>
      <c r="CI2087" t="s">
        <v>146</v>
      </c>
      <c r="CL2087" t="s">
        <v>136</v>
      </c>
      <c r="CM2087" t="s">
        <v>147</v>
      </c>
      <c r="CN2087" t="s">
        <v>148</v>
      </c>
      <c r="CO2087" t="s">
        <v>15922</v>
      </c>
      <c r="CP2087" t="s">
        <v>149</v>
      </c>
      <c r="CQ2087">
        <v>3</v>
      </c>
      <c r="CR2087">
        <v>0</v>
      </c>
      <c r="CS2087" t="s">
        <v>136</v>
      </c>
      <c r="CT2087" t="s">
        <v>134</v>
      </c>
      <c r="CU2087" t="s">
        <v>134</v>
      </c>
      <c r="CV2087" t="s">
        <v>134</v>
      </c>
      <c r="CW2087" t="s">
        <v>134</v>
      </c>
      <c r="CX2087">
        <v>60</v>
      </c>
      <c r="CY2087" t="s">
        <v>134</v>
      </c>
      <c r="CZ2087" t="s">
        <v>134</v>
      </c>
      <c r="DA2087" t="s">
        <v>134</v>
      </c>
      <c r="DB2087" t="s">
        <v>134</v>
      </c>
      <c r="DC2087" t="s">
        <v>134</v>
      </c>
      <c r="DD2087" t="s">
        <v>136</v>
      </c>
      <c r="DF2087" t="s">
        <v>15923</v>
      </c>
      <c r="DG2087" t="s">
        <v>15917</v>
      </c>
      <c r="DH2087" t="s">
        <v>15918</v>
      </c>
      <c r="DI2087" t="s">
        <v>960</v>
      </c>
      <c r="DJ2087" s="4">
        <v>36343</v>
      </c>
      <c r="DK2087" t="s">
        <v>9080</v>
      </c>
      <c r="DL2087" t="s">
        <v>136</v>
      </c>
      <c r="DM2087">
        <v>1</v>
      </c>
      <c r="DN2087" t="s">
        <v>15924</v>
      </c>
      <c r="DO2087" t="s">
        <v>15918</v>
      </c>
      <c r="DP2087" t="s">
        <v>960</v>
      </c>
      <c r="DQ2087" t="str">
        <f>"36343"</f>
        <v>36343</v>
      </c>
      <c r="DR2087" t="s">
        <v>9080</v>
      </c>
      <c r="DS2087" t="s">
        <v>15925</v>
      </c>
      <c r="DT2087">
        <v>1</v>
      </c>
      <c r="DU2087">
        <v>8</v>
      </c>
      <c r="DV2087" t="s">
        <v>134</v>
      </c>
      <c r="DW2087" t="s">
        <v>134</v>
      </c>
      <c r="DX2087" t="s">
        <v>134</v>
      </c>
      <c r="DY2087" t="s">
        <v>136</v>
      </c>
      <c r="DZ2087">
        <v>1</v>
      </c>
      <c r="EA2087" t="s">
        <v>136</v>
      </c>
      <c r="EC2087" s="5">
        <v>12.68</v>
      </c>
      <c r="ED2087" s="5">
        <v>55</v>
      </c>
      <c r="EE2087">
        <v>13345223238</v>
      </c>
      <c r="EF2087" t="s">
        <v>15920</v>
      </c>
      <c r="EG2087" t="s">
        <v>148</v>
      </c>
      <c r="EH2087">
        <v>0</v>
      </c>
    </row>
    <row r="2088" spans="1:138" ht="15" customHeight="1" x14ac:dyDescent="0.35">
      <c r="A2088" t="s">
        <v>14465</v>
      </c>
      <c r="B2088" t="s">
        <v>157</v>
      </c>
      <c r="C2088" s="1">
        <v>44175.415174884256</v>
      </c>
      <c r="D2088" s="1">
        <v>44186</v>
      </c>
      <c r="E2088" t="s">
        <v>579</v>
      </c>
      <c r="F2088" t="s">
        <v>136</v>
      </c>
      <c r="G2088" t="s">
        <v>135</v>
      </c>
      <c r="H2088" t="s">
        <v>136</v>
      </c>
      <c r="I2088" t="s">
        <v>14466</v>
      </c>
      <c r="J2088" t="s">
        <v>14467</v>
      </c>
      <c r="K2088" t="s">
        <v>14468</v>
      </c>
      <c r="L2088" t="s">
        <v>14469</v>
      </c>
      <c r="M2088" t="s">
        <v>7425</v>
      </c>
      <c r="N2088" t="s">
        <v>584</v>
      </c>
      <c r="O2088" s="4">
        <v>84623</v>
      </c>
      <c r="P2088" t="s">
        <v>140</v>
      </c>
      <c r="R2088">
        <v>14356811383</v>
      </c>
      <c r="T2088">
        <v>11241</v>
      </c>
      <c r="U2088" t="s">
        <v>14470</v>
      </c>
      <c r="V2088" t="s">
        <v>14471</v>
      </c>
      <c r="X2088" t="s">
        <v>1091</v>
      </c>
      <c r="Y2088" t="s">
        <v>14468</v>
      </c>
      <c r="AA2088" t="s">
        <v>7425</v>
      </c>
      <c r="AB2088" t="s">
        <v>584</v>
      </c>
      <c r="AC2088" s="4">
        <v>84623</v>
      </c>
      <c r="AD2088" t="s">
        <v>140</v>
      </c>
      <c r="AF2088">
        <v>14356811383</v>
      </c>
      <c r="AH2088" t="s">
        <v>14472</v>
      </c>
      <c r="AI2088" t="s">
        <v>168</v>
      </c>
      <c r="AJ2088" t="s">
        <v>588</v>
      </c>
      <c r="AK2088" t="s">
        <v>589</v>
      </c>
      <c r="AM2088" t="s">
        <v>1361</v>
      </c>
      <c r="AO2088" t="s">
        <v>591</v>
      </c>
      <c r="AP2088" t="s">
        <v>592</v>
      </c>
      <c r="AQ2088" s="4">
        <v>82601</v>
      </c>
      <c r="AR2088" t="s">
        <v>140</v>
      </c>
      <c r="AT2088">
        <v>13074722105</v>
      </c>
      <c r="AV2088" t="s">
        <v>593</v>
      </c>
      <c r="AW2088" t="s">
        <v>594</v>
      </c>
      <c r="AZ2088" t="s">
        <v>334</v>
      </c>
      <c r="BA2088" t="s">
        <v>335</v>
      </c>
      <c r="BB2088" t="s">
        <v>136</v>
      </c>
      <c r="BC2088" t="s">
        <v>136</v>
      </c>
      <c r="BD2088" t="s">
        <v>148</v>
      </c>
      <c r="BE2088" t="s">
        <v>136</v>
      </c>
      <c r="BF2088" t="s">
        <v>136</v>
      </c>
      <c r="BG2088" t="s">
        <v>134</v>
      </c>
      <c r="BH2088" t="s">
        <v>136</v>
      </c>
      <c r="BN2088" t="s">
        <v>14473</v>
      </c>
      <c r="BO2088" t="s">
        <v>2037</v>
      </c>
      <c r="BP2088">
        <v>5</v>
      </c>
      <c r="BQ2088">
        <v>5</v>
      </c>
      <c r="BR2088">
        <v>5</v>
      </c>
      <c r="BS2088" s="1">
        <v>44228</v>
      </c>
      <c r="BT2088" s="1">
        <v>44530</v>
      </c>
      <c r="BU2088" s="1">
        <v>44228</v>
      </c>
      <c r="BV2088" s="1">
        <v>44530</v>
      </c>
      <c r="BW2088" t="s">
        <v>134</v>
      </c>
      <c r="CH2088" s="5">
        <v>1727.75</v>
      </c>
      <c r="CI2088" t="s">
        <v>597</v>
      </c>
      <c r="CJ2088">
        <v>0</v>
      </c>
      <c r="CK2088" t="s">
        <v>598</v>
      </c>
      <c r="CL2088" t="s">
        <v>136</v>
      </c>
      <c r="CM2088" t="s">
        <v>354</v>
      </c>
      <c r="CN2088" t="s">
        <v>599</v>
      </c>
      <c r="CO2088" t="s">
        <v>600</v>
      </c>
      <c r="CP2088" t="s">
        <v>149</v>
      </c>
      <c r="CQ2088">
        <v>6</v>
      </c>
      <c r="CR2088">
        <v>0</v>
      </c>
      <c r="CS2088" t="s">
        <v>136</v>
      </c>
      <c r="CT2088" t="s">
        <v>134</v>
      </c>
      <c r="CU2088" t="s">
        <v>136</v>
      </c>
      <c r="CV2088" t="s">
        <v>136</v>
      </c>
      <c r="CW2088" t="s">
        <v>134</v>
      </c>
      <c r="CX2088">
        <v>80</v>
      </c>
      <c r="CY2088" t="s">
        <v>134</v>
      </c>
      <c r="CZ2088" t="s">
        <v>136</v>
      </c>
      <c r="DA2088" t="s">
        <v>134</v>
      </c>
      <c r="DB2088" t="s">
        <v>136</v>
      </c>
      <c r="DC2088" t="s">
        <v>136</v>
      </c>
      <c r="DD2088" t="s">
        <v>136</v>
      </c>
      <c r="DF2088" t="s">
        <v>9807</v>
      </c>
      <c r="DG2088" t="s">
        <v>14468</v>
      </c>
      <c r="DH2088" t="s">
        <v>7425</v>
      </c>
      <c r="DI2088" t="s">
        <v>584</v>
      </c>
      <c r="DJ2088" s="4">
        <v>84623</v>
      </c>
      <c r="DK2088" t="s">
        <v>3004</v>
      </c>
      <c r="DL2088" t="s">
        <v>136</v>
      </c>
      <c r="DM2088">
        <v>1</v>
      </c>
      <c r="DN2088" t="s">
        <v>14468</v>
      </c>
      <c r="DO2088" t="s">
        <v>7425</v>
      </c>
      <c r="DP2088" t="s">
        <v>584</v>
      </c>
      <c r="DQ2088" t="str">
        <f>"84623"</f>
        <v>84623</v>
      </c>
      <c r="DR2088" t="s">
        <v>3004</v>
      </c>
      <c r="DS2088" t="s">
        <v>605</v>
      </c>
      <c r="DT2088">
        <v>4</v>
      </c>
      <c r="DU2088">
        <v>8</v>
      </c>
      <c r="DV2088" t="s">
        <v>136</v>
      </c>
      <c r="DW2088" t="s">
        <v>136</v>
      </c>
      <c r="DX2088" t="s">
        <v>134</v>
      </c>
      <c r="DY2088" t="s">
        <v>136</v>
      </c>
      <c r="DZ2088">
        <v>1</v>
      </c>
      <c r="EA2088" t="s">
        <v>136</v>
      </c>
      <c r="EC2088" s="5">
        <v>12.68</v>
      </c>
      <c r="ED2088" s="5">
        <v>55</v>
      </c>
      <c r="EE2088">
        <v>13074722105</v>
      </c>
      <c r="EF2088" t="s">
        <v>593</v>
      </c>
      <c r="EG2088" t="s">
        <v>148</v>
      </c>
      <c r="EH2088">
        <v>0</v>
      </c>
    </row>
    <row r="2089" spans="1:138" ht="15" customHeight="1" x14ac:dyDescent="0.35">
      <c r="A2089" t="s">
        <v>9143</v>
      </c>
      <c r="B2089" t="s">
        <v>157</v>
      </c>
      <c r="C2089" s="1">
        <v>44176.395753935183</v>
      </c>
      <c r="D2089" s="1">
        <v>44186</v>
      </c>
      <c r="E2089" t="s">
        <v>133</v>
      </c>
      <c r="F2089" t="s">
        <v>136</v>
      </c>
      <c r="G2089" t="s">
        <v>135</v>
      </c>
      <c r="H2089" t="s">
        <v>136</v>
      </c>
      <c r="I2089" t="s">
        <v>1753</v>
      </c>
      <c r="K2089" t="s">
        <v>1754</v>
      </c>
      <c r="L2089" t="s">
        <v>1755</v>
      </c>
      <c r="M2089" t="s">
        <v>1756</v>
      </c>
      <c r="N2089" t="s">
        <v>1114</v>
      </c>
      <c r="O2089" s="4">
        <v>98903</v>
      </c>
      <c r="P2089" t="s">
        <v>140</v>
      </c>
      <c r="R2089">
        <v>15099662600</v>
      </c>
      <c r="S2089">
        <v>351</v>
      </c>
      <c r="T2089">
        <v>111331</v>
      </c>
      <c r="U2089" t="s">
        <v>1757</v>
      </c>
      <c r="V2089" t="s">
        <v>1653</v>
      </c>
      <c r="X2089" t="s">
        <v>1758</v>
      </c>
      <c r="Y2089" t="s">
        <v>1754</v>
      </c>
      <c r="Z2089" t="s">
        <v>9144</v>
      </c>
      <c r="AA2089" t="s">
        <v>1756</v>
      </c>
      <c r="AB2089" t="s">
        <v>1114</v>
      </c>
      <c r="AC2089" s="4">
        <v>98903</v>
      </c>
      <c r="AD2089" t="s">
        <v>140</v>
      </c>
      <c r="AF2089">
        <v>15099662600</v>
      </c>
      <c r="AG2089">
        <v>351</v>
      </c>
      <c r="AH2089" t="s">
        <v>1759</v>
      </c>
      <c r="AI2089" t="s">
        <v>168</v>
      </c>
      <c r="AJ2089" t="s">
        <v>559</v>
      </c>
      <c r="AK2089" t="s">
        <v>433</v>
      </c>
      <c r="AL2089" t="s">
        <v>978</v>
      </c>
      <c r="AM2089" t="s">
        <v>561</v>
      </c>
      <c r="AN2089" t="s">
        <v>562</v>
      </c>
      <c r="AO2089" t="s">
        <v>563</v>
      </c>
      <c r="AP2089" t="s">
        <v>564</v>
      </c>
      <c r="AQ2089" s="4">
        <v>22949</v>
      </c>
      <c r="AR2089" t="s">
        <v>140</v>
      </c>
      <c r="AT2089">
        <v>14342634300</v>
      </c>
      <c r="AV2089" t="s">
        <v>1760</v>
      </c>
      <c r="AW2089" t="s">
        <v>566</v>
      </c>
      <c r="AZ2089" t="s">
        <v>175</v>
      </c>
      <c r="BA2089" t="s">
        <v>176</v>
      </c>
      <c r="BB2089" t="s">
        <v>136</v>
      </c>
      <c r="BC2089" t="s">
        <v>136</v>
      </c>
      <c r="BD2089" t="s">
        <v>148</v>
      </c>
      <c r="BE2089" t="s">
        <v>136</v>
      </c>
      <c r="BF2089" t="s">
        <v>136</v>
      </c>
      <c r="BG2089" t="s">
        <v>134</v>
      </c>
      <c r="BH2089" t="s">
        <v>136</v>
      </c>
      <c r="BI2089" t="s">
        <v>1761</v>
      </c>
      <c r="BJ2089" t="s">
        <v>1762</v>
      </c>
      <c r="BL2089" t="s">
        <v>566</v>
      </c>
      <c r="BM2089" t="s">
        <v>1759</v>
      </c>
      <c r="BN2089" t="s">
        <v>9145</v>
      </c>
      <c r="BO2089" t="s">
        <v>905</v>
      </c>
      <c r="BP2089">
        <v>246</v>
      </c>
      <c r="BQ2089">
        <v>96</v>
      </c>
      <c r="BR2089">
        <v>96</v>
      </c>
      <c r="BS2089" s="1">
        <v>44249</v>
      </c>
      <c r="BT2089" s="1">
        <v>44518</v>
      </c>
      <c r="BU2089" s="1">
        <v>44249</v>
      </c>
      <c r="BV2089" s="1">
        <v>44518</v>
      </c>
      <c r="BW2089" t="s">
        <v>136</v>
      </c>
      <c r="BX2089">
        <v>46</v>
      </c>
      <c r="BY2089">
        <v>0</v>
      </c>
      <c r="BZ2089">
        <v>8</v>
      </c>
      <c r="CA2089">
        <v>8</v>
      </c>
      <c r="CB2089">
        <v>8</v>
      </c>
      <c r="CC2089">
        <v>8</v>
      </c>
      <c r="CD2089">
        <v>8</v>
      </c>
      <c r="CE2089">
        <v>6</v>
      </c>
      <c r="CF2089" t="str">
        <f>"6:00 AM"</f>
        <v>6:00 AM</v>
      </c>
      <c r="CG2089" t="str">
        <f>"2:30 PM"</f>
        <v>2:30 PM</v>
      </c>
      <c r="CH2089" s="5">
        <v>15.83</v>
      </c>
      <c r="CI2089" t="s">
        <v>146</v>
      </c>
      <c r="CJ2089">
        <v>2</v>
      </c>
      <c r="CK2089" t="s">
        <v>9146</v>
      </c>
      <c r="CL2089" t="s">
        <v>134</v>
      </c>
      <c r="CM2089" t="s">
        <v>147</v>
      </c>
      <c r="CN2089" t="s">
        <v>148</v>
      </c>
      <c r="CO2089" t="s">
        <v>2837</v>
      </c>
      <c r="CP2089" t="s">
        <v>149</v>
      </c>
      <c r="CQ2089">
        <v>3</v>
      </c>
      <c r="CR2089">
        <v>0</v>
      </c>
      <c r="CS2089" t="s">
        <v>136</v>
      </c>
      <c r="CT2089" t="s">
        <v>136</v>
      </c>
      <c r="CU2089" t="s">
        <v>136</v>
      </c>
      <c r="CV2089" t="s">
        <v>134</v>
      </c>
      <c r="CW2089" t="s">
        <v>134</v>
      </c>
      <c r="CX2089">
        <v>60</v>
      </c>
      <c r="CY2089" t="s">
        <v>134</v>
      </c>
      <c r="CZ2089" t="s">
        <v>134</v>
      </c>
      <c r="DA2089" t="s">
        <v>134</v>
      </c>
      <c r="DB2089" t="s">
        <v>134</v>
      </c>
      <c r="DC2089" t="s">
        <v>134</v>
      </c>
      <c r="DD2089" t="s">
        <v>136</v>
      </c>
      <c r="DF2089" t="s">
        <v>1766</v>
      </c>
      <c r="DG2089" t="s">
        <v>1767</v>
      </c>
      <c r="DH2089" t="s">
        <v>1768</v>
      </c>
      <c r="DI2089" t="s">
        <v>1114</v>
      </c>
      <c r="DJ2089" s="4">
        <v>99349</v>
      </c>
      <c r="DK2089" t="s">
        <v>1026</v>
      </c>
      <c r="DL2089" t="s">
        <v>134</v>
      </c>
      <c r="DM2089">
        <v>28</v>
      </c>
      <c r="DN2089" t="s">
        <v>1769</v>
      </c>
      <c r="DO2089" t="s">
        <v>1768</v>
      </c>
      <c r="DP2089" t="s">
        <v>1114</v>
      </c>
      <c r="DQ2089" t="str">
        <f>"99349"</f>
        <v>99349</v>
      </c>
      <c r="DR2089" t="s">
        <v>1026</v>
      </c>
      <c r="DS2089" t="s">
        <v>861</v>
      </c>
      <c r="DT2089">
        <v>2</v>
      </c>
      <c r="DU2089">
        <v>96</v>
      </c>
      <c r="DV2089" t="s">
        <v>134</v>
      </c>
      <c r="DW2089" t="s">
        <v>134</v>
      </c>
      <c r="DX2089" t="s">
        <v>134</v>
      </c>
      <c r="DY2089" t="s">
        <v>134</v>
      </c>
      <c r="DZ2089">
        <v>3</v>
      </c>
      <c r="EA2089" t="s">
        <v>134</v>
      </c>
      <c r="EB2089" s="5">
        <v>12.68</v>
      </c>
      <c r="EC2089" s="5">
        <v>12.68</v>
      </c>
      <c r="ED2089" s="5">
        <v>55</v>
      </c>
      <c r="EE2089" t="s">
        <v>148</v>
      </c>
      <c r="EF2089" t="s">
        <v>577</v>
      </c>
      <c r="EG2089" t="s">
        <v>1126</v>
      </c>
      <c r="EH2089">
        <v>29</v>
      </c>
    </row>
    <row r="2090" spans="1:138" ht="15" customHeight="1" x14ac:dyDescent="0.35">
      <c r="A2090" t="s">
        <v>21413</v>
      </c>
      <c r="B2090" t="s">
        <v>157</v>
      </c>
      <c r="C2090" s="1">
        <v>44175.397649189814</v>
      </c>
      <c r="D2090" s="1">
        <v>44186</v>
      </c>
      <c r="E2090" t="s">
        <v>579</v>
      </c>
      <c r="F2090" t="s">
        <v>136</v>
      </c>
      <c r="G2090" t="s">
        <v>135</v>
      </c>
      <c r="H2090" t="s">
        <v>136</v>
      </c>
      <c r="I2090" t="s">
        <v>21414</v>
      </c>
      <c r="J2090" t="s">
        <v>21415</v>
      </c>
      <c r="K2090" t="s">
        <v>21416</v>
      </c>
      <c r="M2090" t="s">
        <v>10144</v>
      </c>
      <c r="N2090" t="s">
        <v>1358</v>
      </c>
      <c r="O2090" s="4">
        <v>80459</v>
      </c>
      <c r="P2090" t="s">
        <v>140</v>
      </c>
      <c r="R2090">
        <v>19705316773</v>
      </c>
      <c r="T2090">
        <v>1121</v>
      </c>
      <c r="U2090" t="s">
        <v>21417</v>
      </c>
      <c r="V2090" t="s">
        <v>21418</v>
      </c>
      <c r="X2090" t="s">
        <v>164</v>
      </c>
      <c r="Y2090" t="s">
        <v>21416</v>
      </c>
      <c r="AA2090" t="s">
        <v>10144</v>
      </c>
      <c r="AB2090" t="s">
        <v>1358</v>
      </c>
      <c r="AC2090" s="4">
        <v>80459</v>
      </c>
      <c r="AD2090" t="s">
        <v>140</v>
      </c>
      <c r="AF2090">
        <v>19705316773</v>
      </c>
      <c r="AH2090" t="s">
        <v>21419</v>
      </c>
      <c r="AI2090" t="s">
        <v>168</v>
      </c>
      <c r="AJ2090" t="s">
        <v>588</v>
      </c>
      <c r="AK2090" t="s">
        <v>589</v>
      </c>
      <c r="AM2090" t="s">
        <v>1291</v>
      </c>
      <c r="AO2090" t="s">
        <v>591</v>
      </c>
      <c r="AP2090" t="s">
        <v>592</v>
      </c>
      <c r="AQ2090" s="4">
        <v>82601</v>
      </c>
      <c r="AR2090" t="s">
        <v>140</v>
      </c>
      <c r="AT2090">
        <v>13074722105</v>
      </c>
      <c r="AV2090" t="s">
        <v>593</v>
      </c>
      <c r="AW2090" t="s">
        <v>1292</v>
      </c>
      <c r="AZ2090" t="s">
        <v>334</v>
      </c>
      <c r="BA2090" t="s">
        <v>335</v>
      </c>
      <c r="BB2090" t="s">
        <v>136</v>
      </c>
      <c r="BC2090" t="s">
        <v>136</v>
      </c>
      <c r="BD2090" t="s">
        <v>148</v>
      </c>
      <c r="BE2090" t="s">
        <v>136</v>
      </c>
      <c r="BF2090" t="s">
        <v>136</v>
      </c>
      <c r="BG2090" t="s">
        <v>134</v>
      </c>
      <c r="BH2090" t="s">
        <v>136</v>
      </c>
      <c r="BN2090" t="s">
        <v>21420</v>
      </c>
      <c r="BO2090" t="s">
        <v>652</v>
      </c>
      <c r="BP2090">
        <v>1</v>
      </c>
      <c r="BQ2090">
        <v>1</v>
      </c>
      <c r="BR2090">
        <v>1</v>
      </c>
      <c r="BS2090" s="1">
        <v>44228</v>
      </c>
      <c r="BT2090" s="1">
        <v>44530</v>
      </c>
      <c r="BU2090" s="1">
        <v>44228</v>
      </c>
      <c r="BV2090" s="1">
        <v>44530</v>
      </c>
      <c r="BW2090" t="s">
        <v>134</v>
      </c>
      <c r="CH2090" s="5">
        <v>1682.33</v>
      </c>
      <c r="CI2090" t="s">
        <v>597</v>
      </c>
      <c r="CJ2090">
        <v>0</v>
      </c>
      <c r="CK2090" t="s">
        <v>598</v>
      </c>
      <c r="CL2090" t="s">
        <v>136</v>
      </c>
      <c r="CM2090" t="s">
        <v>354</v>
      </c>
      <c r="CN2090" t="s">
        <v>599</v>
      </c>
      <c r="CO2090" t="s">
        <v>600</v>
      </c>
      <c r="CP2090" t="s">
        <v>149</v>
      </c>
      <c r="CQ2090">
        <v>6</v>
      </c>
      <c r="CR2090">
        <v>0</v>
      </c>
      <c r="CS2090" t="s">
        <v>136</v>
      </c>
      <c r="CT2090" t="s">
        <v>134</v>
      </c>
      <c r="CU2090" t="s">
        <v>136</v>
      </c>
      <c r="CV2090" t="s">
        <v>136</v>
      </c>
      <c r="CW2090" t="s">
        <v>134</v>
      </c>
      <c r="CX2090">
        <v>50</v>
      </c>
      <c r="CY2090" t="s">
        <v>134</v>
      </c>
      <c r="CZ2090" t="s">
        <v>136</v>
      </c>
      <c r="DA2090" t="s">
        <v>134</v>
      </c>
      <c r="DB2090" t="s">
        <v>136</v>
      </c>
      <c r="DC2090" t="s">
        <v>136</v>
      </c>
      <c r="DD2090" t="s">
        <v>136</v>
      </c>
      <c r="DF2090" t="s">
        <v>21421</v>
      </c>
      <c r="DG2090" t="s">
        <v>21416</v>
      </c>
      <c r="DH2090" t="s">
        <v>10144</v>
      </c>
      <c r="DI2090" t="s">
        <v>1358</v>
      </c>
      <c r="DJ2090" s="4">
        <v>80459</v>
      </c>
      <c r="DK2090" t="s">
        <v>10145</v>
      </c>
      <c r="DL2090" t="s">
        <v>136</v>
      </c>
      <c r="DM2090">
        <v>1</v>
      </c>
      <c r="DN2090" t="s">
        <v>21416</v>
      </c>
      <c r="DO2090" t="s">
        <v>10144</v>
      </c>
      <c r="DP2090" t="s">
        <v>1358</v>
      </c>
      <c r="DQ2090" t="str">
        <f>"80459"</f>
        <v>80459</v>
      </c>
      <c r="DR2090" t="s">
        <v>10145</v>
      </c>
      <c r="DS2090" t="s">
        <v>1099</v>
      </c>
      <c r="DT2090">
        <v>1</v>
      </c>
      <c r="DU2090">
        <v>3</v>
      </c>
      <c r="DV2090" t="s">
        <v>136</v>
      </c>
      <c r="DW2090" t="s">
        <v>136</v>
      </c>
      <c r="DX2090" t="s">
        <v>134</v>
      </c>
      <c r="DY2090" t="s">
        <v>136</v>
      </c>
      <c r="DZ2090">
        <v>1</v>
      </c>
      <c r="EA2090" t="s">
        <v>136</v>
      </c>
      <c r="EC2090" s="5">
        <v>12.68</v>
      </c>
      <c r="ED2090" s="5">
        <v>55</v>
      </c>
      <c r="EE2090">
        <v>13074722105</v>
      </c>
      <c r="EF2090" t="s">
        <v>593</v>
      </c>
      <c r="EG2090" t="s">
        <v>148</v>
      </c>
      <c r="EH2090">
        <v>0</v>
      </c>
    </row>
    <row r="2091" spans="1:138" ht="15" customHeight="1" x14ac:dyDescent="0.35">
      <c r="A2091" t="s">
        <v>24368</v>
      </c>
      <c r="B2091" t="s">
        <v>157</v>
      </c>
      <c r="C2091" s="1">
        <v>44176.603241435187</v>
      </c>
      <c r="D2091" s="1">
        <v>44186</v>
      </c>
      <c r="E2091" t="s">
        <v>1298</v>
      </c>
      <c r="F2091" t="s">
        <v>136</v>
      </c>
      <c r="G2091" t="s">
        <v>135</v>
      </c>
      <c r="H2091" t="s">
        <v>136</v>
      </c>
      <c r="I2091" t="s">
        <v>1299</v>
      </c>
      <c r="K2091" t="s">
        <v>1300</v>
      </c>
      <c r="L2091" t="s">
        <v>1301</v>
      </c>
      <c r="M2091" t="s">
        <v>1302</v>
      </c>
      <c r="N2091" t="s">
        <v>925</v>
      </c>
      <c r="O2091" s="4">
        <v>83301</v>
      </c>
      <c r="P2091" t="s">
        <v>140</v>
      </c>
      <c r="R2091">
        <v>12085952226</v>
      </c>
      <c r="T2091">
        <v>112410</v>
      </c>
      <c r="U2091" t="s">
        <v>1303</v>
      </c>
      <c r="V2091" t="s">
        <v>1304</v>
      </c>
      <c r="X2091" t="s">
        <v>1305</v>
      </c>
      <c r="Y2091" t="s">
        <v>1300</v>
      </c>
      <c r="Z2091" t="s">
        <v>1301</v>
      </c>
      <c r="AA2091" t="s">
        <v>1302</v>
      </c>
      <c r="AB2091" t="s">
        <v>925</v>
      </c>
      <c r="AC2091" s="4">
        <v>83301</v>
      </c>
      <c r="AD2091" t="s">
        <v>140</v>
      </c>
      <c r="AF2091">
        <v>12085952226</v>
      </c>
      <c r="AH2091" t="s">
        <v>1306</v>
      </c>
      <c r="AZ2091" t="s">
        <v>334</v>
      </c>
      <c r="BA2091" t="s">
        <v>335</v>
      </c>
      <c r="BB2091" t="s">
        <v>136</v>
      </c>
      <c r="BC2091" t="s">
        <v>136</v>
      </c>
      <c r="BD2091" t="s">
        <v>148</v>
      </c>
      <c r="BE2091" t="s">
        <v>136</v>
      </c>
      <c r="BF2091" t="s">
        <v>136</v>
      </c>
      <c r="BG2091" t="s">
        <v>134</v>
      </c>
      <c r="BH2091" t="s">
        <v>136</v>
      </c>
      <c r="BN2091" t="s">
        <v>24369</v>
      </c>
      <c r="BO2091" t="s">
        <v>5505</v>
      </c>
      <c r="BP2091">
        <v>3</v>
      </c>
      <c r="BQ2091">
        <v>3</v>
      </c>
      <c r="BR2091">
        <v>3</v>
      </c>
      <c r="BS2091" s="1">
        <v>44228</v>
      </c>
      <c r="BT2091" s="1">
        <v>44530</v>
      </c>
      <c r="BU2091" s="1">
        <v>44228</v>
      </c>
      <c r="BV2091" s="1">
        <v>44530</v>
      </c>
      <c r="BW2091" t="s">
        <v>134</v>
      </c>
      <c r="CH2091" s="5">
        <v>1682.33</v>
      </c>
      <c r="CI2091" t="s">
        <v>597</v>
      </c>
      <c r="CJ2091">
        <v>0</v>
      </c>
      <c r="CK2091" t="s">
        <v>3249</v>
      </c>
      <c r="CL2091" t="s">
        <v>136</v>
      </c>
      <c r="CM2091" t="s">
        <v>354</v>
      </c>
      <c r="CN2091" t="s">
        <v>1310</v>
      </c>
      <c r="CO2091" t="s">
        <v>2377</v>
      </c>
      <c r="CP2091" t="s">
        <v>149</v>
      </c>
      <c r="CQ2091">
        <v>3</v>
      </c>
      <c r="CR2091">
        <v>0</v>
      </c>
      <c r="CS2091" t="s">
        <v>136</v>
      </c>
      <c r="CT2091" t="s">
        <v>136</v>
      </c>
      <c r="CU2091" t="s">
        <v>136</v>
      </c>
      <c r="CV2091" t="s">
        <v>134</v>
      </c>
      <c r="CW2091" t="s">
        <v>134</v>
      </c>
      <c r="CX2091">
        <v>50</v>
      </c>
      <c r="CY2091" t="s">
        <v>134</v>
      </c>
      <c r="CZ2091" t="s">
        <v>136</v>
      </c>
      <c r="DA2091" t="s">
        <v>136</v>
      </c>
      <c r="DB2091" t="s">
        <v>136</v>
      </c>
      <c r="DC2091" t="s">
        <v>136</v>
      </c>
      <c r="DD2091" t="s">
        <v>136</v>
      </c>
      <c r="DF2091" t="s">
        <v>180</v>
      </c>
      <c r="DG2091" t="s">
        <v>5457</v>
      </c>
      <c r="DH2091" t="s">
        <v>5458</v>
      </c>
      <c r="DI2091" t="s">
        <v>1358</v>
      </c>
      <c r="DJ2091" s="4">
        <v>81401</v>
      </c>
      <c r="DK2091" t="s">
        <v>5458</v>
      </c>
      <c r="DL2091" t="s">
        <v>134</v>
      </c>
      <c r="DM2091">
        <v>2</v>
      </c>
      <c r="DN2091" t="s">
        <v>5457</v>
      </c>
      <c r="DO2091" t="s">
        <v>5458</v>
      </c>
      <c r="DP2091" t="s">
        <v>1358</v>
      </c>
      <c r="DQ2091" t="str">
        <f>"81401"</f>
        <v>81401</v>
      </c>
      <c r="DR2091" t="s">
        <v>5458</v>
      </c>
      <c r="DS2091" t="s">
        <v>1315</v>
      </c>
      <c r="DT2091">
        <v>3</v>
      </c>
      <c r="DU2091">
        <v>3</v>
      </c>
      <c r="DV2091" t="s">
        <v>134</v>
      </c>
      <c r="DW2091" t="s">
        <v>134</v>
      </c>
      <c r="DX2091" t="s">
        <v>134</v>
      </c>
      <c r="DY2091" t="s">
        <v>136</v>
      </c>
      <c r="DZ2091">
        <v>1</v>
      </c>
      <c r="EA2091" t="s">
        <v>136</v>
      </c>
      <c r="EC2091" s="5">
        <v>12.68</v>
      </c>
      <c r="ED2091" s="5">
        <v>55</v>
      </c>
      <c r="EE2091">
        <v>12085952226</v>
      </c>
      <c r="EF2091" t="s">
        <v>1316</v>
      </c>
      <c r="EG2091" t="s">
        <v>148</v>
      </c>
      <c r="EH2091">
        <v>0</v>
      </c>
    </row>
    <row r="2092" spans="1:138" ht="15" customHeight="1" x14ac:dyDescent="0.35">
      <c r="A2092" t="s">
        <v>22969</v>
      </c>
      <c r="B2092" t="s">
        <v>157</v>
      </c>
      <c r="C2092" s="1">
        <v>44176.662730324075</v>
      </c>
      <c r="D2092" s="1">
        <v>44186</v>
      </c>
      <c r="E2092" t="s">
        <v>1298</v>
      </c>
      <c r="F2092" t="s">
        <v>136</v>
      </c>
      <c r="G2092" t="s">
        <v>135</v>
      </c>
      <c r="H2092" t="s">
        <v>136</v>
      </c>
      <c r="I2092" t="s">
        <v>1299</v>
      </c>
      <c r="K2092" t="s">
        <v>1300</v>
      </c>
      <c r="L2092" t="s">
        <v>1301</v>
      </c>
      <c r="M2092" t="s">
        <v>1302</v>
      </c>
      <c r="N2092" t="s">
        <v>925</v>
      </c>
      <c r="O2092" s="4">
        <v>83301</v>
      </c>
      <c r="P2092" t="s">
        <v>140</v>
      </c>
      <c r="R2092">
        <v>12085952226</v>
      </c>
      <c r="T2092">
        <v>112410</v>
      </c>
      <c r="U2092" t="s">
        <v>1303</v>
      </c>
      <c r="V2092" t="s">
        <v>1304</v>
      </c>
      <c r="X2092" t="s">
        <v>1305</v>
      </c>
      <c r="Y2092" t="s">
        <v>1300</v>
      </c>
      <c r="Z2092" t="s">
        <v>1301</v>
      </c>
      <c r="AA2092" t="s">
        <v>1302</v>
      </c>
      <c r="AB2092" t="s">
        <v>925</v>
      </c>
      <c r="AC2092" s="4">
        <v>83301</v>
      </c>
      <c r="AD2092" t="s">
        <v>140</v>
      </c>
      <c r="AF2092">
        <v>12085952226</v>
      </c>
      <c r="AH2092" t="s">
        <v>1306</v>
      </c>
      <c r="AZ2092" t="s">
        <v>334</v>
      </c>
      <c r="BA2092" t="s">
        <v>335</v>
      </c>
      <c r="BB2092" t="s">
        <v>136</v>
      </c>
      <c r="BC2092" t="s">
        <v>136</v>
      </c>
      <c r="BD2092" t="s">
        <v>148</v>
      </c>
      <c r="BE2092" t="s">
        <v>136</v>
      </c>
      <c r="BF2092" t="s">
        <v>136</v>
      </c>
      <c r="BG2092" t="s">
        <v>134</v>
      </c>
      <c r="BH2092" t="s">
        <v>136</v>
      </c>
      <c r="BN2092" t="s">
        <v>22970</v>
      </c>
      <c r="BO2092" t="s">
        <v>5505</v>
      </c>
      <c r="BP2092">
        <v>1</v>
      </c>
      <c r="BQ2092">
        <v>1</v>
      </c>
      <c r="BR2092">
        <v>1</v>
      </c>
      <c r="BS2092" s="1">
        <v>44228</v>
      </c>
      <c r="BT2092" s="1">
        <v>44500</v>
      </c>
      <c r="BU2092" s="1">
        <v>44228</v>
      </c>
      <c r="BV2092" s="1">
        <v>44500</v>
      </c>
      <c r="BW2092" t="s">
        <v>134</v>
      </c>
      <c r="CH2092" s="5">
        <v>1682.33</v>
      </c>
      <c r="CI2092" t="s">
        <v>597</v>
      </c>
      <c r="CJ2092">
        <v>0</v>
      </c>
      <c r="CK2092" t="s">
        <v>2285</v>
      </c>
      <c r="CL2092" t="s">
        <v>136</v>
      </c>
      <c r="CM2092" t="s">
        <v>354</v>
      </c>
      <c r="CN2092" t="s">
        <v>1310</v>
      </c>
      <c r="CO2092" t="s">
        <v>1350</v>
      </c>
      <c r="CP2092" t="s">
        <v>149</v>
      </c>
      <c r="CQ2092">
        <v>3</v>
      </c>
      <c r="CR2092">
        <v>0</v>
      </c>
      <c r="CS2092" t="s">
        <v>136</v>
      </c>
      <c r="CT2092" t="s">
        <v>136</v>
      </c>
      <c r="CU2092" t="s">
        <v>136</v>
      </c>
      <c r="CV2092" t="s">
        <v>134</v>
      </c>
      <c r="CW2092" t="s">
        <v>134</v>
      </c>
      <c r="CX2092">
        <v>50</v>
      </c>
      <c r="CY2092" t="s">
        <v>134</v>
      </c>
      <c r="CZ2092" t="s">
        <v>136</v>
      </c>
      <c r="DA2092" t="s">
        <v>136</v>
      </c>
      <c r="DB2092" t="s">
        <v>136</v>
      </c>
      <c r="DC2092" t="s">
        <v>136</v>
      </c>
      <c r="DD2092" t="s">
        <v>136</v>
      </c>
      <c r="DF2092" t="s">
        <v>180</v>
      </c>
      <c r="DG2092" t="s">
        <v>22971</v>
      </c>
      <c r="DH2092" t="s">
        <v>13512</v>
      </c>
      <c r="DI2092" t="s">
        <v>925</v>
      </c>
      <c r="DJ2092" s="4">
        <v>83332</v>
      </c>
      <c r="DK2092" t="s">
        <v>2969</v>
      </c>
      <c r="DL2092" t="s">
        <v>134</v>
      </c>
      <c r="DM2092">
        <v>2</v>
      </c>
      <c r="DN2092" t="s">
        <v>22971</v>
      </c>
      <c r="DO2092" t="s">
        <v>13512</v>
      </c>
      <c r="DP2092" t="s">
        <v>925</v>
      </c>
      <c r="DQ2092" t="str">
        <f>"83332"</f>
        <v>83332</v>
      </c>
      <c r="DR2092" t="s">
        <v>2969</v>
      </c>
      <c r="DS2092" t="s">
        <v>22972</v>
      </c>
      <c r="DT2092">
        <v>11</v>
      </c>
      <c r="DU2092">
        <v>22</v>
      </c>
      <c r="DV2092" t="s">
        <v>134</v>
      </c>
      <c r="DW2092" t="s">
        <v>134</v>
      </c>
      <c r="DX2092" t="s">
        <v>134</v>
      </c>
      <c r="DY2092" t="s">
        <v>136</v>
      </c>
      <c r="DZ2092">
        <v>1</v>
      </c>
      <c r="EA2092" t="s">
        <v>136</v>
      </c>
      <c r="EC2092" s="5">
        <v>12.68</v>
      </c>
      <c r="ED2092" s="5">
        <v>55</v>
      </c>
      <c r="EE2092">
        <v>12085952226</v>
      </c>
      <c r="EF2092" t="s">
        <v>1316</v>
      </c>
      <c r="EG2092" t="s">
        <v>148</v>
      </c>
      <c r="EH2092">
        <v>0</v>
      </c>
    </row>
    <row r="2093" spans="1:138" ht="15" customHeight="1" x14ac:dyDescent="0.35">
      <c r="A2093" t="s">
        <v>4774</v>
      </c>
      <c r="B2093" t="s">
        <v>157</v>
      </c>
      <c r="C2093" s="1">
        <v>44178.491371875003</v>
      </c>
      <c r="D2093" s="1">
        <v>44186</v>
      </c>
      <c r="E2093" t="s">
        <v>1298</v>
      </c>
      <c r="F2093" t="s">
        <v>136</v>
      </c>
      <c r="G2093" t="s">
        <v>135</v>
      </c>
      <c r="H2093" t="s">
        <v>136</v>
      </c>
      <c r="I2093" t="s">
        <v>1299</v>
      </c>
      <c r="K2093" t="s">
        <v>1300</v>
      </c>
      <c r="L2093" t="s">
        <v>1301</v>
      </c>
      <c r="M2093" t="s">
        <v>1302</v>
      </c>
      <c r="N2093" t="s">
        <v>925</v>
      </c>
      <c r="O2093" s="4">
        <v>83301</v>
      </c>
      <c r="P2093" t="s">
        <v>140</v>
      </c>
      <c r="R2093">
        <v>12085952226</v>
      </c>
      <c r="T2093">
        <v>112410</v>
      </c>
      <c r="U2093" t="s">
        <v>1303</v>
      </c>
      <c r="V2093" t="s">
        <v>1304</v>
      </c>
      <c r="X2093" t="s">
        <v>1305</v>
      </c>
      <c r="Y2093" t="s">
        <v>1300</v>
      </c>
      <c r="Z2093" t="s">
        <v>1301</v>
      </c>
      <c r="AA2093" t="s">
        <v>1302</v>
      </c>
      <c r="AB2093" t="s">
        <v>925</v>
      </c>
      <c r="AC2093" s="4">
        <v>83301</v>
      </c>
      <c r="AD2093" t="s">
        <v>140</v>
      </c>
      <c r="AF2093">
        <v>12085952226</v>
      </c>
      <c r="AH2093" t="s">
        <v>1306</v>
      </c>
      <c r="AZ2093" t="s">
        <v>334</v>
      </c>
      <c r="BA2093" t="s">
        <v>335</v>
      </c>
      <c r="BB2093" t="s">
        <v>136</v>
      </c>
      <c r="BC2093" t="s">
        <v>136</v>
      </c>
      <c r="BD2093" t="s">
        <v>148</v>
      </c>
      <c r="BE2093" t="s">
        <v>136</v>
      </c>
      <c r="BF2093" t="s">
        <v>136</v>
      </c>
      <c r="BG2093" t="s">
        <v>134</v>
      </c>
      <c r="BH2093" t="s">
        <v>136</v>
      </c>
      <c r="BN2093" t="s">
        <v>4775</v>
      </c>
      <c r="BO2093" t="s">
        <v>1308</v>
      </c>
      <c r="BP2093">
        <v>3</v>
      </c>
      <c r="BQ2093">
        <v>3</v>
      </c>
      <c r="BR2093">
        <v>3</v>
      </c>
      <c r="BS2093" s="1">
        <v>44228</v>
      </c>
      <c r="BT2093" s="1">
        <v>44286</v>
      </c>
      <c r="BU2093" s="1">
        <v>44228</v>
      </c>
      <c r="BV2093" s="1">
        <v>44286</v>
      </c>
      <c r="BW2093" t="s">
        <v>134</v>
      </c>
      <c r="CH2093" s="5">
        <v>1682.33</v>
      </c>
      <c r="CI2093" t="s">
        <v>597</v>
      </c>
      <c r="CJ2093">
        <v>0</v>
      </c>
      <c r="CK2093" t="s">
        <v>2285</v>
      </c>
      <c r="CL2093" t="s">
        <v>136</v>
      </c>
      <c r="CM2093" t="s">
        <v>354</v>
      </c>
      <c r="CN2093" t="s">
        <v>1310</v>
      </c>
      <c r="CO2093" t="s">
        <v>2377</v>
      </c>
      <c r="CP2093" t="s">
        <v>149</v>
      </c>
      <c r="CQ2093">
        <v>3</v>
      </c>
      <c r="CR2093">
        <v>0</v>
      </c>
      <c r="CS2093" t="s">
        <v>136</v>
      </c>
      <c r="CT2093" t="s">
        <v>136</v>
      </c>
      <c r="CU2093" t="s">
        <v>136</v>
      </c>
      <c r="CV2093" t="s">
        <v>134</v>
      </c>
      <c r="CW2093" t="s">
        <v>134</v>
      </c>
      <c r="CX2093">
        <v>50</v>
      </c>
      <c r="CY2093" t="s">
        <v>134</v>
      </c>
      <c r="CZ2093" t="s">
        <v>136</v>
      </c>
      <c r="DA2093" t="s">
        <v>136</v>
      </c>
      <c r="DB2093" t="s">
        <v>136</v>
      </c>
      <c r="DC2093" t="s">
        <v>136</v>
      </c>
      <c r="DD2093" t="s">
        <v>136</v>
      </c>
      <c r="DF2093" t="s">
        <v>180</v>
      </c>
      <c r="DG2093" t="s">
        <v>4776</v>
      </c>
      <c r="DH2093" t="s">
        <v>4777</v>
      </c>
      <c r="DI2093" t="s">
        <v>1358</v>
      </c>
      <c r="DJ2093" s="4">
        <v>81625</v>
      </c>
      <c r="DK2093" t="s">
        <v>4778</v>
      </c>
      <c r="DL2093" t="s">
        <v>134</v>
      </c>
      <c r="DM2093">
        <v>2</v>
      </c>
      <c r="DN2093" t="s">
        <v>4776</v>
      </c>
      <c r="DO2093" t="s">
        <v>4777</v>
      </c>
      <c r="DP2093" t="s">
        <v>1358</v>
      </c>
      <c r="DQ2093" t="str">
        <f>"81625"</f>
        <v>81625</v>
      </c>
      <c r="DR2093" t="s">
        <v>4778</v>
      </c>
      <c r="DS2093" t="s">
        <v>2962</v>
      </c>
      <c r="DT2093">
        <v>21</v>
      </c>
      <c r="DU2093">
        <v>35</v>
      </c>
      <c r="DV2093" t="s">
        <v>134</v>
      </c>
      <c r="DW2093" t="s">
        <v>134</v>
      </c>
      <c r="DX2093" t="s">
        <v>134</v>
      </c>
      <c r="DY2093" t="s">
        <v>136</v>
      </c>
      <c r="DZ2093">
        <v>1</v>
      </c>
      <c r="EA2093" t="s">
        <v>136</v>
      </c>
      <c r="EC2093" s="5">
        <v>12.68</v>
      </c>
      <c r="ED2093" s="5">
        <v>55</v>
      </c>
      <c r="EE2093">
        <v>12085952226</v>
      </c>
      <c r="EF2093" t="s">
        <v>1316</v>
      </c>
      <c r="EG2093" t="s">
        <v>148</v>
      </c>
      <c r="EH2093">
        <v>0</v>
      </c>
    </row>
    <row r="2094" spans="1:138" ht="15" customHeight="1" x14ac:dyDescent="0.35">
      <c r="A2094" t="s">
        <v>19731</v>
      </c>
      <c r="B2094" t="s">
        <v>157</v>
      </c>
      <c r="C2094" s="1">
        <v>44182.390173611115</v>
      </c>
      <c r="D2094" s="1">
        <v>44186</v>
      </c>
      <c r="E2094" t="s">
        <v>133</v>
      </c>
      <c r="F2094" t="s">
        <v>136</v>
      </c>
      <c r="G2094" t="s">
        <v>135</v>
      </c>
      <c r="H2094" t="s">
        <v>136</v>
      </c>
      <c r="I2094" t="s">
        <v>3082</v>
      </c>
      <c r="K2094" t="s">
        <v>3083</v>
      </c>
      <c r="M2094" t="s">
        <v>477</v>
      </c>
      <c r="N2094" t="s">
        <v>139</v>
      </c>
      <c r="O2094" s="4">
        <v>34142</v>
      </c>
      <c r="P2094" t="s">
        <v>140</v>
      </c>
      <c r="R2094">
        <v>12396574421</v>
      </c>
      <c r="T2094">
        <v>1112</v>
      </c>
      <c r="U2094" t="s">
        <v>2590</v>
      </c>
      <c r="V2094" t="s">
        <v>1225</v>
      </c>
      <c r="W2094" t="s">
        <v>910</v>
      </c>
      <c r="X2094" t="s">
        <v>3084</v>
      </c>
      <c r="Y2094" t="s">
        <v>3083</v>
      </c>
      <c r="AA2094" t="s">
        <v>477</v>
      </c>
      <c r="AB2094" t="s">
        <v>139</v>
      </c>
      <c r="AC2094" s="4">
        <v>34142</v>
      </c>
      <c r="AD2094" t="s">
        <v>140</v>
      </c>
      <c r="AF2094">
        <v>12396574421</v>
      </c>
      <c r="AH2094" t="s">
        <v>3085</v>
      </c>
      <c r="AI2094" t="s">
        <v>168</v>
      </c>
      <c r="AJ2094" t="s">
        <v>507</v>
      </c>
      <c r="AK2094" t="s">
        <v>508</v>
      </c>
      <c r="AL2094" t="s">
        <v>1871</v>
      </c>
      <c r="AM2094" t="s">
        <v>510</v>
      </c>
      <c r="AN2094" t="s">
        <v>511</v>
      </c>
      <c r="AO2094" t="s">
        <v>512</v>
      </c>
      <c r="AP2094" t="s">
        <v>139</v>
      </c>
      <c r="AQ2094" s="4">
        <v>32751</v>
      </c>
      <c r="AR2094" t="s">
        <v>140</v>
      </c>
      <c r="AT2094">
        <v>13212145200</v>
      </c>
      <c r="AU2094">
        <v>5216</v>
      </c>
      <c r="AV2094" t="s">
        <v>513</v>
      </c>
      <c r="AW2094" t="s">
        <v>514</v>
      </c>
      <c r="AZ2094" t="s">
        <v>175</v>
      </c>
      <c r="BA2094" t="s">
        <v>176</v>
      </c>
      <c r="BB2094" t="s">
        <v>136</v>
      </c>
      <c r="BC2094" t="s">
        <v>136</v>
      </c>
      <c r="BD2094" t="s">
        <v>148</v>
      </c>
      <c r="BE2094" t="s">
        <v>136</v>
      </c>
      <c r="BF2094" t="s">
        <v>136</v>
      </c>
      <c r="BG2094" t="s">
        <v>134</v>
      </c>
      <c r="BH2094" t="s">
        <v>136</v>
      </c>
      <c r="BN2094" t="s">
        <v>19732</v>
      </c>
      <c r="BO2094" t="s">
        <v>516</v>
      </c>
      <c r="BP2094">
        <v>30</v>
      </c>
      <c r="BQ2094">
        <v>30</v>
      </c>
      <c r="BR2094">
        <v>30</v>
      </c>
      <c r="BS2094" s="1">
        <v>44256</v>
      </c>
      <c r="BT2094" s="1">
        <v>44316</v>
      </c>
      <c r="BU2094" s="1">
        <v>44256</v>
      </c>
      <c r="BV2094" s="1">
        <v>44316</v>
      </c>
      <c r="BW2094" t="s">
        <v>136</v>
      </c>
      <c r="BX2094">
        <v>36</v>
      </c>
      <c r="BY2094">
        <v>0</v>
      </c>
      <c r="BZ2094">
        <v>6</v>
      </c>
      <c r="CA2094">
        <v>6</v>
      </c>
      <c r="CB2094">
        <v>6</v>
      </c>
      <c r="CC2094">
        <v>6</v>
      </c>
      <c r="CD2094">
        <v>6</v>
      </c>
      <c r="CE2094">
        <v>6</v>
      </c>
      <c r="CF2094" t="str">
        <f>"7:00 AM"</f>
        <v>7:00 AM</v>
      </c>
      <c r="CG2094" t="str">
        <f>"1:30 PM"</f>
        <v>1:30 PM</v>
      </c>
      <c r="CH2094" s="5">
        <v>11.71</v>
      </c>
      <c r="CI2094" t="s">
        <v>146</v>
      </c>
      <c r="CL2094" t="s">
        <v>134</v>
      </c>
      <c r="CM2094" t="s">
        <v>147</v>
      </c>
      <c r="CN2094" t="s">
        <v>148</v>
      </c>
      <c r="CO2094" t="s">
        <v>19733</v>
      </c>
      <c r="CP2094" t="s">
        <v>149</v>
      </c>
      <c r="CQ2094">
        <v>1</v>
      </c>
      <c r="CR2094">
        <v>0</v>
      </c>
      <c r="CS2094" t="s">
        <v>136</v>
      </c>
      <c r="CT2094" t="s">
        <v>136</v>
      </c>
      <c r="CU2094" t="s">
        <v>136</v>
      </c>
      <c r="CV2094" t="s">
        <v>134</v>
      </c>
      <c r="CW2094" t="s">
        <v>134</v>
      </c>
      <c r="CX2094">
        <v>80</v>
      </c>
      <c r="CY2094" t="s">
        <v>134</v>
      </c>
      <c r="CZ2094" t="s">
        <v>134</v>
      </c>
      <c r="DA2094" t="s">
        <v>134</v>
      </c>
      <c r="DB2094" t="s">
        <v>134</v>
      </c>
      <c r="DC2094" t="s">
        <v>134</v>
      </c>
      <c r="DD2094" t="s">
        <v>136</v>
      </c>
      <c r="DF2094" t="s">
        <v>12936</v>
      </c>
      <c r="DG2094" s="2" t="s">
        <v>12937</v>
      </c>
      <c r="DH2094" t="s">
        <v>12938</v>
      </c>
      <c r="DI2094" t="s">
        <v>837</v>
      </c>
      <c r="DJ2094" s="4">
        <v>29920</v>
      </c>
      <c r="DK2094" t="s">
        <v>12939</v>
      </c>
      <c r="DL2094" t="s">
        <v>134</v>
      </c>
      <c r="DM2094">
        <v>5</v>
      </c>
      <c r="DN2094" s="2" t="s">
        <v>12940</v>
      </c>
      <c r="DO2094" t="s">
        <v>12938</v>
      </c>
      <c r="DP2094" t="s">
        <v>837</v>
      </c>
      <c r="DQ2094" t="str">
        <f>"29920"</f>
        <v>29920</v>
      </c>
      <c r="DR2094" t="s">
        <v>12939</v>
      </c>
      <c r="DS2094" t="s">
        <v>3368</v>
      </c>
      <c r="DT2094">
        <v>2</v>
      </c>
      <c r="DU2094">
        <v>192</v>
      </c>
      <c r="DV2094" t="s">
        <v>134</v>
      </c>
      <c r="DW2094" t="s">
        <v>134</v>
      </c>
      <c r="DX2094" t="s">
        <v>134</v>
      </c>
      <c r="DY2094" t="s">
        <v>136</v>
      </c>
      <c r="DZ2094">
        <v>1</v>
      </c>
      <c r="EA2094" t="s">
        <v>136</v>
      </c>
      <c r="EC2094" s="5">
        <v>12.68</v>
      </c>
      <c r="ED2094" s="5">
        <v>55</v>
      </c>
      <c r="EE2094">
        <v>12398675294</v>
      </c>
      <c r="EF2094" t="s">
        <v>148</v>
      </c>
      <c r="EG2094" t="s">
        <v>12941</v>
      </c>
      <c r="EH2094">
        <v>30</v>
      </c>
    </row>
    <row r="2095" spans="1:138" ht="15" customHeight="1" x14ac:dyDescent="0.35">
      <c r="A2095" t="s">
        <v>2992</v>
      </c>
      <c r="B2095" t="s">
        <v>273</v>
      </c>
      <c r="C2095" s="1">
        <v>43811.728791782407</v>
      </c>
      <c r="D2095" s="1">
        <v>44187</v>
      </c>
      <c r="E2095" t="s">
        <v>133</v>
      </c>
      <c r="F2095" t="s">
        <v>136</v>
      </c>
      <c r="G2095" t="s">
        <v>135</v>
      </c>
      <c r="H2095" t="s">
        <v>136</v>
      </c>
      <c r="I2095" t="s">
        <v>2993</v>
      </c>
      <c r="K2095" t="s">
        <v>2994</v>
      </c>
      <c r="L2095" t="s">
        <v>2995</v>
      </c>
      <c r="M2095" t="s">
        <v>2996</v>
      </c>
      <c r="N2095" t="s">
        <v>784</v>
      </c>
      <c r="O2095" s="4">
        <v>84632</v>
      </c>
      <c r="P2095" t="s">
        <v>140</v>
      </c>
      <c r="R2095">
        <v>14352629669</v>
      </c>
      <c r="T2095">
        <v>11241</v>
      </c>
      <c r="U2095" t="s">
        <v>2997</v>
      </c>
      <c r="V2095" t="s">
        <v>2129</v>
      </c>
      <c r="X2095" t="s">
        <v>1963</v>
      </c>
      <c r="Y2095" t="s">
        <v>2994</v>
      </c>
      <c r="AA2095" t="s">
        <v>2996</v>
      </c>
      <c r="AB2095" t="s">
        <v>584</v>
      </c>
      <c r="AC2095" s="4">
        <v>84632</v>
      </c>
      <c r="AD2095" t="s">
        <v>140</v>
      </c>
      <c r="AF2095">
        <v>14352629669</v>
      </c>
      <c r="AH2095" t="s">
        <v>2998</v>
      </c>
      <c r="AI2095" t="s">
        <v>168</v>
      </c>
      <c r="AJ2095" t="s">
        <v>789</v>
      </c>
      <c r="AK2095" t="s">
        <v>790</v>
      </c>
      <c r="AL2095" t="s">
        <v>403</v>
      </c>
      <c r="AM2095" t="s">
        <v>791</v>
      </c>
      <c r="AO2095" t="s">
        <v>792</v>
      </c>
      <c r="AP2095" t="s">
        <v>784</v>
      </c>
      <c r="AQ2095" s="4">
        <v>59457</v>
      </c>
      <c r="AR2095" t="s">
        <v>140</v>
      </c>
      <c r="AS2095" t="s">
        <v>793</v>
      </c>
      <c r="AT2095">
        <v>14065797529</v>
      </c>
      <c r="AV2095" t="s">
        <v>2999</v>
      </c>
      <c r="AW2095" t="s">
        <v>795</v>
      </c>
      <c r="AZ2095" t="s">
        <v>334</v>
      </c>
      <c r="BA2095" t="s">
        <v>335</v>
      </c>
      <c r="BB2095" t="s">
        <v>136</v>
      </c>
      <c r="BC2095" t="s">
        <v>136</v>
      </c>
      <c r="BD2095" t="s">
        <v>148</v>
      </c>
      <c r="BE2095" t="s">
        <v>136</v>
      </c>
      <c r="BF2095" t="s">
        <v>136</v>
      </c>
      <c r="BG2095" t="s">
        <v>134</v>
      </c>
      <c r="BH2095" t="s">
        <v>136</v>
      </c>
      <c r="BI2095" t="s">
        <v>796</v>
      </c>
      <c r="BJ2095" t="s">
        <v>797</v>
      </c>
      <c r="BL2095" t="s">
        <v>3000</v>
      </c>
      <c r="BM2095" t="s">
        <v>794</v>
      </c>
      <c r="BN2095" t="s">
        <v>3001</v>
      </c>
      <c r="BO2095" t="s">
        <v>3002</v>
      </c>
      <c r="BP2095">
        <v>5</v>
      </c>
      <c r="BQ2095">
        <v>5</v>
      </c>
      <c r="BS2095" s="1">
        <v>43882</v>
      </c>
      <c r="BT2095" s="1">
        <v>44245</v>
      </c>
      <c r="BU2095" s="1">
        <v>43882</v>
      </c>
      <c r="BV2095" s="1">
        <v>44245</v>
      </c>
      <c r="BW2095" t="s">
        <v>134</v>
      </c>
      <c r="CH2095" s="5">
        <v>1633.33</v>
      </c>
      <c r="CI2095" t="s">
        <v>597</v>
      </c>
      <c r="CL2095" t="s">
        <v>136</v>
      </c>
      <c r="CM2095" t="s">
        <v>312</v>
      </c>
      <c r="CN2095" t="s">
        <v>148</v>
      </c>
      <c r="CO2095" t="s">
        <v>800</v>
      </c>
      <c r="CP2095" t="s">
        <v>149</v>
      </c>
      <c r="CQ2095">
        <v>6</v>
      </c>
      <c r="CR2095">
        <v>0</v>
      </c>
      <c r="CS2095" t="s">
        <v>136</v>
      </c>
      <c r="CT2095" t="s">
        <v>136</v>
      </c>
      <c r="CU2095" t="s">
        <v>136</v>
      </c>
      <c r="CV2095" t="s">
        <v>136</v>
      </c>
      <c r="CW2095" t="s">
        <v>134</v>
      </c>
      <c r="CX2095">
        <v>100</v>
      </c>
      <c r="CY2095" t="s">
        <v>134</v>
      </c>
      <c r="CZ2095" t="s">
        <v>134</v>
      </c>
      <c r="DA2095" t="s">
        <v>134</v>
      </c>
      <c r="DB2095" t="s">
        <v>134</v>
      </c>
      <c r="DC2095" t="s">
        <v>136</v>
      </c>
      <c r="DD2095" t="s">
        <v>136</v>
      </c>
      <c r="DF2095" t="s">
        <v>149</v>
      </c>
      <c r="DG2095" t="s">
        <v>3003</v>
      </c>
      <c r="DH2095" t="s">
        <v>2996</v>
      </c>
      <c r="DI2095" t="s">
        <v>584</v>
      </c>
      <c r="DJ2095" s="4">
        <v>84632</v>
      </c>
      <c r="DK2095" t="s">
        <v>3004</v>
      </c>
      <c r="DL2095" t="s">
        <v>136</v>
      </c>
      <c r="DM2095">
        <v>1</v>
      </c>
      <c r="DN2095" t="s">
        <v>3003</v>
      </c>
      <c r="DO2095" t="s">
        <v>2996</v>
      </c>
      <c r="DP2095" t="s">
        <v>584</v>
      </c>
      <c r="DQ2095" t="str">
        <f>"84632"</f>
        <v>84632</v>
      </c>
      <c r="DR2095" t="s">
        <v>3004</v>
      </c>
      <c r="DS2095" t="s">
        <v>1750</v>
      </c>
      <c r="DT2095">
        <v>5</v>
      </c>
      <c r="DU2095">
        <v>9</v>
      </c>
      <c r="DV2095" t="s">
        <v>134</v>
      </c>
      <c r="DW2095" t="s">
        <v>134</v>
      </c>
      <c r="DX2095" t="s">
        <v>134</v>
      </c>
      <c r="DY2095" t="s">
        <v>136</v>
      </c>
      <c r="DZ2095">
        <v>1</v>
      </c>
      <c r="EA2095" t="s">
        <v>136</v>
      </c>
      <c r="EC2095" s="5">
        <v>12.46</v>
      </c>
      <c r="ED2095" s="5">
        <v>55</v>
      </c>
      <c r="EE2095">
        <v>14352629669</v>
      </c>
      <c r="EF2095" t="s">
        <v>2998</v>
      </c>
      <c r="EG2095" t="s">
        <v>148</v>
      </c>
      <c r="EH2095">
        <v>0</v>
      </c>
    </row>
    <row r="2096" spans="1:138" ht="15" customHeight="1" x14ac:dyDescent="0.35">
      <c r="A2096" t="s">
        <v>24169</v>
      </c>
      <c r="B2096" t="s">
        <v>157</v>
      </c>
      <c r="C2096" s="1">
        <v>44141.524862962964</v>
      </c>
      <c r="D2096" s="1">
        <v>44187</v>
      </c>
      <c r="E2096" t="s">
        <v>133</v>
      </c>
      <c r="F2096" t="s">
        <v>136</v>
      </c>
      <c r="G2096" t="s">
        <v>135</v>
      </c>
      <c r="H2096" t="s">
        <v>136</v>
      </c>
      <c r="I2096" t="s">
        <v>5143</v>
      </c>
      <c r="K2096" t="s">
        <v>5144</v>
      </c>
      <c r="M2096" t="s">
        <v>5145</v>
      </c>
      <c r="N2096" t="s">
        <v>395</v>
      </c>
      <c r="O2096" s="4">
        <v>93263</v>
      </c>
      <c r="P2096" t="s">
        <v>140</v>
      </c>
      <c r="R2096">
        <v>16613337983</v>
      </c>
      <c r="T2096">
        <v>112910</v>
      </c>
      <c r="U2096" t="s">
        <v>5146</v>
      </c>
      <c r="V2096" t="s">
        <v>5147</v>
      </c>
      <c r="X2096" t="s">
        <v>5148</v>
      </c>
      <c r="Y2096" t="s">
        <v>5144</v>
      </c>
      <c r="AA2096" t="s">
        <v>5145</v>
      </c>
      <c r="AB2096" t="s">
        <v>395</v>
      </c>
      <c r="AC2096" s="4">
        <v>93263</v>
      </c>
      <c r="AD2096" t="s">
        <v>140</v>
      </c>
      <c r="AF2096">
        <v>16613337983</v>
      </c>
      <c r="AH2096" t="s">
        <v>148</v>
      </c>
      <c r="AI2096" t="s">
        <v>168</v>
      </c>
      <c r="AJ2096" t="s">
        <v>456</v>
      </c>
      <c r="AK2096" t="s">
        <v>457</v>
      </c>
      <c r="AM2096" t="s">
        <v>458</v>
      </c>
      <c r="AO2096" t="s">
        <v>459</v>
      </c>
      <c r="AP2096" t="s">
        <v>460</v>
      </c>
      <c r="AQ2096" s="4">
        <v>73737</v>
      </c>
      <c r="AR2096" t="s">
        <v>140</v>
      </c>
      <c r="AT2096">
        <v>15802274747</v>
      </c>
      <c r="AV2096" t="s">
        <v>461</v>
      </c>
      <c r="AW2096" t="s">
        <v>462</v>
      </c>
      <c r="AZ2096" t="s">
        <v>334</v>
      </c>
      <c r="BA2096" t="s">
        <v>335</v>
      </c>
      <c r="BB2096" t="s">
        <v>136</v>
      </c>
      <c r="BC2096" t="s">
        <v>136</v>
      </c>
      <c r="BD2096" t="s">
        <v>148</v>
      </c>
      <c r="BE2096" t="s">
        <v>136</v>
      </c>
      <c r="BF2096" t="s">
        <v>136</v>
      </c>
      <c r="BG2096" t="s">
        <v>134</v>
      </c>
      <c r="BH2096" t="s">
        <v>136</v>
      </c>
      <c r="BN2096" t="s">
        <v>24170</v>
      </c>
      <c r="BO2096" t="s">
        <v>464</v>
      </c>
      <c r="BP2096">
        <v>12</v>
      </c>
      <c r="BQ2096">
        <v>12</v>
      </c>
      <c r="BR2096">
        <v>12</v>
      </c>
      <c r="BS2096" s="1">
        <v>44205</v>
      </c>
      <c r="BT2096" s="1">
        <v>44509</v>
      </c>
      <c r="BU2096" s="1">
        <v>44205</v>
      </c>
      <c r="BV2096" s="1">
        <v>44509</v>
      </c>
      <c r="BW2096" t="s">
        <v>136</v>
      </c>
      <c r="BX2096">
        <v>46</v>
      </c>
      <c r="BY2096">
        <v>0</v>
      </c>
      <c r="BZ2096">
        <v>8</v>
      </c>
      <c r="CA2096">
        <v>8</v>
      </c>
      <c r="CB2096">
        <v>8</v>
      </c>
      <c r="CC2096">
        <v>8</v>
      </c>
      <c r="CD2096">
        <v>8</v>
      </c>
      <c r="CE2096">
        <v>6</v>
      </c>
      <c r="CF2096" t="str">
        <f>"8:00 AM"</f>
        <v>8:00 AM</v>
      </c>
      <c r="CG2096" t="str">
        <f>"5:00 PM"</f>
        <v>5:00 PM</v>
      </c>
      <c r="CH2096" s="5">
        <v>14.77</v>
      </c>
      <c r="CI2096" t="s">
        <v>146</v>
      </c>
      <c r="CL2096" t="s">
        <v>136</v>
      </c>
      <c r="CM2096" t="s">
        <v>312</v>
      </c>
      <c r="CN2096" t="s">
        <v>148</v>
      </c>
      <c r="CO2096" t="s">
        <v>465</v>
      </c>
      <c r="CP2096" t="s">
        <v>149</v>
      </c>
      <c r="CQ2096">
        <v>3</v>
      </c>
      <c r="CR2096">
        <v>0</v>
      </c>
      <c r="CS2096" t="s">
        <v>136</v>
      </c>
      <c r="CT2096" t="s">
        <v>134</v>
      </c>
      <c r="CU2096" t="s">
        <v>136</v>
      </c>
      <c r="CV2096" t="s">
        <v>134</v>
      </c>
      <c r="CW2096" t="s">
        <v>134</v>
      </c>
      <c r="CX2096">
        <v>75</v>
      </c>
      <c r="CY2096" t="s">
        <v>134</v>
      </c>
      <c r="CZ2096" t="s">
        <v>134</v>
      </c>
      <c r="DA2096" t="s">
        <v>134</v>
      </c>
      <c r="DB2096" t="s">
        <v>136</v>
      </c>
      <c r="DC2096" t="s">
        <v>134</v>
      </c>
      <c r="DD2096" t="s">
        <v>136</v>
      </c>
      <c r="DF2096" t="s">
        <v>466</v>
      </c>
      <c r="DG2096" t="s">
        <v>24171</v>
      </c>
      <c r="DH2096" t="s">
        <v>12569</v>
      </c>
      <c r="DI2096" t="s">
        <v>395</v>
      </c>
      <c r="DJ2096" s="4">
        <v>93622</v>
      </c>
      <c r="DK2096" t="s">
        <v>6243</v>
      </c>
      <c r="DL2096" t="s">
        <v>134</v>
      </c>
      <c r="DM2096">
        <v>5</v>
      </c>
      <c r="DN2096" t="s">
        <v>24172</v>
      </c>
      <c r="DO2096" t="s">
        <v>12569</v>
      </c>
      <c r="DP2096" t="s">
        <v>395</v>
      </c>
      <c r="DQ2096" t="str">
        <f>"93622"</f>
        <v>93622</v>
      </c>
      <c r="DR2096" t="s">
        <v>6243</v>
      </c>
      <c r="DS2096" t="s">
        <v>296</v>
      </c>
      <c r="DT2096">
        <v>1</v>
      </c>
      <c r="DU2096">
        <v>12</v>
      </c>
      <c r="DV2096" t="s">
        <v>134</v>
      </c>
      <c r="DW2096" t="s">
        <v>134</v>
      </c>
      <c r="DX2096" t="s">
        <v>134</v>
      </c>
      <c r="DY2096" t="s">
        <v>134</v>
      </c>
      <c r="DZ2096">
        <v>6</v>
      </c>
      <c r="EA2096" t="s">
        <v>136</v>
      </c>
      <c r="EC2096" s="5">
        <v>12.68</v>
      </c>
      <c r="ED2096" s="5">
        <v>55</v>
      </c>
      <c r="EE2096">
        <v>16613337983</v>
      </c>
      <c r="EF2096" t="s">
        <v>5152</v>
      </c>
      <c r="EG2096" t="s">
        <v>148</v>
      </c>
      <c r="EH2096">
        <v>0</v>
      </c>
    </row>
    <row r="2097" spans="1:138" ht="15" customHeight="1" x14ac:dyDescent="0.35">
      <c r="A2097" t="s">
        <v>4475</v>
      </c>
      <c r="B2097" t="s">
        <v>157</v>
      </c>
      <c r="C2097" s="1">
        <v>44144.462203587966</v>
      </c>
      <c r="D2097" s="1">
        <v>44187</v>
      </c>
      <c r="E2097" t="s">
        <v>133</v>
      </c>
      <c r="F2097" t="s">
        <v>136</v>
      </c>
      <c r="G2097" t="s">
        <v>135</v>
      </c>
      <c r="H2097" t="s">
        <v>136</v>
      </c>
      <c r="I2097" t="s">
        <v>4476</v>
      </c>
      <c r="K2097" t="s">
        <v>4477</v>
      </c>
      <c r="M2097" t="s">
        <v>700</v>
      </c>
      <c r="N2097" t="s">
        <v>246</v>
      </c>
      <c r="O2097" s="4">
        <v>70586</v>
      </c>
      <c r="P2097" t="s">
        <v>140</v>
      </c>
      <c r="R2097">
        <v>13378311918</v>
      </c>
      <c r="T2097">
        <v>11251</v>
      </c>
      <c r="U2097" t="s">
        <v>4478</v>
      </c>
      <c r="V2097" t="s">
        <v>682</v>
      </c>
      <c r="W2097" t="s">
        <v>1979</v>
      </c>
      <c r="X2097" t="s">
        <v>164</v>
      </c>
      <c r="Y2097" t="s">
        <v>4479</v>
      </c>
      <c r="AA2097" t="s">
        <v>700</v>
      </c>
      <c r="AB2097" t="s">
        <v>246</v>
      </c>
      <c r="AC2097" s="4">
        <v>70586</v>
      </c>
      <c r="AD2097" t="s">
        <v>140</v>
      </c>
      <c r="AF2097">
        <v>13378311918</v>
      </c>
      <c r="AH2097" t="s">
        <v>4480</v>
      </c>
      <c r="AI2097" t="s">
        <v>168</v>
      </c>
      <c r="AJ2097" t="s">
        <v>325</v>
      </c>
      <c r="AK2097" t="s">
        <v>329</v>
      </c>
      <c r="AM2097" t="s">
        <v>330</v>
      </c>
      <c r="AO2097" t="s">
        <v>324</v>
      </c>
      <c r="AP2097" t="s">
        <v>246</v>
      </c>
      <c r="AQ2097" s="4">
        <v>70554</v>
      </c>
      <c r="AR2097" t="s">
        <v>140</v>
      </c>
      <c r="AS2097" t="s">
        <v>331</v>
      </c>
      <c r="AT2097">
        <v>13377894322</v>
      </c>
      <c r="AV2097" t="s">
        <v>332</v>
      </c>
      <c r="AW2097" t="s">
        <v>333</v>
      </c>
      <c r="AZ2097" t="s">
        <v>334</v>
      </c>
      <c r="BA2097" t="s">
        <v>335</v>
      </c>
      <c r="BB2097" t="s">
        <v>136</v>
      </c>
      <c r="BC2097" t="s">
        <v>136</v>
      </c>
      <c r="BD2097" t="s">
        <v>148</v>
      </c>
      <c r="BE2097" t="s">
        <v>136</v>
      </c>
      <c r="BF2097" t="s">
        <v>136</v>
      </c>
      <c r="BG2097" t="s">
        <v>134</v>
      </c>
      <c r="BH2097" t="s">
        <v>136</v>
      </c>
      <c r="BN2097" t="s">
        <v>4481</v>
      </c>
      <c r="BO2097" t="s">
        <v>4482</v>
      </c>
      <c r="BP2097">
        <v>6</v>
      </c>
      <c r="BQ2097">
        <v>6</v>
      </c>
      <c r="BR2097">
        <v>6</v>
      </c>
      <c r="BS2097" s="1">
        <v>44211</v>
      </c>
      <c r="BT2097" s="1">
        <v>44454</v>
      </c>
      <c r="BU2097" s="1">
        <v>44211</v>
      </c>
      <c r="BV2097" s="1">
        <v>44454</v>
      </c>
      <c r="BW2097" t="s">
        <v>136</v>
      </c>
      <c r="BX2097">
        <v>35</v>
      </c>
      <c r="BY2097">
        <v>0</v>
      </c>
      <c r="BZ2097">
        <v>7</v>
      </c>
      <c r="CA2097">
        <v>7</v>
      </c>
      <c r="CB2097">
        <v>7</v>
      </c>
      <c r="CC2097">
        <v>7</v>
      </c>
      <c r="CD2097">
        <v>7</v>
      </c>
      <c r="CE2097">
        <v>0</v>
      </c>
      <c r="CF2097" t="str">
        <f>"8:00 AM"</f>
        <v>8:00 AM</v>
      </c>
      <c r="CG2097" t="str">
        <f>"4:00 PM"</f>
        <v>4:00 PM</v>
      </c>
      <c r="CH2097" s="5">
        <v>11.83</v>
      </c>
      <c r="CI2097" t="s">
        <v>146</v>
      </c>
      <c r="CL2097" t="s">
        <v>136</v>
      </c>
      <c r="CM2097" t="s">
        <v>147</v>
      </c>
      <c r="CN2097" t="s">
        <v>148</v>
      </c>
      <c r="CO2097" t="s">
        <v>338</v>
      </c>
      <c r="CP2097" t="s">
        <v>149</v>
      </c>
      <c r="CQ2097">
        <v>0</v>
      </c>
      <c r="CR2097">
        <v>0</v>
      </c>
      <c r="CS2097" t="s">
        <v>136</v>
      </c>
      <c r="CT2097" t="s">
        <v>136</v>
      </c>
      <c r="CU2097" t="s">
        <v>136</v>
      </c>
      <c r="CV2097" t="s">
        <v>136</v>
      </c>
      <c r="CW2097" t="s">
        <v>134</v>
      </c>
      <c r="CX2097">
        <v>40</v>
      </c>
      <c r="CY2097" t="s">
        <v>136</v>
      </c>
      <c r="CZ2097" t="s">
        <v>136</v>
      </c>
      <c r="DA2097" t="s">
        <v>136</v>
      </c>
      <c r="DB2097" t="s">
        <v>134</v>
      </c>
      <c r="DC2097" t="s">
        <v>134</v>
      </c>
      <c r="DD2097" t="s">
        <v>136</v>
      </c>
      <c r="DF2097" t="s">
        <v>149</v>
      </c>
      <c r="DG2097" t="s">
        <v>4483</v>
      </c>
      <c r="DH2097" t="s">
        <v>700</v>
      </c>
      <c r="DI2097" t="s">
        <v>246</v>
      </c>
      <c r="DJ2097" s="4">
        <v>70586</v>
      </c>
      <c r="DK2097" t="s">
        <v>339</v>
      </c>
      <c r="DL2097" t="s">
        <v>136</v>
      </c>
      <c r="DM2097">
        <v>1</v>
      </c>
      <c r="DN2097" t="s">
        <v>4484</v>
      </c>
      <c r="DO2097" t="s">
        <v>700</v>
      </c>
      <c r="DP2097" t="s">
        <v>246</v>
      </c>
      <c r="DQ2097" t="str">
        <f>"70586"</f>
        <v>70586</v>
      </c>
      <c r="DR2097" t="s">
        <v>339</v>
      </c>
      <c r="DS2097" t="s">
        <v>296</v>
      </c>
      <c r="DT2097">
        <v>1</v>
      </c>
      <c r="DU2097">
        <v>6</v>
      </c>
      <c r="DV2097" t="s">
        <v>134</v>
      </c>
      <c r="DW2097" t="s">
        <v>134</v>
      </c>
      <c r="DX2097" t="s">
        <v>134</v>
      </c>
      <c r="DY2097" t="s">
        <v>136</v>
      </c>
      <c r="DZ2097">
        <v>1</v>
      </c>
      <c r="EA2097" t="s">
        <v>136</v>
      </c>
      <c r="EC2097" s="5">
        <v>12.68</v>
      </c>
      <c r="ED2097" s="5">
        <v>55</v>
      </c>
      <c r="EE2097">
        <v>13378311918</v>
      </c>
      <c r="EF2097" t="s">
        <v>4480</v>
      </c>
      <c r="EG2097" t="s">
        <v>148</v>
      </c>
      <c r="EH2097">
        <v>0</v>
      </c>
    </row>
    <row r="2098" spans="1:138" ht="15" customHeight="1" x14ac:dyDescent="0.35">
      <c r="A2098" t="s">
        <v>23107</v>
      </c>
      <c r="B2098" t="s">
        <v>157</v>
      </c>
      <c r="C2098" s="1">
        <v>44144.466131134257</v>
      </c>
      <c r="D2098" s="1">
        <v>44187</v>
      </c>
      <c r="E2098" t="s">
        <v>133</v>
      </c>
      <c r="F2098" t="s">
        <v>136</v>
      </c>
      <c r="G2098" t="s">
        <v>135</v>
      </c>
      <c r="H2098" t="s">
        <v>136</v>
      </c>
      <c r="I2098" t="s">
        <v>23108</v>
      </c>
      <c r="K2098" t="s">
        <v>23109</v>
      </c>
      <c r="M2098" t="s">
        <v>324</v>
      </c>
      <c r="N2098" t="s">
        <v>246</v>
      </c>
      <c r="O2098" s="4">
        <v>70554</v>
      </c>
      <c r="P2098" t="s">
        <v>140</v>
      </c>
      <c r="R2098">
        <v>13375809984</v>
      </c>
      <c r="T2098">
        <v>11251</v>
      </c>
      <c r="U2098" t="s">
        <v>5990</v>
      </c>
      <c r="V2098" t="s">
        <v>371</v>
      </c>
      <c r="X2098" t="s">
        <v>164</v>
      </c>
      <c r="Y2098" t="s">
        <v>23110</v>
      </c>
      <c r="AA2098" t="s">
        <v>324</v>
      </c>
      <c r="AB2098" t="s">
        <v>246</v>
      </c>
      <c r="AC2098" s="4">
        <v>70554</v>
      </c>
      <c r="AD2098" t="s">
        <v>140</v>
      </c>
      <c r="AF2098">
        <v>13375809984</v>
      </c>
      <c r="AH2098" t="s">
        <v>23111</v>
      </c>
      <c r="AI2098" t="s">
        <v>168</v>
      </c>
      <c r="AJ2098" t="s">
        <v>325</v>
      </c>
      <c r="AK2098" t="s">
        <v>329</v>
      </c>
      <c r="AM2098" t="s">
        <v>330</v>
      </c>
      <c r="AO2098" t="s">
        <v>324</v>
      </c>
      <c r="AP2098" t="s">
        <v>246</v>
      </c>
      <c r="AQ2098" s="4">
        <v>70554</v>
      </c>
      <c r="AR2098" t="s">
        <v>140</v>
      </c>
      <c r="AS2098" t="s">
        <v>331</v>
      </c>
      <c r="AT2098">
        <v>13377894322</v>
      </c>
      <c r="AV2098" t="s">
        <v>332</v>
      </c>
      <c r="AW2098" t="s">
        <v>333</v>
      </c>
      <c r="AZ2098" t="s">
        <v>334</v>
      </c>
      <c r="BA2098" t="s">
        <v>335</v>
      </c>
      <c r="BB2098" t="s">
        <v>136</v>
      </c>
      <c r="BC2098" t="s">
        <v>136</v>
      </c>
      <c r="BD2098" t="s">
        <v>148</v>
      </c>
      <c r="BE2098" t="s">
        <v>136</v>
      </c>
      <c r="BF2098" t="s">
        <v>136</v>
      </c>
      <c r="BG2098" t="s">
        <v>134</v>
      </c>
      <c r="BH2098" t="s">
        <v>136</v>
      </c>
      <c r="BN2098" t="s">
        <v>23112</v>
      </c>
      <c r="BO2098" t="s">
        <v>337</v>
      </c>
      <c r="BP2098">
        <v>7</v>
      </c>
      <c r="BQ2098">
        <v>7</v>
      </c>
      <c r="BR2098">
        <v>7</v>
      </c>
      <c r="BS2098" s="1">
        <v>44211</v>
      </c>
      <c r="BT2098" s="1">
        <v>44440</v>
      </c>
      <c r="BU2098" s="1">
        <v>44211</v>
      </c>
      <c r="BV2098" s="1">
        <v>44440</v>
      </c>
      <c r="BW2098" t="s">
        <v>136</v>
      </c>
      <c r="BX2098">
        <v>35</v>
      </c>
      <c r="BY2098">
        <v>0</v>
      </c>
      <c r="BZ2098">
        <v>7</v>
      </c>
      <c r="CA2098">
        <v>7</v>
      </c>
      <c r="CB2098">
        <v>7</v>
      </c>
      <c r="CC2098">
        <v>7</v>
      </c>
      <c r="CD2098">
        <v>7</v>
      </c>
      <c r="CE2098">
        <v>0</v>
      </c>
      <c r="CF2098" t="str">
        <f>"8:00 AM"</f>
        <v>8:00 AM</v>
      </c>
      <c r="CG2098" t="str">
        <f>"4:00 PM"</f>
        <v>4:00 PM</v>
      </c>
      <c r="CH2098" s="5">
        <v>11.83</v>
      </c>
      <c r="CI2098" t="s">
        <v>146</v>
      </c>
      <c r="CL2098" t="s">
        <v>136</v>
      </c>
      <c r="CM2098" t="s">
        <v>147</v>
      </c>
      <c r="CN2098" t="s">
        <v>148</v>
      </c>
      <c r="CO2098" t="s">
        <v>338</v>
      </c>
      <c r="CP2098" t="s">
        <v>149</v>
      </c>
      <c r="CQ2098">
        <v>0</v>
      </c>
      <c r="CR2098">
        <v>0</v>
      </c>
      <c r="CS2098" t="s">
        <v>136</v>
      </c>
      <c r="CT2098" t="s">
        <v>136</v>
      </c>
      <c r="CU2098" t="s">
        <v>136</v>
      </c>
      <c r="CV2098" t="s">
        <v>136</v>
      </c>
      <c r="CW2098" t="s">
        <v>134</v>
      </c>
      <c r="CX2098">
        <v>40</v>
      </c>
      <c r="CY2098" t="s">
        <v>136</v>
      </c>
      <c r="CZ2098" t="s">
        <v>136</v>
      </c>
      <c r="DA2098" t="s">
        <v>136</v>
      </c>
      <c r="DB2098" t="s">
        <v>134</v>
      </c>
      <c r="DC2098" t="s">
        <v>134</v>
      </c>
      <c r="DD2098" t="s">
        <v>136</v>
      </c>
      <c r="DF2098" t="s">
        <v>149</v>
      </c>
      <c r="DG2098" t="s">
        <v>23110</v>
      </c>
      <c r="DH2098" t="s">
        <v>324</v>
      </c>
      <c r="DI2098" t="s">
        <v>246</v>
      </c>
      <c r="DJ2098" s="4">
        <v>70554</v>
      </c>
      <c r="DK2098" t="s">
        <v>339</v>
      </c>
      <c r="DL2098" t="s">
        <v>136</v>
      </c>
      <c r="DM2098">
        <v>1</v>
      </c>
      <c r="DN2098" t="s">
        <v>23110</v>
      </c>
      <c r="DO2098" t="s">
        <v>324</v>
      </c>
      <c r="DP2098" t="s">
        <v>246</v>
      </c>
      <c r="DQ2098" t="str">
        <f>"70554"</f>
        <v>70554</v>
      </c>
      <c r="DR2098" t="s">
        <v>339</v>
      </c>
      <c r="DS2098" t="s">
        <v>23113</v>
      </c>
      <c r="DT2098">
        <v>1</v>
      </c>
      <c r="DU2098">
        <v>5</v>
      </c>
      <c r="DV2098" t="s">
        <v>134</v>
      </c>
      <c r="DW2098" t="s">
        <v>134</v>
      </c>
      <c r="DX2098" t="s">
        <v>134</v>
      </c>
      <c r="DY2098" t="s">
        <v>134</v>
      </c>
      <c r="DZ2098">
        <v>2</v>
      </c>
      <c r="EA2098" t="s">
        <v>136</v>
      </c>
      <c r="EC2098" s="5">
        <v>12.68</v>
      </c>
      <c r="ED2098" s="5">
        <v>55</v>
      </c>
      <c r="EE2098">
        <v>13375809984</v>
      </c>
      <c r="EF2098" t="s">
        <v>23111</v>
      </c>
      <c r="EG2098" t="s">
        <v>148</v>
      </c>
      <c r="EH2098">
        <v>0</v>
      </c>
    </row>
    <row r="2099" spans="1:138" ht="15" customHeight="1" x14ac:dyDescent="0.35">
      <c r="A2099" t="s">
        <v>23114</v>
      </c>
      <c r="B2099" t="s">
        <v>157</v>
      </c>
      <c r="C2099" s="1">
        <v>44146.557587268515</v>
      </c>
      <c r="D2099" s="1">
        <v>44187</v>
      </c>
      <c r="E2099" t="s">
        <v>133</v>
      </c>
      <c r="F2099" t="s">
        <v>136</v>
      </c>
      <c r="G2099" t="s">
        <v>135</v>
      </c>
      <c r="H2099" t="s">
        <v>136</v>
      </c>
      <c r="I2099" t="s">
        <v>23115</v>
      </c>
      <c r="K2099" t="s">
        <v>23116</v>
      </c>
      <c r="M2099" t="s">
        <v>1975</v>
      </c>
      <c r="N2099" t="s">
        <v>246</v>
      </c>
      <c r="O2099" s="4">
        <v>71362</v>
      </c>
      <c r="P2099" t="s">
        <v>140</v>
      </c>
      <c r="R2099">
        <v>13183599889</v>
      </c>
      <c r="T2099">
        <v>11199</v>
      </c>
      <c r="U2099" t="s">
        <v>5057</v>
      </c>
      <c r="V2099" t="s">
        <v>1551</v>
      </c>
      <c r="W2099" t="s">
        <v>3480</v>
      </c>
      <c r="X2099" t="s">
        <v>4730</v>
      </c>
      <c r="Y2099" t="s">
        <v>23116</v>
      </c>
      <c r="AA2099" t="s">
        <v>1975</v>
      </c>
      <c r="AB2099" t="s">
        <v>246</v>
      </c>
      <c r="AC2099" s="4">
        <v>71362</v>
      </c>
      <c r="AD2099" t="s">
        <v>140</v>
      </c>
      <c r="AF2099">
        <v>13183599889</v>
      </c>
      <c r="AH2099" t="s">
        <v>6809</v>
      </c>
      <c r="AI2099" t="s">
        <v>168</v>
      </c>
      <c r="AJ2099" t="s">
        <v>1977</v>
      </c>
      <c r="AK2099" t="s">
        <v>1978</v>
      </c>
      <c r="AL2099" t="s">
        <v>1979</v>
      </c>
      <c r="AM2099" t="s">
        <v>1980</v>
      </c>
      <c r="AN2099" t="s">
        <v>1981</v>
      </c>
      <c r="AO2099" t="s">
        <v>1982</v>
      </c>
      <c r="AP2099" t="s">
        <v>246</v>
      </c>
      <c r="AQ2099" s="4">
        <v>70754</v>
      </c>
      <c r="AR2099" t="s">
        <v>140</v>
      </c>
      <c r="AT2099">
        <v>12256863033</v>
      </c>
      <c r="AV2099" t="s">
        <v>1983</v>
      </c>
      <c r="AW2099" t="s">
        <v>1984</v>
      </c>
      <c r="AZ2099" t="s">
        <v>175</v>
      </c>
      <c r="BA2099" t="s">
        <v>176</v>
      </c>
      <c r="BB2099" t="s">
        <v>136</v>
      </c>
      <c r="BC2099" t="s">
        <v>136</v>
      </c>
      <c r="BD2099" t="s">
        <v>148</v>
      </c>
      <c r="BE2099" t="s">
        <v>136</v>
      </c>
      <c r="BF2099" t="s">
        <v>136</v>
      </c>
      <c r="BG2099" t="s">
        <v>134</v>
      </c>
      <c r="BH2099" t="s">
        <v>136</v>
      </c>
      <c r="BN2099" t="s">
        <v>23117</v>
      </c>
      <c r="BO2099" t="s">
        <v>9777</v>
      </c>
      <c r="BP2099">
        <v>16</v>
      </c>
      <c r="BQ2099">
        <v>16</v>
      </c>
      <c r="BR2099">
        <v>16</v>
      </c>
      <c r="BS2099" s="1">
        <v>44211</v>
      </c>
      <c r="BT2099" s="1">
        <v>44515</v>
      </c>
      <c r="BU2099" s="1">
        <v>44211</v>
      </c>
      <c r="BV2099" s="1">
        <v>44515</v>
      </c>
      <c r="BW2099" t="s">
        <v>136</v>
      </c>
      <c r="BX2099">
        <v>35</v>
      </c>
      <c r="BY2099">
        <v>0</v>
      </c>
      <c r="BZ2099">
        <v>6</v>
      </c>
      <c r="CA2099">
        <v>6</v>
      </c>
      <c r="CB2099">
        <v>6</v>
      </c>
      <c r="CC2099">
        <v>6</v>
      </c>
      <c r="CD2099">
        <v>6</v>
      </c>
      <c r="CE2099">
        <v>5</v>
      </c>
      <c r="CF2099" t="str">
        <f>"7:00 AM"</f>
        <v>7:00 AM</v>
      </c>
      <c r="CG2099" t="str">
        <f>"1:00 PM"</f>
        <v>1:00 PM</v>
      </c>
      <c r="CH2099" s="5">
        <v>11.83</v>
      </c>
      <c r="CI2099" t="s">
        <v>146</v>
      </c>
      <c r="CJ2099">
        <v>0</v>
      </c>
      <c r="CK2099" t="s">
        <v>1985</v>
      </c>
      <c r="CL2099" t="s">
        <v>134</v>
      </c>
      <c r="CM2099" t="s">
        <v>147</v>
      </c>
      <c r="CN2099" t="s">
        <v>148</v>
      </c>
      <c r="CO2099" s="2" t="s">
        <v>3165</v>
      </c>
      <c r="CP2099" t="s">
        <v>149</v>
      </c>
      <c r="CQ2099">
        <v>3</v>
      </c>
      <c r="CR2099">
        <v>0</v>
      </c>
      <c r="CS2099" t="s">
        <v>136</v>
      </c>
      <c r="CT2099" t="s">
        <v>136</v>
      </c>
      <c r="CU2099" t="s">
        <v>136</v>
      </c>
      <c r="CV2099" t="s">
        <v>134</v>
      </c>
      <c r="CW2099" t="s">
        <v>134</v>
      </c>
      <c r="CX2099">
        <v>50</v>
      </c>
      <c r="CY2099" t="s">
        <v>134</v>
      </c>
      <c r="CZ2099" t="s">
        <v>134</v>
      </c>
      <c r="DA2099" t="s">
        <v>134</v>
      </c>
      <c r="DB2099" t="s">
        <v>134</v>
      </c>
      <c r="DC2099" t="s">
        <v>134</v>
      </c>
      <c r="DD2099" t="s">
        <v>136</v>
      </c>
      <c r="DF2099" s="2" t="s">
        <v>7027</v>
      </c>
      <c r="DG2099" t="s">
        <v>23118</v>
      </c>
      <c r="DH2099" t="s">
        <v>3485</v>
      </c>
      <c r="DI2099" t="s">
        <v>246</v>
      </c>
      <c r="DJ2099" s="4">
        <v>71369</v>
      </c>
      <c r="DK2099" t="s">
        <v>711</v>
      </c>
      <c r="DL2099" t="s">
        <v>136</v>
      </c>
      <c r="DM2099">
        <v>1</v>
      </c>
      <c r="DN2099" t="s">
        <v>23119</v>
      </c>
      <c r="DO2099" t="s">
        <v>6812</v>
      </c>
      <c r="DP2099" t="s">
        <v>246</v>
      </c>
      <c r="DQ2099" t="str">
        <f>"71369"</f>
        <v>71369</v>
      </c>
      <c r="DR2099" t="s">
        <v>711</v>
      </c>
      <c r="DS2099" t="s">
        <v>23120</v>
      </c>
      <c r="DT2099">
        <v>3</v>
      </c>
      <c r="DU2099">
        <v>18</v>
      </c>
      <c r="DV2099" t="s">
        <v>134</v>
      </c>
      <c r="DW2099" t="s">
        <v>134</v>
      </c>
      <c r="DX2099" t="s">
        <v>134</v>
      </c>
      <c r="DY2099" t="s">
        <v>136</v>
      </c>
      <c r="DZ2099">
        <v>1</v>
      </c>
      <c r="EA2099" t="s">
        <v>136</v>
      </c>
      <c r="EC2099" s="5">
        <v>12.68</v>
      </c>
      <c r="ED2099" s="5">
        <v>55</v>
      </c>
      <c r="EE2099">
        <v>13183599889</v>
      </c>
      <c r="EF2099" t="s">
        <v>6809</v>
      </c>
      <c r="EG2099" t="s">
        <v>1989</v>
      </c>
      <c r="EH2099">
        <v>5</v>
      </c>
    </row>
    <row r="2100" spans="1:138" ht="15" customHeight="1" x14ac:dyDescent="0.35">
      <c r="A2100" t="s">
        <v>12787</v>
      </c>
      <c r="B2100" t="s">
        <v>157</v>
      </c>
      <c r="C2100" s="1">
        <v>44146.525205902777</v>
      </c>
      <c r="D2100" s="1">
        <v>44187</v>
      </c>
      <c r="E2100" t="s">
        <v>133</v>
      </c>
      <c r="F2100" t="s">
        <v>136</v>
      </c>
      <c r="G2100" t="s">
        <v>135</v>
      </c>
      <c r="H2100" t="s">
        <v>136</v>
      </c>
      <c r="I2100" t="s">
        <v>12788</v>
      </c>
      <c r="K2100" t="s">
        <v>12789</v>
      </c>
      <c r="M2100" t="s">
        <v>11915</v>
      </c>
      <c r="N2100" t="s">
        <v>246</v>
      </c>
      <c r="O2100" s="4">
        <v>71322</v>
      </c>
      <c r="P2100" t="s">
        <v>140</v>
      </c>
      <c r="R2100">
        <v>13183461822</v>
      </c>
      <c r="T2100">
        <v>111421</v>
      </c>
      <c r="U2100" t="s">
        <v>10470</v>
      </c>
      <c r="V2100" t="s">
        <v>2888</v>
      </c>
      <c r="X2100" t="s">
        <v>429</v>
      </c>
      <c r="Y2100" t="s">
        <v>12789</v>
      </c>
      <c r="AA2100" t="s">
        <v>11915</v>
      </c>
      <c r="AB2100" t="s">
        <v>246</v>
      </c>
      <c r="AC2100" s="4">
        <v>71322</v>
      </c>
      <c r="AD2100" t="s">
        <v>140</v>
      </c>
      <c r="AF2100">
        <v>13187298969</v>
      </c>
      <c r="AH2100" t="s">
        <v>12790</v>
      </c>
      <c r="AI2100" t="s">
        <v>168</v>
      </c>
      <c r="AJ2100" t="s">
        <v>1977</v>
      </c>
      <c r="AK2100" t="s">
        <v>1978</v>
      </c>
      <c r="AL2100" t="s">
        <v>1979</v>
      </c>
      <c r="AM2100" t="s">
        <v>1980</v>
      </c>
      <c r="AN2100" t="s">
        <v>1981</v>
      </c>
      <c r="AO2100" t="s">
        <v>1982</v>
      </c>
      <c r="AP2100" t="s">
        <v>246</v>
      </c>
      <c r="AQ2100" s="4">
        <v>70754</v>
      </c>
      <c r="AR2100" t="s">
        <v>140</v>
      </c>
      <c r="AT2100">
        <v>12256863033</v>
      </c>
      <c r="AV2100" t="s">
        <v>1983</v>
      </c>
      <c r="AW2100" t="s">
        <v>1984</v>
      </c>
      <c r="AZ2100" t="s">
        <v>175</v>
      </c>
      <c r="BA2100" t="s">
        <v>176</v>
      </c>
      <c r="BB2100" t="s">
        <v>136</v>
      </c>
      <c r="BC2100" t="s">
        <v>136</v>
      </c>
      <c r="BD2100" t="s">
        <v>148</v>
      </c>
      <c r="BE2100" t="s">
        <v>136</v>
      </c>
      <c r="BF2100" t="s">
        <v>136</v>
      </c>
      <c r="BG2100" t="s">
        <v>134</v>
      </c>
      <c r="BH2100" t="s">
        <v>136</v>
      </c>
      <c r="BN2100" t="s">
        <v>12791</v>
      </c>
      <c r="BO2100" t="s">
        <v>905</v>
      </c>
      <c r="BP2100">
        <v>8</v>
      </c>
      <c r="BQ2100">
        <v>8</v>
      </c>
      <c r="BR2100">
        <v>8</v>
      </c>
      <c r="BS2100" s="1">
        <v>44211</v>
      </c>
      <c r="BT2100" s="1">
        <v>44515</v>
      </c>
      <c r="BU2100" s="1">
        <v>44211</v>
      </c>
      <c r="BV2100" s="1">
        <v>44515</v>
      </c>
      <c r="BW2100" t="s">
        <v>136</v>
      </c>
      <c r="BX2100">
        <v>35</v>
      </c>
      <c r="BY2100">
        <v>0</v>
      </c>
      <c r="BZ2100">
        <v>6</v>
      </c>
      <c r="CA2100">
        <v>6</v>
      </c>
      <c r="CB2100">
        <v>6</v>
      </c>
      <c r="CC2100">
        <v>6</v>
      </c>
      <c r="CD2100">
        <v>6</v>
      </c>
      <c r="CE2100">
        <v>5</v>
      </c>
      <c r="CF2100" t="str">
        <f>"7:00 AM"</f>
        <v>7:00 AM</v>
      </c>
      <c r="CG2100" t="str">
        <f>"1:00 PM"</f>
        <v>1:00 PM</v>
      </c>
      <c r="CH2100" s="5">
        <v>11.83</v>
      </c>
      <c r="CI2100" t="s">
        <v>146</v>
      </c>
      <c r="CJ2100">
        <v>0</v>
      </c>
      <c r="CK2100" t="s">
        <v>3352</v>
      </c>
      <c r="CL2100" t="s">
        <v>134</v>
      </c>
      <c r="CM2100" t="s">
        <v>312</v>
      </c>
      <c r="CN2100" t="s">
        <v>148</v>
      </c>
      <c r="CO2100" s="2" t="s">
        <v>3165</v>
      </c>
      <c r="CP2100" t="s">
        <v>149</v>
      </c>
      <c r="CQ2100">
        <v>0</v>
      </c>
      <c r="CR2100">
        <v>0</v>
      </c>
      <c r="CS2100" t="s">
        <v>136</v>
      </c>
      <c r="CT2100" t="s">
        <v>136</v>
      </c>
      <c r="CU2100" t="s">
        <v>136</v>
      </c>
      <c r="CV2100" t="s">
        <v>134</v>
      </c>
      <c r="CW2100" t="s">
        <v>134</v>
      </c>
      <c r="CX2100">
        <v>50</v>
      </c>
      <c r="CY2100" t="s">
        <v>134</v>
      </c>
      <c r="CZ2100" t="s">
        <v>134</v>
      </c>
      <c r="DA2100" t="s">
        <v>134</v>
      </c>
      <c r="DB2100" t="s">
        <v>134</v>
      </c>
      <c r="DC2100" t="s">
        <v>134</v>
      </c>
      <c r="DD2100" t="s">
        <v>136</v>
      </c>
      <c r="DF2100" t="s">
        <v>3353</v>
      </c>
      <c r="DG2100" t="s">
        <v>12789</v>
      </c>
      <c r="DH2100" t="s">
        <v>11915</v>
      </c>
      <c r="DI2100" t="s">
        <v>246</v>
      </c>
      <c r="DJ2100" s="4">
        <v>71322</v>
      </c>
      <c r="DK2100" t="s">
        <v>711</v>
      </c>
      <c r="DL2100" t="s">
        <v>134</v>
      </c>
      <c r="DM2100">
        <v>4</v>
      </c>
      <c r="DN2100" t="s">
        <v>12792</v>
      </c>
      <c r="DO2100" t="s">
        <v>11915</v>
      </c>
      <c r="DP2100" t="s">
        <v>246</v>
      </c>
      <c r="DQ2100" t="str">
        <f>"71322"</f>
        <v>71322</v>
      </c>
      <c r="DR2100" t="s">
        <v>711</v>
      </c>
      <c r="DS2100" t="s">
        <v>296</v>
      </c>
      <c r="DT2100">
        <v>1</v>
      </c>
      <c r="DU2100">
        <v>7</v>
      </c>
      <c r="DV2100" t="s">
        <v>134</v>
      </c>
      <c r="DW2100" t="s">
        <v>134</v>
      </c>
      <c r="DX2100" t="s">
        <v>134</v>
      </c>
      <c r="DY2100" t="s">
        <v>136</v>
      </c>
      <c r="DZ2100">
        <v>1</v>
      </c>
      <c r="EA2100" t="s">
        <v>136</v>
      </c>
      <c r="EC2100" s="5">
        <v>12.68</v>
      </c>
      <c r="ED2100" s="5">
        <v>55</v>
      </c>
      <c r="EE2100">
        <v>13183461822</v>
      </c>
      <c r="EF2100" t="s">
        <v>12790</v>
      </c>
      <c r="EG2100" t="s">
        <v>1989</v>
      </c>
      <c r="EH2100">
        <v>5</v>
      </c>
    </row>
    <row r="2101" spans="1:138" ht="15" customHeight="1" x14ac:dyDescent="0.35">
      <c r="A2101" t="s">
        <v>19603</v>
      </c>
      <c r="B2101" t="s">
        <v>157</v>
      </c>
      <c r="C2101" s="1">
        <v>44146.544313773149</v>
      </c>
      <c r="D2101" s="1">
        <v>44187</v>
      </c>
      <c r="E2101" t="s">
        <v>133</v>
      </c>
      <c r="F2101" t="s">
        <v>136</v>
      </c>
      <c r="G2101" t="s">
        <v>135</v>
      </c>
      <c r="H2101" t="s">
        <v>136</v>
      </c>
      <c r="I2101" t="s">
        <v>5720</v>
      </c>
      <c r="K2101" t="s">
        <v>5721</v>
      </c>
      <c r="M2101" t="s">
        <v>778</v>
      </c>
      <c r="N2101" t="s">
        <v>246</v>
      </c>
      <c r="O2101" s="4">
        <v>70515</v>
      </c>
      <c r="P2101" t="s">
        <v>140</v>
      </c>
      <c r="R2101">
        <v>13377899071</v>
      </c>
      <c r="T2101">
        <v>112512</v>
      </c>
      <c r="U2101" t="s">
        <v>5722</v>
      </c>
      <c r="V2101" t="s">
        <v>371</v>
      </c>
      <c r="X2101" t="s">
        <v>164</v>
      </c>
      <c r="Y2101" t="s">
        <v>5721</v>
      </c>
      <c r="AA2101" t="s">
        <v>778</v>
      </c>
      <c r="AB2101" t="s">
        <v>246</v>
      </c>
      <c r="AC2101" s="4">
        <v>70515</v>
      </c>
      <c r="AD2101" t="s">
        <v>140</v>
      </c>
      <c r="AF2101">
        <v>13377891979</v>
      </c>
      <c r="AH2101" t="s">
        <v>5723</v>
      </c>
      <c r="AI2101" t="s">
        <v>168</v>
      </c>
      <c r="AJ2101" t="s">
        <v>1977</v>
      </c>
      <c r="AK2101" t="s">
        <v>1978</v>
      </c>
      <c r="AL2101" t="s">
        <v>1979</v>
      </c>
      <c r="AM2101" t="s">
        <v>1980</v>
      </c>
      <c r="AN2101" t="s">
        <v>1981</v>
      </c>
      <c r="AO2101" t="s">
        <v>1982</v>
      </c>
      <c r="AP2101" t="s">
        <v>246</v>
      </c>
      <c r="AQ2101" s="4">
        <v>70754</v>
      </c>
      <c r="AR2101" t="s">
        <v>140</v>
      </c>
      <c r="AT2101">
        <v>12256863033</v>
      </c>
      <c r="AV2101" t="s">
        <v>1983</v>
      </c>
      <c r="AW2101" t="s">
        <v>1984</v>
      </c>
      <c r="AZ2101" t="s">
        <v>175</v>
      </c>
      <c r="BA2101" t="s">
        <v>176</v>
      </c>
      <c r="BB2101" t="s">
        <v>136</v>
      </c>
      <c r="BC2101" t="s">
        <v>136</v>
      </c>
      <c r="BD2101" t="s">
        <v>148</v>
      </c>
      <c r="BE2101" t="s">
        <v>136</v>
      </c>
      <c r="BF2101" t="s">
        <v>136</v>
      </c>
      <c r="BG2101" t="s">
        <v>134</v>
      </c>
      <c r="BH2101" t="s">
        <v>136</v>
      </c>
      <c r="BN2101" t="s">
        <v>19604</v>
      </c>
      <c r="BO2101" t="s">
        <v>905</v>
      </c>
      <c r="BP2101">
        <v>3</v>
      </c>
      <c r="BQ2101">
        <v>3</v>
      </c>
      <c r="BR2101">
        <v>3</v>
      </c>
      <c r="BS2101" s="1">
        <v>44211</v>
      </c>
      <c r="BT2101" s="1">
        <v>44470</v>
      </c>
      <c r="BU2101" s="1">
        <v>44211</v>
      </c>
      <c r="BV2101" s="1">
        <v>44470</v>
      </c>
      <c r="BW2101" t="s">
        <v>136</v>
      </c>
      <c r="BX2101">
        <v>35</v>
      </c>
      <c r="BY2101">
        <v>0</v>
      </c>
      <c r="BZ2101">
        <v>6</v>
      </c>
      <c r="CA2101">
        <v>6</v>
      </c>
      <c r="CB2101">
        <v>6</v>
      </c>
      <c r="CC2101">
        <v>6</v>
      </c>
      <c r="CD2101">
        <v>6</v>
      </c>
      <c r="CE2101">
        <v>5</v>
      </c>
      <c r="CF2101" t="str">
        <f>"7:00 AM"</f>
        <v>7:00 AM</v>
      </c>
      <c r="CG2101" t="str">
        <f>"1:00 PM"</f>
        <v>1:00 PM</v>
      </c>
      <c r="CH2101" s="5">
        <v>11.83</v>
      </c>
      <c r="CI2101" t="s">
        <v>146</v>
      </c>
      <c r="CJ2101">
        <v>0</v>
      </c>
      <c r="CK2101" t="s">
        <v>1985</v>
      </c>
      <c r="CL2101" t="s">
        <v>134</v>
      </c>
      <c r="CM2101" t="s">
        <v>147</v>
      </c>
      <c r="CN2101" t="s">
        <v>148</v>
      </c>
      <c r="CO2101" s="2" t="s">
        <v>3165</v>
      </c>
      <c r="CP2101" t="s">
        <v>149</v>
      </c>
      <c r="CQ2101">
        <v>0</v>
      </c>
      <c r="CR2101">
        <v>0</v>
      </c>
      <c r="CS2101" t="s">
        <v>136</v>
      </c>
      <c r="CT2101" t="s">
        <v>136</v>
      </c>
      <c r="CU2101" t="s">
        <v>136</v>
      </c>
      <c r="CV2101" t="s">
        <v>134</v>
      </c>
      <c r="CW2101" t="s">
        <v>134</v>
      </c>
      <c r="CX2101">
        <v>50</v>
      </c>
      <c r="CY2101" t="s">
        <v>134</v>
      </c>
      <c r="CZ2101" t="s">
        <v>134</v>
      </c>
      <c r="DA2101" t="s">
        <v>134</v>
      </c>
      <c r="DB2101" t="s">
        <v>134</v>
      </c>
      <c r="DC2101" t="s">
        <v>134</v>
      </c>
      <c r="DD2101" t="s">
        <v>136</v>
      </c>
      <c r="DF2101" t="s">
        <v>3353</v>
      </c>
      <c r="DG2101" t="s">
        <v>5725</v>
      </c>
      <c r="DH2101" t="s">
        <v>771</v>
      </c>
      <c r="DI2101" t="s">
        <v>246</v>
      </c>
      <c r="DJ2101" s="4">
        <v>70535</v>
      </c>
      <c r="DK2101" t="s">
        <v>268</v>
      </c>
      <c r="DL2101" t="s">
        <v>136</v>
      </c>
      <c r="DM2101">
        <v>1</v>
      </c>
      <c r="DN2101" t="s">
        <v>5726</v>
      </c>
      <c r="DO2101" t="s">
        <v>324</v>
      </c>
      <c r="DP2101" t="s">
        <v>246</v>
      </c>
      <c r="DQ2101" t="str">
        <f>"70554"</f>
        <v>70554</v>
      </c>
      <c r="DR2101" t="s">
        <v>339</v>
      </c>
      <c r="DS2101" t="s">
        <v>551</v>
      </c>
      <c r="DT2101">
        <v>1</v>
      </c>
      <c r="DU2101">
        <v>6</v>
      </c>
      <c r="DV2101" t="s">
        <v>134</v>
      </c>
      <c r="DW2101" t="s">
        <v>134</v>
      </c>
      <c r="DX2101" t="s">
        <v>134</v>
      </c>
      <c r="DY2101" t="s">
        <v>136</v>
      </c>
      <c r="DZ2101">
        <v>1</v>
      </c>
      <c r="EA2101" t="s">
        <v>136</v>
      </c>
      <c r="EC2101" s="5">
        <v>12.68</v>
      </c>
      <c r="ED2101" s="5">
        <v>55</v>
      </c>
      <c r="EE2101">
        <v>13377899071</v>
      </c>
      <c r="EF2101" t="s">
        <v>5723</v>
      </c>
      <c r="EG2101" t="s">
        <v>19605</v>
      </c>
      <c r="EH2101">
        <v>4</v>
      </c>
    </row>
    <row r="2102" spans="1:138" ht="15" customHeight="1" x14ac:dyDescent="0.35">
      <c r="A2102" t="s">
        <v>5673</v>
      </c>
      <c r="B2102" t="s">
        <v>157</v>
      </c>
      <c r="C2102" s="1">
        <v>44145.574917013888</v>
      </c>
      <c r="D2102" s="1">
        <v>44187</v>
      </c>
      <c r="E2102" t="s">
        <v>133</v>
      </c>
      <c r="F2102" t="s">
        <v>136</v>
      </c>
      <c r="G2102" t="s">
        <v>135</v>
      </c>
      <c r="H2102" t="s">
        <v>136</v>
      </c>
      <c r="I2102" t="s">
        <v>5674</v>
      </c>
      <c r="K2102" t="s">
        <v>5675</v>
      </c>
      <c r="M2102" t="s">
        <v>700</v>
      </c>
      <c r="N2102" t="s">
        <v>246</v>
      </c>
      <c r="O2102" s="4">
        <v>70586</v>
      </c>
      <c r="P2102" t="s">
        <v>140</v>
      </c>
      <c r="R2102">
        <v>13378317386</v>
      </c>
      <c r="T2102">
        <v>11251</v>
      </c>
      <c r="U2102" t="s">
        <v>5676</v>
      </c>
      <c r="V2102" t="s">
        <v>256</v>
      </c>
      <c r="X2102" t="s">
        <v>164</v>
      </c>
      <c r="Y2102" t="s">
        <v>5675</v>
      </c>
      <c r="AA2102" t="s">
        <v>700</v>
      </c>
      <c r="AB2102" t="s">
        <v>246</v>
      </c>
      <c r="AC2102" s="4">
        <v>70586</v>
      </c>
      <c r="AD2102" t="s">
        <v>140</v>
      </c>
      <c r="AF2102">
        <v>13378317386</v>
      </c>
      <c r="AH2102" t="s">
        <v>5677</v>
      </c>
      <c r="AI2102" t="s">
        <v>168</v>
      </c>
      <c r="AJ2102" t="s">
        <v>325</v>
      </c>
      <c r="AK2102" t="s">
        <v>329</v>
      </c>
      <c r="AM2102" t="s">
        <v>330</v>
      </c>
      <c r="AO2102" t="s">
        <v>324</v>
      </c>
      <c r="AP2102" t="s">
        <v>246</v>
      </c>
      <c r="AQ2102" s="4">
        <v>70554</v>
      </c>
      <c r="AR2102" t="s">
        <v>140</v>
      </c>
      <c r="AS2102" t="s">
        <v>331</v>
      </c>
      <c r="AT2102">
        <v>13377894322</v>
      </c>
      <c r="AV2102" t="s">
        <v>332</v>
      </c>
      <c r="AW2102" t="s">
        <v>333</v>
      </c>
      <c r="AZ2102" t="s">
        <v>334</v>
      </c>
      <c r="BA2102" t="s">
        <v>335</v>
      </c>
      <c r="BB2102" t="s">
        <v>136</v>
      </c>
      <c r="BC2102" t="s">
        <v>136</v>
      </c>
      <c r="BD2102" t="s">
        <v>148</v>
      </c>
      <c r="BE2102" t="s">
        <v>136</v>
      </c>
      <c r="BF2102" t="s">
        <v>136</v>
      </c>
      <c r="BG2102" t="s">
        <v>134</v>
      </c>
      <c r="BH2102" t="s">
        <v>136</v>
      </c>
      <c r="BN2102" t="s">
        <v>5678</v>
      </c>
      <c r="BO2102" t="s">
        <v>1574</v>
      </c>
      <c r="BP2102">
        <v>4</v>
      </c>
      <c r="BQ2102">
        <v>4</v>
      </c>
      <c r="BR2102">
        <v>4</v>
      </c>
      <c r="BS2102" s="1">
        <v>44211</v>
      </c>
      <c r="BT2102" s="1">
        <v>44392</v>
      </c>
      <c r="BU2102" s="1">
        <v>44211</v>
      </c>
      <c r="BV2102" s="1">
        <v>44392</v>
      </c>
      <c r="BW2102" t="s">
        <v>136</v>
      </c>
      <c r="BX2102">
        <v>35</v>
      </c>
      <c r="BY2102">
        <v>0</v>
      </c>
      <c r="BZ2102">
        <v>7</v>
      </c>
      <c r="CA2102">
        <v>7</v>
      </c>
      <c r="CB2102">
        <v>7</v>
      </c>
      <c r="CC2102">
        <v>7</v>
      </c>
      <c r="CD2102">
        <v>7</v>
      </c>
      <c r="CE2102">
        <v>0</v>
      </c>
      <c r="CF2102" t="str">
        <f>"8:00 AM"</f>
        <v>8:00 AM</v>
      </c>
      <c r="CG2102" t="str">
        <f>"4:00 PM"</f>
        <v>4:00 PM</v>
      </c>
      <c r="CH2102" s="5">
        <v>11.83</v>
      </c>
      <c r="CI2102" t="s">
        <v>146</v>
      </c>
      <c r="CL2102" t="s">
        <v>136</v>
      </c>
      <c r="CM2102" t="s">
        <v>147</v>
      </c>
      <c r="CN2102" t="s">
        <v>148</v>
      </c>
      <c r="CO2102" t="s">
        <v>338</v>
      </c>
      <c r="CP2102" t="s">
        <v>149</v>
      </c>
      <c r="CQ2102">
        <v>0</v>
      </c>
      <c r="CR2102">
        <v>0</v>
      </c>
      <c r="CS2102" t="s">
        <v>136</v>
      </c>
      <c r="CT2102" t="s">
        <v>136</v>
      </c>
      <c r="CU2102" t="s">
        <v>136</v>
      </c>
      <c r="CV2102" t="s">
        <v>136</v>
      </c>
      <c r="CW2102" t="s">
        <v>134</v>
      </c>
      <c r="CX2102">
        <v>40</v>
      </c>
      <c r="CY2102" t="s">
        <v>136</v>
      </c>
      <c r="CZ2102" t="s">
        <v>134</v>
      </c>
      <c r="DA2102" t="s">
        <v>134</v>
      </c>
      <c r="DB2102" t="s">
        <v>134</v>
      </c>
      <c r="DC2102" t="s">
        <v>134</v>
      </c>
      <c r="DD2102" t="s">
        <v>136</v>
      </c>
      <c r="DF2102" t="s">
        <v>149</v>
      </c>
      <c r="DG2102" t="s">
        <v>5675</v>
      </c>
      <c r="DH2102" t="s">
        <v>700</v>
      </c>
      <c r="DI2102" t="s">
        <v>246</v>
      </c>
      <c r="DJ2102" s="4">
        <v>70586</v>
      </c>
      <c r="DK2102" t="s">
        <v>339</v>
      </c>
      <c r="DL2102" t="s">
        <v>136</v>
      </c>
      <c r="DM2102">
        <v>1</v>
      </c>
      <c r="DN2102" t="s">
        <v>5679</v>
      </c>
      <c r="DO2102" t="s">
        <v>324</v>
      </c>
      <c r="DP2102" t="s">
        <v>246</v>
      </c>
      <c r="DQ2102" t="str">
        <f>"70554"</f>
        <v>70554</v>
      </c>
      <c r="DR2102" t="s">
        <v>339</v>
      </c>
      <c r="DS2102" t="s">
        <v>497</v>
      </c>
      <c r="DT2102">
        <v>1</v>
      </c>
      <c r="DU2102">
        <v>4</v>
      </c>
      <c r="DV2102" t="s">
        <v>134</v>
      </c>
      <c r="DW2102" t="s">
        <v>134</v>
      </c>
      <c r="DX2102" t="s">
        <v>134</v>
      </c>
      <c r="DY2102" t="s">
        <v>136</v>
      </c>
      <c r="DZ2102">
        <v>1</v>
      </c>
      <c r="EA2102" t="s">
        <v>136</v>
      </c>
      <c r="EC2102" s="5">
        <v>12.68</v>
      </c>
      <c r="ED2102" s="5">
        <v>55</v>
      </c>
      <c r="EE2102">
        <v>13378317386</v>
      </c>
      <c r="EF2102" t="s">
        <v>5677</v>
      </c>
      <c r="EG2102" t="s">
        <v>148</v>
      </c>
      <c r="EH2102">
        <v>0</v>
      </c>
    </row>
    <row r="2103" spans="1:138" ht="15" customHeight="1" x14ac:dyDescent="0.35">
      <c r="A2103" t="s">
        <v>24797</v>
      </c>
      <c r="B2103" t="s">
        <v>157</v>
      </c>
      <c r="C2103" s="1">
        <v>44153.430967245367</v>
      </c>
      <c r="D2103" s="1">
        <v>44187</v>
      </c>
      <c r="E2103" t="s">
        <v>133</v>
      </c>
      <c r="F2103" t="s">
        <v>136</v>
      </c>
      <c r="G2103" t="s">
        <v>135</v>
      </c>
      <c r="H2103" t="s">
        <v>136</v>
      </c>
      <c r="I2103" t="s">
        <v>24798</v>
      </c>
      <c r="K2103" t="s">
        <v>24799</v>
      </c>
      <c r="M2103" t="s">
        <v>1735</v>
      </c>
      <c r="N2103" t="s">
        <v>246</v>
      </c>
      <c r="O2103" s="4">
        <v>70549</v>
      </c>
      <c r="P2103" t="s">
        <v>140</v>
      </c>
      <c r="R2103">
        <v>13372246845</v>
      </c>
      <c r="T2103">
        <v>112512</v>
      </c>
      <c r="U2103" t="s">
        <v>24800</v>
      </c>
      <c r="V2103" t="s">
        <v>1922</v>
      </c>
      <c r="W2103" t="s">
        <v>4559</v>
      </c>
      <c r="X2103" t="s">
        <v>164</v>
      </c>
      <c r="Y2103" t="s">
        <v>24799</v>
      </c>
      <c r="AA2103" t="s">
        <v>1735</v>
      </c>
      <c r="AB2103" t="s">
        <v>246</v>
      </c>
      <c r="AC2103" s="4">
        <v>70549</v>
      </c>
      <c r="AD2103" t="s">
        <v>140</v>
      </c>
      <c r="AF2103">
        <v>13372246845</v>
      </c>
      <c r="AH2103" t="s">
        <v>1571</v>
      </c>
      <c r="AI2103" t="s">
        <v>168</v>
      </c>
      <c r="AJ2103" t="s">
        <v>1565</v>
      </c>
      <c r="AK2103" t="s">
        <v>1566</v>
      </c>
      <c r="AL2103" t="s">
        <v>1567</v>
      </c>
      <c r="AM2103" t="s">
        <v>1568</v>
      </c>
      <c r="AN2103" t="s">
        <v>1569</v>
      </c>
      <c r="AO2103" t="s">
        <v>1570</v>
      </c>
      <c r="AP2103" t="s">
        <v>537</v>
      </c>
      <c r="AQ2103" s="4">
        <v>27536</v>
      </c>
      <c r="AR2103" t="s">
        <v>140</v>
      </c>
      <c r="AT2103">
        <v>14349173294</v>
      </c>
      <c r="AV2103" t="s">
        <v>2442</v>
      </c>
      <c r="AW2103" t="s">
        <v>1572</v>
      </c>
      <c r="AZ2103" t="s">
        <v>334</v>
      </c>
      <c r="BA2103" t="s">
        <v>335</v>
      </c>
      <c r="BB2103" t="s">
        <v>136</v>
      </c>
      <c r="BC2103" t="s">
        <v>136</v>
      </c>
      <c r="BD2103" t="s">
        <v>148</v>
      </c>
      <c r="BE2103" t="s">
        <v>136</v>
      </c>
      <c r="BF2103" t="s">
        <v>136</v>
      </c>
      <c r="BG2103" t="s">
        <v>134</v>
      </c>
      <c r="BH2103" t="s">
        <v>136</v>
      </c>
      <c r="BN2103" t="s">
        <v>24801</v>
      </c>
      <c r="BO2103" t="s">
        <v>1574</v>
      </c>
      <c r="BP2103">
        <v>2</v>
      </c>
      <c r="BQ2103">
        <v>2</v>
      </c>
      <c r="BR2103">
        <v>2</v>
      </c>
      <c r="BS2103" s="1">
        <v>44206</v>
      </c>
      <c r="BT2103" s="1">
        <v>44440</v>
      </c>
      <c r="BU2103" s="1">
        <v>44206</v>
      </c>
      <c r="BV2103" s="1">
        <v>44440</v>
      </c>
      <c r="BW2103" t="s">
        <v>136</v>
      </c>
      <c r="BX2103">
        <v>40</v>
      </c>
      <c r="BY2103">
        <v>0</v>
      </c>
      <c r="BZ2103">
        <v>7</v>
      </c>
      <c r="CA2103">
        <v>7</v>
      </c>
      <c r="CB2103">
        <v>7</v>
      </c>
      <c r="CC2103">
        <v>7</v>
      </c>
      <c r="CD2103">
        <v>7</v>
      </c>
      <c r="CE2103">
        <v>5</v>
      </c>
      <c r="CF2103" t="str">
        <f>"7:00 AM"</f>
        <v>7:00 AM</v>
      </c>
      <c r="CG2103" t="str">
        <f>"4:00 PM"</f>
        <v>4:00 PM</v>
      </c>
      <c r="CH2103" s="5">
        <v>11.83</v>
      </c>
      <c r="CI2103" t="s">
        <v>146</v>
      </c>
      <c r="CL2103" t="s">
        <v>134</v>
      </c>
      <c r="CM2103" t="s">
        <v>147</v>
      </c>
      <c r="CN2103" t="s">
        <v>148</v>
      </c>
      <c r="CO2103" s="2" t="s">
        <v>24802</v>
      </c>
      <c r="CP2103" t="s">
        <v>149</v>
      </c>
      <c r="CQ2103">
        <v>3</v>
      </c>
      <c r="CR2103">
        <v>0</v>
      </c>
      <c r="CS2103" t="s">
        <v>136</v>
      </c>
      <c r="CT2103" t="s">
        <v>136</v>
      </c>
      <c r="CU2103" t="s">
        <v>134</v>
      </c>
      <c r="CV2103" t="s">
        <v>134</v>
      </c>
      <c r="CW2103" t="s">
        <v>134</v>
      </c>
      <c r="CX2103">
        <v>70</v>
      </c>
      <c r="CY2103" t="s">
        <v>134</v>
      </c>
      <c r="CZ2103" t="s">
        <v>134</v>
      </c>
      <c r="DA2103" t="s">
        <v>134</v>
      </c>
      <c r="DB2103" t="s">
        <v>134</v>
      </c>
      <c r="DC2103" t="s">
        <v>134</v>
      </c>
      <c r="DD2103" t="s">
        <v>136</v>
      </c>
      <c r="DF2103" t="s">
        <v>1576</v>
      </c>
      <c r="DG2103" t="s">
        <v>24799</v>
      </c>
      <c r="DH2103" t="s">
        <v>1735</v>
      </c>
      <c r="DI2103" t="s">
        <v>246</v>
      </c>
      <c r="DJ2103" s="4">
        <v>70549</v>
      </c>
      <c r="DK2103" t="s">
        <v>268</v>
      </c>
      <c r="DL2103" t="s">
        <v>136</v>
      </c>
      <c r="DM2103">
        <v>1</v>
      </c>
      <c r="DN2103" t="s">
        <v>24803</v>
      </c>
      <c r="DO2103" t="s">
        <v>7662</v>
      </c>
      <c r="DP2103" t="s">
        <v>246</v>
      </c>
      <c r="DQ2103" t="str">
        <f>"70542"</f>
        <v>70542</v>
      </c>
      <c r="DR2103" t="s">
        <v>20861</v>
      </c>
      <c r="DS2103" t="s">
        <v>576</v>
      </c>
      <c r="DT2103">
        <v>1</v>
      </c>
      <c r="DU2103">
        <v>2</v>
      </c>
      <c r="DV2103" t="s">
        <v>134</v>
      </c>
      <c r="DW2103" t="s">
        <v>134</v>
      </c>
      <c r="DX2103" t="s">
        <v>134</v>
      </c>
      <c r="DY2103" t="s">
        <v>136</v>
      </c>
      <c r="DZ2103">
        <v>1</v>
      </c>
      <c r="EA2103" t="s">
        <v>136</v>
      </c>
      <c r="EC2103" s="5">
        <v>12.68</v>
      </c>
      <c r="ED2103" s="5">
        <v>55</v>
      </c>
      <c r="EE2103">
        <v>13372246845</v>
      </c>
      <c r="EF2103" t="s">
        <v>148</v>
      </c>
      <c r="EG2103" t="s">
        <v>271</v>
      </c>
      <c r="EH2103">
        <v>2</v>
      </c>
    </row>
    <row r="2104" spans="1:138" ht="15" customHeight="1" x14ac:dyDescent="0.35">
      <c r="A2104" t="s">
        <v>24815</v>
      </c>
      <c r="B2104" t="s">
        <v>157</v>
      </c>
      <c r="C2104" s="1">
        <v>44140.476669675925</v>
      </c>
      <c r="D2104" s="1">
        <v>44187</v>
      </c>
      <c r="E2104" t="s">
        <v>133</v>
      </c>
      <c r="F2104" t="s">
        <v>136</v>
      </c>
      <c r="G2104" t="s">
        <v>135</v>
      </c>
      <c r="H2104" t="s">
        <v>136</v>
      </c>
      <c r="I2104" t="s">
        <v>24816</v>
      </c>
      <c r="K2104" t="s">
        <v>24817</v>
      </c>
      <c r="M2104" t="s">
        <v>4652</v>
      </c>
      <c r="N2104" t="s">
        <v>139</v>
      </c>
      <c r="O2104" s="4">
        <v>32754</v>
      </c>
      <c r="P2104" t="s">
        <v>140</v>
      </c>
      <c r="R2104">
        <v>13215932065</v>
      </c>
      <c r="T2104">
        <v>112910</v>
      </c>
      <c r="U2104" t="s">
        <v>14131</v>
      </c>
      <c r="V2104" t="s">
        <v>2907</v>
      </c>
      <c r="X2104" t="s">
        <v>164</v>
      </c>
      <c r="Y2104" t="s">
        <v>24817</v>
      </c>
      <c r="AA2104" t="s">
        <v>4652</v>
      </c>
      <c r="AB2104" t="s">
        <v>139</v>
      </c>
      <c r="AC2104" s="4">
        <v>32754</v>
      </c>
      <c r="AD2104" t="s">
        <v>140</v>
      </c>
      <c r="AF2104">
        <v>13215932065</v>
      </c>
      <c r="AH2104" t="s">
        <v>148</v>
      </c>
      <c r="AI2104" t="s">
        <v>168</v>
      </c>
      <c r="AJ2104" t="s">
        <v>456</v>
      </c>
      <c r="AK2104" t="s">
        <v>457</v>
      </c>
      <c r="AM2104" t="s">
        <v>458</v>
      </c>
      <c r="AO2104" t="s">
        <v>459</v>
      </c>
      <c r="AP2104" t="s">
        <v>460</v>
      </c>
      <c r="AQ2104" s="4">
        <v>73737</v>
      </c>
      <c r="AR2104" t="s">
        <v>140</v>
      </c>
      <c r="AT2104">
        <v>15802274747</v>
      </c>
      <c r="AV2104" t="s">
        <v>461</v>
      </c>
      <c r="AW2104" t="s">
        <v>462</v>
      </c>
      <c r="AZ2104" t="s">
        <v>334</v>
      </c>
      <c r="BA2104" t="s">
        <v>335</v>
      </c>
      <c r="BB2104" t="s">
        <v>136</v>
      </c>
      <c r="BC2104" t="s">
        <v>136</v>
      </c>
      <c r="BD2104" t="s">
        <v>148</v>
      </c>
      <c r="BE2104" t="s">
        <v>136</v>
      </c>
      <c r="BF2104" t="s">
        <v>136</v>
      </c>
      <c r="BG2104" t="s">
        <v>134</v>
      </c>
      <c r="BH2104" t="s">
        <v>136</v>
      </c>
      <c r="BN2104" t="s">
        <v>24818</v>
      </c>
      <c r="BO2104" t="s">
        <v>464</v>
      </c>
      <c r="BP2104">
        <v>1</v>
      </c>
      <c r="BQ2104">
        <v>1</v>
      </c>
      <c r="BR2104">
        <v>1</v>
      </c>
      <c r="BS2104" s="1">
        <v>44214</v>
      </c>
      <c r="BT2104" s="1">
        <v>44512</v>
      </c>
      <c r="BU2104" s="1">
        <v>44214</v>
      </c>
      <c r="BV2104" s="1">
        <v>44512</v>
      </c>
      <c r="BW2104" t="s">
        <v>136</v>
      </c>
      <c r="BX2104">
        <v>40</v>
      </c>
      <c r="BY2104">
        <v>0</v>
      </c>
      <c r="BZ2104">
        <v>7</v>
      </c>
      <c r="CA2104">
        <v>7</v>
      </c>
      <c r="CB2104">
        <v>7</v>
      </c>
      <c r="CC2104">
        <v>7</v>
      </c>
      <c r="CD2104">
        <v>7</v>
      </c>
      <c r="CE2104">
        <v>5</v>
      </c>
      <c r="CF2104" t="str">
        <f>"8:00 AM"</f>
        <v>8:00 AM</v>
      </c>
      <c r="CG2104" t="str">
        <f>"5:00 PM"</f>
        <v>5:00 PM</v>
      </c>
      <c r="CH2104" s="5">
        <v>11.71</v>
      </c>
      <c r="CI2104" t="s">
        <v>146</v>
      </c>
      <c r="CL2104" t="s">
        <v>136</v>
      </c>
      <c r="CM2104" t="s">
        <v>312</v>
      </c>
      <c r="CN2104" t="s">
        <v>148</v>
      </c>
      <c r="CO2104" t="s">
        <v>465</v>
      </c>
      <c r="CP2104" t="s">
        <v>149</v>
      </c>
      <c r="CQ2104">
        <v>3</v>
      </c>
      <c r="CR2104">
        <v>0</v>
      </c>
      <c r="CS2104" t="s">
        <v>136</v>
      </c>
      <c r="CT2104" t="s">
        <v>134</v>
      </c>
      <c r="CU2104" t="s">
        <v>136</v>
      </c>
      <c r="CV2104" t="s">
        <v>134</v>
      </c>
      <c r="CW2104" t="s">
        <v>134</v>
      </c>
      <c r="CX2104">
        <v>75</v>
      </c>
      <c r="CY2104" t="s">
        <v>134</v>
      </c>
      <c r="CZ2104" t="s">
        <v>134</v>
      </c>
      <c r="DA2104" t="s">
        <v>134</v>
      </c>
      <c r="DB2104" t="s">
        <v>136</v>
      </c>
      <c r="DC2104" t="s">
        <v>134</v>
      </c>
      <c r="DD2104" t="s">
        <v>136</v>
      </c>
      <c r="DF2104" t="s">
        <v>466</v>
      </c>
      <c r="DG2104" t="s">
        <v>24817</v>
      </c>
      <c r="DH2104" t="s">
        <v>4652</v>
      </c>
      <c r="DI2104" t="s">
        <v>139</v>
      </c>
      <c r="DJ2104" s="4">
        <v>32754</v>
      </c>
      <c r="DK2104" t="s">
        <v>4653</v>
      </c>
      <c r="DL2104" t="s">
        <v>136</v>
      </c>
      <c r="DM2104">
        <v>1</v>
      </c>
      <c r="DN2104" t="s">
        <v>24819</v>
      </c>
      <c r="DO2104" t="s">
        <v>4652</v>
      </c>
      <c r="DP2104" t="s">
        <v>139</v>
      </c>
      <c r="DQ2104" t="str">
        <f>"32754"</f>
        <v>32754</v>
      </c>
      <c r="DR2104" t="s">
        <v>4653</v>
      </c>
      <c r="DS2104" t="s">
        <v>551</v>
      </c>
      <c r="DT2104">
        <v>1</v>
      </c>
      <c r="DU2104">
        <v>1</v>
      </c>
      <c r="DV2104" t="s">
        <v>134</v>
      </c>
      <c r="DW2104" t="s">
        <v>134</v>
      </c>
      <c r="DX2104" t="s">
        <v>134</v>
      </c>
      <c r="DY2104" t="s">
        <v>136</v>
      </c>
      <c r="DZ2104">
        <v>1</v>
      </c>
      <c r="EA2104" t="s">
        <v>136</v>
      </c>
      <c r="EC2104" s="5">
        <v>12.68</v>
      </c>
      <c r="ED2104" s="5">
        <v>55</v>
      </c>
      <c r="EE2104">
        <v>13215932065</v>
      </c>
      <c r="EF2104" t="s">
        <v>24820</v>
      </c>
      <c r="EG2104" t="s">
        <v>148</v>
      </c>
      <c r="EH2104">
        <v>0</v>
      </c>
    </row>
    <row r="2105" spans="1:138" ht="15" customHeight="1" x14ac:dyDescent="0.35">
      <c r="A2105" t="s">
        <v>21582</v>
      </c>
      <c r="B2105" t="s">
        <v>157</v>
      </c>
      <c r="C2105" s="1">
        <v>44141.463941087961</v>
      </c>
      <c r="D2105" s="1">
        <v>44187</v>
      </c>
      <c r="E2105" t="s">
        <v>133</v>
      </c>
      <c r="F2105" t="s">
        <v>136</v>
      </c>
      <c r="G2105" t="s">
        <v>135</v>
      </c>
      <c r="H2105" t="s">
        <v>136</v>
      </c>
      <c r="I2105" t="s">
        <v>21583</v>
      </c>
      <c r="K2105" t="s">
        <v>21584</v>
      </c>
      <c r="M2105" t="s">
        <v>21585</v>
      </c>
      <c r="N2105" t="s">
        <v>537</v>
      </c>
      <c r="O2105" s="4">
        <v>28457</v>
      </c>
      <c r="P2105" t="s">
        <v>140</v>
      </c>
      <c r="R2105">
        <v>19106752394</v>
      </c>
      <c r="T2105">
        <v>111334</v>
      </c>
      <c r="U2105" t="s">
        <v>21586</v>
      </c>
      <c r="V2105" t="s">
        <v>5895</v>
      </c>
      <c r="W2105" t="s">
        <v>1267</v>
      </c>
      <c r="X2105" t="s">
        <v>429</v>
      </c>
      <c r="Y2105" t="s">
        <v>21584</v>
      </c>
      <c r="AA2105" t="s">
        <v>21587</v>
      </c>
      <c r="AB2105" t="s">
        <v>537</v>
      </c>
      <c r="AC2105" s="4">
        <v>28457</v>
      </c>
      <c r="AD2105" t="s">
        <v>140</v>
      </c>
      <c r="AF2105">
        <v>19106752394</v>
      </c>
      <c r="AH2105" t="s">
        <v>21588</v>
      </c>
      <c r="AI2105" t="s">
        <v>226</v>
      </c>
      <c r="AJ2105" t="s">
        <v>685</v>
      </c>
      <c r="AK2105" t="s">
        <v>686</v>
      </c>
      <c r="AL2105" t="s">
        <v>687</v>
      </c>
      <c r="AM2105" t="s">
        <v>688</v>
      </c>
      <c r="AN2105" t="s">
        <v>689</v>
      </c>
      <c r="AO2105" t="s">
        <v>690</v>
      </c>
      <c r="AP2105" t="s">
        <v>537</v>
      </c>
      <c r="AQ2105" s="4">
        <v>28328</v>
      </c>
      <c r="AR2105" t="s">
        <v>140</v>
      </c>
      <c r="AT2105">
        <v>19105924121</v>
      </c>
      <c r="AV2105" t="s">
        <v>691</v>
      </c>
      <c r="AW2105" t="s">
        <v>692</v>
      </c>
      <c r="AX2105" t="s">
        <v>537</v>
      </c>
      <c r="AY2105" t="s">
        <v>693</v>
      </c>
      <c r="AZ2105" t="s">
        <v>821</v>
      </c>
      <c r="BA2105" t="s">
        <v>822</v>
      </c>
      <c r="BB2105" t="s">
        <v>136</v>
      </c>
      <c r="BC2105" t="s">
        <v>136</v>
      </c>
      <c r="BD2105" t="s">
        <v>148</v>
      </c>
      <c r="BE2105" t="s">
        <v>136</v>
      </c>
      <c r="BF2105" t="s">
        <v>136</v>
      </c>
      <c r="BG2105" t="s">
        <v>134</v>
      </c>
      <c r="BH2105" t="s">
        <v>136</v>
      </c>
      <c r="BN2105" t="s">
        <v>21589</v>
      </c>
      <c r="BO2105" t="s">
        <v>21590</v>
      </c>
      <c r="BP2105">
        <v>72</v>
      </c>
      <c r="BQ2105">
        <v>72</v>
      </c>
      <c r="BR2105">
        <v>72</v>
      </c>
      <c r="BS2105" s="1">
        <v>44209</v>
      </c>
      <c r="BT2105" s="1">
        <v>44425</v>
      </c>
      <c r="BU2105" s="1">
        <v>44209</v>
      </c>
      <c r="BV2105" s="1">
        <v>44425</v>
      </c>
      <c r="BW2105" t="s">
        <v>136</v>
      </c>
      <c r="BX2105">
        <v>42</v>
      </c>
      <c r="BY2105">
        <v>0</v>
      </c>
      <c r="BZ2105">
        <v>7</v>
      </c>
      <c r="CA2105">
        <v>7</v>
      </c>
      <c r="CB2105">
        <v>7</v>
      </c>
      <c r="CC2105">
        <v>7</v>
      </c>
      <c r="CD2105">
        <v>7</v>
      </c>
      <c r="CE2105">
        <v>7</v>
      </c>
      <c r="CF2105" t="str">
        <f>"7:00 AM"</f>
        <v>7:00 AM</v>
      </c>
      <c r="CG2105" t="str">
        <f>"3:00 PM"</f>
        <v>3:00 PM</v>
      </c>
      <c r="CH2105" s="5">
        <v>12.67</v>
      </c>
      <c r="CI2105" t="s">
        <v>146</v>
      </c>
      <c r="CJ2105">
        <v>2.5</v>
      </c>
      <c r="CK2105" t="s">
        <v>21591</v>
      </c>
      <c r="CL2105" t="s">
        <v>134</v>
      </c>
      <c r="CM2105" t="s">
        <v>147</v>
      </c>
      <c r="CN2105" t="s">
        <v>148</v>
      </c>
      <c r="CO2105" t="s">
        <v>694</v>
      </c>
      <c r="CP2105" t="s">
        <v>149</v>
      </c>
      <c r="CQ2105">
        <v>1</v>
      </c>
      <c r="CR2105">
        <v>0</v>
      </c>
      <c r="CS2105" t="s">
        <v>136</v>
      </c>
      <c r="CT2105" t="s">
        <v>136</v>
      </c>
      <c r="CU2105" t="s">
        <v>136</v>
      </c>
      <c r="CV2105" t="s">
        <v>134</v>
      </c>
      <c r="CW2105" t="s">
        <v>134</v>
      </c>
      <c r="CX2105">
        <v>75</v>
      </c>
      <c r="CY2105" t="s">
        <v>134</v>
      </c>
      <c r="CZ2105" t="s">
        <v>134</v>
      </c>
      <c r="DA2105" t="s">
        <v>134</v>
      </c>
      <c r="DB2105" t="s">
        <v>134</v>
      </c>
      <c r="DC2105" t="s">
        <v>134</v>
      </c>
      <c r="DD2105" t="s">
        <v>136</v>
      </c>
      <c r="DF2105" s="2" t="s">
        <v>21592</v>
      </c>
      <c r="DG2105" t="s">
        <v>21584</v>
      </c>
      <c r="DH2105" t="s">
        <v>21587</v>
      </c>
      <c r="DI2105" t="s">
        <v>537</v>
      </c>
      <c r="DJ2105" s="4">
        <v>28457</v>
      </c>
      <c r="DK2105" t="s">
        <v>695</v>
      </c>
      <c r="DL2105" t="s">
        <v>136</v>
      </c>
      <c r="DM2105">
        <v>1</v>
      </c>
      <c r="DN2105" t="s">
        <v>21593</v>
      </c>
      <c r="DO2105" t="s">
        <v>21587</v>
      </c>
      <c r="DP2105" t="s">
        <v>537</v>
      </c>
      <c r="DQ2105" t="str">
        <f>"28457"</f>
        <v>28457</v>
      </c>
      <c r="DR2105" t="s">
        <v>695</v>
      </c>
      <c r="DS2105" t="s">
        <v>861</v>
      </c>
      <c r="DT2105">
        <v>1</v>
      </c>
      <c r="DU2105">
        <v>20</v>
      </c>
      <c r="DV2105" t="s">
        <v>134</v>
      </c>
      <c r="DW2105" t="s">
        <v>134</v>
      </c>
      <c r="DX2105" t="s">
        <v>134</v>
      </c>
      <c r="DY2105" t="s">
        <v>134</v>
      </c>
      <c r="DZ2105">
        <v>3</v>
      </c>
      <c r="EA2105" t="s">
        <v>136</v>
      </c>
      <c r="EC2105" s="5">
        <v>12.68</v>
      </c>
      <c r="ED2105" s="5">
        <v>55</v>
      </c>
      <c r="EE2105">
        <v>19106752394</v>
      </c>
      <c r="EF2105" t="s">
        <v>21594</v>
      </c>
      <c r="EG2105" t="s">
        <v>696</v>
      </c>
      <c r="EH2105">
        <v>3</v>
      </c>
    </row>
    <row r="2106" spans="1:138" ht="15" customHeight="1" x14ac:dyDescent="0.35">
      <c r="A2106" t="s">
        <v>7370</v>
      </c>
      <c r="B2106" t="s">
        <v>157</v>
      </c>
      <c r="C2106" s="1">
        <v>44154.570950462963</v>
      </c>
      <c r="D2106" s="1">
        <v>44187</v>
      </c>
      <c r="E2106" t="s">
        <v>133</v>
      </c>
      <c r="F2106" t="s">
        <v>136</v>
      </c>
      <c r="G2106" t="s">
        <v>135</v>
      </c>
      <c r="H2106" t="s">
        <v>136</v>
      </c>
      <c r="I2106" t="s">
        <v>7371</v>
      </c>
      <c r="K2106" t="s">
        <v>7372</v>
      </c>
      <c r="L2106" t="s">
        <v>7373</v>
      </c>
      <c r="M2106" t="s">
        <v>2090</v>
      </c>
      <c r="N2106" t="s">
        <v>784</v>
      </c>
      <c r="O2106" s="4">
        <v>59523</v>
      </c>
      <c r="P2106" t="s">
        <v>140</v>
      </c>
      <c r="R2106">
        <v>14063572953</v>
      </c>
      <c r="T2106">
        <v>1151</v>
      </c>
      <c r="U2106" t="s">
        <v>639</v>
      </c>
      <c r="V2106" t="s">
        <v>7374</v>
      </c>
      <c r="W2106" t="s">
        <v>1939</v>
      </c>
      <c r="X2106" t="s">
        <v>1341</v>
      </c>
      <c r="Y2106" t="s">
        <v>7375</v>
      </c>
      <c r="Z2106" t="s">
        <v>7373</v>
      </c>
      <c r="AA2106" t="s">
        <v>2090</v>
      </c>
      <c r="AB2106" t="s">
        <v>784</v>
      </c>
      <c r="AC2106" s="4">
        <v>59523</v>
      </c>
      <c r="AD2106" t="s">
        <v>140</v>
      </c>
      <c r="AF2106">
        <v>14063572953</v>
      </c>
      <c r="AH2106" t="s">
        <v>7376</v>
      </c>
      <c r="AI2106" t="s">
        <v>168</v>
      </c>
      <c r="AJ2106" t="s">
        <v>930</v>
      </c>
      <c r="AK2106" t="s">
        <v>931</v>
      </c>
      <c r="AL2106" t="s">
        <v>932</v>
      </c>
      <c r="AM2106" t="s">
        <v>933</v>
      </c>
      <c r="AO2106" t="s">
        <v>934</v>
      </c>
      <c r="AP2106" t="s">
        <v>925</v>
      </c>
      <c r="AQ2106" s="4">
        <v>83336</v>
      </c>
      <c r="AR2106" t="s">
        <v>140</v>
      </c>
      <c r="AT2106">
        <v>12084369737</v>
      </c>
      <c r="AV2106" t="s">
        <v>935</v>
      </c>
      <c r="AW2106" t="s">
        <v>936</v>
      </c>
      <c r="AZ2106" t="s">
        <v>334</v>
      </c>
      <c r="BA2106" t="s">
        <v>335</v>
      </c>
      <c r="BB2106" t="s">
        <v>136</v>
      </c>
      <c r="BC2106" t="s">
        <v>136</v>
      </c>
      <c r="BD2106" t="s">
        <v>148</v>
      </c>
      <c r="BE2106" t="s">
        <v>136</v>
      </c>
      <c r="BF2106" t="s">
        <v>136</v>
      </c>
      <c r="BG2106" t="s">
        <v>134</v>
      </c>
      <c r="BH2106" t="s">
        <v>136</v>
      </c>
      <c r="BI2106" t="s">
        <v>1194</v>
      </c>
      <c r="BJ2106" t="s">
        <v>633</v>
      </c>
      <c r="BK2106" t="s">
        <v>1195</v>
      </c>
      <c r="BL2106" t="s">
        <v>940</v>
      </c>
      <c r="BM2106" t="s">
        <v>941</v>
      </c>
      <c r="BN2106" t="s">
        <v>7377</v>
      </c>
      <c r="BO2106" t="s">
        <v>570</v>
      </c>
      <c r="BP2106">
        <v>3</v>
      </c>
      <c r="BQ2106">
        <v>3</v>
      </c>
      <c r="BR2106">
        <v>3</v>
      </c>
      <c r="BS2106" s="1">
        <v>44216</v>
      </c>
      <c r="BT2106" s="1">
        <v>44301</v>
      </c>
      <c r="BU2106" s="1">
        <v>44216</v>
      </c>
      <c r="BV2106" s="1">
        <v>44301</v>
      </c>
      <c r="BW2106" t="s">
        <v>136</v>
      </c>
      <c r="BX2106">
        <v>40</v>
      </c>
      <c r="BY2106">
        <v>0</v>
      </c>
      <c r="BZ2106">
        <v>8</v>
      </c>
      <c r="CA2106">
        <v>8</v>
      </c>
      <c r="CB2106">
        <v>8</v>
      </c>
      <c r="CC2106">
        <v>8</v>
      </c>
      <c r="CD2106">
        <v>8</v>
      </c>
      <c r="CE2106">
        <v>0</v>
      </c>
      <c r="CF2106" t="str">
        <f>"8:00 AM"</f>
        <v>8:00 AM</v>
      </c>
      <c r="CG2106" t="str">
        <f>"5:00 PM"</f>
        <v>5:00 PM</v>
      </c>
      <c r="CH2106" s="5">
        <v>14.77</v>
      </c>
      <c r="CI2106" t="s">
        <v>146</v>
      </c>
      <c r="CJ2106">
        <v>0</v>
      </c>
      <c r="CK2106" t="s">
        <v>944</v>
      </c>
      <c r="CL2106" t="s">
        <v>136</v>
      </c>
      <c r="CM2106" t="s">
        <v>147</v>
      </c>
      <c r="CN2106" t="s">
        <v>148</v>
      </c>
      <c r="CO2106" t="s">
        <v>946</v>
      </c>
      <c r="CP2106" t="s">
        <v>149</v>
      </c>
      <c r="CQ2106">
        <v>0</v>
      </c>
      <c r="CR2106">
        <v>0</v>
      </c>
      <c r="CS2106" t="s">
        <v>136</v>
      </c>
      <c r="CT2106" t="s">
        <v>136</v>
      </c>
      <c r="CU2106" t="s">
        <v>136</v>
      </c>
      <c r="CV2106" t="s">
        <v>136</v>
      </c>
      <c r="CW2106" t="s">
        <v>134</v>
      </c>
      <c r="CX2106">
        <v>100</v>
      </c>
      <c r="CY2106" t="s">
        <v>134</v>
      </c>
      <c r="CZ2106" t="s">
        <v>136</v>
      </c>
      <c r="DA2106" t="s">
        <v>136</v>
      </c>
      <c r="DB2106" t="s">
        <v>136</v>
      </c>
      <c r="DC2106" t="s">
        <v>136</v>
      </c>
      <c r="DD2106" t="s">
        <v>136</v>
      </c>
      <c r="DF2106" t="s">
        <v>7378</v>
      </c>
      <c r="DG2106" t="s">
        <v>7379</v>
      </c>
      <c r="DH2106" t="s">
        <v>7380</v>
      </c>
      <c r="DI2106" t="s">
        <v>395</v>
      </c>
      <c r="DJ2106" s="4">
        <v>93636</v>
      </c>
      <c r="DK2106" t="s">
        <v>5073</v>
      </c>
      <c r="DL2106" t="s">
        <v>134</v>
      </c>
      <c r="DM2106">
        <v>5</v>
      </c>
      <c r="DN2106" t="s">
        <v>7381</v>
      </c>
      <c r="DO2106" t="s">
        <v>7380</v>
      </c>
      <c r="DP2106" t="s">
        <v>395</v>
      </c>
      <c r="DQ2106" t="str">
        <f>"96367"</f>
        <v>96367</v>
      </c>
      <c r="DR2106" t="s">
        <v>5073</v>
      </c>
      <c r="DS2106" t="s">
        <v>907</v>
      </c>
      <c r="DT2106">
        <v>1</v>
      </c>
      <c r="DU2106">
        <v>3</v>
      </c>
      <c r="DV2106" t="s">
        <v>136</v>
      </c>
      <c r="DW2106" t="s">
        <v>134</v>
      </c>
      <c r="DX2106" t="s">
        <v>136</v>
      </c>
      <c r="DY2106" t="s">
        <v>136</v>
      </c>
      <c r="DZ2106">
        <v>1</v>
      </c>
      <c r="EA2106" t="s">
        <v>136</v>
      </c>
      <c r="EC2106" s="5">
        <v>12.68</v>
      </c>
      <c r="ED2106" s="5">
        <v>55</v>
      </c>
      <c r="EE2106" t="s">
        <v>148</v>
      </c>
      <c r="EF2106" t="s">
        <v>953</v>
      </c>
      <c r="EG2106" t="s">
        <v>7382</v>
      </c>
      <c r="EH2106">
        <v>0</v>
      </c>
    </row>
    <row r="2107" spans="1:138" ht="15" customHeight="1" x14ac:dyDescent="0.35">
      <c r="A2107" t="s">
        <v>12814</v>
      </c>
      <c r="B2107" t="s">
        <v>132</v>
      </c>
      <c r="C2107" s="1">
        <v>44154.516785879627</v>
      </c>
      <c r="D2107" s="1">
        <v>44187</v>
      </c>
      <c r="E2107" t="s">
        <v>133</v>
      </c>
      <c r="F2107" t="s">
        <v>136</v>
      </c>
      <c r="G2107" t="s">
        <v>135</v>
      </c>
      <c r="H2107" t="s">
        <v>136</v>
      </c>
      <c r="I2107" t="s">
        <v>12815</v>
      </c>
      <c r="K2107" t="s">
        <v>12816</v>
      </c>
      <c r="M2107" t="s">
        <v>5137</v>
      </c>
      <c r="N2107" t="s">
        <v>161</v>
      </c>
      <c r="O2107" s="4">
        <v>31079</v>
      </c>
      <c r="P2107" t="s">
        <v>140</v>
      </c>
      <c r="R2107">
        <v>12292765505</v>
      </c>
      <c r="T2107">
        <v>111333</v>
      </c>
      <c r="U2107" t="s">
        <v>12817</v>
      </c>
      <c r="V2107" t="s">
        <v>4179</v>
      </c>
      <c r="W2107" t="s">
        <v>2011</v>
      </c>
      <c r="X2107" t="s">
        <v>164</v>
      </c>
      <c r="Y2107" t="s">
        <v>12818</v>
      </c>
      <c r="AA2107" t="s">
        <v>5137</v>
      </c>
      <c r="AB2107" t="s">
        <v>161</v>
      </c>
      <c r="AC2107" s="4">
        <v>31079</v>
      </c>
      <c r="AD2107" t="s">
        <v>140</v>
      </c>
      <c r="AF2107">
        <v>12292765505</v>
      </c>
      <c r="AH2107" t="s">
        <v>5709</v>
      </c>
      <c r="AI2107" t="s">
        <v>168</v>
      </c>
      <c r="AJ2107" t="s">
        <v>5706</v>
      </c>
      <c r="AK2107" t="s">
        <v>5707</v>
      </c>
      <c r="AM2107" t="s">
        <v>5708</v>
      </c>
      <c r="AO2107" t="s">
        <v>5705</v>
      </c>
      <c r="AP2107" t="s">
        <v>720</v>
      </c>
      <c r="AQ2107" s="4">
        <v>38671</v>
      </c>
      <c r="AR2107" t="s">
        <v>140</v>
      </c>
      <c r="AT2107">
        <v>16623934241</v>
      </c>
      <c r="AU2107">
        <v>227</v>
      </c>
      <c r="AV2107" t="s">
        <v>6447</v>
      </c>
      <c r="AW2107" t="s">
        <v>5703</v>
      </c>
      <c r="AZ2107" t="s">
        <v>175</v>
      </c>
      <c r="BA2107" t="s">
        <v>176</v>
      </c>
      <c r="BB2107" t="s">
        <v>136</v>
      </c>
      <c r="BC2107" t="s">
        <v>136</v>
      </c>
      <c r="BD2107" t="s">
        <v>148</v>
      </c>
      <c r="BE2107" t="s">
        <v>136</v>
      </c>
      <c r="BF2107" t="s">
        <v>136</v>
      </c>
      <c r="BG2107" t="s">
        <v>134</v>
      </c>
      <c r="BH2107" t="s">
        <v>136</v>
      </c>
      <c r="BN2107" t="s">
        <v>12819</v>
      </c>
      <c r="BO2107" t="s">
        <v>6448</v>
      </c>
      <c r="BP2107">
        <v>2</v>
      </c>
      <c r="BQ2107">
        <v>2</v>
      </c>
      <c r="BS2107" s="1">
        <v>44201</v>
      </c>
      <c r="BT2107" s="1">
        <v>44348</v>
      </c>
      <c r="BU2107" s="1">
        <v>44201</v>
      </c>
      <c r="BV2107" s="1">
        <v>44348</v>
      </c>
      <c r="BW2107" t="s">
        <v>136</v>
      </c>
      <c r="BX2107">
        <v>35</v>
      </c>
      <c r="BY2107">
        <v>0</v>
      </c>
      <c r="BZ2107">
        <v>6</v>
      </c>
      <c r="CA2107">
        <v>6</v>
      </c>
      <c r="CB2107">
        <v>6</v>
      </c>
      <c r="CC2107">
        <v>6</v>
      </c>
      <c r="CD2107">
        <v>6</v>
      </c>
      <c r="CE2107">
        <v>5</v>
      </c>
      <c r="CF2107" t="str">
        <f>"7:00 AM"</f>
        <v>7:00 AM</v>
      </c>
      <c r="CG2107" t="str">
        <f>"1:00 PM"</f>
        <v>1:00 PM</v>
      </c>
      <c r="CH2107" s="5">
        <v>11.71</v>
      </c>
      <c r="CI2107" t="s">
        <v>146</v>
      </c>
      <c r="CJ2107">
        <v>0</v>
      </c>
      <c r="CK2107" t="s">
        <v>148</v>
      </c>
      <c r="CL2107" t="s">
        <v>134</v>
      </c>
      <c r="CM2107" t="s">
        <v>147</v>
      </c>
      <c r="CN2107" t="s">
        <v>148</v>
      </c>
      <c r="CO2107" s="2" t="s">
        <v>12820</v>
      </c>
      <c r="CP2107" t="s">
        <v>149</v>
      </c>
      <c r="CQ2107">
        <v>3</v>
      </c>
      <c r="CR2107">
        <v>0</v>
      </c>
      <c r="CS2107" t="s">
        <v>134</v>
      </c>
      <c r="CT2107" t="s">
        <v>134</v>
      </c>
      <c r="CU2107" t="s">
        <v>134</v>
      </c>
      <c r="CV2107" t="s">
        <v>136</v>
      </c>
      <c r="CW2107" t="s">
        <v>134</v>
      </c>
      <c r="CX2107">
        <v>80</v>
      </c>
      <c r="CY2107" t="s">
        <v>134</v>
      </c>
      <c r="CZ2107" t="s">
        <v>134</v>
      </c>
      <c r="DA2107" t="s">
        <v>134</v>
      </c>
      <c r="DB2107" t="s">
        <v>134</v>
      </c>
      <c r="DC2107" t="s">
        <v>134</v>
      </c>
      <c r="DD2107" t="s">
        <v>136</v>
      </c>
      <c r="DF2107" t="s">
        <v>12821</v>
      </c>
      <c r="DG2107" t="s">
        <v>12822</v>
      </c>
      <c r="DH2107" t="s">
        <v>5137</v>
      </c>
      <c r="DI2107" t="s">
        <v>161</v>
      </c>
      <c r="DJ2107" s="4">
        <v>31079</v>
      </c>
      <c r="DK2107" t="s">
        <v>12823</v>
      </c>
      <c r="DL2107" t="s">
        <v>136</v>
      </c>
      <c r="DM2107">
        <v>1</v>
      </c>
      <c r="DN2107" t="s">
        <v>12824</v>
      </c>
      <c r="DO2107" t="s">
        <v>5137</v>
      </c>
      <c r="DP2107" t="s">
        <v>161</v>
      </c>
      <c r="DQ2107" t="str">
        <f>"31079"</f>
        <v>31079</v>
      </c>
      <c r="DR2107" t="s">
        <v>12823</v>
      </c>
      <c r="DS2107" t="s">
        <v>497</v>
      </c>
      <c r="DT2107">
        <v>1</v>
      </c>
      <c r="DU2107">
        <v>5</v>
      </c>
      <c r="DV2107" t="s">
        <v>134</v>
      </c>
      <c r="DW2107" t="s">
        <v>134</v>
      </c>
      <c r="DX2107" t="s">
        <v>134</v>
      </c>
      <c r="DY2107" t="s">
        <v>136</v>
      </c>
      <c r="DZ2107">
        <v>1</v>
      </c>
      <c r="EA2107" t="s">
        <v>136</v>
      </c>
      <c r="EC2107" s="5">
        <v>12.68</v>
      </c>
      <c r="ED2107" s="5">
        <v>55</v>
      </c>
      <c r="EE2107">
        <v>16623934241</v>
      </c>
      <c r="EF2107" t="s">
        <v>5717</v>
      </c>
      <c r="EG2107" t="s">
        <v>12825</v>
      </c>
      <c r="EH2107">
        <v>4</v>
      </c>
    </row>
    <row r="2108" spans="1:138" ht="15" customHeight="1" x14ac:dyDescent="0.35">
      <c r="A2108" t="s">
        <v>18028</v>
      </c>
      <c r="B2108" t="s">
        <v>157</v>
      </c>
      <c r="C2108" s="1">
        <v>44149.521215856483</v>
      </c>
      <c r="D2108" s="1">
        <v>44187</v>
      </c>
      <c r="E2108" t="s">
        <v>133</v>
      </c>
      <c r="F2108" t="s">
        <v>136</v>
      </c>
      <c r="G2108" t="s">
        <v>135</v>
      </c>
      <c r="H2108" t="s">
        <v>134</v>
      </c>
      <c r="I2108" t="s">
        <v>18029</v>
      </c>
      <c r="J2108" t="s">
        <v>18030</v>
      </c>
      <c r="K2108" t="s">
        <v>18031</v>
      </c>
      <c r="M2108" t="s">
        <v>6079</v>
      </c>
      <c r="N2108" t="s">
        <v>374</v>
      </c>
      <c r="O2108" s="4">
        <v>75486</v>
      </c>
      <c r="P2108" t="s">
        <v>140</v>
      </c>
      <c r="R2108">
        <v>18306246228</v>
      </c>
      <c r="T2108">
        <v>112910</v>
      </c>
      <c r="U2108" t="s">
        <v>15382</v>
      </c>
      <c r="V2108" t="s">
        <v>1922</v>
      </c>
      <c r="X2108" t="s">
        <v>164</v>
      </c>
      <c r="Y2108" t="s">
        <v>18031</v>
      </c>
      <c r="AA2108" t="s">
        <v>6079</v>
      </c>
      <c r="AB2108" t="s">
        <v>374</v>
      </c>
      <c r="AC2108" s="4">
        <v>75486</v>
      </c>
      <c r="AD2108" t="s">
        <v>140</v>
      </c>
      <c r="AF2108">
        <v>18306246228</v>
      </c>
      <c r="AH2108" t="s">
        <v>148</v>
      </c>
      <c r="AI2108" t="s">
        <v>168</v>
      </c>
      <c r="AJ2108" t="s">
        <v>456</v>
      </c>
      <c r="AK2108" t="s">
        <v>457</v>
      </c>
      <c r="AM2108" t="s">
        <v>458</v>
      </c>
      <c r="AO2108" t="s">
        <v>459</v>
      </c>
      <c r="AP2108" t="s">
        <v>460</v>
      </c>
      <c r="AQ2108" s="4">
        <v>73737</v>
      </c>
      <c r="AR2108" t="s">
        <v>140</v>
      </c>
      <c r="AT2108">
        <v>15802274747</v>
      </c>
      <c r="AV2108" t="s">
        <v>461</v>
      </c>
      <c r="AW2108" t="s">
        <v>462</v>
      </c>
      <c r="AZ2108" t="s">
        <v>334</v>
      </c>
      <c r="BA2108" t="s">
        <v>335</v>
      </c>
      <c r="BB2108" t="s">
        <v>136</v>
      </c>
      <c r="BC2108" t="s">
        <v>136</v>
      </c>
      <c r="BD2108" t="s">
        <v>148</v>
      </c>
      <c r="BE2108" t="s">
        <v>136</v>
      </c>
      <c r="BF2108" t="s">
        <v>136</v>
      </c>
      <c r="BG2108" t="s">
        <v>134</v>
      </c>
      <c r="BH2108" t="s">
        <v>136</v>
      </c>
      <c r="BN2108" t="s">
        <v>18032</v>
      </c>
      <c r="BO2108" t="s">
        <v>464</v>
      </c>
      <c r="BP2108">
        <v>3</v>
      </c>
      <c r="BQ2108">
        <v>3</v>
      </c>
      <c r="BR2108">
        <v>3</v>
      </c>
      <c r="BS2108" s="1">
        <v>44216</v>
      </c>
      <c r="BT2108" s="1">
        <v>44501</v>
      </c>
      <c r="BU2108" s="1">
        <v>44216</v>
      </c>
      <c r="BV2108" s="1">
        <v>44501</v>
      </c>
      <c r="BW2108" t="s">
        <v>136</v>
      </c>
      <c r="BX2108">
        <v>40</v>
      </c>
      <c r="BY2108">
        <v>0</v>
      </c>
      <c r="BZ2108">
        <v>7</v>
      </c>
      <c r="CA2108">
        <v>7</v>
      </c>
      <c r="CB2108">
        <v>7</v>
      </c>
      <c r="CC2108">
        <v>7</v>
      </c>
      <c r="CD2108">
        <v>7</v>
      </c>
      <c r="CE2108">
        <v>5</v>
      </c>
      <c r="CF2108" t="str">
        <f>"8:00 AM"</f>
        <v>8:00 AM</v>
      </c>
      <c r="CG2108" t="str">
        <f>"5:00 PM"</f>
        <v>5:00 PM</v>
      </c>
      <c r="CH2108" s="5">
        <v>12.67</v>
      </c>
      <c r="CI2108" t="s">
        <v>146</v>
      </c>
      <c r="CL2108" t="s">
        <v>136</v>
      </c>
      <c r="CM2108" t="s">
        <v>312</v>
      </c>
      <c r="CN2108" t="s">
        <v>148</v>
      </c>
      <c r="CO2108" t="s">
        <v>465</v>
      </c>
      <c r="CP2108" t="s">
        <v>149</v>
      </c>
      <c r="CQ2108">
        <v>3</v>
      </c>
      <c r="CR2108">
        <v>0</v>
      </c>
      <c r="CS2108" t="s">
        <v>136</v>
      </c>
      <c r="CT2108" t="s">
        <v>134</v>
      </c>
      <c r="CU2108" t="s">
        <v>136</v>
      </c>
      <c r="CV2108" t="s">
        <v>134</v>
      </c>
      <c r="CW2108" t="s">
        <v>134</v>
      </c>
      <c r="CX2108">
        <v>75</v>
      </c>
      <c r="CY2108" t="s">
        <v>134</v>
      </c>
      <c r="CZ2108" t="s">
        <v>134</v>
      </c>
      <c r="DA2108" t="s">
        <v>134</v>
      </c>
      <c r="DB2108" t="s">
        <v>136</v>
      </c>
      <c r="DC2108" t="s">
        <v>134</v>
      </c>
      <c r="DD2108" t="s">
        <v>136</v>
      </c>
      <c r="DF2108" t="s">
        <v>466</v>
      </c>
      <c r="DG2108" t="s">
        <v>18033</v>
      </c>
      <c r="DH2108" t="s">
        <v>6079</v>
      </c>
      <c r="DI2108" t="s">
        <v>374</v>
      </c>
      <c r="DJ2108" s="4">
        <v>75486</v>
      </c>
      <c r="DK2108" t="s">
        <v>11760</v>
      </c>
      <c r="DL2108" t="s">
        <v>136</v>
      </c>
      <c r="DM2108">
        <v>1</v>
      </c>
      <c r="DN2108" t="s">
        <v>18033</v>
      </c>
      <c r="DO2108" t="s">
        <v>6079</v>
      </c>
      <c r="DP2108" t="s">
        <v>374</v>
      </c>
      <c r="DQ2108" t="str">
        <f>"75486"</f>
        <v>75486</v>
      </c>
      <c r="DR2108" t="s">
        <v>11760</v>
      </c>
      <c r="DS2108" t="s">
        <v>296</v>
      </c>
      <c r="DT2108">
        <v>1</v>
      </c>
      <c r="DU2108">
        <v>3</v>
      </c>
      <c r="DV2108" t="s">
        <v>134</v>
      </c>
      <c r="DW2108" t="s">
        <v>134</v>
      </c>
      <c r="DX2108" t="s">
        <v>134</v>
      </c>
      <c r="DY2108" t="s">
        <v>136</v>
      </c>
      <c r="DZ2108">
        <v>1</v>
      </c>
      <c r="EA2108" t="s">
        <v>136</v>
      </c>
      <c r="EC2108" s="5">
        <v>12.68</v>
      </c>
      <c r="ED2108" s="5">
        <v>55</v>
      </c>
      <c r="EE2108">
        <v>18306246228</v>
      </c>
      <c r="EF2108" t="s">
        <v>18034</v>
      </c>
      <c r="EG2108" t="s">
        <v>148</v>
      </c>
      <c r="EH2108">
        <v>0</v>
      </c>
    </row>
    <row r="2109" spans="1:138" ht="15" customHeight="1" x14ac:dyDescent="0.35">
      <c r="A2109" t="s">
        <v>1844</v>
      </c>
      <c r="B2109" t="s">
        <v>157</v>
      </c>
      <c r="C2109" s="1">
        <v>44154.845462731479</v>
      </c>
      <c r="D2109" s="1">
        <v>44187</v>
      </c>
      <c r="E2109" t="s">
        <v>133</v>
      </c>
      <c r="F2109" t="s">
        <v>136</v>
      </c>
      <c r="G2109" t="s">
        <v>135</v>
      </c>
      <c r="H2109" t="s">
        <v>136</v>
      </c>
      <c r="I2109" t="s">
        <v>1845</v>
      </c>
      <c r="K2109" t="s">
        <v>1846</v>
      </c>
      <c r="M2109" t="s">
        <v>1847</v>
      </c>
      <c r="N2109" t="s">
        <v>395</v>
      </c>
      <c r="O2109" s="4">
        <v>94558</v>
      </c>
      <c r="P2109" t="s">
        <v>140</v>
      </c>
      <c r="R2109">
        <v>17072252758</v>
      </c>
      <c r="T2109">
        <v>111</v>
      </c>
      <c r="U2109" t="s">
        <v>1848</v>
      </c>
      <c r="V2109" t="s">
        <v>1849</v>
      </c>
      <c r="X2109" t="s">
        <v>164</v>
      </c>
      <c r="Y2109" t="s">
        <v>1846</v>
      </c>
      <c r="AA2109" t="s">
        <v>1847</v>
      </c>
      <c r="AB2109" t="s">
        <v>395</v>
      </c>
      <c r="AC2109" s="4">
        <v>94558</v>
      </c>
      <c r="AD2109" t="s">
        <v>140</v>
      </c>
      <c r="AF2109">
        <v>17072252758</v>
      </c>
      <c r="AH2109" t="s">
        <v>1850</v>
      </c>
      <c r="AZ2109" t="s">
        <v>821</v>
      </c>
      <c r="BA2109" t="s">
        <v>822</v>
      </c>
      <c r="BB2109" t="s">
        <v>136</v>
      </c>
      <c r="BC2109" t="s">
        <v>136</v>
      </c>
      <c r="BD2109" t="s">
        <v>148</v>
      </c>
      <c r="BE2109" t="s">
        <v>136</v>
      </c>
      <c r="BF2109" t="s">
        <v>136</v>
      </c>
      <c r="BG2109" t="s">
        <v>134</v>
      </c>
      <c r="BH2109" t="s">
        <v>136</v>
      </c>
      <c r="BN2109" t="s">
        <v>1851</v>
      </c>
      <c r="BO2109" t="s">
        <v>905</v>
      </c>
      <c r="BP2109">
        <v>12</v>
      </c>
      <c r="BQ2109">
        <v>12</v>
      </c>
      <c r="BR2109">
        <v>12</v>
      </c>
      <c r="BS2109" s="1">
        <v>44209</v>
      </c>
      <c r="BT2109" s="1">
        <v>44512</v>
      </c>
      <c r="BU2109" s="1">
        <v>44209</v>
      </c>
      <c r="BV2109" s="1">
        <v>44512</v>
      </c>
      <c r="BW2109" t="s">
        <v>136</v>
      </c>
      <c r="BX2109">
        <v>40</v>
      </c>
      <c r="BY2109">
        <v>0</v>
      </c>
      <c r="BZ2109">
        <v>8</v>
      </c>
      <c r="CA2109">
        <v>8</v>
      </c>
      <c r="CB2109">
        <v>8</v>
      </c>
      <c r="CC2109">
        <v>8</v>
      </c>
      <c r="CD2109">
        <v>8</v>
      </c>
      <c r="CE2109">
        <v>0</v>
      </c>
      <c r="CF2109" t="str">
        <f>"8:00 AM"</f>
        <v>8:00 AM</v>
      </c>
      <c r="CG2109" t="str">
        <f>"4:30 PM"</f>
        <v>4:30 PM</v>
      </c>
      <c r="CH2109" s="5">
        <v>14.77</v>
      </c>
      <c r="CI2109" t="s">
        <v>146</v>
      </c>
      <c r="CL2109" t="s">
        <v>136</v>
      </c>
      <c r="CM2109" t="s">
        <v>312</v>
      </c>
      <c r="CN2109" t="s">
        <v>148</v>
      </c>
      <c r="CO2109" t="s">
        <v>1852</v>
      </c>
      <c r="CP2109" t="s">
        <v>149</v>
      </c>
      <c r="CQ2109">
        <v>0</v>
      </c>
      <c r="CR2109">
        <v>0</v>
      </c>
      <c r="CS2109" t="s">
        <v>136</v>
      </c>
      <c r="CT2109" t="s">
        <v>136</v>
      </c>
      <c r="CU2109" t="s">
        <v>136</v>
      </c>
      <c r="CV2109" t="s">
        <v>134</v>
      </c>
      <c r="CW2109" t="s">
        <v>134</v>
      </c>
      <c r="CX2109">
        <v>50</v>
      </c>
      <c r="CY2109" t="s">
        <v>134</v>
      </c>
      <c r="CZ2109" t="s">
        <v>136</v>
      </c>
      <c r="DA2109" t="s">
        <v>134</v>
      </c>
      <c r="DB2109" t="s">
        <v>136</v>
      </c>
      <c r="DC2109" t="s">
        <v>134</v>
      </c>
      <c r="DD2109" t="s">
        <v>136</v>
      </c>
      <c r="DF2109" t="s">
        <v>1853</v>
      </c>
      <c r="DG2109" t="s">
        <v>1854</v>
      </c>
      <c r="DH2109" t="s">
        <v>1847</v>
      </c>
      <c r="DI2109" t="s">
        <v>395</v>
      </c>
      <c r="DJ2109" s="4">
        <v>94558</v>
      </c>
      <c r="DK2109" t="s">
        <v>1855</v>
      </c>
      <c r="DL2109" t="s">
        <v>136</v>
      </c>
      <c r="DM2109">
        <v>1</v>
      </c>
      <c r="DN2109" t="s">
        <v>1856</v>
      </c>
      <c r="DO2109" t="s">
        <v>1857</v>
      </c>
      <c r="DP2109" t="s">
        <v>395</v>
      </c>
      <c r="DQ2109" t="str">
        <f>"94533"</f>
        <v>94533</v>
      </c>
      <c r="DR2109" t="s">
        <v>1858</v>
      </c>
      <c r="DS2109" t="s">
        <v>1859</v>
      </c>
      <c r="DT2109">
        <v>5</v>
      </c>
      <c r="DU2109">
        <v>12</v>
      </c>
      <c r="DV2109" t="s">
        <v>134</v>
      </c>
      <c r="DW2109" t="s">
        <v>134</v>
      </c>
      <c r="DX2109" t="s">
        <v>134</v>
      </c>
      <c r="DY2109" t="s">
        <v>136</v>
      </c>
      <c r="DZ2109">
        <v>1</v>
      </c>
      <c r="EA2109" t="s">
        <v>136</v>
      </c>
      <c r="EC2109" s="5">
        <v>12.68</v>
      </c>
      <c r="ED2109" s="5">
        <v>55</v>
      </c>
      <c r="EE2109">
        <v>17072252758</v>
      </c>
      <c r="EF2109" t="s">
        <v>1850</v>
      </c>
      <c r="EG2109" t="s">
        <v>148</v>
      </c>
      <c r="EH2109">
        <v>0</v>
      </c>
    </row>
    <row r="2110" spans="1:138" ht="15" customHeight="1" x14ac:dyDescent="0.35">
      <c r="A2110" t="s">
        <v>23897</v>
      </c>
      <c r="B2110" t="s">
        <v>157</v>
      </c>
      <c r="C2110" s="1">
        <v>44155.510567824072</v>
      </c>
      <c r="D2110" s="1">
        <v>44187</v>
      </c>
      <c r="E2110" t="s">
        <v>133</v>
      </c>
      <c r="F2110" t="s">
        <v>136</v>
      </c>
      <c r="G2110" t="s">
        <v>135</v>
      </c>
      <c r="H2110" t="s">
        <v>136</v>
      </c>
      <c r="I2110" t="s">
        <v>23898</v>
      </c>
      <c r="K2110" t="s">
        <v>23899</v>
      </c>
      <c r="M2110" t="s">
        <v>23900</v>
      </c>
      <c r="N2110" t="s">
        <v>246</v>
      </c>
      <c r="O2110" s="4">
        <v>70663</v>
      </c>
      <c r="P2110" t="s">
        <v>140</v>
      </c>
      <c r="R2110">
        <v>13372742095</v>
      </c>
      <c r="T2110">
        <v>112111</v>
      </c>
      <c r="U2110" t="s">
        <v>23901</v>
      </c>
      <c r="V2110" t="s">
        <v>23902</v>
      </c>
      <c r="W2110" t="s">
        <v>255</v>
      </c>
      <c r="X2110" t="s">
        <v>164</v>
      </c>
      <c r="Y2110" t="s">
        <v>23899</v>
      </c>
      <c r="AA2110" t="s">
        <v>23900</v>
      </c>
      <c r="AB2110" t="s">
        <v>246</v>
      </c>
      <c r="AC2110" s="4">
        <v>70663</v>
      </c>
      <c r="AD2110" t="s">
        <v>140</v>
      </c>
      <c r="AF2110">
        <v>13372742095</v>
      </c>
      <c r="AH2110" t="s">
        <v>23903</v>
      </c>
      <c r="AI2110" t="s">
        <v>168</v>
      </c>
      <c r="AJ2110" t="s">
        <v>2425</v>
      </c>
      <c r="AK2110" t="s">
        <v>2426</v>
      </c>
      <c r="AL2110" t="s">
        <v>509</v>
      </c>
      <c r="AM2110" t="s">
        <v>2427</v>
      </c>
      <c r="AO2110" t="s">
        <v>345</v>
      </c>
      <c r="AP2110" t="s">
        <v>246</v>
      </c>
      <c r="AQ2110" s="4">
        <v>70526</v>
      </c>
      <c r="AR2110" t="s">
        <v>140</v>
      </c>
      <c r="AT2110">
        <v>13377835693</v>
      </c>
      <c r="AU2110">
        <v>3010</v>
      </c>
      <c r="AV2110" t="s">
        <v>2428</v>
      </c>
      <c r="AW2110" t="s">
        <v>2429</v>
      </c>
      <c r="AZ2110" t="s">
        <v>175</v>
      </c>
      <c r="BA2110" t="s">
        <v>176</v>
      </c>
      <c r="BB2110" t="s">
        <v>136</v>
      </c>
      <c r="BC2110" t="s">
        <v>136</v>
      </c>
      <c r="BD2110" t="s">
        <v>148</v>
      </c>
      <c r="BE2110" t="s">
        <v>136</v>
      </c>
      <c r="BF2110" t="s">
        <v>136</v>
      </c>
      <c r="BG2110" t="s">
        <v>134</v>
      </c>
      <c r="BH2110" t="s">
        <v>136</v>
      </c>
      <c r="BN2110" t="s">
        <v>23904</v>
      </c>
      <c r="BO2110" t="s">
        <v>23905</v>
      </c>
      <c r="BP2110">
        <v>2</v>
      </c>
      <c r="BQ2110">
        <v>2</v>
      </c>
      <c r="BR2110">
        <v>2</v>
      </c>
      <c r="BS2110" s="1">
        <v>44209</v>
      </c>
      <c r="BT2110" s="1">
        <v>44512</v>
      </c>
      <c r="BU2110" s="1">
        <v>44209</v>
      </c>
      <c r="BV2110" s="1">
        <v>44512</v>
      </c>
      <c r="BW2110" t="s">
        <v>136</v>
      </c>
      <c r="BX2110">
        <v>35</v>
      </c>
      <c r="BY2110">
        <v>0</v>
      </c>
      <c r="BZ2110">
        <v>6</v>
      </c>
      <c r="CA2110">
        <v>6</v>
      </c>
      <c r="CB2110">
        <v>6</v>
      </c>
      <c r="CC2110">
        <v>6</v>
      </c>
      <c r="CD2110">
        <v>6</v>
      </c>
      <c r="CE2110">
        <v>5</v>
      </c>
      <c r="CF2110" t="str">
        <f t="shared" ref="CF2110:CF2115" si="16">"7:00 AM"</f>
        <v>7:00 AM</v>
      </c>
      <c r="CG2110" t="str">
        <f>"1:00 PM"</f>
        <v>1:00 PM</v>
      </c>
      <c r="CH2110" s="5">
        <v>11.83</v>
      </c>
      <c r="CI2110" t="s">
        <v>146</v>
      </c>
      <c r="CL2110" t="s">
        <v>134</v>
      </c>
      <c r="CM2110" t="s">
        <v>147</v>
      </c>
      <c r="CN2110" t="s">
        <v>148</v>
      </c>
      <c r="CO2110" t="s">
        <v>6134</v>
      </c>
      <c r="CP2110" t="s">
        <v>149</v>
      </c>
      <c r="CQ2110">
        <v>0</v>
      </c>
      <c r="CR2110">
        <v>0</v>
      </c>
      <c r="CS2110" t="s">
        <v>136</v>
      </c>
      <c r="CT2110" t="s">
        <v>136</v>
      </c>
      <c r="CU2110" t="s">
        <v>136</v>
      </c>
      <c r="CV2110" t="s">
        <v>134</v>
      </c>
      <c r="CW2110" t="s">
        <v>134</v>
      </c>
      <c r="CX2110">
        <v>70</v>
      </c>
      <c r="CY2110" t="s">
        <v>134</v>
      </c>
      <c r="CZ2110" t="s">
        <v>134</v>
      </c>
      <c r="DA2110" t="s">
        <v>134</v>
      </c>
      <c r="DB2110" t="s">
        <v>134</v>
      </c>
      <c r="DC2110" t="s">
        <v>134</v>
      </c>
      <c r="DD2110" t="s">
        <v>136</v>
      </c>
      <c r="DF2110" t="s">
        <v>2433</v>
      </c>
      <c r="DG2110" t="s">
        <v>23899</v>
      </c>
      <c r="DH2110" t="s">
        <v>23900</v>
      </c>
      <c r="DI2110" t="s">
        <v>246</v>
      </c>
      <c r="DJ2110" s="4">
        <v>70663</v>
      </c>
      <c r="DK2110" t="s">
        <v>1161</v>
      </c>
      <c r="DL2110" t="s">
        <v>136</v>
      </c>
      <c r="DM2110">
        <v>1</v>
      </c>
      <c r="DN2110" t="s">
        <v>23899</v>
      </c>
      <c r="DO2110" t="s">
        <v>23900</v>
      </c>
      <c r="DP2110" t="s">
        <v>246</v>
      </c>
      <c r="DQ2110" t="str">
        <f>"70663"</f>
        <v>70663</v>
      </c>
      <c r="DR2110" t="s">
        <v>1161</v>
      </c>
      <c r="DS2110" t="s">
        <v>2551</v>
      </c>
      <c r="DT2110">
        <v>1</v>
      </c>
      <c r="DU2110">
        <v>5</v>
      </c>
      <c r="DV2110" t="s">
        <v>136</v>
      </c>
      <c r="DW2110" t="s">
        <v>134</v>
      </c>
      <c r="DX2110" t="s">
        <v>136</v>
      </c>
      <c r="DY2110" t="s">
        <v>136</v>
      </c>
      <c r="DZ2110">
        <v>1</v>
      </c>
      <c r="EA2110" t="s">
        <v>136</v>
      </c>
      <c r="EC2110" s="5">
        <v>12.68</v>
      </c>
      <c r="ED2110" s="5">
        <v>55</v>
      </c>
      <c r="EE2110">
        <v>13372742095</v>
      </c>
      <c r="EF2110" t="s">
        <v>23903</v>
      </c>
      <c r="EG2110" t="s">
        <v>148</v>
      </c>
      <c r="EH2110">
        <v>2</v>
      </c>
    </row>
    <row r="2111" spans="1:138" ht="15" customHeight="1" x14ac:dyDescent="0.35">
      <c r="A2111" t="s">
        <v>15884</v>
      </c>
      <c r="B2111" t="s">
        <v>157</v>
      </c>
      <c r="C2111" s="1">
        <v>44152.558296064817</v>
      </c>
      <c r="D2111" s="1">
        <v>44187</v>
      </c>
      <c r="E2111" t="s">
        <v>133</v>
      </c>
      <c r="F2111" t="s">
        <v>136</v>
      </c>
      <c r="G2111" t="s">
        <v>135</v>
      </c>
      <c r="H2111" t="s">
        <v>136</v>
      </c>
      <c r="I2111" t="s">
        <v>15885</v>
      </c>
      <c r="K2111" t="s">
        <v>15886</v>
      </c>
      <c r="M2111" t="s">
        <v>771</v>
      </c>
      <c r="N2111" t="s">
        <v>246</v>
      </c>
      <c r="O2111" s="4">
        <v>70535</v>
      </c>
      <c r="P2111" t="s">
        <v>140</v>
      </c>
      <c r="R2111">
        <v>13373051864</v>
      </c>
      <c r="T2111">
        <v>11119</v>
      </c>
      <c r="U2111" t="s">
        <v>3604</v>
      </c>
      <c r="V2111" t="s">
        <v>3319</v>
      </c>
      <c r="W2111" t="s">
        <v>229</v>
      </c>
      <c r="X2111" t="s">
        <v>164</v>
      </c>
      <c r="Y2111" t="s">
        <v>15886</v>
      </c>
      <c r="AA2111" t="s">
        <v>771</v>
      </c>
      <c r="AB2111" t="s">
        <v>246</v>
      </c>
      <c r="AC2111" s="4">
        <v>70535</v>
      </c>
      <c r="AD2111" t="s">
        <v>140</v>
      </c>
      <c r="AF2111">
        <v>13373051864</v>
      </c>
      <c r="AH2111" t="s">
        <v>15887</v>
      </c>
      <c r="AI2111" t="s">
        <v>168</v>
      </c>
      <c r="AJ2111" t="s">
        <v>1977</v>
      </c>
      <c r="AK2111" t="s">
        <v>1978</v>
      </c>
      <c r="AL2111" t="s">
        <v>1979</v>
      </c>
      <c r="AM2111" t="s">
        <v>1980</v>
      </c>
      <c r="AN2111" t="s">
        <v>1981</v>
      </c>
      <c r="AO2111" t="s">
        <v>1982</v>
      </c>
      <c r="AP2111" t="s">
        <v>246</v>
      </c>
      <c r="AQ2111" s="4">
        <v>70754</v>
      </c>
      <c r="AR2111" t="s">
        <v>140</v>
      </c>
      <c r="AT2111">
        <v>12256863033</v>
      </c>
      <c r="AV2111" t="s">
        <v>1983</v>
      </c>
      <c r="AW2111" t="s">
        <v>1984</v>
      </c>
      <c r="AZ2111" t="s">
        <v>334</v>
      </c>
      <c r="BA2111" t="s">
        <v>335</v>
      </c>
      <c r="BB2111" t="s">
        <v>136</v>
      </c>
      <c r="BC2111" t="s">
        <v>136</v>
      </c>
      <c r="BD2111" t="s">
        <v>148</v>
      </c>
      <c r="BE2111" t="s">
        <v>136</v>
      </c>
      <c r="BF2111" t="s">
        <v>136</v>
      </c>
      <c r="BG2111" t="s">
        <v>134</v>
      </c>
      <c r="BH2111" t="s">
        <v>136</v>
      </c>
      <c r="BN2111" t="s">
        <v>15888</v>
      </c>
      <c r="BO2111" t="s">
        <v>9777</v>
      </c>
      <c r="BP2111">
        <v>2</v>
      </c>
      <c r="BQ2111">
        <v>2</v>
      </c>
      <c r="BR2111">
        <v>2</v>
      </c>
      <c r="BS2111" s="1">
        <v>44211</v>
      </c>
      <c r="BT2111" s="1">
        <v>44470</v>
      </c>
      <c r="BU2111" s="1">
        <v>44211</v>
      </c>
      <c r="BV2111" s="1">
        <v>44470</v>
      </c>
      <c r="BW2111" t="s">
        <v>136</v>
      </c>
      <c r="BX2111">
        <v>35</v>
      </c>
      <c r="BY2111">
        <v>0</v>
      </c>
      <c r="BZ2111">
        <v>6</v>
      </c>
      <c r="CA2111">
        <v>6</v>
      </c>
      <c r="CB2111">
        <v>6</v>
      </c>
      <c r="CC2111">
        <v>6</v>
      </c>
      <c r="CD2111">
        <v>6</v>
      </c>
      <c r="CE2111">
        <v>5</v>
      </c>
      <c r="CF2111" t="str">
        <f t="shared" si="16"/>
        <v>7:00 AM</v>
      </c>
      <c r="CG2111" t="str">
        <f>"1:00 PM"</f>
        <v>1:00 PM</v>
      </c>
      <c r="CH2111" s="5">
        <v>11.83</v>
      </c>
      <c r="CI2111" t="s">
        <v>146</v>
      </c>
      <c r="CJ2111">
        <v>0</v>
      </c>
      <c r="CK2111" t="s">
        <v>3352</v>
      </c>
      <c r="CL2111" t="s">
        <v>134</v>
      </c>
      <c r="CM2111" t="s">
        <v>147</v>
      </c>
      <c r="CN2111" t="s">
        <v>148</v>
      </c>
      <c r="CO2111" s="2" t="s">
        <v>3165</v>
      </c>
      <c r="CP2111" t="s">
        <v>149</v>
      </c>
      <c r="CQ2111">
        <v>3</v>
      </c>
      <c r="CR2111">
        <v>0</v>
      </c>
      <c r="CS2111" t="s">
        <v>136</v>
      </c>
      <c r="CT2111" t="s">
        <v>136</v>
      </c>
      <c r="CU2111" t="s">
        <v>136</v>
      </c>
      <c r="CV2111" t="s">
        <v>134</v>
      </c>
      <c r="CW2111" t="s">
        <v>134</v>
      </c>
      <c r="CX2111">
        <v>50</v>
      </c>
      <c r="CY2111" t="s">
        <v>134</v>
      </c>
      <c r="CZ2111" t="s">
        <v>134</v>
      </c>
      <c r="DA2111" t="s">
        <v>134</v>
      </c>
      <c r="DB2111" t="s">
        <v>134</v>
      </c>
      <c r="DC2111" t="s">
        <v>134</v>
      </c>
      <c r="DD2111" t="s">
        <v>136</v>
      </c>
      <c r="DF2111" s="2" t="s">
        <v>1987</v>
      </c>
      <c r="DG2111" t="s">
        <v>15886</v>
      </c>
      <c r="DH2111" t="s">
        <v>771</v>
      </c>
      <c r="DI2111" t="s">
        <v>246</v>
      </c>
      <c r="DJ2111" s="4">
        <v>70535</v>
      </c>
      <c r="DK2111" t="s">
        <v>268</v>
      </c>
      <c r="DL2111" t="s">
        <v>134</v>
      </c>
      <c r="DM2111">
        <v>2</v>
      </c>
      <c r="DN2111" t="s">
        <v>15889</v>
      </c>
      <c r="DO2111" t="s">
        <v>771</v>
      </c>
      <c r="DP2111" t="s">
        <v>246</v>
      </c>
      <c r="DQ2111" t="str">
        <f>"70535"</f>
        <v>70535</v>
      </c>
      <c r="DR2111" t="s">
        <v>268</v>
      </c>
      <c r="DS2111" t="s">
        <v>296</v>
      </c>
      <c r="DT2111">
        <v>1</v>
      </c>
      <c r="DU2111">
        <v>4</v>
      </c>
      <c r="DV2111" t="s">
        <v>134</v>
      </c>
      <c r="DW2111" t="s">
        <v>134</v>
      </c>
      <c r="DX2111" t="s">
        <v>134</v>
      </c>
      <c r="DY2111" t="s">
        <v>136</v>
      </c>
      <c r="DZ2111">
        <v>1</v>
      </c>
      <c r="EA2111" t="s">
        <v>136</v>
      </c>
      <c r="EC2111" s="5">
        <v>12.68</v>
      </c>
      <c r="ED2111" s="5">
        <v>55</v>
      </c>
      <c r="EE2111">
        <v>13373051864</v>
      </c>
      <c r="EF2111" t="s">
        <v>15887</v>
      </c>
      <c r="EG2111" t="s">
        <v>1989</v>
      </c>
      <c r="EH2111">
        <v>3</v>
      </c>
    </row>
    <row r="2112" spans="1:138" ht="15" customHeight="1" x14ac:dyDescent="0.35">
      <c r="A2112" t="s">
        <v>26288</v>
      </c>
      <c r="B2112" t="s">
        <v>157</v>
      </c>
      <c r="C2112" s="1">
        <v>44152.55530497685</v>
      </c>
      <c r="D2112" s="1">
        <v>44187</v>
      </c>
      <c r="E2112" t="s">
        <v>133</v>
      </c>
      <c r="F2112" t="s">
        <v>136</v>
      </c>
      <c r="G2112" t="s">
        <v>135</v>
      </c>
      <c r="H2112" t="s">
        <v>136</v>
      </c>
      <c r="I2112" t="s">
        <v>15885</v>
      </c>
      <c r="K2112" t="s">
        <v>15886</v>
      </c>
      <c r="M2112" t="s">
        <v>771</v>
      </c>
      <c r="N2112" t="s">
        <v>246</v>
      </c>
      <c r="O2112" s="4">
        <v>70535</v>
      </c>
      <c r="P2112" t="s">
        <v>140</v>
      </c>
      <c r="R2112">
        <v>13373051864</v>
      </c>
      <c r="T2112">
        <v>11119</v>
      </c>
      <c r="U2112" t="s">
        <v>3604</v>
      </c>
      <c r="V2112" t="s">
        <v>3319</v>
      </c>
      <c r="W2112" t="s">
        <v>229</v>
      </c>
      <c r="X2112" t="s">
        <v>164</v>
      </c>
      <c r="Y2112" t="s">
        <v>15886</v>
      </c>
      <c r="AA2112" t="s">
        <v>771</v>
      </c>
      <c r="AB2112" t="s">
        <v>246</v>
      </c>
      <c r="AC2112" s="4">
        <v>70535</v>
      </c>
      <c r="AD2112" t="s">
        <v>140</v>
      </c>
      <c r="AF2112">
        <v>13373051864</v>
      </c>
      <c r="AH2112" t="s">
        <v>15887</v>
      </c>
      <c r="AI2112" t="s">
        <v>168</v>
      </c>
      <c r="AJ2112" t="s">
        <v>1977</v>
      </c>
      <c r="AK2112" t="s">
        <v>1978</v>
      </c>
      <c r="AL2112" t="s">
        <v>1979</v>
      </c>
      <c r="AM2112" t="s">
        <v>1980</v>
      </c>
      <c r="AN2112" t="s">
        <v>1981</v>
      </c>
      <c r="AO2112" t="s">
        <v>1982</v>
      </c>
      <c r="AP2112" t="s">
        <v>246</v>
      </c>
      <c r="AQ2112" s="4">
        <v>70754</v>
      </c>
      <c r="AR2112" t="s">
        <v>140</v>
      </c>
      <c r="AT2112">
        <v>12256863033</v>
      </c>
      <c r="AV2112" t="s">
        <v>1983</v>
      </c>
      <c r="AW2112" t="s">
        <v>1984</v>
      </c>
      <c r="AZ2112" t="s">
        <v>334</v>
      </c>
      <c r="BA2112" t="s">
        <v>335</v>
      </c>
      <c r="BB2112" t="s">
        <v>136</v>
      </c>
      <c r="BC2112" t="s">
        <v>136</v>
      </c>
      <c r="BD2112" t="s">
        <v>148</v>
      </c>
      <c r="BE2112" t="s">
        <v>136</v>
      </c>
      <c r="BF2112" t="s">
        <v>136</v>
      </c>
      <c r="BG2112" t="s">
        <v>134</v>
      </c>
      <c r="BH2112" t="s">
        <v>136</v>
      </c>
      <c r="BN2112" t="s">
        <v>26289</v>
      </c>
      <c r="BO2112" t="s">
        <v>9777</v>
      </c>
      <c r="BP2112">
        <v>2</v>
      </c>
      <c r="BQ2112">
        <v>2</v>
      </c>
      <c r="BR2112">
        <v>2</v>
      </c>
      <c r="BS2112" s="1">
        <v>44211</v>
      </c>
      <c r="BT2112" s="1">
        <v>44369</v>
      </c>
      <c r="BU2112" s="1">
        <v>44211</v>
      </c>
      <c r="BV2112" s="1">
        <v>44369</v>
      </c>
      <c r="BW2112" t="s">
        <v>136</v>
      </c>
      <c r="BX2112">
        <v>35</v>
      </c>
      <c r="BY2112">
        <v>0</v>
      </c>
      <c r="BZ2112">
        <v>6</v>
      </c>
      <c r="CA2112">
        <v>6</v>
      </c>
      <c r="CB2112">
        <v>6</v>
      </c>
      <c r="CC2112">
        <v>6</v>
      </c>
      <c r="CD2112">
        <v>6</v>
      </c>
      <c r="CE2112">
        <v>5</v>
      </c>
      <c r="CF2112" t="str">
        <f t="shared" si="16"/>
        <v>7:00 AM</v>
      </c>
      <c r="CG2112" t="str">
        <f>"1:00 PM"</f>
        <v>1:00 PM</v>
      </c>
      <c r="CH2112" s="5">
        <v>11.83</v>
      </c>
      <c r="CI2112" t="s">
        <v>146</v>
      </c>
      <c r="CJ2112">
        <v>0</v>
      </c>
      <c r="CK2112" t="s">
        <v>3352</v>
      </c>
      <c r="CL2112" t="s">
        <v>134</v>
      </c>
      <c r="CM2112" t="s">
        <v>147</v>
      </c>
      <c r="CN2112" t="s">
        <v>148</v>
      </c>
      <c r="CO2112" s="2" t="s">
        <v>3165</v>
      </c>
      <c r="CP2112" t="s">
        <v>149</v>
      </c>
      <c r="CQ2112">
        <v>3</v>
      </c>
      <c r="CR2112">
        <v>0</v>
      </c>
      <c r="CS2112" t="s">
        <v>136</v>
      </c>
      <c r="CT2112" t="s">
        <v>136</v>
      </c>
      <c r="CU2112" t="s">
        <v>136</v>
      </c>
      <c r="CV2112" t="s">
        <v>134</v>
      </c>
      <c r="CW2112" t="s">
        <v>134</v>
      </c>
      <c r="CX2112">
        <v>50</v>
      </c>
      <c r="CY2112" t="s">
        <v>134</v>
      </c>
      <c r="CZ2112" t="s">
        <v>134</v>
      </c>
      <c r="DA2112" t="s">
        <v>134</v>
      </c>
      <c r="DB2112" t="s">
        <v>134</v>
      </c>
      <c r="DC2112" t="s">
        <v>134</v>
      </c>
      <c r="DD2112" t="s">
        <v>136</v>
      </c>
      <c r="DF2112" s="2" t="s">
        <v>1987</v>
      </c>
      <c r="DG2112" t="s">
        <v>15886</v>
      </c>
      <c r="DH2112" t="s">
        <v>771</v>
      </c>
      <c r="DI2112" t="s">
        <v>246</v>
      </c>
      <c r="DJ2112" s="4">
        <v>70535</v>
      </c>
      <c r="DK2112" t="s">
        <v>268</v>
      </c>
      <c r="DL2112" t="s">
        <v>134</v>
      </c>
      <c r="DM2112">
        <v>2</v>
      </c>
      <c r="DN2112" t="s">
        <v>15889</v>
      </c>
      <c r="DO2112" t="s">
        <v>771</v>
      </c>
      <c r="DP2112" t="s">
        <v>246</v>
      </c>
      <c r="DQ2112" t="str">
        <f>"70535"</f>
        <v>70535</v>
      </c>
      <c r="DR2112" t="s">
        <v>268</v>
      </c>
      <c r="DS2112" t="s">
        <v>296</v>
      </c>
      <c r="DT2112">
        <v>1</v>
      </c>
      <c r="DU2112">
        <v>4</v>
      </c>
      <c r="DV2112" t="s">
        <v>134</v>
      </c>
      <c r="DW2112" t="s">
        <v>134</v>
      </c>
      <c r="DX2112" t="s">
        <v>134</v>
      </c>
      <c r="DY2112" t="s">
        <v>136</v>
      </c>
      <c r="DZ2112">
        <v>1</v>
      </c>
      <c r="EA2112" t="s">
        <v>136</v>
      </c>
      <c r="EC2112" s="5">
        <v>12.68</v>
      </c>
      <c r="ED2112" s="5">
        <v>55</v>
      </c>
      <c r="EE2112">
        <v>13373051864</v>
      </c>
      <c r="EF2112" t="s">
        <v>15887</v>
      </c>
      <c r="EG2112" t="s">
        <v>1989</v>
      </c>
      <c r="EH2112">
        <v>3</v>
      </c>
    </row>
    <row r="2113" spans="1:138" ht="15" customHeight="1" x14ac:dyDescent="0.35">
      <c r="A2113" t="s">
        <v>16317</v>
      </c>
      <c r="B2113" t="s">
        <v>157</v>
      </c>
      <c r="C2113" s="1">
        <v>44148.717123032409</v>
      </c>
      <c r="D2113" s="1">
        <v>44187</v>
      </c>
      <c r="E2113" t="s">
        <v>133</v>
      </c>
      <c r="F2113" t="s">
        <v>136</v>
      </c>
      <c r="G2113" t="s">
        <v>135</v>
      </c>
      <c r="H2113" t="s">
        <v>136</v>
      </c>
      <c r="I2113" t="s">
        <v>16318</v>
      </c>
      <c r="K2113" t="s">
        <v>16319</v>
      </c>
      <c r="L2113" t="s">
        <v>16320</v>
      </c>
      <c r="M2113" t="s">
        <v>1796</v>
      </c>
      <c r="N2113" t="s">
        <v>784</v>
      </c>
      <c r="O2113" s="4">
        <v>59353</v>
      </c>
      <c r="P2113" t="s">
        <v>140</v>
      </c>
      <c r="R2113">
        <v>14067968102</v>
      </c>
      <c r="T2113">
        <v>1121</v>
      </c>
      <c r="U2113" t="s">
        <v>1797</v>
      </c>
      <c r="V2113" t="s">
        <v>2235</v>
      </c>
      <c r="X2113" t="s">
        <v>429</v>
      </c>
      <c r="Y2113" t="s">
        <v>16319</v>
      </c>
      <c r="Z2113" t="s">
        <v>16320</v>
      </c>
      <c r="AA2113" t="s">
        <v>1796</v>
      </c>
      <c r="AB2113" t="s">
        <v>784</v>
      </c>
      <c r="AC2113" s="4">
        <v>59353</v>
      </c>
      <c r="AD2113" t="s">
        <v>140</v>
      </c>
      <c r="AF2113">
        <v>14067968102</v>
      </c>
      <c r="AH2113" t="s">
        <v>16321</v>
      </c>
      <c r="AI2113" t="s">
        <v>168</v>
      </c>
      <c r="AJ2113" t="s">
        <v>789</v>
      </c>
      <c r="AK2113" t="s">
        <v>790</v>
      </c>
      <c r="AL2113" t="s">
        <v>403</v>
      </c>
      <c r="AM2113" t="s">
        <v>791</v>
      </c>
      <c r="AO2113" t="s">
        <v>792</v>
      </c>
      <c r="AP2113" t="s">
        <v>784</v>
      </c>
      <c r="AQ2113" s="4">
        <v>59457</v>
      </c>
      <c r="AR2113" t="s">
        <v>140</v>
      </c>
      <c r="AS2113" t="s">
        <v>793</v>
      </c>
      <c r="AT2113">
        <v>14065797529</v>
      </c>
      <c r="AV2113" t="s">
        <v>794</v>
      </c>
      <c r="AW2113" t="s">
        <v>795</v>
      </c>
      <c r="AZ2113" t="s">
        <v>334</v>
      </c>
      <c r="BA2113" t="s">
        <v>335</v>
      </c>
      <c r="BB2113" t="s">
        <v>136</v>
      </c>
      <c r="BC2113" t="s">
        <v>136</v>
      </c>
      <c r="BD2113" t="s">
        <v>148</v>
      </c>
      <c r="BE2113" t="s">
        <v>136</v>
      </c>
      <c r="BF2113" t="s">
        <v>136</v>
      </c>
      <c r="BG2113" t="s">
        <v>134</v>
      </c>
      <c r="BH2113" t="s">
        <v>136</v>
      </c>
      <c r="BI2113" t="s">
        <v>796</v>
      </c>
      <c r="BJ2113" t="s">
        <v>797</v>
      </c>
      <c r="BK2113" t="s">
        <v>229</v>
      </c>
      <c r="BL2113" t="s">
        <v>795</v>
      </c>
      <c r="BM2113" t="s">
        <v>794</v>
      </c>
      <c r="BN2113" t="s">
        <v>16322</v>
      </c>
      <c r="BO2113" t="s">
        <v>799</v>
      </c>
      <c r="BP2113">
        <v>2</v>
      </c>
      <c r="BQ2113">
        <v>2</v>
      </c>
      <c r="BR2113">
        <v>2</v>
      </c>
      <c r="BS2113" s="1">
        <v>44211</v>
      </c>
      <c r="BT2113" s="1">
        <v>44514</v>
      </c>
      <c r="BU2113" s="1">
        <v>44211</v>
      </c>
      <c r="BV2113" s="1">
        <v>44514</v>
      </c>
      <c r="BW2113" t="s">
        <v>136</v>
      </c>
      <c r="BX2113">
        <v>60</v>
      </c>
      <c r="BY2113">
        <v>0</v>
      </c>
      <c r="BZ2113">
        <v>10</v>
      </c>
      <c r="CA2113">
        <v>10</v>
      </c>
      <c r="CB2113">
        <v>10</v>
      </c>
      <c r="CC2113">
        <v>10</v>
      </c>
      <c r="CD2113">
        <v>10</v>
      </c>
      <c r="CE2113">
        <v>10</v>
      </c>
      <c r="CF2113" t="str">
        <f t="shared" si="16"/>
        <v>7:00 AM</v>
      </c>
      <c r="CG2113" t="str">
        <f>"6:00 PM"</f>
        <v>6:00 PM</v>
      </c>
      <c r="CH2113" s="5">
        <v>13.62</v>
      </c>
      <c r="CI2113" t="s">
        <v>146</v>
      </c>
      <c r="CL2113" t="s">
        <v>136</v>
      </c>
      <c r="CM2113" t="s">
        <v>312</v>
      </c>
      <c r="CN2113" t="s">
        <v>148</v>
      </c>
      <c r="CO2113" t="s">
        <v>16323</v>
      </c>
      <c r="CP2113" t="s">
        <v>149</v>
      </c>
      <c r="CQ2113">
        <v>3</v>
      </c>
      <c r="CR2113">
        <v>0</v>
      </c>
      <c r="CS2113" t="s">
        <v>134</v>
      </c>
      <c r="CT2113" t="s">
        <v>134</v>
      </c>
      <c r="CU2113" t="s">
        <v>136</v>
      </c>
      <c r="CV2113" t="s">
        <v>136</v>
      </c>
      <c r="CW2113" t="s">
        <v>134</v>
      </c>
      <c r="CX2113">
        <v>100</v>
      </c>
      <c r="CY2113" t="s">
        <v>134</v>
      </c>
      <c r="CZ2113" t="s">
        <v>134</v>
      </c>
      <c r="DA2113" t="s">
        <v>134</v>
      </c>
      <c r="DB2113" t="s">
        <v>134</v>
      </c>
      <c r="DC2113" t="s">
        <v>136</v>
      </c>
      <c r="DD2113" t="s">
        <v>136</v>
      </c>
      <c r="DF2113" t="s">
        <v>180</v>
      </c>
      <c r="DG2113" t="s">
        <v>16324</v>
      </c>
      <c r="DH2113" t="s">
        <v>1796</v>
      </c>
      <c r="DI2113" t="s">
        <v>784</v>
      </c>
      <c r="DJ2113" s="4">
        <v>59353</v>
      </c>
      <c r="DK2113" t="s">
        <v>1803</v>
      </c>
      <c r="DL2113" t="s">
        <v>136</v>
      </c>
      <c r="DM2113">
        <v>1</v>
      </c>
      <c r="DN2113" t="s">
        <v>16325</v>
      </c>
      <c r="DO2113" t="s">
        <v>1796</v>
      </c>
      <c r="DP2113" t="s">
        <v>784</v>
      </c>
      <c r="DQ2113" t="str">
        <f>"59353"</f>
        <v>59353</v>
      </c>
      <c r="DR2113" t="s">
        <v>1803</v>
      </c>
      <c r="DS2113" t="s">
        <v>2917</v>
      </c>
      <c r="DT2113">
        <v>1</v>
      </c>
      <c r="DU2113">
        <v>4</v>
      </c>
      <c r="DV2113" t="s">
        <v>134</v>
      </c>
      <c r="DW2113" t="s">
        <v>134</v>
      </c>
      <c r="DX2113" t="s">
        <v>134</v>
      </c>
      <c r="DY2113" t="s">
        <v>136</v>
      </c>
      <c r="DZ2113">
        <v>1</v>
      </c>
      <c r="EA2113" t="s">
        <v>136</v>
      </c>
      <c r="EC2113" s="5">
        <v>12.68</v>
      </c>
      <c r="ED2113" s="5">
        <v>55</v>
      </c>
      <c r="EE2113">
        <v>14067968102</v>
      </c>
      <c r="EF2113" t="s">
        <v>16321</v>
      </c>
      <c r="EG2113" t="s">
        <v>148</v>
      </c>
      <c r="EH2113">
        <v>0</v>
      </c>
    </row>
    <row r="2114" spans="1:138" ht="15" customHeight="1" x14ac:dyDescent="0.35">
      <c r="A2114" t="s">
        <v>15367</v>
      </c>
      <c r="B2114" t="s">
        <v>157</v>
      </c>
      <c r="C2114" s="1">
        <v>44154.647004976854</v>
      </c>
      <c r="D2114" s="1">
        <v>44187</v>
      </c>
      <c r="E2114" t="s">
        <v>133</v>
      </c>
      <c r="F2114" t="s">
        <v>136</v>
      </c>
      <c r="G2114" t="s">
        <v>135</v>
      </c>
      <c r="H2114" t="s">
        <v>136</v>
      </c>
      <c r="I2114" t="s">
        <v>9771</v>
      </c>
      <c r="K2114" t="s">
        <v>9772</v>
      </c>
      <c r="L2114" t="s">
        <v>9773</v>
      </c>
      <c r="M2114" t="s">
        <v>8901</v>
      </c>
      <c r="N2114" t="s">
        <v>246</v>
      </c>
      <c r="O2114" s="4">
        <v>71327</v>
      </c>
      <c r="P2114" t="s">
        <v>140</v>
      </c>
      <c r="R2114">
        <v>13183592224</v>
      </c>
      <c r="T2114">
        <v>112512</v>
      </c>
      <c r="U2114" t="s">
        <v>9774</v>
      </c>
      <c r="V2114" t="s">
        <v>3172</v>
      </c>
      <c r="X2114" t="s">
        <v>164</v>
      </c>
      <c r="Y2114" t="s">
        <v>9772</v>
      </c>
      <c r="Z2114" t="s">
        <v>9773</v>
      </c>
      <c r="AA2114" t="s">
        <v>8901</v>
      </c>
      <c r="AB2114" t="s">
        <v>246</v>
      </c>
      <c r="AC2114" s="4">
        <v>71327</v>
      </c>
      <c r="AD2114" t="s">
        <v>140</v>
      </c>
      <c r="AF2114">
        <v>13183592224</v>
      </c>
      <c r="AH2114" t="s">
        <v>9775</v>
      </c>
      <c r="AI2114" t="s">
        <v>168</v>
      </c>
      <c r="AJ2114" t="s">
        <v>1977</v>
      </c>
      <c r="AK2114" t="s">
        <v>1978</v>
      </c>
      <c r="AL2114" t="s">
        <v>1979</v>
      </c>
      <c r="AM2114" t="s">
        <v>1980</v>
      </c>
      <c r="AN2114" t="s">
        <v>1981</v>
      </c>
      <c r="AO2114" t="s">
        <v>1982</v>
      </c>
      <c r="AP2114" t="s">
        <v>246</v>
      </c>
      <c r="AQ2114" s="4">
        <v>70754</v>
      </c>
      <c r="AR2114" t="s">
        <v>140</v>
      </c>
      <c r="AT2114">
        <v>12256863033</v>
      </c>
      <c r="AV2114" t="s">
        <v>1983</v>
      </c>
      <c r="AW2114" t="s">
        <v>1984</v>
      </c>
      <c r="AZ2114" t="s">
        <v>334</v>
      </c>
      <c r="BA2114" t="s">
        <v>335</v>
      </c>
      <c r="BB2114" t="s">
        <v>136</v>
      </c>
      <c r="BC2114" t="s">
        <v>136</v>
      </c>
      <c r="BD2114" t="s">
        <v>148</v>
      </c>
      <c r="BE2114" t="s">
        <v>136</v>
      </c>
      <c r="BF2114" t="s">
        <v>136</v>
      </c>
      <c r="BG2114" t="s">
        <v>134</v>
      </c>
      <c r="BH2114" t="s">
        <v>136</v>
      </c>
      <c r="BN2114" t="s">
        <v>15368</v>
      </c>
      <c r="BO2114" t="s">
        <v>9777</v>
      </c>
      <c r="BP2114">
        <v>3</v>
      </c>
      <c r="BQ2114">
        <v>3</v>
      </c>
      <c r="BR2114">
        <v>3</v>
      </c>
      <c r="BS2114" s="1">
        <v>44221</v>
      </c>
      <c r="BT2114" s="1">
        <v>44525</v>
      </c>
      <c r="BU2114" s="1">
        <v>44221</v>
      </c>
      <c r="BV2114" s="1">
        <v>44525</v>
      </c>
      <c r="BW2114" t="s">
        <v>136</v>
      </c>
      <c r="BX2114">
        <v>35</v>
      </c>
      <c r="BY2114">
        <v>0</v>
      </c>
      <c r="BZ2114">
        <v>6</v>
      </c>
      <c r="CA2114">
        <v>6</v>
      </c>
      <c r="CB2114">
        <v>6</v>
      </c>
      <c r="CC2114">
        <v>6</v>
      </c>
      <c r="CD2114">
        <v>6</v>
      </c>
      <c r="CE2114">
        <v>5</v>
      </c>
      <c r="CF2114" t="str">
        <f t="shared" si="16"/>
        <v>7:00 AM</v>
      </c>
      <c r="CG2114" t="str">
        <f>"1:00 PM"</f>
        <v>1:00 PM</v>
      </c>
      <c r="CH2114" s="5">
        <v>11.83</v>
      </c>
      <c r="CI2114" t="s">
        <v>146</v>
      </c>
      <c r="CJ2114">
        <v>0</v>
      </c>
      <c r="CK2114" t="s">
        <v>1985</v>
      </c>
      <c r="CL2114" t="s">
        <v>134</v>
      </c>
      <c r="CM2114" t="s">
        <v>147</v>
      </c>
      <c r="CN2114" t="s">
        <v>148</v>
      </c>
      <c r="CO2114" s="2" t="s">
        <v>3165</v>
      </c>
      <c r="CP2114" t="s">
        <v>149</v>
      </c>
      <c r="CQ2114">
        <v>0</v>
      </c>
      <c r="CR2114">
        <v>0</v>
      </c>
      <c r="CS2114" t="s">
        <v>136</v>
      </c>
      <c r="CT2114" t="s">
        <v>136</v>
      </c>
      <c r="CU2114" t="s">
        <v>136</v>
      </c>
      <c r="CV2114" t="s">
        <v>134</v>
      </c>
      <c r="CW2114" t="s">
        <v>134</v>
      </c>
      <c r="CX2114">
        <v>50</v>
      </c>
      <c r="CY2114" t="s">
        <v>134</v>
      </c>
      <c r="CZ2114" t="s">
        <v>134</v>
      </c>
      <c r="DA2114" t="s">
        <v>134</v>
      </c>
      <c r="DB2114" t="s">
        <v>134</v>
      </c>
      <c r="DC2114" t="s">
        <v>134</v>
      </c>
      <c r="DD2114" t="s">
        <v>136</v>
      </c>
      <c r="DF2114" t="s">
        <v>3353</v>
      </c>
      <c r="DG2114" t="s">
        <v>9778</v>
      </c>
      <c r="DH2114" t="s">
        <v>8901</v>
      </c>
      <c r="DI2114" t="s">
        <v>246</v>
      </c>
      <c r="DJ2114" s="4">
        <v>71327</v>
      </c>
      <c r="DK2114" t="s">
        <v>711</v>
      </c>
      <c r="DL2114" t="s">
        <v>136</v>
      </c>
      <c r="DM2114">
        <v>1</v>
      </c>
      <c r="DN2114" t="s">
        <v>9778</v>
      </c>
      <c r="DO2114" t="s">
        <v>8901</v>
      </c>
      <c r="DP2114" t="s">
        <v>246</v>
      </c>
      <c r="DQ2114" t="str">
        <f>"71327"</f>
        <v>71327</v>
      </c>
      <c r="DR2114" t="s">
        <v>711</v>
      </c>
      <c r="DS2114" t="s">
        <v>9779</v>
      </c>
      <c r="DT2114">
        <v>3</v>
      </c>
      <c r="DU2114">
        <v>6</v>
      </c>
      <c r="DV2114" t="s">
        <v>134</v>
      </c>
      <c r="DW2114" t="s">
        <v>134</v>
      </c>
      <c r="DX2114" t="s">
        <v>134</v>
      </c>
      <c r="DY2114" t="s">
        <v>136</v>
      </c>
      <c r="DZ2114">
        <v>1</v>
      </c>
      <c r="EA2114" t="s">
        <v>136</v>
      </c>
      <c r="EC2114" s="5">
        <v>12.68</v>
      </c>
      <c r="ED2114" s="5">
        <v>55</v>
      </c>
      <c r="EE2114">
        <v>13183592224</v>
      </c>
      <c r="EF2114" t="s">
        <v>9775</v>
      </c>
      <c r="EG2114" t="s">
        <v>1989</v>
      </c>
      <c r="EH2114">
        <v>5</v>
      </c>
    </row>
    <row r="2115" spans="1:138" ht="15" customHeight="1" x14ac:dyDescent="0.35">
      <c r="A2115" t="s">
        <v>9770</v>
      </c>
      <c r="B2115" t="s">
        <v>157</v>
      </c>
      <c r="C2115" s="1">
        <v>44154.644179282404</v>
      </c>
      <c r="D2115" s="1">
        <v>44187</v>
      </c>
      <c r="E2115" t="s">
        <v>133</v>
      </c>
      <c r="F2115" t="s">
        <v>136</v>
      </c>
      <c r="G2115" t="s">
        <v>135</v>
      </c>
      <c r="H2115" t="s">
        <v>136</v>
      </c>
      <c r="I2115" t="s">
        <v>9771</v>
      </c>
      <c r="K2115" t="s">
        <v>9772</v>
      </c>
      <c r="L2115" t="s">
        <v>9773</v>
      </c>
      <c r="M2115" t="s">
        <v>8901</v>
      </c>
      <c r="N2115" t="s">
        <v>246</v>
      </c>
      <c r="O2115" s="4">
        <v>71327</v>
      </c>
      <c r="P2115" t="s">
        <v>140</v>
      </c>
      <c r="R2115">
        <v>13183592224</v>
      </c>
      <c r="T2115">
        <v>112512</v>
      </c>
      <c r="U2115" t="s">
        <v>9774</v>
      </c>
      <c r="V2115" t="s">
        <v>3172</v>
      </c>
      <c r="X2115" t="s">
        <v>164</v>
      </c>
      <c r="Y2115" t="s">
        <v>9772</v>
      </c>
      <c r="Z2115" t="s">
        <v>9773</v>
      </c>
      <c r="AA2115" t="s">
        <v>8901</v>
      </c>
      <c r="AB2115" t="s">
        <v>246</v>
      </c>
      <c r="AC2115" s="4">
        <v>71327</v>
      </c>
      <c r="AD2115" t="s">
        <v>140</v>
      </c>
      <c r="AF2115">
        <v>13183592224</v>
      </c>
      <c r="AH2115" t="s">
        <v>9775</v>
      </c>
      <c r="AI2115" t="s">
        <v>168</v>
      </c>
      <c r="AJ2115" t="s">
        <v>1977</v>
      </c>
      <c r="AK2115" t="s">
        <v>1978</v>
      </c>
      <c r="AL2115" t="s">
        <v>1979</v>
      </c>
      <c r="AM2115" t="s">
        <v>1980</v>
      </c>
      <c r="AN2115" t="s">
        <v>1981</v>
      </c>
      <c r="AO2115" t="s">
        <v>1982</v>
      </c>
      <c r="AP2115" t="s">
        <v>246</v>
      </c>
      <c r="AQ2115" s="4">
        <v>70754</v>
      </c>
      <c r="AR2115" t="s">
        <v>140</v>
      </c>
      <c r="AT2115">
        <v>12256863033</v>
      </c>
      <c r="AV2115" t="s">
        <v>1983</v>
      </c>
      <c r="AW2115" t="s">
        <v>1984</v>
      </c>
      <c r="AZ2115" t="s">
        <v>334</v>
      </c>
      <c r="BA2115" t="s">
        <v>335</v>
      </c>
      <c r="BB2115" t="s">
        <v>136</v>
      </c>
      <c r="BC2115" t="s">
        <v>136</v>
      </c>
      <c r="BD2115" t="s">
        <v>148</v>
      </c>
      <c r="BE2115" t="s">
        <v>136</v>
      </c>
      <c r="BF2115" t="s">
        <v>136</v>
      </c>
      <c r="BG2115" t="s">
        <v>134</v>
      </c>
      <c r="BH2115" t="s">
        <v>136</v>
      </c>
      <c r="BN2115" t="s">
        <v>9776</v>
      </c>
      <c r="BO2115" t="s">
        <v>9777</v>
      </c>
      <c r="BP2115">
        <v>2</v>
      </c>
      <c r="BQ2115">
        <v>2</v>
      </c>
      <c r="BR2115">
        <v>2</v>
      </c>
      <c r="BS2115" s="1">
        <v>44221</v>
      </c>
      <c r="BT2115" s="1">
        <v>44348</v>
      </c>
      <c r="BU2115" s="1">
        <v>44221</v>
      </c>
      <c r="BV2115" s="1">
        <v>44348</v>
      </c>
      <c r="BW2115" t="s">
        <v>136</v>
      </c>
      <c r="BX2115">
        <v>35</v>
      </c>
      <c r="BY2115">
        <v>0</v>
      </c>
      <c r="BZ2115">
        <v>6</v>
      </c>
      <c r="CA2115">
        <v>6</v>
      </c>
      <c r="CB2115">
        <v>6</v>
      </c>
      <c r="CC2115">
        <v>6</v>
      </c>
      <c r="CD2115">
        <v>6</v>
      </c>
      <c r="CE2115">
        <v>5</v>
      </c>
      <c r="CF2115" t="str">
        <f t="shared" si="16"/>
        <v>7:00 AM</v>
      </c>
      <c r="CG2115" t="str">
        <f>"1:00 PM"</f>
        <v>1:00 PM</v>
      </c>
      <c r="CH2115" s="5">
        <v>11.83</v>
      </c>
      <c r="CI2115" t="s">
        <v>146</v>
      </c>
      <c r="CJ2115">
        <v>0</v>
      </c>
      <c r="CK2115" t="s">
        <v>1985</v>
      </c>
      <c r="CL2115" t="s">
        <v>134</v>
      </c>
      <c r="CM2115" t="s">
        <v>147</v>
      </c>
      <c r="CN2115" t="s">
        <v>148</v>
      </c>
      <c r="CO2115" s="2" t="s">
        <v>3165</v>
      </c>
      <c r="CP2115" t="s">
        <v>149</v>
      </c>
      <c r="CQ2115">
        <v>0</v>
      </c>
      <c r="CR2115">
        <v>0</v>
      </c>
      <c r="CS2115" t="s">
        <v>136</v>
      </c>
      <c r="CT2115" t="s">
        <v>136</v>
      </c>
      <c r="CU2115" t="s">
        <v>136</v>
      </c>
      <c r="CV2115" t="s">
        <v>134</v>
      </c>
      <c r="CW2115" t="s">
        <v>134</v>
      </c>
      <c r="CX2115">
        <v>50</v>
      </c>
      <c r="CY2115" t="s">
        <v>134</v>
      </c>
      <c r="CZ2115" t="s">
        <v>134</v>
      </c>
      <c r="DA2115" t="s">
        <v>134</v>
      </c>
      <c r="DB2115" t="s">
        <v>134</v>
      </c>
      <c r="DC2115" t="s">
        <v>134</v>
      </c>
      <c r="DD2115" t="s">
        <v>136</v>
      </c>
      <c r="DF2115" t="s">
        <v>3353</v>
      </c>
      <c r="DG2115" t="s">
        <v>9778</v>
      </c>
      <c r="DH2115" t="s">
        <v>8901</v>
      </c>
      <c r="DI2115" t="s">
        <v>246</v>
      </c>
      <c r="DJ2115" s="4">
        <v>71327</v>
      </c>
      <c r="DK2115" t="s">
        <v>711</v>
      </c>
      <c r="DL2115" t="s">
        <v>136</v>
      </c>
      <c r="DM2115">
        <v>1</v>
      </c>
      <c r="DN2115" t="s">
        <v>9778</v>
      </c>
      <c r="DO2115" t="s">
        <v>8901</v>
      </c>
      <c r="DP2115" t="s">
        <v>246</v>
      </c>
      <c r="DQ2115" t="str">
        <f>"71327"</f>
        <v>71327</v>
      </c>
      <c r="DR2115" t="s">
        <v>711</v>
      </c>
      <c r="DS2115" t="s">
        <v>9779</v>
      </c>
      <c r="DT2115">
        <v>3</v>
      </c>
      <c r="DU2115">
        <v>6</v>
      </c>
      <c r="DV2115" t="s">
        <v>134</v>
      </c>
      <c r="DW2115" t="s">
        <v>134</v>
      </c>
      <c r="DX2115" t="s">
        <v>134</v>
      </c>
      <c r="DY2115" t="s">
        <v>136</v>
      </c>
      <c r="DZ2115">
        <v>1</v>
      </c>
      <c r="EA2115" t="s">
        <v>136</v>
      </c>
      <c r="EC2115" s="5">
        <v>12.68</v>
      </c>
      <c r="ED2115" s="5">
        <v>55</v>
      </c>
      <c r="EE2115">
        <v>13183592224</v>
      </c>
      <c r="EF2115" t="s">
        <v>9775</v>
      </c>
      <c r="EG2115" t="s">
        <v>1989</v>
      </c>
      <c r="EH2115">
        <v>5</v>
      </c>
    </row>
    <row r="2116" spans="1:138" ht="15" customHeight="1" x14ac:dyDescent="0.35">
      <c r="A2116" t="s">
        <v>14382</v>
      </c>
      <c r="B2116" t="s">
        <v>157</v>
      </c>
      <c r="C2116" s="1">
        <v>44155.319017708331</v>
      </c>
      <c r="D2116" s="1">
        <v>44187</v>
      </c>
      <c r="E2116" t="s">
        <v>133</v>
      </c>
      <c r="F2116" t="s">
        <v>134</v>
      </c>
      <c r="G2116" t="s">
        <v>135</v>
      </c>
      <c r="H2116" t="s">
        <v>136</v>
      </c>
      <c r="I2116" t="s">
        <v>2587</v>
      </c>
      <c r="K2116" t="s">
        <v>2591</v>
      </c>
      <c r="M2116" t="s">
        <v>2589</v>
      </c>
      <c r="N2116" t="s">
        <v>2120</v>
      </c>
      <c r="O2116" s="4">
        <v>49403</v>
      </c>
      <c r="P2116" t="s">
        <v>140</v>
      </c>
      <c r="R2116">
        <v>16168020758</v>
      </c>
      <c r="T2116">
        <v>11511</v>
      </c>
      <c r="U2116" t="s">
        <v>2590</v>
      </c>
      <c r="V2116" t="s">
        <v>348</v>
      </c>
      <c r="W2116" t="s">
        <v>534</v>
      </c>
      <c r="X2116" t="s">
        <v>164</v>
      </c>
      <c r="Y2116" t="s">
        <v>2591</v>
      </c>
      <c r="AA2116" t="s">
        <v>2589</v>
      </c>
      <c r="AB2116" t="s">
        <v>2120</v>
      </c>
      <c r="AC2116" s="4">
        <v>49403</v>
      </c>
      <c r="AD2116" t="s">
        <v>140</v>
      </c>
      <c r="AF2116">
        <v>16168020758</v>
      </c>
      <c r="AH2116" t="s">
        <v>2592</v>
      </c>
      <c r="AI2116" t="s">
        <v>226</v>
      </c>
      <c r="AJ2116" t="s">
        <v>2593</v>
      </c>
      <c r="AK2116" t="s">
        <v>2594</v>
      </c>
      <c r="AL2116" t="s">
        <v>347</v>
      </c>
      <c r="AM2116" t="s">
        <v>2595</v>
      </c>
      <c r="AN2116" t="s">
        <v>2596</v>
      </c>
      <c r="AO2116" t="s">
        <v>2597</v>
      </c>
      <c r="AP2116" t="s">
        <v>2120</v>
      </c>
      <c r="AQ2116" s="4">
        <v>49503</v>
      </c>
      <c r="AR2116" t="s">
        <v>140</v>
      </c>
      <c r="AT2116">
        <v>16162335276</v>
      </c>
      <c r="AV2116" t="s">
        <v>2598</v>
      </c>
      <c r="AW2116" t="s">
        <v>2599</v>
      </c>
      <c r="AX2116" t="s">
        <v>2120</v>
      </c>
      <c r="AY2116" t="s">
        <v>2600</v>
      </c>
      <c r="AZ2116" t="s">
        <v>175</v>
      </c>
      <c r="BA2116" t="s">
        <v>176</v>
      </c>
      <c r="BB2116" t="s">
        <v>134</v>
      </c>
      <c r="BC2116" t="s">
        <v>134</v>
      </c>
      <c r="BD2116" t="s">
        <v>134</v>
      </c>
      <c r="BE2116" t="s">
        <v>134</v>
      </c>
      <c r="BF2116" t="s">
        <v>136</v>
      </c>
      <c r="BG2116" t="s">
        <v>134</v>
      </c>
      <c r="BH2116" t="s">
        <v>136</v>
      </c>
      <c r="BN2116" t="s">
        <v>14383</v>
      </c>
      <c r="BO2116" t="s">
        <v>381</v>
      </c>
      <c r="BP2116">
        <v>50</v>
      </c>
      <c r="BQ2116">
        <v>50</v>
      </c>
      <c r="BR2116">
        <v>50</v>
      </c>
      <c r="BS2116" s="1">
        <v>44221</v>
      </c>
      <c r="BT2116" s="1">
        <v>44450</v>
      </c>
      <c r="BU2116" s="1">
        <v>44221</v>
      </c>
      <c r="BV2116" s="1">
        <v>44450</v>
      </c>
      <c r="BW2116" t="s">
        <v>136</v>
      </c>
      <c r="BX2116">
        <v>36</v>
      </c>
      <c r="BY2116">
        <v>0</v>
      </c>
      <c r="BZ2116">
        <v>6</v>
      </c>
      <c r="CA2116">
        <v>6</v>
      </c>
      <c r="CB2116">
        <v>6</v>
      </c>
      <c r="CC2116">
        <v>6</v>
      </c>
      <c r="CD2116">
        <v>6</v>
      </c>
      <c r="CE2116">
        <v>6</v>
      </c>
      <c r="CF2116" t="str">
        <f>"8:00 AM"</f>
        <v>8:00 AM</v>
      </c>
      <c r="CG2116" t="str">
        <f>"2:00 PM"</f>
        <v>2:00 PM</v>
      </c>
      <c r="CH2116" s="5">
        <v>14.52</v>
      </c>
      <c r="CI2116" t="s">
        <v>146</v>
      </c>
      <c r="CL2116" t="s">
        <v>136</v>
      </c>
      <c r="CM2116" t="s">
        <v>147</v>
      </c>
      <c r="CN2116" t="s">
        <v>148</v>
      </c>
      <c r="CO2116" t="s">
        <v>2602</v>
      </c>
      <c r="CP2116" t="s">
        <v>149</v>
      </c>
      <c r="CQ2116">
        <v>3</v>
      </c>
      <c r="CR2116">
        <v>0</v>
      </c>
      <c r="CS2116" t="s">
        <v>136</v>
      </c>
      <c r="CT2116" t="s">
        <v>136</v>
      </c>
      <c r="CU2116" t="s">
        <v>136</v>
      </c>
      <c r="CV2116" t="s">
        <v>134</v>
      </c>
      <c r="CW2116" t="s">
        <v>134</v>
      </c>
      <c r="CX2116">
        <v>60</v>
      </c>
      <c r="CY2116" t="s">
        <v>134</v>
      </c>
      <c r="CZ2116" t="s">
        <v>134</v>
      </c>
      <c r="DA2116" t="s">
        <v>134</v>
      </c>
      <c r="DB2116" t="s">
        <v>134</v>
      </c>
      <c r="DC2116" t="s">
        <v>134</v>
      </c>
      <c r="DD2116" t="s">
        <v>136</v>
      </c>
      <c r="DF2116" t="s">
        <v>2603</v>
      </c>
      <c r="DG2116" t="s">
        <v>14384</v>
      </c>
      <c r="DH2116" t="s">
        <v>7444</v>
      </c>
      <c r="DI2116" t="s">
        <v>2685</v>
      </c>
      <c r="DJ2116" s="4">
        <v>44870</v>
      </c>
      <c r="DK2116" t="s">
        <v>6445</v>
      </c>
      <c r="DL2116" t="s">
        <v>134</v>
      </c>
      <c r="DM2116">
        <v>3</v>
      </c>
      <c r="DN2116" t="s">
        <v>14384</v>
      </c>
      <c r="DO2116" t="s">
        <v>7444</v>
      </c>
      <c r="DP2116" t="s">
        <v>2685</v>
      </c>
      <c r="DQ2116" t="str">
        <f>"44870"</f>
        <v>44870</v>
      </c>
      <c r="DR2116" t="s">
        <v>6445</v>
      </c>
      <c r="DS2116" t="s">
        <v>861</v>
      </c>
      <c r="DT2116">
        <v>1</v>
      </c>
      <c r="DU2116">
        <v>20</v>
      </c>
      <c r="DV2116" t="s">
        <v>134</v>
      </c>
      <c r="DW2116" t="s">
        <v>134</v>
      </c>
      <c r="DX2116" t="s">
        <v>134</v>
      </c>
      <c r="DY2116" t="s">
        <v>134</v>
      </c>
      <c r="DZ2116">
        <v>2</v>
      </c>
      <c r="EA2116" t="s">
        <v>136</v>
      </c>
      <c r="EC2116" s="5">
        <v>12.68</v>
      </c>
      <c r="ED2116" s="5">
        <v>55</v>
      </c>
      <c r="EE2116">
        <v>16168020758</v>
      </c>
      <c r="EF2116" t="s">
        <v>2592</v>
      </c>
      <c r="EG2116" t="s">
        <v>155</v>
      </c>
      <c r="EH2116">
        <v>0</v>
      </c>
    </row>
    <row r="2117" spans="1:138" ht="15" customHeight="1" x14ac:dyDescent="0.35">
      <c r="A2117" t="s">
        <v>22272</v>
      </c>
      <c r="B2117" t="s">
        <v>157</v>
      </c>
      <c r="C2117" s="1">
        <v>44158.57160787037</v>
      </c>
      <c r="D2117" s="1">
        <v>44187</v>
      </c>
      <c r="E2117" t="s">
        <v>133</v>
      </c>
      <c r="F2117" t="s">
        <v>136</v>
      </c>
      <c r="G2117" t="s">
        <v>135</v>
      </c>
      <c r="H2117" t="s">
        <v>136</v>
      </c>
      <c r="I2117" t="s">
        <v>6335</v>
      </c>
      <c r="J2117" t="s">
        <v>6336</v>
      </c>
      <c r="K2117" t="s">
        <v>6337</v>
      </c>
      <c r="M2117" t="s">
        <v>6338</v>
      </c>
      <c r="N2117" t="s">
        <v>611</v>
      </c>
      <c r="O2117" s="4">
        <v>57313</v>
      </c>
      <c r="P2117" t="s">
        <v>140</v>
      </c>
      <c r="R2117">
        <v>16056803224</v>
      </c>
      <c r="T2117">
        <v>111</v>
      </c>
      <c r="U2117" t="s">
        <v>6339</v>
      </c>
      <c r="V2117" t="s">
        <v>2073</v>
      </c>
      <c r="X2117" t="s">
        <v>164</v>
      </c>
      <c r="Y2117" t="s">
        <v>6337</v>
      </c>
      <c r="AA2117" t="s">
        <v>6338</v>
      </c>
      <c r="AB2117" t="s">
        <v>611</v>
      </c>
      <c r="AC2117" s="4">
        <v>57313</v>
      </c>
      <c r="AD2117" t="s">
        <v>140</v>
      </c>
      <c r="AF2117">
        <v>16056803224</v>
      </c>
      <c r="AH2117" t="s">
        <v>22273</v>
      </c>
      <c r="AI2117" t="s">
        <v>168</v>
      </c>
      <c r="AJ2117" t="s">
        <v>533</v>
      </c>
      <c r="AK2117" t="s">
        <v>534</v>
      </c>
      <c r="AM2117" t="s">
        <v>535</v>
      </c>
      <c r="AO2117" t="s">
        <v>536</v>
      </c>
      <c r="AP2117" t="s">
        <v>537</v>
      </c>
      <c r="AQ2117" s="4">
        <v>28786</v>
      </c>
      <c r="AR2117" t="s">
        <v>140</v>
      </c>
      <c r="AT2117">
        <v>18282460659</v>
      </c>
      <c r="AV2117" t="s">
        <v>538</v>
      </c>
      <c r="AW2117" t="s">
        <v>539</v>
      </c>
      <c r="AZ2117" t="s">
        <v>175</v>
      </c>
      <c r="BA2117" t="s">
        <v>176</v>
      </c>
      <c r="BB2117" t="s">
        <v>136</v>
      </c>
      <c r="BC2117" t="s">
        <v>136</v>
      </c>
      <c r="BD2117" t="s">
        <v>148</v>
      </c>
      <c r="BE2117" t="s">
        <v>136</v>
      </c>
      <c r="BF2117" t="s">
        <v>136</v>
      </c>
      <c r="BG2117" t="s">
        <v>134</v>
      </c>
      <c r="BH2117" t="s">
        <v>136</v>
      </c>
      <c r="BN2117" t="s">
        <v>22274</v>
      </c>
      <c r="BO2117" t="s">
        <v>1574</v>
      </c>
      <c r="BP2117">
        <v>2</v>
      </c>
      <c r="BQ2117">
        <v>2</v>
      </c>
      <c r="BR2117">
        <v>2</v>
      </c>
      <c r="BS2117" s="1">
        <v>44221</v>
      </c>
      <c r="BT2117" s="1">
        <v>44500</v>
      </c>
      <c r="BU2117" s="1">
        <v>44221</v>
      </c>
      <c r="BV2117" s="1">
        <v>44500</v>
      </c>
      <c r="BW2117" t="s">
        <v>136</v>
      </c>
      <c r="BX2117">
        <v>48</v>
      </c>
      <c r="BY2117">
        <v>0</v>
      </c>
      <c r="BZ2117">
        <v>8</v>
      </c>
      <c r="CA2117">
        <v>8</v>
      </c>
      <c r="CB2117">
        <v>8</v>
      </c>
      <c r="CC2117">
        <v>8</v>
      </c>
      <c r="CD2117">
        <v>8</v>
      </c>
      <c r="CE2117">
        <v>8</v>
      </c>
      <c r="CF2117" t="str">
        <f>"8:00 AM"</f>
        <v>8:00 AM</v>
      </c>
      <c r="CG2117" t="str">
        <f>"5:00 PM"</f>
        <v>5:00 PM</v>
      </c>
      <c r="CH2117" s="5">
        <v>14.99</v>
      </c>
      <c r="CI2117" t="s">
        <v>146</v>
      </c>
      <c r="CL2117" t="s">
        <v>136</v>
      </c>
      <c r="CM2117" t="s">
        <v>312</v>
      </c>
      <c r="CN2117" t="s">
        <v>148</v>
      </c>
      <c r="CO2117" t="s">
        <v>6342</v>
      </c>
      <c r="CP2117" t="s">
        <v>149</v>
      </c>
      <c r="CQ2117">
        <v>3</v>
      </c>
      <c r="CR2117">
        <v>0</v>
      </c>
      <c r="CS2117" t="s">
        <v>136</v>
      </c>
      <c r="CT2117" t="s">
        <v>134</v>
      </c>
      <c r="CU2117" t="s">
        <v>136</v>
      </c>
      <c r="CV2117" t="s">
        <v>136</v>
      </c>
      <c r="CW2117" t="s">
        <v>134</v>
      </c>
      <c r="CX2117">
        <v>50</v>
      </c>
      <c r="CY2117" t="s">
        <v>134</v>
      </c>
      <c r="CZ2117" t="s">
        <v>134</v>
      </c>
      <c r="DA2117" t="s">
        <v>134</v>
      </c>
      <c r="DB2117" t="s">
        <v>134</v>
      </c>
      <c r="DC2117" t="s">
        <v>134</v>
      </c>
      <c r="DD2117" t="s">
        <v>136</v>
      </c>
      <c r="DF2117" t="s">
        <v>22275</v>
      </c>
      <c r="DG2117" t="s">
        <v>6337</v>
      </c>
      <c r="DH2117" t="s">
        <v>6338</v>
      </c>
      <c r="DI2117" t="s">
        <v>611</v>
      </c>
      <c r="DJ2117" s="4">
        <v>57313</v>
      </c>
      <c r="DK2117" t="s">
        <v>6344</v>
      </c>
      <c r="DL2117" t="s">
        <v>136</v>
      </c>
      <c r="DM2117">
        <v>1</v>
      </c>
      <c r="DN2117" t="s">
        <v>6345</v>
      </c>
      <c r="DO2117" t="s">
        <v>6338</v>
      </c>
      <c r="DP2117" t="s">
        <v>611</v>
      </c>
      <c r="DQ2117" t="str">
        <f>"57313"</f>
        <v>57313</v>
      </c>
      <c r="DR2117" t="s">
        <v>6344</v>
      </c>
      <c r="DS2117" t="s">
        <v>296</v>
      </c>
      <c r="DT2117">
        <v>1</v>
      </c>
      <c r="DU2117">
        <v>16</v>
      </c>
      <c r="DV2117" t="s">
        <v>134</v>
      </c>
      <c r="DW2117" t="s">
        <v>134</v>
      </c>
      <c r="DX2117" t="s">
        <v>134</v>
      </c>
      <c r="DY2117" t="s">
        <v>136</v>
      </c>
      <c r="DZ2117">
        <v>1</v>
      </c>
      <c r="EA2117" t="s">
        <v>136</v>
      </c>
      <c r="EC2117" s="5">
        <v>12.68</v>
      </c>
      <c r="ED2117" s="5">
        <v>55</v>
      </c>
      <c r="EE2117">
        <v>16056803224</v>
      </c>
      <c r="EF2117" t="s">
        <v>22273</v>
      </c>
      <c r="EG2117" t="s">
        <v>148</v>
      </c>
      <c r="EH2117">
        <v>0</v>
      </c>
    </row>
    <row r="2118" spans="1:138" ht="15" customHeight="1" x14ac:dyDescent="0.35">
      <c r="A2118" t="s">
        <v>6334</v>
      </c>
      <c r="B2118" t="s">
        <v>157</v>
      </c>
      <c r="C2118" s="1">
        <v>44158.644539930552</v>
      </c>
      <c r="D2118" s="1">
        <v>44187</v>
      </c>
      <c r="E2118" t="s">
        <v>133</v>
      </c>
      <c r="F2118" t="s">
        <v>136</v>
      </c>
      <c r="G2118" t="s">
        <v>135</v>
      </c>
      <c r="H2118" t="s">
        <v>136</v>
      </c>
      <c r="I2118" t="s">
        <v>6335</v>
      </c>
      <c r="J2118" t="s">
        <v>6336</v>
      </c>
      <c r="K2118" t="s">
        <v>6337</v>
      </c>
      <c r="M2118" t="s">
        <v>6338</v>
      </c>
      <c r="N2118" t="s">
        <v>611</v>
      </c>
      <c r="O2118" s="4">
        <v>57313</v>
      </c>
      <c r="P2118" t="s">
        <v>140</v>
      </c>
      <c r="R2118">
        <v>16056803224</v>
      </c>
      <c r="T2118">
        <v>111</v>
      </c>
      <c r="U2118" t="s">
        <v>6339</v>
      </c>
      <c r="V2118" t="s">
        <v>2073</v>
      </c>
      <c r="X2118" t="s">
        <v>164</v>
      </c>
      <c r="Y2118" t="s">
        <v>6337</v>
      </c>
      <c r="AA2118" t="s">
        <v>6338</v>
      </c>
      <c r="AB2118" t="s">
        <v>611</v>
      </c>
      <c r="AC2118" s="4">
        <v>57313</v>
      </c>
      <c r="AD2118" t="s">
        <v>140</v>
      </c>
      <c r="AF2118">
        <v>16056803224</v>
      </c>
      <c r="AH2118" t="s">
        <v>6340</v>
      </c>
      <c r="AI2118" t="s">
        <v>168</v>
      </c>
      <c r="AJ2118" t="s">
        <v>533</v>
      </c>
      <c r="AK2118" t="s">
        <v>534</v>
      </c>
      <c r="AM2118" t="s">
        <v>535</v>
      </c>
      <c r="AO2118" t="s">
        <v>536</v>
      </c>
      <c r="AP2118" t="s">
        <v>537</v>
      </c>
      <c r="AQ2118" s="4">
        <v>28786</v>
      </c>
      <c r="AR2118" t="s">
        <v>140</v>
      </c>
      <c r="AT2118">
        <v>18282460659</v>
      </c>
      <c r="AV2118" t="s">
        <v>538</v>
      </c>
      <c r="AW2118" t="s">
        <v>539</v>
      </c>
      <c r="AZ2118" t="s">
        <v>175</v>
      </c>
      <c r="BA2118" t="s">
        <v>176</v>
      </c>
      <c r="BB2118" t="s">
        <v>136</v>
      </c>
      <c r="BC2118" t="s">
        <v>136</v>
      </c>
      <c r="BD2118" t="s">
        <v>148</v>
      </c>
      <c r="BE2118" t="s">
        <v>136</v>
      </c>
      <c r="BF2118" t="s">
        <v>136</v>
      </c>
      <c r="BG2118" t="s">
        <v>134</v>
      </c>
      <c r="BH2118" t="s">
        <v>136</v>
      </c>
      <c r="BN2118" t="s">
        <v>6341</v>
      </c>
      <c r="BO2118" t="s">
        <v>1574</v>
      </c>
      <c r="BP2118">
        <v>3</v>
      </c>
      <c r="BQ2118">
        <v>3</v>
      </c>
      <c r="BR2118">
        <v>3</v>
      </c>
      <c r="BS2118" s="1">
        <v>44221</v>
      </c>
      <c r="BT2118" s="1">
        <v>44347</v>
      </c>
      <c r="BU2118" s="1">
        <v>44221</v>
      </c>
      <c r="BV2118" s="1">
        <v>44347</v>
      </c>
      <c r="BW2118" t="s">
        <v>136</v>
      </c>
      <c r="BX2118">
        <v>48</v>
      </c>
      <c r="BY2118">
        <v>0</v>
      </c>
      <c r="BZ2118">
        <v>8</v>
      </c>
      <c r="CA2118">
        <v>8</v>
      </c>
      <c r="CB2118">
        <v>8</v>
      </c>
      <c r="CC2118">
        <v>8</v>
      </c>
      <c r="CD2118">
        <v>8</v>
      </c>
      <c r="CE2118">
        <v>8</v>
      </c>
      <c r="CF2118" t="str">
        <f>"8:00 AM"</f>
        <v>8:00 AM</v>
      </c>
      <c r="CG2118" t="str">
        <f>"5:00 PM"</f>
        <v>5:00 PM</v>
      </c>
      <c r="CH2118" s="5">
        <v>14.99</v>
      </c>
      <c r="CI2118" t="s">
        <v>146</v>
      </c>
      <c r="CL2118" t="s">
        <v>136</v>
      </c>
      <c r="CM2118" t="s">
        <v>312</v>
      </c>
      <c r="CN2118" t="s">
        <v>148</v>
      </c>
      <c r="CO2118" t="s">
        <v>6342</v>
      </c>
      <c r="CP2118" t="s">
        <v>149</v>
      </c>
      <c r="CQ2118">
        <v>3</v>
      </c>
      <c r="CR2118">
        <v>0</v>
      </c>
      <c r="CS2118" t="s">
        <v>136</v>
      </c>
      <c r="CT2118" t="s">
        <v>134</v>
      </c>
      <c r="CU2118" t="s">
        <v>136</v>
      </c>
      <c r="CV2118" t="s">
        <v>136</v>
      </c>
      <c r="CW2118" t="s">
        <v>134</v>
      </c>
      <c r="CX2118">
        <v>70</v>
      </c>
      <c r="CY2118" t="s">
        <v>134</v>
      </c>
      <c r="CZ2118" t="s">
        <v>134</v>
      </c>
      <c r="DA2118" t="s">
        <v>134</v>
      </c>
      <c r="DB2118" t="s">
        <v>134</v>
      </c>
      <c r="DC2118" t="s">
        <v>134</v>
      </c>
      <c r="DD2118" t="s">
        <v>136</v>
      </c>
      <c r="DF2118" t="s">
        <v>6343</v>
      </c>
      <c r="DG2118" t="s">
        <v>6337</v>
      </c>
      <c r="DH2118" t="s">
        <v>6338</v>
      </c>
      <c r="DI2118" t="s">
        <v>611</v>
      </c>
      <c r="DJ2118" s="4">
        <v>57313</v>
      </c>
      <c r="DK2118" t="s">
        <v>6344</v>
      </c>
      <c r="DL2118" t="s">
        <v>136</v>
      </c>
      <c r="DM2118">
        <v>1</v>
      </c>
      <c r="DN2118" t="s">
        <v>6345</v>
      </c>
      <c r="DO2118" t="s">
        <v>6338</v>
      </c>
      <c r="DP2118" t="s">
        <v>611</v>
      </c>
      <c r="DQ2118" t="str">
        <f>"57313"</f>
        <v>57313</v>
      </c>
      <c r="DR2118" t="s">
        <v>6344</v>
      </c>
      <c r="DS2118" t="s">
        <v>296</v>
      </c>
      <c r="DT2118">
        <v>1</v>
      </c>
      <c r="DU2118">
        <v>16</v>
      </c>
      <c r="DV2118" t="s">
        <v>134</v>
      </c>
      <c r="DW2118" t="s">
        <v>134</v>
      </c>
      <c r="DX2118" t="s">
        <v>134</v>
      </c>
      <c r="DY2118" t="s">
        <v>136</v>
      </c>
      <c r="DZ2118">
        <v>1</v>
      </c>
      <c r="EA2118" t="s">
        <v>136</v>
      </c>
      <c r="EC2118" s="5">
        <v>12.68</v>
      </c>
      <c r="ED2118" s="5">
        <v>55</v>
      </c>
      <c r="EE2118">
        <v>16056803224</v>
      </c>
      <c r="EF2118" t="s">
        <v>6340</v>
      </c>
      <c r="EG2118" t="s">
        <v>148</v>
      </c>
      <c r="EH2118">
        <v>0</v>
      </c>
    </row>
    <row r="2119" spans="1:138" ht="15" customHeight="1" x14ac:dyDescent="0.35">
      <c r="A2119" t="s">
        <v>24536</v>
      </c>
      <c r="B2119" t="s">
        <v>157</v>
      </c>
      <c r="C2119" s="1">
        <v>44158.645009490741</v>
      </c>
      <c r="D2119" s="1">
        <v>44187</v>
      </c>
      <c r="E2119" t="s">
        <v>133</v>
      </c>
      <c r="F2119" t="s">
        <v>136</v>
      </c>
      <c r="G2119" t="s">
        <v>135</v>
      </c>
      <c r="H2119" t="s">
        <v>136</v>
      </c>
      <c r="I2119" t="s">
        <v>6335</v>
      </c>
      <c r="J2119" t="s">
        <v>6336</v>
      </c>
      <c r="K2119" t="s">
        <v>6337</v>
      </c>
      <c r="M2119" t="s">
        <v>6338</v>
      </c>
      <c r="N2119" t="s">
        <v>611</v>
      </c>
      <c r="O2119" s="4">
        <v>57313</v>
      </c>
      <c r="P2119" t="s">
        <v>140</v>
      </c>
      <c r="R2119">
        <v>16056803224</v>
      </c>
      <c r="T2119">
        <v>111</v>
      </c>
      <c r="U2119" t="s">
        <v>24537</v>
      </c>
      <c r="V2119" t="s">
        <v>2073</v>
      </c>
      <c r="X2119" t="s">
        <v>164</v>
      </c>
      <c r="Y2119" t="s">
        <v>24538</v>
      </c>
      <c r="AA2119" t="s">
        <v>6338</v>
      </c>
      <c r="AB2119" t="s">
        <v>611</v>
      </c>
      <c r="AC2119" s="4">
        <v>57313</v>
      </c>
      <c r="AD2119" t="s">
        <v>140</v>
      </c>
      <c r="AF2119">
        <v>16056803224</v>
      </c>
      <c r="AH2119" t="s">
        <v>22273</v>
      </c>
      <c r="AI2119" t="s">
        <v>168</v>
      </c>
      <c r="AJ2119" t="s">
        <v>533</v>
      </c>
      <c r="AK2119" t="s">
        <v>534</v>
      </c>
      <c r="AM2119" t="s">
        <v>535</v>
      </c>
      <c r="AO2119" t="s">
        <v>536</v>
      </c>
      <c r="AP2119" t="s">
        <v>537</v>
      </c>
      <c r="AQ2119" s="4">
        <v>28786</v>
      </c>
      <c r="AR2119" t="s">
        <v>140</v>
      </c>
      <c r="AT2119">
        <v>18282460659</v>
      </c>
      <c r="AV2119" t="s">
        <v>538</v>
      </c>
      <c r="AW2119" t="s">
        <v>539</v>
      </c>
      <c r="AZ2119" t="s">
        <v>175</v>
      </c>
      <c r="BA2119" t="s">
        <v>176</v>
      </c>
      <c r="BB2119" t="s">
        <v>136</v>
      </c>
      <c r="BC2119" t="s">
        <v>136</v>
      </c>
      <c r="BD2119" t="s">
        <v>148</v>
      </c>
      <c r="BE2119" t="s">
        <v>136</v>
      </c>
      <c r="BF2119" t="s">
        <v>136</v>
      </c>
      <c r="BG2119" t="s">
        <v>134</v>
      </c>
      <c r="BH2119" t="s">
        <v>136</v>
      </c>
      <c r="BN2119" t="s">
        <v>24539</v>
      </c>
      <c r="BO2119" t="s">
        <v>1574</v>
      </c>
      <c r="BP2119">
        <v>3</v>
      </c>
      <c r="BQ2119">
        <v>3</v>
      </c>
      <c r="BR2119">
        <v>3</v>
      </c>
      <c r="BS2119" s="1">
        <v>44221</v>
      </c>
      <c r="BT2119" s="1">
        <v>44377</v>
      </c>
      <c r="BU2119" s="1">
        <v>44221</v>
      </c>
      <c r="BV2119" s="1">
        <v>44377</v>
      </c>
      <c r="BW2119" t="s">
        <v>136</v>
      </c>
      <c r="BX2119">
        <v>48</v>
      </c>
      <c r="BY2119">
        <v>0</v>
      </c>
      <c r="BZ2119">
        <v>8</v>
      </c>
      <c r="CA2119">
        <v>8</v>
      </c>
      <c r="CB2119">
        <v>8</v>
      </c>
      <c r="CC2119">
        <v>8</v>
      </c>
      <c r="CD2119">
        <v>8</v>
      </c>
      <c r="CE2119">
        <v>8</v>
      </c>
      <c r="CF2119" t="str">
        <f>"8:00 AM"</f>
        <v>8:00 AM</v>
      </c>
      <c r="CG2119" t="str">
        <f>"5:00 PM"</f>
        <v>5:00 PM</v>
      </c>
      <c r="CH2119" s="5">
        <v>14.99</v>
      </c>
      <c r="CI2119" t="s">
        <v>146</v>
      </c>
      <c r="CL2119" t="s">
        <v>136</v>
      </c>
      <c r="CM2119" t="s">
        <v>312</v>
      </c>
      <c r="CN2119" t="s">
        <v>148</v>
      </c>
      <c r="CO2119" t="s">
        <v>6342</v>
      </c>
      <c r="CP2119" t="s">
        <v>149</v>
      </c>
      <c r="CQ2119">
        <v>3</v>
      </c>
      <c r="CR2119">
        <v>0</v>
      </c>
      <c r="CS2119" t="s">
        <v>136</v>
      </c>
      <c r="CT2119" t="s">
        <v>134</v>
      </c>
      <c r="CU2119" t="s">
        <v>136</v>
      </c>
      <c r="CV2119" t="s">
        <v>136</v>
      </c>
      <c r="CW2119" t="s">
        <v>134</v>
      </c>
      <c r="CX2119">
        <v>50</v>
      </c>
      <c r="CY2119" t="s">
        <v>134</v>
      </c>
      <c r="CZ2119" t="s">
        <v>134</v>
      </c>
      <c r="DA2119" t="s">
        <v>134</v>
      </c>
      <c r="DB2119" t="s">
        <v>134</v>
      </c>
      <c r="DC2119" t="s">
        <v>134</v>
      </c>
      <c r="DD2119" t="s">
        <v>136</v>
      </c>
      <c r="DF2119" t="s">
        <v>24540</v>
      </c>
      <c r="DG2119" t="s">
        <v>6337</v>
      </c>
      <c r="DH2119" t="s">
        <v>6338</v>
      </c>
      <c r="DI2119" t="s">
        <v>611</v>
      </c>
      <c r="DJ2119" s="4">
        <v>57313</v>
      </c>
      <c r="DK2119" t="s">
        <v>6344</v>
      </c>
      <c r="DL2119" t="s">
        <v>136</v>
      </c>
      <c r="DM2119">
        <v>1</v>
      </c>
      <c r="DN2119" t="s">
        <v>6345</v>
      </c>
      <c r="DO2119" t="s">
        <v>6338</v>
      </c>
      <c r="DP2119" t="s">
        <v>611</v>
      </c>
      <c r="DQ2119" t="str">
        <f>"57313"</f>
        <v>57313</v>
      </c>
      <c r="DR2119" t="s">
        <v>6344</v>
      </c>
      <c r="DS2119" t="s">
        <v>296</v>
      </c>
      <c r="DT2119">
        <v>1</v>
      </c>
      <c r="DU2119">
        <v>16</v>
      </c>
      <c r="DV2119" t="s">
        <v>134</v>
      </c>
      <c r="DW2119" t="s">
        <v>134</v>
      </c>
      <c r="DX2119" t="s">
        <v>134</v>
      </c>
      <c r="DY2119" t="s">
        <v>136</v>
      </c>
      <c r="DZ2119">
        <v>1</v>
      </c>
      <c r="EA2119" t="s">
        <v>136</v>
      </c>
      <c r="EC2119" s="5">
        <v>12.68</v>
      </c>
      <c r="ED2119" s="5">
        <v>55</v>
      </c>
      <c r="EE2119">
        <v>16056803224</v>
      </c>
      <c r="EF2119" t="s">
        <v>22273</v>
      </c>
      <c r="EG2119" t="s">
        <v>148</v>
      </c>
      <c r="EH2119">
        <v>0</v>
      </c>
    </row>
    <row r="2120" spans="1:138" ht="15" customHeight="1" x14ac:dyDescent="0.35">
      <c r="A2120" t="s">
        <v>13241</v>
      </c>
      <c r="B2120" t="s">
        <v>157</v>
      </c>
      <c r="C2120" s="1">
        <v>44154.583914467592</v>
      </c>
      <c r="D2120" s="1">
        <v>44187</v>
      </c>
      <c r="E2120" t="s">
        <v>133</v>
      </c>
      <c r="F2120" t="s">
        <v>136</v>
      </c>
      <c r="G2120" t="s">
        <v>135</v>
      </c>
      <c r="H2120" t="s">
        <v>136</v>
      </c>
      <c r="I2120" t="s">
        <v>13242</v>
      </c>
      <c r="K2120" t="s">
        <v>13243</v>
      </c>
      <c r="M2120" t="s">
        <v>13244</v>
      </c>
      <c r="N2120" t="s">
        <v>584</v>
      </c>
      <c r="O2120" s="4">
        <v>84046</v>
      </c>
      <c r="P2120" t="s">
        <v>140</v>
      </c>
      <c r="R2120">
        <v>18013603797</v>
      </c>
      <c r="T2120">
        <v>11211</v>
      </c>
      <c r="U2120" t="s">
        <v>13245</v>
      </c>
      <c r="V2120" t="s">
        <v>989</v>
      </c>
      <c r="X2120" t="s">
        <v>1677</v>
      </c>
      <c r="Y2120" t="s">
        <v>13246</v>
      </c>
      <c r="AA2120" t="s">
        <v>6444</v>
      </c>
      <c r="AB2120" t="s">
        <v>584</v>
      </c>
      <c r="AC2120" s="4">
        <v>84663</v>
      </c>
      <c r="AD2120" t="s">
        <v>140</v>
      </c>
      <c r="AF2120">
        <v>18013603797</v>
      </c>
      <c r="AH2120" t="s">
        <v>13247</v>
      </c>
      <c r="AI2120" t="s">
        <v>168</v>
      </c>
      <c r="AJ2120" t="s">
        <v>789</v>
      </c>
      <c r="AK2120" t="s">
        <v>790</v>
      </c>
      <c r="AL2120" t="s">
        <v>403</v>
      </c>
      <c r="AM2120" t="s">
        <v>791</v>
      </c>
      <c r="AO2120" t="s">
        <v>792</v>
      </c>
      <c r="AP2120" t="s">
        <v>784</v>
      </c>
      <c r="AQ2120" s="4">
        <v>59457</v>
      </c>
      <c r="AR2120" t="s">
        <v>140</v>
      </c>
      <c r="AS2120" t="s">
        <v>793</v>
      </c>
      <c r="AT2120">
        <v>14065797529</v>
      </c>
      <c r="AV2120" t="s">
        <v>794</v>
      </c>
      <c r="AW2120" t="s">
        <v>795</v>
      </c>
      <c r="AZ2120" t="s">
        <v>334</v>
      </c>
      <c r="BA2120" t="s">
        <v>335</v>
      </c>
      <c r="BB2120" t="s">
        <v>136</v>
      </c>
      <c r="BC2120" t="s">
        <v>136</v>
      </c>
      <c r="BD2120" t="s">
        <v>148</v>
      </c>
      <c r="BE2120" t="s">
        <v>136</v>
      </c>
      <c r="BF2120" t="s">
        <v>136</v>
      </c>
      <c r="BG2120" t="s">
        <v>134</v>
      </c>
      <c r="BH2120" t="s">
        <v>136</v>
      </c>
      <c r="BI2120" t="s">
        <v>13248</v>
      </c>
      <c r="BJ2120" t="s">
        <v>797</v>
      </c>
      <c r="BK2120" t="s">
        <v>1800</v>
      </c>
      <c r="BL2120" t="s">
        <v>795</v>
      </c>
      <c r="BM2120" t="s">
        <v>794</v>
      </c>
      <c r="BN2120" t="s">
        <v>13249</v>
      </c>
      <c r="BO2120" t="s">
        <v>2259</v>
      </c>
      <c r="BP2120">
        <v>1</v>
      </c>
      <c r="BQ2120">
        <v>1</v>
      </c>
      <c r="BR2120">
        <v>1</v>
      </c>
      <c r="BS2120" s="1">
        <v>44218</v>
      </c>
      <c r="BT2120" s="1">
        <v>44520</v>
      </c>
      <c r="BU2120" s="1">
        <v>44218</v>
      </c>
      <c r="BV2120" s="1">
        <v>44520</v>
      </c>
      <c r="BW2120" t="s">
        <v>134</v>
      </c>
      <c r="CH2120" s="5">
        <v>1682.33</v>
      </c>
      <c r="CI2120" t="s">
        <v>597</v>
      </c>
      <c r="CL2120" t="s">
        <v>136</v>
      </c>
      <c r="CM2120" t="s">
        <v>312</v>
      </c>
      <c r="CN2120" t="s">
        <v>148</v>
      </c>
      <c r="CO2120" t="s">
        <v>800</v>
      </c>
      <c r="CP2120" t="s">
        <v>149</v>
      </c>
      <c r="CQ2120">
        <v>6</v>
      </c>
      <c r="CR2120">
        <v>0</v>
      </c>
      <c r="CS2120" t="s">
        <v>136</v>
      </c>
      <c r="CT2120" t="s">
        <v>134</v>
      </c>
      <c r="CU2120" t="s">
        <v>136</v>
      </c>
      <c r="CV2120" t="s">
        <v>136</v>
      </c>
      <c r="CW2120" t="s">
        <v>134</v>
      </c>
      <c r="CX2120">
        <v>100</v>
      </c>
      <c r="CY2120" t="s">
        <v>134</v>
      </c>
      <c r="CZ2120" t="s">
        <v>134</v>
      </c>
      <c r="DA2120" t="s">
        <v>134</v>
      </c>
      <c r="DB2120" t="s">
        <v>134</v>
      </c>
      <c r="DC2120" t="s">
        <v>136</v>
      </c>
      <c r="DD2120" t="s">
        <v>136</v>
      </c>
      <c r="DF2120" t="s">
        <v>149</v>
      </c>
      <c r="DG2120" t="s">
        <v>13243</v>
      </c>
      <c r="DH2120" t="s">
        <v>13250</v>
      </c>
      <c r="DI2120" t="s">
        <v>584</v>
      </c>
      <c r="DJ2120" s="4">
        <v>84046</v>
      </c>
      <c r="DK2120" t="s">
        <v>13251</v>
      </c>
      <c r="DL2120" t="s">
        <v>136</v>
      </c>
      <c r="DM2120">
        <v>1</v>
      </c>
      <c r="DN2120" t="s">
        <v>13243</v>
      </c>
      <c r="DO2120" t="s">
        <v>13250</v>
      </c>
      <c r="DP2120" t="s">
        <v>584</v>
      </c>
      <c r="DQ2120" t="str">
        <f>"84046"</f>
        <v>84046</v>
      </c>
      <c r="DR2120" t="s">
        <v>13251</v>
      </c>
      <c r="DS2120" t="s">
        <v>13252</v>
      </c>
      <c r="DT2120">
        <v>2</v>
      </c>
      <c r="DU2120">
        <v>3</v>
      </c>
      <c r="DV2120" t="s">
        <v>134</v>
      </c>
      <c r="DW2120" t="s">
        <v>134</v>
      </c>
      <c r="DX2120" t="s">
        <v>134</v>
      </c>
      <c r="DY2120" t="s">
        <v>136</v>
      </c>
      <c r="DZ2120">
        <v>1</v>
      </c>
      <c r="EA2120" t="s">
        <v>136</v>
      </c>
      <c r="EC2120" s="5">
        <v>12.68</v>
      </c>
      <c r="ED2120" s="5">
        <v>55</v>
      </c>
      <c r="EE2120">
        <v>18013603797</v>
      </c>
      <c r="EF2120" t="s">
        <v>13247</v>
      </c>
      <c r="EG2120" t="s">
        <v>148</v>
      </c>
      <c r="EH2120">
        <v>0</v>
      </c>
    </row>
    <row r="2121" spans="1:138" ht="15" customHeight="1" x14ac:dyDescent="0.35">
      <c r="A2121" t="s">
        <v>17092</v>
      </c>
      <c r="B2121" t="s">
        <v>157</v>
      </c>
      <c r="C2121" s="1">
        <v>44159.452351388885</v>
      </c>
      <c r="D2121" s="1">
        <v>44187</v>
      </c>
      <c r="E2121" t="s">
        <v>133</v>
      </c>
      <c r="F2121" t="s">
        <v>136</v>
      </c>
      <c r="G2121" t="s">
        <v>135</v>
      </c>
      <c r="H2121" t="s">
        <v>136</v>
      </c>
      <c r="I2121" t="s">
        <v>17093</v>
      </c>
      <c r="K2121" t="s">
        <v>17094</v>
      </c>
      <c r="M2121" t="s">
        <v>771</v>
      </c>
      <c r="N2121" t="s">
        <v>246</v>
      </c>
      <c r="O2121" s="4">
        <v>70535</v>
      </c>
      <c r="P2121" t="s">
        <v>140</v>
      </c>
      <c r="R2121">
        <v>13379451725</v>
      </c>
      <c r="T2121">
        <v>11251</v>
      </c>
      <c r="U2121" t="s">
        <v>5034</v>
      </c>
      <c r="V2121" t="s">
        <v>682</v>
      </c>
      <c r="W2121" t="s">
        <v>4685</v>
      </c>
      <c r="X2121" t="s">
        <v>164</v>
      </c>
      <c r="Y2121" t="s">
        <v>17095</v>
      </c>
      <c r="AA2121" t="s">
        <v>771</v>
      </c>
      <c r="AB2121" t="s">
        <v>246</v>
      </c>
      <c r="AC2121" s="4">
        <v>70535</v>
      </c>
      <c r="AD2121" t="s">
        <v>140</v>
      </c>
      <c r="AF2121">
        <v>13379451725</v>
      </c>
      <c r="AH2121" t="s">
        <v>17096</v>
      </c>
      <c r="AI2121" t="s">
        <v>168</v>
      </c>
      <c r="AJ2121" t="s">
        <v>325</v>
      </c>
      <c r="AK2121" t="s">
        <v>329</v>
      </c>
      <c r="AM2121" t="s">
        <v>706</v>
      </c>
      <c r="AO2121" t="s">
        <v>324</v>
      </c>
      <c r="AP2121" t="s">
        <v>246</v>
      </c>
      <c r="AQ2121" s="4">
        <v>70554</v>
      </c>
      <c r="AR2121" t="s">
        <v>140</v>
      </c>
      <c r="AS2121" t="s">
        <v>331</v>
      </c>
      <c r="AT2121">
        <v>13377894322</v>
      </c>
      <c r="AV2121" t="s">
        <v>332</v>
      </c>
      <c r="AW2121" t="s">
        <v>333</v>
      </c>
      <c r="AZ2121" t="s">
        <v>334</v>
      </c>
      <c r="BA2121" t="s">
        <v>335</v>
      </c>
      <c r="BB2121" t="s">
        <v>136</v>
      </c>
      <c r="BC2121" t="s">
        <v>136</v>
      </c>
      <c r="BD2121" t="s">
        <v>148</v>
      </c>
      <c r="BE2121" t="s">
        <v>136</v>
      </c>
      <c r="BF2121" t="s">
        <v>136</v>
      </c>
      <c r="BG2121" t="s">
        <v>134</v>
      </c>
      <c r="BH2121" t="s">
        <v>136</v>
      </c>
      <c r="BN2121" t="s">
        <v>17097</v>
      </c>
      <c r="BO2121" t="s">
        <v>1574</v>
      </c>
      <c r="BP2121">
        <v>3</v>
      </c>
      <c r="BQ2121">
        <v>3</v>
      </c>
      <c r="BR2121">
        <v>3</v>
      </c>
      <c r="BS2121" s="1">
        <v>44223</v>
      </c>
      <c r="BT2121" s="1">
        <v>44454</v>
      </c>
      <c r="BU2121" s="1">
        <v>44223</v>
      </c>
      <c r="BV2121" s="1">
        <v>44454</v>
      </c>
      <c r="BW2121" t="s">
        <v>136</v>
      </c>
      <c r="BX2121">
        <v>35</v>
      </c>
      <c r="BY2121">
        <v>0</v>
      </c>
      <c r="BZ2121">
        <v>7</v>
      </c>
      <c r="CA2121">
        <v>7</v>
      </c>
      <c r="CB2121">
        <v>7</v>
      </c>
      <c r="CC2121">
        <v>7</v>
      </c>
      <c r="CD2121">
        <v>7</v>
      </c>
      <c r="CE2121">
        <v>0</v>
      </c>
      <c r="CF2121" t="str">
        <f>"8:00 AM"</f>
        <v>8:00 AM</v>
      </c>
      <c r="CG2121" t="str">
        <f>"4:00 PM"</f>
        <v>4:00 PM</v>
      </c>
      <c r="CH2121" s="5">
        <v>11.83</v>
      </c>
      <c r="CI2121" t="s">
        <v>146</v>
      </c>
      <c r="CL2121" t="s">
        <v>136</v>
      </c>
      <c r="CM2121" t="s">
        <v>147</v>
      </c>
      <c r="CN2121" t="s">
        <v>148</v>
      </c>
      <c r="CO2121" t="s">
        <v>338</v>
      </c>
      <c r="CP2121" t="s">
        <v>149</v>
      </c>
      <c r="CQ2121">
        <v>0</v>
      </c>
      <c r="CR2121">
        <v>0</v>
      </c>
      <c r="CS2121" t="s">
        <v>136</v>
      </c>
      <c r="CT2121" t="s">
        <v>136</v>
      </c>
      <c r="CU2121" t="s">
        <v>136</v>
      </c>
      <c r="CV2121" t="s">
        <v>136</v>
      </c>
      <c r="CW2121" t="s">
        <v>134</v>
      </c>
      <c r="CX2121">
        <v>40</v>
      </c>
      <c r="CY2121" t="s">
        <v>136</v>
      </c>
      <c r="CZ2121" t="s">
        <v>136</v>
      </c>
      <c r="DA2121" t="s">
        <v>136</v>
      </c>
      <c r="DB2121" t="s">
        <v>134</v>
      </c>
      <c r="DC2121" t="s">
        <v>134</v>
      </c>
      <c r="DD2121" t="s">
        <v>136</v>
      </c>
      <c r="DF2121" t="s">
        <v>149</v>
      </c>
      <c r="DG2121" t="s">
        <v>17098</v>
      </c>
      <c r="DH2121" t="s">
        <v>771</v>
      </c>
      <c r="DI2121" t="s">
        <v>246</v>
      </c>
      <c r="DJ2121" s="4">
        <v>70535</v>
      </c>
      <c r="DK2121" t="s">
        <v>3260</v>
      </c>
      <c r="DL2121" t="s">
        <v>136</v>
      </c>
      <c r="DM2121">
        <v>1</v>
      </c>
      <c r="DN2121" t="s">
        <v>17099</v>
      </c>
      <c r="DO2121" t="s">
        <v>771</v>
      </c>
      <c r="DP2121" t="s">
        <v>246</v>
      </c>
      <c r="DQ2121" t="str">
        <f>"70535"</f>
        <v>70535</v>
      </c>
      <c r="DR2121" t="s">
        <v>3260</v>
      </c>
      <c r="DS2121" t="s">
        <v>1177</v>
      </c>
      <c r="DT2121">
        <v>1</v>
      </c>
      <c r="DU2121">
        <v>3</v>
      </c>
      <c r="DV2121" t="s">
        <v>134</v>
      </c>
      <c r="DW2121" t="s">
        <v>134</v>
      </c>
      <c r="DX2121" t="s">
        <v>134</v>
      </c>
      <c r="DY2121" t="s">
        <v>136</v>
      </c>
      <c r="DZ2121">
        <v>1</v>
      </c>
      <c r="EA2121" t="s">
        <v>136</v>
      </c>
      <c r="EC2121" s="5">
        <v>12.68</v>
      </c>
      <c r="ED2121" s="5">
        <v>55</v>
      </c>
      <c r="EE2121">
        <v>13379451725</v>
      </c>
      <c r="EF2121" t="s">
        <v>17096</v>
      </c>
      <c r="EG2121" t="s">
        <v>148</v>
      </c>
      <c r="EH2121">
        <v>0</v>
      </c>
    </row>
    <row r="2122" spans="1:138" ht="15" customHeight="1" x14ac:dyDescent="0.35">
      <c r="A2122" t="s">
        <v>8544</v>
      </c>
      <c r="B2122" t="s">
        <v>157</v>
      </c>
      <c r="C2122" s="1">
        <v>44159.459546064812</v>
      </c>
      <c r="D2122" s="1">
        <v>44187</v>
      </c>
      <c r="E2122" t="s">
        <v>133</v>
      </c>
      <c r="F2122" t="s">
        <v>136</v>
      </c>
      <c r="G2122" t="s">
        <v>135</v>
      </c>
      <c r="H2122" t="s">
        <v>136</v>
      </c>
      <c r="I2122" t="s">
        <v>8545</v>
      </c>
      <c r="K2122" t="s">
        <v>8546</v>
      </c>
      <c r="M2122" t="s">
        <v>700</v>
      </c>
      <c r="N2122" t="s">
        <v>246</v>
      </c>
      <c r="O2122" s="4">
        <v>70586</v>
      </c>
      <c r="P2122" t="s">
        <v>140</v>
      </c>
      <c r="R2122">
        <v>13378316676</v>
      </c>
      <c r="T2122">
        <v>11251</v>
      </c>
      <c r="U2122" t="s">
        <v>8547</v>
      </c>
      <c r="V2122" t="s">
        <v>5509</v>
      </c>
      <c r="X2122" t="s">
        <v>224</v>
      </c>
      <c r="Y2122" t="s">
        <v>8548</v>
      </c>
      <c r="AA2122" t="s">
        <v>8549</v>
      </c>
      <c r="AB2122" t="s">
        <v>246</v>
      </c>
      <c r="AC2122" s="4">
        <v>70586</v>
      </c>
      <c r="AD2122" t="s">
        <v>140</v>
      </c>
      <c r="AF2122">
        <v>13378316676</v>
      </c>
      <c r="AH2122" t="s">
        <v>8550</v>
      </c>
      <c r="AI2122" t="s">
        <v>168</v>
      </c>
      <c r="AJ2122" t="s">
        <v>325</v>
      </c>
      <c r="AK2122" t="s">
        <v>329</v>
      </c>
      <c r="AM2122" t="s">
        <v>706</v>
      </c>
      <c r="AO2122" t="s">
        <v>324</v>
      </c>
      <c r="AP2122" t="s">
        <v>246</v>
      </c>
      <c r="AQ2122" s="4">
        <v>70554</v>
      </c>
      <c r="AR2122" t="s">
        <v>140</v>
      </c>
      <c r="AS2122" t="s">
        <v>331</v>
      </c>
      <c r="AT2122">
        <v>13377894322</v>
      </c>
      <c r="AV2122" t="s">
        <v>332</v>
      </c>
      <c r="AW2122" t="s">
        <v>333</v>
      </c>
      <c r="AZ2122" t="s">
        <v>334</v>
      </c>
      <c r="BA2122" t="s">
        <v>335</v>
      </c>
      <c r="BB2122" t="s">
        <v>136</v>
      </c>
      <c r="BC2122" t="s">
        <v>136</v>
      </c>
      <c r="BD2122" t="s">
        <v>148</v>
      </c>
      <c r="BE2122" t="s">
        <v>136</v>
      </c>
      <c r="BF2122" t="s">
        <v>136</v>
      </c>
      <c r="BG2122" t="s">
        <v>134</v>
      </c>
      <c r="BH2122" t="s">
        <v>136</v>
      </c>
      <c r="BN2122" t="s">
        <v>8551</v>
      </c>
      <c r="BO2122" t="s">
        <v>8552</v>
      </c>
      <c r="BP2122">
        <v>6</v>
      </c>
      <c r="BQ2122">
        <v>6</v>
      </c>
      <c r="BR2122">
        <v>6</v>
      </c>
      <c r="BS2122" s="1">
        <v>44225</v>
      </c>
      <c r="BT2122" s="1">
        <v>44529</v>
      </c>
      <c r="BU2122" s="1">
        <v>44225</v>
      </c>
      <c r="BV2122" s="1">
        <v>44529</v>
      </c>
      <c r="BW2122" t="s">
        <v>136</v>
      </c>
      <c r="BX2122">
        <v>35</v>
      </c>
      <c r="BY2122">
        <v>0</v>
      </c>
      <c r="BZ2122">
        <v>7</v>
      </c>
      <c r="CA2122">
        <v>7</v>
      </c>
      <c r="CB2122">
        <v>7</v>
      </c>
      <c r="CC2122">
        <v>7</v>
      </c>
      <c r="CD2122">
        <v>7</v>
      </c>
      <c r="CE2122">
        <v>0</v>
      </c>
      <c r="CF2122" t="str">
        <f>"8:00 AM"</f>
        <v>8:00 AM</v>
      </c>
      <c r="CG2122" t="str">
        <f>"4:00 PM"</f>
        <v>4:00 PM</v>
      </c>
      <c r="CH2122" s="5">
        <v>11.83</v>
      </c>
      <c r="CI2122" t="s">
        <v>146</v>
      </c>
      <c r="CL2122" t="s">
        <v>136</v>
      </c>
      <c r="CM2122" t="s">
        <v>147</v>
      </c>
      <c r="CN2122" t="s">
        <v>148</v>
      </c>
      <c r="CO2122" t="s">
        <v>181</v>
      </c>
      <c r="CP2122" t="s">
        <v>149</v>
      </c>
      <c r="CQ2122">
        <v>0</v>
      </c>
      <c r="CR2122">
        <v>0</v>
      </c>
      <c r="CS2122" t="s">
        <v>136</v>
      </c>
      <c r="CT2122" t="s">
        <v>136</v>
      </c>
      <c r="CU2122" t="s">
        <v>136</v>
      </c>
      <c r="CV2122" t="s">
        <v>136</v>
      </c>
      <c r="CW2122" t="s">
        <v>134</v>
      </c>
      <c r="CX2122">
        <v>40</v>
      </c>
      <c r="CY2122" t="s">
        <v>136</v>
      </c>
      <c r="CZ2122" t="s">
        <v>136</v>
      </c>
      <c r="DA2122" t="s">
        <v>136</v>
      </c>
      <c r="DB2122" t="s">
        <v>134</v>
      </c>
      <c r="DC2122" t="s">
        <v>134</v>
      </c>
      <c r="DD2122" t="s">
        <v>136</v>
      </c>
      <c r="DF2122" t="s">
        <v>180</v>
      </c>
      <c r="DG2122" t="s">
        <v>8548</v>
      </c>
      <c r="DH2122" t="s">
        <v>704</v>
      </c>
      <c r="DI2122" t="s">
        <v>246</v>
      </c>
      <c r="DJ2122" s="4">
        <v>70586</v>
      </c>
      <c r="DK2122" t="s">
        <v>339</v>
      </c>
      <c r="DL2122" t="s">
        <v>136</v>
      </c>
      <c r="DM2122">
        <v>1</v>
      </c>
      <c r="DN2122" t="s">
        <v>8553</v>
      </c>
      <c r="DO2122" t="s">
        <v>704</v>
      </c>
      <c r="DP2122" t="s">
        <v>246</v>
      </c>
      <c r="DQ2122" t="str">
        <f>"70586"</f>
        <v>70586</v>
      </c>
      <c r="DR2122" t="s">
        <v>339</v>
      </c>
      <c r="DS2122" t="s">
        <v>154</v>
      </c>
      <c r="DT2122">
        <v>1</v>
      </c>
      <c r="DU2122">
        <v>6</v>
      </c>
      <c r="DV2122" t="s">
        <v>134</v>
      </c>
      <c r="DW2122" t="s">
        <v>134</v>
      </c>
      <c r="DX2122" t="s">
        <v>134</v>
      </c>
      <c r="DY2122" t="s">
        <v>136</v>
      </c>
      <c r="DZ2122">
        <v>1</v>
      </c>
      <c r="EA2122" t="s">
        <v>136</v>
      </c>
      <c r="EC2122" s="5">
        <v>12.68</v>
      </c>
      <c r="ED2122" s="5">
        <v>55</v>
      </c>
      <c r="EE2122">
        <v>13378316676</v>
      </c>
      <c r="EF2122" t="s">
        <v>8550</v>
      </c>
      <c r="EG2122" t="s">
        <v>148</v>
      </c>
      <c r="EH2122">
        <v>0</v>
      </c>
    </row>
    <row r="2123" spans="1:138" ht="15" customHeight="1" x14ac:dyDescent="0.35">
      <c r="A2123" t="s">
        <v>17901</v>
      </c>
      <c r="B2123" t="s">
        <v>157</v>
      </c>
      <c r="C2123" s="1">
        <v>44158.498454513887</v>
      </c>
      <c r="D2123" s="1">
        <v>44187</v>
      </c>
      <c r="E2123" t="s">
        <v>133</v>
      </c>
      <c r="F2123" t="s">
        <v>136</v>
      </c>
      <c r="G2123" t="s">
        <v>135</v>
      </c>
      <c r="H2123" t="s">
        <v>136</v>
      </c>
      <c r="I2123" t="s">
        <v>15389</v>
      </c>
      <c r="K2123" t="s">
        <v>15390</v>
      </c>
      <c r="M2123" t="s">
        <v>8766</v>
      </c>
      <c r="N2123" t="s">
        <v>893</v>
      </c>
      <c r="O2123" s="4">
        <v>14057</v>
      </c>
      <c r="P2123" t="s">
        <v>140</v>
      </c>
      <c r="R2123">
        <v>17166496340</v>
      </c>
      <c r="T2123">
        <v>1112</v>
      </c>
      <c r="U2123" t="s">
        <v>15391</v>
      </c>
      <c r="V2123" t="s">
        <v>682</v>
      </c>
      <c r="X2123" t="s">
        <v>164</v>
      </c>
      <c r="Y2123" t="s">
        <v>15390</v>
      </c>
      <c r="AA2123" t="s">
        <v>8766</v>
      </c>
      <c r="AB2123" t="s">
        <v>893</v>
      </c>
      <c r="AC2123" s="4">
        <v>14057</v>
      </c>
      <c r="AD2123" t="s">
        <v>140</v>
      </c>
      <c r="AF2123">
        <v>17166496340</v>
      </c>
      <c r="AH2123" t="s">
        <v>5819</v>
      </c>
      <c r="AZ2123" t="s">
        <v>4549</v>
      </c>
      <c r="BA2123" t="s">
        <v>4550</v>
      </c>
      <c r="BB2123" t="s">
        <v>136</v>
      </c>
      <c r="BC2123" t="s">
        <v>136</v>
      </c>
      <c r="BD2123" t="s">
        <v>148</v>
      </c>
      <c r="BE2123" t="s">
        <v>136</v>
      </c>
      <c r="BF2123" t="s">
        <v>136</v>
      </c>
      <c r="BG2123" t="s">
        <v>134</v>
      </c>
      <c r="BH2123" t="s">
        <v>136</v>
      </c>
      <c r="BN2123" t="s">
        <v>17902</v>
      </c>
      <c r="BO2123" t="s">
        <v>17903</v>
      </c>
      <c r="BP2123">
        <v>2</v>
      </c>
      <c r="BQ2123">
        <v>2</v>
      </c>
      <c r="BR2123">
        <v>2</v>
      </c>
      <c r="BS2123" s="1">
        <v>44218</v>
      </c>
      <c r="BT2123" s="1">
        <v>44510</v>
      </c>
      <c r="BU2123" s="1">
        <v>44218</v>
      </c>
      <c r="BV2123" s="1">
        <v>44510</v>
      </c>
      <c r="BW2123" t="s">
        <v>136</v>
      </c>
      <c r="BX2123">
        <v>45</v>
      </c>
      <c r="BY2123">
        <v>0</v>
      </c>
      <c r="BZ2123">
        <v>8</v>
      </c>
      <c r="CA2123">
        <v>8</v>
      </c>
      <c r="CB2123">
        <v>8</v>
      </c>
      <c r="CC2123">
        <v>8</v>
      </c>
      <c r="CD2123">
        <v>8</v>
      </c>
      <c r="CE2123">
        <v>5</v>
      </c>
      <c r="CF2123" t="str">
        <f>"8:00 AM"</f>
        <v>8:00 AM</v>
      </c>
      <c r="CG2123" t="str">
        <f>"5:00 PM"</f>
        <v>5:00 PM</v>
      </c>
      <c r="CH2123" s="5">
        <v>14.52</v>
      </c>
      <c r="CI2123" t="s">
        <v>146</v>
      </c>
      <c r="CL2123" t="s">
        <v>136</v>
      </c>
      <c r="CM2123" t="s">
        <v>147</v>
      </c>
      <c r="CN2123" t="s">
        <v>148</v>
      </c>
      <c r="CO2123" s="2" t="s">
        <v>15393</v>
      </c>
      <c r="CP2123" t="s">
        <v>149</v>
      </c>
      <c r="CQ2123">
        <v>12</v>
      </c>
      <c r="CR2123">
        <v>0</v>
      </c>
      <c r="CS2123" t="s">
        <v>136</v>
      </c>
      <c r="CT2123" t="s">
        <v>136</v>
      </c>
      <c r="CU2123" t="s">
        <v>136</v>
      </c>
      <c r="CV2123" t="s">
        <v>136</v>
      </c>
      <c r="CW2123" t="s">
        <v>134</v>
      </c>
      <c r="CX2123">
        <v>60</v>
      </c>
      <c r="CY2123" t="s">
        <v>134</v>
      </c>
      <c r="CZ2123" t="s">
        <v>134</v>
      </c>
      <c r="DA2123" t="s">
        <v>134</v>
      </c>
      <c r="DB2123" t="s">
        <v>134</v>
      </c>
      <c r="DC2123" t="s">
        <v>134</v>
      </c>
      <c r="DD2123" t="s">
        <v>134</v>
      </c>
      <c r="DE2123">
        <v>20</v>
      </c>
      <c r="DF2123" s="2" t="s">
        <v>17904</v>
      </c>
      <c r="DG2123" t="s">
        <v>15390</v>
      </c>
      <c r="DH2123" t="s">
        <v>8766</v>
      </c>
      <c r="DI2123" t="s">
        <v>893</v>
      </c>
      <c r="DJ2123" s="4">
        <v>14057</v>
      </c>
      <c r="DK2123" t="s">
        <v>6445</v>
      </c>
      <c r="DL2123" t="s">
        <v>136</v>
      </c>
      <c r="DM2123">
        <v>1</v>
      </c>
      <c r="DN2123" t="s">
        <v>17905</v>
      </c>
      <c r="DO2123" t="s">
        <v>8766</v>
      </c>
      <c r="DP2123" t="s">
        <v>893</v>
      </c>
      <c r="DQ2123" t="str">
        <f>"14057"</f>
        <v>14057</v>
      </c>
      <c r="DR2123" t="s">
        <v>6445</v>
      </c>
      <c r="DS2123" t="s">
        <v>497</v>
      </c>
      <c r="DT2123">
        <v>1</v>
      </c>
      <c r="DU2123">
        <v>2</v>
      </c>
      <c r="DV2123" t="s">
        <v>134</v>
      </c>
      <c r="DW2123" t="s">
        <v>134</v>
      </c>
      <c r="DX2123" t="s">
        <v>134</v>
      </c>
      <c r="DY2123" t="s">
        <v>136</v>
      </c>
      <c r="DZ2123">
        <v>1</v>
      </c>
      <c r="EA2123" t="s">
        <v>136</v>
      </c>
      <c r="EC2123" s="5">
        <v>12.68</v>
      </c>
      <c r="ED2123" s="5">
        <v>55</v>
      </c>
      <c r="EE2123">
        <v>17166496340</v>
      </c>
      <c r="EF2123" t="s">
        <v>5819</v>
      </c>
      <c r="EG2123" t="s">
        <v>148</v>
      </c>
      <c r="EH2123">
        <v>0</v>
      </c>
    </row>
    <row r="2124" spans="1:138" ht="15" customHeight="1" x14ac:dyDescent="0.35">
      <c r="A2124" t="s">
        <v>26576</v>
      </c>
      <c r="B2124" t="s">
        <v>157</v>
      </c>
      <c r="C2124" s="1">
        <v>44155.776315856485</v>
      </c>
      <c r="D2124" s="1">
        <v>44187</v>
      </c>
      <c r="E2124" t="s">
        <v>133</v>
      </c>
      <c r="F2124" t="s">
        <v>136</v>
      </c>
      <c r="G2124" t="s">
        <v>135</v>
      </c>
      <c r="H2124" t="s">
        <v>136</v>
      </c>
      <c r="I2124" t="s">
        <v>26577</v>
      </c>
      <c r="J2124" t="s">
        <v>26578</v>
      </c>
      <c r="K2124" t="s">
        <v>26579</v>
      </c>
      <c r="L2124" t="s">
        <v>26580</v>
      </c>
      <c r="M2124" t="s">
        <v>26581</v>
      </c>
      <c r="N2124" t="s">
        <v>374</v>
      </c>
      <c r="O2124" s="4">
        <v>77551</v>
      </c>
      <c r="P2124" t="s">
        <v>140</v>
      </c>
      <c r="R2124">
        <v>14097704341</v>
      </c>
      <c r="T2124">
        <v>11213</v>
      </c>
      <c r="U2124" t="s">
        <v>1570</v>
      </c>
      <c r="V2124" t="s">
        <v>1225</v>
      </c>
      <c r="X2124" t="s">
        <v>1193</v>
      </c>
      <c r="Y2124" t="s">
        <v>26579</v>
      </c>
      <c r="Z2124" t="s">
        <v>26580</v>
      </c>
      <c r="AA2124" t="s">
        <v>26581</v>
      </c>
      <c r="AB2124" t="s">
        <v>374</v>
      </c>
      <c r="AC2124" s="4">
        <v>77551</v>
      </c>
      <c r="AD2124" t="s">
        <v>140</v>
      </c>
      <c r="AF2124">
        <v>14097704341</v>
      </c>
      <c r="AH2124" t="s">
        <v>148</v>
      </c>
      <c r="AI2124" t="s">
        <v>168</v>
      </c>
      <c r="AJ2124" t="s">
        <v>456</v>
      </c>
      <c r="AK2124" t="s">
        <v>457</v>
      </c>
      <c r="AM2124" t="s">
        <v>458</v>
      </c>
      <c r="AO2124" t="s">
        <v>459</v>
      </c>
      <c r="AP2124" t="s">
        <v>460</v>
      </c>
      <c r="AQ2124" s="4">
        <v>73737</v>
      </c>
      <c r="AR2124" t="s">
        <v>140</v>
      </c>
      <c r="AT2124">
        <v>15802274747</v>
      </c>
      <c r="AV2124" t="s">
        <v>461</v>
      </c>
      <c r="AW2124" t="s">
        <v>462</v>
      </c>
      <c r="AZ2124" t="s">
        <v>334</v>
      </c>
      <c r="BA2124" t="s">
        <v>335</v>
      </c>
      <c r="BB2124" t="s">
        <v>136</v>
      </c>
      <c r="BC2124" t="s">
        <v>136</v>
      </c>
      <c r="BD2124" t="s">
        <v>148</v>
      </c>
      <c r="BE2124" t="s">
        <v>136</v>
      </c>
      <c r="BF2124" t="s">
        <v>136</v>
      </c>
      <c r="BG2124" t="s">
        <v>134</v>
      </c>
      <c r="BH2124" t="s">
        <v>136</v>
      </c>
      <c r="BN2124" t="s">
        <v>26582</v>
      </c>
      <c r="BO2124" t="s">
        <v>1585</v>
      </c>
      <c r="BP2124">
        <v>1</v>
      </c>
      <c r="BQ2124">
        <v>1</v>
      </c>
      <c r="BR2124">
        <v>1</v>
      </c>
      <c r="BS2124" s="1">
        <v>44221</v>
      </c>
      <c r="BT2124" s="1">
        <v>44525</v>
      </c>
      <c r="BU2124" s="1">
        <v>44221</v>
      </c>
      <c r="BV2124" s="1">
        <v>44525</v>
      </c>
      <c r="BW2124" t="s">
        <v>136</v>
      </c>
      <c r="BX2124">
        <v>48</v>
      </c>
      <c r="BY2124">
        <v>0</v>
      </c>
      <c r="BZ2124">
        <v>8</v>
      </c>
      <c r="CA2124">
        <v>8</v>
      </c>
      <c r="CB2124">
        <v>8</v>
      </c>
      <c r="CC2124">
        <v>8</v>
      </c>
      <c r="CD2124">
        <v>8</v>
      </c>
      <c r="CE2124">
        <v>8</v>
      </c>
      <c r="CF2124" t="str">
        <f>"8:00 AM"</f>
        <v>8:00 AM</v>
      </c>
      <c r="CG2124" t="str">
        <f>"5:00 PM"</f>
        <v>5:00 PM</v>
      </c>
      <c r="CH2124" s="5">
        <v>12.67</v>
      </c>
      <c r="CI2124" t="s">
        <v>146</v>
      </c>
      <c r="CL2124" t="s">
        <v>136</v>
      </c>
      <c r="CM2124" t="s">
        <v>312</v>
      </c>
      <c r="CN2124" t="s">
        <v>148</v>
      </c>
      <c r="CO2124" t="s">
        <v>465</v>
      </c>
      <c r="CP2124" t="s">
        <v>149</v>
      </c>
      <c r="CQ2124">
        <v>3</v>
      </c>
      <c r="CR2124">
        <v>0</v>
      </c>
      <c r="CS2124" t="s">
        <v>136</v>
      </c>
      <c r="CT2124" t="s">
        <v>134</v>
      </c>
      <c r="CU2124" t="s">
        <v>136</v>
      </c>
      <c r="CV2124" t="s">
        <v>134</v>
      </c>
      <c r="CW2124" t="s">
        <v>134</v>
      </c>
      <c r="CX2124">
        <v>75</v>
      </c>
      <c r="CY2124" t="s">
        <v>134</v>
      </c>
      <c r="CZ2124" t="s">
        <v>134</v>
      </c>
      <c r="DA2124" t="s">
        <v>134</v>
      </c>
      <c r="DB2124" t="s">
        <v>136</v>
      </c>
      <c r="DC2124" t="s">
        <v>134</v>
      </c>
      <c r="DD2124" t="s">
        <v>136</v>
      </c>
      <c r="DF2124" t="s">
        <v>466</v>
      </c>
      <c r="DG2124" t="s">
        <v>26583</v>
      </c>
      <c r="DH2124" t="s">
        <v>26584</v>
      </c>
      <c r="DI2124" t="s">
        <v>374</v>
      </c>
      <c r="DJ2124" s="4">
        <v>77538</v>
      </c>
      <c r="DK2124" t="s">
        <v>5171</v>
      </c>
      <c r="DL2124" t="s">
        <v>136</v>
      </c>
      <c r="DM2124">
        <v>1</v>
      </c>
      <c r="DN2124" t="s">
        <v>26583</v>
      </c>
      <c r="DO2124" t="s">
        <v>26584</v>
      </c>
      <c r="DP2124" t="s">
        <v>374</v>
      </c>
      <c r="DQ2124" t="str">
        <f>"77538"</f>
        <v>77538</v>
      </c>
      <c r="DR2124" t="s">
        <v>5171</v>
      </c>
      <c r="DS2124" t="s">
        <v>296</v>
      </c>
      <c r="DT2124">
        <v>1</v>
      </c>
      <c r="DU2124">
        <v>3</v>
      </c>
      <c r="DV2124" t="s">
        <v>134</v>
      </c>
      <c r="DW2124" t="s">
        <v>134</v>
      </c>
      <c r="DX2124" t="s">
        <v>134</v>
      </c>
      <c r="DY2124" t="s">
        <v>136</v>
      </c>
      <c r="DZ2124">
        <v>1</v>
      </c>
      <c r="EA2124" t="s">
        <v>136</v>
      </c>
      <c r="EC2124" s="5">
        <v>12.68</v>
      </c>
      <c r="ED2124" s="5">
        <v>55</v>
      </c>
      <c r="EE2124">
        <v>14097704341</v>
      </c>
      <c r="EF2124" t="s">
        <v>26585</v>
      </c>
      <c r="EG2124" t="s">
        <v>148</v>
      </c>
      <c r="EH2124">
        <v>0</v>
      </c>
    </row>
    <row r="2125" spans="1:138" ht="15" customHeight="1" x14ac:dyDescent="0.35">
      <c r="A2125" t="s">
        <v>9436</v>
      </c>
      <c r="B2125" t="s">
        <v>132</v>
      </c>
      <c r="C2125" s="1">
        <v>44169.459160763887</v>
      </c>
      <c r="D2125" s="1">
        <v>44187</v>
      </c>
      <c r="E2125" t="s">
        <v>133</v>
      </c>
      <c r="F2125" t="s">
        <v>136</v>
      </c>
      <c r="G2125" t="s">
        <v>135</v>
      </c>
      <c r="H2125" t="s">
        <v>136</v>
      </c>
      <c r="I2125" t="s">
        <v>6303</v>
      </c>
      <c r="J2125" t="s">
        <v>3263</v>
      </c>
      <c r="K2125" t="s">
        <v>3264</v>
      </c>
      <c r="M2125" t="s">
        <v>1165</v>
      </c>
      <c r="N2125" t="s">
        <v>416</v>
      </c>
      <c r="O2125" s="4">
        <v>85024</v>
      </c>
      <c r="P2125" t="s">
        <v>140</v>
      </c>
      <c r="R2125">
        <v>15182533156</v>
      </c>
      <c r="T2125">
        <v>424930</v>
      </c>
      <c r="U2125" t="s">
        <v>3265</v>
      </c>
      <c r="V2125" t="s">
        <v>2778</v>
      </c>
      <c r="X2125" t="s">
        <v>3266</v>
      </c>
      <c r="Y2125" t="s">
        <v>3882</v>
      </c>
      <c r="Z2125" t="s">
        <v>3268</v>
      </c>
      <c r="AA2125" t="s">
        <v>1165</v>
      </c>
      <c r="AB2125" t="s">
        <v>416</v>
      </c>
      <c r="AC2125" s="4">
        <v>85024</v>
      </c>
      <c r="AD2125" t="s">
        <v>140</v>
      </c>
      <c r="AF2125">
        <v>15182533156</v>
      </c>
      <c r="AH2125" t="s">
        <v>3269</v>
      </c>
      <c r="AI2125" t="s">
        <v>168</v>
      </c>
      <c r="AJ2125" t="s">
        <v>1169</v>
      </c>
      <c r="AK2125" t="s">
        <v>3270</v>
      </c>
      <c r="AM2125" t="s">
        <v>1171</v>
      </c>
      <c r="AO2125" t="s">
        <v>1165</v>
      </c>
      <c r="AP2125" t="s">
        <v>416</v>
      </c>
      <c r="AQ2125" s="4">
        <v>85048</v>
      </c>
      <c r="AR2125" t="s">
        <v>140</v>
      </c>
      <c r="AT2125">
        <v>14809411885</v>
      </c>
      <c r="AV2125" t="s">
        <v>1172</v>
      </c>
      <c r="AW2125" t="s">
        <v>1173</v>
      </c>
      <c r="AZ2125" t="s">
        <v>821</v>
      </c>
      <c r="BA2125" t="s">
        <v>822</v>
      </c>
      <c r="BB2125" t="s">
        <v>136</v>
      </c>
      <c r="BC2125" t="s">
        <v>136</v>
      </c>
      <c r="BD2125" t="s">
        <v>148</v>
      </c>
      <c r="BE2125" t="s">
        <v>136</v>
      </c>
      <c r="BF2125" t="s">
        <v>136</v>
      </c>
      <c r="BG2125" t="s">
        <v>134</v>
      </c>
      <c r="BH2125" t="s">
        <v>136</v>
      </c>
      <c r="BN2125" t="s">
        <v>9437</v>
      </c>
      <c r="BO2125" t="s">
        <v>1174</v>
      </c>
      <c r="BP2125">
        <v>15</v>
      </c>
      <c r="BQ2125">
        <v>15</v>
      </c>
      <c r="BS2125" s="1">
        <v>44214</v>
      </c>
      <c r="BT2125" s="1">
        <v>44515</v>
      </c>
      <c r="BU2125" s="1">
        <v>44214</v>
      </c>
      <c r="BV2125" s="1">
        <v>44515</v>
      </c>
      <c r="BW2125" t="s">
        <v>136</v>
      </c>
      <c r="BX2125">
        <v>40</v>
      </c>
      <c r="BY2125">
        <v>0</v>
      </c>
      <c r="BZ2125">
        <v>7</v>
      </c>
      <c r="CA2125">
        <v>7</v>
      </c>
      <c r="CB2125">
        <v>7</v>
      </c>
      <c r="CC2125">
        <v>7</v>
      </c>
      <c r="CD2125">
        <v>7</v>
      </c>
      <c r="CE2125">
        <v>5</v>
      </c>
      <c r="CF2125" t="str">
        <f>"7:00 AM"</f>
        <v>7:00 AM</v>
      </c>
      <c r="CG2125" t="str">
        <f>"4:30 PM"</f>
        <v>4:30 PM</v>
      </c>
      <c r="CH2125" s="5">
        <v>14.77</v>
      </c>
      <c r="CI2125" t="s">
        <v>146</v>
      </c>
      <c r="CL2125" t="s">
        <v>136</v>
      </c>
      <c r="CM2125" t="s">
        <v>312</v>
      </c>
      <c r="CN2125" t="s">
        <v>148</v>
      </c>
      <c r="CO2125" t="s">
        <v>1175</v>
      </c>
      <c r="CP2125" t="s">
        <v>149</v>
      </c>
      <c r="CQ2125">
        <v>0</v>
      </c>
      <c r="CR2125">
        <v>0</v>
      </c>
      <c r="CS2125" t="s">
        <v>136</v>
      </c>
      <c r="CT2125" t="s">
        <v>136</v>
      </c>
      <c r="CU2125" t="s">
        <v>136</v>
      </c>
      <c r="CV2125" t="s">
        <v>136</v>
      </c>
      <c r="CW2125" t="s">
        <v>134</v>
      </c>
      <c r="CX2125">
        <v>50</v>
      </c>
      <c r="CY2125" t="s">
        <v>134</v>
      </c>
      <c r="CZ2125" t="s">
        <v>134</v>
      </c>
      <c r="DA2125" t="s">
        <v>134</v>
      </c>
      <c r="DB2125" t="s">
        <v>134</v>
      </c>
      <c r="DC2125" t="s">
        <v>134</v>
      </c>
      <c r="DD2125" t="s">
        <v>136</v>
      </c>
      <c r="DF2125" t="s">
        <v>3271</v>
      </c>
      <c r="DG2125" t="s">
        <v>9438</v>
      </c>
      <c r="DH2125" t="s">
        <v>9439</v>
      </c>
      <c r="DI2125" t="s">
        <v>395</v>
      </c>
      <c r="DJ2125" s="4">
        <v>92274</v>
      </c>
      <c r="DK2125" t="s">
        <v>6305</v>
      </c>
      <c r="DL2125" t="s">
        <v>136</v>
      </c>
      <c r="DM2125">
        <v>1</v>
      </c>
      <c r="DN2125" t="s">
        <v>9440</v>
      </c>
      <c r="DO2125" t="s">
        <v>9441</v>
      </c>
      <c r="DP2125" t="s">
        <v>395</v>
      </c>
      <c r="DQ2125" t="str">
        <f>"92236"</f>
        <v>92236</v>
      </c>
      <c r="DR2125" t="s">
        <v>6305</v>
      </c>
      <c r="DS2125" t="s">
        <v>2316</v>
      </c>
      <c r="DT2125">
        <v>1</v>
      </c>
      <c r="DU2125">
        <v>15</v>
      </c>
      <c r="DV2125" t="s">
        <v>134</v>
      </c>
      <c r="DW2125" t="s">
        <v>134</v>
      </c>
      <c r="DX2125" t="s">
        <v>134</v>
      </c>
      <c r="DY2125" t="s">
        <v>136</v>
      </c>
      <c r="DZ2125">
        <v>1</v>
      </c>
      <c r="EA2125" t="s">
        <v>136</v>
      </c>
      <c r="EC2125" s="5">
        <v>12.68</v>
      </c>
      <c r="ED2125" s="5">
        <v>55</v>
      </c>
      <c r="EE2125">
        <v>15182533156</v>
      </c>
      <c r="EF2125" t="s">
        <v>3275</v>
      </c>
      <c r="EG2125" t="s">
        <v>148</v>
      </c>
      <c r="EH2125">
        <v>0</v>
      </c>
    </row>
    <row r="2126" spans="1:138" ht="15" customHeight="1" x14ac:dyDescent="0.35">
      <c r="A2126" t="s">
        <v>13715</v>
      </c>
      <c r="B2126" t="s">
        <v>157</v>
      </c>
      <c r="C2126" s="1">
        <v>44169.659578125</v>
      </c>
      <c r="D2126" s="1">
        <v>44187</v>
      </c>
      <c r="E2126" t="s">
        <v>133</v>
      </c>
      <c r="F2126" t="s">
        <v>136</v>
      </c>
      <c r="G2126" t="s">
        <v>135</v>
      </c>
      <c r="H2126" t="s">
        <v>136</v>
      </c>
      <c r="I2126" t="s">
        <v>13716</v>
      </c>
      <c r="J2126" t="s">
        <v>13717</v>
      </c>
      <c r="K2126" t="s">
        <v>13718</v>
      </c>
      <c r="L2126" t="s">
        <v>148</v>
      </c>
      <c r="M2126" t="s">
        <v>1783</v>
      </c>
      <c r="N2126" t="s">
        <v>374</v>
      </c>
      <c r="O2126" s="4">
        <v>77414</v>
      </c>
      <c r="P2126" t="s">
        <v>140</v>
      </c>
      <c r="R2126">
        <v>19792458992</v>
      </c>
      <c r="T2126">
        <v>111421</v>
      </c>
      <c r="U2126" t="s">
        <v>13719</v>
      </c>
      <c r="V2126" t="s">
        <v>255</v>
      </c>
      <c r="W2126" t="s">
        <v>148</v>
      </c>
      <c r="X2126" t="s">
        <v>5419</v>
      </c>
      <c r="Y2126" t="s">
        <v>13718</v>
      </c>
      <c r="Z2126" t="s">
        <v>148</v>
      </c>
      <c r="AA2126" t="s">
        <v>1783</v>
      </c>
      <c r="AB2126" t="s">
        <v>374</v>
      </c>
      <c r="AC2126" s="4">
        <v>77414</v>
      </c>
      <c r="AD2126" t="s">
        <v>140</v>
      </c>
      <c r="AF2126">
        <v>19792458992</v>
      </c>
      <c r="AH2126" t="s">
        <v>13720</v>
      </c>
      <c r="AI2126" t="s">
        <v>168</v>
      </c>
      <c r="AJ2126" t="s">
        <v>6870</v>
      </c>
      <c r="AK2126" t="s">
        <v>11473</v>
      </c>
      <c r="AL2126" t="s">
        <v>1517</v>
      </c>
      <c r="AM2126" t="s">
        <v>8997</v>
      </c>
      <c r="AN2126" t="s">
        <v>148</v>
      </c>
      <c r="AO2126" t="s">
        <v>1783</v>
      </c>
      <c r="AP2126" t="s">
        <v>374</v>
      </c>
      <c r="AQ2126" s="4">
        <v>77414</v>
      </c>
      <c r="AR2126" t="s">
        <v>140</v>
      </c>
      <c r="AT2126">
        <v>19792457577</v>
      </c>
      <c r="AU2126">
        <v>109</v>
      </c>
      <c r="AV2126" t="s">
        <v>11474</v>
      </c>
      <c r="AW2126" t="s">
        <v>1785</v>
      </c>
      <c r="AZ2126" t="s">
        <v>144</v>
      </c>
      <c r="BA2126" t="s">
        <v>145</v>
      </c>
      <c r="BB2126" t="s">
        <v>136</v>
      </c>
      <c r="BC2126" t="s">
        <v>136</v>
      </c>
      <c r="BD2126" t="s">
        <v>148</v>
      </c>
      <c r="BE2126" t="s">
        <v>136</v>
      </c>
      <c r="BF2126" t="s">
        <v>136</v>
      </c>
      <c r="BG2126" t="s">
        <v>134</v>
      </c>
      <c r="BH2126" t="s">
        <v>136</v>
      </c>
      <c r="BN2126" t="s">
        <v>13721</v>
      </c>
      <c r="BO2126" t="s">
        <v>13722</v>
      </c>
      <c r="BP2126">
        <v>6</v>
      </c>
      <c r="BQ2126">
        <v>6</v>
      </c>
      <c r="BR2126">
        <v>6</v>
      </c>
      <c r="BS2126" s="1">
        <v>44228</v>
      </c>
      <c r="BT2126" s="1">
        <v>44530</v>
      </c>
      <c r="BU2126" s="1">
        <v>44228</v>
      </c>
      <c r="BV2126" s="1">
        <v>44530</v>
      </c>
      <c r="BW2126" t="s">
        <v>136</v>
      </c>
      <c r="BX2126">
        <v>40</v>
      </c>
      <c r="BY2126">
        <v>0</v>
      </c>
      <c r="BZ2126">
        <v>8</v>
      </c>
      <c r="CA2126">
        <v>8</v>
      </c>
      <c r="CB2126">
        <v>8</v>
      </c>
      <c r="CC2126">
        <v>8</v>
      </c>
      <c r="CD2126">
        <v>8</v>
      </c>
      <c r="CE2126">
        <v>0</v>
      </c>
      <c r="CF2126" t="str">
        <f>"7:00 AM"</f>
        <v>7:00 AM</v>
      </c>
      <c r="CG2126" t="str">
        <f>"4:00 PM"</f>
        <v>4:00 PM</v>
      </c>
      <c r="CH2126" s="5">
        <v>12.67</v>
      </c>
      <c r="CI2126" t="s">
        <v>146</v>
      </c>
      <c r="CL2126" t="s">
        <v>136</v>
      </c>
      <c r="CM2126" t="s">
        <v>312</v>
      </c>
      <c r="CN2126" t="s">
        <v>148</v>
      </c>
      <c r="CO2126" t="s">
        <v>13723</v>
      </c>
      <c r="CP2126" t="s">
        <v>149</v>
      </c>
      <c r="CQ2126">
        <v>0</v>
      </c>
      <c r="CR2126">
        <v>0</v>
      </c>
      <c r="CS2126" t="s">
        <v>136</v>
      </c>
      <c r="CT2126" t="s">
        <v>136</v>
      </c>
      <c r="CU2126" t="s">
        <v>136</v>
      </c>
      <c r="CV2126" t="s">
        <v>134</v>
      </c>
      <c r="CW2126" t="s">
        <v>134</v>
      </c>
      <c r="CX2126">
        <v>50</v>
      </c>
      <c r="CY2126" t="s">
        <v>134</v>
      </c>
      <c r="CZ2126" t="s">
        <v>136</v>
      </c>
      <c r="DA2126" t="s">
        <v>134</v>
      </c>
      <c r="DB2126" t="s">
        <v>134</v>
      </c>
      <c r="DC2126" t="s">
        <v>136</v>
      </c>
      <c r="DD2126" t="s">
        <v>136</v>
      </c>
      <c r="DF2126" t="s">
        <v>13724</v>
      </c>
      <c r="DG2126" t="s">
        <v>13718</v>
      </c>
      <c r="DH2126" t="s">
        <v>1783</v>
      </c>
      <c r="DI2126" t="s">
        <v>374</v>
      </c>
      <c r="DJ2126" s="4">
        <v>77414</v>
      </c>
      <c r="DK2126" t="s">
        <v>4681</v>
      </c>
      <c r="DL2126" t="s">
        <v>136</v>
      </c>
      <c r="DM2126">
        <v>1</v>
      </c>
      <c r="DN2126" t="s">
        <v>13725</v>
      </c>
      <c r="DO2126" t="s">
        <v>1783</v>
      </c>
      <c r="DP2126" t="s">
        <v>374</v>
      </c>
      <c r="DQ2126" t="str">
        <f>"77414"</f>
        <v>77414</v>
      </c>
      <c r="DR2126" t="s">
        <v>4681</v>
      </c>
      <c r="DS2126" t="s">
        <v>2316</v>
      </c>
      <c r="DT2126">
        <v>1</v>
      </c>
      <c r="DU2126">
        <v>8</v>
      </c>
      <c r="DV2126" t="s">
        <v>134</v>
      </c>
      <c r="DW2126" t="s">
        <v>134</v>
      </c>
      <c r="DX2126" t="s">
        <v>134</v>
      </c>
      <c r="DY2126" t="s">
        <v>136</v>
      </c>
      <c r="DZ2126">
        <v>1</v>
      </c>
      <c r="EA2126" t="s">
        <v>136</v>
      </c>
      <c r="EC2126" s="5">
        <v>12.68</v>
      </c>
      <c r="ED2126" s="5">
        <v>55</v>
      </c>
      <c r="EE2126">
        <v>19792458992</v>
      </c>
      <c r="EF2126" t="s">
        <v>13720</v>
      </c>
      <c r="EG2126" t="s">
        <v>148</v>
      </c>
      <c r="EH2126">
        <v>0</v>
      </c>
    </row>
    <row r="2127" spans="1:138" ht="15" customHeight="1" x14ac:dyDescent="0.35">
      <c r="A2127" t="s">
        <v>27540</v>
      </c>
      <c r="B2127" t="s">
        <v>157</v>
      </c>
      <c r="C2127" s="1">
        <v>44160.537031712964</v>
      </c>
      <c r="D2127" s="1">
        <v>44187</v>
      </c>
      <c r="E2127" t="s">
        <v>133</v>
      </c>
      <c r="F2127" t="s">
        <v>136</v>
      </c>
      <c r="G2127" t="s">
        <v>135</v>
      </c>
      <c r="H2127" t="s">
        <v>136</v>
      </c>
      <c r="I2127" t="s">
        <v>27541</v>
      </c>
      <c r="K2127" t="s">
        <v>27542</v>
      </c>
      <c r="L2127" t="s">
        <v>148</v>
      </c>
      <c r="M2127" t="s">
        <v>1783</v>
      </c>
      <c r="N2127" t="s">
        <v>374</v>
      </c>
      <c r="O2127" s="4">
        <v>77414</v>
      </c>
      <c r="P2127" t="s">
        <v>140</v>
      </c>
      <c r="R2127">
        <v>19792442496</v>
      </c>
      <c r="T2127">
        <v>111421</v>
      </c>
      <c r="U2127" t="s">
        <v>27543</v>
      </c>
      <c r="V2127" t="s">
        <v>347</v>
      </c>
      <c r="W2127" t="s">
        <v>148</v>
      </c>
      <c r="X2127" t="s">
        <v>787</v>
      </c>
      <c r="Y2127" t="s">
        <v>27542</v>
      </c>
      <c r="Z2127" t="s">
        <v>148</v>
      </c>
      <c r="AA2127" t="s">
        <v>1783</v>
      </c>
      <c r="AB2127" t="s">
        <v>374</v>
      </c>
      <c r="AC2127" s="4">
        <v>77414</v>
      </c>
      <c r="AD2127" t="s">
        <v>140</v>
      </c>
      <c r="AF2127">
        <v>19792442496</v>
      </c>
      <c r="AH2127" t="s">
        <v>27544</v>
      </c>
      <c r="AI2127" t="s">
        <v>168</v>
      </c>
      <c r="AJ2127" t="s">
        <v>6870</v>
      </c>
      <c r="AK2127" t="s">
        <v>11473</v>
      </c>
      <c r="AL2127" t="s">
        <v>1517</v>
      </c>
      <c r="AM2127" t="s">
        <v>8997</v>
      </c>
      <c r="AN2127" t="s">
        <v>148</v>
      </c>
      <c r="AO2127" t="s">
        <v>1783</v>
      </c>
      <c r="AP2127" t="s">
        <v>374</v>
      </c>
      <c r="AQ2127" s="4">
        <v>77414</v>
      </c>
      <c r="AR2127" t="s">
        <v>140</v>
      </c>
      <c r="AT2127">
        <v>19792457577</v>
      </c>
      <c r="AU2127">
        <v>109</v>
      </c>
      <c r="AV2127" t="s">
        <v>11474</v>
      </c>
      <c r="AW2127" t="s">
        <v>1785</v>
      </c>
      <c r="AZ2127" t="s">
        <v>144</v>
      </c>
      <c r="BA2127" t="s">
        <v>145</v>
      </c>
      <c r="BB2127" t="s">
        <v>136</v>
      </c>
      <c r="BC2127" t="s">
        <v>136</v>
      </c>
      <c r="BD2127" t="s">
        <v>148</v>
      </c>
      <c r="BE2127" t="s">
        <v>136</v>
      </c>
      <c r="BF2127" t="s">
        <v>136</v>
      </c>
      <c r="BG2127" t="s">
        <v>134</v>
      </c>
      <c r="BH2127" t="s">
        <v>136</v>
      </c>
      <c r="BN2127" t="s">
        <v>27545</v>
      </c>
      <c r="BO2127" t="s">
        <v>9215</v>
      </c>
      <c r="BP2127">
        <v>40</v>
      </c>
      <c r="BQ2127">
        <v>20</v>
      </c>
      <c r="BR2127">
        <v>20</v>
      </c>
      <c r="BS2127" s="1">
        <v>44228</v>
      </c>
      <c r="BT2127" s="1">
        <v>44500</v>
      </c>
      <c r="BU2127" s="1">
        <v>44228</v>
      </c>
      <c r="BV2127" s="1">
        <v>44500</v>
      </c>
      <c r="BW2127" t="s">
        <v>136</v>
      </c>
      <c r="BX2127">
        <v>40</v>
      </c>
      <c r="BY2127">
        <v>0</v>
      </c>
      <c r="BZ2127">
        <v>8</v>
      </c>
      <c r="CA2127">
        <v>8</v>
      </c>
      <c r="CB2127">
        <v>8</v>
      </c>
      <c r="CC2127">
        <v>8</v>
      </c>
      <c r="CD2127">
        <v>8</v>
      </c>
      <c r="CE2127">
        <v>0</v>
      </c>
      <c r="CF2127" t="str">
        <f>"7:30 AM"</f>
        <v>7:30 AM</v>
      </c>
      <c r="CG2127" t="str">
        <f>"4:30 PM"</f>
        <v>4:30 PM</v>
      </c>
      <c r="CH2127" s="5">
        <v>12.67</v>
      </c>
      <c r="CI2127" t="s">
        <v>146</v>
      </c>
      <c r="CL2127" t="s">
        <v>134</v>
      </c>
      <c r="CM2127" t="s">
        <v>147</v>
      </c>
      <c r="CN2127" t="s">
        <v>148</v>
      </c>
      <c r="CO2127" t="s">
        <v>27546</v>
      </c>
      <c r="CP2127" t="s">
        <v>149</v>
      </c>
      <c r="CQ2127">
        <v>0</v>
      </c>
      <c r="CR2127">
        <v>0</v>
      </c>
      <c r="CS2127" t="s">
        <v>136</v>
      </c>
      <c r="CT2127" t="s">
        <v>136</v>
      </c>
      <c r="CU2127" t="s">
        <v>136</v>
      </c>
      <c r="CV2127" t="s">
        <v>134</v>
      </c>
      <c r="CW2127" t="s">
        <v>134</v>
      </c>
      <c r="CX2127">
        <v>50</v>
      </c>
      <c r="CY2127" t="s">
        <v>134</v>
      </c>
      <c r="CZ2127" t="s">
        <v>134</v>
      </c>
      <c r="DA2127" t="s">
        <v>134</v>
      </c>
      <c r="DB2127" t="s">
        <v>134</v>
      </c>
      <c r="DC2127" t="s">
        <v>134</v>
      </c>
      <c r="DD2127" t="s">
        <v>136</v>
      </c>
      <c r="DF2127" t="s">
        <v>27547</v>
      </c>
      <c r="DG2127" t="s">
        <v>27542</v>
      </c>
      <c r="DH2127" t="s">
        <v>1783</v>
      </c>
      <c r="DI2127" t="s">
        <v>374</v>
      </c>
      <c r="DJ2127" s="4">
        <v>77414</v>
      </c>
      <c r="DK2127" t="s">
        <v>4681</v>
      </c>
      <c r="DL2127" t="s">
        <v>136</v>
      </c>
      <c r="DM2127">
        <v>1</v>
      </c>
      <c r="DN2127" t="s">
        <v>27548</v>
      </c>
      <c r="DO2127" t="s">
        <v>1783</v>
      </c>
      <c r="DP2127" t="s">
        <v>374</v>
      </c>
      <c r="DQ2127" t="str">
        <f>"77414"</f>
        <v>77414</v>
      </c>
      <c r="DR2127" t="s">
        <v>4681</v>
      </c>
      <c r="DS2127" t="s">
        <v>27058</v>
      </c>
      <c r="DT2127">
        <v>1</v>
      </c>
      <c r="DU2127">
        <v>6</v>
      </c>
      <c r="DV2127" t="s">
        <v>134</v>
      </c>
      <c r="DW2127" t="s">
        <v>134</v>
      </c>
      <c r="DX2127" t="s">
        <v>134</v>
      </c>
      <c r="DY2127" t="s">
        <v>134</v>
      </c>
      <c r="DZ2127">
        <v>4</v>
      </c>
      <c r="EA2127" t="s">
        <v>136</v>
      </c>
      <c r="EC2127" s="5">
        <v>12.68</v>
      </c>
      <c r="ED2127" s="5">
        <v>55</v>
      </c>
      <c r="EE2127">
        <v>19792442496</v>
      </c>
      <c r="EF2127" t="s">
        <v>27544</v>
      </c>
      <c r="EG2127" t="s">
        <v>148</v>
      </c>
      <c r="EH2127">
        <v>1</v>
      </c>
    </row>
    <row r="2128" spans="1:138" ht="15" customHeight="1" x14ac:dyDescent="0.35">
      <c r="A2128" t="s">
        <v>22836</v>
      </c>
      <c r="B2128" t="s">
        <v>157</v>
      </c>
      <c r="C2128" s="1">
        <v>44165.556239004633</v>
      </c>
      <c r="D2128" s="1">
        <v>44187</v>
      </c>
      <c r="E2128" t="s">
        <v>133</v>
      </c>
      <c r="F2128" t="s">
        <v>136</v>
      </c>
      <c r="G2128" t="s">
        <v>135</v>
      </c>
      <c r="H2128" t="s">
        <v>136</v>
      </c>
      <c r="I2128" t="s">
        <v>22837</v>
      </c>
      <c r="K2128" t="s">
        <v>22838</v>
      </c>
      <c r="M2128" t="s">
        <v>5442</v>
      </c>
      <c r="N2128" t="s">
        <v>246</v>
      </c>
      <c r="O2128" s="4">
        <v>70548</v>
      </c>
      <c r="P2128" t="s">
        <v>140</v>
      </c>
      <c r="R2128">
        <v>13376425548</v>
      </c>
      <c r="T2128">
        <v>11251</v>
      </c>
      <c r="U2128" t="s">
        <v>7574</v>
      </c>
      <c r="V2128" t="s">
        <v>22839</v>
      </c>
      <c r="X2128" t="s">
        <v>164</v>
      </c>
      <c r="Y2128" t="s">
        <v>22838</v>
      </c>
      <c r="AA2128" t="s">
        <v>5442</v>
      </c>
      <c r="AB2128" t="s">
        <v>246</v>
      </c>
      <c r="AC2128" s="4">
        <v>70548</v>
      </c>
      <c r="AD2128" t="s">
        <v>140</v>
      </c>
      <c r="AF2128">
        <v>13376425548</v>
      </c>
      <c r="AH2128" t="s">
        <v>7576</v>
      </c>
      <c r="AI2128" t="s">
        <v>168</v>
      </c>
      <c r="AJ2128" t="s">
        <v>325</v>
      </c>
      <c r="AK2128" t="s">
        <v>329</v>
      </c>
      <c r="AM2128" t="s">
        <v>706</v>
      </c>
      <c r="AO2128" t="s">
        <v>324</v>
      </c>
      <c r="AP2128" t="s">
        <v>246</v>
      </c>
      <c r="AQ2128" s="4">
        <v>70554</v>
      </c>
      <c r="AR2128" t="s">
        <v>140</v>
      </c>
      <c r="AS2128" t="s">
        <v>331</v>
      </c>
      <c r="AT2128">
        <v>13377894322</v>
      </c>
      <c r="AV2128" t="s">
        <v>332</v>
      </c>
      <c r="AW2128" t="s">
        <v>333</v>
      </c>
      <c r="AZ2128" t="s">
        <v>334</v>
      </c>
      <c r="BA2128" t="s">
        <v>335</v>
      </c>
      <c r="BB2128" t="s">
        <v>136</v>
      </c>
      <c r="BC2128" t="s">
        <v>136</v>
      </c>
      <c r="BD2128" t="s">
        <v>148</v>
      </c>
      <c r="BE2128" t="s">
        <v>136</v>
      </c>
      <c r="BF2128" t="s">
        <v>136</v>
      </c>
      <c r="BG2128" t="s">
        <v>134</v>
      </c>
      <c r="BH2128" t="s">
        <v>136</v>
      </c>
      <c r="BN2128" t="s">
        <v>22840</v>
      </c>
      <c r="BO2128" t="s">
        <v>22841</v>
      </c>
      <c r="BP2128">
        <v>10</v>
      </c>
      <c r="BQ2128">
        <v>10</v>
      </c>
      <c r="BR2128">
        <v>10</v>
      </c>
      <c r="BS2128" s="1">
        <v>44228</v>
      </c>
      <c r="BT2128" s="1">
        <v>44531</v>
      </c>
      <c r="BU2128" s="1">
        <v>44228</v>
      </c>
      <c r="BV2128" s="1">
        <v>44531</v>
      </c>
      <c r="BW2128" t="s">
        <v>136</v>
      </c>
      <c r="BX2128">
        <v>35</v>
      </c>
      <c r="BY2128">
        <v>0</v>
      </c>
      <c r="BZ2128">
        <v>7</v>
      </c>
      <c r="CA2128">
        <v>7</v>
      </c>
      <c r="CB2128">
        <v>7</v>
      </c>
      <c r="CC2128">
        <v>7</v>
      </c>
      <c r="CD2128">
        <v>7</v>
      </c>
      <c r="CE2128">
        <v>0</v>
      </c>
      <c r="CF2128" t="str">
        <f>"8:00 AM"</f>
        <v>8:00 AM</v>
      </c>
      <c r="CG2128" t="str">
        <f>"4:00 PM"</f>
        <v>4:00 PM</v>
      </c>
      <c r="CH2128" s="5">
        <v>11.83</v>
      </c>
      <c r="CI2128" t="s">
        <v>146</v>
      </c>
      <c r="CL2128" t="s">
        <v>136</v>
      </c>
      <c r="CM2128" t="s">
        <v>147</v>
      </c>
      <c r="CN2128" t="s">
        <v>148</v>
      </c>
      <c r="CO2128" t="s">
        <v>338</v>
      </c>
      <c r="CP2128" t="s">
        <v>149</v>
      </c>
      <c r="CQ2128">
        <v>0</v>
      </c>
      <c r="CR2128">
        <v>0</v>
      </c>
      <c r="CS2128" t="s">
        <v>136</v>
      </c>
      <c r="CT2128" t="s">
        <v>136</v>
      </c>
      <c r="CU2128" t="s">
        <v>136</v>
      </c>
      <c r="CV2128" t="s">
        <v>136</v>
      </c>
      <c r="CW2128" t="s">
        <v>134</v>
      </c>
      <c r="CX2128">
        <v>40</v>
      </c>
      <c r="CY2128" t="s">
        <v>136</v>
      </c>
      <c r="CZ2128" t="s">
        <v>136</v>
      </c>
      <c r="DA2128" t="s">
        <v>136</v>
      </c>
      <c r="DB2128" t="s">
        <v>134</v>
      </c>
      <c r="DC2128" t="s">
        <v>134</v>
      </c>
      <c r="DD2128" t="s">
        <v>136</v>
      </c>
      <c r="DF2128" t="s">
        <v>149</v>
      </c>
      <c r="DG2128" t="s">
        <v>22842</v>
      </c>
      <c r="DH2128" t="s">
        <v>5442</v>
      </c>
      <c r="DI2128" t="s">
        <v>246</v>
      </c>
      <c r="DJ2128" s="4">
        <v>70548</v>
      </c>
      <c r="DK2128" t="s">
        <v>3166</v>
      </c>
      <c r="DL2128" t="s">
        <v>136</v>
      </c>
      <c r="DM2128">
        <v>1</v>
      </c>
      <c r="DN2128" t="s">
        <v>22838</v>
      </c>
      <c r="DO2128" t="s">
        <v>5442</v>
      </c>
      <c r="DP2128" t="s">
        <v>246</v>
      </c>
      <c r="DQ2128" t="str">
        <f>"70548"</f>
        <v>70548</v>
      </c>
      <c r="DR2128" t="s">
        <v>3166</v>
      </c>
      <c r="DS2128" t="s">
        <v>22843</v>
      </c>
      <c r="DT2128">
        <v>3</v>
      </c>
      <c r="DU2128">
        <v>10</v>
      </c>
      <c r="DV2128" t="s">
        <v>134</v>
      </c>
      <c r="DW2128" t="s">
        <v>134</v>
      </c>
      <c r="DX2128" t="s">
        <v>134</v>
      </c>
      <c r="DY2128" t="s">
        <v>136</v>
      </c>
      <c r="DZ2128">
        <v>1</v>
      </c>
      <c r="EA2128" t="s">
        <v>136</v>
      </c>
      <c r="EC2128" s="5">
        <v>12.68</v>
      </c>
      <c r="ED2128" s="5">
        <v>55</v>
      </c>
      <c r="EE2128">
        <v>13376425548</v>
      </c>
      <c r="EF2128" t="s">
        <v>7576</v>
      </c>
      <c r="EG2128" t="s">
        <v>148</v>
      </c>
      <c r="EH2128">
        <v>0</v>
      </c>
    </row>
    <row r="2129" spans="1:138" ht="15" customHeight="1" x14ac:dyDescent="0.35">
      <c r="A2129" t="s">
        <v>15892</v>
      </c>
      <c r="B2129" t="s">
        <v>132</v>
      </c>
      <c r="C2129" s="1">
        <v>44153.668308680557</v>
      </c>
      <c r="D2129" s="1">
        <v>44187</v>
      </c>
      <c r="E2129" t="s">
        <v>133</v>
      </c>
      <c r="F2129" t="s">
        <v>136</v>
      </c>
      <c r="G2129" t="s">
        <v>135</v>
      </c>
      <c r="H2129" t="s">
        <v>136</v>
      </c>
      <c r="I2129" t="s">
        <v>3491</v>
      </c>
      <c r="K2129" t="s">
        <v>3492</v>
      </c>
      <c r="M2129" t="s">
        <v>3493</v>
      </c>
      <c r="N2129" t="s">
        <v>837</v>
      </c>
      <c r="O2129" s="4">
        <v>29115</v>
      </c>
      <c r="P2129" t="s">
        <v>140</v>
      </c>
      <c r="R2129">
        <v>18035345683</v>
      </c>
      <c r="T2129">
        <v>111421</v>
      </c>
      <c r="U2129" t="s">
        <v>3494</v>
      </c>
      <c r="V2129" t="s">
        <v>347</v>
      </c>
      <c r="X2129" t="s">
        <v>429</v>
      </c>
      <c r="Y2129" t="s">
        <v>3492</v>
      </c>
      <c r="AA2129" t="s">
        <v>3493</v>
      </c>
      <c r="AB2129" t="s">
        <v>837</v>
      </c>
      <c r="AC2129" s="4">
        <v>29115</v>
      </c>
      <c r="AD2129" t="s">
        <v>140</v>
      </c>
      <c r="AF2129">
        <v>18037079084</v>
      </c>
      <c r="AH2129" t="s">
        <v>1134</v>
      </c>
      <c r="AI2129" t="s">
        <v>168</v>
      </c>
      <c r="AJ2129" t="s">
        <v>1135</v>
      </c>
      <c r="AK2129" t="s">
        <v>1136</v>
      </c>
      <c r="AL2129" t="s">
        <v>229</v>
      </c>
      <c r="AM2129" t="s">
        <v>1137</v>
      </c>
      <c r="AN2129" t="s">
        <v>1138</v>
      </c>
      <c r="AO2129" t="s">
        <v>1139</v>
      </c>
      <c r="AP2129" t="s">
        <v>537</v>
      </c>
      <c r="AQ2129" s="4">
        <v>28327</v>
      </c>
      <c r="AR2129" t="s">
        <v>140</v>
      </c>
      <c r="AT2129">
        <v>19109476004</v>
      </c>
      <c r="AV2129" t="s">
        <v>1140</v>
      </c>
      <c r="AW2129" t="s">
        <v>1141</v>
      </c>
      <c r="AZ2129" t="s">
        <v>144</v>
      </c>
      <c r="BA2129" t="s">
        <v>145</v>
      </c>
      <c r="BB2129" t="s">
        <v>136</v>
      </c>
      <c r="BC2129" t="s">
        <v>136</v>
      </c>
      <c r="BD2129" t="s">
        <v>148</v>
      </c>
      <c r="BE2129" t="s">
        <v>136</v>
      </c>
      <c r="BF2129" t="s">
        <v>136</v>
      </c>
      <c r="BG2129" t="s">
        <v>134</v>
      </c>
      <c r="BH2129" t="s">
        <v>136</v>
      </c>
      <c r="BN2129" t="s">
        <v>15893</v>
      </c>
      <c r="BO2129" t="s">
        <v>1174</v>
      </c>
      <c r="BP2129">
        <v>29</v>
      </c>
      <c r="BQ2129">
        <v>10</v>
      </c>
      <c r="BS2129" s="1">
        <v>44228</v>
      </c>
      <c r="BT2129" s="1">
        <v>44526</v>
      </c>
      <c r="BU2129" s="1">
        <v>44228</v>
      </c>
      <c r="BV2129" s="1">
        <v>44526</v>
      </c>
      <c r="BW2129" t="s">
        <v>136</v>
      </c>
      <c r="BX2129">
        <v>40</v>
      </c>
      <c r="BY2129">
        <v>0</v>
      </c>
      <c r="BZ2129">
        <v>7</v>
      </c>
      <c r="CA2129">
        <v>7</v>
      </c>
      <c r="CB2129">
        <v>7</v>
      </c>
      <c r="CC2129">
        <v>7</v>
      </c>
      <c r="CD2129">
        <v>7</v>
      </c>
      <c r="CE2129">
        <v>5</v>
      </c>
      <c r="CF2129" t="str">
        <f>"7:00 AM"</f>
        <v>7:00 AM</v>
      </c>
      <c r="CG2129" t="str">
        <f>"3:00 PM"</f>
        <v>3:00 PM</v>
      </c>
      <c r="CH2129" s="5">
        <v>11.71</v>
      </c>
      <c r="CI2129" t="s">
        <v>146</v>
      </c>
      <c r="CL2129" t="s">
        <v>136</v>
      </c>
      <c r="CM2129" t="s">
        <v>147</v>
      </c>
      <c r="CN2129" t="s">
        <v>148</v>
      </c>
      <c r="CO2129" t="s">
        <v>1142</v>
      </c>
      <c r="CP2129" t="s">
        <v>149</v>
      </c>
      <c r="CQ2129">
        <v>3</v>
      </c>
      <c r="CR2129">
        <v>0</v>
      </c>
      <c r="CS2129" t="s">
        <v>136</v>
      </c>
      <c r="CT2129" t="s">
        <v>136</v>
      </c>
      <c r="CU2129" t="s">
        <v>136</v>
      </c>
      <c r="CV2129" t="s">
        <v>134</v>
      </c>
      <c r="CW2129" t="s">
        <v>134</v>
      </c>
      <c r="CX2129">
        <v>50</v>
      </c>
      <c r="CY2129" t="s">
        <v>134</v>
      </c>
      <c r="CZ2129" t="s">
        <v>134</v>
      </c>
      <c r="DA2129" t="s">
        <v>134</v>
      </c>
      <c r="DB2129" t="s">
        <v>134</v>
      </c>
      <c r="DC2129" t="s">
        <v>134</v>
      </c>
      <c r="DD2129" t="s">
        <v>136</v>
      </c>
      <c r="DF2129" t="s">
        <v>3496</v>
      </c>
      <c r="DG2129" t="s">
        <v>3492</v>
      </c>
      <c r="DH2129" t="s">
        <v>3493</v>
      </c>
      <c r="DI2129" t="s">
        <v>837</v>
      </c>
      <c r="DJ2129" s="4">
        <v>29115</v>
      </c>
      <c r="DK2129" t="s">
        <v>3497</v>
      </c>
      <c r="DL2129" t="s">
        <v>136</v>
      </c>
      <c r="DM2129">
        <v>1</v>
      </c>
      <c r="DN2129" t="s">
        <v>3492</v>
      </c>
      <c r="DO2129" t="s">
        <v>3493</v>
      </c>
      <c r="DP2129" t="s">
        <v>837</v>
      </c>
      <c r="DQ2129" t="str">
        <f>"29115"</f>
        <v>29115</v>
      </c>
      <c r="DR2129" t="s">
        <v>3497</v>
      </c>
      <c r="DS2129" t="s">
        <v>3498</v>
      </c>
      <c r="DT2129">
        <v>1</v>
      </c>
      <c r="DU2129">
        <v>12</v>
      </c>
      <c r="DV2129" t="s">
        <v>134</v>
      </c>
      <c r="DW2129" t="s">
        <v>134</v>
      </c>
      <c r="DX2129" t="s">
        <v>134</v>
      </c>
      <c r="DY2129" t="s">
        <v>136</v>
      </c>
      <c r="DZ2129">
        <v>1</v>
      </c>
      <c r="EA2129" t="s">
        <v>136</v>
      </c>
      <c r="EC2129" s="5">
        <v>12.68</v>
      </c>
      <c r="ED2129" s="5">
        <v>55</v>
      </c>
      <c r="EE2129" t="s">
        <v>148</v>
      </c>
      <c r="EF2129" t="s">
        <v>1751</v>
      </c>
      <c r="EG2129" t="s">
        <v>1145</v>
      </c>
      <c r="EH2129">
        <v>0</v>
      </c>
    </row>
    <row r="2130" spans="1:138" ht="15" customHeight="1" x14ac:dyDescent="0.35">
      <c r="A2130" t="s">
        <v>22907</v>
      </c>
      <c r="B2130" t="s">
        <v>157</v>
      </c>
      <c r="C2130" s="1">
        <v>44154.52692546296</v>
      </c>
      <c r="D2130" s="1">
        <v>44187</v>
      </c>
      <c r="E2130" t="s">
        <v>133</v>
      </c>
      <c r="F2130" t="s">
        <v>136</v>
      </c>
      <c r="G2130" t="s">
        <v>135</v>
      </c>
      <c r="H2130" t="s">
        <v>136</v>
      </c>
      <c r="I2130" t="s">
        <v>22908</v>
      </c>
      <c r="K2130" t="s">
        <v>22909</v>
      </c>
      <c r="L2130" t="s">
        <v>22910</v>
      </c>
      <c r="M2130" t="s">
        <v>2166</v>
      </c>
      <c r="N2130" t="s">
        <v>925</v>
      </c>
      <c r="O2130" s="4">
        <v>83350</v>
      </c>
      <c r="P2130" t="s">
        <v>140</v>
      </c>
      <c r="R2130">
        <v>12084361461</v>
      </c>
      <c r="T2130">
        <v>1121</v>
      </c>
      <c r="U2130" t="s">
        <v>22911</v>
      </c>
      <c r="V2130" t="s">
        <v>163</v>
      </c>
      <c r="X2130" t="s">
        <v>1677</v>
      </c>
      <c r="Y2130" t="s">
        <v>22909</v>
      </c>
      <c r="Z2130" t="s">
        <v>22910</v>
      </c>
      <c r="AA2130" t="s">
        <v>2166</v>
      </c>
      <c r="AB2130" t="s">
        <v>925</v>
      </c>
      <c r="AC2130" s="4">
        <v>83350</v>
      </c>
      <c r="AD2130" t="s">
        <v>140</v>
      </c>
      <c r="AF2130">
        <v>12084361461</v>
      </c>
      <c r="AH2130" t="s">
        <v>22912</v>
      </c>
      <c r="AI2130" t="s">
        <v>168</v>
      </c>
      <c r="AJ2130" t="s">
        <v>930</v>
      </c>
      <c r="AK2130" t="s">
        <v>931</v>
      </c>
      <c r="AL2130" t="s">
        <v>932</v>
      </c>
      <c r="AM2130" t="s">
        <v>933</v>
      </c>
      <c r="AO2130" t="s">
        <v>934</v>
      </c>
      <c r="AP2130" t="s">
        <v>925</v>
      </c>
      <c r="AQ2130" s="4">
        <v>83336</v>
      </c>
      <c r="AR2130" t="s">
        <v>140</v>
      </c>
      <c r="AT2130">
        <v>12084369737</v>
      </c>
      <c r="AV2130" t="s">
        <v>935</v>
      </c>
      <c r="AW2130" t="s">
        <v>936</v>
      </c>
      <c r="AZ2130" t="s">
        <v>175</v>
      </c>
      <c r="BA2130" t="s">
        <v>176</v>
      </c>
      <c r="BB2130" t="s">
        <v>136</v>
      </c>
      <c r="BC2130" t="s">
        <v>136</v>
      </c>
      <c r="BD2130" t="s">
        <v>148</v>
      </c>
      <c r="BE2130" t="s">
        <v>136</v>
      </c>
      <c r="BF2130" t="s">
        <v>136</v>
      </c>
      <c r="BG2130" t="s">
        <v>134</v>
      </c>
      <c r="BH2130" t="s">
        <v>136</v>
      </c>
      <c r="BI2130" t="s">
        <v>2168</v>
      </c>
      <c r="BJ2130" t="s">
        <v>2169</v>
      </c>
      <c r="BK2130" t="s">
        <v>5354</v>
      </c>
      <c r="BL2130" t="s">
        <v>22913</v>
      </c>
      <c r="BM2130" t="s">
        <v>941</v>
      </c>
      <c r="BN2130" t="s">
        <v>22914</v>
      </c>
      <c r="BO2130" t="s">
        <v>1622</v>
      </c>
      <c r="BP2130">
        <v>12</v>
      </c>
      <c r="BQ2130">
        <v>12</v>
      </c>
      <c r="BR2130">
        <v>12</v>
      </c>
      <c r="BS2130" s="1">
        <v>44228</v>
      </c>
      <c r="BT2130" s="1">
        <v>44530</v>
      </c>
      <c r="BU2130" s="1">
        <v>44228</v>
      </c>
      <c r="BV2130" s="1">
        <v>44530</v>
      </c>
      <c r="BW2130" t="s">
        <v>136</v>
      </c>
      <c r="BX2130">
        <v>48</v>
      </c>
      <c r="BY2130">
        <v>0</v>
      </c>
      <c r="BZ2130">
        <v>8</v>
      </c>
      <c r="CA2130">
        <v>8</v>
      </c>
      <c r="CB2130">
        <v>8</v>
      </c>
      <c r="CC2130">
        <v>8</v>
      </c>
      <c r="CD2130">
        <v>8</v>
      </c>
      <c r="CE2130">
        <v>8</v>
      </c>
      <c r="CF2130" t="str">
        <f>"6:00 AM"</f>
        <v>6:00 AM</v>
      </c>
      <c r="CG2130" t="str">
        <f>"2:00 PM"</f>
        <v>2:00 PM</v>
      </c>
      <c r="CH2130" s="5">
        <v>13.62</v>
      </c>
      <c r="CI2130" t="s">
        <v>146</v>
      </c>
      <c r="CJ2130">
        <v>0</v>
      </c>
      <c r="CK2130" t="s">
        <v>944</v>
      </c>
      <c r="CL2130" t="s">
        <v>136</v>
      </c>
      <c r="CM2130" t="s">
        <v>312</v>
      </c>
      <c r="CN2130" t="s">
        <v>148</v>
      </c>
      <c r="CO2130" t="s">
        <v>946</v>
      </c>
      <c r="CP2130" t="s">
        <v>149</v>
      </c>
      <c r="CQ2130">
        <v>0</v>
      </c>
      <c r="CR2130">
        <v>0</v>
      </c>
      <c r="CS2130" t="s">
        <v>134</v>
      </c>
      <c r="CT2130" t="s">
        <v>134</v>
      </c>
      <c r="CU2130" t="s">
        <v>136</v>
      </c>
      <c r="CV2130" t="s">
        <v>136</v>
      </c>
      <c r="CW2130" t="s">
        <v>134</v>
      </c>
      <c r="CX2130">
        <v>100</v>
      </c>
      <c r="CY2130" t="s">
        <v>134</v>
      </c>
      <c r="CZ2130" t="s">
        <v>134</v>
      </c>
      <c r="DA2130" t="s">
        <v>134</v>
      </c>
      <c r="DB2130" t="s">
        <v>134</v>
      </c>
      <c r="DC2130" t="s">
        <v>134</v>
      </c>
      <c r="DD2130" t="s">
        <v>136</v>
      </c>
      <c r="DF2130" t="s">
        <v>22915</v>
      </c>
      <c r="DG2130" t="s">
        <v>22916</v>
      </c>
      <c r="DH2130" t="s">
        <v>2166</v>
      </c>
      <c r="DI2130" t="s">
        <v>925</v>
      </c>
      <c r="DJ2130" s="4">
        <v>83350</v>
      </c>
      <c r="DK2130" t="s">
        <v>2173</v>
      </c>
      <c r="DL2130" t="s">
        <v>134</v>
      </c>
      <c r="DM2130">
        <v>3</v>
      </c>
      <c r="DN2130" t="s">
        <v>22917</v>
      </c>
      <c r="DO2130" t="s">
        <v>2166</v>
      </c>
      <c r="DP2130" t="s">
        <v>925</v>
      </c>
      <c r="DQ2130" t="str">
        <f>"83350"</f>
        <v>83350</v>
      </c>
      <c r="DR2130" t="s">
        <v>2173</v>
      </c>
      <c r="DS2130" t="s">
        <v>22918</v>
      </c>
      <c r="DT2130">
        <v>1</v>
      </c>
      <c r="DU2130">
        <v>6</v>
      </c>
      <c r="DV2130" t="s">
        <v>136</v>
      </c>
      <c r="DW2130" t="s">
        <v>136</v>
      </c>
      <c r="DX2130" t="s">
        <v>134</v>
      </c>
      <c r="DY2130" t="s">
        <v>134</v>
      </c>
      <c r="DZ2130">
        <v>4</v>
      </c>
      <c r="EA2130" t="s">
        <v>134</v>
      </c>
      <c r="EB2130" s="5">
        <v>12.68</v>
      </c>
      <c r="EC2130" s="5">
        <v>12.68</v>
      </c>
      <c r="ED2130" s="5">
        <v>55</v>
      </c>
      <c r="EE2130" t="s">
        <v>148</v>
      </c>
      <c r="EF2130" t="s">
        <v>953</v>
      </c>
      <c r="EG2130" t="s">
        <v>954</v>
      </c>
      <c r="EH2130">
        <v>0</v>
      </c>
    </row>
    <row r="2131" spans="1:138" ht="15" customHeight="1" x14ac:dyDescent="0.35">
      <c r="A2131" t="s">
        <v>9455</v>
      </c>
      <c r="B2131" t="s">
        <v>157</v>
      </c>
      <c r="C2131" s="1">
        <v>44154.588130439814</v>
      </c>
      <c r="D2131" s="1">
        <v>44187</v>
      </c>
      <c r="E2131" t="s">
        <v>133</v>
      </c>
      <c r="F2131" t="s">
        <v>136</v>
      </c>
      <c r="G2131" t="s">
        <v>135</v>
      </c>
      <c r="H2131" t="s">
        <v>136</v>
      </c>
      <c r="I2131" t="s">
        <v>9456</v>
      </c>
      <c r="K2131" t="s">
        <v>9457</v>
      </c>
      <c r="M2131" t="s">
        <v>9458</v>
      </c>
      <c r="N2131" t="s">
        <v>1128</v>
      </c>
      <c r="O2131" s="4">
        <v>58771</v>
      </c>
      <c r="P2131" t="s">
        <v>140</v>
      </c>
      <c r="R2131">
        <v>17018983553</v>
      </c>
      <c r="T2131">
        <v>1119</v>
      </c>
      <c r="U2131" t="s">
        <v>8932</v>
      </c>
      <c r="V2131" t="s">
        <v>9459</v>
      </c>
      <c r="W2131" t="s">
        <v>148</v>
      </c>
      <c r="X2131" t="s">
        <v>1677</v>
      </c>
      <c r="Y2131" t="s">
        <v>9457</v>
      </c>
      <c r="AA2131" t="s">
        <v>9458</v>
      </c>
      <c r="AB2131" t="s">
        <v>1128</v>
      </c>
      <c r="AC2131" s="4">
        <v>58771</v>
      </c>
      <c r="AD2131" t="s">
        <v>140</v>
      </c>
      <c r="AF2131">
        <v>17018983553</v>
      </c>
      <c r="AH2131" t="s">
        <v>9460</v>
      </c>
      <c r="AI2131" t="s">
        <v>168</v>
      </c>
      <c r="AJ2131" t="s">
        <v>3067</v>
      </c>
      <c r="AK2131" t="s">
        <v>1304</v>
      </c>
      <c r="AL2131" t="s">
        <v>148</v>
      </c>
      <c r="AM2131" t="s">
        <v>3068</v>
      </c>
      <c r="AN2131" t="s">
        <v>3069</v>
      </c>
      <c r="AO2131" t="s">
        <v>3070</v>
      </c>
      <c r="AP2131" t="s">
        <v>925</v>
      </c>
      <c r="AQ2131" s="4">
        <v>83814</v>
      </c>
      <c r="AR2131" t="s">
        <v>140</v>
      </c>
      <c r="AT2131">
        <v>12087772654</v>
      </c>
      <c r="AV2131" t="s">
        <v>3071</v>
      </c>
      <c r="AW2131" t="s">
        <v>3072</v>
      </c>
      <c r="AZ2131" t="s">
        <v>288</v>
      </c>
      <c r="BA2131" t="s">
        <v>289</v>
      </c>
      <c r="BB2131" t="s">
        <v>136</v>
      </c>
      <c r="BC2131" t="s">
        <v>136</v>
      </c>
      <c r="BD2131" t="s">
        <v>148</v>
      </c>
      <c r="BE2131" t="s">
        <v>136</v>
      </c>
      <c r="BF2131" t="s">
        <v>136</v>
      </c>
      <c r="BG2131" t="s">
        <v>134</v>
      </c>
      <c r="BH2131" t="s">
        <v>136</v>
      </c>
      <c r="BN2131" t="s">
        <v>9461</v>
      </c>
      <c r="BO2131" t="s">
        <v>965</v>
      </c>
      <c r="BP2131">
        <v>2</v>
      </c>
      <c r="BQ2131">
        <v>2</v>
      </c>
      <c r="BR2131">
        <v>2</v>
      </c>
      <c r="BS2131" s="1">
        <v>44228</v>
      </c>
      <c r="BT2131" s="1">
        <v>44531</v>
      </c>
      <c r="BU2131" s="1">
        <v>44228</v>
      </c>
      <c r="BV2131" s="1">
        <v>44531</v>
      </c>
      <c r="BW2131" t="s">
        <v>136</v>
      </c>
      <c r="BX2131">
        <v>48</v>
      </c>
      <c r="BY2131">
        <v>0</v>
      </c>
      <c r="BZ2131">
        <v>8</v>
      </c>
      <c r="CA2131">
        <v>8</v>
      </c>
      <c r="CB2131">
        <v>8</v>
      </c>
      <c r="CC2131">
        <v>8</v>
      </c>
      <c r="CD2131">
        <v>8</v>
      </c>
      <c r="CE2131">
        <v>8</v>
      </c>
      <c r="CF2131" t="str">
        <f>"7:00 AM"</f>
        <v>7:00 AM</v>
      </c>
      <c r="CG2131" t="str">
        <f>"7:00 PM"</f>
        <v>7:00 PM</v>
      </c>
      <c r="CH2131" s="5">
        <v>14.99</v>
      </c>
      <c r="CI2131" t="s">
        <v>146</v>
      </c>
      <c r="CK2131" t="s">
        <v>9462</v>
      </c>
      <c r="CL2131" t="s">
        <v>134</v>
      </c>
      <c r="CM2131" t="s">
        <v>312</v>
      </c>
      <c r="CN2131" t="s">
        <v>148</v>
      </c>
      <c r="CO2131" t="s">
        <v>3075</v>
      </c>
      <c r="CP2131" t="s">
        <v>149</v>
      </c>
      <c r="CQ2131">
        <v>3</v>
      </c>
      <c r="CR2131">
        <v>0</v>
      </c>
      <c r="CS2131" t="s">
        <v>136</v>
      </c>
      <c r="CT2131" t="s">
        <v>134</v>
      </c>
      <c r="CU2131" t="s">
        <v>136</v>
      </c>
      <c r="CV2131" t="s">
        <v>134</v>
      </c>
      <c r="CW2131" t="s">
        <v>134</v>
      </c>
      <c r="CX2131">
        <v>100</v>
      </c>
      <c r="CY2131" t="s">
        <v>134</v>
      </c>
      <c r="CZ2131" t="s">
        <v>134</v>
      </c>
      <c r="DA2131" t="s">
        <v>134</v>
      </c>
      <c r="DB2131" t="s">
        <v>134</v>
      </c>
      <c r="DC2131" t="s">
        <v>134</v>
      </c>
      <c r="DD2131" t="s">
        <v>136</v>
      </c>
      <c r="DF2131" t="s">
        <v>9463</v>
      </c>
      <c r="DG2131" t="s">
        <v>9457</v>
      </c>
      <c r="DH2131" t="s">
        <v>9458</v>
      </c>
      <c r="DI2131" t="s">
        <v>1128</v>
      </c>
      <c r="DJ2131" s="4">
        <v>58771</v>
      </c>
      <c r="DK2131" t="s">
        <v>1242</v>
      </c>
      <c r="DL2131" t="s">
        <v>136</v>
      </c>
      <c r="DM2131">
        <v>1</v>
      </c>
      <c r="DN2131" t="s">
        <v>9464</v>
      </c>
      <c r="DO2131" t="s">
        <v>7952</v>
      </c>
      <c r="DP2131" t="s">
        <v>1128</v>
      </c>
      <c r="DQ2131" t="str">
        <f>"58718"</f>
        <v>58718</v>
      </c>
      <c r="DR2131" t="s">
        <v>1005</v>
      </c>
      <c r="DS2131" t="s">
        <v>497</v>
      </c>
      <c r="DT2131">
        <v>1</v>
      </c>
      <c r="DU2131">
        <v>3</v>
      </c>
      <c r="DV2131" t="s">
        <v>134</v>
      </c>
      <c r="DW2131" t="s">
        <v>134</v>
      </c>
      <c r="DX2131" t="s">
        <v>134</v>
      </c>
      <c r="DY2131" t="s">
        <v>136</v>
      </c>
      <c r="DZ2131">
        <v>1</v>
      </c>
      <c r="EA2131" t="s">
        <v>136</v>
      </c>
      <c r="EC2131" s="5">
        <v>12.68</v>
      </c>
      <c r="ED2131" s="5">
        <v>55</v>
      </c>
      <c r="EE2131">
        <v>17018983553</v>
      </c>
      <c r="EF2131" t="s">
        <v>9460</v>
      </c>
      <c r="EG2131" t="s">
        <v>148</v>
      </c>
      <c r="EH2131">
        <v>6</v>
      </c>
    </row>
    <row r="2132" spans="1:138" ht="15" customHeight="1" x14ac:dyDescent="0.35">
      <c r="A2132" t="s">
        <v>7166</v>
      </c>
      <c r="B2132" t="s">
        <v>157</v>
      </c>
      <c r="C2132" s="1">
        <v>44162.457358101849</v>
      </c>
      <c r="D2132" s="1">
        <v>44187</v>
      </c>
      <c r="E2132" t="s">
        <v>133</v>
      </c>
      <c r="F2132" t="s">
        <v>136</v>
      </c>
      <c r="G2132" t="s">
        <v>135</v>
      </c>
      <c r="H2132" t="s">
        <v>134</v>
      </c>
      <c r="I2132" t="s">
        <v>7167</v>
      </c>
      <c r="K2132" t="s">
        <v>7168</v>
      </c>
      <c r="M2132" t="s">
        <v>7169</v>
      </c>
      <c r="N2132" t="s">
        <v>246</v>
      </c>
      <c r="O2132" s="4">
        <v>71276</v>
      </c>
      <c r="P2132" t="s">
        <v>140</v>
      </c>
      <c r="R2132">
        <v>13182820759</v>
      </c>
      <c r="T2132">
        <v>111191</v>
      </c>
      <c r="U2132" t="s">
        <v>3879</v>
      </c>
      <c r="V2132" t="s">
        <v>682</v>
      </c>
      <c r="X2132" t="s">
        <v>429</v>
      </c>
      <c r="Y2132" t="s">
        <v>7168</v>
      </c>
      <c r="AA2132" t="s">
        <v>7170</v>
      </c>
      <c r="AB2132" t="s">
        <v>246</v>
      </c>
      <c r="AC2132" s="4">
        <v>71276</v>
      </c>
      <c r="AD2132" t="s">
        <v>140</v>
      </c>
      <c r="AF2132">
        <v>13182820759</v>
      </c>
      <c r="AH2132" t="s">
        <v>148</v>
      </c>
      <c r="AI2132" t="s">
        <v>168</v>
      </c>
      <c r="AJ2132" t="s">
        <v>456</v>
      </c>
      <c r="AK2132" t="s">
        <v>457</v>
      </c>
      <c r="AM2132" t="s">
        <v>458</v>
      </c>
      <c r="AO2132" t="s">
        <v>459</v>
      </c>
      <c r="AP2132" t="s">
        <v>460</v>
      </c>
      <c r="AQ2132" s="4">
        <v>73737</v>
      </c>
      <c r="AR2132" t="s">
        <v>140</v>
      </c>
      <c r="AT2132">
        <v>15802274747</v>
      </c>
      <c r="AV2132" t="s">
        <v>461</v>
      </c>
      <c r="AW2132" t="s">
        <v>462</v>
      </c>
      <c r="AZ2132" t="s">
        <v>288</v>
      </c>
      <c r="BA2132" t="s">
        <v>289</v>
      </c>
      <c r="BB2132" t="s">
        <v>136</v>
      </c>
      <c r="BC2132" t="s">
        <v>136</v>
      </c>
      <c r="BD2132" t="s">
        <v>148</v>
      </c>
      <c r="BE2132" t="s">
        <v>136</v>
      </c>
      <c r="BF2132" t="s">
        <v>136</v>
      </c>
      <c r="BG2132" t="s">
        <v>134</v>
      </c>
      <c r="BH2132" t="s">
        <v>136</v>
      </c>
      <c r="BN2132" t="s">
        <v>7171</v>
      </c>
      <c r="BO2132" t="s">
        <v>1043</v>
      </c>
      <c r="BP2132">
        <v>8</v>
      </c>
      <c r="BQ2132">
        <v>8</v>
      </c>
      <c r="BR2132">
        <v>8</v>
      </c>
      <c r="BS2132" s="1">
        <v>44228</v>
      </c>
      <c r="BT2132" s="1">
        <v>44531</v>
      </c>
      <c r="BU2132" s="1">
        <v>44228</v>
      </c>
      <c r="BV2132" s="1">
        <v>44531</v>
      </c>
      <c r="BW2132" t="s">
        <v>136</v>
      </c>
      <c r="BX2132">
        <v>48</v>
      </c>
      <c r="BY2132">
        <v>0</v>
      </c>
      <c r="BZ2132">
        <v>8</v>
      </c>
      <c r="CA2132">
        <v>8</v>
      </c>
      <c r="CB2132">
        <v>8</v>
      </c>
      <c r="CC2132">
        <v>8</v>
      </c>
      <c r="CD2132">
        <v>8</v>
      </c>
      <c r="CE2132">
        <v>8</v>
      </c>
      <c r="CF2132" t="str">
        <f>"8:00 AM"</f>
        <v>8:00 AM</v>
      </c>
      <c r="CG2132" t="str">
        <f>"5:00 PM"</f>
        <v>5:00 PM</v>
      </c>
      <c r="CH2132" s="5">
        <v>11.83</v>
      </c>
      <c r="CI2132" t="s">
        <v>146</v>
      </c>
      <c r="CL2132" t="s">
        <v>136</v>
      </c>
      <c r="CM2132" t="s">
        <v>312</v>
      </c>
      <c r="CN2132" t="s">
        <v>148</v>
      </c>
      <c r="CO2132" t="s">
        <v>465</v>
      </c>
      <c r="CP2132" t="s">
        <v>149</v>
      </c>
      <c r="CQ2132">
        <v>3</v>
      </c>
      <c r="CR2132">
        <v>0</v>
      </c>
      <c r="CS2132" t="s">
        <v>136</v>
      </c>
      <c r="CT2132" t="s">
        <v>134</v>
      </c>
      <c r="CU2132" t="s">
        <v>136</v>
      </c>
      <c r="CV2132" t="s">
        <v>134</v>
      </c>
      <c r="CW2132" t="s">
        <v>134</v>
      </c>
      <c r="CX2132">
        <v>75</v>
      </c>
      <c r="CY2132" t="s">
        <v>134</v>
      </c>
      <c r="CZ2132" t="s">
        <v>134</v>
      </c>
      <c r="DA2132" t="s">
        <v>134</v>
      </c>
      <c r="DB2132" t="s">
        <v>136</v>
      </c>
      <c r="DC2132" t="s">
        <v>134</v>
      </c>
      <c r="DD2132" t="s">
        <v>136</v>
      </c>
      <c r="DF2132" t="s">
        <v>466</v>
      </c>
      <c r="DG2132" t="s">
        <v>7172</v>
      </c>
      <c r="DH2132" t="s">
        <v>7170</v>
      </c>
      <c r="DI2132" t="s">
        <v>246</v>
      </c>
      <c r="DJ2132" s="4">
        <v>71276</v>
      </c>
      <c r="DK2132" t="s">
        <v>1017</v>
      </c>
      <c r="DL2132" t="s">
        <v>136</v>
      </c>
      <c r="DM2132">
        <v>1</v>
      </c>
      <c r="DN2132" t="s">
        <v>7173</v>
      </c>
      <c r="DO2132" t="s">
        <v>7174</v>
      </c>
      <c r="DP2132" t="s">
        <v>246</v>
      </c>
      <c r="DQ2132" t="str">
        <f>"71286"</f>
        <v>71286</v>
      </c>
      <c r="DR2132" t="s">
        <v>1017</v>
      </c>
      <c r="DS2132" t="s">
        <v>296</v>
      </c>
      <c r="DT2132">
        <v>1</v>
      </c>
      <c r="DU2132">
        <v>4</v>
      </c>
      <c r="DV2132" t="s">
        <v>134</v>
      </c>
      <c r="DW2132" t="s">
        <v>134</v>
      </c>
      <c r="DX2132" t="s">
        <v>134</v>
      </c>
      <c r="DY2132" t="s">
        <v>134</v>
      </c>
      <c r="DZ2132">
        <v>3</v>
      </c>
      <c r="EA2132" t="s">
        <v>136</v>
      </c>
      <c r="EC2132" s="5">
        <v>12.68</v>
      </c>
      <c r="ED2132" s="5">
        <v>55</v>
      </c>
      <c r="EE2132">
        <v>13182820759</v>
      </c>
      <c r="EF2132" t="s">
        <v>7175</v>
      </c>
      <c r="EG2132" t="s">
        <v>148</v>
      </c>
      <c r="EH2132">
        <v>0</v>
      </c>
    </row>
    <row r="2133" spans="1:138" ht="15" customHeight="1" x14ac:dyDescent="0.35">
      <c r="A2133" t="s">
        <v>14931</v>
      </c>
      <c r="B2133" t="s">
        <v>157</v>
      </c>
      <c r="C2133" s="1">
        <v>44158.734325925929</v>
      </c>
      <c r="D2133" s="1">
        <v>44187</v>
      </c>
      <c r="E2133" t="s">
        <v>133</v>
      </c>
      <c r="F2133" t="s">
        <v>136</v>
      </c>
      <c r="G2133" t="s">
        <v>135</v>
      </c>
      <c r="H2133" t="s">
        <v>136</v>
      </c>
      <c r="I2133" t="s">
        <v>14932</v>
      </c>
      <c r="K2133" t="s">
        <v>14933</v>
      </c>
      <c r="L2133" t="s">
        <v>14934</v>
      </c>
      <c r="M2133" t="s">
        <v>7063</v>
      </c>
      <c r="N2133" t="s">
        <v>995</v>
      </c>
      <c r="O2133" s="4">
        <v>72447</v>
      </c>
      <c r="P2133" t="s">
        <v>140</v>
      </c>
      <c r="R2133">
        <v>18709312752</v>
      </c>
      <c r="T2133">
        <v>111191</v>
      </c>
      <c r="U2133" t="s">
        <v>3783</v>
      </c>
      <c r="V2133" t="s">
        <v>2158</v>
      </c>
      <c r="X2133" t="s">
        <v>723</v>
      </c>
      <c r="Y2133" t="s">
        <v>14933</v>
      </c>
      <c r="Z2133" t="s">
        <v>14934</v>
      </c>
      <c r="AA2133" t="s">
        <v>7063</v>
      </c>
      <c r="AB2133" t="s">
        <v>995</v>
      </c>
      <c r="AC2133" s="4">
        <v>72447</v>
      </c>
      <c r="AD2133" t="s">
        <v>140</v>
      </c>
      <c r="AF2133">
        <v>18709312752</v>
      </c>
      <c r="AH2133" t="s">
        <v>148</v>
      </c>
      <c r="AI2133" t="s">
        <v>168</v>
      </c>
      <c r="AJ2133" t="s">
        <v>456</v>
      </c>
      <c r="AK2133" t="s">
        <v>457</v>
      </c>
      <c r="AM2133" t="s">
        <v>458</v>
      </c>
      <c r="AO2133" t="s">
        <v>459</v>
      </c>
      <c r="AP2133" t="s">
        <v>460</v>
      </c>
      <c r="AQ2133" s="4">
        <v>73737</v>
      </c>
      <c r="AR2133" t="s">
        <v>140</v>
      </c>
      <c r="AT2133">
        <v>15802274747</v>
      </c>
      <c r="AV2133" t="s">
        <v>461</v>
      </c>
      <c r="AW2133" t="s">
        <v>462</v>
      </c>
      <c r="AZ2133" t="s">
        <v>288</v>
      </c>
      <c r="BA2133" t="s">
        <v>289</v>
      </c>
      <c r="BB2133" t="s">
        <v>136</v>
      </c>
      <c r="BC2133" t="s">
        <v>136</v>
      </c>
      <c r="BD2133" t="s">
        <v>148</v>
      </c>
      <c r="BE2133" t="s">
        <v>136</v>
      </c>
      <c r="BF2133" t="s">
        <v>136</v>
      </c>
      <c r="BG2133" t="s">
        <v>134</v>
      </c>
      <c r="BH2133" t="s">
        <v>136</v>
      </c>
      <c r="BN2133" t="s">
        <v>14935</v>
      </c>
      <c r="BO2133" t="s">
        <v>1043</v>
      </c>
      <c r="BP2133">
        <v>4</v>
      </c>
      <c r="BQ2133">
        <v>4</v>
      </c>
      <c r="BR2133">
        <v>4</v>
      </c>
      <c r="BS2133" s="1">
        <v>44228</v>
      </c>
      <c r="BT2133" s="1">
        <v>44530</v>
      </c>
      <c r="BU2133" s="1">
        <v>44228</v>
      </c>
      <c r="BV2133" s="1">
        <v>44530</v>
      </c>
      <c r="BW2133" t="s">
        <v>136</v>
      </c>
      <c r="BX2133">
        <v>48</v>
      </c>
      <c r="BY2133">
        <v>0</v>
      </c>
      <c r="BZ2133">
        <v>8</v>
      </c>
      <c r="CA2133">
        <v>8</v>
      </c>
      <c r="CB2133">
        <v>8</v>
      </c>
      <c r="CC2133">
        <v>8</v>
      </c>
      <c r="CD2133">
        <v>8</v>
      </c>
      <c r="CE2133">
        <v>8</v>
      </c>
      <c r="CF2133" t="str">
        <f>"8:00 AM"</f>
        <v>8:00 AM</v>
      </c>
      <c r="CG2133" t="str">
        <f>"5:00 PM"</f>
        <v>5:00 PM</v>
      </c>
      <c r="CH2133" s="5">
        <v>11.83</v>
      </c>
      <c r="CI2133" t="s">
        <v>146</v>
      </c>
      <c r="CL2133" t="s">
        <v>136</v>
      </c>
      <c r="CM2133" t="s">
        <v>312</v>
      </c>
      <c r="CN2133" t="s">
        <v>148</v>
      </c>
      <c r="CO2133" t="s">
        <v>465</v>
      </c>
      <c r="CP2133" t="s">
        <v>149</v>
      </c>
      <c r="CQ2133">
        <v>3</v>
      </c>
      <c r="CR2133">
        <v>0</v>
      </c>
      <c r="CS2133" t="s">
        <v>136</v>
      </c>
      <c r="CT2133" t="s">
        <v>134</v>
      </c>
      <c r="CU2133" t="s">
        <v>136</v>
      </c>
      <c r="CV2133" t="s">
        <v>134</v>
      </c>
      <c r="CW2133" t="s">
        <v>134</v>
      </c>
      <c r="CX2133">
        <v>75</v>
      </c>
      <c r="CY2133" t="s">
        <v>134</v>
      </c>
      <c r="CZ2133" t="s">
        <v>134</v>
      </c>
      <c r="DA2133" t="s">
        <v>134</v>
      </c>
      <c r="DB2133" t="s">
        <v>136</v>
      </c>
      <c r="DC2133" t="s">
        <v>134</v>
      </c>
      <c r="DD2133" t="s">
        <v>136</v>
      </c>
      <c r="DF2133" t="s">
        <v>466</v>
      </c>
      <c r="DG2133" t="s">
        <v>14936</v>
      </c>
      <c r="DH2133" t="s">
        <v>7063</v>
      </c>
      <c r="DI2133" t="s">
        <v>995</v>
      </c>
      <c r="DJ2133" s="4">
        <v>72447</v>
      </c>
      <c r="DK2133" t="s">
        <v>2314</v>
      </c>
      <c r="DL2133" t="s">
        <v>136</v>
      </c>
      <c r="DM2133">
        <v>1</v>
      </c>
      <c r="DN2133" t="s">
        <v>14937</v>
      </c>
      <c r="DO2133" t="s">
        <v>7063</v>
      </c>
      <c r="DP2133" t="s">
        <v>995</v>
      </c>
      <c r="DQ2133" t="str">
        <f>"72447"</f>
        <v>72447</v>
      </c>
      <c r="DR2133" t="s">
        <v>2314</v>
      </c>
      <c r="DS2133" t="s">
        <v>907</v>
      </c>
      <c r="DT2133">
        <v>2</v>
      </c>
      <c r="DU2133">
        <v>6</v>
      </c>
      <c r="DV2133" t="s">
        <v>134</v>
      </c>
      <c r="DW2133" t="s">
        <v>134</v>
      </c>
      <c r="DX2133" t="s">
        <v>134</v>
      </c>
      <c r="DY2133" t="s">
        <v>136</v>
      </c>
      <c r="DZ2133">
        <v>1</v>
      </c>
      <c r="EA2133" t="s">
        <v>136</v>
      </c>
      <c r="EC2133" s="5">
        <v>12.68</v>
      </c>
      <c r="ED2133" s="5">
        <v>55</v>
      </c>
      <c r="EE2133">
        <v>18709312752</v>
      </c>
      <c r="EF2133" t="s">
        <v>14938</v>
      </c>
      <c r="EG2133" t="s">
        <v>148</v>
      </c>
      <c r="EH2133">
        <v>0</v>
      </c>
    </row>
    <row r="2134" spans="1:138" ht="15" customHeight="1" x14ac:dyDescent="0.35">
      <c r="A2134" t="s">
        <v>22011</v>
      </c>
      <c r="B2134" t="s">
        <v>157</v>
      </c>
      <c r="C2134" s="1">
        <v>44167.563523379627</v>
      </c>
      <c r="D2134" s="1">
        <v>44187</v>
      </c>
      <c r="E2134" t="s">
        <v>133</v>
      </c>
      <c r="F2134" t="s">
        <v>136</v>
      </c>
      <c r="G2134" t="s">
        <v>135</v>
      </c>
      <c r="H2134" t="s">
        <v>136</v>
      </c>
      <c r="I2134" t="s">
        <v>11913</v>
      </c>
      <c r="K2134" t="s">
        <v>11914</v>
      </c>
      <c r="M2134" t="s">
        <v>11915</v>
      </c>
      <c r="N2134" t="s">
        <v>246</v>
      </c>
      <c r="O2134" s="4">
        <v>71322</v>
      </c>
      <c r="P2134" t="s">
        <v>140</v>
      </c>
      <c r="R2134">
        <v>13378310590</v>
      </c>
      <c r="T2134">
        <v>11199</v>
      </c>
      <c r="U2134" t="s">
        <v>11916</v>
      </c>
      <c r="V2134" t="s">
        <v>5367</v>
      </c>
      <c r="X2134" t="s">
        <v>164</v>
      </c>
      <c r="Y2134" t="s">
        <v>11914</v>
      </c>
      <c r="AA2134" t="s">
        <v>11915</v>
      </c>
      <c r="AB2134" t="s">
        <v>246</v>
      </c>
      <c r="AC2134" s="4">
        <v>71322</v>
      </c>
      <c r="AD2134" t="s">
        <v>140</v>
      </c>
      <c r="AF2134">
        <v>13378310590</v>
      </c>
      <c r="AH2134" t="s">
        <v>11917</v>
      </c>
      <c r="AI2134" t="s">
        <v>168</v>
      </c>
      <c r="AJ2134" t="s">
        <v>1977</v>
      </c>
      <c r="AK2134" t="s">
        <v>1978</v>
      </c>
      <c r="AL2134" t="s">
        <v>1979</v>
      </c>
      <c r="AM2134" t="s">
        <v>1980</v>
      </c>
      <c r="AN2134" t="s">
        <v>1981</v>
      </c>
      <c r="AO2134" t="s">
        <v>1982</v>
      </c>
      <c r="AP2134" t="s">
        <v>246</v>
      </c>
      <c r="AQ2134" s="4">
        <v>70754</v>
      </c>
      <c r="AR2134" t="s">
        <v>140</v>
      </c>
      <c r="AT2134">
        <v>12256863033</v>
      </c>
      <c r="AV2134" t="s">
        <v>1983</v>
      </c>
      <c r="AW2134" t="s">
        <v>1984</v>
      </c>
      <c r="AZ2134" t="s">
        <v>334</v>
      </c>
      <c r="BA2134" t="s">
        <v>335</v>
      </c>
      <c r="BB2134" t="s">
        <v>136</v>
      </c>
      <c r="BC2134" t="s">
        <v>136</v>
      </c>
      <c r="BD2134" t="s">
        <v>148</v>
      </c>
      <c r="BE2134" t="s">
        <v>136</v>
      </c>
      <c r="BF2134" t="s">
        <v>136</v>
      </c>
      <c r="BG2134" t="s">
        <v>134</v>
      </c>
      <c r="BH2134" t="s">
        <v>136</v>
      </c>
      <c r="BN2134" t="s">
        <v>22012</v>
      </c>
      <c r="BO2134" t="s">
        <v>905</v>
      </c>
      <c r="BP2134">
        <v>1</v>
      </c>
      <c r="BQ2134">
        <v>1</v>
      </c>
      <c r="BR2134">
        <v>1</v>
      </c>
      <c r="BS2134" s="1">
        <v>44228</v>
      </c>
      <c r="BT2134" s="1">
        <v>44530</v>
      </c>
      <c r="BU2134" s="1">
        <v>44228</v>
      </c>
      <c r="BV2134" s="1">
        <v>44530</v>
      </c>
      <c r="BW2134" t="s">
        <v>136</v>
      </c>
      <c r="BX2134">
        <v>35</v>
      </c>
      <c r="BY2134">
        <v>0</v>
      </c>
      <c r="BZ2134">
        <v>6</v>
      </c>
      <c r="CA2134">
        <v>6</v>
      </c>
      <c r="CB2134">
        <v>6</v>
      </c>
      <c r="CC2134">
        <v>6</v>
      </c>
      <c r="CD2134">
        <v>6</v>
      </c>
      <c r="CE2134">
        <v>5</v>
      </c>
      <c r="CF2134" t="str">
        <f>"7:00 AM"</f>
        <v>7:00 AM</v>
      </c>
      <c r="CG2134" t="str">
        <f>"1:00 PM"</f>
        <v>1:00 PM</v>
      </c>
      <c r="CH2134" s="5">
        <v>11.83</v>
      </c>
      <c r="CI2134" t="s">
        <v>146</v>
      </c>
      <c r="CJ2134">
        <v>0</v>
      </c>
      <c r="CK2134" t="s">
        <v>1985</v>
      </c>
      <c r="CL2134" t="s">
        <v>134</v>
      </c>
      <c r="CM2134" t="s">
        <v>147</v>
      </c>
      <c r="CN2134" t="s">
        <v>148</v>
      </c>
      <c r="CO2134" s="2" t="s">
        <v>1986</v>
      </c>
      <c r="CP2134" t="s">
        <v>149</v>
      </c>
      <c r="CQ2134">
        <v>0</v>
      </c>
      <c r="CR2134">
        <v>0</v>
      </c>
      <c r="CS2134" t="s">
        <v>136</v>
      </c>
      <c r="CT2134" t="s">
        <v>136</v>
      </c>
      <c r="CU2134" t="s">
        <v>136</v>
      </c>
      <c r="CV2134" t="s">
        <v>134</v>
      </c>
      <c r="CW2134" t="s">
        <v>134</v>
      </c>
      <c r="CX2134">
        <v>50</v>
      </c>
      <c r="CY2134" t="s">
        <v>134</v>
      </c>
      <c r="CZ2134" t="s">
        <v>134</v>
      </c>
      <c r="DA2134" t="s">
        <v>134</v>
      </c>
      <c r="DB2134" t="s">
        <v>134</v>
      </c>
      <c r="DC2134" t="s">
        <v>134</v>
      </c>
      <c r="DD2134" t="s">
        <v>136</v>
      </c>
      <c r="DF2134" t="s">
        <v>2346</v>
      </c>
      <c r="DG2134" t="s">
        <v>11914</v>
      </c>
      <c r="DH2134" t="s">
        <v>11919</v>
      </c>
      <c r="DI2134" t="s">
        <v>246</v>
      </c>
      <c r="DJ2134" s="4">
        <v>71322</v>
      </c>
      <c r="DK2134" t="s">
        <v>711</v>
      </c>
      <c r="DL2134" t="s">
        <v>134</v>
      </c>
      <c r="DM2134">
        <v>11</v>
      </c>
      <c r="DN2134" t="s">
        <v>11920</v>
      </c>
      <c r="DO2134" t="s">
        <v>11915</v>
      </c>
      <c r="DP2134" t="s">
        <v>246</v>
      </c>
      <c r="DQ2134" t="str">
        <f>"71322"</f>
        <v>71322</v>
      </c>
      <c r="DR2134" t="s">
        <v>711</v>
      </c>
      <c r="DS2134" t="s">
        <v>11921</v>
      </c>
      <c r="DT2134">
        <v>1</v>
      </c>
      <c r="DU2134">
        <v>10</v>
      </c>
      <c r="DV2134" t="s">
        <v>134</v>
      </c>
      <c r="DW2134" t="s">
        <v>134</v>
      </c>
      <c r="DX2134" t="s">
        <v>134</v>
      </c>
      <c r="DY2134" t="s">
        <v>136</v>
      </c>
      <c r="DZ2134">
        <v>1</v>
      </c>
      <c r="EA2134" t="s">
        <v>136</v>
      </c>
      <c r="EC2134" s="5">
        <v>12.68</v>
      </c>
      <c r="ED2134" s="5">
        <v>55</v>
      </c>
      <c r="EE2134">
        <v>13378310590</v>
      </c>
      <c r="EF2134" t="s">
        <v>11917</v>
      </c>
      <c r="EG2134" t="s">
        <v>1989</v>
      </c>
      <c r="EH2134">
        <v>5</v>
      </c>
    </row>
    <row r="2135" spans="1:138" ht="15" customHeight="1" x14ac:dyDescent="0.35">
      <c r="A2135" t="s">
        <v>25933</v>
      </c>
      <c r="B2135" t="s">
        <v>157</v>
      </c>
      <c r="C2135" s="1">
        <v>44167.561072222219</v>
      </c>
      <c r="D2135" s="1">
        <v>44187</v>
      </c>
      <c r="E2135" t="s">
        <v>133</v>
      </c>
      <c r="F2135" t="s">
        <v>136</v>
      </c>
      <c r="G2135" t="s">
        <v>135</v>
      </c>
      <c r="H2135" t="s">
        <v>136</v>
      </c>
      <c r="I2135" t="s">
        <v>25934</v>
      </c>
      <c r="K2135" t="s">
        <v>25935</v>
      </c>
      <c r="M2135" t="s">
        <v>7755</v>
      </c>
      <c r="N2135" t="s">
        <v>246</v>
      </c>
      <c r="O2135" s="4">
        <v>71303</v>
      </c>
      <c r="P2135" t="s">
        <v>140</v>
      </c>
      <c r="R2135">
        <v>13184436643</v>
      </c>
      <c r="T2135">
        <v>11199</v>
      </c>
      <c r="U2135" t="s">
        <v>25936</v>
      </c>
      <c r="V2135" t="s">
        <v>279</v>
      </c>
      <c r="W2135" t="s">
        <v>816</v>
      </c>
      <c r="X2135" t="s">
        <v>723</v>
      </c>
      <c r="Y2135" t="s">
        <v>25935</v>
      </c>
      <c r="AA2135" t="s">
        <v>7755</v>
      </c>
      <c r="AB2135" t="s">
        <v>246</v>
      </c>
      <c r="AC2135" s="4">
        <v>71303</v>
      </c>
      <c r="AD2135" t="s">
        <v>140</v>
      </c>
      <c r="AF2135">
        <v>13186640015</v>
      </c>
      <c r="AH2135" t="s">
        <v>25937</v>
      </c>
      <c r="AI2135" t="s">
        <v>168</v>
      </c>
      <c r="AJ2135" t="s">
        <v>1977</v>
      </c>
      <c r="AK2135" t="s">
        <v>1978</v>
      </c>
      <c r="AL2135" t="s">
        <v>1979</v>
      </c>
      <c r="AM2135" t="s">
        <v>1980</v>
      </c>
      <c r="AN2135" t="s">
        <v>1981</v>
      </c>
      <c r="AO2135" t="s">
        <v>1982</v>
      </c>
      <c r="AP2135" t="s">
        <v>246</v>
      </c>
      <c r="AQ2135" s="4">
        <v>70754</v>
      </c>
      <c r="AR2135" t="s">
        <v>140</v>
      </c>
      <c r="AT2135">
        <v>12256863033</v>
      </c>
      <c r="AV2135" t="s">
        <v>1983</v>
      </c>
      <c r="AW2135" t="s">
        <v>1984</v>
      </c>
      <c r="AZ2135" t="s">
        <v>175</v>
      </c>
      <c r="BA2135" t="s">
        <v>176</v>
      </c>
      <c r="BB2135" t="s">
        <v>136</v>
      </c>
      <c r="BC2135" t="s">
        <v>136</v>
      </c>
      <c r="BD2135" t="s">
        <v>148</v>
      </c>
      <c r="BE2135" t="s">
        <v>136</v>
      </c>
      <c r="BF2135" t="s">
        <v>136</v>
      </c>
      <c r="BG2135" t="s">
        <v>134</v>
      </c>
      <c r="BH2135" t="s">
        <v>136</v>
      </c>
      <c r="BN2135" t="s">
        <v>25938</v>
      </c>
      <c r="BO2135" t="s">
        <v>22587</v>
      </c>
      <c r="BP2135">
        <v>3</v>
      </c>
      <c r="BQ2135">
        <v>3</v>
      </c>
      <c r="BR2135">
        <v>3</v>
      </c>
      <c r="BS2135" s="1">
        <v>44228</v>
      </c>
      <c r="BT2135" s="1">
        <v>44531</v>
      </c>
      <c r="BU2135" s="1">
        <v>44228</v>
      </c>
      <c r="BV2135" s="1">
        <v>44531</v>
      </c>
      <c r="BW2135" t="s">
        <v>136</v>
      </c>
      <c r="BX2135">
        <v>35</v>
      </c>
      <c r="BY2135">
        <v>0</v>
      </c>
      <c r="BZ2135">
        <v>6</v>
      </c>
      <c r="CA2135">
        <v>6</v>
      </c>
      <c r="CB2135">
        <v>6</v>
      </c>
      <c r="CC2135">
        <v>6</v>
      </c>
      <c r="CD2135">
        <v>6</v>
      </c>
      <c r="CE2135">
        <v>5</v>
      </c>
      <c r="CF2135" t="str">
        <f>"7:00 AM"</f>
        <v>7:00 AM</v>
      </c>
      <c r="CG2135" t="str">
        <f>"1:00 PM"</f>
        <v>1:00 PM</v>
      </c>
      <c r="CH2135" s="5">
        <v>11.83</v>
      </c>
      <c r="CI2135" t="s">
        <v>146</v>
      </c>
      <c r="CJ2135">
        <v>0</v>
      </c>
      <c r="CK2135" t="s">
        <v>1985</v>
      </c>
      <c r="CL2135" t="s">
        <v>134</v>
      </c>
      <c r="CM2135" t="s">
        <v>147</v>
      </c>
      <c r="CN2135" t="s">
        <v>148</v>
      </c>
      <c r="CO2135" s="2" t="s">
        <v>21287</v>
      </c>
      <c r="CP2135" t="s">
        <v>149</v>
      </c>
      <c r="CQ2135">
        <v>0</v>
      </c>
      <c r="CR2135">
        <v>0</v>
      </c>
      <c r="CS2135" t="s">
        <v>136</v>
      </c>
      <c r="CT2135" t="s">
        <v>136</v>
      </c>
      <c r="CU2135" t="s">
        <v>136</v>
      </c>
      <c r="CV2135" t="s">
        <v>134</v>
      </c>
      <c r="CW2135" t="s">
        <v>134</v>
      </c>
      <c r="CX2135">
        <v>50</v>
      </c>
      <c r="CY2135" t="s">
        <v>134</v>
      </c>
      <c r="CZ2135" t="s">
        <v>136</v>
      </c>
      <c r="DA2135" t="s">
        <v>134</v>
      </c>
      <c r="DB2135" t="s">
        <v>134</v>
      </c>
      <c r="DC2135" t="s">
        <v>134</v>
      </c>
      <c r="DD2135" t="s">
        <v>136</v>
      </c>
      <c r="DF2135" t="s">
        <v>2346</v>
      </c>
      <c r="DG2135" t="s">
        <v>25935</v>
      </c>
      <c r="DH2135" t="s">
        <v>7755</v>
      </c>
      <c r="DI2135" t="s">
        <v>246</v>
      </c>
      <c r="DJ2135" s="4">
        <v>71303</v>
      </c>
      <c r="DK2135" t="s">
        <v>2156</v>
      </c>
      <c r="DL2135" t="s">
        <v>136</v>
      </c>
      <c r="DM2135">
        <v>1</v>
      </c>
      <c r="DN2135" t="s">
        <v>25939</v>
      </c>
      <c r="DO2135" t="s">
        <v>7755</v>
      </c>
      <c r="DP2135" t="s">
        <v>246</v>
      </c>
      <c r="DQ2135" t="str">
        <f>"71303"</f>
        <v>71303</v>
      </c>
      <c r="DR2135" t="s">
        <v>2156</v>
      </c>
      <c r="DS2135" t="s">
        <v>4719</v>
      </c>
      <c r="DT2135">
        <v>1</v>
      </c>
      <c r="DU2135">
        <v>4</v>
      </c>
      <c r="DV2135" t="s">
        <v>134</v>
      </c>
      <c r="DW2135" t="s">
        <v>134</v>
      </c>
      <c r="DX2135" t="s">
        <v>134</v>
      </c>
      <c r="DY2135" t="s">
        <v>136</v>
      </c>
      <c r="DZ2135">
        <v>1</v>
      </c>
      <c r="EA2135" t="s">
        <v>136</v>
      </c>
      <c r="EC2135" s="5">
        <v>12.68</v>
      </c>
      <c r="ED2135" s="5">
        <v>55</v>
      </c>
      <c r="EE2135">
        <v>13184436643</v>
      </c>
      <c r="EF2135" t="s">
        <v>25937</v>
      </c>
      <c r="EG2135" t="s">
        <v>1989</v>
      </c>
      <c r="EH2135">
        <v>6</v>
      </c>
    </row>
    <row r="2136" spans="1:138" ht="15" customHeight="1" x14ac:dyDescent="0.35">
      <c r="A2136" t="s">
        <v>3902</v>
      </c>
      <c r="B2136" t="s">
        <v>157</v>
      </c>
      <c r="C2136" s="1">
        <v>44160.500412037036</v>
      </c>
      <c r="D2136" s="1">
        <v>44187</v>
      </c>
      <c r="E2136" t="s">
        <v>133</v>
      </c>
      <c r="F2136" t="s">
        <v>136</v>
      </c>
      <c r="G2136" t="s">
        <v>135</v>
      </c>
      <c r="H2136" t="s">
        <v>136</v>
      </c>
      <c r="I2136" t="s">
        <v>3903</v>
      </c>
      <c r="K2136" t="s">
        <v>3904</v>
      </c>
      <c r="L2136" t="s">
        <v>3905</v>
      </c>
      <c r="M2136" t="s">
        <v>3906</v>
      </c>
      <c r="N2136" t="s">
        <v>925</v>
      </c>
      <c r="O2136" s="4">
        <v>83241</v>
      </c>
      <c r="P2136" t="s">
        <v>140</v>
      </c>
      <c r="R2136">
        <v>12084253337</v>
      </c>
      <c r="T2136">
        <v>1112</v>
      </c>
      <c r="U2136" t="s">
        <v>2509</v>
      </c>
      <c r="V2136" t="s">
        <v>3907</v>
      </c>
      <c r="W2136" t="s">
        <v>2897</v>
      </c>
      <c r="X2136" t="s">
        <v>723</v>
      </c>
      <c r="Y2136" t="s">
        <v>3904</v>
      </c>
      <c r="Z2136" t="s">
        <v>3905</v>
      </c>
      <c r="AA2136" t="s">
        <v>3906</v>
      </c>
      <c r="AB2136" t="s">
        <v>925</v>
      </c>
      <c r="AC2136" s="4">
        <v>83241</v>
      </c>
      <c r="AD2136" t="s">
        <v>140</v>
      </c>
      <c r="AF2136">
        <v>12084253337</v>
      </c>
      <c r="AH2136" t="s">
        <v>3908</v>
      </c>
      <c r="AI2136" t="s">
        <v>168</v>
      </c>
      <c r="AJ2136" t="s">
        <v>930</v>
      </c>
      <c r="AK2136" t="s">
        <v>931</v>
      </c>
      <c r="AL2136" t="s">
        <v>932</v>
      </c>
      <c r="AM2136" t="s">
        <v>933</v>
      </c>
      <c r="AO2136" t="s">
        <v>934</v>
      </c>
      <c r="AP2136" t="s">
        <v>925</v>
      </c>
      <c r="AQ2136" s="4">
        <v>83336</v>
      </c>
      <c r="AR2136" t="s">
        <v>140</v>
      </c>
      <c r="AT2136">
        <v>12084369737</v>
      </c>
      <c r="AV2136" t="s">
        <v>935</v>
      </c>
      <c r="AW2136" t="s">
        <v>936</v>
      </c>
      <c r="AZ2136" t="s">
        <v>3909</v>
      </c>
      <c r="BA2136" t="s">
        <v>3910</v>
      </c>
      <c r="BB2136" t="s">
        <v>136</v>
      </c>
      <c r="BC2136" t="s">
        <v>136</v>
      </c>
      <c r="BD2136" t="s">
        <v>148</v>
      </c>
      <c r="BE2136" t="s">
        <v>136</v>
      </c>
      <c r="BF2136" t="s">
        <v>136</v>
      </c>
      <c r="BG2136" t="s">
        <v>134</v>
      </c>
      <c r="BH2136" t="s">
        <v>136</v>
      </c>
      <c r="BI2136" t="s">
        <v>1152</v>
      </c>
      <c r="BJ2136" t="s">
        <v>1153</v>
      </c>
      <c r="BK2136" t="s">
        <v>504</v>
      </c>
      <c r="BL2136" t="s">
        <v>940</v>
      </c>
      <c r="BM2136" t="s">
        <v>941</v>
      </c>
      <c r="BN2136" t="s">
        <v>3911</v>
      </c>
      <c r="BO2136" t="s">
        <v>3912</v>
      </c>
      <c r="BP2136">
        <v>8</v>
      </c>
      <c r="BQ2136">
        <v>8</v>
      </c>
      <c r="BR2136">
        <v>8</v>
      </c>
      <c r="BS2136" s="1">
        <v>44228</v>
      </c>
      <c r="BT2136" s="1">
        <v>44322</v>
      </c>
      <c r="BU2136" s="1">
        <v>44228</v>
      </c>
      <c r="BV2136" s="1">
        <v>44322</v>
      </c>
      <c r="BW2136" t="s">
        <v>136</v>
      </c>
      <c r="BX2136">
        <v>48</v>
      </c>
      <c r="BY2136">
        <v>0</v>
      </c>
      <c r="BZ2136">
        <v>8</v>
      </c>
      <c r="CA2136">
        <v>8</v>
      </c>
      <c r="CB2136">
        <v>8</v>
      </c>
      <c r="CC2136">
        <v>8</v>
      </c>
      <c r="CD2136">
        <v>8</v>
      </c>
      <c r="CE2136">
        <v>8</v>
      </c>
      <c r="CF2136" t="str">
        <f>"8:00 AM"</f>
        <v>8:00 AM</v>
      </c>
      <c r="CG2136" t="str">
        <f>"5:00 PM"</f>
        <v>5:00 PM</v>
      </c>
      <c r="CH2136" s="5">
        <v>13.62</v>
      </c>
      <c r="CI2136" t="s">
        <v>146</v>
      </c>
      <c r="CJ2136">
        <v>0</v>
      </c>
      <c r="CK2136" t="s">
        <v>944</v>
      </c>
      <c r="CL2136" t="s">
        <v>136</v>
      </c>
      <c r="CM2136" t="s">
        <v>354</v>
      </c>
      <c r="CN2136" t="s">
        <v>3467</v>
      </c>
      <c r="CO2136" t="s">
        <v>946</v>
      </c>
      <c r="CP2136" t="s">
        <v>149</v>
      </c>
      <c r="CQ2136">
        <v>0</v>
      </c>
      <c r="CR2136">
        <v>0</v>
      </c>
      <c r="CS2136" t="s">
        <v>136</v>
      </c>
      <c r="CT2136" t="s">
        <v>136</v>
      </c>
      <c r="CU2136" t="s">
        <v>136</v>
      </c>
      <c r="CV2136" t="s">
        <v>136</v>
      </c>
      <c r="CW2136" t="s">
        <v>134</v>
      </c>
      <c r="CX2136">
        <v>100</v>
      </c>
      <c r="CY2136" t="s">
        <v>134</v>
      </c>
      <c r="CZ2136" t="s">
        <v>136</v>
      </c>
      <c r="DA2136" t="s">
        <v>136</v>
      </c>
      <c r="DB2136" t="s">
        <v>136</v>
      </c>
      <c r="DC2136" t="s">
        <v>134</v>
      </c>
      <c r="DD2136" t="s">
        <v>136</v>
      </c>
      <c r="DF2136" t="s">
        <v>3913</v>
      </c>
      <c r="DG2136" t="s">
        <v>3914</v>
      </c>
      <c r="DH2136" t="s">
        <v>3906</v>
      </c>
      <c r="DI2136" t="s">
        <v>925</v>
      </c>
      <c r="DJ2136" s="4">
        <v>83241</v>
      </c>
      <c r="DK2136" t="s">
        <v>3915</v>
      </c>
      <c r="DL2136" t="s">
        <v>136</v>
      </c>
      <c r="DM2136">
        <v>1</v>
      </c>
      <c r="DN2136" t="s">
        <v>3916</v>
      </c>
      <c r="DO2136" t="s">
        <v>3906</v>
      </c>
      <c r="DP2136" t="s">
        <v>925</v>
      </c>
      <c r="DQ2136" t="str">
        <f>"83241"</f>
        <v>83241</v>
      </c>
      <c r="DR2136" t="s">
        <v>3915</v>
      </c>
      <c r="DS2136" t="s">
        <v>3917</v>
      </c>
      <c r="DT2136">
        <v>1</v>
      </c>
      <c r="DU2136">
        <v>3</v>
      </c>
      <c r="DV2136" t="s">
        <v>136</v>
      </c>
      <c r="DW2136" t="s">
        <v>136</v>
      </c>
      <c r="DX2136" t="s">
        <v>134</v>
      </c>
      <c r="DY2136" t="s">
        <v>134</v>
      </c>
      <c r="DZ2136">
        <v>6</v>
      </c>
      <c r="EA2136" t="s">
        <v>134</v>
      </c>
      <c r="EB2136" s="5">
        <v>12.68</v>
      </c>
      <c r="EC2136" s="5">
        <v>12.68</v>
      </c>
      <c r="ED2136" s="5">
        <v>55</v>
      </c>
      <c r="EE2136" t="s">
        <v>148</v>
      </c>
      <c r="EF2136" t="s">
        <v>953</v>
      </c>
      <c r="EG2136" t="s">
        <v>954</v>
      </c>
      <c r="EH2136">
        <v>0</v>
      </c>
    </row>
    <row r="2137" spans="1:138" ht="15" customHeight="1" x14ac:dyDescent="0.35">
      <c r="A2137" t="s">
        <v>11558</v>
      </c>
      <c r="B2137" t="s">
        <v>157</v>
      </c>
      <c r="C2137" s="1">
        <v>44159.608873726851</v>
      </c>
      <c r="D2137" s="1">
        <v>44187</v>
      </c>
      <c r="E2137" t="s">
        <v>1202</v>
      </c>
      <c r="F2137" t="s">
        <v>136</v>
      </c>
      <c r="G2137" t="s">
        <v>135</v>
      </c>
      <c r="H2137" t="s">
        <v>136</v>
      </c>
      <c r="I2137" t="s">
        <v>11559</v>
      </c>
      <c r="K2137" t="s">
        <v>11560</v>
      </c>
      <c r="L2137" t="s">
        <v>11561</v>
      </c>
      <c r="M2137" t="s">
        <v>901</v>
      </c>
      <c r="N2137" t="s">
        <v>374</v>
      </c>
      <c r="O2137" s="4">
        <v>78252</v>
      </c>
      <c r="P2137" t="s">
        <v>140</v>
      </c>
      <c r="R2137">
        <v>12109614100</v>
      </c>
      <c r="T2137">
        <v>1114</v>
      </c>
      <c r="U2137" t="s">
        <v>5293</v>
      </c>
      <c r="V2137" t="s">
        <v>5294</v>
      </c>
      <c r="X2137" t="s">
        <v>5295</v>
      </c>
      <c r="Y2137" t="s">
        <v>11560</v>
      </c>
      <c r="Z2137" t="s">
        <v>11561</v>
      </c>
      <c r="AA2137" t="s">
        <v>901</v>
      </c>
      <c r="AB2137" t="s">
        <v>374</v>
      </c>
      <c r="AC2137" s="4">
        <v>78252</v>
      </c>
      <c r="AD2137" t="s">
        <v>140</v>
      </c>
      <c r="AF2137">
        <v>12109614100</v>
      </c>
      <c r="AH2137" t="s">
        <v>1599</v>
      </c>
      <c r="AI2137" t="s">
        <v>168</v>
      </c>
      <c r="AJ2137" t="s">
        <v>913</v>
      </c>
      <c r="AK2137" t="s">
        <v>914</v>
      </c>
      <c r="AL2137" t="s">
        <v>687</v>
      </c>
      <c r="AM2137" t="s">
        <v>561</v>
      </c>
      <c r="AN2137" t="s">
        <v>562</v>
      </c>
      <c r="AO2137" t="s">
        <v>563</v>
      </c>
      <c r="AP2137" t="s">
        <v>564</v>
      </c>
      <c r="AQ2137" s="4">
        <v>22949</v>
      </c>
      <c r="AR2137" t="s">
        <v>140</v>
      </c>
      <c r="AT2137">
        <v>14342634300</v>
      </c>
      <c r="AV2137" t="s">
        <v>1600</v>
      </c>
      <c r="AW2137" t="s">
        <v>566</v>
      </c>
      <c r="AZ2137" t="s">
        <v>1552</v>
      </c>
      <c r="BA2137" t="s">
        <v>1553</v>
      </c>
      <c r="BB2137" t="s">
        <v>136</v>
      </c>
      <c r="BC2137" t="s">
        <v>136</v>
      </c>
      <c r="BD2137" t="s">
        <v>148</v>
      </c>
      <c r="BE2137" t="s">
        <v>136</v>
      </c>
      <c r="BF2137" t="s">
        <v>136</v>
      </c>
      <c r="BG2137" t="s">
        <v>134</v>
      </c>
      <c r="BH2137" t="s">
        <v>134</v>
      </c>
      <c r="BI2137" t="s">
        <v>1601</v>
      </c>
      <c r="BJ2137" t="s">
        <v>1602</v>
      </c>
      <c r="BL2137" t="s">
        <v>566</v>
      </c>
      <c r="BM2137" t="s">
        <v>1599</v>
      </c>
      <c r="BN2137" t="s">
        <v>11562</v>
      </c>
      <c r="BO2137" t="s">
        <v>5297</v>
      </c>
      <c r="BP2137">
        <v>30</v>
      </c>
      <c r="BQ2137">
        <v>30</v>
      </c>
      <c r="BR2137">
        <v>30</v>
      </c>
      <c r="BS2137" s="1">
        <v>44228</v>
      </c>
      <c r="BT2137" s="1">
        <v>44454</v>
      </c>
      <c r="BU2137" s="1">
        <v>44228</v>
      </c>
      <c r="BV2137" s="1">
        <v>44454</v>
      </c>
      <c r="BW2137" t="s">
        <v>136</v>
      </c>
      <c r="BX2137">
        <v>60</v>
      </c>
      <c r="BY2137">
        <v>0</v>
      </c>
      <c r="BZ2137">
        <v>10</v>
      </c>
      <c r="CA2137">
        <v>10</v>
      </c>
      <c r="CB2137">
        <v>10</v>
      </c>
      <c r="CC2137">
        <v>10</v>
      </c>
      <c r="CD2137">
        <v>10</v>
      </c>
      <c r="CE2137">
        <v>10</v>
      </c>
      <c r="CF2137" t="str">
        <f>"2:00 AM"</f>
        <v>2:00 AM</v>
      </c>
      <c r="CG2137" t="str">
        <f>"1:00 PM"</f>
        <v>1:00 PM</v>
      </c>
      <c r="CH2137" s="5">
        <v>16</v>
      </c>
      <c r="CI2137" t="s">
        <v>146</v>
      </c>
      <c r="CL2137" t="s">
        <v>136</v>
      </c>
      <c r="CM2137" t="s">
        <v>312</v>
      </c>
      <c r="CN2137" t="s">
        <v>148</v>
      </c>
      <c r="CO2137" t="s">
        <v>854</v>
      </c>
      <c r="CP2137" t="s">
        <v>149</v>
      </c>
      <c r="CQ2137">
        <v>3</v>
      </c>
      <c r="CR2137">
        <v>0</v>
      </c>
      <c r="CS2137" t="s">
        <v>134</v>
      </c>
      <c r="CT2137" t="s">
        <v>134</v>
      </c>
      <c r="CU2137" t="s">
        <v>134</v>
      </c>
      <c r="CV2137" t="s">
        <v>134</v>
      </c>
      <c r="CW2137" t="s">
        <v>134</v>
      </c>
      <c r="CX2137">
        <v>60</v>
      </c>
      <c r="CY2137" t="s">
        <v>134</v>
      </c>
      <c r="CZ2137" t="s">
        <v>134</v>
      </c>
      <c r="DA2137" t="s">
        <v>134</v>
      </c>
      <c r="DB2137" t="s">
        <v>134</v>
      </c>
      <c r="DC2137" t="s">
        <v>134</v>
      </c>
      <c r="DD2137" t="s">
        <v>136</v>
      </c>
      <c r="DF2137" t="s">
        <v>5298</v>
      </c>
      <c r="DG2137" t="s">
        <v>11560</v>
      </c>
      <c r="DH2137" t="s">
        <v>901</v>
      </c>
      <c r="DI2137" t="s">
        <v>374</v>
      </c>
      <c r="DJ2137" s="4">
        <v>78252</v>
      </c>
      <c r="DK2137" t="s">
        <v>11563</v>
      </c>
      <c r="DL2137" t="s">
        <v>136</v>
      </c>
      <c r="DM2137">
        <v>2</v>
      </c>
      <c r="DN2137" t="s">
        <v>11564</v>
      </c>
      <c r="DO2137" t="s">
        <v>11565</v>
      </c>
      <c r="DP2137" t="s">
        <v>374</v>
      </c>
      <c r="DQ2137" t="str">
        <f>"78002"</f>
        <v>78002</v>
      </c>
      <c r="DR2137" t="s">
        <v>11563</v>
      </c>
      <c r="DS2137" t="s">
        <v>919</v>
      </c>
      <c r="DT2137">
        <v>1</v>
      </c>
      <c r="DU2137">
        <v>10</v>
      </c>
      <c r="DV2137" t="s">
        <v>134</v>
      </c>
      <c r="DW2137" t="s">
        <v>134</v>
      </c>
      <c r="DX2137" t="s">
        <v>134</v>
      </c>
      <c r="DY2137" t="s">
        <v>134</v>
      </c>
      <c r="DZ2137">
        <v>2</v>
      </c>
      <c r="EA2137" t="s">
        <v>134</v>
      </c>
      <c r="EB2137" s="5">
        <v>12.68</v>
      </c>
      <c r="EC2137" s="5">
        <v>12.68</v>
      </c>
      <c r="ED2137" s="5">
        <v>55</v>
      </c>
      <c r="EE2137">
        <v>12109614100</v>
      </c>
      <c r="EF2137" t="s">
        <v>148</v>
      </c>
      <c r="EG2137" t="s">
        <v>9442</v>
      </c>
      <c r="EH2137">
        <v>0</v>
      </c>
    </row>
    <row r="2138" spans="1:138" ht="15" customHeight="1" x14ac:dyDescent="0.35">
      <c r="A2138" t="s">
        <v>6292</v>
      </c>
      <c r="B2138" t="s">
        <v>157</v>
      </c>
      <c r="C2138" s="1">
        <v>44167.542646064816</v>
      </c>
      <c r="D2138" s="1">
        <v>44187</v>
      </c>
      <c r="E2138" t="s">
        <v>133</v>
      </c>
      <c r="F2138" t="s">
        <v>136</v>
      </c>
      <c r="G2138" t="s">
        <v>135</v>
      </c>
      <c r="H2138" t="s">
        <v>136</v>
      </c>
      <c r="I2138" t="s">
        <v>6293</v>
      </c>
      <c r="K2138" t="s">
        <v>6294</v>
      </c>
      <c r="M2138" t="s">
        <v>345</v>
      </c>
      <c r="N2138" t="s">
        <v>246</v>
      </c>
      <c r="O2138" s="4">
        <v>70526</v>
      </c>
      <c r="P2138" t="s">
        <v>140</v>
      </c>
      <c r="R2138">
        <v>13375819062</v>
      </c>
      <c r="T2138">
        <v>11116</v>
      </c>
      <c r="U2138" t="s">
        <v>6295</v>
      </c>
      <c r="V2138" t="s">
        <v>2759</v>
      </c>
      <c r="W2138" t="s">
        <v>1007</v>
      </c>
      <c r="X2138" t="s">
        <v>723</v>
      </c>
      <c r="Y2138" t="s">
        <v>6294</v>
      </c>
      <c r="AA2138" t="s">
        <v>345</v>
      </c>
      <c r="AB2138" t="s">
        <v>246</v>
      </c>
      <c r="AC2138" s="4">
        <v>70526</v>
      </c>
      <c r="AD2138" t="s">
        <v>140</v>
      </c>
      <c r="AF2138">
        <v>13375819062</v>
      </c>
      <c r="AH2138" t="s">
        <v>6296</v>
      </c>
      <c r="AI2138" t="s">
        <v>168</v>
      </c>
      <c r="AJ2138" t="s">
        <v>1977</v>
      </c>
      <c r="AK2138" t="s">
        <v>1978</v>
      </c>
      <c r="AL2138" t="s">
        <v>1979</v>
      </c>
      <c r="AM2138" t="s">
        <v>1980</v>
      </c>
      <c r="AN2138" t="s">
        <v>1981</v>
      </c>
      <c r="AO2138" t="s">
        <v>1982</v>
      </c>
      <c r="AP2138" t="s">
        <v>246</v>
      </c>
      <c r="AQ2138" s="4">
        <v>70754</v>
      </c>
      <c r="AR2138" t="s">
        <v>140</v>
      </c>
      <c r="AT2138">
        <v>12256863033</v>
      </c>
      <c r="AV2138" t="s">
        <v>1983</v>
      </c>
      <c r="AW2138" t="s">
        <v>1984</v>
      </c>
      <c r="AZ2138" t="s">
        <v>334</v>
      </c>
      <c r="BA2138" t="s">
        <v>335</v>
      </c>
      <c r="BB2138" t="s">
        <v>136</v>
      </c>
      <c r="BC2138" t="s">
        <v>136</v>
      </c>
      <c r="BD2138" t="s">
        <v>148</v>
      </c>
      <c r="BE2138" t="s">
        <v>136</v>
      </c>
      <c r="BF2138" t="s">
        <v>136</v>
      </c>
      <c r="BG2138" t="s">
        <v>134</v>
      </c>
      <c r="BH2138" t="s">
        <v>136</v>
      </c>
      <c r="BN2138" t="s">
        <v>6297</v>
      </c>
      <c r="BO2138" t="s">
        <v>905</v>
      </c>
      <c r="BP2138">
        <v>5</v>
      </c>
      <c r="BQ2138">
        <v>5</v>
      </c>
      <c r="BR2138">
        <v>5</v>
      </c>
      <c r="BS2138" s="1">
        <v>44228</v>
      </c>
      <c r="BT2138" s="1">
        <v>44501</v>
      </c>
      <c r="BU2138" s="1">
        <v>44228</v>
      </c>
      <c r="BV2138" s="1">
        <v>44501</v>
      </c>
      <c r="BW2138" t="s">
        <v>136</v>
      </c>
      <c r="BX2138">
        <v>35</v>
      </c>
      <c r="BY2138">
        <v>0</v>
      </c>
      <c r="BZ2138">
        <v>6</v>
      </c>
      <c r="CA2138">
        <v>6</v>
      </c>
      <c r="CB2138">
        <v>6</v>
      </c>
      <c r="CC2138">
        <v>6</v>
      </c>
      <c r="CD2138">
        <v>6</v>
      </c>
      <c r="CE2138">
        <v>5</v>
      </c>
      <c r="CF2138" t="str">
        <f>"7:00 AM"</f>
        <v>7:00 AM</v>
      </c>
      <c r="CG2138" t="str">
        <f>"1:00 PM"</f>
        <v>1:00 PM</v>
      </c>
      <c r="CH2138" s="5">
        <v>11.83</v>
      </c>
      <c r="CI2138" t="s">
        <v>146</v>
      </c>
      <c r="CJ2138">
        <v>0</v>
      </c>
      <c r="CK2138" t="s">
        <v>1985</v>
      </c>
      <c r="CL2138" t="s">
        <v>134</v>
      </c>
      <c r="CM2138" t="s">
        <v>147</v>
      </c>
      <c r="CN2138" t="s">
        <v>148</v>
      </c>
      <c r="CO2138" s="2" t="s">
        <v>1986</v>
      </c>
      <c r="CP2138" t="s">
        <v>149</v>
      </c>
      <c r="CQ2138">
        <v>0</v>
      </c>
      <c r="CR2138">
        <v>0</v>
      </c>
      <c r="CS2138" t="s">
        <v>136</v>
      </c>
      <c r="CT2138" t="s">
        <v>136</v>
      </c>
      <c r="CU2138" t="s">
        <v>136</v>
      </c>
      <c r="CV2138" t="s">
        <v>134</v>
      </c>
      <c r="CW2138" t="s">
        <v>134</v>
      </c>
      <c r="CX2138">
        <v>50</v>
      </c>
      <c r="CY2138" t="s">
        <v>134</v>
      </c>
      <c r="CZ2138" t="s">
        <v>134</v>
      </c>
      <c r="DA2138" t="s">
        <v>134</v>
      </c>
      <c r="DB2138" t="s">
        <v>134</v>
      </c>
      <c r="DC2138" t="s">
        <v>134</v>
      </c>
      <c r="DD2138" t="s">
        <v>136</v>
      </c>
      <c r="DF2138" t="s">
        <v>2346</v>
      </c>
      <c r="DG2138" t="s">
        <v>6298</v>
      </c>
      <c r="DH2138" t="s">
        <v>6299</v>
      </c>
      <c r="DI2138" t="s">
        <v>246</v>
      </c>
      <c r="DJ2138" s="4">
        <v>70534</v>
      </c>
      <c r="DK2138" t="s">
        <v>268</v>
      </c>
      <c r="DL2138" t="s">
        <v>134</v>
      </c>
      <c r="DM2138">
        <v>2</v>
      </c>
      <c r="DN2138" t="s">
        <v>6300</v>
      </c>
      <c r="DO2138" t="s">
        <v>345</v>
      </c>
      <c r="DP2138" t="s">
        <v>246</v>
      </c>
      <c r="DQ2138" t="str">
        <f>"70526"</f>
        <v>70526</v>
      </c>
      <c r="DR2138" t="s">
        <v>268</v>
      </c>
      <c r="DS2138" t="s">
        <v>680</v>
      </c>
      <c r="DT2138">
        <v>2</v>
      </c>
      <c r="DU2138">
        <v>11</v>
      </c>
      <c r="DV2138" t="s">
        <v>134</v>
      </c>
      <c r="DW2138" t="s">
        <v>134</v>
      </c>
      <c r="DX2138" t="s">
        <v>134</v>
      </c>
      <c r="DY2138" t="s">
        <v>134</v>
      </c>
      <c r="DZ2138">
        <v>2</v>
      </c>
      <c r="EA2138" t="s">
        <v>136</v>
      </c>
      <c r="EC2138" s="5">
        <v>12.68</v>
      </c>
      <c r="ED2138" s="5">
        <v>55</v>
      </c>
      <c r="EE2138">
        <v>13375819062</v>
      </c>
      <c r="EF2138" t="s">
        <v>6296</v>
      </c>
      <c r="EG2138" t="s">
        <v>1989</v>
      </c>
      <c r="EH2138">
        <v>3</v>
      </c>
    </row>
    <row r="2139" spans="1:138" ht="15" customHeight="1" x14ac:dyDescent="0.35">
      <c r="A2139" t="s">
        <v>18583</v>
      </c>
      <c r="B2139" t="s">
        <v>157</v>
      </c>
      <c r="C2139" s="1">
        <v>44166.620249421299</v>
      </c>
      <c r="D2139" s="1">
        <v>44187</v>
      </c>
      <c r="E2139" t="s">
        <v>133</v>
      </c>
      <c r="F2139" t="s">
        <v>136</v>
      </c>
      <c r="G2139" t="s">
        <v>135</v>
      </c>
      <c r="H2139" t="s">
        <v>136</v>
      </c>
      <c r="I2139" t="s">
        <v>18584</v>
      </c>
      <c r="K2139" t="s">
        <v>18585</v>
      </c>
      <c r="M2139" t="s">
        <v>324</v>
      </c>
      <c r="N2139" t="s">
        <v>246</v>
      </c>
      <c r="O2139" s="4">
        <v>70554</v>
      </c>
      <c r="P2139" t="s">
        <v>140</v>
      </c>
      <c r="R2139">
        <v>13378311008</v>
      </c>
      <c r="T2139">
        <v>11251</v>
      </c>
      <c r="U2139" t="s">
        <v>18586</v>
      </c>
      <c r="V2139" t="s">
        <v>613</v>
      </c>
      <c r="X2139" t="s">
        <v>164</v>
      </c>
      <c r="Y2139" t="s">
        <v>18587</v>
      </c>
      <c r="AA2139" t="s">
        <v>324</v>
      </c>
      <c r="AB2139" t="s">
        <v>246</v>
      </c>
      <c r="AC2139" s="4">
        <v>70554</v>
      </c>
      <c r="AD2139" t="s">
        <v>140</v>
      </c>
      <c r="AF2139">
        <v>13378311008</v>
      </c>
      <c r="AH2139" t="s">
        <v>18588</v>
      </c>
      <c r="AI2139" t="s">
        <v>168</v>
      </c>
      <c r="AJ2139" t="s">
        <v>325</v>
      </c>
      <c r="AK2139" t="s">
        <v>329</v>
      </c>
      <c r="AL2139" t="s">
        <v>687</v>
      </c>
      <c r="AM2139" t="s">
        <v>14007</v>
      </c>
      <c r="AO2139" t="s">
        <v>324</v>
      </c>
      <c r="AP2139" t="s">
        <v>246</v>
      </c>
      <c r="AQ2139" s="4">
        <v>70554</v>
      </c>
      <c r="AR2139" t="s">
        <v>140</v>
      </c>
      <c r="AT2139">
        <v>13377894322</v>
      </c>
      <c r="AV2139" t="s">
        <v>332</v>
      </c>
      <c r="AW2139" t="s">
        <v>14008</v>
      </c>
      <c r="AZ2139" t="s">
        <v>334</v>
      </c>
      <c r="BA2139" t="s">
        <v>335</v>
      </c>
      <c r="BB2139" t="s">
        <v>136</v>
      </c>
      <c r="BC2139" t="s">
        <v>136</v>
      </c>
      <c r="BD2139" t="s">
        <v>148</v>
      </c>
      <c r="BE2139" t="s">
        <v>136</v>
      </c>
      <c r="BF2139" t="s">
        <v>136</v>
      </c>
      <c r="BG2139" t="s">
        <v>134</v>
      </c>
      <c r="BH2139" t="s">
        <v>136</v>
      </c>
      <c r="BN2139" t="s">
        <v>18589</v>
      </c>
      <c r="BO2139" t="s">
        <v>1574</v>
      </c>
      <c r="BP2139">
        <v>2</v>
      </c>
      <c r="BQ2139">
        <v>2</v>
      </c>
      <c r="BR2139">
        <v>2</v>
      </c>
      <c r="BS2139" s="1">
        <v>44216</v>
      </c>
      <c r="BT2139" s="1">
        <v>44377</v>
      </c>
      <c r="BU2139" s="1">
        <v>44216</v>
      </c>
      <c r="BV2139" s="1">
        <v>44377</v>
      </c>
      <c r="BW2139" t="s">
        <v>136</v>
      </c>
      <c r="BX2139">
        <v>35</v>
      </c>
      <c r="BY2139">
        <v>0</v>
      </c>
      <c r="BZ2139">
        <v>7</v>
      </c>
      <c r="CA2139">
        <v>7</v>
      </c>
      <c r="CB2139">
        <v>7</v>
      </c>
      <c r="CC2139">
        <v>7</v>
      </c>
      <c r="CD2139">
        <v>7</v>
      </c>
      <c r="CE2139">
        <v>0</v>
      </c>
      <c r="CF2139" t="str">
        <f>"8:00 AM"</f>
        <v>8:00 AM</v>
      </c>
      <c r="CG2139" t="str">
        <f>"4:00 PM"</f>
        <v>4:00 PM</v>
      </c>
      <c r="CH2139" s="5">
        <v>11.83</v>
      </c>
      <c r="CI2139" t="s">
        <v>146</v>
      </c>
      <c r="CL2139" t="s">
        <v>136</v>
      </c>
      <c r="CM2139" t="s">
        <v>147</v>
      </c>
      <c r="CN2139" t="s">
        <v>148</v>
      </c>
      <c r="CO2139" t="s">
        <v>338</v>
      </c>
      <c r="CP2139" t="s">
        <v>149</v>
      </c>
      <c r="CQ2139">
        <v>0</v>
      </c>
      <c r="CR2139">
        <v>0</v>
      </c>
      <c r="CS2139" t="s">
        <v>136</v>
      </c>
      <c r="CT2139" t="s">
        <v>136</v>
      </c>
      <c r="CU2139" t="s">
        <v>136</v>
      </c>
      <c r="CV2139" t="s">
        <v>136</v>
      </c>
      <c r="CW2139" t="s">
        <v>134</v>
      </c>
      <c r="CX2139">
        <v>40</v>
      </c>
      <c r="CY2139" t="s">
        <v>136</v>
      </c>
      <c r="CZ2139" t="s">
        <v>134</v>
      </c>
      <c r="DA2139" t="s">
        <v>134</v>
      </c>
      <c r="DB2139" t="s">
        <v>134</v>
      </c>
      <c r="DC2139" t="s">
        <v>134</v>
      </c>
      <c r="DD2139" t="s">
        <v>136</v>
      </c>
      <c r="DF2139" t="s">
        <v>149</v>
      </c>
      <c r="DG2139" t="s">
        <v>18585</v>
      </c>
      <c r="DH2139" t="s">
        <v>324</v>
      </c>
      <c r="DI2139" t="s">
        <v>246</v>
      </c>
      <c r="DJ2139" s="4">
        <v>70554</v>
      </c>
      <c r="DK2139" t="s">
        <v>339</v>
      </c>
      <c r="DL2139" t="s">
        <v>136</v>
      </c>
      <c r="DM2139">
        <v>1</v>
      </c>
      <c r="DN2139" t="s">
        <v>5679</v>
      </c>
      <c r="DO2139" t="s">
        <v>324</v>
      </c>
      <c r="DP2139" t="s">
        <v>246</v>
      </c>
      <c r="DQ2139" t="str">
        <f>"70554"</f>
        <v>70554</v>
      </c>
      <c r="DR2139" t="s">
        <v>339</v>
      </c>
      <c r="DS2139" t="s">
        <v>497</v>
      </c>
      <c r="DT2139">
        <v>1</v>
      </c>
      <c r="DU2139">
        <v>2</v>
      </c>
      <c r="DV2139" t="s">
        <v>134</v>
      </c>
      <c r="DW2139" t="s">
        <v>134</v>
      </c>
      <c r="DX2139" t="s">
        <v>134</v>
      </c>
      <c r="DY2139" t="s">
        <v>136</v>
      </c>
      <c r="DZ2139">
        <v>1</v>
      </c>
      <c r="EA2139" t="s">
        <v>136</v>
      </c>
      <c r="EC2139" s="5">
        <v>12.68</v>
      </c>
      <c r="ED2139" s="5">
        <v>55</v>
      </c>
      <c r="EE2139">
        <v>13378311008</v>
      </c>
      <c r="EF2139" t="s">
        <v>18588</v>
      </c>
      <c r="EG2139" t="s">
        <v>148</v>
      </c>
      <c r="EH2139">
        <v>0</v>
      </c>
    </row>
    <row r="2140" spans="1:138" ht="15" customHeight="1" x14ac:dyDescent="0.35">
      <c r="A2140" t="s">
        <v>14897</v>
      </c>
      <c r="B2140" t="s">
        <v>132</v>
      </c>
      <c r="C2140" s="1">
        <v>44167.844406828706</v>
      </c>
      <c r="D2140" s="1">
        <v>44187</v>
      </c>
      <c r="E2140" t="s">
        <v>133</v>
      </c>
      <c r="F2140" t="s">
        <v>136</v>
      </c>
      <c r="G2140" t="s">
        <v>135</v>
      </c>
      <c r="H2140" t="s">
        <v>136</v>
      </c>
      <c r="I2140" t="s">
        <v>14898</v>
      </c>
      <c r="J2140" t="s">
        <v>14898</v>
      </c>
      <c r="K2140" t="s">
        <v>14899</v>
      </c>
      <c r="M2140" t="s">
        <v>14900</v>
      </c>
      <c r="N2140" t="s">
        <v>161</v>
      </c>
      <c r="O2140" s="4">
        <v>30436</v>
      </c>
      <c r="P2140" t="s">
        <v>140</v>
      </c>
      <c r="R2140">
        <v>19125852528</v>
      </c>
      <c r="T2140">
        <v>11321</v>
      </c>
      <c r="U2140" t="s">
        <v>14901</v>
      </c>
      <c r="V2140" t="s">
        <v>14902</v>
      </c>
      <c r="X2140" t="s">
        <v>224</v>
      </c>
      <c r="Y2140" t="s">
        <v>14899</v>
      </c>
      <c r="AA2140" t="s">
        <v>14900</v>
      </c>
      <c r="AB2140" t="s">
        <v>161</v>
      </c>
      <c r="AC2140" s="4">
        <v>30436</v>
      </c>
      <c r="AD2140" t="s">
        <v>140</v>
      </c>
      <c r="AF2140">
        <v>19125852528</v>
      </c>
      <c r="AH2140" t="s">
        <v>14903</v>
      </c>
      <c r="AI2140" t="s">
        <v>168</v>
      </c>
      <c r="AJ2140" t="s">
        <v>14904</v>
      </c>
      <c r="AK2140" t="s">
        <v>8920</v>
      </c>
      <c r="AL2140" t="s">
        <v>683</v>
      </c>
      <c r="AM2140" t="s">
        <v>14905</v>
      </c>
      <c r="AO2140" t="s">
        <v>14906</v>
      </c>
      <c r="AP2140" t="s">
        <v>161</v>
      </c>
      <c r="AQ2140" s="4">
        <v>30410</v>
      </c>
      <c r="AR2140" t="s">
        <v>140</v>
      </c>
      <c r="AT2140">
        <v>19124037273</v>
      </c>
      <c r="AV2140" t="s">
        <v>14907</v>
      </c>
      <c r="AW2140" t="s">
        <v>14908</v>
      </c>
      <c r="AZ2140" t="s">
        <v>175</v>
      </c>
      <c r="BA2140" t="s">
        <v>176</v>
      </c>
      <c r="BB2140" t="s">
        <v>136</v>
      </c>
      <c r="BC2140" t="s">
        <v>136</v>
      </c>
      <c r="BD2140" t="s">
        <v>148</v>
      </c>
      <c r="BE2140" t="s">
        <v>136</v>
      </c>
      <c r="BF2140" t="s">
        <v>136</v>
      </c>
      <c r="BG2140" t="s">
        <v>134</v>
      </c>
      <c r="BH2140" t="s">
        <v>136</v>
      </c>
      <c r="BN2140" t="s">
        <v>14909</v>
      </c>
      <c r="BO2140" t="s">
        <v>14910</v>
      </c>
      <c r="BP2140">
        <v>25</v>
      </c>
      <c r="BQ2140">
        <v>25</v>
      </c>
      <c r="BS2140" s="1">
        <v>44214</v>
      </c>
      <c r="BT2140" s="1">
        <v>44253</v>
      </c>
      <c r="BU2140" s="1">
        <v>44214</v>
      </c>
      <c r="BV2140" s="1">
        <v>44253</v>
      </c>
      <c r="BW2140" t="s">
        <v>136</v>
      </c>
      <c r="BX2140">
        <v>40</v>
      </c>
      <c r="BY2140">
        <v>0</v>
      </c>
      <c r="BZ2140">
        <v>7</v>
      </c>
      <c r="CA2140">
        <v>7</v>
      </c>
      <c r="CB2140">
        <v>7</v>
      </c>
      <c r="CC2140">
        <v>7</v>
      </c>
      <c r="CD2140">
        <v>7</v>
      </c>
      <c r="CE2140">
        <v>5</v>
      </c>
      <c r="CF2140" t="str">
        <f>"8:00 AM"</f>
        <v>8:00 AM</v>
      </c>
      <c r="CG2140" t="str">
        <f>"4:00 PM"</f>
        <v>4:00 PM</v>
      </c>
      <c r="CH2140" s="5">
        <v>11.71</v>
      </c>
      <c r="CI2140" t="s">
        <v>146</v>
      </c>
      <c r="CJ2140">
        <v>0.85</v>
      </c>
      <c r="CK2140" t="s">
        <v>14911</v>
      </c>
      <c r="CL2140" t="s">
        <v>136</v>
      </c>
      <c r="CM2140" t="s">
        <v>147</v>
      </c>
      <c r="CN2140" t="s">
        <v>148</v>
      </c>
      <c r="CO2140" t="s">
        <v>14912</v>
      </c>
      <c r="CP2140" t="s">
        <v>149</v>
      </c>
      <c r="CQ2140">
        <v>3</v>
      </c>
      <c r="CR2140">
        <v>0</v>
      </c>
      <c r="CS2140" t="s">
        <v>136</v>
      </c>
      <c r="CT2140" t="s">
        <v>136</v>
      </c>
      <c r="CU2140" t="s">
        <v>136</v>
      </c>
      <c r="CV2140" t="s">
        <v>136</v>
      </c>
      <c r="CW2140" t="s">
        <v>134</v>
      </c>
      <c r="CX2140">
        <v>50</v>
      </c>
      <c r="CY2140" t="s">
        <v>134</v>
      </c>
      <c r="CZ2140" t="s">
        <v>136</v>
      </c>
      <c r="DA2140" t="s">
        <v>136</v>
      </c>
      <c r="DB2140" t="s">
        <v>134</v>
      </c>
      <c r="DC2140" t="s">
        <v>136</v>
      </c>
      <c r="DD2140" t="s">
        <v>136</v>
      </c>
      <c r="DF2140" t="s">
        <v>14913</v>
      </c>
      <c r="DG2140" t="s">
        <v>14914</v>
      </c>
      <c r="DH2140" t="s">
        <v>14900</v>
      </c>
      <c r="DI2140" t="s">
        <v>161</v>
      </c>
      <c r="DJ2140" s="4">
        <v>30436</v>
      </c>
      <c r="DK2140" t="s">
        <v>4287</v>
      </c>
      <c r="DL2140" t="s">
        <v>136</v>
      </c>
      <c r="DM2140">
        <v>1</v>
      </c>
      <c r="DN2140" s="2" t="s">
        <v>14915</v>
      </c>
      <c r="DO2140" t="s">
        <v>14900</v>
      </c>
      <c r="DP2140" t="s">
        <v>161</v>
      </c>
      <c r="DQ2140" t="str">
        <f>"30436"</f>
        <v>30436</v>
      </c>
      <c r="DR2140" t="s">
        <v>4287</v>
      </c>
      <c r="DS2140" s="2" t="s">
        <v>14916</v>
      </c>
      <c r="DT2140">
        <v>3</v>
      </c>
      <c r="DU2140">
        <v>25</v>
      </c>
      <c r="DV2140" t="s">
        <v>134</v>
      </c>
      <c r="DW2140" t="s">
        <v>134</v>
      </c>
      <c r="DX2140" t="s">
        <v>134</v>
      </c>
      <c r="DY2140" t="s">
        <v>136</v>
      </c>
      <c r="DZ2140">
        <v>1</v>
      </c>
      <c r="EA2140" t="s">
        <v>136</v>
      </c>
      <c r="EC2140" s="5">
        <v>12.68</v>
      </c>
      <c r="ED2140" s="5">
        <v>55</v>
      </c>
      <c r="EE2140">
        <v>19125852528</v>
      </c>
      <c r="EF2140" t="s">
        <v>14903</v>
      </c>
      <c r="EG2140" t="s">
        <v>148</v>
      </c>
      <c r="EH2140">
        <v>0</v>
      </c>
    </row>
    <row r="2141" spans="1:138" ht="15" customHeight="1" x14ac:dyDescent="0.35">
      <c r="A2141" t="s">
        <v>26279</v>
      </c>
      <c r="B2141" t="s">
        <v>157</v>
      </c>
      <c r="C2141" s="1">
        <v>44169.603359143519</v>
      </c>
      <c r="D2141" s="1">
        <v>44187</v>
      </c>
      <c r="E2141" t="s">
        <v>133</v>
      </c>
      <c r="F2141" t="s">
        <v>136</v>
      </c>
      <c r="G2141" t="s">
        <v>135</v>
      </c>
      <c r="H2141" t="s">
        <v>136</v>
      </c>
      <c r="I2141" t="s">
        <v>26280</v>
      </c>
      <c r="K2141" t="s">
        <v>26281</v>
      </c>
      <c r="M2141" t="s">
        <v>9514</v>
      </c>
      <c r="N2141" t="s">
        <v>995</v>
      </c>
      <c r="O2141" s="4">
        <v>72422</v>
      </c>
      <c r="P2141" t="s">
        <v>140</v>
      </c>
      <c r="R2141">
        <v>18702593591</v>
      </c>
      <c r="T2141">
        <v>1119</v>
      </c>
      <c r="U2141" t="s">
        <v>11229</v>
      </c>
      <c r="V2141" t="s">
        <v>26282</v>
      </c>
      <c r="X2141" t="s">
        <v>164</v>
      </c>
      <c r="Y2141" t="s">
        <v>26281</v>
      </c>
      <c r="AA2141" t="s">
        <v>9514</v>
      </c>
      <c r="AB2141" t="s">
        <v>995</v>
      </c>
      <c r="AC2141" s="4">
        <v>72422</v>
      </c>
      <c r="AD2141" t="s">
        <v>140</v>
      </c>
      <c r="AF2141">
        <v>18702593591</v>
      </c>
      <c r="AH2141" t="s">
        <v>26283</v>
      </c>
      <c r="AI2141" t="s">
        <v>168</v>
      </c>
      <c r="AJ2141" t="s">
        <v>533</v>
      </c>
      <c r="AK2141" t="s">
        <v>534</v>
      </c>
      <c r="AM2141" t="s">
        <v>535</v>
      </c>
      <c r="AO2141" t="s">
        <v>536</v>
      </c>
      <c r="AP2141" t="s">
        <v>537</v>
      </c>
      <c r="AQ2141" s="4">
        <v>28786</v>
      </c>
      <c r="AR2141" t="s">
        <v>140</v>
      </c>
      <c r="AT2141">
        <v>18282460659</v>
      </c>
      <c r="AV2141" t="s">
        <v>538</v>
      </c>
      <c r="AW2141" t="s">
        <v>539</v>
      </c>
      <c r="AZ2141" t="s">
        <v>288</v>
      </c>
      <c r="BA2141" t="s">
        <v>289</v>
      </c>
      <c r="BB2141" t="s">
        <v>136</v>
      </c>
      <c r="BC2141" t="s">
        <v>136</v>
      </c>
      <c r="BD2141" t="s">
        <v>148</v>
      </c>
      <c r="BE2141" t="s">
        <v>136</v>
      </c>
      <c r="BF2141" t="s">
        <v>136</v>
      </c>
      <c r="BG2141" t="s">
        <v>134</v>
      </c>
      <c r="BH2141" t="s">
        <v>136</v>
      </c>
      <c r="BN2141" t="s">
        <v>26284</v>
      </c>
      <c r="BO2141" t="s">
        <v>965</v>
      </c>
      <c r="BP2141">
        <v>10</v>
      </c>
      <c r="BQ2141">
        <v>10</v>
      </c>
      <c r="BR2141">
        <v>10</v>
      </c>
      <c r="BS2141" s="1">
        <v>44228</v>
      </c>
      <c r="BT2141" s="1">
        <v>44531</v>
      </c>
      <c r="BU2141" s="1">
        <v>44228</v>
      </c>
      <c r="BV2141" s="1">
        <v>44531</v>
      </c>
      <c r="BW2141" t="s">
        <v>136</v>
      </c>
      <c r="BX2141">
        <v>48</v>
      </c>
      <c r="BY2141">
        <v>0</v>
      </c>
      <c r="BZ2141">
        <v>8</v>
      </c>
      <c r="CA2141">
        <v>8</v>
      </c>
      <c r="CB2141">
        <v>8</v>
      </c>
      <c r="CC2141">
        <v>8</v>
      </c>
      <c r="CD2141">
        <v>8</v>
      </c>
      <c r="CE2141">
        <v>8</v>
      </c>
      <c r="CF2141" t="str">
        <f>"8:00 AM"</f>
        <v>8:00 AM</v>
      </c>
      <c r="CG2141" t="str">
        <f>"5:00 PM"</f>
        <v>5:00 PM</v>
      </c>
      <c r="CH2141" s="5">
        <v>11.83</v>
      </c>
      <c r="CI2141" t="s">
        <v>146</v>
      </c>
      <c r="CL2141" t="s">
        <v>136</v>
      </c>
      <c r="CM2141" t="s">
        <v>147</v>
      </c>
      <c r="CN2141" t="s">
        <v>148</v>
      </c>
      <c r="CO2141" t="s">
        <v>996</v>
      </c>
      <c r="CP2141" t="s">
        <v>149</v>
      </c>
      <c r="CQ2141">
        <v>3</v>
      </c>
      <c r="CR2141">
        <v>0</v>
      </c>
      <c r="CS2141" t="s">
        <v>136</v>
      </c>
      <c r="CT2141" t="s">
        <v>134</v>
      </c>
      <c r="CU2141" t="s">
        <v>134</v>
      </c>
      <c r="CV2141" t="s">
        <v>134</v>
      </c>
      <c r="CW2141" t="s">
        <v>134</v>
      </c>
      <c r="CX2141">
        <v>60</v>
      </c>
      <c r="CY2141" t="s">
        <v>136</v>
      </c>
      <c r="CZ2141" t="s">
        <v>136</v>
      </c>
      <c r="DA2141" t="s">
        <v>136</v>
      </c>
      <c r="DB2141" t="s">
        <v>136</v>
      </c>
      <c r="DC2141" t="s">
        <v>136</v>
      </c>
      <c r="DD2141" t="s">
        <v>136</v>
      </c>
      <c r="DF2141" t="s">
        <v>26285</v>
      </c>
      <c r="DG2141" t="s">
        <v>26286</v>
      </c>
      <c r="DH2141" t="s">
        <v>9514</v>
      </c>
      <c r="DI2141" t="s">
        <v>995</v>
      </c>
      <c r="DJ2141" s="4">
        <v>72422</v>
      </c>
      <c r="DK2141" t="s">
        <v>389</v>
      </c>
      <c r="DL2141" t="s">
        <v>136</v>
      </c>
      <c r="DM2141">
        <v>1</v>
      </c>
      <c r="DN2141" t="s">
        <v>26287</v>
      </c>
      <c r="DO2141" t="s">
        <v>9514</v>
      </c>
      <c r="DP2141" t="s">
        <v>995</v>
      </c>
      <c r="DQ2141" t="str">
        <f>"72422"</f>
        <v>72422</v>
      </c>
      <c r="DR2141" t="s">
        <v>389</v>
      </c>
      <c r="DS2141" t="s">
        <v>625</v>
      </c>
      <c r="DT2141">
        <v>1</v>
      </c>
      <c r="DU2141">
        <v>3</v>
      </c>
      <c r="DV2141" t="s">
        <v>134</v>
      </c>
      <c r="DW2141" t="s">
        <v>134</v>
      </c>
      <c r="DX2141" t="s">
        <v>134</v>
      </c>
      <c r="DY2141" t="s">
        <v>134</v>
      </c>
      <c r="DZ2141">
        <v>3</v>
      </c>
      <c r="EA2141" t="s">
        <v>136</v>
      </c>
      <c r="EC2141" s="5">
        <v>12.68</v>
      </c>
      <c r="ED2141" s="5">
        <v>55</v>
      </c>
      <c r="EE2141">
        <v>18702593591</v>
      </c>
      <c r="EF2141" t="s">
        <v>26283</v>
      </c>
      <c r="EG2141" t="s">
        <v>148</v>
      </c>
      <c r="EH2141">
        <v>0</v>
      </c>
    </row>
    <row r="2142" spans="1:138" ht="15" customHeight="1" x14ac:dyDescent="0.35">
      <c r="A2142" t="s">
        <v>14954</v>
      </c>
      <c r="B2142" t="s">
        <v>157</v>
      </c>
      <c r="C2142" s="1">
        <v>44158.660052083331</v>
      </c>
      <c r="D2142" s="1">
        <v>44187</v>
      </c>
      <c r="E2142" t="s">
        <v>133</v>
      </c>
      <c r="F2142" t="s">
        <v>136</v>
      </c>
      <c r="G2142" t="s">
        <v>135</v>
      </c>
      <c r="H2142" t="s">
        <v>136</v>
      </c>
      <c r="I2142" t="s">
        <v>14955</v>
      </c>
      <c r="K2142" t="s">
        <v>14956</v>
      </c>
      <c r="L2142" t="s">
        <v>14957</v>
      </c>
      <c r="M2142" t="s">
        <v>8299</v>
      </c>
      <c r="N2142" t="s">
        <v>720</v>
      </c>
      <c r="O2142" s="4">
        <v>38756</v>
      </c>
      <c r="P2142" t="s">
        <v>140</v>
      </c>
      <c r="R2142">
        <v>16628200160</v>
      </c>
      <c r="T2142">
        <v>111191</v>
      </c>
      <c r="U2142" t="s">
        <v>2932</v>
      </c>
      <c r="V2142" t="s">
        <v>11175</v>
      </c>
      <c r="X2142" t="s">
        <v>723</v>
      </c>
      <c r="Y2142" t="s">
        <v>14956</v>
      </c>
      <c r="Z2142" t="s">
        <v>14957</v>
      </c>
      <c r="AA2142" t="s">
        <v>8299</v>
      </c>
      <c r="AB2142" t="s">
        <v>720</v>
      </c>
      <c r="AC2142" s="4">
        <v>38756</v>
      </c>
      <c r="AD2142" t="s">
        <v>140</v>
      </c>
      <c r="AF2142">
        <v>16628200160</v>
      </c>
      <c r="AH2142" t="s">
        <v>148</v>
      </c>
      <c r="AI2142" t="s">
        <v>168</v>
      </c>
      <c r="AJ2142" t="s">
        <v>456</v>
      </c>
      <c r="AK2142" t="s">
        <v>457</v>
      </c>
      <c r="AM2142" t="s">
        <v>458</v>
      </c>
      <c r="AO2142" t="s">
        <v>459</v>
      </c>
      <c r="AP2142" t="s">
        <v>460</v>
      </c>
      <c r="AQ2142" s="4">
        <v>73737</v>
      </c>
      <c r="AR2142" t="s">
        <v>140</v>
      </c>
      <c r="AT2142">
        <v>15802274747</v>
      </c>
      <c r="AV2142" t="s">
        <v>461</v>
      </c>
      <c r="AW2142" t="s">
        <v>462</v>
      </c>
      <c r="AZ2142" t="s">
        <v>288</v>
      </c>
      <c r="BA2142" t="s">
        <v>289</v>
      </c>
      <c r="BB2142" t="s">
        <v>136</v>
      </c>
      <c r="BC2142" t="s">
        <v>136</v>
      </c>
      <c r="BD2142" t="s">
        <v>148</v>
      </c>
      <c r="BE2142" t="s">
        <v>136</v>
      </c>
      <c r="BF2142" t="s">
        <v>136</v>
      </c>
      <c r="BG2142" t="s">
        <v>134</v>
      </c>
      <c r="BH2142" t="s">
        <v>136</v>
      </c>
      <c r="BN2142" t="s">
        <v>14958</v>
      </c>
      <c r="BO2142" t="s">
        <v>1043</v>
      </c>
      <c r="BP2142">
        <v>3</v>
      </c>
      <c r="BQ2142">
        <v>3</v>
      </c>
      <c r="BR2142">
        <v>3</v>
      </c>
      <c r="BS2142" s="1">
        <v>44228</v>
      </c>
      <c r="BT2142" s="1">
        <v>44531</v>
      </c>
      <c r="BU2142" s="1">
        <v>44228</v>
      </c>
      <c r="BV2142" s="1">
        <v>44531</v>
      </c>
      <c r="BW2142" t="s">
        <v>136</v>
      </c>
      <c r="BX2142">
        <v>48</v>
      </c>
      <c r="BY2142">
        <v>0</v>
      </c>
      <c r="BZ2142">
        <v>8</v>
      </c>
      <c r="CA2142">
        <v>8</v>
      </c>
      <c r="CB2142">
        <v>8</v>
      </c>
      <c r="CC2142">
        <v>8</v>
      </c>
      <c r="CD2142">
        <v>8</v>
      </c>
      <c r="CE2142">
        <v>8</v>
      </c>
      <c r="CF2142" t="str">
        <f>"12:00 AM"</f>
        <v>12:00 AM</v>
      </c>
      <c r="CG2142" t="str">
        <f>"5:00 PM"</f>
        <v>5:00 PM</v>
      </c>
      <c r="CH2142" s="5">
        <v>11.83</v>
      </c>
      <c r="CI2142" t="s">
        <v>146</v>
      </c>
      <c r="CL2142" t="s">
        <v>136</v>
      </c>
      <c r="CM2142" t="s">
        <v>147</v>
      </c>
      <c r="CN2142" t="s">
        <v>148</v>
      </c>
      <c r="CO2142" t="s">
        <v>465</v>
      </c>
      <c r="CP2142" t="s">
        <v>149</v>
      </c>
      <c r="CQ2142">
        <v>3</v>
      </c>
      <c r="CR2142">
        <v>0</v>
      </c>
      <c r="CS2142" t="s">
        <v>136</v>
      </c>
      <c r="CT2142" t="s">
        <v>134</v>
      </c>
      <c r="CU2142" t="s">
        <v>136</v>
      </c>
      <c r="CV2142" t="s">
        <v>134</v>
      </c>
      <c r="CW2142" t="s">
        <v>134</v>
      </c>
      <c r="CX2142">
        <v>75</v>
      </c>
      <c r="CY2142" t="s">
        <v>134</v>
      </c>
      <c r="CZ2142" t="s">
        <v>134</v>
      </c>
      <c r="DA2142" t="s">
        <v>134</v>
      </c>
      <c r="DB2142" t="s">
        <v>136</v>
      </c>
      <c r="DC2142" t="s">
        <v>134</v>
      </c>
      <c r="DD2142" t="s">
        <v>136</v>
      </c>
      <c r="DF2142" t="s">
        <v>466</v>
      </c>
      <c r="DG2142" t="s">
        <v>14959</v>
      </c>
      <c r="DH2142" t="s">
        <v>8299</v>
      </c>
      <c r="DI2142" t="s">
        <v>720</v>
      </c>
      <c r="DJ2142" s="4">
        <v>38756</v>
      </c>
      <c r="DK2142" t="s">
        <v>866</v>
      </c>
      <c r="DL2142" t="s">
        <v>136</v>
      </c>
      <c r="DM2142">
        <v>1</v>
      </c>
      <c r="DN2142" t="s">
        <v>14960</v>
      </c>
      <c r="DO2142" t="s">
        <v>8299</v>
      </c>
      <c r="DP2142" t="s">
        <v>720</v>
      </c>
      <c r="DQ2142" t="str">
        <f>"38756"</f>
        <v>38756</v>
      </c>
      <c r="DR2142" t="s">
        <v>866</v>
      </c>
      <c r="DS2142" t="s">
        <v>296</v>
      </c>
      <c r="DT2142">
        <v>1</v>
      </c>
      <c r="DU2142">
        <v>3</v>
      </c>
      <c r="DV2142" t="s">
        <v>134</v>
      </c>
      <c r="DW2142" t="s">
        <v>134</v>
      </c>
      <c r="DX2142" t="s">
        <v>134</v>
      </c>
      <c r="DY2142" t="s">
        <v>136</v>
      </c>
      <c r="DZ2142">
        <v>1</v>
      </c>
      <c r="EA2142" t="s">
        <v>136</v>
      </c>
      <c r="EC2142" s="5">
        <v>12.68</v>
      </c>
      <c r="ED2142" s="5">
        <v>55</v>
      </c>
      <c r="EE2142">
        <v>16628200160</v>
      </c>
      <c r="EF2142" t="s">
        <v>14961</v>
      </c>
      <c r="EG2142" t="s">
        <v>148</v>
      </c>
      <c r="EH2142">
        <v>0</v>
      </c>
    </row>
    <row r="2143" spans="1:138" ht="15" customHeight="1" x14ac:dyDescent="0.35">
      <c r="A2143" t="s">
        <v>25980</v>
      </c>
      <c r="B2143" t="s">
        <v>157</v>
      </c>
      <c r="C2143" s="1">
        <v>44168.417699421298</v>
      </c>
      <c r="D2143" s="1">
        <v>44187</v>
      </c>
      <c r="E2143" t="s">
        <v>133</v>
      </c>
      <c r="F2143" t="s">
        <v>136</v>
      </c>
      <c r="G2143" t="s">
        <v>135</v>
      </c>
      <c r="H2143" t="s">
        <v>136</v>
      </c>
      <c r="I2143" t="s">
        <v>25981</v>
      </c>
      <c r="K2143" t="s">
        <v>25982</v>
      </c>
      <c r="M2143" t="s">
        <v>13276</v>
      </c>
      <c r="N2143" t="s">
        <v>1128</v>
      </c>
      <c r="O2143" s="4">
        <v>58030</v>
      </c>
      <c r="P2143" t="s">
        <v>140</v>
      </c>
      <c r="R2143">
        <v>17014745536</v>
      </c>
      <c r="T2143">
        <v>111191</v>
      </c>
      <c r="U2143" t="s">
        <v>621</v>
      </c>
      <c r="V2143" t="s">
        <v>3811</v>
      </c>
      <c r="X2143" t="s">
        <v>164</v>
      </c>
      <c r="Y2143" t="s">
        <v>25983</v>
      </c>
      <c r="AA2143" t="s">
        <v>25984</v>
      </c>
      <c r="AB2143" t="s">
        <v>1128</v>
      </c>
      <c r="AC2143" s="4">
        <v>58030</v>
      </c>
      <c r="AD2143" t="s">
        <v>140</v>
      </c>
      <c r="AF2143">
        <v>17014745536</v>
      </c>
      <c r="AH2143" t="s">
        <v>25985</v>
      </c>
      <c r="AI2143" t="s">
        <v>168</v>
      </c>
      <c r="AJ2143" t="s">
        <v>1941</v>
      </c>
      <c r="AK2143" t="s">
        <v>1942</v>
      </c>
      <c r="AL2143" t="s">
        <v>1943</v>
      </c>
      <c r="AM2143" t="s">
        <v>1944</v>
      </c>
      <c r="AN2143" t="s">
        <v>1945</v>
      </c>
      <c r="AO2143" t="s">
        <v>1946</v>
      </c>
      <c r="AP2143" t="s">
        <v>374</v>
      </c>
      <c r="AQ2143" s="4">
        <v>78266</v>
      </c>
      <c r="AR2143" t="s">
        <v>140</v>
      </c>
      <c r="AT2143">
        <v>18305844555</v>
      </c>
      <c r="AV2143" t="s">
        <v>1947</v>
      </c>
      <c r="AW2143" t="s">
        <v>1948</v>
      </c>
      <c r="AZ2143" t="s">
        <v>175</v>
      </c>
      <c r="BA2143" t="s">
        <v>176</v>
      </c>
      <c r="BB2143" t="s">
        <v>136</v>
      </c>
      <c r="BC2143" t="s">
        <v>136</v>
      </c>
      <c r="BD2143" t="s">
        <v>148</v>
      </c>
      <c r="BE2143" t="s">
        <v>136</v>
      </c>
      <c r="BF2143" t="s">
        <v>136</v>
      </c>
      <c r="BG2143" t="s">
        <v>134</v>
      </c>
      <c r="BH2143" t="s">
        <v>136</v>
      </c>
      <c r="BN2143" t="s">
        <v>25986</v>
      </c>
      <c r="BO2143" t="s">
        <v>5421</v>
      </c>
      <c r="BP2143">
        <v>7</v>
      </c>
      <c r="BQ2143">
        <v>7</v>
      </c>
      <c r="BR2143">
        <v>7</v>
      </c>
      <c r="BS2143" s="1">
        <v>44228</v>
      </c>
      <c r="BT2143" s="1">
        <v>44530</v>
      </c>
      <c r="BU2143" s="1">
        <v>44228</v>
      </c>
      <c r="BV2143" s="1">
        <v>44530</v>
      </c>
      <c r="BW2143" t="s">
        <v>136</v>
      </c>
      <c r="BX2143">
        <v>40</v>
      </c>
      <c r="BY2143">
        <v>0</v>
      </c>
      <c r="BZ2143">
        <v>8</v>
      </c>
      <c r="CA2143">
        <v>8</v>
      </c>
      <c r="CB2143">
        <v>8</v>
      </c>
      <c r="CC2143">
        <v>8</v>
      </c>
      <c r="CD2143">
        <v>8</v>
      </c>
      <c r="CE2143">
        <v>0</v>
      </c>
      <c r="CF2143" t="str">
        <f>"8:00 AM"</f>
        <v>8:00 AM</v>
      </c>
      <c r="CG2143" t="str">
        <f>"5:00 PM"</f>
        <v>5:00 PM</v>
      </c>
      <c r="CH2143" s="5">
        <v>14.99</v>
      </c>
      <c r="CI2143" t="s">
        <v>146</v>
      </c>
      <c r="CJ2143">
        <v>0</v>
      </c>
      <c r="CK2143" t="s">
        <v>148</v>
      </c>
      <c r="CL2143" t="s">
        <v>136</v>
      </c>
      <c r="CM2143" t="s">
        <v>312</v>
      </c>
      <c r="CN2143" t="s">
        <v>148</v>
      </c>
      <c r="CO2143" s="2" t="s">
        <v>1949</v>
      </c>
      <c r="CP2143" t="s">
        <v>149</v>
      </c>
      <c r="CQ2143">
        <v>6</v>
      </c>
      <c r="CR2143">
        <v>0</v>
      </c>
      <c r="CS2143" t="s">
        <v>136</v>
      </c>
      <c r="CT2143" t="s">
        <v>134</v>
      </c>
      <c r="CU2143" t="s">
        <v>136</v>
      </c>
      <c r="CV2143" t="s">
        <v>136</v>
      </c>
      <c r="CW2143" t="s">
        <v>136</v>
      </c>
      <c r="CY2143" t="s">
        <v>136</v>
      </c>
      <c r="CZ2143" t="s">
        <v>136</v>
      </c>
      <c r="DA2143" t="s">
        <v>136</v>
      </c>
      <c r="DB2143" t="s">
        <v>136</v>
      </c>
      <c r="DC2143" t="s">
        <v>136</v>
      </c>
      <c r="DD2143" t="s">
        <v>136</v>
      </c>
      <c r="DF2143" t="s">
        <v>3500</v>
      </c>
      <c r="DG2143" t="s">
        <v>25987</v>
      </c>
      <c r="DH2143" t="s">
        <v>1541</v>
      </c>
      <c r="DI2143" t="s">
        <v>1128</v>
      </c>
      <c r="DJ2143" s="4">
        <v>56520</v>
      </c>
      <c r="DK2143" t="s">
        <v>1542</v>
      </c>
      <c r="DL2143" t="s">
        <v>136</v>
      </c>
      <c r="DM2143">
        <v>1</v>
      </c>
      <c r="DN2143" t="s">
        <v>25988</v>
      </c>
      <c r="DO2143" t="s">
        <v>1541</v>
      </c>
      <c r="DP2143" t="s">
        <v>1128</v>
      </c>
      <c r="DQ2143" t="str">
        <f>"56520"</f>
        <v>56520</v>
      </c>
      <c r="DR2143" t="s">
        <v>1542</v>
      </c>
      <c r="DS2143" t="s">
        <v>4575</v>
      </c>
      <c r="DT2143">
        <v>1</v>
      </c>
      <c r="DU2143">
        <v>3</v>
      </c>
      <c r="DV2143" t="s">
        <v>134</v>
      </c>
      <c r="DW2143" t="s">
        <v>134</v>
      </c>
      <c r="DX2143" t="s">
        <v>134</v>
      </c>
      <c r="DY2143" t="s">
        <v>134</v>
      </c>
      <c r="DZ2143">
        <v>2</v>
      </c>
      <c r="EA2143" t="s">
        <v>136</v>
      </c>
      <c r="EC2143" s="5">
        <v>12.68</v>
      </c>
      <c r="ED2143" s="5">
        <v>55</v>
      </c>
      <c r="EE2143">
        <v>17014745536</v>
      </c>
      <c r="EF2143" t="s">
        <v>25985</v>
      </c>
      <c r="EG2143" t="s">
        <v>1132</v>
      </c>
      <c r="EH2143">
        <v>0</v>
      </c>
    </row>
    <row r="2144" spans="1:138" ht="15" customHeight="1" x14ac:dyDescent="0.35">
      <c r="A2144" t="s">
        <v>8376</v>
      </c>
      <c r="B2144" t="s">
        <v>157</v>
      </c>
      <c r="C2144" s="1">
        <v>44160.50506909722</v>
      </c>
      <c r="D2144" s="1">
        <v>44187</v>
      </c>
      <c r="E2144" t="s">
        <v>133</v>
      </c>
      <c r="F2144" t="s">
        <v>136</v>
      </c>
      <c r="G2144" t="s">
        <v>135</v>
      </c>
      <c r="H2144" t="s">
        <v>136</v>
      </c>
      <c r="I2144" t="s">
        <v>8377</v>
      </c>
      <c r="K2144" t="s">
        <v>8378</v>
      </c>
      <c r="M2144" t="s">
        <v>3291</v>
      </c>
      <c r="N2144" t="s">
        <v>995</v>
      </c>
      <c r="O2144" s="4">
        <v>72450</v>
      </c>
      <c r="P2144" t="s">
        <v>140</v>
      </c>
      <c r="R2144">
        <v>18702393275</v>
      </c>
      <c r="T2144">
        <v>1125</v>
      </c>
      <c r="U2144" t="s">
        <v>8379</v>
      </c>
      <c r="V2144" t="s">
        <v>3172</v>
      </c>
      <c r="X2144" t="s">
        <v>1677</v>
      </c>
      <c r="Y2144" t="s">
        <v>8378</v>
      </c>
      <c r="AA2144" t="s">
        <v>3291</v>
      </c>
      <c r="AB2144" t="s">
        <v>995</v>
      </c>
      <c r="AC2144" s="4">
        <v>72450</v>
      </c>
      <c r="AD2144" t="s">
        <v>140</v>
      </c>
      <c r="AF2144">
        <v>18702393275</v>
      </c>
      <c r="AH2144" t="s">
        <v>8380</v>
      </c>
      <c r="AI2144" t="s">
        <v>168</v>
      </c>
      <c r="AJ2144" t="s">
        <v>4738</v>
      </c>
      <c r="AK2144" t="s">
        <v>8381</v>
      </c>
      <c r="AL2144" t="s">
        <v>3480</v>
      </c>
      <c r="AM2144" t="s">
        <v>8382</v>
      </c>
      <c r="AO2144" t="s">
        <v>8383</v>
      </c>
      <c r="AP2144" t="s">
        <v>960</v>
      </c>
      <c r="AQ2144" s="4">
        <v>36029</v>
      </c>
      <c r="AR2144" t="s">
        <v>140</v>
      </c>
      <c r="AT2144">
        <v>15014540627</v>
      </c>
      <c r="AV2144" t="s">
        <v>8384</v>
      </c>
      <c r="AW2144" t="s">
        <v>8385</v>
      </c>
      <c r="AZ2144" t="s">
        <v>334</v>
      </c>
      <c r="BA2144" t="s">
        <v>335</v>
      </c>
      <c r="BB2144" t="s">
        <v>136</v>
      </c>
      <c r="BC2144" t="s">
        <v>136</v>
      </c>
      <c r="BD2144" t="s">
        <v>148</v>
      </c>
      <c r="BE2144" t="s">
        <v>136</v>
      </c>
      <c r="BF2144" t="s">
        <v>136</v>
      </c>
      <c r="BG2144" t="s">
        <v>134</v>
      </c>
      <c r="BH2144" t="s">
        <v>136</v>
      </c>
      <c r="BN2144" t="s">
        <v>8386</v>
      </c>
      <c r="BO2144" t="s">
        <v>5062</v>
      </c>
      <c r="BP2144">
        <v>6</v>
      </c>
      <c r="BQ2144">
        <v>6</v>
      </c>
      <c r="BR2144">
        <v>6</v>
      </c>
      <c r="BS2144" s="1">
        <v>44228</v>
      </c>
      <c r="BT2144" s="1">
        <v>44530</v>
      </c>
      <c r="BU2144" s="1">
        <v>44228</v>
      </c>
      <c r="BV2144" s="1">
        <v>44530</v>
      </c>
      <c r="BW2144" t="s">
        <v>136</v>
      </c>
      <c r="BX2144">
        <v>50</v>
      </c>
      <c r="BY2144">
        <v>0</v>
      </c>
      <c r="BZ2144">
        <v>9</v>
      </c>
      <c r="CA2144">
        <v>9</v>
      </c>
      <c r="CB2144">
        <v>9</v>
      </c>
      <c r="CC2144">
        <v>9</v>
      </c>
      <c r="CD2144">
        <v>9</v>
      </c>
      <c r="CE2144">
        <v>5</v>
      </c>
      <c r="CF2144" t="str">
        <f>"6:00 AM"</f>
        <v>6:00 AM</v>
      </c>
      <c r="CG2144" t="str">
        <f>"5:00 PM"</f>
        <v>5:00 PM</v>
      </c>
      <c r="CH2144" s="5">
        <v>11.83</v>
      </c>
      <c r="CI2144" t="s">
        <v>146</v>
      </c>
      <c r="CL2144" t="s">
        <v>136</v>
      </c>
      <c r="CM2144" t="s">
        <v>147</v>
      </c>
      <c r="CN2144" t="s">
        <v>148</v>
      </c>
      <c r="CO2144" t="s">
        <v>8387</v>
      </c>
      <c r="CP2144" t="s">
        <v>149</v>
      </c>
      <c r="CQ2144">
        <v>3</v>
      </c>
      <c r="CR2144">
        <v>0</v>
      </c>
      <c r="CS2144" t="s">
        <v>136</v>
      </c>
      <c r="CT2144" t="s">
        <v>136</v>
      </c>
      <c r="CU2144" t="s">
        <v>136</v>
      </c>
      <c r="CV2144" t="s">
        <v>136</v>
      </c>
      <c r="CW2144" t="s">
        <v>134</v>
      </c>
      <c r="CX2144">
        <v>60</v>
      </c>
      <c r="CY2144" t="s">
        <v>134</v>
      </c>
      <c r="CZ2144" t="s">
        <v>134</v>
      </c>
      <c r="DA2144" t="s">
        <v>134</v>
      </c>
      <c r="DB2144" t="s">
        <v>134</v>
      </c>
      <c r="DC2144" t="s">
        <v>134</v>
      </c>
      <c r="DD2144" t="s">
        <v>136</v>
      </c>
      <c r="DF2144" t="s">
        <v>8388</v>
      </c>
      <c r="DG2144" t="s">
        <v>8389</v>
      </c>
      <c r="DH2144" t="s">
        <v>3291</v>
      </c>
      <c r="DI2144" t="s">
        <v>995</v>
      </c>
      <c r="DJ2144" s="4">
        <v>72450</v>
      </c>
      <c r="DK2144" t="s">
        <v>1000</v>
      </c>
      <c r="DL2144" t="s">
        <v>136</v>
      </c>
      <c r="DM2144">
        <v>1</v>
      </c>
      <c r="DN2144" s="2" t="s">
        <v>8390</v>
      </c>
      <c r="DO2144" t="s">
        <v>3291</v>
      </c>
      <c r="DP2144" t="s">
        <v>995</v>
      </c>
      <c r="DQ2144" t="str">
        <f>"72450"</f>
        <v>72450</v>
      </c>
      <c r="DR2144" t="s">
        <v>1000</v>
      </c>
      <c r="DS2144" t="s">
        <v>8391</v>
      </c>
      <c r="DT2144">
        <v>1</v>
      </c>
      <c r="DU2144">
        <v>12</v>
      </c>
      <c r="DV2144" t="s">
        <v>134</v>
      </c>
      <c r="DW2144" t="s">
        <v>134</v>
      </c>
      <c r="DX2144" t="s">
        <v>134</v>
      </c>
      <c r="DY2144" t="s">
        <v>136</v>
      </c>
      <c r="DZ2144">
        <v>1</v>
      </c>
      <c r="EA2144" t="s">
        <v>136</v>
      </c>
      <c r="EB2144" s="5">
        <v>12.46</v>
      </c>
      <c r="EC2144" s="5">
        <v>12.68</v>
      </c>
      <c r="ED2144" s="5">
        <v>55</v>
      </c>
      <c r="EE2144">
        <v>18702393275</v>
      </c>
      <c r="EF2144" t="s">
        <v>8380</v>
      </c>
      <c r="EG2144" t="s">
        <v>8392</v>
      </c>
      <c r="EH2144">
        <v>0</v>
      </c>
    </row>
    <row r="2145" spans="1:138" ht="15" customHeight="1" x14ac:dyDescent="0.35">
      <c r="A2145" t="s">
        <v>3356</v>
      </c>
      <c r="B2145" t="s">
        <v>157</v>
      </c>
      <c r="C2145" s="1">
        <v>44169.532857523147</v>
      </c>
      <c r="D2145" s="1">
        <v>44187</v>
      </c>
      <c r="E2145" t="s">
        <v>133</v>
      </c>
      <c r="F2145" t="s">
        <v>134</v>
      </c>
      <c r="G2145" t="s">
        <v>135</v>
      </c>
      <c r="H2145" t="s">
        <v>136</v>
      </c>
      <c r="I2145" t="s">
        <v>3357</v>
      </c>
      <c r="K2145" t="s">
        <v>1319</v>
      </c>
      <c r="M2145" t="s">
        <v>1320</v>
      </c>
      <c r="N2145" t="s">
        <v>395</v>
      </c>
      <c r="O2145" s="4">
        <v>93907</v>
      </c>
      <c r="P2145" t="s">
        <v>140</v>
      </c>
      <c r="R2145">
        <v>18314436855</v>
      </c>
      <c r="T2145">
        <v>1151</v>
      </c>
      <c r="U2145" t="s">
        <v>1321</v>
      </c>
      <c r="V2145" t="s">
        <v>1690</v>
      </c>
      <c r="X2145" t="s">
        <v>787</v>
      </c>
      <c r="Y2145" t="s">
        <v>1319</v>
      </c>
      <c r="AA2145" t="s">
        <v>1320</v>
      </c>
      <c r="AB2145" t="s">
        <v>395</v>
      </c>
      <c r="AC2145" s="4">
        <v>93907</v>
      </c>
      <c r="AD2145" t="s">
        <v>140</v>
      </c>
      <c r="AF2145">
        <v>18314436855</v>
      </c>
      <c r="AH2145" t="s">
        <v>3358</v>
      </c>
      <c r="AI2145" t="s">
        <v>226</v>
      </c>
      <c r="AJ2145" t="s">
        <v>401</v>
      </c>
      <c r="AK2145" t="s">
        <v>402</v>
      </c>
      <c r="AL2145" t="s">
        <v>403</v>
      </c>
      <c r="AM2145" t="s">
        <v>404</v>
      </c>
      <c r="AO2145" t="s">
        <v>405</v>
      </c>
      <c r="AP2145" t="s">
        <v>395</v>
      </c>
      <c r="AQ2145" s="4">
        <v>92106</v>
      </c>
      <c r="AR2145" t="s">
        <v>140</v>
      </c>
      <c r="AT2145">
        <v>16192696164</v>
      </c>
      <c r="AV2145" t="s">
        <v>406</v>
      </c>
      <c r="AW2145" t="s">
        <v>407</v>
      </c>
      <c r="AX2145" t="s">
        <v>395</v>
      </c>
      <c r="AY2145" t="s">
        <v>408</v>
      </c>
      <c r="AZ2145" t="s">
        <v>175</v>
      </c>
      <c r="BA2145" t="s">
        <v>176</v>
      </c>
      <c r="BB2145" t="s">
        <v>134</v>
      </c>
      <c r="BC2145" t="s">
        <v>134</v>
      </c>
      <c r="BD2145" t="s">
        <v>134</v>
      </c>
      <c r="BE2145" t="s">
        <v>134</v>
      </c>
      <c r="BF2145" t="s">
        <v>136</v>
      </c>
      <c r="BG2145" t="s">
        <v>134</v>
      </c>
      <c r="BH2145" t="s">
        <v>136</v>
      </c>
      <c r="BN2145" t="s">
        <v>3359</v>
      </c>
      <c r="BO2145" t="s">
        <v>3360</v>
      </c>
      <c r="BP2145">
        <v>5</v>
      </c>
      <c r="BQ2145">
        <v>5</v>
      </c>
      <c r="BR2145">
        <v>5</v>
      </c>
      <c r="BS2145" s="1">
        <v>44214</v>
      </c>
      <c r="BT2145" s="1">
        <v>44501</v>
      </c>
      <c r="BU2145" s="1">
        <v>44214</v>
      </c>
      <c r="BV2145" s="1">
        <v>44501</v>
      </c>
      <c r="BW2145" t="s">
        <v>136</v>
      </c>
      <c r="BX2145">
        <v>36</v>
      </c>
      <c r="BY2145">
        <v>0</v>
      </c>
      <c r="BZ2145">
        <v>6</v>
      </c>
      <c r="CA2145">
        <v>6</v>
      </c>
      <c r="CB2145">
        <v>6</v>
      </c>
      <c r="CC2145">
        <v>6</v>
      </c>
      <c r="CD2145">
        <v>6</v>
      </c>
      <c r="CE2145">
        <v>6</v>
      </c>
      <c r="CF2145" t="str">
        <f>"6:00 AM"</f>
        <v>6:00 AM</v>
      </c>
      <c r="CG2145" t="str">
        <f>"1:30 PM"</f>
        <v>1:30 PM</v>
      </c>
      <c r="CH2145" s="5">
        <v>14.77</v>
      </c>
      <c r="CI2145" t="s">
        <v>146</v>
      </c>
      <c r="CL2145" t="s">
        <v>136</v>
      </c>
      <c r="CM2145" t="s">
        <v>147</v>
      </c>
      <c r="CN2145" t="s">
        <v>148</v>
      </c>
      <c r="CO2145" s="2" t="s">
        <v>3361</v>
      </c>
      <c r="CP2145" t="s">
        <v>149</v>
      </c>
      <c r="CQ2145">
        <v>3</v>
      </c>
      <c r="CR2145">
        <v>0</v>
      </c>
      <c r="CS2145" t="s">
        <v>136</v>
      </c>
      <c r="CT2145" t="s">
        <v>136</v>
      </c>
      <c r="CU2145" t="s">
        <v>136</v>
      </c>
      <c r="CV2145" t="s">
        <v>136</v>
      </c>
      <c r="CW2145" t="s">
        <v>134</v>
      </c>
      <c r="CX2145">
        <v>50</v>
      </c>
      <c r="CY2145" t="s">
        <v>134</v>
      </c>
      <c r="CZ2145" t="s">
        <v>134</v>
      </c>
      <c r="DA2145" t="s">
        <v>136</v>
      </c>
      <c r="DB2145" t="s">
        <v>134</v>
      </c>
      <c r="DC2145" t="s">
        <v>134</v>
      </c>
      <c r="DD2145" t="s">
        <v>136</v>
      </c>
      <c r="DF2145" s="2" t="s">
        <v>3362</v>
      </c>
      <c r="DG2145" t="s">
        <v>3363</v>
      </c>
      <c r="DH2145" t="s">
        <v>3364</v>
      </c>
      <c r="DI2145" t="s">
        <v>395</v>
      </c>
      <c r="DJ2145" s="4">
        <v>95520</v>
      </c>
      <c r="DK2145" t="s">
        <v>3365</v>
      </c>
      <c r="DL2145" t="s">
        <v>134</v>
      </c>
      <c r="DM2145">
        <v>22</v>
      </c>
      <c r="DN2145" t="s">
        <v>3366</v>
      </c>
      <c r="DO2145" t="s">
        <v>3367</v>
      </c>
      <c r="DP2145" t="s">
        <v>395</v>
      </c>
      <c r="DQ2145" t="str">
        <f>"95612"</f>
        <v>95612</v>
      </c>
      <c r="DR2145" t="s">
        <v>991</v>
      </c>
      <c r="DS2145" t="s">
        <v>3368</v>
      </c>
      <c r="DT2145">
        <v>5</v>
      </c>
      <c r="DU2145">
        <v>5</v>
      </c>
      <c r="DV2145" t="s">
        <v>134</v>
      </c>
      <c r="DW2145" t="s">
        <v>134</v>
      </c>
      <c r="DX2145" t="s">
        <v>134</v>
      </c>
      <c r="DY2145" t="s">
        <v>136</v>
      </c>
      <c r="DZ2145">
        <v>1</v>
      </c>
      <c r="EA2145" t="s">
        <v>136</v>
      </c>
      <c r="EC2145" s="5">
        <v>12.68</v>
      </c>
      <c r="ED2145" s="5">
        <v>55</v>
      </c>
      <c r="EE2145">
        <v>18314436855</v>
      </c>
      <c r="EF2145" t="s">
        <v>3358</v>
      </c>
      <c r="EG2145" t="s">
        <v>148</v>
      </c>
      <c r="EH2145">
        <v>0</v>
      </c>
    </row>
    <row r="2146" spans="1:138" ht="15" customHeight="1" x14ac:dyDescent="0.35">
      <c r="A2146" t="s">
        <v>25235</v>
      </c>
      <c r="B2146" t="s">
        <v>157</v>
      </c>
      <c r="C2146" s="1">
        <v>44159.199201157404</v>
      </c>
      <c r="D2146" s="1">
        <v>44187</v>
      </c>
      <c r="E2146" t="s">
        <v>133</v>
      </c>
      <c r="F2146" t="s">
        <v>136</v>
      </c>
      <c r="G2146" t="s">
        <v>135</v>
      </c>
      <c r="H2146" t="s">
        <v>136</v>
      </c>
      <c r="I2146" t="s">
        <v>25236</v>
      </c>
      <c r="K2146" t="s">
        <v>25237</v>
      </c>
      <c r="M2146" t="s">
        <v>5414</v>
      </c>
      <c r="N2146" t="s">
        <v>720</v>
      </c>
      <c r="O2146" s="4">
        <v>38751</v>
      </c>
      <c r="P2146" t="s">
        <v>140</v>
      </c>
      <c r="R2146">
        <v>16622075018</v>
      </c>
      <c r="T2146">
        <v>112511</v>
      </c>
      <c r="U2146" t="s">
        <v>746</v>
      </c>
      <c r="V2146" t="s">
        <v>256</v>
      </c>
      <c r="X2146" t="s">
        <v>25238</v>
      </c>
      <c r="Y2146" t="s">
        <v>25237</v>
      </c>
      <c r="AA2146" t="s">
        <v>7947</v>
      </c>
      <c r="AB2146" t="s">
        <v>720</v>
      </c>
      <c r="AC2146" s="4">
        <v>38751</v>
      </c>
      <c r="AD2146" t="s">
        <v>140</v>
      </c>
      <c r="AF2146">
        <v>16622075018</v>
      </c>
      <c r="AH2146" t="s">
        <v>25239</v>
      </c>
      <c r="AI2146" t="s">
        <v>168</v>
      </c>
      <c r="AJ2146" t="s">
        <v>814</v>
      </c>
      <c r="AK2146" t="s">
        <v>815</v>
      </c>
      <c r="AL2146" t="s">
        <v>816</v>
      </c>
      <c r="AM2146" t="s">
        <v>817</v>
      </c>
      <c r="AO2146" t="s">
        <v>818</v>
      </c>
      <c r="AP2146" t="s">
        <v>720</v>
      </c>
      <c r="AQ2146" s="4">
        <v>39114</v>
      </c>
      <c r="AR2146" t="s">
        <v>140</v>
      </c>
      <c r="AT2146">
        <v>16018475110</v>
      </c>
      <c r="AV2146" t="s">
        <v>819</v>
      </c>
      <c r="AW2146" t="s">
        <v>820</v>
      </c>
      <c r="AZ2146" t="s">
        <v>334</v>
      </c>
      <c r="BA2146" t="s">
        <v>335</v>
      </c>
      <c r="BB2146" t="s">
        <v>136</v>
      </c>
      <c r="BC2146" t="s">
        <v>136</v>
      </c>
      <c r="BD2146" t="s">
        <v>148</v>
      </c>
      <c r="BE2146" t="s">
        <v>136</v>
      </c>
      <c r="BF2146" t="s">
        <v>136</v>
      </c>
      <c r="BG2146" t="s">
        <v>134</v>
      </c>
      <c r="BH2146" t="s">
        <v>136</v>
      </c>
      <c r="BN2146" t="s">
        <v>25240</v>
      </c>
      <c r="BO2146" t="s">
        <v>2916</v>
      </c>
      <c r="BP2146">
        <v>3</v>
      </c>
      <c r="BQ2146">
        <v>3</v>
      </c>
      <c r="BR2146">
        <v>3</v>
      </c>
      <c r="BS2146" s="1">
        <v>44229</v>
      </c>
      <c r="BT2146" s="1">
        <v>44530</v>
      </c>
      <c r="BU2146" s="1">
        <v>44229</v>
      </c>
      <c r="BV2146" s="1">
        <v>44530</v>
      </c>
      <c r="BW2146" t="s">
        <v>136</v>
      </c>
      <c r="BX2146">
        <v>57</v>
      </c>
      <c r="BY2146">
        <v>6</v>
      </c>
      <c r="BZ2146">
        <v>9</v>
      </c>
      <c r="CA2146">
        <v>9</v>
      </c>
      <c r="CB2146">
        <v>9</v>
      </c>
      <c r="CC2146">
        <v>9</v>
      </c>
      <c r="CD2146">
        <v>9</v>
      </c>
      <c r="CE2146">
        <v>6</v>
      </c>
      <c r="CF2146" t="str">
        <f>"7:00 AM"</f>
        <v>7:00 AM</v>
      </c>
      <c r="CG2146" t="str">
        <f>"4:00 PM"</f>
        <v>4:00 PM</v>
      </c>
      <c r="CH2146" s="5">
        <v>11.83</v>
      </c>
      <c r="CI2146" t="s">
        <v>146</v>
      </c>
      <c r="CL2146" t="s">
        <v>136</v>
      </c>
      <c r="CM2146" t="s">
        <v>147</v>
      </c>
      <c r="CN2146" t="s">
        <v>148</v>
      </c>
      <c r="CO2146" s="2" t="s">
        <v>25241</v>
      </c>
      <c r="CP2146" t="s">
        <v>149</v>
      </c>
      <c r="CQ2146">
        <v>0</v>
      </c>
      <c r="CR2146">
        <v>0</v>
      </c>
      <c r="CS2146" t="s">
        <v>136</v>
      </c>
      <c r="CT2146" t="s">
        <v>136</v>
      </c>
      <c r="CU2146" t="s">
        <v>136</v>
      </c>
      <c r="CV2146" t="s">
        <v>136</v>
      </c>
      <c r="CW2146" t="s">
        <v>134</v>
      </c>
      <c r="CX2146">
        <v>50</v>
      </c>
      <c r="CY2146" t="s">
        <v>134</v>
      </c>
      <c r="CZ2146" t="s">
        <v>134</v>
      </c>
      <c r="DA2146" t="s">
        <v>136</v>
      </c>
      <c r="DB2146" t="s">
        <v>134</v>
      </c>
      <c r="DC2146" t="s">
        <v>134</v>
      </c>
      <c r="DD2146" t="s">
        <v>136</v>
      </c>
      <c r="DF2146" s="2" t="s">
        <v>25242</v>
      </c>
      <c r="DG2146" t="s">
        <v>25243</v>
      </c>
      <c r="DH2146" t="s">
        <v>867</v>
      </c>
      <c r="DI2146" t="s">
        <v>720</v>
      </c>
      <c r="DJ2146" s="4">
        <v>38754</v>
      </c>
      <c r="DK2146" t="s">
        <v>2799</v>
      </c>
      <c r="DL2146" t="s">
        <v>136</v>
      </c>
      <c r="DM2146">
        <v>1</v>
      </c>
      <c r="DN2146" t="s">
        <v>25244</v>
      </c>
      <c r="DO2146" t="s">
        <v>867</v>
      </c>
      <c r="DP2146" t="s">
        <v>720</v>
      </c>
      <c r="DQ2146" t="str">
        <f>"38754"</f>
        <v>38754</v>
      </c>
      <c r="DR2146" t="s">
        <v>2799</v>
      </c>
      <c r="DS2146" t="s">
        <v>497</v>
      </c>
      <c r="DT2146">
        <v>1</v>
      </c>
      <c r="DU2146">
        <v>3</v>
      </c>
      <c r="DV2146" t="s">
        <v>136</v>
      </c>
      <c r="DW2146" t="s">
        <v>136</v>
      </c>
      <c r="DX2146" t="s">
        <v>134</v>
      </c>
      <c r="DY2146" t="s">
        <v>136</v>
      </c>
      <c r="DZ2146">
        <v>1</v>
      </c>
      <c r="EA2146" t="s">
        <v>136</v>
      </c>
      <c r="EC2146" s="5">
        <v>12.68</v>
      </c>
      <c r="ED2146" s="5">
        <v>55</v>
      </c>
      <c r="EE2146">
        <v>16622075018</v>
      </c>
      <c r="EF2146" t="s">
        <v>25239</v>
      </c>
      <c r="EG2146" t="s">
        <v>831</v>
      </c>
      <c r="EH2146">
        <v>0</v>
      </c>
    </row>
    <row r="2147" spans="1:138" ht="15" customHeight="1" x14ac:dyDescent="0.35">
      <c r="A2147" t="s">
        <v>889</v>
      </c>
      <c r="B2147" t="s">
        <v>157</v>
      </c>
      <c r="C2147" s="1">
        <v>44155.610943749998</v>
      </c>
      <c r="D2147" s="1">
        <v>44187</v>
      </c>
      <c r="E2147" t="s">
        <v>133</v>
      </c>
      <c r="F2147" t="s">
        <v>136</v>
      </c>
      <c r="G2147" t="s">
        <v>135</v>
      </c>
      <c r="H2147" t="s">
        <v>136</v>
      </c>
      <c r="I2147" t="s">
        <v>890</v>
      </c>
      <c r="K2147" t="s">
        <v>891</v>
      </c>
      <c r="M2147" t="s">
        <v>892</v>
      </c>
      <c r="N2147" t="s">
        <v>893</v>
      </c>
      <c r="O2147" s="4">
        <v>13035</v>
      </c>
      <c r="P2147" t="s">
        <v>140</v>
      </c>
      <c r="R2147">
        <v>13156550623</v>
      </c>
      <c r="T2147">
        <v>11241</v>
      </c>
      <c r="U2147" t="s">
        <v>894</v>
      </c>
      <c r="V2147" t="s">
        <v>895</v>
      </c>
      <c r="X2147" t="s">
        <v>896</v>
      </c>
      <c r="Y2147" t="s">
        <v>891</v>
      </c>
      <c r="AA2147" t="s">
        <v>892</v>
      </c>
      <c r="AB2147" t="s">
        <v>893</v>
      </c>
      <c r="AC2147" s="4">
        <v>13035</v>
      </c>
      <c r="AD2147" t="s">
        <v>140</v>
      </c>
      <c r="AF2147">
        <v>13156550623</v>
      </c>
      <c r="AH2147" t="s">
        <v>897</v>
      </c>
      <c r="AI2147" t="s">
        <v>168</v>
      </c>
      <c r="AJ2147" t="s">
        <v>621</v>
      </c>
      <c r="AK2147" t="s">
        <v>898</v>
      </c>
      <c r="AL2147" t="s">
        <v>899</v>
      </c>
      <c r="AM2147" t="s">
        <v>900</v>
      </c>
      <c r="AO2147" t="s">
        <v>901</v>
      </c>
      <c r="AP2147" t="s">
        <v>374</v>
      </c>
      <c r="AQ2147" s="4">
        <v>78260</v>
      </c>
      <c r="AR2147" t="s">
        <v>140</v>
      </c>
      <c r="AT2147">
        <v>12104820641</v>
      </c>
      <c r="AV2147" t="s">
        <v>902</v>
      </c>
      <c r="AW2147" t="s">
        <v>903</v>
      </c>
      <c r="AZ2147" t="s">
        <v>334</v>
      </c>
      <c r="BA2147" t="s">
        <v>335</v>
      </c>
      <c r="BB2147" t="s">
        <v>136</v>
      </c>
      <c r="BC2147" t="s">
        <v>136</v>
      </c>
      <c r="BD2147" t="s">
        <v>148</v>
      </c>
      <c r="BE2147" t="s">
        <v>136</v>
      </c>
      <c r="BF2147" t="s">
        <v>136</v>
      </c>
      <c r="BG2147" t="s">
        <v>134</v>
      </c>
      <c r="BH2147" t="s">
        <v>136</v>
      </c>
      <c r="BN2147" t="s">
        <v>904</v>
      </c>
      <c r="BO2147" t="s">
        <v>905</v>
      </c>
      <c r="BP2147">
        <v>2</v>
      </c>
      <c r="BQ2147">
        <v>2</v>
      </c>
      <c r="BR2147">
        <v>2</v>
      </c>
      <c r="BS2147" s="1">
        <v>44228</v>
      </c>
      <c r="BT2147" s="1">
        <v>44530</v>
      </c>
      <c r="BU2147" s="1">
        <v>44228</v>
      </c>
      <c r="BV2147" s="1">
        <v>44530</v>
      </c>
      <c r="BW2147" t="s">
        <v>136</v>
      </c>
      <c r="BX2147">
        <v>40</v>
      </c>
      <c r="BY2147">
        <v>0</v>
      </c>
      <c r="BZ2147">
        <v>8</v>
      </c>
      <c r="CA2147">
        <v>8</v>
      </c>
      <c r="CB2147">
        <v>8</v>
      </c>
      <c r="CC2147">
        <v>8</v>
      </c>
      <c r="CD2147">
        <v>8</v>
      </c>
      <c r="CE2147">
        <v>0</v>
      </c>
      <c r="CF2147" t="str">
        <f>"7:00 AM"</f>
        <v>7:00 AM</v>
      </c>
      <c r="CG2147" t="str">
        <f>"4:00 PM"</f>
        <v>4:00 PM</v>
      </c>
      <c r="CH2147" s="5">
        <v>14.29</v>
      </c>
      <c r="CI2147" t="s">
        <v>146</v>
      </c>
      <c r="CL2147" t="s">
        <v>134</v>
      </c>
      <c r="CM2147" t="s">
        <v>312</v>
      </c>
      <c r="CN2147" t="s">
        <v>148</v>
      </c>
      <c r="CO2147" s="2" t="s">
        <v>906</v>
      </c>
      <c r="CP2147" t="s">
        <v>149</v>
      </c>
      <c r="CQ2147">
        <v>3</v>
      </c>
      <c r="CR2147">
        <v>0</v>
      </c>
      <c r="CS2147" t="s">
        <v>136</v>
      </c>
      <c r="CT2147" t="s">
        <v>136</v>
      </c>
      <c r="CU2147" t="s">
        <v>136</v>
      </c>
      <c r="CV2147" t="s">
        <v>136</v>
      </c>
      <c r="CW2147" t="s">
        <v>134</v>
      </c>
      <c r="CX2147">
        <v>50</v>
      </c>
      <c r="CY2147" t="s">
        <v>134</v>
      </c>
      <c r="CZ2147" t="s">
        <v>134</v>
      </c>
      <c r="DA2147" t="s">
        <v>134</v>
      </c>
      <c r="DB2147" t="s">
        <v>134</v>
      </c>
      <c r="DC2147" t="s">
        <v>134</v>
      </c>
      <c r="DD2147" t="s">
        <v>136</v>
      </c>
      <c r="DF2147" t="s">
        <v>149</v>
      </c>
      <c r="DG2147" t="s">
        <v>891</v>
      </c>
      <c r="DH2147" t="s">
        <v>892</v>
      </c>
      <c r="DI2147" t="s">
        <v>893</v>
      </c>
      <c r="DJ2147" s="4">
        <v>13035</v>
      </c>
      <c r="DK2147" t="s">
        <v>715</v>
      </c>
      <c r="DL2147" t="s">
        <v>136</v>
      </c>
      <c r="DM2147">
        <v>1</v>
      </c>
      <c r="DN2147" t="s">
        <v>891</v>
      </c>
      <c r="DO2147" t="s">
        <v>892</v>
      </c>
      <c r="DP2147" t="s">
        <v>893</v>
      </c>
      <c r="DQ2147" t="str">
        <f>"13035"</f>
        <v>13035</v>
      </c>
      <c r="DR2147" t="s">
        <v>715</v>
      </c>
      <c r="DS2147" t="s">
        <v>907</v>
      </c>
      <c r="DT2147">
        <v>1</v>
      </c>
      <c r="DU2147">
        <v>2</v>
      </c>
      <c r="DV2147" t="s">
        <v>134</v>
      </c>
      <c r="DW2147" t="s">
        <v>134</v>
      </c>
      <c r="DX2147" t="s">
        <v>134</v>
      </c>
      <c r="DY2147" t="s">
        <v>136</v>
      </c>
      <c r="DZ2147">
        <v>1</v>
      </c>
      <c r="EA2147" t="s">
        <v>136</v>
      </c>
      <c r="EC2147" s="5">
        <v>12.68</v>
      </c>
      <c r="ED2147" s="5">
        <v>55</v>
      </c>
      <c r="EE2147">
        <v>13156550623</v>
      </c>
      <c r="EF2147" t="s">
        <v>908</v>
      </c>
      <c r="EG2147" t="s">
        <v>148</v>
      </c>
      <c r="EH2147">
        <v>1</v>
      </c>
    </row>
    <row r="2148" spans="1:138" ht="15" customHeight="1" x14ac:dyDescent="0.35">
      <c r="A2148" t="s">
        <v>3253</v>
      </c>
      <c r="B2148" t="s">
        <v>157</v>
      </c>
      <c r="C2148" s="1">
        <v>44167.447273148151</v>
      </c>
      <c r="D2148" s="1">
        <v>44187</v>
      </c>
      <c r="E2148" t="s">
        <v>133</v>
      </c>
      <c r="F2148" t="s">
        <v>136</v>
      </c>
      <c r="G2148" t="s">
        <v>135</v>
      </c>
      <c r="H2148" t="s">
        <v>136</v>
      </c>
      <c r="I2148" t="s">
        <v>3254</v>
      </c>
      <c r="K2148" t="s">
        <v>3255</v>
      </c>
      <c r="M2148" t="s">
        <v>771</v>
      </c>
      <c r="N2148" t="s">
        <v>246</v>
      </c>
      <c r="O2148" s="4">
        <v>70535</v>
      </c>
      <c r="P2148" t="s">
        <v>140</v>
      </c>
      <c r="R2148">
        <v>18322606193</v>
      </c>
      <c r="T2148">
        <v>11251</v>
      </c>
      <c r="U2148" t="s">
        <v>3256</v>
      </c>
      <c r="V2148" t="s">
        <v>1257</v>
      </c>
      <c r="X2148" t="s">
        <v>164</v>
      </c>
      <c r="Y2148" t="s">
        <v>3255</v>
      </c>
      <c r="AA2148" t="s">
        <v>771</v>
      </c>
      <c r="AB2148" t="s">
        <v>246</v>
      </c>
      <c r="AC2148" s="4">
        <v>70535</v>
      </c>
      <c r="AD2148" t="s">
        <v>140</v>
      </c>
      <c r="AF2148">
        <v>18322606193</v>
      </c>
      <c r="AH2148" t="s">
        <v>3257</v>
      </c>
      <c r="AI2148" t="s">
        <v>168</v>
      </c>
      <c r="AJ2148" t="s">
        <v>325</v>
      </c>
      <c r="AK2148" t="s">
        <v>329</v>
      </c>
      <c r="AM2148" t="s">
        <v>706</v>
      </c>
      <c r="AO2148" t="s">
        <v>324</v>
      </c>
      <c r="AP2148" t="s">
        <v>246</v>
      </c>
      <c r="AQ2148" s="4">
        <v>70554</v>
      </c>
      <c r="AR2148" t="s">
        <v>140</v>
      </c>
      <c r="AS2148" t="s">
        <v>331</v>
      </c>
      <c r="AT2148">
        <v>13377894322</v>
      </c>
      <c r="AV2148" t="s">
        <v>332</v>
      </c>
      <c r="AW2148" t="s">
        <v>333</v>
      </c>
      <c r="AZ2148" t="s">
        <v>334</v>
      </c>
      <c r="BA2148" t="s">
        <v>335</v>
      </c>
      <c r="BB2148" t="s">
        <v>136</v>
      </c>
      <c r="BC2148" t="s">
        <v>136</v>
      </c>
      <c r="BD2148" t="s">
        <v>148</v>
      </c>
      <c r="BE2148" t="s">
        <v>136</v>
      </c>
      <c r="BF2148" t="s">
        <v>136</v>
      </c>
      <c r="BG2148" t="s">
        <v>134</v>
      </c>
      <c r="BH2148" t="s">
        <v>136</v>
      </c>
      <c r="BN2148" t="s">
        <v>3258</v>
      </c>
      <c r="BO2148" t="s">
        <v>1574</v>
      </c>
      <c r="BP2148">
        <v>2</v>
      </c>
      <c r="BQ2148">
        <v>2</v>
      </c>
      <c r="BR2148">
        <v>2</v>
      </c>
      <c r="BS2148" s="1">
        <v>44228</v>
      </c>
      <c r="BT2148" s="1">
        <v>44530</v>
      </c>
      <c r="BU2148" s="1">
        <v>44228</v>
      </c>
      <c r="BV2148" s="1">
        <v>44530</v>
      </c>
      <c r="BW2148" t="s">
        <v>136</v>
      </c>
      <c r="BX2148">
        <v>35</v>
      </c>
      <c r="BY2148">
        <v>0</v>
      </c>
      <c r="BZ2148">
        <v>7</v>
      </c>
      <c r="CA2148">
        <v>7</v>
      </c>
      <c r="CB2148">
        <v>7</v>
      </c>
      <c r="CC2148">
        <v>7</v>
      </c>
      <c r="CD2148">
        <v>7</v>
      </c>
      <c r="CE2148">
        <v>0</v>
      </c>
      <c r="CF2148" t="str">
        <f>"8:00 AM"</f>
        <v>8:00 AM</v>
      </c>
      <c r="CG2148" t="str">
        <f>"4:00 PM"</f>
        <v>4:00 PM</v>
      </c>
      <c r="CH2148" s="5">
        <v>11.83</v>
      </c>
      <c r="CI2148" t="s">
        <v>146</v>
      </c>
      <c r="CL2148" t="s">
        <v>136</v>
      </c>
      <c r="CM2148" t="s">
        <v>147</v>
      </c>
      <c r="CN2148" t="s">
        <v>148</v>
      </c>
      <c r="CO2148" t="s">
        <v>338</v>
      </c>
      <c r="CP2148" t="s">
        <v>149</v>
      </c>
      <c r="CQ2148">
        <v>0</v>
      </c>
      <c r="CR2148">
        <v>0</v>
      </c>
      <c r="CS2148" t="s">
        <v>136</v>
      </c>
      <c r="CT2148" t="s">
        <v>136</v>
      </c>
      <c r="CU2148" t="s">
        <v>136</v>
      </c>
      <c r="CV2148" t="s">
        <v>136</v>
      </c>
      <c r="CW2148" t="s">
        <v>134</v>
      </c>
      <c r="CX2148">
        <v>40</v>
      </c>
      <c r="CY2148" t="s">
        <v>136</v>
      </c>
      <c r="CZ2148" t="s">
        <v>136</v>
      </c>
      <c r="DA2148" t="s">
        <v>136</v>
      </c>
      <c r="DB2148" t="s">
        <v>134</v>
      </c>
      <c r="DC2148" t="s">
        <v>134</v>
      </c>
      <c r="DD2148" t="s">
        <v>136</v>
      </c>
      <c r="DF2148" t="s">
        <v>149</v>
      </c>
      <c r="DG2148" t="s">
        <v>3259</v>
      </c>
      <c r="DH2148" t="s">
        <v>771</v>
      </c>
      <c r="DI2148" t="s">
        <v>246</v>
      </c>
      <c r="DJ2148" s="4">
        <v>70535</v>
      </c>
      <c r="DK2148" t="s">
        <v>3260</v>
      </c>
      <c r="DL2148" t="s">
        <v>136</v>
      </c>
      <c r="DM2148">
        <v>1</v>
      </c>
      <c r="DN2148" t="s">
        <v>3261</v>
      </c>
      <c r="DO2148" t="s">
        <v>771</v>
      </c>
      <c r="DP2148" t="s">
        <v>246</v>
      </c>
      <c r="DQ2148" t="str">
        <f>"70535"</f>
        <v>70535</v>
      </c>
      <c r="DR2148" t="s">
        <v>3260</v>
      </c>
      <c r="DS2148" t="s">
        <v>296</v>
      </c>
      <c r="DT2148">
        <v>1</v>
      </c>
      <c r="DU2148">
        <v>2</v>
      </c>
      <c r="DV2148" t="s">
        <v>134</v>
      </c>
      <c r="DW2148" t="s">
        <v>134</v>
      </c>
      <c r="DX2148" t="s">
        <v>134</v>
      </c>
      <c r="DY2148" t="s">
        <v>136</v>
      </c>
      <c r="DZ2148">
        <v>1</v>
      </c>
      <c r="EA2148" t="s">
        <v>136</v>
      </c>
      <c r="EC2148" s="5">
        <v>12.68</v>
      </c>
      <c r="ED2148" s="5">
        <v>55</v>
      </c>
      <c r="EE2148">
        <v>18322606193</v>
      </c>
      <c r="EF2148" t="s">
        <v>3257</v>
      </c>
      <c r="EG2148" t="s">
        <v>148</v>
      </c>
      <c r="EH2148">
        <v>0</v>
      </c>
    </row>
    <row r="2149" spans="1:138" ht="15" customHeight="1" x14ac:dyDescent="0.35">
      <c r="A2149" t="s">
        <v>17124</v>
      </c>
      <c r="B2149" t="s">
        <v>157</v>
      </c>
      <c r="C2149" s="1">
        <v>44159.451449305554</v>
      </c>
      <c r="D2149" s="1">
        <v>44187</v>
      </c>
      <c r="E2149" t="s">
        <v>133</v>
      </c>
      <c r="F2149" t="s">
        <v>136</v>
      </c>
      <c r="G2149" t="s">
        <v>135</v>
      </c>
      <c r="H2149" t="s">
        <v>136</v>
      </c>
      <c r="I2149" t="s">
        <v>17125</v>
      </c>
      <c r="K2149" t="s">
        <v>17126</v>
      </c>
      <c r="L2149" t="s">
        <v>6450</v>
      </c>
      <c r="M2149" t="s">
        <v>17127</v>
      </c>
      <c r="N2149" t="s">
        <v>7959</v>
      </c>
      <c r="O2149" s="4">
        <v>8501</v>
      </c>
      <c r="P2149" t="s">
        <v>140</v>
      </c>
      <c r="R2149">
        <v>16022590728</v>
      </c>
      <c r="T2149">
        <v>1114</v>
      </c>
      <c r="U2149" t="s">
        <v>5293</v>
      </c>
      <c r="V2149" t="s">
        <v>5294</v>
      </c>
      <c r="X2149" t="s">
        <v>9828</v>
      </c>
      <c r="Y2149" t="s">
        <v>17126</v>
      </c>
      <c r="Z2149" t="s">
        <v>6450</v>
      </c>
      <c r="AA2149" t="s">
        <v>17127</v>
      </c>
      <c r="AB2149" t="s">
        <v>7959</v>
      </c>
      <c r="AC2149" s="4">
        <v>8501</v>
      </c>
      <c r="AD2149" t="s">
        <v>140</v>
      </c>
      <c r="AE2149" t="s">
        <v>841</v>
      </c>
      <c r="AF2149">
        <v>606022590728</v>
      </c>
      <c r="AH2149" t="s">
        <v>1599</v>
      </c>
      <c r="AI2149" t="s">
        <v>168</v>
      </c>
      <c r="AJ2149" t="s">
        <v>913</v>
      </c>
      <c r="AK2149" t="s">
        <v>914</v>
      </c>
      <c r="AL2149" t="s">
        <v>687</v>
      </c>
      <c r="AM2149" t="s">
        <v>561</v>
      </c>
      <c r="AN2149" t="s">
        <v>562</v>
      </c>
      <c r="AO2149" t="s">
        <v>563</v>
      </c>
      <c r="AP2149" t="s">
        <v>564</v>
      </c>
      <c r="AQ2149" s="4">
        <v>22949</v>
      </c>
      <c r="AR2149" t="s">
        <v>140</v>
      </c>
      <c r="AT2149">
        <v>14342634300</v>
      </c>
      <c r="AV2149" t="s">
        <v>1600</v>
      </c>
      <c r="AW2149" t="s">
        <v>566</v>
      </c>
      <c r="AZ2149" t="s">
        <v>1552</v>
      </c>
      <c r="BA2149" t="s">
        <v>1553</v>
      </c>
      <c r="BB2149" t="s">
        <v>136</v>
      </c>
      <c r="BC2149" t="s">
        <v>136</v>
      </c>
      <c r="BD2149" t="s">
        <v>148</v>
      </c>
      <c r="BE2149" t="s">
        <v>136</v>
      </c>
      <c r="BF2149" t="s">
        <v>136</v>
      </c>
      <c r="BG2149" t="s">
        <v>134</v>
      </c>
      <c r="BH2149" t="s">
        <v>136</v>
      </c>
      <c r="BI2149" t="s">
        <v>1601</v>
      </c>
      <c r="BJ2149" t="s">
        <v>1602</v>
      </c>
      <c r="BL2149" t="s">
        <v>566</v>
      </c>
      <c r="BM2149" t="s">
        <v>1599</v>
      </c>
      <c r="BN2149" t="s">
        <v>17128</v>
      </c>
      <c r="BO2149" t="s">
        <v>5297</v>
      </c>
      <c r="BP2149">
        <v>4</v>
      </c>
      <c r="BQ2149">
        <v>4</v>
      </c>
      <c r="BR2149">
        <v>4</v>
      </c>
      <c r="BS2149" s="1">
        <v>44228</v>
      </c>
      <c r="BT2149" s="1">
        <v>44378</v>
      </c>
      <c r="BU2149" s="1">
        <v>44228</v>
      </c>
      <c r="BV2149" s="1">
        <v>44378</v>
      </c>
      <c r="BW2149" t="s">
        <v>136</v>
      </c>
      <c r="BX2149">
        <v>50</v>
      </c>
      <c r="BY2149">
        <v>0</v>
      </c>
      <c r="BZ2149">
        <v>9</v>
      </c>
      <c r="CA2149">
        <v>9</v>
      </c>
      <c r="CB2149">
        <v>9</v>
      </c>
      <c r="CC2149">
        <v>9</v>
      </c>
      <c r="CD2149">
        <v>9</v>
      </c>
      <c r="CE2149">
        <v>5</v>
      </c>
      <c r="CF2149" t="str">
        <f>"6:00 AM"</f>
        <v>6:00 AM</v>
      </c>
      <c r="CG2149" t="str">
        <f>"4:00 PM"</f>
        <v>4:00 PM</v>
      </c>
      <c r="CH2149" s="5">
        <v>15</v>
      </c>
      <c r="CI2149" t="s">
        <v>146</v>
      </c>
      <c r="CL2149" t="s">
        <v>136</v>
      </c>
      <c r="CM2149" t="s">
        <v>312</v>
      </c>
      <c r="CN2149" t="s">
        <v>148</v>
      </c>
      <c r="CO2149" t="s">
        <v>854</v>
      </c>
      <c r="CP2149" t="s">
        <v>149</v>
      </c>
      <c r="CQ2149">
        <v>3</v>
      </c>
      <c r="CR2149">
        <v>0</v>
      </c>
      <c r="CS2149" t="s">
        <v>134</v>
      </c>
      <c r="CT2149" t="s">
        <v>134</v>
      </c>
      <c r="CU2149" t="s">
        <v>134</v>
      </c>
      <c r="CV2149" t="s">
        <v>134</v>
      </c>
      <c r="CW2149" t="s">
        <v>134</v>
      </c>
      <c r="CX2149">
        <v>60</v>
      </c>
      <c r="CY2149" t="s">
        <v>134</v>
      </c>
      <c r="CZ2149" t="s">
        <v>134</v>
      </c>
      <c r="DA2149" t="s">
        <v>134</v>
      </c>
      <c r="DB2149" t="s">
        <v>134</v>
      </c>
      <c r="DC2149" t="s">
        <v>134</v>
      </c>
      <c r="DD2149" t="s">
        <v>136</v>
      </c>
      <c r="DF2149" t="s">
        <v>5298</v>
      </c>
      <c r="DG2149" t="s">
        <v>17129</v>
      </c>
      <c r="DH2149" t="s">
        <v>17127</v>
      </c>
      <c r="DI2149" t="s">
        <v>7959</v>
      </c>
      <c r="DJ2149" s="4">
        <v>8501</v>
      </c>
      <c r="DK2149" t="s">
        <v>17130</v>
      </c>
      <c r="DL2149" t="s">
        <v>136</v>
      </c>
      <c r="DM2149">
        <v>1</v>
      </c>
      <c r="DN2149" t="s">
        <v>17131</v>
      </c>
      <c r="DO2149" t="s">
        <v>17127</v>
      </c>
      <c r="DP2149" t="s">
        <v>7959</v>
      </c>
      <c r="DQ2149" t="str">
        <f>"08501"</f>
        <v>08501</v>
      </c>
      <c r="DR2149" t="s">
        <v>17130</v>
      </c>
      <c r="DS2149" t="s">
        <v>919</v>
      </c>
      <c r="DT2149">
        <v>1</v>
      </c>
      <c r="DU2149">
        <v>16</v>
      </c>
      <c r="DV2149" t="s">
        <v>134</v>
      </c>
      <c r="DW2149" t="s">
        <v>134</v>
      </c>
      <c r="DX2149" t="s">
        <v>134</v>
      </c>
      <c r="DY2149" t="s">
        <v>136</v>
      </c>
      <c r="DZ2149">
        <v>1</v>
      </c>
      <c r="EA2149" t="s">
        <v>134</v>
      </c>
      <c r="EB2149" s="5">
        <v>12.68</v>
      </c>
      <c r="EC2149" s="5">
        <v>12.68</v>
      </c>
      <c r="ED2149" s="5">
        <v>55</v>
      </c>
      <c r="EE2149" t="s">
        <v>17132</v>
      </c>
      <c r="EF2149" t="s">
        <v>17133</v>
      </c>
      <c r="EG2149" t="s">
        <v>12015</v>
      </c>
      <c r="EH2149">
        <v>0</v>
      </c>
    </row>
    <row r="2150" spans="1:138" ht="15" customHeight="1" x14ac:dyDescent="0.35">
      <c r="A2150" t="s">
        <v>12354</v>
      </c>
      <c r="B2150" t="s">
        <v>157</v>
      </c>
      <c r="C2150" s="1">
        <v>44165.534739814815</v>
      </c>
      <c r="D2150" s="1">
        <v>44187</v>
      </c>
      <c r="E2150" t="s">
        <v>133</v>
      </c>
      <c r="F2150" t="s">
        <v>136</v>
      </c>
      <c r="G2150" t="s">
        <v>135</v>
      </c>
      <c r="H2150" t="s">
        <v>134</v>
      </c>
      <c r="I2150" t="s">
        <v>12355</v>
      </c>
      <c r="K2150" t="s">
        <v>12356</v>
      </c>
      <c r="M2150" t="s">
        <v>5347</v>
      </c>
      <c r="N2150" t="s">
        <v>995</v>
      </c>
      <c r="O2150" s="4">
        <v>72086</v>
      </c>
      <c r="P2150" t="s">
        <v>140</v>
      </c>
      <c r="R2150">
        <v>15016762800</v>
      </c>
      <c r="T2150">
        <v>11251</v>
      </c>
      <c r="U2150" t="s">
        <v>12357</v>
      </c>
      <c r="V2150" t="s">
        <v>2144</v>
      </c>
      <c r="X2150" t="s">
        <v>429</v>
      </c>
      <c r="Y2150" t="s">
        <v>12356</v>
      </c>
      <c r="AA2150" t="s">
        <v>5347</v>
      </c>
      <c r="AB2150" t="s">
        <v>995</v>
      </c>
      <c r="AC2150" s="4">
        <v>72086</v>
      </c>
      <c r="AD2150" t="s">
        <v>140</v>
      </c>
      <c r="AF2150">
        <v>15016762800</v>
      </c>
      <c r="AH2150" t="s">
        <v>148</v>
      </c>
      <c r="AI2150" t="s">
        <v>168</v>
      </c>
      <c r="AJ2150" t="s">
        <v>2532</v>
      </c>
      <c r="AK2150" t="s">
        <v>2533</v>
      </c>
      <c r="AM2150" t="s">
        <v>1020</v>
      </c>
      <c r="AO2150" t="s">
        <v>1021</v>
      </c>
      <c r="AP2150" t="s">
        <v>374</v>
      </c>
      <c r="AQ2150" s="4">
        <v>75442</v>
      </c>
      <c r="AR2150" t="s">
        <v>140</v>
      </c>
      <c r="AT2150">
        <v>14692388392</v>
      </c>
      <c r="AV2150" t="s">
        <v>2534</v>
      </c>
      <c r="AW2150" t="s">
        <v>1023</v>
      </c>
      <c r="AZ2150" t="s">
        <v>334</v>
      </c>
      <c r="BA2150" t="s">
        <v>335</v>
      </c>
      <c r="BB2150" t="s">
        <v>136</v>
      </c>
      <c r="BC2150" t="s">
        <v>136</v>
      </c>
      <c r="BD2150" t="s">
        <v>148</v>
      </c>
      <c r="BE2150" t="s">
        <v>136</v>
      </c>
      <c r="BF2150" t="s">
        <v>136</v>
      </c>
      <c r="BG2150" t="s">
        <v>134</v>
      </c>
      <c r="BH2150" t="s">
        <v>136</v>
      </c>
      <c r="BN2150" t="s">
        <v>12358</v>
      </c>
      <c r="BO2150" t="s">
        <v>381</v>
      </c>
      <c r="BP2150">
        <v>14</v>
      </c>
      <c r="BQ2150">
        <v>14</v>
      </c>
      <c r="BR2150">
        <v>14</v>
      </c>
      <c r="BS2150" s="1">
        <v>44228</v>
      </c>
      <c r="BT2150" s="1">
        <v>44531</v>
      </c>
      <c r="BU2150" s="1">
        <v>44228</v>
      </c>
      <c r="BV2150" s="1">
        <v>44531</v>
      </c>
      <c r="BW2150" t="s">
        <v>136</v>
      </c>
      <c r="BX2150">
        <v>35</v>
      </c>
      <c r="BY2150">
        <v>0</v>
      </c>
      <c r="BZ2150">
        <v>7</v>
      </c>
      <c r="CA2150">
        <v>7</v>
      </c>
      <c r="CB2150">
        <v>7</v>
      </c>
      <c r="CC2150">
        <v>7</v>
      </c>
      <c r="CD2150">
        <v>7</v>
      </c>
      <c r="CE2150">
        <v>0</v>
      </c>
      <c r="CF2150" t="str">
        <f>"7:00 AM"</f>
        <v>7:00 AM</v>
      </c>
      <c r="CG2150" t="str">
        <f>"3:00 PM"</f>
        <v>3:00 PM</v>
      </c>
      <c r="CH2150" s="5">
        <v>11.83</v>
      </c>
      <c r="CI2150" t="s">
        <v>146</v>
      </c>
      <c r="CJ2150">
        <v>0</v>
      </c>
      <c r="CK2150" t="s">
        <v>1024</v>
      </c>
      <c r="CL2150" t="s">
        <v>134</v>
      </c>
      <c r="CM2150" t="s">
        <v>147</v>
      </c>
      <c r="CN2150" t="s">
        <v>148</v>
      </c>
      <c r="CO2150" t="s">
        <v>1025</v>
      </c>
      <c r="CP2150" t="s">
        <v>149</v>
      </c>
      <c r="CQ2150">
        <v>3</v>
      </c>
      <c r="CR2150">
        <v>0</v>
      </c>
      <c r="CS2150" t="s">
        <v>136</v>
      </c>
      <c r="CT2150" t="s">
        <v>136</v>
      </c>
      <c r="CU2150" t="s">
        <v>136</v>
      </c>
      <c r="CV2150" t="s">
        <v>136</v>
      </c>
      <c r="CW2150" t="s">
        <v>134</v>
      </c>
      <c r="CX2150">
        <v>50</v>
      </c>
      <c r="CY2150" t="s">
        <v>134</v>
      </c>
      <c r="CZ2150" t="s">
        <v>134</v>
      </c>
      <c r="DA2150" t="s">
        <v>134</v>
      </c>
      <c r="DB2150" t="s">
        <v>134</v>
      </c>
      <c r="DC2150" t="s">
        <v>134</v>
      </c>
      <c r="DD2150" t="s">
        <v>136</v>
      </c>
      <c r="DF2150" t="s">
        <v>12359</v>
      </c>
      <c r="DG2150" t="s">
        <v>12356</v>
      </c>
      <c r="DH2150" t="s">
        <v>5347</v>
      </c>
      <c r="DI2150" t="s">
        <v>995</v>
      </c>
      <c r="DJ2150" s="4">
        <v>72086</v>
      </c>
      <c r="DK2150" t="s">
        <v>5350</v>
      </c>
      <c r="DL2150" t="s">
        <v>136</v>
      </c>
      <c r="DM2150">
        <v>1</v>
      </c>
      <c r="DN2150" t="s">
        <v>12360</v>
      </c>
      <c r="DO2150" t="s">
        <v>5347</v>
      </c>
      <c r="DP2150" t="s">
        <v>995</v>
      </c>
      <c r="DQ2150" t="str">
        <f>"72086"</f>
        <v>72086</v>
      </c>
      <c r="DR2150" t="s">
        <v>5350</v>
      </c>
      <c r="DS2150" t="s">
        <v>12361</v>
      </c>
      <c r="DT2150">
        <v>1</v>
      </c>
      <c r="DU2150">
        <v>7</v>
      </c>
      <c r="DV2150" t="s">
        <v>134</v>
      </c>
      <c r="DW2150" t="s">
        <v>134</v>
      </c>
      <c r="DX2150" t="s">
        <v>134</v>
      </c>
      <c r="DY2150" t="s">
        <v>134</v>
      </c>
      <c r="DZ2150">
        <v>2</v>
      </c>
      <c r="EA2150" t="s">
        <v>136</v>
      </c>
      <c r="EC2150" s="5">
        <v>12.68</v>
      </c>
      <c r="ED2150" s="5">
        <v>55</v>
      </c>
      <c r="EE2150">
        <v>15016762800</v>
      </c>
      <c r="EF2150" t="s">
        <v>148</v>
      </c>
      <c r="EG2150" t="s">
        <v>3881</v>
      </c>
      <c r="EH2150">
        <v>1</v>
      </c>
    </row>
    <row r="2151" spans="1:138" ht="15" customHeight="1" x14ac:dyDescent="0.35">
      <c r="A2151" t="s">
        <v>23842</v>
      </c>
      <c r="B2151" t="s">
        <v>157</v>
      </c>
      <c r="C2151" s="1">
        <v>44166.738847916669</v>
      </c>
      <c r="D2151" s="1">
        <v>44187</v>
      </c>
      <c r="E2151" t="s">
        <v>133</v>
      </c>
      <c r="F2151" t="s">
        <v>136</v>
      </c>
      <c r="G2151" t="s">
        <v>135</v>
      </c>
      <c r="H2151" t="s">
        <v>136</v>
      </c>
      <c r="I2151" t="s">
        <v>23843</v>
      </c>
      <c r="K2151" t="s">
        <v>23844</v>
      </c>
      <c r="M2151" t="s">
        <v>3293</v>
      </c>
      <c r="N2151" t="s">
        <v>995</v>
      </c>
      <c r="O2151" s="4">
        <v>72476</v>
      </c>
      <c r="P2151" t="s">
        <v>140</v>
      </c>
      <c r="R2151">
        <v>18707592097</v>
      </c>
      <c r="T2151">
        <v>111191</v>
      </c>
      <c r="U2151" t="s">
        <v>14106</v>
      </c>
      <c r="V2151" t="s">
        <v>9190</v>
      </c>
      <c r="X2151" t="s">
        <v>634</v>
      </c>
      <c r="Y2151" t="s">
        <v>23844</v>
      </c>
      <c r="AA2151" t="s">
        <v>3293</v>
      </c>
      <c r="AB2151" t="s">
        <v>995</v>
      </c>
      <c r="AC2151" s="4">
        <v>72476</v>
      </c>
      <c r="AD2151" t="s">
        <v>140</v>
      </c>
      <c r="AF2151">
        <v>18707592097</v>
      </c>
      <c r="AH2151" t="s">
        <v>148</v>
      </c>
      <c r="AI2151" t="s">
        <v>168</v>
      </c>
      <c r="AJ2151" t="s">
        <v>456</v>
      </c>
      <c r="AK2151" t="s">
        <v>457</v>
      </c>
      <c r="AM2151" t="s">
        <v>458</v>
      </c>
      <c r="AO2151" t="s">
        <v>459</v>
      </c>
      <c r="AP2151" t="s">
        <v>460</v>
      </c>
      <c r="AQ2151" s="4">
        <v>73737</v>
      </c>
      <c r="AR2151" t="s">
        <v>140</v>
      </c>
      <c r="AT2151">
        <v>15802274747</v>
      </c>
      <c r="AV2151" t="s">
        <v>461</v>
      </c>
      <c r="AW2151" t="s">
        <v>462</v>
      </c>
      <c r="AZ2151" t="s">
        <v>288</v>
      </c>
      <c r="BA2151" t="s">
        <v>289</v>
      </c>
      <c r="BB2151" t="s">
        <v>136</v>
      </c>
      <c r="BC2151" t="s">
        <v>136</v>
      </c>
      <c r="BD2151" t="s">
        <v>148</v>
      </c>
      <c r="BE2151" t="s">
        <v>136</v>
      </c>
      <c r="BF2151" t="s">
        <v>136</v>
      </c>
      <c r="BG2151" t="s">
        <v>134</v>
      </c>
      <c r="BH2151" t="s">
        <v>136</v>
      </c>
      <c r="BN2151" t="s">
        <v>23845</v>
      </c>
      <c r="BO2151" t="s">
        <v>1043</v>
      </c>
      <c r="BP2151">
        <v>4</v>
      </c>
      <c r="BQ2151">
        <v>4</v>
      </c>
      <c r="BR2151">
        <v>4</v>
      </c>
      <c r="BS2151" s="1">
        <v>44228</v>
      </c>
      <c r="BT2151" s="1">
        <v>44531</v>
      </c>
      <c r="BU2151" s="1">
        <v>44228</v>
      </c>
      <c r="BV2151" s="1">
        <v>44531</v>
      </c>
      <c r="BW2151" t="s">
        <v>136</v>
      </c>
      <c r="BX2151">
        <v>48</v>
      </c>
      <c r="BY2151">
        <v>0</v>
      </c>
      <c r="BZ2151">
        <v>8</v>
      </c>
      <c r="CA2151">
        <v>8</v>
      </c>
      <c r="CB2151">
        <v>8</v>
      </c>
      <c r="CC2151">
        <v>8</v>
      </c>
      <c r="CD2151">
        <v>8</v>
      </c>
      <c r="CE2151">
        <v>8</v>
      </c>
      <c r="CF2151" t="str">
        <f>"8:00 AM"</f>
        <v>8:00 AM</v>
      </c>
      <c r="CG2151" t="str">
        <f>"5:00 PM"</f>
        <v>5:00 PM</v>
      </c>
      <c r="CH2151" s="5">
        <v>11.83</v>
      </c>
      <c r="CI2151" t="s">
        <v>146</v>
      </c>
      <c r="CL2151" t="s">
        <v>136</v>
      </c>
      <c r="CM2151" t="s">
        <v>147</v>
      </c>
      <c r="CN2151" t="s">
        <v>148</v>
      </c>
      <c r="CO2151" t="s">
        <v>465</v>
      </c>
      <c r="CP2151" t="s">
        <v>149</v>
      </c>
      <c r="CQ2151">
        <v>3</v>
      </c>
      <c r="CR2151">
        <v>0</v>
      </c>
      <c r="CS2151" t="s">
        <v>136</v>
      </c>
      <c r="CT2151" t="s">
        <v>134</v>
      </c>
      <c r="CU2151" t="s">
        <v>136</v>
      </c>
      <c r="CV2151" t="s">
        <v>134</v>
      </c>
      <c r="CW2151" t="s">
        <v>134</v>
      </c>
      <c r="CX2151">
        <v>75</v>
      </c>
      <c r="CY2151" t="s">
        <v>134</v>
      </c>
      <c r="CZ2151" t="s">
        <v>134</v>
      </c>
      <c r="DA2151" t="s">
        <v>134</v>
      </c>
      <c r="DB2151" t="s">
        <v>136</v>
      </c>
      <c r="DC2151" t="s">
        <v>134</v>
      </c>
      <c r="DD2151" t="s">
        <v>136</v>
      </c>
      <c r="DF2151" t="s">
        <v>466</v>
      </c>
      <c r="DG2151" t="s">
        <v>23846</v>
      </c>
      <c r="DH2151" t="s">
        <v>3293</v>
      </c>
      <c r="DI2151" t="s">
        <v>995</v>
      </c>
      <c r="DJ2151" s="4">
        <v>72476</v>
      </c>
      <c r="DK2151" t="s">
        <v>3294</v>
      </c>
      <c r="DL2151" t="s">
        <v>136</v>
      </c>
      <c r="DM2151">
        <v>1</v>
      </c>
      <c r="DN2151" t="s">
        <v>19815</v>
      </c>
      <c r="DO2151" t="s">
        <v>3293</v>
      </c>
      <c r="DP2151" t="s">
        <v>995</v>
      </c>
      <c r="DQ2151" t="str">
        <f>"72476"</f>
        <v>72476</v>
      </c>
      <c r="DR2151" t="s">
        <v>3294</v>
      </c>
      <c r="DS2151" t="s">
        <v>907</v>
      </c>
      <c r="DT2151">
        <v>1</v>
      </c>
      <c r="DU2151">
        <v>4</v>
      </c>
      <c r="DV2151" t="s">
        <v>134</v>
      </c>
      <c r="DW2151" t="s">
        <v>134</v>
      </c>
      <c r="DX2151" t="s">
        <v>134</v>
      </c>
      <c r="DY2151" t="s">
        <v>136</v>
      </c>
      <c r="DZ2151">
        <v>1</v>
      </c>
      <c r="EA2151" t="s">
        <v>136</v>
      </c>
      <c r="EC2151" s="5">
        <v>12.68</v>
      </c>
      <c r="ED2151" s="5">
        <v>55</v>
      </c>
      <c r="EE2151">
        <v>18707592097</v>
      </c>
      <c r="EF2151" t="s">
        <v>23847</v>
      </c>
      <c r="EG2151" t="s">
        <v>148</v>
      </c>
      <c r="EH2151">
        <v>0</v>
      </c>
    </row>
    <row r="2152" spans="1:138" ht="15" customHeight="1" x14ac:dyDescent="0.35">
      <c r="A2152" t="s">
        <v>18576</v>
      </c>
      <c r="B2152" t="s">
        <v>157</v>
      </c>
      <c r="C2152" s="1">
        <v>44166.568032523151</v>
      </c>
      <c r="D2152" s="1">
        <v>44187</v>
      </c>
      <c r="E2152" t="s">
        <v>133</v>
      </c>
      <c r="F2152" t="s">
        <v>136</v>
      </c>
      <c r="G2152" t="s">
        <v>135</v>
      </c>
      <c r="H2152" t="s">
        <v>134</v>
      </c>
      <c r="I2152" t="s">
        <v>18577</v>
      </c>
      <c r="K2152" t="s">
        <v>18578</v>
      </c>
      <c r="M2152" t="s">
        <v>9337</v>
      </c>
      <c r="N2152" t="s">
        <v>374</v>
      </c>
      <c r="O2152" s="4">
        <v>75173</v>
      </c>
      <c r="P2152" t="s">
        <v>140</v>
      </c>
      <c r="R2152">
        <v>19728435672</v>
      </c>
      <c r="T2152">
        <v>11142</v>
      </c>
      <c r="U2152" t="s">
        <v>18579</v>
      </c>
      <c r="V2152" t="s">
        <v>7960</v>
      </c>
      <c r="X2152" t="s">
        <v>429</v>
      </c>
      <c r="Y2152" t="s">
        <v>18578</v>
      </c>
      <c r="AA2152" t="s">
        <v>9337</v>
      </c>
      <c r="AB2152" t="s">
        <v>374</v>
      </c>
      <c r="AC2152" s="4">
        <v>75173</v>
      </c>
      <c r="AD2152" t="s">
        <v>140</v>
      </c>
      <c r="AF2152">
        <v>19728435672</v>
      </c>
      <c r="AH2152" t="s">
        <v>18580</v>
      </c>
      <c r="AI2152" t="s">
        <v>168</v>
      </c>
      <c r="AJ2152" t="s">
        <v>2019</v>
      </c>
      <c r="AK2152" t="s">
        <v>2020</v>
      </c>
      <c r="AM2152" t="s">
        <v>2021</v>
      </c>
      <c r="AO2152" t="s">
        <v>2022</v>
      </c>
      <c r="AP2152" t="s">
        <v>374</v>
      </c>
      <c r="AQ2152" s="4">
        <v>75098</v>
      </c>
      <c r="AR2152" t="s">
        <v>140</v>
      </c>
      <c r="AT2152">
        <v>19724424244</v>
      </c>
      <c r="AV2152" t="s">
        <v>2023</v>
      </c>
      <c r="AW2152" t="s">
        <v>2024</v>
      </c>
      <c r="AZ2152" t="s">
        <v>144</v>
      </c>
      <c r="BA2152" t="s">
        <v>145</v>
      </c>
      <c r="BB2152" t="s">
        <v>136</v>
      </c>
      <c r="BC2152" t="s">
        <v>136</v>
      </c>
      <c r="BD2152" t="s">
        <v>148</v>
      </c>
      <c r="BE2152" t="s">
        <v>136</v>
      </c>
      <c r="BF2152" t="s">
        <v>136</v>
      </c>
      <c r="BG2152" t="s">
        <v>134</v>
      </c>
      <c r="BH2152" t="s">
        <v>136</v>
      </c>
      <c r="BN2152" t="s">
        <v>18581</v>
      </c>
      <c r="BO2152" t="s">
        <v>7756</v>
      </c>
      <c r="BP2152">
        <v>4</v>
      </c>
      <c r="BQ2152">
        <v>4</v>
      </c>
      <c r="BR2152">
        <v>4</v>
      </c>
      <c r="BS2152" s="1">
        <v>44232</v>
      </c>
      <c r="BT2152" s="1">
        <v>44516</v>
      </c>
      <c r="BU2152" s="1">
        <v>44232</v>
      </c>
      <c r="BV2152" s="1">
        <v>44516</v>
      </c>
      <c r="BW2152" t="s">
        <v>136</v>
      </c>
      <c r="BX2152">
        <v>40</v>
      </c>
      <c r="BY2152">
        <v>0</v>
      </c>
      <c r="BZ2152">
        <v>8</v>
      </c>
      <c r="CA2152">
        <v>8</v>
      </c>
      <c r="CB2152">
        <v>8</v>
      </c>
      <c r="CC2152">
        <v>8</v>
      </c>
      <c r="CD2152">
        <v>8</v>
      </c>
      <c r="CE2152">
        <v>0</v>
      </c>
      <c r="CF2152" t="str">
        <f>"8:00 AM"</f>
        <v>8:00 AM</v>
      </c>
      <c r="CG2152" t="str">
        <f>"4:30 PM"</f>
        <v>4:30 PM</v>
      </c>
      <c r="CH2152" s="5">
        <v>12.67</v>
      </c>
      <c r="CI2152" t="s">
        <v>146</v>
      </c>
      <c r="CL2152" t="s">
        <v>136</v>
      </c>
      <c r="CM2152" t="s">
        <v>147</v>
      </c>
      <c r="CN2152" t="s">
        <v>148</v>
      </c>
      <c r="CO2152" t="s">
        <v>181</v>
      </c>
      <c r="CP2152" t="s">
        <v>149</v>
      </c>
      <c r="CQ2152">
        <v>0</v>
      </c>
      <c r="CR2152">
        <v>0</v>
      </c>
      <c r="CS2152" t="s">
        <v>136</v>
      </c>
      <c r="CT2152" t="s">
        <v>136</v>
      </c>
      <c r="CU2152" t="s">
        <v>136</v>
      </c>
      <c r="CV2152" t="s">
        <v>136</v>
      </c>
      <c r="CW2152" t="s">
        <v>134</v>
      </c>
      <c r="CX2152">
        <v>50</v>
      </c>
      <c r="CY2152" t="s">
        <v>134</v>
      </c>
      <c r="CZ2152" t="s">
        <v>136</v>
      </c>
      <c r="DA2152" t="s">
        <v>136</v>
      </c>
      <c r="DB2152" t="s">
        <v>136</v>
      </c>
      <c r="DC2152" t="s">
        <v>136</v>
      </c>
      <c r="DD2152" t="s">
        <v>136</v>
      </c>
      <c r="DF2152" t="s">
        <v>180</v>
      </c>
      <c r="DG2152" t="s">
        <v>18578</v>
      </c>
      <c r="DH2152" t="s">
        <v>9337</v>
      </c>
      <c r="DI2152" t="s">
        <v>374</v>
      </c>
      <c r="DJ2152" s="4">
        <v>75173</v>
      </c>
      <c r="DK2152" t="s">
        <v>2863</v>
      </c>
      <c r="DL2152" t="s">
        <v>136</v>
      </c>
      <c r="DM2152">
        <v>1</v>
      </c>
      <c r="DN2152" t="s">
        <v>18582</v>
      </c>
      <c r="DO2152" t="s">
        <v>9337</v>
      </c>
      <c r="DP2152" t="s">
        <v>374</v>
      </c>
      <c r="DQ2152" t="str">
        <f>"75173"</f>
        <v>75173</v>
      </c>
      <c r="DR2152" t="s">
        <v>2863</v>
      </c>
      <c r="DS2152" t="s">
        <v>1233</v>
      </c>
      <c r="DT2152">
        <v>1</v>
      </c>
      <c r="DU2152">
        <v>4</v>
      </c>
      <c r="DV2152" t="s">
        <v>134</v>
      </c>
      <c r="DW2152" t="s">
        <v>134</v>
      </c>
      <c r="DX2152" t="s">
        <v>134</v>
      </c>
      <c r="DY2152" t="s">
        <v>134</v>
      </c>
      <c r="DZ2152">
        <v>2</v>
      </c>
      <c r="EA2152" t="s">
        <v>136</v>
      </c>
      <c r="EC2152" s="5">
        <v>12.68</v>
      </c>
      <c r="ED2152" s="5">
        <v>55</v>
      </c>
      <c r="EE2152">
        <v>19728435672</v>
      </c>
      <c r="EF2152" t="s">
        <v>18580</v>
      </c>
      <c r="EG2152" t="s">
        <v>148</v>
      </c>
      <c r="EH2152">
        <v>0</v>
      </c>
    </row>
    <row r="2153" spans="1:138" ht="15" customHeight="1" x14ac:dyDescent="0.35">
      <c r="A2153" t="s">
        <v>6955</v>
      </c>
      <c r="B2153" t="s">
        <v>157</v>
      </c>
      <c r="C2153" s="1">
        <v>44165.693481712966</v>
      </c>
      <c r="D2153" s="1">
        <v>44187</v>
      </c>
      <c r="E2153" t="s">
        <v>133</v>
      </c>
      <c r="F2153" t="s">
        <v>136</v>
      </c>
      <c r="G2153" t="s">
        <v>135</v>
      </c>
      <c r="H2153" t="s">
        <v>136</v>
      </c>
      <c r="I2153" t="s">
        <v>6045</v>
      </c>
      <c r="K2153" t="s">
        <v>6046</v>
      </c>
      <c r="M2153" t="s">
        <v>6047</v>
      </c>
      <c r="N2153" t="s">
        <v>784</v>
      </c>
      <c r="O2153" s="4">
        <v>59213</v>
      </c>
      <c r="P2153" t="s">
        <v>140</v>
      </c>
      <c r="R2153">
        <v>14069637560</v>
      </c>
      <c r="T2153">
        <v>111191</v>
      </c>
      <c r="U2153" t="s">
        <v>6048</v>
      </c>
      <c r="V2153" t="s">
        <v>5406</v>
      </c>
      <c r="X2153" t="s">
        <v>164</v>
      </c>
      <c r="Y2153" t="s">
        <v>6046</v>
      </c>
      <c r="AA2153" t="s">
        <v>6047</v>
      </c>
      <c r="AB2153" t="s">
        <v>784</v>
      </c>
      <c r="AC2153" s="4">
        <v>59213</v>
      </c>
      <c r="AD2153" t="s">
        <v>140</v>
      </c>
      <c r="AF2153">
        <v>14069637560</v>
      </c>
      <c r="AH2153" t="s">
        <v>148</v>
      </c>
      <c r="AI2153" t="s">
        <v>168</v>
      </c>
      <c r="AJ2153" t="s">
        <v>456</v>
      </c>
      <c r="AK2153" t="s">
        <v>457</v>
      </c>
      <c r="AM2153" t="s">
        <v>458</v>
      </c>
      <c r="AO2153" t="s">
        <v>459</v>
      </c>
      <c r="AP2153" t="s">
        <v>460</v>
      </c>
      <c r="AQ2153" s="4">
        <v>73737</v>
      </c>
      <c r="AR2153" t="s">
        <v>140</v>
      </c>
      <c r="AT2153">
        <v>15802274747</v>
      </c>
      <c r="AV2153" t="s">
        <v>461</v>
      </c>
      <c r="AW2153" t="s">
        <v>462</v>
      </c>
      <c r="AZ2153" t="s">
        <v>288</v>
      </c>
      <c r="BA2153" t="s">
        <v>289</v>
      </c>
      <c r="BB2153" t="s">
        <v>136</v>
      </c>
      <c r="BC2153" t="s">
        <v>136</v>
      </c>
      <c r="BD2153" t="s">
        <v>148</v>
      </c>
      <c r="BE2153" t="s">
        <v>136</v>
      </c>
      <c r="BF2153" t="s">
        <v>136</v>
      </c>
      <c r="BG2153" t="s">
        <v>134</v>
      </c>
      <c r="BH2153" t="s">
        <v>136</v>
      </c>
      <c r="BN2153" t="s">
        <v>6956</v>
      </c>
      <c r="BO2153" t="s">
        <v>1043</v>
      </c>
      <c r="BP2153">
        <v>10</v>
      </c>
      <c r="BQ2153">
        <v>10</v>
      </c>
      <c r="BR2153">
        <v>10</v>
      </c>
      <c r="BS2153" s="1">
        <v>44228</v>
      </c>
      <c r="BT2153" s="1">
        <v>44531</v>
      </c>
      <c r="BU2153" s="1">
        <v>44228</v>
      </c>
      <c r="BV2153" s="1">
        <v>44531</v>
      </c>
      <c r="BW2153" t="s">
        <v>136</v>
      </c>
      <c r="BX2153">
        <v>40</v>
      </c>
      <c r="BY2153">
        <v>0</v>
      </c>
      <c r="BZ2153">
        <v>7</v>
      </c>
      <c r="CA2153">
        <v>7</v>
      </c>
      <c r="CB2153">
        <v>7</v>
      </c>
      <c r="CC2153">
        <v>7</v>
      </c>
      <c r="CD2153">
        <v>7</v>
      </c>
      <c r="CE2153">
        <v>5</v>
      </c>
      <c r="CF2153" t="str">
        <f>"9:00 AM"</f>
        <v>9:00 AM</v>
      </c>
      <c r="CG2153" t="str">
        <f>"5:00 PM"</f>
        <v>5:00 PM</v>
      </c>
      <c r="CH2153" s="5">
        <v>13.62</v>
      </c>
      <c r="CI2153" t="s">
        <v>146</v>
      </c>
      <c r="CL2153" t="s">
        <v>136</v>
      </c>
      <c r="CM2153" t="s">
        <v>312</v>
      </c>
      <c r="CN2153" t="s">
        <v>148</v>
      </c>
      <c r="CO2153" t="s">
        <v>465</v>
      </c>
      <c r="CP2153" t="s">
        <v>149</v>
      </c>
      <c r="CQ2153">
        <v>3</v>
      </c>
      <c r="CR2153">
        <v>0</v>
      </c>
      <c r="CS2153" t="s">
        <v>136</v>
      </c>
      <c r="CT2153" t="s">
        <v>134</v>
      </c>
      <c r="CU2153" t="s">
        <v>136</v>
      </c>
      <c r="CV2153" t="s">
        <v>134</v>
      </c>
      <c r="CW2153" t="s">
        <v>134</v>
      </c>
      <c r="CX2153">
        <v>75</v>
      </c>
      <c r="CY2153" t="s">
        <v>134</v>
      </c>
      <c r="CZ2153" t="s">
        <v>134</v>
      </c>
      <c r="DA2153" t="s">
        <v>134</v>
      </c>
      <c r="DB2153" t="s">
        <v>136</v>
      </c>
      <c r="DC2153" t="s">
        <v>134</v>
      </c>
      <c r="DD2153" t="s">
        <v>136</v>
      </c>
      <c r="DF2153" t="s">
        <v>466</v>
      </c>
      <c r="DG2153" t="s">
        <v>6046</v>
      </c>
      <c r="DH2153" t="s">
        <v>6047</v>
      </c>
      <c r="DI2153" t="s">
        <v>784</v>
      </c>
      <c r="DJ2153" s="4">
        <v>59213</v>
      </c>
      <c r="DK2153" t="s">
        <v>3944</v>
      </c>
      <c r="DL2153" t="s">
        <v>136</v>
      </c>
      <c r="DM2153">
        <v>1</v>
      </c>
      <c r="DN2153" t="s">
        <v>6046</v>
      </c>
      <c r="DO2153" t="s">
        <v>6047</v>
      </c>
      <c r="DP2153" t="s">
        <v>784</v>
      </c>
      <c r="DQ2153" t="str">
        <f>"59213"</f>
        <v>59213</v>
      </c>
      <c r="DR2153" t="s">
        <v>3944</v>
      </c>
      <c r="DS2153" t="s">
        <v>551</v>
      </c>
      <c r="DT2153">
        <v>2</v>
      </c>
      <c r="DU2153">
        <v>10</v>
      </c>
      <c r="DV2153" t="s">
        <v>134</v>
      </c>
      <c r="DW2153" t="s">
        <v>134</v>
      </c>
      <c r="DX2153" t="s">
        <v>134</v>
      </c>
      <c r="DY2153" t="s">
        <v>136</v>
      </c>
      <c r="DZ2153">
        <v>1</v>
      </c>
      <c r="EA2153" t="s">
        <v>136</v>
      </c>
      <c r="EC2153" s="5">
        <v>12.68</v>
      </c>
      <c r="ED2153" s="5">
        <v>55</v>
      </c>
      <c r="EE2153">
        <v>14069637560</v>
      </c>
      <c r="EF2153" t="s">
        <v>6054</v>
      </c>
      <c r="EG2153" t="s">
        <v>148</v>
      </c>
      <c r="EH2153">
        <v>0</v>
      </c>
    </row>
    <row r="2154" spans="1:138" ht="15" customHeight="1" x14ac:dyDescent="0.35">
      <c r="A2154" t="s">
        <v>10077</v>
      </c>
      <c r="B2154" t="s">
        <v>157</v>
      </c>
      <c r="C2154" s="1">
        <v>44165.975069444445</v>
      </c>
      <c r="D2154" s="1">
        <v>44187</v>
      </c>
      <c r="E2154" t="s">
        <v>133</v>
      </c>
      <c r="F2154" t="s">
        <v>136</v>
      </c>
      <c r="G2154" t="s">
        <v>135</v>
      </c>
      <c r="H2154" t="s">
        <v>136</v>
      </c>
      <c r="I2154" t="s">
        <v>10078</v>
      </c>
      <c r="K2154" t="s">
        <v>10079</v>
      </c>
      <c r="L2154" t="s">
        <v>10080</v>
      </c>
      <c r="M2154" t="s">
        <v>6482</v>
      </c>
      <c r="N2154" t="s">
        <v>1358</v>
      </c>
      <c r="O2154" s="4">
        <v>80480</v>
      </c>
      <c r="P2154" t="s">
        <v>140</v>
      </c>
      <c r="R2154">
        <v>18066762347</v>
      </c>
      <c r="T2154">
        <v>1121</v>
      </c>
      <c r="U2154" t="s">
        <v>10081</v>
      </c>
      <c r="V2154" t="s">
        <v>1652</v>
      </c>
      <c r="X2154" t="s">
        <v>10082</v>
      </c>
      <c r="Y2154" t="s">
        <v>10083</v>
      </c>
      <c r="AA2154" t="s">
        <v>5345</v>
      </c>
      <c r="AB2154" t="s">
        <v>374</v>
      </c>
      <c r="AC2154" s="4">
        <v>79124</v>
      </c>
      <c r="AD2154" t="s">
        <v>140</v>
      </c>
      <c r="AF2154">
        <v>18066762347</v>
      </c>
      <c r="AH2154" t="s">
        <v>10084</v>
      </c>
      <c r="AI2154" t="s">
        <v>168</v>
      </c>
      <c r="AJ2154" t="s">
        <v>6475</v>
      </c>
      <c r="AK2154" t="s">
        <v>6476</v>
      </c>
      <c r="AM2154" t="s">
        <v>6477</v>
      </c>
      <c r="AO2154" t="s">
        <v>7726</v>
      </c>
      <c r="AP2154" t="s">
        <v>1358</v>
      </c>
      <c r="AQ2154" s="4">
        <v>81625</v>
      </c>
      <c r="AR2154" t="s">
        <v>140</v>
      </c>
      <c r="AT2154">
        <v>19708244226</v>
      </c>
      <c r="AV2154" t="s">
        <v>6479</v>
      </c>
      <c r="AW2154" t="s">
        <v>6480</v>
      </c>
      <c r="AZ2154" t="s">
        <v>334</v>
      </c>
      <c r="BA2154" t="s">
        <v>335</v>
      </c>
      <c r="BB2154" t="s">
        <v>136</v>
      </c>
      <c r="BC2154" t="s">
        <v>136</v>
      </c>
      <c r="BD2154" t="s">
        <v>148</v>
      </c>
      <c r="BE2154" t="s">
        <v>136</v>
      </c>
      <c r="BF2154" t="s">
        <v>136</v>
      </c>
      <c r="BG2154" t="s">
        <v>134</v>
      </c>
      <c r="BH2154" t="s">
        <v>136</v>
      </c>
      <c r="BI2154" t="s">
        <v>10085</v>
      </c>
      <c r="BN2154" t="s">
        <v>10086</v>
      </c>
      <c r="BO2154" t="s">
        <v>5890</v>
      </c>
      <c r="BP2154">
        <v>2</v>
      </c>
      <c r="BQ2154">
        <v>2</v>
      </c>
      <c r="BR2154">
        <v>2</v>
      </c>
      <c r="BS2154" s="1">
        <v>44218</v>
      </c>
      <c r="BT2154" s="1">
        <v>44501</v>
      </c>
      <c r="BU2154" s="1">
        <v>44218</v>
      </c>
      <c r="BV2154" s="1">
        <v>44501</v>
      </c>
      <c r="BW2154" t="s">
        <v>136</v>
      </c>
      <c r="BX2154">
        <v>48</v>
      </c>
      <c r="BY2154">
        <v>0</v>
      </c>
      <c r="BZ2154">
        <v>8</v>
      </c>
      <c r="CA2154">
        <v>8</v>
      </c>
      <c r="CB2154">
        <v>8</v>
      </c>
      <c r="CC2154">
        <v>8</v>
      </c>
      <c r="CD2154">
        <v>8</v>
      </c>
      <c r="CE2154">
        <v>8</v>
      </c>
      <c r="CF2154" t="str">
        <f>"8:00 AM"</f>
        <v>8:00 AM</v>
      </c>
      <c r="CG2154" t="str">
        <f>"5:00 PM"</f>
        <v>5:00 PM</v>
      </c>
      <c r="CH2154" s="5">
        <v>14.26</v>
      </c>
      <c r="CI2154" t="s">
        <v>146</v>
      </c>
      <c r="CL2154" t="s">
        <v>136</v>
      </c>
      <c r="CM2154" t="s">
        <v>312</v>
      </c>
      <c r="CN2154" t="s">
        <v>148</v>
      </c>
      <c r="CO2154" s="2" t="s">
        <v>7018</v>
      </c>
      <c r="CP2154" t="s">
        <v>149</v>
      </c>
      <c r="CQ2154">
        <v>3</v>
      </c>
      <c r="CR2154">
        <v>0</v>
      </c>
      <c r="CS2154" t="s">
        <v>136</v>
      </c>
      <c r="CT2154" t="s">
        <v>136</v>
      </c>
      <c r="CU2154" t="s">
        <v>136</v>
      </c>
      <c r="CV2154" t="s">
        <v>136</v>
      </c>
      <c r="CW2154" t="s">
        <v>134</v>
      </c>
      <c r="CX2154">
        <v>75</v>
      </c>
      <c r="CY2154" t="s">
        <v>134</v>
      </c>
      <c r="CZ2154" t="s">
        <v>134</v>
      </c>
      <c r="DA2154" t="s">
        <v>134</v>
      </c>
      <c r="DB2154" t="s">
        <v>134</v>
      </c>
      <c r="DC2154" t="s">
        <v>134</v>
      </c>
      <c r="DD2154" t="s">
        <v>136</v>
      </c>
      <c r="DF2154" s="2" t="s">
        <v>7019</v>
      </c>
      <c r="DG2154" t="s">
        <v>10087</v>
      </c>
      <c r="DH2154" t="s">
        <v>6482</v>
      </c>
      <c r="DI2154" t="s">
        <v>1358</v>
      </c>
      <c r="DJ2154" s="4">
        <v>80480</v>
      </c>
      <c r="DK2154" t="s">
        <v>712</v>
      </c>
      <c r="DL2154" t="s">
        <v>136</v>
      </c>
      <c r="DM2154">
        <v>1</v>
      </c>
      <c r="DN2154" t="s">
        <v>10087</v>
      </c>
      <c r="DO2154" t="s">
        <v>6473</v>
      </c>
      <c r="DP2154" t="s">
        <v>1358</v>
      </c>
      <c r="DQ2154" t="str">
        <f>"80480"</f>
        <v>80480</v>
      </c>
      <c r="DR2154" t="s">
        <v>712</v>
      </c>
      <c r="DS2154" t="s">
        <v>10088</v>
      </c>
      <c r="DT2154">
        <v>1</v>
      </c>
      <c r="DU2154">
        <v>2</v>
      </c>
      <c r="DV2154" t="s">
        <v>136</v>
      </c>
      <c r="DW2154" t="s">
        <v>134</v>
      </c>
      <c r="DX2154" t="s">
        <v>134</v>
      </c>
      <c r="DY2154" t="s">
        <v>136</v>
      </c>
      <c r="DZ2154">
        <v>1</v>
      </c>
      <c r="EA2154" t="s">
        <v>136</v>
      </c>
      <c r="EC2154" s="5">
        <v>12.68</v>
      </c>
      <c r="ED2154" s="5">
        <v>55</v>
      </c>
      <c r="EE2154">
        <v>18066762347</v>
      </c>
      <c r="EF2154" t="s">
        <v>10084</v>
      </c>
      <c r="EG2154" t="s">
        <v>1722</v>
      </c>
      <c r="EH2154">
        <v>0</v>
      </c>
    </row>
    <row r="2155" spans="1:138" ht="15" customHeight="1" x14ac:dyDescent="0.35">
      <c r="A2155" t="s">
        <v>9084</v>
      </c>
      <c r="B2155" t="s">
        <v>157</v>
      </c>
      <c r="C2155" s="1">
        <v>44165.515695949071</v>
      </c>
      <c r="D2155" s="1">
        <v>44187</v>
      </c>
      <c r="E2155" t="s">
        <v>133</v>
      </c>
      <c r="F2155" t="s">
        <v>136</v>
      </c>
      <c r="G2155" t="s">
        <v>135</v>
      </c>
      <c r="H2155" t="s">
        <v>136</v>
      </c>
      <c r="I2155" t="s">
        <v>9085</v>
      </c>
      <c r="K2155" t="s">
        <v>9086</v>
      </c>
      <c r="M2155" t="s">
        <v>1906</v>
      </c>
      <c r="N2155" t="s">
        <v>720</v>
      </c>
      <c r="O2155" s="4">
        <v>38614</v>
      </c>
      <c r="P2155" t="s">
        <v>140</v>
      </c>
      <c r="R2155">
        <v>16629026709</v>
      </c>
      <c r="T2155">
        <v>1119</v>
      </c>
      <c r="U2155" t="s">
        <v>9087</v>
      </c>
      <c r="V2155" t="s">
        <v>7431</v>
      </c>
      <c r="X2155" t="s">
        <v>164</v>
      </c>
      <c r="Y2155" t="s">
        <v>9086</v>
      </c>
      <c r="AA2155" t="s">
        <v>1906</v>
      </c>
      <c r="AB2155" t="s">
        <v>720</v>
      </c>
      <c r="AC2155" s="4">
        <v>38614</v>
      </c>
      <c r="AD2155" t="s">
        <v>140</v>
      </c>
      <c r="AF2155">
        <v>16629026709</v>
      </c>
      <c r="AH2155" t="s">
        <v>9088</v>
      </c>
      <c r="AI2155" t="s">
        <v>168</v>
      </c>
      <c r="AJ2155" t="s">
        <v>725</v>
      </c>
      <c r="AK2155" t="s">
        <v>726</v>
      </c>
      <c r="AL2155" t="s">
        <v>727</v>
      </c>
      <c r="AM2155" t="s">
        <v>728</v>
      </c>
      <c r="AN2155" t="s">
        <v>729</v>
      </c>
      <c r="AO2155" t="s">
        <v>730</v>
      </c>
      <c r="AP2155" t="s">
        <v>720</v>
      </c>
      <c r="AQ2155" s="4">
        <v>38930</v>
      </c>
      <c r="AR2155" t="s">
        <v>140</v>
      </c>
      <c r="AT2155">
        <v>16623854219</v>
      </c>
      <c r="AV2155" t="s">
        <v>731</v>
      </c>
      <c r="AW2155" t="s">
        <v>732</v>
      </c>
      <c r="AZ2155" t="s">
        <v>288</v>
      </c>
      <c r="BA2155" t="s">
        <v>289</v>
      </c>
      <c r="BB2155" t="s">
        <v>136</v>
      </c>
      <c r="BC2155" t="s">
        <v>136</v>
      </c>
      <c r="BD2155" t="s">
        <v>148</v>
      </c>
      <c r="BE2155" t="s">
        <v>136</v>
      </c>
      <c r="BF2155" t="s">
        <v>136</v>
      </c>
      <c r="BG2155" t="s">
        <v>134</v>
      </c>
      <c r="BH2155" t="s">
        <v>136</v>
      </c>
      <c r="BN2155" t="s">
        <v>9089</v>
      </c>
      <c r="BO2155" t="s">
        <v>734</v>
      </c>
      <c r="BP2155">
        <v>3</v>
      </c>
      <c r="BQ2155">
        <v>3</v>
      </c>
      <c r="BR2155">
        <v>3</v>
      </c>
      <c r="BS2155" s="1">
        <v>44232</v>
      </c>
      <c r="BT2155" s="1">
        <v>44531</v>
      </c>
      <c r="BU2155" s="1">
        <v>44232</v>
      </c>
      <c r="BV2155" s="1">
        <v>44531</v>
      </c>
      <c r="BW2155" t="s">
        <v>136</v>
      </c>
      <c r="BX2155">
        <v>57.96</v>
      </c>
      <c r="BY2155">
        <v>0</v>
      </c>
      <c r="BZ2155">
        <v>9.66</v>
      </c>
      <c r="CA2155">
        <v>9.66</v>
      </c>
      <c r="CB2155">
        <v>9.66</v>
      </c>
      <c r="CC2155">
        <v>9.66</v>
      </c>
      <c r="CD2155">
        <v>9.66</v>
      </c>
      <c r="CE2155">
        <v>9.66</v>
      </c>
      <c r="CF2155" t="str">
        <f>"8:00 AM"</f>
        <v>8:00 AM</v>
      </c>
      <c r="CG2155" t="str">
        <f>"5:40 PM"</f>
        <v>5:40 PM</v>
      </c>
      <c r="CH2155" s="5">
        <v>11.83</v>
      </c>
      <c r="CI2155" t="s">
        <v>146</v>
      </c>
      <c r="CL2155" t="s">
        <v>134</v>
      </c>
      <c r="CM2155" t="s">
        <v>147</v>
      </c>
      <c r="CN2155" t="s">
        <v>148</v>
      </c>
      <c r="CO2155" t="s">
        <v>735</v>
      </c>
      <c r="CP2155" t="s">
        <v>149</v>
      </c>
      <c r="CQ2155">
        <v>3</v>
      </c>
      <c r="CR2155">
        <v>0</v>
      </c>
      <c r="CS2155" t="s">
        <v>136</v>
      </c>
      <c r="CT2155" t="s">
        <v>134</v>
      </c>
      <c r="CU2155" t="s">
        <v>136</v>
      </c>
      <c r="CV2155" t="s">
        <v>136</v>
      </c>
      <c r="CW2155" t="s">
        <v>136</v>
      </c>
      <c r="CY2155" t="s">
        <v>136</v>
      </c>
      <c r="CZ2155" t="s">
        <v>136</v>
      </c>
      <c r="DA2155" t="s">
        <v>136</v>
      </c>
      <c r="DB2155" t="s">
        <v>136</v>
      </c>
      <c r="DC2155" t="s">
        <v>136</v>
      </c>
      <c r="DD2155" t="s">
        <v>136</v>
      </c>
      <c r="DF2155" t="s">
        <v>9090</v>
      </c>
      <c r="DG2155" t="s">
        <v>9091</v>
      </c>
      <c r="DH2155" t="s">
        <v>9092</v>
      </c>
      <c r="DI2155" t="s">
        <v>720</v>
      </c>
      <c r="DJ2155" s="4">
        <v>38646</v>
      </c>
      <c r="DK2155" t="s">
        <v>1916</v>
      </c>
      <c r="DL2155" t="s">
        <v>136</v>
      </c>
      <c r="DM2155">
        <v>1</v>
      </c>
      <c r="DN2155" t="s">
        <v>9093</v>
      </c>
      <c r="DO2155" t="s">
        <v>9092</v>
      </c>
      <c r="DP2155" t="s">
        <v>720</v>
      </c>
      <c r="DQ2155" t="str">
        <f>"38646"</f>
        <v>38646</v>
      </c>
      <c r="DR2155" t="s">
        <v>1916</v>
      </c>
      <c r="DS2155" t="s">
        <v>952</v>
      </c>
      <c r="DT2155">
        <v>1</v>
      </c>
      <c r="DU2155">
        <v>3</v>
      </c>
      <c r="DV2155" t="s">
        <v>134</v>
      </c>
      <c r="DW2155" t="s">
        <v>134</v>
      </c>
      <c r="DX2155" t="s">
        <v>134</v>
      </c>
      <c r="DY2155" t="s">
        <v>136</v>
      </c>
      <c r="DZ2155">
        <v>1</v>
      </c>
      <c r="EA2155" t="s">
        <v>136</v>
      </c>
      <c r="EC2155" s="5">
        <v>12.68</v>
      </c>
      <c r="ED2155" s="5">
        <v>55</v>
      </c>
      <c r="EE2155">
        <v>16629026709</v>
      </c>
      <c r="EF2155" t="s">
        <v>9088</v>
      </c>
      <c r="EG2155" t="s">
        <v>148</v>
      </c>
      <c r="EH2155">
        <v>1</v>
      </c>
    </row>
    <row r="2156" spans="1:138" ht="15" customHeight="1" x14ac:dyDescent="0.35">
      <c r="A2156" t="s">
        <v>19714</v>
      </c>
      <c r="B2156" t="s">
        <v>157</v>
      </c>
      <c r="C2156" s="1">
        <v>44175.396767361111</v>
      </c>
      <c r="D2156" s="1">
        <v>44187</v>
      </c>
      <c r="E2156" t="s">
        <v>133</v>
      </c>
      <c r="F2156" t="s">
        <v>136</v>
      </c>
      <c r="G2156" t="s">
        <v>135</v>
      </c>
      <c r="H2156" t="s">
        <v>136</v>
      </c>
      <c r="I2156" t="s">
        <v>19715</v>
      </c>
      <c r="K2156" t="s">
        <v>19716</v>
      </c>
      <c r="M2156" t="s">
        <v>3591</v>
      </c>
      <c r="N2156" t="s">
        <v>139</v>
      </c>
      <c r="O2156" s="4">
        <v>33913</v>
      </c>
      <c r="P2156" t="s">
        <v>140</v>
      </c>
      <c r="R2156">
        <v>17862271100</v>
      </c>
      <c r="T2156">
        <v>112910</v>
      </c>
      <c r="U2156" t="s">
        <v>19717</v>
      </c>
      <c r="V2156" t="s">
        <v>19718</v>
      </c>
      <c r="X2156" t="s">
        <v>1677</v>
      </c>
      <c r="Y2156" t="s">
        <v>19716</v>
      </c>
      <c r="AA2156" t="s">
        <v>3591</v>
      </c>
      <c r="AB2156" t="s">
        <v>139</v>
      </c>
      <c r="AC2156" s="4">
        <v>33913</v>
      </c>
      <c r="AD2156" t="s">
        <v>140</v>
      </c>
      <c r="AF2156">
        <v>17862271100</v>
      </c>
      <c r="AH2156" t="s">
        <v>19719</v>
      </c>
      <c r="AI2156" t="s">
        <v>168</v>
      </c>
      <c r="AJ2156" t="s">
        <v>1941</v>
      </c>
      <c r="AK2156" t="s">
        <v>1942</v>
      </c>
      <c r="AL2156" t="s">
        <v>1943</v>
      </c>
      <c r="AM2156" t="s">
        <v>1944</v>
      </c>
      <c r="AN2156" t="s">
        <v>1945</v>
      </c>
      <c r="AO2156" t="s">
        <v>1946</v>
      </c>
      <c r="AP2156" t="s">
        <v>374</v>
      </c>
      <c r="AQ2156" s="4">
        <v>78266</v>
      </c>
      <c r="AR2156" t="s">
        <v>140</v>
      </c>
      <c r="AT2156">
        <v>18305844555</v>
      </c>
      <c r="AV2156" t="s">
        <v>1947</v>
      </c>
      <c r="AW2156" t="s">
        <v>1948</v>
      </c>
      <c r="AZ2156" t="s">
        <v>334</v>
      </c>
      <c r="BA2156" t="s">
        <v>335</v>
      </c>
      <c r="BB2156" t="s">
        <v>136</v>
      </c>
      <c r="BC2156" t="s">
        <v>136</v>
      </c>
      <c r="BD2156" t="s">
        <v>148</v>
      </c>
      <c r="BE2156" t="s">
        <v>136</v>
      </c>
      <c r="BF2156" t="s">
        <v>136</v>
      </c>
      <c r="BG2156" t="s">
        <v>134</v>
      </c>
      <c r="BH2156" t="s">
        <v>136</v>
      </c>
      <c r="BN2156" t="s">
        <v>19720</v>
      </c>
      <c r="BO2156" t="s">
        <v>570</v>
      </c>
      <c r="BP2156">
        <v>5</v>
      </c>
      <c r="BQ2156">
        <v>5</v>
      </c>
      <c r="BR2156">
        <v>5</v>
      </c>
      <c r="BS2156" s="1">
        <v>44222</v>
      </c>
      <c r="BT2156" s="1">
        <v>44515</v>
      </c>
      <c r="BU2156" s="1">
        <v>44222</v>
      </c>
      <c r="BV2156" s="1">
        <v>44515</v>
      </c>
      <c r="BW2156" t="s">
        <v>136</v>
      </c>
      <c r="BX2156">
        <v>40</v>
      </c>
      <c r="BY2156">
        <v>0</v>
      </c>
      <c r="BZ2156">
        <v>8</v>
      </c>
      <c r="CA2156">
        <v>8</v>
      </c>
      <c r="CB2156">
        <v>8</v>
      </c>
      <c r="CC2156">
        <v>8</v>
      </c>
      <c r="CD2156">
        <v>8</v>
      </c>
      <c r="CE2156">
        <v>0</v>
      </c>
      <c r="CF2156" t="str">
        <f>"7:00 AM"</f>
        <v>7:00 AM</v>
      </c>
      <c r="CG2156" t="str">
        <f>"5:00 PM"</f>
        <v>5:00 PM</v>
      </c>
      <c r="CH2156" s="5">
        <v>11.71</v>
      </c>
      <c r="CI2156" t="s">
        <v>146</v>
      </c>
      <c r="CJ2156">
        <v>0</v>
      </c>
      <c r="CK2156" t="s">
        <v>148</v>
      </c>
      <c r="CL2156" t="s">
        <v>136</v>
      </c>
      <c r="CM2156" t="s">
        <v>312</v>
      </c>
      <c r="CN2156" t="s">
        <v>148</v>
      </c>
      <c r="CO2156" s="2" t="s">
        <v>1949</v>
      </c>
      <c r="CP2156" t="s">
        <v>149</v>
      </c>
      <c r="CQ2156">
        <v>3</v>
      </c>
      <c r="CR2156">
        <v>0</v>
      </c>
      <c r="CS2156" t="s">
        <v>136</v>
      </c>
      <c r="CT2156" t="s">
        <v>136</v>
      </c>
      <c r="CU2156" t="s">
        <v>136</v>
      </c>
      <c r="CV2156" t="s">
        <v>136</v>
      </c>
      <c r="CW2156" t="s">
        <v>134</v>
      </c>
      <c r="CX2156">
        <v>50</v>
      </c>
      <c r="CY2156" t="s">
        <v>136</v>
      </c>
      <c r="CZ2156" t="s">
        <v>136</v>
      </c>
      <c r="DA2156" t="s">
        <v>136</v>
      </c>
      <c r="DB2156" t="s">
        <v>136</v>
      </c>
      <c r="DC2156" t="s">
        <v>136</v>
      </c>
      <c r="DD2156" t="s">
        <v>136</v>
      </c>
      <c r="DF2156" t="s">
        <v>18307</v>
      </c>
      <c r="DG2156" t="s">
        <v>19716</v>
      </c>
      <c r="DH2156" t="s">
        <v>3591</v>
      </c>
      <c r="DI2156" t="s">
        <v>139</v>
      </c>
      <c r="DJ2156" s="4">
        <v>33913</v>
      </c>
      <c r="DK2156" t="s">
        <v>713</v>
      </c>
      <c r="DL2156" t="s">
        <v>136</v>
      </c>
      <c r="DM2156">
        <v>1</v>
      </c>
      <c r="DN2156" t="s">
        <v>19716</v>
      </c>
      <c r="DO2156" t="s">
        <v>3591</v>
      </c>
      <c r="DP2156" t="s">
        <v>139</v>
      </c>
      <c r="DQ2156" t="str">
        <f>"33913"</f>
        <v>33913</v>
      </c>
      <c r="DR2156" t="s">
        <v>713</v>
      </c>
      <c r="DS2156" t="s">
        <v>4575</v>
      </c>
      <c r="DT2156">
        <v>1</v>
      </c>
      <c r="DU2156">
        <v>10</v>
      </c>
      <c r="DV2156" t="s">
        <v>134</v>
      </c>
      <c r="DW2156" t="s">
        <v>134</v>
      </c>
      <c r="DX2156" t="s">
        <v>134</v>
      </c>
      <c r="DY2156" t="s">
        <v>136</v>
      </c>
      <c r="DZ2156">
        <v>1</v>
      </c>
      <c r="EA2156" t="s">
        <v>136</v>
      </c>
      <c r="EC2156" s="5">
        <v>12.68</v>
      </c>
      <c r="ED2156" s="5">
        <v>55</v>
      </c>
      <c r="EE2156">
        <v>17862771100</v>
      </c>
      <c r="EF2156" t="s">
        <v>19719</v>
      </c>
      <c r="EG2156" t="s">
        <v>148</v>
      </c>
      <c r="EH2156">
        <v>0</v>
      </c>
    </row>
    <row r="2157" spans="1:138" ht="15" customHeight="1" x14ac:dyDescent="0.35">
      <c r="A2157" t="s">
        <v>13340</v>
      </c>
      <c r="B2157" t="s">
        <v>157</v>
      </c>
      <c r="C2157" s="1">
        <v>44174.495516782408</v>
      </c>
      <c r="D2157" s="1">
        <v>44187</v>
      </c>
      <c r="E2157" t="s">
        <v>133</v>
      </c>
      <c r="F2157" t="s">
        <v>136</v>
      </c>
      <c r="G2157" t="s">
        <v>135</v>
      </c>
      <c r="H2157" t="s">
        <v>136</v>
      </c>
      <c r="I2157" t="s">
        <v>13341</v>
      </c>
      <c r="K2157" t="s">
        <v>13342</v>
      </c>
      <c r="M2157" t="s">
        <v>567</v>
      </c>
      <c r="N2157" t="s">
        <v>246</v>
      </c>
      <c r="O2157" s="4">
        <v>70714</v>
      </c>
      <c r="P2157" t="s">
        <v>140</v>
      </c>
      <c r="R2157">
        <v>12252613632</v>
      </c>
      <c r="T2157">
        <v>112512</v>
      </c>
      <c r="U2157" t="s">
        <v>13343</v>
      </c>
      <c r="V2157" t="s">
        <v>502</v>
      </c>
      <c r="X2157" t="s">
        <v>164</v>
      </c>
      <c r="Y2157" t="s">
        <v>13342</v>
      </c>
      <c r="AA2157" t="s">
        <v>567</v>
      </c>
      <c r="AB2157" t="s">
        <v>246</v>
      </c>
      <c r="AC2157" s="4">
        <v>70714</v>
      </c>
      <c r="AD2157" t="s">
        <v>140</v>
      </c>
      <c r="AF2157">
        <v>12259364413</v>
      </c>
      <c r="AH2157" t="s">
        <v>13344</v>
      </c>
      <c r="AI2157" t="s">
        <v>168</v>
      </c>
      <c r="AJ2157" t="s">
        <v>1977</v>
      </c>
      <c r="AK2157" t="s">
        <v>1978</v>
      </c>
      <c r="AL2157" t="s">
        <v>1979</v>
      </c>
      <c r="AM2157" t="s">
        <v>1980</v>
      </c>
      <c r="AN2157" t="s">
        <v>1981</v>
      </c>
      <c r="AO2157" t="s">
        <v>1982</v>
      </c>
      <c r="AP2157" t="s">
        <v>246</v>
      </c>
      <c r="AQ2157" s="4">
        <v>70754</v>
      </c>
      <c r="AR2157" t="s">
        <v>140</v>
      </c>
      <c r="AT2157">
        <v>12256863033</v>
      </c>
      <c r="AV2157" t="s">
        <v>1983</v>
      </c>
      <c r="AW2157" t="s">
        <v>1984</v>
      </c>
      <c r="AZ2157" t="s">
        <v>334</v>
      </c>
      <c r="BA2157" t="s">
        <v>335</v>
      </c>
      <c r="BB2157" t="s">
        <v>136</v>
      </c>
      <c r="BC2157" t="s">
        <v>136</v>
      </c>
      <c r="BD2157" t="s">
        <v>148</v>
      </c>
      <c r="BE2157" t="s">
        <v>136</v>
      </c>
      <c r="BF2157" t="s">
        <v>136</v>
      </c>
      <c r="BG2157" t="s">
        <v>134</v>
      </c>
      <c r="BH2157" t="s">
        <v>136</v>
      </c>
      <c r="BN2157" t="s">
        <v>13345</v>
      </c>
      <c r="BO2157" t="s">
        <v>905</v>
      </c>
      <c r="BP2157">
        <v>6</v>
      </c>
      <c r="BQ2157">
        <v>6</v>
      </c>
      <c r="BR2157">
        <v>6</v>
      </c>
      <c r="BS2157" s="1">
        <v>44228</v>
      </c>
      <c r="BT2157" s="1">
        <v>44348</v>
      </c>
      <c r="BU2157" s="1">
        <v>44228</v>
      </c>
      <c r="BV2157" s="1">
        <v>44348</v>
      </c>
      <c r="BW2157" t="s">
        <v>136</v>
      </c>
      <c r="BX2157">
        <v>35</v>
      </c>
      <c r="BY2157">
        <v>0</v>
      </c>
      <c r="BZ2157">
        <v>6</v>
      </c>
      <c r="CA2157">
        <v>6</v>
      </c>
      <c r="CB2157">
        <v>6</v>
      </c>
      <c r="CC2157">
        <v>6</v>
      </c>
      <c r="CD2157">
        <v>6</v>
      </c>
      <c r="CE2157">
        <v>5</v>
      </c>
      <c r="CF2157" t="str">
        <f>"7:00 AM"</f>
        <v>7:00 AM</v>
      </c>
      <c r="CG2157" t="str">
        <f>"1:00 PM"</f>
        <v>1:00 PM</v>
      </c>
      <c r="CH2157" s="5">
        <v>11.83</v>
      </c>
      <c r="CI2157" t="s">
        <v>146</v>
      </c>
      <c r="CJ2157">
        <v>0</v>
      </c>
      <c r="CK2157" t="s">
        <v>1985</v>
      </c>
      <c r="CL2157" t="s">
        <v>134</v>
      </c>
      <c r="CM2157" t="s">
        <v>147</v>
      </c>
      <c r="CN2157" t="s">
        <v>148</v>
      </c>
      <c r="CO2157" s="2" t="s">
        <v>1986</v>
      </c>
      <c r="CP2157" t="s">
        <v>149</v>
      </c>
      <c r="CQ2157">
        <v>0</v>
      </c>
      <c r="CR2157">
        <v>0</v>
      </c>
      <c r="CS2157" t="s">
        <v>136</v>
      </c>
      <c r="CT2157" t="s">
        <v>136</v>
      </c>
      <c r="CU2157" t="s">
        <v>136</v>
      </c>
      <c r="CV2157" t="s">
        <v>134</v>
      </c>
      <c r="CW2157" t="s">
        <v>134</v>
      </c>
      <c r="CX2157">
        <v>50</v>
      </c>
      <c r="CY2157" t="s">
        <v>134</v>
      </c>
      <c r="CZ2157" t="s">
        <v>134</v>
      </c>
      <c r="DA2157" t="s">
        <v>134</v>
      </c>
      <c r="DB2157" t="s">
        <v>134</v>
      </c>
      <c r="DC2157" t="s">
        <v>134</v>
      </c>
      <c r="DD2157" t="s">
        <v>136</v>
      </c>
      <c r="DF2157" t="s">
        <v>2346</v>
      </c>
      <c r="DG2157" t="s">
        <v>13346</v>
      </c>
      <c r="DH2157" t="s">
        <v>7405</v>
      </c>
      <c r="DI2157" t="s">
        <v>246</v>
      </c>
      <c r="DJ2157" s="4">
        <v>71362</v>
      </c>
      <c r="DK2157" t="s">
        <v>711</v>
      </c>
      <c r="DL2157" t="s">
        <v>134</v>
      </c>
      <c r="DM2157">
        <v>3</v>
      </c>
      <c r="DN2157" t="s">
        <v>13347</v>
      </c>
      <c r="DO2157" t="s">
        <v>7405</v>
      </c>
      <c r="DP2157" t="s">
        <v>246</v>
      </c>
      <c r="DQ2157" t="str">
        <f>"71362"</f>
        <v>71362</v>
      </c>
      <c r="DR2157" t="s">
        <v>711</v>
      </c>
      <c r="DS2157" t="s">
        <v>1792</v>
      </c>
      <c r="DT2157">
        <v>1</v>
      </c>
      <c r="DU2157">
        <v>7</v>
      </c>
      <c r="DV2157" t="s">
        <v>134</v>
      </c>
      <c r="DW2157" t="s">
        <v>134</v>
      </c>
      <c r="DX2157" t="s">
        <v>134</v>
      </c>
      <c r="DY2157" t="s">
        <v>136</v>
      </c>
      <c r="DZ2157">
        <v>1</v>
      </c>
      <c r="EA2157" t="s">
        <v>136</v>
      </c>
      <c r="EC2157" s="5">
        <v>12.68</v>
      </c>
      <c r="ED2157" s="5">
        <v>55</v>
      </c>
      <c r="EE2157">
        <v>12252613632</v>
      </c>
      <c r="EF2157" t="s">
        <v>13344</v>
      </c>
      <c r="EG2157" t="s">
        <v>1989</v>
      </c>
      <c r="EH2157">
        <v>1</v>
      </c>
    </row>
    <row r="2158" spans="1:138" ht="15" customHeight="1" x14ac:dyDescent="0.35">
      <c r="A2158" t="s">
        <v>19969</v>
      </c>
      <c r="B2158" t="s">
        <v>157</v>
      </c>
      <c r="C2158" s="1">
        <v>44169.42303229167</v>
      </c>
      <c r="D2158" s="1">
        <v>44187</v>
      </c>
      <c r="E2158" t="s">
        <v>133</v>
      </c>
      <c r="F2158" t="s">
        <v>136</v>
      </c>
      <c r="G2158" t="s">
        <v>135</v>
      </c>
      <c r="H2158" t="s">
        <v>136</v>
      </c>
      <c r="I2158" t="s">
        <v>2611</v>
      </c>
      <c r="K2158" t="s">
        <v>2612</v>
      </c>
      <c r="L2158" t="s">
        <v>148</v>
      </c>
      <c r="M2158" t="s">
        <v>2613</v>
      </c>
      <c r="N2158" t="s">
        <v>960</v>
      </c>
      <c r="O2158" s="4">
        <v>36089</v>
      </c>
      <c r="P2158" t="s">
        <v>140</v>
      </c>
      <c r="R2158">
        <v>13347380039</v>
      </c>
      <c r="T2158">
        <v>4249</v>
      </c>
      <c r="U2158" t="s">
        <v>19970</v>
      </c>
      <c r="V2158" t="s">
        <v>2129</v>
      </c>
      <c r="X2158" t="s">
        <v>2616</v>
      </c>
      <c r="Y2158" t="s">
        <v>19971</v>
      </c>
      <c r="AA2158" t="s">
        <v>19972</v>
      </c>
      <c r="AB2158" t="s">
        <v>1114</v>
      </c>
      <c r="AC2158" s="4">
        <v>98576</v>
      </c>
      <c r="AD2158" t="s">
        <v>140</v>
      </c>
      <c r="AE2158" t="s">
        <v>841</v>
      </c>
      <c r="AF2158">
        <v>16508885565</v>
      </c>
      <c r="AH2158" t="s">
        <v>19973</v>
      </c>
      <c r="AI2158" t="s">
        <v>168</v>
      </c>
      <c r="AJ2158" t="s">
        <v>2151</v>
      </c>
      <c r="AK2158" t="s">
        <v>2152</v>
      </c>
      <c r="AL2158" t="s">
        <v>509</v>
      </c>
      <c r="AM2158" t="s">
        <v>846</v>
      </c>
      <c r="AO2158" t="s">
        <v>847</v>
      </c>
      <c r="AP2158" t="s">
        <v>161</v>
      </c>
      <c r="AQ2158" s="4">
        <v>31636</v>
      </c>
      <c r="AR2158" t="s">
        <v>140</v>
      </c>
      <c r="AT2158">
        <v>12295596879</v>
      </c>
      <c r="AV2158" t="s">
        <v>2153</v>
      </c>
      <c r="AW2158" t="s">
        <v>849</v>
      </c>
      <c r="AZ2158" t="s">
        <v>821</v>
      </c>
      <c r="BA2158" t="s">
        <v>822</v>
      </c>
      <c r="BB2158" t="s">
        <v>136</v>
      </c>
      <c r="BC2158" t="s">
        <v>136</v>
      </c>
      <c r="BD2158" t="s">
        <v>148</v>
      </c>
      <c r="BE2158" t="s">
        <v>136</v>
      </c>
      <c r="BF2158" t="s">
        <v>136</v>
      </c>
      <c r="BG2158" t="s">
        <v>134</v>
      </c>
      <c r="BH2158" t="s">
        <v>136</v>
      </c>
      <c r="BI2158" t="s">
        <v>2509</v>
      </c>
      <c r="BJ2158" t="s">
        <v>2510</v>
      </c>
      <c r="BL2158" t="s">
        <v>849</v>
      </c>
      <c r="BM2158" t="s">
        <v>2153</v>
      </c>
      <c r="BN2158" t="s">
        <v>19974</v>
      </c>
      <c r="BO2158" t="s">
        <v>7882</v>
      </c>
      <c r="BP2158">
        <v>12</v>
      </c>
      <c r="BQ2158">
        <v>6</v>
      </c>
      <c r="BR2158">
        <v>6</v>
      </c>
      <c r="BS2158" s="1">
        <v>44238</v>
      </c>
      <c r="BT2158" s="1">
        <v>44344</v>
      </c>
      <c r="BU2158" s="1">
        <v>44238</v>
      </c>
      <c r="BV2158" s="1">
        <v>44344</v>
      </c>
      <c r="BW2158" t="s">
        <v>136</v>
      </c>
      <c r="BX2158">
        <v>45</v>
      </c>
      <c r="BY2158">
        <v>0</v>
      </c>
      <c r="BZ2158">
        <v>8</v>
      </c>
      <c r="CA2158">
        <v>8</v>
      </c>
      <c r="CB2158">
        <v>8</v>
      </c>
      <c r="CC2158">
        <v>8</v>
      </c>
      <c r="CD2158">
        <v>8</v>
      </c>
      <c r="CE2158">
        <v>5</v>
      </c>
      <c r="CF2158" t="str">
        <f>"7:00 AM"</f>
        <v>7:00 AM</v>
      </c>
      <c r="CG2158" t="str">
        <f>"3:30 PM"</f>
        <v>3:30 PM</v>
      </c>
      <c r="CH2158" s="5">
        <v>15.83</v>
      </c>
      <c r="CI2158" t="s">
        <v>146</v>
      </c>
      <c r="CL2158" t="s">
        <v>136</v>
      </c>
      <c r="CM2158" t="s">
        <v>147</v>
      </c>
      <c r="CN2158" t="s">
        <v>148</v>
      </c>
      <c r="CO2158" t="s">
        <v>2837</v>
      </c>
      <c r="CP2158" t="s">
        <v>149</v>
      </c>
      <c r="CQ2158">
        <v>3</v>
      </c>
      <c r="CR2158">
        <v>0</v>
      </c>
      <c r="CS2158" t="s">
        <v>136</v>
      </c>
      <c r="CT2158" t="s">
        <v>136</v>
      </c>
      <c r="CU2158" t="s">
        <v>136</v>
      </c>
      <c r="CV2158" t="s">
        <v>134</v>
      </c>
      <c r="CW2158" t="s">
        <v>134</v>
      </c>
      <c r="CX2158">
        <v>50</v>
      </c>
      <c r="CY2158" t="s">
        <v>134</v>
      </c>
      <c r="CZ2158" t="s">
        <v>134</v>
      </c>
      <c r="DA2158" t="s">
        <v>134</v>
      </c>
      <c r="DB2158" t="s">
        <v>134</v>
      </c>
      <c r="DC2158" t="s">
        <v>134</v>
      </c>
      <c r="DD2158" t="s">
        <v>136</v>
      </c>
      <c r="DF2158" s="2" t="s">
        <v>19975</v>
      </c>
      <c r="DG2158" t="s">
        <v>19976</v>
      </c>
      <c r="DH2158" t="s">
        <v>19977</v>
      </c>
      <c r="DI2158" t="s">
        <v>1114</v>
      </c>
      <c r="DJ2158" s="4">
        <v>98576</v>
      </c>
      <c r="DK2158" t="s">
        <v>17198</v>
      </c>
      <c r="DL2158" t="s">
        <v>136</v>
      </c>
      <c r="DM2158">
        <v>1</v>
      </c>
      <c r="DN2158" t="s">
        <v>19978</v>
      </c>
      <c r="DO2158" t="s">
        <v>17197</v>
      </c>
      <c r="DP2158" t="s">
        <v>1114</v>
      </c>
      <c r="DQ2158" t="str">
        <f>"98512"</f>
        <v>98512</v>
      </c>
      <c r="DR2158" t="s">
        <v>17198</v>
      </c>
      <c r="DS2158" t="s">
        <v>2827</v>
      </c>
      <c r="DT2158">
        <v>1</v>
      </c>
      <c r="DU2158">
        <v>6</v>
      </c>
      <c r="DV2158" t="s">
        <v>134</v>
      </c>
      <c r="DW2158" t="s">
        <v>134</v>
      </c>
      <c r="DX2158" t="s">
        <v>134</v>
      </c>
      <c r="DY2158" t="s">
        <v>136</v>
      </c>
      <c r="DZ2158">
        <v>1</v>
      </c>
      <c r="EA2158" t="s">
        <v>134</v>
      </c>
      <c r="EB2158" s="5">
        <v>12.68</v>
      </c>
      <c r="EC2158" s="5">
        <v>12.68</v>
      </c>
      <c r="ED2158" s="5">
        <v>55</v>
      </c>
      <c r="EE2158" t="s">
        <v>148</v>
      </c>
      <c r="EF2158" t="s">
        <v>19973</v>
      </c>
      <c r="EG2158" t="s">
        <v>15819</v>
      </c>
      <c r="EH2158">
        <v>0</v>
      </c>
    </row>
    <row r="2159" spans="1:138" ht="15" customHeight="1" x14ac:dyDescent="0.35">
      <c r="A2159" t="s">
        <v>18238</v>
      </c>
      <c r="B2159" t="s">
        <v>157</v>
      </c>
      <c r="C2159" s="1">
        <v>44166.436563888892</v>
      </c>
      <c r="D2159" s="1">
        <v>44187</v>
      </c>
      <c r="E2159" t="s">
        <v>133</v>
      </c>
      <c r="F2159" t="s">
        <v>136</v>
      </c>
      <c r="G2159" t="s">
        <v>135</v>
      </c>
      <c r="H2159" t="s">
        <v>136</v>
      </c>
      <c r="I2159" t="s">
        <v>18239</v>
      </c>
      <c r="K2159" t="s">
        <v>18240</v>
      </c>
      <c r="M2159" t="s">
        <v>3776</v>
      </c>
      <c r="N2159" t="s">
        <v>1187</v>
      </c>
      <c r="O2159" s="4">
        <v>67861</v>
      </c>
      <c r="P2159" t="s">
        <v>140</v>
      </c>
      <c r="R2159">
        <v>16208740730</v>
      </c>
      <c r="T2159">
        <v>111191</v>
      </c>
      <c r="U2159" t="s">
        <v>2219</v>
      </c>
      <c r="V2159" t="s">
        <v>7849</v>
      </c>
      <c r="X2159" t="s">
        <v>723</v>
      </c>
      <c r="Y2159" t="s">
        <v>18240</v>
      </c>
      <c r="AA2159" t="s">
        <v>3776</v>
      </c>
      <c r="AB2159" t="s">
        <v>1187</v>
      </c>
      <c r="AC2159" s="4">
        <v>67861</v>
      </c>
      <c r="AD2159" t="s">
        <v>140</v>
      </c>
      <c r="AF2159">
        <v>16208740730</v>
      </c>
      <c r="AH2159" t="s">
        <v>148</v>
      </c>
      <c r="AI2159" t="s">
        <v>168</v>
      </c>
      <c r="AJ2159" t="s">
        <v>2162</v>
      </c>
      <c r="AK2159" t="s">
        <v>2163</v>
      </c>
      <c r="AM2159" t="s">
        <v>1212</v>
      </c>
      <c r="AO2159" t="s">
        <v>1213</v>
      </c>
      <c r="AP2159" t="s">
        <v>460</v>
      </c>
      <c r="AQ2159" s="4">
        <v>74132</v>
      </c>
      <c r="AR2159" t="s">
        <v>140</v>
      </c>
      <c r="AT2159">
        <v>19189065212</v>
      </c>
      <c r="AV2159" t="s">
        <v>2164</v>
      </c>
      <c r="AW2159" t="s">
        <v>1216</v>
      </c>
      <c r="AZ2159" t="s">
        <v>288</v>
      </c>
      <c r="BA2159" t="s">
        <v>289</v>
      </c>
      <c r="BB2159" t="s">
        <v>136</v>
      </c>
      <c r="BC2159" t="s">
        <v>136</v>
      </c>
      <c r="BD2159" t="s">
        <v>148</v>
      </c>
      <c r="BE2159" t="s">
        <v>136</v>
      </c>
      <c r="BF2159" t="s">
        <v>136</v>
      </c>
      <c r="BG2159" t="s">
        <v>134</v>
      </c>
      <c r="BH2159" t="s">
        <v>136</v>
      </c>
      <c r="BN2159" t="s">
        <v>18241</v>
      </c>
      <c r="BO2159" t="s">
        <v>1043</v>
      </c>
      <c r="BP2159">
        <v>5</v>
      </c>
      <c r="BQ2159">
        <v>5</v>
      </c>
      <c r="BR2159">
        <v>5</v>
      </c>
      <c r="BS2159" s="1">
        <v>44239</v>
      </c>
      <c r="BT2159" s="1">
        <v>44540</v>
      </c>
      <c r="BU2159" s="1">
        <v>44239</v>
      </c>
      <c r="BV2159" s="1">
        <v>44540</v>
      </c>
      <c r="BW2159" t="s">
        <v>136</v>
      </c>
      <c r="BX2159">
        <v>45</v>
      </c>
      <c r="BY2159">
        <v>1</v>
      </c>
      <c r="BZ2159">
        <v>8</v>
      </c>
      <c r="CA2159">
        <v>8</v>
      </c>
      <c r="CB2159">
        <v>8</v>
      </c>
      <c r="CC2159">
        <v>8</v>
      </c>
      <c r="CD2159">
        <v>8</v>
      </c>
      <c r="CE2159">
        <v>4</v>
      </c>
      <c r="CF2159" t="str">
        <f>"8:00 AM"</f>
        <v>8:00 AM</v>
      </c>
      <c r="CG2159" t="str">
        <f>"5:00 PM"</f>
        <v>5:00 PM</v>
      </c>
      <c r="CH2159" s="5">
        <v>14.99</v>
      </c>
      <c r="CI2159" t="s">
        <v>146</v>
      </c>
      <c r="CL2159" t="s">
        <v>136</v>
      </c>
      <c r="CM2159" t="s">
        <v>312</v>
      </c>
      <c r="CN2159" t="s">
        <v>148</v>
      </c>
      <c r="CO2159" s="2" t="s">
        <v>18242</v>
      </c>
      <c r="CP2159" t="s">
        <v>149</v>
      </c>
      <c r="CQ2159">
        <v>3</v>
      </c>
      <c r="CR2159">
        <v>0</v>
      </c>
      <c r="CS2159" t="s">
        <v>136</v>
      </c>
      <c r="CT2159" t="s">
        <v>134</v>
      </c>
      <c r="CU2159" t="s">
        <v>136</v>
      </c>
      <c r="CV2159" t="s">
        <v>136</v>
      </c>
      <c r="CW2159" t="s">
        <v>134</v>
      </c>
      <c r="CX2159">
        <v>50</v>
      </c>
      <c r="CY2159" t="s">
        <v>136</v>
      </c>
      <c r="CZ2159" t="s">
        <v>136</v>
      </c>
      <c r="DA2159" t="s">
        <v>136</v>
      </c>
      <c r="DB2159" t="s">
        <v>136</v>
      </c>
      <c r="DC2159" t="s">
        <v>136</v>
      </c>
      <c r="DD2159" t="s">
        <v>136</v>
      </c>
      <c r="DF2159" s="2" t="s">
        <v>17427</v>
      </c>
      <c r="DG2159" t="s">
        <v>17428</v>
      </c>
      <c r="DH2159" t="s">
        <v>3821</v>
      </c>
      <c r="DI2159" t="s">
        <v>1187</v>
      </c>
      <c r="DJ2159" s="4">
        <v>67863</v>
      </c>
      <c r="DK2159" t="s">
        <v>3828</v>
      </c>
      <c r="DL2159" t="s">
        <v>136</v>
      </c>
      <c r="DM2159">
        <v>1</v>
      </c>
      <c r="DN2159" t="s">
        <v>17429</v>
      </c>
      <c r="DO2159" t="s">
        <v>3821</v>
      </c>
      <c r="DP2159" t="s">
        <v>1187</v>
      </c>
      <c r="DQ2159" t="str">
        <f>"67863"</f>
        <v>67863</v>
      </c>
      <c r="DR2159" t="s">
        <v>3828</v>
      </c>
      <c r="DS2159" t="s">
        <v>17430</v>
      </c>
      <c r="DT2159">
        <v>1</v>
      </c>
      <c r="DU2159">
        <v>5</v>
      </c>
      <c r="DV2159" t="s">
        <v>134</v>
      </c>
      <c r="DW2159" t="s">
        <v>134</v>
      </c>
      <c r="DX2159" t="s">
        <v>134</v>
      </c>
      <c r="DY2159" t="s">
        <v>136</v>
      </c>
      <c r="DZ2159">
        <v>1</v>
      </c>
      <c r="EA2159" t="s">
        <v>136</v>
      </c>
      <c r="EC2159" s="5">
        <v>12.68</v>
      </c>
      <c r="ED2159" s="5">
        <v>55</v>
      </c>
      <c r="EE2159">
        <v>16208740730</v>
      </c>
      <c r="EF2159" t="s">
        <v>148</v>
      </c>
      <c r="EG2159" t="s">
        <v>17431</v>
      </c>
      <c r="EH2159">
        <v>0</v>
      </c>
    </row>
    <row r="2160" spans="1:138" ht="15" customHeight="1" x14ac:dyDescent="0.35">
      <c r="A2160" t="s">
        <v>1085</v>
      </c>
      <c r="B2160" t="s">
        <v>157</v>
      </c>
      <c r="C2160" s="1">
        <v>44172.982658796296</v>
      </c>
      <c r="D2160" s="1">
        <v>44187</v>
      </c>
      <c r="E2160" t="s">
        <v>579</v>
      </c>
      <c r="F2160" t="s">
        <v>136</v>
      </c>
      <c r="G2160" t="s">
        <v>135</v>
      </c>
      <c r="H2160" t="s">
        <v>136</v>
      </c>
      <c r="I2160" t="s">
        <v>1086</v>
      </c>
      <c r="K2160" t="s">
        <v>1087</v>
      </c>
      <c r="L2160" t="s">
        <v>1087</v>
      </c>
      <c r="M2160" t="s">
        <v>1088</v>
      </c>
      <c r="N2160" t="s">
        <v>784</v>
      </c>
      <c r="O2160" s="4">
        <v>59311</v>
      </c>
      <c r="P2160" t="s">
        <v>140</v>
      </c>
      <c r="R2160">
        <v>14068284473</v>
      </c>
      <c r="T2160">
        <v>112410</v>
      </c>
      <c r="U2160" t="s">
        <v>1089</v>
      </c>
      <c r="V2160" t="s">
        <v>1090</v>
      </c>
      <c r="X2160" t="s">
        <v>1091</v>
      </c>
      <c r="Y2160" t="s">
        <v>1087</v>
      </c>
      <c r="AA2160" t="s">
        <v>1088</v>
      </c>
      <c r="AB2160" t="s">
        <v>784</v>
      </c>
      <c r="AC2160" s="4">
        <v>59311</v>
      </c>
      <c r="AD2160" t="s">
        <v>140</v>
      </c>
      <c r="AF2160">
        <v>14068284473</v>
      </c>
      <c r="AH2160" t="s">
        <v>1092</v>
      </c>
      <c r="AI2160" t="s">
        <v>168</v>
      </c>
      <c r="AJ2160" t="s">
        <v>588</v>
      </c>
      <c r="AK2160" t="s">
        <v>589</v>
      </c>
      <c r="AM2160" t="s">
        <v>590</v>
      </c>
      <c r="AO2160" t="s">
        <v>591</v>
      </c>
      <c r="AP2160" t="s">
        <v>592</v>
      </c>
      <c r="AQ2160" s="4">
        <v>82601</v>
      </c>
      <c r="AR2160" t="s">
        <v>140</v>
      </c>
      <c r="AT2160">
        <v>13074722105</v>
      </c>
      <c r="AV2160" t="s">
        <v>593</v>
      </c>
      <c r="AW2160" t="s">
        <v>594</v>
      </c>
      <c r="AZ2160" t="s">
        <v>821</v>
      </c>
      <c r="BA2160" t="s">
        <v>822</v>
      </c>
      <c r="BB2160" t="s">
        <v>136</v>
      </c>
      <c r="BC2160" t="s">
        <v>136</v>
      </c>
      <c r="BD2160" t="s">
        <v>148</v>
      </c>
      <c r="BE2160" t="s">
        <v>136</v>
      </c>
      <c r="BF2160" t="s">
        <v>136</v>
      </c>
      <c r="BG2160" t="s">
        <v>134</v>
      </c>
      <c r="BH2160" t="s">
        <v>136</v>
      </c>
      <c r="BN2160" t="s">
        <v>1093</v>
      </c>
      <c r="BO2160" t="s">
        <v>1094</v>
      </c>
      <c r="BP2160">
        <v>1</v>
      </c>
      <c r="BQ2160">
        <v>1</v>
      </c>
      <c r="BR2160">
        <v>1</v>
      </c>
      <c r="BS2160" s="1">
        <v>44228</v>
      </c>
      <c r="BT2160" s="1">
        <v>44530</v>
      </c>
      <c r="BU2160" s="1">
        <v>44228</v>
      </c>
      <c r="BV2160" s="1">
        <v>44530</v>
      </c>
      <c r="BW2160" t="s">
        <v>136</v>
      </c>
      <c r="BX2160">
        <v>54</v>
      </c>
      <c r="BY2160">
        <v>0</v>
      </c>
      <c r="BZ2160">
        <v>9</v>
      </c>
      <c r="CA2160">
        <v>9</v>
      </c>
      <c r="CB2160">
        <v>9</v>
      </c>
      <c r="CC2160">
        <v>9</v>
      </c>
      <c r="CD2160">
        <v>9</v>
      </c>
      <c r="CE2160">
        <v>9</v>
      </c>
      <c r="CF2160" t="str">
        <f>"7:00 AM"</f>
        <v>7:00 AM</v>
      </c>
      <c r="CG2160" t="str">
        <f>"5:00 PM"</f>
        <v>5:00 PM</v>
      </c>
      <c r="CH2160" s="5">
        <v>13.62</v>
      </c>
      <c r="CI2160" t="s">
        <v>146</v>
      </c>
      <c r="CJ2160">
        <v>0</v>
      </c>
      <c r="CK2160" t="s">
        <v>1095</v>
      </c>
      <c r="CL2160" t="s">
        <v>136</v>
      </c>
      <c r="CM2160" t="s">
        <v>354</v>
      </c>
      <c r="CN2160" t="s">
        <v>599</v>
      </c>
      <c r="CO2160" t="s">
        <v>600</v>
      </c>
      <c r="CP2160" t="s">
        <v>149</v>
      </c>
      <c r="CQ2160">
        <v>6</v>
      </c>
      <c r="CR2160">
        <v>0</v>
      </c>
      <c r="CS2160" t="s">
        <v>136</v>
      </c>
      <c r="CT2160" t="s">
        <v>134</v>
      </c>
      <c r="CU2160" t="s">
        <v>136</v>
      </c>
      <c r="CV2160" t="s">
        <v>136</v>
      </c>
      <c r="CW2160" t="s">
        <v>134</v>
      </c>
      <c r="CX2160">
        <v>100</v>
      </c>
      <c r="CY2160" t="s">
        <v>134</v>
      </c>
      <c r="CZ2160" t="s">
        <v>136</v>
      </c>
      <c r="DA2160" t="s">
        <v>134</v>
      </c>
      <c r="DB2160" t="s">
        <v>136</v>
      </c>
      <c r="DC2160" t="s">
        <v>136</v>
      </c>
      <c r="DD2160" t="s">
        <v>136</v>
      </c>
      <c r="DF2160" t="s">
        <v>1096</v>
      </c>
      <c r="DG2160" t="s">
        <v>1097</v>
      </c>
      <c r="DH2160" t="s">
        <v>1088</v>
      </c>
      <c r="DI2160" t="s">
        <v>784</v>
      </c>
      <c r="DJ2160" s="4">
        <v>59311</v>
      </c>
      <c r="DK2160" t="s">
        <v>1098</v>
      </c>
      <c r="DL2160" t="s">
        <v>134</v>
      </c>
      <c r="DM2160">
        <v>2</v>
      </c>
      <c r="DN2160" t="s">
        <v>1097</v>
      </c>
      <c r="DO2160" t="s">
        <v>1088</v>
      </c>
      <c r="DP2160" t="s">
        <v>784</v>
      </c>
      <c r="DQ2160" t="str">
        <f>"59311"</f>
        <v>59311</v>
      </c>
      <c r="DR2160" t="s">
        <v>1098</v>
      </c>
      <c r="DS2160" t="s">
        <v>1099</v>
      </c>
      <c r="DT2160">
        <v>1</v>
      </c>
      <c r="DU2160">
        <v>2</v>
      </c>
      <c r="DV2160" t="s">
        <v>136</v>
      </c>
      <c r="DW2160" t="s">
        <v>136</v>
      </c>
      <c r="DX2160" t="s">
        <v>134</v>
      </c>
      <c r="DY2160" t="s">
        <v>136</v>
      </c>
      <c r="DZ2160">
        <v>1</v>
      </c>
      <c r="EA2160" t="s">
        <v>136</v>
      </c>
      <c r="EC2160" s="5">
        <v>12.68</v>
      </c>
      <c r="ED2160" s="5">
        <v>55</v>
      </c>
      <c r="EE2160">
        <v>13074722105</v>
      </c>
      <c r="EF2160" t="s">
        <v>593</v>
      </c>
      <c r="EG2160" t="s">
        <v>148</v>
      </c>
      <c r="EH2160">
        <v>0</v>
      </c>
    </row>
    <row r="2161" spans="1:138" ht="15" customHeight="1" x14ac:dyDescent="0.35">
      <c r="A2161" t="s">
        <v>4223</v>
      </c>
      <c r="B2161" t="s">
        <v>157</v>
      </c>
      <c r="C2161" s="1">
        <v>44170.822400694444</v>
      </c>
      <c r="D2161" s="1">
        <v>44187</v>
      </c>
      <c r="E2161" t="s">
        <v>579</v>
      </c>
      <c r="F2161" t="s">
        <v>136</v>
      </c>
      <c r="G2161" t="s">
        <v>135</v>
      </c>
      <c r="H2161" t="s">
        <v>136</v>
      </c>
      <c r="I2161" t="s">
        <v>4224</v>
      </c>
      <c r="K2161" t="s">
        <v>4225</v>
      </c>
      <c r="L2161" t="s">
        <v>4226</v>
      </c>
      <c r="M2161" t="s">
        <v>4227</v>
      </c>
      <c r="N2161" t="s">
        <v>374</v>
      </c>
      <c r="O2161" s="4">
        <v>79735</v>
      </c>
      <c r="P2161" t="s">
        <v>140</v>
      </c>
      <c r="R2161">
        <v>14323453103</v>
      </c>
      <c r="T2161">
        <v>112410</v>
      </c>
      <c r="U2161" t="s">
        <v>4044</v>
      </c>
      <c r="V2161" t="s">
        <v>4228</v>
      </c>
      <c r="X2161" t="s">
        <v>1091</v>
      </c>
      <c r="Y2161" t="s">
        <v>4225</v>
      </c>
      <c r="Z2161" t="s">
        <v>148</v>
      </c>
      <c r="AA2161" t="s">
        <v>1953</v>
      </c>
      <c r="AB2161" t="s">
        <v>374</v>
      </c>
      <c r="AC2161" s="4">
        <v>79735</v>
      </c>
      <c r="AD2161" t="s">
        <v>140</v>
      </c>
      <c r="AF2161">
        <v>14323453103</v>
      </c>
      <c r="AH2161" t="s">
        <v>4229</v>
      </c>
      <c r="AI2161" t="s">
        <v>168</v>
      </c>
      <c r="AJ2161" t="s">
        <v>588</v>
      </c>
      <c r="AK2161" t="s">
        <v>589</v>
      </c>
      <c r="AM2161" t="s">
        <v>1361</v>
      </c>
      <c r="AO2161" t="s">
        <v>591</v>
      </c>
      <c r="AP2161" t="s">
        <v>592</v>
      </c>
      <c r="AQ2161" s="4">
        <v>82601</v>
      </c>
      <c r="AR2161" t="s">
        <v>140</v>
      </c>
      <c r="AT2161">
        <v>13074722105</v>
      </c>
      <c r="AV2161" t="s">
        <v>593</v>
      </c>
      <c r="AW2161" t="s">
        <v>594</v>
      </c>
      <c r="AZ2161" t="s">
        <v>334</v>
      </c>
      <c r="BA2161" t="s">
        <v>335</v>
      </c>
      <c r="BB2161" t="s">
        <v>136</v>
      </c>
      <c r="BC2161" t="s">
        <v>136</v>
      </c>
      <c r="BD2161" t="s">
        <v>148</v>
      </c>
      <c r="BE2161" t="s">
        <v>136</v>
      </c>
      <c r="BF2161" t="s">
        <v>136</v>
      </c>
      <c r="BG2161" t="s">
        <v>134</v>
      </c>
      <c r="BH2161" t="s">
        <v>136</v>
      </c>
      <c r="BN2161" t="s">
        <v>4230</v>
      </c>
      <c r="BO2161" t="s">
        <v>2037</v>
      </c>
      <c r="BP2161">
        <v>2</v>
      </c>
      <c r="BQ2161">
        <v>2</v>
      </c>
      <c r="BR2161">
        <v>2</v>
      </c>
      <c r="BS2161" s="1">
        <v>44228</v>
      </c>
      <c r="BT2161" s="1">
        <v>44286</v>
      </c>
      <c r="BU2161" s="1">
        <v>44228</v>
      </c>
      <c r="BV2161" s="1">
        <v>44286</v>
      </c>
      <c r="BW2161" t="s">
        <v>134</v>
      </c>
      <c r="CH2161" s="5">
        <v>1682.33</v>
      </c>
      <c r="CI2161" t="s">
        <v>597</v>
      </c>
      <c r="CJ2161">
        <v>0</v>
      </c>
      <c r="CK2161" t="s">
        <v>598</v>
      </c>
      <c r="CL2161" t="s">
        <v>136</v>
      </c>
      <c r="CM2161" t="s">
        <v>354</v>
      </c>
      <c r="CN2161" t="s">
        <v>599</v>
      </c>
      <c r="CO2161" t="s">
        <v>600</v>
      </c>
      <c r="CP2161" t="s">
        <v>149</v>
      </c>
      <c r="CQ2161">
        <v>6</v>
      </c>
      <c r="CR2161">
        <v>0</v>
      </c>
      <c r="CS2161" t="s">
        <v>136</v>
      </c>
      <c r="CT2161" t="s">
        <v>134</v>
      </c>
      <c r="CU2161" t="s">
        <v>136</v>
      </c>
      <c r="CV2161" t="s">
        <v>136</v>
      </c>
      <c r="CW2161" t="s">
        <v>134</v>
      </c>
      <c r="CX2161">
        <v>50</v>
      </c>
      <c r="CY2161" t="s">
        <v>134</v>
      </c>
      <c r="CZ2161" t="s">
        <v>136</v>
      </c>
      <c r="DA2161" t="s">
        <v>134</v>
      </c>
      <c r="DB2161" t="s">
        <v>136</v>
      </c>
      <c r="DC2161" t="s">
        <v>136</v>
      </c>
      <c r="DD2161" t="s">
        <v>136</v>
      </c>
      <c r="DF2161" t="s">
        <v>4231</v>
      </c>
      <c r="DG2161" t="s">
        <v>4232</v>
      </c>
      <c r="DH2161" t="s">
        <v>4233</v>
      </c>
      <c r="DI2161" t="s">
        <v>374</v>
      </c>
      <c r="DJ2161" s="4">
        <v>79848</v>
      </c>
      <c r="DK2161" t="s">
        <v>4234</v>
      </c>
      <c r="DL2161" t="s">
        <v>136</v>
      </c>
      <c r="DM2161">
        <v>1</v>
      </c>
      <c r="DN2161" t="s">
        <v>4232</v>
      </c>
      <c r="DO2161" t="s">
        <v>4233</v>
      </c>
      <c r="DP2161" t="s">
        <v>374</v>
      </c>
      <c r="DQ2161" t="str">
        <f>"79848"</f>
        <v>79848</v>
      </c>
      <c r="DR2161" t="s">
        <v>4234</v>
      </c>
      <c r="DS2161" t="s">
        <v>1099</v>
      </c>
      <c r="DT2161">
        <v>1</v>
      </c>
      <c r="DU2161">
        <v>2</v>
      </c>
      <c r="DV2161" t="s">
        <v>136</v>
      </c>
      <c r="DW2161" t="s">
        <v>134</v>
      </c>
      <c r="DX2161" t="s">
        <v>134</v>
      </c>
      <c r="DY2161" t="s">
        <v>136</v>
      </c>
      <c r="DZ2161">
        <v>1</v>
      </c>
      <c r="EA2161" t="s">
        <v>136</v>
      </c>
      <c r="EC2161" s="5">
        <v>12.68</v>
      </c>
      <c r="ED2161" s="5">
        <v>55</v>
      </c>
      <c r="EE2161">
        <v>13074722105</v>
      </c>
      <c r="EF2161" t="s">
        <v>593</v>
      </c>
      <c r="EG2161" t="s">
        <v>148</v>
      </c>
      <c r="EH2161">
        <v>0</v>
      </c>
    </row>
    <row r="2162" spans="1:138" ht="15" customHeight="1" x14ac:dyDescent="0.35">
      <c r="A2162" t="s">
        <v>5369</v>
      </c>
      <c r="B2162" t="s">
        <v>157</v>
      </c>
      <c r="C2162" s="1">
        <v>44172.496090624998</v>
      </c>
      <c r="D2162" s="1">
        <v>44187</v>
      </c>
      <c r="E2162" t="s">
        <v>133</v>
      </c>
      <c r="F2162" t="s">
        <v>136</v>
      </c>
      <c r="G2162" t="s">
        <v>135</v>
      </c>
      <c r="H2162" t="s">
        <v>136</v>
      </c>
      <c r="I2162" t="s">
        <v>5370</v>
      </c>
      <c r="J2162" t="s">
        <v>5370</v>
      </c>
      <c r="K2162" t="s">
        <v>5371</v>
      </c>
      <c r="M2162" t="s">
        <v>5372</v>
      </c>
      <c r="N2162" t="s">
        <v>1128</v>
      </c>
      <c r="O2162" s="4">
        <v>58451</v>
      </c>
      <c r="P2162" t="s">
        <v>140</v>
      </c>
      <c r="R2162">
        <v>17013911488</v>
      </c>
      <c r="T2162">
        <v>1119</v>
      </c>
      <c r="U2162" t="s">
        <v>5373</v>
      </c>
      <c r="V2162" t="s">
        <v>2128</v>
      </c>
      <c r="X2162" t="s">
        <v>164</v>
      </c>
      <c r="Y2162" t="s">
        <v>5371</v>
      </c>
      <c r="AA2162" t="s">
        <v>5372</v>
      </c>
      <c r="AB2162" t="s">
        <v>1128</v>
      </c>
      <c r="AC2162" s="4">
        <v>58451</v>
      </c>
      <c r="AD2162" t="s">
        <v>140</v>
      </c>
      <c r="AF2162">
        <v>17013911488</v>
      </c>
      <c r="AH2162" t="s">
        <v>5374</v>
      </c>
      <c r="AI2162" t="s">
        <v>168</v>
      </c>
      <c r="AJ2162" t="s">
        <v>533</v>
      </c>
      <c r="AK2162" t="s">
        <v>534</v>
      </c>
      <c r="AM2162" t="s">
        <v>535</v>
      </c>
      <c r="AO2162" t="s">
        <v>536</v>
      </c>
      <c r="AP2162" t="s">
        <v>537</v>
      </c>
      <c r="AQ2162" s="4">
        <v>28786</v>
      </c>
      <c r="AR2162" t="s">
        <v>140</v>
      </c>
      <c r="AT2162">
        <v>18282460659</v>
      </c>
      <c r="AV2162" t="s">
        <v>538</v>
      </c>
      <c r="AW2162" t="s">
        <v>539</v>
      </c>
      <c r="AZ2162" t="s">
        <v>288</v>
      </c>
      <c r="BA2162" t="s">
        <v>289</v>
      </c>
      <c r="BB2162" t="s">
        <v>136</v>
      </c>
      <c r="BC2162" t="s">
        <v>136</v>
      </c>
      <c r="BD2162" t="s">
        <v>148</v>
      </c>
      <c r="BE2162" t="s">
        <v>136</v>
      </c>
      <c r="BF2162" t="s">
        <v>136</v>
      </c>
      <c r="BG2162" t="s">
        <v>134</v>
      </c>
      <c r="BH2162" t="s">
        <v>136</v>
      </c>
      <c r="BN2162" t="s">
        <v>5375</v>
      </c>
      <c r="BO2162" t="s">
        <v>1937</v>
      </c>
      <c r="BP2162">
        <v>2</v>
      </c>
      <c r="BQ2162">
        <v>2</v>
      </c>
      <c r="BR2162">
        <v>2</v>
      </c>
      <c r="BS2162" s="1">
        <v>44242</v>
      </c>
      <c r="BT2162" s="1">
        <v>44530</v>
      </c>
      <c r="BU2162" s="1">
        <v>44242</v>
      </c>
      <c r="BV2162" s="1">
        <v>44530</v>
      </c>
      <c r="BW2162" t="s">
        <v>136</v>
      </c>
      <c r="BX2162">
        <v>48</v>
      </c>
      <c r="BY2162">
        <v>0</v>
      </c>
      <c r="BZ2162">
        <v>8</v>
      </c>
      <c r="CA2162">
        <v>8</v>
      </c>
      <c r="CB2162">
        <v>8</v>
      </c>
      <c r="CC2162">
        <v>8</v>
      </c>
      <c r="CD2162">
        <v>8</v>
      </c>
      <c r="CE2162">
        <v>8</v>
      </c>
      <c r="CF2162" t="str">
        <f>"8:00 AM"</f>
        <v>8:00 AM</v>
      </c>
      <c r="CG2162" t="str">
        <f>"5:00 PM"</f>
        <v>5:00 PM</v>
      </c>
      <c r="CH2162" s="5">
        <v>14.99</v>
      </c>
      <c r="CI2162" t="s">
        <v>146</v>
      </c>
      <c r="CL2162" t="s">
        <v>136</v>
      </c>
      <c r="CM2162" t="s">
        <v>354</v>
      </c>
      <c r="CN2162" t="s">
        <v>2411</v>
      </c>
      <c r="CO2162" t="s">
        <v>966</v>
      </c>
      <c r="CP2162" t="s">
        <v>149</v>
      </c>
      <c r="CQ2162">
        <v>3</v>
      </c>
      <c r="CR2162">
        <v>0</v>
      </c>
      <c r="CS2162" t="s">
        <v>136</v>
      </c>
      <c r="CT2162" t="s">
        <v>134</v>
      </c>
      <c r="CU2162" t="s">
        <v>134</v>
      </c>
      <c r="CV2162" t="s">
        <v>134</v>
      </c>
      <c r="CW2162" t="s">
        <v>134</v>
      </c>
      <c r="CX2162">
        <v>60</v>
      </c>
      <c r="CY2162" t="s">
        <v>134</v>
      </c>
      <c r="CZ2162" t="s">
        <v>134</v>
      </c>
      <c r="DA2162" t="s">
        <v>134</v>
      </c>
      <c r="DB2162" t="s">
        <v>134</v>
      </c>
      <c r="DC2162" t="s">
        <v>134</v>
      </c>
      <c r="DD2162" t="s">
        <v>136</v>
      </c>
      <c r="DF2162" t="s">
        <v>5376</v>
      </c>
      <c r="DG2162" t="s">
        <v>5377</v>
      </c>
      <c r="DH2162" t="s">
        <v>5372</v>
      </c>
      <c r="DI2162" t="s">
        <v>1128</v>
      </c>
      <c r="DJ2162" s="4">
        <v>58451</v>
      </c>
      <c r="DK2162" t="s">
        <v>4892</v>
      </c>
      <c r="DL2162" t="s">
        <v>136</v>
      </c>
      <c r="DM2162">
        <v>1</v>
      </c>
      <c r="DN2162" t="s">
        <v>5378</v>
      </c>
      <c r="DO2162" t="s">
        <v>5372</v>
      </c>
      <c r="DP2162" t="s">
        <v>1128</v>
      </c>
      <c r="DQ2162" t="str">
        <f>"58451"</f>
        <v>58451</v>
      </c>
      <c r="DR2162" t="s">
        <v>4892</v>
      </c>
      <c r="DS2162" t="s">
        <v>5379</v>
      </c>
      <c r="DT2162">
        <v>2</v>
      </c>
      <c r="DU2162">
        <v>3</v>
      </c>
      <c r="DV2162" t="s">
        <v>134</v>
      </c>
      <c r="DW2162" t="s">
        <v>134</v>
      </c>
      <c r="DX2162" t="s">
        <v>134</v>
      </c>
      <c r="DY2162" t="s">
        <v>136</v>
      </c>
      <c r="DZ2162">
        <v>1</v>
      </c>
      <c r="EA2162" t="s">
        <v>136</v>
      </c>
      <c r="EC2162" s="5">
        <v>12.68</v>
      </c>
      <c r="ED2162" s="5">
        <v>55</v>
      </c>
      <c r="EE2162">
        <v>17013911488</v>
      </c>
      <c r="EF2162" t="s">
        <v>5374</v>
      </c>
      <c r="EG2162" t="s">
        <v>2909</v>
      </c>
      <c r="EH2162">
        <v>0</v>
      </c>
    </row>
    <row r="2163" spans="1:138" ht="15" customHeight="1" x14ac:dyDescent="0.35">
      <c r="A2163" t="s">
        <v>24976</v>
      </c>
      <c r="B2163" t="s">
        <v>157</v>
      </c>
      <c r="C2163" s="1">
        <v>44172.549564120367</v>
      </c>
      <c r="D2163" s="1">
        <v>44187</v>
      </c>
      <c r="E2163" t="s">
        <v>133</v>
      </c>
      <c r="F2163" t="s">
        <v>136</v>
      </c>
      <c r="G2163" t="s">
        <v>135</v>
      </c>
      <c r="H2163" t="s">
        <v>136</v>
      </c>
      <c r="I2163" t="s">
        <v>18995</v>
      </c>
      <c r="K2163" t="s">
        <v>18996</v>
      </c>
      <c r="M2163" t="s">
        <v>2166</v>
      </c>
      <c r="N2163" t="s">
        <v>925</v>
      </c>
      <c r="O2163" s="4">
        <v>83350</v>
      </c>
      <c r="P2163" t="s">
        <v>140</v>
      </c>
      <c r="R2163">
        <v>12082602671</v>
      </c>
      <c r="T2163">
        <v>1111</v>
      </c>
      <c r="U2163" t="s">
        <v>1129</v>
      </c>
      <c r="V2163" t="s">
        <v>633</v>
      </c>
      <c r="W2163" t="s">
        <v>687</v>
      </c>
      <c r="X2163" t="s">
        <v>18997</v>
      </c>
      <c r="Y2163" t="s">
        <v>18996</v>
      </c>
      <c r="AA2163" t="s">
        <v>2166</v>
      </c>
      <c r="AB2163" t="s">
        <v>925</v>
      </c>
      <c r="AC2163" s="4">
        <v>83350</v>
      </c>
      <c r="AD2163" t="s">
        <v>140</v>
      </c>
      <c r="AF2163">
        <v>12082602671</v>
      </c>
      <c r="AH2163" t="s">
        <v>18998</v>
      </c>
      <c r="AI2163" t="s">
        <v>168</v>
      </c>
      <c r="AJ2163" t="s">
        <v>930</v>
      </c>
      <c r="AK2163" t="s">
        <v>931</v>
      </c>
      <c r="AL2163" t="s">
        <v>932</v>
      </c>
      <c r="AM2163" t="s">
        <v>933</v>
      </c>
      <c r="AO2163" t="s">
        <v>934</v>
      </c>
      <c r="AP2163" t="s">
        <v>925</v>
      </c>
      <c r="AQ2163" s="4">
        <v>83336</v>
      </c>
      <c r="AR2163" t="s">
        <v>140</v>
      </c>
      <c r="AT2163">
        <v>12084369737</v>
      </c>
      <c r="AV2163" t="s">
        <v>935</v>
      </c>
      <c r="AW2163" t="s">
        <v>936</v>
      </c>
      <c r="AZ2163" t="s">
        <v>175</v>
      </c>
      <c r="BA2163" t="s">
        <v>176</v>
      </c>
      <c r="BB2163" t="s">
        <v>136</v>
      </c>
      <c r="BC2163" t="s">
        <v>136</v>
      </c>
      <c r="BD2163" t="s">
        <v>148</v>
      </c>
      <c r="BE2163" t="s">
        <v>136</v>
      </c>
      <c r="BF2163" t="s">
        <v>136</v>
      </c>
      <c r="BG2163" t="s">
        <v>134</v>
      </c>
      <c r="BH2163" t="s">
        <v>136</v>
      </c>
      <c r="BI2163" t="s">
        <v>2168</v>
      </c>
      <c r="BJ2163" t="s">
        <v>2169</v>
      </c>
      <c r="BL2163" t="s">
        <v>936</v>
      </c>
      <c r="BM2163" t="s">
        <v>935</v>
      </c>
      <c r="BN2163" t="s">
        <v>24977</v>
      </c>
      <c r="BO2163" t="s">
        <v>1035</v>
      </c>
      <c r="BP2163">
        <v>1</v>
      </c>
      <c r="BQ2163">
        <v>1</v>
      </c>
      <c r="BR2163">
        <v>1</v>
      </c>
      <c r="BS2163" s="1">
        <v>44242</v>
      </c>
      <c r="BT2163" s="1">
        <v>44508</v>
      </c>
      <c r="BU2163" s="1">
        <v>44242</v>
      </c>
      <c r="BV2163" s="1">
        <v>44508</v>
      </c>
      <c r="BW2163" t="s">
        <v>136</v>
      </c>
      <c r="BX2163">
        <v>48</v>
      </c>
      <c r="BY2163">
        <v>0</v>
      </c>
      <c r="BZ2163">
        <v>8</v>
      </c>
      <c r="CA2163">
        <v>8</v>
      </c>
      <c r="CB2163">
        <v>8</v>
      </c>
      <c r="CC2163">
        <v>8</v>
      </c>
      <c r="CD2163">
        <v>8</v>
      </c>
      <c r="CE2163">
        <v>8</v>
      </c>
      <c r="CF2163" t="str">
        <f>"6:00 AM"</f>
        <v>6:00 AM</v>
      </c>
      <c r="CG2163" t="str">
        <f>"8:00 PM"</f>
        <v>8:00 PM</v>
      </c>
      <c r="CH2163" s="5">
        <v>13.62</v>
      </c>
      <c r="CI2163" t="s">
        <v>146</v>
      </c>
      <c r="CJ2163">
        <v>0</v>
      </c>
      <c r="CK2163" t="s">
        <v>944</v>
      </c>
      <c r="CL2163" t="s">
        <v>136</v>
      </c>
      <c r="CM2163" t="s">
        <v>312</v>
      </c>
      <c r="CN2163" t="s">
        <v>148</v>
      </c>
      <c r="CO2163" t="s">
        <v>946</v>
      </c>
      <c r="CP2163" t="s">
        <v>149</v>
      </c>
      <c r="CQ2163">
        <v>0</v>
      </c>
      <c r="CR2163">
        <v>0</v>
      </c>
      <c r="CS2163" t="s">
        <v>134</v>
      </c>
      <c r="CT2163" t="s">
        <v>136</v>
      </c>
      <c r="CU2163" t="s">
        <v>136</v>
      </c>
      <c r="CV2163" t="s">
        <v>136</v>
      </c>
      <c r="CW2163" t="s">
        <v>134</v>
      </c>
      <c r="CX2163">
        <v>100</v>
      </c>
      <c r="CY2163" t="s">
        <v>134</v>
      </c>
      <c r="CZ2163" t="s">
        <v>134</v>
      </c>
      <c r="DA2163" t="s">
        <v>134</v>
      </c>
      <c r="DB2163" t="s">
        <v>134</v>
      </c>
      <c r="DC2163" t="s">
        <v>134</v>
      </c>
      <c r="DD2163" t="s">
        <v>136</v>
      </c>
      <c r="DF2163" t="s">
        <v>2172</v>
      </c>
      <c r="DG2163" t="s">
        <v>18999</v>
      </c>
      <c r="DH2163" t="s">
        <v>2166</v>
      </c>
      <c r="DI2163" t="s">
        <v>925</v>
      </c>
      <c r="DJ2163" s="4">
        <v>83350</v>
      </c>
      <c r="DK2163" t="s">
        <v>2173</v>
      </c>
      <c r="DL2163" t="s">
        <v>136</v>
      </c>
      <c r="DM2163">
        <v>1</v>
      </c>
      <c r="DN2163" t="s">
        <v>19000</v>
      </c>
      <c r="DO2163" t="s">
        <v>2166</v>
      </c>
      <c r="DP2163" t="s">
        <v>925</v>
      </c>
      <c r="DQ2163" t="str">
        <f>"83350"</f>
        <v>83350</v>
      </c>
      <c r="DR2163" t="s">
        <v>2173</v>
      </c>
      <c r="DS2163" t="s">
        <v>3384</v>
      </c>
      <c r="DT2163">
        <v>1</v>
      </c>
      <c r="DU2163">
        <v>4</v>
      </c>
      <c r="DV2163" t="s">
        <v>136</v>
      </c>
      <c r="DW2163" t="s">
        <v>136</v>
      </c>
      <c r="DX2163" t="s">
        <v>134</v>
      </c>
      <c r="DY2163" t="s">
        <v>134</v>
      </c>
      <c r="DZ2163">
        <v>3</v>
      </c>
      <c r="EA2163" t="s">
        <v>134</v>
      </c>
      <c r="EB2163" s="5">
        <v>12.68</v>
      </c>
      <c r="EC2163" s="5">
        <v>12.68</v>
      </c>
      <c r="ED2163" s="5">
        <v>55</v>
      </c>
      <c r="EE2163" t="s">
        <v>148</v>
      </c>
      <c r="EF2163" t="s">
        <v>953</v>
      </c>
      <c r="EG2163" t="s">
        <v>954</v>
      </c>
      <c r="EH2163">
        <v>0</v>
      </c>
    </row>
    <row r="2164" spans="1:138" ht="15" customHeight="1" x14ac:dyDescent="0.35">
      <c r="A2164" t="s">
        <v>6401</v>
      </c>
      <c r="B2164" t="s">
        <v>157</v>
      </c>
      <c r="C2164" s="1">
        <v>44169.541855324074</v>
      </c>
      <c r="D2164" s="1">
        <v>44187</v>
      </c>
      <c r="E2164" t="s">
        <v>133</v>
      </c>
      <c r="F2164" t="s">
        <v>136</v>
      </c>
      <c r="G2164" t="s">
        <v>135</v>
      </c>
      <c r="H2164" t="s">
        <v>136</v>
      </c>
      <c r="I2164" t="s">
        <v>6402</v>
      </c>
      <c r="K2164" t="s">
        <v>6403</v>
      </c>
      <c r="M2164" t="s">
        <v>6404</v>
      </c>
      <c r="N2164" t="s">
        <v>784</v>
      </c>
      <c r="O2164" s="4">
        <v>59840</v>
      </c>
      <c r="P2164" t="s">
        <v>140</v>
      </c>
      <c r="R2164">
        <v>14069613806</v>
      </c>
      <c r="T2164">
        <v>1114</v>
      </c>
      <c r="U2164" t="s">
        <v>6405</v>
      </c>
      <c r="V2164" t="s">
        <v>6406</v>
      </c>
      <c r="W2164" t="s">
        <v>509</v>
      </c>
      <c r="X2164" t="s">
        <v>164</v>
      </c>
      <c r="Y2164" t="s">
        <v>6403</v>
      </c>
      <c r="AA2164" t="s">
        <v>6404</v>
      </c>
      <c r="AB2164" t="s">
        <v>784</v>
      </c>
      <c r="AC2164" s="4">
        <v>59840</v>
      </c>
      <c r="AD2164" t="s">
        <v>140</v>
      </c>
      <c r="AF2164">
        <v>14069613806</v>
      </c>
      <c r="AH2164" t="s">
        <v>6407</v>
      </c>
      <c r="AI2164" t="s">
        <v>168</v>
      </c>
      <c r="AJ2164" t="s">
        <v>930</v>
      </c>
      <c r="AK2164" t="s">
        <v>931</v>
      </c>
      <c r="AL2164" t="s">
        <v>932</v>
      </c>
      <c r="AM2164" t="s">
        <v>933</v>
      </c>
      <c r="AO2164" t="s">
        <v>934</v>
      </c>
      <c r="AP2164" t="s">
        <v>925</v>
      </c>
      <c r="AQ2164" s="4">
        <v>83336</v>
      </c>
      <c r="AR2164" t="s">
        <v>140</v>
      </c>
      <c r="AT2164">
        <v>12084369737</v>
      </c>
      <c r="AV2164" t="s">
        <v>935</v>
      </c>
      <c r="AW2164" t="s">
        <v>936</v>
      </c>
      <c r="AZ2164" t="s">
        <v>144</v>
      </c>
      <c r="BA2164" t="s">
        <v>145</v>
      </c>
      <c r="BB2164" t="s">
        <v>136</v>
      </c>
      <c r="BC2164" t="s">
        <v>136</v>
      </c>
      <c r="BD2164" t="s">
        <v>148</v>
      </c>
      <c r="BE2164" t="s">
        <v>136</v>
      </c>
      <c r="BF2164" t="s">
        <v>136</v>
      </c>
      <c r="BG2164" t="s">
        <v>134</v>
      </c>
      <c r="BH2164" t="s">
        <v>136</v>
      </c>
      <c r="BI2164" t="s">
        <v>1194</v>
      </c>
      <c r="BJ2164" t="s">
        <v>633</v>
      </c>
      <c r="BK2164" t="s">
        <v>1195</v>
      </c>
      <c r="BL2164" t="s">
        <v>940</v>
      </c>
      <c r="BM2164" t="s">
        <v>941</v>
      </c>
      <c r="BN2164" t="s">
        <v>6408</v>
      </c>
      <c r="BO2164" t="s">
        <v>6409</v>
      </c>
      <c r="BP2164">
        <v>3</v>
      </c>
      <c r="BQ2164">
        <v>3</v>
      </c>
      <c r="BR2164">
        <v>3</v>
      </c>
      <c r="BS2164" s="1">
        <v>44242</v>
      </c>
      <c r="BT2164" s="1">
        <v>44470</v>
      </c>
      <c r="BU2164" s="1">
        <v>44242</v>
      </c>
      <c r="BV2164" s="1">
        <v>44470</v>
      </c>
      <c r="BW2164" t="s">
        <v>136</v>
      </c>
      <c r="BX2164">
        <v>48</v>
      </c>
      <c r="BY2164">
        <v>0</v>
      </c>
      <c r="BZ2164">
        <v>8</v>
      </c>
      <c r="CA2164">
        <v>8</v>
      </c>
      <c r="CB2164">
        <v>8</v>
      </c>
      <c r="CC2164">
        <v>8</v>
      </c>
      <c r="CD2164">
        <v>8</v>
      </c>
      <c r="CE2164">
        <v>8</v>
      </c>
      <c r="CF2164" t="str">
        <f>"8:00 AM"</f>
        <v>8:00 AM</v>
      </c>
      <c r="CG2164" t="str">
        <f>"4:30 PM"</f>
        <v>4:30 PM</v>
      </c>
      <c r="CH2164" s="5">
        <v>13.62</v>
      </c>
      <c r="CI2164" t="s">
        <v>146</v>
      </c>
      <c r="CJ2164">
        <v>0</v>
      </c>
      <c r="CK2164" t="s">
        <v>944</v>
      </c>
      <c r="CL2164" t="s">
        <v>136</v>
      </c>
      <c r="CM2164" t="s">
        <v>312</v>
      </c>
      <c r="CN2164" t="s">
        <v>148</v>
      </c>
      <c r="CO2164" t="s">
        <v>946</v>
      </c>
      <c r="CP2164" t="s">
        <v>149</v>
      </c>
      <c r="CQ2164">
        <v>0</v>
      </c>
      <c r="CR2164">
        <v>0</v>
      </c>
      <c r="CS2164" t="s">
        <v>136</v>
      </c>
      <c r="CT2164" t="s">
        <v>136</v>
      </c>
      <c r="CU2164" t="s">
        <v>136</v>
      </c>
      <c r="CV2164" t="s">
        <v>136</v>
      </c>
      <c r="CW2164" t="s">
        <v>134</v>
      </c>
      <c r="CX2164">
        <v>100</v>
      </c>
      <c r="CY2164" t="s">
        <v>134</v>
      </c>
      <c r="CZ2164" t="s">
        <v>134</v>
      </c>
      <c r="DA2164" t="s">
        <v>134</v>
      </c>
      <c r="DB2164" t="s">
        <v>134</v>
      </c>
      <c r="DC2164" t="s">
        <v>134</v>
      </c>
      <c r="DD2164" t="s">
        <v>136</v>
      </c>
      <c r="DF2164" t="s">
        <v>6410</v>
      </c>
      <c r="DG2164" t="s">
        <v>6411</v>
      </c>
      <c r="DH2164" t="s">
        <v>6404</v>
      </c>
      <c r="DI2164" t="s">
        <v>784</v>
      </c>
      <c r="DJ2164" s="4">
        <v>59840</v>
      </c>
      <c r="DK2164" t="s">
        <v>6412</v>
      </c>
      <c r="DL2164" t="s">
        <v>136</v>
      </c>
      <c r="DM2164">
        <v>1</v>
      </c>
      <c r="DN2164" t="s">
        <v>6413</v>
      </c>
      <c r="DO2164" t="s">
        <v>6414</v>
      </c>
      <c r="DP2164" t="s">
        <v>784</v>
      </c>
      <c r="DQ2164" t="str">
        <f>"59828"</f>
        <v>59828</v>
      </c>
      <c r="DR2164" t="s">
        <v>6412</v>
      </c>
      <c r="DS2164" t="s">
        <v>1200</v>
      </c>
      <c r="DT2164">
        <v>1</v>
      </c>
      <c r="DU2164">
        <v>3</v>
      </c>
      <c r="DV2164" t="s">
        <v>136</v>
      </c>
      <c r="DW2164" t="s">
        <v>136</v>
      </c>
      <c r="DX2164" t="s">
        <v>134</v>
      </c>
      <c r="DY2164" t="s">
        <v>136</v>
      </c>
      <c r="DZ2164">
        <v>1</v>
      </c>
      <c r="EA2164" t="s">
        <v>134</v>
      </c>
      <c r="EB2164" s="5">
        <v>12.68</v>
      </c>
      <c r="EC2164" s="5">
        <v>12.68</v>
      </c>
      <c r="ED2164" s="5">
        <v>55</v>
      </c>
      <c r="EE2164" t="s">
        <v>148</v>
      </c>
      <c r="EF2164" t="s">
        <v>953</v>
      </c>
      <c r="EG2164" t="s">
        <v>1201</v>
      </c>
      <c r="EH2164">
        <v>0</v>
      </c>
    </row>
    <row r="2165" spans="1:138" ht="15" customHeight="1" x14ac:dyDescent="0.35">
      <c r="A2165" t="s">
        <v>24620</v>
      </c>
      <c r="B2165" t="s">
        <v>157</v>
      </c>
      <c r="C2165" s="1">
        <v>44172.539909606479</v>
      </c>
      <c r="D2165" s="1">
        <v>44187</v>
      </c>
      <c r="E2165" t="s">
        <v>133</v>
      </c>
      <c r="F2165" t="s">
        <v>136</v>
      </c>
      <c r="G2165" t="s">
        <v>135</v>
      </c>
      <c r="H2165" t="s">
        <v>136</v>
      </c>
      <c r="I2165" t="s">
        <v>24621</v>
      </c>
      <c r="K2165" t="s">
        <v>24622</v>
      </c>
      <c r="M2165" t="s">
        <v>2166</v>
      </c>
      <c r="N2165" t="s">
        <v>925</v>
      </c>
      <c r="O2165" s="4">
        <v>83350</v>
      </c>
      <c r="P2165" t="s">
        <v>140</v>
      </c>
      <c r="R2165">
        <v>12083125539</v>
      </c>
      <c r="T2165">
        <v>1111</v>
      </c>
      <c r="U2165" t="s">
        <v>6995</v>
      </c>
      <c r="V2165" t="s">
        <v>347</v>
      </c>
      <c r="W2165" t="s">
        <v>24623</v>
      </c>
      <c r="X2165" t="s">
        <v>723</v>
      </c>
      <c r="Y2165" t="s">
        <v>24622</v>
      </c>
      <c r="AA2165" t="s">
        <v>2166</v>
      </c>
      <c r="AB2165" t="s">
        <v>925</v>
      </c>
      <c r="AC2165" s="4">
        <v>83350</v>
      </c>
      <c r="AD2165" t="s">
        <v>140</v>
      </c>
      <c r="AF2165">
        <v>12083125539</v>
      </c>
      <c r="AH2165" t="s">
        <v>24624</v>
      </c>
      <c r="AI2165" t="s">
        <v>168</v>
      </c>
      <c r="AJ2165" t="s">
        <v>930</v>
      </c>
      <c r="AK2165" t="s">
        <v>931</v>
      </c>
      <c r="AL2165" t="s">
        <v>932</v>
      </c>
      <c r="AM2165" t="s">
        <v>933</v>
      </c>
      <c r="AO2165" t="s">
        <v>934</v>
      </c>
      <c r="AP2165" t="s">
        <v>925</v>
      </c>
      <c r="AQ2165" s="4">
        <v>83336</v>
      </c>
      <c r="AR2165" t="s">
        <v>140</v>
      </c>
      <c r="AT2165">
        <v>12084369737</v>
      </c>
      <c r="AV2165" t="s">
        <v>935</v>
      </c>
      <c r="AW2165" t="s">
        <v>936</v>
      </c>
      <c r="AZ2165" t="s">
        <v>821</v>
      </c>
      <c r="BA2165" t="s">
        <v>822</v>
      </c>
      <c r="BB2165" t="s">
        <v>136</v>
      </c>
      <c r="BC2165" t="s">
        <v>136</v>
      </c>
      <c r="BD2165" t="s">
        <v>148</v>
      </c>
      <c r="BE2165" t="s">
        <v>136</v>
      </c>
      <c r="BF2165" t="s">
        <v>136</v>
      </c>
      <c r="BG2165" t="s">
        <v>134</v>
      </c>
      <c r="BH2165" t="s">
        <v>136</v>
      </c>
      <c r="BI2165" t="s">
        <v>2168</v>
      </c>
      <c r="BJ2165" t="s">
        <v>2169</v>
      </c>
      <c r="BK2165" t="s">
        <v>5354</v>
      </c>
      <c r="BL2165" t="s">
        <v>24625</v>
      </c>
      <c r="BM2165" t="s">
        <v>941</v>
      </c>
      <c r="BN2165" t="s">
        <v>24626</v>
      </c>
      <c r="BO2165" t="s">
        <v>1622</v>
      </c>
      <c r="BP2165">
        <v>13</v>
      </c>
      <c r="BQ2165">
        <v>13</v>
      </c>
      <c r="BR2165">
        <v>13</v>
      </c>
      <c r="BS2165" s="1">
        <v>44242</v>
      </c>
      <c r="BT2165" s="1">
        <v>44530</v>
      </c>
      <c r="BU2165" s="1">
        <v>44242</v>
      </c>
      <c r="BV2165" s="1">
        <v>44530</v>
      </c>
      <c r="BW2165" t="s">
        <v>136</v>
      </c>
      <c r="BX2165">
        <v>48</v>
      </c>
      <c r="BY2165">
        <v>0</v>
      </c>
      <c r="BZ2165">
        <v>8</v>
      </c>
      <c r="CA2165">
        <v>8</v>
      </c>
      <c r="CB2165">
        <v>8</v>
      </c>
      <c r="CC2165">
        <v>8</v>
      </c>
      <c r="CD2165">
        <v>8</v>
      </c>
      <c r="CE2165">
        <v>8</v>
      </c>
      <c r="CF2165" t="str">
        <f>"7:00 AM"</f>
        <v>7:00 AM</v>
      </c>
      <c r="CG2165" t="str">
        <f>"9:00 PM"</f>
        <v>9:00 PM</v>
      </c>
      <c r="CH2165" s="5">
        <v>13.62</v>
      </c>
      <c r="CI2165" t="s">
        <v>146</v>
      </c>
      <c r="CJ2165">
        <v>0</v>
      </c>
      <c r="CK2165" t="s">
        <v>944</v>
      </c>
      <c r="CL2165" t="s">
        <v>136</v>
      </c>
      <c r="CM2165" t="s">
        <v>354</v>
      </c>
      <c r="CN2165" t="s">
        <v>599</v>
      </c>
      <c r="CO2165" t="s">
        <v>946</v>
      </c>
      <c r="CP2165" t="s">
        <v>149</v>
      </c>
      <c r="CQ2165">
        <v>0</v>
      </c>
      <c r="CR2165">
        <v>0</v>
      </c>
      <c r="CS2165" t="s">
        <v>134</v>
      </c>
      <c r="CT2165" t="s">
        <v>136</v>
      </c>
      <c r="CU2165" t="s">
        <v>136</v>
      </c>
      <c r="CV2165" t="s">
        <v>136</v>
      </c>
      <c r="CW2165" t="s">
        <v>134</v>
      </c>
      <c r="CX2165">
        <v>100</v>
      </c>
      <c r="CY2165" t="s">
        <v>134</v>
      </c>
      <c r="CZ2165" t="s">
        <v>136</v>
      </c>
      <c r="DA2165" t="s">
        <v>136</v>
      </c>
      <c r="DB2165" t="s">
        <v>136</v>
      </c>
      <c r="DC2165" t="s">
        <v>136</v>
      </c>
      <c r="DD2165" t="s">
        <v>136</v>
      </c>
      <c r="DF2165" t="s">
        <v>5610</v>
      </c>
      <c r="DG2165" t="s">
        <v>24627</v>
      </c>
      <c r="DH2165" t="s">
        <v>4081</v>
      </c>
      <c r="DI2165" t="s">
        <v>925</v>
      </c>
      <c r="DJ2165" s="4">
        <v>83330</v>
      </c>
      <c r="DK2165" t="s">
        <v>2969</v>
      </c>
      <c r="DL2165" t="s">
        <v>134</v>
      </c>
      <c r="DM2165">
        <v>6</v>
      </c>
      <c r="DN2165" t="s">
        <v>24628</v>
      </c>
      <c r="DO2165" t="s">
        <v>2166</v>
      </c>
      <c r="DP2165" t="s">
        <v>925</v>
      </c>
      <c r="DQ2165" t="str">
        <f>"83350"</f>
        <v>83350</v>
      </c>
      <c r="DR2165" t="s">
        <v>2173</v>
      </c>
      <c r="DS2165" t="s">
        <v>551</v>
      </c>
      <c r="DT2165">
        <v>1</v>
      </c>
      <c r="DU2165">
        <v>3</v>
      </c>
      <c r="DV2165" t="s">
        <v>136</v>
      </c>
      <c r="DW2165" t="s">
        <v>136</v>
      </c>
      <c r="DX2165" t="s">
        <v>134</v>
      </c>
      <c r="DY2165" t="s">
        <v>134</v>
      </c>
      <c r="DZ2165">
        <v>3</v>
      </c>
      <c r="EA2165" t="s">
        <v>134</v>
      </c>
      <c r="EB2165" s="5">
        <v>12.68</v>
      </c>
      <c r="EC2165" s="5">
        <v>12.68</v>
      </c>
      <c r="ED2165" s="5">
        <v>55</v>
      </c>
      <c r="EE2165" t="s">
        <v>148</v>
      </c>
      <c r="EF2165" t="s">
        <v>953</v>
      </c>
      <c r="EG2165" t="s">
        <v>954</v>
      </c>
      <c r="EH2165">
        <v>0</v>
      </c>
    </row>
    <row r="2166" spans="1:138" ht="15" customHeight="1" x14ac:dyDescent="0.35">
      <c r="A2166" t="s">
        <v>22297</v>
      </c>
      <c r="B2166" t="s">
        <v>157</v>
      </c>
      <c r="C2166" s="1">
        <v>44176.866839814815</v>
      </c>
      <c r="D2166" s="1">
        <v>44187</v>
      </c>
      <c r="E2166" t="s">
        <v>133</v>
      </c>
      <c r="F2166" t="s">
        <v>136</v>
      </c>
      <c r="G2166" t="s">
        <v>135</v>
      </c>
      <c r="H2166" t="s">
        <v>136</v>
      </c>
      <c r="I2166" t="s">
        <v>22298</v>
      </c>
      <c r="K2166" t="s">
        <v>22299</v>
      </c>
      <c r="M2166" t="s">
        <v>2924</v>
      </c>
      <c r="N2166" t="s">
        <v>246</v>
      </c>
      <c r="O2166" s="4">
        <v>70647</v>
      </c>
      <c r="P2166" t="s">
        <v>140</v>
      </c>
      <c r="Q2166" t="s">
        <v>7073</v>
      </c>
      <c r="R2166">
        <v>13373709890</v>
      </c>
      <c r="T2166">
        <v>1125</v>
      </c>
      <c r="U2166" t="s">
        <v>3161</v>
      </c>
      <c r="V2166" t="s">
        <v>1966</v>
      </c>
      <c r="W2166" t="s">
        <v>766</v>
      </c>
      <c r="X2166" t="s">
        <v>370</v>
      </c>
      <c r="Y2166" t="s">
        <v>22299</v>
      </c>
      <c r="AA2166" t="s">
        <v>2924</v>
      </c>
      <c r="AB2166" t="s">
        <v>246</v>
      </c>
      <c r="AC2166" s="4">
        <v>70647</v>
      </c>
      <c r="AD2166" t="s">
        <v>140</v>
      </c>
      <c r="AF2166">
        <v>13373709890</v>
      </c>
      <c r="AH2166" t="s">
        <v>22300</v>
      </c>
      <c r="AI2166" t="s">
        <v>168</v>
      </c>
      <c r="AJ2166" t="s">
        <v>254</v>
      </c>
      <c r="AK2166" t="s">
        <v>255</v>
      </c>
      <c r="AL2166" t="s">
        <v>256</v>
      </c>
      <c r="AM2166" t="s">
        <v>257</v>
      </c>
      <c r="AO2166" t="s">
        <v>258</v>
      </c>
      <c r="AP2166" t="s">
        <v>246</v>
      </c>
      <c r="AQ2166" s="4">
        <v>70760</v>
      </c>
      <c r="AR2166" t="s">
        <v>140</v>
      </c>
      <c r="AS2166" t="s">
        <v>351</v>
      </c>
      <c r="AT2166">
        <v>12256387218</v>
      </c>
      <c r="AV2166" t="s">
        <v>260</v>
      </c>
      <c r="AW2166" t="s">
        <v>261</v>
      </c>
      <c r="AZ2166" t="s">
        <v>334</v>
      </c>
      <c r="BA2166" t="s">
        <v>335</v>
      </c>
      <c r="BB2166" t="s">
        <v>136</v>
      </c>
      <c r="BC2166" t="s">
        <v>136</v>
      </c>
      <c r="BD2166" t="s">
        <v>148</v>
      </c>
      <c r="BE2166" t="s">
        <v>136</v>
      </c>
      <c r="BF2166" t="s">
        <v>136</v>
      </c>
      <c r="BG2166" t="s">
        <v>134</v>
      </c>
      <c r="BH2166" t="s">
        <v>136</v>
      </c>
      <c r="BN2166" t="s">
        <v>22301</v>
      </c>
      <c r="BO2166" t="s">
        <v>3322</v>
      </c>
      <c r="BP2166">
        <v>3</v>
      </c>
      <c r="BQ2166">
        <v>3</v>
      </c>
      <c r="BR2166">
        <v>3</v>
      </c>
      <c r="BS2166" s="1">
        <v>44228</v>
      </c>
      <c r="BT2166" s="1">
        <v>44530</v>
      </c>
      <c r="BU2166" s="1">
        <v>44228</v>
      </c>
      <c r="BV2166" s="1">
        <v>44530</v>
      </c>
      <c r="BW2166" t="s">
        <v>136</v>
      </c>
      <c r="BX2166">
        <v>40</v>
      </c>
      <c r="BY2166">
        <v>0</v>
      </c>
      <c r="BZ2166">
        <v>8</v>
      </c>
      <c r="CA2166">
        <v>8</v>
      </c>
      <c r="CB2166">
        <v>8</v>
      </c>
      <c r="CC2166">
        <v>8</v>
      </c>
      <c r="CD2166">
        <v>8</v>
      </c>
      <c r="CE2166">
        <v>0</v>
      </c>
      <c r="CF2166" t="str">
        <f>"7:00 AM"</f>
        <v>7:00 AM</v>
      </c>
      <c r="CG2166" t="str">
        <f>"4:00 PM"</f>
        <v>4:00 PM</v>
      </c>
      <c r="CH2166" s="5">
        <v>11.83</v>
      </c>
      <c r="CI2166" t="s">
        <v>146</v>
      </c>
      <c r="CL2166" t="s">
        <v>134</v>
      </c>
      <c r="CM2166" t="s">
        <v>312</v>
      </c>
      <c r="CN2166" t="s">
        <v>148</v>
      </c>
      <c r="CO2166" t="s">
        <v>266</v>
      </c>
      <c r="CP2166" t="s">
        <v>149</v>
      </c>
      <c r="CQ2166">
        <v>3</v>
      </c>
      <c r="CR2166">
        <v>3</v>
      </c>
      <c r="CS2166" t="s">
        <v>136</v>
      </c>
      <c r="CT2166" t="s">
        <v>136</v>
      </c>
      <c r="CU2166" t="s">
        <v>134</v>
      </c>
      <c r="CV2166" t="s">
        <v>134</v>
      </c>
      <c r="CW2166" t="s">
        <v>134</v>
      </c>
      <c r="CX2166">
        <v>70</v>
      </c>
      <c r="CY2166" t="s">
        <v>134</v>
      </c>
      <c r="CZ2166" t="s">
        <v>134</v>
      </c>
      <c r="DA2166" t="s">
        <v>134</v>
      </c>
      <c r="DB2166" t="s">
        <v>134</v>
      </c>
      <c r="DC2166" t="s">
        <v>134</v>
      </c>
      <c r="DD2166" t="s">
        <v>136</v>
      </c>
      <c r="DF2166" t="s">
        <v>267</v>
      </c>
      <c r="DG2166" t="s">
        <v>22299</v>
      </c>
      <c r="DH2166" t="s">
        <v>2924</v>
      </c>
      <c r="DI2166" t="s">
        <v>246</v>
      </c>
      <c r="DJ2166" s="4">
        <v>70647</v>
      </c>
      <c r="DK2166" t="s">
        <v>1610</v>
      </c>
      <c r="DL2166" t="s">
        <v>134</v>
      </c>
      <c r="DM2166">
        <v>5</v>
      </c>
      <c r="DN2166" t="s">
        <v>8838</v>
      </c>
      <c r="DO2166" t="s">
        <v>1726</v>
      </c>
      <c r="DP2166" t="s">
        <v>246</v>
      </c>
      <c r="DQ2166" t="str">
        <f>"70591"</f>
        <v>70591</v>
      </c>
      <c r="DR2166" t="s">
        <v>1610</v>
      </c>
      <c r="DS2166" t="s">
        <v>22302</v>
      </c>
      <c r="DT2166">
        <v>1</v>
      </c>
      <c r="DU2166">
        <v>8</v>
      </c>
      <c r="DV2166" t="s">
        <v>134</v>
      </c>
      <c r="DW2166" t="s">
        <v>134</v>
      </c>
      <c r="DX2166" t="s">
        <v>134</v>
      </c>
      <c r="DY2166" t="s">
        <v>136</v>
      </c>
      <c r="DZ2166">
        <v>1</v>
      </c>
      <c r="EA2166" t="s">
        <v>136</v>
      </c>
      <c r="EC2166" s="5">
        <v>12.68</v>
      </c>
      <c r="ED2166" s="5">
        <v>55</v>
      </c>
      <c r="EE2166">
        <v>13373709890</v>
      </c>
      <c r="EF2166" t="s">
        <v>148</v>
      </c>
      <c r="EG2166" t="s">
        <v>271</v>
      </c>
      <c r="EH2166">
        <v>2</v>
      </c>
    </row>
    <row r="2167" spans="1:138" ht="15" customHeight="1" x14ac:dyDescent="0.35">
      <c r="A2167" t="s">
        <v>27619</v>
      </c>
      <c r="B2167" t="s">
        <v>157</v>
      </c>
      <c r="C2167" s="1">
        <v>44169.622840277778</v>
      </c>
      <c r="D2167" s="1">
        <v>44187</v>
      </c>
      <c r="E2167" t="s">
        <v>133</v>
      </c>
      <c r="F2167" t="s">
        <v>136</v>
      </c>
      <c r="G2167" t="s">
        <v>135</v>
      </c>
      <c r="H2167" t="s">
        <v>136</v>
      </c>
      <c r="I2167" t="s">
        <v>27620</v>
      </c>
      <c r="K2167" t="s">
        <v>27621</v>
      </c>
      <c r="M2167" t="s">
        <v>15880</v>
      </c>
      <c r="N2167" t="s">
        <v>1187</v>
      </c>
      <c r="O2167" s="4">
        <v>67526</v>
      </c>
      <c r="P2167" t="s">
        <v>140</v>
      </c>
      <c r="R2167">
        <v>16205627900</v>
      </c>
      <c r="T2167">
        <v>115113</v>
      </c>
      <c r="U2167" t="s">
        <v>27622</v>
      </c>
      <c r="V2167" t="s">
        <v>2615</v>
      </c>
      <c r="W2167" t="s">
        <v>727</v>
      </c>
      <c r="X2167" t="s">
        <v>164</v>
      </c>
      <c r="Y2167" t="s">
        <v>27621</v>
      </c>
      <c r="AA2167" t="s">
        <v>15880</v>
      </c>
      <c r="AB2167" t="s">
        <v>1187</v>
      </c>
      <c r="AC2167" s="4">
        <v>67526</v>
      </c>
      <c r="AD2167" t="s">
        <v>140</v>
      </c>
      <c r="AF2167">
        <v>16205626790</v>
      </c>
      <c r="AH2167" t="s">
        <v>155</v>
      </c>
      <c r="AI2167" t="s">
        <v>168</v>
      </c>
      <c r="AJ2167" t="s">
        <v>281</v>
      </c>
      <c r="AK2167" t="s">
        <v>282</v>
      </c>
      <c r="AL2167" t="s">
        <v>250</v>
      </c>
      <c r="AM2167" t="s">
        <v>283</v>
      </c>
      <c r="AN2167" t="s">
        <v>284</v>
      </c>
      <c r="AO2167" t="s">
        <v>285</v>
      </c>
      <c r="AP2167" t="s">
        <v>221</v>
      </c>
      <c r="AQ2167" s="4">
        <v>37862</v>
      </c>
      <c r="AR2167" t="s">
        <v>140</v>
      </c>
      <c r="AT2167">
        <v>18653663731</v>
      </c>
      <c r="AV2167" t="s">
        <v>1107</v>
      </c>
      <c r="AW2167" t="s">
        <v>287</v>
      </c>
      <c r="AZ2167" t="s">
        <v>288</v>
      </c>
      <c r="BA2167" t="s">
        <v>289</v>
      </c>
      <c r="BB2167" t="s">
        <v>136</v>
      </c>
      <c r="BC2167" t="s">
        <v>136</v>
      </c>
      <c r="BD2167" t="s">
        <v>148</v>
      </c>
      <c r="BE2167" t="s">
        <v>136</v>
      </c>
      <c r="BF2167" t="s">
        <v>136</v>
      </c>
      <c r="BG2167" t="s">
        <v>134</v>
      </c>
      <c r="BH2167" t="s">
        <v>136</v>
      </c>
      <c r="BN2167" t="s">
        <v>27623</v>
      </c>
      <c r="BO2167" t="s">
        <v>965</v>
      </c>
      <c r="BP2167">
        <v>4</v>
      </c>
      <c r="BQ2167">
        <v>4</v>
      </c>
      <c r="BR2167">
        <v>4</v>
      </c>
      <c r="BS2167" s="1">
        <v>44242</v>
      </c>
      <c r="BT2167" s="1">
        <v>44545</v>
      </c>
      <c r="BU2167" s="1">
        <v>44242</v>
      </c>
      <c r="BV2167" s="1">
        <v>44545</v>
      </c>
      <c r="BW2167" t="s">
        <v>136</v>
      </c>
      <c r="BX2167">
        <v>50</v>
      </c>
      <c r="BY2167">
        <v>0</v>
      </c>
      <c r="BZ2167">
        <v>9</v>
      </c>
      <c r="CA2167">
        <v>9</v>
      </c>
      <c r="CB2167">
        <v>9</v>
      </c>
      <c r="CC2167">
        <v>9</v>
      </c>
      <c r="CD2167">
        <v>9</v>
      </c>
      <c r="CE2167">
        <v>5</v>
      </c>
      <c r="CF2167" t="str">
        <f>"7:00 AM"</f>
        <v>7:00 AM</v>
      </c>
      <c r="CG2167" t="str">
        <f>"5:00 PM"</f>
        <v>5:00 PM</v>
      </c>
      <c r="CH2167" s="5">
        <v>14.99</v>
      </c>
      <c r="CI2167" t="s">
        <v>146</v>
      </c>
      <c r="CL2167" t="s">
        <v>134</v>
      </c>
      <c r="CM2167" t="s">
        <v>312</v>
      </c>
      <c r="CN2167" t="s">
        <v>148</v>
      </c>
      <c r="CO2167" s="2" t="s">
        <v>292</v>
      </c>
      <c r="CP2167" t="s">
        <v>149</v>
      </c>
      <c r="CQ2167">
        <v>3</v>
      </c>
      <c r="CR2167">
        <v>0</v>
      </c>
      <c r="CS2167" t="s">
        <v>136</v>
      </c>
      <c r="CT2167" t="s">
        <v>134</v>
      </c>
      <c r="CU2167" t="s">
        <v>136</v>
      </c>
      <c r="CV2167" t="s">
        <v>134</v>
      </c>
      <c r="CW2167" t="s">
        <v>134</v>
      </c>
      <c r="CX2167">
        <v>20</v>
      </c>
      <c r="CY2167" t="s">
        <v>136</v>
      </c>
      <c r="CZ2167" t="s">
        <v>136</v>
      </c>
      <c r="DA2167" t="s">
        <v>136</v>
      </c>
      <c r="DB2167" t="s">
        <v>136</v>
      </c>
      <c r="DC2167" t="s">
        <v>136</v>
      </c>
      <c r="DD2167" t="s">
        <v>136</v>
      </c>
      <c r="DF2167" t="s">
        <v>27624</v>
      </c>
      <c r="DG2167" t="s">
        <v>27625</v>
      </c>
      <c r="DH2167" t="s">
        <v>15880</v>
      </c>
      <c r="DI2167" t="s">
        <v>1187</v>
      </c>
      <c r="DJ2167" s="4">
        <v>67526</v>
      </c>
      <c r="DK2167" t="s">
        <v>7395</v>
      </c>
      <c r="DL2167" t="s">
        <v>136</v>
      </c>
      <c r="DM2167">
        <v>1</v>
      </c>
      <c r="DN2167" t="s">
        <v>27626</v>
      </c>
      <c r="DO2167" t="s">
        <v>15880</v>
      </c>
      <c r="DP2167" t="s">
        <v>1187</v>
      </c>
      <c r="DQ2167" t="str">
        <f>"67526"</f>
        <v>67526</v>
      </c>
      <c r="DR2167" t="s">
        <v>7395</v>
      </c>
      <c r="DS2167" t="s">
        <v>907</v>
      </c>
      <c r="DT2167">
        <v>2</v>
      </c>
      <c r="DU2167">
        <v>4</v>
      </c>
      <c r="DV2167" t="s">
        <v>134</v>
      </c>
      <c r="DW2167" t="s">
        <v>134</v>
      </c>
      <c r="DX2167" t="s">
        <v>134</v>
      </c>
      <c r="DY2167" t="s">
        <v>136</v>
      </c>
      <c r="DZ2167">
        <v>1</v>
      </c>
      <c r="EA2167" t="s">
        <v>136</v>
      </c>
      <c r="EC2167" s="5">
        <v>12.68</v>
      </c>
      <c r="ED2167" s="5">
        <v>55</v>
      </c>
      <c r="EE2167">
        <v>16205627900</v>
      </c>
      <c r="EF2167" t="s">
        <v>27627</v>
      </c>
      <c r="EG2167" t="s">
        <v>3046</v>
      </c>
      <c r="EH2167">
        <v>1</v>
      </c>
    </row>
    <row r="2168" spans="1:138" ht="15" customHeight="1" x14ac:dyDescent="0.35">
      <c r="A2168" t="s">
        <v>16417</v>
      </c>
      <c r="B2168" t="s">
        <v>157</v>
      </c>
      <c r="C2168" s="1">
        <v>44180.739935300924</v>
      </c>
      <c r="D2168" s="1">
        <v>44187</v>
      </c>
      <c r="E2168" t="s">
        <v>133</v>
      </c>
      <c r="F2168" t="s">
        <v>136</v>
      </c>
      <c r="G2168" t="s">
        <v>135</v>
      </c>
      <c r="H2168" t="s">
        <v>136</v>
      </c>
      <c r="I2168" t="s">
        <v>16418</v>
      </c>
      <c r="J2168" t="s">
        <v>16419</v>
      </c>
      <c r="K2168" t="s">
        <v>16420</v>
      </c>
      <c r="M2168" t="s">
        <v>16421</v>
      </c>
      <c r="N2168" t="s">
        <v>374</v>
      </c>
      <c r="O2168" s="4">
        <v>76832</v>
      </c>
      <c r="P2168" t="s">
        <v>140</v>
      </c>
      <c r="R2168">
        <v>13256224586</v>
      </c>
      <c r="T2168">
        <v>11211</v>
      </c>
      <c r="U2168" t="s">
        <v>16422</v>
      </c>
      <c r="V2168" t="s">
        <v>1148</v>
      </c>
      <c r="X2168" t="s">
        <v>164</v>
      </c>
      <c r="Y2168" t="s">
        <v>16423</v>
      </c>
      <c r="AA2168" t="s">
        <v>16421</v>
      </c>
      <c r="AB2168" t="s">
        <v>374</v>
      </c>
      <c r="AC2168" s="4">
        <v>76832</v>
      </c>
      <c r="AD2168" t="s">
        <v>140</v>
      </c>
      <c r="AF2168">
        <v>13256224586</v>
      </c>
      <c r="AH2168" t="s">
        <v>16424</v>
      </c>
      <c r="AI2168" t="s">
        <v>168</v>
      </c>
      <c r="AJ2168" t="s">
        <v>2019</v>
      </c>
      <c r="AK2168" t="s">
        <v>2020</v>
      </c>
      <c r="AM2168" t="s">
        <v>2021</v>
      </c>
      <c r="AO2168" t="s">
        <v>2022</v>
      </c>
      <c r="AP2168" t="s">
        <v>374</v>
      </c>
      <c r="AQ2168" s="4">
        <v>75098</v>
      </c>
      <c r="AR2168" t="s">
        <v>140</v>
      </c>
      <c r="AT2168">
        <v>19724424244</v>
      </c>
      <c r="AV2168" t="s">
        <v>2023</v>
      </c>
      <c r="AW2168" t="s">
        <v>2024</v>
      </c>
      <c r="AZ2168" t="s">
        <v>334</v>
      </c>
      <c r="BA2168" t="s">
        <v>335</v>
      </c>
      <c r="BB2168" t="s">
        <v>136</v>
      </c>
      <c r="BC2168" t="s">
        <v>136</v>
      </c>
      <c r="BD2168" t="s">
        <v>148</v>
      </c>
      <c r="BE2168" t="s">
        <v>136</v>
      </c>
      <c r="BF2168" t="s">
        <v>136</v>
      </c>
      <c r="BG2168" t="s">
        <v>134</v>
      </c>
      <c r="BH2168" t="s">
        <v>136</v>
      </c>
      <c r="BN2168" t="s">
        <v>16425</v>
      </c>
      <c r="BO2168" t="s">
        <v>2634</v>
      </c>
      <c r="BP2168">
        <v>2</v>
      </c>
      <c r="BQ2168">
        <v>2</v>
      </c>
      <c r="BR2168">
        <v>2</v>
      </c>
      <c r="BS2168" s="1">
        <v>44242</v>
      </c>
      <c r="BT2168" s="1">
        <v>44545</v>
      </c>
      <c r="BU2168" s="1">
        <v>44242</v>
      </c>
      <c r="BV2168" s="1">
        <v>44545</v>
      </c>
      <c r="BW2168" t="s">
        <v>136</v>
      </c>
      <c r="BX2168">
        <v>40</v>
      </c>
      <c r="BY2168">
        <v>0</v>
      </c>
      <c r="BZ2168">
        <v>8</v>
      </c>
      <c r="CA2168">
        <v>8</v>
      </c>
      <c r="CB2168">
        <v>8</v>
      </c>
      <c r="CC2168">
        <v>8</v>
      </c>
      <c r="CD2168">
        <v>8</v>
      </c>
      <c r="CE2168">
        <v>0</v>
      </c>
      <c r="CF2168" t="str">
        <f>"8:00 AM"</f>
        <v>8:00 AM</v>
      </c>
      <c r="CG2168" t="str">
        <f>"5:00 PM"</f>
        <v>5:00 PM</v>
      </c>
      <c r="CH2168" s="5">
        <v>12.67</v>
      </c>
      <c r="CI2168" t="s">
        <v>146</v>
      </c>
      <c r="CL2168" t="s">
        <v>136</v>
      </c>
      <c r="CM2168" t="s">
        <v>147</v>
      </c>
      <c r="CN2168" t="s">
        <v>148</v>
      </c>
      <c r="CO2168" t="s">
        <v>181</v>
      </c>
      <c r="CP2168" t="s">
        <v>149</v>
      </c>
      <c r="CQ2168">
        <v>3</v>
      </c>
      <c r="CR2168">
        <v>0</v>
      </c>
      <c r="CS2168" t="s">
        <v>136</v>
      </c>
      <c r="CT2168" t="s">
        <v>136</v>
      </c>
      <c r="CU2168" t="s">
        <v>134</v>
      </c>
      <c r="CV2168" t="s">
        <v>134</v>
      </c>
      <c r="CW2168" t="s">
        <v>134</v>
      </c>
      <c r="CX2168">
        <v>50</v>
      </c>
      <c r="CY2168" t="s">
        <v>134</v>
      </c>
      <c r="CZ2168" t="s">
        <v>134</v>
      </c>
      <c r="DA2168" t="s">
        <v>136</v>
      </c>
      <c r="DB2168" t="s">
        <v>134</v>
      </c>
      <c r="DC2168" t="s">
        <v>134</v>
      </c>
      <c r="DD2168" t="s">
        <v>136</v>
      </c>
      <c r="DF2168" t="s">
        <v>16426</v>
      </c>
      <c r="DG2168" t="s">
        <v>16420</v>
      </c>
      <c r="DH2168" t="s">
        <v>16421</v>
      </c>
      <c r="DI2168" t="s">
        <v>374</v>
      </c>
      <c r="DJ2168" s="4">
        <v>76832</v>
      </c>
      <c r="DK2168" t="s">
        <v>16427</v>
      </c>
      <c r="DL2168" t="s">
        <v>136</v>
      </c>
      <c r="DM2168">
        <v>1</v>
      </c>
      <c r="DN2168" t="s">
        <v>16428</v>
      </c>
      <c r="DO2168" t="s">
        <v>16421</v>
      </c>
      <c r="DP2168" t="s">
        <v>374</v>
      </c>
      <c r="DQ2168" t="str">
        <f>"76832"</f>
        <v>76832</v>
      </c>
      <c r="DR2168" t="s">
        <v>16427</v>
      </c>
      <c r="DS2168" t="s">
        <v>16429</v>
      </c>
      <c r="DT2168">
        <v>1</v>
      </c>
      <c r="DU2168">
        <v>2</v>
      </c>
      <c r="DV2168" t="s">
        <v>134</v>
      </c>
      <c r="DW2168" t="s">
        <v>134</v>
      </c>
      <c r="DX2168" t="s">
        <v>134</v>
      </c>
      <c r="DY2168" t="s">
        <v>136</v>
      </c>
      <c r="DZ2168">
        <v>1</v>
      </c>
      <c r="EA2168" t="s">
        <v>136</v>
      </c>
      <c r="EC2168" s="5">
        <v>12.68</v>
      </c>
      <c r="ED2168" s="5">
        <v>55</v>
      </c>
      <c r="EE2168">
        <v>13256224586</v>
      </c>
      <c r="EF2168" t="s">
        <v>16424</v>
      </c>
      <c r="EG2168" t="s">
        <v>148</v>
      </c>
      <c r="EH2168">
        <v>0</v>
      </c>
    </row>
    <row r="2169" spans="1:138" ht="15" customHeight="1" x14ac:dyDescent="0.35">
      <c r="A2169" t="s">
        <v>7086</v>
      </c>
      <c r="B2169" t="s">
        <v>157</v>
      </c>
      <c r="C2169" s="1">
        <v>44170.587519097222</v>
      </c>
      <c r="D2169" s="1">
        <v>44187</v>
      </c>
      <c r="E2169" t="s">
        <v>133</v>
      </c>
      <c r="F2169" t="s">
        <v>136</v>
      </c>
      <c r="G2169" t="s">
        <v>135</v>
      </c>
      <c r="H2169" t="s">
        <v>136</v>
      </c>
      <c r="I2169" t="s">
        <v>7087</v>
      </c>
      <c r="J2169" t="s">
        <v>7087</v>
      </c>
      <c r="K2169" t="s">
        <v>7088</v>
      </c>
      <c r="M2169" t="s">
        <v>2625</v>
      </c>
      <c r="N2169" t="s">
        <v>720</v>
      </c>
      <c r="O2169" s="4">
        <v>39159</v>
      </c>
      <c r="P2169" t="s">
        <v>140</v>
      </c>
      <c r="R2169">
        <v>16629070494</v>
      </c>
      <c r="T2169">
        <v>1119</v>
      </c>
      <c r="U2169" t="s">
        <v>7089</v>
      </c>
      <c r="V2169" t="s">
        <v>1019</v>
      </c>
      <c r="X2169" t="s">
        <v>787</v>
      </c>
      <c r="Y2169" t="s">
        <v>7088</v>
      </c>
      <c r="AA2169" t="s">
        <v>2625</v>
      </c>
      <c r="AB2169" t="s">
        <v>720</v>
      </c>
      <c r="AC2169" s="4">
        <v>39159</v>
      </c>
      <c r="AD2169" t="s">
        <v>140</v>
      </c>
      <c r="AF2169">
        <v>16629070494</v>
      </c>
      <c r="AH2169" t="s">
        <v>7090</v>
      </c>
      <c r="AI2169" t="s">
        <v>168</v>
      </c>
      <c r="AJ2169" t="s">
        <v>725</v>
      </c>
      <c r="AK2169" t="s">
        <v>726</v>
      </c>
      <c r="AL2169" t="s">
        <v>727</v>
      </c>
      <c r="AM2169" t="s">
        <v>728</v>
      </c>
      <c r="AN2169" t="s">
        <v>729</v>
      </c>
      <c r="AO2169" t="s">
        <v>730</v>
      </c>
      <c r="AP2169" t="s">
        <v>720</v>
      </c>
      <c r="AQ2169" s="4">
        <v>38930</v>
      </c>
      <c r="AR2169" t="s">
        <v>140</v>
      </c>
      <c r="AT2169">
        <v>16623854219</v>
      </c>
      <c r="AV2169" t="s">
        <v>731</v>
      </c>
      <c r="AW2169" t="s">
        <v>732</v>
      </c>
      <c r="AZ2169" t="s">
        <v>821</v>
      </c>
      <c r="BA2169" t="s">
        <v>822</v>
      </c>
      <c r="BB2169" t="s">
        <v>136</v>
      </c>
      <c r="BC2169" t="s">
        <v>136</v>
      </c>
      <c r="BD2169" t="s">
        <v>148</v>
      </c>
      <c r="BE2169" t="s">
        <v>136</v>
      </c>
      <c r="BF2169" t="s">
        <v>136</v>
      </c>
      <c r="BG2169" t="s">
        <v>134</v>
      </c>
      <c r="BH2169" t="s">
        <v>136</v>
      </c>
      <c r="BN2169" t="s">
        <v>7091</v>
      </c>
      <c r="BO2169" t="s">
        <v>734</v>
      </c>
      <c r="BP2169">
        <v>5</v>
      </c>
      <c r="BQ2169">
        <v>5</v>
      </c>
      <c r="BR2169">
        <v>5</v>
      </c>
      <c r="BS2169" s="1">
        <v>44242</v>
      </c>
      <c r="BT2169" s="1">
        <v>44520</v>
      </c>
      <c r="BU2169" s="1">
        <v>44242</v>
      </c>
      <c r="BV2169" s="1">
        <v>44520</v>
      </c>
      <c r="BW2169" t="s">
        <v>136</v>
      </c>
      <c r="BX2169">
        <v>51.96</v>
      </c>
      <c r="BY2169">
        <v>0</v>
      </c>
      <c r="BZ2169">
        <v>8.66</v>
      </c>
      <c r="CA2169">
        <v>8.66</v>
      </c>
      <c r="CB2169">
        <v>8.66</v>
      </c>
      <c r="CC2169">
        <v>8.66</v>
      </c>
      <c r="CD2169">
        <v>8.66</v>
      </c>
      <c r="CE2169">
        <v>8.66</v>
      </c>
      <c r="CF2169" t="str">
        <f>"8:00 AM"</f>
        <v>8:00 AM</v>
      </c>
      <c r="CG2169" t="str">
        <f>"4:40 PM"</f>
        <v>4:40 PM</v>
      </c>
      <c r="CH2169" s="5">
        <v>11.83</v>
      </c>
      <c r="CI2169" t="s">
        <v>146</v>
      </c>
      <c r="CL2169" t="s">
        <v>134</v>
      </c>
      <c r="CM2169" t="s">
        <v>147</v>
      </c>
      <c r="CN2169" t="s">
        <v>148</v>
      </c>
      <c r="CO2169" t="s">
        <v>1179</v>
      </c>
      <c r="CP2169" t="s">
        <v>149</v>
      </c>
      <c r="CQ2169">
        <v>3</v>
      </c>
      <c r="CR2169">
        <v>0</v>
      </c>
      <c r="CS2169" t="s">
        <v>136</v>
      </c>
      <c r="CT2169" t="s">
        <v>134</v>
      </c>
      <c r="CU2169" t="s">
        <v>136</v>
      </c>
      <c r="CV2169" t="s">
        <v>136</v>
      </c>
      <c r="CW2169" t="s">
        <v>136</v>
      </c>
      <c r="CY2169" t="s">
        <v>136</v>
      </c>
      <c r="CZ2169" t="s">
        <v>136</v>
      </c>
      <c r="DA2169" t="s">
        <v>136</v>
      </c>
      <c r="DB2169" t="s">
        <v>136</v>
      </c>
      <c r="DC2169" t="s">
        <v>136</v>
      </c>
      <c r="DD2169" t="s">
        <v>136</v>
      </c>
      <c r="DF2169" t="s">
        <v>7092</v>
      </c>
      <c r="DG2169" t="s">
        <v>7088</v>
      </c>
      <c r="DH2169" t="s">
        <v>2625</v>
      </c>
      <c r="DI2169" t="s">
        <v>720</v>
      </c>
      <c r="DJ2169" s="4">
        <v>39159</v>
      </c>
      <c r="DK2169" t="s">
        <v>2627</v>
      </c>
      <c r="DL2169" t="s">
        <v>136</v>
      </c>
      <c r="DM2169">
        <v>1</v>
      </c>
      <c r="DN2169" t="s">
        <v>7093</v>
      </c>
      <c r="DO2169" t="s">
        <v>863</v>
      </c>
      <c r="DP2169" t="s">
        <v>720</v>
      </c>
      <c r="DQ2169" t="str">
        <f>"38748"</f>
        <v>38748</v>
      </c>
      <c r="DR2169" t="s">
        <v>866</v>
      </c>
      <c r="DS2169" t="s">
        <v>3785</v>
      </c>
      <c r="DT2169">
        <v>1</v>
      </c>
      <c r="DU2169">
        <v>6</v>
      </c>
      <c r="DV2169" t="s">
        <v>134</v>
      </c>
      <c r="DW2169" t="s">
        <v>134</v>
      </c>
      <c r="DX2169" t="s">
        <v>134</v>
      </c>
      <c r="DY2169" t="s">
        <v>136</v>
      </c>
      <c r="DZ2169">
        <v>1</v>
      </c>
      <c r="EA2169" t="s">
        <v>136</v>
      </c>
      <c r="EC2169" s="5">
        <v>12.68</v>
      </c>
      <c r="ED2169" s="5">
        <v>55</v>
      </c>
      <c r="EE2169">
        <v>16629070494</v>
      </c>
      <c r="EF2169" t="s">
        <v>7094</v>
      </c>
      <c r="EG2169" t="s">
        <v>148</v>
      </c>
      <c r="EH2169">
        <v>1</v>
      </c>
    </row>
    <row r="2170" spans="1:138" ht="15" customHeight="1" x14ac:dyDescent="0.35">
      <c r="A2170" t="s">
        <v>17157</v>
      </c>
      <c r="B2170" t="s">
        <v>157</v>
      </c>
      <c r="C2170" s="1">
        <v>44176.575280092591</v>
      </c>
      <c r="D2170" s="1">
        <v>44187</v>
      </c>
      <c r="E2170" t="s">
        <v>133</v>
      </c>
      <c r="F2170" t="s">
        <v>134</v>
      </c>
      <c r="G2170" t="s">
        <v>135</v>
      </c>
      <c r="H2170" t="s">
        <v>136</v>
      </c>
      <c r="I2170" t="s">
        <v>17158</v>
      </c>
      <c r="K2170" t="s">
        <v>17159</v>
      </c>
      <c r="M2170" t="s">
        <v>14658</v>
      </c>
      <c r="N2170" t="s">
        <v>161</v>
      </c>
      <c r="O2170" s="4">
        <v>31798</v>
      </c>
      <c r="P2170" t="s">
        <v>140</v>
      </c>
      <c r="R2170">
        <v>19123812219</v>
      </c>
      <c r="T2170">
        <v>3331</v>
      </c>
      <c r="U2170" t="s">
        <v>4799</v>
      </c>
      <c r="V2170" t="s">
        <v>17160</v>
      </c>
      <c r="X2170" t="s">
        <v>8156</v>
      </c>
      <c r="Y2170" t="s">
        <v>17159</v>
      </c>
      <c r="AA2170" t="s">
        <v>14658</v>
      </c>
      <c r="AB2170" t="s">
        <v>161</v>
      </c>
      <c r="AC2170" s="4">
        <v>31798</v>
      </c>
      <c r="AD2170" t="s">
        <v>140</v>
      </c>
      <c r="AF2170">
        <v>19123812219</v>
      </c>
      <c r="AH2170" t="s">
        <v>4090</v>
      </c>
      <c r="AI2170" t="s">
        <v>168</v>
      </c>
      <c r="AJ2170" t="s">
        <v>4091</v>
      </c>
      <c r="AK2170" t="s">
        <v>4092</v>
      </c>
      <c r="AM2170" t="s">
        <v>17161</v>
      </c>
      <c r="AN2170" t="s">
        <v>4094</v>
      </c>
      <c r="AO2170" t="s">
        <v>4086</v>
      </c>
      <c r="AP2170" t="s">
        <v>161</v>
      </c>
      <c r="AQ2170" s="4">
        <v>31513</v>
      </c>
      <c r="AR2170" t="s">
        <v>140</v>
      </c>
      <c r="AS2170" t="s">
        <v>10311</v>
      </c>
      <c r="AT2170">
        <v>19124243878</v>
      </c>
      <c r="AV2170" t="s">
        <v>4095</v>
      </c>
      <c r="AW2170" t="s">
        <v>13578</v>
      </c>
      <c r="AZ2170" t="s">
        <v>175</v>
      </c>
      <c r="BA2170" t="s">
        <v>176</v>
      </c>
      <c r="BB2170" t="s">
        <v>134</v>
      </c>
      <c r="BC2170" t="s">
        <v>134</v>
      </c>
      <c r="BD2170" t="s">
        <v>134</v>
      </c>
      <c r="BE2170" t="s">
        <v>134</v>
      </c>
      <c r="BF2170" t="s">
        <v>136</v>
      </c>
      <c r="BG2170" t="s">
        <v>134</v>
      </c>
      <c r="BH2170" t="s">
        <v>136</v>
      </c>
      <c r="BN2170" t="s">
        <v>17162</v>
      </c>
      <c r="BO2170" t="s">
        <v>4098</v>
      </c>
      <c r="BP2170">
        <v>50</v>
      </c>
      <c r="BQ2170">
        <v>50</v>
      </c>
      <c r="BR2170">
        <v>50</v>
      </c>
      <c r="BS2170" s="1">
        <v>44235</v>
      </c>
      <c r="BT2170" s="1">
        <v>44407</v>
      </c>
      <c r="BU2170" s="1">
        <v>44235</v>
      </c>
      <c r="BV2170" s="1">
        <v>44407</v>
      </c>
      <c r="BW2170" t="s">
        <v>136</v>
      </c>
      <c r="BX2170">
        <v>35</v>
      </c>
      <c r="BY2170">
        <v>0</v>
      </c>
      <c r="BZ2170">
        <v>6</v>
      </c>
      <c r="CA2170">
        <v>6</v>
      </c>
      <c r="CB2170">
        <v>6</v>
      </c>
      <c r="CC2170">
        <v>6</v>
      </c>
      <c r="CD2170">
        <v>6</v>
      </c>
      <c r="CE2170">
        <v>5</v>
      </c>
      <c r="CF2170" t="str">
        <f>"8:00 AM"</f>
        <v>8:00 AM</v>
      </c>
      <c r="CG2170" t="str">
        <f>"3:00 PM"</f>
        <v>3:00 PM</v>
      </c>
      <c r="CH2170" s="5">
        <v>11.71</v>
      </c>
      <c r="CI2170" t="s">
        <v>146</v>
      </c>
      <c r="CJ2170">
        <v>0.85</v>
      </c>
      <c r="CK2170" t="s">
        <v>17163</v>
      </c>
      <c r="CL2170" t="s">
        <v>134</v>
      </c>
      <c r="CM2170" t="s">
        <v>147</v>
      </c>
      <c r="CN2170" t="s">
        <v>148</v>
      </c>
      <c r="CO2170" s="2" t="s">
        <v>4100</v>
      </c>
      <c r="CP2170" t="s">
        <v>149</v>
      </c>
      <c r="CQ2170">
        <v>3</v>
      </c>
      <c r="CR2170">
        <v>0</v>
      </c>
      <c r="CS2170" t="s">
        <v>136</v>
      </c>
      <c r="CT2170" t="s">
        <v>136</v>
      </c>
      <c r="CU2170" t="s">
        <v>136</v>
      </c>
      <c r="CV2170" t="s">
        <v>134</v>
      </c>
      <c r="CW2170" t="s">
        <v>134</v>
      </c>
      <c r="CX2170">
        <v>60</v>
      </c>
      <c r="CY2170" t="s">
        <v>134</v>
      </c>
      <c r="CZ2170" t="s">
        <v>134</v>
      </c>
      <c r="DA2170" t="s">
        <v>134</v>
      </c>
      <c r="DB2170" t="s">
        <v>134</v>
      </c>
      <c r="DC2170" t="s">
        <v>134</v>
      </c>
      <c r="DD2170" t="s">
        <v>136</v>
      </c>
      <c r="DF2170" s="2" t="s">
        <v>4337</v>
      </c>
      <c r="DG2170" s="2" t="s">
        <v>17164</v>
      </c>
      <c r="DH2170" t="s">
        <v>12833</v>
      </c>
      <c r="DI2170" t="s">
        <v>161</v>
      </c>
      <c r="DJ2170" s="4">
        <v>31642</v>
      </c>
      <c r="DK2170" t="s">
        <v>4104</v>
      </c>
      <c r="DL2170" t="s">
        <v>134</v>
      </c>
      <c r="DM2170">
        <v>7</v>
      </c>
      <c r="DN2170" t="s">
        <v>17165</v>
      </c>
      <c r="DO2170" t="s">
        <v>12833</v>
      </c>
      <c r="DP2170" t="s">
        <v>161</v>
      </c>
      <c r="DQ2170" t="str">
        <f>"31642"</f>
        <v>31642</v>
      </c>
      <c r="DR2170" t="s">
        <v>4104</v>
      </c>
      <c r="DS2170" t="s">
        <v>4340</v>
      </c>
      <c r="DT2170">
        <v>1</v>
      </c>
      <c r="DU2170">
        <v>72</v>
      </c>
      <c r="DV2170" t="s">
        <v>134</v>
      </c>
      <c r="DW2170" t="s">
        <v>134</v>
      </c>
      <c r="DX2170" t="s">
        <v>134</v>
      </c>
      <c r="DY2170" t="s">
        <v>136</v>
      </c>
      <c r="DZ2170">
        <v>1</v>
      </c>
      <c r="EA2170" t="s">
        <v>136</v>
      </c>
      <c r="EC2170" s="5">
        <v>12.68</v>
      </c>
      <c r="ED2170" s="5">
        <v>55</v>
      </c>
      <c r="EE2170">
        <v>19123812219</v>
      </c>
      <c r="EF2170" t="s">
        <v>17166</v>
      </c>
      <c r="EG2170" t="s">
        <v>148</v>
      </c>
      <c r="EH2170">
        <v>2</v>
      </c>
    </row>
    <row r="2171" spans="1:138" ht="15" customHeight="1" x14ac:dyDescent="0.35">
      <c r="A2171" t="s">
        <v>16812</v>
      </c>
      <c r="B2171" t="s">
        <v>157</v>
      </c>
      <c r="C2171" s="1">
        <v>44173.439108217593</v>
      </c>
      <c r="D2171" s="1">
        <v>44187</v>
      </c>
      <c r="E2171" t="s">
        <v>133</v>
      </c>
      <c r="F2171" t="s">
        <v>136</v>
      </c>
      <c r="G2171" t="s">
        <v>135</v>
      </c>
      <c r="H2171" t="s">
        <v>136</v>
      </c>
      <c r="I2171" t="s">
        <v>2611</v>
      </c>
      <c r="K2171" t="s">
        <v>2612</v>
      </c>
      <c r="L2171" t="s">
        <v>148</v>
      </c>
      <c r="M2171" t="s">
        <v>2613</v>
      </c>
      <c r="N2171" t="s">
        <v>960</v>
      </c>
      <c r="O2171" s="4">
        <v>36089</v>
      </c>
      <c r="P2171" t="s">
        <v>140</v>
      </c>
      <c r="R2171">
        <v>13347380039</v>
      </c>
      <c r="T2171">
        <v>4249</v>
      </c>
      <c r="U2171" t="s">
        <v>16813</v>
      </c>
      <c r="V2171" t="s">
        <v>2235</v>
      </c>
      <c r="X2171" t="s">
        <v>2616</v>
      </c>
      <c r="Y2171" t="s">
        <v>16814</v>
      </c>
      <c r="AA2171" t="s">
        <v>16815</v>
      </c>
      <c r="AB2171" t="s">
        <v>2818</v>
      </c>
      <c r="AC2171" s="4">
        <v>53563</v>
      </c>
      <c r="AD2171" t="s">
        <v>140</v>
      </c>
      <c r="AE2171" t="s">
        <v>841</v>
      </c>
      <c r="AF2171">
        <v>19207236806</v>
      </c>
      <c r="AH2171" t="s">
        <v>16816</v>
      </c>
      <c r="AI2171" t="s">
        <v>168</v>
      </c>
      <c r="AJ2171" t="s">
        <v>2151</v>
      </c>
      <c r="AK2171" t="s">
        <v>2152</v>
      </c>
      <c r="AL2171" t="s">
        <v>509</v>
      </c>
      <c r="AM2171" t="s">
        <v>846</v>
      </c>
      <c r="AO2171" t="s">
        <v>847</v>
      </c>
      <c r="AP2171" t="s">
        <v>161</v>
      </c>
      <c r="AQ2171" s="4">
        <v>31636</v>
      </c>
      <c r="AR2171" t="s">
        <v>140</v>
      </c>
      <c r="AT2171">
        <v>12295596879</v>
      </c>
      <c r="AV2171" t="s">
        <v>2153</v>
      </c>
      <c r="AW2171" t="s">
        <v>849</v>
      </c>
      <c r="AZ2171" t="s">
        <v>821</v>
      </c>
      <c r="BA2171" t="s">
        <v>822</v>
      </c>
      <c r="BB2171" t="s">
        <v>136</v>
      </c>
      <c r="BC2171" t="s">
        <v>136</v>
      </c>
      <c r="BD2171" t="s">
        <v>148</v>
      </c>
      <c r="BE2171" t="s">
        <v>136</v>
      </c>
      <c r="BF2171" t="s">
        <v>136</v>
      </c>
      <c r="BG2171" t="s">
        <v>134</v>
      </c>
      <c r="BH2171" t="s">
        <v>136</v>
      </c>
      <c r="BI2171" t="s">
        <v>2509</v>
      </c>
      <c r="BJ2171" t="s">
        <v>2510</v>
      </c>
      <c r="BL2171" t="s">
        <v>849</v>
      </c>
      <c r="BM2171" t="s">
        <v>2153</v>
      </c>
      <c r="BN2171" t="s">
        <v>16817</v>
      </c>
      <c r="BO2171" t="s">
        <v>2620</v>
      </c>
      <c r="BP2171">
        <v>13</v>
      </c>
      <c r="BQ2171">
        <v>8</v>
      </c>
      <c r="BR2171">
        <v>8</v>
      </c>
      <c r="BS2171" s="1">
        <v>44242</v>
      </c>
      <c r="BT2171" s="1">
        <v>44408</v>
      </c>
      <c r="BU2171" s="1">
        <v>44242</v>
      </c>
      <c r="BV2171" s="1">
        <v>44408</v>
      </c>
      <c r="BW2171" t="s">
        <v>136</v>
      </c>
      <c r="BX2171">
        <v>44</v>
      </c>
      <c r="BY2171">
        <v>0</v>
      </c>
      <c r="BZ2171">
        <v>8</v>
      </c>
      <c r="CA2171">
        <v>8</v>
      </c>
      <c r="CB2171">
        <v>8</v>
      </c>
      <c r="CC2171">
        <v>8</v>
      </c>
      <c r="CD2171">
        <v>8</v>
      </c>
      <c r="CE2171">
        <v>4</v>
      </c>
      <c r="CF2171" t="str">
        <f>"7:00 AM"</f>
        <v>7:00 AM</v>
      </c>
      <c r="CG2171" t="str">
        <f>"4:00 PM"</f>
        <v>4:00 PM</v>
      </c>
      <c r="CH2171" s="5">
        <v>14.4</v>
      </c>
      <c r="CI2171" t="s">
        <v>146</v>
      </c>
      <c r="CL2171" t="s">
        <v>136</v>
      </c>
      <c r="CM2171" t="s">
        <v>147</v>
      </c>
      <c r="CN2171" t="s">
        <v>148</v>
      </c>
      <c r="CO2171" t="s">
        <v>854</v>
      </c>
      <c r="CP2171" t="s">
        <v>149</v>
      </c>
      <c r="CQ2171">
        <v>3</v>
      </c>
      <c r="CR2171">
        <v>0</v>
      </c>
      <c r="CS2171" t="s">
        <v>136</v>
      </c>
      <c r="CT2171" t="s">
        <v>136</v>
      </c>
      <c r="CU2171" t="s">
        <v>136</v>
      </c>
      <c r="CV2171" t="s">
        <v>134</v>
      </c>
      <c r="CW2171" t="s">
        <v>134</v>
      </c>
      <c r="CX2171">
        <v>60</v>
      </c>
      <c r="CY2171" t="s">
        <v>134</v>
      </c>
      <c r="CZ2171" t="s">
        <v>134</v>
      </c>
      <c r="DA2171" t="s">
        <v>134</v>
      </c>
      <c r="DB2171" t="s">
        <v>134</v>
      </c>
      <c r="DC2171" t="s">
        <v>134</v>
      </c>
      <c r="DD2171" t="s">
        <v>136</v>
      </c>
      <c r="DF2171" t="s">
        <v>16818</v>
      </c>
      <c r="DG2171" t="s">
        <v>16814</v>
      </c>
      <c r="DH2171" t="s">
        <v>16815</v>
      </c>
      <c r="DI2171" t="s">
        <v>2818</v>
      </c>
      <c r="DJ2171" s="4">
        <v>53563</v>
      </c>
      <c r="DK2171" t="s">
        <v>11295</v>
      </c>
      <c r="DL2171" t="s">
        <v>136</v>
      </c>
      <c r="DM2171">
        <v>1</v>
      </c>
      <c r="DN2171" t="s">
        <v>16819</v>
      </c>
      <c r="DO2171" t="s">
        <v>16820</v>
      </c>
      <c r="DP2171" t="s">
        <v>2818</v>
      </c>
      <c r="DQ2171" t="str">
        <f>"53546"</f>
        <v>53546</v>
      </c>
      <c r="DR2171" t="s">
        <v>11295</v>
      </c>
      <c r="DS2171" t="s">
        <v>2827</v>
      </c>
      <c r="DT2171">
        <v>2</v>
      </c>
      <c r="DU2171">
        <v>8</v>
      </c>
      <c r="DV2171" t="s">
        <v>134</v>
      </c>
      <c r="DW2171" t="s">
        <v>134</v>
      </c>
      <c r="DX2171" t="s">
        <v>134</v>
      </c>
      <c r="DY2171" t="s">
        <v>136</v>
      </c>
      <c r="DZ2171">
        <v>1</v>
      </c>
      <c r="EA2171" t="s">
        <v>134</v>
      </c>
      <c r="EB2171" s="5">
        <v>12.68</v>
      </c>
      <c r="EC2171" s="5">
        <v>12.68</v>
      </c>
      <c r="ED2171" s="5">
        <v>55</v>
      </c>
      <c r="EE2171" t="s">
        <v>148</v>
      </c>
      <c r="EF2171" t="s">
        <v>16816</v>
      </c>
      <c r="EG2171" t="s">
        <v>2829</v>
      </c>
      <c r="EH2171">
        <v>0</v>
      </c>
    </row>
    <row r="2172" spans="1:138" ht="15" customHeight="1" x14ac:dyDescent="0.35">
      <c r="A2172" t="s">
        <v>17522</v>
      </c>
      <c r="B2172" t="s">
        <v>157</v>
      </c>
      <c r="C2172" s="1">
        <v>44175.761328356479</v>
      </c>
      <c r="D2172" s="1">
        <v>44187</v>
      </c>
      <c r="E2172" t="s">
        <v>133</v>
      </c>
      <c r="F2172" t="s">
        <v>136</v>
      </c>
      <c r="G2172" t="s">
        <v>135</v>
      </c>
      <c r="H2172" t="s">
        <v>136</v>
      </c>
      <c r="I2172" t="s">
        <v>17523</v>
      </c>
      <c r="K2172" t="s">
        <v>17524</v>
      </c>
      <c r="M2172" t="s">
        <v>17525</v>
      </c>
      <c r="N2172" t="s">
        <v>374</v>
      </c>
      <c r="O2172" s="4">
        <v>75009</v>
      </c>
      <c r="P2172" t="s">
        <v>140</v>
      </c>
      <c r="R2172">
        <v>19723822242</v>
      </c>
      <c r="T2172">
        <v>112</v>
      </c>
      <c r="U2172" t="s">
        <v>432</v>
      </c>
      <c r="V2172" t="s">
        <v>865</v>
      </c>
      <c r="X2172" t="s">
        <v>17526</v>
      </c>
      <c r="Y2172" t="s">
        <v>17524</v>
      </c>
      <c r="AA2172" t="s">
        <v>17525</v>
      </c>
      <c r="AB2172" t="s">
        <v>374</v>
      </c>
      <c r="AC2172" s="4">
        <v>75009</v>
      </c>
      <c r="AD2172" t="s">
        <v>140</v>
      </c>
      <c r="AF2172">
        <v>19723822242</v>
      </c>
      <c r="AH2172" t="s">
        <v>148</v>
      </c>
      <c r="AI2172" t="s">
        <v>168</v>
      </c>
      <c r="AJ2172" t="s">
        <v>639</v>
      </c>
      <c r="AK2172" t="s">
        <v>767</v>
      </c>
      <c r="AM2172" t="s">
        <v>1020</v>
      </c>
      <c r="AO2172" t="s">
        <v>1021</v>
      </c>
      <c r="AP2172" t="s">
        <v>374</v>
      </c>
      <c r="AQ2172" s="4">
        <v>75442</v>
      </c>
      <c r="AR2172" t="s">
        <v>140</v>
      </c>
      <c r="AT2172">
        <v>14692388392</v>
      </c>
      <c r="AV2172" t="s">
        <v>1022</v>
      </c>
      <c r="AW2172" t="s">
        <v>1023</v>
      </c>
      <c r="AZ2172" t="s">
        <v>334</v>
      </c>
      <c r="BA2172" t="s">
        <v>335</v>
      </c>
      <c r="BB2172" t="s">
        <v>136</v>
      </c>
      <c r="BC2172" t="s">
        <v>136</v>
      </c>
      <c r="BD2172" t="s">
        <v>148</v>
      </c>
      <c r="BE2172" t="s">
        <v>136</v>
      </c>
      <c r="BF2172" t="s">
        <v>136</v>
      </c>
      <c r="BG2172" t="s">
        <v>134</v>
      </c>
      <c r="BH2172" t="s">
        <v>136</v>
      </c>
      <c r="BN2172" t="s">
        <v>17527</v>
      </c>
      <c r="BO2172" t="s">
        <v>17528</v>
      </c>
      <c r="BP2172">
        <v>1</v>
      </c>
      <c r="BQ2172">
        <v>1</v>
      </c>
      <c r="BR2172">
        <v>1</v>
      </c>
      <c r="BS2172" s="1">
        <v>44242</v>
      </c>
      <c r="BT2172" s="1">
        <v>44544</v>
      </c>
      <c r="BU2172" s="1">
        <v>44242</v>
      </c>
      <c r="BV2172" s="1">
        <v>44544</v>
      </c>
      <c r="BW2172" t="s">
        <v>136</v>
      </c>
      <c r="BX2172">
        <v>40</v>
      </c>
      <c r="BY2172">
        <v>0</v>
      </c>
      <c r="BZ2172">
        <v>8</v>
      </c>
      <c r="CA2172">
        <v>8</v>
      </c>
      <c r="CB2172">
        <v>8</v>
      </c>
      <c r="CC2172">
        <v>8</v>
      </c>
      <c r="CD2172">
        <v>8</v>
      </c>
      <c r="CE2172">
        <v>0</v>
      </c>
      <c r="CF2172" t="str">
        <f>"8:00 AM"</f>
        <v>8:00 AM</v>
      </c>
      <c r="CG2172" t="str">
        <f>"4:00 PM"</f>
        <v>4:00 PM</v>
      </c>
      <c r="CH2172" s="5">
        <v>12.67</v>
      </c>
      <c r="CI2172" t="s">
        <v>146</v>
      </c>
      <c r="CJ2172">
        <v>0</v>
      </c>
      <c r="CK2172" t="s">
        <v>17529</v>
      </c>
      <c r="CL2172" t="s">
        <v>134</v>
      </c>
      <c r="CM2172" t="s">
        <v>147</v>
      </c>
      <c r="CN2172" t="s">
        <v>148</v>
      </c>
      <c r="CO2172" t="s">
        <v>1025</v>
      </c>
      <c r="CP2172" t="s">
        <v>149</v>
      </c>
      <c r="CQ2172">
        <v>0</v>
      </c>
      <c r="CR2172">
        <v>0</v>
      </c>
      <c r="CS2172" t="s">
        <v>136</v>
      </c>
      <c r="CT2172" t="s">
        <v>136</v>
      </c>
      <c r="CU2172" t="s">
        <v>136</v>
      </c>
      <c r="CV2172" t="s">
        <v>136</v>
      </c>
      <c r="CW2172" t="s">
        <v>136</v>
      </c>
      <c r="CY2172" t="s">
        <v>134</v>
      </c>
      <c r="CZ2172" t="s">
        <v>134</v>
      </c>
      <c r="DA2172" t="s">
        <v>134</v>
      </c>
      <c r="DB2172" t="s">
        <v>134</v>
      </c>
      <c r="DC2172" t="s">
        <v>134</v>
      </c>
      <c r="DD2172" t="s">
        <v>136</v>
      </c>
      <c r="DF2172" t="s">
        <v>1841</v>
      </c>
      <c r="DG2172" t="s">
        <v>17524</v>
      </c>
      <c r="DH2172" t="s">
        <v>17525</v>
      </c>
      <c r="DI2172" t="s">
        <v>374</v>
      </c>
      <c r="DJ2172" s="4">
        <v>75009</v>
      </c>
      <c r="DK2172" t="s">
        <v>2863</v>
      </c>
      <c r="DL2172" t="s">
        <v>136</v>
      </c>
      <c r="DM2172">
        <v>1</v>
      </c>
      <c r="DN2172" t="s">
        <v>17530</v>
      </c>
      <c r="DO2172" t="s">
        <v>17525</v>
      </c>
      <c r="DP2172" t="s">
        <v>374</v>
      </c>
      <c r="DQ2172" t="str">
        <f>"76009"</f>
        <v>76009</v>
      </c>
      <c r="DR2172" t="s">
        <v>2863</v>
      </c>
      <c r="DS2172" t="s">
        <v>17531</v>
      </c>
      <c r="DT2172">
        <v>1</v>
      </c>
      <c r="DU2172">
        <v>1</v>
      </c>
      <c r="DV2172" t="s">
        <v>134</v>
      </c>
      <c r="DW2172" t="s">
        <v>134</v>
      </c>
      <c r="DX2172" t="s">
        <v>134</v>
      </c>
      <c r="DY2172" t="s">
        <v>136</v>
      </c>
      <c r="DZ2172">
        <v>1</v>
      </c>
      <c r="EA2172" t="s">
        <v>136</v>
      </c>
      <c r="EC2172" s="5">
        <v>12.68</v>
      </c>
      <c r="ED2172" s="5">
        <v>55</v>
      </c>
      <c r="EE2172">
        <v>19723822242</v>
      </c>
      <c r="EF2172" t="s">
        <v>148</v>
      </c>
      <c r="EG2172" t="s">
        <v>2138</v>
      </c>
      <c r="EH2172">
        <v>1</v>
      </c>
    </row>
    <row r="2173" spans="1:138" ht="15" customHeight="1" x14ac:dyDescent="0.35">
      <c r="A2173" t="s">
        <v>27046</v>
      </c>
      <c r="B2173" t="s">
        <v>157</v>
      </c>
      <c r="C2173" s="1">
        <v>44169.442350115743</v>
      </c>
      <c r="D2173" s="1">
        <v>44187</v>
      </c>
      <c r="E2173" t="s">
        <v>133</v>
      </c>
      <c r="F2173" t="s">
        <v>136</v>
      </c>
      <c r="G2173" t="s">
        <v>135</v>
      </c>
      <c r="H2173" t="s">
        <v>136</v>
      </c>
      <c r="I2173" t="s">
        <v>27047</v>
      </c>
      <c r="J2173" t="s">
        <v>27047</v>
      </c>
      <c r="K2173" t="s">
        <v>27048</v>
      </c>
      <c r="M2173" t="s">
        <v>27049</v>
      </c>
      <c r="N2173" t="s">
        <v>2818</v>
      </c>
      <c r="O2173" s="4">
        <v>54930</v>
      </c>
      <c r="P2173" t="s">
        <v>140</v>
      </c>
      <c r="R2173">
        <v>17152284106</v>
      </c>
      <c r="T2173">
        <v>11121</v>
      </c>
      <c r="U2173" t="s">
        <v>3951</v>
      </c>
      <c r="V2173" t="s">
        <v>7101</v>
      </c>
      <c r="W2173" t="s">
        <v>1871</v>
      </c>
      <c r="X2173" t="s">
        <v>1677</v>
      </c>
      <c r="Y2173" t="s">
        <v>27048</v>
      </c>
      <c r="AA2173" t="s">
        <v>27049</v>
      </c>
      <c r="AB2173" t="s">
        <v>2818</v>
      </c>
      <c r="AC2173" s="4" t="s">
        <v>27715</v>
      </c>
      <c r="AD2173" t="s">
        <v>140</v>
      </c>
      <c r="AF2173">
        <v>17152284106</v>
      </c>
      <c r="AH2173" t="s">
        <v>27050</v>
      </c>
      <c r="AZ2173" t="s">
        <v>821</v>
      </c>
      <c r="BA2173" t="s">
        <v>822</v>
      </c>
      <c r="BB2173" t="s">
        <v>136</v>
      </c>
      <c r="BC2173" t="s">
        <v>136</v>
      </c>
      <c r="BD2173" t="s">
        <v>148</v>
      </c>
      <c r="BE2173" t="s">
        <v>136</v>
      </c>
      <c r="BF2173" t="s">
        <v>136</v>
      </c>
      <c r="BG2173" t="s">
        <v>134</v>
      </c>
      <c r="BH2173" t="s">
        <v>136</v>
      </c>
      <c r="BN2173" t="s">
        <v>27051</v>
      </c>
      <c r="BO2173" t="s">
        <v>27052</v>
      </c>
      <c r="BP2173">
        <v>19</v>
      </c>
      <c r="BQ2173">
        <v>19</v>
      </c>
      <c r="BR2173">
        <v>19</v>
      </c>
      <c r="BS2173" s="1">
        <v>44237</v>
      </c>
      <c r="BT2173" s="1">
        <v>44538</v>
      </c>
      <c r="BU2173" s="1">
        <v>44237</v>
      </c>
      <c r="BV2173" s="1">
        <v>44538</v>
      </c>
      <c r="BW2173" t="s">
        <v>136</v>
      </c>
      <c r="BX2173">
        <v>40</v>
      </c>
      <c r="BY2173">
        <v>0</v>
      </c>
      <c r="BZ2173">
        <v>7</v>
      </c>
      <c r="CA2173">
        <v>7</v>
      </c>
      <c r="CB2173">
        <v>7</v>
      </c>
      <c r="CC2173">
        <v>7</v>
      </c>
      <c r="CD2173">
        <v>7</v>
      </c>
      <c r="CE2173">
        <v>5</v>
      </c>
      <c r="CF2173" t="str">
        <f>"7:00 AM"</f>
        <v>7:00 AM</v>
      </c>
      <c r="CG2173" t="str">
        <f>"2:30 PM"</f>
        <v>2:30 PM</v>
      </c>
      <c r="CH2173" s="5">
        <v>14.4</v>
      </c>
      <c r="CI2173" t="s">
        <v>146</v>
      </c>
      <c r="CL2173" t="s">
        <v>136</v>
      </c>
      <c r="CM2173" t="s">
        <v>147</v>
      </c>
      <c r="CN2173" t="s">
        <v>148</v>
      </c>
      <c r="CO2173" t="s">
        <v>27053</v>
      </c>
      <c r="CP2173" t="s">
        <v>149</v>
      </c>
      <c r="CQ2173">
        <v>4</v>
      </c>
      <c r="CR2173">
        <v>0</v>
      </c>
      <c r="CS2173" t="s">
        <v>136</v>
      </c>
      <c r="CT2173" t="s">
        <v>136</v>
      </c>
      <c r="CU2173" t="s">
        <v>136</v>
      </c>
      <c r="CV2173" t="s">
        <v>136</v>
      </c>
      <c r="CW2173" t="s">
        <v>134</v>
      </c>
      <c r="CX2173">
        <v>60</v>
      </c>
      <c r="CY2173" t="s">
        <v>134</v>
      </c>
      <c r="CZ2173" t="s">
        <v>134</v>
      </c>
      <c r="DA2173" t="s">
        <v>134</v>
      </c>
      <c r="DB2173" t="s">
        <v>134</v>
      </c>
      <c r="DC2173" t="s">
        <v>134</v>
      </c>
      <c r="DD2173" t="s">
        <v>136</v>
      </c>
      <c r="DF2173" s="2" t="s">
        <v>27054</v>
      </c>
      <c r="DG2173" t="s">
        <v>27055</v>
      </c>
      <c r="DH2173" t="s">
        <v>27056</v>
      </c>
      <c r="DI2173" t="s">
        <v>2818</v>
      </c>
      <c r="DJ2173" s="4">
        <v>54930</v>
      </c>
      <c r="DK2173" t="s">
        <v>2392</v>
      </c>
      <c r="DL2173" t="s">
        <v>134</v>
      </c>
      <c r="DM2173">
        <v>6</v>
      </c>
      <c r="DN2173" t="s">
        <v>27055</v>
      </c>
      <c r="DO2173" t="s">
        <v>27056</v>
      </c>
      <c r="DP2173" t="s">
        <v>2818</v>
      </c>
      <c r="DQ2173" t="str">
        <f>"54930"</f>
        <v>54930</v>
      </c>
      <c r="DR2173" t="s">
        <v>2392</v>
      </c>
      <c r="DS2173" t="s">
        <v>27057</v>
      </c>
      <c r="DT2173">
        <v>1</v>
      </c>
      <c r="DU2173">
        <v>8</v>
      </c>
      <c r="DV2173" t="s">
        <v>134</v>
      </c>
      <c r="DW2173" t="s">
        <v>134</v>
      </c>
      <c r="DX2173" t="s">
        <v>134</v>
      </c>
      <c r="DY2173" t="s">
        <v>134</v>
      </c>
      <c r="DZ2173">
        <v>5</v>
      </c>
      <c r="EA2173" t="s">
        <v>136</v>
      </c>
      <c r="EC2173" s="5">
        <v>12.68</v>
      </c>
      <c r="ED2173" s="5">
        <v>55</v>
      </c>
      <c r="EE2173">
        <v>17152284106</v>
      </c>
      <c r="EF2173" t="s">
        <v>27050</v>
      </c>
      <c r="EG2173" t="s">
        <v>148</v>
      </c>
      <c r="EH2173">
        <v>0</v>
      </c>
    </row>
    <row r="2174" spans="1:138" ht="15" customHeight="1" x14ac:dyDescent="0.35">
      <c r="A2174" t="s">
        <v>5380</v>
      </c>
      <c r="B2174" t="s">
        <v>157</v>
      </c>
      <c r="C2174" s="1">
        <v>44173.663492245367</v>
      </c>
      <c r="D2174" s="1">
        <v>44187</v>
      </c>
      <c r="E2174" t="s">
        <v>133</v>
      </c>
      <c r="F2174" t="s">
        <v>136</v>
      </c>
      <c r="G2174" t="s">
        <v>135</v>
      </c>
      <c r="H2174" t="s">
        <v>136</v>
      </c>
      <c r="I2174" t="s">
        <v>5381</v>
      </c>
      <c r="K2174" t="s">
        <v>5382</v>
      </c>
      <c r="M2174" t="s">
        <v>3870</v>
      </c>
      <c r="N2174" t="s">
        <v>1187</v>
      </c>
      <c r="O2174" s="4">
        <v>67701</v>
      </c>
      <c r="P2174" t="s">
        <v>140</v>
      </c>
      <c r="R2174">
        <v>17856265021</v>
      </c>
      <c r="T2174">
        <v>111</v>
      </c>
      <c r="U2174" t="s">
        <v>5383</v>
      </c>
      <c r="V2174" t="s">
        <v>1257</v>
      </c>
      <c r="X2174" t="s">
        <v>723</v>
      </c>
      <c r="Y2174" t="s">
        <v>5382</v>
      </c>
      <c r="AA2174" t="s">
        <v>3870</v>
      </c>
      <c r="AB2174" t="s">
        <v>1187</v>
      </c>
      <c r="AC2174" s="4">
        <v>67701</v>
      </c>
      <c r="AD2174" t="s">
        <v>140</v>
      </c>
      <c r="AF2174">
        <v>17856265021</v>
      </c>
      <c r="AH2174" t="s">
        <v>5384</v>
      </c>
      <c r="AI2174" t="s">
        <v>168</v>
      </c>
      <c r="AJ2174" t="s">
        <v>725</v>
      </c>
      <c r="AK2174" t="s">
        <v>2767</v>
      </c>
      <c r="AL2174" t="s">
        <v>2768</v>
      </c>
      <c r="AM2174" t="s">
        <v>728</v>
      </c>
      <c r="AN2174" t="s">
        <v>729</v>
      </c>
      <c r="AO2174" t="s">
        <v>730</v>
      </c>
      <c r="AP2174" t="s">
        <v>720</v>
      </c>
      <c r="AQ2174" s="4">
        <v>38930</v>
      </c>
      <c r="AR2174" t="s">
        <v>140</v>
      </c>
      <c r="AT2174">
        <v>16623854219</v>
      </c>
      <c r="AV2174" t="s">
        <v>2769</v>
      </c>
      <c r="AW2174" t="s">
        <v>732</v>
      </c>
      <c r="AZ2174" t="s">
        <v>288</v>
      </c>
      <c r="BA2174" t="s">
        <v>289</v>
      </c>
      <c r="BB2174" t="s">
        <v>136</v>
      </c>
      <c r="BC2174" t="s">
        <v>136</v>
      </c>
      <c r="BD2174" t="s">
        <v>148</v>
      </c>
      <c r="BE2174" t="s">
        <v>136</v>
      </c>
      <c r="BF2174" t="s">
        <v>136</v>
      </c>
      <c r="BG2174" t="s">
        <v>134</v>
      </c>
      <c r="BH2174" t="s">
        <v>136</v>
      </c>
      <c r="BN2174" t="s">
        <v>5385</v>
      </c>
      <c r="BO2174" t="s">
        <v>734</v>
      </c>
      <c r="BP2174">
        <v>6</v>
      </c>
      <c r="BQ2174">
        <v>6</v>
      </c>
      <c r="BR2174">
        <v>6</v>
      </c>
      <c r="BS2174" s="1">
        <v>44242</v>
      </c>
      <c r="BT2174" s="1">
        <v>44544</v>
      </c>
      <c r="BU2174" s="1">
        <v>44242</v>
      </c>
      <c r="BV2174" s="1">
        <v>44544</v>
      </c>
      <c r="BW2174" t="s">
        <v>136</v>
      </c>
      <c r="BX2174">
        <v>60</v>
      </c>
      <c r="BY2174">
        <v>0</v>
      </c>
      <c r="BZ2174">
        <v>10</v>
      </c>
      <c r="CA2174">
        <v>10</v>
      </c>
      <c r="CB2174">
        <v>10</v>
      </c>
      <c r="CC2174">
        <v>10</v>
      </c>
      <c r="CD2174">
        <v>10</v>
      </c>
      <c r="CE2174">
        <v>10</v>
      </c>
      <c r="CF2174" t="str">
        <f>"8:00 AM"</f>
        <v>8:00 AM</v>
      </c>
      <c r="CG2174" t="str">
        <f>"6:00 PM"</f>
        <v>6:00 PM</v>
      </c>
      <c r="CH2174" s="5">
        <v>14.99</v>
      </c>
      <c r="CI2174" t="s">
        <v>146</v>
      </c>
      <c r="CL2174" t="s">
        <v>134</v>
      </c>
      <c r="CM2174" t="s">
        <v>312</v>
      </c>
      <c r="CN2174" t="s">
        <v>148</v>
      </c>
      <c r="CO2174" t="s">
        <v>735</v>
      </c>
      <c r="CP2174" t="s">
        <v>149</v>
      </c>
      <c r="CQ2174">
        <v>6</v>
      </c>
      <c r="CR2174">
        <v>0</v>
      </c>
      <c r="CS2174" t="s">
        <v>136</v>
      </c>
      <c r="CT2174" t="s">
        <v>134</v>
      </c>
      <c r="CU2174" t="s">
        <v>136</v>
      </c>
      <c r="CV2174" t="s">
        <v>136</v>
      </c>
      <c r="CW2174" t="s">
        <v>136</v>
      </c>
      <c r="CY2174" t="s">
        <v>136</v>
      </c>
      <c r="CZ2174" t="s">
        <v>136</v>
      </c>
      <c r="DA2174" t="s">
        <v>136</v>
      </c>
      <c r="DB2174" t="s">
        <v>136</v>
      </c>
      <c r="DC2174" t="s">
        <v>136</v>
      </c>
      <c r="DD2174" t="s">
        <v>136</v>
      </c>
      <c r="DF2174" t="s">
        <v>5386</v>
      </c>
      <c r="DG2174" t="s">
        <v>5382</v>
      </c>
      <c r="DH2174" t="s">
        <v>3870</v>
      </c>
      <c r="DI2174" t="s">
        <v>1187</v>
      </c>
      <c r="DJ2174" s="4">
        <v>67701</v>
      </c>
      <c r="DK2174" t="s">
        <v>5387</v>
      </c>
      <c r="DL2174" t="s">
        <v>136</v>
      </c>
      <c r="DM2174">
        <v>1</v>
      </c>
      <c r="DN2174" t="s">
        <v>5388</v>
      </c>
      <c r="DO2174" t="s">
        <v>3870</v>
      </c>
      <c r="DP2174" t="s">
        <v>1187</v>
      </c>
      <c r="DQ2174" t="str">
        <f>"67701"</f>
        <v>67701</v>
      </c>
      <c r="DR2174" t="s">
        <v>5387</v>
      </c>
      <c r="DS2174" t="s">
        <v>739</v>
      </c>
      <c r="DT2174">
        <v>1</v>
      </c>
      <c r="DU2174">
        <v>8</v>
      </c>
      <c r="DV2174" t="s">
        <v>134</v>
      </c>
      <c r="DW2174" t="s">
        <v>134</v>
      </c>
      <c r="DX2174" t="s">
        <v>134</v>
      </c>
      <c r="DY2174" t="s">
        <v>134</v>
      </c>
      <c r="DZ2174">
        <v>2</v>
      </c>
      <c r="EA2174" t="s">
        <v>136</v>
      </c>
      <c r="EC2174" s="5">
        <v>12.68</v>
      </c>
      <c r="ED2174" s="5">
        <v>55</v>
      </c>
      <c r="EE2174">
        <v>17856265021</v>
      </c>
      <c r="EF2174" t="s">
        <v>5389</v>
      </c>
      <c r="EG2174" t="s">
        <v>148</v>
      </c>
      <c r="EH2174">
        <v>1</v>
      </c>
    </row>
    <row r="2175" spans="1:138" ht="15" customHeight="1" x14ac:dyDescent="0.35">
      <c r="A2175" t="s">
        <v>6378</v>
      </c>
      <c r="B2175" t="s">
        <v>157</v>
      </c>
      <c r="C2175" s="1">
        <v>44176.618506134262</v>
      </c>
      <c r="D2175" s="1">
        <v>44187</v>
      </c>
      <c r="E2175" t="s">
        <v>133</v>
      </c>
      <c r="F2175" t="s">
        <v>136</v>
      </c>
      <c r="G2175" t="s">
        <v>135</v>
      </c>
      <c r="H2175" t="s">
        <v>136</v>
      </c>
      <c r="I2175" t="s">
        <v>6379</v>
      </c>
      <c r="J2175" t="s">
        <v>6380</v>
      </c>
      <c r="K2175" t="s">
        <v>6381</v>
      </c>
      <c r="M2175" t="s">
        <v>6382</v>
      </c>
      <c r="N2175" t="s">
        <v>374</v>
      </c>
      <c r="O2175" s="4">
        <v>78950</v>
      </c>
      <c r="P2175" t="s">
        <v>140</v>
      </c>
      <c r="R2175">
        <v>15129211264</v>
      </c>
      <c r="T2175">
        <v>111421</v>
      </c>
      <c r="U2175" t="s">
        <v>6383</v>
      </c>
      <c r="V2175" t="s">
        <v>6384</v>
      </c>
      <c r="X2175" t="s">
        <v>6385</v>
      </c>
      <c r="Y2175" t="s">
        <v>6381</v>
      </c>
      <c r="AA2175" t="s">
        <v>6382</v>
      </c>
      <c r="AB2175" t="s">
        <v>374</v>
      </c>
      <c r="AC2175" s="4">
        <v>78950</v>
      </c>
      <c r="AD2175" t="s">
        <v>140</v>
      </c>
      <c r="AF2175">
        <v>15129211264</v>
      </c>
      <c r="AH2175" t="s">
        <v>897</v>
      </c>
      <c r="AI2175" t="s">
        <v>168</v>
      </c>
      <c r="AJ2175" t="s">
        <v>621</v>
      </c>
      <c r="AK2175" t="s">
        <v>898</v>
      </c>
      <c r="AL2175" t="s">
        <v>899</v>
      </c>
      <c r="AM2175" t="s">
        <v>900</v>
      </c>
      <c r="AO2175" t="s">
        <v>901</v>
      </c>
      <c r="AP2175" t="s">
        <v>374</v>
      </c>
      <c r="AQ2175" s="4">
        <v>78260</v>
      </c>
      <c r="AR2175" t="s">
        <v>140</v>
      </c>
      <c r="AT2175">
        <v>12104820641</v>
      </c>
      <c r="AV2175" t="s">
        <v>902</v>
      </c>
      <c r="AW2175" t="s">
        <v>903</v>
      </c>
      <c r="AZ2175" t="s">
        <v>821</v>
      </c>
      <c r="BA2175" t="s">
        <v>822</v>
      </c>
      <c r="BB2175" t="s">
        <v>136</v>
      </c>
      <c r="BC2175" t="s">
        <v>136</v>
      </c>
      <c r="BD2175" t="s">
        <v>148</v>
      </c>
      <c r="BE2175" t="s">
        <v>136</v>
      </c>
      <c r="BF2175" t="s">
        <v>136</v>
      </c>
      <c r="BG2175" t="s">
        <v>134</v>
      </c>
      <c r="BH2175" t="s">
        <v>136</v>
      </c>
      <c r="BN2175" t="s">
        <v>6386</v>
      </c>
      <c r="BO2175" t="s">
        <v>6387</v>
      </c>
      <c r="BP2175">
        <v>50</v>
      </c>
      <c r="BQ2175">
        <v>50</v>
      </c>
      <c r="BR2175">
        <v>50</v>
      </c>
      <c r="BS2175" s="1">
        <v>44242</v>
      </c>
      <c r="BT2175" s="1">
        <v>44544</v>
      </c>
      <c r="BU2175" s="1">
        <v>44242</v>
      </c>
      <c r="BV2175" s="1">
        <v>44544</v>
      </c>
      <c r="BW2175" t="s">
        <v>136</v>
      </c>
      <c r="BX2175">
        <v>40</v>
      </c>
      <c r="BY2175">
        <v>0</v>
      </c>
      <c r="BZ2175">
        <v>8</v>
      </c>
      <c r="CA2175">
        <v>8</v>
      </c>
      <c r="CB2175">
        <v>8</v>
      </c>
      <c r="CC2175">
        <v>8</v>
      </c>
      <c r="CD2175">
        <v>8</v>
      </c>
      <c r="CE2175">
        <v>0</v>
      </c>
      <c r="CF2175" t="str">
        <f>"7:00 AM"</f>
        <v>7:00 AM</v>
      </c>
      <c r="CG2175" t="str">
        <f>"4:00 PM"</f>
        <v>4:00 PM</v>
      </c>
      <c r="CH2175" s="5">
        <v>12.67</v>
      </c>
      <c r="CI2175" t="s">
        <v>146</v>
      </c>
      <c r="CL2175" t="s">
        <v>134</v>
      </c>
      <c r="CM2175" t="s">
        <v>312</v>
      </c>
      <c r="CN2175" t="s">
        <v>148</v>
      </c>
      <c r="CO2175" t="s">
        <v>6388</v>
      </c>
      <c r="CP2175" t="s">
        <v>149</v>
      </c>
      <c r="CQ2175">
        <v>0</v>
      </c>
      <c r="CR2175">
        <v>0</v>
      </c>
      <c r="CS2175" t="s">
        <v>136</v>
      </c>
      <c r="CT2175" t="s">
        <v>136</v>
      </c>
      <c r="CU2175" t="s">
        <v>136</v>
      </c>
      <c r="CV2175" t="s">
        <v>134</v>
      </c>
      <c r="CW2175" t="s">
        <v>134</v>
      </c>
      <c r="CX2175">
        <v>50</v>
      </c>
      <c r="CY2175" t="s">
        <v>136</v>
      </c>
      <c r="CZ2175" t="s">
        <v>134</v>
      </c>
      <c r="DA2175" t="s">
        <v>134</v>
      </c>
      <c r="DB2175" t="s">
        <v>134</v>
      </c>
      <c r="DC2175" t="s">
        <v>134</v>
      </c>
      <c r="DD2175" t="s">
        <v>136</v>
      </c>
      <c r="DF2175" t="s">
        <v>6389</v>
      </c>
      <c r="DG2175" t="s">
        <v>6390</v>
      </c>
      <c r="DH2175" t="s">
        <v>5395</v>
      </c>
      <c r="DI2175" t="s">
        <v>374</v>
      </c>
      <c r="DJ2175" s="4">
        <v>78659</v>
      </c>
      <c r="DK2175" t="s">
        <v>6391</v>
      </c>
      <c r="DL2175" t="s">
        <v>134</v>
      </c>
      <c r="DM2175">
        <v>3</v>
      </c>
      <c r="DN2175" t="s">
        <v>6392</v>
      </c>
      <c r="DO2175" t="s">
        <v>5395</v>
      </c>
      <c r="DP2175" t="s">
        <v>374</v>
      </c>
      <c r="DQ2175" t="str">
        <f>"78659"</f>
        <v>78659</v>
      </c>
      <c r="DR2175" t="s">
        <v>6391</v>
      </c>
      <c r="DS2175" t="s">
        <v>6393</v>
      </c>
      <c r="DT2175">
        <v>2</v>
      </c>
      <c r="DU2175">
        <v>37</v>
      </c>
      <c r="DV2175" t="s">
        <v>134</v>
      </c>
      <c r="DW2175" t="s">
        <v>134</v>
      </c>
      <c r="DX2175" t="s">
        <v>134</v>
      </c>
      <c r="DY2175" t="s">
        <v>134</v>
      </c>
      <c r="DZ2175">
        <v>3</v>
      </c>
      <c r="EA2175" t="s">
        <v>136</v>
      </c>
      <c r="EC2175" s="5">
        <v>12.68</v>
      </c>
      <c r="ED2175" s="5">
        <v>55</v>
      </c>
      <c r="EE2175">
        <v>15129211264</v>
      </c>
      <c r="EF2175" t="s">
        <v>6394</v>
      </c>
      <c r="EG2175" t="s">
        <v>148</v>
      </c>
      <c r="EH2175">
        <v>1</v>
      </c>
    </row>
    <row r="2176" spans="1:138" ht="15" customHeight="1" x14ac:dyDescent="0.35">
      <c r="A2176" t="s">
        <v>17565</v>
      </c>
      <c r="B2176" t="s">
        <v>157</v>
      </c>
      <c r="C2176" s="1">
        <v>44173.645719097221</v>
      </c>
      <c r="D2176" s="1">
        <v>44187</v>
      </c>
      <c r="E2176" t="s">
        <v>133</v>
      </c>
      <c r="F2176" t="s">
        <v>136</v>
      </c>
      <c r="G2176" t="s">
        <v>135</v>
      </c>
      <c r="H2176" t="s">
        <v>136</v>
      </c>
      <c r="I2176" t="s">
        <v>17566</v>
      </c>
      <c r="K2176" t="s">
        <v>17567</v>
      </c>
      <c r="M2176" t="s">
        <v>17568</v>
      </c>
      <c r="N2176" t="s">
        <v>784</v>
      </c>
      <c r="O2176" s="4">
        <v>59860</v>
      </c>
      <c r="P2176" t="s">
        <v>140</v>
      </c>
      <c r="R2176">
        <v>14062610775</v>
      </c>
      <c r="T2176">
        <v>1121</v>
      </c>
      <c r="U2176" t="s">
        <v>17569</v>
      </c>
      <c r="V2176" t="s">
        <v>2129</v>
      </c>
      <c r="X2176" t="s">
        <v>7324</v>
      </c>
      <c r="Y2176" t="s">
        <v>17567</v>
      </c>
      <c r="AA2176" t="s">
        <v>17568</v>
      </c>
      <c r="AB2176" t="s">
        <v>784</v>
      </c>
      <c r="AC2176" s="4">
        <v>59860</v>
      </c>
      <c r="AD2176" t="s">
        <v>140</v>
      </c>
      <c r="AF2176">
        <v>14062610775</v>
      </c>
      <c r="AH2176" t="s">
        <v>17570</v>
      </c>
      <c r="AI2176" t="s">
        <v>168</v>
      </c>
      <c r="AJ2176" t="s">
        <v>789</v>
      </c>
      <c r="AK2176" t="s">
        <v>790</v>
      </c>
      <c r="AL2176" t="s">
        <v>403</v>
      </c>
      <c r="AM2176" t="s">
        <v>791</v>
      </c>
      <c r="AO2176" t="s">
        <v>792</v>
      </c>
      <c r="AP2176" t="s">
        <v>784</v>
      </c>
      <c r="AQ2176" s="4">
        <v>59457</v>
      </c>
      <c r="AR2176" t="s">
        <v>140</v>
      </c>
      <c r="AS2176" t="s">
        <v>793</v>
      </c>
      <c r="AT2176">
        <v>14065797529</v>
      </c>
      <c r="AV2176" t="s">
        <v>794</v>
      </c>
      <c r="AW2176" t="s">
        <v>795</v>
      </c>
      <c r="AZ2176" t="s">
        <v>821</v>
      </c>
      <c r="BA2176" t="s">
        <v>822</v>
      </c>
      <c r="BB2176" t="s">
        <v>136</v>
      </c>
      <c r="BC2176" t="s">
        <v>136</v>
      </c>
      <c r="BD2176" t="s">
        <v>148</v>
      </c>
      <c r="BE2176" t="s">
        <v>136</v>
      </c>
      <c r="BF2176" t="s">
        <v>136</v>
      </c>
      <c r="BG2176" t="s">
        <v>134</v>
      </c>
      <c r="BH2176" t="s">
        <v>136</v>
      </c>
      <c r="BI2176" t="s">
        <v>796</v>
      </c>
      <c r="BJ2176" t="s">
        <v>797</v>
      </c>
      <c r="BL2176" t="s">
        <v>795</v>
      </c>
      <c r="BM2176" t="s">
        <v>794</v>
      </c>
      <c r="BN2176" t="s">
        <v>17571</v>
      </c>
      <c r="BO2176" t="s">
        <v>1574</v>
      </c>
      <c r="BP2176">
        <v>3</v>
      </c>
      <c r="BQ2176">
        <v>3</v>
      </c>
      <c r="BR2176">
        <v>3</v>
      </c>
      <c r="BS2176" s="1">
        <v>44242</v>
      </c>
      <c r="BT2176" s="1">
        <v>44510</v>
      </c>
      <c r="BU2176" s="1">
        <v>44242</v>
      </c>
      <c r="BV2176" s="1">
        <v>44510</v>
      </c>
      <c r="BW2176" t="s">
        <v>136</v>
      </c>
      <c r="BX2176">
        <v>54</v>
      </c>
      <c r="BY2176">
        <v>0</v>
      </c>
      <c r="BZ2176">
        <v>9</v>
      </c>
      <c r="CA2176">
        <v>9</v>
      </c>
      <c r="CB2176">
        <v>9</v>
      </c>
      <c r="CC2176">
        <v>9</v>
      </c>
      <c r="CD2176">
        <v>9</v>
      </c>
      <c r="CE2176">
        <v>9</v>
      </c>
      <c r="CF2176" t="str">
        <f>"7:00 AM"</f>
        <v>7:00 AM</v>
      </c>
      <c r="CG2176" t="str">
        <f>"5:00 PM"</f>
        <v>5:00 PM</v>
      </c>
      <c r="CH2176" s="5">
        <v>13.62</v>
      </c>
      <c r="CI2176" t="s">
        <v>146</v>
      </c>
      <c r="CL2176" t="s">
        <v>136</v>
      </c>
      <c r="CM2176" t="s">
        <v>312</v>
      </c>
      <c r="CN2176" t="s">
        <v>148</v>
      </c>
      <c r="CO2176" t="s">
        <v>800</v>
      </c>
      <c r="CP2176" t="s">
        <v>149</v>
      </c>
      <c r="CQ2176">
        <v>3</v>
      </c>
      <c r="CR2176">
        <v>0</v>
      </c>
      <c r="CS2176" t="s">
        <v>136</v>
      </c>
      <c r="CT2176" t="s">
        <v>134</v>
      </c>
      <c r="CU2176" t="s">
        <v>136</v>
      </c>
      <c r="CV2176" t="s">
        <v>136</v>
      </c>
      <c r="CW2176" t="s">
        <v>134</v>
      </c>
      <c r="CX2176">
        <v>100</v>
      </c>
      <c r="CY2176" t="s">
        <v>134</v>
      </c>
      <c r="CZ2176" t="s">
        <v>134</v>
      </c>
      <c r="DA2176" t="s">
        <v>134</v>
      </c>
      <c r="DB2176" t="s">
        <v>134</v>
      </c>
      <c r="DC2176" t="s">
        <v>136</v>
      </c>
      <c r="DD2176" t="s">
        <v>136</v>
      </c>
      <c r="DF2176" s="2" t="s">
        <v>17572</v>
      </c>
      <c r="DG2176" t="s">
        <v>17567</v>
      </c>
      <c r="DH2176" t="s">
        <v>17568</v>
      </c>
      <c r="DI2176" t="s">
        <v>784</v>
      </c>
      <c r="DJ2176" s="4">
        <v>59860</v>
      </c>
      <c r="DK2176" t="s">
        <v>1253</v>
      </c>
      <c r="DL2176" t="s">
        <v>136</v>
      </c>
      <c r="DM2176">
        <v>1</v>
      </c>
      <c r="DN2176" t="s">
        <v>17573</v>
      </c>
      <c r="DO2176" t="s">
        <v>17568</v>
      </c>
      <c r="DP2176" t="s">
        <v>784</v>
      </c>
      <c r="DQ2176" t="str">
        <f>"59860"</f>
        <v>59860</v>
      </c>
      <c r="DR2176" t="s">
        <v>1253</v>
      </c>
      <c r="DS2176" t="s">
        <v>2917</v>
      </c>
      <c r="DT2176">
        <v>1</v>
      </c>
      <c r="DU2176">
        <v>3</v>
      </c>
      <c r="DV2176" t="s">
        <v>134</v>
      </c>
      <c r="DW2176" t="s">
        <v>134</v>
      </c>
      <c r="DX2176" t="s">
        <v>134</v>
      </c>
      <c r="DY2176" t="s">
        <v>136</v>
      </c>
      <c r="DZ2176">
        <v>1</v>
      </c>
      <c r="EA2176" t="s">
        <v>136</v>
      </c>
      <c r="EC2176" s="5">
        <v>12.68</v>
      </c>
      <c r="ED2176" s="5">
        <v>55</v>
      </c>
      <c r="EE2176">
        <v>14062610775</v>
      </c>
      <c r="EF2176" t="s">
        <v>17570</v>
      </c>
      <c r="EG2176" t="s">
        <v>148</v>
      </c>
      <c r="EH2176">
        <v>0</v>
      </c>
    </row>
    <row r="2177" spans="1:138" ht="15" customHeight="1" x14ac:dyDescent="0.35">
      <c r="A2177" t="s">
        <v>21737</v>
      </c>
      <c r="B2177" t="s">
        <v>157</v>
      </c>
      <c r="C2177" s="1">
        <v>44175.64019953704</v>
      </c>
      <c r="D2177" s="1">
        <v>44187</v>
      </c>
      <c r="E2177" t="s">
        <v>133</v>
      </c>
      <c r="F2177" t="s">
        <v>134</v>
      </c>
      <c r="G2177" t="s">
        <v>135</v>
      </c>
      <c r="H2177" t="s">
        <v>136</v>
      </c>
      <c r="I2177" t="s">
        <v>21738</v>
      </c>
      <c r="K2177" t="s">
        <v>21739</v>
      </c>
      <c r="L2177" t="s">
        <v>21740</v>
      </c>
      <c r="M2177" t="s">
        <v>8599</v>
      </c>
      <c r="N2177" t="s">
        <v>1631</v>
      </c>
      <c r="O2177" s="4">
        <v>88230</v>
      </c>
      <c r="P2177" t="s">
        <v>140</v>
      </c>
      <c r="R2177">
        <v>15756260856</v>
      </c>
      <c r="T2177">
        <v>115113</v>
      </c>
      <c r="U2177" t="s">
        <v>21741</v>
      </c>
      <c r="V2177" t="s">
        <v>11665</v>
      </c>
      <c r="X2177" t="s">
        <v>164</v>
      </c>
      <c r="Y2177" t="s">
        <v>21739</v>
      </c>
      <c r="Z2177" t="s">
        <v>21740</v>
      </c>
      <c r="AA2177" t="s">
        <v>8599</v>
      </c>
      <c r="AB2177" t="s">
        <v>1631</v>
      </c>
      <c r="AC2177" s="4">
        <v>88230</v>
      </c>
      <c r="AD2177" t="s">
        <v>140</v>
      </c>
      <c r="AF2177">
        <v>15756260856</v>
      </c>
      <c r="AH2177" t="s">
        <v>148</v>
      </c>
      <c r="AI2177" t="s">
        <v>168</v>
      </c>
      <c r="AJ2177" t="s">
        <v>456</v>
      </c>
      <c r="AK2177" t="s">
        <v>457</v>
      </c>
      <c r="AM2177" t="s">
        <v>458</v>
      </c>
      <c r="AO2177" t="s">
        <v>459</v>
      </c>
      <c r="AP2177" t="s">
        <v>460</v>
      </c>
      <c r="AQ2177" s="4">
        <v>73737</v>
      </c>
      <c r="AR2177" t="s">
        <v>140</v>
      </c>
      <c r="AT2177">
        <v>15802274747</v>
      </c>
      <c r="AV2177" t="s">
        <v>461</v>
      </c>
      <c r="AW2177" t="s">
        <v>462</v>
      </c>
      <c r="AZ2177" t="s">
        <v>288</v>
      </c>
      <c r="BA2177" t="s">
        <v>289</v>
      </c>
      <c r="BB2177" t="s">
        <v>134</v>
      </c>
      <c r="BC2177" t="s">
        <v>134</v>
      </c>
      <c r="BD2177" t="s">
        <v>148</v>
      </c>
      <c r="BE2177" t="s">
        <v>134</v>
      </c>
      <c r="BF2177" t="s">
        <v>136</v>
      </c>
      <c r="BG2177" t="s">
        <v>134</v>
      </c>
      <c r="BH2177" t="s">
        <v>136</v>
      </c>
      <c r="BN2177" t="s">
        <v>21742</v>
      </c>
      <c r="BO2177" t="s">
        <v>1183</v>
      </c>
      <c r="BP2177">
        <v>18</v>
      </c>
      <c r="BQ2177">
        <v>18</v>
      </c>
      <c r="BR2177">
        <v>18</v>
      </c>
      <c r="BS2177" s="1">
        <v>44247</v>
      </c>
      <c r="BT2177" s="1">
        <v>44545</v>
      </c>
      <c r="BU2177" s="1">
        <v>44247</v>
      </c>
      <c r="BV2177" s="1">
        <v>44545</v>
      </c>
      <c r="BW2177" t="s">
        <v>136</v>
      </c>
      <c r="BX2177">
        <v>48</v>
      </c>
      <c r="BY2177">
        <v>0</v>
      </c>
      <c r="BZ2177">
        <v>8</v>
      </c>
      <c r="CA2177">
        <v>8</v>
      </c>
      <c r="CB2177">
        <v>8</v>
      </c>
      <c r="CC2177">
        <v>8</v>
      </c>
      <c r="CD2177">
        <v>8</v>
      </c>
      <c r="CE2177">
        <v>8</v>
      </c>
      <c r="CF2177" t="str">
        <f>"8:00 AM"</f>
        <v>8:00 AM</v>
      </c>
      <c r="CG2177" t="str">
        <f>"5:00 PM"</f>
        <v>5:00 PM</v>
      </c>
      <c r="CH2177" s="5">
        <v>12.91</v>
      </c>
      <c r="CI2177" t="s">
        <v>146</v>
      </c>
      <c r="CL2177" t="s">
        <v>136</v>
      </c>
      <c r="CM2177" t="s">
        <v>312</v>
      </c>
      <c r="CN2177" t="s">
        <v>148</v>
      </c>
      <c r="CO2177" t="s">
        <v>465</v>
      </c>
      <c r="CP2177" t="s">
        <v>149</v>
      </c>
      <c r="CQ2177">
        <v>6</v>
      </c>
      <c r="CR2177">
        <v>0</v>
      </c>
      <c r="CS2177" t="s">
        <v>136</v>
      </c>
      <c r="CT2177" t="s">
        <v>134</v>
      </c>
      <c r="CU2177" t="s">
        <v>136</v>
      </c>
      <c r="CV2177" t="s">
        <v>134</v>
      </c>
      <c r="CW2177" t="s">
        <v>134</v>
      </c>
      <c r="CX2177">
        <v>75</v>
      </c>
      <c r="CY2177" t="s">
        <v>134</v>
      </c>
      <c r="CZ2177" t="s">
        <v>134</v>
      </c>
      <c r="DA2177" t="s">
        <v>134</v>
      </c>
      <c r="DB2177" t="s">
        <v>136</v>
      </c>
      <c r="DC2177" t="s">
        <v>134</v>
      </c>
      <c r="DD2177" t="s">
        <v>136</v>
      </c>
      <c r="DF2177" t="s">
        <v>466</v>
      </c>
      <c r="DG2177" t="s">
        <v>21743</v>
      </c>
      <c r="DH2177" t="s">
        <v>8599</v>
      </c>
      <c r="DI2177" t="s">
        <v>1631</v>
      </c>
      <c r="DJ2177" s="4">
        <v>88230</v>
      </c>
      <c r="DK2177" t="s">
        <v>8600</v>
      </c>
      <c r="DL2177" t="s">
        <v>134</v>
      </c>
      <c r="DM2177">
        <v>11</v>
      </c>
      <c r="DN2177" t="s">
        <v>21743</v>
      </c>
      <c r="DO2177" t="s">
        <v>8599</v>
      </c>
      <c r="DP2177" t="s">
        <v>1631</v>
      </c>
      <c r="DQ2177" t="str">
        <f>"88230"</f>
        <v>88230</v>
      </c>
      <c r="DR2177" t="s">
        <v>8600</v>
      </c>
      <c r="DS2177" t="s">
        <v>296</v>
      </c>
      <c r="DT2177">
        <v>2</v>
      </c>
      <c r="DU2177">
        <v>18</v>
      </c>
      <c r="DV2177" t="s">
        <v>134</v>
      </c>
      <c r="DW2177" t="s">
        <v>134</v>
      </c>
      <c r="DX2177" t="s">
        <v>134</v>
      </c>
      <c r="DY2177" t="s">
        <v>136</v>
      </c>
      <c r="DZ2177">
        <v>1</v>
      </c>
      <c r="EA2177" t="s">
        <v>136</v>
      </c>
      <c r="EC2177" s="5">
        <v>12.68</v>
      </c>
      <c r="ED2177" s="5">
        <v>55</v>
      </c>
      <c r="EE2177">
        <v>15756260856</v>
      </c>
      <c r="EF2177" t="s">
        <v>21744</v>
      </c>
      <c r="EG2177" t="s">
        <v>148</v>
      </c>
      <c r="EH2177">
        <v>0</v>
      </c>
    </row>
    <row r="2178" spans="1:138" ht="15" customHeight="1" x14ac:dyDescent="0.35">
      <c r="A2178" t="s">
        <v>4687</v>
      </c>
      <c r="B2178" t="s">
        <v>157</v>
      </c>
      <c r="C2178" s="1">
        <v>44173.980387962962</v>
      </c>
      <c r="D2178" s="1">
        <v>44187</v>
      </c>
      <c r="E2178" t="s">
        <v>579</v>
      </c>
      <c r="F2178" t="s">
        <v>136</v>
      </c>
      <c r="G2178" t="s">
        <v>135</v>
      </c>
      <c r="H2178" t="s">
        <v>136</v>
      </c>
      <c r="I2178" t="s">
        <v>4688</v>
      </c>
      <c r="K2178" t="s">
        <v>4689</v>
      </c>
      <c r="M2178" t="s">
        <v>4690</v>
      </c>
      <c r="N2178" t="s">
        <v>584</v>
      </c>
      <c r="O2178" s="4">
        <v>84035</v>
      </c>
      <c r="P2178" t="s">
        <v>140</v>
      </c>
      <c r="R2178">
        <v>14357906587</v>
      </c>
      <c r="T2178">
        <v>11241</v>
      </c>
      <c r="U2178" t="s">
        <v>4691</v>
      </c>
      <c r="V2178" t="s">
        <v>4692</v>
      </c>
      <c r="X2178" t="s">
        <v>1091</v>
      </c>
      <c r="Y2178" t="s">
        <v>4693</v>
      </c>
      <c r="Z2178" t="s">
        <v>148</v>
      </c>
      <c r="AA2178" t="s">
        <v>4690</v>
      </c>
      <c r="AB2178" t="s">
        <v>584</v>
      </c>
      <c r="AC2178" s="4">
        <v>84035</v>
      </c>
      <c r="AD2178" t="s">
        <v>140</v>
      </c>
      <c r="AF2178">
        <v>14357906587</v>
      </c>
      <c r="AH2178" t="s">
        <v>4694</v>
      </c>
      <c r="AI2178" t="s">
        <v>168</v>
      </c>
      <c r="AJ2178" t="s">
        <v>588</v>
      </c>
      <c r="AK2178" t="s">
        <v>589</v>
      </c>
      <c r="AM2178" t="s">
        <v>4695</v>
      </c>
      <c r="AO2178" t="s">
        <v>591</v>
      </c>
      <c r="AP2178" t="s">
        <v>592</v>
      </c>
      <c r="AQ2178" s="4">
        <v>82601</v>
      </c>
      <c r="AR2178" t="s">
        <v>140</v>
      </c>
      <c r="AT2178">
        <v>13074722105</v>
      </c>
      <c r="AV2178" t="s">
        <v>593</v>
      </c>
      <c r="AW2178" t="s">
        <v>594</v>
      </c>
      <c r="AZ2178" t="s">
        <v>334</v>
      </c>
      <c r="BA2178" t="s">
        <v>335</v>
      </c>
      <c r="BB2178" t="s">
        <v>136</v>
      </c>
      <c r="BC2178" t="s">
        <v>136</v>
      </c>
      <c r="BD2178" t="s">
        <v>148</v>
      </c>
      <c r="BE2178" t="s">
        <v>136</v>
      </c>
      <c r="BF2178" t="s">
        <v>136</v>
      </c>
      <c r="BG2178" t="s">
        <v>134</v>
      </c>
      <c r="BH2178" t="s">
        <v>136</v>
      </c>
      <c r="BN2178" t="s">
        <v>4696</v>
      </c>
      <c r="BO2178" t="s">
        <v>652</v>
      </c>
      <c r="BP2178">
        <v>3</v>
      </c>
      <c r="BQ2178">
        <v>3</v>
      </c>
      <c r="BR2178">
        <v>3</v>
      </c>
      <c r="BS2178" s="1">
        <v>44251</v>
      </c>
      <c r="BT2178" s="1">
        <v>44544</v>
      </c>
      <c r="BU2178" s="1">
        <v>44251</v>
      </c>
      <c r="BV2178" s="1">
        <v>44544</v>
      </c>
      <c r="BW2178" t="s">
        <v>134</v>
      </c>
      <c r="CH2178" s="5">
        <v>1682.33</v>
      </c>
      <c r="CI2178" t="s">
        <v>597</v>
      </c>
      <c r="CJ2178">
        <v>0</v>
      </c>
      <c r="CK2178" t="s">
        <v>1362</v>
      </c>
      <c r="CL2178" t="s">
        <v>136</v>
      </c>
      <c r="CM2178" t="s">
        <v>354</v>
      </c>
      <c r="CN2178" t="s">
        <v>945</v>
      </c>
      <c r="CO2178" t="s">
        <v>600</v>
      </c>
      <c r="CP2178" t="s">
        <v>149</v>
      </c>
      <c r="CQ2178">
        <v>6</v>
      </c>
      <c r="CR2178">
        <v>0</v>
      </c>
      <c r="CS2178" t="s">
        <v>136</v>
      </c>
      <c r="CT2178" t="s">
        <v>134</v>
      </c>
      <c r="CU2178" t="s">
        <v>136</v>
      </c>
      <c r="CV2178" t="s">
        <v>136</v>
      </c>
      <c r="CW2178" t="s">
        <v>134</v>
      </c>
      <c r="CX2178">
        <v>50</v>
      </c>
      <c r="CY2178" t="s">
        <v>134</v>
      </c>
      <c r="CZ2178" t="s">
        <v>136</v>
      </c>
      <c r="DA2178" t="s">
        <v>134</v>
      </c>
      <c r="DB2178" t="s">
        <v>136</v>
      </c>
      <c r="DC2178" t="s">
        <v>136</v>
      </c>
      <c r="DD2178" t="s">
        <v>136</v>
      </c>
      <c r="DF2178" t="s">
        <v>4697</v>
      </c>
      <c r="DG2178" t="s">
        <v>4698</v>
      </c>
      <c r="DH2178" t="s">
        <v>4690</v>
      </c>
      <c r="DI2178" t="s">
        <v>584</v>
      </c>
      <c r="DJ2178" s="4">
        <v>84035</v>
      </c>
      <c r="DK2178" t="s">
        <v>4699</v>
      </c>
      <c r="DL2178" t="s">
        <v>136</v>
      </c>
      <c r="DM2178">
        <v>1</v>
      </c>
      <c r="DN2178" t="s">
        <v>4698</v>
      </c>
      <c r="DO2178" t="s">
        <v>4690</v>
      </c>
      <c r="DP2178" t="s">
        <v>584</v>
      </c>
      <c r="DQ2178" t="str">
        <f>"84035"</f>
        <v>84035</v>
      </c>
      <c r="DR2178" t="s">
        <v>4699</v>
      </c>
      <c r="DS2178" t="s">
        <v>605</v>
      </c>
      <c r="DT2178">
        <v>5</v>
      </c>
      <c r="DU2178">
        <v>8</v>
      </c>
      <c r="DV2178" t="s">
        <v>136</v>
      </c>
      <c r="DW2178" t="s">
        <v>136</v>
      </c>
      <c r="DX2178" t="s">
        <v>134</v>
      </c>
      <c r="DY2178" t="s">
        <v>136</v>
      </c>
      <c r="DZ2178">
        <v>1</v>
      </c>
      <c r="EA2178" t="s">
        <v>136</v>
      </c>
      <c r="EC2178" s="5">
        <v>12.68</v>
      </c>
      <c r="ED2178" s="5">
        <v>55</v>
      </c>
      <c r="EE2178">
        <v>13074722105</v>
      </c>
      <c r="EF2178" t="s">
        <v>593</v>
      </c>
      <c r="EG2178" t="s">
        <v>148</v>
      </c>
      <c r="EH2178">
        <v>0</v>
      </c>
    </row>
    <row r="2179" spans="1:138" ht="15" customHeight="1" x14ac:dyDescent="0.35">
      <c r="A2179" t="s">
        <v>4109</v>
      </c>
      <c r="B2179" t="s">
        <v>273</v>
      </c>
      <c r="C2179" s="1">
        <v>44173.396760995369</v>
      </c>
      <c r="D2179" s="1">
        <v>44187</v>
      </c>
      <c r="E2179" t="s">
        <v>133</v>
      </c>
      <c r="F2179" t="s">
        <v>136</v>
      </c>
      <c r="G2179" t="s">
        <v>135</v>
      </c>
      <c r="H2179" t="s">
        <v>136</v>
      </c>
      <c r="I2179" t="s">
        <v>4110</v>
      </c>
      <c r="K2179" t="s">
        <v>4111</v>
      </c>
      <c r="L2179" t="s">
        <v>4112</v>
      </c>
      <c r="M2179" t="s">
        <v>4113</v>
      </c>
      <c r="N2179" t="s">
        <v>537</v>
      </c>
      <c r="O2179" s="4">
        <v>27823</v>
      </c>
      <c r="P2179" t="s">
        <v>140</v>
      </c>
      <c r="R2179">
        <v>12525782107</v>
      </c>
      <c r="T2179">
        <v>11192</v>
      </c>
      <c r="U2179" t="s">
        <v>725</v>
      </c>
      <c r="V2179" t="s">
        <v>1019</v>
      </c>
      <c r="W2179" t="s">
        <v>1267</v>
      </c>
      <c r="X2179" t="s">
        <v>1193</v>
      </c>
      <c r="Y2179" t="s">
        <v>4114</v>
      </c>
      <c r="AA2179" t="s">
        <v>4115</v>
      </c>
      <c r="AB2179" t="s">
        <v>537</v>
      </c>
      <c r="AC2179" s="4">
        <v>27823</v>
      </c>
      <c r="AD2179" t="s">
        <v>140</v>
      </c>
      <c r="AF2179">
        <v>12525782107</v>
      </c>
      <c r="AH2179" t="s">
        <v>4116</v>
      </c>
      <c r="AI2179" t="s">
        <v>226</v>
      </c>
      <c r="AJ2179" t="s">
        <v>685</v>
      </c>
      <c r="AK2179" t="s">
        <v>686</v>
      </c>
      <c r="AL2179" t="s">
        <v>687</v>
      </c>
      <c r="AM2179" t="s">
        <v>688</v>
      </c>
      <c r="AN2179" t="s">
        <v>689</v>
      </c>
      <c r="AO2179" t="s">
        <v>690</v>
      </c>
      <c r="AP2179" t="s">
        <v>537</v>
      </c>
      <c r="AQ2179" s="4">
        <v>28328</v>
      </c>
      <c r="AR2179" t="s">
        <v>140</v>
      </c>
      <c r="AT2179">
        <v>19105924121</v>
      </c>
      <c r="AV2179" t="s">
        <v>691</v>
      </c>
      <c r="AW2179" t="s">
        <v>692</v>
      </c>
      <c r="AX2179" t="s">
        <v>537</v>
      </c>
      <c r="AY2179" t="s">
        <v>693</v>
      </c>
      <c r="AZ2179" t="s">
        <v>288</v>
      </c>
      <c r="BA2179" t="s">
        <v>289</v>
      </c>
      <c r="BB2179" t="s">
        <v>136</v>
      </c>
      <c r="BC2179" t="s">
        <v>136</v>
      </c>
      <c r="BD2179" t="s">
        <v>148</v>
      </c>
      <c r="BE2179" t="s">
        <v>136</v>
      </c>
      <c r="BF2179" t="s">
        <v>136</v>
      </c>
      <c r="BG2179" t="s">
        <v>134</v>
      </c>
      <c r="BH2179" t="s">
        <v>136</v>
      </c>
      <c r="BN2179" t="s">
        <v>4117</v>
      </c>
      <c r="BO2179" t="s">
        <v>965</v>
      </c>
      <c r="BP2179">
        <v>3</v>
      </c>
      <c r="BQ2179">
        <v>3</v>
      </c>
      <c r="BS2179" s="1">
        <v>44242</v>
      </c>
      <c r="BT2179" s="1">
        <v>44544</v>
      </c>
      <c r="BU2179" s="1">
        <v>44242</v>
      </c>
      <c r="BV2179" s="1">
        <v>44544</v>
      </c>
      <c r="BW2179" t="s">
        <v>136</v>
      </c>
      <c r="BX2179">
        <v>42</v>
      </c>
      <c r="BY2179">
        <v>0</v>
      </c>
      <c r="BZ2179">
        <v>7</v>
      </c>
      <c r="CA2179">
        <v>7</v>
      </c>
      <c r="CB2179">
        <v>7</v>
      </c>
      <c r="CC2179">
        <v>7</v>
      </c>
      <c r="CD2179">
        <v>7</v>
      </c>
      <c r="CE2179">
        <v>7</v>
      </c>
      <c r="CF2179" t="str">
        <f>"7:00 AM"</f>
        <v>7:00 AM</v>
      </c>
      <c r="CG2179" t="str">
        <f>"3:00 PM"</f>
        <v>3:00 PM</v>
      </c>
      <c r="CH2179" s="5">
        <v>12.67</v>
      </c>
      <c r="CI2179" t="s">
        <v>146</v>
      </c>
      <c r="CL2179" t="s">
        <v>134</v>
      </c>
      <c r="CM2179" t="s">
        <v>147</v>
      </c>
      <c r="CN2179" t="s">
        <v>148</v>
      </c>
      <c r="CO2179" t="s">
        <v>694</v>
      </c>
      <c r="CP2179" t="s">
        <v>149</v>
      </c>
      <c r="CQ2179">
        <v>3</v>
      </c>
      <c r="CR2179">
        <v>0</v>
      </c>
      <c r="CS2179" t="s">
        <v>136</v>
      </c>
      <c r="CT2179" t="s">
        <v>136</v>
      </c>
      <c r="CU2179" t="s">
        <v>136</v>
      </c>
      <c r="CV2179" t="s">
        <v>134</v>
      </c>
      <c r="CW2179" t="s">
        <v>134</v>
      </c>
      <c r="CX2179">
        <v>75</v>
      </c>
      <c r="CY2179" t="s">
        <v>134</v>
      </c>
      <c r="CZ2179" t="s">
        <v>134</v>
      </c>
      <c r="DA2179" t="s">
        <v>134</v>
      </c>
      <c r="DB2179" t="s">
        <v>134</v>
      </c>
      <c r="DC2179" t="s">
        <v>134</v>
      </c>
      <c r="DD2179" t="s">
        <v>136</v>
      </c>
      <c r="DF2179" t="s">
        <v>4118</v>
      </c>
      <c r="DG2179" t="s">
        <v>4114</v>
      </c>
      <c r="DH2179" t="s">
        <v>4115</v>
      </c>
      <c r="DI2179" t="s">
        <v>537</v>
      </c>
      <c r="DJ2179" s="4">
        <v>27823</v>
      </c>
      <c r="DK2179" t="s">
        <v>4119</v>
      </c>
      <c r="DL2179" t="s">
        <v>136</v>
      </c>
      <c r="DM2179">
        <v>1</v>
      </c>
      <c r="DN2179" t="s">
        <v>4120</v>
      </c>
      <c r="DO2179" t="s">
        <v>4121</v>
      </c>
      <c r="DP2179" t="s">
        <v>537</v>
      </c>
      <c r="DQ2179" t="str">
        <f>"27839"</f>
        <v>27839</v>
      </c>
      <c r="DR2179" t="s">
        <v>4119</v>
      </c>
      <c r="DS2179" t="s">
        <v>3455</v>
      </c>
      <c r="DT2179">
        <v>1</v>
      </c>
      <c r="DU2179">
        <v>6</v>
      </c>
      <c r="DV2179" t="s">
        <v>134</v>
      </c>
      <c r="DW2179" t="s">
        <v>134</v>
      </c>
      <c r="DX2179" t="s">
        <v>134</v>
      </c>
      <c r="DY2179" t="s">
        <v>136</v>
      </c>
      <c r="DZ2179">
        <v>1</v>
      </c>
      <c r="EA2179" t="s">
        <v>136</v>
      </c>
      <c r="EC2179" s="5">
        <v>12.68</v>
      </c>
      <c r="ED2179" s="5">
        <v>55</v>
      </c>
      <c r="EE2179">
        <v>12525782107</v>
      </c>
      <c r="EF2179" t="s">
        <v>4116</v>
      </c>
      <c r="EG2179" t="s">
        <v>696</v>
      </c>
      <c r="EH2179">
        <v>1</v>
      </c>
    </row>
    <row r="2180" spans="1:138" ht="15" customHeight="1" x14ac:dyDescent="0.35">
      <c r="A2180" t="s">
        <v>20672</v>
      </c>
      <c r="B2180" t="s">
        <v>157</v>
      </c>
      <c r="C2180" s="1">
        <v>44172.928400462966</v>
      </c>
      <c r="D2180" s="1">
        <v>44187</v>
      </c>
      <c r="E2180" t="s">
        <v>579</v>
      </c>
      <c r="F2180" t="s">
        <v>136</v>
      </c>
      <c r="G2180" t="s">
        <v>135</v>
      </c>
      <c r="H2180" t="s">
        <v>136</v>
      </c>
      <c r="I2180" t="s">
        <v>20673</v>
      </c>
      <c r="K2180" t="s">
        <v>20674</v>
      </c>
      <c r="L2180" t="s">
        <v>20674</v>
      </c>
      <c r="M2180" t="s">
        <v>10659</v>
      </c>
      <c r="N2180" t="s">
        <v>584</v>
      </c>
      <c r="O2180" s="4">
        <v>84501</v>
      </c>
      <c r="P2180" t="s">
        <v>140</v>
      </c>
      <c r="R2180">
        <v>14356505445</v>
      </c>
      <c r="T2180">
        <v>112410</v>
      </c>
      <c r="U2180" t="s">
        <v>7142</v>
      </c>
      <c r="V2180" t="s">
        <v>20675</v>
      </c>
      <c r="W2180" t="s">
        <v>229</v>
      </c>
      <c r="X2180" t="s">
        <v>164</v>
      </c>
      <c r="Y2180" t="s">
        <v>20674</v>
      </c>
      <c r="AA2180" t="s">
        <v>10659</v>
      </c>
      <c r="AB2180" t="s">
        <v>584</v>
      </c>
      <c r="AC2180" s="4">
        <v>84501</v>
      </c>
      <c r="AD2180" t="s">
        <v>140</v>
      </c>
      <c r="AF2180">
        <v>14356505445</v>
      </c>
      <c r="AH2180" t="s">
        <v>20676</v>
      </c>
      <c r="AI2180" t="s">
        <v>168</v>
      </c>
      <c r="AJ2180" t="s">
        <v>588</v>
      </c>
      <c r="AK2180" t="s">
        <v>589</v>
      </c>
      <c r="AM2180" t="s">
        <v>1361</v>
      </c>
      <c r="AO2180" t="s">
        <v>591</v>
      </c>
      <c r="AP2180" t="s">
        <v>592</v>
      </c>
      <c r="AQ2180" s="4">
        <v>82601</v>
      </c>
      <c r="AR2180" t="s">
        <v>140</v>
      </c>
      <c r="AT2180">
        <v>13074722105</v>
      </c>
      <c r="AV2180" t="s">
        <v>593</v>
      </c>
      <c r="AW2180" t="s">
        <v>594</v>
      </c>
      <c r="AZ2180" t="s">
        <v>334</v>
      </c>
      <c r="BA2180" t="s">
        <v>335</v>
      </c>
      <c r="BB2180" t="s">
        <v>136</v>
      </c>
      <c r="BC2180" t="s">
        <v>136</v>
      </c>
      <c r="BD2180" t="s">
        <v>148</v>
      </c>
      <c r="BE2180" t="s">
        <v>136</v>
      </c>
      <c r="BF2180" t="s">
        <v>136</v>
      </c>
      <c r="BG2180" t="s">
        <v>134</v>
      </c>
      <c r="BH2180" t="s">
        <v>136</v>
      </c>
      <c r="BN2180" t="s">
        <v>20677</v>
      </c>
      <c r="BO2180" t="s">
        <v>2037</v>
      </c>
      <c r="BP2180">
        <v>2</v>
      </c>
      <c r="BQ2180">
        <v>2</v>
      </c>
      <c r="BR2180">
        <v>2</v>
      </c>
      <c r="BS2180" s="1">
        <v>44228</v>
      </c>
      <c r="BT2180" s="1">
        <v>44500</v>
      </c>
      <c r="BU2180" s="1">
        <v>44228</v>
      </c>
      <c r="BV2180" s="1">
        <v>44500</v>
      </c>
      <c r="BW2180" t="s">
        <v>134</v>
      </c>
      <c r="CH2180" s="5">
        <v>1682.33</v>
      </c>
      <c r="CI2180" t="s">
        <v>597</v>
      </c>
      <c r="CJ2180">
        <v>0</v>
      </c>
      <c r="CK2180" t="s">
        <v>598</v>
      </c>
      <c r="CL2180" t="s">
        <v>136</v>
      </c>
      <c r="CM2180" t="s">
        <v>354</v>
      </c>
      <c r="CN2180" t="s">
        <v>599</v>
      </c>
      <c r="CO2180" t="s">
        <v>600</v>
      </c>
      <c r="CP2180" t="s">
        <v>149</v>
      </c>
      <c r="CQ2180">
        <v>6</v>
      </c>
      <c r="CR2180">
        <v>0</v>
      </c>
      <c r="CS2180" t="s">
        <v>136</v>
      </c>
      <c r="CT2180" t="s">
        <v>134</v>
      </c>
      <c r="CU2180" t="s">
        <v>136</v>
      </c>
      <c r="CV2180" t="s">
        <v>136</v>
      </c>
      <c r="CW2180" t="s">
        <v>134</v>
      </c>
      <c r="CX2180">
        <v>50</v>
      </c>
      <c r="CY2180" t="s">
        <v>134</v>
      </c>
      <c r="CZ2180" t="s">
        <v>136</v>
      </c>
      <c r="DA2180" t="s">
        <v>134</v>
      </c>
      <c r="DB2180" t="s">
        <v>136</v>
      </c>
      <c r="DC2180" t="s">
        <v>136</v>
      </c>
      <c r="DD2180" t="s">
        <v>136</v>
      </c>
      <c r="DF2180" t="s">
        <v>20678</v>
      </c>
      <c r="DG2180" t="s">
        <v>20674</v>
      </c>
      <c r="DH2180" t="s">
        <v>10659</v>
      </c>
      <c r="DI2180" t="s">
        <v>584</v>
      </c>
      <c r="DJ2180" s="4">
        <v>84501</v>
      </c>
      <c r="DK2180" t="s">
        <v>7731</v>
      </c>
      <c r="DL2180" t="s">
        <v>136</v>
      </c>
      <c r="DM2180">
        <v>1</v>
      </c>
      <c r="DN2180" t="s">
        <v>20674</v>
      </c>
      <c r="DO2180" t="s">
        <v>10659</v>
      </c>
      <c r="DP2180" t="s">
        <v>584</v>
      </c>
      <c r="DQ2180" t="str">
        <f>"84501"</f>
        <v>84501</v>
      </c>
      <c r="DR2180" t="s">
        <v>7731</v>
      </c>
      <c r="DS2180" t="s">
        <v>1750</v>
      </c>
      <c r="DT2180">
        <v>2</v>
      </c>
      <c r="DU2180">
        <v>5</v>
      </c>
      <c r="DV2180" t="s">
        <v>136</v>
      </c>
      <c r="DW2180" t="s">
        <v>136</v>
      </c>
      <c r="DX2180" t="s">
        <v>134</v>
      </c>
      <c r="DY2180" t="s">
        <v>136</v>
      </c>
      <c r="DZ2180">
        <v>1</v>
      </c>
      <c r="EA2180" t="s">
        <v>136</v>
      </c>
      <c r="EC2180" s="5">
        <v>12.68</v>
      </c>
      <c r="ED2180" s="5">
        <v>55</v>
      </c>
      <c r="EE2180">
        <v>13074722105</v>
      </c>
      <c r="EF2180" t="s">
        <v>593</v>
      </c>
      <c r="EG2180" t="s">
        <v>148</v>
      </c>
      <c r="EH2180">
        <v>0</v>
      </c>
    </row>
    <row r="2181" spans="1:138" ht="15" customHeight="1" x14ac:dyDescent="0.35">
      <c r="A2181" t="s">
        <v>12999</v>
      </c>
      <c r="B2181" t="s">
        <v>157</v>
      </c>
      <c r="C2181" s="1">
        <v>44172.940918402775</v>
      </c>
      <c r="D2181" s="1">
        <v>44187</v>
      </c>
      <c r="E2181" t="s">
        <v>579</v>
      </c>
      <c r="F2181" t="s">
        <v>136</v>
      </c>
      <c r="G2181" t="s">
        <v>135</v>
      </c>
      <c r="H2181" t="s">
        <v>136</v>
      </c>
      <c r="I2181" t="s">
        <v>11719</v>
      </c>
      <c r="K2181" t="s">
        <v>11720</v>
      </c>
      <c r="L2181" t="s">
        <v>11721</v>
      </c>
      <c r="M2181" t="s">
        <v>11722</v>
      </c>
      <c r="N2181" t="s">
        <v>584</v>
      </c>
      <c r="O2181" s="4">
        <v>84033</v>
      </c>
      <c r="P2181" t="s">
        <v>140</v>
      </c>
      <c r="R2181">
        <v>17034746719</v>
      </c>
      <c r="T2181">
        <v>112410</v>
      </c>
      <c r="U2181" t="s">
        <v>11723</v>
      </c>
      <c r="V2181" t="s">
        <v>5178</v>
      </c>
      <c r="X2181" t="s">
        <v>164</v>
      </c>
      <c r="Y2181" t="s">
        <v>11720</v>
      </c>
      <c r="AA2181" t="s">
        <v>11722</v>
      </c>
      <c r="AB2181" t="s">
        <v>584</v>
      </c>
      <c r="AC2181" s="4">
        <v>84033</v>
      </c>
      <c r="AD2181" t="s">
        <v>140</v>
      </c>
      <c r="AF2181">
        <v>17034746719</v>
      </c>
      <c r="AH2181" t="s">
        <v>11724</v>
      </c>
      <c r="AI2181" t="s">
        <v>168</v>
      </c>
      <c r="AJ2181" t="s">
        <v>588</v>
      </c>
      <c r="AK2181" t="s">
        <v>589</v>
      </c>
      <c r="AM2181" t="s">
        <v>590</v>
      </c>
      <c r="AO2181" t="s">
        <v>591</v>
      </c>
      <c r="AP2181" t="s">
        <v>592</v>
      </c>
      <c r="AQ2181" s="4">
        <v>82601</v>
      </c>
      <c r="AR2181" t="s">
        <v>140</v>
      </c>
      <c r="AT2181">
        <v>13074722105</v>
      </c>
      <c r="AV2181" t="s">
        <v>593</v>
      </c>
      <c r="AW2181" t="s">
        <v>594</v>
      </c>
      <c r="AZ2181" t="s">
        <v>334</v>
      </c>
      <c r="BA2181" t="s">
        <v>335</v>
      </c>
      <c r="BB2181" t="s">
        <v>136</v>
      </c>
      <c r="BC2181" t="s">
        <v>136</v>
      </c>
      <c r="BD2181" t="s">
        <v>148</v>
      </c>
      <c r="BE2181" t="s">
        <v>136</v>
      </c>
      <c r="BF2181" t="s">
        <v>136</v>
      </c>
      <c r="BG2181" t="s">
        <v>134</v>
      </c>
      <c r="BH2181" t="s">
        <v>136</v>
      </c>
      <c r="BN2181" t="s">
        <v>13000</v>
      </c>
      <c r="BO2181" t="s">
        <v>652</v>
      </c>
      <c r="BP2181">
        <v>2</v>
      </c>
      <c r="BQ2181">
        <v>2</v>
      </c>
      <c r="BR2181">
        <v>2</v>
      </c>
      <c r="BS2181" s="1">
        <v>44228</v>
      </c>
      <c r="BT2181" s="1">
        <v>44530</v>
      </c>
      <c r="BU2181" s="1">
        <v>44228</v>
      </c>
      <c r="BV2181" s="1">
        <v>44530</v>
      </c>
      <c r="BW2181" t="s">
        <v>134</v>
      </c>
      <c r="CH2181" s="5">
        <v>1682.33</v>
      </c>
      <c r="CI2181" t="s">
        <v>597</v>
      </c>
      <c r="CJ2181">
        <v>0</v>
      </c>
      <c r="CK2181" t="s">
        <v>598</v>
      </c>
      <c r="CL2181" t="s">
        <v>136</v>
      </c>
      <c r="CM2181" t="s">
        <v>354</v>
      </c>
      <c r="CN2181" t="s">
        <v>599</v>
      </c>
      <c r="CO2181" t="s">
        <v>600</v>
      </c>
      <c r="CP2181" t="s">
        <v>149</v>
      </c>
      <c r="CQ2181">
        <v>6</v>
      </c>
      <c r="CR2181">
        <v>0</v>
      </c>
      <c r="CS2181" t="s">
        <v>136</v>
      </c>
      <c r="CT2181" t="s">
        <v>134</v>
      </c>
      <c r="CU2181" t="s">
        <v>136</v>
      </c>
      <c r="CV2181" t="s">
        <v>136</v>
      </c>
      <c r="CW2181" t="s">
        <v>134</v>
      </c>
      <c r="CX2181">
        <v>50</v>
      </c>
      <c r="CY2181" t="s">
        <v>134</v>
      </c>
      <c r="CZ2181" t="s">
        <v>136</v>
      </c>
      <c r="DA2181" t="s">
        <v>134</v>
      </c>
      <c r="DB2181" t="s">
        <v>136</v>
      </c>
      <c r="DC2181" t="s">
        <v>136</v>
      </c>
      <c r="DD2181" t="s">
        <v>136</v>
      </c>
      <c r="DF2181" t="s">
        <v>11680</v>
      </c>
      <c r="DG2181" t="s">
        <v>11720</v>
      </c>
      <c r="DH2181" t="s">
        <v>11722</v>
      </c>
      <c r="DI2181" t="s">
        <v>584</v>
      </c>
      <c r="DJ2181" s="4" t="s">
        <v>11722</v>
      </c>
      <c r="DK2181" t="s">
        <v>656</v>
      </c>
      <c r="DL2181" t="s">
        <v>136</v>
      </c>
      <c r="DM2181">
        <v>1</v>
      </c>
      <c r="DN2181" t="s">
        <v>11720</v>
      </c>
      <c r="DO2181" t="s">
        <v>11722</v>
      </c>
      <c r="DP2181" t="s">
        <v>584</v>
      </c>
      <c r="DQ2181" t="str">
        <f>"84033"</f>
        <v>84033</v>
      </c>
      <c r="DR2181" t="s">
        <v>656</v>
      </c>
      <c r="DS2181" t="s">
        <v>605</v>
      </c>
      <c r="DT2181">
        <v>2</v>
      </c>
      <c r="DU2181">
        <v>4</v>
      </c>
      <c r="DV2181" t="s">
        <v>136</v>
      </c>
      <c r="DW2181" t="s">
        <v>136</v>
      </c>
      <c r="DX2181" t="s">
        <v>134</v>
      </c>
      <c r="DY2181" t="s">
        <v>136</v>
      </c>
      <c r="DZ2181">
        <v>1</v>
      </c>
      <c r="EA2181" t="s">
        <v>136</v>
      </c>
      <c r="EC2181" s="5">
        <v>12.68</v>
      </c>
      <c r="ED2181" s="5">
        <v>55</v>
      </c>
      <c r="EE2181">
        <v>13074722105</v>
      </c>
      <c r="EF2181" t="s">
        <v>593</v>
      </c>
      <c r="EG2181" t="s">
        <v>148</v>
      </c>
      <c r="EH2181">
        <v>0</v>
      </c>
    </row>
    <row r="2182" spans="1:138" ht="15" customHeight="1" x14ac:dyDescent="0.35">
      <c r="A2182" t="s">
        <v>10692</v>
      </c>
      <c r="B2182" t="s">
        <v>157</v>
      </c>
      <c r="C2182" s="1">
        <v>44173.745608564815</v>
      </c>
      <c r="D2182" s="1">
        <v>44187</v>
      </c>
      <c r="E2182" t="s">
        <v>579</v>
      </c>
      <c r="F2182" t="s">
        <v>136</v>
      </c>
      <c r="G2182" t="s">
        <v>135</v>
      </c>
      <c r="H2182" t="s">
        <v>136</v>
      </c>
      <c r="I2182" t="s">
        <v>10693</v>
      </c>
      <c r="K2182" t="s">
        <v>10694</v>
      </c>
      <c r="M2182" t="s">
        <v>10694</v>
      </c>
      <c r="N2182" t="s">
        <v>584</v>
      </c>
      <c r="O2182" s="4">
        <v>84064</v>
      </c>
      <c r="P2182" t="s">
        <v>140</v>
      </c>
      <c r="R2182">
        <v>14357936515</v>
      </c>
      <c r="T2182">
        <v>112111</v>
      </c>
      <c r="U2182" t="s">
        <v>10695</v>
      </c>
      <c r="V2182" t="s">
        <v>10696</v>
      </c>
      <c r="X2182" t="s">
        <v>1997</v>
      </c>
      <c r="Y2182" t="s">
        <v>10694</v>
      </c>
      <c r="AA2182" t="s">
        <v>10697</v>
      </c>
      <c r="AB2182" t="s">
        <v>584</v>
      </c>
      <c r="AC2182" s="4">
        <v>84064</v>
      </c>
      <c r="AD2182" t="s">
        <v>140</v>
      </c>
      <c r="AF2182">
        <v>14357936515</v>
      </c>
      <c r="AH2182" t="s">
        <v>10698</v>
      </c>
      <c r="AI2182" t="s">
        <v>168</v>
      </c>
      <c r="AJ2182" t="s">
        <v>588</v>
      </c>
      <c r="AK2182" t="s">
        <v>589</v>
      </c>
      <c r="AM2182" t="s">
        <v>1361</v>
      </c>
      <c r="AO2182" t="s">
        <v>591</v>
      </c>
      <c r="AP2182" t="s">
        <v>592</v>
      </c>
      <c r="AQ2182" s="4">
        <v>82601</v>
      </c>
      <c r="AR2182" t="s">
        <v>140</v>
      </c>
      <c r="AT2182">
        <v>13074722105</v>
      </c>
      <c r="AV2182" t="s">
        <v>593</v>
      </c>
      <c r="AW2182" t="s">
        <v>594</v>
      </c>
      <c r="AZ2182" t="s">
        <v>334</v>
      </c>
      <c r="BA2182" t="s">
        <v>335</v>
      </c>
      <c r="BB2182" t="s">
        <v>136</v>
      </c>
      <c r="BC2182" t="s">
        <v>136</v>
      </c>
      <c r="BD2182" t="s">
        <v>148</v>
      </c>
      <c r="BE2182" t="s">
        <v>136</v>
      </c>
      <c r="BF2182" t="s">
        <v>136</v>
      </c>
      <c r="BG2182" t="s">
        <v>134</v>
      </c>
      <c r="BH2182" t="s">
        <v>136</v>
      </c>
      <c r="BN2182" t="s">
        <v>10699</v>
      </c>
      <c r="BO2182" t="s">
        <v>652</v>
      </c>
      <c r="BP2182">
        <v>10</v>
      </c>
      <c r="BQ2182">
        <v>10</v>
      </c>
      <c r="BR2182">
        <v>10</v>
      </c>
      <c r="BS2182" s="1">
        <v>44228</v>
      </c>
      <c r="BT2182" s="1">
        <v>44488</v>
      </c>
      <c r="BU2182" s="1">
        <v>44228</v>
      </c>
      <c r="BV2182" s="1">
        <v>44488</v>
      </c>
      <c r="BW2182" t="s">
        <v>134</v>
      </c>
      <c r="CH2182" s="5">
        <v>1682.33</v>
      </c>
      <c r="CI2182" t="s">
        <v>597</v>
      </c>
      <c r="CJ2182">
        <v>0</v>
      </c>
      <c r="CK2182" t="s">
        <v>598</v>
      </c>
      <c r="CL2182" t="s">
        <v>136</v>
      </c>
      <c r="CM2182" t="s">
        <v>354</v>
      </c>
      <c r="CN2182" t="s">
        <v>599</v>
      </c>
      <c r="CO2182" t="s">
        <v>600</v>
      </c>
      <c r="CP2182" t="s">
        <v>149</v>
      </c>
      <c r="CQ2182">
        <v>6</v>
      </c>
      <c r="CR2182">
        <v>0</v>
      </c>
      <c r="CS2182" t="s">
        <v>136</v>
      </c>
      <c r="CT2182" t="s">
        <v>134</v>
      </c>
      <c r="CU2182" t="s">
        <v>136</v>
      </c>
      <c r="CV2182" t="s">
        <v>136</v>
      </c>
      <c r="CW2182" t="s">
        <v>134</v>
      </c>
      <c r="CX2182">
        <v>50</v>
      </c>
      <c r="CY2182" t="s">
        <v>134</v>
      </c>
      <c r="CZ2182" t="s">
        <v>136</v>
      </c>
      <c r="DA2182" t="s">
        <v>134</v>
      </c>
      <c r="DB2182" t="s">
        <v>136</v>
      </c>
      <c r="DC2182" t="s">
        <v>136</v>
      </c>
      <c r="DD2182" t="s">
        <v>136</v>
      </c>
      <c r="DF2182" t="s">
        <v>1344</v>
      </c>
      <c r="DG2182" t="s">
        <v>10694</v>
      </c>
      <c r="DH2182" t="s">
        <v>10697</v>
      </c>
      <c r="DI2182" t="s">
        <v>584</v>
      </c>
      <c r="DJ2182" s="4">
        <v>84064</v>
      </c>
      <c r="DK2182" t="s">
        <v>10700</v>
      </c>
      <c r="DL2182" t="s">
        <v>136</v>
      </c>
      <c r="DM2182">
        <v>1</v>
      </c>
      <c r="DN2182" t="s">
        <v>10694</v>
      </c>
      <c r="DO2182" t="s">
        <v>10697</v>
      </c>
      <c r="DP2182" t="s">
        <v>584</v>
      </c>
      <c r="DQ2182" t="str">
        <f>"84064"</f>
        <v>84064</v>
      </c>
      <c r="DR2182" t="s">
        <v>10700</v>
      </c>
      <c r="DS2182" t="s">
        <v>1099</v>
      </c>
      <c r="DT2182">
        <v>3</v>
      </c>
      <c r="DU2182">
        <v>7</v>
      </c>
      <c r="DV2182" t="s">
        <v>136</v>
      </c>
      <c r="DW2182" t="s">
        <v>136</v>
      </c>
      <c r="DX2182" t="s">
        <v>134</v>
      </c>
      <c r="DY2182" t="s">
        <v>134</v>
      </c>
      <c r="DZ2182">
        <v>2</v>
      </c>
      <c r="EA2182" t="s">
        <v>136</v>
      </c>
      <c r="EC2182" s="5">
        <v>12.68</v>
      </c>
      <c r="ED2182" s="5">
        <v>55</v>
      </c>
      <c r="EE2182">
        <v>13074722105</v>
      </c>
      <c r="EF2182" t="s">
        <v>593</v>
      </c>
      <c r="EG2182" t="s">
        <v>148</v>
      </c>
      <c r="EH2182">
        <v>0</v>
      </c>
    </row>
    <row r="2183" spans="1:138" ht="15" customHeight="1" x14ac:dyDescent="0.35">
      <c r="A2183" t="s">
        <v>26027</v>
      </c>
      <c r="B2183" t="s">
        <v>157</v>
      </c>
      <c r="C2183" s="1">
        <v>44173.785317592592</v>
      </c>
      <c r="D2183" s="1">
        <v>44187</v>
      </c>
      <c r="E2183" t="s">
        <v>579</v>
      </c>
      <c r="F2183" t="s">
        <v>136</v>
      </c>
      <c r="G2183" t="s">
        <v>135</v>
      </c>
      <c r="H2183" t="s">
        <v>136</v>
      </c>
      <c r="I2183" t="s">
        <v>26028</v>
      </c>
      <c r="K2183" t="s">
        <v>26029</v>
      </c>
      <c r="L2183" t="s">
        <v>26029</v>
      </c>
      <c r="M2183" t="s">
        <v>6478</v>
      </c>
      <c r="N2183" t="s">
        <v>1358</v>
      </c>
      <c r="O2183" s="4">
        <v>81625</v>
      </c>
      <c r="P2183" t="s">
        <v>140</v>
      </c>
      <c r="R2183">
        <v>19703267592</v>
      </c>
      <c r="T2183">
        <v>112410</v>
      </c>
      <c r="U2183" t="s">
        <v>16822</v>
      </c>
      <c r="V2183" t="s">
        <v>26030</v>
      </c>
      <c r="X2183" t="s">
        <v>164</v>
      </c>
      <c r="Y2183" t="s">
        <v>26029</v>
      </c>
      <c r="AA2183" t="s">
        <v>6478</v>
      </c>
      <c r="AB2183" t="s">
        <v>1358</v>
      </c>
      <c r="AC2183" s="4">
        <v>81625</v>
      </c>
      <c r="AD2183" t="s">
        <v>140</v>
      </c>
      <c r="AF2183">
        <v>19703267592</v>
      </c>
      <c r="AH2183" t="s">
        <v>26031</v>
      </c>
      <c r="AI2183" t="s">
        <v>168</v>
      </c>
      <c r="AJ2183" t="s">
        <v>588</v>
      </c>
      <c r="AK2183" t="s">
        <v>589</v>
      </c>
      <c r="AM2183" t="s">
        <v>1361</v>
      </c>
      <c r="AO2183" t="s">
        <v>591</v>
      </c>
      <c r="AP2183" t="s">
        <v>592</v>
      </c>
      <c r="AQ2183" s="4">
        <v>82601</v>
      </c>
      <c r="AR2183" t="s">
        <v>140</v>
      </c>
      <c r="AT2183">
        <v>13074722105</v>
      </c>
      <c r="AV2183" t="s">
        <v>593</v>
      </c>
      <c r="AW2183" t="s">
        <v>594</v>
      </c>
      <c r="AZ2183" t="s">
        <v>334</v>
      </c>
      <c r="BA2183" t="s">
        <v>335</v>
      </c>
      <c r="BB2183" t="s">
        <v>136</v>
      </c>
      <c r="BC2183" t="s">
        <v>136</v>
      </c>
      <c r="BD2183" t="s">
        <v>148</v>
      </c>
      <c r="BE2183" t="s">
        <v>136</v>
      </c>
      <c r="BF2183" t="s">
        <v>136</v>
      </c>
      <c r="BG2183" t="s">
        <v>134</v>
      </c>
      <c r="BH2183" t="s">
        <v>136</v>
      </c>
      <c r="BN2183" t="s">
        <v>26032</v>
      </c>
      <c r="BO2183" t="s">
        <v>2037</v>
      </c>
      <c r="BP2183">
        <v>2</v>
      </c>
      <c r="BQ2183">
        <v>2</v>
      </c>
      <c r="BR2183">
        <v>2</v>
      </c>
      <c r="BS2183" s="1">
        <v>44228</v>
      </c>
      <c r="BT2183" s="1">
        <v>44484</v>
      </c>
      <c r="BU2183" s="1">
        <v>44228</v>
      </c>
      <c r="BV2183" s="1">
        <v>44484</v>
      </c>
      <c r="BW2183" t="s">
        <v>134</v>
      </c>
      <c r="CH2183" s="5">
        <v>1682.33</v>
      </c>
      <c r="CI2183" t="s">
        <v>597</v>
      </c>
      <c r="CJ2183">
        <v>0</v>
      </c>
      <c r="CK2183" t="s">
        <v>598</v>
      </c>
      <c r="CL2183" t="s">
        <v>136</v>
      </c>
      <c r="CM2183" t="s">
        <v>354</v>
      </c>
      <c r="CN2183" t="s">
        <v>599</v>
      </c>
      <c r="CO2183" t="s">
        <v>600</v>
      </c>
      <c r="CP2183" t="s">
        <v>149</v>
      </c>
      <c r="CQ2183">
        <v>6</v>
      </c>
      <c r="CR2183">
        <v>0</v>
      </c>
      <c r="CS2183" t="s">
        <v>136</v>
      </c>
      <c r="CT2183" t="s">
        <v>136</v>
      </c>
      <c r="CU2183" t="s">
        <v>136</v>
      </c>
      <c r="CV2183" t="s">
        <v>136</v>
      </c>
      <c r="CW2183" t="s">
        <v>134</v>
      </c>
      <c r="CX2183">
        <v>50</v>
      </c>
      <c r="CY2183" t="s">
        <v>136</v>
      </c>
      <c r="CZ2183" t="s">
        <v>136</v>
      </c>
      <c r="DA2183" t="s">
        <v>136</v>
      </c>
      <c r="DB2183" t="s">
        <v>136</v>
      </c>
      <c r="DC2183" t="s">
        <v>136</v>
      </c>
      <c r="DD2183" t="s">
        <v>136</v>
      </c>
      <c r="DF2183" t="s">
        <v>26033</v>
      </c>
      <c r="DG2183" t="s">
        <v>26029</v>
      </c>
      <c r="DH2183" t="s">
        <v>6478</v>
      </c>
      <c r="DI2183" t="s">
        <v>1358</v>
      </c>
      <c r="DJ2183" s="4">
        <v>81625</v>
      </c>
      <c r="DK2183" t="s">
        <v>4778</v>
      </c>
      <c r="DL2183" t="s">
        <v>134</v>
      </c>
      <c r="DM2183">
        <v>2</v>
      </c>
      <c r="DN2183" t="s">
        <v>26029</v>
      </c>
      <c r="DO2183" t="s">
        <v>6478</v>
      </c>
      <c r="DP2183" t="s">
        <v>1358</v>
      </c>
      <c r="DQ2183" t="str">
        <f>"81625"</f>
        <v>81625</v>
      </c>
      <c r="DR2183" t="s">
        <v>4778</v>
      </c>
      <c r="DS2183" t="s">
        <v>605</v>
      </c>
      <c r="DT2183">
        <v>4</v>
      </c>
      <c r="DU2183">
        <v>4</v>
      </c>
      <c r="DV2183" t="s">
        <v>136</v>
      </c>
      <c r="DW2183" t="s">
        <v>136</v>
      </c>
      <c r="DX2183" t="s">
        <v>134</v>
      </c>
      <c r="DY2183" t="s">
        <v>136</v>
      </c>
      <c r="DZ2183">
        <v>1</v>
      </c>
      <c r="EA2183" t="s">
        <v>136</v>
      </c>
      <c r="EC2183" s="5">
        <v>12.68</v>
      </c>
      <c r="ED2183" s="5">
        <v>55</v>
      </c>
      <c r="EE2183">
        <v>13074722105</v>
      </c>
      <c r="EF2183" t="s">
        <v>593</v>
      </c>
      <c r="EG2183" t="s">
        <v>148</v>
      </c>
      <c r="EH2183">
        <v>0</v>
      </c>
    </row>
    <row r="2184" spans="1:138" ht="15" customHeight="1" x14ac:dyDescent="0.35">
      <c r="A2184" t="s">
        <v>27308</v>
      </c>
      <c r="B2184" t="s">
        <v>157</v>
      </c>
      <c r="C2184" s="1">
        <v>44174.673665393515</v>
      </c>
      <c r="D2184" s="1">
        <v>44187</v>
      </c>
      <c r="E2184" t="s">
        <v>579</v>
      </c>
      <c r="F2184" t="s">
        <v>136</v>
      </c>
      <c r="G2184" t="s">
        <v>135</v>
      </c>
      <c r="H2184" t="s">
        <v>136</v>
      </c>
      <c r="I2184" t="s">
        <v>27309</v>
      </c>
      <c r="K2184" t="s">
        <v>27310</v>
      </c>
      <c r="L2184" t="s">
        <v>27311</v>
      </c>
      <c r="M2184" t="s">
        <v>12907</v>
      </c>
      <c r="N2184" t="s">
        <v>584</v>
      </c>
      <c r="O2184" s="4">
        <v>84720</v>
      </c>
      <c r="P2184" t="s">
        <v>140</v>
      </c>
      <c r="R2184">
        <v>14355908135</v>
      </c>
      <c r="T2184">
        <v>112410</v>
      </c>
      <c r="U2184" t="s">
        <v>27312</v>
      </c>
      <c r="V2184" t="s">
        <v>27313</v>
      </c>
      <c r="W2184" t="s">
        <v>10181</v>
      </c>
      <c r="X2184" t="s">
        <v>1677</v>
      </c>
      <c r="Y2184" t="s">
        <v>27310</v>
      </c>
      <c r="AA2184" t="s">
        <v>12907</v>
      </c>
      <c r="AB2184" t="s">
        <v>584</v>
      </c>
      <c r="AC2184" s="4">
        <v>84720</v>
      </c>
      <c r="AD2184" t="s">
        <v>140</v>
      </c>
      <c r="AF2184">
        <v>14355908135</v>
      </c>
      <c r="AH2184" t="s">
        <v>27314</v>
      </c>
      <c r="AI2184" t="s">
        <v>168</v>
      </c>
      <c r="AJ2184" t="s">
        <v>588</v>
      </c>
      <c r="AK2184" t="s">
        <v>589</v>
      </c>
      <c r="AM2184" t="s">
        <v>1361</v>
      </c>
      <c r="AO2184" t="s">
        <v>591</v>
      </c>
      <c r="AP2184" t="s">
        <v>592</v>
      </c>
      <c r="AQ2184" s="4">
        <v>82601</v>
      </c>
      <c r="AR2184" t="s">
        <v>140</v>
      </c>
      <c r="AT2184">
        <v>13074722105</v>
      </c>
      <c r="AV2184" t="s">
        <v>593</v>
      </c>
      <c r="AW2184" t="s">
        <v>594</v>
      </c>
      <c r="AZ2184" t="s">
        <v>334</v>
      </c>
      <c r="BA2184" t="s">
        <v>335</v>
      </c>
      <c r="BB2184" t="s">
        <v>136</v>
      </c>
      <c r="BC2184" t="s">
        <v>136</v>
      </c>
      <c r="BD2184" t="s">
        <v>148</v>
      </c>
      <c r="BE2184" t="s">
        <v>136</v>
      </c>
      <c r="BF2184" t="s">
        <v>136</v>
      </c>
      <c r="BG2184" t="s">
        <v>134</v>
      </c>
      <c r="BH2184" t="s">
        <v>136</v>
      </c>
      <c r="BN2184" t="s">
        <v>27315</v>
      </c>
      <c r="BO2184" t="s">
        <v>652</v>
      </c>
      <c r="BP2184">
        <v>6</v>
      </c>
      <c r="BQ2184">
        <v>2</v>
      </c>
      <c r="BR2184">
        <v>2</v>
      </c>
      <c r="BS2184" s="1">
        <v>44228</v>
      </c>
      <c r="BT2184" s="1">
        <v>44530</v>
      </c>
      <c r="BU2184" s="1">
        <v>44228</v>
      </c>
      <c r="BV2184" s="1">
        <v>44530</v>
      </c>
      <c r="BW2184" t="s">
        <v>134</v>
      </c>
      <c r="CH2184" s="5">
        <v>1682.33</v>
      </c>
      <c r="CI2184" t="s">
        <v>597</v>
      </c>
      <c r="CJ2184">
        <v>0</v>
      </c>
      <c r="CK2184" t="s">
        <v>598</v>
      </c>
      <c r="CL2184" t="s">
        <v>136</v>
      </c>
      <c r="CM2184" t="s">
        <v>354</v>
      </c>
      <c r="CN2184" t="s">
        <v>599</v>
      </c>
      <c r="CO2184" t="s">
        <v>600</v>
      </c>
      <c r="CP2184" t="s">
        <v>149</v>
      </c>
      <c r="CQ2184">
        <v>6</v>
      </c>
      <c r="CR2184">
        <v>0</v>
      </c>
      <c r="CS2184" t="s">
        <v>136</v>
      </c>
      <c r="CT2184" t="s">
        <v>134</v>
      </c>
      <c r="CU2184" t="s">
        <v>136</v>
      </c>
      <c r="CV2184" t="s">
        <v>136</v>
      </c>
      <c r="CW2184" t="s">
        <v>134</v>
      </c>
      <c r="CX2184">
        <v>80</v>
      </c>
      <c r="CY2184" t="s">
        <v>134</v>
      </c>
      <c r="CZ2184" t="s">
        <v>136</v>
      </c>
      <c r="DA2184" t="s">
        <v>134</v>
      </c>
      <c r="DB2184" t="s">
        <v>136</v>
      </c>
      <c r="DC2184" t="s">
        <v>136</v>
      </c>
      <c r="DD2184" t="s">
        <v>136</v>
      </c>
      <c r="DF2184" t="s">
        <v>27316</v>
      </c>
      <c r="DG2184" t="s">
        <v>27317</v>
      </c>
      <c r="DH2184" t="s">
        <v>12907</v>
      </c>
      <c r="DI2184" t="s">
        <v>584</v>
      </c>
      <c r="DJ2184" s="4">
        <v>84721</v>
      </c>
      <c r="DK2184" t="s">
        <v>2680</v>
      </c>
      <c r="DL2184" t="s">
        <v>136</v>
      </c>
      <c r="DM2184">
        <v>1</v>
      </c>
      <c r="DN2184" t="s">
        <v>27310</v>
      </c>
      <c r="DO2184" t="s">
        <v>12907</v>
      </c>
      <c r="DP2184" t="s">
        <v>584</v>
      </c>
      <c r="DQ2184" t="str">
        <f>"84720"</f>
        <v>84720</v>
      </c>
      <c r="DR2184" t="s">
        <v>2680</v>
      </c>
      <c r="DS2184" t="s">
        <v>605</v>
      </c>
      <c r="DT2184">
        <v>2</v>
      </c>
      <c r="DU2184">
        <v>5</v>
      </c>
      <c r="DV2184" t="s">
        <v>136</v>
      </c>
      <c r="DW2184" t="s">
        <v>136</v>
      </c>
      <c r="DX2184" t="s">
        <v>134</v>
      </c>
      <c r="DY2184" t="s">
        <v>136</v>
      </c>
      <c r="DZ2184">
        <v>1</v>
      </c>
      <c r="EA2184" t="s">
        <v>136</v>
      </c>
      <c r="EC2184" s="5">
        <v>12.68</v>
      </c>
      <c r="ED2184" s="5">
        <v>55</v>
      </c>
      <c r="EE2184">
        <v>13074722105</v>
      </c>
      <c r="EF2184" t="s">
        <v>593</v>
      </c>
      <c r="EG2184" t="s">
        <v>148</v>
      </c>
      <c r="EH2184">
        <v>0</v>
      </c>
    </row>
    <row r="2185" spans="1:138" ht="15" customHeight="1" x14ac:dyDescent="0.35">
      <c r="A2185" t="s">
        <v>18963</v>
      </c>
      <c r="B2185" t="s">
        <v>157</v>
      </c>
      <c r="C2185" s="1">
        <v>44179.591088310182</v>
      </c>
      <c r="D2185" s="1">
        <v>44187</v>
      </c>
      <c r="E2185" t="s">
        <v>133</v>
      </c>
      <c r="F2185" t="s">
        <v>136</v>
      </c>
      <c r="G2185" t="s">
        <v>135</v>
      </c>
      <c r="H2185" t="s">
        <v>136</v>
      </c>
      <c r="I2185" t="s">
        <v>18964</v>
      </c>
      <c r="K2185" t="s">
        <v>18965</v>
      </c>
      <c r="L2185" t="s">
        <v>18966</v>
      </c>
      <c r="M2185" t="s">
        <v>17978</v>
      </c>
      <c r="N2185" t="s">
        <v>2685</v>
      </c>
      <c r="O2185" s="4">
        <v>44011</v>
      </c>
      <c r="P2185" t="s">
        <v>140</v>
      </c>
      <c r="R2185">
        <v>14409344435</v>
      </c>
      <c r="S2185">
        <v>2230</v>
      </c>
      <c r="T2185">
        <v>111421</v>
      </c>
      <c r="U2185" t="s">
        <v>18967</v>
      </c>
      <c r="V2185" t="s">
        <v>11312</v>
      </c>
      <c r="X2185" t="s">
        <v>18968</v>
      </c>
      <c r="Y2185" t="s">
        <v>18965</v>
      </c>
      <c r="Z2185" t="s">
        <v>18966</v>
      </c>
      <c r="AA2185" t="s">
        <v>17978</v>
      </c>
      <c r="AB2185" t="s">
        <v>2685</v>
      </c>
      <c r="AC2185" s="4">
        <v>44011</v>
      </c>
      <c r="AD2185" t="s">
        <v>140</v>
      </c>
      <c r="AE2185" t="s">
        <v>841</v>
      </c>
      <c r="AF2185">
        <v>14409344435</v>
      </c>
      <c r="AG2185">
        <v>2230</v>
      </c>
      <c r="AH2185" t="s">
        <v>1599</v>
      </c>
      <c r="AI2185" t="s">
        <v>168</v>
      </c>
      <c r="AJ2185" t="s">
        <v>913</v>
      </c>
      <c r="AK2185" t="s">
        <v>914</v>
      </c>
      <c r="AL2185" t="s">
        <v>687</v>
      </c>
      <c r="AM2185" t="s">
        <v>561</v>
      </c>
      <c r="AN2185" t="s">
        <v>562</v>
      </c>
      <c r="AO2185" t="s">
        <v>563</v>
      </c>
      <c r="AP2185" t="s">
        <v>564</v>
      </c>
      <c r="AQ2185" s="4">
        <v>22949</v>
      </c>
      <c r="AR2185" t="s">
        <v>140</v>
      </c>
      <c r="AT2185">
        <v>14342634300</v>
      </c>
      <c r="AV2185" t="s">
        <v>1600</v>
      </c>
      <c r="AW2185" t="s">
        <v>566</v>
      </c>
      <c r="AZ2185" t="s">
        <v>821</v>
      </c>
      <c r="BA2185" t="s">
        <v>822</v>
      </c>
      <c r="BB2185" t="s">
        <v>136</v>
      </c>
      <c r="BC2185" t="s">
        <v>136</v>
      </c>
      <c r="BD2185" t="s">
        <v>148</v>
      </c>
      <c r="BE2185" t="s">
        <v>136</v>
      </c>
      <c r="BF2185" t="s">
        <v>136</v>
      </c>
      <c r="BG2185" t="s">
        <v>134</v>
      </c>
      <c r="BH2185" t="s">
        <v>136</v>
      </c>
      <c r="BI2185" t="s">
        <v>1601</v>
      </c>
      <c r="BJ2185" t="s">
        <v>1602</v>
      </c>
      <c r="BL2185" t="s">
        <v>566</v>
      </c>
      <c r="BM2185" t="s">
        <v>1599</v>
      </c>
      <c r="BN2185" t="s">
        <v>18969</v>
      </c>
      <c r="BO2185" t="s">
        <v>18970</v>
      </c>
      <c r="BP2185">
        <v>75</v>
      </c>
      <c r="BQ2185">
        <v>75</v>
      </c>
      <c r="BR2185">
        <v>75</v>
      </c>
      <c r="BS2185" s="1">
        <v>44249</v>
      </c>
      <c r="BT2185" s="1">
        <v>44407</v>
      </c>
      <c r="BU2185" s="1">
        <v>44249</v>
      </c>
      <c r="BV2185" s="1">
        <v>44407</v>
      </c>
      <c r="BW2185" t="s">
        <v>136</v>
      </c>
      <c r="BX2185">
        <v>45</v>
      </c>
      <c r="BY2185">
        <v>0</v>
      </c>
      <c r="BZ2185">
        <v>8</v>
      </c>
      <c r="CA2185">
        <v>8</v>
      </c>
      <c r="CB2185">
        <v>8</v>
      </c>
      <c r="CC2185">
        <v>8</v>
      </c>
      <c r="CD2185">
        <v>8</v>
      </c>
      <c r="CE2185">
        <v>5</v>
      </c>
      <c r="CF2185" t="str">
        <f>"7:00 AM"</f>
        <v>7:00 AM</v>
      </c>
      <c r="CG2185" t="str">
        <f>"3:30 PM"</f>
        <v>3:30 PM</v>
      </c>
      <c r="CH2185" s="5">
        <v>14.52</v>
      </c>
      <c r="CI2185" t="s">
        <v>146</v>
      </c>
      <c r="CL2185" t="s">
        <v>136</v>
      </c>
      <c r="CM2185" t="s">
        <v>312</v>
      </c>
      <c r="CN2185" t="s">
        <v>148</v>
      </c>
      <c r="CO2185" t="s">
        <v>854</v>
      </c>
      <c r="CP2185" t="s">
        <v>149</v>
      </c>
      <c r="CQ2185">
        <v>3</v>
      </c>
      <c r="CR2185">
        <v>0</v>
      </c>
      <c r="CS2185" t="s">
        <v>136</v>
      </c>
      <c r="CT2185" t="s">
        <v>136</v>
      </c>
      <c r="CU2185" t="s">
        <v>136</v>
      </c>
      <c r="CV2185" t="s">
        <v>134</v>
      </c>
      <c r="CW2185" t="s">
        <v>134</v>
      </c>
      <c r="CX2185">
        <v>60</v>
      </c>
      <c r="CY2185" t="s">
        <v>134</v>
      </c>
      <c r="CZ2185" t="s">
        <v>134</v>
      </c>
      <c r="DA2185" t="s">
        <v>134</v>
      </c>
      <c r="DB2185" t="s">
        <v>134</v>
      </c>
      <c r="DC2185" t="s">
        <v>134</v>
      </c>
      <c r="DD2185" t="s">
        <v>136</v>
      </c>
      <c r="DF2185" t="s">
        <v>18971</v>
      </c>
      <c r="DG2185" t="s">
        <v>18972</v>
      </c>
      <c r="DH2185" t="s">
        <v>4658</v>
      </c>
      <c r="DI2185" t="s">
        <v>2685</v>
      </c>
      <c r="DJ2185" s="4">
        <v>44839</v>
      </c>
      <c r="DK2185" t="s">
        <v>6445</v>
      </c>
      <c r="DL2185" t="s">
        <v>134</v>
      </c>
      <c r="DM2185">
        <v>7</v>
      </c>
      <c r="DN2185" t="s">
        <v>18972</v>
      </c>
      <c r="DO2185" t="s">
        <v>4658</v>
      </c>
      <c r="DP2185" t="s">
        <v>2685</v>
      </c>
      <c r="DQ2185" t="str">
        <f>"44839"</f>
        <v>44839</v>
      </c>
      <c r="DR2185" t="s">
        <v>6445</v>
      </c>
      <c r="DS2185" t="s">
        <v>861</v>
      </c>
      <c r="DT2185">
        <v>20</v>
      </c>
      <c r="DU2185">
        <v>168</v>
      </c>
      <c r="DV2185" t="s">
        <v>134</v>
      </c>
      <c r="DW2185" t="s">
        <v>134</v>
      </c>
      <c r="DX2185" t="s">
        <v>134</v>
      </c>
      <c r="DY2185" t="s">
        <v>134</v>
      </c>
      <c r="DZ2185">
        <v>7</v>
      </c>
      <c r="EA2185" t="s">
        <v>134</v>
      </c>
      <c r="EB2185" s="5">
        <v>12.68</v>
      </c>
      <c r="EC2185" s="5">
        <v>12.68</v>
      </c>
      <c r="ED2185" s="5">
        <v>55</v>
      </c>
      <c r="EE2185">
        <v>14409344435</v>
      </c>
      <c r="EF2185" t="s">
        <v>148</v>
      </c>
      <c r="EG2185" t="s">
        <v>2694</v>
      </c>
      <c r="EH2185">
        <v>0</v>
      </c>
    </row>
    <row r="2186" spans="1:138" ht="15" customHeight="1" x14ac:dyDescent="0.35">
      <c r="A2186" t="s">
        <v>22919</v>
      </c>
      <c r="B2186" t="s">
        <v>157</v>
      </c>
      <c r="C2186" s="1">
        <v>44179.654178124998</v>
      </c>
      <c r="D2186" s="1">
        <v>44187</v>
      </c>
      <c r="E2186" t="s">
        <v>133</v>
      </c>
      <c r="F2186" t="s">
        <v>136</v>
      </c>
      <c r="G2186" t="s">
        <v>135</v>
      </c>
      <c r="H2186" t="s">
        <v>136</v>
      </c>
      <c r="I2186" t="s">
        <v>14790</v>
      </c>
      <c r="K2186" t="s">
        <v>14791</v>
      </c>
      <c r="L2186" t="s">
        <v>14792</v>
      </c>
      <c r="M2186" t="s">
        <v>14793</v>
      </c>
      <c r="N2186" t="s">
        <v>7959</v>
      </c>
      <c r="O2186" s="4">
        <v>8318</v>
      </c>
      <c r="P2186" t="s">
        <v>140</v>
      </c>
      <c r="Q2186" t="s">
        <v>155</v>
      </c>
      <c r="R2186">
        <v>18563580700</v>
      </c>
      <c r="T2186">
        <v>111339</v>
      </c>
      <c r="U2186" t="s">
        <v>14794</v>
      </c>
      <c r="V2186" t="s">
        <v>1019</v>
      </c>
      <c r="X2186" t="s">
        <v>429</v>
      </c>
      <c r="Y2186" t="s">
        <v>14791</v>
      </c>
      <c r="Z2186" t="s">
        <v>14792</v>
      </c>
      <c r="AA2186" t="s">
        <v>14793</v>
      </c>
      <c r="AB2186" t="s">
        <v>7959</v>
      </c>
      <c r="AC2186" s="4">
        <v>8318</v>
      </c>
      <c r="AD2186" t="s">
        <v>140</v>
      </c>
      <c r="AF2186">
        <v>18563580700</v>
      </c>
      <c r="AH2186" t="s">
        <v>1134</v>
      </c>
      <c r="AI2186" t="s">
        <v>168</v>
      </c>
      <c r="AJ2186" t="s">
        <v>1135</v>
      </c>
      <c r="AK2186" t="s">
        <v>1136</v>
      </c>
      <c r="AL2186" t="s">
        <v>229</v>
      </c>
      <c r="AM2186" t="s">
        <v>1137</v>
      </c>
      <c r="AN2186" t="s">
        <v>1138</v>
      </c>
      <c r="AO2186" t="s">
        <v>1139</v>
      </c>
      <c r="AP2186" t="s">
        <v>537</v>
      </c>
      <c r="AQ2186" s="4">
        <v>28327</v>
      </c>
      <c r="AR2186" t="s">
        <v>140</v>
      </c>
      <c r="AT2186">
        <v>19109476004</v>
      </c>
      <c r="AV2186" t="s">
        <v>1140</v>
      </c>
      <c r="AW2186" t="s">
        <v>1141</v>
      </c>
      <c r="AZ2186" t="s">
        <v>175</v>
      </c>
      <c r="BA2186" t="s">
        <v>176</v>
      </c>
      <c r="BB2186" t="s">
        <v>136</v>
      </c>
      <c r="BC2186" t="s">
        <v>136</v>
      </c>
      <c r="BD2186" t="s">
        <v>148</v>
      </c>
      <c r="BE2186" t="s">
        <v>136</v>
      </c>
      <c r="BF2186" t="s">
        <v>136</v>
      </c>
      <c r="BG2186" t="s">
        <v>134</v>
      </c>
      <c r="BH2186" t="s">
        <v>136</v>
      </c>
      <c r="BN2186" t="s">
        <v>22920</v>
      </c>
      <c r="BO2186" t="s">
        <v>12606</v>
      </c>
      <c r="BP2186">
        <v>280</v>
      </c>
      <c r="BQ2186">
        <v>44</v>
      </c>
      <c r="BR2186">
        <v>44</v>
      </c>
      <c r="BS2186" s="1">
        <v>44249</v>
      </c>
      <c r="BT2186" s="1">
        <v>44454</v>
      </c>
      <c r="BU2186" s="1">
        <v>44249</v>
      </c>
      <c r="BV2186" s="1">
        <v>44454</v>
      </c>
      <c r="BW2186" t="s">
        <v>136</v>
      </c>
      <c r="BX2186">
        <v>40</v>
      </c>
      <c r="BY2186">
        <v>0</v>
      </c>
      <c r="BZ2186">
        <v>7</v>
      </c>
      <c r="CA2186">
        <v>7</v>
      </c>
      <c r="CB2186">
        <v>7</v>
      </c>
      <c r="CC2186">
        <v>7</v>
      </c>
      <c r="CD2186">
        <v>7</v>
      </c>
      <c r="CE2186">
        <v>5</v>
      </c>
      <c r="CF2186" t="str">
        <f>"7:00 AM"</f>
        <v>7:00 AM</v>
      </c>
      <c r="CG2186" t="str">
        <f>"3:00 PM"</f>
        <v>3:00 PM</v>
      </c>
      <c r="CH2186" s="5">
        <v>13.34</v>
      </c>
      <c r="CI2186" t="s">
        <v>146</v>
      </c>
      <c r="CL2186" t="s">
        <v>136</v>
      </c>
      <c r="CM2186" t="s">
        <v>312</v>
      </c>
      <c r="CN2186" t="s">
        <v>148</v>
      </c>
      <c r="CO2186" t="s">
        <v>1142</v>
      </c>
      <c r="CP2186" t="s">
        <v>149</v>
      </c>
      <c r="CQ2186">
        <v>3</v>
      </c>
      <c r="CR2186">
        <v>0</v>
      </c>
      <c r="CS2186" t="s">
        <v>136</v>
      </c>
      <c r="CT2186" t="s">
        <v>136</v>
      </c>
      <c r="CU2186" t="s">
        <v>136</v>
      </c>
      <c r="CV2186" t="s">
        <v>134</v>
      </c>
      <c r="CW2186" t="s">
        <v>134</v>
      </c>
      <c r="CX2186">
        <v>75</v>
      </c>
      <c r="CY2186" t="s">
        <v>134</v>
      </c>
      <c r="CZ2186" t="s">
        <v>134</v>
      </c>
      <c r="DA2186" t="s">
        <v>134</v>
      </c>
      <c r="DB2186" t="s">
        <v>134</v>
      </c>
      <c r="DC2186" t="s">
        <v>134</v>
      </c>
      <c r="DD2186" t="s">
        <v>136</v>
      </c>
      <c r="DF2186" t="s">
        <v>14796</v>
      </c>
      <c r="DG2186" t="s">
        <v>14792</v>
      </c>
      <c r="DH2186" t="s">
        <v>14793</v>
      </c>
      <c r="DI2186" t="s">
        <v>7959</v>
      </c>
      <c r="DJ2186" s="4">
        <v>8318</v>
      </c>
      <c r="DK2186" t="s">
        <v>7961</v>
      </c>
      <c r="DL2186" t="s">
        <v>134</v>
      </c>
      <c r="DM2186">
        <v>4</v>
      </c>
      <c r="DN2186" t="s">
        <v>14797</v>
      </c>
      <c r="DO2186" t="s">
        <v>14798</v>
      </c>
      <c r="DP2186" t="s">
        <v>7959</v>
      </c>
      <c r="DQ2186" t="str">
        <f>"08318"</f>
        <v>08318</v>
      </c>
      <c r="DR2186" t="s">
        <v>7961</v>
      </c>
      <c r="DS2186" t="s">
        <v>14799</v>
      </c>
      <c r="DT2186">
        <v>1</v>
      </c>
      <c r="DU2186">
        <v>125</v>
      </c>
      <c r="DV2186" t="s">
        <v>134</v>
      </c>
      <c r="DW2186" t="s">
        <v>136</v>
      </c>
      <c r="DX2186" t="s">
        <v>136</v>
      </c>
      <c r="DY2186" t="s">
        <v>136</v>
      </c>
      <c r="DZ2186">
        <v>1</v>
      </c>
      <c r="EA2186" t="s">
        <v>136</v>
      </c>
      <c r="EC2186" s="5">
        <v>12.68</v>
      </c>
      <c r="ED2186" s="5">
        <v>55</v>
      </c>
      <c r="EE2186">
        <v>18563580700</v>
      </c>
      <c r="EF2186" t="s">
        <v>148</v>
      </c>
      <c r="EG2186" t="s">
        <v>1145</v>
      </c>
      <c r="EH2186">
        <v>0</v>
      </c>
    </row>
    <row r="2187" spans="1:138" ht="15" customHeight="1" x14ac:dyDescent="0.35">
      <c r="A2187" t="s">
        <v>17986</v>
      </c>
      <c r="B2187" t="s">
        <v>157</v>
      </c>
      <c r="C2187" s="1">
        <v>44174.716499884256</v>
      </c>
      <c r="D2187" s="1">
        <v>44187</v>
      </c>
      <c r="E2187" t="s">
        <v>579</v>
      </c>
      <c r="F2187" t="s">
        <v>136</v>
      </c>
      <c r="G2187" t="s">
        <v>135</v>
      </c>
      <c r="H2187" t="s">
        <v>136</v>
      </c>
      <c r="I2187" t="s">
        <v>6552</v>
      </c>
      <c r="K2187" t="s">
        <v>6553</v>
      </c>
      <c r="L2187" t="s">
        <v>6553</v>
      </c>
      <c r="M2187" t="s">
        <v>6555</v>
      </c>
      <c r="N2187" t="s">
        <v>925</v>
      </c>
      <c r="O2187" s="4">
        <v>83252</v>
      </c>
      <c r="P2187" t="s">
        <v>140</v>
      </c>
      <c r="R2187">
        <v>12087665211</v>
      </c>
      <c r="T2187">
        <v>112111</v>
      </c>
      <c r="U2187" t="s">
        <v>6556</v>
      </c>
      <c r="V2187" t="s">
        <v>17987</v>
      </c>
      <c r="X2187" t="s">
        <v>1091</v>
      </c>
      <c r="Y2187" t="s">
        <v>6553</v>
      </c>
      <c r="AA2187" t="s">
        <v>6555</v>
      </c>
      <c r="AB2187" t="s">
        <v>925</v>
      </c>
      <c r="AC2187" s="4">
        <v>83252</v>
      </c>
      <c r="AD2187" t="s">
        <v>140</v>
      </c>
      <c r="AF2187">
        <v>12087665211</v>
      </c>
      <c r="AH2187" t="s">
        <v>6558</v>
      </c>
      <c r="AI2187" t="s">
        <v>168</v>
      </c>
      <c r="AJ2187" t="s">
        <v>588</v>
      </c>
      <c r="AK2187" t="s">
        <v>589</v>
      </c>
      <c r="AM2187" t="s">
        <v>1361</v>
      </c>
      <c r="AO2187" t="s">
        <v>591</v>
      </c>
      <c r="AP2187" t="s">
        <v>592</v>
      </c>
      <c r="AQ2187" s="4">
        <v>82601</v>
      </c>
      <c r="AR2187" t="s">
        <v>140</v>
      </c>
      <c r="AT2187">
        <v>13074722105</v>
      </c>
      <c r="AV2187" t="s">
        <v>593</v>
      </c>
      <c r="AW2187" t="s">
        <v>594</v>
      </c>
      <c r="AZ2187" t="s">
        <v>334</v>
      </c>
      <c r="BA2187" t="s">
        <v>335</v>
      </c>
      <c r="BB2187" t="s">
        <v>136</v>
      </c>
      <c r="BC2187" t="s">
        <v>136</v>
      </c>
      <c r="BD2187" t="s">
        <v>148</v>
      </c>
      <c r="BE2187" t="s">
        <v>136</v>
      </c>
      <c r="BF2187" t="s">
        <v>136</v>
      </c>
      <c r="BG2187" t="s">
        <v>134</v>
      </c>
      <c r="BH2187" t="s">
        <v>136</v>
      </c>
      <c r="BN2187" t="s">
        <v>17988</v>
      </c>
      <c r="BO2187" t="s">
        <v>652</v>
      </c>
      <c r="BP2187">
        <v>2</v>
      </c>
      <c r="BQ2187">
        <v>2</v>
      </c>
      <c r="BR2187">
        <v>2</v>
      </c>
      <c r="BS2187" s="1">
        <v>44228</v>
      </c>
      <c r="BT2187" s="1">
        <v>44530</v>
      </c>
      <c r="BU2187" s="1">
        <v>44228</v>
      </c>
      <c r="BV2187" s="1">
        <v>44530</v>
      </c>
      <c r="BW2187" t="s">
        <v>134</v>
      </c>
      <c r="CH2187" s="5">
        <v>1682.33</v>
      </c>
      <c r="CI2187" t="s">
        <v>597</v>
      </c>
      <c r="CJ2187">
        <v>0</v>
      </c>
      <c r="CK2187" t="s">
        <v>598</v>
      </c>
      <c r="CL2187" t="s">
        <v>136</v>
      </c>
      <c r="CM2187" t="s">
        <v>354</v>
      </c>
      <c r="CN2187" t="s">
        <v>599</v>
      </c>
      <c r="CO2187" t="s">
        <v>600</v>
      </c>
      <c r="CP2187" t="s">
        <v>149</v>
      </c>
      <c r="CQ2187">
        <v>6</v>
      </c>
      <c r="CR2187">
        <v>0</v>
      </c>
      <c r="CS2187" t="s">
        <v>136</v>
      </c>
      <c r="CT2187" t="s">
        <v>134</v>
      </c>
      <c r="CU2187" t="s">
        <v>136</v>
      </c>
      <c r="CV2187" t="s">
        <v>136</v>
      </c>
      <c r="CW2187" t="s">
        <v>134</v>
      </c>
      <c r="CX2187">
        <v>50</v>
      </c>
      <c r="CY2187" t="s">
        <v>134</v>
      </c>
      <c r="CZ2187" t="s">
        <v>136</v>
      </c>
      <c r="DA2187" t="s">
        <v>134</v>
      </c>
      <c r="DB2187" t="s">
        <v>136</v>
      </c>
      <c r="DC2187" t="s">
        <v>136</v>
      </c>
      <c r="DD2187" t="s">
        <v>136</v>
      </c>
      <c r="DF2187" t="s">
        <v>6494</v>
      </c>
      <c r="DG2187" t="s">
        <v>6553</v>
      </c>
      <c r="DH2187" t="s">
        <v>6562</v>
      </c>
      <c r="DI2187" t="s">
        <v>925</v>
      </c>
      <c r="DJ2187" s="4">
        <v>83252</v>
      </c>
      <c r="DK2187" t="s">
        <v>6563</v>
      </c>
      <c r="DL2187" t="s">
        <v>134</v>
      </c>
      <c r="DM2187">
        <v>2</v>
      </c>
      <c r="DN2187" t="s">
        <v>6564</v>
      </c>
      <c r="DO2187" t="s">
        <v>6562</v>
      </c>
      <c r="DP2187" t="s">
        <v>925</v>
      </c>
      <c r="DQ2187" t="str">
        <f>"83252"</f>
        <v>83252</v>
      </c>
      <c r="DR2187" t="s">
        <v>6563</v>
      </c>
      <c r="DS2187" t="s">
        <v>1099</v>
      </c>
      <c r="DT2187">
        <v>2</v>
      </c>
      <c r="DU2187">
        <v>2</v>
      </c>
      <c r="DV2187" t="s">
        <v>136</v>
      </c>
      <c r="DW2187" t="s">
        <v>136</v>
      </c>
      <c r="DX2187" t="s">
        <v>134</v>
      </c>
      <c r="DY2187" t="s">
        <v>136</v>
      </c>
      <c r="DZ2187">
        <v>1</v>
      </c>
      <c r="EA2187" t="s">
        <v>136</v>
      </c>
      <c r="EC2187" s="5">
        <v>12.68</v>
      </c>
      <c r="ED2187" s="5">
        <v>55</v>
      </c>
      <c r="EE2187">
        <v>13074722105</v>
      </c>
      <c r="EF2187" t="s">
        <v>593</v>
      </c>
      <c r="EG2187" t="s">
        <v>148</v>
      </c>
      <c r="EH2187">
        <v>0</v>
      </c>
    </row>
    <row r="2188" spans="1:138" ht="15" customHeight="1" x14ac:dyDescent="0.35">
      <c r="A2188" t="s">
        <v>27592</v>
      </c>
      <c r="B2188" t="s">
        <v>157</v>
      </c>
      <c r="C2188" s="1">
        <v>44175.398031944445</v>
      </c>
      <c r="D2188" s="1">
        <v>44187</v>
      </c>
      <c r="E2188" t="s">
        <v>133</v>
      </c>
      <c r="F2188" t="s">
        <v>136</v>
      </c>
      <c r="G2188" t="s">
        <v>135</v>
      </c>
      <c r="H2188" t="s">
        <v>136</v>
      </c>
      <c r="I2188" t="s">
        <v>15657</v>
      </c>
      <c r="K2188" t="s">
        <v>15658</v>
      </c>
      <c r="M2188" t="s">
        <v>3203</v>
      </c>
      <c r="N2188" t="s">
        <v>139</v>
      </c>
      <c r="O2188" s="4">
        <v>33527</v>
      </c>
      <c r="P2188" t="s">
        <v>140</v>
      </c>
      <c r="R2188">
        <v>18136599408</v>
      </c>
      <c r="T2188">
        <v>111333</v>
      </c>
      <c r="U2188" t="s">
        <v>15659</v>
      </c>
      <c r="V2188" t="s">
        <v>3921</v>
      </c>
      <c r="X2188" t="s">
        <v>990</v>
      </c>
      <c r="Y2188" t="s">
        <v>15658</v>
      </c>
      <c r="AA2188" t="s">
        <v>3203</v>
      </c>
      <c r="AB2188" t="s">
        <v>139</v>
      </c>
      <c r="AC2188" s="4">
        <v>33527</v>
      </c>
      <c r="AD2188" t="s">
        <v>140</v>
      </c>
      <c r="AF2188">
        <v>18136599408</v>
      </c>
      <c r="AH2188" t="s">
        <v>15660</v>
      </c>
      <c r="AI2188" t="s">
        <v>168</v>
      </c>
      <c r="AJ2188" t="s">
        <v>507</v>
      </c>
      <c r="AK2188" t="s">
        <v>508</v>
      </c>
      <c r="AL2188" t="s">
        <v>1871</v>
      </c>
      <c r="AM2188" t="s">
        <v>510</v>
      </c>
      <c r="AN2188" t="s">
        <v>511</v>
      </c>
      <c r="AO2188" t="s">
        <v>512</v>
      </c>
      <c r="AP2188" t="s">
        <v>139</v>
      </c>
      <c r="AQ2188" s="4">
        <v>32751</v>
      </c>
      <c r="AR2188" t="s">
        <v>140</v>
      </c>
      <c r="AT2188">
        <v>13212145200</v>
      </c>
      <c r="AU2188">
        <v>5216</v>
      </c>
      <c r="AV2188" t="s">
        <v>513</v>
      </c>
      <c r="AW2188" t="s">
        <v>514</v>
      </c>
      <c r="AZ2188" t="s">
        <v>175</v>
      </c>
      <c r="BA2188" t="s">
        <v>176</v>
      </c>
      <c r="BB2188" t="s">
        <v>136</v>
      </c>
      <c r="BC2188" t="s">
        <v>136</v>
      </c>
      <c r="BD2188" t="s">
        <v>148</v>
      </c>
      <c r="BE2188" t="s">
        <v>136</v>
      </c>
      <c r="BF2188" t="s">
        <v>136</v>
      </c>
      <c r="BG2188" t="s">
        <v>134</v>
      </c>
      <c r="BH2188" t="s">
        <v>136</v>
      </c>
      <c r="BN2188" t="s">
        <v>27593</v>
      </c>
      <c r="BO2188" t="s">
        <v>516</v>
      </c>
      <c r="BP2188">
        <v>73</v>
      </c>
      <c r="BQ2188">
        <v>73</v>
      </c>
      <c r="BR2188">
        <v>73</v>
      </c>
      <c r="BS2188" s="1">
        <v>44234</v>
      </c>
      <c r="BT2188" s="1">
        <v>44290</v>
      </c>
      <c r="BU2188" s="1">
        <v>44234</v>
      </c>
      <c r="BV2188" s="1">
        <v>44290</v>
      </c>
      <c r="BW2188" t="s">
        <v>136</v>
      </c>
      <c r="BX2188">
        <v>36</v>
      </c>
      <c r="BY2188">
        <v>0</v>
      </c>
      <c r="BZ2188">
        <v>6</v>
      </c>
      <c r="CA2188">
        <v>6</v>
      </c>
      <c r="CB2188">
        <v>6</v>
      </c>
      <c r="CC2188">
        <v>6</v>
      </c>
      <c r="CD2188">
        <v>6</v>
      </c>
      <c r="CE2188">
        <v>6</v>
      </c>
      <c r="CF2188" t="str">
        <f>"7:00 AM"</f>
        <v>7:00 AM</v>
      </c>
      <c r="CG2188" t="str">
        <f>"7:00 PM"</f>
        <v>7:00 PM</v>
      </c>
      <c r="CH2188" s="5">
        <v>11.71</v>
      </c>
      <c r="CI2188" t="s">
        <v>146</v>
      </c>
      <c r="CL2188" t="s">
        <v>134</v>
      </c>
      <c r="CM2188" t="s">
        <v>147</v>
      </c>
      <c r="CN2188" t="s">
        <v>148</v>
      </c>
      <c r="CO2188" t="s">
        <v>15662</v>
      </c>
      <c r="CP2188" t="s">
        <v>149</v>
      </c>
      <c r="CQ2188">
        <v>1</v>
      </c>
      <c r="CR2188">
        <v>0</v>
      </c>
      <c r="CS2188" t="s">
        <v>136</v>
      </c>
      <c r="CT2188" t="s">
        <v>136</v>
      </c>
      <c r="CU2188" t="s">
        <v>134</v>
      </c>
      <c r="CV2188" t="s">
        <v>134</v>
      </c>
      <c r="CW2188" t="s">
        <v>134</v>
      </c>
      <c r="CX2188">
        <v>75</v>
      </c>
      <c r="CY2188" t="s">
        <v>134</v>
      </c>
      <c r="CZ2188" t="s">
        <v>134</v>
      </c>
      <c r="DA2188" t="s">
        <v>134</v>
      </c>
      <c r="DB2188" t="s">
        <v>134</v>
      </c>
      <c r="DC2188" t="s">
        <v>134</v>
      </c>
      <c r="DD2188" t="s">
        <v>136</v>
      </c>
      <c r="DF2188" s="2" t="s">
        <v>15663</v>
      </c>
      <c r="DG2188" t="s">
        <v>15658</v>
      </c>
      <c r="DH2188" t="s">
        <v>15664</v>
      </c>
      <c r="DI2188" t="s">
        <v>139</v>
      </c>
      <c r="DJ2188" s="4">
        <v>33527</v>
      </c>
      <c r="DK2188" t="s">
        <v>1067</v>
      </c>
      <c r="DL2188" t="s">
        <v>136</v>
      </c>
      <c r="DM2188">
        <v>1</v>
      </c>
      <c r="DN2188" t="s">
        <v>15665</v>
      </c>
      <c r="DO2188" t="s">
        <v>3203</v>
      </c>
      <c r="DP2188" t="s">
        <v>139</v>
      </c>
      <c r="DQ2188" t="str">
        <f>"33527"</f>
        <v>33527</v>
      </c>
      <c r="DR2188" t="s">
        <v>1067</v>
      </c>
      <c r="DS2188" t="s">
        <v>523</v>
      </c>
      <c r="DT2188">
        <v>21</v>
      </c>
      <c r="DU2188">
        <v>231</v>
      </c>
      <c r="DV2188" t="s">
        <v>134</v>
      </c>
      <c r="DW2188" t="s">
        <v>134</v>
      </c>
      <c r="DX2188" t="s">
        <v>134</v>
      </c>
      <c r="DY2188" t="s">
        <v>134</v>
      </c>
      <c r="DZ2188">
        <v>22</v>
      </c>
      <c r="EA2188" t="s">
        <v>136</v>
      </c>
      <c r="EC2188" s="5">
        <v>12.68</v>
      </c>
      <c r="ED2188" s="5">
        <v>55</v>
      </c>
      <c r="EE2188">
        <v>18136599408</v>
      </c>
      <c r="EF2188" t="s">
        <v>148</v>
      </c>
      <c r="EG2188" t="s">
        <v>524</v>
      </c>
      <c r="EH2188">
        <v>28</v>
      </c>
    </row>
    <row r="2189" spans="1:138" ht="15" customHeight="1" x14ac:dyDescent="0.35">
      <c r="A2189" t="s">
        <v>20965</v>
      </c>
      <c r="B2189" t="s">
        <v>157</v>
      </c>
      <c r="C2189" s="1">
        <v>44176.530190393518</v>
      </c>
      <c r="D2189" s="1">
        <v>44187</v>
      </c>
      <c r="E2189" t="s">
        <v>1298</v>
      </c>
      <c r="F2189" t="s">
        <v>136</v>
      </c>
      <c r="G2189" t="s">
        <v>135</v>
      </c>
      <c r="H2189" t="s">
        <v>136</v>
      </c>
      <c r="I2189" t="s">
        <v>1299</v>
      </c>
      <c r="K2189" t="s">
        <v>1300</v>
      </c>
      <c r="L2189" t="s">
        <v>1301</v>
      </c>
      <c r="M2189" t="s">
        <v>1302</v>
      </c>
      <c r="N2189" t="s">
        <v>925</v>
      </c>
      <c r="O2189" s="4">
        <v>83301</v>
      </c>
      <c r="P2189" t="s">
        <v>140</v>
      </c>
      <c r="R2189">
        <v>12085952226</v>
      </c>
      <c r="T2189">
        <v>112410</v>
      </c>
      <c r="U2189" t="s">
        <v>1303</v>
      </c>
      <c r="V2189" t="s">
        <v>1304</v>
      </c>
      <c r="X2189" t="s">
        <v>1305</v>
      </c>
      <c r="Y2189" t="s">
        <v>1300</v>
      </c>
      <c r="Z2189" t="s">
        <v>1301</v>
      </c>
      <c r="AA2189" t="s">
        <v>1302</v>
      </c>
      <c r="AB2189" t="s">
        <v>925</v>
      </c>
      <c r="AC2189" s="4">
        <v>83301</v>
      </c>
      <c r="AD2189" t="s">
        <v>140</v>
      </c>
      <c r="AF2189">
        <v>12085952226</v>
      </c>
      <c r="AH2189" t="s">
        <v>1306</v>
      </c>
      <c r="AZ2189" t="s">
        <v>334</v>
      </c>
      <c r="BA2189" t="s">
        <v>335</v>
      </c>
      <c r="BB2189" t="s">
        <v>136</v>
      </c>
      <c r="BC2189" t="s">
        <v>136</v>
      </c>
      <c r="BD2189" t="s">
        <v>148</v>
      </c>
      <c r="BE2189" t="s">
        <v>136</v>
      </c>
      <c r="BF2189" t="s">
        <v>136</v>
      </c>
      <c r="BG2189" t="s">
        <v>134</v>
      </c>
      <c r="BH2189" t="s">
        <v>136</v>
      </c>
      <c r="BN2189" t="s">
        <v>20966</v>
      </c>
      <c r="BO2189" t="s">
        <v>5505</v>
      </c>
      <c r="BP2189">
        <v>2</v>
      </c>
      <c r="BQ2189">
        <v>2</v>
      </c>
      <c r="BR2189">
        <v>2</v>
      </c>
      <c r="BS2189" s="1">
        <v>44228</v>
      </c>
      <c r="BT2189" s="1">
        <v>44469</v>
      </c>
      <c r="BU2189" s="1">
        <v>44228</v>
      </c>
      <c r="BV2189" s="1">
        <v>44469</v>
      </c>
      <c r="BW2189" t="s">
        <v>134</v>
      </c>
      <c r="CH2189" s="5">
        <v>2133.52</v>
      </c>
      <c r="CI2189" t="s">
        <v>597</v>
      </c>
      <c r="CJ2189">
        <v>0</v>
      </c>
      <c r="CK2189" t="s">
        <v>1309</v>
      </c>
      <c r="CL2189" t="s">
        <v>136</v>
      </c>
      <c r="CM2189" t="s">
        <v>354</v>
      </c>
      <c r="CN2189" t="s">
        <v>1310</v>
      </c>
      <c r="CO2189" t="s">
        <v>2377</v>
      </c>
      <c r="CP2189" t="s">
        <v>149</v>
      </c>
      <c r="CQ2189">
        <v>3</v>
      </c>
      <c r="CR2189">
        <v>0</v>
      </c>
      <c r="CS2189" t="s">
        <v>136</v>
      </c>
      <c r="CT2189" t="s">
        <v>136</v>
      </c>
      <c r="CU2189" t="s">
        <v>136</v>
      </c>
      <c r="CV2189" t="s">
        <v>134</v>
      </c>
      <c r="CW2189" t="s">
        <v>134</v>
      </c>
      <c r="CX2189">
        <v>50</v>
      </c>
      <c r="CY2189" t="s">
        <v>134</v>
      </c>
      <c r="CZ2189" t="s">
        <v>136</v>
      </c>
      <c r="DA2189" t="s">
        <v>136</v>
      </c>
      <c r="DB2189" t="s">
        <v>136</v>
      </c>
      <c r="DC2189" t="s">
        <v>136</v>
      </c>
      <c r="DD2189" t="s">
        <v>136</v>
      </c>
      <c r="DF2189" t="s">
        <v>180</v>
      </c>
      <c r="DG2189" t="s">
        <v>2378</v>
      </c>
      <c r="DH2189" t="s">
        <v>2379</v>
      </c>
      <c r="DI2189" t="s">
        <v>395</v>
      </c>
      <c r="DJ2189" s="4">
        <v>93635</v>
      </c>
      <c r="DK2189" t="s">
        <v>2380</v>
      </c>
      <c r="DL2189" t="s">
        <v>134</v>
      </c>
      <c r="DM2189">
        <v>2</v>
      </c>
      <c r="DN2189" t="s">
        <v>2378</v>
      </c>
      <c r="DO2189" t="s">
        <v>2379</v>
      </c>
      <c r="DP2189" t="s">
        <v>395</v>
      </c>
      <c r="DQ2189" t="str">
        <f>"93635"</f>
        <v>93635</v>
      </c>
      <c r="DR2189" t="s">
        <v>2380</v>
      </c>
      <c r="DS2189" t="s">
        <v>1315</v>
      </c>
      <c r="DT2189">
        <v>4</v>
      </c>
      <c r="DU2189">
        <v>5</v>
      </c>
      <c r="DV2189" t="s">
        <v>134</v>
      </c>
      <c r="DW2189" t="s">
        <v>134</v>
      </c>
      <c r="DX2189" t="s">
        <v>134</v>
      </c>
      <c r="DY2189" t="s">
        <v>136</v>
      </c>
      <c r="DZ2189">
        <v>1</v>
      </c>
      <c r="EA2189" t="s">
        <v>136</v>
      </c>
      <c r="EC2189" s="5">
        <v>12.68</v>
      </c>
      <c r="ED2189" s="5">
        <v>55</v>
      </c>
      <c r="EE2189">
        <v>12085952226</v>
      </c>
      <c r="EF2189" t="s">
        <v>1316</v>
      </c>
      <c r="EG2189" t="s">
        <v>148</v>
      </c>
      <c r="EH2189">
        <v>0</v>
      </c>
    </row>
    <row r="2190" spans="1:138" ht="15" customHeight="1" x14ac:dyDescent="0.35">
      <c r="A2190" t="s">
        <v>24346</v>
      </c>
      <c r="B2190" t="s">
        <v>157</v>
      </c>
      <c r="C2190" s="1">
        <v>44176.609396643522</v>
      </c>
      <c r="D2190" s="1">
        <v>44187</v>
      </c>
      <c r="E2190" t="s">
        <v>1298</v>
      </c>
      <c r="F2190" t="s">
        <v>136</v>
      </c>
      <c r="G2190" t="s">
        <v>135</v>
      </c>
      <c r="H2190" t="s">
        <v>136</v>
      </c>
      <c r="I2190" t="s">
        <v>1299</v>
      </c>
      <c r="K2190" t="s">
        <v>1300</v>
      </c>
      <c r="L2190" t="s">
        <v>1301</v>
      </c>
      <c r="M2190" t="s">
        <v>1302</v>
      </c>
      <c r="N2190" t="s">
        <v>925</v>
      </c>
      <c r="O2190" s="4">
        <v>83301</v>
      </c>
      <c r="P2190" t="s">
        <v>140</v>
      </c>
      <c r="R2190">
        <v>12085952226</v>
      </c>
      <c r="T2190">
        <v>112410</v>
      </c>
      <c r="U2190" t="s">
        <v>1303</v>
      </c>
      <c r="V2190" t="s">
        <v>1304</v>
      </c>
      <c r="X2190" t="s">
        <v>1305</v>
      </c>
      <c r="Y2190" t="s">
        <v>1300</v>
      </c>
      <c r="Z2190" t="s">
        <v>1301</v>
      </c>
      <c r="AA2190" t="s">
        <v>1302</v>
      </c>
      <c r="AB2190" t="s">
        <v>925</v>
      </c>
      <c r="AC2190" s="4">
        <v>83301</v>
      </c>
      <c r="AD2190" t="s">
        <v>140</v>
      </c>
      <c r="AF2190">
        <v>12085952226</v>
      </c>
      <c r="AH2190" t="s">
        <v>1306</v>
      </c>
      <c r="AZ2190" t="s">
        <v>334</v>
      </c>
      <c r="BA2190" t="s">
        <v>335</v>
      </c>
      <c r="BB2190" t="s">
        <v>136</v>
      </c>
      <c r="BC2190" t="s">
        <v>136</v>
      </c>
      <c r="BD2190" t="s">
        <v>148</v>
      </c>
      <c r="BE2190" t="s">
        <v>136</v>
      </c>
      <c r="BF2190" t="s">
        <v>136</v>
      </c>
      <c r="BG2190" t="s">
        <v>134</v>
      </c>
      <c r="BH2190" t="s">
        <v>136</v>
      </c>
      <c r="BN2190" t="s">
        <v>24347</v>
      </c>
      <c r="BO2190" t="s">
        <v>1308</v>
      </c>
      <c r="BP2190">
        <v>2</v>
      </c>
      <c r="BQ2190">
        <v>2</v>
      </c>
      <c r="BR2190">
        <v>2</v>
      </c>
      <c r="BS2190" s="1">
        <v>44228</v>
      </c>
      <c r="BT2190" s="1">
        <v>44286</v>
      </c>
      <c r="BU2190" s="1">
        <v>44228</v>
      </c>
      <c r="BV2190" s="1">
        <v>44286</v>
      </c>
      <c r="BW2190" t="s">
        <v>134</v>
      </c>
      <c r="CH2190" s="5">
        <v>1993.33</v>
      </c>
      <c r="CI2190" t="s">
        <v>597</v>
      </c>
      <c r="CJ2190">
        <v>0</v>
      </c>
      <c r="CK2190" t="s">
        <v>2988</v>
      </c>
      <c r="CL2190" t="s">
        <v>136</v>
      </c>
      <c r="CM2190" t="s">
        <v>354</v>
      </c>
      <c r="CN2190" t="s">
        <v>1310</v>
      </c>
      <c r="CO2190" t="s">
        <v>2377</v>
      </c>
      <c r="CP2190" t="s">
        <v>149</v>
      </c>
      <c r="CQ2190">
        <v>3</v>
      </c>
      <c r="CR2190">
        <v>0</v>
      </c>
      <c r="CS2190" t="s">
        <v>136</v>
      </c>
      <c r="CT2190" t="s">
        <v>136</v>
      </c>
      <c r="CU2190" t="s">
        <v>136</v>
      </c>
      <c r="CV2190" t="s">
        <v>134</v>
      </c>
      <c r="CW2190" t="s">
        <v>134</v>
      </c>
      <c r="CX2190">
        <v>50</v>
      </c>
      <c r="CY2190" t="s">
        <v>134</v>
      </c>
      <c r="CZ2190" t="s">
        <v>136</v>
      </c>
      <c r="DA2190" t="s">
        <v>136</v>
      </c>
      <c r="DB2190" t="s">
        <v>136</v>
      </c>
      <c r="DC2190" t="s">
        <v>136</v>
      </c>
      <c r="DD2190" t="s">
        <v>136</v>
      </c>
      <c r="DF2190" t="s">
        <v>180</v>
      </c>
      <c r="DG2190" t="s">
        <v>24348</v>
      </c>
      <c r="DH2190" t="s">
        <v>24349</v>
      </c>
      <c r="DI2190" t="s">
        <v>1251</v>
      </c>
      <c r="DJ2190" s="4">
        <v>97826</v>
      </c>
      <c r="DK2190" t="s">
        <v>2991</v>
      </c>
      <c r="DL2190" t="s">
        <v>134</v>
      </c>
      <c r="DM2190">
        <v>2</v>
      </c>
      <c r="DN2190" t="s">
        <v>24350</v>
      </c>
      <c r="DO2190" t="s">
        <v>12521</v>
      </c>
      <c r="DP2190" t="s">
        <v>1251</v>
      </c>
      <c r="DQ2190" t="str">
        <f>"97826"</f>
        <v>97826</v>
      </c>
      <c r="DR2190" t="s">
        <v>2991</v>
      </c>
      <c r="DS2190" t="s">
        <v>2962</v>
      </c>
      <c r="DT2190">
        <v>7</v>
      </c>
      <c r="DU2190">
        <v>12</v>
      </c>
      <c r="DV2190" t="s">
        <v>134</v>
      </c>
      <c r="DW2190" t="s">
        <v>134</v>
      </c>
      <c r="DX2190" t="s">
        <v>134</v>
      </c>
      <c r="DY2190" t="s">
        <v>136</v>
      </c>
      <c r="DZ2190">
        <v>1</v>
      </c>
      <c r="EA2190" t="s">
        <v>136</v>
      </c>
      <c r="EC2190" s="5">
        <v>12.68</v>
      </c>
      <c r="ED2190" s="5">
        <v>55</v>
      </c>
      <c r="EE2190">
        <v>12085952226</v>
      </c>
      <c r="EF2190" t="s">
        <v>1316</v>
      </c>
      <c r="EG2190" t="s">
        <v>148</v>
      </c>
      <c r="EH2190">
        <v>0</v>
      </c>
    </row>
    <row r="2191" spans="1:138" ht="15" customHeight="1" x14ac:dyDescent="0.35">
      <c r="A2191" t="s">
        <v>20113</v>
      </c>
      <c r="B2191" t="s">
        <v>157</v>
      </c>
      <c r="C2191" s="1">
        <v>44176.638154745371</v>
      </c>
      <c r="D2191" s="1">
        <v>44187</v>
      </c>
      <c r="E2191" t="s">
        <v>1298</v>
      </c>
      <c r="F2191" t="s">
        <v>136</v>
      </c>
      <c r="G2191" t="s">
        <v>135</v>
      </c>
      <c r="H2191" t="s">
        <v>136</v>
      </c>
      <c r="I2191" t="s">
        <v>1299</v>
      </c>
      <c r="K2191" t="s">
        <v>1300</v>
      </c>
      <c r="L2191" t="s">
        <v>1301</v>
      </c>
      <c r="M2191" t="s">
        <v>1302</v>
      </c>
      <c r="N2191" t="s">
        <v>925</v>
      </c>
      <c r="O2191" s="4">
        <v>83301</v>
      </c>
      <c r="P2191" t="s">
        <v>140</v>
      </c>
      <c r="R2191">
        <v>12085952226</v>
      </c>
      <c r="T2191">
        <v>112410</v>
      </c>
      <c r="U2191" t="s">
        <v>1303</v>
      </c>
      <c r="V2191" t="s">
        <v>1304</v>
      </c>
      <c r="X2191" t="s">
        <v>1305</v>
      </c>
      <c r="Y2191" t="s">
        <v>1300</v>
      </c>
      <c r="Z2191" t="s">
        <v>1301</v>
      </c>
      <c r="AA2191" t="s">
        <v>6576</v>
      </c>
      <c r="AB2191" t="s">
        <v>925</v>
      </c>
      <c r="AC2191" s="4">
        <v>83301</v>
      </c>
      <c r="AD2191" t="s">
        <v>140</v>
      </c>
      <c r="AF2191">
        <v>12085952226</v>
      </c>
      <c r="AH2191" t="s">
        <v>1306</v>
      </c>
      <c r="AZ2191" t="s">
        <v>334</v>
      </c>
      <c r="BA2191" t="s">
        <v>335</v>
      </c>
      <c r="BB2191" t="s">
        <v>136</v>
      </c>
      <c r="BC2191" t="s">
        <v>136</v>
      </c>
      <c r="BD2191" t="s">
        <v>148</v>
      </c>
      <c r="BE2191" t="s">
        <v>136</v>
      </c>
      <c r="BF2191" t="s">
        <v>136</v>
      </c>
      <c r="BG2191" t="s">
        <v>134</v>
      </c>
      <c r="BH2191" t="s">
        <v>136</v>
      </c>
      <c r="BN2191" t="s">
        <v>20114</v>
      </c>
      <c r="BO2191" t="s">
        <v>5505</v>
      </c>
      <c r="BP2191">
        <v>8</v>
      </c>
      <c r="BQ2191">
        <v>8</v>
      </c>
      <c r="BR2191">
        <v>8</v>
      </c>
      <c r="BS2191" s="1">
        <v>44228</v>
      </c>
      <c r="BT2191" s="1">
        <v>44530</v>
      </c>
      <c r="BU2191" s="1">
        <v>44228</v>
      </c>
      <c r="BV2191" s="1">
        <v>44530</v>
      </c>
      <c r="BW2191" t="s">
        <v>134</v>
      </c>
      <c r="CH2191" s="5">
        <v>1682.33</v>
      </c>
      <c r="CI2191" t="s">
        <v>597</v>
      </c>
      <c r="CJ2191">
        <v>0</v>
      </c>
      <c r="CK2191" t="s">
        <v>2285</v>
      </c>
      <c r="CL2191" t="s">
        <v>136</v>
      </c>
      <c r="CM2191" t="s">
        <v>354</v>
      </c>
      <c r="CN2191" t="s">
        <v>20115</v>
      </c>
      <c r="CO2191" t="s">
        <v>6014</v>
      </c>
      <c r="CP2191" t="s">
        <v>149</v>
      </c>
      <c r="CQ2191">
        <v>3</v>
      </c>
      <c r="CR2191">
        <v>0</v>
      </c>
      <c r="CS2191" t="s">
        <v>136</v>
      </c>
      <c r="CT2191" t="s">
        <v>136</v>
      </c>
      <c r="CU2191" t="s">
        <v>136</v>
      </c>
      <c r="CV2191" t="s">
        <v>134</v>
      </c>
      <c r="CW2191" t="s">
        <v>134</v>
      </c>
      <c r="CX2191">
        <v>50</v>
      </c>
      <c r="CY2191" t="s">
        <v>134</v>
      </c>
      <c r="CZ2191" t="s">
        <v>136</v>
      </c>
      <c r="DA2191" t="s">
        <v>136</v>
      </c>
      <c r="DB2191" t="s">
        <v>136</v>
      </c>
      <c r="DC2191" t="s">
        <v>136</v>
      </c>
      <c r="DD2191" t="s">
        <v>136</v>
      </c>
      <c r="DF2191" t="s">
        <v>180</v>
      </c>
      <c r="DG2191" t="s">
        <v>20116</v>
      </c>
      <c r="DH2191" t="s">
        <v>5458</v>
      </c>
      <c r="DI2191" t="s">
        <v>1358</v>
      </c>
      <c r="DJ2191" s="4">
        <v>81403</v>
      </c>
      <c r="DK2191" t="s">
        <v>5458</v>
      </c>
      <c r="DL2191" t="s">
        <v>134</v>
      </c>
      <c r="DM2191">
        <v>2</v>
      </c>
      <c r="DN2191" t="s">
        <v>20116</v>
      </c>
      <c r="DO2191" t="s">
        <v>5458</v>
      </c>
      <c r="DP2191" t="s">
        <v>1358</v>
      </c>
      <c r="DQ2191" t="str">
        <f>"81403"</f>
        <v>81403</v>
      </c>
      <c r="DR2191" t="s">
        <v>5458</v>
      </c>
      <c r="DS2191" t="s">
        <v>1315</v>
      </c>
      <c r="DT2191">
        <v>11</v>
      </c>
      <c r="DU2191">
        <v>11</v>
      </c>
      <c r="DV2191" t="s">
        <v>134</v>
      </c>
      <c r="DW2191" t="s">
        <v>134</v>
      </c>
      <c r="DX2191" t="s">
        <v>134</v>
      </c>
      <c r="DY2191" t="s">
        <v>136</v>
      </c>
      <c r="DZ2191">
        <v>1</v>
      </c>
      <c r="EA2191" t="s">
        <v>136</v>
      </c>
      <c r="EC2191" s="5">
        <v>12.68</v>
      </c>
      <c r="ED2191" s="5">
        <v>55</v>
      </c>
      <c r="EE2191">
        <v>12085952226</v>
      </c>
      <c r="EF2191" t="s">
        <v>1316</v>
      </c>
      <c r="EG2191" t="s">
        <v>148</v>
      </c>
      <c r="EH2191">
        <v>0</v>
      </c>
    </row>
    <row r="2192" spans="1:138" ht="15" customHeight="1" x14ac:dyDescent="0.35">
      <c r="A2192" t="s">
        <v>14575</v>
      </c>
      <c r="B2192" t="s">
        <v>157</v>
      </c>
      <c r="C2192" s="1">
        <v>44176.643329861108</v>
      </c>
      <c r="D2192" s="1">
        <v>44187</v>
      </c>
      <c r="E2192" t="s">
        <v>1298</v>
      </c>
      <c r="F2192" t="s">
        <v>136</v>
      </c>
      <c r="G2192" t="s">
        <v>135</v>
      </c>
      <c r="H2192" t="s">
        <v>136</v>
      </c>
      <c r="I2192" t="s">
        <v>1299</v>
      </c>
      <c r="K2192" t="s">
        <v>1300</v>
      </c>
      <c r="L2192" t="s">
        <v>1301</v>
      </c>
      <c r="M2192" t="s">
        <v>1302</v>
      </c>
      <c r="N2192" t="s">
        <v>925</v>
      </c>
      <c r="O2192" s="4">
        <v>83301</v>
      </c>
      <c r="P2192" t="s">
        <v>140</v>
      </c>
      <c r="R2192">
        <v>12085952226</v>
      </c>
      <c r="T2192">
        <v>112410</v>
      </c>
      <c r="U2192" t="s">
        <v>1303</v>
      </c>
      <c r="V2192" t="s">
        <v>1304</v>
      </c>
      <c r="X2192" t="s">
        <v>1305</v>
      </c>
      <c r="Y2192" t="s">
        <v>1300</v>
      </c>
      <c r="Z2192" t="s">
        <v>1301</v>
      </c>
      <c r="AA2192" t="s">
        <v>1302</v>
      </c>
      <c r="AB2192" t="s">
        <v>925</v>
      </c>
      <c r="AC2192" s="4">
        <v>83301</v>
      </c>
      <c r="AD2192" t="s">
        <v>140</v>
      </c>
      <c r="AF2192">
        <v>12085952226</v>
      </c>
      <c r="AH2192" t="s">
        <v>1306</v>
      </c>
      <c r="AZ2192" t="s">
        <v>334</v>
      </c>
      <c r="BA2192" t="s">
        <v>335</v>
      </c>
      <c r="BB2192" t="s">
        <v>136</v>
      </c>
      <c r="BC2192" t="s">
        <v>136</v>
      </c>
      <c r="BD2192" t="s">
        <v>148</v>
      </c>
      <c r="BE2192" t="s">
        <v>136</v>
      </c>
      <c r="BF2192" t="s">
        <v>136</v>
      </c>
      <c r="BG2192" t="s">
        <v>134</v>
      </c>
      <c r="BH2192" t="s">
        <v>136</v>
      </c>
      <c r="BN2192" t="s">
        <v>14576</v>
      </c>
      <c r="BO2192" t="s">
        <v>5505</v>
      </c>
      <c r="BP2192">
        <v>1</v>
      </c>
      <c r="BQ2192">
        <v>1</v>
      </c>
      <c r="BR2192">
        <v>1</v>
      </c>
      <c r="BS2192" s="1">
        <v>44228</v>
      </c>
      <c r="BT2192" s="1">
        <v>44530</v>
      </c>
      <c r="BU2192" s="1">
        <v>44228</v>
      </c>
      <c r="BV2192" s="1">
        <v>44530</v>
      </c>
      <c r="BW2192" t="s">
        <v>134</v>
      </c>
      <c r="CH2192" s="5">
        <v>1682.33</v>
      </c>
      <c r="CI2192" t="s">
        <v>597</v>
      </c>
      <c r="CJ2192">
        <v>0</v>
      </c>
      <c r="CK2192" t="s">
        <v>14577</v>
      </c>
      <c r="CL2192" t="s">
        <v>136</v>
      </c>
      <c r="CM2192" t="s">
        <v>354</v>
      </c>
      <c r="CN2192" t="s">
        <v>1310</v>
      </c>
      <c r="CO2192" t="s">
        <v>2377</v>
      </c>
      <c r="CP2192" t="s">
        <v>149</v>
      </c>
      <c r="CQ2192">
        <v>3</v>
      </c>
      <c r="CR2192">
        <v>0</v>
      </c>
      <c r="CS2192" t="s">
        <v>136</v>
      </c>
      <c r="CT2192" t="s">
        <v>136</v>
      </c>
      <c r="CU2192" t="s">
        <v>136</v>
      </c>
      <c r="CV2192" t="s">
        <v>134</v>
      </c>
      <c r="CW2192" t="s">
        <v>134</v>
      </c>
      <c r="CX2192">
        <v>50</v>
      </c>
      <c r="CY2192" t="s">
        <v>134</v>
      </c>
      <c r="CZ2192" t="s">
        <v>136</v>
      </c>
      <c r="DA2192" t="s">
        <v>136</v>
      </c>
      <c r="DB2192" t="s">
        <v>136</v>
      </c>
      <c r="DC2192" t="s">
        <v>136</v>
      </c>
      <c r="DD2192" t="s">
        <v>136</v>
      </c>
      <c r="DF2192" t="s">
        <v>180</v>
      </c>
      <c r="DG2192" t="s">
        <v>14578</v>
      </c>
      <c r="DH2192" t="s">
        <v>14579</v>
      </c>
      <c r="DI2192" t="s">
        <v>1358</v>
      </c>
      <c r="DJ2192" s="4">
        <v>81151</v>
      </c>
      <c r="DK2192" t="s">
        <v>8665</v>
      </c>
      <c r="DL2192" t="s">
        <v>134</v>
      </c>
      <c r="DM2192">
        <v>2</v>
      </c>
      <c r="DN2192" t="s">
        <v>14578</v>
      </c>
      <c r="DO2192" t="s">
        <v>14579</v>
      </c>
      <c r="DP2192" t="s">
        <v>1358</v>
      </c>
      <c r="DQ2192" t="str">
        <f>"81151"</f>
        <v>81151</v>
      </c>
      <c r="DR2192" t="s">
        <v>8665</v>
      </c>
      <c r="DS2192" t="s">
        <v>10737</v>
      </c>
      <c r="DT2192">
        <v>1</v>
      </c>
      <c r="DU2192">
        <v>1</v>
      </c>
      <c r="DV2192" t="s">
        <v>134</v>
      </c>
      <c r="DW2192" t="s">
        <v>134</v>
      </c>
      <c r="DX2192" t="s">
        <v>134</v>
      </c>
      <c r="DY2192" t="s">
        <v>136</v>
      </c>
      <c r="DZ2192">
        <v>1</v>
      </c>
      <c r="EA2192" t="s">
        <v>136</v>
      </c>
      <c r="EC2192" s="5">
        <v>12.68</v>
      </c>
      <c r="ED2192" s="5">
        <v>55</v>
      </c>
      <c r="EE2192">
        <v>12085952226</v>
      </c>
      <c r="EF2192" t="s">
        <v>1316</v>
      </c>
      <c r="EG2192" t="s">
        <v>148</v>
      </c>
      <c r="EH2192">
        <v>0</v>
      </c>
    </row>
    <row r="2193" spans="1:138" ht="15" customHeight="1" x14ac:dyDescent="0.35">
      <c r="A2193" t="s">
        <v>20897</v>
      </c>
      <c r="B2193" t="s">
        <v>157</v>
      </c>
      <c r="C2193" s="1">
        <v>44176.709248032406</v>
      </c>
      <c r="D2193" s="1">
        <v>44187</v>
      </c>
      <c r="E2193" t="s">
        <v>1298</v>
      </c>
      <c r="F2193" t="s">
        <v>136</v>
      </c>
      <c r="G2193" t="s">
        <v>135</v>
      </c>
      <c r="H2193" t="s">
        <v>136</v>
      </c>
      <c r="I2193" t="s">
        <v>1299</v>
      </c>
      <c r="K2193" t="s">
        <v>1300</v>
      </c>
      <c r="L2193" t="s">
        <v>1301</v>
      </c>
      <c r="M2193" t="s">
        <v>1302</v>
      </c>
      <c r="N2193" t="s">
        <v>925</v>
      </c>
      <c r="O2193" s="4">
        <v>83301</v>
      </c>
      <c r="P2193" t="s">
        <v>140</v>
      </c>
      <c r="R2193">
        <v>12085952226</v>
      </c>
      <c r="T2193">
        <v>112410</v>
      </c>
      <c r="U2193" t="s">
        <v>1303</v>
      </c>
      <c r="V2193" t="s">
        <v>1304</v>
      </c>
      <c r="X2193" t="s">
        <v>1305</v>
      </c>
      <c r="Y2193" t="s">
        <v>20898</v>
      </c>
      <c r="Z2193" t="s">
        <v>1301</v>
      </c>
      <c r="AA2193" t="s">
        <v>1302</v>
      </c>
      <c r="AB2193" t="s">
        <v>925</v>
      </c>
      <c r="AC2193" s="4">
        <v>83301</v>
      </c>
      <c r="AD2193" t="s">
        <v>140</v>
      </c>
      <c r="AF2193">
        <v>12085952226</v>
      </c>
      <c r="AH2193" t="s">
        <v>1306</v>
      </c>
      <c r="AZ2193" t="s">
        <v>334</v>
      </c>
      <c r="BA2193" t="s">
        <v>335</v>
      </c>
      <c r="BB2193" t="s">
        <v>136</v>
      </c>
      <c r="BC2193" t="s">
        <v>136</v>
      </c>
      <c r="BD2193" t="s">
        <v>148</v>
      </c>
      <c r="BE2193" t="s">
        <v>136</v>
      </c>
      <c r="BF2193" t="s">
        <v>136</v>
      </c>
      <c r="BG2193" t="s">
        <v>134</v>
      </c>
      <c r="BH2193" t="s">
        <v>136</v>
      </c>
      <c r="BN2193" t="s">
        <v>20899</v>
      </c>
      <c r="BO2193" t="s">
        <v>2284</v>
      </c>
      <c r="BP2193">
        <v>1</v>
      </c>
      <c r="BQ2193">
        <v>1</v>
      </c>
      <c r="BR2193">
        <v>1</v>
      </c>
      <c r="BS2193" s="1">
        <v>44228</v>
      </c>
      <c r="BT2193" s="1">
        <v>44347</v>
      </c>
      <c r="BU2193" s="1">
        <v>44228</v>
      </c>
      <c r="BV2193" s="1">
        <v>44347</v>
      </c>
      <c r="BW2193" t="s">
        <v>134</v>
      </c>
      <c r="CH2193" s="5">
        <v>2133.52</v>
      </c>
      <c r="CI2193" t="s">
        <v>597</v>
      </c>
      <c r="CJ2193">
        <v>0</v>
      </c>
      <c r="CK2193" t="s">
        <v>1309</v>
      </c>
      <c r="CL2193" t="s">
        <v>136</v>
      </c>
      <c r="CM2193" t="s">
        <v>354</v>
      </c>
      <c r="CN2193" t="s">
        <v>1310</v>
      </c>
      <c r="CO2193" t="s">
        <v>2377</v>
      </c>
      <c r="CP2193" t="s">
        <v>149</v>
      </c>
      <c r="CQ2193">
        <v>3</v>
      </c>
      <c r="CR2193">
        <v>0</v>
      </c>
      <c r="CS2193" t="s">
        <v>136</v>
      </c>
      <c r="CT2193" t="s">
        <v>136</v>
      </c>
      <c r="CU2193" t="s">
        <v>136</v>
      </c>
      <c r="CV2193" t="s">
        <v>134</v>
      </c>
      <c r="CW2193" t="s">
        <v>134</v>
      </c>
      <c r="CX2193">
        <v>50</v>
      </c>
      <c r="CY2193" t="s">
        <v>134</v>
      </c>
      <c r="CZ2193" t="s">
        <v>136</v>
      </c>
      <c r="DA2193" t="s">
        <v>136</v>
      </c>
      <c r="DB2193" t="s">
        <v>136</v>
      </c>
      <c r="DC2193" t="s">
        <v>136</v>
      </c>
      <c r="DD2193" t="s">
        <v>136</v>
      </c>
      <c r="DF2193" t="s">
        <v>180</v>
      </c>
      <c r="DG2193" t="s">
        <v>20900</v>
      </c>
      <c r="DH2193" t="s">
        <v>20901</v>
      </c>
      <c r="DI2193" t="s">
        <v>395</v>
      </c>
      <c r="DJ2193" s="4">
        <v>95913</v>
      </c>
      <c r="DK2193" t="s">
        <v>14357</v>
      </c>
      <c r="DL2193" t="s">
        <v>134</v>
      </c>
      <c r="DM2193">
        <v>2</v>
      </c>
      <c r="DN2193" t="s">
        <v>20900</v>
      </c>
      <c r="DO2193" t="s">
        <v>20901</v>
      </c>
      <c r="DP2193" t="s">
        <v>395</v>
      </c>
      <c r="DQ2193" t="str">
        <f>"95913"</f>
        <v>95913</v>
      </c>
      <c r="DR2193" t="s">
        <v>14357</v>
      </c>
      <c r="DS2193" t="s">
        <v>1315</v>
      </c>
      <c r="DT2193">
        <v>3</v>
      </c>
      <c r="DU2193">
        <v>6</v>
      </c>
      <c r="DV2193" t="s">
        <v>134</v>
      </c>
      <c r="DW2193" t="s">
        <v>134</v>
      </c>
      <c r="DX2193" t="s">
        <v>134</v>
      </c>
      <c r="DY2193" t="s">
        <v>136</v>
      </c>
      <c r="DZ2193">
        <v>1</v>
      </c>
      <c r="EA2193" t="s">
        <v>136</v>
      </c>
      <c r="EC2193" s="5">
        <v>12.68</v>
      </c>
      <c r="ED2193" s="5">
        <v>55</v>
      </c>
      <c r="EE2193">
        <v>12085952226</v>
      </c>
      <c r="EF2193" t="s">
        <v>1316</v>
      </c>
      <c r="EG2193" t="s">
        <v>148</v>
      </c>
      <c r="EH2193">
        <v>0</v>
      </c>
    </row>
    <row r="2194" spans="1:138" ht="15" customHeight="1" x14ac:dyDescent="0.35">
      <c r="A2194" t="s">
        <v>22342</v>
      </c>
      <c r="B2194" t="s">
        <v>157</v>
      </c>
      <c r="C2194" s="1">
        <v>44178.511384259262</v>
      </c>
      <c r="D2194" s="1">
        <v>44187</v>
      </c>
      <c r="E2194" t="s">
        <v>1298</v>
      </c>
      <c r="F2194" t="s">
        <v>136</v>
      </c>
      <c r="G2194" t="s">
        <v>135</v>
      </c>
      <c r="H2194" t="s">
        <v>136</v>
      </c>
      <c r="I2194" t="s">
        <v>1299</v>
      </c>
      <c r="K2194" t="s">
        <v>1300</v>
      </c>
      <c r="L2194" t="s">
        <v>1301</v>
      </c>
      <c r="M2194" t="s">
        <v>1302</v>
      </c>
      <c r="N2194" t="s">
        <v>925</v>
      </c>
      <c r="O2194" s="4">
        <v>83301</v>
      </c>
      <c r="P2194" t="s">
        <v>140</v>
      </c>
      <c r="R2194">
        <v>12085952226</v>
      </c>
      <c r="T2194">
        <v>112410</v>
      </c>
      <c r="U2194" t="s">
        <v>1303</v>
      </c>
      <c r="V2194" t="s">
        <v>1304</v>
      </c>
      <c r="X2194" t="s">
        <v>1305</v>
      </c>
      <c r="Y2194" t="s">
        <v>1300</v>
      </c>
      <c r="Z2194" t="s">
        <v>1301</v>
      </c>
      <c r="AA2194" t="s">
        <v>1302</v>
      </c>
      <c r="AB2194" t="s">
        <v>925</v>
      </c>
      <c r="AC2194" s="4">
        <v>83301</v>
      </c>
      <c r="AD2194" t="s">
        <v>140</v>
      </c>
      <c r="AF2194">
        <v>12085952226</v>
      </c>
      <c r="AH2194" t="s">
        <v>1306</v>
      </c>
      <c r="AZ2194" t="s">
        <v>334</v>
      </c>
      <c r="BA2194" t="s">
        <v>335</v>
      </c>
      <c r="BB2194" t="s">
        <v>136</v>
      </c>
      <c r="BC2194" t="s">
        <v>136</v>
      </c>
      <c r="BD2194" t="s">
        <v>148</v>
      </c>
      <c r="BE2194" t="s">
        <v>136</v>
      </c>
      <c r="BF2194" t="s">
        <v>136</v>
      </c>
      <c r="BG2194" t="s">
        <v>134</v>
      </c>
      <c r="BH2194" t="s">
        <v>136</v>
      </c>
      <c r="BN2194" t="s">
        <v>22343</v>
      </c>
      <c r="BO2194" t="s">
        <v>1308</v>
      </c>
      <c r="BP2194">
        <v>1</v>
      </c>
      <c r="BQ2194">
        <v>1</v>
      </c>
      <c r="BR2194">
        <v>1</v>
      </c>
      <c r="BS2194" s="1">
        <v>44228</v>
      </c>
      <c r="BT2194" s="1">
        <v>44348</v>
      </c>
      <c r="BU2194" s="1">
        <v>44228</v>
      </c>
      <c r="BV2194" s="1">
        <v>44348</v>
      </c>
      <c r="BW2194" t="s">
        <v>134</v>
      </c>
      <c r="CH2194" s="5">
        <v>1682.33</v>
      </c>
      <c r="CI2194" t="s">
        <v>597</v>
      </c>
      <c r="CJ2194">
        <v>0</v>
      </c>
      <c r="CK2194" t="s">
        <v>1309</v>
      </c>
      <c r="CL2194" t="s">
        <v>136</v>
      </c>
      <c r="CM2194" t="s">
        <v>354</v>
      </c>
      <c r="CN2194" t="s">
        <v>1310</v>
      </c>
      <c r="CO2194" t="s">
        <v>2377</v>
      </c>
      <c r="CP2194" t="s">
        <v>149</v>
      </c>
      <c r="CQ2194">
        <v>3</v>
      </c>
      <c r="CR2194">
        <v>0</v>
      </c>
      <c r="CS2194" t="s">
        <v>136</v>
      </c>
      <c r="CT2194" t="s">
        <v>136</v>
      </c>
      <c r="CU2194" t="s">
        <v>136</v>
      </c>
      <c r="CV2194" t="s">
        <v>134</v>
      </c>
      <c r="CW2194" t="s">
        <v>134</v>
      </c>
      <c r="CX2194">
        <v>50</v>
      </c>
      <c r="CY2194" t="s">
        <v>134</v>
      </c>
      <c r="CZ2194" t="s">
        <v>136</v>
      </c>
      <c r="DA2194" t="s">
        <v>136</v>
      </c>
      <c r="DB2194" t="s">
        <v>136</v>
      </c>
      <c r="DC2194" t="s">
        <v>136</v>
      </c>
      <c r="DD2194" t="s">
        <v>136</v>
      </c>
      <c r="DF2194" t="s">
        <v>180</v>
      </c>
      <c r="DG2194" t="s">
        <v>22344</v>
      </c>
      <c r="DH2194" t="s">
        <v>22345</v>
      </c>
      <c r="DI2194" t="s">
        <v>925</v>
      </c>
      <c r="DJ2194" s="4">
        <v>83544</v>
      </c>
      <c r="DK2194" t="s">
        <v>13556</v>
      </c>
      <c r="DL2194" t="s">
        <v>134</v>
      </c>
      <c r="DM2194">
        <v>2</v>
      </c>
      <c r="DN2194" t="s">
        <v>22344</v>
      </c>
      <c r="DO2194" t="s">
        <v>22345</v>
      </c>
      <c r="DP2194" t="s">
        <v>925</v>
      </c>
      <c r="DQ2194" t="str">
        <f>"83544"</f>
        <v>83544</v>
      </c>
      <c r="DR2194" t="s">
        <v>13556</v>
      </c>
      <c r="DS2194" t="s">
        <v>1315</v>
      </c>
      <c r="DT2194">
        <v>2</v>
      </c>
      <c r="DU2194">
        <v>4</v>
      </c>
      <c r="DV2194" t="s">
        <v>134</v>
      </c>
      <c r="DW2194" t="s">
        <v>134</v>
      </c>
      <c r="DX2194" t="s">
        <v>134</v>
      </c>
      <c r="DY2194" t="s">
        <v>136</v>
      </c>
      <c r="DZ2194">
        <v>1</v>
      </c>
      <c r="EA2194" t="s">
        <v>136</v>
      </c>
      <c r="EC2194" s="5">
        <v>12.68</v>
      </c>
      <c r="ED2194" s="5">
        <v>55</v>
      </c>
      <c r="EE2194">
        <v>12085952226</v>
      </c>
      <c r="EF2194" t="s">
        <v>1316</v>
      </c>
      <c r="EG2194" t="s">
        <v>148</v>
      </c>
      <c r="EH2194">
        <v>0</v>
      </c>
    </row>
    <row r="2195" spans="1:138" ht="15" customHeight="1" x14ac:dyDescent="0.35">
      <c r="A2195" t="s">
        <v>18738</v>
      </c>
      <c r="B2195" t="s">
        <v>157</v>
      </c>
      <c r="C2195" s="1">
        <v>44178.527352430552</v>
      </c>
      <c r="D2195" s="1">
        <v>44187</v>
      </c>
      <c r="E2195" t="s">
        <v>1298</v>
      </c>
      <c r="F2195" t="s">
        <v>136</v>
      </c>
      <c r="G2195" t="s">
        <v>135</v>
      </c>
      <c r="H2195" t="s">
        <v>136</v>
      </c>
      <c r="I2195" t="s">
        <v>1299</v>
      </c>
      <c r="K2195" t="s">
        <v>1300</v>
      </c>
      <c r="L2195" t="s">
        <v>1301</v>
      </c>
      <c r="M2195" t="s">
        <v>1302</v>
      </c>
      <c r="N2195" t="s">
        <v>925</v>
      </c>
      <c r="O2195" s="4">
        <v>83301</v>
      </c>
      <c r="P2195" t="s">
        <v>140</v>
      </c>
      <c r="R2195">
        <v>12085952226</v>
      </c>
      <c r="T2195">
        <v>112410</v>
      </c>
      <c r="U2195" t="s">
        <v>1303</v>
      </c>
      <c r="V2195" t="s">
        <v>1304</v>
      </c>
      <c r="X2195" t="s">
        <v>1305</v>
      </c>
      <c r="Y2195" t="s">
        <v>1300</v>
      </c>
      <c r="Z2195" t="s">
        <v>1301</v>
      </c>
      <c r="AA2195" t="s">
        <v>1302</v>
      </c>
      <c r="AB2195" t="s">
        <v>925</v>
      </c>
      <c r="AC2195" s="4">
        <v>83301</v>
      </c>
      <c r="AD2195" t="s">
        <v>140</v>
      </c>
      <c r="AF2195">
        <v>12085952226</v>
      </c>
      <c r="AH2195" t="s">
        <v>1306</v>
      </c>
      <c r="AZ2195" t="s">
        <v>334</v>
      </c>
      <c r="BA2195" t="s">
        <v>335</v>
      </c>
      <c r="BB2195" t="s">
        <v>136</v>
      </c>
      <c r="BC2195" t="s">
        <v>136</v>
      </c>
      <c r="BD2195" t="s">
        <v>148</v>
      </c>
      <c r="BE2195" t="s">
        <v>136</v>
      </c>
      <c r="BF2195" t="s">
        <v>136</v>
      </c>
      <c r="BG2195" t="s">
        <v>134</v>
      </c>
      <c r="BH2195" t="s">
        <v>136</v>
      </c>
      <c r="BN2195" t="s">
        <v>18739</v>
      </c>
      <c r="BO2195" t="s">
        <v>1308</v>
      </c>
      <c r="BP2195">
        <v>3</v>
      </c>
      <c r="BQ2195">
        <v>3</v>
      </c>
      <c r="BR2195">
        <v>3</v>
      </c>
      <c r="BS2195" s="1">
        <v>44228</v>
      </c>
      <c r="BT2195" s="1">
        <v>44286</v>
      </c>
      <c r="BU2195" s="1">
        <v>44228</v>
      </c>
      <c r="BV2195" s="1">
        <v>44286</v>
      </c>
      <c r="BW2195" t="s">
        <v>134</v>
      </c>
      <c r="CH2195" s="5">
        <v>1682.33</v>
      </c>
      <c r="CI2195" t="s">
        <v>597</v>
      </c>
      <c r="CJ2195">
        <v>0</v>
      </c>
      <c r="CK2195" t="s">
        <v>1309</v>
      </c>
      <c r="CL2195" t="s">
        <v>136</v>
      </c>
      <c r="CM2195" t="s">
        <v>354</v>
      </c>
      <c r="CN2195" t="s">
        <v>1310</v>
      </c>
      <c r="CO2195" s="2" t="s">
        <v>18740</v>
      </c>
      <c r="CP2195" t="s">
        <v>149</v>
      </c>
      <c r="CQ2195">
        <v>3</v>
      </c>
      <c r="CR2195">
        <v>0</v>
      </c>
      <c r="CS2195" t="s">
        <v>136</v>
      </c>
      <c r="CT2195" t="s">
        <v>136</v>
      </c>
      <c r="CU2195" t="s">
        <v>136</v>
      </c>
      <c r="CV2195" t="s">
        <v>134</v>
      </c>
      <c r="CW2195" t="s">
        <v>134</v>
      </c>
      <c r="CX2195">
        <v>50</v>
      </c>
      <c r="CY2195" t="s">
        <v>134</v>
      </c>
      <c r="CZ2195" t="s">
        <v>136</v>
      </c>
      <c r="DA2195" t="s">
        <v>136</v>
      </c>
      <c r="DB2195" t="s">
        <v>136</v>
      </c>
      <c r="DC2195" t="s">
        <v>136</v>
      </c>
      <c r="DD2195" t="s">
        <v>136</v>
      </c>
      <c r="DF2195" t="s">
        <v>180</v>
      </c>
      <c r="DG2195" t="s">
        <v>18741</v>
      </c>
      <c r="DH2195" t="s">
        <v>18742</v>
      </c>
      <c r="DI2195" t="s">
        <v>1358</v>
      </c>
      <c r="DJ2195" s="4">
        <v>81640</v>
      </c>
      <c r="DK2195" t="s">
        <v>4778</v>
      </c>
      <c r="DL2195" t="s">
        <v>134</v>
      </c>
      <c r="DM2195">
        <v>2</v>
      </c>
      <c r="DN2195" t="s">
        <v>18741</v>
      </c>
      <c r="DO2195" t="s">
        <v>18742</v>
      </c>
      <c r="DP2195" t="s">
        <v>1358</v>
      </c>
      <c r="DQ2195" t="str">
        <f>"81640"</f>
        <v>81640</v>
      </c>
      <c r="DR2195" t="s">
        <v>4778</v>
      </c>
      <c r="DS2195" t="s">
        <v>2962</v>
      </c>
      <c r="DT2195">
        <v>8</v>
      </c>
      <c r="DU2195">
        <v>14</v>
      </c>
      <c r="DV2195" t="s">
        <v>134</v>
      </c>
      <c r="DW2195" t="s">
        <v>134</v>
      </c>
      <c r="DX2195" t="s">
        <v>134</v>
      </c>
      <c r="DY2195" t="s">
        <v>136</v>
      </c>
      <c r="DZ2195">
        <v>1</v>
      </c>
      <c r="EA2195" t="s">
        <v>136</v>
      </c>
      <c r="EC2195" s="5">
        <v>12.68</v>
      </c>
      <c r="ED2195" s="5">
        <v>55</v>
      </c>
      <c r="EE2195">
        <v>12085952226</v>
      </c>
      <c r="EF2195" t="s">
        <v>1316</v>
      </c>
      <c r="EG2195" t="s">
        <v>148</v>
      </c>
      <c r="EH2195">
        <v>0</v>
      </c>
    </row>
    <row r="2196" spans="1:138" ht="15" customHeight="1" x14ac:dyDescent="0.35">
      <c r="A2196" t="s">
        <v>7095</v>
      </c>
      <c r="B2196" t="s">
        <v>157</v>
      </c>
      <c r="C2196" s="1">
        <v>44182.608690277775</v>
      </c>
      <c r="D2196" s="1">
        <v>44187</v>
      </c>
      <c r="E2196" t="s">
        <v>133</v>
      </c>
      <c r="F2196" t="s">
        <v>136</v>
      </c>
      <c r="G2196" t="s">
        <v>135</v>
      </c>
      <c r="H2196" t="s">
        <v>136</v>
      </c>
      <c r="I2196" t="s">
        <v>7096</v>
      </c>
      <c r="K2196" t="s">
        <v>7097</v>
      </c>
      <c r="L2196" t="s">
        <v>7098</v>
      </c>
      <c r="M2196" t="s">
        <v>7099</v>
      </c>
      <c r="N2196" t="s">
        <v>2685</v>
      </c>
      <c r="O2196" s="4">
        <v>44133</v>
      </c>
      <c r="P2196" t="s">
        <v>140</v>
      </c>
      <c r="R2196">
        <v>12165514395</v>
      </c>
      <c r="T2196">
        <v>111421</v>
      </c>
      <c r="U2196" t="s">
        <v>7100</v>
      </c>
      <c r="V2196" t="s">
        <v>7101</v>
      </c>
      <c r="X2196" t="s">
        <v>1167</v>
      </c>
      <c r="Y2196" t="s">
        <v>7097</v>
      </c>
      <c r="Z2196" t="s">
        <v>7098</v>
      </c>
      <c r="AA2196" t="s">
        <v>7099</v>
      </c>
      <c r="AB2196" t="s">
        <v>2685</v>
      </c>
      <c r="AC2196" s="4">
        <v>44133</v>
      </c>
      <c r="AD2196" t="s">
        <v>140</v>
      </c>
      <c r="AE2196" t="s">
        <v>841</v>
      </c>
      <c r="AF2196">
        <v>12165514395</v>
      </c>
      <c r="AH2196" t="s">
        <v>1759</v>
      </c>
      <c r="AI2196" t="s">
        <v>168</v>
      </c>
      <c r="AJ2196" t="s">
        <v>559</v>
      </c>
      <c r="AK2196" t="s">
        <v>433</v>
      </c>
      <c r="AL2196" t="s">
        <v>978</v>
      </c>
      <c r="AM2196" t="s">
        <v>561</v>
      </c>
      <c r="AN2196" t="s">
        <v>562</v>
      </c>
      <c r="AO2196" t="s">
        <v>563</v>
      </c>
      <c r="AP2196" t="s">
        <v>564</v>
      </c>
      <c r="AQ2196" s="4">
        <v>22949</v>
      </c>
      <c r="AR2196" t="s">
        <v>140</v>
      </c>
      <c r="AT2196">
        <v>14342634300</v>
      </c>
      <c r="AV2196" t="s">
        <v>1760</v>
      </c>
      <c r="AW2196" t="s">
        <v>980</v>
      </c>
      <c r="AZ2196" t="s">
        <v>821</v>
      </c>
      <c r="BA2196" t="s">
        <v>822</v>
      </c>
      <c r="BB2196" t="s">
        <v>136</v>
      </c>
      <c r="BC2196" t="s">
        <v>136</v>
      </c>
      <c r="BD2196" t="s">
        <v>148</v>
      </c>
      <c r="BE2196" t="s">
        <v>136</v>
      </c>
      <c r="BF2196" t="s">
        <v>136</v>
      </c>
      <c r="BG2196" t="s">
        <v>134</v>
      </c>
      <c r="BH2196" t="s">
        <v>136</v>
      </c>
      <c r="BI2196" t="s">
        <v>1761</v>
      </c>
      <c r="BJ2196" t="s">
        <v>1762</v>
      </c>
      <c r="BL2196" t="s">
        <v>566</v>
      </c>
      <c r="BM2196" t="s">
        <v>1759</v>
      </c>
      <c r="BN2196" t="s">
        <v>7102</v>
      </c>
      <c r="BO2196" t="s">
        <v>676</v>
      </c>
      <c r="BP2196">
        <v>12</v>
      </c>
      <c r="BQ2196">
        <v>8</v>
      </c>
      <c r="BR2196">
        <v>8</v>
      </c>
      <c r="BS2196" s="1">
        <v>44256</v>
      </c>
      <c r="BT2196" s="1">
        <v>44540</v>
      </c>
      <c r="BU2196" s="1">
        <v>44256</v>
      </c>
      <c r="BV2196" s="1">
        <v>44540</v>
      </c>
      <c r="BW2196" t="s">
        <v>136</v>
      </c>
      <c r="BX2196">
        <v>40</v>
      </c>
      <c r="BY2196">
        <v>0</v>
      </c>
      <c r="BZ2196">
        <v>7</v>
      </c>
      <c r="CA2196">
        <v>7</v>
      </c>
      <c r="CB2196">
        <v>7</v>
      </c>
      <c r="CC2196">
        <v>7</v>
      </c>
      <c r="CD2196">
        <v>7</v>
      </c>
      <c r="CE2196">
        <v>5</v>
      </c>
      <c r="CF2196" t="str">
        <f>"8:00 AM"</f>
        <v>8:00 AM</v>
      </c>
      <c r="CG2196" t="str">
        <f>"3:30 PM"</f>
        <v>3:30 PM</v>
      </c>
      <c r="CH2196" s="5">
        <v>14.52</v>
      </c>
      <c r="CI2196" t="s">
        <v>146</v>
      </c>
      <c r="CL2196" t="s">
        <v>136</v>
      </c>
      <c r="CM2196" t="s">
        <v>312</v>
      </c>
      <c r="CN2196" t="s">
        <v>148</v>
      </c>
      <c r="CO2196" t="s">
        <v>854</v>
      </c>
      <c r="CP2196" t="s">
        <v>149</v>
      </c>
      <c r="CQ2196">
        <v>3</v>
      </c>
      <c r="CR2196">
        <v>0</v>
      </c>
      <c r="CS2196" t="s">
        <v>136</v>
      </c>
      <c r="CT2196" t="s">
        <v>136</v>
      </c>
      <c r="CU2196" t="s">
        <v>136</v>
      </c>
      <c r="CV2196" t="s">
        <v>136</v>
      </c>
      <c r="CW2196" t="s">
        <v>134</v>
      </c>
      <c r="CX2196">
        <v>60</v>
      </c>
      <c r="CY2196" t="s">
        <v>134</v>
      </c>
      <c r="CZ2196" t="s">
        <v>134</v>
      </c>
      <c r="DA2196" t="s">
        <v>134</v>
      </c>
      <c r="DB2196" t="s">
        <v>134</v>
      </c>
      <c r="DC2196" t="s">
        <v>134</v>
      </c>
      <c r="DD2196" t="s">
        <v>136</v>
      </c>
      <c r="DF2196" t="s">
        <v>7103</v>
      </c>
      <c r="DG2196" t="s">
        <v>7097</v>
      </c>
      <c r="DH2196" t="s">
        <v>7099</v>
      </c>
      <c r="DI2196" t="s">
        <v>2685</v>
      </c>
      <c r="DJ2196" s="4">
        <v>44133</v>
      </c>
      <c r="DK2196" t="s">
        <v>7104</v>
      </c>
      <c r="DL2196" t="s">
        <v>136</v>
      </c>
      <c r="DM2196">
        <v>1</v>
      </c>
      <c r="DN2196" t="s">
        <v>7105</v>
      </c>
      <c r="DO2196" t="s">
        <v>7106</v>
      </c>
      <c r="DP2196" t="s">
        <v>2685</v>
      </c>
      <c r="DQ2196" t="str">
        <f>"44147"</f>
        <v>44147</v>
      </c>
      <c r="DR2196" t="s">
        <v>7104</v>
      </c>
      <c r="DS2196" t="s">
        <v>2827</v>
      </c>
      <c r="DT2196">
        <v>1</v>
      </c>
      <c r="DU2196">
        <v>4</v>
      </c>
      <c r="DV2196" t="s">
        <v>134</v>
      </c>
      <c r="DW2196" t="s">
        <v>134</v>
      </c>
      <c r="DX2196" t="s">
        <v>134</v>
      </c>
      <c r="DY2196" t="s">
        <v>134</v>
      </c>
      <c r="DZ2196">
        <v>2</v>
      </c>
      <c r="EA2196" t="s">
        <v>134</v>
      </c>
      <c r="EB2196" s="5">
        <v>12.68</v>
      </c>
      <c r="EC2196" s="5">
        <v>12.68</v>
      </c>
      <c r="ED2196" s="5">
        <v>55</v>
      </c>
      <c r="EE2196" t="s">
        <v>148</v>
      </c>
      <c r="EF2196" t="s">
        <v>7107</v>
      </c>
      <c r="EG2196" t="s">
        <v>2694</v>
      </c>
      <c r="EH2196">
        <v>0</v>
      </c>
    </row>
    <row r="2197" spans="1:138" ht="15" customHeight="1" x14ac:dyDescent="0.35">
      <c r="A2197" t="s">
        <v>21758</v>
      </c>
      <c r="B2197" t="s">
        <v>157</v>
      </c>
      <c r="C2197" s="1">
        <v>44182.483619444443</v>
      </c>
      <c r="D2197" s="1">
        <v>44187</v>
      </c>
      <c r="E2197" t="s">
        <v>133</v>
      </c>
      <c r="F2197" t="s">
        <v>136</v>
      </c>
      <c r="G2197" t="s">
        <v>135</v>
      </c>
      <c r="H2197" t="s">
        <v>136</v>
      </c>
      <c r="I2197" t="s">
        <v>21759</v>
      </c>
      <c r="K2197" t="s">
        <v>21760</v>
      </c>
      <c r="L2197" t="s">
        <v>21761</v>
      </c>
      <c r="M2197" t="s">
        <v>21762</v>
      </c>
      <c r="N2197" t="s">
        <v>837</v>
      </c>
      <c r="O2197" s="4">
        <v>29101</v>
      </c>
      <c r="P2197" t="s">
        <v>140</v>
      </c>
      <c r="R2197">
        <v>18433358335</v>
      </c>
      <c r="T2197">
        <v>11119</v>
      </c>
      <c r="U2197" t="s">
        <v>6518</v>
      </c>
      <c r="V2197" t="s">
        <v>1225</v>
      </c>
      <c r="X2197" t="s">
        <v>1677</v>
      </c>
      <c r="Y2197" t="s">
        <v>21760</v>
      </c>
      <c r="Z2197" t="s">
        <v>21761</v>
      </c>
      <c r="AA2197" t="s">
        <v>21763</v>
      </c>
      <c r="AB2197" t="s">
        <v>837</v>
      </c>
      <c r="AC2197" s="4">
        <v>29101</v>
      </c>
      <c r="AD2197" t="s">
        <v>140</v>
      </c>
      <c r="AF2197">
        <v>18433072422</v>
      </c>
      <c r="AH2197" t="s">
        <v>1134</v>
      </c>
      <c r="AI2197" t="s">
        <v>168</v>
      </c>
      <c r="AJ2197" t="s">
        <v>1135</v>
      </c>
      <c r="AK2197" t="s">
        <v>1136</v>
      </c>
      <c r="AL2197" t="s">
        <v>229</v>
      </c>
      <c r="AM2197" t="s">
        <v>1137</v>
      </c>
      <c r="AN2197" t="s">
        <v>1138</v>
      </c>
      <c r="AO2197" t="s">
        <v>1139</v>
      </c>
      <c r="AP2197" t="s">
        <v>537</v>
      </c>
      <c r="AQ2197" s="4">
        <v>28327</v>
      </c>
      <c r="AR2197" t="s">
        <v>140</v>
      </c>
      <c r="AT2197">
        <v>19109476004</v>
      </c>
      <c r="AV2197" t="s">
        <v>1140</v>
      </c>
      <c r="AW2197" t="s">
        <v>1141</v>
      </c>
      <c r="AZ2197" t="s">
        <v>175</v>
      </c>
      <c r="BA2197" t="s">
        <v>176</v>
      </c>
      <c r="BB2197" t="s">
        <v>136</v>
      </c>
      <c r="BC2197" t="s">
        <v>136</v>
      </c>
      <c r="BD2197" t="s">
        <v>148</v>
      </c>
      <c r="BE2197" t="s">
        <v>136</v>
      </c>
      <c r="BF2197" t="s">
        <v>136</v>
      </c>
      <c r="BG2197" t="s">
        <v>134</v>
      </c>
      <c r="BH2197" t="s">
        <v>136</v>
      </c>
      <c r="BN2197" t="s">
        <v>21764</v>
      </c>
      <c r="BO2197" t="s">
        <v>21765</v>
      </c>
      <c r="BP2197">
        <v>6</v>
      </c>
      <c r="BQ2197">
        <v>5</v>
      </c>
      <c r="BR2197">
        <v>5</v>
      </c>
      <c r="BS2197" s="1">
        <v>44256</v>
      </c>
      <c r="BT2197" s="1">
        <v>44550</v>
      </c>
      <c r="BU2197" s="1">
        <v>44256</v>
      </c>
      <c r="BV2197" s="1">
        <v>44550</v>
      </c>
      <c r="BW2197" t="s">
        <v>136</v>
      </c>
      <c r="BX2197">
        <v>40</v>
      </c>
      <c r="BY2197">
        <v>0</v>
      </c>
      <c r="BZ2197">
        <v>7</v>
      </c>
      <c r="CA2197">
        <v>7</v>
      </c>
      <c r="CB2197">
        <v>7</v>
      </c>
      <c r="CC2197">
        <v>7</v>
      </c>
      <c r="CD2197">
        <v>7</v>
      </c>
      <c r="CE2197">
        <v>5</v>
      </c>
      <c r="CF2197" t="str">
        <f>"7:00 AM"</f>
        <v>7:00 AM</v>
      </c>
      <c r="CG2197" t="str">
        <f>"3:00 PM"</f>
        <v>3:00 PM</v>
      </c>
      <c r="CH2197" s="5">
        <v>11.71</v>
      </c>
      <c r="CI2197" t="s">
        <v>146</v>
      </c>
      <c r="CL2197" t="s">
        <v>136</v>
      </c>
      <c r="CM2197" t="s">
        <v>147</v>
      </c>
      <c r="CN2197" t="s">
        <v>148</v>
      </c>
      <c r="CO2197" t="s">
        <v>1270</v>
      </c>
      <c r="CP2197" t="s">
        <v>149</v>
      </c>
      <c r="CQ2197">
        <v>3</v>
      </c>
      <c r="CR2197">
        <v>0</v>
      </c>
      <c r="CS2197" t="s">
        <v>136</v>
      </c>
      <c r="CT2197" t="s">
        <v>136</v>
      </c>
      <c r="CU2197" t="s">
        <v>136</v>
      </c>
      <c r="CV2197" t="s">
        <v>134</v>
      </c>
      <c r="CW2197" t="s">
        <v>134</v>
      </c>
      <c r="CX2197">
        <v>75</v>
      </c>
      <c r="CY2197" t="s">
        <v>134</v>
      </c>
      <c r="CZ2197" t="s">
        <v>134</v>
      </c>
      <c r="DA2197" t="s">
        <v>134</v>
      </c>
      <c r="DB2197" t="s">
        <v>134</v>
      </c>
      <c r="DC2197" t="s">
        <v>134</v>
      </c>
      <c r="DD2197" t="s">
        <v>136</v>
      </c>
      <c r="DF2197" t="s">
        <v>21766</v>
      </c>
      <c r="DG2197" t="s">
        <v>21767</v>
      </c>
      <c r="DH2197" t="s">
        <v>18627</v>
      </c>
      <c r="DI2197" t="s">
        <v>837</v>
      </c>
      <c r="DJ2197" s="4">
        <v>29069</v>
      </c>
      <c r="DK2197" t="s">
        <v>713</v>
      </c>
      <c r="DL2197" t="s">
        <v>134</v>
      </c>
      <c r="DM2197">
        <v>12</v>
      </c>
      <c r="DN2197" t="s">
        <v>21768</v>
      </c>
      <c r="DO2197" t="s">
        <v>21769</v>
      </c>
      <c r="DP2197" t="s">
        <v>837</v>
      </c>
      <c r="DQ2197" t="str">
        <f>"29101"</f>
        <v>29101</v>
      </c>
      <c r="DR2197" t="s">
        <v>860</v>
      </c>
      <c r="DS2197" t="s">
        <v>11189</v>
      </c>
      <c r="DT2197">
        <v>10</v>
      </c>
      <c r="DU2197">
        <v>20</v>
      </c>
      <c r="DV2197" t="s">
        <v>134</v>
      </c>
      <c r="DW2197" t="s">
        <v>134</v>
      </c>
      <c r="DX2197" t="s">
        <v>134</v>
      </c>
      <c r="DY2197" t="s">
        <v>136</v>
      </c>
      <c r="DZ2197">
        <v>1</v>
      </c>
      <c r="EA2197" t="s">
        <v>136</v>
      </c>
      <c r="EC2197" s="5">
        <v>12.68</v>
      </c>
      <c r="ED2197" s="5">
        <v>55</v>
      </c>
      <c r="EE2197">
        <v>18433358335</v>
      </c>
      <c r="EF2197" t="s">
        <v>148</v>
      </c>
      <c r="EG2197" t="s">
        <v>1145</v>
      </c>
      <c r="EH2197">
        <v>0</v>
      </c>
    </row>
    <row r="2198" spans="1:138" ht="15" customHeight="1" x14ac:dyDescent="0.35">
      <c r="A2198" t="s">
        <v>2992</v>
      </c>
      <c r="B2198" t="s">
        <v>273</v>
      </c>
      <c r="C2198" s="1">
        <v>44187.722586689815</v>
      </c>
      <c r="D2198" s="1">
        <v>44188</v>
      </c>
      <c r="E2198" t="s">
        <v>133</v>
      </c>
      <c r="F2198" t="s">
        <v>136</v>
      </c>
      <c r="G2198" t="s">
        <v>135</v>
      </c>
      <c r="H2198" t="s">
        <v>136</v>
      </c>
      <c r="I2198" t="s">
        <v>2993</v>
      </c>
      <c r="K2198" t="s">
        <v>2994</v>
      </c>
      <c r="L2198" t="s">
        <v>2995</v>
      </c>
      <c r="M2198" t="s">
        <v>2996</v>
      </c>
      <c r="N2198" t="s">
        <v>584</v>
      </c>
      <c r="O2198" s="4">
        <v>84632</v>
      </c>
      <c r="P2198" t="s">
        <v>140</v>
      </c>
      <c r="R2198">
        <v>14352629669</v>
      </c>
      <c r="T2198">
        <v>1121</v>
      </c>
      <c r="U2198" t="s">
        <v>2997</v>
      </c>
      <c r="V2198" t="s">
        <v>2129</v>
      </c>
      <c r="X2198" t="s">
        <v>1963</v>
      </c>
      <c r="Y2198" t="s">
        <v>2994</v>
      </c>
      <c r="AA2198" t="s">
        <v>2996</v>
      </c>
      <c r="AB2198" t="s">
        <v>584</v>
      </c>
      <c r="AC2198" s="4">
        <v>84632</v>
      </c>
      <c r="AD2198" t="s">
        <v>140</v>
      </c>
      <c r="AF2198">
        <v>14352629669</v>
      </c>
      <c r="AH2198" t="s">
        <v>2998</v>
      </c>
      <c r="AI2198" t="s">
        <v>168</v>
      </c>
      <c r="AJ2198" t="s">
        <v>789</v>
      </c>
      <c r="AK2198" t="s">
        <v>790</v>
      </c>
      <c r="AL2198" t="s">
        <v>403</v>
      </c>
      <c r="AM2198" t="s">
        <v>791</v>
      </c>
      <c r="AO2198" t="s">
        <v>792</v>
      </c>
      <c r="AP2198" t="s">
        <v>784</v>
      </c>
      <c r="AQ2198" s="4">
        <v>59457</v>
      </c>
      <c r="AR2198" t="s">
        <v>140</v>
      </c>
      <c r="AS2198" t="s">
        <v>793</v>
      </c>
      <c r="AT2198">
        <v>14065797529</v>
      </c>
      <c r="AV2198" t="s">
        <v>794</v>
      </c>
      <c r="AW2198" t="s">
        <v>795</v>
      </c>
      <c r="AZ2198" t="s">
        <v>334</v>
      </c>
      <c r="BA2198" t="s">
        <v>335</v>
      </c>
      <c r="BB2198" t="s">
        <v>136</v>
      </c>
      <c r="BC2198" t="s">
        <v>136</v>
      </c>
      <c r="BD2198" t="s">
        <v>148</v>
      </c>
      <c r="BE2198" t="s">
        <v>136</v>
      </c>
      <c r="BF2198" t="s">
        <v>136</v>
      </c>
      <c r="BG2198" t="s">
        <v>134</v>
      </c>
      <c r="BH2198" t="s">
        <v>136</v>
      </c>
      <c r="BI2198" t="s">
        <v>796</v>
      </c>
      <c r="BJ2198" t="s">
        <v>797</v>
      </c>
      <c r="BL2198" t="s">
        <v>795</v>
      </c>
      <c r="BM2198" t="s">
        <v>794</v>
      </c>
      <c r="BN2198" t="s">
        <v>3001</v>
      </c>
      <c r="BO2198" t="s">
        <v>3002</v>
      </c>
      <c r="BP2198">
        <v>5</v>
      </c>
      <c r="BQ2198">
        <v>5</v>
      </c>
      <c r="BS2198" s="1">
        <v>43882</v>
      </c>
      <c r="BT2198" s="1">
        <v>44245</v>
      </c>
      <c r="BU2198" s="1">
        <v>43882</v>
      </c>
      <c r="BV2198" s="1">
        <v>44245</v>
      </c>
      <c r="BW2198" t="s">
        <v>134</v>
      </c>
      <c r="CH2198" s="5">
        <v>1633.33</v>
      </c>
      <c r="CI2198" t="s">
        <v>597</v>
      </c>
      <c r="CL2198" t="s">
        <v>136</v>
      </c>
      <c r="CM2198" t="s">
        <v>312</v>
      </c>
      <c r="CN2198" t="s">
        <v>148</v>
      </c>
      <c r="CO2198" t="s">
        <v>800</v>
      </c>
      <c r="CP2198" t="s">
        <v>149</v>
      </c>
      <c r="CQ2198">
        <v>6</v>
      </c>
      <c r="CR2198">
        <v>0</v>
      </c>
      <c r="CS2198" t="s">
        <v>136</v>
      </c>
      <c r="CT2198" t="s">
        <v>136</v>
      </c>
      <c r="CU2198" t="s">
        <v>136</v>
      </c>
      <c r="CV2198" t="s">
        <v>136</v>
      </c>
      <c r="CW2198" t="s">
        <v>134</v>
      </c>
      <c r="CX2198">
        <v>100</v>
      </c>
      <c r="CY2198" t="s">
        <v>134</v>
      </c>
      <c r="CZ2198" t="s">
        <v>134</v>
      </c>
      <c r="DA2198" t="s">
        <v>134</v>
      </c>
      <c r="DB2198" t="s">
        <v>134</v>
      </c>
      <c r="DC2198" t="s">
        <v>136</v>
      </c>
      <c r="DD2198" t="s">
        <v>136</v>
      </c>
      <c r="DF2198" t="s">
        <v>149</v>
      </c>
      <c r="DG2198" t="s">
        <v>3003</v>
      </c>
      <c r="DH2198" t="s">
        <v>2996</v>
      </c>
      <c r="DI2198" t="s">
        <v>584</v>
      </c>
      <c r="DJ2198" s="4">
        <v>84632</v>
      </c>
      <c r="DK2198" t="s">
        <v>3004</v>
      </c>
      <c r="DL2198" t="s">
        <v>136</v>
      </c>
      <c r="DM2198">
        <v>1</v>
      </c>
      <c r="DN2198" t="s">
        <v>3003</v>
      </c>
      <c r="DO2198" t="s">
        <v>2996</v>
      </c>
      <c r="DP2198" t="s">
        <v>584</v>
      </c>
      <c r="DQ2198" t="str">
        <f>"84632"</f>
        <v>84632</v>
      </c>
      <c r="DR2198" t="s">
        <v>3004</v>
      </c>
      <c r="DS2198" t="s">
        <v>1750</v>
      </c>
      <c r="DT2198">
        <v>5</v>
      </c>
      <c r="DU2198">
        <v>9</v>
      </c>
      <c r="DV2198" t="s">
        <v>134</v>
      </c>
      <c r="DW2198" t="s">
        <v>134</v>
      </c>
      <c r="DX2198" t="s">
        <v>134</v>
      </c>
      <c r="DY2198" t="s">
        <v>136</v>
      </c>
      <c r="DZ2198">
        <v>1</v>
      </c>
      <c r="EA2198" t="s">
        <v>136</v>
      </c>
      <c r="EC2198" s="5">
        <v>12.46</v>
      </c>
      <c r="ED2198" s="5">
        <v>55</v>
      </c>
      <c r="EE2198">
        <v>14352629669</v>
      </c>
      <c r="EF2198" t="s">
        <v>2998</v>
      </c>
      <c r="EG2198" t="s">
        <v>148</v>
      </c>
      <c r="EH2198">
        <v>0</v>
      </c>
    </row>
    <row r="2199" spans="1:138" ht="15" customHeight="1" x14ac:dyDescent="0.35">
      <c r="A2199" t="s">
        <v>24429</v>
      </c>
      <c r="B2199" t="s">
        <v>157</v>
      </c>
      <c r="C2199" s="1">
        <v>44132.738864004627</v>
      </c>
      <c r="D2199" s="1">
        <v>44188</v>
      </c>
      <c r="E2199" t="s">
        <v>133</v>
      </c>
      <c r="F2199" t="s">
        <v>136</v>
      </c>
      <c r="G2199" t="s">
        <v>135</v>
      </c>
      <c r="H2199" t="s">
        <v>136</v>
      </c>
      <c r="I2199" t="s">
        <v>24430</v>
      </c>
      <c r="K2199" t="s">
        <v>24431</v>
      </c>
      <c r="L2199" t="s">
        <v>24432</v>
      </c>
      <c r="M2199" t="s">
        <v>24433</v>
      </c>
      <c r="N2199" t="s">
        <v>395</v>
      </c>
      <c r="O2199" s="4">
        <v>92082</v>
      </c>
      <c r="P2199" t="s">
        <v>140</v>
      </c>
      <c r="R2199">
        <v>17607492574</v>
      </c>
      <c r="T2199">
        <v>112910</v>
      </c>
      <c r="U2199" t="s">
        <v>4559</v>
      </c>
      <c r="V2199" t="s">
        <v>24434</v>
      </c>
      <c r="X2199" t="s">
        <v>990</v>
      </c>
      <c r="Y2199" t="s">
        <v>24431</v>
      </c>
      <c r="Z2199" t="s">
        <v>24432</v>
      </c>
      <c r="AA2199" t="s">
        <v>24433</v>
      </c>
      <c r="AB2199" t="s">
        <v>395</v>
      </c>
      <c r="AC2199" s="4">
        <v>92082</v>
      </c>
      <c r="AD2199" t="s">
        <v>140</v>
      </c>
      <c r="AF2199">
        <v>17607492574</v>
      </c>
      <c r="AH2199" t="s">
        <v>148</v>
      </c>
      <c r="AI2199" t="s">
        <v>168</v>
      </c>
      <c r="AJ2199" t="s">
        <v>456</v>
      </c>
      <c r="AK2199" t="s">
        <v>457</v>
      </c>
      <c r="AM2199" t="s">
        <v>458</v>
      </c>
      <c r="AO2199" t="s">
        <v>459</v>
      </c>
      <c r="AP2199" t="s">
        <v>460</v>
      </c>
      <c r="AQ2199" s="4">
        <v>73737</v>
      </c>
      <c r="AR2199" t="s">
        <v>140</v>
      </c>
      <c r="AT2199">
        <v>15802274747</v>
      </c>
      <c r="AV2199" t="s">
        <v>461</v>
      </c>
      <c r="AW2199" t="s">
        <v>462</v>
      </c>
      <c r="AZ2199" t="s">
        <v>334</v>
      </c>
      <c r="BA2199" t="s">
        <v>335</v>
      </c>
      <c r="BB2199" t="s">
        <v>136</v>
      </c>
      <c r="BC2199" t="s">
        <v>136</v>
      </c>
      <c r="BD2199" t="s">
        <v>148</v>
      </c>
      <c r="BE2199" t="s">
        <v>136</v>
      </c>
      <c r="BF2199" t="s">
        <v>136</v>
      </c>
      <c r="BG2199" t="s">
        <v>134</v>
      </c>
      <c r="BH2199" t="s">
        <v>136</v>
      </c>
      <c r="BN2199" t="s">
        <v>24435</v>
      </c>
      <c r="BO2199" t="s">
        <v>464</v>
      </c>
      <c r="BP2199">
        <v>1</v>
      </c>
      <c r="BQ2199">
        <v>1</v>
      </c>
      <c r="BR2199">
        <v>1</v>
      </c>
      <c r="BS2199" s="1">
        <v>44199</v>
      </c>
      <c r="BT2199" s="1">
        <v>44500</v>
      </c>
      <c r="BU2199" s="1">
        <v>44199</v>
      </c>
      <c r="BV2199" s="1">
        <v>44500</v>
      </c>
      <c r="BW2199" t="s">
        <v>136</v>
      </c>
      <c r="BX2199">
        <v>48</v>
      </c>
      <c r="BY2199">
        <v>0</v>
      </c>
      <c r="BZ2199">
        <v>8</v>
      </c>
      <c r="CA2199">
        <v>8</v>
      </c>
      <c r="CB2199">
        <v>8</v>
      </c>
      <c r="CC2199">
        <v>8</v>
      </c>
      <c r="CD2199">
        <v>8</v>
      </c>
      <c r="CE2199">
        <v>8</v>
      </c>
      <c r="CF2199" t="str">
        <f>"8:00 AM"</f>
        <v>8:00 AM</v>
      </c>
      <c r="CG2199" t="str">
        <f>"5:00 PM"</f>
        <v>5:00 PM</v>
      </c>
      <c r="CH2199" s="5">
        <v>14.77</v>
      </c>
      <c r="CI2199" t="s">
        <v>146</v>
      </c>
      <c r="CL2199" t="s">
        <v>136</v>
      </c>
      <c r="CM2199" t="s">
        <v>312</v>
      </c>
      <c r="CN2199" t="s">
        <v>148</v>
      </c>
      <c r="CO2199" t="s">
        <v>465</v>
      </c>
      <c r="CP2199" t="s">
        <v>149</v>
      </c>
      <c r="CQ2199">
        <v>3</v>
      </c>
      <c r="CR2199">
        <v>0</v>
      </c>
      <c r="CS2199" t="s">
        <v>136</v>
      </c>
      <c r="CT2199" t="s">
        <v>134</v>
      </c>
      <c r="CU2199" t="s">
        <v>136</v>
      </c>
      <c r="CV2199" t="s">
        <v>134</v>
      </c>
      <c r="CW2199" t="s">
        <v>134</v>
      </c>
      <c r="CX2199">
        <v>75</v>
      </c>
      <c r="CY2199" t="s">
        <v>134</v>
      </c>
      <c r="CZ2199" t="s">
        <v>134</v>
      </c>
      <c r="DA2199" t="s">
        <v>134</v>
      </c>
      <c r="DB2199" t="s">
        <v>136</v>
      </c>
      <c r="DC2199" t="s">
        <v>134</v>
      </c>
      <c r="DD2199" t="s">
        <v>136</v>
      </c>
      <c r="DF2199" t="s">
        <v>466</v>
      </c>
      <c r="DG2199" t="s">
        <v>24432</v>
      </c>
      <c r="DH2199" t="s">
        <v>24433</v>
      </c>
      <c r="DI2199" t="s">
        <v>395</v>
      </c>
      <c r="DJ2199" s="4">
        <v>92082</v>
      </c>
      <c r="DK2199" t="s">
        <v>9597</v>
      </c>
      <c r="DL2199" t="s">
        <v>134</v>
      </c>
      <c r="DM2199">
        <v>4</v>
      </c>
      <c r="DN2199" t="s">
        <v>24436</v>
      </c>
      <c r="DO2199" t="s">
        <v>24433</v>
      </c>
      <c r="DP2199" t="s">
        <v>395</v>
      </c>
      <c r="DQ2199" t="str">
        <f>"92082"</f>
        <v>92082</v>
      </c>
      <c r="DR2199" t="s">
        <v>9597</v>
      </c>
      <c r="DS2199" t="s">
        <v>296</v>
      </c>
      <c r="DT2199">
        <v>1</v>
      </c>
      <c r="DU2199">
        <v>1</v>
      </c>
      <c r="DV2199" t="s">
        <v>134</v>
      </c>
      <c r="DW2199" t="s">
        <v>134</v>
      </c>
      <c r="DX2199" t="s">
        <v>134</v>
      </c>
      <c r="DY2199" t="s">
        <v>134</v>
      </c>
      <c r="DZ2199">
        <v>3</v>
      </c>
      <c r="EA2199" t="s">
        <v>136</v>
      </c>
      <c r="EC2199" s="5">
        <v>12.68</v>
      </c>
      <c r="ED2199" s="5">
        <v>55</v>
      </c>
      <c r="EE2199">
        <v>17607492574</v>
      </c>
      <c r="EF2199" t="s">
        <v>24437</v>
      </c>
      <c r="EG2199" t="s">
        <v>148</v>
      </c>
      <c r="EH2199">
        <v>0</v>
      </c>
    </row>
    <row r="2200" spans="1:138" ht="15" customHeight="1" x14ac:dyDescent="0.35">
      <c r="A2200" t="s">
        <v>5625</v>
      </c>
      <c r="B2200" t="s">
        <v>157</v>
      </c>
      <c r="C2200" s="1">
        <v>44137.542173148147</v>
      </c>
      <c r="D2200" s="1">
        <v>44188</v>
      </c>
      <c r="E2200" t="s">
        <v>133</v>
      </c>
      <c r="F2200" t="s">
        <v>136</v>
      </c>
      <c r="G2200" t="s">
        <v>135</v>
      </c>
      <c r="H2200" t="s">
        <v>136</v>
      </c>
      <c r="I2200" t="s">
        <v>5626</v>
      </c>
      <c r="K2200" t="s">
        <v>5627</v>
      </c>
      <c r="M2200" t="s">
        <v>5628</v>
      </c>
      <c r="N2200" t="s">
        <v>374</v>
      </c>
      <c r="O2200" s="4">
        <v>77630</v>
      </c>
      <c r="P2200" t="s">
        <v>140</v>
      </c>
      <c r="R2200">
        <v>15044953949</v>
      </c>
      <c r="T2200">
        <v>1113</v>
      </c>
      <c r="U2200" t="s">
        <v>5629</v>
      </c>
      <c r="V2200" t="s">
        <v>5630</v>
      </c>
      <c r="X2200" t="s">
        <v>5631</v>
      </c>
      <c r="Y2200" t="s">
        <v>5627</v>
      </c>
      <c r="AA2200" t="s">
        <v>5632</v>
      </c>
      <c r="AB2200" t="s">
        <v>374</v>
      </c>
      <c r="AC2200" s="4">
        <v>77630</v>
      </c>
      <c r="AD2200" t="s">
        <v>140</v>
      </c>
      <c r="AF2200">
        <v>15044953949</v>
      </c>
      <c r="AH2200" t="s">
        <v>155</v>
      </c>
      <c r="AI2200" t="s">
        <v>168</v>
      </c>
      <c r="AJ2200" t="s">
        <v>3511</v>
      </c>
      <c r="AK2200" t="s">
        <v>3512</v>
      </c>
      <c r="AM2200" t="s">
        <v>3513</v>
      </c>
      <c r="AO2200" t="s">
        <v>3514</v>
      </c>
      <c r="AP2200" t="s">
        <v>161</v>
      </c>
      <c r="AQ2200" s="4">
        <v>31606</v>
      </c>
      <c r="AR2200" t="s">
        <v>140</v>
      </c>
      <c r="AT2200">
        <v>12295590241</v>
      </c>
      <c r="AV2200" t="s">
        <v>3515</v>
      </c>
      <c r="AW2200" t="s">
        <v>3516</v>
      </c>
      <c r="AZ2200" t="s">
        <v>144</v>
      </c>
      <c r="BA2200" t="s">
        <v>145</v>
      </c>
      <c r="BB2200" t="s">
        <v>136</v>
      </c>
      <c r="BC2200" t="s">
        <v>136</v>
      </c>
      <c r="BD2200" t="s">
        <v>148</v>
      </c>
      <c r="BE2200" t="s">
        <v>136</v>
      </c>
      <c r="BF2200" t="s">
        <v>136</v>
      </c>
      <c r="BG2200" t="s">
        <v>134</v>
      </c>
      <c r="BH2200" t="s">
        <v>136</v>
      </c>
      <c r="BN2200" t="s">
        <v>5633</v>
      </c>
      <c r="BO2200" t="s">
        <v>905</v>
      </c>
      <c r="BP2200">
        <v>55</v>
      </c>
      <c r="BQ2200">
        <v>55</v>
      </c>
      <c r="BR2200">
        <v>55</v>
      </c>
      <c r="BS2200" s="1">
        <v>44202</v>
      </c>
      <c r="BT2200" s="1">
        <v>44505</v>
      </c>
      <c r="BU2200" s="1">
        <v>44202</v>
      </c>
      <c r="BV2200" s="1">
        <v>44505</v>
      </c>
      <c r="BW2200" t="s">
        <v>136</v>
      </c>
      <c r="BX2200">
        <v>40</v>
      </c>
      <c r="BY2200">
        <v>0</v>
      </c>
      <c r="BZ2200">
        <v>7</v>
      </c>
      <c r="CA2200">
        <v>7</v>
      </c>
      <c r="CB2200">
        <v>7</v>
      </c>
      <c r="CC2200">
        <v>7</v>
      </c>
      <c r="CD2200">
        <v>7</v>
      </c>
      <c r="CE2200">
        <v>5</v>
      </c>
      <c r="CF2200" t="str">
        <f>"7:00 AM"</f>
        <v>7:00 AM</v>
      </c>
      <c r="CG2200" t="str">
        <f>"2:00 PM"</f>
        <v>2:00 PM</v>
      </c>
      <c r="CH2200" s="5">
        <v>12.67</v>
      </c>
      <c r="CI2200" t="s">
        <v>146</v>
      </c>
      <c r="CJ2200">
        <v>0</v>
      </c>
      <c r="CK2200" t="s">
        <v>5634</v>
      </c>
      <c r="CL2200" t="s">
        <v>134</v>
      </c>
      <c r="CM2200" t="s">
        <v>147</v>
      </c>
      <c r="CN2200" t="s">
        <v>148</v>
      </c>
      <c r="CO2200" t="s">
        <v>5635</v>
      </c>
      <c r="CP2200" t="s">
        <v>149</v>
      </c>
      <c r="CQ2200">
        <v>3</v>
      </c>
      <c r="CR2200">
        <v>0</v>
      </c>
      <c r="CS2200" t="s">
        <v>136</v>
      </c>
      <c r="CT2200" t="s">
        <v>136</v>
      </c>
      <c r="CU2200" t="s">
        <v>136</v>
      </c>
      <c r="CV2200" t="s">
        <v>134</v>
      </c>
      <c r="CW2200" t="s">
        <v>134</v>
      </c>
      <c r="CX2200">
        <v>50</v>
      </c>
      <c r="CY2200" t="s">
        <v>136</v>
      </c>
      <c r="CZ2200" t="s">
        <v>134</v>
      </c>
      <c r="DA2200" t="s">
        <v>136</v>
      </c>
      <c r="DB2200" t="s">
        <v>136</v>
      </c>
      <c r="DC2200" t="s">
        <v>134</v>
      </c>
      <c r="DD2200" t="s">
        <v>136</v>
      </c>
      <c r="DF2200" s="2" t="s">
        <v>5636</v>
      </c>
      <c r="DG2200" t="s">
        <v>5627</v>
      </c>
      <c r="DH2200" t="s">
        <v>5632</v>
      </c>
      <c r="DI2200" t="s">
        <v>374</v>
      </c>
      <c r="DJ2200" s="4">
        <v>77630</v>
      </c>
      <c r="DK2200" t="s">
        <v>2749</v>
      </c>
      <c r="DL2200" t="s">
        <v>136</v>
      </c>
      <c r="DM2200">
        <v>1</v>
      </c>
      <c r="DN2200" t="s">
        <v>5637</v>
      </c>
      <c r="DO2200" t="s">
        <v>5632</v>
      </c>
      <c r="DP2200" t="s">
        <v>374</v>
      </c>
      <c r="DQ2200" t="str">
        <f>"77630"</f>
        <v>77630</v>
      </c>
      <c r="DR2200" t="s">
        <v>2749</v>
      </c>
      <c r="DS2200" t="s">
        <v>5638</v>
      </c>
      <c r="DT2200">
        <v>4</v>
      </c>
      <c r="DU2200">
        <v>50</v>
      </c>
      <c r="DV2200" t="s">
        <v>134</v>
      </c>
      <c r="DW2200" t="s">
        <v>134</v>
      </c>
      <c r="DX2200" t="s">
        <v>134</v>
      </c>
      <c r="DY2200" t="s">
        <v>134</v>
      </c>
      <c r="DZ2200">
        <v>2</v>
      </c>
      <c r="EA2200" t="s">
        <v>136</v>
      </c>
      <c r="EC2200" s="5">
        <v>12.68</v>
      </c>
      <c r="ED2200" s="5">
        <v>55</v>
      </c>
      <c r="EE2200">
        <v>12295590241</v>
      </c>
      <c r="EF2200" t="s">
        <v>3515</v>
      </c>
      <c r="EG2200" t="s">
        <v>148</v>
      </c>
      <c r="EH2200">
        <v>1</v>
      </c>
    </row>
    <row r="2201" spans="1:138" ht="15" customHeight="1" x14ac:dyDescent="0.35">
      <c r="A2201" t="s">
        <v>11825</v>
      </c>
      <c r="B2201" t="s">
        <v>157</v>
      </c>
      <c r="C2201" s="1">
        <v>44139.948980787034</v>
      </c>
      <c r="D2201" s="1">
        <v>44188</v>
      </c>
      <c r="E2201" t="s">
        <v>133</v>
      </c>
      <c r="F2201" t="s">
        <v>136</v>
      </c>
      <c r="G2201" t="s">
        <v>135</v>
      </c>
      <c r="H2201" t="s">
        <v>136</v>
      </c>
      <c r="I2201" t="s">
        <v>11826</v>
      </c>
      <c r="K2201" t="s">
        <v>11827</v>
      </c>
      <c r="M2201" t="s">
        <v>4997</v>
      </c>
      <c r="N2201" t="s">
        <v>374</v>
      </c>
      <c r="O2201" s="4">
        <v>77705</v>
      </c>
      <c r="P2201" t="s">
        <v>140</v>
      </c>
      <c r="R2201">
        <v>14097827734</v>
      </c>
      <c r="T2201">
        <v>112512</v>
      </c>
      <c r="U2201" t="s">
        <v>11828</v>
      </c>
      <c r="V2201" t="s">
        <v>1019</v>
      </c>
      <c r="W2201" t="s">
        <v>8555</v>
      </c>
      <c r="X2201" t="s">
        <v>164</v>
      </c>
      <c r="Y2201" t="s">
        <v>11827</v>
      </c>
      <c r="AA2201" t="s">
        <v>4997</v>
      </c>
      <c r="AB2201" t="s">
        <v>374</v>
      </c>
      <c r="AC2201" s="4">
        <v>77705</v>
      </c>
      <c r="AD2201" t="s">
        <v>140</v>
      </c>
      <c r="AF2201">
        <v>14097827734</v>
      </c>
      <c r="AH2201" t="s">
        <v>11829</v>
      </c>
      <c r="AI2201" t="s">
        <v>226</v>
      </c>
      <c r="AJ2201" t="s">
        <v>667</v>
      </c>
      <c r="AK2201" t="s">
        <v>668</v>
      </c>
      <c r="AL2201" t="s">
        <v>669</v>
      </c>
      <c r="AM2201" t="s">
        <v>670</v>
      </c>
      <c r="AO2201" t="s">
        <v>671</v>
      </c>
      <c r="AP2201" t="s">
        <v>246</v>
      </c>
      <c r="AQ2201" s="4">
        <v>70601</v>
      </c>
      <c r="AR2201" t="s">
        <v>140</v>
      </c>
      <c r="AT2201">
        <v>13372140354</v>
      </c>
      <c r="AV2201" t="s">
        <v>672</v>
      </c>
      <c r="AW2201" t="s">
        <v>673</v>
      </c>
      <c r="AX2201" t="s">
        <v>246</v>
      </c>
      <c r="AY2201" t="s">
        <v>674</v>
      </c>
      <c r="AZ2201" t="s">
        <v>334</v>
      </c>
      <c r="BA2201" t="s">
        <v>335</v>
      </c>
      <c r="BB2201" t="s">
        <v>136</v>
      </c>
      <c r="BC2201" t="s">
        <v>136</v>
      </c>
      <c r="BD2201" t="s">
        <v>148</v>
      </c>
      <c r="BE2201" t="s">
        <v>136</v>
      </c>
      <c r="BF2201" t="s">
        <v>136</v>
      </c>
      <c r="BG2201" t="s">
        <v>134</v>
      </c>
      <c r="BH2201" t="s">
        <v>136</v>
      </c>
      <c r="BN2201" t="s">
        <v>11830</v>
      </c>
      <c r="BO2201" t="s">
        <v>905</v>
      </c>
      <c r="BP2201">
        <v>4</v>
      </c>
      <c r="BQ2201">
        <v>4</v>
      </c>
      <c r="BR2201">
        <v>4</v>
      </c>
      <c r="BS2201" s="1">
        <v>44202</v>
      </c>
      <c r="BT2201" s="1">
        <v>44454</v>
      </c>
      <c r="BU2201" s="1">
        <v>44202</v>
      </c>
      <c r="BV2201" s="1">
        <v>44454</v>
      </c>
      <c r="BW2201" t="s">
        <v>136</v>
      </c>
      <c r="BX2201">
        <v>35</v>
      </c>
      <c r="BY2201">
        <v>0</v>
      </c>
      <c r="BZ2201">
        <v>7</v>
      </c>
      <c r="CA2201">
        <v>7</v>
      </c>
      <c r="CB2201">
        <v>7</v>
      </c>
      <c r="CC2201">
        <v>7</v>
      </c>
      <c r="CD2201">
        <v>7</v>
      </c>
      <c r="CE2201">
        <v>0</v>
      </c>
      <c r="CF2201" t="str">
        <f>"7:30 AM"</f>
        <v>7:30 AM</v>
      </c>
      <c r="CG2201" t="str">
        <f>"3:30 PM"</f>
        <v>3:30 PM</v>
      </c>
      <c r="CH2201" s="5">
        <v>12.67</v>
      </c>
      <c r="CI2201" t="s">
        <v>146</v>
      </c>
      <c r="CL2201" t="s">
        <v>134</v>
      </c>
      <c r="CM2201" t="s">
        <v>147</v>
      </c>
      <c r="CN2201" t="s">
        <v>148</v>
      </c>
      <c r="CO2201" t="s">
        <v>11831</v>
      </c>
      <c r="CP2201" t="s">
        <v>149</v>
      </c>
      <c r="CQ2201">
        <v>3</v>
      </c>
      <c r="CR2201">
        <v>0</v>
      </c>
      <c r="CS2201" t="s">
        <v>136</v>
      </c>
      <c r="CT2201" t="s">
        <v>134</v>
      </c>
      <c r="CU2201" t="s">
        <v>136</v>
      </c>
      <c r="CV2201" t="s">
        <v>134</v>
      </c>
      <c r="CW2201" t="s">
        <v>134</v>
      </c>
      <c r="CX2201">
        <v>70</v>
      </c>
      <c r="CY2201" t="s">
        <v>134</v>
      </c>
      <c r="CZ2201" t="s">
        <v>136</v>
      </c>
      <c r="DA2201" t="s">
        <v>136</v>
      </c>
      <c r="DB2201" t="s">
        <v>134</v>
      </c>
      <c r="DC2201" t="s">
        <v>136</v>
      </c>
      <c r="DD2201" t="s">
        <v>136</v>
      </c>
      <c r="DF2201" t="s">
        <v>180</v>
      </c>
      <c r="DG2201" s="2" t="s">
        <v>11832</v>
      </c>
      <c r="DH2201" t="s">
        <v>4997</v>
      </c>
      <c r="DI2201" t="s">
        <v>374</v>
      </c>
      <c r="DJ2201" s="4">
        <v>77705</v>
      </c>
      <c r="DK2201" t="s">
        <v>3414</v>
      </c>
      <c r="DL2201" t="s">
        <v>134</v>
      </c>
      <c r="DM2201">
        <v>6</v>
      </c>
      <c r="DN2201" t="s">
        <v>11833</v>
      </c>
      <c r="DO2201" t="s">
        <v>11834</v>
      </c>
      <c r="DP2201" t="s">
        <v>374</v>
      </c>
      <c r="DQ2201" t="str">
        <f>"77622"</f>
        <v>77622</v>
      </c>
      <c r="DR2201" t="s">
        <v>3414</v>
      </c>
      <c r="DS2201" t="s">
        <v>1177</v>
      </c>
      <c r="DT2201">
        <v>1</v>
      </c>
      <c r="DU2201">
        <v>6</v>
      </c>
      <c r="DV2201" t="s">
        <v>134</v>
      </c>
      <c r="DW2201" t="s">
        <v>134</v>
      </c>
      <c r="DX2201" t="s">
        <v>134</v>
      </c>
      <c r="DY2201" t="s">
        <v>136</v>
      </c>
      <c r="DZ2201">
        <v>1</v>
      </c>
      <c r="EA2201" t="s">
        <v>136</v>
      </c>
      <c r="EC2201" s="5">
        <v>12.68</v>
      </c>
      <c r="ED2201" s="5">
        <v>55</v>
      </c>
      <c r="EE2201">
        <v>14097827734</v>
      </c>
      <c r="EF2201" t="s">
        <v>11829</v>
      </c>
      <c r="EG2201" t="s">
        <v>148</v>
      </c>
      <c r="EH2201">
        <v>2</v>
      </c>
    </row>
    <row r="2202" spans="1:138" ht="15" customHeight="1" x14ac:dyDescent="0.35">
      <c r="A2202" t="s">
        <v>21996</v>
      </c>
      <c r="B2202" t="s">
        <v>157</v>
      </c>
      <c r="C2202" s="1">
        <v>44144.443214814812</v>
      </c>
      <c r="D2202" s="1">
        <v>44188</v>
      </c>
      <c r="E2202" t="s">
        <v>133</v>
      </c>
      <c r="F2202" t="s">
        <v>136</v>
      </c>
      <c r="G2202" t="s">
        <v>135</v>
      </c>
      <c r="H2202" t="s">
        <v>136</v>
      </c>
      <c r="I2202" t="s">
        <v>21997</v>
      </c>
      <c r="K2202" t="s">
        <v>21998</v>
      </c>
      <c r="M2202" t="s">
        <v>2158</v>
      </c>
      <c r="N2202" t="s">
        <v>460</v>
      </c>
      <c r="O2202" s="4">
        <v>73011</v>
      </c>
      <c r="P2202" t="s">
        <v>140</v>
      </c>
      <c r="R2202">
        <v>14056181852</v>
      </c>
      <c r="T2202">
        <v>111191</v>
      </c>
      <c r="U2202" t="s">
        <v>21999</v>
      </c>
      <c r="V2202" t="s">
        <v>371</v>
      </c>
      <c r="X2202" t="s">
        <v>164</v>
      </c>
      <c r="Y2202" t="s">
        <v>22000</v>
      </c>
      <c r="AA2202" t="s">
        <v>2158</v>
      </c>
      <c r="AB2202" t="s">
        <v>460</v>
      </c>
      <c r="AC2202" s="4">
        <v>73011</v>
      </c>
      <c r="AD2202" t="s">
        <v>140</v>
      </c>
      <c r="AF2202">
        <v>14056181852</v>
      </c>
      <c r="AH2202" t="s">
        <v>148</v>
      </c>
      <c r="AI2202" t="s">
        <v>168</v>
      </c>
      <c r="AJ2202" t="s">
        <v>2162</v>
      </c>
      <c r="AK2202" t="s">
        <v>2163</v>
      </c>
      <c r="AM2202" t="s">
        <v>1212</v>
      </c>
      <c r="AO2202" t="s">
        <v>1213</v>
      </c>
      <c r="AP2202" t="s">
        <v>460</v>
      </c>
      <c r="AQ2202" s="4">
        <v>74132</v>
      </c>
      <c r="AR2202" t="s">
        <v>140</v>
      </c>
      <c r="AT2202">
        <v>19189065212</v>
      </c>
      <c r="AV2202" t="s">
        <v>2164</v>
      </c>
      <c r="AW2202" t="s">
        <v>1216</v>
      </c>
      <c r="AZ2202" t="s">
        <v>1552</v>
      </c>
      <c r="BA2202" t="s">
        <v>1553</v>
      </c>
      <c r="BB2202" t="s">
        <v>136</v>
      </c>
      <c r="BC2202" t="s">
        <v>136</v>
      </c>
      <c r="BD2202" t="s">
        <v>148</v>
      </c>
      <c r="BE2202" t="s">
        <v>136</v>
      </c>
      <c r="BF2202" t="s">
        <v>136</v>
      </c>
      <c r="BG2202" t="s">
        <v>134</v>
      </c>
      <c r="BH2202" t="s">
        <v>136</v>
      </c>
      <c r="BN2202" t="s">
        <v>22001</v>
      </c>
      <c r="BO2202" t="s">
        <v>1043</v>
      </c>
      <c r="BP2202">
        <v>1</v>
      </c>
      <c r="BQ2202">
        <v>1</v>
      </c>
      <c r="BR2202">
        <v>1</v>
      </c>
      <c r="BS2202" s="1">
        <v>44197</v>
      </c>
      <c r="BT2202" s="1">
        <v>44317</v>
      </c>
      <c r="BU2202" s="1">
        <v>44197</v>
      </c>
      <c r="BV2202" s="1">
        <v>44317</v>
      </c>
      <c r="BW2202" t="s">
        <v>136</v>
      </c>
      <c r="BX2202">
        <v>45</v>
      </c>
      <c r="BY2202">
        <v>0</v>
      </c>
      <c r="BZ2202">
        <v>8</v>
      </c>
      <c r="CA2202">
        <v>8</v>
      </c>
      <c r="CB2202">
        <v>8</v>
      </c>
      <c r="CC2202">
        <v>8</v>
      </c>
      <c r="CD2202">
        <v>8</v>
      </c>
      <c r="CE2202">
        <v>5</v>
      </c>
      <c r="CF2202" t="str">
        <f>"8:00 AM"</f>
        <v>8:00 AM</v>
      </c>
      <c r="CG2202" t="str">
        <f>"5:00 PM"</f>
        <v>5:00 PM</v>
      </c>
      <c r="CH2202" s="5">
        <v>12.67</v>
      </c>
      <c r="CI2202" t="s">
        <v>146</v>
      </c>
      <c r="CL2202" t="s">
        <v>136</v>
      </c>
      <c r="CM2202" t="s">
        <v>312</v>
      </c>
      <c r="CN2202" t="s">
        <v>148</v>
      </c>
      <c r="CO2202" t="s">
        <v>2165</v>
      </c>
      <c r="CP2202" t="s">
        <v>545</v>
      </c>
      <c r="CQ2202">
        <v>3</v>
      </c>
      <c r="CR2202">
        <v>0</v>
      </c>
      <c r="CS2202" t="s">
        <v>136</v>
      </c>
      <c r="CT2202" t="s">
        <v>134</v>
      </c>
      <c r="CU2202" t="s">
        <v>136</v>
      </c>
      <c r="CV2202" t="s">
        <v>136</v>
      </c>
      <c r="CW2202" t="s">
        <v>134</v>
      </c>
      <c r="CX2202">
        <v>100</v>
      </c>
      <c r="CY2202" t="s">
        <v>136</v>
      </c>
      <c r="CZ2202" t="s">
        <v>136</v>
      </c>
      <c r="DA2202" t="s">
        <v>136</v>
      </c>
      <c r="DB2202" t="s">
        <v>136</v>
      </c>
      <c r="DC2202" t="s">
        <v>136</v>
      </c>
      <c r="DD2202" t="s">
        <v>136</v>
      </c>
      <c r="DF2202" s="2" t="s">
        <v>13380</v>
      </c>
      <c r="DG2202" t="s">
        <v>21998</v>
      </c>
      <c r="DH2202" t="s">
        <v>2158</v>
      </c>
      <c r="DI2202" t="s">
        <v>460</v>
      </c>
      <c r="DJ2202" s="4">
        <v>73011</v>
      </c>
      <c r="DK2202" t="s">
        <v>9031</v>
      </c>
      <c r="DL2202" t="s">
        <v>136</v>
      </c>
      <c r="DM2202">
        <v>12</v>
      </c>
      <c r="DN2202" t="s">
        <v>22002</v>
      </c>
      <c r="DO2202" t="s">
        <v>2158</v>
      </c>
      <c r="DP2202" t="s">
        <v>460</v>
      </c>
      <c r="DQ2202" t="str">
        <f>"73011"</f>
        <v>73011</v>
      </c>
      <c r="DR2202" t="s">
        <v>9031</v>
      </c>
      <c r="DS2202" t="s">
        <v>3441</v>
      </c>
      <c r="DT2202">
        <v>1</v>
      </c>
      <c r="DU2202">
        <v>1</v>
      </c>
      <c r="DV2202" t="s">
        <v>134</v>
      </c>
      <c r="DW2202" t="s">
        <v>134</v>
      </c>
      <c r="DX2202" t="s">
        <v>134</v>
      </c>
      <c r="DY2202" t="s">
        <v>136</v>
      </c>
      <c r="DZ2202">
        <v>1</v>
      </c>
      <c r="EA2202" t="s">
        <v>136</v>
      </c>
      <c r="EC2202" s="5">
        <v>12.68</v>
      </c>
      <c r="ED2202" s="5">
        <v>55</v>
      </c>
      <c r="EE2202">
        <v>14056181852</v>
      </c>
      <c r="EF2202" t="s">
        <v>148</v>
      </c>
      <c r="EG2202" t="s">
        <v>19265</v>
      </c>
      <c r="EH2202">
        <v>0</v>
      </c>
    </row>
    <row r="2203" spans="1:138" ht="15" customHeight="1" x14ac:dyDescent="0.35">
      <c r="A2203" t="s">
        <v>18495</v>
      </c>
      <c r="B2203" t="s">
        <v>157</v>
      </c>
      <c r="C2203" s="1">
        <v>44144.513259722225</v>
      </c>
      <c r="D2203" s="1">
        <v>44188</v>
      </c>
      <c r="E2203" t="s">
        <v>133</v>
      </c>
      <c r="F2203" t="s">
        <v>136</v>
      </c>
      <c r="G2203" t="s">
        <v>135</v>
      </c>
      <c r="H2203" t="s">
        <v>136</v>
      </c>
      <c r="I2203" t="s">
        <v>18496</v>
      </c>
      <c r="K2203" t="s">
        <v>18497</v>
      </c>
      <c r="M2203" t="s">
        <v>700</v>
      </c>
      <c r="N2203" t="s">
        <v>246</v>
      </c>
      <c r="O2203" s="4">
        <v>70586</v>
      </c>
      <c r="P2203" t="s">
        <v>140</v>
      </c>
      <c r="R2203">
        <v>13378316976</v>
      </c>
      <c r="T2203">
        <v>11251</v>
      </c>
      <c r="U2203" t="s">
        <v>621</v>
      </c>
      <c r="V2203" t="s">
        <v>18498</v>
      </c>
      <c r="X2203" t="s">
        <v>164</v>
      </c>
      <c r="Y2203" t="s">
        <v>18497</v>
      </c>
      <c r="AA2203" t="s">
        <v>700</v>
      </c>
      <c r="AB2203" t="s">
        <v>246</v>
      </c>
      <c r="AC2203" s="4">
        <v>70586</v>
      </c>
      <c r="AD2203" t="s">
        <v>140</v>
      </c>
      <c r="AF2203">
        <v>13378316976</v>
      </c>
      <c r="AH2203" t="s">
        <v>18499</v>
      </c>
      <c r="AI2203" t="s">
        <v>168</v>
      </c>
      <c r="AJ2203" t="s">
        <v>325</v>
      </c>
      <c r="AK2203" t="s">
        <v>329</v>
      </c>
      <c r="AM2203" t="s">
        <v>330</v>
      </c>
      <c r="AO2203" t="s">
        <v>324</v>
      </c>
      <c r="AP2203" t="s">
        <v>246</v>
      </c>
      <c r="AQ2203" s="4">
        <v>70554</v>
      </c>
      <c r="AR2203" t="s">
        <v>140</v>
      </c>
      <c r="AS2203" t="s">
        <v>331</v>
      </c>
      <c r="AT2203">
        <v>13377894322</v>
      </c>
      <c r="AV2203" t="s">
        <v>332</v>
      </c>
      <c r="AW2203" t="s">
        <v>333</v>
      </c>
      <c r="AZ2203" t="s">
        <v>334</v>
      </c>
      <c r="BA2203" t="s">
        <v>335</v>
      </c>
      <c r="BB2203" t="s">
        <v>136</v>
      </c>
      <c r="BC2203" t="s">
        <v>136</v>
      </c>
      <c r="BD2203" t="s">
        <v>148</v>
      </c>
      <c r="BE2203" t="s">
        <v>136</v>
      </c>
      <c r="BF2203" t="s">
        <v>136</v>
      </c>
      <c r="BG2203" t="s">
        <v>134</v>
      </c>
      <c r="BH2203" t="s">
        <v>136</v>
      </c>
      <c r="BN2203" t="s">
        <v>18500</v>
      </c>
      <c r="BO2203" t="s">
        <v>1574</v>
      </c>
      <c r="BP2203">
        <v>8</v>
      </c>
      <c r="BQ2203">
        <v>8</v>
      </c>
      <c r="BR2203">
        <v>8</v>
      </c>
      <c r="BS2203" s="1">
        <v>44211</v>
      </c>
      <c r="BT2203" s="1">
        <v>44515</v>
      </c>
      <c r="BU2203" s="1">
        <v>44211</v>
      </c>
      <c r="BV2203" s="1">
        <v>44515</v>
      </c>
      <c r="BW2203" t="s">
        <v>136</v>
      </c>
      <c r="BX2203">
        <v>35</v>
      </c>
      <c r="BY2203">
        <v>0</v>
      </c>
      <c r="BZ2203">
        <v>7</v>
      </c>
      <c r="CA2203">
        <v>7</v>
      </c>
      <c r="CB2203">
        <v>7</v>
      </c>
      <c r="CC2203">
        <v>7</v>
      </c>
      <c r="CD2203">
        <v>7</v>
      </c>
      <c r="CE2203">
        <v>0</v>
      </c>
      <c r="CF2203" t="str">
        <f>"8:00 AM"</f>
        <v>8:00 AM</v>
      </c>
      <c r="CG2203" t="str">
        <f>"4:00 PM"</f>
        <v>4:00 PM</v>
      </c>
      <c r="CH2203" s="5">
        <v>11.83</v>
      </c>
      <c r="CI2203" t="s">
        <v>146</v>
      </c>
      <c r="CL2203" t="s">
        <v>136</v>
      </c>
      <c r="CM2203" t="s">
        <v>147</v>
      </c>
      <c r="CN2203" t="s">
        <v>148</v>
      </c>
      <c r="CO2203" t="s">
        <v>338</v>
      </c>
      <c r="CP2203" t="s">
        <v>149</v>
      </c>
      <c r="CQ2203">
        <v>0</v>
      </c>
      <c r="CR2203">
        <v>0</v>
      </c>
      <c r="CS2203" t="s">
        <v>136</v>
      </c>
      <c r="CT2203" t="s">
        <v>136</v>
      </c>
      <c r="CU2203" t="s">
        <v>136</v>
      </c>
      <c r="CV2203" t="s">
        <v>136</v>
      </c>
      <c r="CW2203" t="s">
        <v>134</v>
      </c>
      <c r="CX2203">
        <v>40</v>
      </c>
      <c r="CY2203" t="s">
        <v>136</v>
      </c>
      <c r="CZ2203" t="s">
        <v>136</v>
      </c>
      <c r="DA2203" t="s">
        <v>136</v>
      </c>
      <c r="DB2203" t="s">
        <v>134</v>
      </c>
      <c r="DC2203" t="s">
        <v>134</v>
      </c>
      <c r="DD2203" t="s">
        <v>136</v>
      </c>
      <c r="DF2203" t="s">
        <v>149</v>
      </c>
      <c r="DG2203" t="s">
        <v>18497</v>
      </c>
      <c r="DH2203" t="s">
        <v>700</v>
      </c>
      <c r="DI2203" t="s">
        <v>246</v>
      </c>
      <c r="DJ2203" s="4">
        <v>70586</v>
      </c>
      <c r="DK2203" t="s">
        <v>339</v>
      </c>
      <c r="DL2203" t="s">
        <v>136</v>
      </c>
      <c r="DM2203">
        <v>1</v>
      </c>
      <c r="DN2203" t="s">
        <v>18497</v>
      </c>
      <c r="DO2203" t="s">
        <v>700</v>
      </c>
      <c r="DP2203" t="s">
        <v>246</v>
      </c>
      <c r="DQ2203" t="str">
        <f>"70586"</f>
        <v>70586</v>
      </c>
      <c r="DR2203" t="s">
        <v>339</v>
      </c>
      <c r="DS2203" t="s">
        <v>2316</v>
      </c>
      <c r="DT2203">
        <v>1</v>
      </c>
      <c r="DU2203">
        <v>3</v>
      </c>
      <c r="DV2203" t="s">
        <v>134</v>
      </c>
      <c r="DW2203" t="s">
        <v>134</v>
      </c>
      <c r="DX2203" t="s">
        <v>134</v>
      </c>
      <c r="DY2203" t="s">
        <v>134</v>
      </c>
      <c r="DZ2203">
        <v>2</v>
      </c>
      <c r="EA2203" t="s">
        <v>136</v>
      </c>
      <c r="EC2203" s="5">
        <v>12.68</v>
      </c>
      <c r="ED2203" s="5">
        <v>55</v>
      </c>
      <c r="EE2203">
        <v>13378316976</v>
      </c>
      <c r="EF2203" t="s">
        <v>18499</v>
      </c>
      <c r="EG2203" t="s">
        <v>148</v>
      </c>
      <c r="EH2203">
        <v>0</v>
      </c>
    </row>
    <row r="2204" spans="1:138" ht="15" customHeight="1" x14ac:dyDescent="0.35">
      <c r="A2204" t="s">
        <v>10529</v>
      </c>
      <c r="B2204" t="s">
        <v>157</v>
      </c>
      <c r="C2204" s="1">
        <v>44144.625998842595</v>
      </c>
      <c r="D2204" s="1">
        <v>44188</v>
      </c>
      <c r="E2204" t="s">
        <v>133</v>
      </c>
      <c r="F2204" t="s">
        <v>136</v>
      </c>
      <c r="G2204" t="s">
        <v>135</v>
      </c>
      <c r="H2204" t="s">
        <v>136</v>
      </c>
      <c r="I2204" t="s">
        <v>10530</v>
      </c>
      <c r="K2204" t="s">
        <v>10531</v>
      </c>
      <c r="M2204" t="s">
        <v>6323</v>
      </c>
      <c r="N2204" t="s">
        <v>246</v>
      </c>
      <c r="O2204" s="4">
        <v>71351</v>
      </c>
      <c r="P2204" t="s">
        <v>140</v>
      </c>
      <c r="R2204">
        <v>13183088178</v>
      </c>
      <c r="T2204">
        <v>112910</v>
      </c>
      <c r="U2204" t="s">
        <v>10532</v>
      </c>
      <c r="V2204" t="s">
        <v>1147</v>
      </c>
      <c r="X2204" t="s">
        <v>3481</v>
      </c>
      <c r="Y2204" t="s">
        <v>10531</v>
      </c>
      <c r="AA2204" t="s">
        <v>6323</v>
      </c>
      <c r="AB2204" t="s">
        <v>246</v>
      </c>
      <c r="AC2204" s="4">
        <v>71351</v>
      </c>
      <c r="AD2204" t="s">
        <v>140</v>
      </c>
      <c r="AF2204">
        <v>13183050988</v>
      </c>
      <c r="AH2204" t="s">
        <v>10533</v>
      </c>
      <c r="AI2204" t="s">
        <v>168</v>
      </c>
      <c r="AJ2204" t="s">
        <v>1977</v>
      </c>
      <c r="AK2204" t="s">
        <v>1978</v>
      </c>
      <c r="AL2204" t="s">
        <v>1979</v>
      </c>
      <c r="AM2204" t="s">
        <v>1980</v>
      </c>
      <c r="AN2204" t="s">
        <v>1981</v>
      </c>
      <c r="AO2204" t="s">
        <v>1982</v>
      </c>
      <c r="AP2204" t="s">
        <v>246</v>
      </c>
      <c r="AQ2204" s="4">
        <v>70754</v>
      </c>
      <c r="AR2204" t="s">
        <v>140</v>
      </c>
      <c r="AT2204">
        <v>12256863033</v>
      </c>
      <c r="AV2204" t="s">
        <v>1983</v>
      </c>
      <c r="AW2204" t="s">
        <v>1984</v>
      </c>
      <c r="AZ2204" t="s">
        <v>334</v>
      </c>
      <c r="BA2204" t="s">
        <v>145</v>
      </c>
      <c r="BB2204" t="s">
        <v>136</v>
      </c>
      <c r="BC2204" t="s">
        <v>136</v>
      </c>
      <c r="BD2204" t="s">
        <v>148</v>
      </c>
      <c r="BE2204" t="s">
        <v>136</v>
      </c>
      <c r="BF2204" t="s">
        <v>136</v>
      </c>
      <c r="BG2204" t="s">
        <v>134</v>
      </c>
      <c r="BH2204" t="s">
        <v>136</v>
      </c>
      <c r="BN2204" t="s">
        <v>10534</v>
      </c>
      <c r="BO2204" t="s">
        <v>905</v>
      </c>
      <c r="BP2204">
        <v>6</v>
      </c>
      <c r="BQ2204">
        <v>6</v>
      </c>
      <c r="BR2204">
        <v>6</v>
      </c>
      <c r="BS2204" s="1">
        <v>44211</v>
      </c>
      <c r="BT2204" s="1">
        <v>44515</v>
      </c>
      <c r="BU2204" s="1">
        <v>44211</v>
      </c>
      <c r="BV2204" s="1">
        <v>44515</v>
      </c>
      <c r="BW2204" t="s">
        <v>136</v>
      </c>
      <c r="BX2204">
        <v>35</v>
      </c>
      <c r="BY2204">
        <v>0</v>
      </c>
      <c r="BZ2204">
        <v>6</v>
      </c>
      <c r="CA2204">
        <v>6</v>
      </c>
      <c r="CB2204">
        <v>6</v>
      </c>
      <c r="CC2204">
        <v>6</v>
      </c>
      <c r="CD2204">
        <v>6</v>
      </c>
      <c r="CE2204">
        <v>5</v>
      </c>
      <c r="CF2204" t="str">
        <f>"7:00 AM"</f>
        <v>7:00 AM</v>
      </c>
      <c r="CG2204" t="str">
        <f>"1:00 PM"</f>
        <v>1:00 PM</v>
      </c>
      <c r="CH2204" s="5">
        <v>11.83</v>
      </c>
      <c r="CI2204" t="s">
        <v>146</v>
      </c>
      <c r="CJ2204">
        <v>0</v>
      </c>
      <c r="CK2204" t="s">
        <v>3352</v>
      </c>
      <c r="CL2204" t="s">
        <v>134</v>
      </c>
      <c r="CM2204" t="s">
        <v>147</v>
      </c>
      <c r="CN2204" t="s">
        <v>148</v>
      </c>
      <c r="CO2204" s="2" t="s">
        <v>1986</v>
      </c>
      <c r="CP2204" t="s">
        <v>149</v>
      </c>
      <c r="CQ2204">
        <v>3</v>
      </c>
      <c r="CR2204">
        <v>0</v>
      </c>
      <c r="CS2204" t="s">
        <v>136</v>
      </c>
      <c r="CT2204" t="s">
        <v>136</v>
      </c>
      <c r="CU2204" t="s">
        <v>136</v>
      </c>
      <c r="CV2204" t="s">
        <v>134</v>
      </c>
      <c r="CW2204" t="s">
        <v>134</v>
      </c>
      <c r="CX2204">
        <v>50</v>
      </c>
      <c r="CY2204" t="s">
        <v>134</v>
      </c>
      <c r="CZ2204" t="s">
        <v>134</v>
      </c>
      <c r="DA2204" t="s">
        <v>134</v>
      </c>
      <c r="DB2204" t="s">
        <v>134</v>
      </c>
      <c r="DC2204" t="s">
        <v>134</v>
      </c>
      <c r="DD2204" t="s">
        <v>136</v>
      </c>
      <c r="DF2204" s="2" t="s">
        <v>10535</v>
      </c>
      <c r="DG2204" t="s">
        <v>10531</v>
      </c>
      <c r="DH2204" t="s">
        <v>6323</v>
      </c>
      <c r="DI2204" t="s">
        <v>246</v>
      </c>
      <c r="DJ2204" s="4">
        <v>71351</v>
      </c>
      <c r="DK2204" t="s">
        <v>711</v>
      </c>
      <c r="DL2204" t="s">
        <v>134</v>
      </c>
      <c r="DM2204">
        <v>2</v>
      </c>
      <c r="DN2204" t="s">
        <v>10536</v>
      </c>
      <c r="DO2204" t="s">
        <v>6323</v>
      </c>
      <c r="DP2204" t="s">
        <v>246</v>
      </c>
      <c r="DQ2204" t="str">
        <f>"71351"</f>
        <v>71351</v>
      </c>
      <c r="DR2204" t="s">
        <v>711</v>
      </c>
      <c r="DS2204" t="s">
        <v>497</v>
      </c>
      <c r="DT2204">
        <v>1</v>
      </c>
      <c r="DU2204">
        <v>6</v>
      </c>
      <c r="DV2204" t="s">
        <v>134</v>
      </c>
      <c r="DW2204" t="s">
        <v>134</v>
      </c>
      <c r="DX2204" t="s">
        <v>134</v>
      </c>
      <c r="DY2204" t="s">
        <v>136</v>
      </c>
      <c r="DZ2204">
        <v>1</v>
      </c>
      <c r="EA2204" t="s">
        <v>136</v>
      </c>
      <c r="EC2204" s="5">
        <v>12.68</v>
      </c>
      <c r="ED2204" s="5">
        <v>55</v>
      </c>
      <c r="EE2204">
        <v>13183088178</v>
      </c>
      <c r="EF2204" t="s">
        <v>10533</v>
      </c>
      <c r="EG2204" t="s">
        <v>1989</v>
      </c>
      <c r="EH2204">
        <v>3</v>
      </c>
    </row>
    <row r="2205" spans="1:138" ht="15" customHeight="1" x14ac:dyDescent="0.35">
      <c r="A2205" t="s">
        <v>5719</v>
      </c>
      <c r="B2205" t="s">
        <v>157</v>
      </c>
      <c r="C2205" s="1">
        <v>44146.541989004632</v>
      </c>
      <c r="D2205" s="1">
        <v>44188</v>
      </c>
      <c r="E2205" t="s">
        <v>133</v>
      </c>
      <c r="F2205" t="s">
        <v>136</v>
      </c>
      <c r="G2205" t="s">
        <v>135</v>
      </c>
      <c r="H2205" t="s">
        <v>136</v>
      </c>
      <c r="I2205" t="s">
        <v>5720</v>
      </c>
      <c r="K2205" t="s">
        <v>5721</v>
      </c>
      <c r="M2205" t="s">
        <v>778</v>
      </c>
      <c r="N2205" t="s">
        <v>246</v>
      </c>
      <c r="O2205" s="4">
        <v>70515</v>
      </c>
      <c r="P2205" t="s">
        <v>140</v>
      </c>
      <c r="R2205">
        <v>13377899071</v>
      </c>
      <c r="T2205">
        <v>112512</v>
      </c>
      <c r="U2205" t="s">
        <v>5722</v>
      </c>
      <c r="V2205" t="s">
        <v>371</v>
      </c>
      <c r="X2205" t="s">
        <v>164</v>
      </c>
      <c r="Y2205" t="s">
        <v>5721</v>
      </c>
      <c r="AA2205" t="s">
        <v>778</v>
      </c>
      <c r="AB2205" t="s">
        <v>246</v>
      </c>
      <c r="AC2205" s="4">
        <v>70515</v>
      </c>
      <c r="AD2205" t="s">
        <v>140</v>
      </c>
      <c r="AF2205">
        <v>13377891979</v>
      </c>
      <c r="AH2205" t="s">
        <v>5723</v>
      </c>
      <c r="AI2205" t="s">
        <v>168</v>
      </c>
      <c r="AJ2205" t="s">
        <v>1977</v>
      </c>
      <c r="AK2205" t="s">
        <v>1978</v>
      </c>
      <c r="AL2205" t="s">
        <v>1979</v>
      </c>
      <c r="AM2205" t="s">
        <v>1980</v>
      </c>
      <c r="AN2205" t="s">
        <v>1981</v>
      </c>
      <c r="AO2205" t="s">
        <v>1982</v>
      </c>
      <c r="AP2205" t="s">
        <v>246</v>
      </c>
      <c r="AQ2205" s="4">
        <v>70754</v>
      </c>
      <c r="AR2205" t="s">
        <v>140</v>
      </c>
      <c r="AT2205">
        <v>12256863033</v>
      </c>
      <c r="AV2205" t="s">
        <v>1983</v>
      </c>
      <c r="AW2205" t="s">
        <v>1984</v>
      </c>
      <c r="AZ2205" t="s">
        <v>175</v>
      </c>
      <c r="BA2205" t="s">
        <v>176</v>
      </c>
      <c r="BB2205" t="s">
        <v>136</v>
      </c>
      <c r="BC2205" t="s">
        <v>136</v>
      </c>
      <c r="BD2205" t="s">
        <v>148</v>
      </c>
      <c r="BE2205" t="s">
        <v>136</v>
      </c>
      <c r="BF2205" t="s">
        <v>136</v>
      </c>
      <c r="BG2205" t="s">
        <v>134</v>
      </c>
      <c r="BH2205" t="s">
        <v>136</v>
      </c>
      <c r="BN2205" t="s">
        <v>5724</v>
      </c>
      <c r="BO2205" t="s">
        <v>905</v>
      </c>
      <c r="BP2205">
        <v>4</v>
      </c>
      <c r="BQ2205">
        <v>4</v>
      </c>
      <c r="BR2205">
        <v>4</v>
      </c>
      <c r="BS2205" s="1">
        <v>44211</v>
      </c>
      <c r="BT2205" s="1">
        <v>44387</v>
      </c>
      <c r="BU2205" s="1">
        <v>44211</v>
      </c>
      <c r="BV2205" s="1">
        <v>44387</v>
      </c>
      <c r="BW2205" t="s">
        <v>136</v>
      </c>
      <c r="BX2205">
        <v>35</v>
      </c>
      <c r="BY2205">
        <v>0</v>
      </c>
      <c r="BZ2205">
        <v>6</v>
      </c>
      <c r="CA2205">
        <v>6</v>
      </c>
      <c r="CB2205">
        <v>6</v>
      </c>
      <c r="CC2205">
        <v>6</v>
      </c>
      <c r="CD2205">
        <v>6</v>
      </c>
      <c r="CE2205">
        <v>5</v>
      </c>
      <c r="CF2205" t="str">
        <f>"7:00 AM"</f>
        <v>7:00 AM</v>
      </c>
      <c r="CG2205" t="str">
        <f>"1:00 PM"</f>
        <v>1:00 PM</v>
      </c>
      <c r="CH2205" s="5">
        <v>11.83</v>
      </c>
      <c r="CI2205" t="s">
        <v>146</v>
      </c>
      <c r="CJ2205">
        <v>0</v>
      </c>
      <c r="CK2205" t="s">
        <v>1985</v>
      </c>
      <c r="CL2205" t="s">
        <v>134</v>
      </c>
      <c r="CM2205" t="s">
        <v>147</v>
      </c>
      <c r="CN2205" t="s">
        <v>148</v>
      </c>
      <c r="CO2205" s="2" t="s">
        <v>3165</v>
      </c>
      <c r="CP2205" t="s">
        <v>149</v>
      </c>
      <c r="CQ2205">
        <v>0</v>
      </c>
      <c r="CR2205">
        <v>0</v>
      </c>
      <c r="CS2205" t="s">
        <v>136</v>
      </c>
      <c r="CT2205" t="s">
        <v>136</v>
      </c>
      <c r="CU2205" t="s">
        <v>136</v>
      </c>
      <c r="CV2205" t="s">
        <v>134</v>
      </c>
      <c r="CW2205" t="s">
        <v>134</v>
      </c>
      <c r="CX2205">
        <v>50</v>
      </c>
      <c r="CY2205" t="s">
        <v>134</v>
      </c>
      <c r="CZ2205" t="s">
        <v>134</v>
      </c>
      <c r="DA2205" t="s">
        <v>134</v>
      </c>
      <c r="DB2205" t="s">
        <v>134</v>
      </c>
      <c r="DC2205" t="s">
        <v>134</v>
      </c>
      <c r="DD2205" t="s">
        <v>136</v>
      </c>
      <c r="DF2205" t="s">
        <v>3353</v>
      </c>
      <c r="DG2205" t="s">
        <v>5725</v>
      </c>
      <c r="DH2205" t="s">
        <v>771</v>
      </c>
      <c r="DI2205" t="s">
        <v>246</v>
      </c>
      <c r="DJ2205" s="4">
        <v>70535</v>
      </c>
      <c r="DK2205" t="s">
        <v>268</v>
      </c>
      <c r="DL2205" t="s">
        <v>136</v>
      </c>
      <c r="DM2205">
        <v>1</v>
      </c>
      <c r="DN2205" t="s">
        <v>5726</v>
      </c>
      <c r="DO2205" t="s">
        <v>324</v>
      </c>
      <c r="DP2205" t="s">
        <v>246</v>
      </c>
      <c r="DQ2205" t="str">
        <f>"70554"</f>
        <v>70554</v>
      </c>
      <c r="DR2205" t="s">
        <v>339</v>
      </c>
      <c r="DS2205" t="s">
        <v>551</v>
      </c>
      <c r="DT2205">
        <v>1</v>
      </c>
      <c r="DU2205">
        <v>6</v>
      </c>
      <c r="DV2205" t="s">
        <v>134</v>
      </c>
      <c r="DW2205" t="s">
        <v>134</v>
      </c>
      <c r="DX2205" t="s">
        <v>134</v>
      </c>
      <c r="DY2205" t="s">
        <v>136</v>
      </c>
      <c r="DZ2205">
        <v>1</v>
      </c>
      <c r="EA2205" t="s">
        <v>136</v>
      </c>
      <c r="EC2205" s="5">
        <v>12.68</v>
      </c>
      <c r="ED2205" s="5">
        <v>55</v>
      </c>
      <c r="EE2205">
        <v>13377899071</v>
      </c>
      <c r="EF2205" t="s">
        <v>5723</v>
      </c>
      <c r="EG2205" t="s">
        <v>1989</v>
      </c>
      <c r="EH2205">
        <v>2</v>
      </c>
    </row>
    <row r="2206" spans="1:138" ht="15" customHeight="1" x14ac:dyDescent="0.35">
      <c r="A2206" t="s">
        <v>23802</v>
      </c>
      <c r="B2206" t="s">
        <v>157</v>
      </c>
      <c r="C2206" s="1">
        <v>44146.535388888886</v>
      </c>
      <c r="D2206" s="1">
        <v>44188</v>
      </c>
      <c r="E2206" t="s">
        <v>133</v>
      </c>
      <c r="F2206" t="s">
        <v>136</v>
      </c>
      <c r="G2206" t="s">
        <v>135</v>
      </c>
      <c r="H2206" t="s">
        <v>136</v>
      </c>
      <c r="I2206" t="s">
        <v>12075</v>
      </c>
      <c r="K2206" t="s">
        <v>12076</v>
      </c>
      <c r="M2206" t="s">
        <v>771</v>
      </c>
      <c r="N2206" t="s">
        <v>246</v>
      </c>
      <c r="O2206" s="4">
        <v>70535</v>
      </c>
      <c r="P2206" t="s">
        <v>140</v>
      </c>
      <c r="R2206">
        <v>13372075895</v>
      </c>
      <c r="T2206">
        <v>1119</v>
      </c>
      <c r="U2206" t="s">
        <v>8944</v>
      </c>
      <c r="V2206" t="s">
        <v>1225</v>
      </c>
      <c r="W2206" t="s">
        <v>2011</v>
      </c>
      <c r="X2206" t="s">
        <v>164</v>
      </c>
      <c r="Y2206" t="s">
        <v>12076</v>
      </c>
      <c r="AA2206" t="s">
        <v>771</v>
      </c>
      <c r="AB2206" t="s">
        <v>246</v>
      </c>
      <c r="AC2206" s="4">
        <v>70535</v>
      </c>
      <c r="AD2206" t="s">
        <v>140</v>
      </c>
      <c r="AF2206">
        <v>13372075895</v>
      </c>
      <c r="AH2206" t="s">
        <v>12077</v>
      </c>
      <c r="AI2206" t="s">
        <v>168</v>
      </c>
      <c r="AJ2206" t="s">
        <v>1977</v>
      </c>
      <c r="AK2206" t="s">
        <v>1978</v>
      </c>
      <c r="AL2206" t="s">
        <v>1979</v>
      </c>
      <c r="AM2206" t="s">
        <v>1980</v>
      </c>
      <c r="AN2206" t="s">
        <v>1981</v>
      </c>
      <c r="AO2206" t="s">
        <v>1982</v>
      </c>
      <c r="AP2206" t="s">
        <v>246</v>
      </c>
      <c r="AQ2206" s="4">
        <v>70754</v>
      </c>
      <c r="AR2206" t="s">
        <v>140</v>
      </c>
      <c r="AT2206">
        <v>12256863033</v>
      </c>
      <c r="AV2206" t="s">
        <v>1983</v>
      </c>
      <c r="AW2206" t="s">
        <v>1984</v>
      </c>
      <c r="AZ2206" t="s">
        <v>334</v>
      </c>
      <c r="BA2206" t="s">
        <v>335</v>
      </c>
      <c r="BB2206" t="s">
        <v>136</v>
      </c>
      <c r="BC2206" t="s">
        <v>136</v>
      </c>
      <c r="BD2206" t="s">
        <v>148</v>
      </c>
      <c r="BE2206" t="s">
        <v>136</v>
      </c>
      <c r="BF2206" t="s">
        <v>136</v>
      </c>
      <c r="BG2206" t="s">
        <v>134</v>
      </c>
      <c r="BH2206" t="s">
        <v>136</v>
      </c>
      <c r="BN2206" t="s">
        <v>23803</v>
      </c>
      <c r="BO2206" t="s">
        <v>3652</v>
      </c>
      <c r="BP2206">
        <v>2</v>
      </c>
      <c r="BQ2206">
        <v>2</v>
      </c>
      <c r="BR2206">
        <v>2</v>
      </c>
      <c r="BS2206" s="1">
        <v>44211</v>
      </c>
      <c r="BT2206" s="1">
        <v>44515</v>
      </c>
      <c r="BU2206" s="1">
        <v>44211</v>
      </c>
      <c r="BV2206" s="1">
        <v>44515</v>
      </c>
      <c r="BW2206" t="s">
        <v>136</v>
      </c>
      <c r="BX2206">
        <v>35</v>
      </c>
      <c r="BY2206">
        <v>0</v>
      </c>
      <c r="BZ2206">
        <v>6</v>
      </c>
      <c r="CA2206">
        <v>6</v>
      </c>
      <c r="CB2206">
        <v>6</v>
      </c>
      <c r="CC2206">
        <v>6</v>
      </c>
      <c r="CD2206">
        <v>6</v>
      </c>
      <c r="CE2206">
        <v>5</v>
      </c>
      <c r="CF2206" t="str">
        <f>"7:00 AM"</f>
        <v>7:00 AM</v>
      </c>
      <c r="CG2206" t="str">
        <f>"1:00 PM"</f>
        <v>1:00 PM</v>
      </c>
      <c r="CH2206" s="5">
        <v>11.83</v>
      </c>
      <c r="CI2206" t="s">
        <v>146</v>
      </c>
      <c r="CJ2206">
        <v>0</v>
      </c>
      <c r="CK2206" t="s">
        <v>3352</v>
      </c>
      <c r="CL2206" t="s">
        <v>134</v>
      </c>
      <c r="CM2206" t="s">
        <v>312</v>
      </c>
      <c r="CN2206" t="s">
        <v>148</v>
      </c>
      <c r="CO2206" s="2" t="s">
        <v>3165</v>
      </c>
      <c r="CP2206" t="s">
        <v>149</v>
      </c>
      <c r="CQ2206">
        <v>0</v>
      </c>
      <c r="CR2206">
        <v>0</v>
      </c>
      <c r="CS2206" t="s">
        <v>136</v>
      </c>
      <c r="CT2206" t="s">
        <v>136</v>
      </c>
      <c r="CU2206" t="s">
        <v>136</v>
      </c>
      <c r="CV2206" t="s">
        <v>134</v>
      </c>
      <c r="CW2206" t="s">
        <v>134</v>
      </c>
      <c r="CX2206">
        <v>50</v>
      </c>
      <c r="CY2206" t="s">
        <v>134</v>
      </c>
      <c r="CZ2206" t="s">
        <v>134</v>
      </c>
      <c r="DA2206" t="s">
        <v>134</v>
      </c>
      <c r="DB2206" t="s">
        <v>134</v>
      </c>
      <c r="DC2206" t="s">
        <v>134</v>
      </c>
      <c r="DD2206" t="s">
        <v>136</v>
      </c>
      <c r="DF2206" t="s">
        <v>2346</v>
      </c>
      <c r="DG2206" t="s">
        <v>12076</v>
      </c>
      <c r="DH2206" t="s">
        <v>771</v>
      </c>
      <c r="DI2206" t="s">
        <v>246</v>
      </c>
      <c r="DJ2206" s="4">
        <v>70535</v>
      </c>
      <c r="DK2206" t="s">
        <v>268</v>
      </c>
      <c r="DL2206" t="s">
        <v>134</v>
      </c>
      <c r="DM2206">
        <v>7</v>
      </c>
      <c r="DN2206" t="s">
        <v>12076</v>
      </c>
      <c r="DO2206" t="s">
        <v>771</v>
      </c>
      <c r="DP2206" t="s">
        <v>246</v>
      </c>
      <c r="DQ2206" t="str">
        <f>"70535"</f>
        <v>70535</v>
      </c>
      <c r="DR2206" t="s">
        <v>268</v>
      </c>
      <c r="DS2206" t="s">
        <v>4513</v>
      </c>
      <c r="DT2206">
        <v>1</v>
      </c>
      <c r="DU2206">
        <v>10</v>
      </c>
      <c r="DV2206" t="s">
        <v>134</v>
      </c>
      <c r="DW2206" t="s">
        <v>134</v>
      </c>
      <c r="DX2206" t="s">
        <v>134</v>
      </c>
      <c r="DY2206" t="s">
        <v>136</v>
      </c>
      <c r="DZ2206">
        <v>1</v>
      </c>
      <c r="EA2206" t="s">
        <v>136</v>
      </c>
      <c r="EC2206" s="5">
        <v>12.68</v>
      </c>
      <c r="ED2206" s="5">
        <v>55</v>
      </c>
      <c r="EE2206">
        <v>13372075895</v>
      </c>
      <c r="EF2206" t="s">
        <v>12077</v>
      </c>
      <c r="EG2206" t="s">
        <v>1989</v>
      </c>
      <c r="EH2206">
        <v>3</v>
      </c>
    </row>
    <row r="2207" spans="1:138" ht="15" customHeight="1" x14ac:dyDescent="0.35">
      <c r="A2207" t="s">
        <v>12074</v>
      </c>
      <c r="B2207" t="s">
        <v>157</v>
      </c>
      <c r="C2207" s="1">
        <v>44146.533445601854</v>
      </c>
      <c r="D2207" s="1">
        <v>44188</v>
      </c>
      <c r="E2207" t="s">
        <v>133</v>
      </c>
      <c r="F2207" t="s">
        <v>136</v>
      </c>
      <c r="G2207" t="s">
        <v>135</v>
      </c>
      <c r="H2207" t="s">
        <v>136</v>
      </c>
      <c r="I2207" t="s">
        <v>12075</v>
      </c>
      <c r="K2207" t="s">
        <v>12076</v>
      </c>
      <c r="M2207" t="s">
        <v>771</v>
      </c>
      <c r="N2207" t="s">
        <v>246</v>
      </c>
      <c r="O2207" s="4">
        <v>70535</v>
      </c>
      <c r="P2207" t="s">
        <v>140</v>
      </c>
      <c r="R2207">
        <v>13372075895</v>
      </c>
      <c r="T2207">
        <v>1119</v>
      </c>
      <c r="U2207" t="s">
        <v>8944</v>
      </c>
      <c r="V2207" t="s">
        <v>1225</v>
      </c>
      <c r="W2207" t="s">
        <v>2011</v>
      </c>
      <c r="X2207" t="s">
        <v>164</v>
      </c>
      <c r="Y2207" t="s">
        <v>12076</v>
      </c>
      <c r="AA2207" t="s">
        <v>771</v>
      </c>
      <c r="AB2207" t="s">
        <v>246</v>
      </c>
      <c r="AC2207" s="4">
        <v>70535</v>
      </c>
      <c r="AD2207" t="s">
        <v>140</v>
      </c>
      <c r="AF2207">
        <v>13372075895</v>
      </c>
      <c r="AH2207" t="s">
        <v>12077</v>
      </c>
      <c r="AI2207" t="s">
        <v>168</v>
      </c>
      <c r="AJ2207" t="s">
        <v>1977</v>
      </c>
      <c r="AK2207" t="s">
        <v>1978</v>
      </c>
      <c r="AL2207" t="s">
        <v>1979</v>
      </c>
      <c r="AM2207" t="s">
        <v>1980</v>
      </c>
      <c r="AN2207" t="s">
        <v>1981</v>
      </c>
      <c r="AO2207" t="s">
        <v>1982</v>
      </c>
      <c r="AP2207" t="s">
        <v>246</v>
      </c>
      <c r="AQ2207" s="4">
        <v>70754</v>
      </c>
      <c r="AR2207" t="s">
        <v>140</v>
      </c>
      <c r="AT2207">
        <v>12256863033</v>
      </c>
      <c r="AV2207" t="s">
        <v>1983</v>
      </c>
      <c r="AW2207" t="s">
        <v>1984</v>
      </c>
      <c r="AZ2207" t="s">
        <v>334</v>
      </c>
      <c r="BA2207" t="s">
        <v>335</v>
      </c>
      <c r="BB2207" t="s">
        <v>136</v>
      </c>
      <c r="BC2207" t="s">
        <v>136</v>
      </c>
      <c r="BD2207" t="s">
        <v>148</v>
      </c>
      <c r="BE2207" t="s">
        <v>136</v>
      </c>
      <c r="BF2207" t="s">
        <v>136</v>
      </c>
      <c r="BG2207" t="s">
        <v>134</v>
      </c>
      <c r="BH2207" t="s">
        <v>136</v>
      </c>
      <c r="BN2207" t="s">
        <v>12078</v>
      </c>
      <c r="BO2207" t="s">
        <v>3652</v>
      </c>
      <c r="BP2207">
        <v>6</v>
      </c>
      <c r="BQ2207">
        <v>6</v>
      </c>
      <c r="BR2207">
        <v>6</v>
      </c>
      <c r="BS2207" s="1">
        <v>44211</v>
      </c>
      <c r="BT2207" s="1">
        <v>44362</v>
      </c>
      <c r="BU2207" s="1">
        <v>44211</v>
      </c>
      <c r="BV2207" s="1">
        <v>44362</v>
      </c>
      <c r="BW2207" t="s">
        <v>136</v>
      </c>
      <c r="BX2207">
        <v>35</v>
      </c>
      <c r="BY2207">
        <v>0</v>
      </c>
      <c r="BZ2207">
        <v>6</v>
      </c>
      <c r="CA2207">
        <v>6</v>
      </c>
      <c r="CB2207">
        <v>6</v>
      </c>
      <c r="CC2207">
        <v>6</v>
      </c>
      <c r="CD2207">
        <v>6</v>
      </c>
      <c r="CE2207">
        <v>5</v>
      </c>
      <c r="CF2207" t="str">
        <f>"7:00 AM"</f>
        <v>7:00 AM</v>
      </c>
      <c r="CG2207" t="str">
        <f>"1:00 PM"</f>
        <v>1:00 PM</v>
      </c>
      <c r="CH2207" s="5">
        <v>11.83</v>
      </c>
      <c r="CI2207" t="s">
        <v>146</v>
      </c>
      <c r="CJ2207">
        <v>0</v>
      </c>
      <c r="CK2207" t="s">
        <v>3352</v>
      </c>
      <c r="CL2207" t="s">
        <v>134</v>
      </c>
      <c r="CM2207" t="s">
        <v>312</v>
      </c>
      <c r="CN2207" t="s">
        <v>148</v>
      </c>
      <c r="CO2207" s="2" t="s">
        <v>3165</v>
      </c>
      <c r="CP2207" t="s">
        <v>149</v>
      </c>
      <c r="CQ2207">
        <v>0</v>
      </c>
      <c r="CR2207">
        <v>0</v>
      </c>
      <c r="CS2207" t="s">
        <v>136</v>
      </c>
      <c r="CT2207" t="s">
        <v>136</v>
      </c>
      <c r="CU2207" t="s">
        <v>136</v>
      </c>
      <c r="CV2207" t="s">
        <v>134</v>
      </c>
      <c r="CW2207" t="s">
        <v>134</v>
      </c>
      <c r="CX2207">
        <v>50</v>
      </c>
      <c r="CY2207" t="s">
        <v>134</v>
      </c>
      <c r="CZ2207" t="s">
        <v>134</v>
      </c>
      <c r="DA2207" t="s">
        <v>134</v>
      </c>
      <c r="DB2207" t="s">
        <v>134</v>
      </c>
      <c r="DC2207" t="s">
        <v>134</v>
      </c>
      <c r="DD2207" t="s">
        <v>136</v>
      </c>
      <c r="DF2207" t="s">
        <v>2346</v>
      </c>
      <c r="DG2207" t="s">
        <v>12076</v>
      </c>
      <c r="DH2207" t="s">
        <v>771</v>
      </c>
      <c r="DI2207" t="s">
        <v>246</v>
      </c>
      <c r="DJ2207" s="4">
        <v>70535</v>
      </c>
      <c r="DK2207" t="s">
        <v>268</v>
      </c>
      <c r="DL2207" t="s">
        <v>134</v>
      </c>
      <c r="DM2207">
        <v>7</v>
      </c>
      <c r="DN2207" t="s">
        <v>12076</v>
      </c>
      <c r="DO2207" t="s">
        <v>771</v>
      </c>
      <c r="DP2207" t="s">
        <v>246</v>
      </c>
      <c r="DQ2207" t="str">
        <f>"70535"</f>
        <v>70535</v>
      </c>
      <c r="DR2207" t="s">
        <v>268</v>
      </c>
      <c r="DS2207" t="s">
        <v>4513</v>
      </c>
      <c r="DT2207">
        <v>1</v>
      </c>
      <c r="DU2207">
        <v>10</v>
      </c>
      <c r="DV2207" t="s">
        <v>134</v>
      </c>
      <c r="DW2207" t="s">
        <v>134</v>
      </c>
      <c r="DX2207" t="s">
        <v>134</v>
      </c>
      <c r="DY2207" t="s">
        <v>136</v>
      </c>
      <c r="DZ2207">
        <v>1</v>
      </c>
      <c r="EA2207" t="s">
        <v>136</v>
      </c>
      <c r="EC2207" s="5">
        <v>12.68</v>
      </c>
      <c r="ED2207" s="5">
        <v>55</v>
      </c>
      <c r="EE2207">
        <v>13372075895</v>
      </c>
      <c r="EF2207" t="s">
        <v>12077</v>
      </c>
      <c r="EG2207" t="s">
        <v>1989</v>
      </c>
      <c r="EH2207">
        <v>3</v>
      </c>
    </row>
    <row r="2208" spans="1:138" ht="15" customHeight="1" x14ac:dyDescent="0.35">
      <c r="A2208" t="s">
        <v>10544</v>
      </c>
      <c r="B2208" t="s">
        <v>157</v>
      </c>
      <c r="C2208" s="1">
        <v>44146.546661689812</v>
      </c>
      <c r="D2208" s="1">
        <v>44188</v>
      </c>
      <c r="E2208" t="s">
        <v>133</v>
      </c>
      <c r="F2208" t="s">
        <v>136</v>
      </c>
      <c r="G2208" t="s">
        <v>135</v>
      </c>
      <c r="H2208" t="s">
        <v>136</v>
      </c>
      <c r="I2208" t="s">
        <v>10545</v>
      </c>
      <c r="K2208" t="s">
        <v>9160</v>
      </c>
      <c r="M2208" t="s">
        <v>8901</v>
      </c>
      <c r="N2208" t="s">
        <v>246</v>
      </c>
      <c r="O2208" s="4">
        <v>71327</v>
      </c>
      <c r="P2208" t="s">
        <v>140</v>
      </c>
      <c r="R2208">
        <v>13318452391</v>
      </c>
      <c r="T2208">
        <v>111160</v>
      </c>
      <c r="U2208" t="s">
        <v>9161</v>
      </c>
      <c r="V2208" t="s">
        <v>347</v>
      </c>
      <c r="X2208" t="s">
        <v>164</v>
      </c>
      <c r="Y2208" t="s">
        <v>9160</v>
      </c>
      <c r="AA2208" t="s">
        <v>8901</v>
      </c>
      <c r="AB2208" t="s">
        <v>246</v>
      </c>
      <c r="AC2208" s="4">
        <v>71327</v>
      </c>
      <c r="AD2208" t="s">
        <v>140</v>
      </c>
      <c r="AF2208">
        <v>13184523915</v>
      </c>
      <c r="AH2208" t="s">
        <v>9162</v>
      </c>
      <c r="AI2208" t="s">
        <v>168</v>
      </c>
      <c r="AJ2208" t="s">
        <v>1977</v>
      </c>
      <c r="AK2208" t="s">
        <v>1978</v>
      </c>
      <c r="AL2208" t="s">
        <v>1979</v>
      </c>
      <c r="AM2208" t="s">
        <v>1980</v>
      </c>
      <c r="AN2208" t="s">
        <v>1981</v>
      </c>
      <c r="AO2208" t="s">
        <v>1982</v>
      </c>
      <c r="AP2208" t="s">
        <v>246</v>
      </c>
      <c r="AQ2208" s="4">
        <v>70754</v>
      </c>
      <c r="AR2208" t="s">
        <v>140</v>
      </c>
      <c r="AT2208">
        <v>12256863033</v>
      </c>
      <c r="AV2208" t="s">
        <v>1983</v>
      </c>
      <c r="AW2208" t="s">
        <v>1984</v>
      </c>
      <c r="AZ2208" t="s">
        <v>334</v>
      </c>
      <c r="BA2208" t="s">
        <v>335</v>
      </c>
      <c r="BB2208" t="s">
        <v>136</v>
      </c>
      <c r="BC2208" t="s">
        <v>136</v>
      </c>
      <c r="BD2208" t="s">
        <v>148</v>
      </c>
      <c r="BE2208" t="s">
        <v>136</v>
      </c>
      <c r="BF2208" t="s">
        <v>136</v>
      </c>
      <c r="BG2208" t="s">
        <v>134</v>
      </c>
      <c r="BH2208" t="s">
        <v>136</v>
      </c>
      <c r="BN2208" t="s">
        <v>10546</v>
      </c>
      <c r="BO2208" t="s">
        <v>905</v>
      </c>
      <c r="BP2208">
        <v>3</v>
      </c>
      <c r="BQ2208">
        <v>3</v>
      </c>
      <c r="BR2208">
        <v>3</v>
      </c>
      <c r="BS2208" s="1">
        <v>44211</v>
      </c>
      <c r="BT2208" s="1">
        <v>44362</v>
      </c>
      <c r="BU2208" s="1">
        <v>44211</v>
      </c>
      <c r="BV2208" s="1">
        <v>44362</v>
      </c>
      <c r="BW2208" t="s">
        <v>136</v>
      </c>
      <c r="BX2208">
        <v>35</v>
      </c>
      <c r="BY2208">
        <v>0</v>
      </c>
      <c r="BZ2208">
        <v>6</v>
      </c>
      <c r="CA2208">
        <v>6</v>
      </c>
      <c r="CB2208">
        <v>6</v>
      </c>
      <c r="CC2208">
        <v>6</v>
      </c>
      <c r="CD2208">
        <v>6</v>
      </c>
      <c r="CE2208">
        <v>5</v>
      </c>
      <c r="CF2208" t="str">
        <f>"7:00 AM"</f>
        <v>7:00 AM</v>
      </c>
      <c r="CG2208" t="str">
        <f>"1:00 PM"</f>
        <v>1:00 PM</v>
      </c>
      <c r="CH2208" s="5">
        <v>11.83</v>
      </c>
      <c r="CI2208" t="s">
        <v>146</v>
      </c>
      <c r="CJ2208">
        <v>0</v>
      </c>
      <c r="CK2208" t="s">
        <v>3352</v>
      </c>
      <c r="CL2208" t="s">
        <v>134</v>
      </c>
      <c r="CM2208" t="s">
        <v>147</v>
      </c>
      <c r="CN2208" t="s">
        <v>148</v>
      </c>
      <c r="CO2208" s="2" t="s">
        <v>3165</v>
      </c>
      <c r="CP2208" t="s">
        <v>149</v>
      </c>
      <c r="CQ2208">
        <v>0</v>
      </c>
      <c r="CR2208">
        <v>0</v>
      </c>
      <c r="CS2208" t="s">
        <v>136</v>
      </c>
      <c r="CT2208" t="s">
        <v>136</v>
      </c>
      <c r="CU2208" t="s">
        <v>136</v>
      </c>
      <c r="CV2208" t="s">
        <v>134</v>
      </c>
      <c r="CW2208" t="s">
        <v>134</v>
      </c>
      <c r="CX2208">
        <v>50</v>
      </c>
      <c r="CY2208" t="s">
        <v>134</v>
      </c>
      <c r="CZ2208" t="s">
        <v>134</v>
      </c>
      <c r="DA2208" t="s">
        <v>134</v>
      </c>
      <c r="DB2208" t="s">
        <v>134</v>
      </c>
      <c r="DC2208" t="s">
        <v>134</v>
      </c>
      <c r="DD2208" t="s">
        <v>136</v>
      </c>
      <c r="DF2208" t="s">
        <v>2346</v>
      </c>
      <c r="DG2208" t="s">
        <v>10547</v>
      </c>
      <c r="DH2208" t="s">
        <v>6812</v>
      </c>
      <c r="DI2208" t="s">
        <v>246</v>
      </c>
      <c r="DJ2208" s="4">
        <v>71369</v>
      </c>
      <c r="DK2208" t="s">
        <v>711</v>
      </c>
      <c r="DL2208" t="s">
        <v>134</v>
      </c>
      <c r="DM2208">
        <v>3</v>
      </c>
      <c r="DN2208" t="s">
        <v>9163</v>
      </c>
      <c r="DO2208" t="s">
        <v>9164</v>
      </c>
      <c r="DP2208" t="s">
        <v>246</v>
      </c>
      <c r="DQ2208" t="str">
        <f>"71355"</f>
        <v>71355</v>
      </c>
      <c r="DR2208" t="s">
        <v>711</v>
      </c>
      <c r="DS2208" t="s">
        <v>10548</v>
      </c>
      <c r="DT2208">
        <v>1</v>
      </c>
      <c r="DU2208">
        <v>6</v>
      </c>
      <c r="DV2208" t="s">
        <v>134</v>
      </c>
      <c r="DW2208" t="s">
        <v>134</v>
      </c>
      <c r="DX2208" t="s">
        <v>134</v>
      </c>
      <c r="DY2208" t="s">
        <v>136</v>
      </c>
      <c r="DZ2208">
        <v>1</v>
      </c>
      <c r="EA2208" t="s">
        <v>136</v>
      </c>
      <c r="EC2208" s="5">
        <v>12.68</v>
      </c>
      <c r="ED2208" s="5">
        <v>55</v>
      </c>
      <c r="EE2208">
        <v>13184523915</v>
      </c>
      <c r="EF2208" t="s">
        <v>9162</v>
      </c>
      <c r="EG2208" t="s">
        <v>1989</v>
      </c>
      <c r="EH2208">
        <v>6</v>
      </c>
    </row>
    <row r="2209" spans="1:138" ht="15" customHeight="1" x14ac:dyDescent="0.35">
      <c r="A2209" t="s">
        <v>26540</v>
      </c>
      <c r="B2209" t="s">
        <v>157</v>
      </c>
      <c r="C2209" s="1">
        <v>44151.373524537034</v>
      </c>
      <c r="D2209" s="1">
        <v>44188</v>
      </c>
      <c r="E2209" t="s">
        <v>133</v>
      </c>
      <c r="F2209" t="s">
        <v>136</v>
      </c>
      <c r="G2209" t="s">
        <v>135</v>
      </c>
      <c r="H2209" t="s">
        <v>136</v>
      </c>
      <c r="I2209" t="s">
        <v>26541</v>
      </c>
      <c r="K2209" t="s">
        <v>26542</v>
      </c>
      <c r="M2209" t="s">
        <v>13745</v>
      </c>
      <c r="N2209" t="s">
        <v>995</v>
      </c>
      <c r="O2209" s="4">
        <v>72143</v>
      </c>
      <c r="P2209" t="s">
        <v>140</v>
      </c>
      <c r="R2209">
        <v>15015168062</v>
      </c>
      <c r="T2209">
        <v>1119</v>
      </c>
      <c r="U2209" t="s">
        <v>26543</v>
      </c>
      <c r="V2209" t="s">
        <v>1019</v>
      </c>
      <c r="X2209" t="s">
        <v>164</v>
      </c>
      <c r="Y2209" t="s">
        <v>26542</v>
      </c>
      <c r="AA2209" t="s">
        <v>13745</v>
      </c>
      <c r="AB2209" t="s">
        <v>995</v>
      </c>
      <c r="AC2209" s="4">
        <v>72143</v>
      </c>
      <c r="AD2209" t="s">
        <v>140</v>
      </c>
      <c r="AF2209">
        <v>15015168062</v>
      </c>
      <c r="AH2209" t="s">
        <v>26544</v>
      </c>
      <c r="AI2209" t="s">
        <v>168</v>
      </c>
      <c r="AJ2209" t="s">
        <v>533</v>
      </c>
      <c r="AK2209" t="s">
        <v>534</v>
      </c>
      <c r="AM2209" t="s">
        <v>535</v>
      </c>
      <c r="AO2209" t="s">
        <v>536</v>
      </c>
      <c r="AP2209" t="s">
        <v>537</v>
      </c>
      <c r="AQ2209" s="4">
        <v>28786</v>
      </c>
      <c r="AR2209" t="s">
        <v>140</v>
      </c>
      <c r="AT2209">
        <v>18282460659</v>
      </c>
      <c r="AV2209" t="s">
        <v>538</v>
      </c>
      <c r="AW2209" t="s">
        <v>539</v>
      </c>
      <c r="AZ2209" t="s">
        <v>288</v>
      </c>
      <c r="BA2209" t="s">
        <v>289</v>
      </c>
      <c r="BB2209" t="s">
        <v>136</v>
      </c>
      <c r="BC2209" t="s">
        <v>136</v>
      </c>
      <c r="BD2209" t="s">
        <v>148</v>
      </c>
      <c r="BE2209" t="s">
        <v>136</v>
      </c>
      <c r="BF2209" t="s">
        <v>136</v>
      </c>
      <c r="BG2209" t="s">
        <v>134</v>
      </c>
      <c r="BH2209" t="s">
        <v>136</v>
      </c>
      <c r="BN2209" t="s">
        <v>26545</v>
      </c>
      <c r="BO2209" t="s">
        <v>965</v>
      </c>
      <c r="BP2209">
        <v>1</v>
      </c>
      <c r="BQ2209">
        <v>1</v>
      </c>
      <c r="BR2209">
        <v>1</v>
      </c>
      <c r="BS2209" s="1">
        <v>44207</v>
      </c>
      <c r="BT2209" s="1">
        <v>44515</v>
      </c>
      <c r="BU2209" s="1">
        <v>44207</v>
      </c>
      <c r="BV2209" s="1">
        <v>44515</v>
      </c>
      <c r="BW2209" t="s">
        <v>136</v>
      </c>
      <c r="BX2209">
        <v>40</v>
      </c>
      <c r="BY2209">
        <v>0</v>
      </c>
      <c r="BZ2209">
        <v>8</v>
      </c>
      <c r="CA2209">
        <v>8</v>
      </c>
      <c r="CB2209">
        <v>8</v>
      </c>
      <c r="CC2209">
        <v>8</v>
      </c>
      <c r="CD2209">
        <v>8</v>
      </c>
      <c r="CE2209">
        <v>0</v>
      </c>
      <c r="CF2209" t="str">
        <f>"8:00 AM"</f>
        <v>8:00 AM</v>
      </c>
      <c r="CG2209" t="str">
        <f>"5:00 PM"</f>
        <v>5:00 PM</v>
      </c>
      <c r="CH2209" s="5">
        <v>11.83</v>
      </c>
      <c r="CI2209" t="s">
        <v>146</v>
      </c>
      <c r="CL2209" t="s">
        <v>136</v>
      </c>
      <c r="CM2209" t="s">
        <v>147</v>
      </c>
      <c r="CN2209" t="s">
        <v>148</v>
      </c>
      <c r="CO2209" t="s">
        <v>966</v>
      </c>
      <c r="CP2209" t="s">
        <v>149</v>
      </c>
      <c r="CQ2209">
        <v>3</v>
      </c>
      <c r="CR2209">
        <v>0</v>
      </c>
      <c r="CS2209" t="s">
        <v>136</v>
      </c>
      <c r="CT2209" t="s">
        <v>134</v>
      </c>
      <c r="CU2209" t="s">
        <v>134</v>
      </c>
      <c r="CV2209" t="s">
        <v>134</v>
      </c>
      <c r="CW2209" t="s">
        <v>136</v>
      </c>
      <c r="CY2209" t="s">
        <v>134</v>
      </c>
      <c r="CZ2209" t="s">
        <v>136</v>
      </c>
      <c r="DA2209" t="s">
        <v>134</v>
      </c>
      <c r="DB2209" t="s">
        <v>136</v>
      </c>
      <c r="DC2209" t="s">
        <v>134</v>
      </c>
      <c r="DD2209" t="s">
        <v>136</v>
      </c>
      <c r="DF2209" t="s">
        <v>26546</v>
      </c>
      <c r="DG2209" t="s">
        <v>26547</v>
      </c>
      <c r="DH2209" t="s">
        <v>23953</v>
      </c>
      <c r="DI2209" t="s">
        <v>995</v>
      </c>
      <c r="DJ2209" s="4">
        <v>72060</v>
      </c>
      <c r="DK2209" t="s">
        <v>4045</v>
      </c>
      <c r="DL2209" t="s">
        <v>134</v>
      </c>
      <c r="DM2209">
        <v>3</v>
      </c>
      <c r="DN2209" t="s">
        <v>26548</v>
      </c>
      <c r="DO2209" t="s">
        <v>23953</v>
      </c>
      <c r="DP2209" t="s">
        <v>995</v>
      </c>
      <c r="DQ2209" t="str">
        <f>"72060"</f>
        <v>72060</v>
      </c>
      <c r="DR2209" t="s">
        <v>4045</v>
      </c>
      <c r="DS2209" t="s">
        <v>15003</v>
      </c>
      <c r="DT2209">
        <v>1</v>
      </c>
      <c r="DU2209">
        <v>4</v>
      </c>
      <c r="DV2209" t="s">
        <v>134</v>
      </c>
      <c r="DW2209" t="s">
        <v>134</v>
      </c>
      <c r="DX2209" t="s">
        <v>134</v>
      </c>
      <c r="DY2209" t="s">
        <v>136</v>
      </c>
      <c r="DZ2209">
        <v>1</v>
      </c>
      <c r="EA2209" t="s">
        <v>136</v>
      </c>
      <c r="EC2209" s="5">
        <v>12.68</v>
      </c>
      <c r="ED2209" s="5">
        <v>55</v>
      </c>
      <c r="EE2209">
        <v>15015168062</v>
      </c>
      <c r="EF2209" t="s">
        <v>26544</v>
      </c>
      <c r="EG2209" t="s">
        <v>148</v>
      </c>
      <c r="EH2209">
        <v>0</v>
      </c>
    </row>
    <row r="2210" spans="1:138" ht="15" customHeight="1" x14ac:dyDescent="0.35">
      <c r="A2210" t="s">
        <v>10635</v>
      </c>
      <c r="B2210" t="s">
        <v>157</v>
      </c>
      <c r="C2210" s="1">
        <v>44159.332421990737</v>
      </c>
      <c r="D2210" s="1">
        <v>44188</v>
      </c>
      <c r="E2210" t="s">
        <v>133</v>
      </c>
      <c r="F2210" t="s">
        <v>136</v>
      </c>
      <c r="G2210" t="s">
        <v>135</v>
      </c>
      <c r="H2210" t="s">
        <v>136</v>
      </c>
      <c r="I2210" t="s">
        <v>10636</v>
      </c>
      <c r="K2210" t="s">
        <v>10637</v>
      </c>
      <c r="M2210" t="s">
        <v>771</v>
      </c>
      <c r="N2210" t="s">
        <v>246</v>
      </c>
      <c r="O2210" s="4">
        <v>70535</v>
      </c>
      <c r="P2210" t="s">
        <v>140</v>
      </c>
      <c r="R2210">
        <v>13373664692</v>
      </c>
      <c r="T2210">
        <v>11251</v>
      </c>
      <c r="U2210" t="s">
        <v>2425</v>
      </c>
      <c r="V2210" t="s">
        <v>10638</v>
      </c>
      <c r="X2210" t="s">
        <v>164</v>
      </c>
      <c r="Y2210" t="s">
        <v>10637</v>
      </c>
      <c r="AA2210" t="s">
        <v>771</v>
      </c>
      <c r="AB2210" t="s">
        <v>246</v>
      </c>
      <c r="AC2210" s="4">
        <v>70535</v>
      </c>
      <c r="AD2210" t="s">
        <v>140</v>
      </c>
      <c r="AF2210">
        <v>13373664692</v>
      </c>
      <c r="AH2210" t="s">
        <v>10639</v>
      </c>
      <c r="AI2210" t="s">
        <v>168</v>
      </c>
      <c r="AJ2210" t="s">
        <v>2425</v>
      </c>
      <c r="AK2210" t="s">
        <v>2426</v>
      </c>
      <c r="AL2210" t="s">
        <v>509</v>
      </c>
      <c r="AM2210" t="s">
        <v>2427</v>
      </c>
      <c r="AO2210" t="s">
        <v>345</v>
      </c>
      <c r="AP2210" t="s">
        <v>246</v>
      </c>
      <c r="AQ2210" s="4">
        <v>70526</v>
      </c>
      <c r="AR2210" t="s">
        <v>140</v>
      </c>
      <c r="AT2210">
        <v>13377835693</v>
      </c>
      <c r="AU2210">
        <v>3010</v>
      </c>
      <c r="AV2210" t="s">
        <v>2428</v>
      </c>
      <c r="AW2210" t="s">
        <v>2429</v>
      </c>
      <c r="AZ2210" t="s">
        <v>334</v>
      </c>
      <c r="BA2210" t="s">
        <v>335</v>
      </c>
      <c r="BB2210" t="s">
        <v>136</v>
      </c>
      <c r="BC2210" t="s">
        <v>136</v>
      </c>
      <c r="BD2210" t="s">
        <v>148</v>
      </c>
      <c r="BE2210" t="s">
        <v>136</v>
      </c>
      <c r="BF2210" t="s">
        <v>136</v>
      </c>
      <c r="BG2210" t="s">
        <v>134</v>
      </c>
      <c r="BH2210" t="s">
        <v>136</v>
      </c>
      <c r="BN2210" t="s">
        <v>10640</v>
      </c>
      <c r="BO2210" t="s">
        <v>10641</v>
      </c>
      <c r="BP2210">
        <v>3</v>
      </c>
      <c r="BQ2210">
        <v>3</v>
      </c>
      <c r="BR2210">
        <v>3</v>
      </c>
      <c r="BS2210" s="1">
        <v>44204</v>
      </c>
      <c r="BT2210" s="1">
        <v>44362</v>
      </c>
      <c r="BU2210" s="1">
        <v>44204</v>
      </c>
      <c r="BV2210" s="1">
        <v>44362</v>
      </c>
      <c r="BW2210" t="s">
        <v>136</v>
      </c>
      <c r="BX2210">
        <v>35</v>
      </c>
      <c r="BY2210">
        <v>0</v>
      </c>
      <c r="BZ2210">
        <v>6</v>
      </c>
      <c r="CA2210">
        <v>6</v>
      </c>
      <c r="CB2210">
        <v>6</v>
      </c>
      <c r="CC2210">
        <v>6</v>
      </c>
      <c r="CD2210">
        <v>6</v>
      </c>
      <c r="CE2210">
        <v>5</v>
      </c>
      <c r="CF2210" t="str">
        <f>"7:01 AM"</f>
        <v>7:01 AM</v>
      </c>
      <c r="CG2210" t="str">
        <f>"1:00 PM"</f>
        <v>1:00 PM</v>
      </c>
      <c r="CH2210" s="5">
        <v>11.83</v>
      </c>
      <c r="CI2210" t="s">
        <v>146</v>
      </c>
      <c r="CL2210" t="s">
        <v>134</v>
      </c>
      <c r="CM2210" t="s">
        <v>147</v>
      </c>
      <c r="CN2210" t="s">
        <v>148</v>
      </c>
      <c r="CO2210" t="s">
        <v>6134</v>
      </c>
      <c r="CP2210" t="s">
        <v>149</v>
      </c>
      <c r="CQ2210">
        <v>0</v>
      </c>
      <c r="CR2210">
        <v>0</v>
      </c>
      <c r="CS2210" t="s">
        <v>136</v>
      </c>
      <c r="CT2210" t="s">
        <v>136</v>
      </c>
      <c r="CU2210" t="s">
        <v>136</v>
      </c>
      <c r="CV2210" t="s">
        <v>134</v>
      </c>
      <c r="CW2210" t="s">
        <v>134</v>
      </c>
      <c r="CX2210">
        <v>50</v>
      </c>
      <c r="CY2210" t="s">
        <v>134</v>
      </c>
      <c r="CZ2210" t="s">
        <v>134</v>
      </c>
      <c r="DA2210" t="s">
        <v>134</v>
      </c>
      <c r="DB2210" t="s">
        <v>134</v>
      </c>
      <c r="DC2210" t="s">
        <v>134</v>
      </c>
      <c r="DD2210" t="s">
        <v>136</v>
      </c>
      <c r="DF2210" t="s">
        <v>2433</v>
      </c>
      <c r="DG2210" t="s">
        <v>10642</v>
      </c>
      <c r="DH2210" t="s">
        <v>7662</v>
      </c>
      <c r="DI2210" t="s">
        <v>246</v>
      </c>
      <c r="DJ2210" s="4">
        <v>70543</v>
      </c>
      <c r="DK2210" t="s">
        <v>3166</v>
      </c>
      <c r="DL2210" t="s">
        <v>136</v>
      </c>
      <c r="DM2210">
        <v>1</v>
      </c>
      <c r="DN2210" t="s">
        <v>10643</v>
      </c>
      <c r="DO2210" t="s">
        <v>1609</v>
      </c>
      <c r="DP2210" t="s">
        <v>246</v>
      </c>
      <c r="DQ2210" t="str">
        <f>"70546"</f>
        <v>70546</v>
      </c>
      <c r="DR2210" t="s">
        <v>1610</v>
      </c>
      <c r="DS2210" t="s">
        <v>10644</v>
      </c>
      <c r="DT2210">
        <v>1</v>
      </c>
      <c r="DU2210">
        <v>4</v>
      </c>
      <c r="DV2210" t="s">
        <v>136</v>
      </c>
      <c r="DW2210" t="s">
        <v>134</v>
      </c>
      <c r="DX2210" t="s">
        <v>136</v>
      </c>
      <c r="DY2210" t="s">
        <v>136</v>
      </c>
      <c r="DZ2210">
        <v>1</v>
      </c>
      <c r="EA2210" t="s">
        <v>136</v>
      </c>
      <c r="EC2210" s="5">
        <v>12.68</v>
      </c>
      <c r="ED2210" s="5">
        <v>55</v>
      </c>
      <c r="EE2210">
        <v>13373664692</v>
      </c>
      <c r="EF2210" t="s">
        <v>10639</v>
      </c>
      <c r="EG2210" t="s">
        <v>148</v>
      </c>
      <c r="EH2210">
        <v>1</v>
      </c>
    </row>
    <row r="2211" spans="1:138" ht="15" customHeight="1" x14ac:dyDescent="0.35">
      <c r="A2211" t="s">
        <v>3325</v>
      </c>
      <c r="B2211" t="s">
        <v>157</v>
      </c>
      <c r="C2211" s="1">
        <v>44158.440734143522</v>
      </c>
      <c r="D2211" s="1">
        <v>44188</v>
      </c>
      <c r="E2211" t="s">
        <v>133</v>
      </c>
      <c r="F2211" t="s">
        <v>136</v>
      </c>
      <c r="G2211" t="s">
        <v>135</v>
      </c>
      <c r="H2211" t="s">
        <v>136</v>
      </c>
      <c r="I2211" t="s">
        <v>3326</v>
      </c>
      <c r="K2211" t="s">
        <v>3327</v>
      </c>
      <c r="M2211" t="s">
        <v>3328</v>
      </c>
      <c r="N2211" t="s">
        <v>246</v>
      </c>
      <c r="O2211" s="4">
        <v>70543</v>
      </c>
      <c r="P2211" t="s">
        <v>140</v>
      </c>
      <c r="R2211">
        <v>13373050484</v>
      </c>
      <c r="T2211">
        <v>112512</v>
      </c>
      <c r="U2211" t="s">
        <v>646</v>
      </c>
      <c r="V2211" t="s">
        <v>1147</v>
      </c>
      <c r="W2211" t="s">
        <v>2720</v>
      </c>
      <c r="X2211" t="s">
        <v>164</v>
      </c>
      <c r="Y2211" t="s">
        <v>3327</v>
      </c>
      <c r="Z2211" t="s">
        <v>148</v>
      </c>
      <c r="AA2211" t="s">
        <v>3328</v>
      </c>
      <c r="AB2211" t="s">
        <v>246</v>
      </c>
      <c r="AC2211" s="4">
        <v>70543</v>
      </c>
      <c r="AD2211" t="s">
        <v>140</v>
      </c>
      <c r="AF2211">
        <v>13373050484</v>
      </c>
      <c r="AH2211" t="s">
        <v>1571</v>
      </c>
      <c r="AI2211" t="s">
        <v>168</v>
      </c>
      <c r="AJ2211" t="s">
        <v>1565</v>
      </c>
      <c r="AK2211" t="s">
        <v>1566</v>
      </c>
      <c r="AL2211" t="s">
        <v>1567</v>
      </c>
      <c r="AM2211" t="s">
        <v>1568</v>
      </c>
      <c r="AN2211" t="s">
        <v>1569</v>
      </c>
      <c r="AO2211" t="s">
        <v>1570</v>
      </c>
      <c r="AP2211" t="s">
        <v>537</v>
      </c>
      <c r="AQ2211" s="4">
        <v>27536</v>
      </c>
      <c r="AR2211" t="s">
        <v>140</v>
      </c>
      <c r="AT2211">
        <v>14349173294</v>
      </c>
      <c r="AV2211" t="s">
        <v>2442</v>
      </c>
      <c r="AW2211" t="s">
        <v>1572</v>
      </c>
      <c r="AZ2211" t="s">
        <v>334</v>
      </c>
      <c r="BA2211" t="s">
        <v>335</v>
      </c>
      <c r="BB2211" t="s">
        <v>136</v>
      </c>
      <c r="BC2211" t="s">
        <v>136</v>
      </c>
      <c r="BD2211" t="s">
        <v>148</v>
      </c>
      <c r="BE2211" t="s">
        <v>136</v>
      </c>
      <c r="BF2211" t="s">
        <v>136</v>
      </c>
      <c r="BG2211" t="s">
        <v>134</v>
      </c>
      <c r="BH2211" t="s">
        <v>136</v>
      </c>
      <c r="BN2211" t="s">
        <v>3329</v>
      </c>
      <c r="BO2211" t="s">
        <v>1574</v>
      </c>
      <c r="BP2211">
        <v>10</v>
      </c>
      <c r="BQ2211">
        <v>10</v>
      </c>
      <c r="BR2211">
        <v>10</v>
      </c>
      <c r="BS2211" s="1">
        <v>44211</v>
      </c>
      <c r="BT2211" s="1">
        <v>44408</v>
      </c>
      <c r="BU2211" s="1">
        <v>44211</v>
      </c>
      <c r="BV2211" s="1">
        <v>44408</v>
      </c>
      <c r="BW2211" t="s">
        <v>136</v>
      </c>
      <c r="BX2211">
        <v>40</v>
      </c>
      <c r="BY2211">
        <v>0</v>
      </c>
      <c r="BZ2211">
        <v>7</v>
      </c>
      <c r="CA2211">
        <v>7</v>
      </c>
      <c r="CB2211">
        <v>7</v>
      </c>
      <c r="CC2211">
        <v>7</v>
      </c>
      <c r="CD2211">
        <v>7</v>
      </c>
      <c r="CE2211">
        <v>5</v>
      </c>
      <c r="CF2211" t="str">
        <f>"7:00 AM"</f>
        <v>7:00 AM</v>
      </c>
      <c r="CG2211" t="str">
        <f>"4:00 PM"</f>
        <v>4:00 PM</v>
      </c>
      <c r="CH2211" s="5">
        <v>11.83</v>
      </c>
      <c r="CI2211" t="s">
        <v>146</v>
      </c>
      <c r="CL2211" t="s">
        <v>134</v>
      </c>
      <c r="CM2211" t="s">
        <v>147</v>
      </c>
      <c r="CN2211" t="s">
        <v>148</v>
      </c>
      <c r="CO2211" t="s">
        <v>1575</v>
      </c>
      <c r="CP2211" t="s">
        <v>149</v>
      </c>
      <c r="CQ2211">
        <v>3</v>
      </c>
      <c r="CR2211">
        <v>0</v>
      </c>
      <c r="CS2211" t="s">
        <v>136</v>
      </c>
      <c r="CT2211" t="s">
        <v>136</v>
      </c>
      <c r="CU2211" t="s">
        <v>134</v>
      </c>
      <c r="CV2211" t="s">
        <v>134</v>
      </c>
      <c r="CW2211" t="s">
        <v>134</v>
      </c>
      <c r="CX2211">
        <v>70</v>
      </c>
      <c r="CY2211" t="s">
        <v>134</v>
      </c>
      <c r="CZ2211" t="s">
        <v>134</v>
      </c>
      <c r="DA2211" t="s">
        <v>134</v>
      </c>
      <c r="DB2211" t="s">
        <v>134</v>
      </c>
      <c r="DC2211" t="s">
        <v>134</v>
      </c>
      <c r="DD2211" t="s">
        <v>136</v>
      </c>
      <c r="DF2211" t="s">
        <v>1576</v>
      </c>
      <c r="DG2211" t="s">
        <v>3327</v>
      </c>
      <c r="DH2211" t="s">
        <v>3328</v>
      </c>
      <c r="DI2211" t="s">
        <v>246</v>
      </c>
      <c r="DJ2211" s="4">
        <v>70543</v>
      </c>
      <c r="DK2211" t="s">
        <v>268</v>
      </c>
      <c r="DL2211" t="s">
        <v>134</v>
      </c>
      <c r="DM2211">
        <v>5</v>
      </c>
      <c r="DN2211" t="s">
        <v>3330</v>
      </c>
      <c r="DO2211" t="s">
        <v>771</v>
      </c>
      <c r="DP2211" t="s">
        <v>246</v>
      </c>
      <c r="DQ2211" t="str">
        <f>"70535"</f>
        <v>70535</v>
      </c>
      <c r="DR2211" t="s">
        <v>268</v>
      </c>
      <c r="DS2211" t="s">
        <v>576</v>
      </c>
      <c r="DT2211">
        <v>1</v>
      </c>
      <c r="DU2211">
        <v>7</v>
      </c>
      <c r="DV2211" t="s">
        <v>134</v>
      </c>
      <c r="DW2211" t="s">
        <v>134</v>
      </c>
      <c r="DX2211" t="s">
        <v>134</v>
      </c>
      <c r="DY2211" t="s">
        <v>134</v>
      </c>
      <c r="DZ2211">
        <v>2</v>
      </c>
      <c r="EA2211" t="s">
        <v>136</v>
      </c>
      <c r="EC2211" s="5">
        <v>12.68</v>
      </c>
      <c r="ED2211" s="5">
        <v>55</v>
      </c>
      <c r="EE2211">
        <v>13373050484</v>
      </c>
      <c r="EF2211" t="s">
        <v>148</v>
      </c>
      <c r="EG2211" t="s">
        <v>271</v>
      </c>
      <c r="EH2211">
        <v>2</v>
      </c>
    </row>
    <row r="2212" spans="1:138" ht="15" customHeight="1" x14ac:dyDescent="0.35">
      <c r="A2212" t="s">
        <v>25606</v>
      </c>
      <c r="B2212" t="s">
        <v>157</v>
      </c>
      <c r="C2212" s="1">
        <v>44152.684961805557</v>
      </c>
      <c r="D2212" s="1">
        <v>44188</v>
      </c>
      <c r="E2212" t="s">
        <v>133</v>
      </c>
      <c r="F2212" t="s">
        <v>136</v>
      </c>
      <c r="G2212" t="s">
        <v>135</v>
      </c>
      <c r="H2212" t="s">
        <v>136</v>
      </c>
      <c r="I2212" t="s">
        <v>25607</v>
      </c>
      <c r="J2212" t="s">
        <v>25608</v>
      </c>
      <c r="K2212" t="s">
        <v>25609</v>
      </c>
      <c r="M2212" t="s">
        <v>1847</v>
      </c>
      <c r="N2212" t="s">
        <v>395</v>
      </c>
      <c r="O2212" s="4">
        <v>94559</v>
      </c>
      <c r="P2212" t="s">
        <v>140</v>
      </c>
      <c r="R2212">
        <v>19789289869</v>
      </c>
      <c r="T2212">
        <v>115112</v>
      </c>
      <c r="U2212" t="s">
        <v>25610</v>
      </c>
      <c r="V2212" t="s">
        <v>24343</v>
      </c>
      <c r="X2212" t="s">
        <v>164</v>
      </c>
      <c r="Y2212" t="s">
        <v>25611</v>
      </c>
      <c r="AA2212" t="s">
        <v>1847</v>
      </c>
      <c r="AB2212" t="s">
        <v>395</v>
      </c>
      <c r="AC2212" s="4">
        <v>94559</v>
      </c>
      <c r="AD2212" t="s">
        <v>140</v>
      </c>
      <c r="AF2212">
        <v>19789289869</v>
      </c>
      <c r="AH2212" t="s">
        <v>25612</v>
      </c>
      <c r="AI2212" t="s">
        <v>168</v>
      </c>
      <c r="AJ2212" t="s">
        <v>1211</v>
      </c>
      <c r="AK2212" t="s">
        <v>1512</v>
      </c>
      <c r="AM2212" t="s">
        <v>15943</v>
      </c>
      <c r="AO2212" t="s">
        <v>15944</v>
      </c>
      <c r="AP2212" t="s">
        <v>395</v>
      </c>
      <c r="AQ2212" s="4">
        <v>94109</v>
      </c>
      <c r="AR2212" t="s">
        <v>140</v>
      </c>
      <c r="AT2212">
        <v>16505386201</v>
      </c>
      <c r="AV2212" t="s">
        <v>3486</v>
      </c>
      <c r="AW2212" t="s">
        <v>21574</v>
      </c>
      <c r="AZ2212" t="s">
        <v>175</v>
      </c>
      <c r="BA2212" t="s">
        <v>176</v>
      </c>
      <c r="BB2212" t="s">
        <v>136</v>
      </c>
      <c r="BC2212" t="s">
        <v>136</v>
      </c>
      <c r="BD2212" t="s">
        <v>148</v>
      </c>
      <c r="BE2212" t="s">
        <v>136</v>
      </c>
      <c r="BF2212" t="s">
        <v>136</v>
      </c>
      <c r="BG2212" t="s">
        <v>134</v>
      </c>
      <c r="BH2212" t="s">
        <v>136</v>
      </c>
      <c r="BN2212" t="s">
        <v>25613</v>
      </c>
      <c r="BO2212" t="s">
        <v>25614</v>
      </c>
      <c r="BP2212">
        <v>4</v>
      </c>
      <c r="BQ2212">
        <v>4</v>
      </c>
      <c r="BR2212">
        <v>4</v>
      </c>
      <c r="BS2212" s="1">
        <v>44219</v>
      </c>
      <c r="BT2212" s="1">
        <v>44484</v>
      </c>
      <c r="BU2212" s="1">
        <v>44219</v>
      </c>
      <c r="BV2212" s="1">
        <v>44484</v>
      </c>
      <c r="BW2212" t="s">
        <v>136</v>
      </c>
      <c r="BX2212">
        <v>35</v>
      </c>
      <c r="BY2212">
        <v>0</v>
      </c>
      <c r="BZ2212">
        <v>7</v>
      </c>
      <c r="CA2212">
        <v>7</v>
      </c>
      <c r="CB2212">
        <v>7</v>
      </c>
      <c r="CC2212">
        <v>7</v>
      </c>
      <c r="CD2212">
        <v>7</v>
      </c>
      <c r="CE2212">
        <v>0</v>
      </c>
      <c r="CF2212" t="str">
        <f>"7:30 AM"</f>
        <v>7:30 AM</v>
      </c>
      <c r="CG2212" t="str">
        <f>"3:00 PM"</f>
        <v>3:00 PM</v>
      </c>
      <c r="CH2212" s="5">
        <v>14.77</v>
      </c>
      <c r="CI2212" t="s">
        <v>146</v>
      </c>
      <c r="CJ2212">
        <v>116.28</v>
      </c>
      <c r="CK2212" t="s">
        <v>15945</v>
      </c>
      <c r="CL2212" t="s">
        <v>134</v>
      </c>
      <c r="CM2212" t="s">
        <v>312</v>
      </c>
      <c r="CN2212" t="s">
        <v>148</v>
      </c>
      <c r="CO2212" t="s">
        <v>25615</v>
      </c>
      <c r="CP2212" t="s">
        <v>149</v>
      </c>
      <c r="CQ2212">
        <v>3</v>
      </c>
      <c r="CR2212">
        <v>0</v>
      </c>
      <c r="CS2212" t="s">
        <v>136</v>
      </c>
      <c r="CT2212" t="s">
        <v>136</v>
      </c>
      <c r="CU2212" t="s">
        <v>136</v>
      </c>
      <c r="CV2212" t="s">
        <v>134</v>
      </c>
      <c r="CW2212" t="s">
        <v>134</v>
      </c>
      <c r="CX2212">
        <v>50</v>
      </c>
      <c r="CY2212" t="s">
        <v>134</v>
      </c>
      <c r="CZ2212" t="s">
        <v>136</v>
      </c>
      <c r="DA2212" t="s">
        <v>134</v>
      </c>
      <c r="DB2212" t="s">
        <v>134</v>
      </c>
      <c r="DC2212" t="s">
        <v>134</v>
      </c>
      <c r="DD2212" t="s">
        <v>136</v>
      </c>
      <c r="DF2212" t="s">
        <v>25616</v>
      </c>
      <c r="DG2212" t="s">
        <v>25617</v>
      </c>
      <c r="DH2212" t="s">
        <v>1847</v>
      </c>
      <c r="DI2212" t="s">
        <v>395</v>
      </c>
      <c r="DJ2212" s="4">
        <v>94559</v>
      </c>
      <c r="DK2212" t="s">
        <v>1855</v>
      </c>
      <c r="DL2212" t="s">
        <v>134</v>
      </c>
      <c r="DM2212">
        <v>3</v>
      </c>
      <c r="DN2212" t="s">
        <v>25618</v>
      </c>
      <c r="DO2212" t="s">
        <v>1847</v>
      </c>
      <c r="DP2212" t="s">
        <v>395</v>
      </c>
      <c r="DQ2212" t="str">
        <f>"94558"</f>
        <v>94558</v>
      </c>
      <c r="DR2212" t="s">
        <v>1855</v>
      </c>
      <c r="DS2212" t="s">
        <v>25619</v>
      </c>
      <c r="DT2212">
        <v>60</v>
      </c>
      <c r="DU2212">
        <v>120</v>
      </c>
      <c r="DV2212" t="s">
        <v>134</v>
      </c>
      <c r="DW2212" t="s">
        <v>134</v>
      </c>
      <c r="DX2212" t="s">
        <v>134</v>
      </c>
      <c r="DY2212" t="s">
        <v>136</v>
      </c>
      <c r="DZ2212">
        <v>1</v>
      </c>
      <c r="EA2212" t="s">
        <v>134</v>
      </c>
      <c r="EB2212" s="5">
        <v>12.68</v>
      </c>
      <c r="EC2212" s="5">
        <v>12.68</v>
      </c>
      <c r="ED2212" s="5">
        <v>55</v>
      </c>
      <c r="EE2212">
        <v>19789289869</v>
      </c>
      <c r="EF2212" t="s">
        <v>25612</v>
      </c>
      <c r="EG2212" t="s">
        <v>148</v>
      </c>
      <c r="EH2212">
        <v>1</v>
      </c>
    </row>
    <row r="2213" spans="1:138" ht="15" customHeight="1" x14ac:dyDescent="0.35">
      <c r="A2213" t="s">
        <v>5785</v>
      </c>
      <c r="B2213" t="s">
        <v>157</v>
      </c>
      <c r="C2213" s="1">
        <v>44159.023402314815</v>
      </c>
      <c r="D2213" s="1">
        <v>44188</v>
      </c>
      <c r="E2213" t="s">
        <v>133</v>
      </c>
      <c r="F2213" t="s">
        <v>136</v>
      </c>
      <c r="G2213" t="s">
        <v>135</v>
      </c>
      <c r="H2213" t="s">
        <v>136</v>
      </c>
      <c r="I2213" t="s">
        <v>5786</v>
      </c>
      <c r="K2213" t="s">
        <v>5787</v>
      </c>
      <c r="M2213" t="s">
        <v>5442</v>
      </c>
      <c r="N2213" t="s">
        <v>246</v>
      </c>
      <c r="O2213" s="4">
        <v>70548</v>
      </c>
      <c r="P2213" t="s">
        <v>140</v>
      </c>
      <c r="Q2213" t="s">
        <v>5788</v>
      </c>
      <c r="R2213">
        <v>13376432965</v>
      </c>
      <c r="T2213">
        <v>112</v>
      </c>
      <c r="U2213" t="s">
        <v>1798</v>
      </c>
      <c r="V2213" t="s">
        <v>5789</v>
      </c>
      <c r="W2213" t="s">
        <v>5790</v>
      </c>
      <c r="X2213" t="s">
        <v>251</v>
      </c>
      <c r="Y2213" t="s">
        <v>5787</v>
      </c>
      <c r="AA2213" t="s">
        <v>5442</v>
      </c>
      <c r="AB2213" t="s">
        <v>246</v>
      </c>
      <c r="AC2213" s="4">
        <v>70548</v>
      </c>
      <c r="AD2213" t="s">
        <v>140</v>
      </c>
      <c r="AE2213" t="s">
        <v>5788</v>
      </c>
      <c r="AF2213">
        <v>13376432965</v>
      </c>
      <c r="AH2213" t="s">
        <v>5791</v>
      </c>
      <c r="AI2213" t="s">
        <v>168</v>
      </c>
      <c r="AJ2213" t="s">
        <v>254</v>
      </c>
      <c r="AK2213" t="s">
        <v>255</v>
      </c>
      <c r="AL2213" t="s">
        <v>256</v>
      </c>
      <c r="AM2213" t="s">
        <v>257</v>
      </c>
      <c r="AO2213" t="s">
        <v>258</v>
      </c>
      <c r="AP2213" t="s">
        <v>246</v>
      </c>
      <c r="AQ2213" s="4">
        <v>70760</v>
      </c>
      <c r="AR2213" t="s">
        <v>140</v>
      </c>
      <c r="AS2213" t="s">
        <v>351</v>
      </c>
      <c r="AT2213">
        <v>12256387218</v>
      </c>
      <c r="AV2213" t="s">
        <v>260</v>
      </c>
      <c r="AW2213" t="s">
        <v>261</v>
      </c>
      <c r="AZ2213" t="s">
        <v>334</v>
      </c>
      <c r="BA2213" t="s">
        <v>335</v>
      </c>
      <c r="BB2213" t="s">
        <v>136</v>
      </c>
      <c r="BC2213" t="s">
        <v>136</v>
      </c>
      <c r="BD2213" t="s">
        <v>148</v>
      </c>
      <c r="BE2213" t="s">
        <v>136</v>
      </c>
      <c r="BF2213" t="s">
        <v>136</v>
      </c>
      <c r="BG2213" t="s">
        <v>134</v>
      </c>
      <c r="BH2213" t="s">
        <v>136</v>
      </c>
      <c r="BN2213" t="s">
        <v>5792</v>
      </c>
      <c r="BO2213" t="s">
        <v>3322</v>
      </c>
      <c r="BP2213">
        <v>13</v>
      </c>
      <c r="BQ2213">
        <v>13</v>
      </c>
      <c r="BR2213">
        <v>13</v>
      </c>
      <c r="BS2213" s="1">
        <v>44219</v>
      </c>
      <c r="BT2213" s="1">
        <v>44392</v>
      </c>
      <c r="BU2213" s="1">
        <v>44219</v>
      </c>
      <c r="BV2213" s="1">
        <v>44392</v>
      </c>
      <c r="BW2213" t="s">
        <v>136</v>
      </c>
      <c r="BX2213">
        <v>40</v>
      </c>
      <c r="BY2213">
        <v>0</v>
      </c>
      <c r="BZ2213">
        <v>8</v>
      </c>
      <c r="CA2213">
        <v>8</v>
      </c>
      <c r="CB2213">
        <v>8</v>
      </c>
      <c r="CC2213">
        <v>8</v>
      </c>
      <c r="CD2213">
        <v>8</v>
      </c>
      <c r="CE2213">
        <v>0</v>
      </c>
      <c r="CF2213" t="str">
        <f>"7:00 AM"</f>
        <v>7:00 AM</v>
      </c>
      <c r="CG2213" t="str">
        <f>"4:00 PM"</f>
        <v>4:00 PM</v>
      </c>
      <c r="CH2213" s="5">
        <v>11.83</v>
      </c>
      <c r="CI2213" t="s">
        <v>146</v>
      </c>
      <c r="CL2213" t="s">
        <v>134</v>
      </c>
      <c r="CM2213" t="s">
        <v>147</v>
      </c>
      <c r="CN2213" t="s">
        <v>148</v>
      </c>
      <c r="CO2213" t="s">
        <v>266</v>
      </c>
      <c r="CP2213" t="s">
        <v>149</v>
      </c>
      <c r="CQ2213">
        <v>3</v>
      </c>
      <c r="CR2213">
        <v>0</v>
      </c>
      <c r="CS2213" t="s">
        <v>136</v>
      </c>
      <c r="CT2213" t="s">
        <v>136</v>
      </c>
      <c r="CU2213" t="s">
        <v>136</v>
      </c>
      <c r="CV2213" t="s">
        <v>134</v>
      </c>
      <c r="CW2213" t="s">
        <v>134</v>
      </c>
      <c r="CX2213">
        <v>50</v>
      </c>
      <c r="CY2213" t="s">
        <v>134</v>
      </c>
      <c r="CZ2213" t="s">
        <v>134</v>
      </c>
      <c r="DA2213" t="s">
        <v>134</v>
      </c>
      <c r="DB2213" t="s">
        <v>134</v>
      </c>
      <c r="DC2213" t="s">
        <v>134</v>
      </c>
      <c r="DD2213" t="s">
        <v>136</v>
      </c>
      <c r="DF2213" t="s">
        <v>267</v>
      </c>
      <c r="DG2213" t="s">
        <v>5787</v>
      </c>
      <c r="DH2213" t="s">
        <v>5442</v>
      </c>
      <c r="DI2213" t="s">
        <v>246</v>
      </c>
      <c r="DJ2213" s="4">
        <v>70548</v>
      </c>
      <c r="DK2213" t="s">
        <v>3166</v>
      </c>
      <c r="DL2213" t="s">
        <v>134</v>
      </c>
      <c r="DM2213">
        <v>7</v>
      </c>
      <c r="DN2213" t="s">
        <v>5793</v>
      </c>
      <c r="DO2213" t="s">
        <v>5442</v>
      </c>
      <c r="DP2213" t="s">
        <v>246</v>
      </c>
      <c r="DQ2213" t="str">
        <f>"70548"</f>
        <v>70548</v>
      </c>
      <c r="DR2213" t="s">
        <v>3166</v>
      </c>
      <c r="DS2213" t="s">
        <v>5794</v>
      </c>
      <c r="DT2213">
        <v>2</v>
      </c>
      <c r="DU2213">
        <v>18</v>
      </c>
      <c r="DV2213" t="s">
        <v>134</v>
      </c>
      <c r="DW2213" t="s">
        <v>134</v>
      </c>
      <c r="DX2213" t="s">
        <v>134</v>
      </c>
      <c r="DY2213" t="s">
        <v>136</v>
      </c>
      <c r="DZ2213">
        <v>1</v>
      </c>
      <c r="EA2213" t="s">
        <v>136</v>
      </c>
      <c r="EC2213" s="5">
        <v>12.68</v>
      </c>
      <c r="ED2213" s="5">
        <v>55</v>
      </c>
      <c r="EE2213">
        <v>13376432965</v>
      </c>
      <c r="EF2213" t="s">
        <v>148</v>
      </c>
      <c r="EG2213" t="s">
        <v>271</v>
      </c>
      <c r="EH2213">
        <v>2</v>
      </c>
    </row>
    <row r="2214" spans="1:138" ht="15" customHeight="1" x14ac:dyDescent="0.35">
      <c r="A2214" t="s">
        <v>17512</v>
      </c>
      <c r="B2214" t="s">
        <v>157</v>
      </c>
      <c r="C2214" s="1">
        <v>44170.829271875002</v>
      </c>
      <c r="D2214" s="1">
        <v>44188</v>
      </c>
      <c r="E2214" t="s">
        <v>579</v>
      </c>
      <c r="F2214" t="s">
        <v>136</v>
      </c>
      <c r="G2214" t="s">
        <v>135</v>
      </c>
      <c r="H2214" t="s">
        <v>136</v>
      </c>
      <c r="I2214" t="s">
        <v>17513</v>
      </c>
      <c r="K2214" t="s">
        <v>17514</v>
      </c>
      <c r="M2214" t="s">
        <v>15435</v>
      </c>
      <c r="N2214" t="s">
        <v>584</v>
      </c>
      <c r="O2214" s="4">
        <v>84329</v>
      </c>
      <c r="P2214" t="s">
        <v>140</v>
      </c>
      <c r="R2214">
        <v>14352797399</v>
      </c>
      <c r="T2214">
        <v>11211</v>
      </c>
      <c r="U2214" t="s">
        <v>17515</v>
      </c>
      <c r="V2214" t="s">
        <v>17516</v>
      </c>
      <c r="X2214" t="s">
        <v>5818</v>
      </c>
      <c r="Y2214" t="s">
        <v>17517</v>
      </c>
      <c r="AA2214" t="s">
        <v>15435</v>
      </c>
      <c r="AB2214" t="s">
        <v>584</v>
      </c>
      <c r="AC2214" s="4">
        <v>84329</v>
      </c>
      <c r="AD2214" t="s">
        <v>140</v>
      </c>
      <c r="AF2214">
        <v>14352797399</v>
      </c>
      <c r="AH2214" t="s">
        <v>17518</v>
      </c>
      <c r="AI2214" t="s">
        <v>168</v>
      </c>
      <c r="AJ2214" t="s">
        <v>588</v>
      </c>
      <c r="AK2214" t="s">
        <v>589</v>
      </c>
      <c r="AM2214" t="s">
        <v>1361</v>
      </c>
      <c r="AO2214" t="s">
        <v>591</v>
      </c>
      <c r="AP2214" t="s">
        <v>592</v>
      </c>
      <c r="AQ2214" s="4">
        <v>82601</v>
      </c>
      <c r="AR2214" t="s">
        <v>140</v>
      </c>
      <c r="AT2214">
        <v>13074722105</v>
      </c>
      <c r="AV2214" t="s">
        <v>593</v>
      </c>
      <c r="AW2214" t="s">
        <v>594</v>
      </c>
      <c r="AZ2214" t="s">
        <v>334</v>
      </c>
      <c r="BA2214" t="s">
        <v>335</v>
      </c>
      <c r="BB2214" t="s">
        <v>136</v>
      </c>
      <c r="BC2214" t="s">
        <v>136</v>
      </c>
      <c r="BD2214" t="s">
        <v>148</v>
      </c>
      <c r="BE2214" t="s">
        <v>136</v>
      </c>
      <c r="BF2214" t="s">
        <v>136</v>
      </c>
      <c r="BG2214" t="s">
        <v>134</v>
      </c>
      <c r="BH2214" t="s">
        <v>136</v>
      </c>
      <c r="BN2214" t="s">
        <v>17519</v>
      </c>
      <c r="BO2214" t="s">
        <v>652</v>
      </c>
      <c r="BP2214">
        <v>7</v>
      </c>
      <c r="BQ2214">
        <v>7</v>
      </c>
      <c r="BR2214">
        <v>7</v>
      </c>
      <c r="BS2214" s="1">
        <v>44228</v>
      </c>
      <c r="BT2214" s="1">
        <v>44530</v>
      </c>
      <c r="BU2214" s="1">
        <v>44228</v>
      </c>
      <c r="BV2214" s="1">
        <v>44530</v>
      </c>
      <c r="BW2214" t="s">
        <v>134</v>
      </c>
      <c r="CH2214" s="5">
        <v>1727.75</v>
      </c>
      <c r="CI2214" t="s">
        <v>597</v>
      </c>
      <c r="CJ2214">
        <v>0</v>
      </c>
      <c r="CK2214" t="s">
        <v>1362</v>
      </c>
      <c r="CL2214" t="s">
        <v>136</v>
      </c>
      <c r="CM2214" t="s">
        <v>354</v>
      </c>
      <c r="CN2214" t="s">
        <v>945</v>
      </c>
      <c r="CO2214" t="s">
        <v>600</v>
      </c>
      <c r="CP2214" t="s">
        <v>149</v>
      </c>
      <c r="CQ2214">
        <v>6</v>
      </c>
      <c r="CR2214">
        <v>0</v>
      </c>
      <c r="CS2214" t="s">
        <v>136</v>
      </c>
      <c r="CT2214" t="s">
        <v>134</v>
      </c>
      <c r="CU2214" t="s">
        <v>136</v>
      </c>
      <c r="CV2214" t="s">
        <v>136</v>
      </c>
      <c r="CW2214" t="s">
        <v>134</v>
      </c>
      <c r="CX2214">
        <v>50</v>
      </c>
      <c r="CY2214" t="s">
        <v>134</v>
      </c>
      <c r="CZ2214" t="s">
        <v>136</v>
      </c>
      <c r="DA2214" t="s">
        <v>134</v>
      </c>
      <c r="DB2214" t="s">
        <v>136</v>
      </c>
      <c r="DC2214" t="s">
        <v>136</v>
      </c>
      <c r="DD2214" t="s">
        <v>136</v>
      </c>
      <c r="DF2214" t="s">
        <v>17520</v>
      </c>
      <c r="DG2214" t="s">
        <v>17521</v>
      </c>
      <c r="DH2214" t="s">
        <v>15435</v>
      </c>
      <c r="DI2214" t="s">
        <v>584</v>
      </c>
      <c r="DJ2214" s="4">
        <v>84329</v>
      </c>
      <c r="DK2214" t="s">
        <v>603</v>
      </c>
      <c r="DL2214" t="s">
        <v>136</v>
      </c>
      <c r="DM2214">
        <v>1</v>
      </c>
      <c r="DN2214" t="s">
        <v>17521</v>
      </c>
      <c r="DO2214" t="s">
        <v>15435</v>
      </c>
      <c r="DP2214" t="s">
        <v>584</v>
      </c>
      <c r="DQ2214" t="str">
        <f>"84329"</f>
        <v>84329</v>
      </c>
      <c r="DR2214" t="s">
        <v>603</v>
      </c>
      <c r="DS2214" t="s">
        <v>605</v>
      </c>
      <c r="DT2214">
        <v>7</v>
      </c>
      <c r="DU2214">
        <v>11</v>
      </c>
      <c r="DV2214" t="s">
        <v>136</v>
      </c>
      <c r="DW2214" t="s">
        <v>136</v>
      </c>
      <c r="DX2214" t="s">
        <v>134</v>
      </c>
      <c r="DY2214" t="s">
        <v>134</v>
      </c>
      <c r="DZ2214">
        <v>2</v>
      </c>
      <c r="EA2214" t="s">
        <v>136</v>
      </c>
      <c r="EC2214" s="5">
        <v>12.68</v>
      </c>
      <c r="ED2214" s="5">
        <v>55</v>
      </c>
      <c r="EE2214">
        <v>13074722105</v>
      </c>
      <c r="EF2214" t="s">
        <v>593</v>
      </c>
      <c r="EG2214" t="s">
        <v>148</v>
      </c>
      <c r="EH2214">
        <v>0</v>
      </c>
    </row>
    <row r="2215" spans="1:138" ht="15" customHeight="1" x14ac:dyDescent="0.35">
      <c r="A2215" t="s">
        <v>6991</v>
      </c>
      <c r="B2215" t="s">
        <v>157</v>
      </c>
      <c r="C2215" s="1">
        <v>44160.793087384256</v>
      </c>
      <c r="D2215" s="1">
        <v>44188</v>
      </c>
      <c r="E2215" t="s">
        <v>133</v>
      </c>
      <c r="F2215" t="s">
        <v>136</v>
      </c>
      <c r="G2215" t="s">
        <v>135</v>
      </c>
      <c r="H2215" t="s">
        <v>136</v>
      </c>
      <c r="I2215" t="s">
        <v>6992</v>
      </c>
      <c r="K2215" t="s">
        <v>6993</v>
      </c>
      <c r="M2215" t="s">
        <v>4514</v>
      </c>
      <c r="N2215" t="s">
        <v>395</v>
      </c>
      <c r="O2215" s="4">
        <v>95448</v>
      </c>
      <c r="P2215" t="s">
        <v>140</v>
      </c>
      <c r="R2215">
        <v>17074336204</v>
      </c>
      <c r="T2215">
        <v>111332</v>
      </c>
      <c r="U2215" t="s">
        <v>6994</v>
      </c>
      <c r="V2215" t="s">
        <v>6995</v>
      </c>
      <c r="X2215" t="s">
        <v>1677</v>
      </c>
      <c r="Y2215" t="s">
        <v>6993</v>
      </c>
      <c r="AA2215" t="s">
        <v>4514</v>
      </c>
      <c r="AB2215" t="s">
        <v>395</v>
      </c>
      <c r="AC2215" s="4">
        <v>95448</v>
      </c>
      <c r="AD2215" t="s">
        <v>140</v>
      </c>
      <c r="AF2215">
        <v>17074790228</v>
      </c>
      <c r="AH2215" t="s">
        <v>6996</v>
      </c>
      <c r="AI2215" t="s">
        <v>226</v>
      </c>
      <c r="AJ2215" t="s">
        <v>401</v>
      </c>
      <c r="AK2215" t="s">
        <v>402</v>
      </c>
      <c r="AL2215" t="s">
        <v>403</v>
      </c>
      <c r="AM2215" t="s">
        <v>404</v>
      </c>
      <c r="AO2215" t="s">
        <v>405</v>
      </c>
      <c r="AP2215" t="s">
        <v>395</v>
      </c>
      <c r="AQ2215" s="4">
        <v>92106</v>
      </c>
      <c r="AR2215" t="s">
        <v>140</v>
      </c>
      <c r="AT2215">
        <v>16192696164</v>
      </c>
      <c r="AV2215" t="s">
        <v>406</v>
      </c>
      <c r="AW2215" t="s">
        <v>407</v>
      </c>
      <c r="AX2215" t="s">
        <v>395</v>
      </c>
      <c r="AY2215" t="s">
        <v>408</v>
      </c>
      <c r="AZ2215" t="s">
        <v>175</v>
      </c>
      <c r="BA2215" t="s">
        <v>176</v>
      </c>
      <c r="BB2215" t="s">
        <v>136</v>
      </c>
      <c r="BC2215" t="s">
        <v>136</v>
      </c>
      <c r="BD2215" t="s">
        <v>148</v>
      </c>
      <c r="BE2215" t="s">
        <v>136</v>
      </c>
      <c r="BF2215" t="s">
        <v>136</v>
      </c>
      <c r="BG2215" t="s">
        <v>134</v>
      </c>
      <c r="BH2215" t="s">
        <v>136</v>
      </c>
      <c r="BN2215" t="s">
        <v>6997</v>
      </c>
      <c r="BO2215" t="s">
        <v>6998</v>
      </c>
      <c r="BP2215">
        <v>16</v>
      </c>
      <c r="BQ2215">
        <v>8</v>
      </c>
      <c r="BR2215">
        <v>8</v>
      </c>
      <c r="BS2215" s="1">
        <v>44207</v>
      </c>
      <c r="BT2215" s="1">
        <v>44500</v>
      </c>
      <c r="BU2215" s="1">
        <v>44207</v>
      </c>
      <c r="BV2215" s="1">
        <v>44500</v>
      </c>
      <c r="BW2215" t="s">
        <v>136</v>
      </c>
      <c r="BX2215">
        <v>40</v>
      </c>
      <c r="BY2215">
        <v>0</v>
      </c>
      <c r="BZ2215">
        <v>8</v>
      </c>
      <c r="CA2215">
        <v>8</v>
      </c>
      <c r="CB2215">
        <v>8</v>
      </c>
      <c r="CC2215">
        <v>8</v>
      </c>
      <c r="CD2215">
        <v>8</v>
      </c>
      <c r="CE2215">
        <v>0</v>
      </c>
      <c r="CF2215" t="str">
        <f>"7:00 AM"</f>
        <v>7:00 AM</v>
      </c>
      <c r="CG2215" t="str">
        <f>"3:30 PM"</f>
        <v>3:30 PM</v>
      </c>
      <c r="CH2215" s="5">
        <v>14.77</v>
      </c>
      <c r="CI2215" t="s">
        <v>146</v>
      </c>
      <c r="CL2215" t="s">
        <v>136</v>
      </c>
      <c r="CM2215" t="s">
        <v>147</v>
      </c>
      <c r="CN2215" t="s">
        <v>148</v>
      </c>
      <c r="CO2215" t="s">
        <v>6999</v>
      </c>
      <c r="CP2215" t="s">
        <v>149</v>
      </c>
      <c r="CQ2215">
        <v>1</v>
      </c>
      <c r="CR2215">
        <v>0</v>
      </c>
      <c r="CS2215" t="s">
        <v>136</v>
      </c>
      <c r="CT2215" t="s">
        <v>136</v>
      </c>
      <c r="CU2215" t="s">
        <v>136</v>
      </c>
      <c r="CV2215" t="s">
        <v>134</v>
      </c>
      <c r="CW2215" t="s">
        <v>134</v>
      </c>
      <c r="CX2215">
        <v>40</v>
      </c>
      <c r="CY2215" t="s">
        <v>134</v>
      </c>
      <c r="CZ2215" t="s">
        <v>136</v>
      </c>
      <c r="DA2215" t="s">
        <v>134</v>
      </c>
      <c r="DB2215" t="s">
        <v>136</v>
      </c>
      <c r="DC2215" t="s">
        <v>134</v>
      </c>
      <c r="DD2215" t="s">
        <v>136</v>
      </c>
      <c r="DF2215" s="2" t="s">
        <v>7000</v>
      </c>
      <c r="DG2215" t="s">
        <v>7001</v>
      </c>
      <c r="DH2215" t="s">
        <v>7002</v>
      </c>
      <c r="DI2215" t="s">
        <v>395</v>
      </c>
      <c r="DJ2215" s="4">
        <v>95451</v>
      </c>
      <c r="DK2215" t="s">
        <v>1253</v>
      </c>
      <c r="DL2215" t="s">
        <v>134</v>
      </c>
      <c r="DM2215">
        <v>16</v>
      </c>
      <c r="DN2215" t="s">
        <v>7003</v>
      </c>
      <c r="DO2215" t="s">
        <v>7002</v>
      </c>
      <c r="DP2215" t="s">
        <v>395</v>
      </c>
      <c r="DQ2215" t="str">
        <f>"95451"</f>
        <v>95451</v>
      </c>
      <c r="DR2215" t="s">
        <v>1253</v>
      </c>
      <c r="DS2215" t="s">
        <v>7004</v>
      </c>
      <c r="DT2215">
        <v>1</v>
      </c>
      <c r="DU2215">
        <v>16</v>
      </c>
      <c r="DV2215" t="s">
        <v>134</v>
      </c>
      <c r="DW2215" t="s">
        <v>134</v>
      </c>
      <c r="DX2215" t="s">
        <v>134</v>
      </c>
      <c r="DY2215" t="s">
        <v>136</v>
      </c>
      <c r="DZ2215">
        <v>1</v>
      </c>
      <c r="EA2215" t="s">
        <v>136</v>
      </c>
      <c r="EC2215" s="5">
        <v>12.68</v>
      </c>
      <c r="ED2215" s="5">
        <v>55</v>
      </c>
      <c r="EE2215">
        <v>17074336204</v>
      </c>
      <c r="EF2215" t="s">
        <v>7005</v>
      </c>
      <c r="EG2215" t="s">
        <v>148</v>
      </c>
      <c r="EH2215">
        <v>0</v>
      </c>
    </row>
    <row r="2216" spans="1:138" ht="15" customHeight="1" x14ac:dyDescent="0.35">
      <c r="A2216" t="s">
        <v>14588</v>
      </c>
      <c r="B2216" t="s">
        <v>157</v>
      </c>
      <c r="C2216" s="1">
        <v>44165.755584259263</v>
      </c>
      <c r="D2216" s="1">
        <v>44188</v>
      </c>
      <c r="E2216" t="s">
        <v>133</v>
      </c>
      <c r="F2216" t="s">
        <v>136</v>
      </c>
      <c r="G2216" t="s">
        <v>135</v>
      </c>
      <c r="H2216" t="s">
        <v>134</v>
      </c>
      <c r="I2216" t="s">
        <v>14589</v>
      </c>
      <c r="K2216" t="s">
        <v>14590</v>
      </c>
      <c r="M2216" t="s">
        <v>5145</v>
      </c>
      <c r="N2216" t="s">
        <v>395</v>
      </c>
      <c r="O2216" s="4">
        <v>93263</v>
      </c>
      <c r="P2216" t="s">
        <v>140</v>
      </c>
      <c r="R2216">
        <v>16612031987</v>
      </c>
      <c r="T2216">
        <v>112910</v>
      </c>
      <c r="U2216" t="s">
        <v>14591</v>
      </c>
      <c r="V2216" t="s">
        <v>14592</v>
      </c>
      <c r="X2216" t="s">
        <v>429</v>
      </c>
      <c r="Y2216" t="s">
        <v>14590</v>
      </c>
      <c r="AA2216" t="s">
        <v>5145</v>
      </c>
      <c r="AB2216" t="s">
        <v>395</v>
      </c>
      <c r="AC2216" s="4">
        <v>93263</v>
      </c>
      <c r="AD2216" t="s">
        <v>140</v>
      </c>
      <c r="AF2216">
        <v>16612031987</v>
      </c>
      <c r="AH2216" t="s">
        <v>148</v>
      </c>
      <c r="AI2216" t="s">
        <v>168</v>
      </c>
      <c r="AJ2216" t="s">
        <v>456</v>
      </c>
      <c r="AK2216" t="s">
        <v>457</v>
      </c>
      <c r="AM2216" t="s">
        <v>458</v>
      </c>
      <c r="AO2216" t="s">
        <v>459</v>
      </c>
      <c r="AP2216" t="s">
        <v>460</v>
      </c>
      <c r="AQ2216" s="4">
        <v>73737</v>
      </c>
      <c r="AR2216" t="s">
        <v>140</v>
      </c>
      <c r="AT2216">
        <v>15802274747</v>
      </c>
      <c r="AV2216" t="s">
        <v>461</v>
      </c>
      <c r="AW2216" t="s">
        <v>462</v>
      </c>
      <c r="AZ2216" t="s">
        <v>334</v>
      </c>
      <c r="BA2216" t="s">
        <v>335</v>
      </c>
      <c r="BB2216" t="s">
        <v>136</v>
      </c>
      <c r="BC2216" t="s">
        <v>136</v>
      </c>
      <c r="BD2216" t="s">
        <v>148</v>
      </c>
      <c r="BE2216" t="s">
        <v>136</v>
      </c>
      <c r="BF2216" t="s">
        <v>136</v>
      </c>
      <c r="BG2216" t="s">
        <v>134</v>
      </c>
      <c r="BH2216" t="s">
        <v>136</v>
      </c>
      <c r="BN2216" t="s">
        <v>14593</v>
      </c>
      <c r="BO2216" t="s">
        <v>464</v>
      </c>
      <c r="BP2216">
        <v>6</v>
      </c>
      <c r="BQ2216">
        <v>6</v>
      </c>
      <c r="BR2216">
        <v>6</v>
      </c>
      <c r="BS2216" s="1">
        <v>44211</v>
      </c>
      <c r="BT2216" s="1">
        <v>44515</v>
      </c>
      <c r="BU2216" s="1">
        <v>44211</v>
      </c>
      <c r="BV2216" s="1">
        <v>44515</v>
      </c>
      <c r="BW2216" t="s">
        <v>136</v>
      </c>
      <c r="BX2216">
        <v>48</v>
      </c>
      <c r="BY2216">
        <v>0</v>
      </c>
      <c r="BZ2216">
        <v>8</v>
      </c>
      <c r="CA2216">
        <v>8</v>
      </c>
      <c r="CB2216">
        <v>8</v>
      </c>
      <c r="CC2216">
        <v>8</v>
      </c>
      <c r="CD2216">
        <v>8</v>
      </c>
      <c r="CE2216">
        <v>8</v>
      </c>
      <c r="CF2216" t="str">
        <f>"8:00 AM"</f>
        <v>8:00 AM</v>
      </c>
      <c r="CG2216" t="str">
        <f>"5:00 PM"</f>
        <v>5:00 PM</v>
      </c>
      <c r="CH2216" s="5">
        <v>14.77</v>
      </c>
      <c r="CI2216" t="s">
        <v>146</v>
      </c>
      <c r="CL2216" t="s">
        <v>136</v>
      </c>
      <c r="CM2216" t="s">
        <v>312</v>
      </c>
      <c r="CN2216" t="s">
        <v>148</v>
      </c>
      <c r="CO2216" t="s">
        <v>465</v>
      </c>
      <c r="CP2216" t="s">
        <v>149</v>
      </c>
      <c r="CQ2216">
        <v>3</v>
      </c>
      <c r="CR2216">
        <v>0</v>
      </c>
      <c r="CS2216" t="s">
        <v>136</v>
      </c>
      <c r="CT2216" t="s">
        <v>134</v>
      </c>
      <c r="CU2216" t="s">
        <v>136</v>
      </c>
      <c r="CV2216" t="s">
        <v>134</v>
      </c>
      <c r="CW2216" t="s">
        <v>134</v>
      </c>
      <c r="CX2216">
        <v>75</v>
      </c>
      <c r="CY2216" t="s">
        <v>134</v>
      </c>
      <c r="CZ2216" t="s">
        <v>134</v>
      </c>
      <c r="DA2216" t="s">
        <v>134</v>
      </c>
      <c r="DB2216" t="s">
        <v>136</v>
      </c>
      <c r="DC2216" t="s">
        <v>134</v>
      </c>
      <c r="DD2216" t="s">
        <v>136</v>
      </c>
      <c r="DF2216" t="s">
        <v>466</v>
      </c>
      <c r="DG2216" t="s">
        <v>14594</v>
      </c>
      <c r="DH2216" t="s">
        <v>5145</v>
      </c>
      <c r="DI2216" t="s">
        <v>395</v>
      </c>
      <c r="DJ2216" s="4">
        <v>93263</v>
      </c>
      <c r="DK2216" t="s">
        <v>2108</v>
      </c>
      <c r="DL2216" t="s">
        <v>134</v>
      </c>
      <c r="DM2216">
        <v>4</v>
      </c>
      <c r="DN2216" t="s">
        <v>14595</v>
      </c>
      <c r="DO2216" t="s">
        <v>3795</v>
      </c>
      <c r="DP2216" t="s">
        <v>395</v>
      </c>
      <c r="DQ2216" t="str">
        <f>"93263"</f>
        <v>93263</v>
      </c>
      <c r="DR2216" t="s">
        <v>2108</v>
      </c>
      <c r="DS2216" t="s">
        <v>296</v>
      </c>
      <c r="DT2216">
        <v>1</v>
      </c>
      <c r="DU2216">
        <v>8</v>
      </c>
      <c r="DV2216" t="s">
        <v>134</v>
      </c>
      <c r="DW2216" t="s">
        <v>134</v>
      </c>
      <c r="DX2216" t="s">
        <v>134</v>
      </c>
      <c r="DY2216" t="s">
        <v>134</v>
      </c>
      <c r="DZ2216">
        <v>2</v>
      </c>
      <c r="EA2216" t="s">
        <v>136</v>
      </c>
      <c r="EC2216" s="5">
        <v>12.68</v>
      </c>
      <c r="ED2216" s="5">
        <v>55</v>
      </c>
      <c r="EE2216">
        <v>16612031987</v>
      </c>
      <c r="EF2216" t="s">
        <v>14596</v>
      </c>
      <c r="EG2216" t="s">
        <v>148</v>
      </c>
      <c r="EH2216">
        <v>0</v>
      </c>
    </row>
    <row r="2217" spans="1:138" ht="15" customHeight="1" x14ac:dyDescent="0.35">
      <c r="A2217" t="s">
        <v>9780</v>
      </c>
      <c r="B2217" t="s">
        <v>157</v>
      </c>
      <c r="C2217" s="1">
        <v>44159.005821412036</v>
      </c>
      <c r="D2217" s="1">
        <v>44188</v>
      </c>
      <c r="E2217" t="s">
        <v>133</v>
      </c>
      <c r="F2217" t="s">
        <v>136</v>
      </c>
      <c r="G2217" t="s">
        <v>135</v>
      </c>
      <c r="H2217" t="s">
        <v>136</v>
      </c>
      <c r="I2217" t="s">
        <v>9781</v>
      </c>
      <c r="K2217" t="s">
        <v>9782</v>
      </c>
      <c r="M2217" t="s">
        <v>765</v>
      </c>
      <c r="N2217" t="s">
        <v>246</v>
      </c>
      <c r="O2217" s="4">
        <v>70648</v>
      </c>
      <c r="P2217" t="s">
        <v>140</v>
      </c>
      <c r="Q2217" t="s">
        <v>7073</v>
      </c>
      <c r="R2217">
        <v>13375509623</v>
      </c>
      <c r="T2217">
        <v>11251</v>
      </c>
      <c r="U2217" t="s">
        <v>9783</v>
      </c>
      <c r="V2217" t="s">
        <v>9784</v>
      </c>
      <c r="W2217" t="s">
        <v>4685</v>
      </c>
      <c r="X2217" t="s">
        <v>370</v>
      </c>
      <c r="Y2217" t="s">
        <v>9782</v>
      </c>
      <c r="AA2217" t="s">
        <v>765</v>
      </c>
      <c r="AB2217" t="s">
        <v>246</v>
      </c>
      <c r="AC2217" s="4">
        <v>70648</v>
      </c>
      <c r="AD2217" t="s">
        <v>140</v>
      </c>
      <c r="AE2217" t="s">
        <v>9785</v>
      </c>
      <c r="AF2217">
        <v>13375509623</v>
      </c>
      <c r="AH2217" t="s">
        <v>9786</v>
      </c>
      <c r="AI2217" t="s">
        <v>168</v>
      </c>
      <c r="AJ2217" t="s">
        <v>254</v>
      </c>
      <c r="AK2217" t="s">
        <v>255</v>
      </c>
      <c r="AL2217" t="s">
        <v>256</v>
      </c>
      <c r="AM2217" t="s">
        <v>257</v>
      </c>
      <c r="AO2217" t="s">
        <v>258</v>
      </c>
      <c r="AP2217" t="s">
        <v>246</v>
      </c>
      <c r="AQ2217" s="4">
        <v>70760</v>
      </c>
      <c r="AR2217" t="s">
        <v>140</v>
      </c>
      <c r="AS2217" t="s">
        <v>351</v>
      </c>
      <c r="AT2217">
        <v>12256387218</v>
      </c>
      <c r="AV2217" t="s">
        <v>260</v>
      </c>
      <c r="AW2217" t="s">
        <v>261</v>
      </c>
      <c r="AZ2217" t="s">
        <v>334</v>
      </c>
      <c r="BA2217" t="s">
        <v>335</v>
      </c>
      <c r="BB2217" t="s">
        <v>136</v>
      </c>
      <c r="BC2217" t="s">
        <v>136</v>
      </c>
      <c r="BD2217" t="s">
        <v>148</v>
      </c>
      <c r="BE2217" t="s">
        <v>136</v>
      </c>
      <c r="BF2217" t="s">
        <v>136</v>
      </c>
      <c r="BG2217" t="s">
        <v>134</v>
      </c>
      <c r="BH2217" t="s">
        <v>136</v>
      </c>
      <c r="BN2217" t="s">
        <v>9787</v>
      </c>
      <c r="BO2217" t="s">
        <v>3322</v>
      </c>
      <c r="BP2217">
        <v>3</v>
      </c>
      <c r="BQ2217">
        <v>3</v>
      </c>
      <c r="BR2217">
        <v>3</v>
      </c>
      <c r="BS2217" s="1">
        <v>44211</v>
      </c>
      <c r="BT2217" s="1">
        <v>44500</v>
      </c>
      <c r="BU2217" s="1">
        <v>44211</v>
      </c>
      <c r="BV2217" s="1">
        <v>44500</v>
      </c>
      <c r="BW2217" t="s">
        <v>136</v>
      </c>
      <c r="BX2217">
        <v>40</v>
      </c>
      <c r="BY2217">
        <v>0</v>
      </c>
      <c r="BZ2217">
        <v>8</v>
      </c>
      <c r="CA2217">
        <v>8</v>
      </c>
      <c r="CB2217">
        <v>8</v>
      </c>
      <c r="CC2217">
        <v>8</v>
      </c>
      <c r="CD2217">
        <v>8</v>
      </c>
      <c r="CE2217">
        <v>0</v>
      </c>
      <c r="CF2217" t="str">
        <f>"7:00 AM"</f>
        <v>7:00 AM</v>
      </c>
      <c r="CG2217" t="str">
        <f>"4:00 PM"</f>
        <v>4:00 PM</v>
      </c>
      <c r="CH2217" s="5">
        <v>11.83</v>
      </c>
      <c r="CI2217" t="s">
        <v>146</v>
      </c>
      <c r="CL2217" t="s">
        <v>134</v>
      </c>
      <c r="CM2217" t="s">
        <v>147</v>
      </c>
      <c r="CN2217" t="s">
        <v>148</v>
      </c>
      <c r="CO2217" t="s">
        <v>266</v>
      </c>
      <c r="CP2217" t="s">
        <v>149</v>
      </c>
      <c r="CQ2217">
        <v>3</v>
      </c>
      <c r="CR2217">
        <v>0</v>
      </c>
      <c r="CS2217" t="s">
        <v>136</v>
      </c>
      <c r="CT2217" t="s">
        <v>136</v>
      </c>
      <c r="CU2217" t="s">
        <v>136</v>
      </c>
      <c r="CV2217" t="s">
        <v>134</v>
      </c>
      <c r="CW2217" t="s">
        <v>134</v>
      </c>
      <c r="CX2217">
        <v>70</v>
      </c>
      <c r="CY2217" t="s">
        <v>134</v>
      </c>
      <c r="CZ2217" t="s">
        <v>134</v>
      </c>
      <c r="DA2217" t="s">
        <v>134</v>
      </c>
      <c r="DB2217" t="s">
        <v>134</v>
      </c>
      <c r="DC2217" t="s">
        <v>134</v>
      </c>
      <c r="DD2217" t="s">
        <v>136</v>
      </c>
      <c r="DF2217" t="s">
        <v>267</v>
      </c>
      <c r="DG2217" t="s">
        <v>9782</v>
      </c>
      <c r="DH2217" t="s">
        <v>765</v>
      </c>
      <c r="DI2217" t="s">
        <v>246</v>
      </c>
      <c r="DJ2217" s="4">
        <v>70648</v>
      </c>
      <c r="DK2217" t="s">
        <v>1610</v>
      </c>
      <c r="DL2217" t="s">
        <v>134</v>
      </c>
      <c r="DM2217">
        <v>2</v>
      </c>
      <c r="DN2217" t="s">
        <v>9782</v>
      </c>
      <c r="DO2217" t="s">
        <v>765</v>
      </c>
      <c r="DP2217" t="s">
        <v>246</v>
      </c>
      <c r="DQ2217" t="str">
        <f>"70648"</f>
        <v>70648</v>
      </c>
      <c r="DR2217" t="s">
        <v>1610</v>
      </c>
      <c r="DS2217" t="s">
        <v>9788</v>
      </c>
      <c r="DT2217">
        <v>1</v>
      </c>
      <c r="DU2217">
        <v>4</v>
      </c>
      <c r="DV2217" t="s">
        <v>134</v>
      </c>
      <c r="DW2217" t="s">
        <v>134</v>
      </c>
      <c r="DX2217" t="s">
        <v>134</v>
      </c>
      <c r="DY2217" t="s">
        <v>136</v>
      </c>
      <c r="DZ2217">
        <v>1</v>
      </c>
      <c r="EA2217" t="s">
        <v>136</v>
      </c>
      <c r="EC2217" s="5">
        <v>12.68</v>
      </c>
      <c r="ED2217" s="5">
        <v>55</v>
      </c>
      <c r="EE2217">
        <v>13375509623</v>
      </c>
      <c r="EF2217" t="s">
        <v>148</v>
      </c>
      <c r="EG2217" t="s">
        <v>271</v>
      </c>
      <c r="EH2217">
        <v>1</v>
      </c>
    </row>
    <row r="2218" spans="1:138" ht="15" customHeight="1" x14ac:dyDescent="0.35">
      <c r="A2218" t="s">
        <v>17502</v>
      </c>
      <c r="B2218" t="s">
        <v>157</v>
      </c>
      <c r="C2218" s="1">
        <v>44172.834889351849</v>
      </c>
      <c r="D2218" s="1">
        <v>44188</v>
      </c>
      <c r="E2218" t="s">
        <v>133</v>
      </c>
      <c r="F2218" t="s">
        <v>136</v>
      </c>
      <c r="G2218" t="s">
        <v>135</v>
      </c>
      <c r="H2218" t="s">
        <v>136</v>
      </c>
      <c r="I2218" t="s">
        <v>17503</v>
      </c>
      <c r="K2218" t="s">
        <v>17504</v>
      </c>
      <c r="M2218" t="s">
        <v>1878</v>
      </c>
      <c r="N2218" t="s">
        <v>416</v>
      </c>
      <c r="O2218" s="4">
        <v>85396</v>
      </c>
      <c r="P2218" t="s">
        <v>140</v>
      </c>
      <c r="R2218">
        <v>15056122222</v>
      </c>
      <c r="T2218">
        <v>11291</v>
      </c>
      <c r="U2218" t="s">
        <v>17505</v>
      </c>
      <c r="V2218" t="s">
        <v>17506</v>
      </c>
      <c r="X2218" t="s">
        <v>429</v>
      </c>
      <c r="Y2218" t="s">
        <v>17504</v>
      </c>
      <c r="AA2218" t="s">
        <v>1878</v>
      </c>
      <c r="AB2218" t="s">
        <v>416</v>
      </c>
      <c r="AC2218" s="4">
        <v>85396</v>
      </c>
      <c r="AD2218" t="s">
        <v>140</v>
      </c>
      <c r="AF2218">
        <v>15056122222</v>
      </c>
      <c r="AH2218" t="s">
        <v>17507</v>
      </c>
      <c r="AZ2218" t="s">
        <v>334</v>
      </c>
      <c r="BA2218" t="s">
        <v>335</v>
      </c>
      <c r="BB2218" t="s">
        <v>136</v>
      </c>
      <c r="BC2218" t="s">
        <v>136</v>
      </c>
      <c r="BD2218" t="s">
        <v>148</v>
      </c>
      <c r="BE2218" t="s">
        <v>136</v>
      </c>
      <c r="BF2218" t="s">
        <v>136</v>
      </c>
      <c r="BG2218" t="s">
        <v>134</v>
      </c>
      <c r="BH2218" t="s">
        <v>136</v>
      </c>
      <c r="BN2218" t="s">
        <v>17508</v>
      </c>
      <c r="BO2218" t="s">
        <v>570</v>
      </c>
      <c r="BP2218">
        <v>2</v>
      </c>
      <c r="BQ2218">
        <v>2</v>
      </c>
      <c r="BR2218">
        <v>2</v>
      </c>
      <c r="BS2218" s="1">
        <v>44211</v>
      </c>
      <c r="BT2218" s="1">
        <v>44515</v>
      </c>
      <c r="BU2218" s="1">
        <v>44211</v>
      </c>
      <c r="BV2218" s="1">
        <v>44515</v>
      </c>
      <c r="BW2218" t="s">
        <v>136</v>
      </c>
      <c r="BX2218">
        <v>48</v>
      </c>
      <c r="BY2218">
        <v>0</v>
      </c>
      <c r="BZ2218">
        <v>8</v>
      </c>
      <c r="CA2218">
        <v>8</v>
      </c>
      <c r="CB2218">
        <v>8</v>
      </c>
      <c r="CC2218">
        <v>8</v>
      </c>
      <c r="CD2218">
        <v>8</v>
      </c>
      <c r="CE2218">
        <v>8</v>
      </c>
      <c r="CF2218" t="str">
        <f>"6:00 AM"</f>
        <v>6:00 AM</v>
      </c>
      <c r="CG2218" t="str">
        <f>"3:00 PM"</f>
        <v>3:00 PM</v>
      </c>
      <c r="CH2218" s="5">
        <v>12.91</v>
      </c>
      <c r="CI2218" t="s">
        <v>146</v>
      </c>
      <c r="CL2218" t="s">
        <v>136</v>
      </c>
      <c r="CM2218" t="s">
        <v>147</v>
      </c>
      <c r="CN2218" t="s">
        <v>148</v>
      </c>
      <c r="CO2218" s="2" t="s">
        <v>17509</v>
      </c>
      <c r="CP2218" t="s">
        <v>149</v>
      </c>
      <c r="CQ2218">
        <v>3</v>
      </c>
      <c r="CR2218">
        <v>0</v>
      </c>
      <c r="CS2218" t="s">
        <v>136</v>
      </c>
      <c r="CT2218" t="s">
        <v>136</v>
      </c>
      <c r="CU2218" t="s">
        <v>136</v>
      </c>
      <c r="CV2218" t="s">
        <v>134</v>
      </c>
      <c r="CW2218" t="s">
        <v>134</v>
      </c>
      <c r="CX2218">
        <v>75</v>
      </c>
      <c r="CY2218" t="s">
        <v>134</v>
      </c>
      <c r="CZ2218" t="s">
        <v>136</v>
      </c>
      <c r="DA2218" t="s">
        <v>136</v>
      </c>
      <c r="DB2218" t="s">
        <v>134</v>
      </c>
      <c r="DC2218" t="s">
        <v>136</v>
      </c>
      <c r="DD2218" t="s">
        <v>136</v>
      </c>
      <c r="DF2218" t="s">
        <v>17510</v>
      </c>
      <c r="DG2218" t="s">
        <v>17511</v>
      </c>
      <c r="DH2218" t="s">
        <v>11100</v>
      </c>
      <c r="DI2218" t="s">
        <v>416</v>
      </c>
      <c r="DJ2218" s="4">
        <v>85338</v>
      </c>
      <c r="DK2218" t="s">
        <v>1176</v>
      </c>
      <c r="DL2218" t="s">
        <v>136</v>
      </c>
      <c r="DM2218">
        <v>1</v>
      </c>
      <c r="DN2218" t="s">
        <v>17511</v>
      </c>
      <c r="DO2218" t="s">
        <v>11100</v>
      </c>
      <c r="DP2218" t="s">
        <v>416</v>
      </c>
      <c r="DQ2218" t="str">
        <f>"85338"</f>
        <v>85338</v>
      </c>
      <c r="DR2218" t="s">
        <v>1176</v>
      </c>
      <c r="DS2218" t="s">
        <v>2766</v>
      </c>
      <c r="DT2218">
        <v>4</v>
      </c>
      <c r="DU2218">
        <v>1</v>
      </c>
      <c r="DV2218" t="s">
        <v>134</v>
      </c>
      <c r="DW2218" t="s">
        <v>134</v>
      </c>
      <c r="DX2218" t="s">
        <v>134</v>
      </c>
      <c r="DY2218" t="s">
        <v>136</v>
      </c>
      <c r="DZ2218">
        <v>1</v>
      </c>
      <c r="EA2218" t="s">
        <v>136</v>
      </c>
      <c r="EC2218" s="5">
        <v>12.68</v>
      </c>
      <c r="ED2218" s="5">
        <v>55</v>
      </c>
      <c r="EE2218">
        <v>15056122222</v>
      </c>
      <c r="EF2218" t="s">
        <v>17507</v>
      </c>
      <c r="EG2218" t="s">
        <v>148</v>
      </c>
      <c r="EH2218">
        <v>0</v>
      </c>
    </row>
    <row r="2219" spans="1:138" ht="15" customHeight="1" x14ac:dyDescent="0.35">
      <c r="A2219" t="s">
        <v>27555</v>
      </c>
      <c r="B2219" t="s">
        <v>157</v>
      </c>
      <c r="C2219" s="1">
        <v>44159.446804513886</v>
      </c>
      <c r="D2219" s="1">
        <v>44188</v>
      </c>
      <c r="E2219" t="s">
        <v>133</v>
      </c>
      <c r="F2219" t="s">
        <v>136</v>
      </c>
      <c r="G2219" t="s">
        <v>135</v>
      </c>
      <c r="H2219" t="s">
        <v>136</v>
      </c>
      <c r="I2219" t="s">
        <v>27556</v>
      </c>
      <c r="K2219" t="s">
        <v>27557</v>
      </c>
      <c r="M2219" t="s">
        <v>778</v>
      </c>
      <c r="N2219" t="s">
        <v>246</v>
      </c>
      <c r="O2219" s="4">
        <v>70515</v>
      </c>
      <c r="P2219" t="s">
        <v>140</v>
      </c>
      <c r="R2219">
        <v>13375803797</v>
      </c>
      <c r="T2219">
        <v>11251</v>
      </c>
      <c r="U2219" t="s">
        <v>9189</v>
      </c>
      <c r="V2219" t="s">
        <v>15067</v>
      </c>
      <c r="X2219" t="s">
        <v>164</v>
      </c>
      <c r="Y2219" t="s">
        <v>27557</v>
      </c>
      <c r="AA2219" t="s">
        <v>778</v>
      </c>
      <c r="AB2219" t="s">
        <v>246</v>
      </c>
      <c r="AC2219" s="4">
        <v>70515</v>
      </c>
      <c r="AD2219" t="s">
        <v>140</v>
      </c>
      <c r="AF2219">
        <v>13375803797</v>
      </c>
      <c r="AH2219" t="s">
        <v>27558</v>
      </c>
      <c r="AI2219" t="s">
        <v>168</v>
      </c>
      <c r="AJ2219" t="s">
        <v>325</v>
      </c>
      <c r="AK2219" t="s">
        <v>329</v>
      </c>
      <c r="AM2219" t="s">
        <v>706</v>
      </c>
      <c r="AO2219" t="s">
        <v>324</v>
      </c>
      <c r="AP2219" t="s">
        <v>246</v>
      </c>
      <c r="AQ2219" s="4">
        <v>70554</v>
      </c>
      <c r="AR2219" t="s">
        <v>140</v>
      </c>
      <c r="AS2219" t="s">
        <v>331</v>
      </c>
      <c r="AT2219">
        <v>13377894322</v>
      </c>
      <c r="AV2219" t="s">
        <v>332</v>
      </c>
      <c r="AW2219" t="s">
        <v>333</v>
      </c>
      <c r="AZ2219" t="s">
        <v>334</v>
      </c>
      <c r="BA2219" t="s">
        <v>335</v>
      </c>
      <c r="BB2219" t="s">
        <v>136</v>
      </c>
      <c r="BC2219" t="s">
        <v>136</v>
      </c>
      <c r="BD2219" t="s">
        <v>148</v>
      </c>
      <c r="BE2219" t="s">
        <v>136</v>
      </c>
      <c r="BF2219" t="s">
        <v>136</v>
      </c>
      <c r="BG2219" t="s">
        <v>134</v>
      </c>
      <c r="BH2219" t="s">
        <v>136</v>
      </c>
      <c r="BN2219" t="s">
        <v>27559</v>
      </c>
      <c r="BO2219" t="s">
        <v>1574</v>
      </c>
      <c r="BP2219">
        <v>5</v>
      </c>
      <c r="BQ2219">
        <v>5</v>
      </c>
      <c r="BR2219">
        <v>5</v>
      </c>
      <c r="BS2219" s="1">
        <v>44223</v>
      </c>
      <c r="BT2219" s="1">
        <v>44454</v>
      </c>
      <c r="BU2219" s="1">
        <v>44223</v>
      </c>
      <c r="BV2219" s="1">
        <v>44454</v>
      </c>
      <c r="BW2219" t="s">
        <v>136</v>
      </c>
      <c r="BX2219">
        <v>35</v>
      </c>
      <c r="BY2219">
        <v>0</v>
      </c>
      <c r="BZ2219">
        <v>7</v>
      </c>
      <c r="CA2219">
        <v>7</v>
      </c>
      <c r="CB2219">
        <v>7</v>
      </c>
      <c r="CC2219">
        <v>7</v>
      </c>
      <c r="CD2219">
        <v>7</v>
      </c>
      <c r="CE2219">
        <v>0</v>
      </c>
      <c r="CF2219" t="str">
        <f>"8:00 AM"</f>
        <v>8:00 AM</v>
      </c>
      <c r="CG2219" t="str">
        <f>"4:00 PM"</f>
        <v>4:00 PM</v>
      </c>
      <c r="CH2219" s="5">
        <v>11.83</v>
      </c>
      <c r="CI2219" t="s">
        <v>146</v>
      </c>
      <c r="CL2219" t="s">
        <v>136</v>
      </c>
      <c r="CM2219" t="s">
        <v>147</v>
      </c>
      <c r="CN2219" t="s">
        <v>148</v>
      </c>
      <c r="CO2219" t="s">
        <v>338</v>
      </c>
      <c r="CP2219" t="s">
        <v>149</v>
      </c>
      <c r="CQ2219">
        <v>0</v>
      </c>
      <c r="CR2219">
        <v>0</v>
      </c>
      <c r="CS2219" t="s">
        <v>136</v>
      </c>
      <c r="CT2219" t="s">
        <v>136</v>
      </c>
      <c r="CU2219" t="s">
        <v>136</v>
      </c>
      <c r="CV2219" t="s">
        <v>136</v>
      </c>
      <c r="CW2219" t="s">
        <v>134</v>
      </c>
      <c r="CX2219">
        <v>40</v>
      </c>
      <c r="CY2219" t="s">
        <v>136</v>
      </c>
      <c r="CZ2219" t="s">
        <v>136</v>
      </c>
      <c r="DA2219" t="s">
        <v>136</v>
      </c>
      <c r="DB2219" t="s">
        <v>134</v>
      </c>
      <c r="DC2219" t="s">
        <v>134</v>
      </c>
      <c r="DD2219" t="s">
        <v>136</v>
      </c>
      <c r="DF2219" t="s">
        <v>149</v>
      </c>
      <c r="DG2219" t="s">
        <v>27557</v>
      </c>
      <c r="DH2219" t="s">
        <v>778</v>
      </c>
      <c r="DI2219" t="s">
        <v>246</v>
      </c>
      <c r="DJ2219" s="4">
        <v>70515</v>
      </c>
      <c r="DK2219" t="s">
        <v>339</v>
      </c>
      <c r="DL2219" t="s">
        <v>136</v>
      </c>
      <c r="DM2219">
        <v>1</v>
      </c>
      <c r="DN2219" t="s">
        <v>27560</v>
      </c>
      <c r="DO2219" t="s">
        <v>16628</v>
      </c>
      <c r="DP2219" t="s">
        <v>246</v>
      </c>
      <c r="DQ2219" t="str">
        <f>"70515"</f>
        <v>70515</v>
      </c>
      <c r="DR2219" t="s">
        <v>339</v>
      </c>
      <c r="DS2219" t="s">
        <v>497</v>
      </c>
      <c r="DT2219">
        <v>1</v>
      </c>
      <c r="DU2219">
        <v>5</v>
      </c>
      <c r="DV2219" t="s">
        <v>134</v>
      </c>
      <c r="DW2219" t="s">
        <v>134</v>
      </c>
      <c r="DX2219" t="s">
        <v>134</v>
      </c>
      <c r="DY2219" t="s">
        <v>136</v>
      </c>
      <c r="DZ2219">
        <v>1</v>
      </c>
      <c r="EA2219" t="s">
        <v>136</v>
      </c>
      <c r="EC2219" s="5">
        <v>12.68</v>
      </c>
      <c r="ED2219" s="5">
        <v>55</v>
      </c>
      <c r="EE2219">
        <v>13375803797</v>
      </c>
      <c r="EF2219" t="s">
        <v>27558</v>
      </c>
      <c r="EG2219" t="s">
        <v>148</v>
      </c>
      <c r="EH2219">
        <v>0</v>
      </c>
    </row>
    <row r="2220" spans="1:138" ht="15" customHeight="1" x14ac:dyDescent="0.35">
      <c r="A2220" t="s">
        <v>20605</v>
      </c>
      <c r="B2220" t="s">
        <v>157</v>
      </c>
      <c r="C2220" s="1">
        <v>44162.685180092594</v>
      </c>
      <c r="D2220" s="1">
        <v>44188</v>
      </c>
      <c r="E2220" t="s">
        <v>133</v>
      </c>
      <c r="F2220" t="s">
        <v>136</v>
      </c>
      <c r="G2220" t="s">
        <v>135</v>
      </c>
      <c r="H2220" t="s">
        <v>136</v>
      </c>
      <c r="I2220" t="s">
        <v>20606</v>
      </c>
      <c r="K2220" t="s">
        <v>20607</v>
      </c>
      <c r="M2220" t="s">
        <v>3603</v>
      </c>
      <c r="N2220" t="s">
        <v>246</v>
      </c>
      <c r="O2220" s="4">
        <v>70570</v>
      </c>
      <c r="P2220" t="s">
        <v>140</v>
      </c>
      <c r="R2220">
        <v>13372883238</v>
      </c>
      <c r="T2220">
        <v>112512</v>
      </c>
      <c r="U2220" t="s">
        <v>3161</v>
      </c>
      <c r="V2220" t="s">
        <v>2134</v>
      </c>
      <c r="W2220" t="s">
        <v>434</v>
      </c>
      <c r="X2220" t="s">
        <v>164</v>
      </c>
      <c r="Y2220" t="s">
        <v>20607</v>
      </c>
      <c r="AA2220" t="s">
        <v>3603</v>
      </c>
      <c r="AB2220" t="s">
        <v>246</v>
      </c>
      <c r="AC2220" s="4">
        <v>70570</v>
      </c>
      <c r="AD2220" t="s">
        <v>140</v>
      </c>
      <c r="AF2220">
        <v>13372786602</v>
      </c>
      <c r="AH2220" t="s">
        <v>20608</v>
      </c>
      <c r="AI2220" t="s">
        <v>168</v>
      </c>
      <c r="AJ2220" t="s">
        <v>1977</v>
      </c>
      <c r="AK2220" t="s">
        <v>1978</v>
      </c>
      <c r="AL2220" t="s">
        <v>1979</v>
      </c>
      <c r="AM2220" t="s">
        <v>1980</v>
      </c>
      <c r="AN2220" t="s">
        <v>1981</v>
      </c>
      <c r="AO2220" t="s">
        <v>1982</v>
      </c>
      <c r="AP2220" t="s">
        <v>246</v>
      </c>
      <c r="AQ2220" s="4">
        <v>70754</v>
      </c>
      <c r="AR2220" t="s">
        <v>140</v>
      </c>
      <c r="AT2220">
        <v>12256863033</v>
      </c>
      <c r="AV2220" t="s">
        <v>1983</v>
      </c>
      <c r="AW2220" t="s">
        <v>1984</v>
      </c>
      <c r="AZ2220" t="s">
        <v>334</v>
      </c>
      <c r="BA2220" t="s">
        <v>335</v>
      </c>
      <c r="BB2220" t="s">
        <v>136</v>
      </c>
      <c r="BC2220" t="s">
        <v>136</v>
      </c>
      <c r="BD2220" t="s">
        <v>148</v>
      </c>
      <c r="BE2220" t="s">
        <v>136</v>
      </c>
      <c r="BF2220" t="s">
        <v>136</v>
      </c>
      <c r="BG2220" t="s">
        <v>134</v>
      </c>
      <c r="BH2220" t="s">
        <v>136</v>
      </c>
      <c r="BN2220" t="s">
        <v>20609</v>
      </c>
      <c r="BO2220" t="s">
        <v>905</v>
      </c>
      <c r="BP2220">
        <v>4</v>
      </c>
      <c r="BQ2220">
        <v>4</v>
      </c>
      <c r="BR2220">
        <v>4</v>
      </c>
      <c r="BS2220" s="1">
        <v>44224</v>
      </c>
      <c r="BT2220" s="1">
        <v>44500</v>
      </c>
      <c r="BU2220" s="1">
        <v>44224</v>
      </c>
      <c r="BV2220" s="1">
        <v>44500</v>
      </c>
      <c r="BW2220" t="s">
        <v>136</v>
      </c>
      <c r="BX2220">
        <v>35</v>
      </c>
      <c r="BY2220">
        <v>0</v>
      </c>
      <c r="BZ2220">
        <v>6</v>
      </c>
      <c r="CA2220">
        <v>6</v>
      </c>
      <c r="CB2220">
        <v>6</v>
      </c>
      <c r="CC2220">
        <v>6</v>
      </c>
      <c r="CD2220">
        <v>6</v>
      </c>
      <c r="CE2220">
        <v>5</v>
      </c>
      <c r="CF2220" t="str">
        <f>"7:00 AM"</f>
        <v>7:00 AM</v>
      </c>
      <c r="CG2220" t="str">
        <f>"1:00 PM"</f>
        <v>1:00 PM</v>
      </c>
      <c r="CH2220" s="5">
        <v>11.83</v>
      </c>
      <c r="CI2220" t="s">
        <v>146</v>
      </c>
      <c r="CJ2220">
        <v>0</v>
      </c>
      <c r="CK2220" t="s">
        <v>3352</v>
      </c>
      <c r="CL2220" t="s">
        <v>134</v>
      </c>
      <c r="CM2220" t="s">
        <v>147</v>
      </c>
      <c r="CN2220" t="s">
        <v>148</v>
      </c>
      <c r="CO2220" s="2" t="s">
        <v>1986</v>
      </c>
      <c r="CP2220" t="s">
        <v>149</v>
      </c>
      <c r="CQ2220">
        <v>3</v>
      </c>
      <c r="CR2220">
        <v>0</v>
      </c>
      <c r="CS2220" t="s">
        <v>136</v>
      </c>
      <c r="CT2220" t="s">
        <v>136</v>
      </c>
      <c r="CU2220" t="s">
        <v>136</v>
      </c>
      <c r="CV2220" t="s">
        <v>134</v>
      </c>
      <c r="CW2220" t="s">
        <v>134</v>
      </c>
      <c r="CX2220">
        <v>50</v>
      </c>
      <c r="CY2220" t="s">
        <v>134</v>
      </c>
      <c r="CZ2220" t="s">
        <v>134</v>
      </c>
      <c r="DA2220" t="s">
        <v>134</v>
      </c>
      <c r="DB2220" t="s">
        <v>134</v>
      </c>
      <c r="DC2220" t="s">
        <v>134</v>
      </c>
      <c r="DD2220" t="s">
        <v>136</v>
      </c>
      <c r="DF2220" s="2" t="s">
        <v>14134</v>
      </c>
      <c r="DG2220" t="s">
        <v>20610</v>
      </c>
      <c r="DH2220" t="s">
        <v>3603</v>
      </c>
      <c r="DI2220" t="s">
        <v>246</v>
      </c>
      <c r="DJ2220" s="4">
        <v>70570</v>
      </c>
      <c r="DK2220" t="s">
        <v>3260</v>
      </c>
      <c r="DL2220" t="s">
        <v>134</v>
      </c>
      <c r="DM2220">
        <v>4</v>
      </c>
      <c r="DN2220" t="s">
        <v>20611</v>
      </c>
      <c r="DO2220" t="s">
        <v>20612</v>
      </c>
      <c r="DP2220" t="s">
        <v>246</v>
      </c>
      <c r="DQ2220" t="str">
        <f>"70551"</f>
        <v>70551</v>
      </c>
      <c r="DR2220" t="s">
        <v>3260</v>
      </c>
      <c r="DS2220" t="s">
        <v>497</v>
      </c>
      <c r="DT2220">
        <v>1</v>
      </c>
      <c r="DU2220">
        <v>10</v>
      </c>
      <c r="DV2220" t="s">
        <v>134</v>
      </c>
      <c r="DW2220" t="s">
        <v>134</v>
      </c>
      <c r="DX2220" t="s">
        <v>134</v>
      </c>
      <c r="DY2220" t="s">
        <v>136</v>
      </c>
      <c r="DZ2220">
        <v>1</v>
      </c>
      <c r="EA2220" t="s">
        <v>136</v>
      </c>
      <c r="EC2220" s="5">
        <v>12.68</v>
      </c>
      <c r="ED2220" s="5">
        <v>55</v>
      </c>
      <c r="EE2220">
        <v>13372883238</v>
      </c>
      <c r="EF2220" t="s">
        <v>20608</v>
      </c>
      <c r="EG2220" t="s">
        <v>1989</v>
      </c>
      <c r="EH2220">
        <v>3</v>
      </c>
    </row>
    <row r="2221" spans="1:138" ht="15" customHeight="1" x14ac:dyDescent="0.35">
      <c r="A2221" t="s">
        <v>5309</v>
      </c>
      <c r="B2221" t="s">
        <v>157</v>
      </c>
      <c r="C2221" s="1">
        <v>44160.601214467591</v>
      </c>
      <c r="D2221" s="1">
        <v>44188</v>
      </c>
      <c r="E2221" t="s">
        <v>133</v>
      </c>
      <c r="F2221" t="s">
        <v>136</v>
      </c>
      <c r="G2221" t="s">
        <v>135</v>
      </c>
      <c r="H2221" t="s">
        <v>136</v>
      </c>
      <c r="I2221" t="s">
        <v>5310</v>
      </c>
      <c r="K2221" t="s">
        <v>5311</v>
      </c>
      <c r="M2221" t="s">
        <v>771</v>
      </c>
      <c r="N2221" t="s">
        <v>246</v>
      </c>
      <c r="O2221" s="4">
        <v>70535</v>
      </c>
      <c r="P2221" t="s">
        <v>140</v>
      </c>
      <c r="R2221">
        <v>13372572197</v>
      </c>
      <c r="T2221">
        <v>111160</v>
      </c>
      <c r="U2221" t="s">
        <v>621</v>
      </c>
      <c r="V2221" t="s">
        <v>5312</v>
      </c>
      <c r="X2221" t="s">
        <v>164</v>
      </c>
      <c r="Y2221" t="s">
        <v>5311</v>
      </c>
      <c r="AA2221" t="s">
        <v>771</v>
      </c>
      <c r="AB2221" t="s">
        <v>246</v>
      </c>
      <c r="AC2221" s="4">
        <v>70535</v>
      </c>
      <c r="AD2221" t="s">
        <v>140</v>
      </c>
      <c r="AF2221">
        <v>13372572197</v>
      </c>
      <c r="AH2221" t="s">
        <v>5313</v>
      </c>
      <c r="AI2221" t="s">
        <v>168</v>
      </c>
      <c r="AJ2221" t="s">
        <v>2425</v>
      </c>
      <c r="AK2221" t="s">
        <v>2426</v>
      </c>
      <c r="AL2221" t="s">
        <v>509</v>
      </c>
      <c r="AM2221" t="s">
        <v>2427</v>
      </c>
      <c r="AO2221" t="s">
        <v>345</v>
      </c>
      <c r="AP2221" t="s">
        <v>246</v>
      </c>
      <c r="AQ2221" s="4">
        <v>70526</v>
      </c>
      <c r="AR2221" t="s">
        <v>140</v>
      </c>
      <c r="AT2221">
        <v>13377835693</v>
      </c>
      <c r="AU2221">
        <v>3010</v>
      </c>
      <c r="AV2221" t="s">
        <v>2428</v>
      </c>
      <c r="AW2221" t="s">
        <v>2429</v>
      </c>
      <c r="AZ2221" t="s">
        <v>334</v>
      </c>
      <c r="BA2221" t="s">
        <v>335</v>
      </c>
      <c r="BB2221" t="s">
        <v>136</v>
      </c>
      <c r="BC2221" t="s">
        <v>136</v>
      </c>
      <c r="BD2221" t="s">
        <v>148</v>
      </c>
      <c r="BE2221" t="s">
        <v>136</v>
      </c>
      <c r="BF2221" t="s">
        <v>136</v>
      </c>
      <c r="BG2221" t="s">
        <v>134</v>
      </c>
      <c r="BH2221" t="s">
        <v>136</v>
      </c>
      <c r="BN2221" t="s">
        <v>5314</v>
      </c>
      <c r="BO2221" t="s">
        <v>5315</v>
      </c>
      <c r="BP2221">
        <v>2</v>
      </c>
      <c r="BQ2221">
        <v>2</v>
      </c>
      <c r="BR2221">
        <v>2</v>
      </c>
      <c r="BS2221" s="1">
        <v>44216</v>
      </c>
      <c r="BT2221" s="1">
        <v>44519</v>
      </c>
      <c r="BU2221" s="1">
        <v>44216</v>
      </c>
      <c r="BV2221" s="1">
        <v>44519</v>
      </c>
      <c r="BW2221" t="s">
        <v>136</v>
      </c>
      <c r="BX2221">
        <v>35</v>
      </c>
      <c r="BY2221">
        <v>0</v>
      </c>
      <c r="BZ2221">
        <v>6</v>
      </c>
      <c r="CA2221">
        <v>6</v>
      </c>
      <c r="CB2221">
        <v>6</v>
      </c>
      <c r="CC2221">
        <v>6</v>
      </c>
      <c r="CD2221">
        <v>6</v>
      </c>
      <c r="CE2221">
        <v>5</v>
      </c>
      <c r="CF2221" t="str">
        <f>"7:00 AM"</f>
        <v>7:00 AM</v>
      </c>
      <c r="CG2221" t="str">
        <f>"1:00 PM"</f>
        <v>1:00 PM</v>
      </c>
      <c r="CH2221" s="5">
        <v>11.83</v>
      </c>
      <c r="CI2221" t="s">
        <v>146</v>
      </c>
      <c r="CL2221" t="s">
        <v>134</v>
      </c>
      <c r="CM2221" t="s">
        <v>147</v>
      </c>
      <c r="CN2221" t="s">
        <v>148</v>
      </c>
      <c r="CO2221" t="s">
        <v>2548</v>
      </c>
      <c r="CP2221" t="s">
        <v>149</v>
      </c>
      <c r="CQ2221">
        <v>0</v>
      </c>
      <c r="CR2221">
        <v>0</v>
      </c>
      <c r="CS2221" t="s">
        <v>136</v>
      </c>
      <c r="CT2221" t="s">
        <v>136</v>
      </c>
      <c r="CU2221" t="s">
        <v>136</v>
      </c>
      <c r="CV2221" t="s">
        <v>134</v>
      </c>
      <c r="CW2221" t="s">
        <v>134</v>
      </c>
      <c r="CX2221">
        <v>50</v>
      </c>
      <c r="CY2221" t="s">
        <v>134</v>
      </c>
      <c r="CZ2221" t="s">
        <v>134</v>
      </c>
      <c r="DA2221" t="s">
        <v>134</v>
      </c>
      <c r="DB2221" t="s">
        <v>134</v>
      </c>
      <c r="DC2221" t="s">
        <v>134</v>
      </c>
      <c r="DD2221" t="s">
        <v>136</v>
      </c>
      <c r="DF2221" t="s">
        <v>2433</v>
      </c>
      <c r="DG2221" t="s">
        <v>5316</v>
      </c>
      <c r="DH2221" t="s">
        <v>771</v>
      </c>
      <c r="DI2221" t="s">
        <v>246</v>
      </c>
      <c r="DJ2221" s="4">
        <v>70535</v>
      </c>
      <c r="DK2221" t="s">
        <v>268</v>
      </c>
      <c r="DL2221" t="s">
        <v>136</v>
      </c>
      <c r="DM2221">
        <v>1</v>
      </c>
      <c r="DN2221" t="s">
        <v>5316</v>
      </c>
      <c r="DO2221" t="s">
        <v>771</v>
      </c>
      <c r="DP2221" t="s">
        <v>246</v>
      </c>
      <c r="DQ2221" t="str">
        <f>"70535"</f>
        <v>70535</v>
      </c>
      <c r="DR2221" t="s">
        <v>268</v>
      </c>
      <c r="DS2221" t="s">
        <v>497</v>
      </c>
      <c r="DT2221">
        <v>1</v>
      </c>
      <c r="DU2221">
        <v>5</v>
      </c>
      <c r="DV2221" t="s">
        <v>136</v>
      </c>
      <c r="DW2221" t="s">
        <v>134</v>
      </c>
      <c r="DX2221" t="s">
        <v>136</v>
      </c>
      <c r="DY2221" t="s">
        <v>136</v>
      </c>
      <c r="DZ2221">
        <v>1</v>
      </c>
      <c r="EA2221" t="s">
        <v>136</v>
      </c>
      <c r="EC2221" s="5">
        <v>12.68</v>
      </c>
      <c r="ED2221" s="5">
        <v>55</v>
      </c>
      <c r="EE2221">
        <v>13372572197</v>
      </c>
      <c r="EF2221" t="s">
        <v>5313</v>
      </c>
      <c r="EG2221" t="s">
        <v>148</v>
      </c>
      <c r="EH2221">
        <v>3</v>
      </c>
    </row>
    <row r="2222" spans="1:138" ht="15" customHeight="1" x14ac:dyDescent="0.35">
      <c r="A2222" t="s">
        <v>22858</v>
      </c>
      <c r="B2222" t="s">
        <v>157</v>
      </c>
      <c r="C2222" s="1">
        <v>44160.63620439815</v>
      </c>
      <c r="D2222" s="1">
        <v>44188</v>
      </c>
      <c r="E2222" t="s">
        <v>133</v>
      </c>
      <c r="F2222" t="s">
        <v>136</v>
      </c>
      <c r="G2222" t="s">
        <v>135</v>
      </c>
      <c r="H2222" t="s">
        <v>136</v>
      </c>
      <c r="I2222" t="s">
        <v>22859</v>
      </c>
      <c r="K2222" t="s">
        <v>5311</v>
      </c>
      <c r="M2222" t="s">
        <v>771</v>
      </c>
      <c r="N2222" t="s">
        <v>246</v>
      </c>
      <c r="O2222" s="4">
        <v>70535</v>
      </c>
      <c r="P2222" t="s">
        <v>140</v>
      </c>
      <c r="R2222">
        <v>13379450094</v>
      </c>
      <c r="T2222">
        <v>112512</v>
      </c>
      <c r="U2222" t="s">
        <v>621</v>
      </c>
      <c r="V2222" t="s">
        <v>7452</v>
      </c>
      <c r="W2222" t="s">
        <v>1871</v>
      </c>
      <c r="X2222" t="s">
        <v>164</v>
      </c>
      <c r="Y2222" t="s">
        <v>5311</v>
      </c>
      <c r="AA2222" t="s">
        <v>771</v>
      </c>
      <c r="AB2222" t="s">
        <v>246</v>
      </c>
      <c r="AC2222" s="4">
        <v>70535</v>
      </c>
      <c r="AD2222" t="s">
        <v>140</v>
      </c>
      <c r="AF2222">
        <v>13379450094</v>
      </c>
      <c r="AH2222" t="s">
        <v>22860</v>
      </c>
      <c r="AI2222" t="s">
        <v>168</v>
      </c>
      <c r="AJ2222" t="s">
        <v>2425</v>
      </c>
      <c r="AK2222" t="s">
        <v>2426</v>
      </c>
      <c r="AL2222" t="s">
        <v>509</v>
      </c>
      <c r="AM2222" t="s">
        <v>2427</v>
      </c>
      <c r="AO2222" t="s">
        <v>345</v>
      </c>
      <c r="AP2222" t="s">
        <v>246</v>
      </c>
      <c r="AQ2222" s="4">
        <v>70526</v>
      </c>
      <c r="AR2222" t="s">
        <v>140</v>
      </c>
      <c r="AT2222">
        <v>13377835693</v>
      </c>
      <c r="AU2222">
        <v>3010</v>
      </c>
      <c r="AV2222" t="s">
        <v>2428</v>
      </c>
      <c r="AW2222" t="s">
        <v>2429</v>
      </c>
      <c r="AZ2222" t="s">
        <v>334</v>
      </c>
      <c r="BA2222" t="s">
        <v>335</v>
      </c>
      <c r="BB2222" t="s">
        <v>136</v>
      </c>
      <c r="BC2222" t="s">
        <v>136</v>
      </c>
      <c r="BD2222" t="s">
        <v>148</v>
      </c>
      <c r="BE2222" t="s">
        <v>136</v>
      </c>
      <c r="BF2222" t="s">
        <v>136</v>
      </c>
      <c r="BG2222" t="s">
        <v>134</v>
      </c>
      <c r="BH2222" t="s">
        <v>136</v>
      </c>
      <c r="BN2222" t="s">
        <v>22861</v>
      </c>
      <c r="BO2222" t="s">
        <v>11050</v>
      </c>
      <c r="BP2222">
        <v>4</v>
      </c>
      <c r="BQ2222">
        <v>4</v>
      </c>
      <c r="BR2222">
        <v>4</v>
      </c>
      <c r="BS2222" s="1">
        <v>44216</v>
      </c>
      <c r="BT2222" s="1">
        <v>44454</v>
      </c>
      <c r="BU2222" s="1">
        <v>44216</v>
      </c>
      <c r="BV2222" s="1">
        <v>44454</v>
      </c>
      <c r="BW2222" t="s">
        <v>136</v>
      </c>
      <c r="BX2222">
        <v>35</v>
      </c>
      <c r="BY2222">
        <v>0</v>
      </c>
      <c r="BZ2222">
        <v>6</v>
      </c>
      <c r="CA2222">
        <v>6</v>
      </c>
      <c r="CB2222">
        <v>6</v>
      </c>
      <c r="CC2222">
        <v>6</v>
      </c>
      <c r="CD2222">
        <v>6</v>
      </c>
      <c r="CE2222">
        <v>5</v>
      </c>
      <c r="CF2222" t="str">
        <f>"7:00 AM"</f>
        <v>7:00 AM</v>
      </c>
      <c r="CG2222" t="str">
        <f>"1:00 PM"</f>
        <v>1:00 PM</v>
      </c>
      <c r="CH2222" s="5">
        <v>11.83</v>
      </c>
      <c r="CI2222" t="s">
        <v>146</v>
      </c>
      <c r="CL2222" t="s">
        <v>134</v>
      </c>
      <c r="CM2222" t="s">
        <v>147</v>
      </c>
      <c r="CN2222" t="s">
        <v>148</v>
      </c>
      <c r="CO2222" t="s">
        <v>2548</v>
      </c>
      <c r="CP2222" t="s">
        <v>149</v>
      </c>
      <c r="CQ2222">
        <v>0</v>
      </c>
      <c r="CR2222">
        <v>0</v>
      </c>
      <c r="CS2222" t="s">
        <v>136</v>
      </c>
      <c r="CT2222" t="s">
        <v>136</v>
      </c>
      <c r="CU2222" t="s">
        <v>136</v>
      </c>
      <c r="CV2222" t="s">
        <v>134</v>
      </c>
      <c r="CW2222" t="s">
        <v>134</v>
      </c>
      <c r="CX2222">
        <v>50</v>
      </c>
      <c r="CY2222" t="s">
        <v>134</v>
      </c>
      <c r="CZ2222" t="s">
        <v>134</v>
      </c>
      <c r="DA2222" t="s">
        <v>134</v>
      </c>
      <c r="DB2222" t="s">
        <v>134</v>
      </c>
      <c r="DC2222" t="s">
        <v>134</v>
      </c>
      <c r="DD2222" t="s">
        <v>136</v>
      </c>
      <c r="DF2222" t="s">
        <v>2433</v>
      </c>
      <c r="DG2222" t="s">
        <v>5316</v>
      </c>
      <c r="DH2222" t="s">
        <v>771</v>
      </c>
      <c r="DI2222" t="s">
        <v>246</v>
      </c>
      <c r="DJ2222" s="4">
        <v>70535</v>
      </c>
      <c r="DK2222" t="s">
        <v>268</v>
      </c>
      <c r="DL2222" t="s">
        <v>136</v>
      </c>
      <c r="DM2222">
        <v>1</v>
      </c>
      <c r="DN2222" t="s">
        <v>5316</v>
      </c>
      <c r="DO2222" t="s">
        <v>771</v>
      </c>
      <c r="DP2222" t="s">
        <v>246</v>
      </c>
      <c r="DQ2222" t="str">
        <f>"70535"</f>
        <v>70535</v>
      </c>
      <c r="DR2222" t="s">
        <v>268</v>
      </c>
      <c r="DS2222" t="s">
        <v>497</v>
      </c>
      <c r="DT2222">
        <v>1</v>
      </c>
      <c r="DU2222">
        <v>5</v>
      </c>
      <c r="DV2222" t="s">
        <v>136</v>
      </c>
      <c r="DW2222" t="s">
        <v>134</v>
      </c>
      <c r="DX2222" t="s">
        <v>136</v>
      </c>
      <c r="DY2222" t="s">
        <v>136</v>
      </c>
      <c r="DZ2222">
        <v>1</v>
      </c>
      <c r="EA2222" t="s">
        <v>136</v>
      </c>
      <c r="EC2222" s="5">
        <v>12.68</v>
      </c>
      <c r="ED2222" s="5">
        <v>55</v>
      </c>
      <c r="EE2222">
        <v>13379450094</v>
      </c>
      <c r="EF2222" t="s">
        <v>22860</v>
      </c>
      <c r="EG2222" t="s">
        <v>148</v>
      </c>
      <c r="EH2222">
        <v>2</v>
      </c>
    </row>
    <row r="2223" spans="1:138" ht="15" customHeight="1" x14ac:dyDescent="0.35">
      <c r="A2223" t="s">
        <v>15388</v>
      </c>
      <c r="B2223" t="s">
        <v>157</v>
      </c>
      <c r="C2223" s="1">
        <v>44158.500187847225</v>
      </c>
      <c r="D2223" s="1">
        <v>44188</v>
      </c>
      <c r="E2223" t="s">
        <v>133</v>
      </c>
      <c r="F2223" t="s">
        <v>136</v>
      </c>
      <c r="G2223" t="s">
        <v>135</v>
      </c>
      <c r="H2223" t="s">
        <v>136</v>
      </c>
      <c r="I2223" t="s">
        <v>15389</v>
      </c>
      <c r="K2223" t="s">
        <v>15390</v>
      </c>
      <c r="M2223" t="s">
        <v>8766</v>
      </c>
      <c r="N2223" t="s">
        <v>893</v>
      </c>
      <c r="O2223" s="4">
        <v>14057</v>
      </c>
      <c r="P2223" t="s">
        <v>140</v>
      </c>
      <c r="R2223">
        <v>17166496340</v>
      </c>
      <c r="T2223">
        <v>1112</v>
      </c>
      <c r="U2223" t="s">
        <v>15391</v>
      </c>
      <c r="V2223" t="s">
        <v>682</v>
      </c>
      <c r="X2223" t="s">
        <v>164</v>
      </c>
      <c r="Y2223" t="s">
        <v>15390</v>
      </c>
      <c r="AA2223" t="s">
        <v>8766</v>
      </c>
      <c r="AB2223" t="s">
        <v>893</v>
      </c>
      <c r="AC2223" s="4">
        <v>14057</v>
      </c>
      <c r="AD2223" t="s">
        <v>140</v>
      </c>
      <c r="AF2223">
        <v>17166496340</v>
      </c>
      <c r="AH2223" t="s">
        <v>5819</v>
      </c>
      <c r="AZ2223" t="s">
        <v>821</v>
      </c>
      <c r="BA2223" t="s">
        <v>822</v>
      </c>
      <c r="BB2223" t="s">
        <v>136</v>
      </c>
      <c r="BC2223" t="s">
        <v>136</v>
      </c>
      <c r="BD2223" t="s">
        <v>148</v>
      </c>
      <c r="BE2223" t="s">
        <v>136</v>
      </c>
      <c r="BF2223" t="s">
        <v>136</v>
      </c>
      <c r="BG2223" t="s">
        <v>134</v>
      </c>
      <c r="BH2223" t="s">
        <v>136</v>
      </c>
      <c r="BN2223" t="s">
        <v>15392</v>
      </c>
      <c r="BO2223" t="s">
        <v>734</v>
      </c>
      <c r="BP2223">
        <v>10</v>
      </c>
      <c r="BQ2223">
        <v>10</v>
      </c>
      <c r="BR2223">
        <v>10</v>
      </c>
      <c r="BS2223" s="1">
        <v>44218</v>
      </c>
      <c r="BT2223" s="1">
        <v>44510</v>
      </c>
      <c r="BU2223" s="1">
        <v>44218</v>
      </c>
      <c r="BV2223" s="1">
        <v>44510</v>
      </c>
      <c r="BW2223" t="s">
        <v>136</v>
      </c>
      <c r="BX2223">
        <v>45</v>
      </c>
      <c r="BY2223">
        <v>0</v>
      </c>
      <c r="BZ2223">
        <v>8</v>
      </c>
      <c r="CA2223">
        <v>8</v>
      </c>
      <c r="CB2223">
        <v>8</v>
      </c>
      <c r="CC2223">
        <v>8</v>
      </c>
      <c r="CD2223">
        <v>8</v>
      </c>
      <c r="CE2223">
        <v>5</v>
      </c>
      <c r="CF2223" t="str">
        <f>"8:00 AM"</f>
        <v>8:00 AM</v>
      </c>
      <c r="CG2223" t="str">
        <f>"5:00 PM"</f>
        <v>5:00 PM</v>
      </c>
      <c r="CH2223" s="5">
        <v>14.29</v>
      </c>
      <c r="CI2223" t="s">
        <v>146</v>
      </c>
      <c r="CL2223" t="s">
        <v>136</v>
      </c>
      <c r="CM2223" t="s">
        <v>147</v>
      </c>
      <c r="CN2223" t="s">
        <v>148</v>
      </c>
      <c r="CO2223" s="2" t="s">
        <v>15393</v>
      </c>
      <c r="CP2223" t="s">
        <v>149</v>
      </c>
      <c r="CQ2223">
        <v>3</v>
      </c>
      <c r="CR2223">
        <v>0</v>
      </c>
      <c r="CS2223" t="s">
        <v>136</v>
      </c>
      <c r="CT2223" t="s">
        <v>136</v>
      </c>
      <c r="CU2223" t="s">
        <v>136</v>
      </c>
      <c r="CV2223" t="s">
        <v>136</v>
      </c>
      <c r="CW2223" t="s">
        <v>134</v>
      </c>
      <c r="CX2223">
        <v>60</v>
      </c>
      <c r="CY2223" t="s">
        <v>134</v>
      </c>
      <c r="CZ2223" t="s">
        <v>134</v>
      </c>
      <c r="DA2223" t="s">
        <v>134</v>
      </c>
      <c r="DB2223" t="s">
        <v>134</v>
      </c>
      <c r="DC2223" t="s">
        <v>134</v>
      </c>
      <c r="DD2223" t="s">
        <v>136</v>
      </c>
      <c r="DF2223" t="s">
        <v>5821</v>
      </c>
      <c r="DG2223" t="s">
        <v>15390</v>
      </c>
      <c r="DH2223" t="s">
        <v>8766</v>
      </c>
      <c r="DI2223" t="s">
        <v>893</v>
      </c>
      <c r="DJ2223" s="4">
        <v>14057</v>
      </c>
      <c r="DK2223" t="s">
        <v>6445</v>
      </c>
      <c r="DL2223" t="s">
        <v>136</v>
      </c>
      <c r="DM2223">
        <v>1</v>
      </c>
      <c r="DN2223" t="s">
        <v>15394</v>
      </c>
      <c r="DO2223" t="s">
        <v>8766</v>
      </c>
      <c r="DP2223" t="s">
        <v>893</v>
      </c>
      <c r="DQ2223" t="str">
        <f>"14057"</f>
        <v>14057</v>
      </c>
      <c r="DR2223" t="s">
        <v>6445</v>
      </c>
      <c r="DS2223" t="s">
        <v>15395</v>
      </c>
      <c r="DT2223">
        <v>1</v>
      </c>
      <c r="DU2223">
        <v>23</v>
      </c>
      <c r="DV2223" t="s">
        <v>134</v>
      </c>
      <c r="DW2223" t="s">
        <v>134</v>
      </c>
      <c r="DX2223" t="s">
        <v>134</v>
      </c>
      <c r="DY2223" t="s">
        <v>136</v>
      </c>
      <c r="DZ2223">
        <v>1</v>
      </c>
      <c r="EA2223" t="s">
        <v>136</v>
      </c>
      <c r="EC2223" s="5">
        <v>12.68</v>
      </c>
      <c r="ED2223" s="5">
        <v>55</v>
      </c>
      <c r="EE2223">
        <v>17166496340</v>
      </c>
      <c r="EF2223" t="s">
        <v>5819</v>
      </c>
      <c r="EG2223" t="s">
        <v>148</v>
      </c>
      <c r="EH2223">
        <v>0</v>
      </c>
    </row>
    <row r="2224" spans="1:138" ht="15" customHeight="1" x14ac:dyDescent="0.35">
      <c r="A2224" t="s">
        <v>4534</v>
      </c>
      <c r="B2224" t="s">
        <v>157</v>
      </c>
      <c r="C2224" s="1">
        <v>44158.514491203707</v>
      </c>
      <c r="D2224" s="1">
        <v>44188</v>
      </c>
      <c r="E2224" t="s">
        <v>133</v>
      </c>
      <c r="F2224" t="s">
        <v>136</v>
      </c>
      <c r="G2224" t="s">
        <v>135</v>
      </c>
      <c r="H2224" t="s">
        <v>136</v>
      </c>
      <c r="I2224" t="s">
        <v>4535</v>
      </c>
      <c r="K2224" t="s">
        <v>4536</v>
      </c>
      <c r="M2224" t="s">
        <v>2647</v>
      </c>
      <c r="N2224" t="s">
        <v>995</v>
      </c>
      <c r="O2224" s="4">
        <v>71655</v>
      </c>
      <c r="P2224" t="s">
        <v>140</v>
      </c>
      <c r="R2224">
        <v>18707233221</v>
      </c>
      <c r="T2224">
        <v>111160</v>
      </c>
      <c r="U2224" t="s">
        <v>4537</v>
      </c>
      <c r="V2224" t="s">
        <v>1257</v>
      </c>
      <c r="X2224" t="s">
        <v>723</v>
      </c>
      <c r="Y2224" t="s">
        <v>4536</v>
      </c>
      <c r="AA2224" t="s">
        <v>2647</v>
      </c>
      <c r="AB2224" t="s">
        <v>995</v>
      </c>
      <c r="AC2224" s="4">
        <v>71655</v>
      </c>
      <c r="AD2224" t="s">
        <v>140</v>
      </c>
      <c r="AF2224">
        <v>18707233221</v>
      </c>
      <c r="AH2224" t="s">
        <v>4538</v>
      </c>
      <c r="AI2224" t="s">
        <v>226</v>
      </c>
      <c r="AJ2224" t="s">
        <v>1862</v>
      </c>
      <c r="AK2224" t="s">
        <v>1863</v>
      </c>
      <c r="AL2224" t="s">
        <v>1864</v>
      </c>
      <c r="AM2224" t="s">
        <v>4539</v>
      </c>
      <c r="AO2224" t="s">
        <v>1866</v>
      </c>
      <c r="AP2224" t="s">
        <v>995</v>
      </c>
      <c r="AQ2224" s="4">
        <v>72201</v>
      </c>
      <c r="AR2224" t="s">
        <v>140</v>
      </c>
      <c r="AT2224">
        <v>15013719999</v>
      </c>
      <c r="AV2224" t="s">
        <v>1868</v>
      </c>
      <c r="AW2224" t="s">
        <v>1869</v>
      </c>
      <c r="AX2224" t="s">
        <v>995</v>
      </c>
      <c r="AY2224" t="s">
        <v>1870</v>
      </c>
      <c r="AZ2224" t="s">
        <v>821</v>
      </c>
      <c r="BA2224" t="s">
        <v>822</v>
      </c>
      <c r="BB2224" t="s">
        <v>136</v>
      </c>
      <c r="BC2224" t="s">
        <v>136</v>
      </c>
      <c r="BD2224" t="s">
        <v>148</v>
      </c>
      <c r="BE2224" t="s">
        <v>136</v>
      </c>
      <c r="BF2224" t="s">
        <v>136</v>
      </c>
      <c r="BG2224" t="s">
        <v>134</v>
      </c>
      <c r="BH2224" t="s">
        <v>136</v>
      </c>
      <c r="BI2224" t="s">
        <v>850</v>
      </c>
      <c r="BJ2224" t="s">
        <v>1119</v>
      </c>
      <c r="BK2224" t="s">
        <v>1871</v>
      </c>
      <c r="BL2224" t="s">
        <v>1869</v>
      </c>
      <c r="BM2224" t="s">
        <v>1872</v>
      </c>
      <c r="BN2224" t="s">
        <v>4540</v>
      </c>
      <c r="BO2224" t="s">
        <v>734</v>
      </c>
      <c r="BP2224">
        <v>6</v>
      </c>
      <c r="BQ2224">
        <v>6</v>
      </c>
      <c r="BR2224">
        <v>6</v>
      </c>
      <c r="BS2224" s="1">
        <v>44228</v>
      </c>
      <c r="BT2224" s="1">
        <v>44530</v>
      </c>
      <c r="BU2224" s="1">
        <v>44228</v>
      </c>
      <c r="BV2224" s="1">
        <v>44530</v>
      </c>
      <c r="BW2224" t="s">
        <v>136</v>
      </c>
      <c r="BX2224">
        <v>40</v>
      </c>
      <c r="BY2224">
        <v>0</v>
      </c>
      <c r="BZ2224">
        <v>8</v>
      </c>
      <c r="CA2224">
        <v>8</v>
      </c>
      <c r="CB2224">
        <v>8</v>
      </c>
      <c r="CC2224">
        <v>8</v>
      </c>
      <c r="CD2224">
        <v>8</v>
      </c>
      <c r="CE2224">
        <v>0</v>
      </c>
      <c r="CF2224" t="str">
        <f>"7:00 AM"</f>
        <v>7:00 AM</v>
      </c>
      <c r="CG2224" t="str">
        <f>"3:00 PM"</f>
        <v>3:00 PM</v>
      </c>
      <c r="CH2224" s="5">
        <v>11.83</v>
      </c>
      <c r="CI2224" t="s">
        <v>146</v>
      </c>
      <c r="CL2224" t="s">
        <v>136</v>
      </c>
      <c r="CM2224" t="s">
        <v>312</v>
      </c>
      <c r="CN2224" t="s">
        <v>148</v>
      </c>
      <c r="CO2224" t="s">
        <v>1873</v>
      </c>
      <c r="CP2224" t="s">
        <v>149</v>
      </c>
      <c r="CQ2224">
        <v>3</v>
      </c>
      <c r="CR2224">
        <v>0</v>
      </c>
      <c r="CS2224" t="s">
        <v>136</v>
      </c>
      <c r="CT2224" t="s">
        <v>136</v>
      </c>
      <c r="CU2224" t="s">
        <v>136</v>
      </c>
      <c r="CV2224" t="s">
        <v>136</v>
      </c>
      <c r="CW2224" t="s">
        <v>134</v>
      </c>
      <c r="CX2224">
        <v>50</v>
      </c>
      <c r="CY2224" t="s">
        <v>134</v>
      </c>
      <c r="CZ2224" t="s">
        <v>136</v>
      </c>
      <c r="DA2224" t="s">
        <v>134</v>
      </c>
      <c r="DB2224" t="s">
        <v>134</v>
      </c>
      <c r="DC2224" t="s">
        <v>134</v>
      </c>
      <c r="DD2224" t="s">
        <v>136</v>
      </c>
      <c r="DF2224" t="s">
        <v>149</v>
      </c>
      <c r="DG2224" t="s">
        <v>4536</v>
      </c>
      <c r="DH2224" t="s">
        <v>2647</v>
      </c>
      <c r="DI2224" t="s">
        <v>995</v>
      </c>
      <c r="DJ2224" s="4">
        <v>71655</v>
      </c>
      <c r="DK2224" t="s">
        <v>4541</v>
      </c>
      <c r="DL2224" t="s">
        <v>136</v>
      </c>
      <c r="DM2224">
        <v>1</v>
      </c>
      <c r="DN2224" t="s">
        <v>4542</v>
      </c>
      <c r="DO2224" t="s">
        <v>2647</v>
      </c>
      <c r="DP2224" t="s">
        <v>995</v>
      </c>
      <c r="DQ2224" t="str">
        <f>"71655"</f>
        <v>71655</v>
      </c>
      <c r="DR2224" t="s">
        <v>4541</v>
      </c>
      <c r="DS2224" t="s">
        <v>4543</v>
      </c>
      <c r="DT2224">
        <v>1</v>
      </c>
      <c r="DU2224">
        <v>6</v>
      </c>
      <c r="DV2224" t="s">
        <v>134</v>
      </c>
      <c r="DW2224" t="s">
        <v>134</v>
      </c>
      <c r="DX2224" t="s">
        <v>134</v>
      </c>
      <c r="DY2224" t="s">
        <v>136</v>
      </c>
      <c r="DZ2224">
        <v>1</v>
      </c>
      <c r="EA2224" t="s">
        <v>136</v>
      </c>
      <c r="EC2224" s="5">
        <v>12.68</v>
      </c>
      <c r="ED2224" s="5">
        <v>55</v>
      </c>
      <c r="EE2224">
        <v>18707233221</v>
      </c>
      <c r="EF2224" t="s">
        <v>4538</v>
      </c>
      <c r="EG2224" t="s">
        <v>148</v>
      </c>
      <c r="EH2224">
        <v>0</v>
      </c>
    </row>
    <row r="2225" spans="1:138" ht="15" customHeight="1" x14ac:dyDescent="0.35">
      <c r="A2225" t="s">
        <v>12370</v>
      </c>
      <c r="B2225" t="s">
        <v>157</v>
      </c>
      <c r="C2225" s="1">
        <v>44165.62758310185</v>
      </c>
      <c r="D2225" s="1">
        <v>44188</v>
      </c>
      <c r="E2225" t="s">
        <v>133</v>
      </c>
      <c r="F2225" t="s">
        <v>136</v>
      </c>
      <c r="G2225" t="s">
        <v>135</v>
      </c>
      <c r="H2225" t="s">
        <v>136</v>
      </c>
      <c r="I2225" t="s">
        <v>12371</v>
      </c>
      <c r="K2225" t="s">
        <v>12372</v>
      </c>
      <c r="M2225" t="s">
        <v>3783</v>
      </c>
      <c r="N2225" t="s">
        <v>537</v>
      </c>
      <c r="O2225" s="4">
        <v>28466</v>
      </c>
      <c r="P2225" t="s">
        <v>140</v>
      </c>
      <c r="R2225">
        <v>19102851005</v>
      </c>
      <c r="T2225">
        <v>11511</v>
      </c>
      <c r="U2225" t="s">
        <v>12373</v>
      </c>
      <c r="V2225" t="s">
        <v>1019</v>
      </c>
      <c r="W2225" t="s">
        <v>682</v>
      </c>
      <c r="X2225" t="s">
        <v>787</v>
      </c>
      <c r="Y2225" t="s">
        <v>12372</v>
      </c>
      <c r="AA2225" t="s">
        <v>3783</v>
      </c>
      <c r="AB2225" t="s">
        <v>537</v>
      </c>
      <c r="AC2225" s="4">
        <v>28466</v>
      </c>
      <c r="AD2225" t="s">
        <v>140</v>
      </c>
      <c r="AF2225">
        <v>19102851005</v>
      </c>
      <c r="AH2225" t="s">
        <v>12374</v>
      </c>
      <c r="AI2225" t="s">
        <v>226</v>
      </c>
      <c r="AJ2225" t="s">
        <v>2758</v>
      </c>
      <c r="AK2225" t="s">
        <v>2759</v>
      </c>
      <c r="AM2225" t="s">
        <v>2760</v>
      </c>
      <c r="AO2225" t="s">
        <v>2761</v>
      </c>
      <c r="AP2225" t="s">
        <v>365</v>
      </c>
      <c r="AQ2225" s="4">
        <v>50010</v>
      </c>
      <c r="AR2225" t="s">
        <v>140</v>
      </c>
      <c r="AT2225">
        <v>15152324444</v>
      </c>
      <c r="AV2225" t="s">
        <v>2762</v>
      </c>
      <c r="AW2225" t="s">
        <v>2763</v>
      </c>
      <c r="AX2225" t="s">
        <v>365</v>
      </c>
      <c r="AY2225" t="s">
        <v>693</v>
      </c>
      <c r="AZ2225" t="s">
        <v>378</v>
      </c>
      <c r="BA2225" t="s">
        <v>379</v>
      </c>
      <c r="BB2225" t="s">
        <v>136</v>
      </c>
      <c r="BC2225" t="s">
        <v>136</v>
      </c>
      <c r="BD2225" t="s">
        <v>148</v>
      </c>
      <c r="BE2225" t="s">
        <v>136</v>
      </c>
      <c r="BF2225" t="s">
        <v>136</v>
      </c>
      <c r="BG2225" t="s">
        <v>134</v>
      </c>
      <c r="BH2225" t="s">
        <v>136</v>
      </c>
      <c r="BN2225" t="s">
        <v>12375</v>
      </c>
      <c r="BO2225" t="s">
        <v>617</v>
      </c>
      <c r="BP2225">
        <v>12</v>
      </c>
      <c r="BQ2225">
        <v>12</v>
      </c>
      <c r="BR2225">
        <v>12</v>
      </c>
      <c r="BS2225" s="1">
        <v>44228</v>
      </c>
      <c r="BT2225" s="1">
        <v>44518</v>
      </c>
      <c r="BU2225" s="1">
        <v>44228</v>
      </c>
      <c r="BV2225" s="1">
        <v>44518</v>
      </c>
      <c r="BW2225" t="s">
        <v>136</v>
      </c>
      <c r="BX2225">
        <v>45</v>
      </c>
      <c r="BY2225">
        <v>0</v>
      </c>
      <c r="BZ2225">
        <v>8</v>
      </c>
      <c r="CA2225">
        <v>8</v>
      </c>
      <c r="CB2225">
        <v>8</v>
      </c>
      <c r="CC2225">
        <v>8</v>
      </c>
      <c r="CD2225">
        <v>8</v>
      </c>
      <c r="CE2225">
        <v>5</v>
      </c>
      <c r="CF2225" t="str">
        <f>"6:00 AM"</f>
        <v>6:00 AM</v>
      </c>
      <c r="CG2225" t="str">
        <f>"6:00 PM"</f>
        <v>6:00 PM</v>
      </c>
      <c r="CH2225" s="5">
        <v>14.58</v>
      </c>
      <c r="CI2225" t="s">
        <v>146</v>
      </c>
      <c r="CJ2225">
        <v>0</v>
      </c>
      <c r="CK2225" t="s">
        <v>2764</v>
      </c>
      <c r="CL2225" t="s">
        <v>136</v>
      </c>
      <c r="CM2225" t="s">
        <v>312</v>
      </c>
      <c r="CN2225" t="s">
        <v>148</v>
      </c>
      <c r="CO2225" s="2" t="s">
        <v>12376</v>
      </c>
      <c r="CP2225" t="s">
        <v>149</v>
      </c>
      <c r="CQ2225">
        <v>1</v>
      </c>
      <c r="CR2225">
        <v>0</v>
      </c>
      <c r="CS2225" t="s">
        <v>136</v>
      </c>
      <c r="CT2225" t="s">
        <v>136</v>
      </c>
      <c r="CU2225" t="s">
        <v>136</v>
      </c>
      <c r="CV2225" t="s">
        <v>136</v>
      </c>
      <c r="CW2225" t="s">
        <v>134</v>
      </c>
      <c r="CX2225">
        <v>75</v>
      </c>
      <c r="CY2225" t="s">
        <v>134</v>
      </c>
      <c r="CZ2225" t="s">
        <v>136</v>
      </c>
      <c r="DA2225" t="s">
        <v>134</v>
      </c>
      <c r="DB2225" t="s">
        <v>134</v>
      </c>
      <c r="DC2225" t="s">
        <v>134</v>
      </c>
      <c r="DD2225" t="s">
        <v>136</v>
      </c>
      <c r="DF2225" t="s">
        <v>12377</v>
      </c>
      <c r="DG2225" t="s">
        <v>12378</v>
      </c>
      <c r="DH2225" t="s">
        <v>12379</v>
      </c>
      <c r="DI2225" t="s">
        <v>1041</v>
      </c>
      <c r="DJ2225" s="4">
        <v>64784</v>
      </c>
      <c r="DK2225" t="s">
        <v>12380</v>
      </c>
      <c r="DL2225" t="s">
        <v>134</v>
      </c>
      <c r="DM2225">
        <v>30</v>
      </c>
      <c r="DN2225" t="s">
        <v>12381</v>
      </c>
      <c r="DO2225" t="s">
        <v>12379</v>
      </c>
      <c r="DP2225" t="s">
        <v>1041</v>
      </c>
      <c r="DQ2225" t="str">
        <f>"64784"</f>
        <v>64784</v>
      </c>
      <c r="DR2225" t="s">
        <v>12380</v>
      </c>
      <c r="DS2225" t="s">
        <v>12382</v>
      </c>
      <c r="DT2225">
        <v>1</v>
      </c>
      <c r="DU2225">
        <v>12</v>
      </c>
      <c r="DV2225" t="s">
        <v>134</v>
      </c>
      <c r="DW2225" t="s">
        <v>134</v>
      </c>
      <c r="DX2225" t="s">
        <v>134</v>
      </c>
      <c r="DY2225" t="s">
        <v>136</v>
      </c>
      <c r="DZ2225">
        <v>1</v>
      </c>
      <c r="EA2225" t="s">
        <v>136</v>
      </c>
      <c r="EC2225" s="5">
        <v>12.68</v>
      </c>
      <c r="ED2225" s="5">
        <v>55</v>
      </c>
      <c r="EE2225">
        <v>19102851005</v>
      </c>
      <c r="EF2225" t="s">
        <v>12374</v>
      </c>
      <c r="EG2225" t="s">
        <v>148</v>
      </c>
      <c r="EH2225">
        <v>0</v>
      </c>
    </row>
    <row r="2226" spans="1:138" ht="15" customHeight="1" x14ac:dyDescent="0.35">
      <c r="A2226" t="s">
        <v>3331</v>
      </c>
      <c r="B2226" t="s">
        <v>157</v>
      </c>
      <c r="C2226" s="1">
        <v>44154.641023611111</v>
      </c>
      <c r="D2226" s="1">
        <v>44188</v>
      </c>
      <c r="E2226" t="s">
        <v>133</v>
      </c>
      <c r="F2226" t="s">
        <v>136</v>
      </c>
      <c r="G2226" t="s">
        <v>135</v>
      </c>
      <c r="H2226" t="s">
        <v>136</v>
      </c>
      <c r="I2226" t="s">
        <v>3332</v>
      </c>
      <c r="K2226" t="s">
        <v>3333</v>
      </c>
      <c r="M2226" t="s">
        <v>3334</v>
      </c>
      <c r="N2226" t="s">
        <v>1128</v>
      </c>
      <c r="O2226" s="4">
        <v>58576</v>
      </c>
      <c r="P2226" t="s">
        <v>140</v>
      </c>
      <c r="R2226">
        <v>17013912201</v>
      </c>
      <c r="T2226">
        <v>111191</v>
      </c>
      <c r="U2226" t="s">
        <v>3335</v>
      </c>
      <c r="V2226" t="s">
        <v>1978</v>
      </c>
      <c r="X2226" t="s">
        <v>164</v>
      </c>
      <c r="Y2226" t="s">
        <v>3333</v>
      </c>
      <c r="AA2226" t="s">
        <v>3336</v>
      </c>
      <c r="AB2226" t="s">
        <v>1128</v>
      </c>
      <c r="AC2226" s="4">
        <v>58576</v>
      </c>
      <c r="AD2226" t="s">
        <v>140</v>
      </c>
      <c r="AF2226">
        <v>17013912201</v>
      </c>
      <c r="AH2226" t="s">
        <v>155</v>
      </c>
      <c r="AI2226" t="s">
        <v>168</v>
      </c>
      <c r="AJ2226" t="s">
        <v>1210</v>
      </c>
      <c r="AK2226" t="s">
        <v>1211</v>
      </c>
      <c r="AM2226" t="s">
        <v>1212</v>
      </c>
      <c r="AO2226" t="s">
        <v>1213</v>
      </c>
      <c r="AP2226" t="s">
        <v>460</v>
      </c>
      <c r="AQ2226" s="4">
        <v>74132</v>
      </c>
      <c r="AR2226" t="s">
        <v>140</v>
      </c>
      <c r="AS2226" t="s">
        <v>1214</v>
      </c>
      <c r="AT2226">
        <v>19189065212</v>
      </c>
      <c r="AV2226" t="s">
        <v>1215</v>
      </c>
      <c r="AW2226" t="s">
        <v>1216</v>
      </c>
      <c r="AZ2226" t="s">
        <v>288</v>
      </c>
      <c r="BA2226" t="s">
        <v>289</v>
      </c>
      <c r="BB2226" t="s">
        <v>136</v>
      </c>
      <c r="BC2226" t="s">
        <v>136</v>
      </c>
      <c r="BD2226" t="s">
        <v>148</v>
      </c>
      <c r="BE2226" t="s">
        <v>136</v>
      </c>
      <c r="BF2226" t="s">
        <v>136</v>
      </c>
      <c r="BG2226" t="s">
        <v>134</v>
      </c>
      <c r="BH2226" t="s">
        <v>136</v>
      </c>
      <c r="BN2226" t="s">
        <v>3337</v>
      </c>
      <c r="BO2226" t="s">
        <v>905</v>
      </c>
      <c r="BP2226">
        <v>6</v>
      </c>
      <c r="BQ2226">
        <v>3</v>
      </c>
      <c r="BR2226">
        <v>3</v>
      </c>
      <c r="BS2226" s="1">
        <v>44228</v>
      </c>
      <c r="BT2226" s="1">
        <v>44530</v>
      </c>
      <c r="BU2226" s="1">
        <v>44228</v>
      </c>
      <c r="BV2226" s="1">
        <v>44530</v>
      </c>
      <c r="BW2226" t="s">
        <v>136</v>
      </c>
      <c r="BX2226">
        <v>48</v>
      </c>
      <c r="BY2226">
        <v>0</v>
      </c>
      <c r="BZ2226">
        <v>8</v>
      </c>
      <c r="CA2226">
        <v>8</v>
      </c>
      <c r="CB2226">
        <v>8</v>
      </c>
      <c r="CC2226">
        <v>8</v>
      </c>
      <c r="CD2226">
        <v>8</v>
      </c>
      <c r="CE2226">
        <v>8</v>
      </c>
      <c r="CF2226" t="str">
        <f>"8:30 AM"</f>
        <v>8:30 AM</v>
      </c>
      <c r="CG2226" t="str">
        <f>"5:00 PM"</f>
        <v>5:00 PM</v>
      </c>
      <c r="CH2226" s="5">
        <v>14.99</v>
      </c>
      <c r="CI2226" t="s">
        <v>146</v>
      </c>
      <c r="CL2226" t="s">
        <v>136</v>
      </c>
      <c r="CM2226" t="s">
        <v>312</v>
      </c>
      <c r="CN2226" t="s">
        <v>148</v>
      </c>
      <c r="CO2226" t="s">
        <v>2165</v>
      </c>
      <c r="CP2226" t="s">
        <v>149</v>
      </c>
      <c r="CQ2226">
        <v>3</v>
      </c>
      <c r="CR2226">
        <v>0</v>
      </c>
      <c r="CS2226" t="s">
        <v>136</v>
      </c>
      <c r="CT2226" t="s">
        <v>134</v>
      </c>
      <c r="CU2226" t="s">
        <v>136</v>
      </c>
      <c r="CV2226" t="s">
        <v>134</v>
      </c>
      <c r="CW2226" t="s">
        <v>134</v>
      </c>
      <c r="CX2226">
        <v>50</v>
      </c>
      <c r="CY2226" t="s">
        <v>136</v>
      </c>
      <c r="CZ2226" t="s">
        <v>136</v>
      </c>
      <c r="DA2226" t="s">
        <v>136</v>
      </c>
      <c r="DB2226" t="s">
        <v>136</v>
      </c>
      <c r="DC2226" t="s">
        <v>136</v>
      </c>
      <c r="DD2226" t="s">
        <v>136</v>
      </c>
      <c r="DF2226" t="s">
        <v>3338</v>
      </c>
      <c r="DG2226" t="s">
        <v>3333</v>
      </c>
      <c r="DH2226" t="s">
        <v>3336</v>
      </c>
      <c r="DI2226" t="s">
        <v>1128</v>
      </c>
      <c r="DJ2226" s="4">
        <v>58576</v>
      </c>
      <c r="DK2226" t="s">
        <v>3339</v>
      </c>
      <c r="DL2226" t="s">
        <v>136</v>
      </c>
      <c r="DM2226">
        <v>1</v>
      </c>
      <c r="DN2226" t="s">
        <v>3333</v>
      </c>
      <c r="DO2226" t="s">
        <v>3336</v>
      </c>
      <c r="DP2226" t="s">
        <v>1128</v>
      </c>
      <c r="DQ2226" t="str">
        <f>"58576"</f>
        <v>58576</v>
      </c>
      <c r="DR2226" t="s">
        <v>3339</v>
      </c>
      <c r="DS2226" t="s">
        <v>2696</v>
      </c>
      <c r="DT2226">
        <v>1</v>
      </c>
      <c r="DU2226">
        <v>3</v>
      </c>
      <c r="DV2226" t="s">
        <v>134</v>
      </c>
      <c r="DW2226" t="s">
        <v>134</v>
      </c>
      <c r="DX2226" t="s">
        <v>134</v>
      </c>
      <c r="DY2226" t="s">
        <v>136</v>
      </c>
      <c r="DZ2226">
        <v>1</v>
      </c>
      <c r="EA2226" t="s">
        <v>136</v>
      </c>
      <c r="EC2226" s="5">
        <v>12.68</v>
      </c>
      <c r="ED2226" s="5">
        <v>55</v>
      </c>
      <c r="EE2226">
        <v>17013912201</v>
      </c>
      <c r="EF2226" t="s">
        <v>148</v>
      </c>
      <c r="EG2226" t="s">
        <v>1221</v>
      </c>
      <c r="EH2226">
        <v>0</v>
      </c>
    </row>
    <row r="2227" spans="1:138" ht="15" customHeight="1" x14ac:dyDescent="0.35">
      <c r="A2227" t="s">
        <v>14440</v>
      </c>
      <c r="B2227" t="s">
        <v>157</v>
      </c>
      <c r="C2227" s="1">
        <v>44154.665082291664</v>
      </c>
      <c r="D2227" s="1">
        <v>44188</v>
      </c>
      <c r="E2227" t="s">
        <v>133</v>
      </c>
      <c r="F2227" t="s">
        <v>136</v>
      </c>
      <c r="G2227" t="s">
        <v>135</v>
      </c>
      <c r="H2227" t="s">
        <v>136</v>
      </c>
      <c r="I2227" t="s">
        <v>14441</v>
      </c>
      <c r="K2227" t="s">
        <v>14442</v>
      </c>
      <c r="M2227" t="s">
        <v>850</v>
      </c>
      <c r="N2227" t="s">
        <v>870</v>
      </c>
      <c r="O2227" s="4">
        <v>56267</v>
      </c>
      <c r="P2227" t="s">
        <v>140</v>
      </c>
      <c r="R2227">
        <v>13203926720</v>
      </c>
      <c r="T2227">
        <v>111191</v>
      </c>
      <c r="U2227" t="s">
        <v>14443</v>
      </c>
      <c r="V2227" t="s">
        <v>2143</v>
      </c>
      <c r="X2227" t="s">
        <v>14444</v>
      </c>
      <c r="Y2227" t="s">
        <v>14442</v>
      </c>
      <c r="AA2227" t="s">
        <v>850</v>
      </c>
      <c r="AB2227" t="s">
        <v>870</v>
      </c>
      <c r="AC2227" s="4">
        <v>56267</v>
      </c>
      <c r="AD2227" t="s">
        <v>140</v>
      </c>
      <c r="AF2227">
        <v>13203926720</v>
      </c>
      <c r="AH2227" t="s">
        <v>148</v>
      </c>
      <c r="AI2227" t="s">
        <v>168</v>
      </c>
      <c r="AJ2227" t="s">
        <v>456</v>
      </c>
      <c r="AK2227" t="s">
        <v>457</v>
      </c>
      <c r="AM2227" t="s">
        <v>458</v>
      </c>
      <c r="AO2227" t="s">
        <v>459</v>
      </c>
      <c r="AP2227" t="s">
        <v>460</v>
      </c>
      <c r="AQ2227" s="4">
        <v>73737</v>
      </c>
      <c r="AR2227" t="s">
        <v>140</v>
      </c>
      <c r="AT2227">
        <v>15802274747</v>
      </c>
      <c r="AV2227" t="s">
        <v>461</v>
      </c>
      <c r="AW2227" t="s">
        <v>462</v>
      </c>
      <c r="AZ2227" t="s">
        <v>821</v>
      </c>
      <c r="BA2227" t="s">
        <v>822</v>
      </c>
      <c r="BB2227" t="s">
        <v>136</v>
      </c>
      <c r="BC2227" t="s">
        <v>136</v>
      </c>
      <c r="BD2227" t="s">
        <v>148</v>
      </c>
      <c r="BE2227" t="s">
        <v>136</v>
      </c>
      <c r="BF2227" t="s">
        <v>136</v>
      </c>
      <c r="BG2227" t="s">
        <v>134</v>
      </c>
      <c r="BH2227" t="s">
        <v>136</v>
      </c>
      <c r="BN2227" t="s">
        <v>14445</v>
      </c>
      <c r="BO2227" t="s">
        <v>1585</v>
      </c>
      <c r="BP2227">
        <v>30</v>
      </c>
      <c r="BQ2227">
        <v>30</v>
      </c>
      <c r="BR2227">
        <v>30</v>
      </c>
      <c r="BS2227" s="1">
        <v>44228</v>
      </c>
      <c r="BT2227" s="1">
        <v>44530</v>
      </c>
      <c r="BU2227" s="1">
        <v>44228</v>
      </c>
      <c r="BV2227" s="1">
        <v>44530</v>
      </c>
      <c r="BW2227" t="s">
        <v>136</v>
      </c>
      <c r="BX2227">
        <v>48</v>
      </c>
      <c r="BY2227">
        <v>0</v>
      </c>
      <c r="BZ2227">
        <v>8</v>
      </c>
      <c r="CA2227">
        <v>8</v>
      </c>
      <c r="CB2227">
        <v>8</v>
      </c>
      <c r="CC2227">
        <v>8</v>
      </c>
      <c r="CD2227">
        <v>8</v>
      </c>
      <c r="CE2227">
        <v>8</v>
      </c>
      <c r="CF2227" t="str">
        <f>"8:00 AM"</f>
        <v>8:00 AM</v>
      </c>
      <c r="CG2227" t="str">
        <f>"5:00 PM"</f>
        <v>5:00 PM</v>
      </c>
      <c r="CH2227" s="5">
        <v>12.91</v>
      </c>
      <c r="CI2227" t="s">
        <v>146</v>
      </c>
      <c r="CL2227" t="s">
        <v>136</v>
      </c>
      <c r="CM2227" t="s">
        <v>312</v>
      </c>
      <c r="CN2227" t="s">
        <v>148</v>
      </c>
      <c r="CO2227" t="s">
        <v>14446</v>
      </c>
      <c r="CP2227" t="s">
        <v>149</v>
      </c>
      <c r="CQ2227">
        <v>3</v>
      </c>
      <c r="CR2227">
        <v>0</v>
      </c>
      <c r="CS2227" t="s">
        <v>136</v>
      </c>
      <c r="CT2227" t="s">
        <v>134</v>
      </c>
      <c r="CU2227" t="s">
        <v>136</v>
      </c>
      <c r="CV2227" t="s">
        <v>134</v>
      </c>
      <c r="CW2227" t="s">
        <v>134</v>
      </c>
      <c r="CX2227">
        <v>75</v>
      </c>
      <c r="CY2227" t="s">
        <v>134</v>
      </c>
      <c r="CZ2227" t="s">
        <v>134</v>
      </c>
      <c r="DA2227" t="s">
        <v>134</v>
      </c>
      <c r="DB2227" t="s">
        <v>136</v>
      </c>
      <c r="DC2227" t="s">
        <v>134</v>
      </c>
      <c r="DD2227" t="s">
        <v>136</v>
      </c>
      <c r="DF2227" t="s">
        <v>466</v>
      </c>
      <c r="DG2227" t="s">
        <v>14447</v>
      </c>
      <c r="DH2227" t="s">
        <v>14448</v>
      </c>
      <c r="DI2227" t="s">
        <v>416</v>
      </c>
      <c r="DJ2227" s="4">
        <v>85643</v>
      </c>
      <c r="DK2227" t="s">
        <v>14449</v>
      </c>
      <c r="DL2227" t="s">
        <v>134</v>
      </c>
      <c r="DM2227">
        <v>2</v>
      </c>
      <c r="DN2227" t="s">
        <v>14450</v>
      </c>
      <c r="DO2227" t="s">
        <v>14448</v>
      </c>
      <c r="DP2227" t="s">
        <v>416</v>
      </c>
      <c r="DQ2227" t="str">
        <f>"85643"</f>
        <v>85643</v>
      </c>
      <c r="DR2227" t="s">
        <v>14449</v>
      </c>
      <c r="DS2227" t="s">
        <v>551</v>
      </c>
      <c r="DT2227">
        <v>1</v>
      </c>
      <c r="DU2227">
        <v>6</v>
      </c>
      <c r="DV2227" t="s">
        <v>134</v>
      </c>
      <c r="DW2227" t="s">
        <v>134</v>
      </c>
      <c r="DX2227" t="s">
        <v>134</v>
      </c>
      <c r="DY2227" t="s">
        <v>134</v>
      </c>
      <c r="DZ2227">
        <v>4</v>
      </c>
      <c r="EA2227" t="s">
        <v>136</v>
      </c>
      <c r="EC2227" s="5">
        <v>12.68</v>
      </c>
      <c r="ED2227" s="5">
        <v>55</v>
      </c>
      <c r="EE2227">
        <v>13203926720</v>
      </c>
      <c r="EF2227" t="s">
        <v>14451</v>
      </c>
      <c r="EG2227" t="s">
        <v>148</v>
      </c>
      <c r="EH2227">
        <v>0</v>
      </c>
    </row>
    <row r="2228" spans="1:138" ht="15" customHeight="1" x14ac:dyDescent="0.35">
      <c r="A2228" t="s">
        <v>19236</v>
      </c>
      <c r="B2228" t="s">
        <v>157</v>
      </c>
      <c r="C2228" s="1">
        <v>44165.578502314813</v>
      </c>
      <c r="D2228" s="1">
        <v>44188</v>
      </c>
      <c r="E2228" t="s">
        <v>133</v>
      </c>
      <c r="F2228" t="s">
        <v>136</v>
      </c>
      <c r="G2228" t="s">
        <v>135</v>
      </c>
      <c r="H2228" t="s">
        <v>136</v>
      </c>
      <c r="I2228" t="s">
        <v>19237</v>
      </c>
      <c r="K2228" t="s">
        <v>19238</v>
      </c>
      <c r="M2228" t="s">
        <v>700</v>
      </c>
      <c r="N2228" t="s">
        <v>246</v>
      </c>
      <c r="O2228" s="4">
        <v>70586</v>
      </c>
      <c r="P2228" t="s">
        <v>140</v>
      </c>
      <c r="R2228">
        <v>13378311003</v>
      </c>
      <c r="T2228">
        <v>11251</v>
      </c>
      <c r="U2228" t="s">
        <v>19239</v>
      </c>
      <c r="V2228" t="s">
        <v>19240</v>
      </c>
      <c r="X2228" t="s">
        <v>164</v>
      </c>
      <c r="Y2228" t="s">
        <v>19238</v>
      </c>
      <c r="AA2228" t="s">
        <v>700</v>
      </c>
      <c r="AB2228" t="s">
        <v>246</v>
      </c>
      <c r="AC2228" s="4">
        <v>70586</v>
      </c>
      <c r="AD2228" t="s">
        <v>140</v>
      </c>
      <c r="AF2228">
        <v>13378311003</v>
      </c>
      <c r="AH2228" t="s">
        <v>19241</v>
      </c>
      <c r="AI2228" t="s">
        <v>168</v>
      </c>
      <c r="AJ2228" t="s">
        <v>325</v>
      </c>
      <c r="AK2228" t="s">
        <v>329</v>
      </c>
      <c r="AM2228" t="s">
        <v>706</v>
      </c>
      <c r="AO2228" t="s">
        <v>324</v>
      </c>
      <c r="AP2228" t="s">
        <v>246</v>
      </c>
      <c r="AQ2228" s="4">
        <v>70554</v>
      </c>
      <c r="AR2228" t="s">
        <v>140</v>
      </c>
      <c r="AS2228" t="s">
        <v>331</v>
      </c>
      <c r="AT2228">
        <v>13377894322</v>
      </c>
      <c r="AV2228" t="s">
        <v>332</v>
      </c>
      <c r="AW2228" t="s">
        <v>333</v>
      </c>
      <c r="AZ2228" t="s">
        <v>334</v>
      </c>
      <c r="BA2228" t="s">
        <v>335</v>
      </c>
      <c r="BB2228" t="s">
        <v>136</v>
      </c>
      <c r="BC2228" t="s">
        <v>136</v>
      </c>
      <c r="BD2228" t="s">
        <v>148</v>
      </c>
      <c r="BE2228" t="s">
        <v>136</v>
      </c>
      <c r="BF2228" t="s">
        <v>136</v>
      </c>
      <c r="BG2228" t="s">
        <v>134</v>
      </c>
      <c r="BH2228" t="s">
        <v>136</v>
      </c>
      <c r="BN2228" t="s">
        <v>19242</v>
      </c>
      <c r="BO2228" t="s">
        <v>19243</v>
      </c>
      <c r="BP2228">
        <v>20</v>
      </c>
      <c r="BQ2228">
        <v>20</v>
      </c>
      <c r="BR2228">
        <v>20</v>
      </c>
      <c r="BS2228" s="1">
        <v>44228</v>
      </c>
      <c r="BT2228" s="1">
        <v>44378</v>
      </c>
      <c r="BU2228" s="1">
        <v>44228</v>
      </c>
      <c r="BV2228" s="1">
        <v>44378</v>
      </c>
      <c r="BW2228" t="s">
        <v>136</v>
      </c>
      <c r="BX2228">
        <v>35</v>
      </c>
      <c r="BY2228">
        <v>0</v>
      </c>
      <c r="BZ2228">
        <v>7</v>
      </c>
      <c r="CA2228">
        <v>7</v>
      </c>
      <c r="CB2228">
        <v>7</v>
      </c>
      <c r="CC2228">
        <v>7</v>
      </c>
      <c r="CD2228">
        <v>7</v>
      </c>
      <c r="CE2228">
        <v>0</v>
      </c>
      <c r="CF2228" t="str">
        <f>"8:00 AM"</f>
        <v>8:00 AM</v>
      </c>
      <c r="CG2228" t="str">
        <f>"4:00 PM"</f>
        <v>4:00 PM</v>
      </c>
      <c r="CH2228" s="5">
        <v>11.83</v>
      </c>
      <c r="CI2228" t="s">
        <v>146</v>
      </c>
      <c r="CL2228" t="s">
        <v>136</v>
      </c>
      <c r="CM2228" t="s">
        <v>147</v>
      </c>
      <c r="CN2228" t="s">
        <v>148</v>
      </c>
      <c r="CO2228" t="s">
        <v>338</v>
      </c>
      <c r="CP2228" t="s">
        <v>149</v>
      </c>
      <c r="CQ2228">
        <v>0</v>
      </c>
      <c r="CR2228">
        <v>0</v>
      </c>
      <c r="CS2228" t="s">
        <v>136</v>
      </c>
      <c r="CT2228" t="s">
        <v>136</v>
      </c>
      <c r="CU2228" t="s">
        <v>136</v>
      </c>
      <c r="CV2228" t="s">
        <v>136</v>
      </c>
      <c r="CW2228" t="s">
        <v>134</v>
      </c>
      <c r="CX2228">
        <v>40</v>
      </c>
      <c r="CY2228" t="s">
        <v>136</v>
      </c>
      <c r="CZ2228" t="s">
        <v>136</v>
      </c>
      <c r="DA2228" t="s">
        <v>136</v>
      </c>
      <c r="DB2228" t="s">
        <v>134</v>
      </c>
      <c r="DC2228" t="s">
        <v>134</v>
      </c>
      <c r="DD2228" t="s">
        <v>136</v>
      </c>
      <c r="DF2228" t="s">
        <v>149</v>
      </c>
      <c r="DG2228" t="s">
        <v>19244</v>
      </c>
      <c r="DH2228" t="s">
        <v>11915</v>
      </c>
      <c r="DI2228" t="s">
        <v>246</v>
      </c>
      <c r="DJ2228" s="4">
        <v>71322</v>
      </c>
      <c r="DK2228" t="s">
        <v>3260</v>
      </c>
      <c r="DL2228" t="s">
        <v>136</v>
      </c>
      <c r="DM2228">
        <v>1</v>
      </c>
      <c r="DN2228" t="s">
        <v>19245</v>
      </c>
      <c r="DO2228" t="s">
        <v>11915</v>
      </c>
      <c r="DP2228" t="s">
        <v>246</v>
      </c>
      <c r="DQ2228" t="str">
        <f>"71322"</f>
        <v>71322</v>
      </c>
      <c r="DR2228" t="s">
        <v>3260</v>
      </c>
      <c r="DS2228" t="s">
        <v>19246</v>
      </c>
      <c r="DT2228">
        <v>3</v>
      </c>
      <c r="DU2228">
        <v>20</v>
      </c>
      <c r="DV2228" t="s">
        <v>134</v>
      </c>
      <c r="DW2228" t="s">
        <v>134</v>
      </c>
      <c r="DX2228" t="s">
        <v>134</v>
      </c>
      <c r="DY2228" t="s">
        <v>136</v>
      </c>
      <c r="DZ2228">
        <v>1</v>
      </c>
      <c r="EA2228" t="s">
        <v>136</v>
      </c>
      <c r="EC2228" s="5">
        <v>12.68</v>
      </c>
      <c r="ED2228" s="5">
        <v>55</v>
      </c>
      <c r="EE2228">
        <v>13378311003</v>
      </c>
      <c r="EF2228" t="s">
        <v>19241</v>
      </c>
      <c r="EG2228" t="s">
        <v>148</v>
      </c>
      <c r="EH2228">
        <v>0</v>
      </c>
    </row>
    <row r="2229" spans="1:138" ht="15" customHeight="1" x14ac:dyDescent="0.35">
      <c r="A2229" t="s">
        <v>23551</v>
      </c>
      <c r="B2229" t="s">
        <v>157</v>
      </c>
      <c r="C2229" s="1">
        <v>44159.455676504629</v>
      </c>
      <c r="D2229" s="1">
        <v>44188</v>
      </c>
      <c r="E2229" t="s">
        <v>133</v>
      </c>
      <c r="F2229" t="s">
        <v>136</v>
      </c>
      <c r="G2229" t="s">
        <v>135</v>
      </c>
      <c r="H2229" t="s">
        <v>136</v>
      </c>
      <c r="I2229" t="s">
        <v>23552</v>
      </c>
      <c r="J2229" t="s">
        <v>23552</v>
      </c>
      <c r="K2229" t="s">
        <v>23553</v>
      </c>
      <c r="M2229" t="s">
        <v>23554</v>
      </c>
      <c r="N2229" t="s">
        <v>995</v>
      </c>
      <c r="O2229" s="4">
        <v>72210</v>
      </c>
      <c r="P2229" t="s">
        <v>140</v>
      </c>
      <c r="R2229">
        <v>15018214770</v>
      </c>
      <c r="T2229">
        <v>111421</v>
      </c>
      <c r="U2229" t="s">
        <v>11694</v>
      </c>
      <c r="V2229" t="s">
        <v>6182</v>
      </c>
      <c r="X2229" t="s">
        <v>4438</v>
      </c>
      <c r="Y2229" t="s">
        <v>23553</v>
      </c>
      <c r="AA2229" t="s">
        <v>23554</v>
      </c>
      <c r="AB2229" t="s">
        <v>995</v>
      </c>
      <c r="AC2229" s="4">
        <v>72210</v>
      </c>
      <c r="AD2229" t="s">
        <v>140</v>
      </c>
      <c r="AF2229">
        <v>15018214770</v>
      </c>
      <c r="AH2229" t="s">
        <v>4439</v>
      </c>
      <c r="AI2229" t="s">
        <v>168</v>
      </c>
      <c r="AJ2229" t="s">
        <v>4440</v>
      </c>
      <c r="AK2229" t="s">
        <v>4441</v>
      </c>
      <c r="AM2229" t="s">
        <v>4442</v>
      </c>
      <c r="AO2229" t="s">
        <v>4443</v>
      </c>
      <c r="AP2229" t="s">
        <v>744</v>
      </c>
      <c r="AQ2229" s="4">
        <v>42071</v>
      </c>
      <c r="AR2229" t="s">
        <v>140</v>
      </c>
      <c r="AT2229">
        <v>12704892378</v>
      </c>
      <c r="AV2229" t="s">
        <v>4444</v>
      </c>
      <c r="AW2229" t="s">
        <v>4445</v>
      </c>
      <c r="AY2229" t="s">
        <v>155</v>
      </c>
      <c r="AZ2229" t="s">
        <v>821</v>
      </c>
      <c r="BA2229" t="s">
        <v>822</v>
      </c>
      <c r="BB2229" t="s">
        <v>136</v>
      </c>
      <c r="BC2229" t="s">
        <v>136</v>
      </c>
      <c r="BD2229" t="s">
        <v>148</v>
      </c>
      <c r="BE2229" t="s">
        <v>136</v>
      </c>
      <c r="BF2229" t="s">
        <v>136</v>
      </c>
      <c r="BG2229" t="s">
        <v>134</v>
      </c>
      <c r="BH2229" t="s">
        <v>136</v>
      </c>
      <c r="BN2229" t="s">
        <v>23555</v>
      </c>
      <c r="BO2229" t="s">
        <v>23556</v>
      </c>
      <c r="BP2229">
        <v>7</v>
      </c>
      <c r="BQ2229">
        <v>7</v>
      </c>
      <c r="BR2229">
        <v>7</v>
      </c>
      <c r="BS2229" s="1">
        <v>44228</v>
      </c>
      <c r="BT2229" s="1">
        <v>44531</v>
      </c>
      <c r="BU2229" s="1">
        <v>44228</v>
      </c>
      <c r="BV2229" s="1">
        <v>44531</v>
      </c>
      <c r="BW2229" t="s">
        <v>136</v>
      </c>
      <c r="BX2229">
        <v>40</v>
      </c>
      <c r="BY2229">
        <v>0</v>
      </c>
      <c r="BZ2229">
        <v>8</v>
      </c>
      <c r="CA2229">
        <v>8</v>
      </c>
      <c r="CB2229">
        <v>8</v>
      </c>
      <c r="CC2229">
        <v>8</v>
      </c>
      <c r="CD2229">
        <v>8</v>
      </c>
      <c r="CE2229">
        <v>0</v>
      </c>
      <c r="CF2229" t="str">
        <f>"7:00 AM"</f>
        <v>7:00 AM</v>
      </c>
      <c r="CG2229" t="str">
        <f>"4:00 PM"</f>
        <v>4:00 PM</v>
      </c>
      <c r="CH2229" s="5">
        <v>11.83</v>
      </c>
      <c r="CI2229" t="s">
        <v>146</v>
      </c>
      <c r="CJ2229">
        <v>0</v>
      </c>
      <c r="CK2229" t="s">
        <v>1841</v>
      </c>
      <c r="CL2229" t="s">
        <v>136</v>
      </c>
      <c r="CM2229" t="s">
        <v>147</v>
      </c>
      <c r="CN2229" t="s">
        <v>148</v>
      </c>
      <c r="CO2229" s="2" t="s">
        <v>23557</v>
      </c>
      <c r="CP2229" t="s">
        <v>149</v>
      </c>
      <c r="CQ2229">
        <v>3</v>
      </c>
      <c r="CR2229">
        <v>0</v>
      </c>
      <c r="CS2229" t="s">
        <v>136</v>
      </c>
      <c r="CT2229" t="s">
        <v>136</v>
      </c>
      <c r="CU2229" t="s">
        <v>136</v>
      </c>
      <c r="CV2229" t="s">
        <v>134</v>
      </c>
      <c r="CW2229" t="s">
        <v>134</v>
      </c>
      <c r="CX2229">
        <v>80</v>
      </c>
      <c r="CY2229" t="s">
        <v>134</v>
      </c>
      <c r="CZ2229" t="s">
        <v>134</v>
      </c>
      <c r="DA2229" t="s">
        <v>134</v>
      </c>
      <c r="DB2229" t="s">
        <v>134</v>
      </c>
      <c r="DC2229" t="s">
        <v>134</v>
      </c>
      <c r="DD2229" t="s">
        <v>136</v>
      </c>
      <c r="DF2229" s="2" t="s">
        <v>23558</v>
      </c>
      <c r="DG2229" t="s">
        <v>23553</v>
      </c>
      <c r="DH2229" t="s">
        <v>23554</v>
      </c>
      <c r="DI2229" t="s">
        <v>995</v>
      </c>
      <c r="DJ2229" s="4">
        <v>72210</v>
      </c>
      <c r="DK2229" t="s">
        <v>2776</v>
      </c>
      <c r="DL2229" t="s">
        <v>136</v>
      </c>
      <c r="DM2229">
        <v>1</v>
      </c>
      <c r="DN2229" t="s">
        <v>23553</v>
      </c>
      <c r="DO2229" t="s">
        <v>23554</v>
      </c>
      <c r="DP2229" t="s">
        <v>995</v>
      </c>
      <c r="DQ2229" t="str">
        <f>"72210"</f>
        <v>72210</v>
      </c>
      <c r="DR2229" t="s">
        <v>2776</v>
      </c>
      <c r="DS2229" t="s">
        <v>188</v>
      </c>
      <c r="DT2229">
        <v>1</v>
      </c>
      <c r="DU2229">
        <v>9</v>
      </c>
      <c r="DV2229" t="s">
        <v>134</v>
      </c>
      <c r="DW2229" t="s">
        <v>134</v>
      </c>
      <c r="DX2229" t="s">
        <v>134</v>
      </c>
      <c r="DY2229" t="s">
        <v>136</v>
      </c>
      <c r="DZ2229">
        <v>1</v>
      </c>
      <c r="EA2229" t="s">
        <v>136</v>
      </c>
      <c r="EC2229" s="5">
        <v>12.68</v>
      </c>
      <c r="ED2229" s="5">
        <v>55</v>
      </c>
      <c r="EE2229">
        <v>15018214770</v>
      </c>
      <c r="EF2229" t="s">
        <v>148</v>
      </c>
      <c r="EG2229" t="s">
        <v>23559</v>
      </c>
      <c r="EH2229">
        <v>0</v>
      </c>
    </row>
    <row r="2230" spans="1:138" ht="15" customHeight="1" x14ac:dyDescent="0.35">
      <c r="A2230" t="s">
        <v>13273</v>
      </c>
      <c r="B2230" t="s">
        <v>157</v>
      </c>
      <c r="C2230" s="1">
        <v>44159.769513541665</v>
      </c>
      <c r="D2230" s="1">
        <v>44188</v>
      </c>
      <c r="E2230" t="s">
        <v>133</v>
      </c>
      <c r="F2230" t="s">
        <v>136</v>
      </c>
      <c r="G2230" t="s">
        <v>135</v>
      </c>
      <c r="H2230" t="s">
        <v>136</v>
      </c>
      <c r="I2230" t="s">
        <v>13274</v>
      </c>
      <c r="K2230" t="s">
        <v>13275</v>
      </c>
      <c r="M2230" t="s">
        <v>13276</v>
      </c>
      <c r="N2230" t="s">
        <v>870</v>
      </c>
      <c r="O2230" s="4">
        <v>56031</v>
      </c>
      <c r="P2230" t="s">
        <v>140</v>
      </c>
      <c r="R2230">
        <v>15078734291</v>
      </c>
      <c r="T2230">
        <v>11221</v>
      </c>
      <c r="U2230" t="s">
        <v>13277</v>
      </c>
      <c r="V2230" t="s">
        <v>13278</v>
      </c>
      <c r="W2230" t="s">
        <v>229</v>
      </c>
      <c r="X2230" t="s">
        <v>13279</v>
      </c>
      <c r="Y2230" t="s">
        <v>13280</v>
      </c>
      <c r="AA2230" t="s">
        <v>13276</v>
      </c>
      <c r="AB2230" t="s">
        <v>870</v>
      </c>
      <c r="AC2230" s="4">
        <v>56031</v>
      </c>
      <c r="AD2230" t="s">
        <v>140</v>
      </c>
      <c r="AF2230">
        <v>15078734291</v>
      </c>
      <c r="AH2230" t="s">
        <v>13281</v>
      </c>
      <c r="AI2230" t="s">
        <v>168</v>
      </c>
      <c r="AJ2230" t="s">
        <v>875</v>
      </c>
      <c r="AK2230" t="s">
        <v>876</v>
      </c>
      <c r="AL2230" t="s">
        <v>877</v>
      </c>
      <c r="AM2230" t="s">
        <v>878</v>
      </c>
      <c r="AO2230" t="s">
        <v>879</v>
      </c>
      <c r="AP2230" t="s">
        <v>870</v>
      </c>
      <c r="AQ2230" s="4">
        <v>56537</v>
      </c>
      <c r="AR2230" t="s">
        <v>140</v>
      </c>
      <c r="AS2230" t="s">
        <v>880</v>
      </c>
      <c r="AT2230">
        <v>12183215494</v>
      </c>
      <c r="AV2230" t="s">
        <v>881</v>
      </c>
      <c r="AW2230" t="s">
        <v>882</v>
      </c>
      <c r="AZ2230" t="s">
        <v>288</v>
      </c>
      <c r="BA2230" t="s">
        <v>289</v>
      </c>
      <c r="BB2230" t="s">
        <v>136</v>
      </c>
      <c r="BC2230" t="s">
        <v>136</v>
      </c>
      <c r="BD2230" t="s">
        <v>148</v>
      </c>
      <c r="BE2230" t="s">
        <v>136</v>
      </c>
      <c r="BF2230" t="s">
        <v>136</v>
      </c>
      <c r="BG2230" t="s">
        <v>134</v>
      </c>
      <c r="BH2230" t="s">
        <v>136</v>
      </c>
      <c r="BN2230" t="s">
        <v>13282</v>
      </c>
      <c r="BO2230" t="s">
        <v>883</v>
      </c>
      <c r="BP2230">
        <v>4</v>
      </c>
      <c r="BQ2230">
        <v>4</v>
      </c>
      <c r="BR2230">
        <v>4</v>
      </c>
      <c r="BS2230" s="1">
        <v>44228</v>
      </c>
      <c r="BT2230" s="1">
        <v>44531</v>
      </c>
      <c r="BU2230" s="1">
        <v>44228</v>
      </c>
      <c r="BV2230" s="1">
        <v>44531</v>
      </c>
      <c r="BW2230" t="s">
        <v>136</v>
      </c>
      <c r="BX2230">
        <v>48</v>
      </c>
      <c r="BY2230">
        <v>0</v>
      </c>
      <c r="BZ2230">
        <v>8</v>
      </c>
      <c r="CA2230">
        <v>8</v>
      </c>
      <c r="CB2230">
        <v>8</v>
      </c>
      <c r="CC2230">
        <v>8</v>
      </c>
      <c r="CD2230">
        <v>8</v>
      </c>
      <c r="CE2230">
        <v>8</v>
      </c>
      <c r="CF2230" t="str">
        <f>"8:00 AM"</f>
        <v>8:00 AM</v>
      </c>
      <c r="CG2230" t="str">
        <f>"5:00 PM"</f>
        <v>5:00 PM</v>
      </c>
      <c r="CH2230" s="5">
        <v>14.4</v>
      </c>
      <c r="CI2230" t="s">
        <v>146</v>
      </c>
      <c r="CJ2230">
        <v>0</v>
      </c>
      <c r="CK2230" t="s">
        <v>884</v>
      </c>
      <c r="CL2230" t="s">
        <v>136</v>
      </c>
      <c r="CM2230" t="s">
        <v>312</v>
      </c>
      <c r="CN2230" t="s">
        <v>148</v>
      </c>
      <c r="CO2230" s="2" t="s">
        <v>1130</v>
      </c>
      <c r="CP2230" t="s">
        <v>149</v>
      </c>
      <c r="CQ2230">
        <v>6</v>
      </c>
      <c r="CR2230">
        <v>0</v>
      </c>
      <c r="CS2230" t="s">
        <v>136</v>
      </c>
      <c r="CT2230" t="s">
        <v>134</v>
      </c>
      <c r="CU2230" t="s">
        <v>136</v>
      </c>
      <c r="CV2230" t="s">
        <v>136</v>
      </c>
      <c r="CW2230" t="s">
        <v>134</v>
      </c>
      <c r="CX2230">
        <v>60</v>
      </c>
      <c r="CY2230" t="s">
        <v>136</v>
      </c>
      <c r="CZ2230" t="s">
        <v>136</v>
      </c>
      <c r="DA2230" t="s">
        <v>136</v>
      </c>
      <c r="DB2230" t="s">
        <v>136</v>
      </c>
      <c r="DC2230" t="s">
        <v>136</v>
      </c>
      <c r="DD2230" t="s">
        <v>136</v>
      </c>
      <c r="DF2230" t="s">
        <v>13283</v>
      </c>
      <c r="DG2230" s="2" t="s">
        <v>13284</v>
      </c>
      <c r="DH2230" t="s">
        <v>13276</v>
      </c>
      <c r="DI2230" t="s">
        <v>870</v>
      </c>
      <c r="DJ2230" s="4">
        <v>56031</v>
      </c>
      <c r="DK2230" t="s">
        <v>4048</v>
      </c>
      <c r="DL2230" t="s">
        <v>136</v>
      </c>
      <c r="DM2230">
        <v>1</v>
      </c>
      <c r="DN2230" s="2" t="s">
        <v>13285</v>
      </c>
      <c r="DO2230" t="s">
        <v>13286</v>
      </c>
      <c r="DP2230" t="s">
        <v>870</v>
      </c>
      <c r="DQ2230" t="str">
        <f>"56075"</f>
        <v>56075</v>
      </c>
      <c r="DR2230" t="s">
        <v>4048</v>
      </c>
      <c r="DS2230" t="s">
        <v>13287</v>
      </c>
      <c r="DT2230">
        <v>3</v>
      </c>
      <c r="DU2230">
        <v>4</v>
      </c>
      <c r="DV2230" t="s">
        <v>134</v>
      </c>
      <c r="DW2230" t="s">
        <v>134</v>
      </c>
      <c r="DX2230" t="s">
        <v>134</v>
      </c>
      <c r="DY2230" t="s">
        <v>136</v>
      </c>
      <c r="DZ2230">
        <v>1</v>
      </c>
      <c r="EA2230" t="s">
        <v>136</v>
      </c>
      <c r="EC2230" s="5">
        <v>12.68</v>
      </c>
      <c r="ED2230" s="5">
        <v>55</v>
      </c>
      <c r="EE2230">
        <v>15078734291</v>
      </c>
      <c r="EF2230" t="s">
        <v>13281</v>
      </c>
      <c r="EG2230" t="s">
        <v>888</v>
      </c>
      <c r="EH2230">
        <v>0</v>
      </c>
    </row>
    <row r="2231" spans="1:138" ht="15" customHeight="1" x14ac:dyDescent="0.35">
      <c r="A2231" t="s">
        <v>14939</v>
      </c>
      <c r="B2231" t="s">
        <v>157</v>
      </c>
      <c r="C2231" s="1">
        <v>44165.497347337965</v>
      </c>
      <c r="D2231" s="1">
        <v>44188</v>
      </c>
      <c r="E2231" t="s">
        <v>133</v>
      </c>
      <c r="F2231" t="s">
        <v>136</v>
      </c>
      <c r="G2231" t="s">
        <v>135</v>
      </c>
      <c r="H2231" t="s">
        <v>136</v>
      </c>
      <c r="I2231" t="s">
        <v>14940</v>
      </c>
      <c r="K2231" t="s">
        <v>14941</v>
      </c>
      <c r="M2231" t="s">
        <v>14942</v>
      </c>
      <c r="N2231" t="s">
        <v>784</v>
      </c>
      <c r="O2231" s="4">
        <v>59486</v>
      </c>
      <c r="P2231" t="s">
        <v>140</v>
      </c>
      <c r="R2231">
        <v>14062793390</v>
      </c>
      <c r="T2231">
        <v>1111</v>
      </c>
      <c r="U2231" t="s">
        <v>14943</v>
      </c>
      <c r="V2231" t="s">
        <v>5346</v>
      </c>
      <c r="X2231" t="s">
        <v>14944</v>
      </c>
      <c r="Y2231" t="s">
        <v>14941</v>
      </c>
      <c r="AA2231" t="s">
        <v>14942</v>
      </c>
      <c r="AB2231" t="s">
        <v>784</v>
      </c>
      <c r="AC2231" s="4">
        <v>59786</v>
      </c>
      <c r="AD2231" t="s">
        <v>140</v>
      </c>
      <c r="AF2231">
        <v>14062793390</v>
      </c>
      <c r="AH2231" t="s">
        <v>14945</v>
      </c>
      <c r="AI2231" t="s">
        <v>168</v>
      </c>
      <c r="AJ2231" t="s">
        <v>930</v>
      </c>
      <c r="AK2231" t="s">
        <v>931</v>
      </c>
      <c r="AL2231" t="s">
        <v>932</v>
      </c>
      <c r="AM2231" t="s">
        <v>933</v>
      </c>
      <c r="AO2231" t="s">
        <v>934</v>
      </c>
      <c r="AP2231" t="s">
        <v>925</v>
      </c>
      <c r="AQ2231" s="4">
        <v>83336</v>
      </c>
      <c r="AR2231" t="s">
        <v>140</v>
      </c>
      <c r="AT2231">
        <v>12084369737</v>
      </c>
      <c r="AV2231" t="s">
        <v>935</v>
      </c>
      <c r="AW2231" t="s">
        <v>936</v>
      </c>
      <c r="AZ2231" t="s">
        <v>821</v>
      </c>
      <c r="BA2231" t="s">
        <v>822</v>
      </c>
      <c r="BB2231" t="s">
        <v>136</v>
      </c>
      <c r="BC2231" t="s">
        <v>136</v>
      </c>
      <c r="BD2231" t="s">
        <v>148</v>
      </c>
      <c r="BE2231" t="s">
        <v>136</v>
      </c>
      <c r="BF2231" t="s">
        <v>136</v>
      </c>
      <c r="BG2231" t="s">
        <v>134</v>
      </c>
      <c r="BH2231" t="s">
        <v>136</v>
      </c>
      <c r="BI2231" t="s">
        <v>1194</v>
      </c>
      <c r="BJ2231" t="s">
        <v>633</v>
      </c>
      <c r="BK2231" t="s">
        <v>1195</v>
      </c>
      <c r="BL2231" t="s">
        <v>940</v>
      </c>
      <c r="BM2231" t="s">
        <v>941</v>
      </c>
      <c r="BN2231" t="s">
        <v>14946</v>
      </c>
      <c r="BO2231" t="s">
        <v>1622</v>
      </c>
      <c r="BP2231">
        <v>1</v>
      </c>
      <c r="BQ2231">
        <v>1</v>
      </c>
      <c r="BR2231">
        <v>1</v>
      </c>
      <c r="BS2231" s="1">
        <v>44228</v>
      </c>
      <c r="BT2231" s="1">
        <v>44501</v>
      </c>
      <c r="BU2231" s="1">
        <v>44228</v>
      </c>
      <c r="BV2231" s="1">
        <v>44501</v>
      </c>
      <c r="BW2231" t="s">
        <v>136</v>
      </c>
      <c r="BX2231">
        <v>48</v>
      </c>
      <c r="BY2231">
        <v>0</v>
      </c>
      <c r="BZ2231">
        <v>8</v>
      </c>
      <c r="CA2231">
        <v>8</v>
      </c>
      <c r="CB2231">
        <v>8</v>
      </c>
      <c r="CC2231">
        <v>8</v>
      </c>
      <c r="CD2231">
        <v>8</v>
      </c>
      <c r="CE2231">
        <v>8</v>
      </c>
      <c r="CF2231" t="str">
        <f>"8:00 AM"</f>
        <v>8:00 AM</v>
      </c>
      <c r="CG2231" t="str">
        <f>"5:00 PM"</f>
        <v>5:00 PM</v>
      </c>
      <c r="CH2231" s="5">
        <v>13.62</v>
      </c>
      <c r="CI2231" t="s">
        <v>146</v>
      </c>
      <c r="CJ2231">
        <v>0</v>
      </c>
      <c r="CK2231" t="s">
        <v>944</v>
      </c>
      <c r="CL2231" t="s">
        <v>136</v>
      </c>
      <c r="CM2231" t="s">
        <v>312</v>
      </c>
      <c r="CN2231" t="s">
        <v>148</v>
      </c>
      <c r="CO2231" t="s">
        <v>946</v>
      </c>
      <c r="CP2231" t="s">
        <v>149</v>
      </c>
      <c r="CQ2231">
        <v>0</v>
      </c>
      <c r="CR2231">
        <v>0</v>
      </c>
      <c r="CS2231" t="s">
        <v>134</v>
      </c>
      <c r="CT2231" t="s">
        <v>136</v>
      </c>
      <c r="CU2231" t="s">
        <v>136</v>
      </c>
      <c r="CV2231" t="s">
        <v>136</v>
      </c>
      <c r="CW2231" t="s">
        <v>134</v>
      </c>
      <c r="CX2231">
        <v>100</v>
      </c>
      <c r="CY2231" t="s">
        <v>134</v>
      </c>
      <c r="CZ2231" t="s">
        <v>136</v>
      </c>
      <c r="DA2231" t="s">
        <v>134</v>
      </c>
      <c r="DB2231" t="s">
        <v>136</v>
      </c>
      <c r="DC2231" t="s">
        <v>136</v>
      </c>
      <c r="DD2231" t="s">
        <v>136</v>
      </c>
      <c r="DF2231" t="s">
        <v>14947</v>
      </c>
      <c r="DG2231" t="s">
        <v>14948</v>
      </c>
      <c r="DH2231" t="s">
        <v>14942</v>
      </c>
      <c r="DI2231" t="s">
        <v>784</v>
      </c>
      <c r="DJ2231" s="4">
        <v>59486</v>
      </c>
      <c r="DK2231" t="s">
        <v>14145</v>
      </c>
      <c r="DL2231" t="s">
        <v>134</v>
      </c>
      <c r="DM2231">
        <v>3</v>
      </c>
      <c r="DN2231" t="s">
        <v>14949</v>
      </c>
      <c r="DO2231" t="s">
        <v>14942</v>
      </c>
      <c r="DP2231" t="s">
        <v>784</v>
      </c>
      <c r="DQ2231" t="str">
        <f>"594868"</f>
        <v>594868</v>
      </c>
      <c r="DR2231" t="s">
        <v>14145</v>
      </c>
      <c r="DS2231" t="s">
        <v>1200</v>
      </c>
      <c r="DT2231">
        <v>1</v>
      </c>
      <c r="DU2231">
        <v>2</v>
      </c>
      <c r="DV2231" t="s">
        <v>136</v>
      </c>
      <c r="DW2231" t="s">
        <v>136</v>
      </c>
      <c r="DX2231" t="s">
        <v>134</v>
      </c>
      <c r="DY2231" t="s">
        <v>136</v>
      </c>
      <c r="DZ2231">
        <v>1</v>
      </c>
      <c r="EA2231" t="s">
        <v>134</v>
      </c>
      <c r="EB2231" s="5">
        <v>12.68</v>
      </c>
      <c r="EC2231" s="5">
        <v>12.68</v>
      </c>
      <c r="ED2231" s="5">
        <v>55</v>
      </c>
      <c r="EE2231" t="s">
        <v>148</v>
      </c>
      <c r="EF2231" t="s">
        <v>953</v>
      </c>
      <c r="EG2231" t="s">
        <v>1201</v>
      </c>
      <c r="EH2231">
        <v>0</v>
      </c>
    </row>
    <row r="2232" spans="1:138" ht="15" customHeight="1" x14ac:dyDescent="0.35">
      <c r="A2232" t="s">
        <v>14027</v>
      </c>
      <c r="B2232" t="s">
        <v>157</v>
      </c>
      <c r="C2232" s="1">
        <v>44154.663865277776</v>
      </c>
      <c r="D2232" s="1">
        <v>44188</v>
      </c>
      <c r="E2232" t="s">
        <v>133</v>
      </c>
      <c r="F2232" t="s">
        <v>136</v>
      </c>
      <c r="G2232" t="s">
        <v>135</v>
      </c>
      <c r="H2232" t="s">
        <v>136</v>
      </c>
      <c r="I2232" t="s">
        <v>2817</v>
      </c>
      <c r="K2232" t="s">
        <v>2821</v>
      </c>
      <c r="M2232" t="s">
        <v>2822</v>
      </c>
      <c r="N2232" t="s">
        <v>2818</v>
      </c>
      <c r="O2232" s="4">
        <v>54754</v>
      </c>
      <c r="P2232" t="s">
        <v>140</v>
      </c>
      <c r="R2232">
        <v>17153332661</v>
      </c>
      <c r="T2232">
        <v>111421</v>
      </c>
      <c r="U2232" t="s">
        <v>2819</v>
      </c>
      <c r="V2232" t="s">
        <v>2820</v>
      </c>
      <c r="X2232" t="s">
        <v>723</v>
      </c>
      <c r="Y2232" t="s">
        <v>2821</v>
      </c>
      <c r="AA2232" t="s">
        <v>2822</v>
      </c>
      <c r="AB2232" t="s">
        <v>2818</v>
      </c>
      <c r="AC2232" s="4">
        <v>54754</v>
      </c>
      <c r="AD2232" t="s">
        <v>140</v>
      </c>
      <c r="AF2232">
        <v>17153332661</v>
      </c>
      <c r="AH2232" t="s">
        <v>1599</v>
      </c>
      <c r="AI2232" t="s">
        <v>168</v>
      </c>
      <c r="AJ2232" t="s">
        <v>913</v>
      </c>
      <c r="AK2232" t="s">
        <v>914</v>
      </c>
      <c r="AL2232" t="s">
        <v>845</v>
      </c>
      <c r="AM2232" t="s">
        <v>561</v>
      </c>
      <c r="AN2232" t="s">
        <v>562</v>
      </c>
      <c r="AO2232" t="s">
        <v>563</v>
      </c>
      <c r="AP2232" t="s">
        <v>564</v>
      </c>
      <c r="AQ2232" s="4">
        <v>22949</v>
      </c>
      <c r="AR2232" t="s">
        <v>140</v>
      </c>
      <c r="AT2232">
        <v>14342634300</v>
      </c>
      <c r="AV2232" t="s">
        <v>1600</v>
      </c>
      <c r="AW2232" t="s">
        <v>566</v>
      </c>
      <c r="AZ2232" t="s">
        <v>144</v>
      </c>
      <c r="BA2232" t="s">
        <v>145</v>
      </c>
      <c r="BB2232" t="s">
        <v>136</v>
      </c>
      <c r="BC2232" t="s">
        <v>136</v>
      </c>
      <c r="BD2232" t="s">
        <v>148</v>
      </c>
      <c r="BE2232" t="s">
        <v>136</v>
      </c>
      <c r="BF2232" t="s">
        <v>136</v>
      </c>
      <c r="BG2232" t="s">
        <v>134</v>
      </c>
      <c r="BH2232" t="s">
        <v>136</v>
      </c>
      <c r="BI2232" t="s">
        <v>2823</v>
      </c>
      <c r="BJ2232" t="s">
        <v>2824</v>
      </c>
      <c r="BK2232" t="s">
        <v>816</v>
      </c>
      <c r="BL2232" t="s">
        <v>566</v>
      </c>
      <c r="BM2232" t="s">
        <v>14028</v>
      </c>
      <c r="BN2232" t="s">
        <v>14029</v>
      </c>
      <c r="BO2232" t="s">
        <v>676</v>
      </c>
      <c r="BP2232">
        <v>39</v>
      </c>
      <c r="BQ2232">
        <v>33</v>
      </c>
      <c r="BR2232">
        <v>33</v>
      </c>
      <c r="BS2232" s="1">
        <v>44228</v>
      </c>
      <c r="BT2232" s="1">
        <v>44533</v>
      </c>
      <c r="BU2232" s="1">
        <v>44228</v>
      </c>
      <c r="BV2232" s="1">
        <v>44533</v>
      </c>
      <c r="BW2232" t="s">
        <v>136</v>
      </c>
      <c r="BX2232">
        <v>40</v>
      </c>
      <c r="BY2232">
        <v>0</v>
      </c>
      <c r="BZ2232">
        <v>7</v>
      </c>
      <c r="CA2232">
        <v>7</v>
      </c>
      <c r="CB2232">
        <v>7</v>
      </c>
      <c r="CC2232">
        <v>7</v>
      </c>
      <c r="CD2232">
        <v>7</v>
      </c>
      <c r="CE2232">
        <v>5</v>
      </c>
      <c r="CF2232" t="str">
        <f>"7:00 AM"</f>
        <v>7:00 AM</v>
      </c>
      <c r="CG2232" t="str">
        <f>"2:30 PM"</f>
        <v>2:30 PM</v>
      </c>
      <c r="CH2232" s="5">
        <v>14.4</v>
      </c>
      <c r="CI2232" t="s">
        <v>146</v>
      </c>
      <c r="CL2232" t="s">
        <v>136</v>
      </c>
      <c r="CM2232" t="s">
        <v>312</v>
      </c>
      <c r="CN2232" t="s">
        <v>148</v>
      </c>
      <c r="CO2232" t="s">
        <v>854</v>
      </c>
      <c r="CP2232" t="s">
        <v>149</v>
      </c>
      <c r="CQ2232">
        <v>3</v>
      </c>
      <c r="CR2232">
        <v>0</v>
      </c>
      <c r="CS2232" t="s">
        <v>136</v>
      </c>
      <c r="CT2232" t="s">
        <v>136</v>
      </c>
      <c r="CU2232" t="s">
        <v>136</v>
      </c>
      <c r="CV2232" t="s">
        <v>134</v>
      </c>
      <c r="CW2232" t="s">
        <v>134</v>
      </c>
      <c r="CX2232">
        <v>70</v>
      </c>
      <c r="CY2232" t="s">
        <v>134</v>
      </c>
      <c r="CZ2232" t="s">
        <v>134</v>
      </c>
      <c r="DA2232" t="s">
        <v>134</v>
      </c>
      <c r="DB2232" t="s">
        <v>134</v>
      </c>
      <c r="DC2232" t="s">
        <v>134</v>
      </c>
      <c r="DD2232" t="s">
        <v>136</v>
      </c>
      <c r="DF2232" t="s">
        <v>2825</v>
      </c>
      <c r="DG2232" t="s">
        <v>2826</v>
      </c>
      <c r="DH2232" t="s">
        <v>2822</v>
      </c>
      <c r="DI2232" t="s">
        <v>2818</v>
      </c>
      <c r="DJ2232" s="4">
        <v>54754</v>
      </c>
      <c r="DK2232" t="s">
        <v>712</v>
      </c>
      <c r="DL2232" t="s">
        <v>134</v>
      </c>
      <c r="DM2232">
        <v>11</v>
      </c>
      <c r="DN2232" t="s">
        <v>14030</v>
      </c>
      <c r="DO2232" t="s">
        <v>2822</v>
      </c>
      <c r="DP2232" t="s">
        <v>2818</v>
      </c>
      <c r="DQ2232" t="str">
        <f>"54754"</f>
        <v>54754</v>
      </c>
      <c r="DR2232" t="s">
        <v>712</v>
      </c>
      <c r="DS2232" t="s">
        <v>2827</v>
      </c>
      <c r="DT2232">
        <v>15</v>
      </c>
      <c r="DU2232">
        <v>60</v>
      </c>
      <c r="DV2232" t="s">
        <v>134</v>
      </c>
      <c r="DW2232" t="s">
        <v>134</v>
      </c>
      <c r="DX2232" t="s">
        <v>134</v>
      </c>
      <c r="DY2232" t="s">
        <v>134</v>
      </c>
      <c r="DZ2232">
        <v>8</v>
      </c>
      <c r="EA2232" t="s">
        <v>134</v>
      </c>
      <c r="EB2232" s="5">
        <v>12.68</v>
      </c>
      <c r="EC2232" s="5">
        <v>12.68</v>
      </c>
      <c r="ED2232" s="5">
        <v>55</v>
      </c>
      <c r="EE2232" t="s">
        <v>148</v>
      </c>
      <c r="EF2232" t="s">
        <v>2828</v>
      </c>
      <c r="EG2232" t="s">
        <v>2829</v>
      </c>
      <c r="EH2232">
        <v>0</v>
      </c>
    </row>
    <row r="2233" spans="1:138" ht="15" customHeight="1" x14ac:dyDescent="0.35">
      <c r="A2233" t="s">
        <v>19634</v>
      </c>
      <c r="B2233" t="s">
        <v>157</v>
      </c>
      <c r="C2233" s="1">
        <v>44167.53459166667</v>
      </c>
      <c r="D2233" s="1">
        <v>44188</v>
      </c>
      <c r="E2233" t="s">
        <v>133</v>
      </c>
      <c r="F2233" t="s">
        <v>136</v>
      </c>
      <c r="G2233" t="s">
        <v>135</v>
      </c>
      <c r="H2233" t="s">
        <v>136</v>
      </c>
      <c r="I2233" t="s">
        <v>19635</v>
      </c>
      <c r="K2233" t="s">
        <v>19636</v>
      </c>
      <c r="M2233" t="s">
        <v>1975</v>
      </c>
      <c r="N2233" t="s">
        <v>246</v>
      </c>
      <c r="O2233" s="4">
        <v>71362</v>
      </c>
      <c r="P2233" t="s">
        <v>140</v>
      </c>
      <c r="R2233">
        <v>13184528994</v>
      </c>
      <c r="T2233">
        <v>11116</v>
      </c>
      <c r="U2233" t="s">
        <v>19637</v>
      </c>
      <c r="V2233" t="s">
        <v>1257</v>
      </c>
      <c r="W2233" t="s">
        <v>898</v>
      </c>
      <c r="X2233" t="s">
        <v>164</v>
      </c>
      <c r="Y2233" t="s">
        <v>19636</v>
      </c>
      <c r="AA2233" t="s">
        <v>1975</v>
      </c>
      <c r="AB2233" t="s">
        <v>246</v>
      </c>
      <c r="AC2233" s="4">
        <v>71362</v>
      </c>
      <c r="AD2233" t="s">
        <v>140</v>
      </c>
      <c r="AF2233">
        <v>13184528994</v>
      </c>
      <c r="AH2233" t="s">
        <v>19638</v>
      </c>
      <c r="AI2233" t="s">
        <v>168</v>
      </c>
      <c r="AJ2233" t="s">
        <v>1977</v>
      </c>
      <c r="AK2233" t="s">
        <v>1978</v>
      </c>
      <c r="AL2233" t="s">
        <v>1979</v>
      </c>
      <c r="AM2233" t="s">
        <v>1980</v>
      </c>
      <c r="AN2233" t="s">
        <v>1981</v>
      </c>
      <c r="AO2233" t="s">
        <v>1982</v>
      </c>
      <c r="AP2233" t="s">
        <v>246</v>
      </c>
      <c r="AQ2233" s="4">
        <v>70754</v>
      </c>
      <c r="AR2233" t="s">
        <v>140</v>
      </c>
      <c r="AT2233">
        <v>12256863033</v>
      </c>
      <c r="AV2233" t="s">
        <v>1983</v>
      </c>
      <c r="AW2233" t="s">
        <v>1984</v>
      </c>
      <c r="AZ2233" t="s">
        <v>334</v>
      </c>
      <c r="BA2233" t="s">
        <v>335</v>
      </c>
      <c r="BB2233" t="s">
        <v>136</v>
      </c>
      <c r="BC2233" t="s">
        <v>136</v>
      </c>
      <c r="BD2233" t="s">
        <v>148</v>
      </c>
      <c r="BE2233" t="s">
        <v>136</v>
      </c>
      <c r="BF2233" t="s">
        <v>136</v>
      </c>
      <c r="BG2233" t="s">
        <v>134</v>
      </c>
      <c r="BH2233" t="s">
        <v>136</v>
      </c>
      <c r="BN2233" t="s">
        <v>19639</v>
      </c>
      <c r="BO2233" t="s">
        <v>3652</v>
      </c>
      <c r="BP2233">
        <v>1</v>
      </c>
      <c r="BQ2233">
        <v>1</v>
      </c>
      <c r="BR2233">
        <v>1</v>
      </c>
      <c r="BS2233" s="1">
        <v>44228</v>
      </c>
      <c r="BT2233" s="1">
        <v>44423</v>
      </c>
      <c r="BU2233" s="1">
        <v>44228</v>
      </c>
      <c r="BV2233" s="1">
        <v>44423</v>
      </c>
      <c r="BW2233" t="s">
        <v>136</v>
      </c>
      <c r="BX2233">
        <v>35</v>
      </c>
      <c r="BY2233">
        <v>0</v>
      </c>
      <c r="BZ2233">
        <v>6</v>
      </c>
      <c r="CA2233">
        <v>6</v>
      </c>
      <c r="CB2233">
        <v>6</v>
      </c>
      <c r="CC2233">
        <v>6</v>
      </c>
      <c r="CD2233">
        <v>6</v>
      </c>
      <c r="CE2233">
        <v>5</v>
      </c>
      <c r="CF2233" t="str">
        <f>"7:00 AM"</f>
        <v>7:00 AM</v>
      </c>
      <c r="CG2233" t="str">
        <f>"1:00 PM"</f>
        <v>1:00 PM</v>
      </c>
      <c r="CH2233" s="5">
        <v>11.83</v>
      </c>
      <c r="CI2233" t="s">
        <v>146</v>
      </c>
      <c r="CJ2233">
        <v>0</v>
      </c>
      <c r="CK2233" t="s">
        <v>1985</v>
      </c>
      <c r="CL2233" t="s">
        <v>134</v>
      </c>
      <c r="CM2233" t="s">
        <v>147</v>
      </c>
      <c r="CN2233" t="s">
        <v>148</v>
      </c>
      <c r="CO2233" s="2" t="s">
        <v>1986</v>
      </c>
      <c r="CP2233" t="s">
        <v>149</v>
      </c>
      <c r="CQ2233">
        <v>0</v>
      </c>
      <c r="CR2233">
        <v>0</v>
      </c>
      <c r="CS2233" t="s">
        <v>136</v>
      </c>
      <c r="CT2233" t="s">
        <v>136</v>
      </c>
      <c r="CU2233" t="s">
        <v>136</v>
      </c>
      <c r="CV2233" t="s">
        <v>134</v>
      </c>
      <c r="CW2233" t="s">
        <v>134</v>
      </c>
      <c r="CX2233">
        <v>50</v>
      </c>
      <c r="CY2233" t="s">
        <v>134</v>
      </c>
      <c r="CZ2233" t="s">
        <v>136</v>
      </c>
      <c r="DA2233" t="s">
        <v>134</v>
      </c>
      <c r="DB2233" t="s">
        <v>134</v>
      </c>
      <c r="DC2233" t="s">
        <v>134</v>
      </c>
      <c r="DD2233" t="s">
        <v>136</v>
      </c>
      <c r="DF2233" t="s">
        <v>2346</v>
      </c>
      <c r="DG2233" t="s">
        <v>19636</v>
      </c>
      <c r="DH2233" t="s">
        <v>1975</v>
      </c>
      <c r="DI2233" t="s">
        <v>246</v>
      </c>
      <c r="DJ2233" s="4">
        <v>71362</v>
      </c>
      <c r="DK2233" t="s">
        <v>711</v>
      </c>
      <c r="DL2233" t="s">
        <v>134</v>
      </c>
      <c r="DM2233">
        <v>2</v>
      </c>
      <c r="DN2233" t="s">
        <v>13758</v>
      </c>
      <c r="DO2233" t="s">
        <v>2149</v>
      </c>
      <c r="DP2233" t="s">
        <v>246</v>
      </c>
      <c r="DQ2233" t="str">
        <f>"71325"</f>
        <v>71325</v>
      </c>
      <c r="DR2233" t="s">
        <v>2156</v>
      </c>
      <c r="DS2233" t="s">
        <v>497</v>
      </c>
      <c r="DT2233">
        <v>1</v>
      </c>
      <c r="DU2233">
        <v>4</v>
      </c>
      <c r="DV2233" t="s">
        <v>134</v>
      </c>
      <c r="DW2233" t="s">
        <v>134</v>
      </c>
      <c r="DX2233" t="s">
        <v>134</v>
      </c>
      <c r="DY2233" t="s">
        <v>136</v>
      </c>
      <c r="DZ2233">
        <v>1</v>
      </c>
      <c r="EA2233" t="s">
        <v>136</v>
      </c>
      <c r="EC2233" s="5">
        <v>12.68</v>
      </c>
      <c r="ED2233" s="5">
        <v>55</v>
      </c>
      <c r="EE2233">
        <v>13184528994</v>
      </c>
      <c r="EF2233" t="s">
        <v>19638</v>
      </c>
      <c r="EG2233" t="s">
        <v>1989</v>
      </c>
      <c r="EH2233">
        <v>4</v>
      </c>
    </row>
    <row r="2234" spans="1:138" ht="15" customHeight="1" x14ac:dyDescent="0.35">
      <c r="A2234" t="s">
        <v>3295</v>
      </c>
      <c r="B2234" t="s">
        <v>157</v>
      </c>
      <c r="C2234" s="1">
        <v>44159.501567013889</v>
      </c>
      <c r="D2234" s="1">
        <v>44188</v>
      </c>
      <c r="E2234" t="s">
        <v>133</v>
      </c>
      <c r="F2234" t="s">
        <v>136</v>
      </c>
      <c r="G2234" t="s">
        <v>135</v>
      </c>
      <c r="H2234" t="s">
        <v>136</v>
      </c>
      <c r="I2234" t="s">
        <v>3296</v>
      </c>
      <c r="K2234" t="s">
        <v>3297</v>
      </c>
      <c r="M2234" t="s">
        <v>3298</v>
      </c>
      <c r="N2234" t="s">
        <v>374</v>
      </c>
      <c r="O2234" s="4">
        <v>77515</v>
      </c>
      <c r="P2234" t="s">
        <v>140</v>
      </c>
      <c r="R2234">
        <v>19794812237</v>
      </c>
      <c r="T2234">
        <v>111191</v>
      </c>
      <c r="U2234" t="s">
        <v>3299</v>
      </c>
      <c r="V2234" t="s">
        <v>347</v>
      </c>
      <c r="X2234" t="s">
        <v>164</v>
      </c>
      <c r="Y2234" t="s">
        <v>3300</v>
      </c>
      <c r="AA2234" t="s">
        <v>3298</v>
      </c>
      <c r="AB2234" t="s">
        <v>374</v>
      </c>
      <c r="AC2234" s="4">
        <v>77515</v>
      </c>
      <c r="AD2234" t="s">
        <v>140</v>
      </c>
      <c r="AF2234">
        <v>19794812237</v>
      </c>
      <c r="AH2234" t="s">
        <v>148</v>
      </c>
      <c r="AI2234" t="s">
        <v>168</v>
      </c>
      <c r="AJ2234" t="s">
        <v>456</v>
      </c>
      <c r="AK2234" t="s">
        <v>457</v>
      </c>
      <c r="AM2234" t="s">
        <v>458</v>
      </c>
      <c r="AO2234" t="s">
        <v>459</v>
      </c>
      <c r="AP2234" t="s">
        <v>460</v>
      </c>
      <c r="AQ2234" s="4">
        <v>73737</v>
      </c>
      <c r="AR2234" t="s">
        <v>140</v>
      </c>
      <c r="AT2234">
        <v>15802274747</v>
      </c>
      <c r="AV2234" t="s">
        <v>461</v>
      </c>
      <c r="AW2234" t="s">
        <v>462</v>
      </c>
      <c r="AZ2234" t="s">
        <v>288</v>
      </c>
      <c r="BA2234" t="s">
        <v>289</v>
      </c>
      <c r="BB2234" t="s">
        <v>136</v>
      </c>
      <c r="BC2234" t="s">
        <v>136</v>
      </c>
      <c r="BD2234" t="s">
        <v>148</v>
      </c>
      <c r="BE2234" t="s">
        <v>136</v>
      </c>
      <c r="BF2234" t="s">
        <v>136</v>
      </c>
      <c r="BG2234" t="s">
        <v>134</v>
      </c>
      <c r="BH2234" t="s">
        <v>136</v>
      </c>
      <c r="BN2234" t="s">
        <v>3301</v>
      </c>
      <c r="BO2234" t="s">
        <v>1043</v>
      </c>
      <c r="BP2234">
        <v>2</v>
      </c>
      <c r="BQ2234">
        <v>2</v>
      </c>
      <c r="BR2234">
        <v>2</v>
      </c>
      <c r="BS2234" s="1">
        <v>44228</v>
      </c>
      <c r="BT2234" s="1">
        <v>44531</v>
      </c>
      <c r="BU2234" s="1">
        <v>44228</v>
      </c>
      <c r="BV2234" s="1">
        <v>44531</v>
      </c>
      <c r="BW2234" t="s">
        <v>136</v>
      </c>
      <c r="BX2234">
        <v>48</v>
      </c>
      <c r="BY2234">
        <v>0</v>
      </c>
      <c r="BZ2234">
        <v>8</v>
      </c>
      <c r="CA2234">
        <v>8</v>
      </c>
      <c r="CB2234">
        <v>8</v>
      </c>
      <c r="CC2234">
        <v>8</v>
      </c>
      <c r="CD2234">
        <v>8</v>
      </c>
      <c r="CE2234">
        <v>8</v>
      </c>
      <c r="CF2234" t="str">
        <f>"8:00 AM"</f>
        <v>8:00 AM</v>
      </c>
      <c r="CG2234" t="str">
        <f>"5:00 PM"</f>
        <v>5:00 PM</v>
      </c>
      <c r="CH2234" s="5">
        <v>12.67</v>
      </c>
      <c r="CI2234" t="s">
        <v>146</v>
      </c>
      <c r="CL2234" t="s">
        <v>136</v>
      </c>
      <c r="CM2234" t="s">
        <v>147</v>
      </c>
      <c r="CN2234" t="s">
        <v>148</v>
      </c>
      <c r="CO2234" t="s">
        <v>465</v>
      </c>
      <c r="CP2234" t="s">
        <v>149</v>
      </c>
      <c r="CQ2234">
        <v>3</v>
      </c>
      <c r="CR2234">
        <v>0</v>
      </c>
      <c r="CS2234" t="s">
        <v>136</v>
      </c>
      <c r="CT2234" t="s">
        <v>134</v>
      </c>
      <c r="CU2234" t="s">
        <v>136</v>
      </c>
      <c r="CV2234" t="s">
        <v>134</v>
      </c>
      <c r="CW2234" t="s">
        <v>134</v>
      </c>
      <c r="CX2234">
        <v>75</v>
      </c>
      <c r="CY2234" t="s">
        <v>134</v>
      </c>
      <c r="CZ2234" t="s">
        <v>134</v>
      </c>
      <c r="DA2234" t="s">
        <v>134</v>
      </c>
      <c r="DB2234" t="s">
        <v>136</v>
      </c>
      <c r="DC2234" t="s">
        <v>134</v>
      </c>
      <c r="DD2234" t="s">
        <v>136</v>
      </c>
      <c r="DF2234" t="s">
        <v>466</v>
      </c>
      <c r="DG2234" t="s">
        <v>3302</v>
      </c>
      <c r="DH2234" t="s">
        <v>3303</v>
      </c>
      <c r="DI2234" t="s">
        <v>374</v>
      </c>
      <c r="DJ2234" s="4">
        <v>77515</v>
      </c>
      <c r="DK2234" t="s">
        <v>2904</v>
      </c>
      <c r="DL2234" t="s">
        <v>136</v>
      </c>
      <c r="DM2234">
        <v>1</v>
      </c>
      <c r="DN2234" t="s">
        <v>3302</v>
      </c>
      <c r="DO2234" t="s">
        <v>3298</v>
      </c>
      <c r="DP2234" t="s">
        <v>374</v>
      </c>
      <c r="DQ2234" t="str">
        <f>"77515"</f>
        <v>77515</v>
      </c>
      <c r="DR2234" t="s">
        <v>2904</v>
      </c>
      <c r="DS2234" t="s">
        <v>296</v>
      </c>
      <c r="DT2234">
        <v>1</v>
      </c>
      <c r="DU2234">
        <v>4</v>
      </c>
      <c r="DV2234" t="s">
        <v>134</v>
      </c>
      <c r="DW2234" t="s">
        <v>134</v>
      </c>
      <c r="DX2234" t="s">
        <v>134</v>
      </c>
      <c r="DY2234" t="s">
        <v>136</v>
      </c>
      <c r="DZ2234">
        <v>1</v>
      </c>
      <c r="EA2234" t="s">
        <v>136</v>
      </c>
      <c r="EC2234" s="5">
        <v>12.68</v>
      </c>
      <c r="ED2234" s="5">
        <v>55</v>
      </c>
      <c r="EE2234">
        <v>19794812237</v>
      </c>
      <c r="EF2234" t="s">
        <v>3304</v>
      </c>
      <c r="EG2234" t="s">
        <v>148</v>
      </c>
      <c r="EH2234">
        <v>0</v>
      </c>
    </row>
    <row r="2235" spans="1:138" ht="15" customHeight="1" x14ac:dyDescent="0.35">
      <c r="A2235" t="s">
        <v>14009</v>
      </c>
      <c r="B2235" t="s">
        <v>157</v>
      </c>
      <c r="C2235" s="1">
        <v>44167.538544675925</v>
      </c>
      <c r="D2235" s="1">
        <v>44188</v>
      </c>
      <c r="E2235" t="s">
        <v>133</v>
      </c>
      <c r="F2235" t="s">
        <v>136</v>
      </c>
      <c r="G2235" t="s">
        <v>135</v>
      </c>
      <c r="H2235" t="s">
        <v>136</v>
      </c>
      <c r="I2235" t="s">
        <v>14010</v>
      </c>
      <c r="K2235" t="s">
        <v>14011</v>
      </c>
      <c r="M2235" t="s">
        <v>345</v>
      </c>
      <c r="N2235" t="s">
        <v>246</v>
      </c>
      <c r="O2235" s="4">
        <v>70526</v>
      </c>
      <c r="P2235" t="s">
        <v>140</v>
      </c>
      <c r="R2235">
        <v>13375811488</v>
      </c>
      <c r="T2235">
        <v>11199</v>
      </c>
      <c r="U2235" t="s">
        <v>14012</v>
      </c>
      <c r="V2235" t="s">
        <v>3879</v>
      </c>
      <c r="X2235" t="s">
        <v>164</v>
      </c>
      <c r="Y2235" t="s">
        <v>14011</v>
      </c>
      <c r="AA2235" t="s">
        <v>345</v>
      </c>
      <c r="AB2235" t="s">
        <v>246</v>
      </c>
      <c r="AC2235" s="4">
        <v>70526</v>
      </c>
      <c r="AD2235" t="s">
        <v>140</v>
      </c>
      <c r="AF2235">
        <v>13375811488</v>
      </c>
      <c r="AH2235" t="s">
        <v>14013</v>
      </c>
      <c r="AI2235" t="s">
        <v>168</v>
      </c>
      <c r="AJ2235" t="s">
        <v>1977</v>
      </c>
      <c r="AK2235" t="s">
        <v>1978</v>
      </c>
      <c r="AL2235" t="s">
        <v>1979</v>
      </c>
      <c r="AM2235" t="s">
        <v>1980</v>
      </c>
      <c r="AN2235" t="s">
        <v>1981</v>
      </c>
      <c r="AO2235" t="s">
        <v>1982</v>
      </c>
      <c r="AP2235" t="s">
        <v>246</v>
      </c>
      <c r="AQ2235" s="4">
        <v>70754</v>
      </c>
      <c r="AR2235" t="s">
        <v>140</v>
      </c>
      <c r="AT2235">
        <v>12256863033</v>
      </c>
      <c r="AV2235" t="s">
        <v>1983</v>
      </c>
      <c r="AW2235" t="s">
        <v>1984</v>
      </c>
      <c r="AZ2235" t="s">
        <v>334</v>
      </c>
      <c r="BA2235" t="s">
        <v>335</v>
      </c>
      <c r="BB2235" t="s">
        <v>136</v>
      </c>
      <c r="BC2235" t="s">
        <v>136</v>
      </c>
      <c r="BD2235" t="s">
        <v>148</v>
      </c>
      <c r="BE2235" t="s">
        <v>136</v>
      </c>
      <c r="BF2235" t="s">
        <v>136</v>
      </c>
      <c r="BG2235" t="s">
        <v>134</v>
      </c>
      <c r="BH2235" t="s">
        <v>136</v>
      </c>
      <c r="BN2235" t="s">
        <v>14014</v>
      </c>
      <c r="BO2235" t="s">
        <v>905</v>
      </c>
      <c r="BP2235">
        <v>5</v>
      </c>
      <c r="BQ2235">
        <v>5</v>
      </c>
      <c r="BR2235">
        <v>5</v>
      </c>
      <c r="BS2235" s="1">
        <v>44228</v>
      </c>
      <c r="BT2235" s="1">
        <v>44531</v>
      </c>
      <c r="BU2235" s="1">
        <v>44228</v>
      </c>
      <c r="BV2235" s="1">
        <v>44531</v>
      </c>
      <c r="BW2235" t="s">
        <v>136</v>
      </c>
      <c r="BX2235">
        <v>35</v>
      </c>
      <c r="BY2235">
        <v>0</v>
      </c>
      <c r="BZ2235">
        <v>6</v>
      </c>
      <c r="CA2235">
        <v>6</v>
      </c>
      <c r="CB2235">
        <v>6</v>
      </c>
      <c r="CC2235">
        <v>6</v>
      </c>
      <c r="CD2235">
        <v>6</v>
      </c>
      <c r="CE2235">
        <v>5</v>
      </c>
      <c r="CF2235" t="str">
        <f>"7:00 AM"</f>
        <v>7:00 AM</v>
      </c>
      <c r="CG2235" t="str">
        <f>"1:00 AM"</f>
        <v>1:00 AM</v>
      </c>
      <c r="CH2235" s="5">
        <v>11.83</v>
      </c>
      <c r="CI2235" t="s">
        <v>146</v>
      </c>
      <c r="CJ2235">
        <v>0</v>
      </c>
      <c r="CK2235" t="s">
        <v>3352</v>
      </c>
      <c r="CL2235" t="s">
        <v>134</v>
      </c>
      <c r="CM2235" t="s">
        <v>147</v>
      </c>
      <c r="CN2235" t="s">
        <v>148</v>
      </c>
      <c r="CO2235" s="2" t="s">
        <v>1986</v>
      </c>
      <c r="CP2235" t="s">
        <v>149</v>
      </c>
      <c r="CQ2235">
        <v>3</v>
      </c>
      <c r="CR2235">
        <v>0</v>
      </c>
      <c r="CS2235" t="s">
        <v>136</v>
      </c>
      <c r="CT2235" t="s">
        <v>136</v>
      </c>
      <c r="CU2235" t="s">
        <v>136</v>
      </c>
      <c r="CV2235" t="s">
        <v>134</v>
      </c>
      <c r="CW2235" t="s">
        <v>134</v>
      </c>
      <c r="CX2235">
        <v>50</v>
      </c>
      <c r="CY2235" t="s">
        <v>134</v>
      </c>
      <c r="CZ2235" t="s">
        <v>134</v>
      </c>
      <c r="DA2235" t="s">
        <v>134</v>
      </c>
      <c r="DB2235" t="s">
        <v>134</v>
      </c>
      <c r="DC2235" t="s">
        <v>134</v>
      </c>
      <c r="DD2235" t="s">
        <v>136</v>
      </c>
      <c r="DF2235" s="2" t="s">
        <v>1987</v>
      </c>
      <c r="DG2235" t="s">
        <v>14015</v>
      </c>
      <c r="DH2235" t="s">
        <v>3328</v>
      </c>
      <c r="DI2235" t="s">
        <v>246</v>
      </c>
      <c r="DJ2235" s="4">
        <v>70543</v>
      </c>
      <c r="DK2235" t="s">
        <v>268</v>
      </c>
      <c r="DL2235" t="s">
        <v>136</v>
      </c>
      <c r="DM2235">
        <v>1</v>
      </c>
      <c r="DN2235" t="s">
        <v>14015</v>
      </c>
      <c r="DO2235" t="s">
        <v>3328</v>
      </c>
      <c r="DP2235" t="s">
        <v>246</v>
      </c>
      <c r="DQ2235" t="str">
        <f>"70543"</f>
        <v>70543</v>
      </c>
      <c r="DR2235" t="s">
        <v>268</v>
      </c>
      <c r="DS2235" t="s">
        <v>497</v>
      </c>
      <c r="DT2235">
        <v>1</v>
      </c>
      <c r="DU2235">
        <v>10</v>
      </c>
      <c r="DV2235" t="s">
        <v>134</v>
      </c>
      <c r="DW2235" t="s">
        <v>134</v>
      </c>
      <c r="DX2235" t="s">
        <v>134</v>
      </c>
      <c r="DY2235" t="s">
        <v>134</v>
      </c>
      <c r="DZ2235">
        <v>2</v>
      </c>
      <c r="EA2235" t="s">
        <v>136</v>
      </c>
      <c r="EC2235" s="5">
        <v>12.68</v>
      </c>
      <c r="ED2235" s="5">
        <v>55</v>
      </c>
      <c r="EE2235">
        <v>13375818282</v>
      </c>
      <c r="EF2235" t="s">
        <v>14016</v>
      </c>
      <c r="EG2235" t="s">
        <v>1989</v>
      </c>
      <c r="EH2235">
        <v>3</v>
      </c>
    </row>
    <row r="2236" spans="1:138" ht="15" customHeight="1" x14ac:dyDescent="0.35">
      <c r="A2236" t="s">
        <v>15857</v>
      </c>
      <c r="B2236" t="s">
        <v>157</v>
      </c>
      <c r="C2236" s="1">
        <v>44162.490616898147</v>
      </c>
      <c r="D2236" s="1">
        <v>44188</v>
      </c>
      <c r="E2236" t="s">
        <v>133</v>
      </c>
      <c r="F2236" t="s">
        <v>136</v>
      </c>
      <c r="G2236" t="s">
        <v>135</v>
      </c>
      <c r="H2236" t="s">
        <v>136</v>
      </c>
      <c r="I2236" t="s">
        <v>15858</v>
      </c>
      <c r="K2236" t="s">
        <v>15859</v>
      </c>
      <c r="L2236" t="s">
        <v>15860</v>
      </c>
      <c r="M2236" t="s">
        <v>4268</v>
      </c>
      <c r="N2236" t="s">
        <v>784</v>
      </c>
      <c r="O2236" s="4">
        <v>59754</v>
      </c>
      <c r="P2236" t="s">
        <v>140</v>
      </c>
      <c r="R2236">
        <v>14066845076</v>
      </c>
      <c r="T2236">
        <v>1112</v>
      </c>
      <c r="U2236" t="s">
        <v>15382</v>
      </c>
      <c r="V2236" t="s">
        <v>15861</v>
      </c>
      <c r="W2236" t="s">
        <v>504</v>
      </c>
      <c r="X2236" t="s">
        <v>15862</v>
      </c>
      <c r="Y2236" t="s">
        <v>15863</v>
      </c>
      <c r="Z2236" t="s">
        <v>15860</v>
      </c>
      <c r="AA2236" t="s">
        <v>4268</v>
      </c>
      <c r="AB2236" t="s">
        <v>784</v>
      </c>
      <c r="AC2236" s="4">
        <v>59754</v>
      </c>
      <c r="AD2236" t="s">
        <v>140</v>
      </c>
      <c r="AF2236">
        <v>14066845076</v>
      </c>
      <c r="AH2236" t="s">
        <v>15864</v>
      </c>
      <c r="AI2236" t="s">
        <v>168</v>
      </c>
      <c r="AJ2236" t="s">
        <v>930</v>
      </c>
      <c r="AK2236" t="s">
        <v>931</v>
      </c>
      <c r="AL2236" t="s">
        <v>932</v>
      </c>
      <c r="AM2236" t="s">
        <v>933</v>
      </c>
      <c r="AO2236" t="s">
        <v>934</v>
      </c>
      <c r="AP2236" t="s">
        <v>925</v>
      </c>
      <c r="AQ2236" s="4">
        <v>83336</v>
      </c>
      <c r="AR2236" t="s">
        <v>140</v>
      </c>
      <c r="AT2236">
        <v>12084369737</v>
      </c>
      <c r="AV2236" t="s">
        <v>935</v>
      </c>
      <c r="AW2236" t="s">
        <v>936</v>
      </c>
      <c r="AZ2236" t="s">
        <v>821</v>
      </c>
      <c r="BA2236" t="s">
        <v>822</v>
      </c>
      <c r="BB2236" t="s">
        <v>136</v>
      </c>
      <c r="BC2236" t="s">
        <v>136</v>
      </c>
      <c r="BD2236" t="s">
        <v>148</v>
      </c>
      <c r="BE2236" t="s">
        <v>136</v>
      </c>
      <c r="BF2236" t="s">
        <v>136</v>
      </c>
      <c r="BG2236" t="s">
        <v>134</v>
      </c>
      <c r="BH2236" t="s">
        <v>136</v>
      </c>
      <c r="BI2236" t="s">
        <v>1032</v>
      </c>
      <c r="BJ2236" t="s">
        <v>1033</v>
      </c>
      <c r="BK2236" t="s">
        <v>11686</v>
      </c>
      <c r="BL2236" t="s">
        <v>1034</v>
      </c>
      <c r="BM2236" t="s">
        <v>941</v>
      </c>
      <c r="BN2236" t="s">
        <v>15865</v>
      </c>
      <c r="BO2236" t="s">
        <v>1035</v>
      </c>
      <c r="BP2236">
        <v>1</v>
      </c>
      <c r="BQ2236">
        <v>1</v>
      </c>
      <c r="BR2236">
        <v>1</v>
      </c>
      <c r="BS2236" s="1">
        <v>44228</v>
      </c>
      <c r="BT2236" s="1">
        <v>44484</v>
      </c>
      <c r="BU2236" s="1">
        <v>44228</v>
      </c>
      <c r="BV2236" s="1">
        <v>44484</v>
      </c>
      <c r="BW2236" t="s">
        <v>136</v>
      </c>
      <c r="BX2236">
        <v>48</v>
      </c>
      <c r="BY2236">
        <v>0</v>
      </c>
      <c r="BZ2236">
        <v>8</v>
      </c>
      <c r="CA2236">
        <v>8</v>
      </c>
      <c r="CB2236">
        <v>8</v>
      </c>
      <c r="CC2236">
        <v>8</v>
      </c>
      <c r="CD2236">
        <v>8</v>
      </c>
      <c r="CE2236">
        <v>8</v>
      </c>
      <c r="CF2236" t="str">
        <f>"7:00 AM"</f>
        <v>7:00 AM</v>
      </c>
      <c r="CG2236" t="str">
        <f>"7:00 PM"</f>
        <v>7:00 PM</v>
      </c>
      <c r="CH2236" s="5">
        <v>13.62</v>
      </c>
      <c r="CI2236" t="s">
        <v>146</v>
      </c>
      <c r="CJ2236">
        <v>0</v>
      </c>
      <c r="CK2236" t="s">
        <v>944</v>
      </c>
      <c r="CL2236" t="s">
        <v>136</v>
      </c>
      <c r="CM2236" t="s">
        <v>354</v>
      </c>
      <c r="CN2236" t="s">
        <v>945</v>
      </c>
      <c r="CO2236" t="s">
        <v>946</v>
      </c>
      <c r="CP2236" t="s">
        <v>149</v>
      </c>
      <c r="CQ2236">
        <v>0</v>
      </c>
      <c r="CR2236">
        <v>0</v>
      </c>
      <c r="CS2236" t="s">
        <v>134</v>
      </c>
      <c r="CT2236" t="s">
        <v>136</v>
      </c>
      <c r="CU2236" t="s">
        <v>136</v>
      </c>
      <c r="CV2236" t="s">
        <v>136</v>
      </c>
      <c r="CW2236" t="s">
        <v>134</v>
      </c>
      <c r="CX2236">
        <v>100</v>
      </c>
      <c r="CY2236" t="s">
        <v>134</v>
      </c>
      <c r="CZ2236" t="s">
        <v>136</v>
      </c>
      <c r="DA2236" t="s">
        <v>136</v>
      </c>
      <c r="DB2236" t="s">
        <v>134</v>
      </c>
      <c r="DC2236" t="s">
        <v>134</v>
      </c>
      <c r="DD2236" t="s">
        <v>136</v>
      </c>
      <c r="DF2236" t="s">
        <v>15866</v>
      </c>
      <c r="DG2236" t="s">
        <v>15867</v>
      </c>
      <c r="DH2236" t="s">
        <v>4268</v>
      </c>
      <c r="DI2236" t="s">
        <v>784</v>
      </c>
      <c r="DJ2236" s="4">
        <v>59754</v>
      </c>
      <c r="DK2236" t="s">
        <v>715</v>
      </c>
      <c r="DL2236" t="s">
        <v>136</v>
      </c>
      <c r="DM2236">
        <v>1</v>
      </c>
      <c r="DN2236" t="s">
        <v>15868</v>
      </c>
      <c r="DO2236" t="s">
        <v>4268</v>
      </c>
      <c r="DP2236" t="s">
        <v>784</v>
      </c>
      <c r="DQ2236" t="str">
        <f>"59754"</f>
        <v>59754</v>
      </c>
      <c r="DR2236" t="s">
        <v>715</v>
      </c>
      <c r="DS2236" t="s">
        <v>551</v>
      </c>
      <c r="DT2236">
        <v>1</v>
      </c>
      <c r="DU2236">
        <v>1</v>
      </c>
      <c r="DV2236" t="s">
        <v>136</v>
      </c>
      <c r="DW2236" t="s">
        <v>136</v>
      </c>
      <c r="DX2236" t="s">
        <v>134</v>
      </c>
      <c r="DY2236" t="s">
        <v>136</v>
      </c>
      <c r="DZ2236">
        <v>1</v>
      </c>
      <c r="EA2236" t="s">
        <v>134</v>
      </c>
      <c r="EB2236" s="5">
        <v>12.68</v>
      </c>
      <c r="EC2236" s="5">
        <v>12.68</v>
      </c>
      <c r="ED2236" s="5">
        <v>55</v>
      </c>
      <c r="EE2236" t="s">
        <v>148</v>
      </c>
      <c r="EF2236" t="s">
        <v>953</v>
      </c>
      <c r="EG2236" t="s">
        <v>1201</v>
      </c>
      <c r="EH2236">
        <v>0</v>
      </c>
    </row>
    <row r="2237" spans="1:138" ht="15" customHeight="1" x14ac:dyDescent="0.35">
      <c r="A2237" t="s">
        <v>18897</v>
      </c>
      <c r="B2237" t="s">
        <v>157</v>
      </c>
      <c r="C2237" s="1">
        <v>44167.554850810186</v>
      </c>
      <c r="D2237" s="1">
        <v>44188</v>
      </c>
      <c r="E2237" t="s">
        <v>133</v>
      </c>
      <c r="F2237" t="s">
        <v>136</v>
      </c>
      <c r="G2237" t="s">
        <v>135</v>
      </c>
      <c r="H2237" t="s">
        <v>136</v>
      </c>
      <c r="I2237" t="s">
        <v>18898</v>
      </c>
      <c r="K2237" t="s">
        <v>18899</v>
      </c>
      <c r="M2237" t="s">
        <v>9164</v>
      </c>
      <c r="N2237" t="s">
        <v>246</v>
      </c>
      <c r="O2237" s="4">
        <v>71355</v>
      </c>
      <c r="P2237" t="s">
        <v>140</v>
      </c>
      <c r="R2237">
        <v>13184815066</v>
      </c>
      <c r="T2237">
        <v>11119</v>
      </c>
      <c r="U2237" t="s">
        <v>18900</v>
      </c>
      <c r="V2237" t="s">
        <v>865</v>
      </c>
      <c r="X2237" t="s">
        <v>164</v>
      </c>
      <c r="Y2237" t="s">
        <v>18899</v>
      </c>
      <c r="AA2237" t="s">
        <v>9164</v>
      </c>
      <c r="AB2237" t="s">
        <v>246</v>
      </c>
      <c r="AC2237" s="4">
        <v>71355</v>
      </c>
      <c r="AD2237" t="s">
        <v>140</v>
      </c>
      <c r="AF2237">
        <v>13184815066</v>
      </c>
      <c r="AH2237" t="s">
        <v>18901</v>
      </c>
      <c r="AI2237" t="s">
        <v>168</v>
      </c>
      <c r="AJ2237" t="s">
        <v>1977</v>
      </c>
      <c r="AK2237" t="s">
        <v>1978</v>
      </c>
      <c r="AL2237" t="s">
        <v>1979</v>
      </c>
      <c r="AM2237" t="s">
        <v>1980</v>
      </c>
      <c r="AN2237" t="s">
        <v>1981</v>
      </c>
      <c r="AO2237" t="s">
        <v>1982</v>
      </c>
      <c r="AP2237" t="s">
        <v>246</v>
      </c>
      <c r="AQ2237" s="4">
        <v>70754</v>
      </c>
      <c r="AR2237" t="s">
        <v>140</v>
      </c>
      <c r="AT2237">
        <v>12256863033</v>
      </c>
      <c r="AV2237" t="s">
        <v>1983</v>
      </c>
      <c r="AW2237" t="s">
        <v>1984</v>
      </c>
      <c r="AZ2237" t="s">
        <v>175</v>
      </c>
      <c r="BA2237" t="s">
        <v>176</v>
      </c>
      <c r="BB2237" t="s">
        <v>136</v>
      </c>
      <c r="BC2237" t="s">
        <v>136</v>
      </c>
      <c r="BD2237" t="s">
        <v>148</v>
      </c>
      <c r="BE2237" t="s">
        <v>136</v>
      </c>
      <c r="BF2237" t="s">
        <v>136</v>
      </c>
      <c r="BG2237" t="s">
        <v>134</v>
      </c>
      <c r="BH2237" t="s">
        <v>136</v>
      </c>
      <c r="BN2237" t="s">
        <v>18902</v>
      </c>
      <c r="BO2237" t="s">
        <v>905</v>
      </c>
      <c r="BP2237">
        <v>4</v>
      </c>
      <c r="BQ2237">
        <v>4</v>
      </c>
      <c r="BR2237">
        <v>4</v>
      </c>
      <c r="BS2237" s="1">
        <v>44228</v>
      </c>
      <c r="BT2237" s="1">
        <v>44531</v>
      </c>
      <c r="BU2237" s="1">
        <v>44228</v>
      </c>
      <c r="BV2237" s="1">
        <v>44531</v>
      </c>
      <c r="BW2237" t="s">
        <v>136</v>
      </c>
      <c r="BX2237">
        <v>35</v>
      </c>
      <c r="BY2237">
        <v>0</v>
      </c>
      <c r="BZ2237">
        <v>6</v>
      </c>
      <c r="CA2237">
        <v>6</v>
      </c>
      <c r="CB2237">
        <v>6</v>
      </c>
      <c r="CC2237">
        <v>6</v>
      </c>
      <c r="CD2237">
        <v>6</v>
      </c>
      <c r="CE2237">
        <v>5</v>
      </c>
      <c r="CF2237" t="str">
        <f>"7:00 AM"</f>
        <v>7:00 AM</v>
      </c>
      <c r="CG2237" t="str">
        <f>"1:00 PM"</f>
        <v>1:00 PM</v>
      </c>
      <c r="CH2237" s="5">
        <v>11.83</v>
      </c>
      <c r="CI2237" t="s">
        <v>146</v>
      </c>
      <c r="CJ2237">
        <v>0</v>
      </c>
      <c r="CK2237" t="s">
        <v>3352</v>
      </c>
      <c r="CL2237" t="s">
        <v>134</v>
      </c>
      <c r="CM2237" t="s">
        <v>147</v>
      </c>
      <c r="CN2237" t="s">
        <v>148</v>
      </c>
      <c r="CO2237" s="2" t="s">
        <v>3165</v>
      </c>
      <c r="CP2237" t="s">
        <v>149</v>
      </c>
      <c r="CQ2237">
        <v>3</v>
      </c>
      <c r="CR2237">
        <v>0</v>
      </c>
      <c r="CS2237" t="s">
        <v>136</v>
      </c>
      <c r="CT2237" t="s">
        <v>136</v>
      </c>
      <c r="CU2237" t="s">
        <v>136</v>
      </c>
      <c r="CV2237" t="s">
        <v>134</v>
      </c>
      <c r="CW2237" t="s">
        <v>134</v>
      </c>
      <c r="CX2237">
        <v>50</v>
      </c>
      <c r="CY2237" t="s">
        <v>134</v>
      </c>
      <c r="CZ2237" t="s">
        <v>134</v>
      </c>
      <c r="DA2237" t="s">
        <v>134</v>
      </c>
      <c r="DB2237" t="s">
        <v>134</v>
      </c>
      <c r="DC2237" t="s">
        <v>134</v>
      </c>
      <c r="DD2237" t="s">
        <v>136</v>
      </c>
      <c r="DF2237" s="2" t="s">
        <v>1987</v>
      </c>
      <c r="DG2237" t="s">
        <v>18899</v>
      </c>
      <c r="DH2237" t="s">
        <v>9164</v>
      </c>
      <c r="DI2237" t="s">
        <v>246</v>
      </c>
      <c r="DJ2237" s="4">
        <v>71355</v>
      </c>
      <c r="DK2237" t="s">
        <v>711</v>
      </c>
      <c r="DL2237" t="s">
        <v>136</v>
      </c>
      <c r="DM2237">
        <v>1</v>
      </c>
      <c r="DN2237" t="s">
        <v>18903</v>
      </c>
      <c r="DO2237" t="s">
        <v>9164</v>
      </c>
      <c r="DP2237" t="s">
        <v>246</v>
      </c>
      <c r="DQ2237" t="str">
        <f>"71355"</f>
        <v>71355</v>
      </c>
      <c r="DR2237" t="s">
        <v>711</v>
      </c>
      <c r="DS2237" t="s">
        <v>952</v>
      </c>
      <c r="DT2237">
        <v>1</v>
      </c>
      <c r="DU2237">
        <v>8</v>
      </c>
      <c r="DV2237" t="s">
        <v>134</v>
      </c>
      <c r="DW2237" t="s">
        <v>134</v>
      </c>
      <c r="DX2237" t="s">
        <v>134</v>
      </c>
      <c r="DY2237" t="s">
        <v>136</v>
      </c>
      <c r="DZ2237">
        <v>1</v>
      </c>
      <c r="EA2237" t="s">
        <v>136</v>
      </c>
      <c r="EC2237" s="5">
        <v>12.68</v>
      </c>
      <c r="ED2237" s="5">
        <v>55</v>
      </c>
      <c r="EE2237">
        <v>13184815066</v>
      </c>
      <c r="EF2237" t="s">
        <v>18901</v>
      </c>
      <c r="EG2237" t="s">
        <v>1989</v>
      </c>
      <c r="EH2237">
        <v>3</v>
      </c>
    </row>
    <row r="2238" spans="1:138" ht="15" customHeight="1" x14ac:dyDescent="0.35">
      <c r="A2238" t="s">
        <v>14917</v>
      </c>
      <c r="B2238" t="s">
        <v>157</v>
      </c>
      <c r="C2238" s="1">
        <v>44166.583388310188</v>
      </c>
      <c r="D2238" s="1">
        <v>44188</v>
      </c>
      <c r="E2238" t="s">
        <v>133</v>
      </c>
      <c r="F2238" t="s">
        <v>136</v>
      </c>
      <c r="G2238" t="s">
        <v>135</v>
      </c>
      <c r="H2238" t="s">
        <v>136</v>
      </c>
      <c r="I2238" t="s">
        <v>14918</v>
      </c>
      <c r="K2238" t="s">
        <v>14919</v>
      </c>
      <c r="M2238" t="s">
        <v>324</v>
      </c>
      <c r="N2238" t="s">
        <v>246</v>
      </c>
      <c r="O2238" s="4">
        <v>70554</v>
      </c>
      <c r="P2238" t="s">
        <v>140</v>
      </c>
      <c r="R2238">
        <v>13375802730</v>
      </c>
      <c r="T2238">
        <v>1125</v>
      </c>
      <c r="U2238" t="s">
        <v>6396</v>
      </c>
      <c r="V2238" t="s">
        <v>256</v>
      </c>
      <c r="X2238" t="s">
        <v>164</v>
      </c>
      <c r="Y2238" t="s">
        <v>14920</v>
      </c>
      <c r="AA2238" t="s">
        <v>324</v>
      </c>
      <c r="AB2238" t="s">
        <v>246</v>
      </c>
      <c r="AC2238" s="4">
        <v>70554</v>
      </c>
      <c r="AD2238" t="s">
        <v>140</v>
      </c>
      <c r="AF2238">
        <v>13375802730</v>
      </c>
      <c r="AH2238" t="s">
        <v>14921</v>
      </c>
      <c r="AI2238" t="s">
        <v>168</v>
      </c>
      <c r="AJ2238" t="s">
        <v>325</v>
      </c>
      <c r="AK2238" t="s">
        <v>329</v>
      </c>
      <c r="AL2238" t="s">
        <v>687</v>
      </c>
      <c r="AM2238" t="s">
        <v>706</v>
      </c>
      <c r="AO2238" t="s">
        <v>324</v>
      </c>
      <c r="AP2238" t="s">
        <v>246</v>
      </c>
      <c r="AQ2238" s="4">
        <v>70554</v>
      </c>
      <c r="AR2238" t="s">
        <v>140</v>
      </c>
      <c r="AS2238" t="s">
        <v>331</v>
      </c>
      <c r="AT2238">
        <v>13377894322</v>
      </c>
      <c r="AV2238" t="s">
        <v>332</v>
      </c>
      <c r="AW2238" t="s">
        <v>14922</v>
      </c>
      <c r="AZ2238" t="s">
        <v>334</v>
      </c>
      <c r="BA2238" t="s">
        <v>335</v>
      </c>
      <c r="BB2238" t="s">
        <v>136</v>
      </c>
      <c r="BC2238" t="s">
        <v>136</v>
      </c>
      <c r="BD2238" t="s">
        <v>148</v>
      </c>
      <c r="BE2238" t="s">
        <v>136</v>
      </c>
      <c r="BF2238" t="s">
        <v>136</v>
      </c>
      <c r="BG2238" t="s">
        <v>134</v>
      </c>
      <c r="BH2238" t="s">
        <v>136</v>
      </c>
      <c r="BN2238" t="s">
        <v>14923</v>
      </c>
      <c r="BO2238" t="s">
        <v>337</v>
      </c>
      <c r="BP2238">
        <v>4</v>
      </c>
      <c r="BQ2238">
        <v>4</v>
      </c>
      <c r="BR2238">
        <v>4</v>
      </c>
      <c r="BS2238" s="1">
        <v>44228</v>
      </c>
      <c r="BT2238" s="1">
        <v>44501</v>
      </c>
      <c r="BU2238" s="1">
        <v>44228</v>
      </c>
      <c r="BV2238" s="1">
        <v>44501</v>
      </c>
      <c r="BW2238" t="s">
        <v>136</v>
      </c>
      <c r="BX2238">
        <v>35</v>
      </c>
      <c r="BY2238">
        <v>0</v>
      </c>
      <c r="BZ2238">
        <v>7</v>
      </c>
      <c r="CA2238">
        <v>7</v>
      </c>
      <c r="CB2238">
        <v>7</v>
      </c>
      <c r="CC2238">
        <v>7</v>
      </c>
      <c r="CD2238">
        <v>7</v>
      </c>
      <c r="CE2238">
        <v>0</v>
      </c>
      <c r="CF2238" t="str">
        <f>"8:00 AM"</f>
        <v>8:00 AM</v>
      </c>
      <c r="CG2238" t="str">
        <f>"4:00 PM"</f>
        <v>4:00 PM</v>
      </c>
      <c r="CH2238" s="5">
        <v>11.83</v>
      </c>
      <c r="CI2238" t="s">
        <v>146</v>
      </c>
      <c r="CL2238" t="s">
        <v>136</v>
      </c>
      <c r="CM2238" t="s">
        <v>147</v>
      </c>
      <c r="CN2238" t="s">
        <v>148</v>
      </c>
      <c r="CO2238" t="s">
        <v>338</v>
      </c>
      <c r="CP2238" t="s">
        <v>149</v>
      </c>
      <c r="CQ2238">
        <v>0</v>
      </c>
      <c r="CR2238">
        <v>0</v>
      </c>
      <c r="CS2238" t="s">
        <v>136</v>
      </c>
      <c r="CT2238" t="s">
        <v>136</v>
      </c>
      <c r="CU2238" t="s">
        <v>136</v>
      </c>
      <c r="CV2238" t="s">
        <v>136</v>
      </c>
      <c r="CW2238" t="s">
        <v>134</v>
      </c>
      <c r="CX2238">
        <v>40</v>
      </c>
      <c r="CY2238" t="s">
        <v>136</v>
      </c>
      <c r="CZ2238" t="s">
        <v>134</v>
      </c>
      <c r="DA2238" t="s">
        <v>134</v>
      </c>
      <c r="DB2238" t="s">
        <v>134</v>
      </c>
      <c r="DC2238" t="s">
        <v>134</v>
      </c>
      <c r="DD2238" t="s">
        <v>136</v>
      </c>
      <c r="DF2238" t="s">
        <v>149</v>
      </c>
      <c r="DG2238" t="s">
        <v>14920</v>
      </c>
      <c r="DH2238" t="s">
        <v>324</v>
      </c>
      <c r="DI2238" t="s">
        <v>246</v>
      </c>
      <c r="DJ2238" s="4">
        <v>70554</v>
      </c>
      <c r="DK2238" t="s">
        <v>339</v>
      </c>
      <c r="DL2238" t="s">
        <v>136</v>
      </c>
      <c r="DM2238">
        <v>1</v>
      </c>
      <c r="DN2238" t="s">
        <v>14924</v>
      </c>
      <c r="DO2238" t="s">
        <v>324</v>
      </c>
      <c r="DP2238" t="s">
        <v>246</v>
      </c>
      <c r="DQ2238" t="str">
        <f>"70554"</f>
        <v>70554</v>
      </c>
      <c r="DR2238" t="s">
        <v>339</v>
      </c>
      <c r="DS2238" t="s">
        <v>497</v>
      </c>
      <c r="DT2238">
        <v>1</v>
      </c>
      <c r="DU2238">
        <v>4</v>
      </c>
      <c r="DV2238" t="s">
        <v>134</v>
      </c>
      <c r="DW2238" t="s">
        <v>134</v>
      </c>
      <c r="DX2238" t="s">
        <v>134</v>
      </c>
      <c r="DY2238" t="s">
        <v>136</v>
      </c>
      <c r="DZ2238">
        <v>1</v>
      </c>
      <c r="EA2238" t="s">
        <v>136</v>
      </c>
      <c r="EC2238" s="5">
        <v>12.68</v>
      </c>
      <c r="ED2238" s="5">
        <v>55</v>
      </c>
      <c r="EE2238">
        <v>13375802730</v>
      </c>
      <c r="EF2238" t="s">
        <v>14921</v>
      </c>
      <c r="EG2238" t="s">
        <v>148</v>
      </c>
      <c r="EH2238">
        <v>0</v>
      </c>
    </row>
    <row r="2239" spans="1:138" ht="15" customHeight="1" x14ac:dyDescent="0.35">
      <c r="A2239" t="s">
        <v>7116</v>
      </c>
      <c r="B2239" t="s">
        <v>157</v>
      </c>
      <c r="C2239" s="1">
        <v>44162.451489467596</v>
      </c>
      <c r="D2239" s="1">
        <v>44188</v>
      </c>
      <c r="E2239" t="s">
        <v>133</v>
      </c>
      <c r="F2239" t="s">
        <v>136</v>
      </c>
      <c r="G2239" t="s">
        <v>135</v>
      </c>
      <c r="H2239" t="s">
        <v>134</v>
      </c>
      <c r="I2239" t="s">
        <v>7117</v>
      </c>
      <c r="K2239" t="s">
        <v>7118</v>
      </c>
      <c r="M2239" t="s">
        <v>7119</v>
      </c>
      <c r="N2239" t="s">
        <v>995</v>
      </c>
      <c r="O2239" s="4">
        <v>72166</v>
      </c>
      <c r="P2239" t="s">
        <v>140</v>
      </c>
      <c r="R2239">
        <v>18708302117</v>
      </c>
      <c r="T2239">
        <v>111191</v>
      </c>
      <c r="U2239" t="s">
        <v>2219</v>
      </c>
      <c r="V2239" t="s">
        <v>1373</v>
      </c>
      <c r="X2239" t="s">
        <v>723</v>
      </c>
      <c r="Y2239" t="s">
        <v>7118</v>
      </c>
      <c r="AA2239" t="s">
        <v>7119</v>
      </c>
      <c r="AB2239" t="s">
        <v>995</v>
      </c>
      <c r="AC2239" s="4">
        <v>72166</v>
      </c>
      <c r="AD2239" t="s">
        <v>140</v>
      </c>
      <c r="AF2239">
        <v>18708302117</v>
      </c>
      <c r="AH2239" t="s">
        <v>148</v>
      </c>
      <c r="AI2239" t="s">
        <v>168</v>
      </c>
      <c r="AJ2239" t="s">
        <v>456</v>
      </c>
      <c r="AK2239" t="s">
        <v>457</v>
      </c>
      <c r="AM2239" t="s">
        <v>458</v>
      </c>
      <c r="AO2239" t="s">
        <v>459</v>
      </c>
      <c r="AP2239" t="s">
        <v>460</v>
      </c>
      <c r="AQ2239" s="4">
        <v>73737</v>
      </c>
      <c r="AR2239" t="s">
        <v>140</v>
      </c>
      <c r="AT2239">
        <v>15802274747</v>
      </c>
      <c r="AV2239" t="s">
        <v>461</v>
      </c>
      <c r="AW2239" t="s">
        <v>462</v>
      </c>
      <c r="AZ2239" t="s">
        <v>288</v>
      </c>
      <c r="BA2239" t="s">
        <v>289</v>
      </c>
      <c r="BB2239" t="s">
        <v>136</v>
      </c>
      <c r="BC2239" t="s">
        <v>136</v>
      </c>
      <c r="BD2239" t="s">
        <v>148</v>
      </c>
      <c r="BE2239" t="s">
        <v>136</v>
      </c>
      <c r="BF2239" t="s">
        <v>136</v>
      </c>
      <c r="BG2239" t="s">
        <v>134</v>
      </c>
      <c r="BH2239" t="s">
        <v>136</v>
      </c>
      <c r="BN2239" t="s">
        <v>7120</v>
      </c>
      <c r="BO2239" t="s">
        <v>1043</v>
      </c>
      <c r="BP2239">
        <v>3</v>
      </c>
      <c r="BQ2239">
        <v>3</v>
      </c>
      <c r="BR2239">
        <v>3</v>
      </c>
      <c r="BS2239" s="1">
        <v>44224</v>
      </c>
      <c r="BT2239" s="1">
        <v>44515</v>
      </c>
      <c r="BU2239" s="1">
        <v>44224</v>
      </c>
      <c r="BV2239" s="1">
        <v>44515</v>
      </c>
      <c r="BW2239" t="s">
        <v>136</v>
      </c>
      <c r="BX2239">
        <v>48</v>
      </c>
      <c r="BY2239">
        <v>0</v>
      </c>
      <c r="BZ2239">
        <v>8</v>
      </c>
      <c r="CA2239">
        <v>8</v>
      </c>
      <c r="CB2239">
        <v>8</v>
      </c>
      <c r="CC2239">
        <v>8</v>
      </c>
      <c r="CD2239">
        <v>8</v>
      </c>
      <c r="CE2239">
        <v>8</v>
      </c>
      <c r="CF2239" t="str">
        <f>"8:00 AM"</f>
        <v>8:00 AM</v>
      </c>
      <c r="CG2239" t="str">
        <f>"5:00 PM"</f>
        <v>5:00 PM</v>
      </c>
      <c r="CH2239" s="5">
        <v>11.83</v>
      </c>
      <c r="CI2239" t="s">
        <v>146</v>
      </c>
      <c r="CL2239" t="s">
        <v>136</v>
      </c>
      <c r="CM2239" t="s">
        <v>147</v>
      </c>
      <c r="CN2239" t="s">
        <v>148</v>
      </c>
      <c r="CO2239" t="s">
        <v>465</v>
      </c>
      <c r="CP2239" t="s">
        <v>149</v>
      </c>
      <c r="CQ2239">
        <v>3</v>
      </c>
      <c r="CR2239">
        <v>0</v>
      </c>
      <c r="CS2239" t="s">
        <v>136</v>
      </c>
      <c r="CT2239" t="s">
        <v>134</v>
      </c>
      <c r="CU2239" t="s">
        <v>136</v>
      </c>
      <c r="CV2239" t="s">
        <v>134</v>
      </c>
      <c r="CW2239" t="s">
        <v>134</v>
      </c>
      <c r="CX2239">
        <v>75</v>
      </c>
      <c r="CY2239" t="s">
        <v>134</v>
      </c>
      <c r="CZ2239" t="s">
        <v>134</v>
      </c>
      <c r="DA2239" t="s">
        <v>134</v>
      </c>
      <c r="DB2239" t="s">
        <v>136</v>
      </c>
      <c r="DC2239" t="s">
        <v>134</v>
      </c>
      <c r="DD2239" t="s">
        <v>136</v>
      </c>
      <c r="DF2239" t="s">
        <v>466</v>
      </c>
      <c r="DG2239" t="s">
        <v>7121</v>
      </c>
      <c r="DH2239" t="s">
        <v>7119</v>
      </c>
      <c r="DI2239" t="s">
        <v>995</v>
      </c>
      <c r="DJ2239" s="4">
        <v>72166</v>
      </c>
      <c r="DK2239" t="s">
        <v>2707</v>
      </c>
      <c r="DL2239" t="s">
        <v>136</v>
      </c>
      <c r="DM2239">
        <v>1</v>
      </c>
      <c r="DN2239" t="s">
        <v>7122</v>
      </c>
      <c r="DO2239" t="s">
        <v>7119</v>
      </c>
      <c r="DP2239" t="s">
        <v>995</v>
      </c>
      <c r="DQ2239" t="str">
        <f>"72166"</f>
        <v>72166</v>
      </c>
      <c r="DR2239" t="s">
        <v>2707</v>
      </c>
      <c r="DS2239" t="s">
        <v>296</v>
      </c>
      <c r="DT2239">
        <v>1</v>
      </c>
      <c r="DU2239">
        <v>3</v>
      </c>
      <c r="DV2239" t="s">
        <v>134</v>
      </c>
      <c r="DW2239" t="s">
        <v>134</v>
      </c>
      <c r="DX2239" t="s">
        <v>134</v>
      </c>
      <c r="DY2239" t="s">
        <v>136</v>
      </c>
      <c r="DZ2239">
        <v>1</v>
      </c>
      <c r="EA2239" t="s">
        <v>136</v>
      </c>
      <c r="EC2239" s="5">
        <v>12.68</v>
      </c>
      <c r="ED2239" s="5">
        <v>55</v>
      </c>
      <c r="EE2239">
        <v>18708302117</v>
      </c>
      <c r="EF2239" t="s">
        <v>7123</v>
      </c>
      <c r="EG2239" t="s">
        <v>148</v>
      </c>
      <c r="EH2239">
        <v>0</v>
      </c>
    </row>
    <row r="2240" spans="1:138" ht="15" customHeight="1" x14ac:dyDescent="0.35">
      <c r="A2240" t="s">
        <v>21283</v>
      </c>
      <c r="B2240" t="s">
        <v>157</v>
      </c>
      <c r="C2240" s="1">
        <v>44167.552967592594</v>
      </c>
      <c r="D2240" s="1">
        <v>44188</v>
      </c>
      <c r="E2240" t="s">
        <v>133</v>
      </c>
      <c r="F2240" t="s">
        <v>136</v>
      </c>
      <c r="G2240" t="s">
        <v>135</v>
      </c>
      <c r="H2240" t="s">
        <v>136</v>
      </c>
      <c r="I2240" t="s">
        <v>21284</v>
      </c>
      <c r="K2240" t="s">
        <v>21285</v>
      </c>
      <c r="M2240" t="s">
        <v>1975</v>
      </c>
      <c r="N2240" t="s">
        <v>246</v>
      </c>
      <c r="O2240" s="4">
        <v>71362</v>
      </c>
      <c r="P2240" t="s">
        <v>140</v>
      </c>
      <c r="R2240">
        <v>13183598877</v>
      </c>
      <c r="T2240">
        <v>11119</v>
      </c>
      <c r="U2240" t="s">
        <v>5057</v>
      </c>
      <c r="V2240" t="s">
        <v>5058</v>
      </c>
      <c r="X2240" t="s">
        <v>164</v>
      </c>
      <c r="Y2240" t="s">
        <v>21285</v>
      </c>
      <c r="AA2240" t="s">
        <v>1975</v>
      </c>
      <c r="AB2240" t="s">
        <v>246</v>
      </c>
      <c r="AC2240" s="4">
        <v>71362</v>
      </c>
      <c r="AD2240" t="s">
        <v>140</v>
      </c>
      <c r="AF2240">
        <v>13183598877</v>
      </c>
      <c r="AH2240" t="s">
        <v>5060</v>
      </c>
      <c r="AI2240" t="s">
        <v>168</v>
      </c>
      <c r="AJ2240" t="s">
        <v>1977</v>
      </c>
      <c r="AK2240" t="s">
        <v>1978</v>
      </c>
      <c r="AL2240" t="s">
        <v>1979</v>
      </c>
      <c r="AM2240" t="s">
        <v>1980</v>
      </c>
      <c r="AN2240" t="s">
        <v>1981</v>
      </c>
      <c r="AO2240" t="s">
        <v>1982</v>
      </c>
      <c r="AP2240" t="s">
        <v>246</v>
      </c>
      <c r="AQ2240" s="4">
        <v>70754</v>
      </c>
      <c r="AR2240" t="s">
        <v>140</v>
      </c>
      <c r="AT2240">
        <v>12256863033</v>
      </c>
      <c r="AV2240" t="s">
        <v>1983</v>
      </c>
      <c r="AW2240" t="s">
        <v>1984</v>
      </c>
      <c r="AZ2240" t="s">
        <v>175</v>
      </c>
      <c r="BA2240" t="s">
        <v>176</v>
      </c>
      <c r="BB2240" t="s">
        <v>136</v>
      </c>
      <c r="BC2240" t="s">
        <v>136</v>
      </c>
      <c r="BD2240" t="s">
        <v>148</v>
      </c>
      <c r="BE2240" t="s">
        <v>136</v>
      </c>
      <c r="BF2240" t="s">
        <v>136</v>
      </c>
      <c r="BG2240" t="s">
        <v>134</v>
      </c>
      <c r="BH2240" t="s">
        <v>136</v>
      </c>
      <c r="BN2240" t="s">
        <v>21286</v>
      </c>
      <c r="BO2240" t="s">
        <v>905</v>
      </c>
      <c r="BP2240">
        <v>5</v>
      </c>
      <c r="BQ2240">
        <v>5</v>
      </c>
      <c r="BR2240">
        <v>5</v>
      </c>
      <c r="BS2240" s="1">
        <v>44228</v>
      </c>
      <c r="BT2240" s="1">
        <v>44501</v>
      </c>
      <c r="BU2240" s="1">
        <v>44228</v>
      </c>
      <c r="BV2240" s="1">
        <v>44501</v>
      </c>
      <c r="BW2240" t="s">
        <v>136</v>
      </c>
      <c r="BX2240">
        <v>35</v>
      </c>
      <c r="BY2240">
        <v>0</v>
      </c>
      <c r="BZ2240">
        <v>6</v>
      </c>
      <c r="CA2240">
        <v>6</v>
      </c>
      <c r="CB2240">
        <v>6</v>
      </c>
      <c r="CC2240">
        <v>6</v>
      </c>
      <c r="CD2240">
        <v>6</v>
      </c>
      <c r="CE2240">
        <v>5</v>
      </c>
      <c r="CF2240" t="str">
        <f>"7:00 AM"</f>
        <v>7:00 AM</v>
      </c>
      <c r="CG2240" t="str">
        <f>"1:00 PM"</f>
        <v>1:00 PM</v>
      </c>
      <c r="CH2240" s="5">
        <v>11.83</v>
      </c>
      <c r="CI2240" t="s">
        <v>146</v>
      </c>
      <c r="CJ2240">
        <v>0</v>
      </c>
      <c r="CK2240" t="s">
        <v>1985</v>
      </c>
      <c r="CL2240" t="s">
        <v>134</v>
      </c>
      <c r="CM2240" t="s">
        <v>147</v>
      </c>
      <c r="CN2240" t="s">
        <v>148</v>
      </c>
      <c r="CO2240" s="2" t="s">
        <v>21287</v>
      </c>
      <c r="CP2240" t="s">
        <v>149</v>
      </c>
      <c r="CQ2240">
        <v>0</v>
      </c>
      <c r="CR2240">
        <v>0</v>
      </c>
      <c r="CS2240" t="s">
        <v>136</v>
      </c>
      <c r="CT2240" t="s">
        <v>136</v>
      </c>
      <c r="CU2240" t="s">
        <v>136</v>
      </c>
      <c r="CV2240" t="s">
        <v>134</v>
      </c>
      <c r="CW2240" t="s">
        <v>134</v>
      </c>
      <c r="CX2240">
        <v>50</v>
      </c>
      <c r="CY2240" t="s">
        <v>134</v>
      </c>
      <c r="CZ2240" t="s">
        <v>134</v>
      </c>
      <c r="DA2240" t="s">
        <v>134</v>
      </c>
      <c r="DB2240" t="s">
        <v>134</v>
      </c>
      <c r="DC2240" t="s">
        <v>134</v>
      </c>
      <c r="DD2240" t="s">
        <v>136</v>
      </c>
      <c r="DF2240" t="s">
        <v>2346</v>
      </c>
      <c r="DG2240" t="s">
        <v>21288</v>
      </c>
      <c r="DH2240" t="s">
        <v>1975</v>
      </c>
      <c r="DI2240" t="s">
        <v>246</v>
      </c>
      <c r="DJ2240" s="4">
        <v>71362</v>
      </c>
      <c r="DK2240" t="s">
        <v>3639</v>
      </c>
      <c r="DL2240" t="s">
        <v>134</v>
      </c>
      <c r="DM2240">
        <v>2</v>
      </c>
      <c r="DN2240" t="s">
        <v>1988</v>
      </c>
      <c r="DO2240" t="s">
        <v>7405</v>
      </c>
      <c r="DP2240" t="s">
        <v>246</v>
      </c>
      <c r="DQ2240" t="str">
        <f>"71329"</f>
        <v>71329</v>
      </c>
      <c r="DR2240" t="s">
        <v>711</v>
      </c>
      <c r="DS2240" t="s">
        <v>21289</v>
      </c>
      <c r="DT2240">
        <v>3</v>
      </c>
      <c r="DU2240">
        <v>50</v>
      </c>
      <c r="DV2240" t="s">
        <v>134</v>
      </c>
      <c r="DW2240" t="s">
        <v>134</v>
      </c>
      <c r="DX2240" t="s">
        <v>134</v>
      </c>
      <c r="DY2240" t="s">
        <v>136</v>
      </c>
      <c r="DZ2240">
        <v>1</v>
      </c>
      <c r="EA2240" t="s">
        <v>136</v>
      </c>
      <c r="EC2240" s="5">
        <v>12.68</v>
      </c>
      <c r="ED2240" s="5">
        <v>55</v>
      </c>
      <c r="EE2240">
        <v>13183598877</v>
      </c>
      <c r="EF2240" t="s">
        <v>5060</v>
      </c>
      <c r="EG2240" t="s">
        <v>1989</v>
      </c>
      <c r="EH2240">
        <v>3</v>
      </c>
    </row>
    <row r="2241" spans="1:138" ht="15" customHeight="1" x14ac:dyDescent="0.35">
      <c r="A2241" t="s">
        <v>14888</v>
      </c>
      <c r="B2241" t="s">
        <v>157</v>
      </c>
      <c r="C2241" s="1">
        <v>44167.551271296295</v>
      </c>
      <c r="D2241" s="1">
        <v>44188</v>
      </c>
      <c r="E2241" t="s">
        <v>133</v>
      </c>
      <c r="F2241" t="s">
        <v>136</v>
      </c>
      <c r="G2241" t="s">
        <v>135</v>
      </c>
      <c r="H2241" t="s">
        <v>136</v>
      </c>
      <c r="I2241" t="s">
        <v>14889</v>
      </c>
      <c r="K2241" t="s">
        <v>14890</v>
      </c>
      <c r="M2241" t="s">
        <v>4737</v>
      </c>
      <c r="N2241" t="s">
        <v>246</v>
      </c>
      <c r="O2241" s="4">
        <v>71342</v>
      </c>
      <c r="P2241" t="s">
        <v>140</v>
      </c>
      <c r="R2241">
        <v>13189924868</v>
      </c>
      <c r="T2241">
        <v>111421</v>
      </c>
      <c r="U2241" t="s">
        <v>14891</v>
      </c>
      <c r="V2241" t="s">
        <v>3961</v>
      </c>
      <c r="W2241" t="s">
        <v>1267</v>
      </c>
      <c r="X2241" t="s">
        <v>164</v>
      </c>
      <c r="Y2241" t="s">
        <v>14890</v>
      </c>
      <c r="AA2241" t="s">
        <v>4737</v>
      </c>
      <c r="AB2241" t="s">
        <v>246</v>
      </c>
      <c r="AC2241" s="4">
        <v>71342</v>
      </c>
      <c r="AD2241" t="s">
        <v>140</v>
      </c>
      <c r="AF2241">
        <v>13183085838</v>
      </c>
      <c r="AH2241" t="s">
        <v>14892</v>
      </c>
      <c r="AI2241" t="s">
        <v>168</v>
      </c>
      <c r="AJ2241" t="s">
        <v>1977</v>
      </c>
      <c r="AK2241" t="s">
        <v>1978</v>
      </c>
      <c r="AL2241" t="s">
        <v>1979</v>
      </c>
      <c r="AM2241" t="s">
        <v>1980</v>
      </c>
      <c r="AN2241" t="s">
        <v>1981</v>
      </c>
      <c r="AO2241" t="s">
        <v>1982</v>
      </c>
      <c r="AP2241" t="s">
        <v>246</v>
      </c>
      <c r="AQ2241" s="4">
        <v>70754</v>
      </c>
      <c r="AR2241" t="s">
        <v>140</v>
      </c>
      <c r="AT2241">
        <v>12256863033</v>
      </c>
      <c r="AV2241" t="s">
        <v>1983</v>
      </c>
      <c r="AW2241" t="s">
        <v>1984</v>
      </c>
      <c r="AZ2241" t="s">
        <v>175</v>
      </c>
      <c r="BA2241" t="s">
        <v>176</v>
      </c>
      <c r="BB2241" t="s">
        <v>136</v>
      </c>
      <c r="BC2241" t="s">
        <v>136</v>
      </c>
      <c r="BD2241" t="s">
        <v>148</v>
      </c>
      <c r="BE2241" t="s">
        <v>136</v>
      </c>
      <c r="BF2241" t="s">
        <v>136</v>
      </c>
      <c r="BG2241" t="s">
        <v>134</v>
      </c>
      <c r="BH2241" t="s">
        <v>136</v>
      </c>
      <c r="BN2241" t="s">
        <v>14893</v>
      </c>
      <c r="BO2241" t="s">
        <v>676</v>
      </c>
      <c r="BP2241">
        <v>6</v>
      </c>
      <c r="BQ2241">
        <v>6</v>
      </c>
      <c r="BR2241">
        <v>6</v>
      </c>
      <c r="BS2241" s="1">
        <v>44228</v>
      </c>
      <c r="BT2241" s="1">
        <v>44531</v>
      </c>
      <c r="BU2241" s="1">
        <v>44228</v>
      </c>
      <c r="BV2241" s="1">
        <v>44531</v>
      </c>
      <c r="BW2241" t="s">
        <v>136</v>
      </c>
      <c r="BX2241">
        <v>35</v>
      </c>
      <c r="BY2241">
        <v>0</v>
      </c>
      <c r="BZ2241">
        <v>6</v>
      </c>
      <c r="CA2241">
        <v>6</v>
      </c>
      <c r="CB2241">
        <v>6</v>
      </c>
      <c r="CC2241">
        <v>6</v>
      </c>
      <c r="CD2241">
        <v>6</v>
      </c>
      <c r="CE2241">
        <v>5</v>
      </c>
      <c r="CF2241" t="str">
        <f>"7:00 AM"</f>
        <v>7:00 AM</v>
      </c>
      <c r="CG2241" t="str">
        <f>"1:00 PM"</f>
        <v>1:00 PM</v>
      </c>
      <c r="CH2241" s="5">
        <v>11.83</v>
      </c>
      <c r="CI2241" t="s">
        <v>146</v>
      </c>
      <c r="CJ2241">
        <v>1</v>
      </c>
      <c r="CK2241" t="s">
        <v>14894</v>
      </c>
      <c r="CL2241" t="s">
        <v>134</v>
      </c>
      <c r="CM2241" t="s">
        <v>147</v>
      </c>
      <c r="CN2241" t="s">
        <v>148</v>
      </c>
      <c r="CO2241" s="2" t="s">
        <v>3165</v>
      </c>
      <c r="CP2241" t="s">
        <v>149</v>
      </c>
      <c r="CQ2241">
        <v>0</v>
      </c>
      <c r="CR2241">
        <v>0</v>
      </c>
      <c r="CS2241" t="s">
        <v>136</v>
      </c>
      <c r="CT2241" t="s">
        <v>136</v>
      </c>
      <c r="CU2241" t="s">
        <v>136</v>
      </c>
      <c r="CV2241" t="s">
        <v>134</v>
      </c>
      <c r="CW2241" t="s">
        <v>134</v>
      </c>
      <c r="CX2241">
        <v>50</v>
      </c>
      <c r="CY2241" t="s">
        <v>134</v>
      </c>
      <c r="CZ2241" t="s">
        <v>134</v>
      </c>
      <c r="DA2241" t="s">
        <v>134</v>
      </c>
      <c r="DB2241" t="s">
        <v>134</v>
      </c>
      <c r="DC2241" t="s">
        <v>134</v>
      </c>
      <c r="DD2241" t="s">
        <v>136</v>
      </c>
      <c r="DF2241" t="s">
        <v>2346</v>
      </c>
      <c r="DG2241" t="s">
        <v>14890</v>
      </c>
      <c r="DH2241" t="s">
        <v>4737</v>
      </c>
      <c r="DI2241" t="s">
        <v>246</v>
      </c>
      <c r="DJ2241" s="4">
        <v>71342</v>
      </c>
      <c r="DK2241" t="s">
        <v>14895</v>
      </c>
      <c r="DL2241" t="s">
        <v>136</v>
      </c>
      <c r="DM2241">
        <v>1</v>
      </c>
      <c r="DN2241" t="s">
        <v>14896</v>
      </c>
      <c r="DO2241" t="s">
        <v>4737</v>
      </c>
      <c r="DP2241" t="s">
        <v>246</v>
      </c>
      <c r="DQ2241" t="str">
        <f>"71342"</f>
        <v>71342</v>
      </c>
      <c r="DR2241" t="s">
        <v>14895</v>
      </c>
      <c r="DS2241" t="s">
        <v>4513</v>
      </c>
      <c r="DT2241">
        <v>1</v>
      </c>
      <c r="DU2241">
        <v>6</v>
      </c>
      <c r="DV2241" t="s">
        <v>134</v>
      </c>
      <c r="DW2241" t="s">
        <v>134</v>
      </c>
      <c r="DX2241" t="s">
        <v>134</v>
      </c>
      <c r="DY2241" t="s">
        <v>136</v>
      </c>
      <c r="DZ2241">
        <v>1</v>
      </c>
      <c r="EA2241" t="s">
        <v>136</v>
      </c>
      <c r="EC2241" s="5">
        <v>12.68</v>
      </c>
      <c r="ED2241" s="5">
        <v>55</v>
      </c>
      <c r="EE2241">
        <v>13189924868</v>
      </c>
      <c r="EF2241" t="s">
        <v>14892</v>
      </c>
      <c r="EG2241" t="s">
        <v>1989</v>
      </c>
      <c r="EH2241">
        <v>1</v>
      </c>
    </row>
    <row r="2242" spans="1:138" ht="15" customHeight="1" x14ac:dyDescent="0.35">
      <c r="A2242" t="s">
        <v>24285</v>
      </c>
      <c r="B2242" t="s">
        <v>157</v>
      </c>
      <c r="C2242" s="1">
        <v>44160.430252199076</v>
      </c>
      <c r="D2242" s="1">
        <v>44188</v>
      </c>
      <c r="E2242" t="s">
        <v>133</v>
      </c>
      <c r="F2242" t="s">
        <v>136</v>
      </c>
      <c r="G2242" t="s">
        <v>135</v>
      </c>
      <c r="H2242" t="s">
        <v>136</v>
      </c>
      <c r="I2242" t="s">
        <v>24286</v>
      </c>
      <c r="K2242" t="s">
        <v>24287</v>
      </c>
      <c r="M2242" t="s">
        <v>1235</v>
      </c>
      <c r="N2242" t="s">
        <v>720</v>
      </c>
      <c r="O2242" s="4">
        <v>39088</v>
      </c>
      <c r="P2242" t="s">
        <v>140</v>
      </c>
      <c r="R2242">
        <v>16625715582</v>
      </c>
      <c r="T2242">
        <v>1111</v>
      </c>
      <c r="U2242" t="s">
        <v>24288</v>
      </c>
      <c r="V2242" t="s">
        <v>6880</v>
      </c>
      <c r="X2242" t="s">
        <v>164</v>
      </c>
      <c r="Y2242" t="s">
        <v>24287</v>
      </c>
      <c r="AA2242" t="s">
        <v>1235</v>
      </c>
      <c r="AB2242" t="s">
        <v>720</v>
      </c>
      <c r="AC2242" s="4">
        <v>39088</v>
      </c>
      <c r="AD2242" t="s">
        <v>140</v>
      </c>
      <c r="AF2242">
        <v>16625715582</v>
      </c>
      <c r="AH2242" t="s">
        <v>24289</v>
      </c>
      <c r="AI2242" t="s">
        <v>168</v>
      </c>
      <c r="AJ2242" t="s">
        <v>725</v>
      </c>
      <c r="AK2242" t="s">
        <v>2767</v>
      </c>
      <c r="AL2242" t="s">
        <v>2768</v>
      </c>
      <c r="AM2242" t="s">
        <v>728</v>
      </c>
      <c r="AN2242" t="s">
        <v>729</v>
      </c>
      <c r="AO2242" t="s">
        <v>730</v>
      </c>
      <c r="AP2242" t="s">
        <v>720</v>
      </c>
      <c r="AQ2242" s="4">
        <v>38930</v>
      </c>
      <c r="AR2242" t="s">
        <v>140</v>
      </c>
      <c r="AT2242">
        <v>16623854219</v>
      </c>
      <c r="AV2242" t="s">
        <v>2769</v>
      </c>
      <c r="AW2242" t="s">
        <v>732</v>
      </c>
      <c r="AZ2242" t="s">
        <v>175</v>
      </c>
      <c r="BA2242" t="s">
        <v>176</v>
      </c>
      <c r="BB2242" t="s">
        <v>136</v>
      </c>
      <c r="BC2242" t="s">
        <v>136</v>
      </c>
      <c r="BD2242" t="s">
        <v>148</v>
      </c>
      <c r="BE2242" t="s">
        <v>136</v>
      </c>
      <c r="BF2242" t="s">
        <v>136</v>
      </c>
      <c r="BG2242" t="s">
        <v>134</v>
      </c>
      <c r="BH2242" t="s">
        <v>136</v>
      </c>
      <c r="BN2242" t="s">
        <v>24290</v>
      </c>
      <c r="BO2242" t="s">
        <v>734</v>
      </c>
      <c r="BP2242">
        <v>4</v>
      </c>
      <c r="BQ2242">
        <v>4</v>
      </c>
      <c r="BR2242">
        <v>4</v>
      </c>
      <c r="BS2242" s="1">
        <v>44228</v>
      </c>
      <c r="BT2242" s="1">
        <v>44515</v>
      </c>
      <c r="BU2242" s="1">
        <v>44228</v>
      </c>
      <c r="BV2242" s="1">
        <v>44515</v>
      </c>
      <c r="BW2242" t="s">
        <v>136</v>
      </c>
      <c r="BX2242">
        <v>54.96</v>
      </c>
      <c r="BY2242">
        <v>0</v>
      </c>
      <c r="BZ2242">
        <v>9.16</v>
      </c>
      <c r="CA2242">
        <v>9.16</v>
      </c>
      <c r="CB2242">
        <v>9.16</v>
      </c>
      <c r="CC2242">
        <v>9.16</v>
      </c>
      <c r="CD2242">
        <v>9.16</v>
      </c>
      <c r="CE2242">
        <v>9.16</v>
      </c>
      <c r="CF2242" t="str">
        <f>"8:00 AM"</f>
        <v>8:00 AM</v>
      </c>
      <c r="CG2242" t="str">
        <f>"5:10 PM"</f>
        <v>5:10 PM</v>
      </c>
      <c r="CH2242" s="5">
        <v>11.83</v>
      </c>
      <c r="CI2242" t="s">
        <v>146</v>
      </c>
      <c r="CL2242" t="s">
        <v>134</v>
      </c>
      <c r="CM2242" t="s">
        <v>147</v>
      </c>
      <c r="CN2242" t="s">
        <v>148</v>
      </c>
      <c r="CO2242" t="s">
        <v>735</v>
      </c>
      <c r="CP2242" t="s">
        <v>149</v>
      </c>
      <c r="CQ2242">
        <v>3</v>
      </c>
      <c r="CR2242">
        <v>0</v>
      </c>
      <c r="CS2242" t="s">
        <v>136</v>
      </c>
      <c r="CT2242" t="s">
        <v>134</v>
      </c>
      <c r="CU2242" t="s">
        <v>136</v>
      </c>
      <c r="CV2242" t="s">
        <v>136</v>
      </c>
      <c r="CW2242" t="s">
        <v>136</v>
      </c>
      <c r="CY2242" t="s">
        <v>136</v>
      </c>
      <c r="CZ2242" t="s">
        <v>136</v>
      </c>
      <c r="DA2242" t="s">
        <v>136</v>
      </c>
      <c r="DB2242" t="s">
        <v>136</v>
      </c>
      <c r="DC2242" t="s">
        <v>136</v>
      </c>
      <c r="DD2242" t="s">
        <v>136</v>
      </c>
      <c r="DF2242" t="s">
        <v>24291</v>
      </c>
      <c r="DG2242" t="s">
        <v>24287</v>
      </c>
      <c r="DH2242" t="s">
        <v>1235</v>
      </c>
      <c r="DI2242" t="s">
        <v>720</v>
      </c>
      <c r="DJ2242" s="4">
        <v>39088</v>
      </c>
      <c r="DK2242" t="s">
        <v>1236</v>
      </c>
      <c r="DL2242" t="s">
        <v>136</v>
      </c>
      <c r="DM2242">
        <v>1</v>
      </c>
      <c r="DN2242" t="s">
        <v>24292</v>
      </c>
      <c r="DO2242" t="s">
        <v>1235</v>
      </c>
      <c r="DP2242" t="s">
        <v>720</v>
      </c>
      <c r="DQ2242" t="str">
        <f>"39088"</f>
        <v>39088</v>
      </c>
      <c r="DR2242" t="s">
        <v>1236</v>
      </c>
      <c r="DS2242" t="s">
        <v>1248</v>
      </c>
      <c r="DT2242">
        <v>1</v>
      </c>
      <c r="DU2242">
        <v>8</v>
      </c>
      <c r="DV2242" t="s">
        <v>134</v>
      </c>
      <c r="DW2242" t="s">
        <v>134</v>
      </c>
      <c r="DX2242" t="s">
        <v>134</v>
      </c>
      <c r="DY2242" t="s">
        <v>136</v>
      </c>
      <c r="DZ2242">
        <v>1</v>
      </c>
      <c r="EA2242" t="s">
        <v>136</v>
      </c>
      <c r="EC2242" s="5">
        <v>12.68</v>
      </c>
      <c r="ED2242" s="5">
        <v>55</v>
      </c>
      <c r="EE2242">
        <v>16625715582</v>
      </c>
      <c r="EF2242" t="s">
        <v>24289</v>
      </c>
      <c r="EG2242" t="s">
        <v>148</v>
      </c>
      <c r="EH2242">
        <v>1</v>
      </c>
    </row>
    <row r="2243" spans="1:138" ht="15" customHeight="1" x14ac:dyDescent="0.35">
      <c r="A2243" t="s">
        <v>15810</v>
      </c>
      <c r="B2243" t="s">
        <v>157</v>
      </c>
      <c r="C2243" s="1">
        <v>44167.557119560188</v>
      </c>
      <c r="D2243" s="1">
        <v>44188</v>
      </c>
      <c r="E2243" t="s">
        <v>133</v>
      </c>
      <c r="F2243" t="s">
        <v>136</v>
      </c>
      <c r="G2243" t="s">
        <v>135</v>
      </c>
      <c r="H2243" t="s">
        <v>136</v>
      </c>
      <c r="I2243" t="s">
        <v>15811</v>
      </c>
      <c r="K2243" t="s">
        <v>15812</v>
      </c>
      <c r="M2243" t="s">
        <v>7297</v>
      </c>
      <c r="N2243" t="s">
        <v>246</v>
      </c>
      <c r="O2243" s="4">
        <v>70535</v>
      </c>
      <c r="P2243" t="s">
        <v>140</v>
      </c>
      <c r="R2243">
        <v>13377895469</v>
      </c>
      <c r="T2243">
        <v>112512</v>
      </c>
      <c r="U2243" t="s">
        <v>15813</v>
      </c>
      <c r="V2243" t="s">
        <v>371</v>
      </c>
      <c r="W2243" t="s">
        <v>687</v>
      </c>
      <c r="X2243" t="s">
        <v>164</v>
      </c>
      <c r="Y2243" t="s">
        <v>15812</v>
      </c>
      <c r="AA2243" t="s">
        <v>771</v>
      </c>
      <c r="AB2243" t="s">
        <v>246</v>
      </c>
      <c r="AC2243" s="4">
        <v>70535</v>
      </c>
      <c r="AD2243" t="s">
        <v>140</v>
      </c>
      <c r="AF2243">
        <v>13377895469</v>
      </c>
      <c r="AH2243" t="s">
        <v>15814</v>
      </c>
      <c r="AI2243" t="s">
        <v>168</v>
      </c>
      <c r="AJ2243" t="s">
        <v>1977</v>
      </c>
      <c r="AK2243" t="s">
        <v>1978</v>
      </c>
      <c r="AL2243" t="s">
        <v>1979</v>
      </c>
      <c r="AM2243" t="s">
        <v>1980</v>
      </c>
      <c r="AN2243" t="s">
        <v>1981</v>
      </c>
      <c r="AO2243" t="s">
        <v>1982</v>
      </c>
      <c r="AP2243" t="s">
        <v>246</v>
      </c>
      <c r="AQ2243" s="4">
        <v>70754</v>
      </c>
      <c r="AR2243" t="s">
        <v>140</v>
      </c>
      <c r="AT2243">
        <v>12256863033</v>
      </c>
      <c r="AV2243" t="s">
        <v>1983</v>
      </c>
      <c r="AW2243" t="s">
        <v>1984</v>
      </c>
      <c r="AZ2243" t="s">
        <v>334</v>
      </c>
      <c r="BA2243" t="s">
        <v>335</v>
      </c>
      <c r="BB2243" t="s">
        <v>136</v>
      </c>
      <c r="BC2243" t="s">
        <v>136</v>
      </c>
      <c r="BD2243" t="s">
        <v>148</v>
      </c>
      <c r="BE2243" t="s">
        <v>136</v>
      </c>
      <c r="BF2243" t="s">
        <v>136</v>
      </c>
      <c r="BG2243" t="s">
        <v>134</v>
      </c>
      <c r="BH2243" t="s">
        <v>136</v>
      </c>
      <c r="BN2243" t="s">
        <v>15815</v>
      </c>
      <c r="BO2243" t="s">
        <v>13105</v>
      </c>
      <c r="BP2243">
        <v>1</v>
      </c>
      <c r="BQ2243">
        <v>1</v>
      </c>
      <c r="BR2243">
        <v>1</v>
      </c>
      <c r="BS2243" s="1">
        <v>44213</v>
      </c>
      <c r="BT2243" s="1">
        <v>44394</v>
      </c>
      <c r="BU2243" s="1">
        <v>44213</v>
      </c>
      <c r="BV2243" s="1">
        <v>44394</v>
      </c>
      <c r="BW2243" t="s">
        <v>136</v>
      </c>
      <c r="BX2243">
        <v>35</v>
      </c>
      <c r="BY2243">
        <v>0</v>
      </c>
      <c r="BZ2243">
        <v>6</v>
      </c>
      <c r="CA2243">
        <v>6</v>
      </c>
      <c r="CB2243">
        <v>6</v>
      </c>
      <c r="CC2243">
        <v>6</v>
      </c>
      <c r="CD2243">
        <v>6</v>
      </c>
      <c r="CE2243">
        <v>5</v>
      </c>
      <c r="CF2243" t="str">
        <f>"7:00 AM"</f>
        <v>7:00 AM</v>
      </c>
      <c r="CG2243" t="str">
        <f>"1:00 PM"</f>
        <v>1:00 PM</v>
      </c>
      <c r="CH2243" s="5">
        <v>11.83</v>
      </c>
      <c r="CI2243" t="s">
        <v>146</v>
      </c>
      <c r="CJ2243">
        <v>0</v>
      </c>
      <c r="CK2243" t="s">
        <v>3352</v>
      </c>
      <c r="CL2243" t="s">
        <v>134</v>
      </c>
      <c r="CM2243" t="s">
        <v>147</v>
      </c>
      <c r="CN2243" t="s">
        <v>148</v>
      </c>
      <c r="CO2243" s="2" t="s">
        <v>1986</v>
      </c>
      <c r="CP2243" t="s">
        <v>149</v>
      </c>
      <c r="CQ2243">
        <v>3</v>
      </c>
      <c r="CR2243">
        <v>0</v>
      </c>
      <c r="CS2243" t="s">
        <v>136</v>
      </c>
      <c r="CT2243" t="s">
        <v>136</v>
      </c>
      <c r="CU2243" t="s">
        <v>136</v>
      </c>
      <c r="CV2243" t="s">
        <v>134</v>
      </c>
      <c r="CW2243" t="s">
        <v>134</v>
      </c>
      <c r="CX2243">
        <v>50</v>
      </c>
      <c r="CY2243" t="s">
        <v>134</v>
      </c>
      <c r="CZ2243" t="s">
        <v>136</v>
      </c>
      <c r="DA2243" t="s">
        <v>134</v>
      </c>
      <c r="DB2243" t="s">
        <v>134</v>
      </c>
      <c r="DC2243" t="s">
        <v>134</v>
      </c>
      <c r="DD2243" t="s">
        <v>136</v>
      </c>
      <c r="DF2243" s="2" t="s">
        <v>15816</v>
      </c>
      <c r="DG2243" t="s">
        <v>15812</v>
      </c>
      <c r="DH2243" t="s">
        <v>771</v>
      </c>
      <c r="DI2243" t="s">
        <v>246</v>
      </c>
      <c r="DJ2243" s="4">
        <v>70535</v>
      </c>
      <c r="DK2243" t="s">
        <v>268</v>
      </c>
      <c r="DL2243" t="s">
        <v>134</v>
      </c>
      <c r="DM2243">
        <v>4</v>
      </c>
      <c r="DN2243" t="s">
        <v>15817</v>
      </c>
      <c r="DO2243" t="s">
        <v>771</v>
      </c>
      <c r="DP2243" t="s">
        <v>246</v>
      </c>
      <c r="DQ2243" t="str">
        <f>"70535"</f>
        <v>70535</v>
      </c>
      <c r="DR2243" t="s">
        <v>268</v>
      </c>
      <c r="DS2243" t="s">
        <v>15818</v>
      </c>
      <c r="DT2243">
        <v>1</v>
      </c>
      <c r="DU2243">
        <v>7</v>
      </c>
      <c r="DV2243" t="s">
        <v>134</v>
      </c>
      <c r="DW2243" t="s">
        <v>134</v>
      </c>
      <c r="DX2243" t="s">
        <v>134</v>
      </c>
      <c r="DY2243" t="s">
        <v>136</v>
      </c>
      <c r="DZ2243">
        <v>1</v>
      </c>
      <c r="EA2243" t="s">
        <v>136</v>
      </c>
      <c r="EC2243" s="5">
        <v>12.68</v>
      </c>
      <c r="ED2243" s="5">
        <v>55</v>
      </c>
      <c r="EE2243">
        <v>13377895469</v>
      </c>
      <c r="EF2243" t="s">
        <v>15814</v>
      </c>
      <c r="EG2243" t="s">
        <v>1989</v>
      </c>
      <c r="EH2243">
        <v>2</v>
      </c>
    </row>
    <row r="2244" spans="1:138" ht="15" customHeight="1" x14ac:dyDescent="0.35">
      <c r="A2244" t="s">
        <v>6904</v>
      </c>
      <c r="B2244" t="s">
        <v>157</v>
      </c>
      <c r="C2244" s="1">
        <v>44161.456122222226</v>
      </c>
      <c r="D2244" s="1">
        <v>44188</v>
      </c>
      <c r="E2244" t="s">
        <v>133</v>
      </c>
      <c r="F2244" t="s">
        <v>136</v>
      </c>
      <c r="G2244" t="s">
        <v>135</v>
      </c>
      <c r="H2244" t="s">
        <v>136</v>
      </c>
      <c r="I2244" t="s">
        <v>6905</v>
      </c>
      <c r="K2244" t="s">
        <v>6906</v>
      </c>
      <c r="M2244" t="s">
        <v>6907</v>
      </c>
      <c r="N2244" t="s">
        <v>720</v>
      </c>
      <c r="O2244" s="4">
        <v>39159</v>
      </c>
      <c r="P2244" t="s">
        <v>140</v>
      </c>
      <c r="R2244">
        <v>16628734054</v>
      </c>
      <c r="T2244">
        <v>1119</v>
      </c>
      <c r="U2244" t="s">
        <v>3376</v>
      </c>
      <c r="V2244" t="s">
        <v>1281</v>
      </c>
      <c r="X2244" t="s">
        <v>164</v>
      </c>
      <c r="Y2244" t="s">
        <v>6908</v>
      </c>
      <c r="AA2244" t="s">
        <v>2625</v>
      </c>
      <c r="AB2244" t="s">
        <v>720</v>
      </c>
      <c r="AC2244" s="4">
        <v>39159</v>
      </c>
      <c r="AD2244" t="s">
        <v>140</v>
      </c>
      <c r="AF2244">
        <v>16628734054</v>
      </c>
      <c r="AH2244" t="s">
        <v>6909</v>
      </c>
      <c r="AI2244" t="s">
        <v>168</v>
      </c>
      <c r="AJ2244" t="s">
        <v>725</v>
      </c>
      <c r="AK2244" t="s">
        <v>726</v>
      </c>
      <c r="AL2244" t="s">
        <v>727</v>
      </c>
      <c r="AM2244" t="s">
        <v>728</v>
      </c>
      <c r="AN2244" t="s">
        <v>729</v>
      </c>
      <c r="AO2244" t="s">
        <v>730</v>
      </c>
      <c r="AP2244" t="s">
        <v>720</v>
      </c>
      <c r="AQ2244" s="4">
        <v>38930</v>
      </c>
      <c r="AR2244" t="s">
        <v>140</v>
      </c>
      <c r="AT2244">
        <v>16623854219</v>
      </c>
      <c r="AV2244" t="s">
        <v>731</v>
      </c>
      <c r="AW2244" t="s">
        <v>732</v>
      </c>
      <c r="AZ2244" t="s">
        <v>288</v>
      </c>
      <c r="BA2244" t="s">
        <v>289</v>
      </c>
      <c r="BB2244" t="s">
        <v>136</v>
      </c>
      <c r="BC2244" t="s">
        <v>136</v>
      </c>
      <c r="BD2244" t="s">
        <v>148</v>
      </c>
      <c r="BE2244" t="s">
        <v>136</v>
      </c>
      <c r="BF2244" t="s">
        <v>136</v>
      </c>
      <c r="BG2244" t="s">
        <v>134</v>
      </c>
      <c r="BH2244" t="s">
        <v>136</v>
      </c>
      <c r="BN2244" t="s">
        <v>6910</v>
      </c>
      <c r="BO2244" t="s">
        <v>734</v>
      </c>
      <c r="BP2244">
        <v>4</v>
      </c>
      <c r="BQ2244">
        <v>4</v>
      </c>
      <c r="BR2244">
        <v>4</v>
      </c>
      <c r="BS2244" s="1">
        <v>44228</v>
      </c>
      <c r="BT2244" s="1">
        <v>44530</v>
      </c>
      <c r="BU2244" s="1">
        <v>44228</v>
      </c>
      <c r="BV2244" s="1">
        <v>44530</v>
      </c>
      <c r="BW2244" t="s">
        <v>136</v>
      </c>
      <c r="BX2244">
        <v>61.98</v>
      </c>
      <c r="BY2244">
        <v>0</v>
      </c>
      <c r="BZ2244">
        <v>10.33</v>
      </c>
      <c r="CA2244">
        <v>10.33</v>
      </c>
      <c r="CB2244">
        <v>10.33</v>
      </c>
      <c r="CC2244">
        <v>10.33</v>
      </c>
      <c r="CD2244">
        <v>10.33</v>
      </c>
      <c r="CE2244">
        <v>10.33</v>
      </c>
      <c r="CF2244" t="str">
        <f>"8:00 AM"</f>
        <v>8:00 AM</v>
      </c>
      <c r="CG2244" t="str">
        <f>"6:06 PM"</f>
        <v>6:06 PM</v>
      </c>
      <c r="CH2244" s="5">
        <v>11.83</v>
      </c>
      <c r="CI2244" t="s">
        <v>146</v>
      </c>
      <c r="CL2244" t="s">
        <v>134</v>
      </c>
      <c r="CM2244" t="s">
        <v>147</v>
      </c>
      <c r="CN2244" t="s">
        <v>148</v>
      </c>
      <c r="CO2244" t="s">
        <v>735</v>
      </c>
      <c r="CP2244" t="s">
        <v>149</v>
      </c>
      <c r="CQ2244">
        <v>3</v>
      </c>
      <c r="CR2244">
        <v>0</v>
      </c>
      <c r="CS2244" t="s">
        <v>136</v>
      </c>
      <c r="CT2244" t="s">
        <v>134</v>
      </c>
      <c r="CU2244" t="s">
        <v>136</v>
      </c>
      <c r="CV2244" t="s">
        <v>136</v>
      </c>
      <c r="CW2244" t="s">
        <v>136</v>
      </c>
      <c r="CY2244" t="s">
        <v>136</v>
      </c>
      <c r="CZ2244" t="s">
        <v>136</v>
      </c>
      <c r="DA2244" t="s">
        <v>136</v>
      </c>
      <c r="DB2244" t="s">
        <v>136</v>
      </c>
      <c r="DC2244" t="s">
        <v>136</v>
      </c>
      <c r="DD2244" t="s">
        <v>136</v>
      </c>
      <c r="DF2244" t="s">
        <v>6911</v>
      </c>
      <c r="DG2244" t="s">
        <v>6912</v>
      </c>
      <c r="DH2244" t="s">
        <v>2625</v>
      </c>
      <c r="DI2244" t="s">
        <v>720</v>
      </c>
      <c r="DJ2244" s="4">
        <v>39159</v>
      </c>
      <c r="DK2244" t="s">
        <v>2627</v>
      </c>
      <c r="DL2244" t="s">
        <v>136</v>
      </c>
      <c r="DM2244">
        <v>1</v>
      </c>
      <c r="DN2244" t="s">
        <v>6913</v>
      </c>
      <c r="DO2244" t="s">
        <v>2625</v>
      </c>
      <c r="DP2244" t="s">
        <v>720</v>
      </c>
      <c r="DQ2244" t="str">
        <f>"39159"</f>
        <v>39159</v>
      </c>
      <c r="DR2244" t="s">
        <v>2627</v>
      </c>
      <c r="DS2244" t="s">
        <v>739</v>
      </c>
      <c r="DT2244">
        <v>1</v>
      </c>
      <c r="DU2244">
        <v>6</v>
      </c>
      <c r="DV2244" t="s">
        <v>134</v>
      </c>
      <c r="DW2244" t="s">
        <v>134</v>
      </c>
      <c r="DX2244" t="s">
        <v>134</v>
      </c>
      <c r="DY2244" t="s">
        <v>136</v>
      </c>
      <c r="DZ2244">
        <v>1</v>
      </c>
      <c r="EA2244" t="s">
        <v>136</v>
      </c>
      <c r="EC2244" s="5">
        <v>12.68</v>
      </c>
      <c r="ED2244" s="5">
        <v>55</v>
      </c>
      <c r="EE2244">
        <v>16628734054</v>
      </c>
      <c r="EF2244" t="s">
        <v>6909</v>
      </c>
      <c r="EG2244" t="s">
        <v>148</v>
      </c>
      <c r="EH2244">
        <v>1</v>
      </c>
    </row>
    <row r="2245" spans="1:138" ht="15" customHeight="1" x14ac:dyDescent="0.35">
      <c r="A2245" t="s">
        <v>17836</v>
      </c>
      <c r="B2245" t="s">
        <v>157</v>
      </c>
      <c r="C2245" s="1">
        <v>44167.279699074075</v>
      </c>
      <c r="D2245" s="1">
        <v>44188</v>
      </c>
      <c r="E2245" t="s">
        <v>133</v>
      </c>
      <c r="F2245" t="s">
        <v>136</v>
      </c>
      <c r="G2245" t="s">
        <v>135</v>
      </c>
      <c r="H2245" t="s">
        <v>136</v>
      </c>
      <c r="I2245" t="s">
        <v>17837</v>
      </c>
      <c r="K2245" t="s">
        <v>17838</v>
      </c>
      <c r="M2245" t="s">
        <v>771</v>
      </c>
      <c r="N2245" t="s">
        <v>246</v>
      </c>
      <c r="O2245" s="4">
        <v>70535</v>
      </c>
      <c r="P2245" t="s">
        <v>140</v>
      </c>
      <c r="R2245">
        <v>13375801746</v>
      </c>
      <c r="T2245">
        <v>112512</v>
      </c>
      <c r="U2245" t="s">
        <v>9797</v>
      </c>
      <c r="V2245" t="s">
        <v>17577</v>
      </c>
      <c r="X2245" t="s">
        <v>17839</v>
      </c>
      <c r="Y2245" t="s">
        <v>17840</v>
      </c>
      <c r="AA2245" t="s">
        <v>7297</v>
      </c>
      <c r="AB2245" t="s">
        <v>246</v>
      </c>
      <c r="AC2245" s="4">
        <v>70535</v>
      </c>
      <c r="AD2245" t="s">
        <v>140</v>
      </c>
      <c r="AF2245">
        <v>13375801746</v>
      </c>
      <c r="AH2245" t="s">
        <v>17841</v>
      </c>
      <c r="AI2245" t="s">
        <v>226</v>
      </c>
      <c r="AJ2245" t="s">
        <v>667</v>
      </c>
      <c r="AK2245" t="s">
        <v>668</v>
      </c>
      <c r="AL2245" t="s">
        <v>669</v>
      </c>
      <c r="AM2245" t="s">
        <v>670</v>
      </c>
      <c r="AO2245" t="s">
        <v>671</v>
      </c>
      <c r="AP2245" t="s">
        <v>246</v>
      </c>
      <c r="AQ2245" s="4">
        <v>70601</v>
      </c>
      <c r="AR2245" t="s">
        <v>140</v>
      </c>
      <c r="AT2245">
        <v>1337214354</v>
      </c>
      <c r="AV2245" t="s">
        <v>672</v>
      </c>
      <c r="AW2245" t="s">
        <v>1159</v>
      </c>
      <c r="AX2245" t="s">
        <v>246</v>
      </c>
      <c r="AY2245" t="s">
        <v>674</v>
      </c>
      <c r="AZ2245" t="s">
        <v>334</v>
      </c>
      <c r="BA2245" t="s">
        <v>335</v>
      </c>
      <c r="BB2245" t="s">
        <v>136</v>
      </c>
      <c r="BC2245" t="s">
        <v>136</v>
      </c>
      <c r="BD2245" t="s">
        <v>148</v>
      </c>
      <c r="BE2245" t="s">
        <v>136</v>
      </c>
      <c r="BF2245" t="s">
        <v>136</v>
      </c>
      <c r="BG2245" t="s">
        <v>134</v>
      </c>
      <c r="BH2245" t="s">
        <v>136</v>
      </c>
      <c r="BN2245" t="s">
        <v>17842</v>
      </c>
      <c r="BO2245" t="s">
        <v>905</v>
      </c>
      <c r="BP2245">
        <v>5</v>
      </c>
      <c r="BQ2245">
        <v>5</v>
      </c>
      <c r="BR2245">
        <v>5</v>
      </c>
      <c r="BS2245" s="1">
        <v>44213</v>
      </c>
      <c r="BT2245" s="1">
        <v>44484</v>
      </c>
      <c r="BU2245" s="1">
        <v>44213</v>
      </c>
      <c r="BV2245" s="1">
        <v>44484</v>
      </c>
      <c r="BW2245" t="s">
        <v>136</v>
      </c>
      <c r="BX2245">
        <v>40</v>
      </c>
      <c r="BY2245">
        <v>0</v>
      </c>
      <c r="BZ2245">
        <v>8</v>
      </c>
      <c r="CA2245">
        <v>8</v>
      </c>
      <c r="CB2245">
        <v>8</v>
      </c>
      <c r="CC2245">
        <v>8</v>
      </c>
      <c r="CD2245">
        <v>8</v>
      </c>
      <c r="CE2245">
        <v>0</v>
      </c>
      <c r="CF2245" t="str">
        <f>"8:00 AM"</f>
        <v>8:00 AM</v>
      </c>
      <c r="CG2245" t="str">
        <f>"5:00 PM"</f>
        <v>5:00 PM</v>
      </c>
      <c r="CH2245" s="5">
        <v>11.83</v>
      </c>
      <c r="CI2245" t="s">
        <v>146</v>
      </c>
      <c r="CL2245" t="s">
        <v>134</v>
      </c>
      <c r="CM2245" t="s">
        <v>312</v>
      </c>
      <c r="CN2245" t="s">
        <v>148</v>
      </c>
      <c r="CO2245" t="s">
        <v>7734</v>
      </c>
      <c r="CP2245" t="s">
        <v>149</v>
      </c>
      <c r="CQ2245">
        <v>3</v>
      </c>
      <c r="CR2245">
        <v>0</v>
      </c>
      <c r="CS2245" t="s">
        <v>136</v>
      </c>
      <c r="CT2245" t="s">
        <v>136</v>
      </c>
      <c r="CU2245" t="s">
        <v>136</v>
      </c>
      <c r="CV2245" t="s">
        <v>134</v>
      </c>
      <c r="CW2245" t="s">
        <v>134</v>
      </c>
      <c r="CX2245">
        <v>50</v>
      </c>
      <c r="CY2245" t="s">
        <v>134</v>
      </c>
      <c r="CZ2245" t="s">
        <v>136</v>
      </c>
      <c r="DA2245" t="s">
        <v>136</v>
      </c>
      <c r="DB2245" t="s">
        <v>134</v>
      </c>
      <c r="DC2245" t="s">
        <v>136</v>
      </c>
      <c r="DD2245" t="s">
        <v>136</v>
      </c>
      <c r="DF2245" t="s">
        <v>180</v>
      </c>
      <c r="DG2245" s="2" t="s">
        <v>17843</v>
      </c>
      <c r="DH2245" t="s">
        <v>771</v>
      </c>
      <c r="DI2245" t="s">
        <v>246</v>
      </c>
      <c r="DJ2245" s="4">
        <v>70535</v>
      </c>
      <c r="DK2245" t="s">
        <v>3260</v>
      </c>
      <c r="DL2245" t="s">
        <v>134</v>
      </c>
      <c r="DM2245">
        <v>2</v>
      </c>
      <c r="DN2245" t="s">
        <v>17844</v>
      </c>
      <c r="DO2245" t="s">
        <v>7297</v>
      </c>
      <c r="DP2245" t="s">
        <v>246</v>
      </c>
      <c r="DQ2245" t="str">
        <f>"70535"</f>
        <v>70535</v>
      </c>
      <c r="DR2245" t="s">
        <v>3260</v>
      </c>
      <c r="DS2245" t="s">
        <v>2316</v>
      </c>
      <c r="DT2245">
        <v>1</v>
      </c>
      <c r="DU2245">
        <v>8</v>
      </c>
      <c r="DV2245" t="s">
        <v>134</v>
      </c>
      <c r="DW2245" t="s">
        <v>134</v>
      </c>
      <c r="DX2245" t="s">
        <v>134</v>
      </c>
      <c r="DY2245" t="s">
        <v>134</v>
      </c>
      <c r="DZ2245">
        <v>2</v>
      </c>
      <c r="EA2245" t="s">
        <v>136</v>
      </c>
      <c r="EC2245" s="5">
        <v>12.68</v>
      </c>
      <c r="ED2245" s="5">
        <v>55</v>
      </c>
      <c r="EE2245">
        <v>13375801746</v>
      </c>
      <c r="EF2245" t="s">
        <v>17841</v>
      </c>
      <c r="EG2245" t="s">
        <v>148</v>
      </c>
      <c r="EH2245">
        <v>2</v>
      </c>
    </row>
    <row r="2246" spans="1:138" ht="15" customHeight="1" x14ac:dyDescent="0.35">
      <c r="A2246" t="s">
        <v>25582</v>
      </c>
      <c r="B2246" t="s">
        <v>157</v>
      </c>
      <c r="C2246" s="1">
        <v>44165.697517939814</v>
      </c>
      <c r="D2246" s="1">
        <v>44188</v>
      </c>
      <c r="E2246" t="s">
        <v>133</v>
      </c>
      <c r="F2246" t="s">
        <v>136</v>
      </c>
      <c r="G2246" t="s">
        <v>135</v>
      </c>
      <c r="H2246" t="s">
        <v>136</v>
      </c>
      <c r="I2246" t="s">
        <v>25583</v>
      </c>
      <c r="K2246" t="s">
        <v>25584</v>
      </c>
      <c r="M2246" t="s">
        <v>3465</v>
      </c>
      <c r="N2246" t="s">
        <v>995</v>
      </c>
      <c r="O2246" s="4">
        <v>72059</v>
      </c>
      <c r="P2246" t="s">
        <v>140</v>
      </c>
      <c r="R2246">
        <v>18703475600</v>
      </c>
      <c r="T2246">
        <v>1119</v>
      </c>
      <c r="U2246" t="s">
        <v>4954</v>
      </c>
      <c r="V2246" t="s">
        <v>3419</v>
      </c>
      <c r="X2246" t="s">
        <v>164</v>
      </c>
      <c r="Y2246" t="s">
        <v>25584</v>
      </c>
      <c r="Z2246" t="s">
        <v>25585</v>
      </c>
      <c r="AA2246" t="s">
        <v>3465</v>
      </c>
      <c r="AB2246" t="s">
        <v>995</v>
      </c>
      <c r="AC2246" s="4">
        <v>72059</v>
      </c>
      <c r="AD2246" t="s">
        <v>140</v>
      </c>
      <c r="AF2246">
        <v>18703475600</v>
      </c>
      <c r="AH2246" t="s">
        <v>4956</v>
      </c>
      <c r="AI2246" t="s">
        <v>168</v>
      </c>
      <c r="AJ2246" t="s">
        <v>725</v>
      </c>
      <c r="AK2246" t="s">
        <v>726</v>
      </c>
      <c r="AL2246" t="s">
        <v>727</v>
      </c>
      <c r="AM2246" t="s">
        <v>728</v>
      </c>
      <c r="AN2246" t="s">
        <v>729</v>
      </c>
      <c r="AO2246" t="s">
        <v>730</v>
      </c>
      <c r="AP2246" t="s">
        <v>720</v>
      </c>
      <c r="AQ2246" s="4">
        <v>38930</v>
      </c>
      <c r="AR2246" t="s">
        <v>140</v>
      </c>
      <c r="AT2246">
        <v>16623854219</v>
      </c>
      <c r="AV2246" t="s">
        <v>731</v>
      </c>
      <c r="AW2246" t="s">
        <v>732</v>
      </c>
      <c r="AZ2246" t="s">
        <v>288</v>
      </c>
      <c r="BA2246" t="s">
        <v>289</v>
      </c>
      <c r="BB2246" t="s">
        <v>136</v>
      </c>
      <c r="BC2246" t="s">
        <v>136</v>
      </c>
      <c r="BD2246" t="s">
        <v>148</v>
      </c>
      <c r="BE2246" t="s">
        <v>136</v>
      </c>
      <c r="BF2246" t="s">
        <v>136</v>
      </c>
      <c r="BG2246" t="s">
        <v>134</v>
      </c>
      <c r="BH2246" t="s">
        <v>136</v>
      </c>
      <c r="BN2246" t="s">
        <v>25586</v>
      </c>
      <c r="BO2246" t="s">
        <v>734</v>
      </c>
      <c r="BP2246">
        <v>10</v>
      </c>
      <c r="BQ2246">
        <v>10</v>
      </c>
      <c r="BR2246">
        <v>10</v>
      </c>
      <c r="BS2246" s="1">
        <v>44228</v>
      </c>
      <c r="BT2246" s="1">
        <v>44525</v>
      </c>
      <c r="BU2246" s="1">
        <v>44228</v>
      </c>
      <c r="BV2246" s="1">
        <v>44525</v>
      </c>
      <c r="BW2246" t="s">
        <v>136</v>
      </c>
      <c r="BX2246">
        <v>60</v>
      </c>
      <c r="BY2246">
        <v>0</v>
      </c>
      <c r="BZ2246">
        <v>10</v>
      </c>
      <c r="CA2246">
        <v>10</v>
      </c>
      <c r="CB2246">
        <v>10</v>
      </c>
      <c r="CC2246">
        <v>10</v>
      </c>
      <c r="CD2246">
        <v>10</v>
      </c>
      <c r="CE2246">
        <v>10</v>
      </c>
      <c r="CF2246" t="str">
        <f>"8:00 AM"</f>
        <v>8:00 AM</v>
      </c>
      <c r="CG2246" t="str">
        <f>"6:00 PM"</f>
        <v>6:00 PM</v>
      </c>
      <c r="CH2246" s="5">
        <v>11.83</v>
      </c>
      <c r="CI2246" t="s">
        <v>146</v>
      </c>
      <c r="CL2246" t="s">
        <v>134</v>
      </c>
      <c r="CM2246" t="s">
        <v>312</v>
      </c>
      <c r="CN2246" t="s">
        <v>148</v>
      </c>
      <c r="CO2246" t="s">
        <v>735</v>
      </c>
      <c r="CP2246" t="s">
        <v>149</v>
      </c>
      <c r="CQ2246">
        <v>3</v>
      </c>
      <c r="CR2246">
        <v>0</v>
      </c>
      <c r="CS2246" t="s">
        <v>136</v>
      </c>
      <c r="CT2246" t="s">
        <v>134</v>
      </c>
      <c r="CU2246" t="s">
        <v>136</v>
      </c>
      <c r="CV2246" t="s">
        <v>136</v>
      </c>
      <c r="CW2246" t="s">
        <v>136</v>
      </c>
      <c r="CY2246" t="s">
        <v>136</v>
      </c>
      <c r="CZ2246" t="s">
        <v>136</v>
      </c>
      <c r="DA2246" t="s">
        <v>136</v>
      </c>
      <c r="DB2246" t="s">
        <v>136</v>
      </c>
      <c r="DC2246" t="s">
        <v>136</v>
      </c>
      <c r="DD2246" t="s">
        <v>136</v>
      </c>
      <c r="DF2246" t="s">
        <v>25587</v>
      </c>
      <c r="DG2246" t="s">
        <v>25584</v>
      </c>
      <c r="DH2246" t="s">
        <v>3465</v>
      </c>
      <c r="DI2246" t="s">
        <v>995</v>
      </c>
      <c r="DJ2246" s="4">
        <v>72059</v>
      </c>
      <c r="DK2246" t="s">
        <v>4959</v>
      </c>
      <c r="DL2246" t="s">
        <v>136</v>
      </c>
      <c r="DM2246">
        <v>1</v>
      </c>
      <c r="DN2246" t="s">
        <v>25584</v>
      </c>
      <c r="DO2246" t="s">
        <v>3465</v>
      </c>
      <c r="DP2246" t="s">
        <v>995</v>
      </c>
      <c r="DQ2246" t="str">
        <f>"72059"</f>
        <v>72059</v>
      </c>
      <c r="DR2246" t="s">
        <v>4959</v>
      </c>
      <c r="DS2246" t="s">
        <v>739</v>
      </c>
      <c r="DT2246">
        <v>1</v>
      </c>
      <c r="DU2246">
        <v>7</v>
      </c>
      <c r="DV2246" t="s">
        <v>134</v>
      </c>
      <c r="DW2246" t="s">
        <v>134</v>
      </c>
      <c r="DX2246" t="s">
        <v>134</v>
      </c>
      <c r="DY2246" t="s">
        <v>134</v>
      </c>
      <c r="DZ2246">
        <v>2</v>
      </c>
      <c r="EA2246" t="s">
        <v>136</v>
      </c>
      <c r="EC2246" s="5">
        <v>12.68</v>
      </c>
      <c r="ED2246" s="5">
        <v>55</v>
      </c>
      <c r="EE2246">
        <v>18703475600</v>
      </c>
      <c r="EF2246" t="s">
        <v>4956</v>
      </c>
      <c r="EG2246" t="s">
        <v>148</v>
      </c>
      <c r="EH2246">
        <v>1</v>
      </c>
    </row>
    <row r="2247" spans="1:138" ht="15" customHeight="1" x14ac:dyDescent="0.35">
      <c r="A2247" t="s">
        <v>24942</v>
      </c>
      <c r="B2247" t="s">
        <v>157</v>
      </c>
      <c r="C2247" s="1">
        <v>44161.912410300924</v>
      </c>
      <c r="D2247" s="1">
        <v>44188</v>
      </c>
      <c r="E2247" t="s">
        <v>133</v>
      </c>
      <c r="F2247" t="s">
        <v>136</v>
      </c>
      <c r="G2247" t="s">
        <v>135</v>
      </c>
      <c r="H2247" t="s">
        <v>136</v>
      </c>
      <c r="I2247" t="s">
        <v>24943</v>
      </c>
      <c r="K2247" t="s">
        <v>24944</v>
      </c>
      <c r="M2247" t="s">
        <v>5414</v>
      </c>
      <c r="N2247" t="s">
        <v>720</v>
      </c>
      <c r="O2247" s="4">
        <v>38751</v>
      </c>
      <c r="P2247" t="s">
        <v>140</v>
      </c>
      <c r="R2247">
        <v>16622070790</v>
      </c>
      <c r="T2247">
        <v>1111</v>
      </c>
      <c r="U2247" t="s">
        <v>20139</v>
      </c>
      <c r="V2247" t="s">
        <v>2626</v>
      </c>
      <c r="X2247" t="s">
        <v>723</v>
      </c>
      <c r="Y2247" t="s">
        <v>24945</v>
      </c>
      <c r="AA2247" t="s">
        <v>5414</v>
      </c>
      <c r="AB2247" t="s">
        <v>720</v>
      </c>
      <c r="AC2247" s="4">
        <v>38751</v>
      </c>
      <c r="AD2247" t="s">
        <v>140</v>
      </c>
      <c r="AF2247">
        <v>16622070790</v>
      </c>
      <c r="AH2247" t="s">
        <v>24946</v>
      </c>
      <c r="AI2247" t="s">
        <v>168</v>
      </c>
      <c r="AJ2247" t="s">
        <v>725</v>
      </c>
      <c r="AK2247" t="s">
        <v>726</v>
      </c>
      <c r="AL2247" t="s">
        <v>727</v>
      </c>
      <c r="AM2247" t="s">
        <v>728</v>
      </c>
      <c r="AN2247" t="s">
        <v>729</v>
      </c>
      <c r="AO2247" t="s">
        <v>730</v>
      </c>
      <c r="AP2247" t="s">
        <v>720</v>
      </c>
      <c r="AQ2247" s="4">
        <v>38930</v>
      </c>
      <c r="AR2247" t="s">
        <v>140</v>
      </c>
      <c r="AT2247">
        <v>16623854219</v>
      </c>
      <c r="AV2247" t="s">
        <v>731</v>
      </c>
      <c r="AW2247" t="s">
        <v>732</v>
      </c>
      <c r="AZ2247" t="s">
        <v>288</v>
      </c>
      <c r="BA2247" t="s">
        <v>289</v>
      </c>
      <c r="BB2247" t="s">
        <v>136</v>
      </c>
      <c r="BC2247" t="s">
        <v>136</v>
      </c>
      <c r="BD2247" t="s">
        <v>148</v>
      </c>
      <c r="BE2247" t="s">
        <v>136</v>
      </c>
      <c r="BF2247" t="s">
        <v>136</v>
      </c>
      <c r="BG2247" t="s">
        <v>134</v>
      </c>
      <c r="BH2247" t="s">
        <v>136</v>
      </c>
      <c r="BN2247" t="s">
        <v>24947</v>
      </c>
      <c r="BO2247" t="s">
        <v>734</v>
      </c>
      <c r="BP2247">
        <v>10</v>
      </c>
      <c r="BQ2247">
        <v>10</v>
      </c>
      <c r="BR2247">
        <v>10</v>
      </c>
      <c r="BS2247" s="1">
        <v>44228</v>
      </c>
      <c r="BT2247" s="1">
        <v>44515</v>
      </c>
      <c r="BU2247" s="1">
        <v>44228</v>
      </c>
      <c r="BV2247" s="1">
        <v>44515</v>
      </c>
      <c r="BW2247" t="s">
        <v>136</v>
      </c>
      <c r="BX2247">
        <v>65</v>
      </c>
      <c r="BY2247">
        <v>0</v>
      </c>
      <c r="BZ2247">
        <v>10.84</v>
      </c>
      <c r="CA2247">
        <v>10.84</v>
      </c>
      <c r="CB2247">
        <v>10.83</v>
      </c>
      <c r="CC2247">
        <v>10.83</v>
      </c>
      <c r="CD2247">
        <v>10.83</v>
      </c>
      <c r="CE2247">
        <v>10.83</v>
      </c>
      <c r="CF2247" t="str">
        <f>"8:00 AM"</f>
        <v>8:00 AM</v>
      </c>
      <c r="CG2247" t="str">
        <f>"6:50 PM"</f>
        <v>6:50 PM</v>
      </c>
      <c r="CH2247" s="5">
        <v>11.83</v>
      </c>
      <c r="CI2247" t="s">
        <v>146</v>
      </c>
      <c r="CL2247" t="s">
        <v>134</v>
      </c>
      <c r="CM2247" t="s">
        <v>147</v>
      </c>
      <c r="CN2247" t="s">
        <v>148</v>
      </c>
      <c r="CO2247" t="s">
        <v>735</v>
      </c>
      <c r="CP2247" t="s">
        <v>149</v>
      </c>
      <c r="CQ2247">
        <v>3</v>
      </c>
      <c r="CR2247">
        <v>0</v>
      </c>
      <c r="CS2247" t="s">
        <v>136</v>
      </c>
      <c r="CT2247" t="s">
        <v>134</v>
      </c>
      <c r="CU2247" t="s">
        <v>136</v>
      </c>
      <c r="CV2247" t="s">
        <v>136</v>
      </c>
      <c r="CW2247" t="s">
        <v>136</v>
      </c>
      <c r="CY2247" t="s">
        <v>136</v>
      </c>
      <c r="CZ2247" t="s">
        <v>136</v>
      </c>
      <c r="DA2247" t="s">
        <v>136</v>
      </c>
      <c r="DB2247" t="s">
        <v>136</v>
      </c>
      <c r="DC2247" t="s">
        <v>136</v>
      </c>
      <c r="DD2247" t="s">
        <v>136</v>
      </c>
      <c r="DF2247" t="s">
        <v>24948</v>
      </c>
      <c r="DG2247" t="s">
        <v>24949</v>
      </c>
      <c r="DH2247" t="s">
        <v>5414</v>
      </c>
      <c r="DI2247" t="s">
        <v>720</v>
      </c>
      <c r="DJ2247" s="4">
        <v>38751</v>
      </c>
      <c r="DK2247" t="s">
        <v>2799</v>
      </c>
      <c r="DL2247" t="s">
        <v>136</v>
      </c>
      <c r="DM2247">
        <v>1</v>
      </c>
      <c r="DN2247" t="s">
        <v>24950</v>
      </c>
      <c r="DO2247" t="s">
        <v>5414</v>
      </c>
      <c r="DP2247" t="s">
        <v>720</v>
      </c>
      <c r="DQ2247" t="str">
        <f>"38751"</f>
        <v>38751</v>
      </c>
      <c r="DR2247" t="s">
        <v>2799</v>
      </c>
      <c r="DS2247" t="s">
        <v>739</v>
      </c>
      <c r="DT2247">
        <v>1</v>
      </c>
      <c r="DU2247">
        <v>6</v>
      </c>
      <c r="DV2247" t="s">
        <v>134</v>
      </c>
      <c r="DW2247" t="s">
        <v>134</v>
      </c>
      <c r="DX2247" t="s">
        <v>134</v>
      </c>
      <c r="DY2247" t="s">
        <v>134</v>
      </c>
      <c r="DZ2247">
        <v>3</v>
      </c>
      <c r="EA2247" t="s">
        <v>136</v>
      </c>
      <c r="EC2247" s="5">
        <v>12.68</v>
      </c>
      <c r="ED2247" s="5">
        <v>55</v>
      </c>
      <c r="EE2247">
        <v>16622076742</v>
      </c>
      <c r="EF2247" t="s">
        <v>24946</v>
      </c>
      <c r="EG2247" t="s">
        <v>148</v>
      </c>
      <c r="EH2247">
        <v>1</v>
      </c>
    </row>
    <row r="2248" spans="1:138" ht="15" customHeight="1" x14ac:dyDescent="0.35">
      <c r="A2248" t="s">
        <v>19308</v>
      </c>
      <c r="B2248" t="s">
        <v>157</v>
      </c>
      <c r="C2248" s="1">
        <v>44161.940204398146</v>
      </c>
      <c r="D2248" s="1">
        <v>44188</v>
      </c>
      <c r="E2248" t="s">
        <v>133</v>
      </c>
      <c r="F2248" t="s">
        <v>136</v>
      </c>
      <c r="G2248" t="s">
        <v>135</v>
      </c>
      <c r="H2248" t="s">
        <v>136</v>
      </c>
      <c r="I2248" t="s">
        <v>17170</v>
      </c>
      <c r="K2248" t="s">
        <v>19309</v>
      </c>
      <c r="M2248" t="s">
        <v>14587</v>
      </c>
      <c r="N2248" t="s">
        <v>1187</v>
      </c>
      <c r="O2248" s="4">
        <v>67835</v>
      </c>
      <c r="P2248" t="s">
        <v>140</v>
      </c>
      <c r="R2248">
        <v>16203574095</v>
      </c>
      <c r="T2248">
        <v>1151</v>
      </c>
      <c r="U2248" t="s">
        <v>17173</v>
      </c>
      <c r="V2248" t="s">
        <v>1811</v>
      </c>
      <c r="X2248" t="s">
        <v>164</v>
      </c>
      <c r="Y2248" t="s">
        <v>19309</v>
      </c>
      <c r="AA2248" t="s">
        <v>14587</v>
      </c>
      <c r="AB2248" t="s">
        <v>1187</v>
      </c>
      <c r="AC2248" s="4">
        <v>67835</v>
      </c>
      <c r="AD2248" t="s">
        <v>140</v>
      </c>
      <c r="AF2248">
        <v>16203574095</v>
      </c>
      <c r="AH2248" t="s">
        <v>19310</v>
      </c>
      <c r="AI2248" t="s">
        <v>168</v>
      </c>
      <c r="AJ2248" t="s">
        <v>725</v>
      </c>
      <c r="AK2248" t="s">
        <v>726</v>
      </c>
      <c r="AL2248" t="s">
        <v>727</v>
      </c>
      <c r="AM2248" t="s">
        <v>728</v>
      </c>
      <c r="AN2248" t="s">
        <v>729</v>
      </c>
      <c r="AO2248" t="s">
        <v>730</v>
      </c>
      <c r="AP2248" t="s">
        <v>720</v>
      </c>
      <c r="AQ2248" s="4">
        <v>38930</v>
      </c>
      <c r="AR2248" t="s">
        <v>140</v>
      </c>
      <c r="AT2248">
        <v>16623854219</v>
      </c>
      <c r="AV2248" t="s">
        <v>731</v>
      </c>
      <c r="AW2248" t="s">
        <v>732</v>
      </c>
      <c r="AZ2248" t="s">
        <v>288</v>
      </c>
      <c r="BA2248" t="s">
        <v>289</v>
      </c>
      <c r="BB2248" t="s">
        <v>136</v>
      </c>
      <c r="BC2248" t="s">
        <v>136</v>
      </c>
      <c r="BD2248" t="s">
        <v>148</v>
      </c>
      <c r="BE2248" t="s">
        <v>136</v>
      </c>
      <c r="BF2248" t="s">
        <v>136</v>
      </c>
      <c r="BG2248" t="s">
        <v>134</v>
      </c>
      <c r="BH2248" t="s">
        <v>136</v>
      </c>
      <c r="BN2248" t="s">
        <v>19311</v>
      </c>
      <c r="BO2248" t="s">
        <v>734</v>
      </c>
      <c r="BP2248">
        <v>7</v>
      </c>
      <c r="BQ2248">
        <v>7</v>
      </c>
      <c r="BR2248">
        <v>7</v>
      </c>
      <c r="BS2248" s="1">
        <v>44228</v>
      </c>
      <c r="BT2248" s="1">
        <v>44530</v>
      </c>
      <c r="BU2248" s="1">
        <v>44228</v>
      </c>
      <c r="BV2248" s="1">
        <v>44530</v>
      </c>
      <c r="BW2248" t="s">
        <v>136</v>
      </c>
      <c r="BX2248">
        <v>48</v>
      </c>
      <c r="BY2248">
        <v>0</v>
      </c>
      <c r="BZ2248">
        <v>8</v>
      </c>
      <c r="CA2248">
        <v>8</v>
      </c>
      <c r="CB2248">
        <v>8</v>
      </c>
      <c r="CC2248">
        <v>8</v>
      </c>
      <c r="CD2248">
        <v>8</v>
      </c>
      <c r="CE2248">
        <v>8</v>
      </c>
      <c r="CF2248" t="str">
        <f>"8:00 AM"</f>
        <v>8:00 AM</v>
      </c>
      <c r="CG2248" t="str">
        <f>"4:00 PM"</f>
        <v>4:00 PM</v>
      </c>
      <c r="CH2248" s="5">
        <v>14.99</v>
      </c>
      <c r="CI2248" t="s">
        <v>146</v>
      </c>
      <c r="CL2248" t="s">
        <v>134</v>
      </c>
      <c r="CM2248" t="s">
        <v>312</v>
      </c>
      <c r="CN2248" t="s">
        <v>148</v>
      </c>
      <c r="CO2248" t="s">
        <v>735</v>
      </c>
      <c r="CP2248" t="s">
        <v>149</v>
      </c>
      <c r="CQ2248">
        <v>6</v>
      </c>
      <c r="CR2248">
        <v>0</v>
      </c>
      <c r="CS2248" t="s">
        <v>136</v>
      </c>
      <c r="CT2248" t="s">
        <v>134</v>
      </c>
      <c r="CU2248" t="s">
        <v>136</v>
      </c>
      <c r="CV2248" t="s">
        <v>136</v>
      </c>
      <c r="CW2248" t="s">
        <v>136</v>
      </c>
      <c r="CY2248" t="s">
        <v>136</v>
      </c>
      <c r="CZ2248" t="s">
        <v>136</v>
      </c>
      <c r="DA2248" t="s">
        <v>136</v>
      </c>
      <c r="DB2248" t="s">
        <v>136</v>
      </c>
      <c r="DC2248" t="s">
        <v>136</v>
      </c>
      <c r="DD2248" t="s">
        <v>136</v>
      </c>
      <c r="DF2248" t="s">
        <v>19312</v>
      </c>
      <c r="DG2248" t="s">
        <v>19309</v>
      </c>
      <c r="DH2248" t="s">
        <v>14587</v>
      </c>
      <c r="DI2248" t="s">
        <v>1187</v>
      </c>
      <c r="DJ2248" s="4">
        <v>67835</v>
      </c>
      <c r="DK2248" t="s">
        <v>9137</v>
      </c>
      <c r="DL2248" t="s">
        <v>136</v>
      </c>
      <c r="DM2248">
        <v>1</v>
      </c>
      <c r="DN2248" t="s">
        <v>19313</v>
      </c>
      <c r="DO2248" t="s">
        <v>14587</v>
      </c>
      <c r="DP2248" t="s">
        <v>1187</v>
      </c>
      <c r="DQ2248" t="str">
        <f>"67835"</f>
        <v>67835</v>
      </c>
      <c r="DR2248" t="s">
        <v>9137</v>
      </c>
      <c r="DS2248" t="s">
        <v>1248</v>
      </c>
      <c r="DT2248">
        <v>1</v>
      </c>
      <c r="DU2248">
        <v>2</v>
      </c>
      <c r="DV2248" t="s">
        <v>134</v>
      </c>
      <c r="DW2248" t="s">
        <v>134</v>
      </c>
      <c r="DX2248" t="s">
        <v>134</v>
      </c>
      <c r="DY2248" t="s">
        <v>134</v>
      </c>
      <c r="DZ2248">
        <v>4</v>
      </c>
      <c r="EA2248" t="s">
        <v>136</v>
      </c>
      <c r="EC2248" s="5">
        <v>12.68</v>
      </c>
      <c r="ED2248" s="5">
        <v>55</v>
      </c>
      <c r="EE2248">
        <v>16203574095</v>
      </c>
      <c r="EF2248" t="s">
        <v>19310</v>
      </c>
      <c r="EG2248" t="s">
        <v>148</v>
      </c>
      <c r="EH2248">
        <v>1</v>
      </c>
    </row>
    <row r="2249" spans="1:138" ht="15" customHeight="1" x14ac:dyDescent="0.35">
      <c r="A2249" t="s">
        <v>27301</v>
      </c>
      <c r="B2249" t="s">
        <v>157</v>
      </c>
      <c r="C2249" s="1">
        <v>44160.519501388888</v>
      </c>
      <c r="D2249" s="1">
        <v>44188</v>
      </c>
      <c r="E2249" t="s">
        <v>133</v>
      </c>
      <c r="F2249" t="s">
        <v>136</v>
      </c>
      <c r="G2249" t="s">
        <v>135</v>
      </c>
      <c r="H2249" t="s">
        <v>136</v>
      </c>
      <c r="I2249" t="s">
        <v>27302</v>
      </c>
      <c r="K2249" t="s">
        <v>27303</v>
      </c>
      <c r="M2249" t="s">
        <v>5347</v>
      </c>
      <c r="N2249" t="s">
        <v>995</v>
      </c>
      <c r="O2249" s="4">
        <v>72086</v>
      </c>
      <c r="P2249" t="s">
        <v>140</v>
      </c>
      <c r="R2249">
        <v>15016762435</v>
      </c>
      <c r="T2249">
        <v>1125</v>
      </c>
      <c r="U2249" t="s">
        <v>22921</v>
      </c>
      <c r="V2249" t="s">
        <v>7388</v>
      </c>
      <c r="W2249" t="s">
        <v>845</v>
      </c>
      <c r="X2249" t="s">
        <v>990</v>
      </c>
      <c r="Y2249" t="s">
        <v>27303</v>
      </c>
      <c r="AA2249" t="s">
        <v>5347</v>
      </c>
      <c r="AB2249" t="s">
        <v>995</v>
      </c>
      <c r="AC2249" s="4">
        <v>72086</v>
      </c>
      <c r="AD2249" t="s">
        <v>140</v>
      </c>
      <c r="AF2249">
        <v>15016762435</v>
      </c>
      <c r="AH2249" t="s">
        <v>27304</v>
      </c>
      <c r="AI2249" t="s">
        <v>168</v>
      </c>
      <c r="AJ2249" t="s">
        <v>4738</v>
      </c>
      <c r="AK2249" t="s">
        <v>8381</v>
      </c>
      <c r="AL2249" t="s">
        <v>3480</v>
      </c>
      <c r="AM2249" t="s">
        <v>8382</v>
      </c>
      <c r="AO2249" t="s">
        <v>8383</v>
      </c>
      <c r="AP2249" t="s">
        <v>960</v>
      </c>
      <c r="AQ2249" s="4">
        <v>36029</v>
      </c>
      <c r="AR2249" t="s">
        <v>140</v>
      </c>
      <c r="AT2249">
        <v>15014540627</v>
      </c>
      <c r="AV2249" t="s">
        <v>8384</v>
      </c>
      <c r="AW2249" t="s">
        <v>8385</v>
      </c>
      <c r="AZ2249" t="s">
        <v>334</v>
      </c>
      <c r="BA2249" t="s">
        <v>335</v>
      </c>
      <c r="BB2249" t="s">
        <v>136</v>
      </c>
      <c r="BC2249" t="s">
        <v>136</v>
      </c>
      <c r="BD2249" t="s">
        <v>148</v>
      </c>
      <c r="BE2249" t="s">
        <v>136</v>
      </c>
      <c r="BF2249" t="s">
        <v>136</v>
      </c>
      <c r="BG2249" t="s">
        <v>134</v>
      </c>
      <c r="BH2249" t="s">
        <v>136</v>
      </c>
      <c r="BN2249" t="s">
        <v>27305</v>
      </c>
      <c r="BO2249" t="s">
        <v>5062</v>
      </c>
      <c r="BP2249">
        <v>14</v>
      </c>
      <c r="BQ2249">
        <v>14</v>
      </c>
      <c r="BR2249">
        <v>14</v>
      </c>
      <c r="BS2249" s="1">
        <v>44228</v>
      </c>
      <c r="BT2249" s="1">
        <v>44531</v>
      </c>
      <c r="BU2249" s="1">
        <v>44228</v>
      </c>
      <c r="BV2249" s="1">
        <v>44531</v>
      </c>
      <c r="BW2249" t="s">
        <v>136</v>
      </c>
      <c r="BX2249">
        <v>54</v>
      </c>
      <c r="BY2249">
        <v>0</v>
      </c>
      <c r="BZ2249">
        <v>9</v>
      </c>
      <c r="CA2249">
        <v>9</v>
      </c>
      <c r="CB2249">
        <v>9</v>
      </c>
      <c r="CC2249">
        <v>9</v>
      </c>
      <c r="CD2249">
        <v>9</v>
      </c>
      <c r="CE2249">
        <v>9</v>
      </c>
      <c r="CF2249" t="str">
        <f>"7:00 AM"</f>
        <v>7:00 AM</v>
      </c>
      <c r="CG2249" t="str">
        <f>"5:00 PM"</f>
        <v>5:00 PM</v>
      </c>
      <c r="CH2249" s="5">
        <v>11.83</v>
      </c>
      <c r="CI2249" t="s">
        <v>146</v>
      </c>
      <c r="CL2249" t="s">
        <v>136</v>
      </c>
      <c r="CM2249" t="s">
        <v>147</v>
      </c>
      <c r="CN2249" t="s">
        <v>148</v>
      </c>
      <c r="CO2249" t="s">
        <v>8387</v>
      </c>
      <c r="CP2249" t="s">
        <v>149</v>
      </c>
      <c r="CQ2249">
        <v>3</v>
      </c>
      <c r="CR2249">
        <v>0</v>
      </c>
      <c r="CS2249" t="s">
        <v>136</v>
      </c>
      <c r="CT2249" t="s">
        <v>136</v>
      </c>
      <c r="CU2249" t="s">
        <v>136</v>
      </c>
      <c r="CV2249" t="s">
        <v>136</v>
      </c>
      <c r="CW2249" t="s">
        <v>134</v>
      </c>
      <c r="CX2249">
        <v>60</v>
      </c>
      <c r="CY2249" t="s">
        <v>134</v>
      </c>
      <c r="CZ2249" t="s">
        <v>136</v>
      </c>
      <c r="DA2249" t="s">
        <v>134</v>
      </c>
      <c r="DB2249" t="s">
        <v>134</v>
      </c>
      <c r="DC2249" t="s">
        <v>134</v>
      </c>
      <c r="DD2249" t="s">
        <v>136</v>
      </c>
      <c r="DF2249" t="s">
        <v>180</v>
      </c>
      <c r="DG2249" t="s">
        <v>27303</v>
      </c>
      <c r="DH2249" t="s">
        <v>5347</v>
      </c>
      <c r="DI2249" t="s">
        <v>995</v>
      </c>
      <c r="DJ2249" s="4">
        <v>72086</v>
      </c>
      <c r="DK2249" t="s">
        <v>5350</v>
      </c>
      <c r="DL2249" t="s">
        <v>136</v>
      </c>
      <c r="DM2249">
        <v>1</v>
      </c>
      <c r="DN2249" t="s">
        <v>27306</v>
      </c>
      <c r="DO2249" t="s">
        <v>5347</v>
      </c>
      <c r="DP2249" t="s">
        <v>995</v>
      </c>
      <c r="DQ2249" t="str">
        <f>"72086"</f>
        <v>72086</v>
      </c>
      <c r="DR2249" t="s">
        <v>5350</v>
      </c>
      <c r="DS2249" t="s">
        <v>27307</v>
      </c>
      <c r="DT2249">
        <v>2</v>
      </c>
      <c r="DU2249">
        <v>14</v>
      </c>
      <c r="DV2249" t="s">
        <v>134</v>
      </c>
      <c r="DW2249" t="s">
        <v>134</v>
      </c>
      <c r="DX2249" t="s">
        <v>134</v>
      </c>
      <c r="DY2249" t="s">
        <v>136</v>
      </c>
      <c r="DZ2249">
        <v>1</v>
      </c>
      <c r="EA2249" t="s">
        <v>136</v>
      </c>
      <c r="EC2249" s="5">
        <v>12.68</v>
      </c>
      <c r="ED2249" s="5">
        <v>55</v>
      </c>
      <c r="EE2249">
        <v>15016762435</v>
      </c>
      <c r="EF2249" t="s">
        <v>27304</v>
      </c>
      <c r="EG2249" t="s">
        <v>8392</v>
      </c>
      <c r="EH2249">
        <v>0</v>
      </c>
    </row>
    <row r="2250" spans="1:138" ht="15" customHeight="1" x14ac:dyDescent="0.35">
      <c r="A2250" t="s">
        <v>25206</v>
      </c>
      <c r="B2250" t="s">
        <v>157</v>
      </c>
      <c r="C2250" s="1">
        <v>44167.753560648147</v>
      </c>
      <c r="D2250" s="1">
        <v>44188</v>
      </c>
      <c r="E2250" t="s">
        <v>133</v>
      </c>
      <c r="F2250" t="s">
        <v>136</v>
      </c>
      <c r="G2250" t="s">
        <v>135</v>
      </c>
      <c r="H2250" t="s">
        <v>136</v>
      </c>
      <c r="I2250" t="s">
        <v>25207</v>
      </c>
      <c r="K2250" t="s">
        <v>25208</v>
      </c>
      <c r="M2250" t="s">
        <v>700</v>
      </c>
      <c r="N2250" t="s">
        <v>246</v>
      </c>
      <c r="O2250" s="4">
        <v>70586</v>
      </c>
      <c r="P2250" t="s">
        <v>140</v>
      </c>
      <c r="R2250">
        <v>13372886152</v>
      </c>
      <c r="T2250">
        <v>112512</v>
      </c>
      <c r="U2250" t="s">
        <v>25209</v>
      </c>
      <c r="V2250" t="s">
        <v>9298</v>
      </c>
      <c r="W2250" t="s">
        <v>148</v>
      </c>
      <c r="X2250" t="s">
        <v>747</v>
      </c>
      <c r="Y2250" t="s">
        <v>25208</v>
      </c>
      <c r="AA2250" t="s">
        <v>700</v>
      </c>
      <c r="AB2250" t="s">
        <v>246</v>
      </c>
      <c r="AC2250" s="4">
        <v>70586</v>
      </c>
      <c r="AD2250" t="s">
        <v>140</v>
      </c>
      <c r="AF2250">
        <v>13372886152</v>
      </c>
      <c r="AH2250" t="s">
        <v>25210</v>
      </c>
      <c r="AI2250" t="s">
        <v>226</v>
      </c>
      <c r="AJ2250" t="s">
        <v>667</v>
      </c>
      <c r="AK2250" t="s">
        <v>668</v>
      </c>
      <c r="AL2250" t="s">
        <v>669</v>
      </c>
      <c r="AM2250" t="s">
        <v>670</v>
      </c>
      <c r="AO2250" t="s">
        <v>671</v>
      </c>
      <c r="AP2250" t="s">
        <v>246</v>
      </c>
      <c r="AQ2250" s="4">
        <v>70601</v>
      </c>
      <c r="AR2250" t="s">
        <v>140</v>
      </c>
      <c r="AT2250">
        <v>13372140354</v>
      </c>
      <c r="AV2250" t="s">
        <v>672</v>
      </c>
      <c r="AW2250" t="s">
        <v>1159</v>
      </c>
      <c r="AX2250" t="s">
        <v>246</v>
      </c>
      <c r="AY2250" t="s">
        <v>674</v>
      </c>
      <c r="AZ2250" t="s">
        <v>334</v>
      </c>
      <c r="BA2250" t="s">
        <v>335</v>
      </c>
      <c r="BB2250" t="s">
        <v>136</v>
      </c>
      <c r="BC2250" t="s">
        <v>136</v>
      </c>
      <c r="BD2250" t="s">
        <v>148</v>
      </c>
      <c r="BE2250" t="s">
        <v>136</v>
      </c>
      <c r="BF2250" t="s">
        <v>136</v>
      </c>
      <c r="BG2250" t="s">
        <v>134</v>
      </c>
      <c r="BH2250" t="s">
        <v>136</v>
      </c>
      <c r="BN2250" t="s">
        <v>25211</v>
      </c>
      <c r="BO2250" t="s">
        <v>905</v>
      </c>
      <c r="BP2250">
        <v>5</v>
      </c>
      <c r="BQ2250">
        <v>5</v>
      </c>
      <c r="BR2250">
        <v>5</v>
      </c>
      <c r="BS2250" s="1">
        <v>44228</v>
      </c>
      <c r="BT2250" s="1">
        <v>44531</v>
      </c>
      <c r="BU2250" s="1">
        <v>44228</v>
      </c>
      <c r="BV2250" s="1">
        <v>44531</v>
      </c>
      <c r="BW2250" t="s">
        <v>136</v>
      </c>
      <c r="BX2250">
        <v>40</v>
      </c>
      <c r="BY2250">
        <v>0</v>
      </c>
      <c r="BZ2250">
        <v>8</v>
      </c>
      <c r="CA2250">
        <v>8</v>
      </c>
      <c r="CB2250">
        <v>8</v>
      </c>
      <c r="CC2250">
        <v>8</v>
      </c>
      <c r="CD2250">
        <v>8</v>
      </c>
      <c r="CE2250">
        <v>0</v>
      </c>
      <c r="CF2250" t="str">
        <f>"7:00 AM"</f>
        <v>7:00 AM</v>
      </c>
      <c r="CG2250" t="str">
        <f>"4:00 PM"</f>
        <v>4:00 PM</v>
      </c>
      <c r="CH2250" s="5">
        <v>11.83</v>
      </c>
      <c r="CI2250" t="s">
        <v>146</v>
      </c>
      <c r="CL2250" t="s">
        <v>134</v>
      </c>
      <c r="CM2250" t="s">
        <v>147</v>
      </c>
      <c r="CN2250" t="s">
        <v>148</v>
      </c>
      <c r="CO2250" t="s">
        <v>2923</v>
      </c>
      <c r="CP2250" t="s">
        <v>149</v>
      </c>
      <c r="CQ2250">
        <v>3</v>
      </c>
      <c r="CR2250">
        <v>0</v>
      </c>
      <c r="CS2250" t="s">
        <v>136</v>
      </c>
      <c r="CT2250" t="s">
        <v>136</v>
      </c>
      <c r="CU2250" t="s">
        <v>136</v>
      </c>
      <c r="CV2250" t="s">
        <v>134</v>
      </c>
      <c r="CW2250" t="s">
        <v>134</v>
      </c>
      <c r="CX2250">
        <v>50</v>
      </c>
      <c r="CY2250" t="s">
        <v>134</v>
      </c>
      <c r="CZ2250" t="s">
        <v>136</v>
      </c>
      <c r="DA2250" t="s">
        <v>136</v>
      </c>
      <c r="DB2250" t="s">
        <v>134</v>
      </c>
      <c r="DC2250" t="s">
        <v>136</v>
      </c>
      <c r="DD2250" t="s">
        <v>136</v>
      </c>
      <c r="DF2250" t="s">
        <v>4327</v>
      </c>
      <c r="DG2250" t="s">
        <v>25212</v>
      </c>
      <c r="DH2250" t="s">
        <v>700</v>
      </c>
      <c r="DI2250" t="s">
        <v>246</v>
      </c>
      <c r="DJ2250" s="4">
        <v>70586</v>
      </c>
      <c r="DK2250" t="s">
        <v>339</v>
      </c>
      <c r="DL2250" t="s">
        <v>134</v>
      </c>
      <c r="DM2250">
        <v>2</v>
      </c>
      <c r="DN2250" t="s">
        <v>25213</v>
      </c>
      <c r="DO2250" t="s">
        <v>700</v>
      </c>
      <c r="DP2250" t="s">
        <v>246</v>
      </c>
      <c r="DQ2250" t="str">
        <f>"70586"</f>
        <v>70586</v>
      </c>
      <c r="DR2250" t="s">
        <v>339</v>
      </c>
      <c r="DS2250" t="s">
        <v>296</v>
      </c>
      <c r="DT2250">
        <v>2</v>
      </c>
      <c r="DU2250">
        <v>20</v>
      </c>
      <c r="DV2250" t="s">
        <v>134</v>
      </c>
      <c r="DW2250" t="s">
        <v>134</v>
      </c>
      <c r="DX2250" t="s">
        <v>134</v>
      </c>
      <c r="DY2250" t="s">
        <v>134</v>
      </c>
      <c r="DZ2250">
        <v>2</v>
      </c>
      <c r="EA2250" t="s">
        <v>136</v>
      </c>
      <c r="EC2250" s="5">
        <v>12.68</v>
      </c>
      <c r="ED2250" s="5">
        <v>55</v>
      </c>
      <c r="EE2250">
        <v>13373631389</v>
      </c>
      <c r="EF2250" t="s">
        <v>25210</v>
      </c>
      <c r="EG2250" t="s">
        <v>148</v>
      </c>
      <c r="EH2250">
        <v>3</v>
      </c>
    </row>
    <row r="2251" spans="1:138" ht="15" customHeight="1" x14ac:dyDescent="0.35">
      <c r="A2251" t="s">
        <v>11971</v>
      </c>
      <c r="B2251" t="s">
        <v>157</v>
      </c>
      <c r="C2251" s="1">
        <v>44168.797585995373</v>
      </c>
      <c r="D2251" s="1">
        <v>44188</v>
      </c>
      <c r="E2251" t="s">
        <v>133</v>
      </c>
      <c r="F2251" t="s">
        <v>136</v>
      </c>
      <c r="G2251" t="s">
        <v>135</v>
      </c>
      <c r="H2251" t="s">
        <v>136</v>
      </c>
      <c r="I2251" t="s">
        <v>11972</v>
      </c>
      <c r="J2251" t="s">
        <v>11973</v>
      </c>
      <c r="K2251" t="s">
        <v>5250</v>
      </c>
      <c r="M2251" t="s">
        <v>5251</v>
      </c>
      <c r="N2251" t="s">
        <v>374</v>
      </c>
      <c r="O2251" s="4">
        <v>76049</v>
      </c>
      <c r="P2251" t="s">
        <v>140</v>
      </c>
      <c r="R2251">
        <v>18175790770</v>
      </c>
      <c r="T2251">
        <v>111421</v>
      </c>
      <c r="U2251" t="s">
        <v>5252</v>
      </c>
      <c r="V2251" t="s">
        <v>5253</v>
      </c>
      <c r="W2251" t="s">
        <v>2730</v>
      </c>
      <c r="X2251" t="s">
        <v>5254</v>
      </c>
      <c r="Y2251" t="s">
        <v>5250</v>
      </c>
      <c r="AA2251" t="s">
        <v>5251</v>
      </c>
      <c r="AB2251" t="s">
        <v>374</v>
      </c>
      <c r="AC2251" s="4">
        <v>76049</v>
      </c>
      <c r="AD2251" t="s">
        <v>140</v>
      </c>
      <c r="AF2251">
        <v>18175790770</v>
      </c>
      <c r="AH2251" t="s">
        <v>148</v>
      </c>
      <c r="AI2251" t="s">
        <v>226</v>
      </c>
      <c r="AJ2251" t="s">
        <v>11974</v>
      </c>
      <c r="AK2251" t="s">
        <v>786</v>
      </c>
      <c r="AL2251" t="s">
        <v>2235</v>
      </c>
      <c r="AM2251" t="s">
        <v>11975</v>
      </c>
      <c r="AN2251" t="s">
        <v>5256</v>
      </c>
      <c r="AO2251" t="s">
        <v>373</v>
      </c>
      <c r="AP2251" t="s">
        <v>374</v>
      </c>
      <c r="AQ2251" s="4">
        <v>78746</v>
      </c>
      <c r="AR2251" t="s">
        <v>140</v>
      </c>
      <c r="AT2251">
        <v>15123470007</v>
      </c>
      <c r="AV2251" t="s">
        <v>2785</v>
      </c>
      <c r="AW2251" t="s">
        <v>5257</v>
      </c>
      <c r="AX2251" t="s">
        <v>374</v>
      </c>
      <c r="AY2251" t="s">
        <v>1379</v>
      </c>
      <c r="AZ2251" t="s">
        <v>821</v>
      </c>
      <c r="BA2251" t="s">
        <v>822</v>
      </c>
      <c r="BB2251" t="s">
        <v>136</v>
      </c>
      <c r="BC2251" t="s">
        <v>136</v>
      </c>
      <c r="BD2251" t="s">
        <v>148</v>
      </c>
      <c r="BE2251" t="s">
        <v>136</v>
      </c>
      <c r="BF2251" t="s">
        <v>136</v>
      </c>
      <c r="BG2251" t="s">
        <v>134</v>
      </c>
      <c r="BH2251" t="s">
        <v>136</v>
      </c>
      <c r="BN2251" t="s">
        <v>11976</v>
      </c>
      <c r="BO2251" t="s">
        <v>734</v>
      </c>
      <c r="BP2251">
        <v>17</v>
      </c>
      <c r="BQ2251">
        <v>17</v>
      </c>
      <c r="BR2251">
        <v>17</v>
      </c>
      <c r="BS2251" s="1">
        <v>44228</v>
      </c>
      <c r="BT2251" s="1">
        <v>44530</v>
      </c>
      <c r="BU2251" s="1">
        <v>44228</v>
      </c>
      <c r="BV2251" s="1">
        <v>44530</v>
      </c>
      <c r="BW2251" t="s">
        <v>136</v>
      </c>
      <c r="BX2251">
        <v>40</v>
      </c>
      <c r="BY2251">
        <v>0</v>
      </c>
      <c r="BZ2251">
        <v>8</v>
      </c>
      <c r="CA2251">
        <v>8</v>
      </c>
      <c r="CB2251">
        <v>8</v>
      </c>
      <c r="CC2251">
        <v>8</v>
      </c>
      <c r="CD2251">
        <v>8</v>
      </c>
      <c r="CE2251">
        <v>0</v>
      </c>
      <c r="CF2251" t="str">
        <f>"8:00 AM"</f>
        <v>8:00 AM</v>
      </c>
      <c r="CG2251" t="str">
        <f>"5:00 PM"</f>
        <v>5:00 PM</v>
      </c>
      <c r="CH2251" s="5">
        <v>12.67</v>
      </c>
      <c r="CI2251" t="s">
        <v>146</v>
      </c>
      <c r="CJ2251">
        <v>0</v>
      </c>
      <c r="CK2251">
        <v>0</v>
      </c>
      <c r="CL2251" t="s">
        <v>136</v>
      </c>
      <c r="CM2251" t="s">
        <v>312</v>
      </c>
      <c r="CN2251" t="s">
        <v>148</v>
      </c>
      <c r="CO2251" t="s">
        <v>6976</v>
      </c>
      <c r="CP2251" t="s">
        <v>149</v>
      </c>
      <c r="CQ2251">
        <v>0</v>
      </c>
      <c r="CR2251">
        <v>0</v>
      </c>
      <c r="CS2251" t="s">
        <v>136</v>
      </c>
      <c r="CT2251" t="s">
        <v>136</v>
      </c>
      <c r="CU2251" t="s">
        <v>136</v>
      </c>
      <c r="CV2251" t="s">
        <v>136</v>
      </c>
      <c r="CW2251" t="s">
        <v>134</v>
      </c>
      <c r="CX2251">
        <v>50</v>
      </c>
      <c r="CY2251" t="s">
        <v>134</v>
      </c>
      <c r="CZ2251" t="s">
        <v>134</v>
      </c>
      <c r="DA2251" t="s">
        <v>134</v>
      </c>
      <c r="DB2251" t="s">
        <v>134</v>
      </c>
      <c r="DC2251" t="s">
        <v>134</v>
      </c>
      <c r="DD2251" t="s">
        <v>136</v>
      </c>
      <c r="DF2251" t="s">
        <v>149</v>
      </c>
      <c r="DG2251" t="s">
        <v>11977</v>
      </c>
      <c r="DH2251" t="s">
        <v>11978</v>
      </c>
      <c r="DI2251" t="s">
        <v>374</v>
      </c>
      <c r="DJ2251" s="4">
        <v>76271</v>
      </c>
      <c r="DK2251" t="s">
        <v>11979</v>
      </c>
      <c r="DL2251" t="s">
        <v>136</v>
      </c>
      <c r="DM2251">
        <v>1</v>
      </c>
      <c r="DN2251" t="s">
        <v>11980</v>
      </c>
      <c r="DO2251" t="s">
        <v>4192</v>
      </c>
      <c r="DP2251" t="s">
        <v>374</v>
      </c>
      <c r="DQ2251" t="str">
        <f>"76271"</f>
        <v>76271</v>
      </c>
      <c r="DR2251" t="s">
        <v>11979</v>
      </c>
      <c r="DS2251" t="s">
        <v>296</v>
      </c>
      <c r="DT2251">
        <v>1</v>
      </c>
      <c r="DU2251">
        <v>4</v>
      </c>
      <c r="DV2251" t="s">
        <v>134</v>
      </c>
      <c r="DW2251" t="s">
        <v>134</v>
      </c>
      <c r="DX2251" t="s">
        <v>134</v>
      </c>
      <c r="DY2251" t="s">
        <v>134</v>
      </c>
      <c r="DZ2251">
        <v>3</v>
      </c>
      <c r="EA2251" t="s">
        <v>136</v>
      </c>
      <c r="EC2251" s="5">
        <v>12.68</v>
      </c>
      <c r="ED2251" s="5">
        <v>55</v>
      </c>
      <c r="EE2251">
        <v>18175790770</v>
      </c>
      <c r="EF2251" t="s">
        <v>5264</v>
      </c>
      <c r="EG2251" t="s">
        <v>148</v>
      </c>
      <c r="EH2251">
        <v>0</v>
      </c>
    </row>
    <row r="2252" spans="1:138" ht="15" customHeight="1" x14ac:dyDescent="0.35">
      <c r="A2252" t="s">
        <v>14388</v>
      </c>
      <c r="B2252" t="s">
        <v>157</v>
      </c>
      <c r="C2252" s="1">
        <v>44172.41918553241</v>
      </c>
      <c r="D2252" s="1">
        <v>44188</v>
      </c>
      <c r="E2252" t="s">
        <v>133</v>
      </c>
      <c r="F2252" t="s">
        <v>136</v>
      </c>
      <c r="G2252" t="s">
        <v>135</v>
      </c>
      <c r="H2252" t="s">
        <v>136</v>
      </c>
      <c r="I2252" t="s">
        <v>14389</v>
      </c>
      <c r="K2252" t="s">
        <v>14390</v>
      </c>
      <c r="M2252" t="s">
        <v>710</v>
      </c>
      <c r="N2252" t="s">
        <v>246</v>
      </c>
      <c r="O2252" s="4">
        <v>71322</v>
      </c>
      <c r="P2252" t="s">
        <v>140</v>
      </c>
      <c r="Q2252" t="s">
        <v>14391</v>
      </c>
      <c r="R2252">
        <v>13183468733</v>
      </c>
      <c r="T2252">
        <v>111421</v>
      </c>
      <c r="U2252" t="s">
        <v>14392</v>
      </c>
      <c r="V2252" t="s">
        <v>14393</v>
      </c>
      <c r="X2252" t="s">
        <v>143</v>
      </c>
      <c r="Y2252" t="s">
        <v>14390</v>
      </c>
      <c r="AA2252" t="s">
        <v>710</v>
      </c>
      <c r="AB2252" t="s">
        <v>246</v>
      </c>
      <c r="AC2252" s="4">
        <v>71322</v>
      </c>
      <c r="AD2252" t="s">
        <v>140</v>
      </c>
      <c r="AF2252">
        <v>13183468733</v>
      </c>
      <c r="AH2252" t="s">
        <v>14394</v>
      </c>
      <c r="AI2252" t="s">
        <v>226</v>
      </c>
      <c r="AJ2252" t="s">
        <v>7434</v>
      </c>
      <c r="AK2252" t="s">
        <v>14281</v>
      </c>
      <c r="AL2252" t="s">
        <v>14282</v>
      </c>
      <c r="AM2252" t="s">
        <v>14283</v>
      </c>
      <c r="AN2252" t="s">
        <v>14284</v>
      </c>
      <c r="AO2252" t="s">
        <v>14285</v>
      </c>
      <c r="AP2252" t="s">
        <v>246</v>
      </c>
      <c r="AQ2252" s="4">
        <v>70130</v>
      </c>
      <c r="AR2252" t="s">
        <v>140</v>
      </c>
      <c r="AS2252" t="s">
        <v>14286</v>
      </c>
      <c r="AT2252">
        <v>15045849312</v>
      </c>
      <c r="AV2252" t="s">
        <v>14287</v>
      </c>
      <c r="AW2252" t="s">
        <v>14288</v>
      </c>
      <c r="AX2252" t="s">
        <v>246</v>
      </c>
      <c r="AY2252" t="s">
        <v>14289</v>
      </c>
      <c r="AZ2252" t="s">
        <v>144</v>
      </c>
      <c r="BA2252" t="s">
        <v>145</v>
      </c>
      <c r="BB2252" t="s">
        <v>136</v>
      </c>
      <c r="BC2252" t="s">
        <v>136</v>
      </c>
      <c r="BD2252" t="s">
        <v>148</v>
      </c>
      <c r="BE2252" t="s">
        <v>136</v>
      </c>
      <c r="BF2252" t="s">
        <v>136</v>
      </c>
      <c r="BG2252" t="s">
        <v>134</v>
      </c>
      <c r="BH2252" t="s">
        <v>136</v>
      </c>
      <c r="BN2252" t="s">
        <v>14395</v>
      </c>
      <c r="BO2252" t="s">
        <v>14396</v>
      </c>
      <c r="BP2252">
        <v>10</v>
      </c>
      <c r="BQ2252">
        <v>10</v>
      </c>
      <c r="BR2252">
        <v>10</v>
      </c>
      <c r="BS2252" s="1">
        <v>44228</v>
      </c>
      <c r="BT2252" s="1">
        <v>44531</v>
      </c>
      <c r="BU2252" s="1">
        <v>44228</v>
      </c>
      <c r="BV2252" s="1">
        <v>44531</v>
      </c>
      <c r="BW2252" t="s">
        <v>136</v>
      </c>
      <c r="BX2252">
        <v>40</v>
      </c>
      <c r="BY2252">
        <v>0</v>
      </c>
      <c r="BZ2252">
        <v>7</v>
      </c>
      <c r="CA2252">
        <v>7</v>
      </c>
      <c r="CB2252">
        <v>7</v>
      </c>
      <c r="CC2252">
        <v>7</v>
      </c>
      <c r="CD2252">
        <v>7</v>
      </c>
      <c r="CE2252">
        <v>5</v>
      </c>
      <c r="CF2252" t="str">
        <f>"7:00 AM"</f>
        <v>7:00 AM</v>
      </c>
      <c r="CG2252" t="str">
        <f>"3:00 PM"</f>
        <v>3:00 PM</v>
      </c>
      <c r="CH2252" s="5">
        <v>11.83</v>
      </c>
      <c r="CI2252" t="s">
        <v>146</v>
      </c>
      <c r="CL2252" t="s">
        <v>136</v>
      </c>
      <c r="CM2252" t="s">
        <v>147</v>
      </c>
      <c r="CN2252" t="s">
        <v>148</v>
      </c>
      <c r="CO2252" t="s">
        <v>14397</v>
      </c>
      <c r="CP2252" t="s">
        <v>149</v>
      </c>
      <c r="CQ2252">
        <v>3</v>
      </c>
      <c r="CR2252">
        <v>0</v>
      </c>
      <c r="CS2252" t="s">
        <v>136</v>
      </c>
      <c r="CT2252" t="s">
        <v>134</v>
      </c>
      <c r="CU2252" t="s">
        <v>136</v>
      </c>
      <c r="CV2252" t="s">
        <v>134</v>
      </c>
      <c r="CW2252" t="s">
        <v>134</v>
      </c>
      <c r="CX2252">
        <v>60</v>
      </c>
      <c r="CY2252" t="s">
        <v>136</v>
      </c>
      <c r="CZ2252" t="s">
        <v>136</v>
      </c>
      <c r="DA2252" t="s">
        <v>134</v>
      </c>
      <c r="DB2252" t="s">
        <v>134</v>
      </c>
      <c r="DC2252" t="s">
        <v>134</v>
      </c>
      <c r="DD2252" t="s">
        <v>136</v>
      </c>
      <c r="DF2252" t="s">
        <v>149</v>
      </c>
      <c r="DG2252" t="s">
        <v>14398</v>
      </c>
      <c r="DH2252" t="s">
        <v>11915</v>
      </c>
      <c r="DI2252" t="s">
        <v>246</v>
      </c>
      <c r="DJ2252" s="4">
        <v>71322</v>
      </c>
      <c r="DK2252" t="s">
        <v>711</v>
      </c>
      <c r="DL2252" t="s">
        <v>136</v>
      </c>
      <c r="DM2252">
        <v>1</v>
      </c>
      <c r="DN2252" t="s">
        <v>14399</v>
      </c>
      <c r="DO2252" t="s">
        <v>11915</v>
      </c>
      <c r="DP2252" t="s">
        <v>246</v>
      </c>
      <c r="DQ2252" t="str">
        <f>"71322"</f>
        <v>71322</v>
      </c>
      <c r="DR2252" t="s">
        <v>711</v>
      </c>
      <c r="DS2252" t="s">
        <v>680</v>
      </c>
      <c r="DT2252">
        <v>2</v>
      </c>
      <c r="DU2252">
        <v>12</v>
      </c>
      <c r="DV2252" t="s">
        <v>134</v>
      </c>
      <c r="DW2252" t="s">
        <v>134</v>
      </c>
      <c r="DX2252" t="s">
        <v>134</v>
      </c>
      <c r="DY2252" t="s">
        <v>136</v>
      </c>
      <c r="DZ2252">
        <v>1</v>
      </c>
      <c r="EA2252" t="s">
        <v>136</v>
      </c>
      <c r="EC2252" s="5">
        <v>12.68</v>
      </c>
      <c r="ED2252" s="5">
        <v>55</v>
      </c>
      <c r="EE2252">
        <v>13183468733</v>
      </c>
      <c r="EF2252" t="s">
        <v>14394</v>
      </c>
      <c r="EG2252" t="s">
        <v>148</v>
      </c>
      <c r="EH2252">
        <v>0</v>
      </c>
    </row>
    <row r="2253" spans="1:138" ht="15" customHeight="1" x14ac:dyDescent="0.35">
      <c r="A2253" t="s">
        <v>20302</v>
      </c>
      <c r="B2253" t="s">
        <v>157</v>
      </c>
      <c r="C2253" s="1">
        <v>44172.615751851852</v>
      </c>
      <c r="D2253" s="1">
        <v>44188</v>
      </c>
      <c r="E2253" t="s">
        <v>133</v>
      </c>
      <c r="F2253" t="s">
        <v>136</v>
      </c>
      <c r="G2253" t="s">
        <v>135</v>
      </c>
      <c r="H2253" t="s">
        <v>136</v>
      </c>
      <c r="I2253" t="s">
        <v>20303</v>
      </c>
      <c r="J2253" t="s">
        <v>20304</v>
      </c>
      <c r="K2253" t="s">
        <v>20305</v>
      </c>
      <c r="M2253" t="s">
        <v>373</v>
      </c>
      <c r="N2253" t="s">
        <v>374</v>
      </c>
      <c r="O2253" s="4">
        <v>78725</v>
      </c>
      <c r="P2253" t="s">
        <v>140</v>
      </c>
      <c r="R2253">
        <v>15123282004</v>
      </c>
      <c r="T2253">
        <v>11142</v>
      </c>
      <c r="U2253" t="s">
        <v>280</v>
      </c>
      <c r="V2253" t="s">
        <v>11312</v>
      </c>
      <c r="X2253" t="s">
        <v>872</v>
      </c>
      <c r="Y2253" t="s">
        <v>20305</v>
      </c>
      <c r="AA2253" t="s">
        <v>373</v>
      </c>
      <c r="AB2253" t="s">
        <v>374</v>
      </c>
      <c r="AC2253" s="4">
        <v>78725</v>
      </c>
      <c r="AD2253" t="s">
        <v>140</v>
      </c>
      <c r="AF2253">
        <v>15123282004</v>
      </c>
      <c r="AH2253" t="s">
        <v>20306</v>
      </c>
      <c r="AI2253" t="s">
        <v>226</v>
      </c>
      <c r="AJ2253" t="s">
        <v>18373</v>
      </c>
      <c r="AK2253" t="s">
        <v>7799</v>
      </c>
      <c r="AM2253" t="s">
        <v>20307</v>
      </c>
      <c r="AO2253" t="s">
        <v>373</v>
      </c>
      <c r="AP2253" t="s">
        <v>374</v>
      </c>
      <c r="AQ2253" s="4">
        <v>78731</v>
      </c>
      <c r="AR2253" t="s">
        <v>140</v>
      </c>
      <c r="AT2253">
        <v>15124411411</v>
      </c>
      <c r="AV2253" t="s">
        <v>20308</v>
      </c>
      <c r="AW2253" t="s">
        <v>20309</v>
      </c>
      <c r="AX2253" t="s">
        <v>374</v>
      </c>
      <c r="AY2253" t="s">
        <v>1379</v>
      </c>
      <c r="AZ2253" t="s">
        <v>175</v>
      </c>
      <c r="BA2253" t="s">
        <v>176</v>
      </c>
      <c r="BB2253" t="s">
        <v>136</v>
      </c>
      <c r="BC2253" t="s">
        <v>136</v>
      </c>
      <c r="BD2253" t="s">
        <v>148</v>
      </c>
      <c r="BE2253" t="s">
        <v>136</v>
      </c>
      <c r="BF2253" t="s">
        <v>136</v>
      </c>
      <c r="BG2253" t="s">
        <v>134</v>
      </c>
      <c r="BH2253" t="s">
        <v>136</v>
      </c>
      <c r="BN2253" t="s">
        <v>20310</v>
      </c>
      <c r="BO2253" t="s">
        <v>3418</v>
      </c>
      <c r="BP2253">
        <v>37</v>
      </c>
      <c r="BQ2253">
        <v>23</v>
      </c>
      <c r="BR2253">
        <v>23</v>
      </c>
      <c r="BS2253" s="1">
        <v>44228</v>
      </c>
      <c r="BT2253" s="1">
        <v>44531</v>
      </c>
      <c r="BU2253" s="1">
        <v>44228</v>
      </c>
      <c r="BV2253" s="1">
        <v>44531</v>
      </c>
      <c r="BW2253" t="s">
        <v>136</v>
      </c>
      <c r="BX2253">
        <v>40</v>
      </c>
      <c r="BY2253">
        <v>0</v>
      </c>
      <c r="BZ2253">
        <v>8</v>
      </c>
      <c r="CA2253">
        <v>8</v>
      </c>
      <c r="CB2253">
        <v>8</v>
      </c>
      <c r="CC2253">
        <v>8</v>
      </c>
      <c r="CD2253">
        <v>8</v>
      </c>
      <c r="CE2253">
        <v>0</v>
      </c>
      <c r="CF2253" t="str">
        <f>"8:00 AM"</f>
        <v>8:00 AM</v>
      </c>
      <c r="CG2253" t="str">
        <f>"5:00 PM"</f>
        <v>5:00 PM</v>
      </c>
      <c r="CH2253" s="5">
        <v>12.67</v>
      </c>
      <c r="CI2253" t="s">
        <v>146</v>
      </c>
      <c r="CL2253" t="s">
        <v>134</v>
      </c>
      <c r="CM2253" t="s">
        <v>312</v>
      </c>
      <c r="CN2253" t="s">
        <v>148</v>
      </c>
      <c r="CO2253" t="s">
        <v>20311</v>
      </c>
      <c r="CP2253" t="s">
        <v>149</v>
      </c>
      <c r="CQ2253">
        <v>0</v>
      </c>
      <c r="CR2253">
        <v>0</v>
      </c>
      <c r="CS2253" t="s">
        <v>136</v>
      </c>
      <c r="CT2253" t="s">
        <v>136</v>
      </c>
      <c r="CU2253" t="s">
        <v>136</v>
      </c>
      <c r="CV2253" t="s">
        <v>134</v>
      </c>
      <c r="CW2253" t="s">
        <v>134</v>
      </c>
      <c r="CX2253">
        <v>50</v>
      </c>
      <c r="CY2253" t="s">
        <v>134</v>
      </c>
      <c r="CZ2253" t="s">
        <v>136</v>
      </c>
      <c r="DA2253" t="s">
        <v>136</v>
      </c>
      <c r="DB2253" t="s">
        <v>134</v>
      </c>
      <c r="DC2253" t="s">
        <v>134</v>
      </c>
      <c r="DD2253" t="s">
        <v>136</v>
      </c>
      <c r="DF2253" t="s">
        <v>149</v>
      </c>
      <c r="DG2253" t="s">
        <v>20305</v>
      </c>
      <c r="DH2253" t="s">
        <v>373</v>
      </c>
      <c r="DI2253" t="s">
        <v>374</v>
      </c>
      <c r="DJ2253" s="4">
        <v>78725</v>
      </c>
      <c r="DK2253" t="s">
        <v>20312</v>
      </c>
      <c r="DL2253" t="s">
        <v>136</v>
      </c>
      <c r="DM2253">
        <v>1</v>
      </c>
      <c r="DN2253" t="s">
        <v>20305</v>
      </c>
      <c r="DO2253" t="s">
        <v>373</v>
      </c>
      <c r="DP2253" t="s">
        <v>374</v>
      </c>
      <c r="DQ2253" t="str">
        <f>"78725"</f>
        <v>78725</v>
      </c>
      <c r="DR2253" t="s">
        <v>20312</v>
      </c>
      <c r="DS2253" t="s">
        <v>20313</v>
      </c>
      <c r="DT2253">
        <v>1</v>
      </c>
      <c r="DU2253">
        <v>4</v>
      </c>
      <c r="DV2253" t="s">
        <v>134</v>
      </c>
      <c r="DW2253" t="s">
        <v>134</v>
      </c>
      <c r="DX2253" t="s">
        <v>134</v>
      </c>
      <c r="DY2253" t="s">
        <v>134</v>
      </c>
      <c r="DZ2253">
        <v>3</v>
      </c>
      <c r="EA2253" t="s">
        <v>136</v>
      </c>
      <c r="EC2253" s="5">
        <v>12.68</v>
      </c>
      <c r="ED2253" s="5">
        <v>55</v>
      </c>
      <c r="EE2253">
        <v>15123282004</v>
      </c>
      <c r="EF2253" t="s">
        <v>20306</v>
      </c>
      <c r="EG2253" t="s">
        <v>148</v>
      </c>
      <c r="EH2253">
        <v>3</v>
      </c>
    </row>
    <row r="2254" spans="1:138" ht="15" customHeight="1" x14ac:dyDescent="0.35">
      <c r="A2254" t="s">
        <v>20826</v>
      </c>
      <c r="B2254" t="s">
        <v>157</v>
      </c>
      <c r="C2254" s="1">
        <v>44160.441924074075</v>
      </c>
      <c r="D2254" s="1">
        <v>44188</v>
      </c>
      <c r="E2254" t="s">
        <v>133</v>
      </c>
      <c r="F2254" t="s">
        <v>136</v>
      </c>
      <c r="G2254" t="s">
        <v>135</v>
      </c>
      <c r="H2254" t="s">
        <v>136</v>
      </c>
      <c r="I2254" t="s">
        <v>20827</v>
      </c>
      <c r="K2254" t="s">
        <v>20828</v>
      </c>
      <c r="M2254" t="s">
        <v>18689</v>
      </c>
      <c r="N2254" t="s">
        <v>374</v>
      </c>
      <c r="O2254" s="4">
        <v>78801</v>
      </c>
      <c r="P2254" t="s">
        <v>140</v>
      </c>
      <c r="R2254">
        <v>12102192542</v>
      </c>
      <c r="T2254">
        <v>11211</v>
      </c>
      <c r="U2254" t="s">
        <v>20829</v>
      </c>
      <c r="V2254" t="s">
        <v>20830</v>
      </c>
      <c r="X2254" t="s">
        <v>164</v>
      </c>
      <c r="Y2254" t="s">
        <v>20828</v>
      </c>
      <c r="AA2254" t="s">
        <v>18689</v>
      </c>
      <c r="AB2254" t="s">
        <v>374</v>
      </c>
      <c r="AC2254" s="4">
        <v>78801</v>
      </c>
      <c r="AD2254" t="s">
        <v>140</v>
      </c>
      <c r="AF2254">
        <v>12102192542</v>
      </c>
      <c r="AH2254" t="s">
        <v>148</v>
      </c>
      <c r="AI2254" t="s">
        <v>168</v>
      </c>
      <c r="AJ2254" t="s">
        <v>2532</v>
      </c>
      <c r="AK2254" t="s">
        <v>2533</v>
      </c>
      <c r="AM2254" t="s">
        <v>1020</v>
      </c>
      <c r="AO2254" t="s">
        <v>1021</v>
      </c>
      <c r="AP2254" t="s">
        <v>374</v>
      </c>
      <c r="AQ2254" s="4">
        <v>75442</v>
      </c>
      <c r="AR2254" t="s">
        <v>140</v>
      </c>
      <c r="AT2254">
        <v>14692388392</v>
      </c>
      <c r="AV2254" t="s">
        <v>2534</v>
      </c>
      <c r="AW2254" t="s">
        <v>1023</v>
      </c>
      <c r="AZ2254" t="s">
        <v>334</v>
      </c>
      <c r="BA2254" t="s">
        <v>335</v>
      </c>
      <c r="BB2254" t="s">
        <v>136</v>
      </c>
      <c r="BC2254" t="s">
        <v>136</v>
      </c>
      <c r="BD2254" t="s">
        <v>148</v>
      </c>
      <c r="BE2254" t="s">
        <v>136</v>
      </c>
      <c r="BF2254" t="s">
        <v>136</v>
      </c>
      <c r="BG2254" t="s">
        <v>134</v>
      </c>
      <c r="BH2254" t="s">
        <v>136</v>
      </c>
      <c r="BN2254" t="s">
        <v>20831</v>
      </c>
      <c r="BO2254" t="s">
        <v>19047</v>
      </c>
      <c r="BP2254">
        <v>2</v>
      </c>
      <c r="BQ2254">
        <v>2</v>
      </c>
      <c r="BR2254">
        <v>2</v>
      </c>
      <c r="BS2254" s="1">
        <v>44228</v>
      </c>
      <c r="BT2254" s="1">
        <v>44531</v>
      </c>
      <c r="BU2254" s="1">
        <v>44228</v>
      </c>
      <c r="BV2254" s="1">
        <v>44531</v>
      </c>
      <c r="BW2254" t="s">
        <v>136</v>
      </c>
      <c r="BX2254">
        <v>40</v>
      </c>
      <c r="BY2254">
        <v>0</v>
      </c>
      <c r="BZ2254">
        <v>8</v>
      </c>
      <c r="CA2254">
        <v>8</v>
      </c>
      <c r="CB2254">
        <v>8</v>
      </c>
      <c r="CC2254">
        <v>8</v>
      </c>
      <c r="CD2254">
        <v>8</v>
      </c>
      <c r="CE2254">
        <v>0</v>
      </c>
      <c r="CF2254" t="str">
        <f>"8:00 AM"</f>
        <v>8:00 AM</v>
      </c>
      <c r="CG2254" t="str">
        <f>"5:00 PM"</f>
        <v>5:00 PM</v>
      </c>
      <c r="CH2254" s="5">
        <v>12.67</v>
      </c>
      <c r="CI2254" t="s">
        <v>146</v>
      </c>
      <c r="CJ2254">
        <v>0</v>
      </c>
      <c r="CK2254" t="s">
        <v>1024</v>
      </c>
      <c r="CL2254" t="s">
        <v>134</v>
      </c>
      <c r="CM2254" t="s">
        <v>312</v>
      </c>
      <c r="CN2254" t="s">
        <v>148</v>
      </c>
      <c r="CO2254" t="s">
        <v>1025</v>
      </c>
      <c r="CP2254" t="s">
        <v>149</v>
      </c>
      <c r="CQ2254">
        <v>3</v>
      </c>
      <c r="CR2254">
        <v>0</v>
      </c>
      <c r="CS2254" t="s">
        <v>136</v>
      </c>
      <c r="CT2254" t="s">
        <v>136</v>
      </c>
      <c r="CU2254" t="s">
        <v>136</v>
      </c>
      <c r="CV2254" t="s">
        <v>136</v>
      </c>
      <c r="CW2254" t="s">
        <v>134</v>
      </c>
      <c r="CX2254">
        <v>50</v>
      </c>
      <c r="CY2254" t="s">
        <v>134</v>
      </c>
      <c r="CZ2254" t="s">
        <v>134</v>
      </c>
      <c r="DA2254" t="s">
        <v>134</v>
      </c>
      <c r="DB2254" t="s">
        <v>134</v>
      </c>
      <c r="DC2254" t="s">
        <v>134</v>
      </c>
      <c r="DD2254" t="s">
        <v>136</v>
      </c>
      <c r="DF2254" t="s">
        <v>20832</v>
      </c>
      <c r="DG2254" t="s">
        <v>20828</v>
      </c>
      <c r="DH2254" t="s">
        <v>18689</v>
      </c>
      <c r="DI2254" t="s">
        <v>374</v>
      </c>
      <c r="DJ2254" s="4">
        <v>78801</v>
      </c>
      <c r="DK2254" t="s">
        <v>13190</v>
      </c>
      <c r="DL2254" t="s">
        <v>136</v>
      </c>
      <c r="DM2254">
        <v>1</v>
      </c>
      <c r="DN2254" t="s">
        <v>20828</v>
      </c>
      <c r="DO2254" t="s">
        <v>18689</v>
      </c>
      <c r="DP2254" t="s">
        <v>374</v>
      </c>
      <c r="DQ2254" t="str">
        <f>"78801"</f>
        <v>78801</v>
      </c>
      <c r="DR2254" t="s">
        <v>13190</v>
      </c>
      <c r="DS2254" t="s">
        <v>10162</v>
      </c>
      <c r="DT2254">
        <v>1</v>
      </c>
      <c r="DU2254">
        <v>2</v>
      </c>
      <c r="DV2254" t="s">
        <v>134</v>
      </c>
      <c r="DW2254" t="s">
        <v>134</v>
      </c>
      <c r="DX2254" t="s">
        <v>134</v>
      </c>
      <c r="DY2254" t="s">
        <v>136</v>
      </c>
      <c r="DZ2254">
        <v>1</v>
      </c>
      <c r="EA2254" t="s">
        <v>136</v>
      </c>
      <c r="EC2254" s="5">
        <v>12.68</v>
      </c>
      <c r="ED2254" s="5">
        <v>55</v>
      </c>
      <c r="EE2254">
        <v>12102192542</v>
      </c>
      <c r="EF2254" t="s">
        <v>148</v>
      </c>
      <c r="EG2254" t="s">
        <v>2138</v>
      </c>
      <c r="EH2254">
        <v>1</v>
      </c>
    </row>
    <row r="2255" spans="1:138" ht="15" customHeight="1" x14ac:dyDescent="0.35">
      <c r="A2255" t="s">
        <v>10574</v>
      </c>
      <c r="B2255" t="s">
        <v>157</v>
      </c>
      <c r="C2255" s="1">
        <v>44166.496346759261</v>
      </c>
      <c r="D2255" s="1">
        <v>44188</v>
      </c>
      <c r="E2255" t="s">
        <v>133</v>
      </c>
      <c r="F2255" t="s">
        <v>136</v>
      </c>
      <c r="G2255" t="s">
        <v>135</v>
      </c>
      <c r="H2255" t="s">
        <v>136</v>
      </c>
      <c r="I2255" t="s">
        <v>10575</v>
      </c>
      <c r="K2255" t="s">
        <v>10576</v>
      </c>
      <c r="M2255" t="s">
        <v>4974</v>
      </c>
      <c r="N2255" t="s">
        <v>1338</v>
      </c>
      <c r="O2255" s="4">
        <v>89447</v>
      </c>
      <c r="P2255" t="s">
        <v>140</v>
      </c>
      <c r="R2255">
        <v>17754639934</v>
      </c>
      <c r="T2255">
        <v>111219</v>
      </c>
      <c r="U2255" t="s">
        <v>6321</v>
      </c>
      <c r="V2255" t="s">
        <v>5597</v>
      </c>
      <c r="X2255" t="s">
        <v>10577</v>
      </c>
      <c r="Y2255" t="s">
        <v>10576</v>
      </c>
      <c r="AA2255" t="s">
        <v>4974</v>
      </c>
      <c r="AB2255" t="s">
        <v>1338</v>
      </c>
      <c r="AC2255" s="4">
        <v>89447</v>
      </c>
      <c r="AD2255" t="s">
        <v>140</v>
      </c>
      <c r="AF2255">
        <v>17754639934</v>
      </c>
      <c r="AH2255" t="s">
        <v>10578</v>
      </c>
      <c r="AZ2255" t="s">
        <v>175</v>
      </c>
      <c r="BA2255" t="s">
        <v>176</v>
      </c>
      <c r="BB2255" t="s">
        <v>136</v>
      </c>
      <c r="BC2255" t="s">
        <v>136</v>
      </c>
      <c r="BD2255" t="s">
        <v>148</v>
      </c>
      <c r="BE2255" t="s">
        <v>136</v>
      </c>
      <c r="BF2255" t="s">
        <v>136</v>
      </c>
      <c r="BG2255" t="s">
        <v>134</v>
      </c>
      <c r="BH2255" t="s">
        <v>136</v>
      </c>
      <c r="BN2255" t="s">
        <v>10579</v>
      </c>
      <c r="BO2255" t="s">
        <v>176</v>
      </c>
      <c r="BP2255">
        <v>15</v>
      </c>
      <c r="BQ2255">
        <v>15</v>
      </c>
      <c r="BR2255">
        <v>15</v>
      </c>
      <c r="BS2255" s="1">
        <v>44216</v>
      </c>
      <c r="BT2255" s="1">
        <v>44348</v>
      </c>
      <c r="BU2255" s="1">
        <v>44216</v>
      </c>
      <c r="BV2255" s="1">
        <v>44348</v>
      </c>
      <c r="BW2255" t="s">
        <v>136</v>
      </c>
      <c r="BX2255">
        <v>40</v>
      </c>
      <c r="BY2255">
        <v>0</v>
      </c>
      <c r="BZ2255">
        <v>7</v>
      </c>
      <c r="CA2255">
        <v>7</v>
      </c>
      <c r="CB2255">
        <v>7</v>
      </c>
      <c r="CC2255">
        <v>7</v>
      </c>
      <c r="CD2255">
        <v>7</v>
      </c>
      <c r="CE2255">
        <v>5</v>
      </c>
      <c r="CF2255" t="str">
        <f>"7:00 AM"</f>
        <v>7:00 AM</v>
      </c>
      <c r="CG2255" t="str">
        <f>"2:30 PM"</f>
        <v>2:30 PM</v>
      </c>
      <c r="CH2255" s="5">
        <v>14.77</v>
      </c>
      <c r="CI2255" t="s">
        <v>146</v>
      </c>
      <c r="CJ2255">
        <v>15.05</v>
      </c>
      <c r="CK2255" t="s">
        <v>10580</v>
      </c>
      <c r="CL2255" t="s">
        <v>134</v>
      </c>
      <c r="CM2255" t="s">
        <v>147</v>
      </c>
      <c r="CN2255" t="s">
        <v>148</v>
      </c>
      <c r="CO2255" s="2" t="s">
        <v>10581</v>
      </c>
      <c r="CP2255" t="s">
        <v>149</v>
      </c>
      <c r="CQ2255">
        <v>1</v>
      </c>
      <c r="CR2255">
        <v>0</v>
      </c>
      <c r="CS2255" t="s">
        <v>136</v>
      </c>
      <c r="CT2255" t="s">
        <v>136</v>
      </c>
      <c r="CU2255" t="s">
        <v>136</v>
      </c>
      <c r="CV2255" t="s">
        <v>136</v>
      </c>
      <c r="CW2255" t="s">
        <v>134</v>
      </c>
      <c r="CX2255">
        <v>50</v>
      </c>
      <c r="CY2255" t="s">
        <v>134</v>
      </c>
      <c r="CZ2255" t="s">
        <v>136</v>
      </c>
      <c r="DA2255" t="s">
        <v>134</v>
      </c>
      <c r="DB2255" t="s">
        <v>134</v>
      </c>
      <c r="DC2255" t="s">
        <v>134</v>
      </c>
      <c r="DD2255" t="s">
        <v>136</v>
      </c>
      <c r="DF2255" s="2" t="s">
        <v>10582</v>
      </c>
      <c r="DG2255" t="s">
        <v>10583</v>
      </c>
      <c r="DH2255" t="s">
        <v>10584</v>
      </c>
      <c r="DI2255" t="s">
        <v>395</v>
      </c>
      <c r="DJ2255" s="4">
        <v>92250</v>
      </c>
      <c r="DK2255" t="s">
        <v>10585</v>
      </c>
      <c r="DL2255" t="s">
        <v>136</v>
      </c>
      <c r="DM2255">
        <v>1</v>
      </c>
      <c r="DN2255" s="2" t="s">
        <v>10586</v>
      </c>
      <c r="DO2255" t="s">
        <v>8060</v>
      </c>
      <c r="DP2255" t="s">
        <v>395</v>
      </c>
      <c r="DQ2255" t="str">
        <f>"92251"</f>
        <v>92251</v>
      </c>
      <c r="DR2255" t="s">
        <v>10585</v>
      </c>
      <c r="DS2255" t="s">
        <v>10587</v>
      </c>
      <c r="DT2255">
        <v>33</v>
      </c>
      <c r="DU2255">
        <v>136</v>
      </c>
      <c r="DV2255" t="s">
        <v>134</v>
      </c>
      <c r="DW2255" t="s">
        <v>134</v>
      </c>
      <c r="DX2255" t="s">
        <v>134</v>
      </c>
      <c r="DY2255" t="s">
        <v>136</v>
      </c>
      <c r="DZ2255">
        <v>1</v>
      </c>
      <c r="EA2255" t="s">
        <v>134</v>
      </c>
      <c r="EB2255" s="5">
        <v>12.66</v>
      </c>
      <c r="EC2255" s="5">
        <v>12.68</v>
      </c>
      <c r="ED2255" s="5">
        <v>55</v>
      </c>
      <c r="EE2255">
        <v>17754639928</v>
      </c>
      <c r="EF2255" t="s">
        <v>10588</v>
      </c>
      <c r="EG2255" t="s">
        <v>148</v>
      </c>
      <c r="EH2255">
        <v>3</v>
      </c>
    </row>
    <row r="2256" spans="1:138" ht="15" customHeight="1" x14ac:dyDescent="0.35">
      <c r="A2256" t="s">
        <v>18566</v>
      </c>
      <c r="B2256" t="s">
        <v>157</v>
      </c>
      <c r="C2256" s="1">
        <v>44159.772939351853</v>
      </c>
      <c r="D2256" s="1">
        <v>44188</v>
      </c>
      <c r="E2256" t="s">
        <v>133</v>
      </c>
      <c r="F2256" t="s">
        <v>136</v>
      </c>
      <c r="G2256" t="s">
        <v>135</v>
      </c>
      <c r="H2256" t="s">
        <v>136</v>
      </c>
      <c r="I2256" t="s">
        <v>18567</v>
      </c>
      <c r="K2256" t="s">
        <v>18568</v>
      </c>
      <c r="M2256" t="s">
        <v>18569</v>
      </c>
      <c r="N2256" t="s">
        <v>720</v>
      </c>
      <c r="O2256" s="4">
        <v>38744</v>
      </c>
      <c r="P2256" t="s">
        <v>140</v>
      </c>
      <c r="R2256">
        <v>16623791789</v>
      </c>
      <c r="T2256">
        <v>1119</v>
      </c>
      <c r="U2256" t="s">
        <v>17961</v>
      </c>
      <c r="V2256" t="s">
        <v>5119</v>
      </c>
      <c r="W2256" t="s">
        <v>2897</v>
      </c>
      <c r="X2256" t="s">
        <v>723</v>
      </c>
      <c r="Y2256" t="s">
        <v>18570</v>
      </c>
      <c r="AA2256" t="s">
        <v>5525</v>
      </c>
      <c r="AB2256" t="s">
        <v>720</v>
      </c>
      <c r="AC2256" s="4">
        <v>38744</v>
      </c>
      <c r="AD2256" t="s">
        <v>140</v>
      </c>
      <c r="AF2256">
        <v>16623791789</v>
      </c>
      <c r="AH2256" t="s">
        <v>18571</v>
      </c>
      <c r="AI2256" t="s">
        <v>168</v>
      </c>
      <c r="AJ2256" t="s">
        <v>725</v>
      </c>
      <c r="AK2256" t="s">
        <v>2767</v>
      </c>
      <c r="AL2256" t="s">
        <v>2768</v>
      </c>
      <c r="AM2256" t="s">
        <v>728</v>
      </c>
      <c r="AN2256" t="s">
        <v>729</v>
      </c>
      <c r="AO2256" t="s">
        <v>730</v>
      </c>
      <c r="AP2256" t="s">
        <v>720</v>
      </c>
      <c r="AQ2256" s="4">
        <v>38930</v>
      </c>
      <c r="AR2256" t="s">
        <v>140</v>
      </c>
      <c r="AT2256">
        <v>16623854219</v>
      </c>
      <c r="AV2256" t="s">
        <v>2769</v>
      </c>
      <c r="AW2256" t="s">
        <v>732</v>
      </c>
      <c r="AZ2256" t="s">
        <v>821</v>
      </c>
      <c r="BA2256" t="s">
        <v>822</v>
      </c>
      <c r="BB2256" t="s">
        <v>136</v>
      </c>
      <c r="BC2256" t="s">
        <v>136</v>
      </c>
      <c r="BD2256" t="s">
        <v>148</v>
      </c>
      <c r="BE2256" t="s">
        <v>136</v>
      </c>
      <c r="BF2256" t="s">
        <v>136</v>
      </c>
      <c r="BG2256" t="s">
        <v>134</v>
      </c>
      <c r="BH2256" t="s">
        <v>136</v>
      </c>
      <c r="BN2256" t="s">
        <v>18572</v>
      </c>
      <c r="BO2256" t="s">
        <v>734</v>
      </c>
      <c r="BP2256">
        <v>2</v>
      </c>
      <c r="BQ2256">
        <v>2</v>
      </c>
      <c r="BR2256">
        <v>2</v>
      </c>
      <c r="BS2256" s="1">
        <v>44228</v>
      </c>
      <c r="BT2256" s="1">
        <v>44515</v>
      </c>
      <c r="BU2256" s="1">
        <v>44228</v>
      </c>
      <c r="BV2256" s="1">
        <v>44515</v>
      </c>
      <c r="BW2256" t="s">
        <v>136</v>
      </c>
      <c r="BX2256">
        <v>49.98</v>
      </c>
      <c r="BY2256">
        <v>0</v>
      </c>
      <c r="BZ2256">
        <v>8.33</v>
      </c>
      <c r="CA2256">
        <v>8.33</v>
      </c>
      <c r="CB2256">
        <v>8.33</v>
      </c>
      <c r="CC2256">
        <v>8.33</v>
      </c>
      <c r="CD2256">
        <v>8.33</v>
      </c>
      <c r="CE2256">
        <v>8.33</v>
      </c>
      <c r="CF2256" t="str">
        <f>"8:00 AM"</f>
        <v>8:00 AM</v>
      </c>
      <c r="CG2256" t="str">
        <f>"4:10 PM"</f>
        <v>4:10 PM</v>
      </c>
      <c r="CH2256" s="5">
        <v>11.83</v>
      </c>
      <c r="CI2256" t="s">
        <v>146</v>
      </c>
      <c r="CL2256" t="s">
        <v>134</v>
      </c>
      <c r="CM2256" t="s">
        <v>147</v>
      </c>
      <c r="CN2256" t="s">
        <v>148</v>
      </c>
      <c r="CO2256" t="s">
        <v>1179</v>
      </c>
      <c r="CP2256" t="s">
        <v>149</v>
      </c>
      <c r="CQ2256">
        <v>3</v>
      </c>
      <c r="CR2256">
        <v>0</v>
      </c>
      <c r="CS2256" t="s">
        <v>136</v>
      </c>
      <c r="CT2256" t="s">
        <v>134</v>
      </c>
      <c r="CU2256" t="s">
        <v>136</v>
      </c>
      <c r="CV2256" t="s">
        <v>136</v>
      </c>
      <c r="CW2256" t="s">
        <v>134</v>
      </c>
      <c r="CX2256">
        <v>50</v>
      </c>
      <c r="CY2256" t="s">
        <v>136</v>
      </c>
      <c r="CZ2256" t="s">
        <v>136</v>
      </c>
      <c r="DA2256" t="s">
        <v>136</v>
      </c>
      <c r="DB2256" t="s">
        <v>136</v>
      </c>
      <c r="DC2256" t="s">
        <v>136</v>
      </c>
      <c r="DD2256" t="s">
        <v>136</v>
      </c>
      <c r="DF2256" t="s">
        <v>8214</v>
      </c>
      <c r="DG2256" t="s">
        <v>18573</v>
      </c>
      <c r="DH2256" t="s">
        <v>15004</v>
      </c>
      <c r="DI2256" t="s">
        <v>720</v>
      </c>
      <c r="DJ2256" s="4">
        <v>38731</v>
      </c>
      <c r="DK2256" t="s">
        <v>866</v>
      </c>
      <c r="DL2256" t="s">
        <v>136</v>
      </c>
      <c r="DM2256">
        <v>1</v>
      </c>
      <c r="DN2256" t="s">
        <v>18574</v>
      </c>
      <c r="DO2256" t="s">
        <v>15004</v>
      </c>
      <c r="DP2256" t="s">
        <v>720</v>
      </c>
      <c r="DQ2256" t="str">
        <f>"38731"</f>
        <v>38731</v>
      </c>
      <c r="DR2256" t="s">
        <v>866</v>
      </c>
      <c r="DS2256" t="s">
        <v>2855</v>
      </c>
      <c r="DT2256">
        <v>1</v>
      </c>
      <c r="DU2256">
        <v>2</v>
      </c>
      <c r="DV2256" t="s">
        <v>134</v>
      </c>
      <c r="DW2256" t="s">
        <v>134</v>
      </c>
      <c r="DX2256" t="s">
        <v>134</v>
      </c>
      <c r="DY2256" t="s">
        <v>136</v>
      </c>
      <c r="DZ2256">
        <v>1</v>
      </c>
      <c r="EA2256" t="s">
        <v>136</v>
      </c>
      <c r="EC2256" s="5">
        <v>12.68</v>
      </c>
      <c r="ED2256" s="5">
        <v>55</v>
      </c>
      <c r="EE2256">
        <v>16623791789</v>
      </c>
      <c r="EF2256" t="s">
        <v>18575</v>
      </c>
      <c r="EG2256" t="s">
        <v>148</v>
      </c>
      <c r="EH2256">
        <v>1</v>
      </c>
    </row>
    <row r="2257" spans="1:138" ht="15" customHeight="1" x14ac:dyDescent="0.35">
      <c r="A2257" t="s">
        <v>20857</v>
      </c>
      <c r="B2257" t="s">
        <v>157</v>
      </c>
      <c r="C2257" s="1">
        <v>44160.612986342596</v>
      </c>
      <c r="D2257" s="1">
        <v>44188</v>
      </c>
      <c r="E2257" t="s">
        <v>133</v>
      </c>
      <c r="F2257" t="s">
        <v>134</v>
      </c>
      <c r="G2257" t="s">
        <v>607</v>
      </c>
      <c r="H2257" t="s">
        <v>136</v>
      </c>
      <c r="I2257" t="s">
        <v>4545</v>
      </c>
      <c r="K2257" t="s">
        <v>4546</v>
      </c>
      <c r="L2257" t="s">
        <v>3131</v>
      </c>
      <c r="M2257" t="s">
        <v>1048</v>
      </c>
      <c r="N2257" t="s">
        <v>139</v>
      </c>
      <c r="O2257" s="4">
        <v>33566</v>
      </c>
      <c r="P2257" t="s">
        <v>140</v>
      </c>
      <c r="R2257">
        <v>19125926006</v>
      </c>
      <c r="T2257">
        <v>115115</v>
      </c>
      <c r="U2257" t="s">
        <v>4547</v>
      </c>
      <c r="V2257" t="s">
        <v>3132</v>
      </c>
      <c r="X2257" t="s">
        <v>429</v>
      </c>
      <c r="Y2257" t="s">
        <v>4546</v>
      </c>
      <c r="Z2257" t="s">
        <v>3131</v>
      </c>
      <c r="AA2257" t="s">
        <v>1048</v>
      </c>
      <c r="AB2257" t="s">
        <v>139</v>
      </c>
      <c r="AC2257" s="4">
        <v>33566</v>
      </c>
      <c r="AD2257" t="s">
        <v>140</v>
      </c>
      <c r="AF2257">
        <v>19125926006</v>
      </c>
      <c r="AH2257" t="s">
        <v>4548</v>
      </c>
      <c r="AI2257" t="s">
        <v>168</v>
      </c>
      <c r="AJ2257" t="s">
        <v>1054</v>
      </c>
      <c r="AK2257" t="s">
        <v>1055</v>
      </c>
      <c r="AL2257" t="s">
        <v>978</v>
      </c>
      <c r="AM2257" t="s">
        <v>1056</v>
      </c>
      <c r="AO2257" t="s">
        <v>1057</v>
      </c>
      <c r="AP2257" t="s">
        <v>139</v>
      </c>
      <c r="AQ2257" s="4">
        <v>33884</v>
      </c>
      <c r="AR2257" t="s">
        <v>140</v>
      </c>
      <c r="AT2257">
        <v>14075357769</v>
      </c>
      <c r="AV2257" t="s">
        <v>1058</v>
      </c>
      <c r="AW2257" t="s">
        <v>1059</v>
      </c>
      <c r="AZ2257" t="s">
        <v>175</v>
      </c>
      <c r="BA2257" t="s">
        <v>176</v>
      </c>
      <c r="BB2257" t="s">
        <v>134</v>
      </c>
      <c r="BC2257" t="s">
        <v>134</v>
      </c>
      <c r="BD2257" t="s">
        <v>134</v>
      </c>
      <c r="BE2257" t="s">
        <v>134</v>
      </c>
      <c r="BF2257" t="s">
        <v>136</v>
      </c>
      <c r="BG2257" t="s">
        <v>134</v>
      </c>
      <c r="BH2257" t="s">
        <v>136</v>
      </c>
      <c r="BN2257" t="s">
        <v>20858</v>
      </c>
      <c r="BO2257" t="s">
        <v>3135</v>
      </c>
      <c r="BP2257">
        <v>258</v>
      </c>
      <c r="BQ2257">
        <v>258</v>
      </c>
      <c r="BR2257">
        <v>258</v>
      </c>
      <c r="BS2257" s="1">
        <v>44225</v>
      </c>
      <c r="BT2257" s="1">
        <v>44288</v>
      </c>
      <c r="BU2257" s="1">
        <v>44225</v>
      </c>
      <c r="BV2257" s="1">
        <v>44288</v>
      </c>
      <c r="BW2257" t="s">
        <v>136</v>
      </c>
      <c r="BX2257">
        <v>35</v>
      </c>
      <c r="BY2257">
        <v>0</v>
      </c>
      <c r="BZ2257">
        <v>6</v>
      </c>
      <c r="CA2257">
        <v>6</v>
      </c>
      <c r="CB2257">
        <v>6</v>
      </c>
      <c r="CC2257">
        <v>6</v>
      </c>
      <c r="CD2257">
        <v>6</v>
      </c>
      <c r="CE2257">
        <v>5</v>
      </c>
      <c r="CF2257" t="str">
        <f>"7:30 AM"</f>
        <v>7:30 AM</v>
      </c>
      <c r="CG2257" t="str">
        <f>"2:00 PM"</f>
        <v>2:00 PM</v>
      </c>
      <c r="CH2257" s="5">
        <v>11.71</v>
      </c>
      <c r="CI2257" t="s">
        <v>146</v>
      </c>
      <c r="CJ2257">
        <v>1.75</v>
      </c>
      <c r="CK2257" t="s">
        <v>16129</v>
      </c>
      <c r="CL2257" t="s">
        <v>134</v>
      </c>
      <c r="CM2257" t="s">
        <v>147</v>
      </c>
      <c r="CN2257" t="s">
        <v>148</v>
      </c>
      <c r="CO2257" t="s">
        <v>13014</v>
      </c>
      <c r="CP2257" t="s">
        <v>149</v>
      </c>
      <c r="CQ2257">
        <v>3</v>
      </c>
      <c r="CR2257">
        <v>0</v>
      </c>
      <c r="CS2257" t="s">
        <v>136</v>
      </c>
      <c r="CT2257" t="s">
        <v>136</v>
      </c>
      <c r="CU2257" t="s">
        <v>136</v>
      </c>
      <c r="CV2257" t="s">
        <v>134</v>
      </c>
      <c r="CW2257" t="s">
        <v>134</v>
      </c>
      <c r="CX2257">
        <v>32</v>
      </c>
      <c r="CY2257" t="s">
        <v>134</v>
      </c>
      <c r="CZ2257" t="s">
        <v>134</v>
      </c>
      <c r="DA2257" t="s">
        <v>134</v>
      </c>
      <c r="DB2257" t="s">
        <v>134</v>
      </c>
      <c r="DC2257" t="s">
        <v>134</v>
      </c>
      <c r="DD2257" t="s">
        <v>136</v>
      </c>
      <c r="DF2257" t="s">
        <v>20859</v>
      </c>
      <c r="DG2257" t="s">
        <v>4553</v>
      </c>
      <c r="DH2257" t="s">
        <v>4554</v>
      </c>
      <c r="DI2257" t="s">
        <v>139</v>
      </c>
      <c r="DJ2257" s="4">
        <v>33547</v>
      </c>
      <c r="DK2257" t="s">
        <v>1067</v>
      </c>
      <c r="DL2257" t="s">
        <v>134</v>
      </c>
      <c r="DM2257">
        <v>26</v>
      </c>
      <c r="DN2257" t="s">
        <v>20860</v>
      </c>
      <c r="DO2257" t="s">
        <v>1048</v>
      </c>
      <c r="DP2257" t="s">
        <v>139</v>
      </c>
      <c r="DQ2257" t="str">
        <f>"33563"</f>
        <v>33563</v>
      </c>
      <c r="DR2257" t="s">
        <v>1067</v>
      </c>
      <c r="DS2257" t="s">
        <v>3080</v>
      </c>
      <c r="DT2257">
        <v>66</v>
      </c>
      <c r="DU2257">
        <v>264</v>
      </c>
      <c r="DV2257" t="s">
        <v>134</v>
      </c>
      <c r="DW2257" t="s">
        <v>134</v>
      </c>
      <c r="DX2257" t="s">
        <v>134</v>
      </c>
      <c r="DY2257" t="s">
        <v>136</v>
      </c>
      <c r="DZ2257">
        <v>1</v>
      </c>
      <c r="EA2257" t="s">
        <v>134</v>
      </c>
      <c r="EB2257" s="5">
        <v>12.68</v>
      </c>
      <c r="EC2257" s="5">
        <v>12.68</v>
      </c>
      <c r="ED2257" s="5">
        <v>55</v>
      </c>
      <c r="EE2257">
        <v>14075357769</v>
      </c>
      <c r="EF2257" t="s">
        <v>1058</v>
      </c>
      <c r="EG2257" t="s">
        <v>148</v>
      </c>
      <c r="EH2257">
        <v>7</v>
      </c>
    </row>
    <row r="2258" spans="1:138" ht="15" customHeight="1" x14ac:dyDescent="0.35">
      <c r="A2258" t="s">
        <v>4544</v>
      </c>
      <c r="B2258" t="s">
        <v>157</v>
      </c>
      <c r="C2258" s="1">
        <v>44160.617945486112</v>
      </c>
      <c r="D2258" s="1">
        <v>44188</v>
      </c>
      <c r="E2258" t="s">
        <v>133</v>
      </c>
      <c r="F2258" t="s">
        <v>134</v>
      </c>
      <c r="G2258" t="s">
        <v>607</v>
      </c>
      <c r="H2258" t="s">
        <v>136</v>
      </c>
      <c r="I2258" t="s">
        <v>4545</v>
      </c>
      <c r="K2258" t="s">
        <v>4546</v>
      </c>
      <c r="L2258" t="s">
        <v>3131</v>
      </c>
      <c r="M2258" t="s">
        <v>1048</v>
      </c>
      <c r="N2258" t="s">
        <v>139</v>
      </c>
      <c r="O2258" s="4">
        <v>33566</v>
      </c>
      <c r="P2258" t="s">
        <v>140</v>
      </c>
      <c r="R2258">
        <v>19125926006</v>
      </c>
      <c r="T2258">
        <v>115115</v>
      </c>
      <c r="U2258" t="s">
        <v>4547</v>
      </c>
      <c r="V2258" t="s">
        <v>3132</v>
      </c>
      <c r="X2258" t="s">
        <v>429</v>
      </c>
      <c r="Y2258" t="s">
        <v>4546</v>
      </c>
      <c r="Z2258" t="s">
        <v>3131</v>
      </c>
      <c r="AA2258" t="s">
        <v>1048</v>
      </c>
      <c r="AB2258" t="s">
        <v>139</v>
      </c>
      <c r="AC2258" s="4">
        <v>33566</v>
      </c>
      <c r="AD2258" t="s">
        <v>140</v>
      </c>
      <c r="AF2258">
        <v>19125926006</v>
      </c>
      <c r="AH2258" t="s">
        <v>4548</v>
      </c>
      <c r="AI2258" t="s">
        <v>168</v>
      </c>
      <c r="AJ2258" t="s">
        <v>1054</v>
      </c>
      <c r="AK2258" t="s">
        <v>1055</v>
      </c>
      <c r="AL2258" t="s">
        <v>978</v>
      </c>
      <c r="AM2258" t="s">
        <v>1056</v>
      </c>
      <c r="AO2258" t="s">
        <v>1057</v>
      </c>
      <c r="AP2258" t="s">
        <v>139</v>
      </c>
      <c r="AQ2258" s="4">
        <v>33884</v>
      </c>
      <c r="AR2258" t="s">
        <v>140</v>
      </c>
      <c r="AT2258">
        <v>14075357769</v>
      </c>
      <c r="AV2258" t="s">
        <v>1058</v>
      </c>
      <c r="AW2258" t="s">
        <v>1059</v>
      </c>
      <c r="AZ2258" t="s">
        <v>4549</v>
      </c>
      <c r="BA2258" t="s">
        <v>4550</v>
      </c>
      <c r="BB2258" t="s">
        <v>134</v>
      </c>
      <c r="BC2258" t="s">
        <v>134</v>
      </c>
      <c r="BD2258" t="s">
        <v>134</v>
      </c>
      <c r="BE2258" t="s">
        <v>134</v>
      </c>
      <c r="BF2258" t="s">
        <v>136</v>
      </c>
      <c r="BG2258" t="s">
        <v>134</v>
      </c>
      <c r="BH2258" t="s">
        <v>136</v>
      </c>
      <c r="BN2258" t="s">
        <v>4551</v>
      </c>
      <c r="BO2258" t="s">
        <v>4552</v>
      </c>
      <c r="BP2258">
        <v>9</v>
      </c>
      <c r="BQ2258">
        <v>6</v>
      </c>
      <c r="BR2258">
        <v>6</v>
      </c>
      <c r="BS2258" s="1">
        <v>44225</v>
      </c>
      <c r="BT2258" s="1">
        <v>44288</v>
      </c>
      <c r="BU2258" s="1">
        <v>44225</v>
      </c>
      <c r="BV2258" s="1">
        <v>44288</v>
      </c>
      <c r="BW2258" t="s">
        <v>136</v>
      </c>
      <c r="BX2258">
        <v>40</v>
      </c>
      <c r="BY2258">
        <v>2</v>
      </c>
      <c r="BZ2258">
        <v>6.5</v>
      </c>
      <c r="CA2258">
        <v>6.5</v>
      </c>
      <c r="CB2258">
        <v>6.5</v>
      </c>
      <c r="CC2258">
        <v>6.5</v>
      </c>
      <c r="CD2258">
        <v>6.5</v>
      </c>
      <c r="CE2258">
        <v>5.5</v>
      </c>
      <c r="CF2258" t="str">
        <f>"7:15 AM"</f>
        <v>7:15 AM</v>
      </c>
      <c r="CG2258" t="str">
        <f>"2:15 PM"</f>
        <v>2:15 PM</v>
      </c>
      <c r="CH2258" s="5">
        <v>14</v>
      </c>
      <c r="CI2258" t="s">
        <v>146</v>
      </c>
      <c r="CL2258" t="s">
        <v>136</v>
      </c>
      <c r="CM2258" t="s">
        <v>147</v>
      </c>
      <c r="CN2258" t="s">
        <v>148</v>
      </c>
      <c r="CO2258" t="s">
        <v>3137</v>
      </c>
      <c r="CP2258" t="s">
        <v>149</v>
      </c>
      <c r="CQ2258">
        <v>12</v>
      </c>
      <c r="CR2258">
        <v>0</v>
      </c>
      <c r="CS2258" t="s">
        <v>134</v>
      </c>
      <c r="CT2258" t="s">
        <v>134</v>
      </c>
      <c r="CU2258" t="s">
        <v>134</v>
      </c>
      <c r="CV2258" t="s">
        <v>134</v>
      </c>
      <c r="CW2258" t="s">
        <v>134</v>
      </c>
      <c r="CX2258">
        <v>32</v>
      </c>
      <c r="CY2258" t="s">
        <v>134</v>
      </c>
      <c r="CZ2258" t="s">
        <v>134</v>
      </c>
      <c r="DA2258" t="s">
        <v>134</v>
      </c>
      <c r="DB2258" t="s">
        <v>134</v>
      </c>
      <c r="DC2258" t="s">
        <v>134</v>
      </c>
      <c r="DD2258" t="s">
        <v>134</v>
      </c>
      <c r="DE2258">
        <v>37</v>
      </c>
      <c r="DF2258" s="2" t="s">
        <v>1065</v>
      </c>
      <c r="DG2258" t="s">
        <v>4553</v>
      </c>
      <c r="DH2258" t="s">
        <v>4554</v>
      </c>
      <c r="DI2258" t="s">
        <v>139</v>
      </c>
      <c r="DJ2258" s="4">
        <v>33547</v>
      </c>
      <c r="DK2258" t="s">
        <v>1067</v>
      </c>
      <c r="DL2258" t="s">
        <v>134</v>
      </c>
      <c r="DM2258">
        <v>26</v>
      </c>
      <c r="DN2258" t="s">
        <v>4555</v>
      </c>
      <c r="DO2258" t="s">
        <v>1048</v>
      </c>
      <c r="DP2258" t="s">
        <v>139</v>
      </c>
      <c r="DQ2258" t="str">
        <f>"33563"</f>
        <v>33563</v>
      </c>
      <c r="DR2258" t="s">
        <v>1067</v>
      </c>
      <c r="DS2258" t="s">
        <v>3080</v>
      </c>
      <c r="DT2258">
        <v>66</v>
      </c>
      <c r="DU2258">
        <v>264</v>
      </c>
      <c r="DV2258" t="s">
        <v>134</v>
      </c>
      <c r="DW2258" t="s">
        <v>134</v>
      </c>
      <c r="DX2258" t="s">
        <v>134</v>
      </c>
      <c r="DY2258" t="s">
        <v>134</v>
      </c>
      <c r="DZ2258">
        <v>1</v>
      </c>
      <c r="EA2258" t="s">
        <v>134</v>
      </c>
      <c r="EB2258" s="5">
        <v>12.68</v>
      </c>
      <c r="EC2258" s="5">
        <v>12.68</v>
      </c>
      <c r="ED2258" s="5">
        <v>55</v>
      </c>
      <c r="EE2258">
        <v>14075357769</v>
      </c>
      <c r="EF2258" t="s">
        <v>1058</v>
      </c>
      <c r="EG2258" t="s">
        <v>148</v>
      </c>
      <c r="EH2258">
        <v>0</v>
      </c>
    </row>
    <row r="2259" spans="1:138" ht="15" customHeight="1" x14ac:dyDescent="0.35">
      <c r="A2259" t="s">
        <v>4083</v>
      </c>
      <c r="B2259" t="s">
        <v>157</v>
      </c>
      <c r="C2259" s="1">
        <v>44170.377085995373</v>
      </c>
      <c r="D2259" s="1">
        <v>44188</v>
      </c>
      <c r="E2259" t="s">
        <v>133</v>
      </c>
      <c r="F2259" t="s">
        <v>136</v>
      </c>
      <c r="G2259" t="s">
        <v>135</v>
      </c>
      <c r="H2259" t="s">
        <v>136</v>
      </c>
      <c r="I2259" t="s">
        <v>4084</v>
      </c>
      <c r="K2259" t="s">
        <v>4085</v>
      </c>
      <c r="M2259" t="s">
        <v>4086</v>
      </c>
      <c r="N2259" t="s">
        <v>161</v>
      </c>
      <c r="O2259" s="4">
        <v>31513</v>
      </c>
      <c r="P2259" t="s">
        <v>140</v>
      </c>
      <c r="R2259">
        <v>19122784045</v>
      </c>
      <c r="T2259">
        <v>33311</v>
      </c>
      <c r="U2259" t="s">
        <v>4087</v>
      </c>
      <c r="V2259" t="s">
        <v>4088</v>
      </c>
      <c r="X2259" t="s">
        <v>4089</v>
      </c>
      <c r="Y2259" t="s">
        <v>4085</v>
      </c>
      <c r="AA2259" t="s">
        <v>4086</v>
      </c>
      <c r="AB2259" t="s">
        <v>161</v>
      </c>
      <c r="AC2259" s="4">
        <v>31513</v>
      </c>
      <c r="AD2259" t="s">
        <v>140</v>
      </c>
      <c r="AF2259">
        <v>19122784045</v>
      </c>
      <c r="AH2259" t="s">
        <v>4090</v>
      </c>
      <c r="AI2259" t="s">
        <v>168</v>
      </c>
      <c r="AJ2259" t="s">
        <v>4091</v>
      </c>
      <c r="AK2259" t="s">
        <v>4092</v>
      </c>
      <c r="AM2259" t="s">
        <v>4093</v>
      </c>
      <c r="AN2259" t="s">
        <v>4094</v>
      </c>
      <c r="AO2259" t="s">
        <v>4086</v>
      </c>
      <c r="AP2259" t="s">
        <v>161</v>
      </c>
      <c r="AQ2259" s="4">
        <v>31513</v>
      </c>
      <c r="AR2259" t="s">
        <v>140</v>
      </c>
      <c r="AT2259">
        <v>19124243878</v>
      </c>
      <c r="AV2259" t="s">
        <v>4095</v>
      </c>
      <c r="AW2259" t="s">
        <v>4096</v>
      </c>
      <c r="AZ2259" t="s">
        <v>175</v>
      </c>
      <c r="BA2259" t="s">
        <v>176</v>
      </c>
      <c r="BB2259" t="s">
        <v>136</v>
      </c>
      <c r="BC2259" t="s">
        <v>136</v>
      </c>
      <c r="BD2259" t="s">
        <v>148</v>
      </c>
      <c r="BE2259" t="s">
        <v>136</v>
      </c>
      <c r="BF2259" t="s">
        <v>136</v>
      </c>
      <c r="BG2259" t="s">
        <v>134</v>
      </c>
      <c r="BH2259" t="s">
        <v>136</v>
      </c>
      <c r="BN2259" t="s">
        <v>4097</v>
      </c>
      <c r="BO2259" t="s">
        <v>4098</v>
      </c>
      <c r="BP2259">
        <v>44</v>
      </c>
      <c r="BQ2259">
        <v>44</v>
      </c>
      <c r="BR2259">
        <v>44</v>
      </c>
      <c r="BS2259" s="1">
        <v>44232</v>
      </c>
      <c r="BT2259" s="1">
        <v>44382</v>
      </c>
      <c r="BU2259" s="1">
        <v>44232</v>
      </c>
      <c r="BV2259" s="1">
        <v>44382</v>
      </c>
      <c r="BW2259" t="s">
        <v>136</v>
      </c>
      <c r="BX2259">
        <v>35</v>
      </c>
      <c r="BY2259">
        <v>0</v>
      </c>
      <c r="BZ2259">
        <v>6</v>
      </c>
      <c r="CA2259">
        <v>6</v>
      </c>
      <c r="CB2259">
        <v>6</v>
      </c>
      <c r="CC2259">
        <v>6</v>
      </c>
      <c r="CD2259">
        <v>6</v>
      </c>
      <c r="CE2259">
        <v>5</v>
      </c>
      <c r="CF2259" t="str">
        <f>"8:00 AM"</f>
        <v>8:00 AM</v>
      </c>
      <c r="CG2259" t="str">
        <f>"3:00 PM"</f>
        <v>3:00 PM</v>
      </c>
      <c r="CH2259" s="5">
        <v>11.71</v>
      </c>
      <c r="CI2259" t="s">
        <v>146</v>
      </c>
      <c r="CJ2259">
        <v>0.85</v>
      </c>
      <c r="CK2259" t="s">
        <v>4099</v>
      </c>
      <c r="CL2259" t="s">
        <v>134</v>
      </c>
      <c r="CM2259" t="s">
        <v>147</v>
      </c>
      <c r="CN2259" t="s">
        <v>148</v>
      </c>
      <c r="CO2259" s="2" t="s">
        <v>4100</v>
      </c>
      <c r="CP2259" t="s">
        <v>149</v>
      </c>
      <c r="CQ2259">
        <v>3</v>
      </c>
      <c r="CR2259">
        <v>0</v>
      </c>
      <c r="CS2259" t="s">
        <v>136</v>
      </c>
      <c r="CT2259" t="s">
        <v>136</v>
      </c>
      <c r="CU2259" t="s">
        <v>136</v>
      </c>
      <c r="CV2259" t="s">
        <v>134</v>
      </c>
      <c r="CW2259" t="s">
        <v>134</v>
      </c>
      <c r="CX2259">
        <v>30</v>
      </c>
      <c r="CY2259" t="s">
        <v>134</v>
      </c>
      <c r="CZ2259" t="s">
        <v>134</v>
      </c>
      <c r="DA2259" t="s">
        <v>134</v>
      </c>
      <c r="DB2259" t="s">
        <v>134</v>
      </c>
      <c r="DC2259" t="s">
        <v>134</v>
      </c>
      <c r="DD2259" t="s">
        <v>136</v>
      </c>
      <c r="DF2259" s="2" t="s">
        <v>4101</v>
      </c>
      <c r="DG2259" t="s">
        <v>4102</v>
      </c>
      <c r="DH2259" t="s">
        <v>4103</v>
      </c>
      <c r="DI2259" t="s">
        <v>161</v>
      </c>
      <c r="DJ2259" s="4">
        <v>31624</v>
      </c>
      <c r="DK2259" t="s">
        <v>4104</v>
      </c>
      <c r="DL2259" t="s">
        <v>134</v>
      </c>
      <c r="DM2259">
        <v>2</v>
      </c>
      <c r="DN2259" t="s">
        <v>4105</v>
      </c>
      <c r="DO2259" t="s">
        <v>4086</v>
      </c>
      <c r="DP2259" t="s">
        <v>161</v>
      </c>
      <c r="DQ2259" t="str">
        <f>"31513"</f>
        <v>31513</v>
      </c>
      <c r="DR2259" t="s">
        <v>4106</v>
      </c>
      <c r="DS2259" t="s">
        <v>4107</v>
      </c>
      <c r="DT2259">
        <v>1</v>
      </c>
      <c r="DU2259">
        <v>9</v>
      </c>
      <c r="DV2259" t="s">
        <v>134</v>
      </c>
      <c r="DW2259" t="s">
        <v>134</v>
      </c>
      <c r="DX2259" t="s">
        <v>134</v>
      </c>
      <c r="DY2259" t="s">
        <v>134</v>
      </c>
      <c r="DZ2259">
        <v>5</v>
      </c>
      <c r="EA2259" t="s">
        <v>136</v>
      </c>
      <c r="EC2259" s="5">
        <v>12.68</v>
      </c>
      <c r="ED2259" s="5">
        <v>55</v>
      </c>
      <c r="EE2259">
        <v>19122784045</v>
      </c>
      <c r="EF2259" t="s">
        <v>4108</v>
      </c>
      <c r="EG2259" t="s">
        <v>148</v>
      </c>
      <c r="EH2259">
        <v>1</v>
      </c>
    </row>
    <row r="2260" spans="1:138" ht="15" customHeight="1" x14ac:dyDescent="0.35">
      <c r="A2260" t="s">
        <v>9542</v>
      </c>
      <c r="B2260" t="s">
        <v>157</v>
      </c>
      <c r="C2260" s="1">
        <v>44176.874387847223</v>
      </c>
      <c r="D2260" s="1">
        <v>44188</v>
      </c>
      <c r="E2260" t="s">
        <v>133</v>
      </c>
      <c r="F2260" t="s">
        <v>136</v>
      </c>
      <c r="G2260" t="s">
        <v>135</v>
      </c>
      <c r="H2260" t="s">
        <v>136</v>
      </c>
      <c r="I2260" t="s">
        <v>9543</v>
      </c>
      <c r="K2260" t="s">
        <v>9544</v>
      </c>
      <c r="M2260" t="s">
        <v>7685</v>
      </c>
      <c r="N2260" t="s">
        <v>246</v>
      </c>
      <c r="O2260" s="4">
        <v>70655</v>
      </c>
      <c r="P2260" t="s">
        <v>140</v>
      </c>
      <c r="Q2260" t="s">
        <v>7686</v>
      </c>
      <c r="R2260">
        <v>13376392473</v>
      </c>
      <c r="T2260">
        <v>11251</v>
      </c>
      <c r="U2260" t="s">
        <v>2219</v>
      </c>
      <c r="V2260" t="s">
        <v>3473</v>
      </c>
      <c r="W2260" t="s">
        <v>4057</v>
      </c>
      <c r="X2260" t="s">
        <v>1677</v>
      </c>
      <c r="Y2260" t="s">
        <v>9544</v>
      </c>
      <c r="AA2260" t="s">
        <v>7685</v>
      </c>
      <c r="AB2260" t="s">
        <v>246</v>
      </c>
      <c r="AC2260" s="4">
        <v>70655</v>
      </c>
      <c r="AD2260" t="s">
        <v>140</v>
      </c>
      <c r="AE2260" t="s">
        <v>7686</v>
      </c>
      <c r="AF2260">
        <v>13376392473</v>
      </c>
      <c r="AH2260" t="s">
        <v>155</v>
      </c>
      <c r="AI2260" t="s">
        <v>168</v>
      </c>
      <c r="AJ2260" t="s">
        <v>254</v>
      </c>
      <c r="AK2260" t="s">
        <v>255</v>
      </c>
      <c r="AL2260" t="s">
        <v>256</v>
      </c>
      <c r="AM2260" t="s">
        <v>257</v>
      </c>
      <c r="AO2260" t="s">
        <v>258</v>
      </c>
      <c r="AP2260" t="s">
        <v>246</v>
      </c>
      <c r="AQ2260" s="4">
        <v>70760</v>
      </c>
      <c r="AR2260" t="s">
        <v>140</v>
      </c>
      <c r="AS2260" t="s">
        <v>351</v>
      </c>
      <c r="AT2260">
        <v>12256387218</v>
      </c>
      <c r="AV2260" t="s">
        <v>260</v>
      </c>
      <c r="AW2260" t="s">
        <v>261</v>
      </c>
      <c r="AZ2260" t="s">
        <v>334</v>
      </c>
      <c r="BA2260" t="s">
        <v>335</v>
      </c>
      <c r="BB2260" t="s">
        <v>136</v>
      </c>
      <c r="BC2260" t="s">
        <v>136</v>
      </c>
      <c r="BD2260" t="s">
        <v>148</v>
      </c>
      <c r="BE2260" t="s">
        <v>136</v>
      </c>
      <c r="BF2260" t="s">
        <v>136</v>
      </c>
      <c r="BG2260" t="s">
        <v>134</v>
      </c>
      <c r="BH2260" t="s">
        <v>136</v>
      </c>
      <c r="BN2260" t="s">
        <v>9545</v>
      </c>
      <c r="BO2260" t="s">
        <v>3322</v>
      </c>
      <c r="BP2260">
        <v>1</v>
      </c>
      <c r="BQ2260">
        <v>1</v>
      </c>
      <c r="BR2260">
        <v>1</v>
      </c>
      <c r="BS2260" s="1">
        <v>44228</v>
      </c>
      <c r="BT2260" s="1">
        <v>44530</v>
      </c>
      <c r="BU2260" s="1">
        <v>44228</v>
      </c>
      <c r="BV2260" s="1">
        <v>44530</v>
      </c>
      <c r="BW2260" t="s">
        <v>136</v>
      </c>
      <c r="BX2260">
        <v>40</v>
      </c>
      <c r="BY2260">
        <v>0</v>
      </c>
      <c r="BZ2260">
        <v>8</v>
      </c>
      <c r="CA2260">
        <v>8</v>
      </c>
      <c r="CB2260">
        <v>8</v>
      </c>
      <c r="CC2260">
        <v>8</v>
      </c>
      <c r="CD2260">
        <v>8</v>
      </c>
      <c r="CE2260">
        <v>0</v>
      </c>
      <c r="CF2260" t="str">
        <f>"7:00 AM"</f>
        <v>7:00 AM</v>
      </c>
      <c r="CG2260" t="str">
        <f>"4:00 PM"</f>
        <v>4:00 PM</v>
      </c>
      <c r="CH2260" s="5">
        <v>11.83</v>
      </c>
      <c r="CI2260" t="s">
        <v>146</v>
      </c>
      <c r="CL2260" t="s">
        <v>134</v>
      </c>
      <c r="CM2260" t="s">
        <v>147</v>
      </c>
      <c r="CN2260" t="s">
        <v>148</v>
      </c>
      <c r="CO2260" t="s">
        <v>266</v>
      </c>
      <c r="CP2260" t="s">
        <v>149</v>
      </c>
      <c r="CQ2260">
        <v>3</v>
      </c>
      <c r="CR2260">
        <v>0</v>
      </c>
      <c r="CS2260" t="s">
        <v>136</v>
      </c>
      <c r="CT2260" t="s">
        <v>136</v>
      </c>
      <c r="CU2260" t="s">
        <v>136</v>
      </c>
      <c r="CV2260" t="s">
        <v>134</v>
      </c>
      <c r="CW2260" t="s">
        <v>134</v>
      </c>
      <c r="CX2260">
        <v>50</v>
      </c>
      <c r="CY2260" t="s">
        <v>134</v>
      </c>
      <c r="CZ2260" t="s">
        <v>134</v>
      </c>
      <c r="DA2260" t="s">
        <v>134</v>
      </c>
      <c r="DB2260" t="s">
        <v>134</v>
      </c>
      <c r="DC2260" t="s">
        <v>134</v>
      </c>
      <c r="DD2260" t="s">
        <v>136</v>
      </c>
      <c r="DF2260" t="s">
        <v>267</v>
      </c>
      <c r="DG2260" t="s">
        <v>9546</v>
      </c>
      <c r="DH2260" t="s">
        <v>7685</v>
      </c>
      <c r="DI2260" t="s">
        <v>246</v>
      </c>
      <c r="DJ2260" s="4">
        <v>70655</v>
      </c>
      <c r="DK2260" t="s">
        <v>2371</v>
      </c>
      <c r="DL2260" t="s">
        <v>134</v>
      </c>
      <c r="DM2260">
        <v>3</v>
      </c>
      <c r="DN2260" t="s">
        <v>9546</v>
      </c>
      <c r="DO2260" t="s">
        <v>7685</v>
      </c>
      <c r="DP2260" t="s">
        <v>246</v>
      </c>
      <c r="DQ2260" t="str">
        <f>"70655"</f>
        <v>70655</v>
      </c>
      <c r="DR2260" t="s">
        <v>2371</v>
      </c>
      <c r="DS2260" t="s">
        <v>9547</v>
      </c>
      <c r="DT2260">
        <v>1</v>
      </c>
      <c r="DU2260">
        <v>3</v>
      </c>
      <c r="DV2260" t="s">
        <v>134</v>
      </c>
      <c r="DW2260" t="s">
        <v>134</v>
      </c>
      <c r="DX2260" t="s">
        <v>134</v>
      </c>
      <c r="DY2260" t="s">
        <v>134</v>
      </c>
      <c r="DZ2260">
        <v>2</v>
      </c>
      <c r="EA2260" t="s">
        <v>136</v>
      </c>
      <c r="EC2260" s="5">
        <v>12.68</v>
      </c>
      <c r="ED2260" s="5">
        <v>55</v>
      </c>
      <c r="EE2260">
        <v>13376392473</v>
      </c>
      <c r="EF2260" t="s">
        <v>148</v>
      </c>
      <c r="EG2260" t="s">
        <v>271</v>
      </c>
      <c r="EH2260">
        <v>6</v>
      </c>
    </row>
    <row r="2261" spans="1:138" ht="15" customHeight="1" x14ac:dyDescent="0.35">
      <c r="A2261" t="s">
        <v>24874</v>
      </c>
      <c r="B2261" t="s">
        <v>157</v>
      </c>
      <c r="C2261" s="1">
        <v>44166.711862962962</v>
      </c>
      <c r="D2261" s="1">
        <v>44188</v>
      </c>
      <c r="E2261" t="s">
        <v>133</v>
      </c>
      <c r="F2261" t="s">
        <v>136</v>
      </c>
      <c r="G2261" t="s">
        <v>135</v>
      </c>
      <c r="H2261" t="s">
        <v>136</v>
      </c>
      <c r="I2261" t="s">
        <v>24875</v>
      </c>
      <c r="K2261" t="s">
        <v>24876</v>
      </c>
      <c r="M2261" t="s">
        <v>24877</v>
      </c>
      <c r="N2261" t="s">
        <v>784</v>
      </c>
      <c r="O2261" s="4">
        <v>59520</v>
      </c>
      <c r="P2261" t="s">
        <v>140</v>
      </c>
      <c r="R2261">
        <v>14063862447</v>
      </c>
      <c r="T2261">
        <v>1121</v>
      </c>
      <c r="U2261" t="s">
        <v>280</v>
      </c>
      <c r="V2261" t="s">
        <v>24878</v>
      </c>
      <c r="X2261" t="s">
        <v>164</v>
      </c>
      <c r="Y2261" t="s">
        <v>24876</v>
      </c>
      <c r="AA2261" t="s">
        <v>24877</v>
      </c>
      <c r="AB2261" t="s">
        <v>784</v>
      </c>
      <c r="AC2261" s="4">
        <v>59520</v>
      </c>
      <c r="AD2261" t="s">
        <v>140</v>
      </c>
      <c r="AF2261">
        <v>14063862447</v>
      </c>
      <c r="AH2261" t="s">
        <v>24879</v>
      </c>
      <c r="AI2261" t="s">
        <v>168</v>
      </c>
      <c r="AJ2261" t="s">
        <v>789</v>
      </c>
      <c r="AK2261" t="s">
        <v>790</v>
      </c>
      <c r="AL2261" t="s">
        <v>403</v>
      </c>
      <c r="AM2261" t="s">
        <v>791</v>
      </c>
      <c r="AO2261" t="s">
        <v>792</v>
      </c>
      <c r="AP2261" t="s">
        <v>784</v>
      </c>
      <c r="AQ2261" s="4">
        <v>59457</v>
      </c>
      <c r="AR2261" t="s">
        <v>140</v>
      </c>
      <c r="AS2261" t="s">
        <v>793</v>
      </c>
      <c r="AT2261">
        <v>14065797529</v>
      </c>
      <c r="AV2261" t="s">
        <v>794</v>
      </c>
      <c r="AW2261" t="s">
        <v>795</v>
      </c>
      <c r="AZ2261" t="s">
        <v>334</v>
      </c>
      <c r="BA2261" t="s">
        <v>335</v>
      </c>
      <c r="BB2261" t="s">
        <v>136</v>
      </c>
      <c r="BC2261" t="s">
        <v>136</v>
      </c>
      <c r="BD2261" t="s">
        <v>148</v>
      </c>
      <c r="BE2261" t="s">
        <v>136</v>
      </c>
      <c r="BF2261" t="s">
        <v>136</v>
      </c>
      <c r="BG2261" t="s">
        <v>134</v>
      </c>
      <c r="BH2261" t="s">
        <v>136</v>
      </c>
      <c r="BI2261" t="s">
        <v>796</v>
      </c>
      <c r="BJ2261" t="s">
        <v>797</v>
      </c>
      <c r="BL2261" t="s">
        <v>795</v>
      </c>
      <c r="BM2261" t="s">
        <v>794</v>
      </c>
      <c r="BN2261" t="s">
        <v>24880</v>
      </c>
      <c r="BO2261" t="s">
        <v>799</v>
      </c>
      <c r="BP2261">
        <v>2</v>
      </c>
      <c r="BQ2261">
        <v>2</v>
      </c>
      <c r="BR2261">
        <v>2</v>
      </c>
      <c r="BS2261" s="1">
        <v>44228</v>
      </c>
      <c r="BT2261" s="1">
        <v>44531</v>
      </c>
      <c r="BU2261" s="1">
        <v>44228</v>
      </c>
      <c r="BV2261" s="1">
        <v>44531</v>
      </c>
      <c r="BW2261" t="s">
        <v>136</v>
      </c>
      <c r="BX2261">
        <v>60</v>
      </c>
      <c r="BY2261">
        <v>0</v>
      </c>
      <c r="BZ2261">
        <v>10</v>
      </c>
      <c r="CA2261">
        <v>10</v>
      </c>
      <c r="CB2261">
        <v>10</v>
      </c>
      <c r="CC2261">
        <v>10</v>
      </c>
      <c r="CD2261">
        <v>10</v>
      </c>
      <c r="CE2261">
        <v>10</v>
      </c>
      <c r="CF2261" t="str">
        <f>"7:00 AM"</f>
        <v>7:00 AM</v>
      </c>
      <c r="CG2261" t="str">
        <f>"6:00 PM"</f>
        <v>6:00 PM</v>
      </c>
      <c r="CH2261" s="5">
        <v>13.62</v>
      </c>
      <c r="CI2261" t="s">
        <v>146</v>
      </c>
      <c r="CL2261" t="s">
        <v>136</v>
      </c>
      <c r="CM2261" t="s">
        <v>312</v>
      </c>
      <c r="CN2261" t="s">
        <v>148</v>
      </c>
      <c r="CO2261" t="s">
        <v>800</v>
      </c>
      <c r="CP2261" t="s">
        <v>149</v>
      </c>
      <c r="CQ2261">
        <v>3</v>
      </c>
      <c r="CR2261">
        <v>0</v>
      </c>
      <c r="CS2261" t="s">
        <v>136</v>
      </c>
      <c r="CT2261" t="s">
        <v>134</v>
      </c>
      <c r="CU2261" t="s">
        <v>136</v>
      </c>
      <c r="CV2261" t="s">
        <v>136</v>
      </c>
      <c r="CW2261" t="s">
        <v>134</v>
      </c>
      <c r="CX2261">
        <v>100</v>
      </c>
      <c r="CY2261" t="s">
        <v>134</v>
      </c>
      <c r="CZ2261" t="s">
        <v>134</v>
      </c>
      <c r="DA2261" t="s">
        <v>134</v>
      </c>
      <c r="DB2261" t="s">
        <v>134</v>
      </c>
      <c r="DC2261" t="s">
        <v>136</v>
      </c>
      <c r="DD2261" t="s">
        <v>136</v>
      </c>
      <c r="DF2261" t="s">
        <v>24881</v>
      </c>
      <c r="DG2261" t="s">
        <v>24876</v>
      </c>
      <c r="DH2261" t="s">
        <v>24877</v>
      </c>
      <c r="DI2261" t="s">
        <v>784</v>
      </c>
      <c r="DJ2261" s="4">
        <v>59520</v>
      </c>
      <c r="DK2261" t="s">
        <v>24882</v>
      </c>
      <c r="DL2261" t="s">
        <v>136</v>
      </c>
      <c r="DM2261">
        <v>1</v>
      </c>
      <c r="DN2261" t="s">
        <v>24883</v>
      </c>
      <c r="DO2261" t="s">
        <v>24877</v>
      </c>
      <c r="DP2261" t="s">
        <v>784</v>
      </c>
      <c r="DQ2261" t="str">
        <f>"59520"</f>
        <v>59520</v>
      </c>
      <c r="DR2261" t="s">
        <v>24882</v>
      </c>
      <c r="DS2261" t="s">
        <v>2917</v>
      </c>
      <c r="DT2261">
        <v>1</v>
      </c>
      <c r="DU2261">
        <v>3</v>
      </c>
      <c r="DV2261" t="s">
        <v>134</v>
      </c>
      <c r="DW2261" t="s">
        <v>134</v>
      </c>
      <c r="DX2261" t="s">
        <v>134</v>
      </c>
      <c r="DY2261" t="s">
        <v>136</v>
      </c>
      <c r="DZ2261">
        <v>1</v>
      </c>
      <c r="EA2261" t="s">
        <v>136</v>
      </c>
      <c r="EC2261" s="5">
        <v>12.68</v>
      </c>
      <c r="ED2261" s="5">
        <v>55</v>
      </c>
      <c r="EE2261">
        <v>14063862447</v>
      </c>
      <c r="EF2261" t="s">
        <v>24879</v>
      </c>
      <c r="EG2261" t="s">
        <v>148</v>
      </c>
      <c r="EH2261">
        <v>0</v>
      </c>
    </row>
    <row r="2262" spans="1:138" ht="15" customHeight="1" x14ac:dyDescent="0.35">
      <c r="A2262" t="s">
        <v>2013</v>
      </c>
      <c r="B2262" t="s">
        <v>157</v>
      </c>
      <c r="C2262" s="1">
        <v>44180.745019560185</v>
      </c>
      <c r="D2262" s="1">
        <v>44188</v>
      </c>
      <c r="E2262" t="s">
        <v>133</v>
      </c>
      <c r="F2262" t="s">
        <v>136</v>
      </c>
      <c r="G2262" t="s">
        <v>135</v>
      </c>
      <c r="H2262" t="s">
        <v>136</v>
      </c>
      <c r="I2262" t="s">
        <v>2014</v>
      </c>
      <c r="K2262" t="s">
        <v>2015</v>
      </c>
      <c r="M2262" t="s">
        <v>2016</v>
      </c>
      <c r="N2262" t="s">
        <v>460</v>
      </c>
      <c r="O2262" s="4">
        <v>74543</v>
      </c>
      <c r="P2262" t="s">
        <v>140</v>
      </c>
      <c r="R2262">
        <v>15802712771</v>
      </c>
      <c r="T2262">
        <v>11211</v>
      </c>
      <c r="U2262" t="s">
        <v>2017</v>
      </c>
      <c r="V2262" t="s">
        <v>1820</v>
      </c>
      <c r="X2262" t="s">
        <v>872</v>
      </c>
      <c r="Y2262" t="s">
        <v>2015</v>
      </c>
      <c r="AA2262" t="s">
        <v>2016</v>
      </c>
      <c r="AB2262" t="s">
        <v>460</v>
      </c>
      <c r="AC2262" s="4">
        <v>74543</v>
      </c>
      <c r="AD2262" t="s">
        <v>140</v>
      </c>
      <c r="AF2262">
        <v>15802712771</v>
      </c>
      <c r="AH2262" t="s">
        <v>2018</v>
      </c>
      <c r="AI2262" t="s">
        <v>168</v>
      </c>
      <c r="AJ2262" t="s">
        <v>2019</v>
      </c>
      <c r="AK2262" t="s">
        <v>2020</v>
      </c>
      <c r="AM2262" t="s">
        <v>2021</v>
      </c>
      <c r="AO2262" t="s">
        <v>2022</v>
      </c>
      <c r="AP2262" t="s">
        <v>374</v>
      </c>
      <c r="AQ2262" s="4">
        <v>75098</v>
      </c>
      <c r="AR2262" t="s">
        <v>140</v>
      </c>
      <c r="AT2262">
        <v>19724424244</v>
      </c>
      <c r="AV2262" t="s">
        <v>2023</v>
      </c>
      <c r="AW2262" t="s">
        <v>2024</v>
      </c>
      <c r="AZ2262" t="s">
        <v>334</v>
      </c>
      <c r="BA2262" t="s">
        <v>335</v>
      </c>
      <c r="BB2262" t="s">
        <v>136</v>
      </c>
      <c r="BC2262" t="s">
        <v>136</v>
      </c>
      <c r="BD2262" t="s">
        <v>148</v>
      </c>
      <c r="BE2262" t="s">
        <v>136</v>
      </c>
      <c r="BF2262" t="s">
        <v>136</v>
      </c>
      <c r="BG2262" t="s">
        <v>134</v>
      </c>
      <c r="BH2262" t="s">
        <v>136</v>
      </c>
      <c r="BN2262" t="s">
        <v>2025</v>
      </c>
      <c r="BO2262" t="s">
        <v>2026</v>
      </c>
      <c r="BP2262">
        <v>1</v>
      </c>
      <c r="BQ2262">
        <v>1</v>
      </c>
      <c r="BR2262">
        <v>1</v>
      </c>
      <c r="BS2262" s="1">
        <v>44225</v>
      </c>
      <c r="BT2262" s="1">
        <v>44499</v>
      </c>
      <c r="BU2262" s="1">
        <v>44225</v>
      </c>
      <c r="BV2262" s="1">
        <v>44499</v>
      </c>
      <c r="BW2262" t="s">
        <v>136</v>
      </c>
      <c r="BX2262">
        <v>40</v>
      </c>
      <c r="BY2262">
        <v>0</v>
      </c>
      <c r="BZ2262">
        <v>8</v>
      </c>
      <c r="CA2262">
        <v>8</v>
      </c>
      <c r="CB2262">
        <v>8</v>
      </c>
      <c r="CC2262">
        <v>8</v>
      </c>
      <c r="CD2262">
        <v>8</v>
      </c>
      <c r="CE2262">
        <v>0</v>
      </c>
      <c r="CF2262" t="str">
        <f>"8:00 AM"</f>
        <v>8:00 AM</v>
      </c>
      <c r="CG2262" t="str">
        <f>"5:00 PM"</f>
        <v>5:00 PM</v>
      </c>
      <c r="CH2262" s="5">
        <v>12.67</v>
      </c>
      <c r="CI2262" t="s">
        <v>146</v>
      </c>
      <c r="CL2262" t="s">
        <v>136</v>
      </c>
      <c r="CM2262" t="s">
        <v>312</v>
      </c>
      <c r="CN2262" t="s">
        <v>148</v>
      </c>
      <c r="CO2262" t="s">
        <v>181</v>
      </c>
      <c r="CP2262" t="s">
        <v>149</v>
      </c>
      <c r="CQ2262">
        <v>0</v>
      </c>
      <c r="CR2262">
        <v>0</v>
      </c>
      <c r="CS2262" t="s">
        <v>136</v>
      </c>
      <c r="CT2262" t="s">
        <v>136</v>
      </c>
      <c r="CU2262" t="s">
        <v>136</v>
      </c>
      <c r="CV2262" t="s">
        <v>136</v>
      </c>
      <c r="CW2262" t="s">
        <v>134</v>
      </c>
      <c r="CX2262">
        <v>50</v>
      </c>
      <c r="CY2262" t="s">
        <v>134</v>
      </c>
      <c r="CZ2262" t="s">
        <v>136</v>
      </c>
      <c r="DA2262" t="s">
        <v>136</v>
      </c>
      <c r="DB2262" t="s">
        <v>134</v>
      </c>
      <c r="DC2262" t="s">
        <v>134</v>
      </c>
      <c r="DD2262" t="s">
        <v>136</v>
      </c>
      <c r="DF2262" t="s">
        <v>180</v>
      </c>
      <c r="DG2262" t="s">
        <v>2015</v>
      </c>
      <c r="DH2262" t="s">
        <v>2016</v>
      </c>
      <c r="DI2262" t="s">
        <v>460</v>
      </c>
      <c r="DJ2262" s="4">
        <v>74543</v>
      </c>
      <c r="DK2262" t="s">
        <v>2027</v>
      </c>
      <c r="DL2262" t="s">
        <v>136</v>
      </c>
      <c r="DM2262">
        <v>1</v>
      </c>
      <c r="DN2262" t="s">
        <v>2015</v>
      </c>
      <c r="DO2262" t="s">
        <v>2016</v>
      </c>
      <c r="DP2262" t="s">
        <v>460</v>
      </c>
      <c r="DQ2262" t="str">
        <f>"74543"</f>
        <v>74543</v>
      </c>
      <c r="DR2262" t="s">
        <v>2027</v>
      </c>
      <c r="DS2262" t="s">
        <v>2028</v>
      </c>
      <c r="DT2262">
        <v>1</v>
      </c>
      <c r="DU2262">
        <v>1</v>
      </c>
      <c r="DV2262" t="s">
        <v>134</v>
      </c>
      <c r="DW2262" t="s">
        <v>134</v>
      </c>
      <c r="DX2262" t="s">
        <v>134</v>
      </c>
      <c r="DY2262" t="s">
        <v>136</v>
      </c>
      <c r="DZ2262">
        <v>1</v>
      </c>
      <c r="EA2262" t="s">
        <v>136</v>
      </c>
      <c r="EC2262" s="5">
        <v>12.68</v>
      </c>
      <c r="ED2262" s="5">
        <v>55</v>
      </c>
      <c r="EE2262">
        <v>15802712771</v>
      </c>
      <c r="EF2262" t="s">
        <v>2018</v>
      </c>
      <c r="EG2262" t="s">
        <v>148</v>
      </c>
      <c r="EH2262">
        <v>0</v>
      </c>
    </row>
    <row r="2263" spans="1:138" ht="15" customHeight="1" x14ac:dyDescent="0.35">
      <c r="A2263" t="s">
        <v>8987</v>
      </c>
      <c r="B2263" t="s">
        <v>157</v>
      </c>
      <c r="C2263" s="1">
        <v>44166.668508333336</v>
      </c>
      <c r="D2263" s="1">
        <v>44188</v>
      </c>
      <c r="E2263" t="s">
        <v>133</v>
      </c>
      <c r="F2263" t="s">
        <v>136</v>
      </c>
      <c r="G2263" t="s">
        <v>135</v>
      </c>
      <c r="H2263" t="s">
        <v>136</v>
      </c>
      <c r="I2263" t="s">
        <v>8988</v>
      </c>
      <c r="K2263" t="s">
        <v>8989</v>
      </c>
      <c r="L2263" t="s">
        <v>8990</v>
      </c>
      <c r="M2263" t="s">
        <v>8991</v>
      </c>
      <c r="N2263" t="s">
        <v>7959</v>
      </c>
      <c r="O2263" s="4">
        <v>8848</v>
      </c>
      <c r="P2263" t="s">
        <v>140</v>
      </c>
      <c r="R2263">
        <v>19087632052</v>
      </c>
      <c r="T2263">
        <v>11121</v>
      </c>
      <c r="U2263" t="s">
        <v>4035</v>
      </c>
      <c r="V2263" t="s">
        <v>8992</v>
      </c>
      <c r="W2263" t="s">
        <v>683</v>
      </c>
      <c r="X2263" t="s">
        <v>8993</v>
      </c>
      <c r="Y2263" t="s">
        <v>8989</v>
      </c>
      <c r="Z2263" t="s">
        <v>8990</v>
      </c>
      <c r="AA2263" t="s">
        <v>8994</v>
      </c>
      <c r="AB2263" t="s">
        <v>7959</v>
      </c>
      <c r="AC2263" s="4">
        <v>8848</v>
      </c>
      <c r="AD2263" t="s">
        <v>140</v>
      </c>
      <c r="AF2263">
        <v>19087632052</v>
      </c>
      <c r="AH2263" t="s">
        <v>8995</v>
      </c>
      <c r="AI2263" t="s">
        <v>168</v>
      </c>
      <c r="AJ2263" t="s">
        <v>8996</v>
      </c>
      <c r="AK2263" t="s">
        <v>4490</v>
      </c>
      <c r="AL2263" t="s">
        <v>229</v>
      </c>
      <c r="AM2263" t="s">
        <v>8997</v>
      </c>
      <c r="AN2263" t="s">
        <v>148</v>
      </c>
      <c r="AO2263" t="s">
        <v>1783</v>
      </c>
      <c r="AP2263" t="s">
        <v>374</v>
      </c>
      <c r="AQ2263" s="4">
        <v>77414</v>
      </c>
      <c r="AR2263" t="s">
        <v>140</v>
      </c>
      <c r="AT2263">
        <v>19792457577</v>
      </c>
      <c r="AU2263">
        <v>104</v>
      </c>
      <c r="AV2263" t="s">
        <v>8998</v>
      </c>
      <c r="AW2263" t="s">
        <v>1785</v>
      </c>
      <c r="AZ2263" t="s">
        <v>175</v>
      </c>
      <c r="BA2263" t="s">
        <v>176</v>
      </c>
      <c r="BB2263" t="s">
        <v>136</v>
      </c>
      <c r="BC2263" t="s">
        <v>136</v>
      </c>
      <c r="BD2263" t="s">
        <v>148</v>
      </c>
      <c r="BE2263" t="s">
        <v>136</v>
      </c>
      <c r="BF2263" t="s">
        <v>136</v>
      </c>
      <c r="BG2263" t="s">
        <v>134</v>
      </c>
      <c r="BH2263" t="s">
        <v>136</v>
      </c>
      <c r="BN2263" t="s">
        <v>8999</v>
      </c>
      <c r="BO2263" t="s">
        <v>1839</v>
      </c>
      <c r="BP2263">
        <v>24</v>
      </c>
      <c r="BQ2263">
        <v>24</v>
      </c>
      <c r="BR2263">
        <v>24</v>
      </c>
      <c r="BS2263" s="1">
        <v>44235</v>
      </c>
      <c r="BT2263" s="1">
        <v>44536</v>
      </c>
      <c r="BU2263" s="1">
        <v>44235</v>
      </c>
      <c r="BV2263" s="1">
        <v>44536</v>
      </c>
      <c r="BW2263" t="s">
        <v>136</v>
      </c>
      <c r="BX2263">
        <v>56</v>
      </c>
      <c r="BY2263">
        <v>8</v>
      </c>
      <c r="BZ2263">
        <v>8</v>
      </c>
      <c r="CA2263">
        <v>8</v>
      </c>
      <c r="CB2263">
        <v>8</v>
      </c>
      <c r="CC2263">
        <v>8</v>
      </c>
      <c r="CD2263">
        <v>8</v>
      </c>
      <c r="CE2263">
        <v>8</v>
      </c>
      <c r="CF2263" t="str">
        <f>"7:00 AM"</f>
        <v>7:00 AM</v>
      </c>
      <c r="CG2263" t="str">
        <f>"4:00 PM"</f>
        <v>4:00 PM</v>
      </c>
      <c r="CH2263" s="5">
        <v>13.34</v>
      </c>
      <c r="CI2263" t="s">
        <v>146</v>
      </c>
      <c r="CL2263" t="s">
        <v>134</v>
      </c>
      <c r="CM2263" t="s">
        <v>147</v>
      </c>
      <c r="CN2263" t="s">
        <v>148</v>
      </c>
      <c r="CO2263" t="s">
        <v>9000</v>
      </c>
      <c r="CP2263" t="s">
        <v>149</v>
      </c>
      <c r="CQ2263">
        <v>1</v>
      </c>
      <c r="CR2263">
        <v>0</v>
      </c>
      <c r="CS2263" t="s">
        <v>136</v>
      </c>
      <c r="CT2263" t="s">
        <v>136</v>
      </c>
      <c r="CU2263" t="s">
        <v>136</v>
      </c>
      <c r="CV2263" t="s">
        <v>134</v>
      </c>
      <c r="CW2263" t="s">
        <v>134</v>
      </c>
      <c r="CX2263">
        <v>60</v>
      </c>
      <c r="CY2263" t="s">
        <v>134</v>
      </c>
      <c r="CZ2263" t="s">
        <v>134</v>
      </c>
      <c r="DA2263" t="s">
        <v>134</v>
      </c>
      <c r="DB2263" t="s">
        <v>134</v>
      </c>
      <c r="DC2263" t="s">
        <v>134</v>
      </c>
      <c r="DD2263" t="s">
        <v>136</v>
      </c>
      <c r="DF2263" t="s">
        <v>9001</v>
      </c>
      <c r="DG2263" t="s">
        <v>8989</v>
      </c>
      <c r="DH2263" t="s">
        <v>8994</v>
      </c>
      <c r="DI2263" t="s">
        <v>7959</v>
      </c>
      <c r="DJ2263" s="4">
        <v>8848</v>
      </c>
      <c r="DK2263" t="s">
        <v>9002</v>
      </c>
      <c r="DL2263" t="s">
        <v>134</v>
      </c>
      <c r="DM2263">
        <v>5</v>
      </c>
      <c r="DN2263" t="s">
        <v>9003</v>
      </c>
      <c r="DO2263" t="s">
        <v>9004</v>
      </c>
      <c r="DP2263" t="s">
        <v>7959</v>
      </c>
      <c r="DQ2263" t="str">
        <f>"08865"</f>
        <v>08865</v>
      </c>
      <c r="DR2263" t="s">
        <v>239</v>
      </c>
      <c r="DS2263" t="s">
        <v>907</v>
      </c>
      <c r="DT2263">
        <v>2</v>
      </c>
      <c r="DU2263">
        <v>15</v>
      </c>
      <c r="DV2263" t="s">
        <v>134</v>
      </c>
      <c r="DW2263" t="s">
        <v>134</v>
      </c>
      <c r="DX2263" t="s">
        <v>134</v>
      </c>
      <c r="DY2263" t="s">
        <v>134</v>
      </c>
      <c r="DZ2263">
        <v>3</v>
      </c>
      <c r="EA2263" t="s">
        <v>136</v>
      </c>
      <c r="EC2263" s="5">
        <v>12.68</v>
      </c>
      <c r="ED2263" s="5">
        <v>55</v>
      </c>
      <c r="EE2263">
        <v>19087632126</v>
      </c>
      <c r="EF2263" t="s">
        <v>9005</v>
      </c>
      <c r="EG2263" t="s">
        <v>148</v>
      </c>
      <c r="EH2263">
        <v>32</v>
      </c>
    </row>
    <row r="2264" spans="1:138" ht="15" customHeight="1" x14ac:dyDescent="0.35">
      <c r="A2264" t="s">
        <v>7407</v>
      </c>
      <c r="B2264" t="s">
        <v>157</v>
      </c>
      <c r="C2264" s="1">
        <v>44169.695224537034</v>
      </c>
      <c r="D2264" s="1">
        <v>44188</v>
      </c>
      <c r="E2264" t="s">
        <v>133</v>
      </c>
      <c r="F2264" t="s">
        <v>136</v>
      </c>
      <c r="G2264" t="s">
        <v>135</v>
      </c>
      <c r="H2264" t="s">
        <v>136</v>
      </c>
      <c r="I2264" t="s">
        <v>7408</v>
      </c>
      <c r="K2264" t="s">
        <v>7409</v>
      </c>
      <c r="M2264" t="s">
        <v>7410</v>
      </c>
      <c r="N2264" t="s">
        <v>246</v>
      </c>
      <c r="O2264" s="4">
        <v>70668</v>
      </c>
      <c r="P2264" t="s">
        <v>140</v>
      </c>
      <c r="R2264">
        <v>13375893078</v>
      </c>
      <c r="T2264">
        <v>11292</v>
      </c>
      <c r="U2264" t="s">
        <v>7411</v>
      </c>
      <c r="V2264" t="s">
        <v>6478</v>
      </c>
      <c r="X2264" t="s">
        <v>1677</v>
      </c>
      <c r="Y2264" t="s">
        <v>7409</v>
      </c>
      <c r="AA2264" t="s">
        <v>7410</v>
      </c>
      <c r="AB2264" t="s">
        <v>246</v>
      </c>
      <c r="AC2264" s="4">
        <v>70668</v>
      </c>
      <c r="AD2264" t="s">
        <v>140</v>
      </c>
      <c r="AE2264" t="s">
        <v>841</v>
      </c>
      <c r="AF2264">
        <v>13375893078</v>
      </c>
      <c r="AH2264" t="s">
        <v>3856</v>
      </c>
      <c r="AI2264" t="s">
        <v>168</v>
      </c>
      <c r="AJ2264" t="s">
        <v>559</v>
      </c>
      <c r="AK2264" t="s">
        <v>433</v>
      </c>
      <c r="AL2264" t="s">
        <v>978</v>
      </c>
      <c r="AM2264" t="s">
        <v>561</v>
      </c>
      <c r="AN2264" t="s">
        <v>562</v>
      </c>
      <c r="AO2264" t="s">
        <v>563</v>
      </c>
      <c r="AP2264" t="s">
        <v>564</v>
      </c>
      <c r="AQ2264" s="4">
        <v>22949</v>
      </c>
      <c r="AR2264" t="s">
        <v>140</v>
      </c>
      <c r="AT2264">
        <v>14342634300</v>
      </c>
      <c r="AV2264" t="s">
        <v>3857</v>
      </c>
      <c r="AW2264" t="s">
        <v>980</v>
      </c>
      <c r="AZ2264" t="s">
        <v>334</v>
      </c>
      <c r="BA2264" t="s">
        <v>335</v>
      </c>
      <c r="BB2264" t="s">
        <v>136</v>
      </c>
      <c r="BC2264" t="s">
        <v>136</v>
      </c>
      <c r="BD2264" t="s">
        <v>148</v>
      </c>
      <c r="BE2264" t="s">
        <v>136</v>
      </c>
      <c r="BF2264" t="s">
        <v>136</v>
      </c>
      <c r="BG2264" t="s">
        <v>134</v>
      </c>
      <c r="BH2264" t="s">
        <v>136</v>
      </c>
      <c r="BI2264" t="s">
        <v>3858</v>
      </c>
      <c r="BJ2264" t="s">
        <v>3859</v>
      </c>
      <c r="BL2264" t="s">
        <v>566</v>
      </c>
      <c r="BM2264" t="s">
        <v>3856</v>
      </c>
      <c r="BN2264" t="s">
        <v>7412</v>
      </c>
      <c r="BO2264" t="s">
        <v>7413</v>
      </c>
      <c r="BP2264">
        <v>6</v>
      </c>
      <c r="BQ2264">
        <v>6</v>
      </c>
      <c r="BR2264">
        <v>6</v>
      </c>
      <c r="BS2264" s="1">
        <v>44221</v>
      </c>
      <c r="BT2264" s="1">
        <v>44509</v>
      </c>
      <c r="BU2264" s="1">
        <v>44221</v>
      </c>
      <c r="BV2264" s="1">
        <v>44509</v>
      </c>
      <c r="BW2264" t="s">
        <v>136</v>
      </c>
      <c r="BX2264">
        <v>45</v>
      </c>
      <c r="BY2264">
        <v>0</v>
      </c>
      <c r="BZ2264">
        <v>7.5</v>
      </c>
      <c r="CA2264">
        <v>7.5</v>
      </c>
      <c r="CB2264">
        <v>7.5</v>
      </c>
      <c r="CC2264">
        <v>7.5</v>
      </c>
      <c r="CD2264">
        <v>7.5</v>
      </c>
      <c r="CE2264">
        <v>7.5</v>
      </c>
      <c r="CF2264" t="str">
        <f>"6:30 AM"</f>
        <v>6:30 AM</v>
      </c>
      <c r="CG2264" t="str">
        <f>"4:00 PM"</f>
        <v>4:00 PM</v>
      </c>
      <c r="CH2264" s="5">
        <v>11.83</v>
      </c>
      <c r="CI2264" t="s">
        <v>146</v>
      </c>
      <c r="CL2264" t="s">
        <v>136</v>
      </c>
      <c r="CM2264" t="s">
        <v>147</v>
      </c>
      <c r="CN2264" t="s">
        <v>148</v>
      </c>
      <c r="CO2264" t="s">
        <v>854</v>
      </c>
      <c r="CP2264" t="s">
        <v>149</v>
      </c>
      <c r="CQ2264">
        <v>3</v>
      </c>
      <c r="CR2264">
        <v>0</v>
      </c>
      <c r="CS2264" t="s">
        <v>136</v>
      </c>
      <c r="CT2264" t="s">
        <v>136</v>
      </c>
      <c r="CU2264" t="s">
        <v>136</v>
      </c>
      <c r="CV2264" t="s">
        <v>134</v>
      </c>
      <c r="CW2264" t="s">
        <v>134</v>
      </c>
      <c r="CX2264">
        <v>60</v>
      </c>
      <c r="CY2264" t="s">
        <v>134</v>
      </c>
      <c r="CZ2264" t="s">
        <v>134</v>
      </c>
      <c r="DA2264" t="s">
        <v>134</v>
      </c>
      <c r="DB2264" t="s">
        <v>134</v>
      </c>
      <c r="DC2264" t="s">
        <v>134</v>
      </c>
      <c r="DD2264" t="s">
        <v>136</v>
      </c>
      <c r="DF2264" t="s">
        <v>7414</v>
      </c>
      <c r="DG2264" t="s">
        <v>7415</v>
      </c>
      <c r="DH2264" t="s">
        <v>7410</v>
      </c>
      <c r="DI2264" t="s">
        <v>246</v>
      </c>
      <c r="DJ2264" s="4">
        <v>70668</v>
      </c>
      <c r="DK2264" t="s">
        <v>1161</v>
      </c>
      <c r="DL2264" t="s">
        <v>136</v>
      </c>
      <c r="DM2264">
        <v>1</v>
      </c>
      <c r="DN2264" t="s">
        <v>7416</v>
      </c>
      <c r="DO2264" t="s">
        <v>7410</v>
      </c>
      <c r="DP2264" t="s">
        <v>246</v>
      </c>
      <c r="DQ2264" t="str">
        <f>"70668"</f>
        <v>70668</v>
      </c>
      <c r="DR2264" t="s">
        <v>1161</v>
      </c>
      <c r="DS2264" t="s">
        <v>919</v>
      </c>
      <c r="DT2264">
        <v>1</v>
      </c>
      <c r="DU2264">
        <v>8</v>
      </c>
      <c r="DV2264" t="s">
        <v>134</v>
      </c>
      <c r="DW2264" t="s">
        <v>134</v>
      </c>
      <c r="DX2264" t="s">
        <v>134</v>
      </c>
      <c r="DY2264" t="s">
        <v>136</v>
      </c>
      <c r="DZ2264">
        <v>1</v>
      </c>
      <c r="EA2264" t="s">
        <v>134</v>
      </c>
      <c r="EB2264" s="5">
        <v>12.68</v>
      </c>
      <c r="EC2264" s="5">
        <v>12.68</v>
      </c>
      <c r="ED2264" s="5">
        <v>55</v>
      </c>
      <c r="EE2264">
        <v>13375893078</v>
      </c>
      <c r="EF2264" t="s">
        <v>148</v>
      </c>
      <c r="EG2264" t="s">
        <v>1084</v>
      </c>
      <c r="EH2264">
        <v>0</v>
      </c>
    </row>
    <row r="2265" spans="1:138" ht="15" customHeight="1" x14ac:dyDescent="0.35">
      <c r="A2265" t="s">
        <v>12914</v>
      </c>
      <c r="B2265" t="s">
        <v>157</v>
      </c>
      <c r="C2265" s="1">
        <v>44173.721355208334</v>
      </c>
      <c r="D2265" s="1">
        <v>44188</v>
      </c>
      <c r="E2265" t="s">
        <v>133</v>
      </c>
      <c r="F2265" t="s">
        <v>134</v>
      </c>
      <c r="G2265" t="s">
        <v>135</v>
      </c>
      <c r="H2265" t="s">
        <v>136</v>
      </c>
      <c r="I2265" t="s">
        <v>5427</v>
      </c>
      <c r="J2265" t="s">
        <v>5427</v>
      </c>
      <c r="K2265" t="s">
        <v>5767</v>
      </c>
      <c r="M2265" t="s">
        <v>5428</v>
      </c>
      <c r="N2265" t="s">
        <v>395</v>
      </c>
      <c r="O2265" s="4">
        <v>93454</v>
      </c>
      <c r="P2265" t="s">
        <v>140</v>
      </c>
      <c r="R2265">
        <v>18053452195</v>
      </c>
      <c r="T2265">
        <v>1151</v>
      </c>
      <c r="U2265" t="s">
        <v>2847</v>
      </c>
      <c r="V2265" t="s">
        <v>2235</v>
      </c>
      <c r="X2265" t="s">
        <v>1677</v>
      </c>
      <c r="Y2265" t="s">
        <v>5429</v>
      </c>
      <c r="Z2265" t="s">
        <v>5430</v>
      </c>
      <c r="AA2265" t="s">
        <v>394</v>
      </c>
      <c r="AB2265" t="s">
        <v>395</v>
      </c>
      <c r="AC2265" s="4">
        <v>93454</v>
      </c>
      <c r="AD2265" t="s">
        <v>140</v>
      </c>
      <c r="AF2265">
        <v>18053452195</v>
      </c>
      <c r="AH2265" t="s">
        <v>5431</v>
      </c>
      <c r="AZ2265" t="s">
        <v>821</v>
      </c>
      <c r="BA2265" t="s">
        <v>822</v>
      </c>
      <c r="BB2265" t="s">
        <v>134</v>
      </c>
      <c r="BC2265" t="s">
        <v>134</v>
      </c>
      <c r="BD2265" t="s">
        <v>134</v>
      </c>
      <c r="BE2265" t="s">
        <v>134</v>
      </c>
      <c r="BF2265" t="s">
        <v>136</v>
      </c>
      <c r="BG2265" t="s">
        <v>134</v>
      </c>
      <c r="BH2265" t="s">
        <v>136</v>
      </c>
      <c r="BN2265" t="s">
        <v>12915</v>
      </c>
      <c r="BO2265" t="s">
        <v>12916</v>
      </c>
      <c r="BP2265">
        <v>25</v>
      </c>
      <c r="BQ2265">
        <v>25</v>
      </c>
      <c r="BR2265">
        <v>25</v>
      </c>
      <c r="BS2265" s="1">
        <v>44221</v>
      </c>
      <c r="BT2265" s="1">
        <v>44525</v>
      </c>
      <c r="BU2265" s="1">
        <v>44221</v>
      </c>
      <c r="BV2265" s="1">
        <v>44525</v>
      </c>
      <c r="BW2265" t="s">
        <v>136</v>
      </c>
      <c r="BX2265">
        <v>40</v>
      </c>
      <c r="BY2265">
        <v>0</v>
      </c>
      <c r="BZ2265">
        <v>8</v>
      </c>
      <c r="CA2265">
        <v>8</v>
      </c>
      <c r="CB2265">
        <v>8</v>
      </c>
      <c r="CC2265">
        <v>8</v>
      </c>
      <c r="CD2265">
        <v>8</v>
      </c>
      <c r="CE2265">
        <v>0</v>
      </c>
      <c r="CF2265" t="str">
        <f>"7:00 AM"</f>
        <v>7:00 AM</v>
      </c>
      <c r="CG2265" t="str">
        <f>"3:30 PM"</f>
        <v>3:30 PM</v>
      </c>
      <c r="CH2265" s="5">
        <v>14.77</v>
      </c>
      <c r="CI2265" t="s">
        <v>146</v>
      </c>
      <c r="CL2265" t="s">
        <v>136</v>
      </c>
      <c r="CM2265" t="s">
        <v>147</v>
      </c>
      <c r="CN2265" t="s">
        <v>148</v>
      </c>
      <c r="CO2265" t="s">
        <v>12917</v>
      </c>
      <c r="CP2265" t="s">
        <v>149</v>
      </c>
      <c r="CQ2265">
        <v>1</v>
      </c>
      <c r="CR2265">
        <v>0</v>
      </c>
      <c r="CS2265" t="s">
        <v>136</v>
      </c>
      <c r="CT2265" t="s">
        <v>136</v>
      </c>
      <c r="CU2265" t="s">
        <v>136</v>
      </c>
      <c r="CV2265" t="s">
        <v>136</v>
      </c>
      <c r="CW2265" t="s">
        <v>134</v>
      </c>
      <c r="CX2265">
        <v>50</v>
      </c>
      <c r="CY2265" t="s">
        <v>134</v>
      </c>
      <c r="CZ2265" t="s">
        <v>136</v>
      </c>
      <c r="DA2265" t="s">
        <v>134</v>
      </c>
      <c r="DB2265" t="s">
        <v>134</v>
      </c>
      <c r="DC2265" t="s">
        <v>134</v>
      </c>
      <c r="DD2265" t="s">
        <v>136</v>
      </c>
      <c r="DF2265" t="s">
        <v>149</v>
      </c>
      <c r="DG2265" t="s">
        <v>12918</v>
      </c>
      <c r="DH2265" t="s">
        <v>394</v>
      </c>
      <c r="DI2265" t="s">
        <v>395</v>
      </c>
      <c r="DJ2265" s="4">
        <v>93455</v>
      </c>
      <c r="DK2265" t="s">
        <v>6211</v>
      </c>
      <c r="DL2265" t="s">
        <v>134</v>
      </c>
      <c r="DM2265">
        <v>14</v>
      </c>
      <c r="DN2265" t="s">
        <v>12919</v>
      </c>
      <c r="DO2265" t="s">
        <v>394</v>
      </c>
      <c r="DP2265" t="s">
        <v>395</v>
      </c>
      <c r="DQ2265" t="str">
        <f>"93458"</f>
        <v>93458</v>
      </c>
      <c r="DR2265" t="s">
        <v>6211</v>
      </c>
      <c r="DS2265" t="s">
        <v>12920</v>
      </c>
      <c r="DT2265">
        <v>1</v>
      </c>
      <c r="DU2265">
        <v>17</v>
      </c>
      <c r="DV2265" t="s">
        <v>134</v>
      </c>
      <c r="DW2265" t="s">
        <v>134</v>
      </c>
      <c r="DX2265" t="s">
        <v>134</v>
      </c>
      <c r="DY2265" t="s">
        <v>134</v>
      </c>
      <c r="DZ2265">
        <v>2</v>
      </c>
      <c r="EA2265" t="s">
        <v>134</v>
      </c>
      <c r="EB2265" s="5">
        <v>12.68</v>
      </c>
      <c r="EC2265" s="5">
        <v>12.68</v>
      </c>
      <c r="ED2265" s="5">
        <v>55</v>
      </c>
      <c r="EE2265">
        <v>18053452195</v>
      </c>
      <c r="EF2265" t="s">
        <v>5431</v>
      </c>
      <c r="EG2265" t="s">
        <v>148</v>
      </c>
      <c r="EH2265">
        <v>0</v>
      </c>
    </row>
    <row r="2266" spans="1:138" ht="15" customHeight="1" x14ac:dyDescent="0.35">
      <c r="A2266" t="s">
        <v>10034</v>
      </c>
      <c r="B2266" t="s">
        <v>157</v>
      </c>
      <c r="C2266" s="1">
        <v>44167.596143402778</v>
      </c>
      <c r="D2266" s="1">
        <v>44188</v>
      </c>
      <c r="E2266" t="s">
        <v>133</v>
      </c>
      <c r="F2266" t="s">
        <v>136</v>
      </c>
      <c r="G2266" t="s">
        <v>135</v>
      </c>
      <c r="H2266" t="s">
        <v>136</v>
      </c>
      <c r="I2266" t="s">
        <v>10035</v>
      </c>
      <c r="J2266" t="s">
        <v>10036</v>
      </c>
      <c r="K2266" t="s">
        <v>10037</v>
      </c>
      <c r="M2266" t="s">
        <v>10038</v>
      </c>
      <c r="N2266" t="s">
        <v>592</v>
      </c>
      <c r="O2266" s="4">
        <v>82325</v>
      </c>
      <c r="P2266" t="s">
        <v>140</v>
      </c>
      <c r="R2266">
        <v>13073275550</v>
      </c>
      <c r="T2266">
        <v>112111</v>
      </c>
      <c r="U2266" t="s">
        <v>10039</v>
      </c>
      <c r="V2266" t="s">
        <v>4706</v>
      </c>
      <c r="X2266" t="s">
        <v>10040</v>
      </c>
      <c r="Y2266" t="s">
        <v>10037</v>
      </c>
      <c r="AA2266" t="s">
        <v>10038</v>
      </c>
      <c r="AB2266" t="s">
        <v>592</v>
      </c>
      <c r="AC2266" s="4">
        <v>82325</v>
      </c>
      <c r="AD2266" t="s">
        <v>140</v>
      </c>
      <c r="AF2266">
        <v>13073275550</v>
      </c>
      <c r="AH2266" t="s">
        <v>10041</v>
      </c>
      <c r="AI2266" t="s">
        <v>226</v>
      </c>
      <c r="AJ2266" t="s">
        <v>5883</v>
      </c>
      <c r="AK2266" t="s">
        <v>5884</v>
      </c>
      <c r="AM2266" t="s">
        <v>5886</v>
      </c>
      <c r="AO2266" t="s">
        <v>5749</v>
      </c>
      <c r="AP2266" t="s">
        <v>1358</v>
      </c>
      <c r="AQ2266" s="4">
        <v>80203</v>
      </c>
      <c r="AR2266" t="s">
        <v>140</v>
      </c>
      <c r="AT2266">
        <v>13038308880</v>
      </c>
      <c r="AV2266" t="s">
        <v>5887</v>
      </c>
      <c r="AW2266" t="s">
        <v>5888</v>
      </c>
      <c r="AX2266" t="s">
        <v>1358</v>
      </c>
      <c r="AY2266" t="s">
        <v>5889</v>
      </c>
      <c r="AZ2266" t="s">
        <v>334</v>
      </c>
      <c r="BA2266" t="s">
        <v>335</v>
      </c>
      <c r="BB2266" t="s">
        <v>136</v>
      </c>
      <c r="BC2266" t="s">
        <v>136</v>
      </c>
      <c r="BD2266" t="s">
        <v>148</v>
      </c>
      <c r="BE2266" t="s">
        <v>136</v>
      </c>
      <c r="BF2266" t="s">
        <v>136</v>
      </c>
      <c r="BG2266" t="s">
        <v>134</v>
      </c>
      <c r="BH2266" t="s">
        <v>136</v>
      </c>
      <c r="BN2266" t="s">
        <v>10042</v>
      </c>
      <c r="BO2266" t="s">
        <v>5890</v>
      </c>
      <c r="BP2266">
        <v>3</v>
      </c>
      <c r="BQ2266">
        <v>3</v>
      </c>
      <c r="BR2266">
        <v>3</v>
      </c>
      <c r="BS2266" s="1">
        <v>44228</v>
      </c>
      <c r="BT2266" s="1">
        <v>44515</v>
      </c>
      <c r="BU2266" s="1">
        <v>44228</v>
      </c>
      <c r="BV2266" s="1">
        <v>44515</v>
      </c>
      <c r="BW2266" t="s">
        <v>136</v>
      </c>
      <c r="BX2266">
        <v>40</v>
      </c>
      <c r="BY2266">
        <v>0</v>
      </c>
      <c r="BZ2266">
        <v>8</v>
      </c>
      <c r="CA2266">
        <v>8</v>
      </c>
      <c r="CB2266">
        <v>8</v>
      </c>
      <c r="CC2266">
        <v>8</v>
      </c>
      <c r="CD2266">
        <v>8</v>
      </c>
      <c r="CE2266">
        <v>0</v>
      </c>
      <c r="CF2266" t="str">
        <f>"7:00 AM"</f>
        <v>7:00 AM</v>
      </c>
      <c r="CG2266" t="str">
        <f>"5:00 PM"</f>
        <v>5:00 PM</v>
      </c>
      <c r="CH2266" s="5">
        <v>13.62</v>
      </c>
      <c r="CI2266" t="s">
        <v>146</v>
      </c>
      <c r="CJ2266">
        <v>0</v>
      </c>
      <c r="CK2266" t="s">
        <v>148</v>
      </c>
      <c r="CL2266" t="s">
        <v>136</v>
      </c>
      <c r="CM2266" t="s">
        <v>354</v>
      </c>
      <c r="CN2266" t="s">
        <v>10043</v>
      </c>
      <c r="CO2266" t="s">
        <v>10044</v>
      </c>
      <c r="CP2266" t="s">
        <v>149</v>
      </c>
      <c r="CQ2266">
        <v>3</v>
      </c>
      <c r="CR2266">
        <v>0</v>
      </c>
      <c r="CS2266" t="s">
        <v>136</v>
      </c>
      <c r="CT2266" t="s">
        <v>136</v>
      </c>
      <c r="CU2266" t="s">
        <v>136</v>
      </c>
      <c r="CV2266" t="s">
        <v>136</v>
      </c>
      <c r="CW2266" t="s">
        <v>134</v>
      </c>
      <c r="CX2266">
        <v>75</v>
      </c>
      <c r="CY2266" t="s">
        <v>134</v>
      </c>
      <c r="CZ2266" t="s">
        <v>134</v>
      </c>
      <c r="DA2266" t="s">
        <v>134</v>
      </c>
      <c r="DB2266" t="s">
        <v>136</v>
      </c>
      <c r="DC2266" t="s">
        <v>134</v>
      </c>
      <c r="DD2266" t="s">
        <v>136</v>
      </c>
      <c r="DF2266" s="2" t="s">
        <v>10045</v>
      </c>
      <c r="DG2266" t="s">
        <v>10037</v>
      </c>
      <c r="DH2266" t="s">
        <v>10038</v>
      </c>
      <c r="DI2266" t="s">
        <v>592</v>
      </c>
      <c r="DJ2266" s="4">
        <v>82325</v>
      </c>
      <c r="DK2266" t="s">
        <v>7731</v>
      </c>
      <c r="DL2266" t="s">
        <v>136</v>
      </c>
      <c r="DM2266">
        <v>1</v>
      </c>
      <c r="DN2266" t="s">
        <v>10046</v>
      </c>
      <c r="DO2266" t="s">
        <v>10038</v>
      </c>
      <c r="DP2266" t="s">
        <v>592</v>
      </c>
      <c r="DQ2266" t="str">
        <f>"82325"</f>
        <v>82325</v>
      </c>
      <c r="DR2266" t="s">
        <v>7731</v>
      </c>
      <c r="DS2266" t="s">
        <v>5893</v>
      </c>
      <c r="DT2266">
        <v>1</v>
      </c>
      <c r="DU2266">
        <v>3</v>
      </c>
      <c r="DV2266" t="s">
        <v>134</v>
      </c>
      <c r="DW2266" t="s">
        <v>134</v>
      </c>
      <c r="DX2266" t="s">
        <v>134</v>
      </c>
      <c r="DY2266" t="s">
        <v>136</v>
      </c>
      <c r="DZ2266">
        <v>1</v>
      </c>
      <c r="EA2266" t="s">
        <v>136</v>
      </c>
      <c r="EC2266" s="5">
        <v>12.68</v>
      </c>
      <c r="ED2266" s="5">
        <v>55</v>
      </c>
      <c r="EE2266">
        <v>13073275550</v>
      </c>
      <c r="EF2266" t="s">
        <v>10041</v>
      </c>
      <c r="EG2266" t="s">
        <v>148</v>
      </c>
      <c r="EH2266">
        <v>0</v>
      </c>
    </row>
    <row r="2267" spans="1:138" ht="15" customHeight="1" x14ac:dyDescent="0.35">
      <c r="A2267" t="s">
        <v>15935</v>
      </c>
      <c r="B2267" t="s">
        <v>157</v>
      </c>
      <c r="C2267" s="1">
        <v>44171.451803356482</v>
      </c>
      <c r="D2267" s="1">
        <v>44188</v>
      </c>
      <c r="E2267" t="s">
        <v>133</v>
      </c>
      <c r="F2267" t="s">
        <v>136</v>
      </c>
      <c r="G2267" t="s">
        <v>135</v>
      </c>
      <c r="H2267" t="s">
        <v>136</v>
      </c>
      <c r="I2267" t="s">
        <v>15936</v>
      </c>
      <c r="K2267" t="s">
        <v>15937</v>
      </c>
      <c r="M2267" t="s">
        <v>15938</v>
      </c>
      <c r="N2267" t="s">
        <v>395</v>
      </c>
      <c r="O2267" s="4">
        <v>95367</v>
      </c>
      <c r="P2267" t="s">
        <v>140</v>
      </c>
      <c r="R2267">
        <v>12093120356</v>
      </c>
      <c r="T2267">
        <v>11291</v>
      </c>
      <c r="U2267" t="s">
        <v>15939</v>
      </c>
      <c r="V2267" t="s">
        <v>10858</v>
      </c>
      <c r="X2267" t="s">
        <v>164</v>
      </c>
      <c r="Y2267" t="s">
        <v>15937</v>
      </c>
      <c r="AA2267" t="s">
        <v>15938</v>
      </c>
      <c r="AB2267" t="s">
        <v>395</v>
      </c>
      <c r="AC2267" s="4">
        <v>95367</v>
      </c>
      <c r="AD2267" t="s">
        <v>140</v>
      </c>
      <c r="AF2267">
        <v>12093120356</v>
      </c>
      <c r="AH2267" t="s">
        <v>15940</v>
      </c>
      <c r="AI2267" t="s">
        <v>168</v>
      </c>
      <c r="AJ2267" t="s">
        <v>1941</v>
      </c>
      <c r="AK2267" t="s">
        <v>1942</v>
      </c>
      <c r="AL2267" t="s">
        <v>1943</v>
      </c>
      <c r="AM2267" t="s">
        <v>1944</v>
      </c>
      <c r="AN2267" t="s">
        <v>1945</v>
      </c>
      <c r="AO2267" t="s">
        <v>1946</v>
      </c>
      <c r="AP2267" t="s">
        <v>374</v>
      </c>
      <c r="AQ2267" s="4">
        <v>78266</v>
      </c>
      <c r="AR2267" t="s">
        <v>140</v>
      </c>
      <c r="AT2267">
        <v>18305844555</v>
      </c>
      <c r="AV2267" t="s">
        <v>1947</v>
      </c>
      <c r="AW2267" t="s">
        <v>1948</v>
      </c>
      <c r="AZ2267" t="s">
        <v>334</v>
      </c>
      <c r="BA2267" t="s">
        <v>335</v>
      </c>
      <c r="BB2267" t="s">
        <v>136</v>
      </c>
      <c r="BC2267" t="s">
        <v>136</v>
      </c>
      <c r="BD2267" t="s">
        <v>148</v>
      </c>
      <c r="BE2267" t="s">
        <v>136</v>
      </c>
      <c r="BF2267" t="s">
        <v>136</v>
      </c>
      <c r="BG2267" t="s">
        <v>134</v>
      </c>
      <c r="BH2267" t="s">
        <v>136</v>
      </c>
      <c r="BN2267" t="s">
        <v>15941</v>
      </c>
      <c r="BO2267" t="s">
        <v>570</v>
      </c>
      <c r="BP2267">
        <v>1</v>
      </c>
      <c r="BQ2267">
        <v>1</v>
      </c>
      <c r="BR2267">
        <v>1</v>
      </c>
      <c r="BS2267" s="1">
        <v>44222</v>
      </c>
      <c r="BT2267" s="1">
        <v>44520</v>
      </c>
      <c r="BU2267" s="1">
        <v>44222</v>
      </c>
      <c r="BV2267" s="1">
        <v>44520</v>
      </c>
      <c r="BW2267" t="s">
        <v>136</v>
      </c>
      <c r="BX2267">
        <v>40</v>
      </c>
      <c r="BY2267">
        <v>0</v>
      </c>
      <c r="BZ2267">
        <v>8</v>
      </c>
      <c r="CA2267">
        <v>8</v>
      </c>
      <c r="CB2267">
        <v>8</v>
      </c>
      <c r="CC2267">
        <v>8</v>
      </c>
      <c r="CD2267">
        <v>8</v>
      </c>
      <c r="CE2267">
        <v>0</v>
      </c>
      <c r="CF2267" t="str">
        <f>"8:00 AM"</f>
        <v>8:00 AM</v>
      </c>
      <c r="CG2267" t="str">
        <f>"5:00 PM"</f>
        <v>5:00 PM</v>
      </c>
      <c r="CH2267" s="5">
        <v>14.77</v>
      </c>
      <c r="CI2267" t="s">
        <v>146</v>
      </c>
      <c r="CJ2267">
        <v>0</v>
      </c>
      <c r="CK2267" t="s">
        <v>148</v>
      </c>
      <c r="CL2267" t="s">
        <v>136</v>
      </c>
      <c r="CM2267" t="s">
        <v>312</v>
      </c>
      <c r="CN2267" t="s">
        <v>148</v>
      </c>
      <c r="CO2267" s="2" t="s">
        <v>1949</v>
      </c>
      <c r="CP2267" t="s">
        <v>149</v>
      </c>
      <c r="CQ2267">
        <v>3</v>
      </c>
      <c r="CR2267">
        <v>0</v>
      </c>
      <c r="CS2267" t="s">
        <v>136</v>
      </c>
      <c r="CT2267" t="s">
        <v>136</v>
      </c>
      <c r="CU2267" t="s">
        <v>136</v>
      </c>
      <c r="CV2267" t="s">
        <v>136</v>
      </c>
      <c r="CW2267" t="s">
        <v>134</v>
      </c>
      <c r="CX2267">
        <v>50</v>
      </c>
      <c r="CY2267" t="s">
        <v>136</v>
      </c>
      <c r="CZ2267" t="s">
        <v>136</v>
      </c>
      <c r="DA2267" t="s">
        <v>136</v>
      </c>
      <c r="DB2267" t="s">
        <v>136</v>
      </c>
      <c r="DC2267" t="s">
        <v>136</v>
      </c>
      <c r="DD2267" t="s">
        <v>136</v>
      </c>
      <c r="DF2267" t="s">
        <v>15942</v>
      </c>
      <c r="DG2267" t="s">
        <v>15937</v>
      </c>
      <c r="DH2267" t="s">
        <v>15938</v>
      </c>
      <c r="DI2267" t="s">
        <v>395</v>
      </c>
      <c r="DJ2267" s="4">
        <v>95367</v>
      </c>
      <c r="DK2267" t="s">
        <v>14048</v>
      </c>
      <c r="DL2267" t="s">
        <v>136</v>
      </c>
      <c r="DM2267">
        <v>1</v>
      </c>
      <c r="DN2267" t="s">
        <v>15937</v>
      </c>
      <c r="DO2267" t="s">
        <v>15938</v>
      </c>
      <c r="DP2267" t="s">
        <v>395</v>
      </c>
      <c r="DQ2267" t="str">
        <f>"95367"</f>
        <v>95367</v>
      </c>
      <c r="DR2267" t="s">
        <v>14048</v>
      </c>
      <c r="DS2267" t="s">
        <v>15003</v>
      </c>
      <c r="DT2267">
        <v>1</v>
      </c>
      <c r="DU2267">
        <v>1</v>
      </c>
      <c r="DV2267" t="s">
        <v>134</v>
      </c>
      <c r="DW2267" t="s">
        <v>134</v>
      </c>
      <c r="DX2267" t="s">
        <v>134</v>
      </c>
      <c r="DY2267" t="s">
        <v>136</v>
      </c>
      <c r="DZ2267">
        <v>1</v>
      </c>
      <c r="EA2267" t="s">
        <v>136</v>
      </c>
      <c r="EC2267" s="5">
        <v>12.68</v>
      </c>
      <c r="ED2267" s="5">
        <v>55</v>
      </c>
      <c r="EE2267">
        <v>12093120356</v>
      </c>
      <c r="EF2267" t="s">
        <v>15940</v>
      </c>
      <c r="EG2267" t="s">
        <v>148</v>
      </c>
      <c r="EH2267">
        <v>0</v>
      </c>
    </row>
    <row r="2268" spans="1:138" ht="15" customHeight="1" x14ac:dyDescent="0.35">
      <c r="A2268" t="s">
        <v>17962</v>
      </c>
      <c r="B2268" t="s">
        <v>157</v>
      </c>
      <c r="C2268" s="1">
        <v>44174.493080902779</v>
      </c>
      <c r="D2268" s="1">
        <v>44188</v>
      </c>
      <c r="E2268" t="s">
        <v>133</v>
      </c>
      <c r="F2268" t="s">
        <v>136</v>
      </c>
      <c r="G2268" t="s">
        <v>135</v>
      </c>
      <c r="H2268" t="s">
        <v>136</v>
      </c>
      <c r="I2268" t="s">
        <v>17963</v>
      </c>
      <c r="K2268" t="s">
        <v>17964</v>
      </c>
      <c r="M2268" t="s">
        <v>5442</v>
      </c>
      <c r="N2268" t="s">
        <v>246</v>
      </c>
      <c r="O2268" s="4">
        <v>70548</v>
      </c>
      <c r="P2268" t="s">
        <v>140</v>
      </c>
      <c r="R2268">
        <v>13375238029</v>
      </c>
      <c r="T2268">
        <v>11193</v>
      </c>
      <c r="U2268" t="s">
        <v>7641</v>
      </c>
      <c r="V2268" t="s">
        <v>4929</v>
      </c>
      <c r="W2268" t="s">
        <v>1536</v>
      </c>
      <c r="X2268" t="s">
        <v>164</v>
      </c>
      <c r="Y2268" t="s">
        <v>17964</v>
      </c>
      <c r="AA2268" t="s">
        <v>5442</v>
      </c>
      <c r="AB2268" t="s">
        <v>246</v>
      </c>
      <c r="AC2268" s="4">
        <v>70548</v>
      </c>
      <c r="AD2268" t="s">
        <v>140</v>
      </c>
      <c r="AF2268">
        <v>13375238029</v>
      </c>
      <c r="AH2268" t="s">
        <v>17965</v>
      </c>
      <c r="AI2268" t="s">
        <v>168</v>
      </c>
      <c r="AJ2268" t="s">
        <v>1977</v>
      </c>
      <c r="AK2268" t="s">
        <v>1978</v>
      </c>
      <c r="AL2268" t="s">
        <v>1979</v>
      </c>
      <c r="AM2268" t="s">
        <v>1980</v>
      </c>
      <c r="AN2268" t="s">
        <v>1981</v>
      </c>
      <c r="AO2268" t="s">
        <v>1982</v>
      </c>
      <c r="AP2268" t="s">
        <v>246</v>
      </c>
      <c r="AQ2268" s="4">
        <v>70754</v>
      </c>
      <c r="AR2268" t="s">
        <v>140</v>
      </c>
      <c r="AT2268">
        <v>12256863033</v>
      </c>
      <c r="AV2268" t="s">
        <v>1983</v>
      </c>
      <c r="AW2268" t="s">
        <v>1984</v>
      </c>
      <c r="AZ2268" t="s">
        <v>175</v>
      </c>
      <c r="BA2268" t="s">
        <v>176</v>
      </c>
      <c r="BB2268" t="s">
        <v>136</v>
      </c>
      <c r="BC2268" t="s">
        <v>136</v>
      </c>
      <c r="BD2268" t="s">
        <v>148</v>
      </c>
      <c r="BE2268" t="s">
        <v>136</v>
      </c>
      <c r="BF2268" t="s">
        <v>136</v>
      </c>
      <c r="BG2268" t="s">
        <v>134</v>
      </c>
      <c r="BH2268" t="s">
        <v>136</v>
      </c>
      <c r="BN2268" t="s">
        <v>17966</v>
      </c>
      <c r="BO2268" t="s">
        <v>905</v>
      </c>
      <c r="BP2268">
        <v>2</v>
      </c>
      <c r="BQ2268">
        <v>2</v>
      </c>
      <c r="BR2268">
        <v>2</v>
      </c>
      <c r="BS2268" s="1">
        <v>44228</v>
      </c>
      <c r="BT2268" s="1">
        <v>44515</v>
      </c>
      <c r="BU2268" s="1">
        <v>44228</v>
      </c>
      <c r="BV2268" s="1">
        <v>44515</v>
      </c>
      <c r="BW2268" t="s">
        <v>136</v>
      </c>
      <c r="BX2268">
        <v>35</v>
      </c>
      <c r="BY2268">
        <v>0</v>
      </c>
      <c r="BZ2268">
        <v>6</v>
      </c>
      <c r="CA2268">
        <v>6</v>
      </c>
      <c r="CB2268">
        <v>6</v>
      </c>
      <c r="CC2268">
        <v>6</v>
      </c>
      <c r="CD2268">
        <v>6</v>
      </c>
      <c r="CE2268">
        <v>5</v>
      </c>
      <c r="CF2268" t="str">
        <f>"7:00 AM"</f>
        <v>7:00 AM</v>
      </c>
      <c r="CG2268" t="str">
        <f>"1:00 PM"</f>
        <v>1:00 PM</v>
      </c>
      <c r="CH2268" s="5">
        <v>11.83</v>
      </c>
      <c r="CI2268" t="s">
        <v>146</v>
      </c>
      <c r="CJ2268">
        <v>0</v>
      </c>
      <c r="CK2268" t="s">
        <v>1985</v>
      </c>
      <c r="CL2268" t="s">
        <v>134</v>
      </c>
      <c r="CM2268" t="s">
        <v>147</v>
      </c>
      <c r="CN2268" t="s">
        <v>148</v>
      </c>
      <c r="CO2268" s="2" t="s">
        <v>1986</v>
      </c>
      <c r="CP2268" t="s">
        <v>149</v>
      </c>
      <c r="CQ2268">
        <v>3</v>
      </c>
      <c r="CR2268">
        <v>0</v>
      </c>
      <c r="CS2268" t="s">
        <v>136</v>
      </c>
      <c r="CT2268" t="s">
        <v>136</v>
      </c>
      <c r="CU2268" t="s">
        <v>136</v>
      </c>
      <c r="CV2268" t="s">
        <v>134</v>
      </c>
      <c r="CW2268" t="s">
        <v>134</v>
      </c>
      <c r="CX2268">
        <v>50</v>
      </c>
      <c r="CY2268" t="s">
        <v>134</v>
      </c>
      <c r="CZ2268" t="s">
        <v>134</v>
      </c>
      <c r="DA2268" t="s">
        <v>134</v>
      </c>
      <c r="DB2268" t="s">
        <v>134</v>
      </c>
      <c r="DC2268" t="s">
        <v>134</v>
      </c>
      <c r="DD2268" t="s">
        <v>136</v>
      </c>
      <c r="DF2268" s="2" t="s">
        <v>1987</v>
      </c>
      <c r="DG2268" t="s">
        <v>17964</v>
      </c>
      <c r="DH2268" t="s">
        <v>5442</v>
      </c>
      <c r="DI2268" t="s">
        <v>246</v>
      </c>
      <c r="DJ2268" s="4">
        <v>70548</v>
      </c>
      <c r="DK2268" t="s">
        <v>3166</v>
      </c>
      <c r="DL2268" t="s">
        <v>136</v>
      </c>
      <c r="DM2268">
        <v>1</v>
      </c>
      <c r="DN2268" t="s">
        <v>17967</v>
      </c>
      <c r="DO2268" t="s">
        <v>5442</v>
      </c>
      <c r="DP2268" t="s">
        <v>246</v>
      </c>
      <c r="DQ2268" t="str">
        <f>"70548"</f>
        <v>70548</v>
      </c>
      <c r="DR2268" t="s">
        <v>3166</v>
      </c>
      <c r="DS2268" t="s">
        <v>680</v>
      </c>
      <c r="DT2268">
        <v>1</v>
      </c>
      <c r="DU2268">
        <v>26</v>
      </c>
      <c r="DV2268" t="s">
        <v>134</v>
      </c>
      <c r="DW2268" t="s">
        <v>134</v>
      </c>
      <c r="DX2268" t="s">
        <v>134</v>
      </c>
      <c r="DY2268" t="s">
        <v>136</v>
      </c>
      <c r="DZ2268">
        <v>1</v>
      </c>
      <c r="EA2268" t="s">
        <v>136</v>
      </c>
      <c r="EC2268" s="5">
        <v>12.68</v>
      </c>
      <c r="ED2268" s="5">
        <v>55</v>
      </c>
      <c r="EE2268">
        <v>13375238029</v>
      </c>
      <c r="EF2268" t="s">
        <v>17965</v>
      </c>
      <c r="EG2268" t="s">
        <v>1989</v>
      </c>
      <c r="EH2268">
        <v>1</v>
      </c>
    </row>
    <row r="2269" spans="1:138" ht="15" customHeight="1" x14ac:dyDescent="0.35">
      <c r="A2269" t="s">
        <v>14514</v>
      </c>
      <c r="B2269" t="s">
        <v>157</v>
      </c>
      <c r="C2269" s="1">
        <v>44174.574788310187</v>
      </c>
      <c r="D2269" s="1">
        <v>44188</v>
      </c>
      <c r="E2269" t="s">
        <v>133</v>
      </c>
      <c r="F2269" t="s">
        <v>136</v>
      </c>
      <c r="G2269" t="s">
        <v>135</v>
      </c>
      <c r="H2269" t="s">
        <v>136</v>
      </c>
      <c r="I2269" t="s">
        <v>14515</v>
      </c>
      <c r="K2269" t="s">
        <v>14516</v>
      </c>
      <c r="M2269" t="s">
        <v>778</v>
      </c>
      <c r="N2269" t="s">
        <v>246</v>
      </c>
      <c r="O2269" s="4">
        <v>70515</v>
      </c>
      <c r="P2269" t="s">
        <v>140</v>
      </c>
      <c r="R2269">
        <v>13374325150</v>
      </c>
      <c r="T2269">
        <v>112512</v>
      </c>
      <c r="U2269" t="s">
        <v>5722</v>
      </c>
      <c r="V2269" t="s">
        <v>2235</v>
      </c>
      <c r="X2269" t="s">
        <v>1677</v>
      </c>
      <c r="Y2269" t="s">
        <v>14516</v>
      </c>
      <c r="AA2269" t="s">
        <v>778</v>
      </c>
      <c r="AB2269" t="s">
        <v>246</v>
      </c>
      <c r="AC2269" s="4">
        <v>70515</v>
      </c>
      <c r="AD2269" t="s">
        <v>140</v>
      </c>
      <c r="AF2269">
        <v>13374325150</v>
      </c>
      <c r="AH2269" t="s">
        <v>14517</v>
      </c>
      <c r="AI2269" t="s">
        <v>168</v>
      </c>
      <c r="AJ2269" t="s">
        <v>1977</v>
      </c>
      <c r="AK2269" t="s">
        <v>1978</v>
      </c>
      <c r="AL2269" t="s">
        <v>1979</v>
      </c>
      <c r="AM2269" t="s">
        <v>1980</v>
      </c>
      <c r="AN2269" t="s">
        <v>1981</v>
      </c>
      <c r="AO2269" t="s">
        <v>1982</v>
      </c>
      <c r="AP2269" t="s">
        <v>246</v>
      </c>
      <c r="AQ2269" s="4">
        <v>70754</v>
      </c>
      <c r="AR2269" t="s">
        <v>140</v>
      </c>
      <c r="AT2269">
        <v>12256863033</v>
      </c>
      <c r="AV2269" t="s">
        <v>1983</v>
      </c>
      <c r="AW2269" t="s">
        <v>1984</v>
      </c>
      <c r="AZ2269" t="s">
        <v>334</v>
      </c>
      <c r="BA2269" t="s">
        <v>335</v>
      </c>
      <c r="BB2269" t="s">
        <v>136</v>
      </c>
      <c r="BC2269" t="s">
        <v>136</v>
      </c>
      <c r="BD2269" t="s">
        <v>148</v>
      </c>
      <c r="BE2269" t="s">
        <v>136</v>
      </c>
      <c r="BF2269" t="s">
        <v>136</v>
      </c>
      <c r="BG2269" t="s">
        <v>134</v>
      </c>
      <c r="BH2269" t="s">
        <v>136</v>
      </c>
      <c r="BN2269" t="s">
        <v>14518</v>
      </c>
      <c r="BO2269" t="s">
        <v>905</v>
      </c>
      <c r="BP2269">
        <v>2</v>
      </c>
      <c r="BQ2269">
        <v>2</v>
      </c>
      <c r="BR2269">
        <v>2</v>
      </c>
      <c r="BS2269" s="1">
        <v>44233</v>
      </c>
      <c r="BT2269" s="1">
        <v>44506</v>
      </c>
      <c r="BU2269" s="1">
        <v>44233</v>
      </c>
      <c r="BV2269" s="1">
        <v>44506</v>
      </c>
      <c r="BW2269" t="s">
        <v>136</v>
      </c>
      <c r="BX2269">
        <v>35</v>
      </c>
      <c r="BY2269">
        <v>0</v>
      </c>
      <c r="BZ2269">
        <v>6</v>
      </c>
      <c r="CA2269">
        <v>6</v>
      </c>
      <c r="CB2269">
        <v>6</v>
      </c>
      <c r="CC2269">
        <v>6</v>
      </c>
      <c r="CD2269">
        <v>6</v>
      </c>
      <c r="CE2269">
        <v>5</v>
      </c>
      <c r="CF2269" t="str">
        <f>"7:00 AM"</f>
        <v>7:00 AM</v>
      </c>
      <c r="CG2269" t="str">
        <f>"1:00 PM"</f>
        <v>1:00 PM</v>
      </c>
      <c r="CH2269" s="5">
        <v>11.83</v>
      </c>
      <c r="CI2269" t="s">
        <v>146</v>
      </c>
      <c r="CJ2269">
        <v>0</v>
      </c>
      <c r="CK2269" t="s">
        <v>1985</v>
      </c>
      <c r="CL2269" t="s">
        <v>134</v>
      </c>
      <c r="CM2269" t="s">
        <v>147</v>
      </c>
      <c r="CN2269" t="s">
        <v>148</v>
      </c>
      <c r="CO2269" s="2" t="s">
        <v>1986</v>
      </c>
      <c r="CP2269" t="s">
        <v>149</v>
      </c>
      <c r="CQ2269">
        <v>0</v>
      </c>
      <c r="CR2269">
        <v>0</v>
      </c>
      <c r="CS2269" t="s">
        <v>136</v>
      </c>
      <c r="CT2269" t="s">
        <v>136</v>
      </c>
      <c r="CU2269" t="s">
        <v>136</v>
      </c>
      <c r="CV2269" t="s">
        <v>134</v>
      </c>
      <c r="CW2269" t="s">
        <v>134</v>
      </c>
      <c r="CX2269">
        <v>70</v>
      </c>
      <c r="CY2269" t="s">
        <v>134</v>
      </c>
      <c r="CZ2269" t="s">
        <v>134</v>
      </c>
      <c r="DA2269" t="s">
        <v>134</v>
      </c>
      <c r="DB2269" t="s">
        <v>134</v>
      </c>
      <c r="DC2269" t="s">
        <v>134</v>
      </c>
      <c r="DD2269" t="s">
        <v>136</v>
      </c>
      <c r="DF2269" t="s">
        <v>2346</v>
      </c>
      <c r="DG2269" t="s">
        <v>5725</v>
      </c>
      <c r="DH2269" t="s">
        <v>771</v>
      </c>
      <c r="DI2269" t="s">
        <v>246</v>
      </c>
      <c r="DJ2269" s="4">
        <v>70535</v>
      </c>
      <c r="DK2269" t="s">
        <v>339</v>
      </c>
      <c r="DL2269" t="s">
        <v>136</v>
      </c>
      <c r="DM2269">
        <v>1</v>
      </c>
      <c r="DN2269" t="s">
        <v>14516</v>
      </c>
      <c r="DO2269" t="s">
        <v>778</v>
      </c>
      <c r="DP2269" t="s">
        <v>246</v>
      </c>
      <c r="DQ2269" t="str">
        <f>"70515"</f>
        <v>70515</v>
      </c>
      <c r="DR2269" t="s">
        <v>339</v>
      </c>
      <c r="DS2269" t="s">
        <v>296</v>
      </c>
      <c r="DT2269">
        <v>1</v>
      </c>
      <c r="DU2269">
        <v>5</v>
      </c>
      <c r="DV2269" t="s">
        <v>134</v>
      </c>
      <c r="DW2269" t="s">
        <v>134</v>
      </c>
      <c r="DX2269" t="s">
        <v>134</v>
      </c>
      <c r="DY2269" t="s">
        <v>136</v>
      </c>
      <c r="DZ2269">
        <v>1</v>
      </c>
      <c r="EA2269" t="s">
        <v>136</v>
      </c>
      <c r="EC2269" s="5">
        <v>12.68</v>
      </c>
      <c r="ED2269" s="5">
        <v>55</v>
      </c>
      <c r="EE2269">
        <v>13374325150</v>
      </c>
      <c r="EF2269" t="s">
        <v>14517</v>
      </c>
      <c r="EG2269" t="s">
        <v>1989</v>
      </c>
      <c r="EH2269">
        <v>3</v>
      </c>
    </row>
    <row r="2270" spans="1:138" ht="15" customHeight="1" x14ac:dyDescent="0.35">
      <c r="A2270" t="s">
        <v>23589</v>
      </c>
      <c r="B2270" t="s">
        <v>157</v>
      </c>
      <c r="C2270" s="1">
        <v>44174.577737268519</v>
      </c>
      <c r="D2270" s="1">
        <v>44188</v>
      </c>
      <c r="E2270" t="s">
        <v>133</v>
      </c>
      <c r="F2270" t="s">
        <v>136</v>
      </c>
      <c r="G2270" t="s">
        <v>135</v>
      </c>
      <c r="H2270" t="s">
        <v>136</v>
      </c>
      <c r="I2270" t="s">
        <v>14515</v>
      </c>
      <c r="K2270" t="s">
        <v>14516</v>
      </c>
      <c r="M2270" t="s">
        <v>778</v>
      </c>
      <c r="N2270" t="s">
        <v>246</v>
      </c>
      <c r="O2270" s="4">
        <v>70515</v>
      </c>
      <c r="P2270" t="s">
        <v>140</v>
      </c>
      <c r="R2270">
        <v>13374325150</v>
      </c>
      <c r="T2270">
        <v>112512</v>
      </c>
      <c r="U2270" t="s">
        <v>5722</v>
      </c>
      <c r="V2270" t="s">
        <v>2235</v>
      </c>
      <c r="X2270" t="s">
        <v>1677</v>
      </c>
      <c r="Y2270" t="s">
        <v>14516</v>
      </c>
      <c r="AA2270" t="s">
        <v>778</v>
      </c>
      <c r="AB2270" t="s">
        <v>246</v>
      </c>
      <c r="AC2270" s="4">
        <v>70515</v>
      </c>
      <c r="AD2270" t="s">
        <v>140</v>
      </c>
      <c r="AF2270">
        <v>13374325150</v>
      </c>
      <c r="AH2270" t="s">
        <v>14517</v>
      </c>
      <c r="AI2270" t="s">
        <v>168</v>
      </c>
      <c r="AJ2270" t="s">
        <v>1977</v>
      </c>
      <c r="AK2270" t="s">
        <v>1978</v>
      </c>
      <c r="AL2270" t="s">
        <v>1979</v>
      </c>
      <c r="AM2270" t="s">
        <v>1980</v>
      </c>
      <c r="AN2270" t="s">
        <v>1981</v>
      </c>
      <c r="AO2270" t="s">
        <v>1982</v>
      </c>
      <c r="AP2270" t="s">
        <v>246</v>
      </c>
      <c r="AQ2270" s="4">
        <v>70754</v>
      </c>
      <c r="AR2270" t="s">
        <v>140</v>
      </c>
      <c r="AT2270">
        <v>12256863033</v>
      </c>
      <c r="AV2270" t="s">
        <v>1983</v>
      </c>
      <c r="AW2270" t="s">
        <v>1984</v>
      </c>
      <c r="AZ2270" t="s">
        <v>334</v>
      </c>
      <c r="BA2270" t="s">
        <v>335</v>
      </c>
      <c r="BB2270" t="s">
        <v>136</v>
      </c>
      <c r="BC2270" t="s">
        <v>136</v>
      </c>
      <c r="BD2270" t="s">
        <v>148</v>
      </c>
      <c r="BE2270" t="s">
        <v>136</v>
      </c>
      <c r="BF2270" t="s">
        <v>136</v>
      </c>
      <c r="BG2270" t="s">
        <v>134</v>
      </c>
      <c r="BH2270" t="s">
        <v>136</v>
      </c>
      <c r="BN2270" t="s">
        <v>23590</v>
      </c>
      <c r="BO2270" t="s">
        <v>905</v>
      </c>
      <c r="BP2270">
        <v>2</v>
      </c>
      <c r="BQ2270">
        <v>2</v>
      </c>
      <c r="BR2270">
        <v>2</v>
      </c>
      <c r="BS2270" s="1">
        <v>44233</v>
      </c>
      <c r="BT2270" s="1">
        <v>44383</v>
      </c>
      <c r="BU2270" s="1">
        <v>44233</v>
      </c>
      <c r="BV2270" s="1">
        <v>44383</v>
      </c>
      <c r="BW2270" t="s">
        <v>136</v>
      </c>
      <c r="BX2270">
        <v>35</v>
      </c>
      <c r="BY2270">
        <v>0</v>
      </c>
      <c r="BZ2270">
        <v>6</v>
      </c>
      <c r="CA2270">
        <v>6</v>
      </c>
      <c r="CB2270">
        <v>6</v>
      </c>
      <c r="CC2270">
        <v>6</v>
      </c>
      <c r="CD2270">
        <v>6</v>
      </c>
      <c r="CE2270">
        <v>5</v>
      </c>
      <c r="CF2270" t="str">
        <f>"7:00 AM"</f>
        <v>7:00 AM</v>
      </c>
      <c r="CG2270" t="str">
        <f>"1:00 PM"</f>
        <v>1:00 PM</v>
      </c>
      <c r="CH2270" s="5">
        <v>11.83</v>
      </c>
      <c r="CI2270" t="s">
        <v>146</v>
      </c>
      <c r="CJ2270">
        <v>0</v>
      </c>
      <c r="CK2270" t="s">
        <v>1985</v>
      </c>
      <c r="CL2270" t="s">
        <v>134</v>
      </c>
      <c r="CM2270" t="s">
        <v>147</v>
      </c>
      <c r="CN2270" t="s">
        <v>148</v>
      </c>
      <c r="CO2270" s="2" t="s">
        <v>1986</v>
      </c>
      <c r="CP2270" t="s">
        <v>149</v>
      </c>
      <c r="CQ2270">
        <v>0</v>
      </c>
      <c r="CR2270">
        <v>0</v>
      </c>
      <c r="CS2270" t="s">
        <v>136</v>
      </c>
      <c r="CT2270" t="s">
        <v>136</v>
      </c>
      <c r="CU2270" t="s">
        <v>136</v>
      </c>
      <c r="CV2270" t="s">
        <v>134</v>
      </c>
      <c r="CW2270" t="s">
        <v>134</v>
      </c>
      <c r="CX2270">
        <v>70</v>
      </c>
      <c r="CY2270" t="s">
        <v>134</v>
      </c>
      <c r="CZ2270" t="s">
        <v>134</v>
      </c>
      <c r="DA2270" t="s">
        <v>134</v>
      </c>
      <c r="DB2270" t="s">
        <v>134</v>
      </c>
      <c r="DC2270" t="s">
        <v>134</v>
      </c>
      <c r="DD2270" t="s">
        <v>136</v>
      </c>
      <c r="DF2270" t="s">
        <v>2346</v>
      </c>
      <c r="DG2270" t="s">
        <v>5725</v>
      </c>
      <c r="DH2270" t="s">
        <v>771</v>
      </c>
      <c r="DI2270" t="s">
        <v>246</v>
      </c>
      <c r="DJ2270" s="4">
        <v>70535</v>
      </c>
      <c r="DK2270" t="s">
        <v>339</v>
      </c>
      <c r="DL2270" t="s">
        <v>136</v>
      </c>
      <c r="DM2270">
        <v>1</v>
      </c>
      <c r="DN2270" t="s">
        <v>14516</v>
      </c>
      <c r="DO2270" t="s">
        <v>778</v>
      </c>
      <c r="DP2270" t="s">
        <v>246</v>
      </c>
      <c r="DQ2270" t="str">
        <f>"70515"</f>
        <v>70515</v>
      </c>
      <c r="DR2270" t="s">
        <v>339</v>
      </c>
      <c r="DS2270" t="s">
        <v>296</v>
      </c>
      <c r="DT2270">
        <v>1</v>
      </c>
      <c r="DU2270">
        <v>5</v>
      </c>
      <c r="DV2270" t="s">
        <v>134</v>
      </c>
      <c r="DW2270" t="s">
        <v>134</v>
      </c>
      <c r="DX2270" t="s">
        <v>134</v>
      </c>
      <c r="DY2270" t="s">
        <v>136</v>
      </c>
      <c r="DZ2270">
        <v>1</v>
      </c>
      <c r="EA2270" t="s">
        <v>136</v>
      </c>
      <c r="EC2270" s="5">
        <v>12.68</v>
      </c>
      <c r="ED2270" s="5">
        <v>55</v>
      </c>
      <c r="EE2270">
        <v>13374325150</v>
      </c>
      <c r="EF2270" t="s">
        <v>14517</v>
      </c>
      <c r="EG2270" t="s">
        <v>1989</v>
      </c>
      <c r="EH2270">
        <v>3</v>
      </c>
    </row>
    <row r="2271" spans="1:138" ht="15" customHeight="1" x14ac:dyDescent="0.35">
      <c r="A2271" t="s">
        <v>16431</v>
      </c>
      <c r="B2271" t="s">
        <v>157</v>
      </c>
      <c r="C2271" s="1">
        <v>44173.797142361109</v>
      </c>
      <c r="D2271" s="1">
        <v>44188</v>
      </c>
      <c r="E2271" t="s">
        <v>133</v>
      </c>
      <c r="F2271" t="s">
        <v>136</v>
      </c>
      <c r="G2271" t="s">
        <v>135</v>
      </c>
      <c r="H2271" t="s">
        <v>136</v>
      </c>
      <c r="I2271" t="s">
        <v>16432</v>
      </c>
      <c r="K2271" t="s">
        <v>16433</v>
      </c>
      <c r="L2271" t="s">
        <v>16434</v>
      </c>
      <c r="M2271" t="s">
        <v>12446</v>
      </c>
      <c r="N2271" t="s">
        <v>246</v>
      </c>
      <c r="O2271" s="4">
        <v>71223</v>
      </c>
      <c r="P2271" t="s">
        <v>140</v>
      </c>
      <c r="R2271">
        <v>13183760800</v>
      </c>
      <c r="T2271">
        <v>111191</v>
      </c>
      <c r="U2271" t="s">
        <v>16435</v>
      </c>
      <c r="V2271" t="s">
        <v>16436</v>
      </c>
      <c r="W2271" t="s">
        <v>148</v>
      </c>
      <c r="X2271" t="s">
        <v>224</v>
      </c>
      <c r="Y2271" t="s">
        <v>16433</v>
      </c>
      <c r="Z2271" t="s">
        <v>148</v>
      </c>
      <c r="AA2271" t="s">
        <v>12446</v>
      </c>
      <c r="AB2271" t="s">
        <v>246</v>
      </c>
      <c r="AC2271" s="4">
        <v>71223</v>
      </c>
      <c r="AD2271" t="s">
        <v>140</v>
      </c>
      <c r="AF2271">
        <v>13183760800</v>
      </c>
      <c r="AH2271" t="s">
        <v>16437</v>
      </c>
      <c r="AZ2271" t="s">
        <v>288</v>
      </c>
      <c r="BA2271" t="s">
        <v>289</v>
      </c>
      <c r="BB2271" t="s">
        <v>136</v>
      </c>
      <c r="BC2271" t="s">
        <v>136</v>
      </c>
      <c r="BD2271" t="s">
        <v>148</v>
      </c>
      <c r="BE2271" t="s">
        <v>136</v>
      </c>
      <c r="BF2271" t="s">
        <v>136</v>
      </c>
      <c r="BG2271" t="s">
        <v>134</v>
      </c>
      <c r="BH2271" t="s">
        <v>136</v>
      </c>
      <c r="BN2271" t="s">
        <v>16438</v>
      </c>
      <c r="BO2271" t="s">
        <v>1010</v>
      </c>
      <c r="BP2271">
        <v>9</v>
      </c>
      <c r="BQ2271">
        <v>4</v>
      </c>
      <c r="BR2271">
        <v>4</v>
      </c>
      <c r="BS2271" s="1">
        <v>44228</v>
      </c>
      <c r="BT2271" s="1">
        <v>44531</v>
      </c>
      <c r="BU2271" s="1">
        <v>44228</v>
      </c>
      <c r="BV2271" s="1">
        <v>44531</v>
      </c>
      <c r="BW2271" t="s">
        <v>136</v>
      </c>
      <c r="BX2271">
        <v>36</v>
      </c>
      <c r="BY2271">
        <v>0</v>
      </c>
      <c r="BZ2271">
        <v>6</v>
      </c>
      <c r="CA2271">
        <v>6</v>
      </c>
      <c r="CB2271">
        <v>6</v>
      </c>
      <c r="CC2271">
        <v>6</v>
      </c>
      <c r="CD2271">
        <v>6</v>
      </c>
      <c r="CE2271">
        <v>6</v>
      </c>
      <c r="CF2271" t="str">
        <f>"6:00 AM"</f>
        <v>6:00 AM</v>
      </c>
      <c r="CG2271" t="str">
        <f>"12:00 PM"</f>
        <v>12:00 PM</v>
      </c>
      <c r="CH2271" s="5">
        <v>11.83</v>
      </c>
      <c r="CI2271" t="s">
        <v>146</v>
      </c>
      <c r="CJ2271">
        <v>0</v>
      </c>
      <c r="CK2271" t="s">
        <v>148</v>
      </c>
      <c r="CL2271" t="s">
        <v>134</v>
      </c>
      <c r="CM2271" t="s">
        <v>147</v>
      </c>
      <c r="CN2271" t="s">
        <v>148</v>
      </c>
      <c r="CO2271" s="2" t="s">
        <v>12451</v>
      </c>
      <c r="CP2271" t="s">
        <v>149</v>
      </c>
      <c r="CQ2271">
        <v>3</v>
      </c>
      <c r="CR2271">
        <v>0</v>
      </c>
      <c r="CS2271" t="s">
        <v>134</v>
      </c>
      <c r="CT2271" t="s">
        <v>134</v>
      </c>
      <c r="CU2271" t="s">
        <v>136</v>
      </c>
      <c r="CV2271" t="s">
        <v>136</v>
      </c>
      <c r="CW2271" t="s">
        <v>134</v>
      </c>
      <c r="CX2271">
        <v>75</v>
      </c>
      <c r="CY2271" t="s">
        <v>134</v>
      </c>
      <c r="CZ2271" t="s">
        <v>134</v>
      </c>
      <c r="DA2271" t="s">
        <v>134</v>
      </c>
      <c r="DB2271" t="s">
        <v>134</v>
      </c>
      <c r="DC2271" t="s">
        <v>134</v>
      </c>
      <c r="DD2271" t="s">
        <v>136</v>
      </c>
      <c r="DF2271" t="s">
        <v>180</v>
      </c>
      <c r="DG2271" t="s">
        <v>16433</v>
      </c>
      <c r="DH2271" t="s">
        <v>12446</v>
      </c>
      <c r="DI2271" t="s">
        <v>246</v>
      </c>
      <c r="DJ2271" s="4">
        <v>71223</v>
      </c>
      <c r="DK2271" t="s">
        <v>5426</v>
      </c>
      <c r="DL2271" t="s">
        <v>136</v>
      </c>
      <c r="DM2271">
        <v>1</v>
      </c>
      <c r="DN2271" t="s">
        <v>16439</v>
      </c>
      <c r="DO2271" t="s">
        <v>6391</v>
      </c>
      <c r="DP2271" t="s">
        <v>246</v>
      </c>
      <c r="DQ2271" t="str">
        <f>"71220"</f>
        <v>71220</v>
      </c>
      <c r="DR2271" t="s">
        <v>5426</v>
      </c>
      <c r="DS2271" s="2" t="s">
        <v>16440</v>
      </c>
      <c r="DT2271">
        <v>1</v>
      </c>
      <c r="DU2271">
        <v>4</v>
      </c>
      <c r="DV2271" t="s">
        <v>134</v>
      </c>
      <c r="DW2271" t="s">
        <v>134</v>
      </c>
      <c r="DX2271" t="s">
        <v>134</v>
      </c>
      <c r="DY2271" t="s">
        <v>136</v>
      </c>
      <c r="DZ2271">
        <v>1</v>
      </c>
      <c r="EA2271" t="s">
        <v>136</v>
      </c>
      <c r="EC2271" s="5">
        <v>12.68</v>
      </c>
      <c r="ED2271" s="5">
        <v>55</v>
      </c>
      <c r="EE2271">
        <v>13183760800</v>
      </c>
      <c r="EF2271" t="s">
        <v>16437</v>
      </c>
      <c r="EG2271" t="s">
        <v>148</v>
      </c>
      <c r="EH2271">
        <v>4</v>
      </c>
    </row>
    <row r="2272" spans="1:138" ht="15" customHeight="1" x14ac:dyDescent="0.35">
      <c r="A2272" t="s">
        <v>12443</v>
      </c>
      <c r="B2272" t="s">
        <v>157</v>
      </c>
      <c r="C2272" s="1">
        <v>44174.758935300924</v>
      </c>
      <c r="D2272" s="1">
        <v>44188</v>
      </c>
      <c r="E2272" t="s">
        <v>133</v>
      </c>
      <c r="F2272" t="s">
        <v>136</v>
      </c>
      <c r="G2272" t="s">
        <v>135</v>
      </c>
      <c r="H2272" t="s">
        <v>136</v>
      </c>
      <c r="I2272" t="s">
        <v>12444</v>
      </c>
      <c r="K2272" t="s">
        <v>12445</v>
      </c>
      <c r="M2272" t="s">
        <v>12446</v>
      </c>
      <c r="N2272" t="s">
        <v>246</v>
      </c>
      <c r="O2272" s="4">
        <v>71223</v>
      </c>
      <c r="P2272" t="s">
        <v>140</v>
      </c>
      <c r="R2272">
        <v>13182826788</v>
      </c>
      <c r="T2272">
        <v>111191</v>
      </c>
      <c r="U2272" t="s">
        <v>12447</v>
      </c>
      <c r="V2272" t="s">
        <v>12448</v>
      </c>
      <c r="W2272" t="s">
        <v>148</v>
      </c>
      <c r="X2272" t="s">
        <v>224</v>
      </c>
      <c r="Y2272" t="s">
        <v>12445</v>
      </c>
      <c r="AA2272" t="s">
        <v>12446</v>
      </c>
      <c r="AB2272" t="s">
        <v>246</v>
      </c>
      <c r="AC2272" s="4">
        <v>71223</v>
      </c>
      <c r="AD2272" t="s">
        <v>140</v>
      </c>
      <c r="AF2272">
        <v>13182826788</v>
      </c>
      <c r="AH2272" t="s">
        <v>12449</v>
      </c>
      <c r="AZ2272" t="s">
        <v>288</v>
      </c>
      <c r="BA2272" t="s">
        <v>289</v>
      </c>
      <c r="BB2272" t="s">
        <v>136</v>
      </c>
      <c r="BC2272" t="s">
        <v>136</v>
      </c>
      <c r="BD2272" t="s">
        <v>148</v>
      </c>
      <c r="BE2272" t="s">
        <v>136</v>
      </c>
      <c r="BF2272" t="s">
        <v>136</v>
      </c>
      <c r="BG2272" t="s">
        <v>134</v>
      </c>
      <c r="BH2272" t="s">
        <v>136</v>
      </c>
      <c r="BN2272" t="s">
        <v>12450</v>
      </c>
      <c r="BO2272" t="s">
        <v>1010</v>
      </c>
      <c r="BP2272">
        <v>6</v>
      </c>
      <c r="BQ2272">
        <v>3</v>
      </c>
      <c r="BR2272">
        <v>3</v>
      </c>
      <c r="BS2272" s="1">
        <v>44228</v>
      </c>
      <c r="BT2272" s="1">
        <v>44531</v>
      </c>
      <c r="BU2272" s="1">
        <v>44228</v>
      </c>
      <c r="BV2272" s="1">
        <v>44531</v>
      </c>
      <c r="BW2272" t="s">
        <v>136</v>
      </c>
      <c r="BX2272">
        <v>36</v>
      </c>
      <c r="BY2272">
        <v>0</v>
      </c>
      <c r="BZ2272">
        <v>6</v>
      </c>
      <c r="CA2272">
        <v>6</v>
      </c>
      <c r="CB2272">
        <v>6</v>
      </c>
      <c r="CC2272">
        <v>6</v>
      </c>
      <c r="CD2272">
        <v>6</v>
      </c>
      <c r="CE2272">
        <v>6</v>
      </c>
      <c r="CF2272" t="str">
        <f>"6:00 AM"</f>
        <v>6:00 AM</v>
      </c>
      <c r="CG2272" t="str">
        <f>"12:00 PM"</f>
        <v>12:00 PM</v>
      </c>
      <c r="CH2272" s="5">
        <v>11.83</v>
      </c>
      <c r="CI2272" t="s">
        <v>146</v>
      </c>
      <c r="CJ2272">
        <v>0</v>
      </c>
      <c r="CK2272" t="s">
        <v>148</v>
      </c>
      <c r="CL2272" t="s">
        <v>134</v>
      </c>
      <c r="CM2272" t="s">
        <v>147</v>
      </c>
      <c r="CN2272" t="s">
        <v>148</v>
      </c>
      <c r="CO2272" s="2" t="s">
        <v>12451</v>
      </c>
      <c r="CP2272" t="s">
        <v>149</v>
      </c>
      <c r="CQ2272">
        <v>3</v>
      </c>
      <c r="CR2272">
        <v>0</v>
      </c>
      <c r="CS2272" t="s">
        <v>134</v>
      </c>
      <c r="CT2272" t="s">
        <v>134</v>
      </c>
      <c r="CU2272" t="s">
        <v>136</v>
      </c>
      <c r="CV2272" t="s">
        <v>136</v>
      </c>
      <c r="CW2272" t="s">
        <v>134</v>
      </c>
      <c r="CX2272">
        <v>75</v>
      </c>
      <c r="CY2272" t="s">
        <v>134</v>
      </c>
      <c r="CZ2272" t="s">
        <v>134</v>
      </c>
      <c r="DA2272" t="s">
        <v>134</v>
      </c>
      <c r="DB2272" t="s">
        <v>134</v>
      </c>
      <c r="DC2272" t="s">
        <v>134</v>
      </c>
      <c r="DD2272" t="s">
        <v>136</v>
      </c>
      <c r="DF2272" t="s">
        <v>180</v>
      </c>
      <c r="DG2272" t="s">
        <v>12445</v>
      </c>
      <c r="DH2272" t="s">
        <v>12446</v>
      </c>
      <c r="DI2272" t="s">
        <v>246</v>
      </c>
      <c r="DJ2272" s="4">
        <v>71223</v>
      </c>
      <c r="DK2272" t="s">
        <v>5426</v>
      </c>
      <c r="DL2272" t="s">
        <v>136</v>
      </c>
      <c r="DM2272">
        <v>1</v>
      </c>
      <c r="DN2272" t="s">
        <v>12452</v>
      </c>
      <c r="DO2272" t="s">
        <v>12453</v>
      </c>
      <c r="DP2272" t="s">
        <v>995</v>
      </c>
      <c r="DQ2272" t="str">
        <f>"71676"</f>
        <v>71676</v>
      </c>
      <c r="DR2272" t="s">
        <v>2638</v>
      </c>
      <c r="DS2272" t="s">
        <v>12454</v>
      </c>
      <c r="DT2272">
        <v>1</v>
      </c>
      <c r="DU2272">
        <v>3</v>
      </c>
      <c r="DV2272" t="s">
        <v>134</v>
      </c>
      <c r="DW2272" t="s">
        <v>134</v>
      </c>
      <c r="DX2272" t="s">
        <v>134</v>
      </c>
      <c r="DY2272" t="s">
        <v>136</v>
      </c>
      <c r="DZ2272">
        <v>1</v>
      </c>
      <c r="EA2272" t="s">
        <v>136</v>
      </c>
      <c r="EC2272" s="5">
        <v>12.68</v>
      </c>
      <c r="ED2272" s="5">
        <v>55</v>
      </c>
      <c r="EE2272">
        <v>13182826788</v>
      </c>
      <c r="EF2272" t="s">
        <v>12449</v>
      </c>
      <c r="EG2272" t="s">
        <v>148</v>
      </c>
      <c r="EH2272">
        <v>4</v>
      </c>
    </row>
    <row r="2273" spans="1:138" ht="15" customHeight="1" x14ac:dyDescent="0.35">
      <c r="A2273" t="s">
        <v>24609</v>
      </c>
      <c r="B2273" t="s">
        <v>157</v>
      </c>
      <c r="C2273" s="1">
        <v>44174.660704166665</v>
      </c>
      <c r="D2273" s="1">
        <v>44188</v>
      </c>
      <c r="E2273" t="s">
        <v>133</v>
      </c>
      <c r="F2273" t="s">
        <v>136</v>
      </c>
      <c r="G2273" t="s">
        <v>135</v>
      </c>
      <c r="H2273" t="s">
        <v>136</v>
      </c>
      <c r="I2273" t="s">
        <v>24610</v>
      </c>
      <c r="K2273" t="s">
        <v>24611</v>
      </c>
      <c r="L2273" t="s">
        <v>148</v>
      </c>
      <c r="M2273" t="s">
        <v>663</v>
      </c>
      <c r="N2273" t="s">
        <v>246</v>
      </c>
      <c r="O2273" s="4">
        <v>70560</v>
      </c>
      <c r="P2273" t="s">
        <v>140</v>
      </c>
      <c r="R2273">
        <v>13373673485</v>
      </c>
      <c r="T2273">
        <v>1114</v>
      </c>
      <c r="U2273" t="s">
        <v>24612</v>
      </c>
      <c r="V2273" t="s">
        <v>24613</v>
      </c>
      <c r="W2273" t="s">
        <v>1536</v>
      </c>
      <c r="X2273" t="s">
        <v>2495</v>
      </c>
      <c r="Y2273" t="s">
        <v>24611</v>
      </c>
      <c r="AA2273" t="s">
        <v>663</v>
      </c>
      <c r="AB2273" t="s">
        <v>246</v>
      </c>
      <c r="AC2273" s="4">
        <v>70560</v>
      </c>
      <c r="AD2273" t="s">
        <v>140</v>
      </c>
      <c r="AE2273" t="s">
        <v>841</v>
      </c>
      <c r="AF2273">
        <v>13373673485</v>
      </c>
      <c r="AH2273" t="s">
        <v>24614</v>
      </c>
      <c r="AI2273" t="s">
        <v>168</v>
      </c>
      <c r="AJ2273" t="s">
        <v>2151</v>
      </c>
      <c r="AK2273" t="s">
        <v>2152</v>
      </c>
      <c r="AL2273" t="s">
        <v>509</v>
      </c>
      <c r="AM2273" t="s">
        <v>846</v>
      </c>
      <c r="AO2273" t="s">
        <v>847</v>
      </c>
      <c r="AP2273" t="s">
        <v>161</v>
      </c>
      <c r="AQ2273" s="4">
        <v>31636</v>
      </c>
      <c r="AR2273" t="s">
        <v>140</v>
      </c>
      <c r="AT2273">
        <v>12295596879</v>
      </c>
      <c r="AV2273" t="s">
        <v>2153</v>
      </c>
      <c r="AW2273" t="s">
        <v>849</v>
      </c>
      <c r="AZ2273" t="s">
        <v>144</v>
      </c>
      <c r="BA2273" t="s">
        <v>145</v>
      </c>
      <c r="BB2273" t="s">
        <v>136</v>
      </c>
      <c r="BC2273" t="s">
        <v>136</v>
      </c>
      <c r="BD2273" t="s">
        <v>148</v>
      </c>
      <c r="BE2273" t="s">
        <v>136</v>
      </c>
      <c r="BF2273" t="s">
        <v>136</v>
      </c>
      <c r="BG2273" t="s">
        <v>134</v>
      </c>
      <c r="BH2273" t="s">
        <v>136</v>
      </c>
      <c r="BI2273" t="s">
        <v>2154</v>
      </c>
      <c r="BJ2273" t="s">
        <v>2155</v>
      </c>
      <c r="BL2273" t="s">
        <v>849</v>
      </c>
      <c r="BM2273" t="s">
        <v>2153</v>
      </c>
      <c r="BN2273" t="s">
        <v>24615</v>
      </c>
      <c r="BO2273" t="s">
        <v>145</v>
      </c>
      <c r="BP2273">
        <v>27</v>
      </c>
      <c r="BQ2273">
        <v>25</v>
      </c>
      <c r="BR2273">
        <v>25</v>
      </c>
      <c r="BS2273" s="1">
        <v>44239</v>
      </c>
      <c r="BT2273" s="1">
        <v>44542</v>
      </c>
      <c r="BU2273" s="1">
        <v>44239</v>
      </c>
      <c r="BV2273" s="1">
        <v>44542</v>
      </c>
      <c r="BW2273" t="s">
        <v>136</v>
      </c>
      <c r="BX2273">
        <v>45</v>
      </c>
      <c r="BY2273">
        <v>0</v>
      </c>
      <c r="BZ2273">
        <v>9</v>
      </c>
      <c r="CA2273">
        <v>9</v>
      </c>
      <c r="CB2273">
        <v>9</v>
      </c>
      <c r="CC2273">
        <v>9</v>
      </c>
      <c r="CD2273">
        <v>9</v>
      </c>
      <c r="CE2273">
        <v>0</v>
      </c>
      <c r="CF2273" t="str">
        <f>"7:00 AM"</f>
        <v>7:00 AM</v>
      </c>
      <c r="CG2273" t="str">
        <f>"4:30 PM"</f>
        <v>4:30 PM</v>
      </c>
      <c r="CH2273" s="5">
        <v>11.83</v>
      </c>
      <c r="CI2273" t="s">
        <v>146</v>
      </c>
      <c r="CJ2273">
        <v>0.04</v>
      </c>
      <c r="CK2273" t="s">
        <v>24616</v>
      </c>
      <c r="CL2273" t="s">
        <v>134</v>
      </c>
      <c r="CM2273" t="s">
        <v>312</v>
      </c>
      <c r="CN2273" t="s">
        <v>148</v>
      </c>
      <c r="CO2273" t="s">
        <v>854</v>
      </c>
      <c r="CP2273" t="s">
        <v>149</v>
      </c>
      <c r="CQ2273">
        <v>0</v>
      </c>
      <c r="CR2273">
        <v>0</v>
      </c>
      <c r="CS2273" t="s">
        <v>136</v>
      </c>
      <c r="CT2273" t="s">
        <v>136</v>
      </c>
      <c r="CU2273" t="s">
        <v>136</v>
      </c>
      <c r="CV2273" t="s">
        <v>134</v>
      </c>
      <c r="CW2273" t="s">
        <v>134</v>
      </c>
      <c r="CX2273">
        <v>50</v>
      </c>
      <c r="CY2273" t="s">
        <v>134</v>
      </c>
      <c r="CZ2273" t="s">
        <v>134</v>
      </c>
      <c r="DA2273" t="s">
        <v>134</v>
      </c>
      <c r="DB2273" t="s">
        <v>134</v>
      </c>
      <c r="DC2273" t="s">
        <v>134</v>
      </c>
      <c r="DD2273" t="s">
        <v>136</v>
      </c>
      <c r="DF2273" t="s">
        <v>24617</v>
      </c>
      <c r="DG2273" t="s">
        <v>24611</v>
      </c>
      <c r="DH2273" t="s">
        <v>663</v>
      </c>
      <c r="DI2273" t="s">
        <v>246</v>
      </c>
      <c r="DJ2273" s="4">
        <v>70560</v>
      </c>
      <c r="DK2273" t="s">
        <v>679</v>
      </c>
      <c r="DL2273" t="s">
        <v>134</v>
      </c>
      <c r="DM2273">
        <v>2</v>
      </c>
      <c r="DN2273" t="s">
        <v>24618</v>
      </c>
      <c r="DO2273" t="s">
        <v>663</v>
      </c>
      <c r="DP2273" t="s">
        <v>246</v>
      </c>
      <c r="DQ2273" t="str">
        <f>"70560"</f>
        <v>70560</v>
      </c>
      <c r="DR2273" t="s">
        <v>679</v>
      </c>
      <c r="DS2273" t="s">
        <v>497</v>
      </c>
      <c r="DT2273">
        <v>3</v>
      </c>
      <c r="DU2273">
        <v>24</v>
      </c>
      <c r="DV2273" t="s">
        <v>134</v>
      </c>
      <c r="DW2273" t="s">
        <v>134</v>
      </c>
      <c r="DX2273" t="s">
        <v>134</v>
      </c>
      <c r="DY2273" t="s">
        <v>134</v>
      </c>
      <c r="DZ2273">
        <v>2</v>
      </c>
      <c r="EA2273" t="s">
        <v>134</v>
      </c>
      <c r="EB2273" s="5">
        <v>12.68</v>
      </c>
      <c r="EC2273" s="5">
        <v>12.68</v>
      </c>
      <c r="ED2273" s="5">
        <v>55</v>
      </c>
      <c r="EE2273">
        <v>13373673485</v>
      </c>
      <c r="EF2273" t="s">
        <v>148</v>
      </c>
      <c r="EG2273" t="s">
        <v>1084</v>
      </c>
      <c r="EH2273">
        <v>256</v>
      </c>
    </row>
    <row r="2274" spans="1:138" ht="15" customHeight="1" x14ac:dyDescent="0.35">
      <c r="A2274" t="s">
        <v>23210</v>
      </c>
      <c r="B2274" t="s">
        <v>157</v>
      </c>
      <c r="C2274" s="1">
        <v>44166.563854745371</v>
      </c>
      <c r="D2274" s="1">
        <v>44188</v>
      </c>
      <c r="E2274" t="s">
        <v>133</v>
      </c>
      <c r="F2274" t="s">
        <v>136</v>
      </c>
      <c r="G2274" t="s">
        <v>135</v>
      </c>
      <c r="H2274" t="s">
        <v>136</v>
      </c>
      <c r="I2274" t="s">
        <v>23211</v>
      </c>
      <c r="K2274" t="s">
        <v>23212</v>
      </c>
      <c r="M2274" t="s">
        <v>23213</v>
      </c>
      <c r="N2274" t="s">
        <v>564</v>
      </c>
      <c r="O2274" s="4">
        <v>24076</v>
      </c>
      <c r="P2274" t="s">
        <v>140</v>
      </c>
      <c r="R2274">
        <v>12762515850</v>
      </c>
      <c r="T2274">
        <v>112511</v>
      </c>
      <c r="U2274" t="s">
        <v>280</v>
      </c>
      <c r="V2274" t="s">
        <v>14167</v>
      </c>
      <c r="X2274" t="s">
        <v>787</v>
      </c>
      <c r="Y2274" t="s">
        <v>23212</v>
      </c>
      <c r="AA2274" t="s">
        <v>23213</v>
      </c>
      <c r="AB2274" t="s">
        <v>564</v>
      </c>
      <c r="AC2274" s="4">
        <v>24076</v>
      </c>
      <c r="AD2274" t="s">
        <v>140</v>
      </c>
      <c r="AF2274">
        <v>12762515850</v>
      </c>
      <c r="AH2274" t="s">
        <v>1134</v>
      </c>
      <c r="AI2274" t="s">
        <v>168</v>
      </c>
      <c r="AJ2274" t="s">
        <v>1135</v>
      </c>
      <c r="AK2274" t="s">
        <v>1136</v>
      </c>
      <c r="AL2274" t="s">
        <v>229</v>
      </c>
      <c r="AM2274" t="s">
        <v>1137</v>
      </c>
      <c r="AN2274" t="s">
        <v>1138</v>
      </c>
      <c r="AO2274" t="s">
        <v>1139</v>
      </c>
      <c r="AP2274" t="s">
        <v>537</v>
      </c>
      <c r="AQ2274" s="4">
        <v>28327</v>
      </c>
      <c r="AR2274" t="s">
        <v>140</v>
      </c>
      <c r="AT2274">
        <v>19109476004</v>
      </c>
      <c r="AV2274" t="s">
        <v>1140</v>
      </c>
      <c r="AW2274" t="s">
        <v>1141</v>
      </c>
      <c r="AZ2274" t="s">
        <v>334</v>
      </c>
      <c r="BA2274" t="s">
        <v>335</v>
      </c>
      <c r="BB2274" t="s">
        <v>136</v>
      </c>
      <c r="BC2274" t="s">
        <v>136</v>
      </c>
      <c r="BD2274" t="s">
        <v>148</v>
      </c>
      <c r="BE2274" t="s">
        <v>136</v>
      </c>
      <c r="BF2274" t="s">
        <v>136</v>
      </c>
      <c r="BG2274" t="s">
        <v>134</v>
      </c>
      <c r="BH2274" t="s">
        <v>136</v>
      </c>
      <c r="BN2274" t="s">
        <v>23214</v>
      </c>
      <c r="BO2274" t="s">
        <v>11497</v>
      </c>
      <c r="BP2274">
        <v>15</v>
      </c>
      <c r="BQ2274">
        <v>2</v>
      </c>
      <c r="BR2274">
        <v>2</v>
      </c>
      <c r="BS2274" s="1">
        <v>44228</v>
      </c>
      <c r="BT2274" s="1">
        <v>44500</v>
      </c>
      <c r="BU2274" s="1">
        <v>44228</v>
      </c>
      <c r="BV2274" s="1">
        <v>44500</v>
      </c>
      <c r="BW2274" t="s">
        <v>136</v>
      </c>
      <c r="BX2274">
        <v>40</v>
      </c>
      <c r="BY2274">
        <v>0</v>
      </c>
      <c r="BZ2274">
        <v>7</v>
      </c>
      <c r="CA2274">
        <v>7</v>
      </c>
      <c r="CB2274">
        <v>7</v>
      </c>
      <c r="CC2274">
        <v>7</v>
      </c>
      <c r="CD2274">
        <v>7</v>
      </c>
      <c r="CE2274">
        <v>5</v>
      </c>
      <c r="CF2274" t="str">
        <f>"7:00 AM"</f>
        <v>7:00 AM</v>
      </c>
      <c r="CG2274" t="str">
        <f>"3:00 PM"</f>
        <v>3:00 PM</v>
      </c>
      <c r="CH2274" s="5">
        <v>12.67</v>
      </c>
      <c r="CI2274" t="s">
        <v>146</v>
      </c>
      <c r="CL2274" t="s">
        <v>136</v>
      </c>
      <c r="CM2274" t="s">
        <v>312</v>
      </c>
      <c r="CN2274" t="s">
        <v>148</v>
      </c>
      <c r="CO2274" t="s">
        <v>1142</v>
      </c>
      <c r="CP2274" t="s">
        <v>149</v>
      </c>
      <c r="CQ2274">
        <v>3</v>
      </c>
      <c r="CR2274">
        <v>0</v>
      </c>
      <c r="CS2274" t="s">
        <v>136</v>
      </c>
      <c r="CT2274" t="s">
        <v>136</v>
      </c>
      <c r="CU2274" t="s">
        <v>136</v>
      </c>
      <c r="CV2274" t="s">
        <v>134</v>
      </c>
      <c r="CW2274" t="s">
        <v>134</v>
      </c>
      <c r="CX2274">
        <v>50</v>
      </c>
      <c r="CY2274" t="s">
        <v>134</v>
      </c>
      <c r="CZ2274" t="s">
        <v>134</v>
      </c>
      <c r="DA2274" t="s">
        <v>134</v>
      </c>
      <c r="DB2274" t="s">
        <v>134</v>
      </c>
      <c r="DC2274" t="s">
        <v>134</v>
      </c>
      <c r="DD2274" t="s">
        <v>136</v>
      </c>
      <c r="DF2274" t="s">
        <v>23215</v>
      </c>
      <c r="DG2274" t="s">
        <v>23212</v>
      </c>
      <c r="DH2274" t="s">
        <v>23216</v>
      </c>
      <c r="DI2274" t="s">
        <v>564</v>
      </c>
      <c r="DJ2274" s="4">
        <v>24076</v>
      </c>
      <c r="DK2274" t="s">
        <v>23217</v>
      </c>
      <c r="DL2274" t="s">
        <v>134</v>
      </c>
      <c r="DM2274">
        <v>6</v>
      </c>
      <c r="DN2274" t="s">
        <v>23218</v>
      </c>
      <c r="DO2274" t="s">
        <v>23216</v>
      </c>
      <c r="DP2274" t="s">
        <v>564</v>
      </c>
      <c r="DQ2274" t="str">
        <f>"24076"</f>
        <v>24076</v>
      </c>
      <c r="DR2274" t="s">
        <v>23217</v>
      </c>
      <c r="DS2274" t="s">
        <v>23219</v>
      </c>
      <c r="DT2274">
        <v>1</v>
      </c>
      <c r="DU2274">
        <v>2</v>
      </c>
      <c r="DV2274" t="s">
        <v>134</v>
      </c>
      <c r="DW2274" t="s">
        <v>134</v>
      </c>
      <c r="DX2274" t="s">
        <v>134</v>
      </c>
      <c r="DY2274" t="s">
        <v>136</v>
      </c>
      <c r="DZ2274">
        <v>1</v>
      </c>
      <c r="EA2274" t="s">
        <v>136</v>
      </c>
      <c r="EC2274" s="5">
        <v>12.68</v>
      </c>
      <c r="ED2274" s="5">
        <v>55</v>
      </c>
      <c r="EE2274">
        <v>12762515850</v>
      </c>
      <c r="EF2274" t="s">
        <v>23220</v>
      </c>
      <c r="EG2274" t="s">
        <v>1145</v>
      </c>
      <c r="EH2274">
        <v>0</v>
      </c>
    </row>
    <row r="2275" spans="1:138" ht="15" customHeight="1" x14ac:dyDescent="0.35">
      <c r="A2275" t="s">
        <v>3892</v>
      </c>
      <c r="B2275" t="s">
        <v>157</v>
      </c>
      <c r="C2275" s="1">
        <v>44172.486295138886</v>
      </c>
      <c r="D2275" s="1">
        <v>44188</v>
      </c>
      <c r="E2275" t="s">
        <v>133</v>
      </c>
      <c r="F2275" t="s">
        <v>136</v>
      </c>
      <c r="G2275" t="s">
        <v>135</v>
      </c>
      <c r="H2275" t="s">
        <v>136</v>
      </c>
      <c r="I2275" t="s">
        <v>3893</v>
      </c>
      <c r="K2275" t="s">
        <v>3894</v>
      </c>
      <c r="M2275" t="s">
        <v>3895</v>
      </c>
      <c r="N2275" t="s">
        <v>584</v>
      </c>
      <c r="O2275" s="4">
        <v>84401</v>
      </c>
      <c r="P2275" t="s">
        <v>140</v>
      </c>
      <c r="R2275">
        <v>18017317830</v>
      </c>
      <c r="T2275">
        <v>1114</v>
      </c>
      <c r="U2275" t="s">
        <v>3896</v>
      </c>
      <c r="V2275" t="s">
        <v>1966</v>
      </c>
      <c r="X2275" t="s">
        <v>3897</v>
      </c>
      <c r="Y2275" t="s">
        <v>3894</v>
      </c>
      <c r="AA2275" t="s">
        <v>3895</v>
      </c>
      <c r="AB2275" t="s">
        <v>584</v>
      </c>
      <c r="AC2275" s="4">
        <v>84401</v>
      </c>
      <c r="AD2275" t="s">
        <v>140</v>
      </c>
      <c r="AF2275">
        <v>18017317830</v>
      </c>
      <c r="AH2275" t="s">
        <v>148</v>
      </c>
      <c r="AI2275" t="s">
        <v>168</v>
      </c>
      <c r="AJ2275" t="s">
        <v>639</v>
      </c>
      <c r="AK2275" t="s">
        <v>767</v>
      </c>
      <c r="AM2275" t="s">
        <v>1020</v>
      </c>
      <c r="AO2275" t="s">
        <v>1021</v>
      </c>
      <c r="AP2275" t="s">
        <v>374</v>
      </c>
      <c r="AQ2275" s="4">
        <v>75442</v>
      </c>
      <c r="AR2275" t="s">
        <v>140</v>
      </c>
      <c r="AT2275">
        <v>14692388392</v>
      </c>
      <c r="AV2275" t="s">
        <v>1022</v>
      </c>
      <c r="AW2275" t="s">
        <v>1023</v>
      </c>
      <c r="AZ2275" t="s">
        <v>144</v>
      </c>
      <c r="BA2275" t="s">
        <v>145</v>
      </c>
      <c r="BB2275" t="s">
        <v>136</v>
      </c>
      <c r="BC2275" t="s">
        <v>136</v>
      </c>
      <c r="BD2275" t="s">
        <v>148</v>
      </c>
      <c r="BE2275" t="s">
        <v>136</v>
      </c>
      <c r="BF2275" t="s">
        <v>136</v>
      </c>
      <c r="BG2275" t="s">
        <v>134</v>
      </c>
      <c r="BH2275" t="s">
        <v>136</v>
      </c>
      <c r="BN2275" t="s">
        <v>3898</v>
      </c>
      <c r="BO2275" t="s">
        <v>676</v>
      </c>
      <c r="BP2275">
        <v>30</v>
      </c>
      <c r="BQ2275">
        <v>20</v>
      </c>
      <c r="BR2275">
        <v>20</v>
      </c>
      <c r="BS2275" s="1">
        <v>44239</v>
      </c>
      <c r="BT2275" s="1">
        <v>44470</v>
      </c>
      <c r="BU2275" s="1">
        <v>44239</v>
      </c>
      <c r="BV2275" s="1">
        <v>44470</v>
      </c>
      <c r="BW2275" t="s">
        <v>136</v>
      </c>
      <c r="BX2275">
        <v>40</v>
      </c>
      <c r="BY2275">
        <v>0</v>
      </c>
      <c r="BZ2275">
        <v>8</v>
      </c>
      <c r="CA2275">
        <v>8</v>
      </c>
      <c r="CB2275">
        <v>8</v>
      </c>
      <c r="CC2275">
        <v>8</v>
      </c>
      <c r="CD2275">
        <v>8</v>
      </c>
      <c r="CE2275">
        <v>0</v>
      </c>
      <c r="CF2275" t="str">
        <f>"7:00 AM"</f>
        <v>7:00 AM</v>
      </c>
      <c r="CG2275" t="str">
        <f>"5:00 PM"</f>
        <v>5:00 PM</v>
      </c>
      <c r="CH2275" s="5">
        <v>14.26</v>
      </c>
      <c r="CI2275" t="s">
        <v>146</v>
      </c>
      <c r="CJ2275">
        <v>0</v>
      </c>
      <c r="CK2275" t="s">
        <v>1024</v>
      </c>
      <c r="CL2275" t="s">
        <v>134</v>
      </c>
      <c r="CM2275" t="s">
        <v>312</v>
      </c>
      <c r="CN2275" t="s">
        <v>148</v>
      </c>
      <c r="CO2275" t="s">
        <v>1025</v>
      </c>
      <c r="CP2275" t="s">
        <v>149</v>
      </c>
      <c r="CQ2275">
        <v>0</v>
      </c>
      <c r="CR2275">
        <v>0</v>
      </c>
      <c r="CS2275" t="s">
        <v>136</v>
      </c>
      <c r="CT2275" t="s">
        <v>136</v>
      </c>
      <c r="CU2275" t="s">
        <v>136</v>
      </c>
      <c r="CV2275" t="s">
        <v>134</v>
      </c>
      <c r="CW2275" t="s">
        <v>134</v>
      </c>
      <c r="CX2275">
        <v>40</v>
      </c>
      <c r="CY2275" t="s">
        <v>134</v>
      </c>
      <c r="CZ2275" t="s">
        <v>134</v>
      </c>
      <c r="DA2275" t="s">
        <v>134</v>
      </c>
      <c r="DB2275" t="s">
        <v>134</v>
      </c>
      <c r="DC2275" t="s">
        <v>134</v>
      </c>
      <c r="DD2275" t="s">
        <v>136</v>
      </c>
      <c r="DF2275" t="s">
        <v>1841</v>
      </c>
      <c r="DG2275" t="s">
        <v>3894</v>
      </c>
      <c r="DH2275" t="s">
        <v>3895</v>
      </c>
      <c r="DI2275" t="s">
        <v>584</v>
      </c>
      <c r="DJ2275" s="4">
        <v>84401</v>
      </c>
      <c r="DK2275" t="s">
        <v>3899</v>
      </c>
      <c r="DL2275" t="s">
        <v>136</v>
      </c>
      <c r="DM2275">
        <v>1</v>
      </c>
      <c r="DN2275" t="s">
        <v>3894</v>
      </c>
      <c r="DO2275" t="s">
        <v>3895</v>
      </c>
      <c r="DP2275" t="s">
        <v>584</v>
      </c>
      <c r="DQ2275" t="str">
        <f>"84401"</f>
        <v>84401</v>
      </c>
      <c r="DR2275" t="s">
        <v>3899</v>
      </c>
      <c r="DS2275" t="s">
        <v>3900</v>
      </c>
      <c r="DT2275">
        <v>1</v>
      </c>
      <c r="DU2275">
        <v>20</v>
      </c>
      <c r="DV2275" t="s">
        <v>134</v>
      </c>
      <c r="DW2275" t="s">
        <v>134</v>
      </c>
      <c r="DX2275" t="s">
        <v>134</v>
      </c>
      <c r="DY2275" t="s">
        <v>136</v>
      </c>
      <c r="DZ2275">
        <v>1</v>
      </c>
      <c r="EA2275" t="s">
        <v>136</v>
      </c>
      <c r="EC2275" s="5">
        <v>12.68</v>
      </c>
      <c r="ED2275" s="5">
        <v>55</v>
      </c>
      <c r="EE2275">
        <v>18017317830</v>
      </c>
      <c r="EF2275" t="s">
        <v>148</v>
      </c>
      <c r="EG2275" t="s">
        <v>3901</v>
      </c>
      <c r="EH2275">
        <v>1</v>
      </c>
    </row>
    <row r="2276" spans="1:138" ht="15" customHeight="1" x14ac:dyDescent="0.35">
      <c r="A2276" t="s">
        <v>8414</v>
      </c>
      <c r="B2276" t="s">
        <v>157</v>
      </c>
      <c r="C2276" s="1">
        <v>44169.703602546295</v>
      </c>
      <c r="D2276" s="1">
        <v>44188</v>
      </c>
      <c r="E2276" t="s">
        <v>133</v>
      </c>
      <c r="F2276" t="s">
        <v>136</v>
      </c>
      <c r="G2276" t="s">
        <v>135</v>
      </c>
      <c r="H2276" t="s">
        <v>136</v>
      </c>
      <c r="I2276" t="s">
        <v>8415</v>
      </c>
      <c r="K2276" t="s">
        <v>8416</v>
      </c>
      <c r="L2276" t="s">
        <v>8417</v>
      </c>
      <c r="M2276" t="s">
        <v>8418</v>
      </c>
      <c r="N2276" t="s">
        <v>784</v>
      </c>
      <c r="O2276" s="4">
        <v>59253</v>
      </c>
      <c r="P2276" t="s">
        <v>140</v>
      </c>
      <c r="R2276">
        <v>14066888144</v>
      </c>
      <c r="T2276">
        <v>1119</v>
      </c>
      <c r="U2276" t="s">
        <v>8419</v>
      </c>
      <c r="V2276" t="s">
        <v>727</v>
      </c>
      <c r="X2276" t="s">
        <v>896</v>
      </c>
      <c r="Y2276" t="s">
        <v>8416</v>
      </c>
      <c r="Z2276" t="s">
        <v>8417</v>
      </c>
      <c r="AA2276" t="s">
        <v>8418</v>
      </c>
      <c r="AB2276" t="s">
        <v>784</v>
      </c>
      <c r="AC2276" s="4">
        <v>59253</v>
      </c>
      <c r="AD2276" t="s">
        <v>140</v>
      </c>
      <c r="AF2276">
        <v>14066888144</v>
      </c>
      <c r="AH2276" t="s">
        <v>8420</v>
      </c>
      <c r="AI2276" t="s">
        <v>168</v>
      </c>
      <c r="AJ2276" t="s">
        <v>533</v>
      </c>
      <c r="AK2276" t="s">
        <v>534</v>
      </c>
      <c r="AM2276" t="s">
        <v>535</v>
      </c>
      <c r="AO2276" t="s">
        <v>536</v>
      </c>
      <c r="AP2276" t="s">
        <v>537</v>
      </c>
      <c r="AQ2276" s="4">
        <v>28786</v>
      </c>
      <c r="AR2276" t="s">
        <v>140</v>
      </c>
      <c r="AT2276">
        <v>18282460659</v>
      </c>
      <c r="AV2276" t="s">
        <v>538</v>
      </c>
      <c r="AW2276" t="s">
        <v>539</v>
      </c>
      <c r="AZ2276" t="s">
        <v>288</v>
      </c>
      <c r="BA2276" t="s">
        <v>289</v>
      </c>
      <c r="BB2276" t="s">
        <v>136</v>
      </c>
      <c r="BC2276" t="s">
        <v>136</v>
      </c>
      <c r="BD2276" t="s">
        <v>148</v>
      </c>
      <c r="BE2276" t="s">
        <v>136</v>
      </c>
      <c r="BF2276" t="s">
        <v>136</v>
      </c>
      <c r="BG2276" t="s">
        <v>134</v>
      </c>
      <c r="BH2276" t="s">
        <v>136</v>
      </c>
      <c r="BN2276" t="s">
        <v>8421</v>
      </c>
      <c r="BO2276" t="s">
        <v>1937</v>
      </c>
      <c r="BP2276">
        <v>2</v>
      </c>
      <c r="BQ2276">
        <v>2</v>
      </c>
      <c r="BR2276">
        <v>2</v>
      </c>
      <c r="BS2276" s="1">
        <v>44228</v>
      </c>
      <c r="BT2276" s="1">
        <v>44515</v>
      </c>
      <c r="BU2276" s="1">
        <v>44228</v>
      </c>
      <c r="BV2276" s="1">
        <v>44515</v>
      </c>
      <c r="BW2276" t="s">
        <v>136</v>
      </c>
      <c r="BX2276">
        <v>48</v>
      </c>
      <c r="BY2276">
        <v>0</v>
      </c>
      <c r="BZ2276">
        <v>8</v>
      </c>
      <c r="CA2276">
        <v>8</v>
      </c>
      <c r="CB2276">
        <v>8</v>
      </c>
      <c r="CC2276">
        <v>8</v>
      </c>
      <c r="CD2276">
        <v>8</v>
      </c>
      <c r="CE2276">
        <v>8</v>
      </c>
      <c r="CF2276" t="str">
        <f>"8:00 AM"</f>
        <v>8:00 AM</v>
      </c>
      <c r="CG2276" t="str">
        <f>"5:00 PM"</f>
        <v>5:00 PM</v>
      </c>
      <c r="CH2276" s="5">
        <v>13.62</v>
      </c>
      <c r="CI2276" t="s">
        <v>146</v>
      </c>
      <c r="CL2276" t="s">
        <v>136</v>
      </c>
      <c r="CM2276" t="s">
        <v>354</v>
      </c>
      <c r="CN2276" t="s">
        <v>2411</v>
      </c>
      <c r="CO2276" t="s">
        <v>966</v>
      </c>
      <c r="CP2276" t="s">
        <v>149</v>
      </c>
      <c r="CQ2276">
        <v>3</v>
      </c>
      <c r="CR2276">
        <v>0</v>
      </c>
      <c r="CS2276" t="s">
        <v>136</v>
      </c>
      <c r="CT2276" t="s">
        <v>134</v>
      </c>
      <c r="CU2276" t="s">
        <v>136</v>
      </c>
      <c r="CV2276" t="s">
        <v>136</v>
      </c>
      <c r="CW2276" t="s">
        <v>134</v>
      </c>
      <c r="CX2276">
        <v>60</v>
      </c>
      <c r="CY2276" t="s">
        <v>134</v>
      </c>
      <c r="CZ2276" t="s">
        <v>134</v>
      </c>
      <c r="DA2276" t="s">
        <v>134</v>
      </c>
      <c r="DB2276" t="s">
        <v>134</v>
      </c>
      <c r="DC2276" t="s">
        <v>134</v>
      </c>
      <c r="DD2276" t="s">
        <v>136</v>
      </c>
      <c r="DF2276" t="s">
        <v>8422</v>
      </c>
      <c r="DG2276" t="s">
        <v>8416</v>
      </c>
      <c r="DH2276" t="s">
        <v>8418</v>
      </c>
      <c r="DI2276" t="s">
        <v>784</v>
      </c>
      <c r="DJ2276" s="4">
        <v>59253</v>
      </c>
      <c r="DK2276" t="s">
        <v>4003</v>
      </c>
      <c r="DL2276" t="s">
        <v>136</v>
      </c>
      <c r="DM2276">
        <v>1</v>
      </c>
      <c r="DN2276" t="s">
        <v>8423</v>
      </c>
      <c r="DO2276" t="s">
        <v>8418</v>
      </c>
      <c r="DP2276" t="s">
        <v>784</v>
      </c>
      <c r="DQ2276" t="str">
        <f>"59253"</f>
        <v>59253</v>
      </c>
      <c r="DR2276" t="s">
        <v>4003</v>
      </c>
      <c r="DS2276" t="s">
        <v>296</v>
      </c>
      <c r="DT2276">
        <v>1</v>
      </c>
      <c r="DU2276">
        <v>2</v>
      </c>
      <c r="DV2276" t="s">
        <v>134</v>
      </c>
      <c r="DW2276" t="s">
        <v>134</v>
      </c>
      <c r="DX2276" t="s">
        <v>134</v>
      </c>
      <c r="DY2276" t="s">
        <v>136</v>
      </c>
      <c r="DZ2276">
        <v>1</v>
      </c>
      <c r="EA2276" t="s">
        <v>136</v>
      </c>
      <c r="EC2276" s="5">
        <v>12.68</v>
      </c>
      <c r="ED2276" s="5">
        <v>55</v>
      </c>
      <c r="EE2276">
        <v>14066888144</v>
      </c>
      <c r="EF2276" t="s">
        <v>8420</v>
      </c>
      <c r="EG2276" t="s">
        <v>148</v>
      </c>
      <c r="EH2276">
        <v>0</v>
      </c>
    </row>
    <row r="2277" spans="1:138" ht="15" customHeight="1" x14ac:dyDescent="0.35">
      <c r="A2277" t="s">
        <v>22844</v>
      </c>
      <c r="B2277" t="s">
        <v>157</v>
      </c>
      <c r="C2277" s="1">
        <v>44169.664029629632</v>
      </c>
      <c r="D2277" s="1">
        <v>44188</v>
      </c>
      <c r="E2277" t="s">
        <v>1202</v>
      </c>
      <c r="F2277" t="s">
        <v>136</v>
      </c>
      <c r="G2277" t="s">
        <v>135</v>
      </c>
      <c r="H2277" t="s">
        <v>136</v>
      </c>
      <c r="I2277" t="s">
        <v>22845</v>
      </c>
      <c r="K2277" t="s">
        <v>22846</v>
      </c>
      <c r="L2277" t="s">
        <v>22847</v>
      </c>
      <c r="M2277" t="s">
        <v>20640</v>
      </c>
      <c r="N2277" t="s">
        <v>925</v>
      </c>
      <c r="O2277" s="4">
        <v>83619</v>
      </c>
      <c r="P2277" t="s">
        <v>140</v>
      </c>
      <c r="R2277">
        <v>12084524212</v>
      </c>
      <c r="T2277">
        <v>11133</v>
      </c>
      <c r="U2277" t="s">
        <v>22848</v>
      </c>
      <c r="V2277" t="s">
        <v>1031</v>
      </c>
      <c r="X2277" t="s">
        <v>429</v>
      </c>
      <c r="Y2277" t="s">
        <v>22849</v>
      </c>
      <c r="Z2277" t="s">
        <v>22850</v>
      </c>
      <c r="AA2277" t="s">
        <v>20640</v>
      </c>
      <c r="AB2277" t="s">
        <v>925</v>
      </c>
      <c r="AC2277" s="4">
        <v>83619</v>
      </c>
      <c r="AD2277" t="s">
        <v>140</v>
      </c>
      <c r="AF2277">
        <v>12084524212</v>
      </c>
      <c r="AH2277" t="s">
        <v>22851</v>
      </c>
      <c r="AI2277" t="s">
        <v>168</v>
      </c>
      <c r="AJ2277" t="s">
        <v>9550</v>
      </c>
      <c r="AK2277" t="s">
        <v>6038</v>
      </c>
      <c r="AL2277" t="s">
        <v>2278</v>
      </c>
      <c r="AM2277" t="s">
        <v>9551</v>
      </c>
      <c r="AO2277" t="s">
        <v>9552</v>
      </c>
      <c r="AP2277" t="s">
        <v>925</v>
      </c>
      <c r="AQ2277" s="4">
        <v>83661</v>
      </c>
      <c r="AR2277" t="s">
        <v>140</v>
      </c>
      <c r="AT2277">
        <v>12088980160</v>
      </c>
      <c r="AV2277" t="s">
        <v>9553</v>
      </c>
      <c r="AW2277" t="s">
        <v>9554</v>
      </c>
      <c r="AY2277" t="s">
        <v>148</v>
      </c>
      <c r="AZ2277" t="s">
        <v>175</v>
      </c>
      <c r="BA2277" t="s">
        <v>176</v>
      </c>
      <c r="BB2277" t="s">
        <v>136</v>
      </c>
      <c r="BC2277" t="s">
        <v>136</v>
      </c>
      <c r="BD2277" t="s">
        <v>148</v>
      </c>
      <c r="BE2277" t="s">
        <v>136</v>
      </c>
      <c r="BF2277" t="s">
        <v>136</v>
      </c>
      <c r="BG2277" t="s">
        <v>134</v>
      </c>
      <c r="BH2277" t="s">
        <v>134</v>
      </c>
      <c r="BN2277" t="s">
        <v>22852</v>
      </c>
      <c r="BO2277" t="s">
        <v>516</v>
      </c>
      <c r="BP2277">
        <v>30</v>
      </c>
      <c r="BQ2277">
        <v>14</v>
      </c>
      <c r="BR2277">
        <v>14</v>
      </c>
      <c r="BS2277" s="1">
        <v>44228</v>
      </c>
      <c r="BT2277" s="1">
        <v>44470</v>
      </c>
      <c r="BU2277" s="1">
        <v>44228</v>
      </c>
      <c r="BV2277" s="1">
        <v>44470</v>
      </c>
      <c r="BW2277" t="s">
        <v>136</v>
      </c>
      <c r="BX2277">
        <v>40</v>
      </c>
      <c r="BY2277">
        <v>0</v>
      </c>
      <c r="BZ2277">
        <v>7</v>
      </c>
      <c r="CA2277">
        <v>7</v>
      </c>
      <c r="CB2277">
        <v>7</v>
      </c>
      <c r="CC2277">
        <v>7</v>
      </c>
      <c r="CD2277">
        <v>7</v>
      </c>
      <c r="CE2277">
        <v>5</v>
      </c>
      <c r="CF2277" t="str">
        <f>"7:00 AM"</f>
        <v>7:00 AM</v>
      </c>
      <c r="CG2277" t="str">
        <f>"3:00 PM"</f>
        <v>3:00 PM</v>
      </c>
      <c r="CH2277" s="5">
        <v>13.62</v>
      </c>
      <c r="CI2277" t="s">
        <v>146</v>
      </c>
      <c r="CL2277" t="s">
        <v>134</v>
      </c>
      <c r="CM2277" t="s">
        <v>147</v>
      </c>
      <c r="CN2277" t="s">
        <v>148</v>
      </c>
      <c r="CO2277" s="2" t="s">
        <v>20641</v>
      </c>
      <c r="CP2277" t="s">
        <v>149</v>
      </c>
      <c r="CQ2277">
        <v>3</v>
      </c>
      <c r="CR2277">
        <v>0</v>
      </c>
      <c r="CS2277" t="s">
        <v>136</v>
      </c>
      <c r="CT2277" t="s">
        <v>136</v>
      </c>
      <c r="CU2277" t="s">
        <v>136</v>
      </c>
      <c r="CV2277" t="s">
        <v>136</v>
      </c>
      <c r="CW2277" t="s">
        <v>134</v>
      </c>
      <c r="CX2277">
        <v>60</v>
      </c>
      <c r="CY2277" t="s">
        <v>134</v>
      </c>
      <c r="CZ2277" t="s">
        <v>134</v>
      </c>
      <c r="DA2277" t="s">
        <v>134</v>
      </c>
      <c r="DB2277" t="s">
        <v>134</v>
      </c>
      <c r="DC2277" t="s">
        <v>134</v>
      </c>
      <c r="DD2277" t="s">
        <v>136</v>
      </c>
      <c r="DF2277" t="s">
        <v>22853</v>
      </c>
      <c r="DG2277" t="s">
        <v>22849</v>
      </c>
      <c r="DH2277" t="s">
        <v>22854</v>
      </c>
      <c r="DI2277" t="s">
        <v>925</v>
      </c>
      <c r="DJ2277" s="4">
        <v>83619</v>
      </c>
      <c r="DK2277" t="s">
        <v>20642</v>
      </c>
      <c r="DL2277" t="s">
        <v>134</v>
      </c>
      <c r="DM2277">
        <v>9</v>
      </c>
      <c r="DN2277" t="s">
        <v>22855</v>
      </c>
      <c r="DO2277" t="s">
        <v>1029</v>
      </c>
      <c r="DP2277" t="s">
        <v>925</v>
      </c>
      <c r="DQ2277" t="str">
        <f>"83676"</f>
        <v>83676</v>
      </c>
      <c r="DR2277" t="s">
        <v>1036</v>
      </c>
      <c r="DS2277" t="s">
        <v>22856</v>
      </c>
      <c r="DT2277">
        <v>4</v>
      </c>
      <c r="DU2277">
        <v>14</v>
      </c>
      <c r="DV2277" t="s">
        <v>134</v>
      </c>
      <c r="DW2277" t="s">
        <v>134</v>
      </c>
      <c r="DX2277" t="s">
        <v>134</v>
      </c>
      <c r="DY2277" t="s">
        <v>136</v>
      </c>
      <c r="DZ2277">
        <v>1</v>
      </c>
      <c r="EA2277" t="s">
        <v>136</v>
      </c>
      <c r="EC2277" s="5">
        <v>12.68</v>
      </c>
      <c r="ED2277" s="5">
        <v>55</v>
      </c>
      <c r="EE2277">
        <v>12083323570</v>
      </c>
      <c r="EF2277" t="s">
        <v>22857</v>
      </c>
      <c r="EG2277" t="s">
        <v>20643</v>
      </c>
      <c r="EH2277">
        <v>14</v>
      </c>
    </row>
    <row r="2278" spans="1:138" ht="15" customHeight="1" x14ac:dyDescent="0.35">
      <c r="A2278" t="s">
        <v>19721</v>
      </c>
      <c r="B2278" t="s">
        <v>157</v>
      </c>
      <c r="C2278" s="1">
        <v>44179.459203124999</v>
      </c>
      <c r="D2278" s="1">
        <v>44188</v>
      </c>
      <c r="E2278" t="s">
        <v>133</v>
      </c>
      <c r="F2278" t="s">
        <v>136</v>
      </c>
      <c r="G2278" t="s">
        <v>135</v>
      </c>
      <c r="H2278" t="s">
        <v>136</v>
      </c>
      <c r="I2278" t="s">
        <v>12761</v>
      </c>
      <c r="K2278" t="s">
        <v>12762</v>
      </c>
      <c r="M2278" t="s">
        <v>1735</v>
      </c>
      <c r="N2278" t="s">
        <v>246</v>
      </c>
      <c r="O2278" s="4">
        <v>70549</v>
      </c>
      <c r="P2278" t="s">
        <v>140</v>
      </c>
      <c r="R2278">
        <v>13377742284</v>
      </c>
      <c r="T2278">
        <v>112512</v>
      </c>
      <c r="U2278" t="s">
        <v>12763</v>
      </c>
      <c r="V2278" t="s">
        <v>12764</v>
      </c>
      <c r="W2278" t="s">
        <v>1267</v>
      </c>
      <c r="X2278" t="s">
        <v>164</v>
      </c>
      <c r="Y2278" t="s">
        <v>12765</v>
      </c>
      <c r="Z2278" t="s">
        <v>148</v>
      </c>
      <c r="AA2278" t="s">
        <v>1735</v>
      </c>
      <c r="AB2278" t="s">
        <v>246</v>
      </c>
      <c r="AC2278" s="4">
        <v>70549</v>
      </c>
      <c r="AD2278" t="s">
        <v>140</v>
      </c>
      <c r="AF2278">
        <v>13377742284</v>
      </c>
      <c r="AH2278" t="s">
        <v>1571</v>
      </c>
      <c r="AI2278" t="s">
        <v>168</v>
      </c>
      <c r="AJ2278" t="s">
        <v>1565</v>
      </c>
      <c r="AK2278" t="s">
        <v>1566</v>
      </c>
      <c r="AL2278" t="s">
        <v>1567</v>
      </c>
      <c r="AM2278" t="s">
        <v>1568</v>
      </c>
      <c r="AN2278" t="s">
        <v>1569</v>
      </c>
      <c r="AO2278" t="s">
        <v>1570</v>
      </c>
      <c r="AP2278" t="s">
        <v>537</v>
      </c>
      <c r="AQ2278" s="4">
        <v>27536</v>
      </c>
      <c r="AR2278" t="s">
        <v>140</v>
      </c>
      <c r="AT2278">
        <v>14349173294</v>
      </c>
      <c r="AV2278" t="s">
        <v>2442</v>
      </c>
      <c r="AW2278" t="s">
        <v>1572</v>
      </c>
      <c r="AZ2278" t="s">
        <v>334</v>
      </c>
      <c r="BA2278" t="s">
        <v>335</v>
      </c>
      <c r="BB2278" t="s">
        <v>136</v>
      </c>
      <c r="BC2278" t="s">
        <v>136</v>
      </c>
      <c r="BD2278" t="s">
        <v>148</v>
      </c>
      <c r="BE2278" t="s">
        <v>136</v>
      </c>
      <c r="BF2278" t="s">
        <v>136</v>
      </c>
      <c r="BG2278" t="s">
        <v>134</v>
      </c>
      <c r="BH2278" t="s">
        <v>136</v>
      </c>
      <c r="BN2278" t="s">
        <v>19722</v>
      </c>
      <c r="BO2278" t="s">
        <v>1574</v>
      </c>
      <c r="BP2278">
        <v>8</v>
      </c>
      <c r="BQ2278">
        <v>8</v>
      </c>
      <c r="BR2278">
        <v>8</v>
      </c>
      <c r="BS2278" s="1">
        <v>44228</v>
      </c>
      <c r="BT2278" s="1">
        <v>44474</v>
      </c>
      <c r="BU2278" s="1">
        <v>44228</v>
      </c>
      <c r="BV2278" s="1">
        <v>44474</v>
      </c>
      <c r="BW2278" t="s">
        <v>136</v>
      </c>
      <c r="BX2278">
        <v>40</v>
      </c>
      <c r="BY2278">
        <v>0</v>
      </c>
      <c r="BZ2278">
        <v>7</v>
      </c>
      <c r="CA2278">
        <v>7</v>
      </c>
      <c r="CB2278">
        <v>7</v>
      </c>
      <c r="CC2278">
        <v>7</v>
      </c>
      <c r="CD2278">
        <v>7</v>
      </c>
      <c r="CE2278">
        <v>5</v>
      </c>
      <c r="CF2278" t="str">
        <f>"7:00 AM"</f>
        <v>7:00 AM</v>
      </c>
      <c r="CG2278" t="str">
        <f>"4:00 PM"</f>
        <v>4:00 PM</v>
      </c>
      <c r="CH2278" s="5">
        <v>11.83</v>
      </c>
      <c r="CI2278" t="s">
        <v>146</v>
      </c>
      <c r="CL2278" t="s">
        <v>134</v>
      </c>
      <c r="CM2278" t="s">
        <v>147</v>
      </c>
      <c r="CN2278" t="s">
        <v>148</v>
      </c>
      <c r="CO2278" t="s">
        <v>1575</v>
      </c>
      <c r="CP2278" t="s">
        <v>149</v>
      </c>
      <c r="CQ2278">
        <v>3</v>
      </c>
      <c r="CR2278">
        <v>0</v>
      </c>
      <c r="CS2278" t="s">
        <v>136</v>
      </c>
      <c r="CT2278" t="s">
        <v>136</v>
      </c>
      <c r="CU2278" t="s">
        <v>134</v>
      </c>
      <c r="CV2278" t="s">
        <v>134</v>
      </c>
      <c r="CW2278" t="s">
        <v>134</v>
      </c>
      <c r="CX2278">
        <v>70</v>
      </c>
      <c r="CY2278" t="s">
        <v>134</v>
      </c>
      <c r="CZ2278" t="s">
        <v>134</v>
      </c>
      <c r="DA2278" t="s">
        <v>134</v>
      </c>
      <c r="DB2278" t="s">
        <v>134</v>
      </c>
      <c r="DC2278" t="s">
        <v>134</v>
      </c>
      <c r="DD2278" t="s">
        <v>136</v>
      </c>
      <c r="DF2278" t="s">
        <v>1576</v>
      </c>
      <c r="DG2278" t="s">
        <v>12765</v>
      </c>
      <c r="DH2278" t="s">
        <v>1735</v>
      </c>
      <c r="DI2278" t="s">
        <v>246</v>
      </c>
      <c r="DJ2278" s="4">
        <v>70549</v>
      </c>
      <c r="DK2278" t="s">
        <v>1610</v>
      </c>
      <c r="DL2278" t="s">
        <v>134</v>
      </c>
      <c r="DM2278">
        <v>13</v>
      </c>
      <c r="DN2278" t="s">
        <v>12768</v>
      </c>
      <c r="DO2278" t="s">
        <v>1735</v>
      </c>
      <c r="DP2278" t="s">
        <v>246</v>
      </c>
      <c r="DQ2278" t="str">
        <f>"70549"</f>
        <v>70549</v>
      </c>
      <c r="DR2278" t="s">
        <v>1610</v>
      </c>
      <c r="DS2278" t="s">
        <v>3955</v>
      </c>
      <c r="DT2278">
        <v>1</v>
      </c>
      <c r="DU2278">
        <v>12</v>
      </c>
      <c r="DV2278" t="s">
        <v>134</v>
      </c>
      <c r="DW2278" t="s">
        <v>134</v>
      </c>
      <c r="DX2278" t="s">
        <v>134</v>
      </c>
      <c r="DY2278" t="s">
        <v>134</v>
      </c>
      <c r="DZ2278">
        <v>2</v>
      </c>
      <c r="EA2278" t="s">
        <v>136</v>
      </c>
      <c r="EC2278" s="5">
        <v>12.68</v>
      </c>
      <c r="ED2278" s="5">
        <v>55</v>
      </c>
      <c r="EE2278">
        <v>13377742284</v>
      </c>
      <c r="EF2278" t="s">
        <v>148</v>
      </c>
      <c r="EG2278" t="s">
        <v>271</v>
      </c>
      <c r="EH2278">
        <v>3</v>
      </c>
    </row>
    <row r="2279" spans="1:138" ht="15" customHeight="1" x14ac:dyDescent="0.35">
      <c r="A2279" t="s">
        <v>14103</v>
      </c>
      <c r="B2279" t="s">
        <v>157</v>
      </c>
      <c r="C2279" s="1">
        <v>44179.472794212961</v>
      </c>
      <c r="D2279" s="1">
        <v>44188</v>
      </c>
      <c r="E2279" t="s">
        <v>133</v>
      </c>
      <c r="F2279" t="s">
        <v>136</v>
      </c>
      <c r="G2279" t="s">
        <v>135</v>
      </c>
      <c r="H2279" t="s">
        <v>136</v>
      </c>
      <c r="I2279" t="s">
        <v>14104</v>
      </c>
      <c r="K2279" t="s">
        <v>14105</v>
      </c>
      <c r="M2279" t="s">
        <v>3390</v>
      </c>
      <c r="N2279" t="s">
        <v>246</v>
      </c>
      <c r="O2279" s="4">
        <v>70512</v>
      </c>
      <c r="P2279" t="s">
        <v>140</v>
      </c>
      <c r="R2279">
        <v>13373511671</v>
      </c>
      <c r="T2279">
        <v>112512</v>
      </c>
      <c r="U2279" t="s">
        <v>9068</v>
      </c>
      <c r="V2279" t="s">
        <v>14106</v>
      </c>
      <c r="W2279" t="s">
        <v>229</v>
      </c>
      <c r="X2279" t="s">
        <v>723</v>
      </c>
      <c r="Y2279" t="s">
        <v>14105</v>
      </c>
      <c r="Z2279" t="s">
        <v>148</v>
      </c>
      <c r="AA2279" t="s">
        <v>3390</v>
      </c>
      <c r="AB2279" t="s">
        <v>246</v>
      </c>
      <c r="AC2279" s="4">
        <v>70512</v>
      </c>
      <c r="AD2279" t="s">
        <v>140</v>
      </c>
      <c r="AF2279">
        <v>13373511671</v>
      </c>
      <c r="AH2279" t="s">
        <v>1571</v>
      </c>
      <c r="AI2279" t="s">
        <v>168</v>
      </c>
      <c r="AJ2279" t="s">
        <v>1565</v>
      </c>
      <c r="AK2279" t="s">
        <v>1566</v>
      </c>
      <c r="AL2279" t="s">
        <v>1567</v>
      </c>
      <c r="AM2279" t="s">
        <v>1568</v>
      </c>
      <c r="AN2279" t="s">
        <v>1569</v>
      </c>
      <c r="AO2279" t="s">
        <v>1570</v>
      </c>
      <c r="AP2279" t="s">
        <v>537</v>
      </c>
      <c r="AQ2279" s="4">
        <v>27536</v>
      </c>
      <c r="AR2279" t="s">
        <v>140</v>
      </c>
      <c r="AT2279">
        <v>14349173294</v>
      </c>
      <c r="AV2279" t="s">
        <v>2442</v>
      </c>
      <c r="AW2279" t="s">
        <v>1572</v>
      </c>
      <c r="AZ2279" t="s">
        <v>334</v>
      </c>
      <c r="BA2279" t="s">
        <v>335</v>
      </c>
      <c r="BB2279" t="s">
        <v>136</v>
      </c>
      <c r="BC2279" t="s">
        <v>136</v>
      </c>
      <c r="BD2279" t="s">
        <v>148</v>
      </c>
      <c r="BE2279" t="s">
        <v>136</v>
      </c>
      <c r="BF2279" t="s">
        <v>136</v>
      </c>
      <c r="BG2279" t="s">
        <v>134</v>
      </c>
      <c r="BH2279" t="s">
        <v>136</v>
      </c>
      <c r="BN2279" t="s">
        <v>14107</v>
      </c>
      <c r="BO2279" t="s">
        <v>1574</v>
      </c>
      <c r="BP2279">
        <v>5</v>
      </c>
      <c r="BQ2279">
        <v>5</v>
      </c>
      <c r="BR2279">
        <v>5</v>
      </c>
      <c r="BS2279" s="1">
        <v>44228</v>
      </c>
      <c r="BT2279" s="1">
        <v>44530</v>
      </c>
      <c r="BU2279" s="1">
        <v>44228</v>
      </c>
      <c r="BV2279" s="1">
        <v>44530</v>
      </c>
      <c r="BW2279" t="s">
        <v>136</v>
      </c>
      <c r="BX2279">
        <v>40</v>
      </c>
      <c r="BY2279">
        <v>0</v>
      </c>
      <c r="BZ2279">
        <v>7</v>
      </c>
      <c r="CA2279">
        <v>7</v>
      </c>
      <c r="CB2279">
        <v>7</v>
      </c>
      <c r="CC2279">
        <v>7</v>
      </c>
      <c r="CD2279">
        <v>7</v>
      </c>
      <c r="CE2279">
        <v>5</v>
      </c>
      <c r="CF2279" t="str">
        <f>"7:00 AM"</f>
        <v>7:00 AM</v>
      </c>
      <c r="CG2279" t="str">
        <f>"4:00 PM"</f>
        <v>4:00 PM</v>
      </c>
      <c r="CH2279" s="5">
        <v>11.83</v>
      </c>
      <c r="CI2279" t="s">
        <v>146</v>
      </c>
      <c r="CL2279" t="s">
        <v>134</v>
      </c>
      <c r="CM2279" t="s">
        <v>147</v>
      </c>
      <c r="CN2279" t="s">
        <v>148</v>
      </c>
      <c r="CO2279" t="s">
        <v>1575</v>
      </c>
      <c r="CP2279" t="s">
        <v>149</v>
      </c>
      <c r="CQ2279">
        <v>3</v>
      </c>
      <c r="CR2279">
        <v>0</v>
      </c>
      <c r="CS2279" t="s">
        <v>136</v>
      </c>
      <c r="CT2279" t="s">
        <v>136</v>
      </c>
      <c r="CU2279" t="s">
        <v>134</v>
      </c>
      <c r="CV2279" t="s">
        <v>134</v>
      </c>
      <c r="CW2279" t="s">
        <v>134</v>
      </c>
      <c r="CX2279">
        <v>70</v>
      </c>
      <c r="CY2279" t="s">
        <v>134</v>
      </c>
      <c r="CZ2279" t="s">
        <v>134</v>
      </c>
      <c r="DA2279" t="s">
        <v>134</v>
      </c>
      <c r="DB2279" t="s">
        <v>134</v>
      </c>
      <c r="DC2279" t="s">
        <v>134</v>
      </c>
      <c r="DD2279" t="s">
        <v>136</v>
      </c>
      <c r="DF2279" t="s">
        <v>1576</v>
      </c>
      <c r="DG2279" t="s">
        <v>14105</v>
      </c>
      <c r="DH2279" t="s">
        <v>3390</v>
      </c>
      <c r="DI2279" t="s">
        <v>246</v>
      </c>
      <c r="DJ2279" s="4">
        <v>70512</v>
      </c>
      <c r="DK2279" t="s">
        <v>3260</v>
      </c>
      <c r="DL2279" t="s">
        <v>136</v>
      </c>
      <c r="DM2279">
        <v>1</v>
      </c>
      <c r="DN2279" t="s">
        <v>9070</v>
      </c>
      <c r="DO2279" t="s">
        <v>3390</v>
      </c>
      <c r="DP2279" t="s">
        <v>246</v>
      </c>
      <c r="DQ2279" t="str">
        <f>"70512"</f>
        <v>70512</v>
      </c>
      <c r="DR2279" t="s">
        <v>3260</v>
      </c>
      <c r="DS2279" t="s">
        <v>9071</v>
      </c>
      <c r="DT2279">
        <v>1</v>
      </c>
      <c r="DU2279">
        <v>9</v>
      </c>
      <c r="DV2279" t="s">
        <v>134</v>
      </c>
      <c r="DW2279" t="s">
        <v>134</v>
      </c>
      <c r="DX2279" t="s">
        <v>134</v>
      </c>
      <c r="DY2279" t="s">
        <v>136</v>
      </c>
      <c r="DZ2279">
        <v>1</v>
      </c>
      <c r="EA2279" t="s">
        <v>136</v>
      </c>
      <c r="EC2279" s="5">
        <v>12.68</v>
      </c>
      <c r="ED2279" s="5">
        <v>55</v>
      </c>
      <c r="EE2279">
        <v>13373511671</v>
      </c>
      <c r="EF2279" t="s">
        <v>148</v>
      </c>
      <c r="EG2279" t="s">
        <v>271</v>
      </c>
      <c r="EH2279">
        <v>4</v>
      </c>
    </row>
    <row r="2280" spans="1:138" ht="15" customHeight="1" x14ac:dyDescent="0.35">
      <c r="A2280" t="s">
        <v>17169</v>
      </c>
      <c r="B2280" t="s">
        <v>157</v>
      </c>
      <c r="C2280" s="1">
        <v>44174.441729282407</v>
      </c>
      <c r="D2280" s="1">
        <v>44188</v>
      </c>
      <c r="E2280" t="s">
        <v>133</v>
      </c>
      <c r="F2280" t="s">
        <v>136</v>
      </c>
      <c r="G2280" t="s">
        <v>135</v>
      </c>
      <c r="H2280" t="s">
        <v>136</v>
      </c>
      <c r="I2280" t="s">
        <v>17170</v>
      </c>
      <c r="K2280" t="s">
        <v>17171</v>
      </c>
      <c r="L2280" t="s">
        <v>17172</v>
      </c>
      <c r="M2280" t="s">
        <v>14587</v>
      </c>
      <c r="N2280" t="s">
        <v>1187</v>
      </c>
      <c r="O2280" s="4">
        <v>67835</v>
      </c>
      <c r="P2280" t="s">
        <v>140</v>
      </c>
      <c r="R2280">
        <v>16208553188</v>
      </c>
      <c r="T2280">
        <v>1119</v>
      </c>
      <c r="U2280" t="s">
        <v>17173</v>
      </c>
      <c r="V2280" t="s">
        <v>1811</v>
      </c>
      <c r="X2280" t="s">
        <v>1777</v>
      </c>
      <c r="Y2280" t="s">
        <v>17174</v>
      </c>
      <c r="Z2280" t="s">
        <v>17172</v>
      </c>
      <c r="AA2280" t="s">
        <v>14587</v>
      </c>
      <c r="AB2280" t="s">
        <v>1187</v>
      </c>
      <c r="AC2280" s="4">
        <v>67835</v>
      </c>
      <c r="AD2280" t="s">
        <v>140</v>
      </c>
      <c r="AF2280">
        <v>16208553188</v>
      </c>
      <c r="AH2280" t="s">
        <v>17175</v>
      </c>
      <c r="AI2280" t="s">
        <v>168</v>
      </c>
      <c r="AJ2280" t="s">
        <v>533</v>
      </c>
      <c r="AK2280" t="s">
        <v>534</v>
      </c>
      <c r="AM2280" t="s">
        <v>535</v>
      </c>
      <c r="AO2280" t="s">
        <v>536</v>
      </c>
      <c r="AP2280" t="s">
        <v>537</v>
      </c>
      <c r="AQ2280" s="4">
        <v>28786</v>
      </c>
      <c r="AR2280" t="s">
        <v>140</v>
      </c>
      <c r="AT2280">
        <v>18282460659</v>
      </c>
      <c r="AV2280" t="s">
        <v>538</v>
      </c>
      <c r="AW2280" t="s">
        <v>539</v>
      </c>
      <c r="AZ2280" t="s">
        <v>288</v>
      </c>
      <c r="BA2280" t="s">
        <v>289</v>
      </c>
      <c r="BB2280" t="s">
        <v>136</v>
      </c>
      <c r="BC2280" t="s">
        <v>136</v>
      </c>
      <c r="BD2280" t="s">
        <v>148</v>
      </c>
      <c r="BE2280" t="s">
        <v>136</v>
      </c>
      <c r="BF2280" t="s">
        <v>136</v>
      </c>
      <c r="BG2280" t="s">
        <v>134</v>
      </c>
      <c r="BH2280" t="s">
        <v>136</v>
      </c>
      <c r="BN2280" t="s">
        <v>17176</v>
      </c>
      <c r="BO2280" t="s">
        <v>965</v>
      </c>
      <c r="BP2280">
        <v>4</v>
      </c>
      <c r="BQ2280">
        <v>4</v>
      </c>
      <c r="BR2280">
        <v>4</v>
      </c>
      <c r="BS2280" s="1">
        <v>44241</v>
      </c>
      <c r="BT2280" s="1">
        <v>44530</v>
      </c>
      <c r="BU2280" s="1">
        <v>44241</v>
      </c>
      <c r="BV2280" s="1">
        <v>44530</v>
      </c>
      <c r="BW2280" t="s">
        <v>136</v>
      </c>
      <c r="BX2280">
        <v>48</v>
      </c>
      <c r="BY2280">
        <v>0</v>
      </c>
      <c r="BZ2280">
        <v>8</v>
      </c>
      <c r="CA2280">
        <v>8</v>
      </c>
      <c r="CB2280">
        <v>8</v>
      </c>
      <c r="CC2280">
        <v>8</v>
      </c>
      <c r="CD2280">
        <v>8</v>
      </c>
      <c r="CE2280">
        <v>8</v>
      </c>
      <c r="CF2280" t="str">
        <f>"8:00 AM"</f>
        <v>8:00 AM</v>
      </c>
      <c r="CG2280" t="str">
        <f>"5:00 PM"</f>
        <v>5:00 PM</v>
      </c>
      <c r="CH2280" s="5">
        <v>14.99</v>
      </c>
      <c r="CI2280" t="s">
        <v>146</v>
      </c>
      <c r="CL2280" t="s">
        <v>136</v>
      </c>
      <c r="CM2280" t="s">
        <v>354</v>
      </c>
      <c r="CN2280" t="s">
        <v>9950</v>
      </c>
      <c r="CO2280" t="s">
        <v>17177</v>
      </c>
      <c r="CP2280" t="s">
        <v>149</v>
      </c>
      <c r="CQ2280">
        <v>3</v>
      </c>
      <c r="CR2280">
        <v>0</v>
      </c>
      <c r="CS2280" t="s">
        <v>134</v>
      </c>
      <c r="CT2280" t="s">
        <v>134</v>
      </c>
      <c r="CU2280" t="s">
        <v>136</v>
      </c>
      <c r="CV2280" t="s">
        <v>134</v>
      </c>
      <c r="CW2280" t="s">
        <v>134</v>
      </c>
      <c r="CX2280">
        <v>60</v>
      </c>
      <c r="CY2280" t="s">
        <v>136</v>
      </c>
      <c r="CZ2280" t="s">
        <v>134</v>
      </c>
      <c r="DA2280" t="s">
        <v>134</v>
      </c>
      <c r="DB2280" t="s">
        <v>136</v>
      </c>
      <c r="DC2280" t="s">
        <v>136</v>
      </c>
      <c r="DD2280" t="s">
        <v>136</v>
      </c>
      <c r="DF2280" t="s">
        <v>17178</v>
      </c>
      <c r="DG2280" t="s">
        <v>17179</v>
      </c>
      <c r="DH2280" t="s">
        <v>17180</v>
      </c>
      <c r="DI2280" t="s">
        <v>1187</v>
      </c>
      <c r="DJ2280" s="4">
        <v>67868</v>
      </c>
      <c r="DK2280" t="s">
        <v>8660</v>
      </c>
      <c r="DL2280" t="s">
        <v>134</v>
      </c>
      <c r="DM2280">
        <v>3</v>
      </c>
      <c r="DN2280" t="s">
        <v>17181</v>
      </c>
      <c r="DO2280" t="s">
        <v>14587</v>
      </c>
      <c r="DP2280" t="s">
        <v>1187</v>
      </c>
      <c r="DQ2280" t="str">
        <f>"67835"</f>
        <v>67835</v>
      </c>
      <c r="DR2280" t="s">
        <v>9137</v>
      </c>
      <c r="DS2280" t="s">
        <v>625</v>
      </c>
      <c r="DT2280">
        <v>1</v>
      </c>
      <c r="DU2280">
        <v>4</v>
      </c>
      <c r="DV2280" t="s">
        <v>134</v>
      </c>
      <c r="DW2280" t="s">
        <v>134</v>
      </c>
      <c r="DX2280" t="s">
        <v>134</v>
      </c>
      <c r="DY2280" t="s">
        <v>136</v>
      </c>
      <c r="DZ2280">
        <v>1</v>
      </c>
      <c r="EA2280" t="s">
        <v>136</v>
      </c>
      <c r="EC2280" s="5">
        <v>12.68</v>
      </c>
      <c r="ED2280" s="5">
        <v>55</v>
      </c>
      <c r="EE2280">
        <v>16208553188</v>
      </c>
      <c r="EF2280" t="s">
        <v>17175</v>
      </c>
      <c r="EG2280" t="s">
        <v>148</v>
      </c>
      <c r="EH2280">
        <v>0</v>
      </c>
    </row>
    <row r="2281" spans="1:138" ht="15" customHeight="1" x14ac:dyDescent="0.35">
      <c r="A2281" t="s">
        <v>20359</v>
      </c>
      <c r="B2281" t="s">
        <v>157</v>
      </c>
      <c r="C2281" s="1">
        <v>44174.495467939814</v>
      </c>
      <c r="D2281" s="1">
        <v>44188</v>
      </c>
      <c r="E2281" t="s">
        <v>133</v>
      </c>
      <c r="F2281" t="s">
        <v>136</v>
      </c>
      <c r="G2281" t="s">
        <v>135</v>
      </c>
      <c r="H2281" t="s">
        <v>136</v>
      </c>
      <c r="I2281" t="s">
        <v>15454</v>
      </c>
      <c r="K2281" t="s">
        <v>20360</v>
      </c>
      <c r="M2281" t="s">
        <v>15455</v>
      </c>
      <c r="N2281" t="s">
        <v>893</v>
      </c>
      <c r="O2281" s="4">
        <v>11780</v>
      </c>
      <c r="P2281" t="s">
        <v>140</v>
      </c>
      <c r="R2281">
        <v>16315846330</v>
      </c>
      <c r="T2281">
        <v>1114</v>
      </c>
      <c r="U2281" t="s">
        <v>15456</v>
      </c>
      <c r="V2281" t="s">
        <v>1832</v>
      </c>
      <c r="X2281" t="s">
        <v>164</v>
      </c>
      <c r="Y2281" t="s">
        <v>20360</v>
      </c>
      <c r="AA2281" t="s">
        <v>15455</v>
      </c>
      <c r="AB2281" t="s">
        <v>893</v>
      </c>
      <c r="AC2281" s="4">
        <v>11780</v>
      </c>
      <c r="AD2281" t="s">
        <v>140</v>
      </c>
      <c r="AF2281">
        <v>16315846330</v>
      </c>
      <c r="AH2281" t="s">
        <v>15458</v>
      </c>
      <c r="AI2281" t="s">
        <v>168</v>
      </c>
      <c r="AJ2281" t="s">
        <v>533</v>
      </c>
      <c r="AK2281" t="s">
        <v>534</v>
      </c>
      <c r="AM2281" t="s">
        <v>535</v>
      </c>
      <c r="AO2281" t="s">
        <v>536</v>
      </c>
      <c r="AP2281" t="s">
        <v>537</v>
      </c>
      <c r="AQ2281" s="4">
        <v>28786</v>
      </c>
      <c r="AR2281" t="s">
        <v>140</v>
      </c>
      <c r="AT2281">
        <v>18282460659</v>
      </c>
      <c r="AV2281" t="s">
        <v>538</v>
      </c>
      <c r="AW2281" t="s">
        <v>539</v>
      </c>
      <c r="AZ2281" t="s">
        <v>821</v>
      </c>
      <c r="BA2281" t="s">
        <v>822</v>
      </c>
      <c r="BB2281" t="s">
        <v>136</v>
      </c>
      <c r="BC2281" t="s">
        <v>136</v>
      </c>
      <c r="BD2281" t="s">
        <v>148</v>
      </c>
      <c r="BE2281" t="s">
        <v>136</v>
      </c>
      <c r="BF2281" t="s">
        <v>136</v>
      </c>
      <c r="BG2281" t="s">
        <v>134</v>
      </c>
      <c r="BH2281" t="s">
        <v>136</v>
      </c>
      <c r="BN2281" t="s">
        <v>20361</v>
      </c>
      <c r="BO2281" t="s">
        <v>3418</v>
      </c>
      <c r="BP2281">
        <v>1</v>
      </c>
      <c r="BQ2281">
        <v>1</v>
      </c>
      <c r="BR2281">
        <v>1</v>
      </c>
      <c r="BS2281" s="1">
        <v>44228</v>
      </c>
      <c r="BT2281" s="1">
        <v>44500</v>
      </c>
      <c r="BU2281" s="1">
        <v>44228</v>
      </c>
      <c r="BV2281" s="1">
        <v>44500</v>
      </c>
      <c r="BW2281" t="s">
        <v>136</v>
      </c>
      <c r="BX2281">
        <v>47.5</v>
      </c>
      <c r="BY2281">
        <v>0</v>
      </c>
      <c r="BZ2281">
        <v>9.5</v>
      </c>
      <c r="CA2281">
        <v>9.5</v>
      </c>
      <c r="CB2281">
        <v>9.5</v>
      </c>
      <c r="CC2281">
        <v>9.5</v>
      </c>
      <c r="CD2281">
        <v>9.5</v>
      </c>
      <c r="CE2281">
        <v>0</v>
      </c>
      <c r="CF2281" t="str">
        <f>"8:00 AM"</f>
        <v>8:00 AM</v>
      </c>
      <c r="CG2281" t="str">
        <f>"5:00 PM"</f>
        <v>5:00 PM</v>
      </c>
      <c r="CH2281" s="5">
        <v>14.29</v>
      </c>
      <c r="CI2281" t="s">
        <v>146</v>
      </c>
      <c r="CL2281" t="s">
        <v>136</v>
      </c>
      <c r="CM2281" t="s">
        <v>147</v>
      </c>
      <c r="CN2281" t="s">
        <v>148</v>
      </c>
      <c r="CO2281" t="s">
        <v>8594</v>
      </c>
      <c r="CP2281" t="s">
        <v>149</v>
      </c>
      <c r="CQ2281">
        <v>1</v>
      </c>
      <c r="CR2281">
        <v>0</v>
      </c>
      <c r="CS2281" t="s">
        <v>136</v>
      </c>
      <c r="CT2281" t="s">
        <v>134</v>
      </c>
      <c r="CU2281" t="s">
        <v>134</v>
      </c>
      <c r="CV2281" t="s">
        <v>134</v>
      </c>
      <c r="CW2281" t="s">
        <v>134</v>
      </c>
      <c r="CX2281">
        <v>50</v>
      </c>
      <c r="CY2281" t="s">
        <v>136</v>
      </c>
      <c r="CZ2281" t="s">
        <v>136</v>
      </c>
      <c r="DA2281" t="s">
        <v>134</v>
      </c>
      <c r="DB2281" t="s">
        <v>134</v>
      </c>
      <c r="DC2281" t="s">
        <v>134</v>
      </c>
      <c r="DD2281" t="s">
        <v>136</v>
      </c>
      <c r="DF2281" t="s">
        <v>20362</v>
      </c>
      <c r="DG2281" t="s">
        <v>20360</v>
      </c>
      <c r="DH2281" t="s">
        <v>15455</v>
      </c>
      <c r="DI2281" t="s">
        <v>893</v>
      </c>
      <c r="DJ2281" s="4">
        <v>11780</v>
      </c>
      <c r="DK2281" t="s">
        <v>2583</v>
      </c>
      <c r="DL2281" t="s">
        <v>136</v>
      </c>
      <c r="DM2281">
        <v>1</v>
      </c>
      <c r="DN2281" t="s">
        <v>15457</v>
      </c>
      <c r="DO2281" t="s">
        <v>15455</v>
      </c>
      <c r="DP2281" t="s">
        <v>893</v>
      </c>
      <c r="DQ2281" t="str">
        <f>"11780"</f>
        <v>11780</v>
      </c>
      <c r="DR2281" t="s">
        <v>2583</v>
      </c>
      <c r="DS2281" t="s">
        <v>625</v>
      </c>
      <c r="DT2281">
        <v>1</v>
      </c>
      <c r="DU2281">
        <v>10</v>
      </c>
      <c r="DV2281" t="s">
        <v>134</v>
      </c>
      <c r="DW2281" t="s">
        <v>134</v>
      </c>
      <c r="DX2281" t="s">
        <v>134</v>
      </c>
      <c r="DY2281" t="s">
        <v>136</v>
      </c>
      <c r="DZ2281">
        <v>1</v>
      </c>
      <c r="EA2281" t="s">
        <v>136</v>
      </c>
      <c r="EC2281" s="5">
        <v>12.68</v>
      </c>
      <c r="ED2281" s="5">
        <v>55</v>
      </c>
      <c r="EE2281">
        <v>16315846330</v>
      </c>
      <c r="EF2281" t="s">
        <v>15458</v>
      </c>
      <c r="EG2281" t="s">
        <v>148</v>
      </c>
      <c r="EH2281">
        <v>0</v>
      </c>
    </row>
    <row r="2282" spans="1:138" ht="15" customHeight="1" x14ac:dyDescent="0.35">
      <c r="A2282" t="s">
        <v>18329</v>
      </c>
      <c r="B2282" t="s">
        <v>157</v>
      </c>
      <c r="C2282" s="1">
        <v>44169.449938078702</v>
      </c>
      <c r="D2282" s="1">
        <v>44188</v>
      </c>
      <c r="E2282" t="s">
        <v>133</v>
      </c>
      <c r="F2282" t="s">
        <v>136</v>
      </c>
      <c r="G2282" t="s">
        <v>135</v>
      </c>
      <c r="H2282" t="s">
        <v>136</v>
      </c>
      <c r="I2282" t="s">
        <v>4633</v>
      </c>
      <c r="K2282" t="s">
        <v>4634</v>
      </c>
      <c r="M2282" t="s">
        <v>4635</v>
      </c>
      <c r="N2282" t="s">
        <v>893</v>
      </c>
      <c r="O2282" s="4">
        <v>11780</v>
      </c>
      <c r="P2282" t="s">
        <v>140</v>
      </c>
      <c r="R2282">
        <v>16315846330</v>
      </c>
      <c r="T2282">
        <v>1114</v>
      </c>
      <c r="U2282" t="s">
        <v>4636</v>
      </c>
      <c r="V2282" t="s">
        <v>4637</v>
      </c>
      <c r="X2282" t="s">
        <v>224</v>
      </c>
      <c r="Y2282" t="s">
        <v>4634</v>
      </c>
      <c r="AA2282" t="s">
        <v>16803</v>
      </c>
      <c r="AB2282" t="s">
        <v>893</v>
      </c>
      <c r="AC2282" s="4">
        <v>11780</v>
      </c>
      <c r="AD2282" t="s">
        <v>140</v>
      </c>
      <c r="AF2282">
        <v>16315846330</v>
      </c>
      <c r="AH2282" t="s">
        <v>16804</v>
      </c>
      <c r="AI2282" t="s">
        <v>168</v>
      </c>
      <c r="AJ2282" t="s">
        <v>15949</v>
      </c>
      <c r="AK2282" t="s">
        <v>5509</v>
      </c>
      <c r="AM2282" t="s">
        <v>4640</v>
      </c>
      <c r="AO2282" t="s">
        <v>4641</v>
      </c>
      <c r="AP2282" t="s">
        <v>893</v>
      </c>
      <c r="AQ2282" s="4">
        <v>11590</v>
      </c>
      <c r="AR2282" t="s">
        <v>140</v>
      </c>
      <c r="AS2282" t="s">
        <v>999</v>
      </c>
      <c r="AT2282">
        <v>15163307168</v>
      </c>
      <c r="AV2282" t="s">
        <v>4642</v>
      </c>
      <c r="AW2282" t="s">
        <v>4643</v>
      </c>
      <c r="AZ2282" t="s">
        <v>821</v>
      </c>
      <c r="BA2282" t="s">
        <v>822</v>
      </c>
      <c r="BB2282" t="s">
        <v>136</v>
      </c>
      <c r="BC2282" t="s">
        <v>136</v>
      </c>
      <c r="BD2282" t="s">
        <v>148</v>
      </c>
      <c r="BE2282" t="s">
        <v>136</v>
      </c>
      <c r="BF2282" t="s">
        <v>136</v>
      </c>
      <c r="BG2282" t="s">
        <v>134</v>
      </c>
      <c r="BH2282" t="s">
        <v>136</v>
      </c>
      <c r="BN2282" t="s">
        <v>18330</v>
      </c>
      <c r="BO2282" t="s">
        <v>16805</v>
      </c>
      <c r="BP2282">
        <v>25</v>
      </c>
      <c r="BQ2282">
        <v>25</v>
      </c>
      <c r="BR2282">
        <v>25</v>
      </c>
      <c r="BS2282" s="1">
        <v>44237</v>
      </c>
      <c r="BT2282" s="1">
        <v>44545</v>
      </c>
      <c r="BU2282" s="1">
        <v>44237</v>
      </c>
      <c r="BV2282" s="1">
        <v>44545</v>
      </c>
      <c r="BW2282" t="s">
        <v>136</v>
      </c>
      <c r="BX2282">
        <v>40</v>
      </c>
      <c r="BY2282">
        <v>0</v>
      </c>
      <c r="BZ2282">
        <v>0</v>
      </c>
      <c r="CA2282">
        <v>8</v>
      </c>
      <c r="CB2282">
        <v>8</v>
      </c>
      <c r="CC2282">
        <v>8</v>
      </c>
      <c r="CD2282">
        <v>8</v>
      </c>
      <c r="CE2282">
        <v>8</v>
      </c>
      <c r="CF2282" t="str">
        <f>"7:00 AM"</f>
        <v>7:00 AM</v>
      </c>
      <c r="CG2282" t="str">
        <f>"3:30 PM"</f>
        <v>3:30 PM</v>
      </c>
      <c r="CH2282" s="5">
        <v>14.29</v>
      </c>
      <c r="CI2282" t="s">
        <v>146</v>
      </c>
      <c r="CL2282" t="s">
        <v>134</v>
      </c>
      <c r="CM2282" t="s">
        <v>147</v>
      </c>
      <c r="CN2282" t="s">
        <v>148</v>
      </c>
      <c r="CO2282" t="s">
        <v>16806</v>
      </c>
      <c r="CP2282" t="s">
        <v>149</v>
      </c>
      <c r="CQ2282">
        <v>1</v>
      </c>
      <c r="CR2282">
        <v>0</v>
      </c>
      <c r="CS2282" t="s">
        <v>136</v>
      </c>
      <c r="CT2282" t="s">
        <v>136</v>
      </c>
      <c r="CU2282" t="s">
        <v>136</v>
      </c>
      <c r="CV2282" t="s">
        <v>134</v>
      </c>
      <c r="CW2282" t="s">
        <v>134</v>
      </c>
      <c r="CX2282">
        <v>25</v>
      </c>
      <c r="CY2282" t="s">
        <v>134</v>
      </c>
      <c r="CZ2282" t="s">
        <v>136</v>
      </c>
      <c r="DA2282" t="s">
        <v>136</v>
      </c>
      <c r="DB2282" t="s">
        <v>136</v>
      </c>
      <c r="DC2282" t="s">
        <v>136</v>
      </c>
      <c r="DD2282" t="s">
        <v>136</v>
      </c>
      <c r="DF2282" t="s">
        <v>180</v>
      </c>
      <c r="DG2282" t="s">
        <v>4634</v>
      </c>
      <c r="DH2282" t="s">
        <v>4635</v>
      </c>
      <c r="DI2282" t="s">
        <v>893</v>
      </c>
      <c r="DJ2282" s="4">
        <v>11780</v>
      </c>
      <c r="DK2282" t="s">
        <v>2583</v>
      </c>
      <c r="DL2282" t="s">
        <v>136</v>
      </c>
      <c r="DM2282">
        <v>1</v>
      </c>
      <c r="DN2282" t="s">
        <v>18331</v>
      </c>
      <c r="DO2282" t="s">
        <v>9191</v>
      </c>
      <c r="DP2282" t="s">
        <v>893</v>
      </c>
      <c r="DQ2282" t="str">
        <f>"11948"</f>
        <v>11948</v>
      </c>
      <c r="DR2282" t="s">
        <v>2583</v>
      </c>
      <c r="DS2282" t="s">
        <v>4650</v>
      </c>
      <c r="DT2282">
        <v>2</v>
      </c>
      <c r="DU2282">
        <v>25</v>
      </c>
      <c r="DV2282" t="s">
        <v>134</v>
      </c>
      <c r="DW2282" t="s">
        <v>134</v>
      </c>
      <c r="DX2282" t="s">
        <v>134</v>
      </c>
      <c r="DY2282" t="s">
        <v>134</v>
      </c>
      <c r="DZ2282">
        <v>2</v>
      </c>
      <c r="EA2282" t="s">
        <v>136</v>
      </c>
      <c r="EC2282" s="5">
        <v>12.68</v>
      </c>
      <c r="ED2282" s="5">
        <v>55</v>
      </c>
      <c r="EE2282">
        <v>16315846330</v>
      </c>
      <c r="EF2282" t="s">
        <v>16804</v>
      </c>
      <c r="EG2282" t="s">
        <v>148</v>
      </c>
      <c r="EH2282">
        <v>1</v>
      </c>
    </row>
    <row r="2283" spans="1:138" ht="15" customHeight="1" x14ac:dyDescent="0.35">
      <c r="A2283" t="s">
        <v>17211</v>
      </c>
      <c r="B2283" t="s">
        <v>157</v>
      </c>
      <c r="C2283" s="1">
        <v>44175.508628819443</v>
      </c>
      <c r="D2283" s="1">
        <v>44188</v>
      </c>
      <c r="E2283" t="s">
        <v>133</v>
      </c>
      <c r="F2283" t="s">
        <v>136</v>
      </c>
      <c r="G2283" t="s">
        <v>135</v>
      </c>
      <c r="H2283" t="s">
        <v>134</v>
      </c>
      <c r="I2283" t="s">
        <v>17212</v>
      </c>
      <c r="K2283" t="s">
        <v>17213</v>
      </c>
      <c r="M2283" t="s">
        <v>17214</v>
      </c>
      <c r="N2283" t="s">
        <v>460</v>
      </c>
      <c r="O2283" s="4">
        <v>74741</v>
      </c>
      <c r="P2283" t="s">
        <v>140</v>
      </c>
      <c r="R2283">
        <v>15809205323</v>
      </c>
      <c r="T2283">
        <v>11213</v>
      </c>
      <c r="U2283" t="s">
        <v>1031</v>
      </c>
      <c r="V2283" t="s">
        <v>682</v>
      </c>
      <c r="X2283" t="s">
        <v>164</v>
      </c>
      <c r="Y2283" t="s">
        <v>17215</v>
      </c>
      <c r="AA2283" t="s">
        <v>17216</v>
      </c>
      <c r="AB2283" t="s">
        <v>460</v>
      </c>
      <c r="AC2283" s="4">
        <v>74741</v>
      </c>
      <c r="AD2283" t="s">
        <v>140</v>
      </c>
      <c r="AF2283">
        <v>15809205323</v>
      </c>
      <c r="AH2283" t="s">
        <v>148</v>
      </c>
      <c r="AI2283" t="s">
        <v>168</v>
      </c>
      <c r="AJ2283" t="s">
        <v>456</v>
      </c>
      <c r="AK2283" t="s">
        <v>457</v>
      </c>
      <c r="AM2283" t="s">
        <v>458</v>
      </c>
      <c r="AO2283" t="s">
        <v>459</v>
      </c>
      <c r="AP2283" t="s">
        <v>460</v>
      </c>
      <c r="AQ2283" s="4">
        <v>73737</v>
      </c>
      <c r="AR2283" t="s">
        <v>140</v>
      </c>
      <c r="AT2283">
        <v>15802274747</v>
      </c>
      <c r="AV2283" t="s">
        <v>461</v>
      </c>
      <c r="AW2283" t="s">
        <v>462</v>
      </c>
      <c r="AZ2283" t="s">
        <v>288</v>
      </c>
      <c r="BA2283" t="s">
        <v>289</v>
      </c>
      <c r="BB2283" t="s">
        <v>136</v>
      </c>
      <c r="BC2283" t="s">
        <v>136</v>
      </c>
      <c r="BD2283" t="s">
        <v>148</v>
      </c>
      <c r="BE2283" t="s">
        <v>136</v>
      </c>
      <c r="BF2283" t="s">
        <v>136</v>
      </c>
      <c r="BG2283" t="s">
        <v>134</v>
      </c>
      <c r="BH2283" t="s">
        <v>136</v>
      </c>
      <c r="BN2283" t="s">
        <v>17217</v>
      </c>
      <c r="BO2283" t="s">
        <v>1043</v>
      </c>
      <c r="BP2283">
        <v>6</v>
      </c>
      <c r="BQ2283">
        <v>6</v>
      </c>
      <c r="BR2283">
        <v>6</v>
      </c>
      <c r="BS2283" s="1">
        <v>44242</v>
      </c>
      <c r="BT2283" s="1">
        <v>44500</v>
      </c>
      <c r="BU2283" s="1">
        <v>44242</v>
      </c>
      <c r="BV2283" s="1">
        <v>44500</v>
      </c>
      <c r="BW2283" t="s">
        <v>136</v>
      </c>
      <c r="BX2283">
        <v>40</v>
      </c>
      <c r="BY2283">
        <v>0</v>
      </c>
      <c r="BZ2283">
        <v>7</v>
      </c>
      <c r="CA2283">
        <v>7</v>
      </c>
      <c r="CB2283">
        <v>7</v>
      </c>
      <c r="CC2283">
        <v>7</v>
      </c>
      <c r="CD2283">
        <v>7</v>
      </c>
      <c r="CE2283">
        <v>5</v>
      </c>
      <c r="CF2283" t="str">
        <f>"8:00 AM"</f>
        <v>8:00 AM</v>
      </c>
      <c r="CG2283" t="str">
        <f>"5:00 PM"</f>
        <v>5:00 PM</v>
      </c>
      <c r="CH2283" s="5">
        <v>12.67</v>
      </c>
      <c r="CI2283" t="s">
        <v>146</v>
      </c>
      <c r="CL2283" t="s">
        <v>136</v>
      </c>
      <c r="CM2283" t="s">
        <v>147</v>
      </c>
      <c r="CN2283" t="s">
        <v>148</v>
      </c>
      <c r="CO2283" t="s">
        <v>465</v>
      </c>
      <c r="CP2283" t="s">
        <v>149</v>
      </c>
      <c r="CQ2283">
        <v>3</v>
      </c>
      <c r="CR2283">
        <v>0</v>
      </c>
      <c r="CS2283" t="s">
        <v>136</v>
      </c>
      <c r="CT2283" t="s">
        <v>134</v>
      </c>
      <c r="CU2283" t="s">
        <v>136</v>
      </c>
      <c r="CV2283" t="s">
        <v>134</v>
      </c>
      <c r="CW2283" t="s">
        <v>134</v>
      </c>
      <c r="CX2283">
        <v>75</v>
      </c>
      <c r="CY2283" t="s">
        <v>134</v>
      </c>
      <c r="CZ2283" t="s">
        <v>134</v>
      </c>
      <c r="DA2283" t="s">
        <v>134</v>
      </c>
      <c r="DB2283" t="s">
        <v>136</v>
      </c>
      <c r="DC2283" t="s">
        <v>134</v>
      </c>
      <c r="DD2283" t="s">
        <v>136</v>
      </c>
      <c r="DF2283" t="s">
        <v>466</v>
      </c>
      <c r="DG2283" t="s">
        <v>17213</v>
      </c>
      <c r="DH2283" t="s">
        <v>17214</v>
      </c>
      <c r="DI2283" t="s">
        <v>460</v>
      </c>
      <c r="DJ2283" s="4">
        <v>74741</v>
      </c>
      <c r="DK2283" t="s">
        <v>17218</v>
      </c>
      <c r="DL2283" t="s">
        <v>136</v>
      </c>
      <c r="DM2283">
        <v>1</v>
      </c>
      <c r="DN2283" t="s">
        <v>17213</v>
      </c>
      <c r="DO2283" t="s">
        <v>17214</v>
      </c>
      <c r="DP2283" t="s">
        <v>460</v>
      </c>
      <c r="DQ2283" t="str">
        <f>"74741"</f>
        <v>74741</v>
      </c>
      <c r="DR2283" t="s">
        <v>17218</v>
      </c>
      <c r="DS2283" t="s">
        <v>551</v>
      </c>
      <c r="DT2283">
        <v>1</v>
      </c>
      <c r="DU2283">
        <v>6</v>
      </c>
      <c r="DV2283" t="s">
        <v>134</v>
      </c>
      <c r="DW2283" t="s">
        <v>134</v>
      </c>
      <c r="DX2283" t="s">
        <v>134</v>
      </c>
      <c r="DY2283" t="s">
        <v>136</v>
      </c>
      <c r="DZ2283">
        <v>1</v>
      </c>
      <c r="EA2283" t="s">
        <v>136</v>
      </c>
      <c r="EC2283" s="5">
        <v>12.68</v>
      </c>
      <c r="ED2283" s="5">
        <v>55</v>
      </c>
      <c r="EE2283">
        <v>15809205323</v>
      </c>
      <c r="EF2283" t="s">
        <v>17219</v>
      </c>
      <c r="EG2283" t="s">
        <v>148</v>
      </c>
      <c r="EH2283">
        <v>0</v>
      </c>
    </row>
    <row r="2284" spans="1:138" ht="15" customHeight="1" x14ac:dyDescent="0.35">
      <c r="A2284" t="s">
        <v>5908</v>
      </c>
      <c r="B2284" t="s">
        <v>157</v>
      </c>
      <c r="C2284" s="1">
        <v>44176.878495486111</v>
      </c>
      <c r="D2284" s="1">
        <v>44188</v>
      </c>
      <c r="E2284" t="s">
        <v>133</v>
      </c>
      <c r="F2284" t="s">
        <v>136</v>
      </c>
      <c r="G2284" t="s">
        <v>135</v>
      </c>
      <c r="H2284" t="s">
        <v>136</v>
      </c>
      <c r="I2284" t="s">
        <v>5909</v>
      </c>
      <c r="K2284" t="s">
        <v>5910</v>
      </c>
      <c r="M2284" t="s">
        <v>3160</v>
      </c>
      <c r="N2284" t="s">
        <v>246</v>
      </c>
      <c r="O2284" s="4">
        <v>70510</v>
      </c>
      <c r="P2284" t="s">
        <v>140</v>
      </c>
      <c r="Q2284" t="s">
        <v>5911</v>
      </c>
      <c r="R2284">
        <v>13378937709</v>
      </c>
      <c r="T2284">
        <v>112519</v>
      </c>
      <c r="U2284" t="s">
        <v>5912</v>
      </c>
      <c r="V2284" t="s">
        <v>5913</v>
      </c>
      <c r="W2284" t="s">
        <v>1970</v>
      </c>
      <c r="X2284" t="s">
        <v>990</v>
      </c>
      <c r="Y2284" t="s">
        <v>5910</v>
      </c>
      <c r="AA2284" t="s">
        <v>3160</v>
      </c>
      <c r="AB2284" t="s">
        <v>246</v>
      </c>
      <c r="AC2284" s="4">
        <v>70510</v>
      </c>
      <c r="AD2284" t="s">
        <v>140</v>
      </c>
      <c r="AE2284" t="s">
        <v>5914</v>
      </c>
      <c r="AF2284">
        <v>13378937709</v>
      </c>
      <c r="AH2284" t="s">
        <v>5915</v>
      </c>
      <c r="AI2284" t="s">
        <v>168</v>
      </c>
      <c r="AJ2284" t="s">
        <v>254</v>
      </c>
      <c r="AK2284" t="s">
        <v>255</v>
      </c>
      <c r="AL2284" t="s">
        <v>256</v>
      </c>
      <c r="AM2284" t="s">
        <v>257</v>
      </c>
      <c r="AO2284" t="s">
        <v>258</v>
      </c>
      <c r="AP2284" t="s">
        <v>246</v>
      </c>
      <c r="AQ2284" s="4">
        <v>70760</v>
      </c>
      <c r="AR2284" t="s">
        <v>140</v>
      </c>
      <c r="AS2284" t="s">
        <v>351</v>
      </c>
      <c r="AT2284">
        <v>12256387218</v>
      </c>
      <c r="AV2284" t="s">
        <v>260</v>
      </c>
      <c r="AW2284" t="s">
        <v>261</v>
      </c>
      <c r="AZ2284" t="s">
        <v>334</v>
      </c>
      <c r="BA2284" t="s">
        <v>335</v>
      </c>
      <c r="BB2284" t="s">
        <v>136</v>
      </c>
      <c r="BC2284" t="s">
        <v>136</v>
      </c>
      <c r="BD2284" t="s">
        <v>148</v>
      </c>
      <c r="BE2284" t="s">
        <v>136</v>
      </c>
      <c r="BF2284" t="s">
        <v>136</v>
      </c>
      <c r="BG2284" t="s">
        <v>134</v>
      </c>
      <c r="BH2284" t="s">
        <v>136</v>
      </c>
      <c r="BN2284" t="s">
        <v>5916</v>
      </c>
      <c r="BO2284" t="s">
        <v>775</v>
      </c>
      <c r="BP2284">
        <v>7</v>
      </c>
      <c r="BQ2284">
        <v>7</v>
      </c>
      <c r="BR2284">
        <v>7</v>
      </c>
      <c r="BS2284" s="1">
        <v>44228</v>
      </c>
      <c r="BT2284" s="1">
        <v>44439</v>
      </c>
      <c r="BU2284" s="1">
        <v>44228</v>
      </c>
      <c r="BV2284" s="1">
        <v>44439</v>
      </c>
      <c r="BW2284" t="s">
        <v>136</v>
      </c>
      <c r="BX2284">
        <v>40</v>
      </c>
      <c r="BY2284">
        <v>0</v>
      </c>
      <c r="BZ2284">
        <v>8</v>
      </c>
      <c r="CA2284">
        <v>8</v>
      </c>
      <c r="CB2284">
        <v>8</v>
      </c>
      <c r="CC2284">
        <v>8</v>
      </c>
      <c r="CD2284">
        <v>8</v>
      </c>
      <c r="CE2284">
        <v>0</v>
      </c>
      <c r="CF2284" t="str">
        <f>"7:00 AM"</f>
        <v>7:00 AM</v>
      </c>
      <c r="CG2284" t="str">
        <f>"4:00 PM"</f>
        <v>4:00 PM</v>
      </c>
      <c r="CH2284" s="5">
        <v>11.83</v>
      </c>
      <c r="CI2284" t="s">
        <v>146</v>
      </c>
      <c r="CL2284" t="s">
        <v>134</v>
      </c>
      <c r="CM2284" t="s">
        <v>147</v>
      </c>
      <c r="CN2284" t="s">
        <v>148</v>
      </c>
      <c r="CO2284" t="s">
        <v>266</v>
      </c>
      <c r="CP2284" t="s">
        <v>149</v>
      </c>
      <c r="CQ2284">
        <v>3</v>
      </c>
      <c r="CR2284">
        <v>0</v>
      </c>
      <c r="CS2284" t="s">
        <v>136</v>
      </c>
      <c r="CT2284" t="s">
        <v>136</v>
      </c>
      <c r="CU2284" t="s">
        <v>136</v>
      </c>
      <c r="CV2284" t="s">
        <v>134</v>
      </c>
      <c r="CW2284" t="s">
        <v>134</v>
      </c>
      <c r="CX2284">
        <v>50</v>
      </c>
      <c r="CY2284" t="s">
        <v>134</v>
      </c>
      <c r="CZ2284" t="s">
        <v>134</v>
      </c>
      <c r="DA2284" t="s">
        <v>134</v>
      </c>
      <c r="DB2284" t="s">
        <v>134</v>
      </c>
      <c r="DC2284" t="s">
        <v>134</v>
      </c>
      <c r="DD2284" t="s">
        <v>136</v>
      </c>
      <c r="DF2284" t="s">
        <v>267</v>
      </c>
      <c r="DG2284" t="s">
        <v>5910</v>
      </c>
      <c r="DH2284" t="s">
        <v>3160</v>
      </c>
      <c r="DI2284" t="s">
        <v>246</v>
      </c>
      <c r="DJ2284" s="4">
        <v>70510</v>
      </c>
      <c r="DK2284" t="s">
        <v>3166</v>
      </c>
      <c r="DL2284" t="s">
        <v>134</v>
      </c>
      <c r="DM2284">
        <v>4</v>
      </c>
      <c r="DN2284" t="s">
        <v>5910</v>
      </c>
      <c r="DO2284" t="s">
        <v>3160</v>
      </c>
      <c r="DP2284" t="s">
        <v>246</v>
      </c>
      <c r="DQ2284" t="str">
        <f>"70510"</f>
        <v>70510</v>
      </c>
      <c r="DR2284" t="s">
        <v>3166</v>
      </c>
      <c r="DS2284" t="s">
        <v>5917</v>
      </c>
      <c r="DT2284">
        <v>1</v>
      </c>
      <c r="DU2284">
        <v>8</v>
      </c>
      <c r="DV2284" t="s">
        <v>134</v>
      </c>
      <c r="DW2284" t="s">
        <v>134</v>
      </c>
      <c r="DX2284" t="s">
        <v>134</v>
      </c>
      <c r="DY2284" t="s">
        <v>136</v>
      </c>
      <c r="DZ2284">
        <v>1</v>
      </c>
      <c r="EA2284" t="s">
        <v>136</v>
      </c>
      <c r="EC2284" s="5">
        <v>12.68</v>
      </c>
      <c r="ED2284" s="5">
        <v>55</v>
      </c>
      <c r="EE2284">
        <v>13378937709</v>
      </c>
      <c r="EF2284" t="s">
        <v>148</v>
      </c>
      <c r="EG2284" t="s">
        <v>271</v>
      </c>
      <c r="EH2284">
        <v>1</v>
      </c>
    </row>
    <row r="2285" spans="1:138" ht="15" customHeight="1" x14ac:dyDescent="0.35">
      <c r="A2285" t="s">
        <v>16459</v>
      </c>
      <c r="B2285" t="s">
        <v>157</v>
      </c>
      <c r="C2285" s="1">
        <v>44174.472550694445</v>
      </c>
      <c r="D2285" s="1">
        <v>44188</v>
      </c>
      <c r="E2285" t="s">
        <v>133</v>
      </c>
      <c r="F2285" t="s">
        <v>136</v>
      </c>
      <c r="G2285" t="s">
        <v>135</v>
      </c>
      <c r="H2285" t="s">
        <v>136</v>
      </c>
      <c r="I2285" t="s">
        <v>16460</v>
      </c>
      <c r="K2285" t="s">
        <v>16461</v>
      </c>
      <c r="M2285" t="s">
        <v>16462</v>
      </c>
      <c r="N2285" t="s">
        <v>277</v>
      </c>
      <c r="O2285" s="4">
        <v>60936</v>
      </c>
      <c r="P2285" t="s">
        <v>140</v>
      </c>
      <c r="R2285">
        <v>12176806044</v>
      </c>
      <c r="T2285">
        <v>111</v>
      </c>
      <c r="U2285" t="s">
        <v>16463</v>
      </c>
      <c r="V2285" t="s">
        <v>16464</v>
      </c>
      <c r="X2285" t="s">
        <v>16465</v>
      </c>
      <c r="Y2285" t="s">
        <v>16461</v>
      </c>
      <c r="AA2285" t="s">
        <v>16462</v>
      </c>
      <c r="AB2285" t="s">
        <v>277</v>
      </c>
      <c r="AC2285" s="4">
        <v>60936</v>
      </c>
      <c r="AD2285" t="s">
        <v>140</v>
      </c>
      <c r="AF2285">
        <v>12176806044</v>
      </c>
      <c r="AH2285" t="s">
        <v>16466</v>
      </c>
      <c r="AI2285" t="s">
        <v>226</v>
      </c>
      <c r="AJ2285" t="s">
        <v>1862</v>
      </c>
      <c r="AK2285" t="s">
        <v>1863</v>
      </c>
      <c r="AL2285" t="s">
        <v>1864</v>
      </c>
      <c r="AM2285" t="s">
        <v>1865</v>
      </c>
      <c r="AO2285" t="s">
        <v>1866</v>
      </c>
      <c r="AP2285" t="s">
        <v>995</v>
      </c>
      <c r="AQ2285" s="4">
        <v>72201</v>
      </c>
      <c r="AR2285" t="s">
        <v>140</v>
      </c>
      <c r="AS2285" t="s">
        <v>2707</v>
      </c>
      <c r="AT2285">
        <v>15013719999</v>
      </c>
      <c r="AV2285" t="s">
        <v>1868</v>
      </c>
      <c r="AW2285" t="s">
        <v>1869</v>
      </c>
      <c r="AX2285" t="s">
        <v>995</v>
      </c>
      <c r="AY2285" t="s">
        <v>1870</v>
      </c>
      <c r="AZ2285" t="s">
        <v>288</v>
      </c>
      <c r="BA2285" t="s">
        <v>289</v>
      </c>
      <c r="BB2285" t="s">
        <v>136</v>
      </c>
      <c r="BC2285" t="s">
        <v>136</v>
      </c>
      <c r="BD2285" t="s">
        <v>148</v>
      </c>
      <c r="BE2285" t="s">
        <v>136</v>
      </c>
      <c r="BF2285" t="s">
        <v>136</v>
      </c>
      <c r="BG2285" t="s">
        <v>134</v>
      </c>
      <c r="BH2285" t="s">
        <v>136</v>
      </c>
      <c r="BI2285" t="s">
        <v>850</v>
      </c>
      <c r="BJ2285" t="s">
        <v>1119</v>
      </c>
      <c r="BK2285" t="s">
        <v>1871</v>
      </c>
      <c r="BL2285" t="s">
        <v>1869</v>
      </c>
      <c r="BM2285" t="s">
        <v>1872</v>
      </c>
      <c r="BN2285" t="s">
        <v>16467</v>
      </c>
      <c r="BO2285" t="s">
        <v>734</v>
      </c>
      <c r="BP2285">
        <v>12</v>
      </c>
      <c r="BQ2285">
        <v>12</v>
      </c>
      <c r="BR2285">
        <v>12</v>
      </c>
      <c r="BS2285" s="1">
        <v>44242</v>
      </c>
      <c r="BT2285" s="1">
        <v>44362</v>
      </c>
      <c r="BU2285" s="1">
        <v>44242</v>
      </c>
      <c r="BV2285" s="1">
        <v>44362</v>
      </c>
      <c r="BW2285" t="s">
        <v>136</v>
      </c>
      <c r="BX2285">
        <v>40</v>
      </c>
      <c r="BY2285">
        <v>0</v>
      </c>
      <c r="BZ2285">
        <v>8</v>
      </c>
      <c r="CA2285">
        <v>8</v>
      </c>
      <c r="CB2285">
        <v>8</v>
      </c>
      <c r="CC2285">
        <v>8</v>
      </c>
      <c r="CD2285">
        <v>8</v>
      </c>
      <c r="CE2285">
        <v>0</v>
      </c>
      <c r="CF2285" t="str">
        <f>"8:00 AM"</f>
        <v>8:00 AM</v>
      </c>
      <c r="CG2285" t="str">
        <f>"5:00 PM"</f>
        <v>5:00 PM</v>
      </c>
      <c r="CH2285" s="5">
        <v>14.58</v>
      </c>
      <c r="CI2285" t="s">
        <v>146</v>
      </c>
      <c r="CL2285" t="s">
        <v>136</v>
      </c>
      <c r="CM2285" t="s">
        <v>312</v>
      </c>
      <c r="CN2285" t="s">
        <v>148</v>
      </c>
      <c r="CO2285" t="s">
        <v>16468</v>
      </c>
      <c r="CP2285" t="s">
        <v>149</v>
      </c>
      <c r="CQ2285">
        <v>3</v>
      </c>
      <c r="CR2285">
        <v>0</v>
      </c>
      <c r="CS2285" t="s">
        <v>136</v>
      </c>
      <c r="CT2285" t="s">
        <v>134</v>
      </c>
      <c r="CU2285" t="s">
        <v>136</v>
      </c>
      <c r="CV2285" t="s">
        <v>136</v>
      </c>
      <c r="CW2285" t="s">
        <v>134</v>
      </c>
      <c r="CX2285">
        <v>80</v>
      </c>
      <c r="CY2285" t="s">
        <v>134</v>
      </c>
      <c r="CZ2285" t="s">
        <v>136</v>
      </c>
      <c r="DA2285" t="s">
        <v>134</v>
      </c>
      <c r="DB2285" t="s">
        <v>134</v>
      </c>
      <c r="DC2285" t="s">
        <v>134</v>
      </c>
      <c r="DD2285" t="s">
        <v>136</v>
      </c>
      <c r="DF2285" t="s">
        <v>16469</v>
      </c>
      <c r="DG2285" t="s">
        <v>16470</v>
      </c>
      <c r="DH2285" t="s">
        <v>16471</v>
      </c>
      <c r="DI2285" t="s">
        <v>870</v>
      </c>
      <c r="DJ2285" s="4">
        <v>55350</v>
      </c>
      <c r="DK2285" t="s">
        <v>16472</v>
      </c>
      <c r="DL2285" t="s">
        <v>136</v>
      </c>
      <c r="DM2285">
        <v>1</v>
      </c>
      <c r="DN2285" t="s">
        <v>16473</v>
      </c>
      <c r="DO2285" t="s">
        <v>16471</v>
      </c>
      <c r="DP2285" t="s">
        <v>870</v>
      </c>
      <c r="DQ2285" t="str">
        <f>"55350"</f>
        <v>55350</v>
      </c>
      <c r="DR2285" t="s">
        <v>16472</v>
      </c>
      <c r="DS2285" t="s">
        <v>5405</v>
      </c>
      <c r="DT2285">
        <v>1</v>
      </c>
      <c r="DU2285">
        <v>6</v>
      </c>
      <c r="DV2285" t="s">
        <v>134</v>
      </c>
      <c r="DW2285" t="s">
        <v>134</v>
      </c>
      <c r="DX2285" t="s">
        <v>134</v>
      </c>
      <c r="DY2285" t="s">
        <v>134</v>
      </c>
      <c r="DZ2285">
        <v>2</v>
      </c>
      <c r="EA2285" t="s">
        <v>136</v>
      </c>
      <c r="EC2285" s="5">
        <v>12.68</v>
      </c>
      <c r="ED2285" s="5">
        <v>55</v>
      </c>
      <c r="EE2285">
        <v>12176806044</v>
      </c>
      <c r="EF2285" t="s">
        <v>16466</v>
      </c>
      <c r="EG2285" t="s">
        <v>148</v>
      </c>
      <c r="EH2285">
        <v>0</v>
      </c>
    </row>
    <row r="2286" spans="1:138" ht="15" customHeight="1" x14ac:dyDescent="0.35">
      <c r="A2286" t="s">
        <v>21726</v>
      </c>
      <c r="B2286" t="s">
        <v>157</v>
      </c>
      <c r="C2286" s="1">
        <v>44177.96602349537</v>
      </c>
      <c r="D2286" s="1">
        <v>44188</v>
      </c>
      <c r="E2286" t="s">
        <v>133</v>
      </c>
      <c r="F2286" t="s">
        <v>136</v>
      </c>
      <c r="G2286" t="s">
        <v>135</v>
      </c>
      <c r="H2286" t="s">
        <v>136</v>
      </c>
      <c r="I2286" t="s">
        <v>21727</v>
      </c>
      <c r="K2286" t="s">
        <v>21728</v>
      </c>
      <c r="M2286" t="s">
        <v>7014</v>
      </c>
      <c r="N2286" t="s">
        <v>1358</v>
      </c>
      <c r="O2286" s="4">
        <v>81641</v>
      </c>
      <c r="P2286" t="s">
        <v>140</v>
      </c>
      <c r="R2286">
        <v>19707696518</v>
      </c>
      <c r="T2286">
        <v>112111</v>
      </c>
      <c r="U2286" t="s">
        <v>21729</v>
      </c>
      <c r="V2286" t="s">
        <v>21730</v>
      </c>
      <c r="X2286" t="s">
        <v>17115</v>
      </c>
      <c r="Y2286" t="s">
        <v>21731</v>
      </c>
      <c r="AA2286" t="s">
        <v>7014</v>
      </c>
      <c r="AB2286" t="s">
        <v>1358</v>
      </c>
      <c r="AC2286" s="4">
        <v>81641</v>
      </c>
      <c r="AD2286" t="s">
        <v>140</v>
      </c>
      <c r="AF2286">
        <v>19707696518</v>
      </c>
      <c r="AH2286" t="s">
        <v>21732</v>
      </c>
      <c r="AI2286" t="s">
        <v>168</v>
      </c>
      <c r="AJ2286" t="s">
        <v>6475</v>
      </c>
      <c r="AK2286" t="s">
        <v>6476</v>
      </c>
      <c r="AM2286" t="s">
        <v>6477</v>
      </c>
      <c r="AO2286" t="s">
        <v>7726</v>
      </c>
      <c r="AP2286" t="s">
        <v>1358</v>
      </c>
      <c r="AQ2286" s="4">
        <v>81625</v>
      </c>
      <c r="AR2286" t="s">
        <v>140</v>
      </c>
      <c r="AT2286">
        <v>19708244226</v>
      </c>
      <c r="AV2286" t="s">
        <v>6479</v>
      </c>
      <c r="AW2286" t="s">
        <v>6589</v>
      </c>
      <c r="AZ2286" t="s">
        <v>334</v>
      </c>
      <c r="BA2286" t="s">
        <v>335</v>
      </c>
      <c r="BB2286" t="s">
        <v>136</v>
      </c>
      <c r="BC2286" t="s">
        <v>136</v>
      </c>
      <c r="BD2286" t="s">
        <v>148</v>
      </c>
      <c r="BE2286" t="s">
        <v>136</v>
      </c>
      <c r="BF2286" t="s">
        <v>136</v>
      </c>
      <c r="BG2286" t="s">
        <v>134</v>
      </c>
      <c r="BH2286" t="s">
        <v>136</v>
      </c>
      <c r="BI2286" t="s">
        <v>10085</v>
      </c>
      <c r="BN2286" t="s">
        <v>21733</v>
      </c>
      <c r="BO2286" t="s">
        <v>20019</v>
      </c>
      <c r="BP2286">
        <v>3</v>
      </c>
      <c r="BQ2286">
        <v>3</v>
      </c>
      <c r="BR2286">
        <v>3</v>
      </c>
      <c r="BS2286" s="1">
        <v>44242</v>
      </c>
      <c r="BT2286" s="1">
        <v>44531</v>
      </c>
      <c r="BU2286" s="1">
        <v>44242</v>
      </c>
      <c r="BV2286" s="1">
        <v>44531</v>
      </c>
      <c r="BW2286" t="s">
        <v>136</v>
      </c>
      <c r="BX2286">
        <v>40</v>
      </c>
      <c r="BY2286">
        <v>0</v>
      </c>
      <c r="BZ2286">
        <v>8</v>
      </c>
      <c r="CA2286">
        <v>8</v>
      </c>
      <c r="CB2286">
        <v>8</v>
      </c>
      <c r="CC2286">
        <v>8</v>
      </c>
      <c r="CD2286">
        <v>8</v>
      </c>
      <c r="CE2286">
        <v>0</v>
      </c>
      <c r="CF2286" t="str">
        <f>"8:00 AM"</f>
        <v>8:00 AM</v>
      </c>
      <c r="CG2286" t="str">
        <f>"5:00 PM"</f>
        <v>5:00 PM</v>
      </c>
      <c r="CH2286" s="5">
        <v>14.26</v>
      </c>
      <c r="CI2286" t="s">
        <v>146</v>
      </c>
      <c r="CL2286" t="s">
        <v>136</v>
      </c>
      <c r="CM2286" t="s">
        <v>312</v>
      </c>
      <c r="CN2286" t="s">
        <v>148</v>
      </c>
      <c r="CO2286" s="2" t="s">
        <v>21734</v>
      </c>
      <c r="CP2286" t="s">
        <v>149</v>
      </c>
      <c r="CQ2286">
        <v>3</v>
      </c>
      <c r="CR2286">
        <v>0</v>
      </c>
      <c r="CS2286" t="s">
        <v>136</v>
      </c>
      <c r="CT2286" t="s">
        <v>136</v>
      </c>
      <c r="CU2286" t="s">
        <v>136</v>
      </c>
      <c r="CV2286" t="s">
        <v>136</v>
      </c>
      <c r="CW2286" t="s">
        <v>134</v>
      </c>
      <c r="CX2286">
        <v>75</v>
      </c>
      <c r="CY2286" t="s">
        <v>134</v>
      </c>
      <c r="CZ2286" t="s">
        <v>134</v>
      </c>
      <c r="DA2286" t="s">
        <v>134</v>
      </c>
      <c r="DB2286" t="s">
        <v>134</v>
      </c>
      <c r="DC2286" t="s">
        <v>134</v>
      </c>
      <c r="DD2286" t="s">
        <v>136</v>
      </c>
      <c r="DF2286" s="2" t="s">
        <v>7019</v>
      </c>
      <c r="DG2286" t="s">
        <v>21731</v>
      </c>
      <c r="DH2286" t="s">
        <v>7016</v>
      </c>
      <c r="DI2286" t="s">
        <v>1358</v>
      </c>
      <c r="DJ2286" s="4">
        <v>81641</v>
      </c>
      <c r="DK2286" t="s">
        <v>7020</v>
      </c>
      <c r="DL2286" t="s">
        <v>136</v>
      </c>
      <c r="DM2286">
        <v>1</v>
      </c>
      <c r="DN2286" t="s">
        <v>21735</v>
      </c>
      <c r="DO2286" t="s">
        <v>7016</v>
      </c>
      <c r="DP2286" t="s">
        <v>1358</v>
      </c>
      <c r="DQ2286" t="str">
        <f>"81641"</f>
        <v>81641</v>
      </c>
      <c r="DR2286" t="s">
        <v>7020</v>
      </c>
      <c r="DS2286" t="s">
        <v>21736</v>
      </c>
      <c r="DT2286">
        <v>1</v>
      </c>
      <c r="DU2286">
        <v>3</v>
      </c>
      <c r="DV2286" t="s">
        <v>136</v>
      </c>
      <c r="DW2286" t="s">
        <v>134</v>
      </c>
      <c r="DX2286" t="s">
        <v>134</v>
      </c>
      <c r="DY2286" t="s">
        <v>136</v>
      </c>
      <c r="DZ2286">
        <v>1</v>
      </c>
      <c r="EA2286" t="s">
        <v>136</v>
      </c>
      <c r="EC2286" s="5">
        <v>12.68</v>
      </c>
      <c r="ED2286" s="5">
        <v>55</v>
      </c>
      <c r="EE2286">
        <v>19707696518</v>
      </c>
      <c r="EF2286" t="s">
        <v>21732</v>
      </c>
      <c r="EG2286" t="s">
        <v>1722</v>
      </c>
      <c r="EH2286">
        <v>0</v>
      </c>
    </row>
    <row r="2287" spans="1:138" ht="15" customHeight="1" x14ac:dyDescent="0.35">
      <c r="A2287" t="s">
        <v>9147</v>
      </c>
      <c r="B2287" t="s">
        <v>157</v>
      </c>
      <c r="C2287" s="1">
        <v>44175.553041666666</v>
      </c>
      <c r="D2287" s="1">
        <v>44188</v>
      </c>
      <c r="E2287" t="s">
        <v>133</v>
      </c>
      <c r="F2287" t="s">
        <v>136</v>
      </c>
      <c r="G2287" t="s">
        <v>135</v>
      </c>
      <c r="H2287" t="s">
        <v>136</v>
      </c>
      <c r="I2287" t="s">
        <v>9148</v>
      </c>
      <c r="K2287" t="s">
        <v>9149</v>
      </c>
      <c r="L2287" t="s">
        <v>148</v>
      </c>
      <c r="M2287" t="s">
        <v>9150</v>
      </c>
      <c r="N2287" t="s">
        <v>161</v>
      </c>
      <c r="O2287" s="4">
        <v>30252</v>
      </c>
      <c r="P2287" t="s">
        <v>140</v>
      </c>
      <c r="R2287">
        <v>17702882582</v>
      </c>
      <c r="T2287">
        <v>1121</v>
      </c>
      <c r="U2287" t="s">
        <v>9151</v>
      </c>
      <c r="V2287" t="s">
        <v>1225</v>
      </c>
      <c r="W2287" t="s">
        <v>1781</v>
      </c>
      <c r="X2287" t="s">
        <v>429</v>
      </c>
      <c r="Y2287" t="s">
        <v>9149</v>
      </c>
      <c r="AA2287" t="s">
        <v>9150</v>
      </c>
      <c r="AB2287" t="s">
        <v>161</v>
      </c>
      <c r="AC2287" s="4">
        <v>30252</v>
      </c>
      <c r="AD2287" t="s">
        <v>140</v>
      </c>
      <c r="AE2287" t="s">
        <v>841</v>
      </c>
      <c r="AF2287">
        <v>17702882582</v>
      </c>
      <c r="AH2287" t="s">
        <v>9152</v>
      </c>
      <c r="AI2287" t="s">
        <v>168</v>
      </c>
      <c r="AJ2287" t="s">
        <v>2151</v>
      </c>
      <c r="AK2287" t="s">
        <v>2152</v>
      </c>
      <c r="AL2287" t="s">
        <v>509</v>
      </c>
      <c r="AM2287" t="s">
        <v>846</v>
      </c>
      <c r="AO2287" t="s">
        <v>847</v>
      </c>
      <c r="AP2287" t="s">
        <v>161</v>
      </c>
      <c r="AQ2287" s="4">
        <v>31636</v>
      </c>
      <c r="AR2287" t="s">
        <v>140</v>
      </c>
      <c r="AT2287">
        <v>12295596879</v>
      </c>
      <c r="AV2287" t="s">
        <v>2153</v>
      </c>
      <c r="AW2287" t="s">
        <v>849</v>
      </c>
      <c r="AZ2287" t="s">
        <v>175</v>
      </c>
      <c r="BA2287" t="s">
        <v>176</v>
      </c>
      <c r="BB2287" t="s">
        <v>136</v>
      </c>
      <c r="BC2287" t="s">
        <v>136</v>
      </c>
      <c r="BD2287" t="s">
        <v>148</v>
      </c>
      <c r="BE2287" t="s">
        <v>136</v>
      </c>
      <c r="BF2287" t="s">
        <v>136</v>
      </c>
      <c r="BG2287" t="s">
        <v>134</v>
      </c>
      <c r="BH2287" t="s">
        <v>136</v>
      </c>
      <c r="BI2287" t="s">
        <v>4627</v>
      </c>
      <c r="BJ2287" t="s">
        <v>4628</v>
      </c>
      <c r="BL2287" t="s">
        <v>849</v>
      </c>
      <c r="BM2287" t="s">
        <v>2153</v>
      </c>
      <c r="BN2287" t="s">
        <v>9153</v>
      </c>
      <c r="BO2287" t="s">
        <v>3450</v>
      </c>
      <c r="BP2287">
        <v>6</v>
      </c>
      <c r="BQ2287">
        <v>6</v>
      </c>
      <c r="BR2287">
        <v>6</v>
      </c>
      <c r="BS2287" s="1">
        <v>44242</v>
      </c>
      <c r="BT2287" s="1">
        <v>44501</v>
      </c>
      <c r="BU2287" s="1">
        <v>44242</v>
      </c>
      <c r="BV2287" s="1">
        <v>44501</v>
      </c>
      <c r="BW2287" t="s">
        <v>136</v>
      </c>
      <c r="BX2287">
        <v>40</v>
      </c>
      <c r="BY2287">
        <v>0</v>
      </c>
      <c r="BZ2287">
        <v>8</v>
      </c>
      <c r="CA2287">
        <v>8</v>
      </c>
      <c r="CB2287">
        <v>8</v>
      </c>
      <c r="CC2287">
        <v>8</v>
      </c>
      <c r="CD2287">
        <v>8</v>
      </c>
      <c r="CE2287">
        <v>0</v>
      </c>
      <c r="CF2287" t="str">
        <f>"7:30 AM"</f>
        <v>7:30 AM</v>
      </c>
      <c r="CG2287" t="str">
        <f>"4:30 PM"</f>
        <v>4:30 PM</v>
      </c>
      <c r="CH2287" s="5">
        <v>11.71</v>
      </c>
      <c r="CI2287" t="s">
        <v>146</v>
      </c>
      <c r="CL2287" t="s">
        <v>136</v>
      </c>
      <c r="CM2287" t="s">
        <v>147</v>
      </c>
      <c r="CN2287" t="s">
        <v>148</v>
      </c>
      <c r="CO2287" t="s">
        <v>854</v>
      </c>
      <c r="CP2287" t="s">
        <v>149</v>
      </c>
      <c r="CQ2287">
        <v>3</v>
      </c>
      <c r="CR2287">
        <v>0</v>
      </c>
      <c r="CS2287" t="s">
        <v>136</v>
      </c>
      <c r="CT2287" t="s">
        <v>136</v>
      </c>
      <c r="CU2287" t="s">
        <v>136</v>
      </c>
      <c r="CV2287" t="s">
        <v>134</v>
      </c>
      <c r="CW2287" t="s">
        <v>134</v>
      </c>
      <c r="CX2287">
        <v>25</v>
      </c>
      <c r="CY2287" t="s">
        <v>134</v>
      </c>
      <c r="CZ2287" t="s">
        <v>134</v>
      </c>
      <c r="DA2287" t="s">
        <v>134</v>
      </c>
      <c r="DB2287" t="s">
        <v>134</v>
      </c>
      <c r="DC2287" t="s">
        <v>134</v>
      </c>
      <c r="DD2287" t="s">
        <v>136</v>
      </c>
      <c r="DF2287" t="s">
        <v>9154</v>
      </c>
      <c r="DG2287" t="s">
        <v>9149</v>
      </c>
      <c r="DH2287" t="s">
        <v>9150</v>
      </c>
      <c r="DI2287" t="s">
        <v>161</v>
      </c>
      <c r="DJ2287" s="4">
        <v>30252</v>
      </c>
      <c r="DK2287" t="s">
        <v>1150</v>
      </c>
      <c r="DL2287" t="s">
        <v>136</v>
      </c>
      <c r="DM2287">
        <v>1</v>
      </c>
      <c r="DN2287" t="s">
        <v>9155</v>
      </c>
      <c r="DO2287" t="s">
        <v>9150</v>
      </c>
      <c r="DP2287" t="s">
        <v>161</v>
      </c>
      <c r="DQ2287" t="str">
        <f>"30252"</f>
        <v>30252</v>
      </c>
      <c r="DR2287" t="s">
        <v>1150</v>
      </c>
      <c r="DS2287" t="s">
        <v>919</v>
      </c>
      <c r="DT2287">
        <v>1</v>
      </c>
      <c r="DU2287">
        <v>6</v>
      </c>
      <c r="DV2287" t="s">
        <v>134</v>
      </c>
      <c r="DW2287" t="s">
        <v>134</v>
      </c>
      <c r="DX2287" t="s">
        <v>134</v>
      </c>
      <c r="DY2287" t="s">
        <v>136</v>
      </c>
      <c r="DZ2287">
        <v>1</v>
      </c>
      <c r="EA2287" t="s">
        <v>134</v>
      </c>
      <c r="EB2287" s="5">
        <v>12.68</v>
      </c>
      <c r="EC2287" s="5">
        <v>12.68</v>
      </c>
      <c r="ED2287" s="5">
        <v>55</v>
      </c>
      <c r="EE2287" t="s">
        <v>148</v>
      </c>
      <c r="EF2287" t="s">
        <v>9152</v>
      </c>
      <c r="EG2287" t="s">
        <v>5288</v>
      </c>
      <c r="EH2287">
        <v>0</v>
      </c>
    </row>
    <row r="2288" spans="1:138" ht="15" customHeight="1" x14ac:dyDescent="0.35">
      <c r="A2288" t="s">
        <v>13747</v>
      </c>
      <c r="B2288" t="s">
        <v>157</v>
      </c>
      <c r="C2288" s="1">
        <v>44179.748067708337</v>
      </c>
      <c r="D2288" s="1">
        <v>44188</v>
      </c>
      <c r="E2288" t="s">
        <v>133</v>
      </c>
      <c r="F2288" t="s">
        <v>136</v>
      </c>
      <c r="G2288" t="s">
        <v>135</v>
      </c>
      <c r="H2288" t="s">
        <v>136</v>
      </c>
      <c r="I2288" t="s">
        <v>13748</v>
      </c>
      <c r="K2288" t="s">
        <v>13749</v>
      </c>
      <c r="L2288" t="s">
        <v>148</v>
      </c>
      <c r="M2288" t="s">
        <v>7399</v>
      </c>
      <c r="N2288" t="s">
        <v>246</v>
      </c>
      <c r="O2288" s="4">
        <v>71430</v>
      </c>
      <c r="P2288" t="s">
        <v>140</v>
      </c>
      <c r="R2288">
        <v>13187486579</v>
      </c>
      <c r="T2288">
        <v>1151</v>
      </c>
      <c r="U2288" t="s">
        <v>13750</v>
      </c>
      <c r="V2288" t="s">
        <v>13751</v>
      </c>
      <c r="X2288" t="s">
        <v>990</v>
      </c>
      <c r="Y2288" t="s">
        <v>13749</v>
      </c>
      <c r="AA2288" t="s">
        <v>7399</v>
      </c>
      <c r="AB2288" t="s">
        <v>246</v>
      </c>
      <c r="AC2288" s="4">
        <v>71430</v>
      </c>
      <c r="AD2288" t="s">
        <v>140</v>
      </c>
      <c r="AE2288" t="s">
        <v>841</v>
      </c>
      <c r="AF2288">
        <v>13187486579</v>
      </c>
      <c r="AH2288" t="s">
        <v>13752</v>
      </c>
      <c r="AI2288" t="s">
        <v>168</v>
      </c>
      <c r="AJ2288" t="s">
        <v>843</v>
      </c>
      <c r="AK2288" t="s">
        <v>844</v>
      </c>
      <c r="AL2288" t="s">
        <v>845</v>
      </c>
      <c r="AM2288" t="s">
        <v>846</v>
      </c>
      <c r="AO2288" t="s">
        <v>847</v>
      </c>
      <c r="AP2288" t="s">
        <v>161</v>
      </c>
      <c r="AQ2288" s="4">
        <v>31636</v>
      </c>
      <c r="AR2288" t="s">
        <v>140</v>
      </c>
      <c r="AT2288">
        <v>12295596879</v>
      </c>
      <c r="AV2288" t="s">
        <v>848</v>
      </c>
      <c r="AW2288" t="s">
        <v>849</v>
      </c>
      <c r="AZ2288" t="s">
        <v>144</v>
      </c>
      <c r="BA2288" t="s">
        <v>145</v>
      </c>
      <c r="BB2288" t="s">
        <v>136</v>
      </c>
      <c r="BC2288" t="s">
        <v>136</v>
      </c>
      <c r="BD2288" t="s">
        <v>148</v>
      </c>
      <c r="BE2288" t="s">
        <v>136</v>
      </c>
      <c r="BF2288" t="s">
        <v>136</v>
      </c>
      <c r="BG2288" t="s">
        <v>134</v>
      </c>
      <c r="BH2288" t="s">
        <v>136</v>
      </c>
      <c r="BI2288" t="s">
        <v>850</v>
      </c>
      <c r="BJ2288" t="s">
        <v>851</v>
      </c>
      <c r="BL2288" t="s">
        <v>849</v>
      </c>
      <c r="BM2288" t="s">
        <v>848</v>
      </c>
      <c r="BN2288" t="s">
        <v>13753</v>
      </c>
      <c r="BO2288" t="s">
        <v>145</v>
      </c>
      <c r="BP2288">
        <v>55</v>
      </c>
      <c r="BQ2288">
        <v>45</v>
      </c>
      <c r="BR2288">
        <v>45</v>
      </c>
      <c r="BS2288" s="1">
        <v>44242</v>
      </c>
      <c r="BT2288" s="1">
        <v>44545</v>
      </c>
      <c r="BU2288" s="1">
        <v>44242</v>
      </c>
      <c r="BV2288" s="1">
        <v>44545</v>
      </c>
      <c r="BW2288" t="s">
        <v>136</v>
      </c>
      <c r="BX2288">
        <v>40</v>
      </c>
      <c r="BY2288">
        <v>0</v>
      </c>
      <c r="BZ2288">
        <v>8</v>
      </c>
      <c r="CA2288">
        <v>8</v>
      </c>
      <c r="CB2288">
        <v>8</v>
      </c>
      <c r="CC2288">
        <v>8</v>
      </c>
      <c r="CD2288">
        <v>8</v>
      </c>
      <c r="CE2288">
        <v>0</v>
      </c>
      <c r="CF2288" t="str">
        <f>"7:00 AM"</f>
        <v>7:00 AM</v>
      </c>
      <c r="CG2288" t="str">
        <f>"3:30 PM"</f>
        <v>3:30 PM</v>
      </c>
      <c r="CH2288" s="5">
        <v>11.83</v>
      </c>
      <c r="CI2288" t="s">
        <v>146</v>
      </c>
      <c r="CJ2288">
        <v>0.04</v>
      </c>
      <c r="CK2288" t="s">
        <v>13754</v>
      </c>
      <c r="CL2288" t="s">
        <v>134</v>
      </c>
      <c r="CM2288" t="s">
        <v>147</v>
      </c>
      <c r="CN2288" t="s">
        <v>148</v>
      </c>
      <c r="CO2288" t="s">
        <v>854</v>
      </c>
      <c r="CP2288" t="s">
        <v>149</v>
      </c>
      <c r="CQ2288">
        <v>3</v>
      </c>
      <c r="CR2288">
        <v>0</v>
      </c>
      <c r="CS2288" t="s">
        <v>136</v>
      </c>
      <c r="CT2288" t="s">
        <v>136</v>
      </c>
      <c r="CU2288" t="s">
        <v>136</v>
      </c>
      <c r="CV2288" t="s">
        <v>134</v>
      </c>
      <c r="CW2288" t="s">
        <v>134</v>
      </c>
      <c r="CX2288">
        <v>50</v>
      </c>
      <c r="CY2288" t="s">
        <v>134</v>
      </c>
      <c r="CZ2288" t="s">
        <v>134</v>
      </c>
      <c r="DA2288" t="s">
        <v>134</v>
      </c>
      <c r="DB2288" t="s">
        <v>134</v>
      </c>
      <c r="DC2288" t="s">
        <v>134</v>
      </c>
      <c r="DD2288" t="s">
        <v>136</v>
      </c>
      <c r="DF2288" t="s">
        <v>13755</v>
      </c>
      <c r="DG2288" t="s">
        <v>13756</v>
      </c>
      <c r="DH2288" t="s">
        <v>5079</v>
      </c>
      <c r="DI2288" t="s">
        <v>246</v>
      </c>
      <c r="DJ2288" s="4">
        <v>71346</v>
      </c>
      <c r="DK2288" t="s">
        <v>2156</v>
      </c>
      <c r="DL2288" t="s">
        <v>136</v>
      </c>
      <c r="DM2288">
        <v>1</v>
      </c>
      <c r="DN2288" t="s">
        <v>13756</v>
      </c>
      <c r="DO2288" t="s">
        <v>5079</v>
      </c>
      <c r="DP2288" t="s">
        <v>246</v>
      </c>
      <c r="DQ2288" t="str">
        <f>"71346"</f>
        <v>71346</v>
      </c>
      <c r="DR2288" t="s">
        <v>2156</v>
      </c>
      <c r="DS2288" t="s">
        <v>497</v>
      </c>
      <c r="DT2288">
        <v>1</v>
      </c>
      <c r="DU2288">
        <v>10</v>
      </c>
      <c r="DV2288" t="s">
        <v>134</v>
      </c>
      <c r="DW2288" t="s">
        <v>134</v>
      </c>
      <c r="DX2288" t="s">
        <v>134</v>
      </c>
      <c r="DY2288" t="s">
        <v>134</v>
      </c>
      <c r="DZ2288">
        <v>5</v>
      </c>
      <c r="EA2288" t="s">
        <v>134</v>
      </c>
      <c r="EB2288" s="5">
        <v>12.68</v>
      </c>
      <c r="EC2288" s="5">
        <v>12.68</v>
      </c>
      <c r="ED2288" s="5">
        <v>55</v>
      </c>
      <c r="EE2288">
        <v>13187486579</v>
      </c>
      <c r="EF2288" t="s">
        <v>148</v>
      </c>
      <c r="EG2288" t="s">
        <v>1084</v>
      </c>
      <c r="EH2288">
        <v>22</v>
      </c>
    </row>
    <row r="2289" spans="1:138" ht="15" customHeight="1" x14ac:dyDescent="0.35">
      <c r="A2289" t="s">
        <v>4050</v>
      </c>
      <c r="B2289" t="s">
        <v>157</v>
      </c>
      <c r="C2289" s="1">
        <v>44176.828488888888</v>
      </c>
      <c r="D2289" s="1">
        <v>44188</v>
      </c>
      <c r="E2289" t="s">
        <v>133</v>
      </c>
      <c r="F2289" t="s">
        <v>136</v>
      </c>
      <c r="G2289" t="s">
        <v>135</v>
      </c>
      <c r="H2289" t="s">
        <v>136</v>
      </c>
      <c r="I2289" t="s">
        <v>4051</v>
      </c>
      <c r="K2289" t="s">
        <v>4052</v>
      </c>
      <c r="M2289" t="s">
        <v>4053</v>
      </c>
      <c r="N2289" t="s">
        <v>246</v>
      </c>
      <c r="O2289" s="4">
        <v>70657</v>
      </c>
      <c r="P2289" t="s">
        <v>140</v>
      </c>
      <c r="Q2289" t="s">
        <v>4054</v>
      </c>
      <c r="R2289">
        <v>13377253534</v>
      </c>
      <c r="T2289">
        <v>1125</v>
      </c>
      <c r="U2289" t="s">
        <v>4055</v>
      </c>
      <c r="V2289" t="s">
        <v>4056</v>
      </c>
      <c r="W2289" t="s">
        <v>4057</v>
      </c>
      <c r="X2289" t="s">
        <v>251</v>
      </c>
      <c r="Y2289" t="s">
        <v>4052</v>
      </c>
      <c r="AA2289" t="s">
        <v>4053</v>
      </c>
      <c r="AB2289" t="s">
        <v>246</v>
      </c>
      <c r="AC2289" s="4">
        <v>70657</v>
      </c>
      <c r="AD2289" t="s">
        <v>140</v>
      </c>
      <c r="AE2289" t="s">
        <v>4054</v>
      </c>
      <c r="AF2289">
        <v>13377253534</v>
      </c>
      <c r="AH2289" t="s">
        <v>4058</v>
      </c>
      <c r="AI2289" t="s">
        <v>168</v>
      </c>
      <c r="AJ2289" t="s">
        <v>254</v>
      </c>
      <c r="AK2289" t="s">
        <v>255</v>
      </c>
      <c r="AL2289" t="s">
        <v>256</v>
      </c>
      <c r="AM2289" t="s">
        <v>257</v>
      </c>
      <c r="AO2289" t="s">
        <v>258</v>
      </c>
      <c r="AP2289" t="s">
        <v>246</v>
      </c>
      <c r="AQ2289" s="4">
        <v>70760</v>
      </c>
      <c r="AR2289" t="s">
        <v>140</v>
      </c>
      <c r="AS2289" t="s">
        <v>351</v>
      </c>
      <c r="AT2289">
        <v>12256387218</v>
      </c>
      <c r="AV2289" t="s">
        <v>260</v>
      </c>
      <c r="AW2289" t="s">
        <v>261</v>
      </c>
      <c r="AZ2289" t="s">
        <v>334</v>
      </c>
      <c r="BA2289" t="s">
        <v>335</v>
      </c>
      <c r="BB2289" t="s">
        <v>136</v>
      </c>
      <c r="BC2289" t="s">
        <v>136</v>
      </c>
      <c r="BD2289" t="s">
        <v>148</v>
      </c>
      <c r="BE2289" t="s">
        <v>136</v>
      </c>
      <c r="BF2289" t="s">
        <v>136</v>
      </c>
      <c r="BG2289" t="s">
        <v>134</v>
      </c>
      <c r="BH2289" t="s">
        <v>136</v>
      </c>
      <c r="BN2289" t="s">
        <v>4059</v>
      </c>
      <c r="BO2289" t="s">
        <v>775</v>
      </c>
      <c r="BP2289">
        <v>3</v>
      </c>
      <c r="BQ2289">
        <v>3</v>
      </c>
      <c r="BR2289">
        <v>3</v>
      </c>
      <c r="BS2289" s="1">
        <v>44228</v>
      </c>
      <c r="BT2289" s="1">
        <v>44515</v>
      </c>
      <c r="BU2289" s="1">
        <v>44228</v>
      </c>
      <c r="BV2289" s="1">
        <v>44515</v>
      </c>
      <c r="BW2289" t="s">
        <v>136</v>
      </c>
      <c r="BX2289">
        <v>40</v>
      </c>
      <c r="BY2289">
        <v>0</v>
      </c>
      <c r="BZ2289">
        <v>8</v>
      </c>
      <c r="CA2289">
        <v>8</v>
      </c>
      <c r="CB2289">
        <v>8</v>
      </c>
      <c r="CC2289">
        <v>8</v>
      </c>
      <c r="CD2289">
        <v>8</v>
      </c>
      <c r="CE2289">
        <v>0</v>
      </c>
      <c r="CF2289" t="str">
        <f>"7:00 AM"</f>
        <v>7:00 AM</v>
      </c>
      <c r="CG2289" t="str">
        <f>"4:00 PM"</f>
        <v>4:00 PM</v>
      </c>
      <c r="CH2289" s="5">
        <v>11.83</v>
      </c>
      <c r="CI2289" t="s">
        <v>146</v>
      </c>
      <c r="CL2289" t="s">
        <v>134</v>
      </c>
      <c r="CM2289" t="s">
        <v>312</v>
      </c>
      <c r="CN2289" t="s">
        <v>148</v>
      </c>
      <c r="CO2289" t="s">
        <v>266</v>
      </c>
      <c r="CP2289" t="s">
        <v>149</v>
      </c>
      <c r="CQ2289">
        <v>3</v>
      </c>
      <c r="CR2289">
        <v>0</v>
      </c>
      <c r="CS2289" t="s">
        <v>136</v>
      </c>
      <c r="CT2289" t="s">
        <v>136</v>
      </c>
      <c r="CU2289" t="s">
        <v>136</v>
      </c>
      <c r="CV2289" t="s">
        <v>134</v>
      </c>
      <c r="CW2289" t="s">
        <v>134</v>
      </c>
      <c r="CX2289">
        <v>50</v>
      </c>
      <c r="CY2289" t="s">
        <v>134</v>
      </c>
      <c r="CZ2289" t="s">
        <v>134</v>
      </c>
      <c r="DA2289" t="s">
        <v>134</v>
      </c>
      <c r="DB2289" t="s">
        <v>134</v>
      </c>
      <c r="DC2289" t="s">
        <v>134</v>
      </c>
      <c r="DD2289" t="s">
        <v>136</v>
      </c>
      <c r="DF2289" t="s">
        <v>267</v>
      </c>
      <c r="DG2289" t="s">
        <v>4052</v>
      </c>
      <c r="DH2289" t="s">
        <v>4053</v>
      </c>
      <c r="DI2289" t="s">
        <v>246</v>
      </c>
      <c r="DJ2289" s="4">
        <v>70657</v>
      </c>
      <c r="DK2289" t="s">
        <v>1083</v>
      </c>
      <c r="DL2289" t="s">
        <v>134</v>
      </c>
      <c r="DM2289">
        <v>6</v>
      </c>
      <c r="DN2289" t="s">
        <v>4060</v>
      </c>
      <c r="DO2289" t="s">
        <v>4053</v>
      </c>
      <c r="DP2289" t="s">
        <v>246</v>
      </c>
      <c r="DQ2289" t="str">
        <f>"70657"</f>
        <v>70657</v>
      </c>
      <c r="DR2289" t="s">
        <v>1083</v>
      </c>
      <c r="DS2289" t="s">
        <v>4061</v>
      </c>
      <c r="DT2289">
        <v>1</v>
      </c>
      <c r="DU2289">
        <v>4</v>
      </c>
      <c r="DV2289" t="s">
        <v>134</v>
      </c>
      <c r="DW2289" t="s">
        <v>134</v>
      </c>
      <c r="DX2289" t="s">
        <v>134</v>
      </c>
      <c r="DY2289" t="s">
        <v>136</v>
      </c>
      <c r="DZ2289">
        <v>1</v>
      </c>
      <c r="EA2289" t="s">
        <v>136</v>
      </c>
      <c r="EC2289" s="5">
        <v>12.68</v>
      </c>
      <c r="ED2289" s="5">
        <v>55</v>
      </c>
      <c r="EE2289">
        <v>13377253534</v>
      </c>
      <c r="EF2289" t="s">
        <v>148</v>
      </c>
      <c r="EG2289" t="s">
        <v>271</v>
      </c>
      <c r="EH2289">
        <v>6</v>
      </c>
    </row>
    <row r="2290" spans="1:138" ht="15" customHeight="1" x14ac:dyDescent="0.35">
      <c r="A2290" t="s">
        <v>13336</v>
      </c>
      <c r="B2290" t="s">
        <v>157</v>
      </c>
      <c r="C2290" s="1">
        <v>44179.379321527776</v>
      </c>
      <c r="D2290" s="1">
        <v>44188</v>
      </c>
      <c r="E2290" t="s">
        <v>133</v>
      </c>
      <c r="F2290" t="s">
        <v>136</v>
      </c>
      <c r="G2290" t="s">
        <v>135</v>
      </c>
      <c r="H2290" t="s">
        <v>136</v>
      </c>
      <c r="I2290" t="s">
        <v>7347</v>
      </c>
      <c r="K2290" t="s">
        <v>13337</v>
      </c>
      <c r="M2290" t="s">
        <v>3328</v>
      </c>
      <c r="N2290" t="s">
        <v>246</v>
      </c>
      <c r="O2290" s="4">
        <v>70543</v>
      </c>
      <c r="P2290" t="s">
        <v>140</v>
      </c>
      <c r="R2290">
        <v>13375233281</v>
      </c>
      <c r="T2290">
        <v>1125</v>
      </c>
      <c r="U2290" t="s">
        <v>3317</v>
      </c>
      <c r="V2290" t="s">
        <v>4168</v>
      </c>
      <c r="X2290" t="s">
        <v>164</v>
      </c>
      <c r="Y2290" t="s">
        <v>7348</v>
      </c>
      <c r="AA2290" t="s">
        <v>3328</v>
      </c>
      <c r="AB2290" t="s">
        <v>246</v>
      </c>
      <c r="AC2290" s="4">
        <v>70543</v>
      </c>
      <c r="AD2290" t="s">
        <v>140</v>
      </c>
      <c r="AE2290" t="s">
        <v>252</v>
      </c>
      <c r="AF2290">
        <v>13375233281</v>
      </c>
      <c r="AG2290">
        <v>3281</v>
      </c>
      <c r="AH2290" t="s">
        <v>7349</v>
      </c>
      <c r="AZ2290" t="s">
        <v>334</v>
      </c>
      <c r="BA2290" t="s">
        <v>335</v>
      </c>
      <c r="BB2290" t="s">
        <v>136</v>
      </c>
      <c r="BC2290" t="s">
        <v>136</v>
      </c>
      <c r="BD2290" t="s">
        <v>148</v>
      </c>
      <c r="BE2290" t="s">
        <v>136</v>
      </c>
      <c r="BF2290" t="s">
        <v>136</v>
      </c>
      <c r="BG2290" t="s">
        <v>134</v>
      </c>
      <c r="BH2290" t="s">
        <v>136</v>
      </c>
      <c r="BN2290" t="s">
        <v>13338</v>
      </c>
      <c r="BO2290" t="s">
        <v>7351</v>
      </c>
      <c r="BP2290">
        <v>40</v>
      </c>
      <c r="BQ2290">
        <v>40</v>
      </c>
      <c r="BR2290">
        <v>40</v>
      </c>
      <c r="BS2290" s="1">
        <v>44229</v>
      </c>
      <c r="BT2290" s="1">
        <v>44385</v>
      </c>
      <c r="BU2290" s="1">
        <v>44229</v>
      </c>
      <c r="BV2290" s="1">
        <v>44385</v>
      </c>
      <c r="BW2290" t="s">
        <v>136</v>
      </c>
      <c r="BX2290">
        <v>40</v>
      </c>
      <c r="BY2290">
        <v>0</v>
      </c>
      <c r="BZ2290">
        <v>7</v>
      </c>
      <c r="CA2290">
        <v>7</v>
      </c>
      <c r="CB2290">
        <v>7</v>
      </c>
      <c r="CC2290">
        <v>7</v>
      </c>
      <c r="CD2290">
        <v>7</v>
      </c>
      <c r="CE2290">
        <v>5</v>
      </c>
      <c r="CF2290" t="str">
        <f>"7:00 PM"</f>
        <v>7:00 PM</v>
      </c>
      <c r="CG2290" t="str">
        <f>"3:00 PM"</f>
        <v>3:00 PM</v>
      </c>
      <c r="CH2290" s="5">
        <v>11.83</v>
      </c>
      <c r="CI2290" t="s">
        <v>146</v>
      </c>
      <c r="CL2290" t="s">
        <v>134</v>
      </c>
      <c r="CM2290" t="s">
        <v>147</v>
      </c>
      <c r="CN2290" t="s">
        <v>148</v>
      </c>
      <c r="CO2290" t="s">
        <v>2389</v>
      </c>
      <c r="CP2290" t="s">
        <v>149</v>
      </c>
      <c r="CQ2290">
        <v>0</v>
      </c>
      <c r="CR2290">
        <v>0</v>
      </c>
      <c r="CS2290" t="s">
        <v>136</v>
      </c>
      <c r="CT2290" t="s">
        <v>136</v>
      </c>
      <c r="CU2290" t="s">
        <v>136</v>
      </c>
      <c r="CV2290" t="s">
        <v>136</v>
      </c>
      <c r="CW2290" t="s">
        <v>134</v>
      </c>
      <c r="CX2290">
        <v>40</v>
      </c>
      <c r="CY2290" t="s">
        <v>134</v>
      </c>
      <c r="CZ2290" t="s">
        <v>134</v>
      </c>
      <c r="DA2290" t="s">
        <v>134</v>
      </c>
      <c r="DB2290" t="s">
        <v>134</v>
      </c>
      <c r="DC2290" t="s">
        <v>134</v>
      </c>
      <c r="DD2290" t="s">
        <v>136</v>
      </c>
      <c r="DF2290" t="s">
        <v>1841</v>
      </c>
      <c r="DG2290" t="s">
        <v>7348</v>
      </c>
      <c r="DH2290" t="s">
        <v>3328</v>
      </c>
      <c r="DI2290" t="s">
        <v>246</v>
      </c>
      <c r="DJ2290" s="4">
        <v>70543</v>
      </c>
      <c r="DK2290" t="s">
        <v>268</v>
      </c>
      <c r="DL2290" t="s">
        <v>136</v>
      </c>
      <c r="DM2290">
        <v>1</v>
      </c>
      <c r="DN2290" t="s">
        <v>7352</v>
      </c>
      <c r="DO2290" t="s">
        <v>3328</v>
      </c>
      <c r="DP2290" t="s">
        <v>246</v>
      </c>
      <c r="DQ2290" t="str">
        <f>"70543"</f>
        <v>70543</v>
      </c>
      <c r="DR2290" t="s">
        <v>268</v>
      </c>
      <c r="DS2290" t="s">
        <v>7353</v>
      </c>
      <c r="DT2290">
        <v>5</v>
      </c>
      <c r="DU2290">
        <v>85</v>
      </c>
      <c r="DV2290" t="s">
        <v>134</v>
      </c>
      <c r="DW2290" t="s">
        <v>136</v>
      </c>
      <c r="DX2290" t="s">
        <v>134</v>
      </c>
      <c r="DY2290" t="s">
        <v>136</v>
      </c>
      <c r="DZ2290">
        <v>1</v>
      </c>
      <c r="EA2290" t="s">
        <v>136</v>
      </c>
      <c r="EC2290" s="5">
        <v>12.68</v>
      </c>
      <c r="ED2290" s="5">
        <v>55</v>
      </c>
      <c r="EE2290">
        <v>13377792261</v>
      </c>
      <c r="EF2290" t="s">
        <v>7349</v>
      </c>
      <c r="EG2290" t="s">
        <v>7354</v>
      </c>
      <c r="EH2290">
        <v>2</v>
      </c>
    </row>
    <row r="2291" spans="1:138" ht="15" customHeight="1" x14ac:dyDescent="0.35">
      <c r="A2291" t="s">
        <v>13417</v>
      </c>
      <c r="B2291" t="s">
        <v>157</v>
      </c>
      <c r="C2291" s="1">
        <v>44168.452622106481</v>
      </c>
      <c r="D2291" s="1">
        <v>44188</v>
      </c>
      <c r="E2291" t="s">
        <v>133</v>
      </c>
      <c r="F2291" t="s">
        <v>136</v>
      </c>
      <c r="G2291" t="s">
        <v>135</v>
      </c>
      <c r="H2291" t="s">
        <v>136</v>
      </c>
      <c r="I2291" t="s">
        <v>13418</v>
      </c>
      <c r="K2291" t="s">
        <v>13419</v>
      </c>
      <c r="M2291" t="s">
        <v>13420</v>
      </c>
      <c r="N2291" t="s">
        <v>784</v>
      </c>
      <c r="O2291" s="4">
        <v>59444</v>
      </c>
      <c r="P2291" t="s">
        <v>140</v>
      </c>
      <c r="R2291">
        <v>14069375858</v>
      </c>
      <c r="T2291">
        <v>11211</v>
      </c>
      <c r="U2291" t="s">
        <v>13421</v>
      </c>
      <c r="V2291" t="s">
        <v>13422</v>
      </c>
      <c r="X2291" t="s">
        <v>723</v>
      </c>
      <c r="Y2291" t="s">
        <v>13419</v>
      </c>
      <c r="AA2291" t="s">
        <v>13420</v>
      </c>
      <c r="AB2291" t="s">
        <v>784</v>
      </c>
      <c r="AC2291" s="4">
        <v>59444</v>
      </c>
      <c r="AD2291" t="s">
        <v>140</v>
      </c>
      <c r="AF2291">
        <v>14069375858</v>
      </c>
      <c r="AH2291" t="s">
        <v>13423</v>
      </c>
      <c r="AI2291" t="s">
        <v>168</v>
      </c>
      <c r="AJ2291" t="s">
        <v>789</v>
      </c>
      <c r="AK2291" t="s">
        <v>790</v>
      </c>
      <c r="AL2291" t="s">
        <v>403</v>
      </c>
      <c r="AM2291" t="s">
        <v>791</v>
      </c>
      <c r="AO2291" t="s">
        <v>792</v>
      </c>
      <c r="AP2291" t="s">
        <v>784</v>
      </c>
      <c r="AQ2291" s="4">
        <v>59457</v>
      </c>
      <c r="AR2291" t="s">
        <v>140</v>
      </c>
      <c r="AS2291" t="s">
        <v>793</v>
      </c>
      <c r="AT2291">
        <v>14065797529</v>
      </c>
      <c r="AV2291" t="s">
        <v>794</v>
      </c>
      <c r="AW2291" t="s">
        <v>795</v>
      </c>
      <c r="AZ2291" t="s">
        <v>334</v>
      </c>
      <c r="BA2291" t="s">
        <v>335</v>
      </c>
      <c r="BB2291" t="s">
        <v>136</v>
      </c>
      <c r="BC2291" t="s">
        <v>136</v>
      </c>
      <c r="BD2291" t="s">
        <v>148</v>
      </c>
      <c r="BE2291" t="s">
        <v>136</v>
      </c>
      <c r="BF2291" t="s">
        <v>136</v>
      </c>
      <c r="BG2291" t="s">
        <v>134</v>
      </c>
      <c r="BH2291" t="s">
        <v>136</v>
      </c>
      <c r="BI2291" t="s">
        <v>796</v>
      </c>
      <c r="BJ2291" t="s">
        <v>797</v>
      </c>
      <c r="BL2291" t="s">
        <v>795</v>
      </c>
      <c r="BM2291" t="s">
        <v>794</v>
      </c>
      <c r="BN2291" t="s">
        <v>13424</v>
      </c>
      <c r="BO2291" t="s">
        <v>13425</v>
      </c>
      <c r="BP2291">
        <v>1</v>
      </c>
      <c r="BQ2291">
        <v>1</v>
      </c>
      <c r="BR2291">
        <v>1</v>
      </c>
      <c r="BS2291" s="1">
        <v>44228</v>
      </c>
      <c r="BT2291" s="1">
        <v>44530</v>
      </c>
      <c r="BU2291" s="1">
        <v>44228</v>
      </c>
      <c r="BV2291" s="1">
        <v>44530</v>
      </c>
      <c r="BW2291" t="s">
        <v>134</v>
      </c>
      <c r="CH2291" s="5">
        <v>1682.33</v>
      </c>
      <c r="CI2291" t="s">
        <v>597</v>
      </c>
      <c r="CL2291" t="s">
        <v>136</v>
      </c>
      <c r="CM2291" t="s">
        <v>312</v>
      </c>
      <c r="CN2291" t="s">
        <v>148</v>
      </c>
      <c r="CO2291" s="2" t="s">
        <v>7677</v>
      </c>
      <c r="CP2291" t="s">
        <v>149</v>
      </c>
      <c r="CQ2291">
        <v>6</v>
      </c>
      <c r="CR2291">
        <v>0</v>
      </c>
      <c r="CS2291" t="s">
        <v>136</v>
      </c>
      <c r="CT2291" t="s">
        <v>134</v>
      </c>
      <c r="CU2291" t="s">
        <v>136</v>
      </c>
      <c r="CV2291" t="s">
        <v>136</v>
      </c>
      <c r="CW2291" t="s">
        <v>134</v>
      </c>
      <c r="CX2291">
        <v>100</v>
      </c>
      <c r="CY2291" t="s">
        <v>134</v>
      </c>
      <c r="CZ2291" t="s">
        <v>136</v>
      </c>
      <c r="DA2291" t="s">
        <v>134</v>
      </c>
      <c r="DB2291" t="s">
        <v>134</v>
      </c>
      <c r="DC2291" t="s">
        <v>134</v>
      </c>
      <c r="DD2291" t="s">
        <v>136</v>
      </c>
      <c r="DF2291" t="s">
        <v>149</v>
      </c>
      <c r="DG2291" t="s">
        <v>13426</v>
      </c>
      <c r="DH2291" t="s">
        <v>13420</v>
      </c>
      <c r="DI2291" t="s">
        <v>784</v>
      </c>
      <c r="DJ2291" s="4">
        <v>59444</v>
      </c>
      <c r="DK2291" t="s">
        <v>13427</v>
      </c>
      <c r="DL2291" t="s">
        <v>136</v>
      </c>
      <c r="DM2291">
        <v>1</v>
      </c>
      <c r="DN2291" t="s">
        <v>13428</v>
      </c>
      <c r="DO2291" t="s">
        <v>7425</v>
      </c>
      <c r="DP2291" t="s">
        <v>784</v>
      </c>
      <c r="DQ2291" t="str">
        <f>"59522"</f>
        <v>59522</v>
      </c>
      <c r="DR2291" t="s">
        <v>5171</v>
      </c>
      <c r="DS2291" t="s">
        <v>13429</v>
      </c>
      <c r="DT2291">
        <v>1</v>
      </c>
      <c r="DU2291">
        <v>1</v>
      </c>
      <c r="DV2291" t="s">
        <v>134</v>
      </c>
      <c r="DW2291" t="s">
        <v>134</v>
      </c>
      <c r="DX2291" t="s">
        <v>134</v>
      </c>
      <c r="DY2291" t="s">
        <v>136</v>
      </c>
      <c r="DZ2291">
        <v>1</v>
      </c>
      <c r="EA2291" t="s">
        <v>136</v>
      </c>
      <c r="EC2291" s="5">
        <v>12.68</v>
      </c>
      <c r="ED2291" s="5">
        <v>55</v>
      </c>
      <c r="EE2291">
        <v>14069375858</v>
      </c>
      <c r="EF2291" t="s">
        <v>13423</v>
      </c>
      <c r="EG2291" t="s">
        <v>148</v>
      </c>
      <c r="EH2291">
        <v>0</v>
      </c>
    </row>
    <row r="2292" spans="1:138" ht="15" customHeight="1" x14ac:dyDescent="0.35">
      <c r="A2292" t="s">
        <v>11154</v>
      </c>
      <c r="B2292" t="s">
        <v>157</v>
      </c>
      <c r="C2292" s="1">
        <v>44174.716258101849</v>
      </c>
      <c r="D2292" s="1">
        <v>44188</v>
      </c>
      <c r="E2292" t="s">
        <v>133</v>
      </c>
      <c r="F2292" t="s">
        <v>136</v>
      </c>
      <c r="G2292" t="s">
        <v>135</v>
      </c>
      <c r="H2292" t="s">
        <v>136</v>
      </c>
      <c r="I2292" t="s">
        <v>11155</v>
      </c>
      <c r="K2292" t="s">
        <v>11156</v>
      </c>
      <c r="M2292" t="s">
        <v>730</v>
      </c>
      <c r="N2292" t="s">
        <v>720</v>
      </c>
      <c r="O2292" s="4">
        <v>38930</v>
      </c>
      <c r="P2292" t="s">
        <v>140</v>
      </c>
      <c r="R2292">
        <v>16625159941</v>
      </c>
      <c r="T2292">
        <v>111191</v>
      </c>
      <c r="U2292" t="s">
        <v>2219</v>
      </c>
      <c r="V2292" t="s">
        <v>4731</v>
      </c>
      <c r="X2292" t="s">
        <v>429</v>
      </c>
      <c r="Y2292" t="s">
        <v>11156</v>
      </c>
      <c r="AA2292" t="s">
        <v>730</v>
      </c>
      <c r="AB2292" t="s">
        <v>720</v>
      </c>
      <c r="AC2292" s="4">
        <v>38930</v>
      </c>
      <c r="AD2292" t="s">
        <v>140</v>
      </c>
      <c r="AF2292">
        <v>16625159941</v>
      </c>
      <c r="AH2292" t="s">
        <v>11157</v>
      </c>
      <c r="AI2292" t="s">
        <v>168</v>
      </c>
      <c r="AJ2292" t="s">
        <v>725</v>
      </c>
      <c r="AK2292" t="s">
        <v>726</v>
      </c>
      <c r="AL2292" t="s">
        <v>727</v>
      </c>
      <c r="AM2292" t="s">
        <v>728</v>
      </c>
      <c r="AN2292" t="s">
        <v>729</v>
      </c>
      <c r="AO2292" t="s">
        <v>730</v>
      </c>
      <c r="AP2292" t="s">
        <v>720</v>
      </c>
      <c r="AQ2292" s="4">
        <v>38930</v>
      </c>
      <c r="AR2292" t="s">
        <v>140</v>
      </c>
      <c r="AT2292">
        <v>16623854219</v>
      </c>
      <c r="AV2292" t="s">
        <v>731</v>
      </c>
      <c r="AW2292" t="s">
        <v>732</v>
      </c>
      <c r="AZ2292" t="s">
        <v>175</v>
      </c>
      <c r="BA2292" t="s">
        <v>176</v>
      </c>
      <c r="BB2292" t="s">
        <v>136</v>
      </c>
      <c r="BC2292" t="s">
        <v>136</v>
      </c>
      <c r="BD2292" t="s">
        <v>148</v>
      </c>
      <c r="BE2292" t="s">
        <v>136</v>
      </c>
      <c r="BF2292" t="s">
        <v>136</v>
      </c>
      <c r="BG2292" t="s">
        <v>134</v>
      </c>
      <c r="BH2292" t="s">
        <v>136</v>
      </c>
      <c r="BN2292" t="s">
        <v>11158</v>
      </c>
      <c r="BO2292" t="s">
        <v>965</v>
      </c>
      <c r="BP2292">
        <v>4</v>
      </c>
      <c r="BQ2292">
        <v>4</v>
      </c>
      <c r="BR2292">
        <v>4</v>
      </c>
      <c r="BS2292" s="1">
        <v>44228</v>
      </c>
      <c r="BT2292" s="1">
        <v>44530</v>
      </c>
      <c r="BU2292" s="1">
        <v>44228</v>
      </c>
      <c r="BV2292" s="1">
        <v>44530</v>
      </c>
      <c r="BW2292" t="s">
        <v>136</v>
      </c>
      <c r="BX2292">
        <v>60</v>
      </c>
      <c r="BY2292">
        <v>0</v>
      </c>
      <c r="BZ2292">
        <v>10</v>
      </c>
      <c r="CA2292">
        <v>10</v>
      </c>
      <c r="CB2292">
        <v>10</v>
      </c>
      <c r="CC2292">
        <v>10</v>
      </c>
      <c r="CD2292">
        <v>10</v>
      </c>
      <c r="CE2292">
        <v>10</v>
      </c>
      <c r="CF2292" t="str">
        <f>"8:00 AM"</f>
        <v>8:00 AM</v>
      </c>
      <c r="CG2292" t="str">
        <f>"6:00 PM"</f>
        <v>6:00 PM</v>
      </c>
      <c r="CH2292" s="5">
        <v>11.83</v>
      </c>
      <c r="CI2292" t="s">
        <v>146</v>
      </c>
      <c r="CL2292" t="s">
        <v>134</v>
      </c>
      <c r="CM2292" t="s">
        <v>147</v>
      </c>
      <c r="CN2292" t="s">
        <v>148</v>
      </c>
      <c r="CO2292" t="s">
        <v>735</v>
      </c>
      <c r="CP2292" t="s">
        <v>149</v>
      </c>
      <c r="CQ2292">
        <v>3</v>
      </c>
      <c r="CR2292">
        <v>0</v>
      </c>
      <c r="CS2292" t="s">
        <v>136</v>
      </c>
      <c r="CT2292" t="s">
        <v>134</v>
      </c>
      <c r="CU2292" t="s">
        <v>136</v>
      </c>
      <c r="CV2292" t="s">
        <v>136</v>
      </c>
      <c r="CW2292" t="s">
        <v>136</v>
      </c>
      <c r="CY2292" t="s">
        <v>136</v>
      </c>
      <c r="CZ2292" t="s">
        <v>136</v>
      </c>
      <c r="DA2292" t="s">
        <v>136</v>
      </c>
      <c r="DB2292" t="s">
        <v>136</v>
      </c>
      <c r="DC2292" t="s">
        <v>136</v>
      </c>
      <c r="DD2292" t="s">
        <v>136</v>
      </c>
      <c r="DF2292" t="s">
        <v>11159</v>
      </c>
      <c r="DG2292" t="s">
        <v>11156</v>
      </c>
      <c r="DH2292" t="s">
        <v>730</v>
      </c>
      <c r="DI2292" t="s">
        <v>720</v>
      </c>
      <c r="DJ2292" s="4">
        <v>38930</v>
      </c>
      <c r="DK2292" t="s">
        <v>5329</v>
      </c>
      <c r="DL2292" t="s">
        <v>136</v>
      </c>
      <c r="DM2292">
        <v>1</v>
      </c>
      <c r="DN2292" t="s">
        <v>11156</v>
      </c>
      <c r="DO2292" t="s">
        <v>730</v>
      </c>
      <c r="DP2292" t="s">
        <v>720</v>
      </c>
      <c r="DQ2292" t="str">
        <f>"38930"</f>
        <v>38930</v>
      </c>
      <c r="DR2292" t="s">
        <v>5329</v>
      </c>
      <c r="DS2292" t="s">
        <v>1248</v>
      </c>
      <c r="DT2292">
        <v>1</v>
      </c>
      <c r="DU2292">
        <v>8</v>
      </c>
      <c r="DV2292" t="s">
        <v>134</v>
      </c>
      <c r="DW2292" t="s">
        <v>134</v>
      </c>
      <c r="DX2292" t="s">
        <v>134</v>
      </c>
      <c r="DY2292" t="s">
        <v>136</v>
      </c>
      <c r="DZ2292">
        <v>1</v>
      </c>
      <c r="EA2292" t="s">
        <v>136</v>
      </c>
      <c r="EC2292" s="5">
        <v>12.68</v>
      </c>
      <c r="ED2292" s="5">
        <v>55</v>
      </c>
      <c r="EE2292">
        <v>16625159941</v>
      </c>
      <c r="EF2292" t="s">
        <v>11157</v>
      </c>
      <c r="EG2292" t="s">
        <v>148</v>
      </c>
      <c r="EH2292">
        <v>1</v>
      </c>
    </row>
    <row r="2293" spans="1:138" ht="15" customHeight="1" x14ac:dyDescent="0.35">
      <c r="A2293" t="s">
        <v>17167</v>
      </c>
      <c r="B2293" t="s">
        <v>157</v>
      </c>
      <c r="C2293" s="1">
        <v>44179.569817708332</v>
      </c>
      <c r="D2293" s="1">
        <v>44188</v>
      </c>
      <c r="E2293" t="s">
        <v>133</v>
      </c>
      <c r="F2293" t="s">
        <v>136</v>
      </c>
      <c r="G2293" t="s">
        <v>135</v>
      </c>
      <c r="H2293" t="s">
        <v>136</v>
      </c>
      <c r="I2293" t="s">
        <v>11913</v>
      </c>
      <c r="K2293" t="s">
        <v>11914</v>
      </c>
      <c r="M2293" t="s">
        <v>11915</v>
      </c>
      <c r="N2293" t="s">
        <v>246</v>
      </c>
      <c r="O2293" s="4">
        <v>71322</v>
      </c>
      <c r="P2293" t="s">
        <v>140</v>
      </c>
      <c r="R2293">
        <v>13378310590</v>
      </c>
      <c r="T2293">
        <v>11199</v>
      </c>
      <c r="U2293" t="s">
        <v>11916</v>
      </c>
      <c r="V2293" t="s">
        <v>5367</v>
      </c>
      <c r="X2293" t="s">
        <v>164</v>
      </c>
      <c r="Y2293" t="s">
        <v>11914</v>
      </c>
      <c r="AA2293" t="s">
        <v>11915</v>
      </c>
      <c r="AB2293" t="s">
        <v>246</v>
      </c>
      <c r="AC2293" s="4">
        <v>71322</v>
      </c>
      <c r="AD2293" t="s">
        <v>140</v>
      </c>
      <c r="AF2293">
        <v>13378310590</v>
      </c>
      <c r="AH2293" t="s">
        <v>11917</v>
      </c>
      <c r="AI2293" t="s">
        <v>168</v>
      </c>
      <c r="AJ2293" t="s">
        <v>1977</v>
      </c>
      <c r="AK2293" t="s">
        <v>1978</v>
      </c>
      <c r="AL2293" t="s">
        <v>1979</v>
      </c>
      <c r="AM2293" t="s">
        <v>1980</v>
      </c>
      <c r="AN2293" t="s">
        <v>1981</v>
      </c>
      <c r="AO2293" t="s">
        <v>1982</v>
      </c>
      <c r="AP2293" t="s">
        <v>246</v>
      </c>
      <c r="AQ2293" s="4">
        <v>70754</v>
      </c>
      <c r="AR2293" t="s">
        <v>140</v>
      </c>
      <c r="AT2293">
        <v>12256863033</v>
      </c>
      <c r="AV2293" t="s">
        <v>1983</v>
      </c>
      <c r="AW2293" t="s">
        <v>1984</v>
      </c>
      <c r="AZ2293" t="s">
        <v>175</v>
      </c>
      <c r="BA2293" t="s">
        <v>176</v>
      </c>
      <c r="BB2293" t="s">
        <v>136</v>
      </c>
      <c r="BC2293" t="s">
        <v>136</v>
      </c>
      <c r="BD2293" t="s">
        <v>148</v>
      </c>
      <c r="BE2293" t="s">
        <v>136</v>
      </c>
      <c r="BF2293" t="s">
        <v>136</v>
      </c>
      <c r="BG2293" t="s">
        <v>134</v>
      </c>
      <c r="BH2293" t="s">
        <v>136</v>
      </c>
      <c r="BN2293" t="s">
        <v>17168</v>
      </c>
      <c r="BO2293" t="s">
        <v>905</v>
      </c>
      <c r="BP2293">
        <v>4</v>
      </c>
      <c r="BQ2293">
        <v>4</v>
      </c>
      <c r="BR2293">
        <v>4</v>
      </c>
      <c r="BS2293" s="1">
        <v>44242</v>
      </c>
      <c r="BT2293" s="1">
        <v>44530</v>
      </c>
      <c r="BU2293" s="1">
        <v>44242</v>
      </c>
      <c r="BV2293" s="1">
        <v>44530</v>
      </c>
      <c r="BW2293" t="s">
        <v>136</v>
      </c>
      <c r="BX2293">
        <v>35</v>
      </c>
      <c r="BY2293">
        <v>0</v>
      </c>
      <c r="BZ2293">
        <v>6</v>
      </c>
      <c r="CA2293">
        <v>6</v>
      </c>
      <c r="CB2293">
        <v>6</v>
      </c>
      <c r="CC2293">
        <v>6</v>
      </c>
      <c r="CD2293">
        <v>6</v>
      </c>
      <c r="CE2293">
        <v>5</v>
      </c>
      <c r="CF2293" t="str">
        <f>"7:00 AM"</f>
        <v>7:00 AM</v>
      </c>
      <c r="CG2293" t="str">
        <f>"1:00 PM"</f>
        <v>1:00 PM</v>
      </c>
      <c r="CH2293" s="5">
        <v>11.83</v>
      </c>
      <c r="CI2293" t="s">
        <v>146</v>
      </c>
      <c r="CJ2293">
        <v>0</v>
      </c>
      <c r="CK2293" t="s">
        <v>1985</v>
      </c>
      <c r="CL2293" t="s">
        <v>134</v>
      </c>
      <c r="CM2293" t="s">
        <v>147</v>
      </c>
      <c r="CN2293" t="s">
        <v>148</v>
      </c>
      <c r="CO2293" s="2" t="s">
        <v>1986</v>
      </c>
      <c r="CP2293" t="s">
        <v>149</v>
      </c>
      <c r="CQ2293">
        <v>0</v>
      </c>
      <c r="CR2293">
        <v>0</v>
      </c>
      <c r="CS2293" t="s">
        <v>136</v>
      </c>
      <c r="CT2293" t="s">
        <v>136</v>
      </c>
      <c r="CU2293" t="s">
        <v>136</v>
      </c>
      <c r="CV2293" t="s">
        <v>134</v>
      </c>
      <c r="CW2293" t="s">
        <v>134</v>
      </c>
      <c r="CX2293">
        <v>50</v>
      </c>
      <c r="CY2293" t="s">
        <v>134</v>
      </c>
      <c r="CZ2293" t="s">
        <v>134</v>
      </c>
      <c r="DA2293" t="s">
        <v>134</v>
      </c>
      <c r="DB2293" t="s">
        <v>134</v>
      </c>
      <c r="DC2293" t="s">
        <v>134</v>
      </c>
      <c r="DD2293" t="s">
        <v>136</v>
      </c>
      <c r="DF2293" t="s">
        <v>2346</v>
      </c>
      <c r="DG2293" t="s">
        <v>11914</v>
      </c>
      <c r="DH2293" t="s">
        <v>11919</v>
      </c>
      <c r="DI2293" t="s">
        <v>246</v>
      </c>
      <c r="DJ2293" s="4">
        <v>71322</v>
      </c>
      <c r="DK2293" t="s">
        <v>711</v>
      </c>
      <c r="DL2293" t="s">
        <v>134</v>
      </c>
      <c r="DM2293">
        <v>11</v>
      </c>
      <c r="DN2293" t="s">
        <v>11920</v>
      </c>
      <c r="DO2293" t="s">
        <v>11915</v>
      </c>
      <c r="DP2293" t="s">
        <v>246</v>
      </c>
      <c r="DQ2293" t="str">
        <f>"71322"</f>
        <v>71322</v>
      </c>
      <c r="DR2293" t="s">
        <v>711</v>
      </c>
      <c r="DS2293" t="s">
        <v>11921</v>
      </c>
      <c r="DT2293">
        <v>1</v>
      </c>
      <c r="DU2293">
        <v>10</v>
      </c>
      <c r="DV2293" t="s">
        <v>134</v>
      </c>
      <c r="DW2293" t="s">
        <v>134</v>
      </c>
      <c r="DX2293" t="s">
        <v>134</v>
      </c>
      <c r="DY2293" t="s">
        <v>136</v>
      </c>
      <c r="DZ2293">
        <v>1</v>
      </c>
      <c r="EA2293" t="s">
        <v>136</v>
      </c>
      <c r="EC2293" s="5">
        <v>12.68</v>
      </c>
      <c r="ED2293" s="5">
        <v>55</v>
      </c>
      <c r="EE2293">
        <v>13378310590</v>
      </c>
      <c r="EF2293" t="s">
        <v>11917</v>
      </c>
      <c r="EG2293" t="s">
        <v>1989</v>
      </c>
      <c r="EH2293">
        <v>5</v>
      </c>
    </row>
    <row r="2294" spans="1:138" ht="15" customHeight="1" x14ac:dyDescent="0.35">
      <c r="A2294" t="s">
        <v>12900</v>
      </c>
      <c r="B2294" t="s">
        <v>157</v>
      </c>
      <c r="C2294" s="1">
        <v>44172.389267592589</v>
      </c>
      <c r="D2294" s="1">
        <v>44188</v>
      </c>
      <c r="E2294" t="s">
        <v>133</v>
      </c>
      <c r="F2294" t="s">
        <v>134</v>
      </c>
      <c r="G2294" t="s">
        <v>135</v>
      </c>
      <c r="H2294" t="s">
        <v>136</v>
      </c>
      <c r="I2294" t="s">
        <v>3421</v>
      </c>
      <c r="K2294" t="s">
        <v>3422</v>
      </c>
      <c r="L2294" t="s">
        <v>2596</v>
      </c>
      <c r="M2294" t="s">
        <v>3423</v>
      </c>
      <c r="N2294" t="s">
        <v>139</v>
      </c>
      <c r="O2294" s="4">
        <v>33702</v>
      </c>
      <c r="P2294" t="s">
        <v>140</v>
      </c>
      <c r="R2294">
        <v>18327989608</v>
      </c>
      <c r="T2294">
        <v>115115</v>
      </c>
      <c r="U2294" t="s">
        <v>3424</v>
      </c>
      <c r="V2294" t="s">
        <v>12901</v>
      </c>
      <c r="X2294" t="s">
        <v>164</v>
      </c>
      <c r="Y2294" t="s">
        <v>3422</v>
      </c>
      <c r="Z2294" t="s">
        <v>2596</v>
      </c>
      <c r="AA2294" t="s">
        <v>3423</v>
      </c>
      <c r="AB2294" t="s">
        <v>139</v>
      </c>
      <c r="AC2294" s="4">
        <v>33702</v>
      </c>
      <c r="AD2294" t="s">
        <v>140</v>
      </c>
      <c r="AF2294">
        <v>18327989608</v>
      </c>
      <c r="AH2294" t="s">
        <v>3426</v>
      </c>
      <c r="AI2294" t="s">
        <v>226</v>
      </c>
      <c r="AJ2294" t="s">
        <v>481</v>
      </c>
      <c r="AK2294" t="s">
        <v>482</v>
      </c>
      <c r="AL2294" t="s">
        <v>483</v>
      </c>
      <c r="AM2294" t="s">
        <v>484</v>
      </c>
      <c r="AO2294" t="s">
        <v>485</v>
      </c>
      <c r="AP2294" t="s">
        <v>139</v>
      </c>
      <c r="AQ2294" s="4">
        <v>33825</v>
      </c>
      <c r="AR2294" t="s">
        <v>140</v>
      </c>
      <c r="AS2294" t="s">
        <v>486</v>
      </c>
      <c r="AT2294">
        <v>18632019211</v>
      </c>
      <c r="AV2294" t="s">
        <v>487</v>
      </c>
      <c r="AW2294" t="s">
        <v>488</v>
      </c>
      <c r="AX2294" t="s">
        <v>139</v>
      </c>
      <c r="AY2294" t="s">
        <v>489</v>
      </c>
      <c r="AZ2294" t="s">
        <v>175</v>
      </c>
      <c r="BA2294" t="s">
        <v>176</v>
      </c>
      <c r="BB2294" t="s">
        <v>134</v>
      </c>
      <c r="BC2294" t="s">
        <v>134</v>
      </c>
      <c r="BD2294" t="s">
        <v>134</v>
      </c>
      <c r="BE2294" t="s">
        <v>134</v>
      </c>
      <c r="BF2294" t="s">
        <v>136</v>
      </c>
      <c r="BG2294" t="s">
        <v>134</v>
      </c>
      <c r="BH2294" t="s">
        <v>136</v>
      </c>
      <c r="BI2294" t="s">
        <v>148</v>
      </c>
      <c r="BJ2294" t="s">
        <v>148</v>
      </c>
      <c r="BK2294" t="s">
        <v>148</v>
      </c>
      <c r="BN2294" t="s">
        <v>12902</v>
      </c>
      <c r="BO2294" t="s">
        <v>176</v>
      </c>
      <c r="BP2294">
        <v>42</v>
      </c>
      <c r="BQ2294">
        <v>42</v>
      </c>
      <c r="BR2294">
        <v>42</v>
      </c>
      <c r="BS2294" s="1">
        <v>44229</v>
      </c>
      <c r="BT2294" s="1">
        <v>44346</v>
      </c>
      <c r="BU2294" s="1">
        <v>44229</v>
      </c>
      <c r="BV2294" s="1">
        <v>44346</v>
      </c>
      <c r="BW2294" t="s">
        <v>136</v>
      </c>
      <c r="BX2294">
        <v>40</v>
      </c>
      <c r="BY2294">
        <v>0</v>
      </c>
      <c r="BZ2294">
        <v>7</v>
      </c>
      <c r="CA2294">
        <v>7</v>
      </c>
      <c r="CB2294">
        <v>7</v>
      </c>
      <c r="CC2294">
        <v>7</v>
      </c>
      <c r="CD2294">
        <v>7</v>
      </c>
      <c r="CE2294">
        <v>5</v>
      </c>
      <c r="CF2294" t="str">
        <f>"7:00 AM"</f>
        <v>7:00 AM</v>
      </c>
      <c r="CG2294" t="str">
        <f>"8:00 PM"</f>
        <v>8:00 PM</v>
      </c>
      <c r="CH2294" s="5">
        <v>11.71</v>
      </c>
      <c r="CI2294" t="s">
        <v>146</v>
      </c>
      <c r="CL2294" t="s">
        <v>136</v>
      </c>
      <c r="CM2294" t="s">
        <v>147</v>
      </c>
      <c r="CN2294" t="s">
        <v>148</v>
      </c>
      <c r="CO2294" t="s">
        <v>492</v>
      </c>
      <c r="CP2294" t="s">
        <v>149</v>
      </c>
      <c r="CQ2294">
        <v>3</v>
      </c>
      <c r="CR2294">
        <v>0</v>
      </c>
      <c r="CS2294" t="s">
        <v>136</v>
      </c>
      <c r="CT2294" t="s">
        <v>136</v>
      </c>
      <c r="CU2294" t="s">
        <v>136</v>
      </c>
      <c r="CV2294" t="s">
        <v>136</v>
      </c>
      <c r="CW2294" t="s">
        <v>134</v>
      </c>
      <c r="CX2294">
        <v>30</v>
      </c>
      <c r="CY2294" t="s">
        <v>134</v>
      </c>
      <c r="CZ2294" t="s">
        <v>134</v>
      </c>
      <c r="DA2294" t="s">
        <v>134</v>
      </c>
      <c r="DB2294" t="s">
        <v>134</v>
      </c>
      <c r="DC2294" t="s">
        <v>134</v>
      </c>
      <c r="DD2294" t="s">
        <v>136</v>
      </c>
      <c r="DF2294" t="s">
        <v>967</v>
      </c>
      <c r="DG2294" t="s">
        <v>3428</v>
      </c>
      <c r="DH2294" t="s">
        <v>3429</v>
      </c>
      <c r="DI2294" t="s">
        <v>139</v>
      </c>
      <c r="DJ2294" s="4">
        <v>33960</v>
      </c>
      <c r="DK2294" t="s">
        <v>153</v>
      </c>
      <c r="DL2294" t="s">
        <v>136</v>
      </c>
      <c r="DM2294">
        <v>2</v>
      </c>
      <c r="DN2294" t="s">
        <v>12903</v>
      </c>
      <c r="DO2294" t="s">
        <v>3431</v>
      </c>
      <c r="DP2294" t="s">
        <v>139</v>
      </c>
      <c r="DQ2294" t="str">
        <f>"33870"</f>
        <v>33870</v>
      </c>
      <c r="DR2294" t="s">
        <v>153</v>
      </c>
      <c r="DS2294" t="s">
        <v>919</v>
      </c>
      <c r="DT2294">
        <v>2</v>
      </c>
      <c r="DU2294">
        <v>25</v>
      </c>
      <c r="DV2294" t="s">
        <v>136</v>
      </c>
      <c r="DW2294" t="s">
        <v>134</v>
      </c>
      <c r="DX2294" t="s">
        <v>134</v>
      </c>
      <c r="DY2294" t="s">
        <v>134</v>
      </c>
      <c r="DZ2294">
        <v>2</v>
      </c>
      <c r="EA2294" t="s">
        <v>136</v>
      </c>
      <c r="EC2294" s="5">
        <v>12.68</v>
      </c>
      <c r="ED2294" s="5">
        <v>55</v>
      </c>
      <c r="EE2294">
        <v>18327989608</v>
      </c>
      <c r="EF2294" t="s">
        <v>3426</v>
      </c>
      <c r="EG2294" t="s">
        <v>148</v>
      </c>
      <c r="EH2294">
        <v>0</v>
      </c>
    </row>
    <row r="2295" spans="1:138" ht="15" customHeight="1" x14ac:dyDescent="0.35">
      <c r="A2295" t="s">
        <v>20085</v>
      </c>
      <c r="B2295" t="s">
        <v>157</v>
      </c>
      <c r="C2295" s="1">
        <v>44169.409912268522</v>
      </c>
      <c r="D2295" s="1">
        <v>44188</v>
      </c>
      <c r="E2295" t="s">
        <v>133</v>
      </c>
      <c r="F2295" t="s">
        <v>136</v>
      </c>
      <c r="G2295" t="s">
        <v>135</v>
      </c>
      <c r="H2295" t="s">
        <v>136</v>
      </c>
      <c r="I2295" t="s">
        <v>20086</v>
      </c>
      <c r="K2295" t="s">
        <v>20087</v>
      </c>
      <c r="M2295" t="s">
        <v>10648</v>
      </c>
      <c r="N2295" t="s">
        <v>537</v>
      </c>
      <c r="O2295" s="4">
        <v>27834</v>
      </c>
      <c r="P2295" t="s">
        <v>140</v>
      </c>
      <c r="R2295">
        <v>12527563827</v>
      </c>
      <c r="T2295">
        <v>111421</v>
      </c>
      <c r="U2295" t="s">
        <v>20088</v>
      </c>
      <c r="V2295" t="s">
        <v>20089</v>
      </c>
      <c r="X2295" t="s">
        <v>429</v>
      </c>
      <c r="Y2295" t="s">
        <v>20087</v>
      </c>
      <c r="AA2295" t="s">
        <v>14146</v>
      </c>
      <c r="AB2295" t="s">
        <v>537</v>
      </c>
      <c r="AC2295" s="4">
        <v>27834</v>
      </c>
      <c r="AD2295" t="s">
        <v>140</v>
      </c>
      <c r="AF2295">
        <v>12527563827</v>
      </c>
      <c r="AH2295" t="s">
        <v>20090</v>
      </c>
      <c r="AI2295" t="s">
        <v>226</v>
      </c>
      <c r="AJ2295" t="s">
        <v>685</v>
      </c>
      <c r="AK2295" t="s">
        <v>686</v>
      </c>
      <c r="AL2295" t="s">
        <v>687</v>
      </c>
      <c r="AM2295" t="s">
        <v>688</v>
      </c>
      <c r="AN2295" t="s">
        <v>689</v>
      </c>
      <c r="AO2295" t="s">
        <v>690</v>
      </c>
      <c r="AP2295" t="s">
        <v>537</v>
      </c>
      <c r="AQ2295" s="4">
        <v>28328</v>
      </c>
      <c r="AR2295" t="s">
        <v>140</v>
      </c>
      <c r="AT2295">
        <v>19105924121</v>
      </c>
      <c r="AV2295" t="s">
        <v>691</v>
      </c>
      <c r="AW2295" t="s">
        <v>692</v>
      </c>
      <c r="AX2295" t="s">
        <v>537</v>
      </c>
      <c r="AY2295" t="s">
        <v>693</v>
      </c>
      <c r="AZ2295" t="s">
        <v>821</v>
      </c>
      <c r="BA2295" t="s">
        <v>822</v>
      </c>
      <c r="BB2295" t="s">
        <v>136</v>
      </c>
      <c r="BC2295" t="s">
        <v>136</v>
      </c>
      <c r="BD2295" t="s">
        <v>148</v>
      </c>
      <c r="BE2295" t="s">
        <v>136</v>
      </c>
      <c r="BF2295" t="s">
        <v>136</v>
      </c>
      <c r="BG2295" t="s">
        <v>134</v>
      </c>
      <c r="BH2295" t="s">
        <v>136</v>
      </c>
      <c r="BN2295" t="s">
        <v>20091</v>
      </c>
      <c r="BO2295" t="s">
        <v>10501</v>
      </c>
      <c r="BP2295">
        <v>28</v>
      </c>
      <c r="BQ2295">
        <v>28</v>
      </c>
      <c r="BR2295">
        <v>28</v>
      </c>
      <c r="BS2295" s="1">
        <v>44242</v>
      </c>
      <c r="BT2295" s="1">
        <v>44544</v>
      </c>
      <c r="BU2295" s="1">
        <v>44242</v>
      </c>
      <c r="BV2295" s="1">
        <v>44544</v>
      </c>
      <c r="BW2295" t="s">
        <v>136</v>
      </c>
      <c r="BX2295">
        <v>48</v>
      </c>
      <c r="BY2295">
        <v>0</v>
      </c>
      <c r="BZ2295">
        <v>8</v>
      </c>
      <c r="CA2295">
        <v>8</v>
      </c>
      <c r="CB2295">
        <v>8</v>
      </c>
      <c r="CC2295">
        <v>8</v>
      </c>
      <c r="CD2295">
        <v>8</v>
      </c>
      <c r="CE2295">
        <v>8</v>
      </c>
      <c r="CF2295" t="str">
        <f>"7:00 AM"</f>
        <v>7:00 AM</v>
      </c>
      <c r="CG2295" t="str">
        <f>"4:00 PM"</f>
        <v>4:00 PM</v>
      </c>
      <c r="CH2295" s="5">
        <v>12.67</v>
      </c>
      <c r="CI2295" t="s">
        <v>146</v>
      </c>
      <c r="CL2295" t="s">
        <v>136</v>
      </c>
      <c r="CM2295" t="s">
        <v>147</v>
      </c>
      <c r="CN2295" t="s">
        <v>148</v>
      </c>
      <c r="CO2295" t="s">
        <v>694</v>
      </c>
      <c r="CP2295" t="s">
        <v>149</v>
      </c>
      <c r="CQ2295">
        <v>1</v>
      </c>
      <c r="CR2295">
        <v>0</v>
      </c>
      <c r="CS2295" t="s">
        <v>136</v>
      </c>
      <c r="CT2295" t="s">
        <v>136</v>
      </c>
      <c r="CU2295" t="s">
        <v>136</v>
      </c>
      <c r="CV2295" t="s">
        <v>134</v>
      </c>
      <c r="CW2295" t="s">
        <v>134</v>
      </c>
      <c r="CX2295">
        <v>75</v>
      </c>
      <c r="CY2295" t="s">
        <v>134</v>
      </c>
      <c r="CZ2295" t="s">
        <v>134</v>
      </c>
      <c r="DA2295" t="s">
        <v>134</v>
      </c>
      <c r="DB2295" t="s">
        <v>134</v>
      </c>
      <c r="DC2295" t="s">
        <v>134</v>
      </c>
      <c r="DD2295" t="s">
        <v>136</v>
      </c>
      <c r="DF2295" t="s">
        <v>20092</v>
      </c>
      <c r="DG2295" t="s">
        <v>20087</v>
      </c>
      <c r="DH2295" t="s">
        <v>10648</v>
      </c>
      <c r="DI2295" t="s">
        <v>537</v>
      </c>
      <c r="DJ2295" s="4">
        <v>27834</v>
      </c>
      <c r="DK2295" t="s">
        <v>20093</v>
      </c>
      <c r="DL2295" t="s">
        <v>136</v>
      </c>
      <c r="DM2295">
        <v>1</v>
      </c>
      <c r="DN2295" t="s">
        <v>20094</v>
      </c>
      <c r="DO2295" t="s">
        <v>10648</v>
      </c>
      <c r="DP2295" t="s">
        <v>537</v>
      </c>
      <c r="DQ2295" t="str">
        <f>"27834"</f>
        <v>27834</v>
      </c>
      <c r="DR2295" t="s">
        <v>20093</v>
      </c>
      <c r="DS2295" t="s">
        <v>420</v>
      </c>
      <c r="DT2295">
        <v>14</v>
      </c>
      <c r="DU2295">
        <v>28</v>
      </c>
      <c r="DV2295" t="s">
        <v>134</v>
      </c>
      <c r="DW2295" t="s">
        <v>134</v>
      </c>
      <c r="DX2295" t="s">
        <v>134</v>
      </c>
      <c r="DY2295" t="s">
        <v>136</v>
      </c>
      <c r="DZ2295">
        <v>1</v>
      </c>
      <c r="EA2295" t="s">
        <v>136</v>
      </c>
      <c r="EC2295" s="5">
        <v>12.68</v>
      </c>
      <c r="ED2295" s="5">
        <v>55</v>
      </c>
      <c r="EE2295">
        <v>12527563827</v>
      </c>
      <c r="EF2295" t="s">
        <v>20090</v>
      </c>
      <c r="EG2295" t="s">
        <v>696</v>
      </c>
      <c r="EH2295">
        <v>0</v>
      </c>
    </row>
    <row r="2296" spans="1:138" ht="15" customHeight="1" x14ac:dyDescent="0.35">
      <c r="A2296" t="s">
        <v>9524</v>
      </c>
      <c r="B2296" t="s">
        <v>157</v>
      </c>
      <c r="C2296" s="1">
        <v>44173.732461342595</v>
      </c>
      <c r="D2296" s="1">
        <v>44188</v>
      </c>
      <c r="E2296" t="s">
        <v>133</v>
      </c>
      <c r="F2296" t="s">
        <v>136</v>
      </c>
      <c r="G2296" t="s">
        <v>135</v>
      </c>
      <c r="H2296" t="s">
        <v>136</v>
      </c>
      <c r="I2296" t="s">
        <v>9525</v>
      </c>
      <c r="K2296" t="s">
        <v>9526</v>
      </c>
      <c r="M2296" t="s">
        <v>6010</v>
      </c>
      <c r="N2296" t="s">
        <v>2120</v>
      </c>
      <c r="O2296" s="4">
        <v>49412</v>
      </c>
      <c r="P2296" t="s">
        <v>140</v>
      </c>
      <c r="R2296">
        <v>12318304681</v>
      </c>
      <c r="T2296">
        <v>1119</v>
      </c>
      <c r="U2296" t="s">
        <v>9527</v>
      </c>
      <c r="V2296" t="s">
        <v>3319</v>
      </c>
      <c r="X2296" t="s">
        <v>787</v>
      </c>
      <c r="Y2296" t="s">
        <v>9526</v>
      </c>
      <c r="AA2296" t="s">
        <v>6010</v>
      </c>
      <c r="AB2296" t="s">
        <v>2120</v>
      </c>
      <c r="AC2296" s="4">
        <v>49412</v>
      </c>
      <c r="AD2296" t="s">
        <v>140</v>
      </c>
      <c r="AF2296">
        <v>12318304681</v>
      </c>
      <c r="AH2296" t="s">
        <v>9528</v>
      </c>
      <c r="AI2296" t="s">
        <v>168</v>
      </c>
      <c r="AJ2296" t="s">
        <v>9529</v>
      </c>
      <c r="AK2296" t="s">
        <v>9530</v>
      </c>
      <c r="AM2296" t="s">
        <v>9531</v>
      </c>
      <c r="AO2296" t="s">
        <v>9532</v>
      </c>
      <c r="AP2296" t="s">
        <v>2120</v>
      </c>
      <c r="AQ2296" s="4">
        <v>48917</v>
      </c>
      <c r="AR2296" t="s">
        <v>140</v>
      </c>
      <c r="AT2296">
        <v>16169018807</v>
      </c>
      <c r="AV2296" t="s">
        <v>9528</v>
      </c>
      <c r="AW2296" t="s">
        <v>9533</v>
      </c>
      <c r="AZ2296" t="s">
        <v>821</v>
      </c>
      <c r="BA2296" t="s">
        <v>822</v>
      </c>
      <c r="BB2296" t="s">
        <v>136</v>
      </c>
      <c r="BC2296" t="s">
        <v>136</v>
      </c>
      <c r="BD2296" t="s">
        <v>148</v>
      </c>
      <c r="BE2296" t="s">
        <v>136</v>
      </c>
      <c r="BF2296" t="s">
        <v>136</v>
      </c>
      <c r="BG2296" t="s">
        <v>134</v>
      </c>
      <c r="BH2296" t="s">
        <v>136</v>
      </c>
      <c r="BN2296" t="s">
        <v>9534</v>
      </c>
      <c r="BO2296" t="s">
        <v>3698</v>
      </c>
      <c r="BP2296">
        <v>17</v>
      </c>
      <c r="BQ2296">
        <v>12</v>
      </c>
      <c r="BR2296">
        <v>12</v>
      </c>
      <c r="BS2296" s="1">
        <v>44242</v>
      </c>
      <c r="BT2296" s="1">
        <v>44513</v>
      </c>
      <c r="BU2296" s="1">
        <v>44242</v>
      </c>
      <c r="BV2296" s="1">
        <v>44513</v>
      </c>
      <c r="BW2296" t="s">
        <v>136</v>
      </c>
      <c r="BX2296">
        <v>40</v>
      </c>
      <c r="BY2296">
        <v>0</v>
      </c>
      <c r="BZ2296">
        <v>7</v>
      </c>
      <c r="CA2296">
        <v>7</v>
      </c>
      <c r="CB2296">
        <v>7</v>
      </c>
      <c r="CC2296">
        <v>7</v>
      </c>
      <c r="CD2296">
        <v>7</v>
      </c>
      <c r="CE2296">
        <v>5</v>
      </c>
      <c r="CF2296" t="str">
        <f>"7:00 AM"</f>
        <v>7:00 AM</v>
      </c>
      <c r="CG2296" t="str">
        <f>"3:00 PM"</f>
        <v>3:00 PM</v>
      </c>
      <c r="CH2296" s="5">
        <v>14.4</v>
      </c>
      <c r="CI2296" t="s">
        <v>146</v>
      </c>
      <c r="CL2296" t="s">
        <v>136</v>
      </c>
      <c r="CM2296" t="s">
        <v>147</v>
      </c>
      <c r="CN2296" t="s">
        <v>148</v>
      </c>
      <c r="CO2296" s="2" t="s">
        <v>9535</v>
      </c>
      <c r="CP2296" t="s">
        <v>149</v>
      </c>
      <c r="CQ2296">
        <v>2</v>
      </c>
      <c r="CR2296">
        <v>0</v>
      </c>
      <c r="CS2296" t="s">
        <v>136</v>
      </c>
      <c r="CT2296" t="s">
        <v>136</v>
      </c>
      <c r="CU2296" t="s">
        <v>136</v>
      </c>
      <c r="CV2296" t="s">
        <v>134</v>
      </c>
      <c r="CW2296" t="s">
        <v>134</v>
      </c>
      <c r="CX2296">
        <v>60</v>
      </c>
      <c r="CY2296" t="s">
        <v>134</v>
      </c>
      <c r="CZ2296" t="s">
        <v>134</v>
      </c>
      <c r="DA2296" t="s">
        <v>134</v>
      </c>
      <c r="DB2296" t="s">
        <v>134</v>
      </c>
      <c r="DC2296" t="s">
        <v>134</v>
      </c>
      <c r="DD2296" t="s">
        <v>136</v>
      </c>
      <c r="DF2296" s="2" t="s">
        <v>9536</v>
      </c>
      <c r="DG2296" t="s">
        <v>9526</v>
      </c>
      <c r="DH2296" t="s">
        <v>6010</v>
      </c>
      <c r="DI2296" t="s">
        <v>2120</v>
      </c>
      <c r="DJ2296" s="4">
        <v>49412</v>
      </c>
      <c r="DK2296" t="s">
        <v>2608</v>
      </c>
      <c r="DL2296" t="s">
        <v>134</v>
      </c>
      <c r="DM2296">
        <v>3</v>
      </c>
      <c r="DN2296" t="s">
        <v>9537</v>
      </c>
      <c r="DO2296" t="s">
        <v>9538</v>
      </c>
      <c r="DP2296" t="s">
        <v>2120</v>
      </c>
      <c r="DQ2296" t="str">
        <f>"49425"</f>
        <v>49425</v>
      </c>
      <c r="DR2296" t="s">
        <v>9539</v>
      </c>
      <c r="DS2296" t="s">
        <v>9540</v>
      </c>
      <c r="DT2296">
        <v>1</v>
      </c>
      <c r="DU2296">
        <v>12</v>
      </c>
      <c r="DV2296" t="s">
        <v>136</v>
      </c>
      <c r="DW2296" t="s">
        <v>136</v>
      </c>
      <c r="DX2296" t="s">
        <v>134</v>
      </c>
      <c r="DY2296" t="s">
        <v>134</v>
      </c>
      <c r="DZ2296">
        <v>2</v>
      </c>
      <c r="EA2296" t="s">
        <v>136</v>
      </c>
      <c r="EC2296" s="5">
        <v>12.68</v>
      </c>
      <c r="ED2296" s="5">
        <v>55</v>
      </c>
      <c r="EE2296">
        <v>15173915090</v>
      </c>
      <c r="EF2296" t="s">
        <v>9541</v>
      </c>
      <c r="EG2296" t="s">
        <v>155</v>
      </c>
      <c r="EH2296">
        <v>0</v>
      </c>
    </row>
    <row r="2297" spans="1:138" ht="15" customHeight="1" x14ac:dyDescent="0.35">
      <c r="A2297" t="s">
        <v>24339</v>
      </c>
      <c r="B2297" t="s">
        <v>157</v>
      </c>
      <c r="C2297" s="1">
        <v>44169.515335185184</v>
      </c>
      <c r="D2297" s="1">
        <v>44188</v>
      </c>
      <c r="E2297" t="s">
        <v>133</v>
      </c>
      <c r="F2297" t="s">
        <v>136</v>
      </c>
      <c r="G2297" t="s">
        <v>135</v>
      </c>
      <c r="H2297" t="s">
        <v>136</v>
      </c>
      <c r="I2297" t="s">
        <v>20350</v>
      </c>
      <c r="K2297" t="s">
        <v>20351</v>
      </c>
      <c r="M2297" t="s">
        <v>20352</v>
      </c>
      <c r="N2297" t="s">
        <v>139</v>
      </c>
      <c r="O2297" s="4">
        <v>32784</v>
      </c>
      <c r="P2297" t="s">
        <v>140</v>
      </c>
      <c r="R2297">
        <v>13524095009</v>
      </c>
      <c r="T2297">
        <v>111334</v>
      </c>
      <c r="U2297" t="s">
        <v>16739</v>
      </c>
      <c r="V2297" t="s">
        <v>1019</v>
      </c>
      <c r="W2297" t="s">
        <v>910</v>
      </c>
      <c r="X2297" t="s">
        <v>164</v>
      </c>
      <c r="Y2297" t="s">
        <v>20351</v>
      </c>
      <c r="AA2297" t="s">
        <v>20352</v>
      </c>
      <c r="AB2297" t="s">
        <v>139</v>
      </c>
      <c r="AC2297" s="4">
        <v>32784</v>
      </c>
      <c r="AD2297" t="s">
        <v>140</v>
      </c>
      <c r="AF2297">
        <v>13524095009</v>
      </c>
      <c r="AH2297" t="s">
        <v>20353</v>
      </c>
      <c r="AI2297" t="s">
        <v>168</v>
      </c>
      <c r="AJ2297" t="s">
        <v>507</v>
      </c>
      <c r="AK2297" t="s">
        <v>508</v>
      </c>
      <c r="AL2297" t="s">
        <v>1871</v>
      </c>
      <c r="AM2297" t="s">
        <v>510</v>
      </c>
      <c r="AN2297" t="s">
        <v>511</v>
      </c>
      <c r="AO2297" t="s">
        <v>512</v>
      </c>
      <c r="AP2297" t="s">
        <v>139</v>
      </c>
      <c r="AQ2297" s="4">
        <v>32751</v>
      </c>
      <c r="AR2297" t="s">
        <v>140</v>
      </c>
      <c r="AT2297">
        <v>13212145200</v>
      </c>
      <c r="AU2297">
        <v>5216</v>
      </c>
      <c r="AV2297" t="s">
        <v>513</v>
      </c>
      <c r="AW2297" t="s">
        <v>514</v>
      </c>
      <c r="AZ2297" t="s">
        <v>175</v>
      </c>
      <c r="BA2297" t="s">
        <v>176</v>
      </c>
      <c r="BB2297" t="s">
        <v>136</v>
      </c>
      <c r="BC2297" t="s">
        <v>136</v>
      </c>
      <c r="BD2297" t="s">
        <v>148</v>
      </c>
      <c r="BE2297" t="s">
        <v>136</v>
      </c>
      <c r="BF2297" t="s">
        <v>136</v>
      </c>
      <c r="BG2297" t="s">
        <v>134</v>
      </c>
      <c r="BH2297" t="s">
        <v>136</v>
      </c>
      <c r="BN2297" t="s">
        <v>24340</v>
      </c>
      <c r="BO2297" t="s">
        <v>516</v>
      </c>
      <c r="BP2297">
        <v>8</v>
      </c>
      <c r="BQ2297">
        <v>8</v>
      </c>
      <c r="BR2297">
        <v>8</v>
      </c>
      <c r="BS2297" s="1">
        <v>44242</v>
      </c>
      <c r="BT2297" s="1">
        <v>44545</v>
      </c>
      <c r="BU2297" s="1">
        <v>44242</v>
      </c>
      <c r="BV2297" s="1">
        <v>44545</v>
      </c>
      <c r="BW2297" t="s">
        <v>136</v>
      </c>
      <c r="BX2297">
        <v>36</v>
      </c>
      <c r="BY2297">
        <v>0</v>
      </c>
      <c r="BZ2297">
        <v>6</v>
      </c>
      <c r="CA2297">
        <v>6</v>
      </c>
      <c r="CB2297">
        <v>6</v>
      </c>
      <c r="CC2297">
        <v>6</v>
      </c>
      <c r="CD2297">
        <v>6</v>
      </c>
      <c r="CE2297">
        <v>6</v>
      </c>
      <c r="CF2297" t="str">
        <f>"8:00 AM"</f>
        <v>8:00 AM</v>
      </c>
      <c r="CG2297" t="str">
        <f>"2:30 PM"</f>
        <v>2:30 PM</v>
      </c>
      <c r="CH2297" s="5">
        <v>11.71</v>
      </c>
      <c r="CI2297" t="s">
        <v>146</v>
      </c>
      <c r="CL2297" t="s">
        <v>134</v>
      </c>
      <c r="CM2297" t="s">
        <v>147</v>
      </c>
      <c r="CN2297" t="s">
        <v>148</v>
      </c>
      <c r="CO2297" t="s">
        <v>4990</v>
      </c>
      <c r="CP2297" t="s">
        <v>149</v>
      </c>
      <c r="CQ2297">
        <v>0</v>
      </c>
      <c r="CR2297">
        <v>0</v>
      </c>
      <c r="CS2297" t="s">
        <v>136</v>
      </c>
      <c r="CT2297" t="s">
        <v>136</v>
      </c>
      <c r="CU2297" t="s">
        <v>136</v>
      </c>
      <c r="CV2297" t="s">
        <v>134</v>
      </c>
      <c r="CW2297" t="s">
        <v>134</v>
      </c>
      <c r="CX2297">
        <v>60</v>
      </c>
      <c r="CY2297" t="s">
        <v>134</v>
      </c>
      <c r="CZ2297" t="s">
        <v>134</v>
      </c>
      <c r="DA2297" t="s">
        <v>134</v>
      </c>
      <c r="DB2297" t="s">
        <v>134</v>
      </c>
      <c r="DC2297" t="s">
        <v>134</v>
      </c>
      <c r="DD2297" t="s">
        <v>136</v>
      </c>
      <c r="DF2297" t="s">
        <v>20356</v>
      </c>
      <c r="DG2297" t="s">
        <v>20351</v>
      </c>
      <c r="DH2297" t="s">
        <v>20352</v>
      </c>
      <c r="DI2297" t="s">
        <v>139</v>
      </c>
      <c r="DJ2297" s="4">
        <v>32784</v>
      </c>
      <c r="DK2297" t="s">
        <v>1253</v>
      </c>
      <c r="DL2297" t="s">
        <v>134</v>
      </c>
      <c r="DM2297">
        <v>3</v>
      </c>
      <c r="DN2297" t="s">
        <v>20357</v>
      </c>
      <c r="DO2297" t="s">
        <v>20352</v>
      </c>
      <c r="DP2297" t="s">
        <v>139</v>
      </c>
      <c r="DQ2297" t="str">
        <f>"32784"</f>
        <v>32784</v>
      </c>
      <c r="DR2297" t="s">
        <v>1253</v>
      </c>
      <c r="DS2297" t="s">
        <v>20358</v>
      </c>
      <c r="DT2297">
        <v>2</v>
      </c>
      <c r="DU2297">
        <v>28</v>
      </c>
      <c r="DV2297" t="s">
        <v>134</v>
      </c>
      <c r="DW2297" t="s">
        <v>134</v>
      </c>
      <c r="DX2297" t="s">
        <v>134</v>
      </c>
      <c r="DY2297" t="s">
        <v>136</v>
      </c>
      <c r="DZ2297">
        <v>1</v>
      </c>
      <c r="EA2297" t="s">
        <v>136</v>
      </c>
      <c r="EC2297" s="5">
        <v>12.68</v>
      </c>
      <c r="ED2297" s="5">
        <v>55</v>
      </c>
      <c r="EE2297">
        <v>13524095009</v>
      </c>
      <c r="EF2297" t="s">
        <v>148</v>
      </c>
      <c r="EG2297" t="s">
        <v>524</v>
      </c>
      <c r="EH2297">
        <v>4</v>
      </c>
    </row>
    <row r="2298" spans="1:138" ht="15" customHeight="1" x14ac:dyDescent="0.35">
      <c r="A2298" t="s">
        <v>14128</v>
      </c>
      <c r="B2298" t="s">
        <v>157</v>
      </c>
      <c r="C2298" s="1">
        <v>44173.705157060183</v>
      </c>
      <c r="D2298" s="1">
        <v>44188</v>
      </c>
      <c r="E2298" t="s">
        <v>133</v>
      </c>
      <c r="F2298" t="s">
        <v>136</v>
      </c>
      <c r="G2298" t="s">
        <v>135</v>
      </c>
      <c r="H2298" t="s">
        <v>136</v>
      </c>
      <c r="I2298" t="s">
        <v>9103</v>
      </c>
      <c r="K2298" t="s">
        <v>9104</v>
      </c>
      <c r="L2298" t="s">
        <v>148</v>
      </c>
      <c r="M2298" t="s">
        <v>9105</v>
      </c>
      <c r="N2298" t="s">
        <v>893</v>
      </c>
      <c r="O2298" s="4">
        <v>11933</v>
      </c>
      <c r="P2298" t="s">
        <v>140</v>
      </c>
      <c r="R2298">
        <v>16313695598</v>
      </c>
      <c r="T2298">
        <v>111421</v>
      </c>
      <c r="U2298" t="s">
        <v>9106</v>
      </c>
      <c r="V2298" t="s">
        <v>9107</v>
      </c>
      <c r="X2298" t="s">
        <v>164</v>
      </c>
      <c r="Y2298" t="s">
        <v>9104</v>
      </c>
      <c r="AA2298" t="s">
        <v>9105</v>
      </c>
      <c r="AB2298" t="s">
        <v>893</v>
      </c>
      <c r="AC2298" s="4">
        <v>11933</v>
      </c>
      <c r="AD2298" t="s">
        <v>140</v>
      </c>
      <c r="AE2298" t="s">
        <v>841</v>
      </c>
      <c r="AF2298">
        <v>16313695598</v>
      </c>
      <c r="AH2298" t="s">
        <v>3856</v>
      </c>
      <c r="AI2298" t="s">
        <v>168</v>
      </c>
      <c r="AJ2298" t="s">
        <v>559</v>
      </c>
      <c r="AK2298" t="s">
        <v>433</v>
      </c>
      <c r="AL2298" t="s">
        <v>978</v>
      </c>
      <c r="AM2298" t="s">
        <v>561</v>
      </c>
      <c r="AN2298" t="s">
        <v>562</v>
      </c>
      <c r="AO2298" t="s">
        <v>563</v>
      </c>
      <c r="AP2298" t="s">
        <v>564</v>
      </c>
      <c r="AQ2298" s="4">
        <v>22949</v>
      </c>
      <c r="AR2298" t="s">
        <v>140</v>
      </c>
      <c r="AT2298">
        <v>14342634300</v>
      </c>
      <c r="AV2298" t="s">
        <v>3857</v>
      </c>
      <c r="AW2298" t="s">
        <v>980</v>
      </c>
      <c r="AZ2298" t="s">
        <v>821</v>
      </c>
      <c r="BA2298" t="s">
        <v>822</v>
      </c>
      <c r="BB2298" t="s">
        <v>136</v>
      </c>
      <c r="BC2298" t="s">
        <v>136</v>
      </c>
      <c r="BD2298" t="s">
        <v>148</v>
      </c>
      <c r="BE2298" t="s">
        <v>136</v>
      </c>
      <c r="BF2298" t="s">
        <v>136</v>
      </c>
      <c r="BG2298" t="s">
        <v>134</v>
      </c>
      <c r="BH2298" t="s">
        <v>136</v>
      </c>
      <c r="BI2298" t="s">
        <v>3858</v>
      </c>
      <c r="BJ2298" t="s">
        <v>3859</v>
      </c>
      <c r="BL2298" t="s">
        <v>566</v>
      </c>
      <c r="BM2298" t="s">
        <v>3856</v>
      </c>
      <c r="BN2298" t="s">
        <v>14129</v>
      </c>
      <c r="BO2298" t="s">
        <v>676</v>
      </c>
      <c r="BP2298">
        <v>6</v>
      </c>
      <c r="BQ2298">
        <v>2</v>
      </c>
      <c r="BR2298">
        <v>2</v>
      </c>
      <c r="BS2298" s="1">
        <v>44244</v>
      </c>
      <c r="BT2298" s="1">
        <v>44432</v>
      </c>
      <c r="BU2298" s="1">
        <v>44244</v>
      </c>
      <c r="BV2298" s="1">
        <v>44432</v>
      </c>
      <c r="BW2298" t="s">
        <v>136</v>
      </c>
      <c r="BX2298">
        <v>45</v>
      </c>
      <c r="BY2298">
        <v>0</v>
      </c>
      <c r="BZ2298">
        <v>7.5</v>
      </c>
      <c r="CA2298">
        <v>7.5</v>
      </c>
      <c r="CB2298">
        <v>7.5</v>
      </c>
      <c r="CC2298">
        <v>7.5</v>
      </c>
      <c r="CD2298">
        <v>7.5</v>
      </c>
      <c r="CE2298">
        <v>7.5</v>
      </c>
      <c r="CF2298" t="str">
        <f>"9:00 AM"</f>
        <v>9:00 AM</v>
      </c>
      <c r="CG2298" t="str">
        <f>"5:00 PM"</f>
        <v>5:00 PM</v>
      </c>
      <c r="CH2298" s="5">
        <v>14.29</v>
      </c>
      <c r="CI2298" t="s">
        <v>146</v>
      </c>
      <c r="CL2298" t="s">
        <v>136</v>
      </c>
      <c r="CM2298" t="s">
        <v>147</v>
      </c>
      <c r="CN2298" t="s">
        <v>148</v>
      </c>
      <c r="CO2298" s="2" t="s">
        <v>2580</v>
      </c>
      <c r="CP2298" t="s">
        <v>149</v>
      </c>
      <c r="CQ2298">
        <v>3</v>
      </c>
      <c r="CR2298">
        <v>0</v>
      </c>
      <c r="CS2298" t="s">
        <v>136</v>
      </c>
      <c r="CT2298" t="s">
        <v>136</v>
      </c>
      <c r="CU2298" t="s">
        <v>136</v>
      </c>
      <c r="CV2298" t="s">
        <v>136</v>
      </c>
      <c r="CW2298" t="s">
        <v>134</v>
      </c>
      <c r="CX2298">
        <v>45</v>
      </c>
      <c r="CY2298" t="s">
        <v>134</v>
      </c>
      <c r="CZ2298" t="s">
        <v>134</v>
      </c>
      <c r="DA2298" t="s">
        <v>134</v>
      </c>
      <c r="DB2298" t="s">
        <v>134</v>
      </c>
      <c r="DC2298" t="s">
        <v>134</v>
      </c>
      <c r="DD2298" t="s">
        <v>136</v>
      </c>
      <c r="DF2298" t="s">
        <v>14130</v>
      </c>
      <c r="DG2298" t="s">
        <v>9104</v>
      </c>
      <c r="DH2298" t="s">
        <v>9105</v>
      </c>
      <c r="DI2298" t="s">
        <v>893</v>
      </c>
      <c r="DJ2298" s="4">
        <v>11933</v>
      </c>
      <c r="DK2298" t="s">
        <v>2583</v>
      </c>
      <c r="DL2298" t="s">
        <v>134</v>
      </c>
      <c r="DM2298">
        <v>2</v>
      </c>
      <c r="DN2298" t="s">
        <v>9110</v>
      </c>
      <c r="DO2298" t="s">
        <v>9111</v>
      </c>
      <c r="DP2298" t="s">
        <v>893</v>
      </c>
      <c r="DQ2298" t="str">
        <f>"11955"</f>
        <v>11955</v>
      </c>
      <c r="DR2298" t="s">
        <v>2583</v>
      </c>
      <c r="DS2298" t="s">
        <v>919</v>
      </c>
      <c r="DT2298">
        <v>1</v>
      </c>
      <c r="DU2298">
        <v>10</v>
      </c>
      <c r="DV2298" t="s">
        <v>134</v>
      </c>
      <c r="DW2298" t="s">
        <v>134</v>
      </c>
      <c r="DX2298" t="s">
        <v>134</v>
      </c>
      <c r="DY2298" t="s">
        <v>136</v>
      </c>
      <c r="DZ2298">
        <v>1</v>
      </c>
      <c r="EA2298" t="s">
        <v>134</v>
      </c>
      <c r="EB2298" s="5">
        <v>12.68</v>
      </c>
      <c r="EC2298" s="5">
        <v>12.68</v>
      </c>
      <c r="ED2298" s="5">
        <v>55</v>
      </c>
      <c r="EE2298">
        <v>16313795115</v>
      </c>
      <c r="EF2298" t="s">
        <v>148</v>
      </c>
      <c r="EG2298" t="s">
        <v>2585</v>
      </c>
      <c r="EH2298">
        <v>0</v>
      </c>
    </row>
    <row r="2299" spans="1:138" ht="15" customHeight="1" x14ac:dyDescent="0.35">
      <c r="A2299" t="s">
        <v>16808</v>
      </c>
      <c r="B2299" t="s">
        <v>157</v>
      </c>
      <c r="C2299" s="1">
        <v>44173.273570486112</v>
      </c>
      <c r="D2299" s="1">
        <v>44188</v>
      </c>
      <c r="E2299" t="s">
        <v>133</v>
      </c>
      <c r="F2299" t="s">
        <v>136</v>
      </c>
      <c r="G2299" t="s">
        <v>135</v>
      </c>
      <c r="H2299" t="s">
        <v>136</v>
      </c>
      <c r="I2299" t="s">
        <v>16507</v>
      </c>
      <c r="K2299" t="s">
        <v>16508</v>
      </c>
      <c r="L2299" t="s">
        <v>155</v>
      </c>
      <c r="M2299" t="s">
        <v>16509</v>
      </c>
      <c r="N2299" t="s">
        <v>2818</v>
      </c>
      <c r="O2299" s="4">
        <v>54235</v>
      </c>
      <c r="P2299" t="s">
        <v>140</v>
      </c>
      <c r="R2299">
        <v>19208566171</v>
      </c>
      <c r="T2299">
        <v>115113</v>
      </c>
      <c r="U2299" t="s">
        <v>11964</v>
      </c>
      <c r="V2299" t="s">
        <v>3768</v>
      </c>
      <c r="W2299" t="s">
        <v>2778</v>
      </c>
      <c r="X2299" t="s">
        <v>164</v>
      </c>
      <c r="Y2299" t="s">
        <v>16508</v>
      </c>
      <c r="Z2299" t="s">
        <v>155</v>
      </c>
      <c r="AA2299" t="s">
        <v>16509</v>
      </c>
      <c r="AB2299" t="s">
        <v>2818</v>
      </c>
      <c r="AC2299" s="4">
        <v>54235</v>
      </c>
      <c r="AD2299" t="s">
        <v>140</v>
      </c>
      <c r="AF2299">
        <v>19208566171</v>
      </c>
      <c r="AH2299" t="s">
        <v>148</v>
      </c>
      <c r="AI2299" t="s">
        <v>168</v>
      </c>
      <c r="AJ2299" t="s">
        <v>281</v>
      </c>
      <c r="AK2299" t="s">
        <v>282</v>
      </c>
      <c r="AL2299" t="s">
        <v>250</v>
      </c>
      <c r="AM2299" t="s">
        <v>283</v>
      </c>
      <c r="AN2299" t="s">
        <v>284</v>
      </c>
      <c r="AO2299" t="s">
        <v>285</v>
      </c>
      <c r="AP2299" t="s">
        <v>221</v>
      </c>
      <c r="AQ2299" s="4">
        <v>37862</v>
      </c>
      <c r="AR2299" t="s">
        <v>140</v>
      </c>
      <c r="AT2299">
        <v>18653663731</v>
      </c>
      <c r="AV2299" t="s">
        <v>1107</v>
      </c>
      <c r="AW2299" t="s">
        <v>287</v>
      </c>
      <c r="AZ2299" t="s">
        <v>288</v>
      </c>
      <c r="BA2299" t="s">
        <v>289</v>
      </c>
      <c r="BB2299" t="s">
        <v>136</v>
      </c>
      <c r="BC2299" t="s">
        <v>136</v>
      </c>
      <c r="BD2299" t="s">
        <v>148</v>
      </c>
      <c r="BE2299" t="s">
        <v>136</v>
      </c>
      <c r="BF2299" t="s">
        <v>136</v>
      </c>
      <c r="BG2299" t="s">
        <v>134</v>
      </c>
      <c r="BH2299" t="s">
        <v>136</v>
      </c>
      <c r="BN2299" t="s">
        <v>16809</v>
      </c>
      <c r="BO2299" t="s">
        <v>965</v>
      </c>
      <c r="BP2299">
        <v>12</v>
      </c>
      <c r="BQ2299">
        <v>12</v>
      </c>
      <c r="BR2299">
        <v>12</v>
      </c>
      <c r="BS2299" s="1">
        <v>44243</v>
      </c>
      <c r="BT2299" s="1">
        <v>44530</v>
      </c>
      <c r="BU2299" s="1">
        <v>44243</v>
      </c>
      <c r="BV2299" s="1">
        <v>44530</v>
      </c>
      <c r="BW2299" t="s">
        <v>136</v>
      </c>
      <c r="BX2299">
        <v>40</v>
      </c>
      <c r="BY2299">
        <v>0</v>
      </c>
      <c r="BZ2299">
        <v>8</v>
      </c>
      <c r="CA2299">
        <v>8</v>
      </c>
      <c r="CB2299">
        <v>8</v>
      </c>
      <c r="CC2299">
        <v>8</v>
      </c>
      <c r="CD2299">
        <v>8</v>
      </c>
      <c r="CE2299">
        <v>0</v>
      </c>
      <c r="CF2299" t="str">
        <f>"8:00 AM"</f>
        <v>8:00 AM</v>
      </c>
      <c r="CG2299" t="str">
        <f>"5:00 PM"</f>
        <v>5:00 PM</v>
      </c>
      <c r="CH2299" s="5">
        <v>14.4</v>
      </c>
      <c r="CI2299" t="s">
        <v>146</v>
      </c>
      <c r="CL2299" t="s">
        <v>134</v>
      </c>
      <c r="CM2299" t="s">
        <v>354</v>
      </c>
      <c r="CN2299" t="s">
        <v>2859</v>
      </c>
      <c r="CO2299" t="s">
        <v>8412</v>
      </c>
      <c r="CP2299" t="s">
        <v>149</v>
      </c>
      <c r="CQ2299">
        <v>3</v>
      </c>
      <c r="CR2299">
        <v>0</v>
      </c>
      <c r="CS2299" t="s">
        <v>136</v>
      </c>
      <c r="CT2299" t="s">
        <v>134</v>
      </c>
      <c r="CU2299" t="s">
        <v>136</v>
      </c>
      <c r="CV2299" t="s">
        <v>136</v>
      </c>
      <c r="CW2299" t="s">
        <v>136</v>
      </c>
      <c r="CY2299" t="s">
        <v>136</v>
      </c>
      <c r="CZ2299" t="s">
        <v>136</v>
      </c>
      <c r="DA2299" t="s">
        <v>136</v>
      </c>
      <c r="DB2299" t="s">
        <v>136</v>
      </c>
      <c r="DC2299" t="s">
        <v>136</v>
      </c>
      <c r="DD2299" t="s">
        <v>136</v>
      </c>
      <c r="DF2299" t="s">
        <v>16810</v>
      </c>
      <c r="DG2299" t="s">
        <v>16508</v>
      </c>
      <c r="DH2299" t="s">
        <v>16509</v>
      </c>
      <c r="DI2299" t="s">
        <v>2818</v>
      </c>
      <c r="DJ2299" s="4">
        <v>54235</v>
      </c>
      <c r="DK2299" t="s">
        <v>16513</v>
      </c>
      <c r="DL2299" t="s">
        <v>136</v>
      </c>
      <c r="DM2299">
        <v>1</v>
      </c>
      <c r="DN2299" t="s">
        <v>16811</v>
      </c>
      <c r="DO2299" t="s">
        <v>16509</v>
      </c>
      <c r="DP2299" t="s">
        <v>2818</v>
      </c>
      <c r="DQ2299" t="str">
        <f>"54235"</f>
        <v>54235</v>
      </c>
      <c r="DR2299" t="s">
        <v>16513</v>
      </c>
      <c r="DS2299" t="s">
        <v>296</v>
      </c>
      <c r="DT2299">
        <v>1</v>
      </c>
      <c r="DU2299">
        <v>12</v>
      </c>
      <c r="DV2299" t="s">
        <v>134</v>
      </c>
      <c r="DW2299" t="s">
        <v>134</v>
      </c>
      <c r="DX2299" t="s">
        <v>134</v>
      </c>
      <c r="DY2299" t="s">
        <v>136</v>
      </c>
      <c r="DZ2299">
        <v>1</v>
      </c>
      <c r="EA2299" t="s">
        <v>136</v>
      </c>
      <c r="EC2299" s="5">
        <v>12.68</v>
      </c>
      <c r="ED2299" s="5">
        <v>55</v>
      </c>
      <c r="EE2299">
        <v>19208566171</v>
      </c>
      <c r="EF2299" t="s">
        <v>16516</v>
      </c>
      <c r="EG2299" t="s">
        <v>16517</v>
      </c>
      <c r="EH2299">
        <v>1</v>
      </c>
    </row>
    <row r="2300" spans="1:138" ht="15" customHeight="1" x14ac:dyDescent="0.35">
      <c r="A2300" t="s">
        <v>2982</v>
      </c>
      <c r="B2300" t="s">
        <v>132</v>
      </c>
      <c r="C2300" s="1">
        <v>44170.493678819446</v>
      </c>
      <c r="D2300" s="1">
        <v>44188</v>
      </c>
      <c r="E2300" t="s">
        <v>579</v>
      </c>
      <c r="F2300" t="s">
        <v>136</v>
      </c>
      <c r="G2300" t="s">
        <v>135</v>
      </c>
      <c r="H2300" t="s">
        <v>136</v>
      </c>
      <c r="I2300" t="s">
        <v>2262</v>
      </c>
      <c r="K2300" t="s">
        <v>2268</v>
      </c>
      <c r="L2300" t="s">
        <v>2268</v>
      </c>
      <c r="M2300" t="s">
        <v>2265</v>
      </c>
      <c r="N2300" t="s">
        <v>592</v>
      </c>
      <c r="O2300" s="4">
        <v>82837</v>
      </c>
      <c r="P2300" t="s">
        <v>140</v>
      </c>
      <c r="R2300">
        <v>13077584494</v>
      </c>
      <c r="T2300">
        <v>112410</v>
      </c>
      <c r="U2300" t="s">
        <v>2266</v>
      </c>
      <c r="V2300" t="s">
        <v>2983</v>
      </c>
      <c r="X2300" t="s">
        <v>164</v>
      </c>
      <c r="Y2300" t="s">
        <v>2268</v>
      </c>
      <c r="AA2300" t="s">
        <v>2265</v>
      </c>
      <c r="AB2300" t="s">
        <v>592</v>
      </c>
      <c r="AC2300" s="4">
        <v>82837</v>
      </c>
      <c r="AD2300" t="s">
        <v>140</v>
      </c>
      <c r="AF2300">
        <v>13077584494</v>
      </c>
      <c r="AH2300" t="s">
        <v>2269</v>
      </c>
      <c r="AI2300" t="s">
        <v>168</v>
      </c>
      <c r="AJ2300" t="s">
        <v>588</v>
      </c>
      <c r="AK2300" t="s">
        <v>589</v>
      </c>
      <c r="AM2300" t="s">
        <v>1361</v>
      </c>
      <c r="AO2300" t="s">
        <v>591</v>
      </c>
      <c r="AP2300" t="s">
        <v>592</v>
      </c>
      <c r="AQ2300" s="4">
        <v>82601</v>
      </c>
      <c r="AR2300" t="s">
        <v>140</v>
      </c>
      <c r="AT2300">
        <v>13074722105</v>
      </c>
      <c r="AV2300" t="s">
        <v>593</v>
      </c>
      <c r="AW2300" t="s">
        <v>594</v>
      </c>
      <c r="AZ2300" t="s">
        <v>334</v>
      </c>
      <c r="BA2300" t="s">
        <v>335</v>
      </c>
      <c r="BB2300" t="s">
        <v>136</v>
      </c>
      <c r="BC2300" t="s">
        <v>136</v>
      </c>
      <c r="BD2300" t="s">
        <v>148</v>
      </c>
      <c r="BE2300" t="s">
        <v>136</v>
      </c>
      <c r="BF2300" t="s">
        <v>136</v>
      </c>
      <c r="BG2300" t="s">
        <v>134</v>
      </c>
      <c r="BH2300" t="s">
        <v>136</v>
      </c>
      <c r="BN2300" t="s">
        <v>2984</v>
      </c>
      <c r="BO2300" t="s">
        <v>652</v>
      </c>
      <c r="BP2300">
        <v>4</v>
      </c>
      <c r="BQ2300">
        <v>4</v>
      </c>
      <c r="BS2300" s="1">
        <v>44228</v>
      </c>
      <c r="BT2300" s="1">
        <v>44530</v>
      </c>
      <c r="BU2300" s="1">
        <v>44228</v>
      </c>
      <c r="BV2300" s="1">
        <v>44530</v>
      </c>
      <c r="BW2300" t="s">
        <v>134</v>
      </c>
      <c r="CH2300" s="5">
        <v>1682.33</v>
      </c>
      <c r="CI2300" t="s">
        <v>597</v>
      </c>
      <c r="CJ2300">
        <v>0</v>
      </c>
      <c r="CK2300" t="s">
        <v>598</v>
      </c>
      <c r="CL2300" t="s">
        <v>136</v>
      </c>
      <c r="CM2300" t="s">
        <v>354</v>
      </c>
      <c r="CN2300" t="s">
        <v>599</v>
      </c>
      <c r="CO2300" t="s">
        <v>600</v>
      </c>
      <c r="CP2300" t="s">
        <v>149</v>
      </c>
      <c r="CQ2300">
        <v>6</v>
      </c>
      <c r="CR2300">
        <v>0</v>
      </c>
      <c r="CS2300" t="s">
        <v>136</v>
      </c>
      <c r="CT2300" t="s">
        <v>134</v>
      </c>
      <c r="CU2300" t="s">
        <v>136</v>
      </c>
      <c r="CV2300" t="s">
        <v>136</v>
      </c>
      <c r="CW2300" t="s">
        <v>134</v>
      </c>
      <c r="CX2300">
        <v>50</v>
      </c>
      <c r="CY2300" t="s">
        <v>134</v>
      </c>
      <c r="CZ2300" t="s">
        <v>136</v>
      </c>
      <c r="DA2300" t="s">
        <v>134</v>
      </c>
      <c r="DB2300" t="s">
        <v>136</v>
      </c>
      <c r="DC2300" t="s">
        <v>136</v>
      </c>
      <c r="DD2300" t="s">
        <v>136</v>
      </c>
      <c r="DF2300" t="s">
        <v>2985</v>
      </c>
      <c r="DG2300" t="s">
        <v>2273</v>
      </c>
      <c r="DH2300" t="s">
        <v>2265</v>
      </c>
      <c r="DI2300" t="s">
        <v>592</v>
      </c>
      <c r="DJ2300" s="4">
        <v>82837</v>
      </c>
      <c r="DK2300" t="s">
        <v>2274</v>
      </c>
      <c r="DL2300" t="s">
        <v>136</v>
      </c>
      <c r="DM2300">
        <v>1</v>
      </c>
      <c r="DN2300" t="s">
        <v>2273</v>
      </c>
      <c r="DO2300" t="s">
        <v>2265</v>
      </c>
      <c r="DP2300" t="s">
        <v>592</v>
      </c>
      <c r="DQ2300" t="str">
        <f>"82837"</f>
        <v>82837</v>
      </c>
      <c r="DR2300" t="s">
        <v>2274</v>
      </c>
      <c r="DS2300" t="s">
        <v>605</v>
      </c>
      <c r="DT2300">
        <v>3</v>
      </c>
      <c r="DU2300">
        <v>3</v>
      </c>
      <c r="DV2300" t="s">
        <v>136</v>
      </c>
      <c r="DW2300" t="s">
        <v>136</v>
      </c>
      <c r="DX2300" t="s">
        <v>134</v>
      </c>
      <c r="DY2300" t="s">
        <v>136</v>
      </c>
      <c r="DZ2300">
        <v>1</v>
      </c>
      <c r="EA2300" t="s">
        <v>136</v>
      </c>
      <c r="EC2300" s="5">
        <v>12.68</v>
      </c>
      <c r="ED2300" s="5">
        <v>55</v>
      </c>
      <c r="EE2300">
        <v>13074722105</v>
      </c>
      <c r="EF2300" t="s">
        <v>593</v>
      </c>
      <c r="EG2300" t="s">
        <v>148</v>
      </c>
      <c r="EH2300">
        <v>0</v>
      </c>
    </row>
    <row r="2301" spans="1:138" ht="15" customHeight="1" x14ac:dyDescent="0.35">
      <c r="A2301" t="s">
        <v>15926</v>
      </c>
      <c r="B2301" t="s">
        <v>157</v>
      </c>
      <c r="C2301" s="1">
        <v>44173.506778935189</v>
      </c>
      <c r="D2301" s="1">
        <v>44188</v>
      </c>
      <c r="E2301" t="s">
        <v>133</v>
      </c>
      <c r="F2301" t="s">
        <v>136</v>
      </c>
      <c r="G2301" t="s">
        <v>135</v>
      </c>
      <c r="H2301" t="s">
        <v>136</v>
      </c>
      <c r="I2301" t="s">
        <v>15927</v>
      </c>
      <c r="K2301" t="s">
        <v>15928</v>
      </c>
      <c r="M2301" t="s">
        <v>15929</v>
      </c>
      <c r="N2301" t="s">
        <v>1663</v>
      </c>
      <c r="O2301" s="4">
        <v>16335</v>
      </c>
      <c r="P2301" t="s">
        <v>140</v>
      </c>
      <c r="R2301">
        <v>18143333836</v>
      </c>
      <c r="T2301">
        <v>111421</v>
      </c>
      <c r="U2301" t="s">
        <v>14794</v>
      </c>
      <c r="V2301" t="s">
        <v>15930</v>
      </c>
      <c r="X2301" t="s">
        <v>3871</v>
      </c>
      <c r="Y2301" t="s">
        <v>15928</v>
      </c>
      <c r="AA2301" t="s">
        <v>15929</v>
      </c>
      <c r="AB2301" t="s">
        <v>1663</v>
      </c>
      <c r="AC2301" s="4">
        <v>16335</v>
      </c>
      <c r="AD2301" t="s">
        <v>140</v>
      </c>
      <c r="AF2301">
        <v>18143333836</v>
      </c>
      <c r="AH2301" t="s">
        <v>912</v>
      </c>
      <c r="AI2301" t="s">
        <v>168</v>
      </c>
      <c r="AJ2301" t="s">
        <v>913</v>
      </c>
      <c r="AK2301" t="s">
        <v>914</v>
      </c>
      <c r="AL2301" t="s">
        <v>845</v>
      </c>
      <c r="AM2301" t="s">
        <v>561</v>
      </c>
      <c r="AN2301" t="s">
        <v>562</v>
      </c>
      <c r="AO2301" t="s">
        <v>563</v>
      </c>
      <c r="AP2301" t="s">
        <v>564</v>
      </c>
      <c r="AQ2301" s="4">
        <v>22949</v>
      </c>
      <c r="AR2301" t="s">
        <v>140</v>
      </c>
      <c r="AT2301">
        <v>14342634300</v>
      </c>
      <c r="AV2301" t="s">
        <v>915</v>
      </c>
      <c r="AW2301" t="s">
        <v>566</v>
      </c>
      <c r="AZ2301" t="s">
        <v>821</v>
      </c>
      <c r="BA2301" t="s">
        <v>822</v>
      </c>
      <c r="BB2301" t="s">
        <v>136</v>
      </c>
      <c r="BC2301" t="s">
        <v>136</v>
      </c>
      <c r="BD2301" t="s">
        <v>148</v>
      </c>
      <c r="BE2301" t="s">
        <v>136</v>
      </c>
      <c r="BF2301" t="s">
        <v>136</v>
      </c>
      <c r="BG2301" t="s">
        <v>134</v>
      </c>
      <c r="BH2301" t="s">
        <v>136</v>
      </c>
      <c r="BI2301" t="s">
        <v>916</v>
      </c>
      <c r="BJ2301" t="s">
        <v>917</v>
      </c>
      <c r="BK2301" t="s">
        <v>504</v>
      </c>
      <c r="BL2301" t="s">
        <v>566</v>
      </c>
      <c r="BM2301" t="s">
        <v>912</v>
      </c>
      <c r="BN2301" t="s">
        <v>15931</v>
      </c>
      <c r="BO2301" t="s">
        <v>676</v>
      </c>
      <c r="BP2301">
        <v>8</v>
      </c>
      <c r="BQ2301">
        <v>8</v>
      </c>
      <c r="BR2301">
        <v>8</v>
      </c>
      <c r="BS2301" s="1">
        <v>44245</v>
      </c>
      <c r="BT2301" s="1">
        <v>44540</v>
      </c>
      <c r="BU2301" s="1">
        <v>44245</v>
      </c>
      <c r="BV2301" s="1">
        <v>44540</v>
      </c>
      <c r="BW2301" t="s">
        <v>136</v>
      </c>
      <c r="BX2301">
        <v>60</v>
      </c>
      <c r="BY2301">
        <v>0</v>
      </c>
      <c r="BZ2301">
        <v>11</v>
      </c>
      <c r="CA2301">
        <v>11</v>
      </c>
      <c r="CB2301">
        <v>11</v>
      </c>
      <c r="CC2301">
        <v>11</v>
      </c>
      <c r="CD2301">
        <v>11</v>
      </c>
      <c r="CE2301">
        <v>5</v>
      </c>
      <c r="CF2301" t="str">
        <f>"6:00 AM"</f>
        <v>6:00 AM</v>
      </c>
      <c r="CG2301" t="str">
        <f>"6:00 PM"</f>
        <v>6:00 PM</v>
      </c>
      <c r="CH2301" s="5">
        <v>13.34</v>
      </c>
      <c r="CI2301" t="s">
        <v>146</v>
      </c>
      <c r="CL2301" t="s">
        <v>136</v>
      </c>
      <c r="CM2301" t="s">
        <v>147</v>
      </c>
      <c r="CN2301" t="s">
        <v>148</v>
      </c>
      <c r="CO2301" t="s">
        <v>854</v>
      </c>
      <c r="CP2301" t="s">
        <v>149</v>
      </c>
      <c r="CQ2301">
        <v>3</v>
      </c>
      <c r="CR2301">
        <v>0</v>
      </c>
      <c r="CS2301" t="s">
        <v>136</v>
      </c>
      <c r="CT2301" t="s">
        <v>136</v>
      </c>
      <c r="CU2301" t="s">
        <v>136</v>
      </c>
      <c r="CV2301" t="s">
        <v>134</v>
      </c>
      <c r="CW2301" t="s">
        <v>134</v>
      </c>
      <c r="CX2301">
        <v>60</v>
      </c>
      <c r="CY2301" t="s">
        <v>134</v>
      </c>
      <c r="CZ2301" t="s">
        <v>134</v>
      </c>
      <c r="DA2301" t="s">
        <v>134</v>
      </c>
      <c r="DB2301" t="s">
        <v>134</v>
      </c>
      <c r="DC2301" t="s">
        <v>134</v>
      </c>
      <c r="DD2301" t="s">
        <v>136</v>
      </c>
      <c r="DF2301" t="s">
        <v>15932</v>
      </c>
      <c r="DG2301" t="s">
        <v>15928</v>
      </c>
      <c r="DH2301" t="s">
        <v>15929</v>
      </c>
      <c r="DI2301" t="s">
        <v>1663</v>
      </c>
      <c r="DJ2301" s="4">
        <v>16335</v>
      </c>
      <c r="DK2301" t="s">
        <v>15933</v>
      </c>
      <c r="DL2301" t="s">
        <v>136</v>
      </c>
      <c r="DM2301">
        <v>1</v>
      </c>
      <c r="DN2301" t="s">
        <v>15934</v>
      </c>
      <c r="DO2301" t="s">
        <v>15929</v>
      </c>
      <c r="DP2301" t="s">
        <v>1663</v>
      </c>
      <c r="DQ2301" t="str">
        <f>"16335"</f>
        <v>16335</v>
      </c>
      <c r="DR2301" t="s">
        <v>15933</v>
      </c>
      <c r="DS2301" t="s">
        <v>919</v>
      </c>
      <c r="DT2301">
        <v>1</v>
      </c>
      <c r="DU2301">
        <v>8</v>
      </c>
      <c r="DV2301" t="s">
        <v>134</v>
      </c>
      <c r="DW2301" t="s">
        <v>134</v>
      </c>
      <c r="DX2301" t="s">
        <v>134</v>
      </c>
      <c r="DY2301" t="s">
        <v>136</v>
      </c>
      <c r="DZ2301">
        <v>1</v>
      </c>
      <c r="EA2301" t="s">
        <v>134</v>
      </c>
      <c r="EB2301" s="5">
        <v>12.68</v>
      </c>
      <c r="EC2301" s="5">
        <v>12.68</v>
      </c>
      <c r="ED2301" s="5">
        <v>55</v>
      </c>
      <c r="EE2301" t="s">
        <v>148</v>
      </c>
      <c r="EF2301" t="s">
        <v>577</v>
      </c>
      <c r="EG2301" t="s">
        <v>2780</v>
      </c>
      <c r="EH2301">
        <v>0</v>
      </c>
    </row>
    <row r="2302" spans="1:138" ht="15" customHeight="1" x14ac:dyDescent="0.35">
      <c r="A2302" t="s">
        <v>15984</v>
      </c>
      <c r="B2302" t="s">
        <v>157</v>
      </c>
      <c r="C2302" s="1">
        <v>44172.619156250003</v>
      </c>
      <c r="D2302" s="1">
        <v>44188</v>
      </c>
      <c r="E2302" t="s">
        <v>133</v>
      </c>
      <c r="F2302" t="s">
        <v>136</v>
      </c>
      <c r="G2302" t="s">
        <v>135</v>
      </c>
      <c r="H2302" t="s">
        <v>134</v>
      </c>
      <c r="I2302" t="s">
        <v>15985</v>
      </c>
      <c r="K2302" t="s">
        <v>15986</v>
      </c>
      <c r="M2302" t="s">
        <v>2851</v>
      </c>
      <c r="N2302" t="s">
        <v>995</v>
      </c>
      <c r="O2302" s="4">
        <v>72437</v>
      </c>
      <c r="P2302" t="s">
        <v>140</v>
      </c>
      <c r="R2302">
        <v>18702197286</v>
      </c>
      <c r="T2302">
        <v>11121</v>
      </c>
      <c r="U2302" t="s">
        <v>15987</v>
      </c>
      <c r="V2302" t="s">
        <v>5425</v>
      </c>
      <c r="X2302" t="s">
        <v>1677</v>
      </c>
      <c r="Y2302" t="s">
        <v>15986</v>
      </c>
      <c r="AA2302" t="s">
        <v>2851</v>
      </c>
      <c r="AB2302" t="s">
        <v>995</v>
      </c>
      <c r="AC2302" s="4">
        <v>72437</v>
      </c>
      <c r="AD2302" t="s">
        <v>140</v>
      </c>
      <c r="AF2302">
        <v>18702197286</v>
      </c>
      <c r="AH2302" t="s">
        <v>148</v>
      </c>
      <c r="AI2302" t="s">
        <v>168</v>
      </c>
      <c r="AJ2302" t="s">
        <v>456</v>
      </c>
      <c r="AK2302" t="s">
        <v>457</v>
      </c>
      <c r="AM2302" t="s">
        <v>458</v>
      </c>
      <c r="AO2302" t="s">
        <v>459</v>
      </c>
      <c r="AP2302" t="s">
        <v>460</v>
      </c>
      <c r="AQ2302" s="4">
        <v>73737</v>
      </c>
      <c r="AR2302" t="s">
        <v>140</v>
      </c>
      <c r="AT2302">
        <v>15802274747</v>
      </c>
      <c r="AV2302" t="s">
        <v>461</v>
      </c>
      <c r="AW2302" t="s">
        <v>462</v>
      </c>
      <c r="AZ2302" t="s">
        <v>821</v>
      </c>
      <c r="BA2302" t="s">
        <v>822</v>
      </c>
      <c r="BB2302" t="s">
        <v>136</v>
      </c>
      <c r="BC2302" t="s">
        <v>136</v>
      </c>
      <c r="BD2302" t="s">
        <v>148</v>
      </c>
      <c r="BE2302" t="s">
        <v>136</v>
      </c>
      <c r="BF2302" t="s">
        <v>136</v>
      </c>
      <c r="BG2302" t="s">
        <v>134</v>
      </c>
      <c r="BH2302" t="s">
        <v>136</v>
      </c>
      <c r="BN2302" t="s">
        <v>15988</v>
      </c>
      <c r="BO2302" t="s">
        <v>1585</v>
      </c>
      <c r="BP2302">
        <v>1</v>
      </c>
      <c r="BQ2302">
        <v>1</v>
      </c>
      <c r="BR2302">
        <v>1</v>
      </c>
      <c r="BS2302" s="1">
        <v>44211</v>
      </c>
      <c r="BT2302" s="1">
        <v>44270</v>
      </c>
      <c r="BU2302" s="1">
        <v>44211</v>
      </c>
      <c r="BV2302" s="1">
        <v>44270</v>
      </c>
      <c r="BW2302" t="s">
        <v>136</v>
      </c>
      <c r="BX2302">
        <v>48</v>
      </c>
      <c r="BY2302">
        <v>0</v>
      </c>
      <c r="BZ2302">
        <v>8</v>
      </c>
      <c r="CA2302">
        <v>8</v>
      </c>
      <c r="CB2302">
        <v>8</v>
      </c>
      <c r="CC2302">
        <v>8</v>
      </c>
      <c r="CD2302">
        <v>8</v>
      </c>
      <c r="CE2302">
        <v>8</v>
      </c>
      <c r="CF2302" t="str">
        <f>"8:00 AM"</f>
        <v>8:00 AM</v>
      </c>
      <c r="CG2302" t="str">
        <f>"5:00 PM"</f>
        <v>5:00 PM</v>
      </c>
      <c r="CH2302" s="5">
        <v>11.83</v>
      </c>
      <c r="CI2302" t="s">
        <v>146</v>
      </c>
      <c r="CL2302" t="s">
        <v>136</v>
      </c>
      <c r="CM2302" t="s">
        <v>147</v>
      </c>
      <c r="CN2302" t="s">
        <v>148</v>
      </c>
      <c r="CO2302" t="s">
        <v>465</v>
      </c>
      <c r="CP2302" t="s">
        <v>149</v>
      </c>
      <c r="CQ2302">
        <v>1</v>
      </c>
      <c r="CR2302">
        <v>0</v>
      </c>
      <c r="CS2302" t="s">
        <v>136</v>
      </c>
      <c r="CT2302" t="s">
        <v>136</v>
      </c>
      <c r="CU2302" t="s">
        <v>136</v>
      </c>
      <c r="CV2302" t="s">
        <v>134</v>
      </c>
      <c r="CW2302" t="s">
        <v>134</v>
      </c>
      <c r="CX2302">
        <v>50</v>
      </c>
      <c r="CY2302" t="s">
        <v>134</v>
      </c>
      <c r="CZ2302" t="s">
        <v>134</v>
      </c>
      <c r="DA2302" t="s">
        <v>134</v>
      </c>
      <c r="DB2302" t="s">
        <v>136</v>
      </c>
      <c r="DC2302" t="s">
        <v>134</v>
      </c>
      <c r="DD2302" t="s">
        <v>136</v>
      </c>
      <c r="DF2302" t="s">
        <v>466</v>
      </c>
      <c r="DG2302" t="s">
        <v>15989</v>
      </c>
      <c r="DH2302" t="s">
        <v>2851</v>
      </c>
      <c r="DI2302" t="s">
        <v>995</v>
      </c>
      <c r="DJ2302" s="4">
        <v>72437</v>
      </c>
      <c r="DK2302" t="s">
        <v>2314</v>
      </c>
      <c r="DL2302" t="s">
        <v>136</v>
      </c>
      <c r="DM2302">
        <v>1</v>
      </c>
      <c r="DN2302" t="s">
        <v>15990</v>
      </c>
      <c r="DO2302" t="s">
        <v>7063</v>
      </c>
      <c r="DP2302" t="s">
        <v>995</v>
      </c>
      <c r="DQ2302" t="str">
        <f>"72447"</f>
        <v>72447</v>
      </c>
      <c r="DR2302" t="s">
        <v>2314</v>
      </c>
      <c r="DS2302" t="s">
        <v>296</v>
      </c>
      <c r="DT2302">
        <v>1</v>
      </c>
      <c r="DU2302">
        <v>1</v>
      </c>
      <c r="DV2302" t="s">
        <v>134</v>
      </c>
      <c r="DW2302" t="s">
        <v>134</v>
      </c>
      <c r="DX2302" t="s">
        <v>134</v>
      </c>
      <c r="DY2302" t="s">
        <v>136</v>
      </c>
      <c r="DZ2302">
        <v>1</v>
      </c>
      <c r="EA2302" t="s">
        <v>136</v>
      </c>
      <c r="EC2302" s="5">
        <v>12.68</v>
      </c>
      <c r="ED2302" s="5">
        <v>55</v>
      </c>
      <c r="EE2302">
        <v>18702197286</v>
      </c>
      <c r="EF2302" t="s">
        <v>15991</v>
      </c>
      <c r="EG2302" t="s">
        <v>148</v>
      </c>
      <c r="EH2302">
        <v>0</v>
      </c>
    </row>
    <row r="2303" spans="1:138" ht="15" customHeight="1" x14ac:dyDescent="0.35">
      <c r="A2303" t="s">
        <v>15951</v>
      </c>
      <c r="B2303" t="s">
        <v>157</v>
      </c>
      <c r="C2303" s="1">
        <v>44172.934992013892</v>
      </c>
      <c r="D2303" s="1">
        <v>44188</v>
      </c>
      <c r="E2303" t="s">
        <v>579</v>
      </c>
      <c r="F2303" t="s">
        <v>136</v>
      </c>
      <c r="G2303" t="s">
        <v>135</v>
      </c>
      <c r="H2303" t="s">
        <v>136</v>
      </c>
      <c r="I2303" t="s">
        <v>15952</v>
      </c>
      <c r="K2303" t="s">
        <v>15953</v>
      </c>
      <c r="M2303" t="s">
        <v>12991</v>
      </c>
      <c r="N2303" t="s">
        <v>1358</v>
      </c>
      <c r="O2303" s="4">
        <v>81419</v>
      </c>
      <c r="P2303" t="s">
        <v>140</v>
      </c>
      <c r="R2303">
        <v>19708723044</v>
      </c>
      <c r="T2303">
        <v>112410</v>
      </c>
      <c r="U2303" t="s">
        <v>766</v>
      </c>
      <c r="V2303" t="s">
        <v>15954</v>
      </c>
      <c r="X2303" t="s">
        <v>1677</v>
      </c>
      <c r="Y2303" t="s">
        <v>15953</v>
      </c>
      <c r="AA2303" t="s">
        <v>12991</v>
      </c>
      <c r="AB2303" t="s">
        <v>1358</v>
      </c>
      <c r="AC2303" s="4">
        <v>81419</v>
      </c>
      <c r="AD2303" t="s">
        <v>140</v>
      </c>
      <c r="AF2303">
        <v>19708723044</v>
      </c>
      <c r="AH2303" t="s">
        <v>15955</v>
      </c>
      <c r="AI2303" t="s">
        <v>168</v>
      </c>
      <c r="AJ2303" t="s">
        <v>588</v>
      </c>
      <c r="AK2303" t="s">
        <v>589</v>
      </c>
      <c r="AM2303" t="s">
        <v>1361</v>
      </c>
      <c r="AO2303" t="s">
        <v>591</v>
      </c>
      <c r="AP2303" t="s">
        <v>592</v>
      </c>
      <c r="AQ2303" s="4">
        <v>82601</v>
      </c>
      <c r="AR2303" t="s">
        <v>140</v>
      </c>
      <c r="AT2303">
        <v>13074722105</v>
      </c>
      <c r="AV2303" t="s">
        <v>593</v>
      </c>
      <c r="AW2303" t="s">
        <v>594</v>
      </c>
      <c r="AZ2303" t="s">
        <v>334</v>
      </c>
      <c r="BA2303" t="s">
        <v>335</v>
      </c>
      <c r="BB2303" t="s">
        <v>136</v>
      </c>
      <c r="BC2303" t="s">
        <v>136</v>
      </c>
      <c r="BD2303" t="s">
        <v>148</v>
      </c>
      <c r="BE2303" t="s">
        <v>136</v>
      </c>
      <c r="BF2303" t="s">
        <v>136</v>
      </c>
      <c r="BG2303" t="s">
        <v>134</v>
      </c>
      <c r="BH2303" t="s">
        <v>136</v>
      </c>
      <c r="BN2303" t="s">
        <v>15956</v>
      </c>
      <c r="BO2303" t="s">
        <v>2037</v>
      </c>
      <c r="BP2303">
        <v>4</v>
      </c>
      <c r="BQ2303">
        <v>4</v>
      </c>
      <c r="BR2303">
        <v>4</v>
      </c>
      <c r="BS2303" s="1">
        <v>44228</v>
      </c>
      <c r="BT2303" s="1">
        <v>44530</v>
      </c>
      <c r="BU2303" s="1">
        <v>44228</v>
      </c>
      <c r="BV2303" s="1">
        <v>44530</v>
      </c>
      <c r="BW2303" t="s">
        <v>134</v>
      </c>
      <c r="CH2303" s="5">
        <v>1682.33</v>
      </c>
      <c r="CI2303" t="s">
        <v>597</v>
      </c>
      <c r="CJ2303">
        <v>0</v>
      </c>
      <c r="CK2303" t="s">
        <v>598</v>
      </c>
      <c r="CL2303" t="s">
        <v>136</v>
      </c>
      <c r="CM2303" t="s">
        <v>354</v>
      </c>
      <c r="CN2303" t="s">
        <v>599</v>
      </c>
      <c r="CO2303" t="s">
        <v>600</v>
      </c>
      <c r="CP2303" t="s">
        <v>149</v>
      </c>
      <c r="CQ2303">
        <v>6</v>
      </c>
      <c r="CR2303">
        <v>0</v>
      </c>
      <c r="CS2303" t="s">
        <v>136</v>
      </c>
      <c r="CT2303" t="s">
        <v>134</v>
      </c>
      <c r="CU2303" t="s">
        <v>136</v>
      </c>
      <c r="CV2303" t="s">
        <v>136</v>
      </c>
      <c r="CW2303" t="s">
        <v>134</v>
      </c>
      <c r="CX2303">
        <v>50</v>
      </c>
      <c r="CY2303" t="s">
        <v>134</v>
      </c>
      <c r="CZ2303" t="s">
        <v>136</v>
      </c>
      <c r="DA2303" t="s">
        <v>134</v>
      </c>
      <c r="DB2303" t="s">
        <v>136</v>
      </c>
      <c r="DC2303" t="s">
        <v>136</v>
      </c>
      <c r="DD2303" t="s">
        <v>136</v>
      </c>
      <c r="DF2303" t="s">
        <v>15957</v>
      </c>
      <c r="DG2303" t="s">
        <v>15958</v>
      </c>
      <c r="DH2303" t="s">
        <v>12991</v>
      </c>
      <c r="DI2303" t="s">
        <v>1358</v>
      </c>
      <c r="DJ2303" s="4">
        <v>81419</v>
      </c>
      <c r="DK2303" t="s">
        <v>3863</v>
      </c>
      <c r="DL2303" t="s">
        <v>136</v>
      </c>
      <c r="DM2303">
        <v>1</v>
      </c>
      <c r="DN2303" t="s">
        <v>15958</v>
      </c>
      <c r="DO2303" t="s">
        <v>12991</v>
      </c>
      <c r="DP2303" t="s">
        <v>1358</v>
      </c>
      <c r="DQ2303" t="str">
        <f>"81419"</f>
        <v>81419</v>
      </c>
      <c r="DR2303" t="s">
        <v>3863</v>
      </c>
      <c r="DS2303" t="s">
        <v>605</v>
      </c>
      <c r="DT2303">
        <v>4</v>
      </c>
      <c r="DU2303">
        <v>4</v>
      </c>
      <c r="DV2303" t="s">
        <v>136</v>
      </c>
      <c r="DW2303" t="s">
        <v>136</v>
      </c>
      <c r="DX2303" t="s">
        <v>134</v>
      </c>
      <c r="DY2303" t="s">
        <v>136</v>
      </c>
      <c r="DZ2303">
        <v>1</v>
      </c>
      <c r="EA2303" t="s">
        <v>136</v>
      </c>
      <c r="EC2303" s="5">
        <v>12.68</v>
      </c>
      <c r="ED2303" s="5">
        <v>55</v>
      </c>
      <c r="EE2303">
        <v>13074722105</v>
      </c>
      <c r="EF2303" t="s">
        <v>593</v>
      </c>
      <c r="EG2303" t="s">
        <v>148</v>
      </c>
      <c r="EH2303">
        <v>0</v>
      </c>
    </row>
    <row r="2304" spans="1:138" ht="15" customHeight="1" x14ac:dyDescent="0.35">
      <c r="A2304" t="s">
        <v>20053</v>
      </c>
      <c r="B2304" t="s">
        <v>157</v>
      </c>
      <c r="C2304" s="1">
        <v>44178.542927662034</v>
      </c>
      <c r="D2304" s="1">
        <v>44188</v>
      </c>
      <c r="E2304" t="s">
        <v>133</v>
      </c>
      <c r="F2304" t="s">
        <v>136</v>
      </c>
      <c r="G2304" t="s">
        <v>135</v>
      </c>
      <c r="H2304" t="s">
        <v>136</v>
      </c>
      <c r="I2304" t="s">
        <v>20054</v>
      </c>
      <c r="K2304" t="s">
        <v>20055</v>
      </c>
      <c r="L2304" t="s">
        <v>20056</v>
      </c>
      <c r="M2304" t="s">
        <v>7016</v>
      </c>
      <c r="N2304" t="s">
        <v>1358</v>
      </c>
      <c r="O2304" s="4">
        <v>81641</v>
      </c>
      <c r="P2304" t="s">
        <v>140</v>
      </c>
      <c r="R2304">
        <v>19708785670</v>
      </c>
      <c r="T2304">
        <v>112111</v>
      </c>
      <c r="U2304" t="s">
        <v>13196</v>
      </c>
      <c r="V2304" t="s">
        <v>4056</v>
      </c>
      <c r="X2304" t="s">
        <v>6474</v>
      </c>
      <c r="Y2304" t="s">
        <v>20055</v>
      </c>
      <c r="Z2304" t="s">
        <v>20056</v>
      </c>
      <c r="AA2304" t="s">
        <v>7016</v>
      </c>
      <c r="AB2304" t="s">
        <v>1358</v>
      </c>
      <c r="AC2304" s="4">
        <v>81641</v>
      </c>
      <c r="AD2304" t="s">
        <v>140</v>
      </c>
      <c r="AF2304">
        <v>19708785670</v>
      </c>
      <c r="AH2304" t="s">
        <v>20057</v>
      </c>
      <c r="AI2304" t="s">
        <v>168</v>
      </c>
      <c r="AJ2304" t="s">
        <v>6475</v>
      </c>
      <c r="AK2304" t="s">
        <v>6476</v>
      </c>
      <c r="AM2304" t="s">
        <v>6477</v>
      </c>
      <c r="AO2304" t="s">
        <v>6478</v>
      </c>
      <c r="AP2304" t="s">
        <v>1358</v>
      </c>
      <c r="AQ2304" s="4">
        <v>81625</v>
      </c>
      <c r="AR2304" t="s">
        <v>140</v>
      </c>
      <c r="AT2304">
        <v>19708244226</v>
      </c>
      <c r="AV2304" t="s">
        <v>6479</v>
      </c>
      <c r="AW2304" t="s">
        <v>6589</v>
      </c>
      <c r="AZ2304" t="s">
        <v>334</v>
      </c>
      <c r="BA2304" t="s">
        <v>335</v>
      </c>
      <c r="BB2304" t="s">
        <v>136</v>
      </c>
      <c r="BC2304" t="s">
        <v>136</v>
      </c>
      <c r="BD2304" t="s">
        <v>148</v>
      </c>
      <c r="BE2304" t="s">
        <v>136</v>
      </c>
      <c r="BF2304" t="s">
        <v>136</v>
      </c>
      <c r="BG2304" t="s">
        <v>134</v>
      </c>
      <c r="BH2304" t="s">
        <v>136</v>
      </c>
      <c r="BI2304" t="s">
        <v>7017</v>
      </c>
      <c r="BN2304" t="s">
        <v>20058</v>
      </c>
      <c r="BO2304" t="s">
        <v>5890</v>
      </c>
      <c r="BP2304">
        <v>1</v>
      </c>
      <c r="BQ2304">
        <v>1</v>
      </c>
      <c r="BR2304">
        <v>1</v>
      </c>
      <c r="BS2304" s="1">
        <v>44234</v>
      </c>
      <c r="BT2304" s="1">
        <v>44531</v>
      </c>
      <c r="BU2304" s="1">
        <v>44234</v>
      </c>
      <c r="BV2304" s="1">
        <v>44531</v>
      </c>
      <c r="BW2304" t="s">
        <v>136</v>
      </c>
      <c r="BX2304">
        <v>48</v>
      </c>
      <c r="BY2304">
        <v>0</v>
      </c>
      <c r="BZ2304">
        <v>8</v>
      </c>
      <c r="CA2304">
        <v>8</v>
      </c>
      <c r="CB2304">
        <v>8</v>
      </c>
      <c r="CC2304">
        <v>8</v>
      </c>
      <c r="CD2304">
        <v>8</v>
      </c>
      <c r="CE2304">
        <v>8</v>
      </c>
      <c r="CF2304" t="str">
        <f>"8:00 AM"</f>
        <v>8:00 AM</v>
      </c>
      <c r="CG2304" t="str">
        <f>"5:00 PM"</f>
        <v>5:00 PM</v>
      </c>
      <c r="CH2304" s="5">
        <v>14.26</v>
      </c>
      <c r="CI2304" t="s">
        <v>146</v>
      </c>
      <c r="CL2304" t="s">
        <v>136</v>
      </c>
      <c r="CM2304" t="s">
        <v>312</v>
      </c>
      <c r="CN2304" t="s">
        <v>148</v>
      </c>
      <c r="CO2304" s="2" t="s">
        <v>7018</v>
      </c>
      <c r="CP2304" t="s">
        <v>149</v>
      </c>
      <c r="CQ2304">
        <v>3</v>
      </c>
      <c r="CR2304">
        <v>0</v>
      </c>
      <c r="CS2304" t="s">
        <v>136</v>
      </c>
      <c r="CT2304" t="s">
        <v>136</v>
      </c>
      <c r="CU2304" t="s">
        <v>136</v>
      </c>
      <c r="CV2304" t="s">
        <v>136</v>
      </c>
      <c r="CW2304" t="s">
        <v>134</v>
      </c>
      <c r="CX2304">
        <v>75</v>
      </c>
      <c r="CY2304" t="s">
        <v>134</v>
      </c>
      <c r="CZ2304" t="s">
        <v>134</v>
      </c>
      <c r="DA2304" t="s">
        <v>134</v>
      </c>
      <c r="DB2304" t="s">
        <v>134</v>
      </c>
      <c r="DC2304" t="s">
        <v>134</v>
      </c>
      <c r="DD2304" t="s">
        <v>136</v>
      </c>
      <c r="DF2304" s="2" t="s">
        <v>7019</v>
      </c>
      <c r="DG2304" t="s">
        <v>20059</v>
      </c>
      <c r="DH2304" t="s">
        <v>7016</v>
      </c>
      <c r="DI2304" t="s">
        <v>1358</v>
      </c>
      <c r="DJ2304" s="4">
        <v>81641</v>
      </c>
      <c r="DK2304" t="s">
        <v>7990</v>
      </c>
      <c r="DL2304" t="s">
        <v>136</v>
      </c>
      <c r="DM2304">
        <v>1</v>
      </c>
      <c r="DN2304" t="s">
        <v>20056</v>
      </c>
      <c r="DO2304" t="s">
        <v>7014</v>
      </c>
      <c r="DP2304" t="s">
        <v>1358</v>
      </c>
      <c r="DQ2304" t="str">
        <f>"81641"</f>
        <v>81641</v>
      </c>
      <c r="DR2304" t="s">
        <v>7020</v>
      </c>
      <c r="DS2304" t="s">
        <v>20060</v>
      </c>
      <c r="DT2304">
        <v>1</v>
      </c>
      <c r="DU2304">
        <v>1</v>
      </c>
      <c r="DV2304" t="s">
        <v>136</v>
      </c>
      <c r="DW2304" t="s">
        <v>134</v>
      </c>
      <c r="DX2304" t="s">
        <v>134</v>
      </c>
      <c r="DY2304" t="s">
        <v>136</v>
      </c>
      <c r="DZ2304">
        <v>1</v>
      </c>
      <c r="EA2304" t="s">
        <v>136</v>
      </c>
      <c r="EC2304" s="5">
        <v>12.68</v>
      </c>
      <c r="ED2304" s="5">
        <v>55</v>
      </c>
      <c r="EE2304">
        <v>19708785670</v>
      </c>
      <c r="EF2304" t="s">
        <v>20057</v>
      </c>
      <c r="EG2304" t="s">
        <v>1722</v>
      </c>
      <c r="EH2304">
        <v>0</v>
      </c>
    </row>
    <row r="2305" spans="1:138" ht="15" customHeight="1" x14ac:dyDescent="0.35">
      <c r="A2305" t="s">
        <v>9177</v>
      </c>
      <c r="B2305" t="s">
        <v>157</v>
      </c>
      <c r="C2305" s="1">
        <v>44173.67779386574</v>
      </c>
      <c r="D2305" s="1">
        <v>44188</v>
      </c>
      <c r="E2305" t="s">
        <v>579</v>
      </c>
      <c r="F2305" t="s">
        <v>136</v>
      </c>
      <c r="G2305" t="s">
        <v>135</v>
      </c>
      <c r="H2305" t="s">
        <v>136</v>
      </c>
      <c r="I2305" t="s">
        <v>9178</v>
      </c>
      <c r="K2305" t="s">
        <v>9179</v>
      </c>
      <c r="M2305" t="s">
        <v>2996</v>
      </c>
      <c r="N2305" t="s">
        <v>584</v>
      </c>
      <c r="O2305" s="4">
        <v>84632</v>
      </c>
      <c r="P2305" t="s">
        <v>140</v>
      </c>
      <c r="R2305">
        <v>14352621447</v>
      </c>
      <c r="T2305">
        <v>11241</v>
      </c>
      <c r="U2305" t="s">
        <v>9180</v>
      </c>
      <c r="V2305" t="s">
        <v>9181</v>
      </c>
      <c r="X2305" t="s">
        <v>164</v>
      </c>
      <c r="Y2305" t="s">
        <v>9179</v>
      </c>
      <c r="AA2305" t="s">
        <v>2996</v>
      </c>
      <c r="AB2305" t="s">
        <v>584</v>
      </c>
      <c r="AC2305" s="4">
        <v>84632</v>
      </c>
      <c r="AD2305" t="s">
        <v>140</v>
      </c>
      <c r="AF2305">
        <v>14352621447</v>
      </c>
      <c r="AH2305" t="s">
        <v>9182</v>
      </c>
      <c r="AI2305" t="s">
        <v>168</v>
      </c>
      <c r="AJ2305" t="s">
        <v>588</v>
      </c>
      <c r="AK2305" t="s">
        <v>589</v>
      </c>
      <c r="AL2305" t="s">
        <v>845</v>
      </c>
      <c r="AM2305" t="s">
        <v>6199</v>
      </c>
      <c r="AO2305" t="s">
        <v>591</v>
      </c>
      <c r="AP2305" t="s">
        <v>592</v>
      </c>
      <c r="AQ2305" s="4">
        <v>82601</v>
      </c>
      <c r="AR2305" t="s">
        <v>140</v>
      </c>
      <c r="AT2305">
        <v>13074722105</v>
      </c>
      <c r="AV2305" t="s">
        <v>593</v>
      </c>
      <c r="AW2305" t="s">
        <v>1292</v>
      </c>
      <c r="AZ2305" t="s">
        <v>334</v>
      </c>
      <c r="BA2305" t="s">
        <v>335</v>
      </c>
      <c r="BB2305" t="s">
        <v>136</v>
      </c>
      <c r="BC2305" t="s">
        <v>136</v>
      </c>
      <c r="BD2305" t="s">
        <v>148</v>
      </c>
      <c r="BE2305" t="s">
        <v>136</v>
      </c>
      <c r="BF2305" t="s">
        <v>136</v>
      </c>
      <c r="BG2305" t="s">
        <v>134</v>
      </c>
      <c r="BH2305" t="s">
        <v>136</v>
      </c>
      <c r="BN2305" t="s">
        <v>9183</v>
      </c>
      <c r="BO2305" t="s">
        <v>2037</v>
      </c>
      <c r="BP2305">
        <v>22</v>
      </c>
      <c r="BQ2305">
        <v>22</v>
      </c>
      <c r="BR2305">
        <v>22</v>
      </c>
      <c r="BS2305" s="1">
        <v>44221</v>
      </c>
      <c r="BT2305" s="1">
        <v>44530</v>
      </c>
      <c r="BU2305" s="1">
        <v>44221</v>
      </c>
      <c r="BV2305" s="1">
        <v>44530</v>
      </c>
      <c r="BW2305" t="s">
        <v>134</v>
      </c>
      <c r="CH2305" s="5">
        <v>1682.33</v>
      </c>
      <c r="CI2305" t="s">
        <v>597</v>
      </c>
      <c r="CJ2305">
        <v>0</v>
      </c>
      <c r="CK2305" t="s">
        <v>598</v>
      </c>
      <c r="CL2305" t="s">
        <v>136</v>
      </c>
      <c r="CM2305" t="s">
        <v>354</v>
      </c>
      <c r="CN2305" t="s">
        <v>599</v>
      </c>
      <c r="CO2305" t="s">
        <v>600</v>
      </c>
      <c r="CP2305" t="s">
        <v>149</v>
      </c>
      <c r="CQ2305">
        <v>6</v>
      </c>
      <c r="CR2305">
        <v>0</v>
      </c>
      <c r="CS2305" t="s">
        <v>136</v>
      </c>
      <c r="CT2305" t="s">
        <v>134</v>
      </c>
      <c r="CU2305" t="s">
        <v>136</v>
      </c>
      <c r="CV2305" t="s">
        <v>136</v>
      </c>
      <c r="CW2305" t="s">
        <v>134</v>
      </c>
      <c r="CX2305">
        <v>50</v>
      </c>
      <c r="CY2305" t="s">
        <v>134</v>
      </c>
      <c r="CZ2305" t="s">
        <v>136</v>
      </c>
      <c r="DA2305" t="s">
        <v>134</v>
      </c>
      <c r="DB2305" t="s">
        <v>136</v>
      </c>
      <c r="DC2305" t="s">
        <v>136</v>
      </c>
      <c r="DD2305" t="s">
        <v>136</v>
      </c>
      <c r="DF2305" t="s">
        <v>9184</v>
      </c>
      <c r="DG2305" t="s">
        <v>9185</v>
      </c>
      <c r="DH2305" t="s">
        <v>2996</v>
      </c>
      <c r="DI2305" t="s">
        <v>584</v>
      </c>
      <c r="DJ2305" s="4">
        <v>84632</v>
      </c>
      <c r="DK2305" t="s">
        <v>3004</v>
      </c>
      <c r="DL2305" t="s">
        <v>136</v>
      </c>
      <c r="DM2305">
        <v>1</v>
      </c>
      <c r="DN2305" t="s">
        <v>9186</v>
      </c>
      <c r="DO2305" t="s">
        <v>2996</v>
      </c>
      <c r="DP2305" t="s">
        <v>584</v>
      </c>
      <c r="DQ2305" t="str">
        <f>"84632"</f>
        <v>84632</v>
      </c>
      <c r="DR2305" t="s">
        <v>3004</v>
      </c>
      <c r="DS2305" t="s">
        <v>605</v>
      </c>
      <c r="DT2305">
        <v>21</v>
      </c>
      <c r="DU2305">
        <v>39</v>
      </c>
      <c r="DV2305" t="s">
        <v>136</v>
      </c>
      <c r="DW2305" t="s">
        <v>136</v>
      </c>
      <c r="DX2305" t="s">
        <v>134</v>
      </c>
      <c r="DY2305" t="s">
        <v>136</v>
      </c>
      <c r="DZ2305">
        <v>1</v>
      </c>
      <c r="EA2305" t="s">
        <v>136</v>
      </c>
      <c r="EC2305" s="5">
        <v>12.68</v>
      </c>
      <c r="ED2305" s="5">
        <v>55</v>
      </c>
      <c r="EE2305">
        <v>13074722105</v>
      </c>
      <c r="EF2305" t="s">
        <v>593</v>
      </c>
      <c r="EG2305" t="s">
        <v>148</v>
      </c>
      <c r="EH2305">
        <v>0</v>
      </c>
    </row>
    <row r="2306" spans="1:138" ht="15" customHeight="1" x14ac:dyDescent="0.35">
      <c r="A2306" t="s">
        <v>15055</v>
      </c>
      <c r="B2306" t="s">
        <v>157</v>
      </c>
      <c r="C2306" s="1">
        <v>44173.789734259262</v>
      </c>
      <c r="D2306" s="1">
        <v>44188</v>
      </c>
      <c r="E2306" t="s">
        <v>133</v>
      </c>
      <c r="F2306" t="s">
        <v>136</v>
      </c>
      <c r="G2306" t="s">
        <v>135</v>
      </c>
      <c r="H2306" t="s">
        <v>136</v>
      </c>
      <c r="I2306" t="s">
        <v>15056</v>
      </c>
      <c r="K2306" t="s">
        <v>15057</v>
      </c>
      <c r="L2306" t="s">
        <v>15058</v>
      </c>
      <c r="M2306" t="s">
        <v>6897</v>
      </c>
      <c r="N2306" t="s">
        <v>784</v>
      </c>
      <c r="O2306" s="4">
        <v>59255</v>
      </c>
      <c r="P2306" t="s">
        <v>140</v>
      </c>
      <c r="R2306">
        <v>14067687207</v>
      </c>
      <c r="T2306">
        <v>11199</v>
      </c>
      <c r="U2306" t="s">
        <v>15059</v>
      </c>
      <c r="V2306" t="s">
        <v>2795</v>
      </c>
      <c r="X2306" t="s">
        <v>429</v>
      </c>
      <c r="Y2306" t="s">
        <v>15057</v>
      </c>
      <c r="Z2306" t="s">
        <v>15060</v>
      </c>
      <c r="AA2306" t="s">
        <v>6897</v>
      </c>
      <c r="AB2306" t="s">
        <v>784</v>
      </c>
      <c r="AC2306" s="4">
        <v>59255</v>
      </c>
      <c r="AD2306" t="s">
        <v>140</v>
      </c>
      <c r="AF2306">
        <v>14067687207</v>
      </c>
      <c r="AH2306" t="s">
        <v>15061</v>
      </c>
      <c r="AI2306" t="s">
        <v>168</v>
      </c>
      <c r="AJ2306" t="s">
        <v>789</v>
      </c>
      <c r="AK2306" t="s">
        <v>790</v>
      </c>
      <c r="AL2306" t="s">
        <v>403</v>
      </c>
      <c r="AM2306" t="s">
        <v>791</v>
      </c>
      <c r="AO2306" t="s">
        <v>792</v>
      </c>
      <c r="AP2306" t="s">
        <v>784</v>
      </c>
      <c r="AQ2306" s="4">
        <v>59457</v>
      </c>
      <c r="AR2306" t="s">
        <v>140</v>
      </c>
      <c r="AS2306" t="s">
        <v>793</v>
      </c>
      <c r="AT2306">
        <v>14065797529</v>
      </c>
      <c r="AV2306" t="s">
        <v>794</v>
      </c>
      <c r="AW2306" t="s">
        <v>795</v>
      </c>
      <c r="AZ2306" t="s">
        <v>288</v>
      </c>
      <c r="BA2306" t="s">
        <v>289</v>
      </c>
      <c r="BB2306" t="s">
        <v>136</v>
      </c>
      <c r="BC2306" t="s">
        <v>136</v>
      </c>
      <c r="BD2306" t="s">
        <v>148</v>
      </c>
      <c r="BE2306" t="s">
        <v>136</v>
      </c>
      <c r="BF2306" t="s">
        <v>136</v>
      </c>
      <c r="BG2306" t="s">
        <v>134</v>
      </c>
      <c r="BH2306" t="s">
        <v>136</v>
      </c>
      <c r="BI2306" t="s">
        <v>796</v>
      </c>
      <c r="BJ2306" t="s">
        <v>797</v>
      </c>
      <c r="BL2306" t="s">
        <v>795</v>
      </c>
      <c r="BM2306" t="s">
        <v>794</v>
      </c>
      <c r="BN2306" t="s">
        <v>15062</v>
      </c>
      <c r="BO2306" t="s">
        <v>1043</v>
      </c>
      <c r="BP2306">
        <v>3</v>
      </c>
      <c r="BQ2306">
        <v>3</v>
      </c>
      <c r="BR2306">
        <v>3</v>
      </c>
      <c r="BS2306" s="1">
        <v>44242</v>
      </c>
      <c r="BT2306" s="1">
        <v>44531</v>
      </c>
      <c r="BU2306" s="1">
        <v>44242</v>
      </c>
      <c r="BV2306" s="1">
        <v>44531</v>
      </c>
      <c r="BW2306" t="s">
        <v>136</v>
      </c>
      <c r="BX2306">
        <v>66</v>
      </c>
      <c r="BY2306">
        <v>0</v>
      </c>
      <c r="BZ2306">
        <v>11</v>
      </c>
      <c r="CA2306">
        <v>11</v>
      </c>
      <c r="CB2306">
        <v>11</v>
      </c>
      <c r="CC2306">
        <v>11</v>
      </c>
      <c r="CD2306">
        <v>11</v>
      </c>
      <c r="CE2306">
        <v>11</v>
      </c>
      <c r="CF2306" t="str">
        <f>"5:00 AM"</f>
        <v>5:00 AM</v>
      </c>
      <c r="CG2306" t="str">
        <f>"10:00 PM"</f>
        <v>10:00 PM</v>
      </c>
      <c r="CH2306" s="5">
        <v>13.62</v>
      </c>
      <c r="CI2306" t="s">
        <v>146</v>
      </c>
      <c r="CL2306" t="s">
        <v>136</v>
      </c>
      <c r="CM2306" t="s">
        <v>312</v>
      </c>
      <c r="CN2306" t="s">
        <v>148</v>
      </c>
      <c r="CO2306" t="s">
        <v>800</v>
      </c>
      <c r="CP2306" t="s">
        <v>149</v>
      </c>
      <c r="CQ2306">
        <v>3</v>
      </c>
      <c r="CR2306">
        <v>0</v>
      </c>
      <c r="CS2306" t="s">
        <v>134</v>
      </c>
      <c r="CT2306" t="s">
        <v>134</v>
      </c>
      <c r="CU2306" t="s">
        <v>136</v>
      </c>
      <c r="CV2306" t="s">
        <v>136</v>
      </c>
      <c r="CW2306" t="s">
        <v>134</v>
      </c>
      <c r="CX2306">
        <v>100</v>
      </c>
      <c r="CY2306" t="s">
        <v>134</v>
      </c>
      <c r="CZ2306" t="s">
        <v>134</v>
      </c>
      <c r="DA2306" t="s">
        <v>134</v>
      </c>
      <c r="DB2306" t="s">
        <v>134</v>
      </c>
      <c r="DC2306" t="s">
        <v>136</v>
      </c>
      <c r="DD2306" t="s">
        <v>136</v>
      </c>
      <c r="DF2306" t="s">
        <v>15063</v>
      </c>
      <c r="DG2306" t="s">
        <v>15064</v>
      </c>
      <c r="DH2306" t="s">
        <v>6897</v>
      </c>
      <c r="DI2306" t="s">
        <v>784</v>
      </c>
      <c r="DJ2306" s="4">
        <v>59255</v>
      </c>
      <c r="DK2306" t="s">
        <v>3944</v>
      </c>
      <c r="DL2306" t="s">
        <v>136</v>
      </c>
      <c r="DM2306">
        <v>1</v>
      </c>
      <c r="DN2306" t="s">
        <v>15065</v>
      </c>
      <c r="DO2306" t="s">
        <v>15066</v>
      </c>
      <c r="DP2306" t="s">
        <v>784</v>
      </c>
      <c r="DQ2306" t="str">
        <f>"59255"</f>
        <v>59255</v>
      </c>
      <c r="DR2306" t="s">
        <v>3944</v>
      </c>
      <c r="DS2306" t="s">
        <v>2917</v>
      </c>
      <c r="DT2306">
        <v>2</v>
      </c>
      <c r="DU2306">
        <v>6</v>
      </c>
      <c r="DV2306" t="s">
        <v>134</v>
      </c>
      <c r="DW2306" t="s">
        <v>134</v>
      </c>
      <c r="DX2306" t="s">
        <v>134</v>
      </c>
      <c r="DY2306" t="s">
        <v>136</v>
      </c>
      <c r="DZ2306">
        <v>1</v>
      </c>
      <c r="EA2306" t="s">
        <v>136</v>
      </c>
      <c r="EC2306" s="5">
        <v>12.68</v>
      </c>
      <c r="ED2306" s="5">
        <v>55</v>
      </c>
      <c r="EE2306">
        <v>14067687207</v>
      </c>
      <c r="EF2306" t="s">
        <v>15061</v>
      </c>
      <c r="EG2306" t="s">
        <v>148</v>
      </c>
      <c r="EH2306">
        <v>0</v>
      </c>
    </row>
    <row r="2307" spans="1:138" ht="15" customHeight="1" x14ac:dyDescent="0.35">
      <c r="A2307" t="s">
        <v>14564</v>
      </c>
      <c r="B2307" t="s">
        <v>157</v>
      </c>
      <c r="C2307" s="1">
        <v>44173.773771064814</v>
      </c>
      <c r="D2307" s="1">
        <v>44188</v>
      </c>
      <c r="E2307" t="s">
        <v>579</v>
      </c>
      <c r="F2307" t="s">
        <v>136</v>
      </c>
      <c r="G2307" t="s">
        <v>135</v>
      </c>
      <c r="H2307" t="s">
        <v>136</v>
      </c>
      <c r="I2307" t="s">
        <v>14565</v>
      </c>
      <c r="K2307" t="s">
        <v>14566</v>
      </c>
      <c r="L2307" t="s">
        <v>14566</v>
      </c>
      <c r="M2307" t="s">
        <v>6478</v>
      </c>
      <c r="N2307" t="s">
        <v>1358</v>
      </c>
      <c r="O2307" s="4">
        <v>81625</v>
      </c>
      <c r="P2307" t="s">
        <v>140</v>
      </c>
      <c r="R2307">
        <v>19708260632</v>
      </c>
      <c r="T2307">
        <v>112410</v>
      </c>
      <c r="U2307" t="s">
        <v>2219</v>
      </c>
      <c r="V2307" t="s">
        <v>14567</v>
      </c>
      <c r="X2307" t="s">
        <v>1091</v>
      </c>
      <c r="Y2307" t="s">
        <v>14566</v>
      </c>
      <c r="AA2307" t="s">
        <v>6478</v>
      </c>
      <c r="AB2307" t="s">
        <v>1358</v>
      </c>
      <c r="AC2307" s="4">
        <v>81625</v>
      </c>
      <c r="AD2307" t="s">
        <v>140</v>
      </c>
      <c r="AF2307">
        <v>19708260632</v>
      </c>
      <c r="AH2307" t="s">
        <v>14568</v>
      </c>
      <c r="AI2307" t="s">
        <v>168</v>
      </c>
      <c r="AJ2307" t="s">
        <v>588</v>
      </c>
      <c r="AK2307" t="s">
        <v>589</v>
      </c>
      <c r="AM2307" t="s">
        <v>1361</v>
      </c>
      <c r="AO2307" t="s">
        <v>591</v>
      </c>
      <c r="AP2307" t="s">
        <v>592</v>
      </c>
      <c r="AQ2307" s="4">
        <v>82601</v>
      </c>
      <c r="AR2307" t="s">
        <v>140</v>
      </c>
      <c r="AT2307">
        <v>13074722105</v>
      </c>
      <c r="AV2307" t="s">
        <v>593</v>
      </c>
      <c r="AW2307" t="s">
        <v>594</v>
      </c>
      <c r="AZ2307" t="s">
        <v>334</v>
      </c>
      <c r="BA2307" t="s">
        <v>335</v>
      </c>
      <c r="BB2307" t="s">
        <v>136</v>
      </c>
      <c r="BC2307" t="s">
        <v>136</v>
      </c>
      <c r="BD2307" t="s">
        <v>148</v>
      </c>
      <c r="BE2307" t="s">
        <v>136</v>
      </c>
      <c r="BF2307" t="s">
        <v>136</v>
      </c>
      <c r="BG2307" t="s">
        <v>134</v>
      </c>
      <c r="BH2307" t="s">
        <v>136</v>
      </c>
      <c r="BN2307" t="s">
        <v>14569</v>
      </c>
      <c r="BO2307" t="s">
        <v>652</v>
      </c>
      <c r="BP2307">
        <v>8</v>
      </c>
      <c r="BQ2307">
        <v>8</v>
      </c>
      <c r="BR2307">
        <v>8</v>
      </c>
      <c r="BS2307" s="1">
        <v>44228</v>
      </c>
      <c r="BT2307" s="1">
        <v>44530</v>
      </c>
      <c r="BU2307" s="1">
        <v>44228</v>
      </c>
      <c r="BV2307" s="1">
        <v>44530</v>
      </c>
      <c r="BW2307" t="s">
        <v>134</v>
      </c>
      <c r="CH2307" s="5">
        <v>1682.33</v>
      </c>
      <c r="CI2307" t="s">
        <v>597</v>
      </c>
      <c r="CJ2307">
        <v>0</v>
      </c>
      <c r="CK2307" t="s">
        <v>598</v>
      </c>
      <c r="CL2307" t="s">
        <v>136</v>
      </c>
      <c r="CM2307" t="s">
        <v>354</v>
      </c>
      <c r="CN2307" t="s">
        <v>945</v>
      </c>
      <c r="CO2307" t="s">
        <v>600</v>
      </c>
      <c r="CP2307" t="s">
        <v>149</v>
      </c>
      <c r="CQ2307">
        <v>6</v>
      </c>
      <c r="CR2307">
        <v>0</v>
      </c>
      <c r="CS2307" t="s">
        <v>136</v>
      </c>
      <c r="CT2307" t="s">
        <v>134</v>
      </c>
      <c r="CU2307" t="s">
        <v>136</v>
      </c>
      <c r="CV2307" t="s">
        <v>136</v>
      </c>
      <c r="CW2307" t="s">
        <v>134</v>
      </c>
      <c r="CX2307">
        <v>50</v>
      </c>
      <c r="CY2307" t="s">
        <v>134</v>
      </c>
      <c r="CZ2307" t="s">
        <v>136</v>
      </c>
      <c r="DA2307" t="s">
        <v>134</v>
      </c>
      <c r="DB2307" t="s">
        <v>136</v>
      </c>
      <c r="DC2307" t="s">
        <v>136</v>
      </c>
      <c r="DD2307" t="s">
        <v>136</v>
      </c>
      <c r="DF2307" t="s">
        <v>9807</v>
      </c>
      <c r="DG2307" t="s">
        <v>14570</v>
      </c>
      <c r="DH2307" t="s">
        <v>14571</v>
      </c>
      <c r="DI2307" t="s">
        <v>1358</v>
      </c>
      <c r="DJ2307" s="4">
        <v>81625</v>
      </c>
      <c r="DK2307" t="s">
        <v>4778</v>
      </c>
      <c r="DL2307" t="s">
        <v>136</v>
      </c>
      <c r="DM2307">
        <v>1</v>
      </c>
      <c r="DN2307" t="s">
        <v>14572</v>
      </c>
      <c r="DO2307" t="s">
        <v>8457</v>
      </c>
      <c r="DP2307" t="s">
        <v>1358</v>
      </c>
      <c r="DQ2307" t="str">
        <f>"81653"</f>
        <v>81653</v>
      </c>
      <c r="DR2307" t="s">
        <v>8691</v>
      </c>
      <c r="DS2307" t="s">
        <v>1099</v>
      </c>
      <c r="DT2307">
        <v>3</v>
      </c>
      <c r="DU2307">
        <v>6</v>
      </c>
      <c r="DV2307" t="s">
        <v>136</v>
      </c>
      <c r="DW2307" t="s">
        <v>136</v>
      </c>
      <c r="DX2307" t="s">
        <v>134</v>
      </c>
      <c r="DY2307" t="s">
        <v>134</v>
      </c>
      <c r="DZ2307">
        <v>3</v>
      </c>
      <c r="EA2307" t="s">
        <v>136</v>
      </c>
      <c r="EC2307" s="5">
        <v>12.68</v>
      </c>
      <c r="ED2307" s="5">
        <v>55</v>
      </c>
      <c r="EE2307">
        <v>13074722105</v>
      </c>
      <c r="EF2307" t="s">
        <v>593</v>
      </c>
      <c r="EG2307" t="s">
        <v>148</v>
      </c>
      <c r="EH2307">
        <v>0</v>
      </c>
    </row>
    <row r="2308" spans="1:138" ht="15" customHeight="1" x14ac:dyDescent="0.35">
      <c r="A2308" t="s">
        <v>14976</v>
      </c>
      <c r="B2308" t="s">
        <v>157</v>
      </c>
      <c r="C2308" s="1">
        <v>44175.509195833336</v>
      </c>
      <c r="D2308" s="1">
        <v>44188</v>
      </c>
      <c r="E2308" t="s">
        <v>133</v>
      </c>
      <c r="F2308" t="s">
        <v>136</v>
      </c>
      <c r="G2308" t="s">
        <v>135</v>
      </c>
      <c r="H2308" t="s">
        <v>136</v>
      </c>
      <c r="I2308" t="s">
        <v>14977</v>
      </c>
      <c r="K2308" t="s">
        <v>14978</v>
      </c>
      <c r="M2308" t="s">
        <v>583</v>
      </c>
      <c r="N2308" t="s">
        <v>584</v>
      </c>
      <c r="O2308" s="4">
        <v>84337</v>
      </c>
      <c r="P2308" t="s">
        <v>140</v>
      </c>
      <c r="R2308">
        <v>14352577972</v>
      </c>
      <c r="T2308">
        <v>11</v>
      </c>
      <c r="U2308" t="s">
        <v>14979</v>
      </c>
      <c r="V2308" t="s">
        <v>4748</v>
      </c>
      <c r="W2308" t="s">
        <v>14980</v>
      </c>
      <c r="X2308" t="s">
        <v>1677</v>
      </c>
      <c r="Y2308" t="s">
        <v>14981</v>
      </c>
      <c r="AA2308" t="s">
        <v>14982</v>
      </c>
      <c r="AB2308" t="s">
        <v>584</v>
      </c>
      <c r="AC2308" s="4">
        <v>84337</v>
      </c>
      <c r="AD2308" t="s">
        <v>140</v>
      </c>
      <c r="AF2308">
        <v>14354528665</v>
      </c>
      <c r="AH2308" t="s">
        <v>14983</v>
      </c>
      <c r="AZ2308" t="s">
        <v>334</v>
      </c>
      <c r="BA2308" t="s">
        <v>335</v>
      </c>
      <c r="BB2308" t="s">
        <v>136</v>
      </c>
      <c r="BC2308" t="s">
        <v>136</v>
      </c>
      <c r="BD2308" t="s">
        <v>148</v>
      </c>
      <c r="BE2308" t="s">
        <v>136</v>
      </c>
      <c r="BF2308" t="s">
        <v>136</v>
      </c>
      <c r="BG2308" t="s">
        <v>134</v>
      </c>
      <c r="BH2308" t="s">
        <v>136</v>
      </c>
      <c r="BN2308" t="s">
        <v>14984</v>
      </c>
      <c r="BO2308" t="s">
        <v>2238</v>
      </c>
      <c r="BP2308">
        <v>5</v>
      </c>
      <c r="BQ2308">
        <v>5</v>
      </c>
      <c r="BR2308">
        <v>5</v>
      </c>
      <c r="BS2308" s="1">
        <v>44256</v>
      </c>
      <c r="BT2308" s="1">
        <v>44551</v>
      </c>
      <c r="BU2308" s="1">
        <v>44256</v>
      </c>
      <c r="BV2308" s="1">
        <v>44551</v>
      </c>
      <c r="BW2308" t="s">
        <v>134</v>
      </c>
      <c r="CH2308" s="5">
        <v>1682.33</v>
      </c>
      <c r="CI2308" t="s">
        <v>597</v>
      </c>
      <c r="CL2308" t="s">
        <v>134</v>
      </c>
      <c r="CM2308" t="s">
        <v>354</v>
      </c>
      <c r="CN2308" t="s">
        <v>1241</v>
      </c>
      <c r="CO2308" s="2" t="s">
        <v>14985</v>
      </c>
      <c r="CP2308" t="s">
        <v>149</v>
      </c>
      <c r="CQ2308">
        <v>5</v>
      </c>
      <c r="CR2308">
        <v>0</v>
      </c>
      <c r="CS2308" t="s">
        <v>136</v>
      </c>
      <c r="CT2308" t="s">
        <v>136</v>
      </c>
      <c r="CU2308" t="s">
        <v>136</v>
      </c>
      <c r="CV2308" t="s">
        <v>134</v>
      </c>
      <c r="CW2308" t="s">
        <v>134</v>
      </c>
      <c r="CX2308">
        <v>60</v>
      </c>
      <c r="CY2308" t="s">
        <v>134</v>
      </c>
      <c r="CZ2308" t="s">
        <v>136</v>
      </c>
      <c r="DA2308" t="s">
        <v>134</v>
      </c>
      <c r="DB2308" t="s">
        <v>134</v>
      </c>
      <c r="DC2308" t="s">
        <v>136</v>
      </c>
      <c r="DD2308" t="s">
        <v>136</v>
      </c>
      <c r="DF2308" s="2" t="s">
        <v>14986</v>
      </c>
      <c r="DG2308" t="s">
        <v>14987</v>
      </c>
      <c r="DH2308" t="s">
        <v>14982</v>
      </c>
      <c r="DI2308" t="s">
        <v>584</v>
      </c>
      <c r="DJ2308" s="4">
        <v>84337</v>
      </c>
      <c r="DK2308" t="s">
        <v>603</v>
      </c>
      <c r="DL2308" t="s">
        <v>136</v>
      </c>
      <c r="DM2308">
        <v>1</v>
      </c>
      <c r="DN2308" t="s">
        <v>14988</v>
      </c>
      <c r="DO2308" t="s">
        <v>14982</v>
      </c>
      <c r="DP2308" t="s">
        <v>584</v>
      </c>
      <c r="DQ2308" t="str">
        <f>"84337"</f>
        <v>84337</v>
      </c>
      <c r="DR2308" t="s">
        <v>603</v>
      </c>
      <c r="DS2308" t="s">
        <v>14989</v>
      </c>
      <c r="DT2308">
        <v>6</v>
      </c>
      <c r="DU2308">
        <v>12</v>
      </c>
      <c r="DV2308" t="s">
        <v>134</v>
      </c>
      <c r="DW2308" t="s">
        <v>134</v>
      </c>
      <c r="DX2308" t="s">
        <v>134</v>
      </c>
      <c r="DY2308" t="s">
        <v>134</v>
      </c>
      <c r="DZ2308">
        <v>2</v>
      </c>
      <c r="EA2308" t="s">
        <v>136</v>
      </c>
      <c r="EC2308" s="5">
        <v>12.68</v>
      </c>
      <c r="ED2308" s="5">
        <v>55</v>
      </c>
      <c r="EE2308">
        <v>14352577972</v>
      </c>
      <c r="EF2308" t="s">
        <v>14983</v>
      </c>
      <c r="EG2308" t="s">
        <v>148</v>
      </c>
      <c r="EH2308">
        <v>1</v>
      </c>
    </row>
    <row r="2309" spans="1:138" ht="15" customHeight="1" x14ac:dyDescent="0.35">
      <c r="A2309" t="s">
        <v>1283</v>
      </c>
      <c r="B2309" t="s">
        <v>157</v>
      </c>
      <c r="C2309" s="1">
        <v>44175.377343749999</v>
      </c>
      <c r="D2309" s="1">
        <v>44188</v>
      </c>
      <c r="E2309" t="s">
        <v>579</v>
      </c>
      <c r="F2309" t="s">
        <v>136</v>
      </c>
      <c r="G2309" t="s">
        <v>135</v>
      </c>
      <c r="H2309" t="s">
        <v>136</v>
      </c>
      <c r="I2309" t="s">
        <v>1284</v>
      </c>
      <c r="K2309" t="s">
        <v>1285</v>
      </c>
      <c r="L2309" t="s">
        <v>1286</v>
      </c>
      <c r="M2309" t="s">
        <v>1287</v>
      </c>
      <c r="N2309" t="s">
        <v>395</v>
      </c>
      <c r="O2309" s="4">
        <v>94553</v>
      </c>
      <c r="P2309" t="s">
        <v>140</v>
      </c>
      <c r="R2309">
        <v>15105040007</v>
      </c>
      <c r="T2309">
        <v>1124</v>
      </c>
      <c r="U2309" t="s">
        <v>1288</v>
      </c>
      <c r="V2309" t="s">
        <v>1289</v>
      </c>
      <c r="X2309" t="s">
        <v>1091</v>
      </c>
      <c r="Y2309" t="s">
        <v>1285</v>
      </c>
      <c r="AA2309" t="s">
        <v>1287</v>
      </c>
      <c r="AB2309" t="s">
        <v>395</v>
      </c>
      <c r="AC2309" s="4">
        <v>94553</v>
      </c>
      <c r="AD2309" t="s">
        <v>140</v>
      </c>
      <c r="AF2309">
        <v>15105040007</v>
      </c>
      <c r="AH2309" t="s">
        <v>1290</v>
      </c>
      <c r="AI2309" t="s">
        <v>168</v>
      </c>
      <c r="AJ2309" t="s">
        <v>588</v>
      </c>
      <c r="AK2309" t="s">
        <v>589</v>
      </c>
      <c r="AM2309" t="s">
        <v>1291</v>
      </c>
      <c r="AO2309" t="s">
        <v>591</v>
      </c>
      <c r="AP2309" t="s">
        <v>592</v>
      </c>
      <c r="AQ2309" s="4">
        <v>82601</v>
      </c>
      <c r="AR2309" t="s">
        <v>140</v>
      </c>
      <c r="AT2309">
        <v>13074722105</v>
      </c>
      <c r="AV2309" t="s">
        <v>593</v>
      </c>
      <c r="AW2309" t="s">
        <v>1292</v>
      </c>
      <c r="AZ2309" t="s">
        <v>334</v>
      </c>
      <c r="BA2309" t="s">
        <v>335</v>
      </c>
      <c r="BB2309" t="s">
        <v>136</v>
      </c>
      <c r="BC2309" t="s">
        <v>136</v>
      </c>
      <c r="BD2309" t="s">
        <v>148</v>
      </c>
      <c r="BE2309" t="s">
        <v>136</v>
      </c>
      <c r="BF2309" t="s">
        <v>136</v>
      </c>
      <c r="BG2309" t="s">
        <v>134</v>
      </c>
      <c r="BH2309" t="s">
        <v>136</v>
      </c>
      <c r="BN2309" t="s">
        <v>1293</v>
      </c>
      <c r="BO2309" t="s">
        <v>1294</v>
      </c>
      <c r="BP2309">
        <v>16</v>
      </c>
      <c r="BQ2309">
        <v>11</v>
      </c>
      <c r="BR2309">
        <v>11</v>
      </c>
      <c r="BS2309" s="1">
        <v>44222</v>
      </c>
      <c r="BT2309" s="1">
        <v>44286</v>
      </c>
      <c r="BU2309" s="1">
        <v>44222</v>
      </c>
      <c r="BV2309" s="1">
        <v>44286</v>
      </c>
      <c r="BW2309" t="s">
        <v>134</v>
      </c>
      <c r="CH2309" s="5">
        <v>2133.52</v>
      </c>
      <c r="CI2309" t="s">
        <v>597</v>
      </c>
      <c r="CJ2309">
        <v>0</v>
      </c>
      <c r="CK2309" t="s">
        <v>598</v>
      </c>
      <c r="CL2309" t="s">
        <v>136</v>
      </c>
      <c r="CM2309" t="s">
        <v>354</v>
      </c>
      <c r="CN2309" t="s">
        <v>599</v>
      </c>
      <c r="CO2309" t="s">
        <v>600</v>
      </c>
      <c r="CP2309" t="s">
        <v>149</v>
      </c>
      <c r="CQ2309">
        <v>6</v>
      </c>
      <c r="CR2309">
        <v>0</v>
      </c>
      <c r="CS2309" t="s">
        <v>136</v>
      </c>
      <c r="CT2309" t="s">
        <v>134</v>
      </c>
      <c r="CU2309" t="s">
        <v>136</v>
      </c>
      <c r="CV2309" t="s">
        <v>136</v>
      </c>
      <c r="CW2309" t="s">
        <v>134</v>
      </c>
      <c r="CX2309">
        <v>80</v>
      </c>
      <c r="CY2309" t="s">
        <v>134</v>
      </c>
      <c r="CZ2309" t="s">
        <v>136</v>
      </c>
      <c r="DA2309" t="s">
        <v>134</v>
      </c>
      <c r="DB2309" t="s">
        <v>136</v>
      </c>
      <c r="DC2309" t="s">
        <v>136</v>
      </c>
      <c r="DD2309" t="s">
        <v>136</v>
      </c>
      <c r="DF2309" t="s">
        <v>1295</v>
      </c>
      <c r="DG2309" t="s">
        <v>1285</v>
      </c>
      <c r="DH2309" t="s">
        <v>1287</v>
      </c>
      <c r="DI2309" t="s">
        <v>395</v>
      </c>
      <c r="DJ2309" s="4">
        <v>94553</v>
      </c>
      <c r="DK2309" t="s">
        <v>1296</v>
      </c>
      <c r="DL2309" t="s">
        <v>136</v>
      </c>
      <c r="DM2309">
        <v>1</v>
      </c>
      <c r="DN2309" t="s">
        <v>1285</v>
      </c>
      <c r="DO2309" t="s">
        <v>1287</v>
      </c>
      <c r="DP2309" t="s">
        <v>395</v>
      </c>
      <c r="DQ2309" t="str">
        <f>"94553"</f>
        <v>94553</v>
      </c>
      <c r="DR2309" t="s">
        <v>1296</v>
      </c>
      <c r="DS2309" t="s">
        <v>1099</v>
      </c>
      <c r="DT2309">
        <v>2</v>
      </c>
      <c r="DU2309">
        <v>6</v>
      </c>
      <c r="DV2309" t="s">
        <v>136</v>
      </c>
      <c r="DW2309" t="s">
        <v>134</v>
      </c>
      <c r="DX2309" t="s">
        <v>134</v>
      </c>
      <c r="DY2309" t="s">
        <v>134</v>
      </c>
      <c r="DZ2309">
        <v>2</v>
      </c>
      <c r="EA2309" t="s">
        <v>136</v>
      </c>
      <c r="EC2309" s="5">
        <v>12.68</v>
      </c>
      <c r="ED2309" s="5">
        <v>55</v>
      </c>
      <c r="EE2309">
        <v>13074722105</v>
      </c>
      <c r="EF2309" t="s">
        <v>593</v>
      </c>
      <c r="EG2309" t="s">
        <v>148</v>
      </c>
      <c r="EH2309">
        <v>0</v>
      </c>
    </row>
    <row r="2310" spans="1:138" ht="15" customHeight="1" x14ac:dyDescent="0.35">
      <c r="A2310" t="s">
        <v>10656</v>
      </c>
      <c r="B2310" t="s">
        <v>157</v>
      </c>
      <c r="C2310" s="1">
        <v>44174.688519097224</v>
      </c>
      <c r="D2310" s="1">
        <v>44188</v>
      </c>
      <c r="E2310" t="s">
        <v>579</v>
      </c>
      <c r="F2310" t="s">
        <v>136</v>
      </c>
      <c r="G2310" t="s">
        <v>135</v>
      </c>
      <c r="H2310" t="s">
        <v>136</v>
      </c>
      <c r="I2310" t="s">
        <v>10657</v>
      </c>
      <c r="K2310" t="s">
        <v>10658</v>
      </c>
      <c r="L2310" t="s">
        <v>10658</v>
      </c>
      <c r="M2310" t="s">
        <v>10659</v>
      </c>
      <c r="N2310" t="s">
        <v>584</v>
      </c>
      <c r="O2310" s="4">
        <v>84501</v>
      </c>
      <c r="P2310" t="s">
        <v>140</v>
      </c>
      <c r="R2310">
        <v>14358206191</v>
      </c>
      <c r="T2310">
        <v>112410</v>
      </c>
      <c r="U2310" t="s">
        <v>10660</v>
      </c>
      <c r="V2310" t="s">
        <v>10661</v>
      </c>
      <c r="X2310" t="s">
        <v>1091</v>
      </c>
      <c r="Y2310" t="s">
        <v>10658</v>
      </c>
      <c r="AA2310" t="s">
        <v>10659</v>
      </c>
      <c r="AB2310" t="s">
        <v>584</v>
      </c>
      <c r="AC2310" s="4">
        <v>84501</v>
      </c>
      <c r="AD2310" t="s">
        <v>140</v>
      </c>
      <c r="AF2310">
        <v>14358206191</v>
      </c>
      <c r="AH2310" t="s">
        <v>10662</v>
      </c>
      <c r="AI2310" t="s">
        <v>168</v>
      </c>
      <c r="AJ2310" t="s">
        <v>588</v>
      </c>
      <c r="AK2310" t="s">
        <v>589</v>
      </c>
      <c r="AM2310" t="s">
        <v>1361</v>
      </c>
      <c r="AO2310" t="s">
        <v>591</v>
      </c>
      <c r="AP2310" t="s">
        <v>592</v>
      </c>
      <c r="AQ2310" s="4">
        <v>82601</v>
      </c>
      <c r="AR2310" t="s">
        <v>140</v>
      </c>
      <c r="AT2310">
        <v>13074722105</v>
      </c>
      <c r="AV2310" t="s">
        <v>593</v>
      </c>
      <c r="AW2310" t="s">
        <v>594</v>
      </c>
      <c r="AZ2310" t="s">
        <v>334</v>
      </c>
      <c r="BA2310" t="s">
        <v>335</v>
      </c>
      <c r="BB2310" t="s">
        <v>136</v>
      </c>
      <c r="BC2310" t="s">
        <v>136</v>
      </c>
      <c r="BD2310" t="s">
        <v>148</v>
      </c>
      <c r="BE2310" t="s">
        <v>136</v>
      </c>
      <c r="BF2310" t="s">
        <v>136</v>
      </c>
      <c r="BG2310" t="s">
        <v>134</v>
      </c>
      <c r="BH2310" t="s">
        <v>136</v>
      </c>
      <c r="BN2310" t="s">
        <v>10663</v>
      </c>
      <c r="BO2310" t="s">
        <v>652</v>
      </c>
      <c r="BP2310">
        <v>4</v>
      </c>
      <c r="BQ2310">
        <v>4</v>
      </c>
      <c r="BR2310">
        <v>4</v>
      </c>
      <c r="BS2310" s="1">
        <v>44228</v>
      </c>
      <c r="BT2310" s="1">
        <v>44530</v>
      </c>
      <c r="BU2310" s="1">
        <v>44228</v>
      </c>
      <c r="BV2310" s="1">
        <v>44530</v>
      </c>
      <c r="BW2310" t="s">
        <v>134</v>
      </c>
      <c r="CH2310" s="5">
        <v>1682.16</v>
      </c>
      <c r="CI2310" t="s">
        <v>597</v>
      </c>
      <c r="CJ2310">
        <v>0</v>
      </c>
      <c r="CK2310" t="s">
        <v>598</v>
      </c>
      <c r="CL2310" t="s">
        <v>136</v>
      </c>
      <c r="CM2310" t="s">
        <v>354</v>
      </c>
      <c r="CN2310" t="s">
        <v>599</v>
      </c>
      <c r="CO2310" t="s">
        <v>600</v>
      </c>
      <c r="CP2310" t="s">
        <v>149</v>
      </c>
      <c r="CQ2310">
        <v>6</v>
      </c>
      <c r="CR2310">
        <v>0</v>
      </c>
      <c r="CS2310" t="s">
        <v>136</v>
      </c>
      <c r="CT2310" t="s">
        <v>134</v>
      </c>
      <c r="CU2310" t="s">
        <v>136</v>
      </c>
      <c r="CV2310" t="s">
        <v>136</v>
      </c>
      <c r="CW2310" t="s">
        <v>134</v>
      </c>
      <c r="CX2310">
        <v>50</v>
      </c>
      <c r="CY2310" t="s">
        <v>134</v>
      </c>
      <c r="CZ2310" t="s">
        <v>136</v>
      </c>
      <c r="DA2310" t="s">
        <v>134</v>
      </c>
      <c r="DB2310" t="s">
        <v>136</v>
      </c>
      <c r="DC2310" t="s">
        <v>136</v>
      </c>
      <c r="DD2310" t="s">
        <v>136</v>
      </c>
      <c r="DF2310" t="s">
        <v>10664</v>
      </c>
      <c r="DG2310" t="s">
        <v>10665</v>
      </c>
      <c r="DH2310" t="s">
        <v>10659</v>
      </c>
      <c r="DI2310" t="s">
        <v>584</v>
      </c>
      <c r="DJ2310" s="4">
        <v>84501</v>
      </c>
      <c r="DK2310" t="s">
        <v>7731</v>
      </c>
      <c r="DL2310" t="s">
        <v>134</v>
      </c>
      <c r="DM2310">
        <v>4</v>
      </c>
      <c r="DN2310" t="s">
        <v>10666</v>
      </c>
      <c r="DO2310" t="s">
        <v>10659</v>
      </c>
      <c r="DP2310" t="s">
        <v>584</v>
      </c>
      <c r="DQ2310" t="str">
        <f>"84501"</f>
        <v>84501</v>
      </c>
      <c r="DR2310" t="s">
        <v>7731</v>
      </c>
      <c r="DS2310" t="s">
        <v>1099</v>
      </c>
      <c r="DT2310">
        <v>1</v>
      </c>
      <c r="DU2310">
        <v>2</v>
      </c>
      <c r="DV2310" t="s">
        <v>136</v>
      </c>
      <c r="DW2310" t="s">
        <v>136</v>
      </c>
      <c r="DX2310" t="s">
        <v>134</v>
      </c>
      <c r="DY2310" t="s">
        <v>134</v>
      </c>
      <c r="DZ2310">
        <v>2</v>
      </c>
      <c r="EA2310" t="s">
        <v>136</v>
      </c>
      <c r="EC2310" s="5">
        <v>12.68</v>
      </c>
      <c r="ED2310" s="5">
        <v>55</v>
      </c>
      <c r="EE2310">
        <v>13074722105</v>
      </c>
      <c r="EF2310" t="s">
        <v>593</v>
      </c>
      <c r="EG2310" t="s">
        <v>148</v>
      </c>
      <c r="EH2310">
        <v>0</v>
      </c>
    </row>
    <row r="2311" spans="1:138" ht="15" customHeight="1" x14ac:dyDescent="0.35">
      <c r="A2311" t="s">
        <v>25367</v>
      </c>
      <c r="B2311" t="s">
        <v>157</v>
      </c>
      <c r="C2311" s="1">
        <v>44174.696649884259</v>
      </c>
      <c r="D2311" s="1">
        <v>44188</v>
      </c>
      <c r="E2311" t="s">
        <v>579</v>
      </c>
      <c r="F2311" t="s">
        <v>136</v>
      </c>
      <c r="G2311" t="s">
        <v>135</v>
      </c>
      <c r="H2311" t="s">
        <v>136</v>
      </c>
      <c r="I2311" t="s">
        <v>25368</v>
      </c>
      <c r="K2311" t="s">
        <v>25369</v>
      </c>
      <c r="M2311" t="s">
        <v>25370</v>
      </c>
      <c r="N2311" t="s">
        <v>584</v>
      </c>
      <c r="O2311" s="4">
        <v>84712</v>
      </c>
      <c r="P2311" t="s">
        <v>140</v>
      </c>
      <c r="R2311">
        <v>14356243217</v>
      </c>
      <c r="T2311">
        <v>112111</v>
      </c>
      <c r="U2311" t="s">
        <v>4900</v>
      </c>
      <c r="V2311" t="s">
        <v>25371</v>
      </c>
      <c r="X2311" t="s">
        <v>164</v>
      </c>
      <c r="Y2311" t="s">
        <v>25372</v>
      </c>
      <c r="AA2311" t="s">
        <v>25370</v>
      </c>
      <c r="AB2311" t="s">
        <v>584</v>
      </c>
      <c r="AC2311" s="4">
        <v>84712</v>
      </c>
      <c r="AD2311" t="s">
        <v>140</v>
      </c>
      <c r="AF2311">
        <v>14356243217</v>
      </c>
      <c r="AH2311" t="s">
        <v>25373</v>
      </c>
      <c r="AI2311" t="s">
        <v>168</v>
      </c>
      <c r="AJ2311" t="s">
        <v>588</v>
      </c>
      <c r="AK2311" t="s">
        <v>589</v>
      </c>
      <c r="AM2311" t="s">
        <v>1361</v>
      </c>
      <c r="AO2311" t="s">
        <v>591</v>
      </c>
      <c r="AP2311" t="s">
        <v>592</v>
      </c>
      <c r="AQ2311" s="4">
        <v>82601</v>
      </c>
      <c r="AR2311" t="s">
        <v>140</v>
      </c>
      <c r="AT2311">
        <v>13074722105</v>
      </c>
      <c r="AV2311" t="s">
        <v>593</v>
      </c>
      <c r="AW2311" t="s">
        <v>594</v>
      </c>
      <c r="AZ2311" t="s">
        <v>334</v>
      </c>
      <c r="BA2311" t="s">
        <v>335</v>
      </c>
      <c r="BB2311" t="s">
        <v>136</v>
      </c>
      <c r="BC2311" t="s">
        <v>136</v>
      </c>
      <c r="BD2311" t="s">
        <v>148</v>
      </c>
      <c r="BE2311" t="s">
        <v>136</v>
      </c>
      <c r="BF2311" t="s">
        <v>136</v>
      </c>
      <c r="BG2311" t="s">
        <v>134</v>
      </c>
      <c r="BH2311" t="s">
        <v>136</v>
      </c>
      <c r="BN2311" t="s">
        <v>25374</v>
      </c>
      <c r="BO2311" t="s">
        <v>652</v>
      </c>
      <c r="BP2311">
        <v>3</v>
      </c>
      <c r="BQ2311">
        <v>3</v>
      </c>
      <c r="BR2311">
        <v>3</v>
      </c>
      <c r="BS2311" s="1">
        <v>44228</v>
      </c>
      <c r="BT2311" s="1">
        <v>44530</v>
      </c>
      <c r="BU2311" s="1">
        <v>44228</v>
      </c>
      <c r="BV2311" s="1">
        <v>44530</v>
      </c>
      <c r="BW2311" t="s">
        <v>134</v>
      </c>
      <c r="CH2311" s="5">
        <v>1682.33</v>
      </c>
      <c r="CI2311" t="s">
        <v>597</v>
      </c>
      <c r="CJ2311">
        <v>0</v>
      </c>
      <c r="CK2311" t="s">
        <v>598</v>
      </c>
      <c r="CL2311" t="s">
        <v>136</v>
      </c>
      <c r="CM2311" t="s">
        <v>354</v>
      </c>
      <c r="CN2311" t="s">
        <v>599</v>
      </c>
      <c r="CO2311" t="s">
        <v>600</v>
      </c>
      <c r="CP2311" t="s">
        <v>149</v>
      </c>
      <c r="CQ2311">
        <v>6</v>
      </c>
      <c r="CR2311">
        <v>0</v>
      </c>
      <c r="CS2311" t="s">
        <v>136</v>
      </c>
      <c r="CT2311" t="s">
        <v>134</v>
      </c>
      <c r="CU2311" t="s">
        <v>136</v>
      </c>
      <c r="CV2311" t="s">
        <v>136</v>
      </c>
      <c r="CW2311" t="s">
        <v>134</v>
      </c>
      <c r="CX2311">
        <v>50</v>
      </c>
      <c r="CY2311" t="s">
        <v>134</v>
      </c>
      <c r="CZ2311" t="s">
        <v>136</v>
      </c>
      <c r="DA2311" t="s">
        <v>134</v>
      </c>
      <c r="DB2311" t="s">
        <v>136</v>
      </c>
      <c r="DC2311" t="s">
        <v>136</v>
      </c>
      <c r="DD2311" t="s">
        <v>136</v>
      </c>
      <c r="DF2311" t="s">
        <v>21421</v>
      </c>
      <c r="DG2311" t="s">
        <v>25375</v>
      </c>
      <c r="DH2311" t="s">
        <v>25370</v>
      </c>
      <c r="DI2311" t="s">
        <v>584</v>
      </c>
      <c r="DJ2311" s="4">
        <v>84712</v>
      </c>
      <c r="DK2311" t="s">
        <v>1314</v>
      </c>
      <c r="DL2311" t="s">
        <v>136</v>
      </c>
      <c r="DM2311">
        <v>1</v>
      </c>
      <c r="DN2311" t="s">
        <v>25375</v>
      </c>
      <c r="DO2311" t="s">
        <v>25370</v>
      </c>
      <c r="DP2311" t="s">
        <v>584</v>
      </c>
      <c r="DQ2311" t="str">
        <f>"84712"</f>
        <v>84712</v>
      </c>
      <c r="DR2311" t="s">
        <v>1314</v>
      </c>
      <c r="DS2311" t="s">
        <v>1099</v>
      </c>
      <c r="DT2311">
        <v>1</v>
      </c>
      <c r="DU2311">
        <v>2</v>
      </c>
      <c r="DV2311" t="s">
        <v>136</v>
      </c>
      <c r="DW2311" t="s">
        <v>136</v>
      </c>
      <c r="DX2311" t="s">
        <v>134</v>
      </c>
      <c r="DY2311" t="s">
        <v>136</v>
      </c>
      <c r="DZ2311">
        <v>1</v>
      </c>
      <c r="EA2311" t="s">
        <v>136</v>
      </c>
      <c r="EC2311" s="5">
        <v>12.68</v>
      </c>
      <c r="ED2311" s="5">
        <v>55</v>
      </c>
      <c r="EE2311">
        <v>13074722105</v>
      </c>
      <c r="EF2311" t="s">
        <v>593</v>
      </c>
      <c r="EG2311" t="s">
        <v>148</v>
      </c>
      <c r="EH2311">
        <v>0</v>
      </c>
    </row>
    <row r="2312" spans="1:138" ht="15" customHeight="1" x14ac:dyDescent="0.35">
      <c r="A2312" t="s">
        <v>26670</v>
      </c>
      <c r="B2312" t="s">
        <v>157</v>
      </c>
      <c r="C2312" s="1">
        <v>44174.727378935182</v>
      </c>
      <c r="D2312" s="1">
        <v>44188</v>
      </c>
      <c r="E2312" t="s">
        <v>579</v>
      </c>
      <c r="F2312" t="s">
        <v>136</v>
      </c>
      <c r="G2312" t="s">
        <v>135</v>
      </c>
      <c r="H2312" t="s">
        <v>136</v>
      </c>
      <c r="I2312" t="s">
        <v>26671</v>
      </c>
      <c r="K2312" t="s">
        <v>26672</v>
      </c>
      <c r="L2312" t="s">
        <v>26673</v>
      </c>
      <c r="M2312" t="s">
        <v>6478</v>
      </c>
      <c r="N2312" t="s">
        <v>1358</v>
      </c>
      <c r="O2312" s="4">
        <v>81625</v>
      </c>
      <c r="P2312" t="s">
        <v>140</v>
      </c>
      <c r="R2312">
        <v>19708243785</v>
      </c>
      <c r="T2312">
        <v>112410</v>
      </c>
      <c r="U2312" t="s">
        <v>26674</v>
      </c>
      <c r="V2312" t="s">
        <v>26675</v>
      </c>
      <c r="X2312" t="s">
        <v>164</v>
      </c>
      <c r="Y2312" t="s">
        <v>26672</v>
      </c>
      <c r="AA2312" t="s">
        <v>6478</v>
      </c>
      <c r="AB2312" t="s">
        <v>1358</v>
      </c>
      <c r="AC2312" s="4">
        <v>81625</v>
      </c>
      <c r="AD2312" t="s">
        <v>140</v>
      </c>
      <c r="AF2312">
        <v>19708243785</v>
      </c>
      <c r="AH2312" t="s">
        <v>26676</v>
      </c>
      <c r="AI2312" t="s">
        <v>168</v>
      </c>
      <c r="AJ2312" t="s">
        <v>588</v>
      </c>
      <c r="AK2312" t="s">
        <v>589</v>
      </c>
      <c r="AM2312" t="s">
        <v>1361</v>
      </c>
      <c r="AO2312" t="s">
        <v>591</v>
      </c>
      <c r="AP2312" t="s">
        <v>592</v>
      </c>
      <c r="AQ2312" s="4">
        <v>82601</v>
      </c>
      <c r="AR2312" t="s">
        <v>140</v>
      </c>
      <c r="AT2312">
        <v>13074722105</v>
      </c>
      <c r="AV2312" t="s">
        <v>593</v>
      </c>
      <c r="AW2312" t="s">
        <v>594</v>
      </c>
      <c r="AZ2312" t="s">
        <v>334</v>
      </c>
      <c r="BA2312" t="s">
        <v>335</v>
      </c>
      <c r="BB2312" t="s">
        <v>136</v>
      </c>
      <c r="BC2312" t="s">
        <v>136</v>
      </c>
      <c r="BD2312" t="s">
        <v>148</v>
      </c>
      <c r="BE2312" t="s">
        <v>136</v>
      </c>
      <c r="BF2312" t="s">
        <v>136</v>
      </c>
      <c r="BG2312" t="s">
        <v>134</v>
      </c>
      <c r="BH2312" t="s">
        <v>136</v>
      </c>
      <c r="BN2312" t="s">
        <v>26677</v>
      </c>
      <c r="BO2312" t="s">
        <v>2037</v>
      </c>
      <c r="BP2312">
        <v>9</v>
      </c>
      <c r="BQ2312">
        <v>9</v>
      </c>
      <c r="BR2312">
        <v>9</v>
      </c>
      <c r="BS2312" s="1">
        <v>44222</v>
      </c>
      <c r="BT2312" s="1">
        <v>44525</v>
      </c>
      <c r="BU2312" s="1">
        <v>44222</v>
      </c>
      <c r="BV2312" s="1">
        <v>44525</v>
      </c>
      <c r="BW2312" t="s">
        <v>134</v>
      </c>
      <c r="CH2312" s="5">
        <v>1682.33</v>
      </c>
      <c r="CI2312" t="s">
        <v>597</v>
      </c>
      <c r="CJ2312">
        <v>0</v>
      </c>
      <c r="CK2312" t="s">
        <v>598</v>
      </c>
      <c r="CL2312" t="s">
        <v>136</v>
      </c>
      <c r="CM2312" t="s">
        <v>354</v>
      </c>
      <c r="CN2312" t="s">
        <v>599</v>
      </c>
      <c r="CO2312" t="s">
        <v>26678</v>
      </c>
      <c r="CP2312" t="s">
        <v>149</v>
      </c>
      <c r="CQ2312">
        <v>6</v>
      </c>
      <c r="CR2312">
        <v>0</v>
      </c>
      <c r="CS2312" t="s">
        <v>136</v>
      </c>
      <c r="CT2312" t="s">
        <v>134</v>
      </c>
      <c r="CU2312" t="s">
        <v>136</v>
      </c>
      <c r="CV2312" t="s">
        <v>136</v>
      </c>
      <c r="CW2312" t="s">
        <v>134</v>
      </c>
      <c r="CX2312">
        <v>80</v>
      </c>
      <c r="CY2312" t="s">
        <v>134</v>
      </c>
      <c r="CZ2312" t="s">
        <v>136</v>
      </c>
      <c r="DA2312" t="s">
        <v>134</v>
      </c>
      <c r="DB2312" t="s">
        <v>136</v>
      </c>
      <c r="DC2312" t="s">
        <v>136</v>
      </c>
      <c r="DD2312" t="s">
        <v>136</v>
      </c>
      <c r="DF2312" t="s">
        <v>9807</v>
      </c>
      <c r="DG2312" t="s">
        <v>26672</v>
      </c>
      <c r="DH2312" t="s">
        <v>6478</v>
      </c>
      <c r="DI2312" t="s">
        <v>1358</v>
      </c>
      <c r="DJ2312" s="4">
        <v>81625</v>
      </c>
      <c r="DK2312" t="s">
        <v>4778</v>
      </c>
      <c r="DL2312" t="s">
        <v>134</v>
      </c>
      <c r="DM2312">
        <v>2</v>
      </c>
      <c r="DN2312" t="s">
        <v>26679</v>
      </c>
      <c r="DO2312" t="s">
        <v>26680</v>
      </c>
      <c r="DP2312" t="s">
        <v>1358</v>
      </c>
      <c r="DQ2312" t="str">
        <f>"81633"</f>
        <v>81633</v>
      </c>
      <c r="DR2312" t="s">
        <v>4778</v>
      </c>
      <c r="DS2312" t="s">
        <v>605</v>
      </c>
      <c r="DT2312">
        <v>22</v>
      </c>
      <c r="DU2312">
        <v>22</v>
      </c>
      <c r="DV2312" t="s">
        <v>136</v>
      </c>
      <c r="DW2312" t="s">
        <v>136</v>
      </c>
      <c r="DX2312" t="s">
        <v>134</v>
      </c>
      <c r="DY2312" t="s">
        <v>134</v>
      </c>
      <c r="DZ2312">
        <v>2</v>
      </c>
      <c r="EA2312" t="s">
        <v>136</v>
      </c>
      <c r="EC2312" s="5">
        <v>12.68</v>
      </c>
      <c r="ED2312" s="5">
        <v>55</v>
      </c>
      <c r="EE2312">
        <v>13074722105</v>
      </c>
      <c r="EF2312" t="s">
        <v>593</v>
      </c>
      <c r="EG2312" t="s">
        <v>148</v>
      </c>
      <c r="EH2312">
        <v>0</v>
      </c>
    </row>
    <row r="2313" spans="1:138" ht="15" customHeight="1" x14ac:dyDescent="0.35">
      <c r="A2313" t="s">
        <v>25347</v>
      </c>
      <c r="B2313" t="s">
        <v>157</v>
      </c>
      <c r="C2313" s="1">
        <v>44175.420873958334</v>
      </c>
      <c r="D2313" s="1">
        <v>44188</v>
      </c>
      <c r="E2313" t="s">
        <v>579</v>
      </c>
      <c r="F2313" t="s">
        <v>136</v>
      </c>
      <c r="G2313" t="s">
        <v>135</v>
      </c>
      <c r="H2313" t="s">
        <v>136</v>
      </c>
      <c r="I2313" t="s">
        <v>25348</v>
      </c>
      <c r="K2313" t="s">
        <v>19393</v>
      </c>
      <c r="L2313" t="s">
        <v>25349</v>
      </c>
      <c r="M2313" t="s">
        <v>8444</v>
      </c>
      <c r="N2313" t="s">
        <v>592</v>
      </c>
      <c r="O2313" s="4">
        <v>82323</v>
      </c>
      <c r="P2313" t="s">
        <v>140</v>
      </c>
      <c r="R2313">
        <v>19706293555</v>
      </c>
      <c r="T2313">
        <v>112410</v>
      </c>
      <c r="U2313" t="s">
        <v>19395</v>
      </c>
      <c r="V2313" t="s">
        <v>25350</v>
      </c>
      <c r="X2313" t="s">
        <v>164</v>
      </c>
      <c r="Y2313" t="s">
        <v>19393</v>
      </c>
      <c r="AA2313" t="s">
        <v>8444</v>
      </c>
      <c r="AB2313" t="s">
        <v>592</v>
      </c>
      <c r="AC2313" s="4">
        <v>82323</v>
      </c>
      <c r="AD2313" t="s">
        <v>140</v>
      </c>
      <c r="AF2313">
        <v>19706293555</v>
      </c>
      <c r="AH2313" t="s">
        <v>19398</v>
      </c>
      <c r="AI2313" t="s">
        <v>168</v>
      </c>
      <c r="AJ2313" t="s">
        <v>588</v>
      </c>
      <c r="AK2313" t="s">
        <v>589</v>
      </c>
      <c r="AM2313" t="s">
        <v>1361</v>
      </c>
      <c r="AO2313" t="s">
        <v>591</v>
      </c>
      <c r="AP2313" t="s">
        <v>592</v>
      </c>
      <c r="AQ2313" s="4">
        <v>82601</v>
      </c>
      <c r="AR2313" t="s">
        <v>140</v>
      </c>
      <c r="AT2313">
        <v>13074722105</v>
      </c>
      <c r="AV2313" t="s">
        <v>593</v>
      </c>
      <c r="AW2313" t="s">
        <v>594</v>
      </c>
      <c r="AZ2313" t="s">
        <v>334</v>
      </c>
      <c r="BA2313" t="s">
        <v>335</v>
      </c>
      <c r="BB2313" t="s">
        <v>136</v>
      </c>
      <c r="BC2313" t="s">
        <v>136</v>
      </c>
      <c r="BD2313" t="s">
        <v>148</v>
      </c>
      <c r="BE2313" t="s">
        <v>136</v>
      </c>
      <c r="BF2313" t="s">
        <v>136</v>
      </c>
      <c r="BG2313" t="s">
        <v>134</v>
      </c>
      <c r="BH2313" t="s">
        <v>136</v>
      </c>
      <c r="BN2313" t="s">
        <v>25351</v>
      </c>
      <c r="BO2313" t="s">
        <v>2037</v>
      </c>
      <c r="BP2313">
        <v>4</v>
      </c>
      <c r="BQ2313">
        <v>4</v>
      </c>
      <c r="BR2313">
        <v>4</v>
      </c>
      <c r="BS2313" s="1">
        <v>44228</v>
      </c>
      <c r="BT2313" s="1">
        <v>44530</v>
      </c>
      <c r="BU2313" s="1">
        <v>44228</v>
      </c>
      <c r="BV2313" s="1">
        <v>44530</v>
      </c>
      <c r="BW2313" t="s">
        <v>134</v>
      </c>
      <c r="CH2313" s="5">
        <v>1682.33</v>
      </c>
      <c r="CI2313" t="s">
        <v>597</v>
      </c>
      <c r="CJ2313">
        <v>0</v>
      </c>
      <c r="CK2313" t="s">
        <v>598</v>
      </c>
      <c r="CL2313" t="s">
        <v>136</v>
      </c>
      <c r="CM2313" t="s">
        <v>354</v>
      </c>
      <c r="CN2313" t="s">
        <v>599</v>
      </c>
      <c r="CO2313" t="s">
        <v>600</v>
      </c>
      <c r="CP2313" t="s">
        <v>149</v>
      </c>
      <c r="CQ2313">
        <v>6</v>
      </c>
      <c r="CR2313">
        <v>0</v>
      </c>
      <c r="CS2313" t="s">
        <v>136</v>
      </c>
      <c r="CT2313" t="s">
        <v>134</v>
      </c>
      <c r="CU2313" t="s">
        <v>136</v>
      </c>
      <c r="CV2313" t="s">
        <v>136</v>
      </c>
      <c r="CW2313" t="s">
        <v>134</v>
      </c>
      <c r="CX2313">
        <v>50</v>
      </c>
      <c r="CY2313" t="s">
        <v>134</v>
      </c>
      <c r="CZ2313" t="s">
        <v>136</v>
      </c>
      <c r="DA2313" t="s">
        <v>134</v>
      </c>
      <c r="DB2313" t="s">
        <v>136</v>
      </c>
      <c r="DC2313" t="s">
        <v>136</v>
      </c>
      <c r="DD2313" t="s">
        <v>136</v>
      </c>
      <c r="DF2313" t="s">
        <v>25352</v>
      </c>
      <c r="DG2313" t="s">
        <v>19397</v>
      </c>
      <c r="DH2313" t="s">
        <v>8444</v>
      </c>
      <c r="DI2313" t="s">
        <v>592</v>
      </c>
      <c r="DJ2313" s="4">
        <v>82323</v>
      </c>
      <c r="DK2313" t="s">
        <v>7731</v>
      </c>
      <c r="DL2313" t="s">
        <v>136</v>
      </c>
      <c r="DM2313">
        <v>1</v>
      </c>
      <c r="DN2313" t="s">
        <v>19400</v>
      </c>
      <c r="DO2313" t="s">
        <v>8444</v>
      </c>
      <c r="DP2313" t="s">
        <v>592</v>
      </c>
      <c r="DQ2313" t="str">
        <f>"82323"</f>
        <v>82323</v>
      </c>
      <c r="DR2313" t="s">
        <v>7731</v>
      </c>
      <c r="DS2313" t="s">
        <v>605</v>
      </c>
      <c r="DT2313">
        <v>4</v>
      </c>
      <c r="DU2313">
        <v>4</v>
      </c>
      <c r="DV2313" t="s">
        <v>136</v>
      </c>
      <c r="DW2313" t="s">
        <v>136</v>
      </c>
      <c r="DX2313" t="s">
        <v>134</v>
      </c>
      <c r="DY2313" t="s">
        <v>134</v>
      </c>
      <c r="DZ2313">
        <v>2</v>
      </c>
      <c r="EA2313" t="s">
        <v>136</v>
      </c>
      <c r="EC2313" s="5">
        <v>12.68</v>
      </c>
      <c r="ED2313" s="5">
        <v>55</v>
      </c>
      <c r="EE2313">
        <v>13074722105</v>
      </c>
      <c r="EF2313" t="s">
        <v>593</v>
      </c>
      <c r="EG2313" t="s">
        <v>148</v>
      </c>
      <c r="EH2313">
        <v>0</v>
      </c>
    </row>
    <row r="2314" spans="1:138" ht="15" customHeight="1" x14ac:dyDescent="0.35">
      <c r="A2314" t="s">
        <v>24337</v>
      </c>
      <c r="B2314" t="s">
        <v>157</v>
      </c>
      <c r="C2314" s="1">
        <v>44176.540644907407</v>
      </c>
      <c r="D2314" s="1">
        <v>44188</v>
      </c>
      <c r="E2314" t="s">
        <v>579</v>
      </c>
      <c r="F2314" t="s">
        <v>136</v>
      </c>
      <c r="G2314" t="s">
        <v>135</v>
      </c>
      <c r="H2314" t="s">
        <v>136</v>
      </c>
      <c r="I2314" t="s">
        <v>4750</v>
      </c>
      <c r="K2314" t="s">
        <v>4751</v>
      </c>
      <c r="M2314" t="s">
        <v>2096</v>
      </c>
      <c r="N2314" t="s">
        <v>925</v>
      </c>
      <c r="O2314" s="4">
        <v>83347</v>
      </c>
      <c r="P2314" t="s">
        <v>140</v>
      </c>
      <c r="R2314">
        <v>12084316298</v>
      </c>
      <c r="T2314">
        <v>112111</v>
      </c>
      <c r="U2314" t="s">
        <v>4752</v>
      </c>
      <c r="V2314" t="s">
        <v>4753</v>
      </c>
      <c r="X2314" t="s">
        <v>224</v>
      </c>
      <c r="Y2314" t="s">
        <v>4751</v>
      </c>
      <c r="AA2314" t="s">
        <v>2096</v>
      </c>
      <c r="AB2314" t="s">
        <v>925</v>
      </c>
      <c r="AC2314" s="4">
        <v>83347</v>
      </c>
      <c r="AD2314" t="s">
        <v>140</v>
      </c>
      <c r="AF2314">
        <v>12084316298</v>
      </c>
      <c r="AH2314" t="s">
        <v>1306</v>
      </c>
      <c r="AI2314" t="s">
        <v>168</v>
      </c>
      <c r="AJ2314" t="s">
        <v>1303</v>
      </c>
      <c r="AK2314" t="s">
        <v>1304</v>
      </c>
      <c r="AM2314" t="s">
        <v>1300</v>
      </c>
      <c r="AN2314" t="s">
        <v>1301</v>
      </c>
      <c r="AO2314" t="s">
        <v>1302</v>
      </c>
      <c r="AP2314" t="s">
        <v>925</v>
      </c>
      <c r="AQ2314" s="4">
        <v>83301</v>
      </c>
      <c r="AR2314" t="s">
        <v>140</v>
      </c>
      <c r="AT2314">
        <v>12085952226</v>
      </c>
      <c r="AV2314" t="s">
        <v>1306</v>
      </c>
      <c r="AW2314" t="s">
        <v>1299</v>
      </c>
      <c r="AZ2314" t="s">
        <v>334</v>
      </c>
      <c r="BA2314" t="s">
        <v>335</v>
      </c>
      <c r="BB2314" t="s">
        <v>136</v>
      </c>
      <c r="BC2314" t="s">
        <v>136</v>
      </c>
      <c r="BD2314" t="s">
        <v>148</v>
      </c>
      <c r="BE2314" t="s">
        <v>136</v>
      </c>
      <c r="BF2314" t="s">
        <v>136</v>
      </c>
      <c r="BG2314" t="s">
        <v>134</v>
      </c>
      <c r="BH2314" t="s">
        <v>136</v>
      </c>
      <c r="BN2314" t="s">
        <v>24338</v>
      </c>
      <c r="BO2314" t="s">
        <v>4755</v>
      </c>
      <c r="BP2314">
        <v>1</v>
      </c>
      <c r="BQ2314">
        <v>1</v>
      </c>
      <c r="BR2314">
        <v>1</v>
      </c>
      <c r="BS2314" s="1">
        <v>44228</v>
      </c>
      <c r="BT2314" s="1">
        <v>44255</v>
      </c>
      <c r="BU2314" s="1">
        <v>44228</v>
      </c>
      <c r="BV2314" s="1">
        <v>44255</v>
      </c>
      <c r="BW2314" t="s">
        <v>134</v>
      </c>
      <c r="CH2314" s="5">
        <v>1682.33</v>
      </c>
      <c r="CI2314" t="s">
        <v>597</v>
      </c>
      <c r="CJ2314">
        <v>0</v>
      </c>
      <c r="CK2314" t="s">
        <v>1309</v>
      </c>
      <c r="CL2314" t="s">
        <v>136</v>
      </c>
      <c r="CM2314" t="s">
        <v>354</v>
      </c>
      <c r="CN2314" t="s">
        <v>1310</v>
      </c>
      <c r="CO2314" t="s">
        <v>2377</v>
      </c>
      <c r="CP2314" t="s">
        <v>149</v>
      </c>
      <c r="CQ2314">
        <v>3</v>
      </c>
      <c r="CR2314">
        <v>0</v>
      </c>
      <c r="CS2314" t="s">
        <v>136</v>
      </c>
      <c r="CT2314" t="s">
        <v>136</v>
      </c>
      <c r="CU2314" t="s">
        <v>136</v>
      </c>
      <c r="CV2314" t="s">
        <v>134</v>
      </c>
      <c r="CW2314" t="s">
        <v>134</v>
      </c>
      <c r="CX2314">
        <v>50</v>
      </c>
      <c r="CY2314" t="s">
        <v>134</v>
      </c>
      <c r="CZ2314" t="s">
        <v>136</v>
      </c>
      <c r="DA2314" t="s">
        <v>136</v>
      </c>
      <c r="DB2314" t="s">
        <v>136</v>
      </c>
      <c r="DC2314" t="s">
        <v>136</v>
      </c>
      <c r="DD2314" t="s">
        <v>136</v>
      </c>
      <c r="DF2314" t="s">
        <v>180</v>
      </c>
      <c r="DG2314" t="s">
        <v>4751</v>
      </c>
      <c r="DH2314" t="s">
        <v>2096</v>
      </c>
      <c r="DI2314" t="s">
        <v>925</v>
      </c>
      <c r="DJ2314" s="4">
        <v>83347</v>
      </c>
      <c r="DK2314" t="s">
        <v>2173</v>
      </c>
      <c r="DL2314" t="s">
        <v>134</v>
      </c>
      <c r="DM2314">
        <v>2</v>
      </c>
      <c r="DN2314" t="s">
        <v>4751</v>
      </c>
      <c r="DO2314" t="s">
        <v>2096</v>
      </c>
      <c r="DP2314" t="s">
        <v>925</v>
      </c>
      <c r="DQ2314" t="str">
        <f>"83347"</f>
        <v>83347</v>
      </c>
      <c r="DR2314" t="s">
        <v>2173</v>
      </c>
      <c r="DS2314" t="s">
        <v>2979</v>
      </c>
      <c r="DT2314">
        <v>10</v>
      </c>
      <c r="DU2314">
        <v>12</v>
      </c>
      <c r="DV2314" t="s">
        <v>134</v>
      </c>
      <c r="DW2314" t="s">
        <v>134</v>
      </c>
      <c r="DX2314" t="s">
        <v>134</v>
      </c>
      <c r="DY2314" t="s">
        <v>136</v>
      </c>
      <c r="DZ2314">
        <v>1</v>
      </c>
      <c r="EA2314" t="s">
        <v>136</v>
      </c>
      <c r="EC2314" s="5">
        <v>12.68</v>
      </c>
      <c r="ED2314" s="5">
        <v>55</v>
      </c>
      <c r="EE2314">
        <v>12085952226</v>
      </c>
      <c r="EF2314" t="s">
        <v>1316</v>
      </c>
      <c r="EG2314" t="s">
        <v>148</v>
      </c>
      <c r="EH2314">
        <v>0</v>
      </c>
    </row>
    <row r="2315" spans="1:138" ht="15" customHeight="1" x14ac:dyDescent="0.35">
      <c r="A2315" t="s">
        <v>6040</v>
      </c>
      <c r="B2315" t="s">
        <v>157</v>
      </c>
      <c r="C2315" s="1">
        <v>44176.549407060185</v>
      </c>
      <c r="D2315" s="1">
        <v>44188</v>
      </c>
      <c r="E2315" t="s">
        <v>1298</v>
      </c>
      <c r="F2315" t="s">
        <v>136</v>
      </c>
      <c r="G2315" t="s">
        <v>135</v>
      </c>
      <c r="H2315" t="s">
        <v>136</v>
      </c>
      <c r="I2315" t="s">
        <v>1299</v>
      </c>
      <c r="K2315" t="s">
        <v>1300</v>
      </c>
      <c r="L2315" t="s">
        <v>1301</v>
      </c>
      <c r="M2315" t="s">
        <v>1302</v>
      </c>
      <c r="N2315" t="s">
        <v>925</v>
      </c>
      <c r="O2315" s="4">
        <v>83301</v>
      </c>
      <c r="P2315" t="s">
        <v>140</v>
      </c>
      <c r="R2315">
        <v>12085952226</v>
      </c>
      <c r="T2315">
        <v>112410</v>
      </c>
      <c r="U2315" t="s">
        <v>1303</v>
      </c>
      <c r="V2315" t="s">
        <v>1304</v>
      </c>
      <c r="X2315" t="s">
        <v>1305</v>
      </c>
      <c r="Y2315" t="s">
        <v>1300</v>
      </c>
      <c r="Z2315" t="s">
        <v>1301</v>
      </c>
      <c r="AA2315" t="s">
        <v>1302</v>
      </c>
      <c r="AB2315" t="s">
        <v>925</v>
      </c>
      <c r="AC2315" s="4">
        <v>83301</v>
      </c>
      <c r="AD2315" t="s">
        <v>140</v>
      </c>
      <c r="AF2315">
        <v>12085952226</v>
      </c>
      <c r="AH2315" t="s">
        <v>1306</v>
      </c>
      <c r="AZ2315" t="s">
        <v>334</v>
      </c>
      <c r="BA2315" t="s">
        <v>335</v>
      </c>
      <c r="BB2315" t="s">
        <v>136</v>
      </c>
      <c r="BC2315" t="s">
        <v>136</v>
      </c>
      <c r="BD2315" t="s">
        <v>148</v>
      </c>
      <c r="BE2315" t="s">
        <v>136</v>
      </c>
      <c r="BF2315" t="s">
        <v>136</v>
      </c>
      <c r="BG2315" t="s">
        <v>134</v>
      </c>
      <c r="BH2315" t="s">
        <v>136</v>
      </c>
      <c r="BN2315" t="s">
        <v>6041</v>
      </c>
      <c r="BO2315" t="s">
        <v>1308</v>
      </c>
      <c r="BP2315">
        <v>14</v>
      </c>
      <c r="BQ2315">
        <v>14</v>
      </c>
      <c r="BR2315">
        <v>14</v>
      </c>
      <c r="BS2315" s="1">
        <v>44228</v>
      </c>
      <c r="BT2315" s="1">
        <v>44347</v>
      </c>
      <c r="BU2315" s="1">
        <v>44228</v>
      </c>
      <c r="BV2315" s="1">
        <v>44347</v>
      </c>
      <c r="BW2315" t="s">
        <v>134</v>
      </c>
      <c r="CH2315" s="5">
        <v>1682.33</v>
      </c>
      <c r="CI2315" t="s">
        <v>597</v>
      </c>
      <c r="CJ2315">
        <v>0</v>
      </c>
      <c r="CK2315" t="s">
        <v>1309</v>
      </c>
      <c r="CL2315" t="s">
        <v>136</v>
      </c>
      <c r="CM2315" t="s">
        <v>354</v>
      </c>
      <c r="CN2315" t="s">
        <v>1310</v>
      </c>
      <c r="CO2315" t="s">
        <v>2377</v>
      </c>
      <c r="CP2315" t="s">
        <v>149</v>
      </c>
      <c r="CQ2315">
        <v>3</v>
      </c>
      <c r="CR2315">
        <v>0</v>
      </c>
      <c r="CS2315" t="s">
        <v>136</v>
      </c>
      <c r="CT2315" t="s">
        <v>136</v>
      </c>
      <c r="CU2315" t="s">
        <v>136</v>
      </c>
      <c r="CV2315" t="s">
        <v>134</v>
      </c>
      <c r="CW2315" t="s">
        <v>134</v>
      </c>
      <c r="CX2315">
        <v>50</v>
      </c>
      <c r="CY2315" t="s">
        <v>134</v>
      </c>
      <c r="CZ2315" t="s">
        <v>136</v>
      </c>
      <c r="DA2315" t="s">
        <v>136</v>
      </c>
      <c r="DB2315" t="s">
        <v>136</v>
      </c>
      <c r="DC2315" t="s">
        <v>136</v>
      </c>
      <c r="DD2315" t="s">
        <v>136</v>
      </c>
      <c r="DF2315" t="s">
        <v>180</v>
      </c>
      <c r="DG2315" t="s">
        <v>6042</v>
      </c>
      <c r="DH2315" t="s">
        <v>6043</v>
      </c>
      <c r="DI2315" t="s">
        <v>1358</v>
      </c>
      <c r="DJ2315" s="4">
        <v>81601</v>
      </c>
      <c r="DK2315" t="s">
        <v>1314</v>
      </c>
      <c r="DL2315" t="s">
        <v>134</v>
      </c>
      <c r="DM2315">
        <v>2</v>
      </c>
      <c r="DN2315" t="s">
        <v>6042</v>
      </c>
      <c r="DO2315" t="s">
        <v>6043</v>
      </c>
      <c r="DP2315" t="s">
        <v>1358</v>
      </c>
      <c r="DQ2315" t="str">
        <f>"81601"</f>
        <v>81601</v>
      </c>
      <c r="DR2315" t="s">
        <v>1314</v>
      </c>
      <c r="DS2315" t="s">
        <v>2962</v>
      </c>
      <c r="DT2315">
        <v>24</v>
      </c>
      <c r="DU2315">
        <v>38</v>
      </c>
      <c r="DV2315" t="s">
        <v>134</v>
      </c>
      <c r="DW2315" t="s">
        <v>134</v>
      </c>
      <c r="DX2315" t="s">
        <v>134</v>
      </c>
      <c r="DY2315" t="s">
        <v>136</v>
      </c>
      <c r="DZ2315">
        <v>1</v>
      </c>
      <c r="EA2315" t="s">
        <v>136</v>
      </c>
      <c r="EC2315" s="5">
        <v>12.68</v>
      </c>
      <c r="ED2315" s="5">
        <v>55</v>
      </c>
      <c r="EE2315">
        <v>12085952226</v>
      </c>
      <c r="EF2315" t="s">
        <v>1316</v>
      </c>
      <c r="EG2315" t="s">
        <v>148</v>
      </c>
      <c r="EH2315">
        <v>0</v>
      </c>
    </row>
    <row r="2316" spans="1:138" ht="15" customHeight="1" x14ac:dyDescent="0.35">
      <c r="A2316" t="s">
        <v>23626</v>
      </c>
      <c r="B2316" t="s">
        <v>157</v>
      </c>
      <c r="C2316" s="1">
        <v>44176.589579282409</v>
      </c>
      <c r="D2316" s="1">
        <v>44188</v>
      </c>
      <c r="E2316" t="s">
        <v>1298</v>
      </c>
      <c r="F2316" t="s">
        <v>136</v>
      </c>
      <c r="G2316" t="s">
        <v>135</v>
      </c>
      <c r="H2316" t="s">
        <v>136</v>
      </c>
      <c r="I2316" t="s">
        <v>1299</v>
      </c>
      <c r="K2316" t="s">
        <v>1300</v>
      </c>
      <c r="L2316" t="s">
        <v>1301</v>
      </c>
      <c r="M2316" t="s">
        <v>1302</v>
      </c>
      <c r="N2316" t="s">
        <v>925</v>
      </c>
      <c r="O2316" s="4">
        <v>83301</v>
      </c>
      <c r="P2316" t="s">
        <v>140</v>
      </c>
      <c r="R2316">
        <v>12085952226</v>
      </c>
      <c r="T2316">
        <v>112410</v>
      </c>
      <c r="U2316" t="s">
        <v>1303</v>
      </c>
      <c r="V2316" t="s">
        <v>1304</v>
      </c>
      <c r="X2316" t="s">
        <v>1305</v>
      </c>
      <c r="Y2316" t="s">
        <v>1300</v>
      </c>
      <c r="Z2316" t="s">
        <v>1301</v>
      </c>
      <c r="AA2316" t="s">
        <v>1302</v>
      </c>
      <c r="AB2316" t="s">
        <v>925</v>
      </c>
      <c r="AC2316" s="4">
        <v>83301</v>
      </c>
      <c r="AD2316" t="s">
        <v>140</v>
      </c>
      <c r="AF2316">
        <v>12085952226</v>
      </c>
      <c r="AH2316" t="s">
        <v>1306</v>
      </c>
      <c r="AZ2316" t="s">
        <v>334</v>
      </c>
      <c r="BA2316" t="s">
        <v>335</v>
      </c>
      <c r="BB2316" t="s">
        <v>136</v>
      </c>
      <c r="BC2316" t="s">
        <v>136</v>
      </c>
      <c r="BD2316" t="s">
        <v>148</v>
      </c>
      <c r="BE2316" t="s">
        <v>136</v>
      </c>
      <c r="BF2316" t="s">
        <v>136</v>
      </c>
      <c r="BG2316" t="s">
        <v>134</v>
      </c>
      <c r="BH2316" t="s">
        <v>136</v>
      </c>
      <c r="BN2316" t="s">
        <v>23627</v>
      </c>
      <c r="BO2316" t="s">
        <v>2284</v>
      </c>
      <c r="BP2316">
        <v>2</v>
      </c>
      <c r="BQ2316">
        <v>2</v>
      </c>
      <c r="BR2316">
        <v>2</v>
      </c>
      <c r="BS2316" s="1">
        <v>44228</v>
      </c>
      <c r="BT2316" s="1">
        <v>44286</v>
      </c>
      <c r="BU2316" s="1">
        <v>44228</v>
      </c>
      <c r="BV2316" s="1">
        <v>44286</v>
      </c>
      <c r="BW2316" t="s">
        <v>134</v>
      </c>
      <c r="CH2316" s="5">
        <v>2133.52</v>
      </c>
      <c r="CI2316" t="s">
        <v>597</v>
      </c>
      <c r="CJ2316">
        <v>0</v>
      </c>
      <c r="CK2316" t="s">
        <v>4922</v>
      </c>
      <c r="CL2316" t="s">
        <v>136</v>
      </c>
      <c r="CM2316" t="s">
        <v>354</v>
      </c>
      <c r="CN2316" t="s">
        <v>1310</v>
      </c>
      <c r="CO2316" t="s">
        <v>2377</v>
      </c>
      <c r="CP2316" t="s">
        <v>149</v>
      </c>
      <c r="CQ2316">
        <v>3</v>
      </c>
      <c r="CR2316">
        <v>0</v>
      </c>
      <c r="CS2316" t="s">
        <v>136</v>
      </c>
      <c r="CT2316" t="s">
        <v>136</v>
      </c>
      <c r="CU2316" t="s">
        <v>136</v>
      </c>
      <c r="CV2316" t="s">
        <v>134</v>
      </c>
      <c r="CW2316" t="s">
        <v>134</v>
      </c>
      <c r="CX2316">
        <v>50</v>
      </c>
      <c r="CY2316" t="s">
        <v>134</v>
      </c>
      <c r="CZ2316" t="s">
        <v>136</v>
      </c>
      <c r="DA2316" t="s">
        <v>136</v>
      </c>
      <c r="DB2316" t="s">
        <v>136</v>
      </c>
      <c r="DC2316" t="s">
        <v>136</v>
      </c>
      <c r="DD2316" t="s">
        <v>136</v>
      </c>
      <c r="DF2316" t="s">
        <v>180</v>
      </c>
      <c r="DG2316" t="s">
        <v>4923</v>
      </c>
      <c r="DH2316" t="s">
        <v>4924</v>
      </c>
      <c r="DI2316" t="s">
        <v>395</v>
      </c>
      <c r="DJ2316" s="4">
        <v>95624</v>
      </c>
      <c r="DK2316" t="s">
        <v>472</v>
      </c>
      <c r="DL2316" t="s">
        <v>134</v>
      </c>
      <c r="DM2316">
        <v>2</v>
      </c>
      <c r="DN2316" t="s">
        <v>4923</v>
      </c>
      <c r="DO2316" t="s">
        <v>4924</v>
      </c>
      <c r="DP2316" t="s">
        <v>395</v>
      </c>
      <c r="DQ2316" t="str">
        <f>"95624"</f>
        <v>95624</v>
      </c>
      <c r="DR2316" t="s">
        <v>472</v>
      </c>
      <c r="DS2316" t="s">
        <v>1315</v>
      </c>
      <c r="DT2316">
        <v>7</v>
      </c>
      <c r="DU2316">
        <v>11</v>
      </c>
      <c r="DV2316" t="s">
        <v>134</v>
      </c>
      <c r="DW2316" t="s">
        <v>134</v>
      </c>
      <c r="DX2316" t="s">
        <v>134</v>
      </c>
      <c r="DY2316" t="s">
        <v>136</v>
      </c>
      <c r="DZ2316">
        <v>1</v>
      </c>
      <c r="EA2316" t="s">
        <v>136</v>
      </c>
      <c r="EC2316" s="5">
        <v>12.68</v>
      </c>
      <c r="ED2316" s="5">
        <v>55</v>
      </c>
      <c r="EE2316">
        <v>12085952226</v>
      </c>
      <c r="EF2316" t="s">
        <v>1316</v>
      </c>
      <c r="EG2316" t="s">
        <v>148</v>
      </c>
      <c r="EH2316">
        <v>0</v>
      </c>
    </row>
    <row r="2317" spans="1:138" ht="15" customHeight="1" x14ac:dyDescent="0.35">
      <c r="A2317" t="s">
        <v>20049</v>
      </c>
      <c r="B2317" t="s">
        <v>157</v>
      </c>
      <c r="C2317" s="1">
        <v>44176.75068020833</v>
      </c>
      <c r="D2317" s="1">
        <v>44188</v>
      </c>
      <c r="E2317" t="s">
        <v>1298</v>
      </c>
      <c r="F2317" t="s">
        <v>136</v>
      </c>
      <c r="G2317" t="s">
        <v>135</v>
      </c>
      <c r="H2317" t="s">
        <v>136</v>
      </c>
      <c r="I2317" t="s">
        <v>1299</v>
      </c>
      <c r="K2317" t="s">
        <v>1300</v>
      </c>
      <c r="L2317" t="s">
        <v>1301</v>
      </c>
      <c r="M2317" t="s">
        <v>1302</v>
      </c>
      <c r="N2317" t="s">
        <v>925</v>
      </c>
      <c r="O2317" s="4">
        <v>83301</v>
      </c>
      <c r="P2317" t="s">
        <v>140</v>
      </c>
      <c r="R2317">
        <v>12085952226</v>
      </c>
      <c r="T2317">
        <v>112410</v>
      </c>
      <c r="U2317" t="s">
        <v>1303</v>
      </c>
      <c r="V2317" t="s">
        <v>1304</v>
      </c>
      <c r="X2317" t="s">
        <v>1305</v>
      </c>
      <c r="Y2317" t="s">
        <v>1300</v>
      </c>
      <c r="Z2317" t="s">
        <v>1301</v>
      </c>
      <c r="AA2317" t="s">
        <v>1302</v>
      </c>
      <c r="AB2317" t="s">
        <v>925</v>
      </c>
      <c r="AC2317" s="4">
        <v>83301</v>
      </c>
      <c r="AD2317" t="s">
        <v>140</v>
      </c>
      <c r="AF2317">
        <v>12085952226</v>
      </c>
      <c r="AH2317" t="s">
        <v>1306</v>
      </c>
      <c r="AZ2317" t="s">
        <v>334</v>
      </c>
      <c r="BA2317" t="s">
        <v>335</v>
      </c>
      <c r="BB2317" t="s">
        <v>136</v>
      </c>
      <c r="BC2317" t="s">
        <v>136</v>
      </c>
      <c r="BD2317" t="s">
        <v>148</v>
      </c>
      <c r="BE2317" t="s">
        <v>136</v>
      </c>
      <c r="BF2317" t="s">
        <v>136</v>
      </c>
      <c r="BG2317" t="s">
        <v>134</v>
      </c>
      <c r="BH2317" t="s">
        <v>136</v>
      </c>
      <c r="BN2317" t="s">
        <v>20050</v>
      </c>
      <c r="BO2317" t="s">
        <v>2284</v>
      </c>
      <c r="BP2317">
        <v>2</v>
      </c>
      <c r="BQ2317">
        <v>2</v>
      </c>
      <c r="BR2317">
        <v>2</v>
      </c>
      <c r="BS2317" s="1">
        <v>44228</v>
      </c>
      <c r="BT2317" s="1">
        <v>44255</v>
      </c>
      <c r="BU2317" s="1">
        <v>44228</v>
      </c>
      <c r="BV2317" s="1">
        <v>44255</v>
      </c>
      <c r="BW2317" t="s">
        <v>134</v>
      </c>
      <c r="CH2317" s="5">
        <v>2133.52</v>
      </c>
      <c r="CI2317" t="s">
        <v>597</v>
      </c>
      <c r="CJ2317">
        <v>0</v>
      </c>
      <c r="CK2317" t="s">
        <v>2285</v>
      </c>
      <c r="CL2317" t="s">
        <v>136</v>
      </c>
      <c r="CM2317" t="s">
        <v>354</v>
      </c>
      <c r="CN2317" t="s">
        <v>1310</v>
      </c>
      <c r="CO2317" t="s">
        <v>2377</v>
      </c>
      <c r="CP2317" t="s">
        <v>149</v>
      </c>
      <c r="CQ2317">
        <v>3</v>
      </c>
      <c r="CR2317">
        <v>0</v>
      </c>
      <c r="CS2317" t="s">
        <v>136</v>
      </c>
      <c r="CT2317" t="s">
        <v>134</v>
      </c>
      <c r="CU2317" t="s">
        <v>136</v>
      </c>
      <c r="CV2317" t="s">
        <v>134</v>
      </c>
      <c r="CW2317" t="s">
        <v>134</v>
      </c>
      <c r="CX2317">
        <v>50</v>
      </c>
      <c r="CY2317" t="s">
        <v>134</v>
      </c>
      <c r="CZ2317" t="s">
        <v>136</v>
      </c>
      <c r="DA2317" t="s">
        <v>136</v>
      </c>
      <c r="DB2317" t="s">
        <v>136</v>
      </c>
      <c r="DC2317" t="s">
        <v>136</v>
      </c>
      <c r="DD2317" t="s">
        <v>136</v>
      </c>
      <c r="DF2317" t="s">
        <v>180</v>
      </c>
      <c r="DG2317" t="s">
        <v>20051</v>
      </c>
      <c r="DH2317" t="s">
        <v>20052</v>
      </c>
      <c r="DI2317" t="s">
        <v>395</v>
      </c>
      <c r="DJ2317" s="4">
        <v>93210</v>
      </c>
      <c r="DK2317" t="s">
        <v>6243</v>
      </c>
      <c r="DL2317" t="s">
        <v>134</v>
      </c>
      <c r="DM2317">
        <v>2</v>
      </c>
      <c r="DN2317" t="s">
        <v>20051</v>
      </c>
      <c r="DO2317" t="s">
        <v>20052</v>
      </c>
      <c r="DP2317" t="s">
        <v>395</v>
      </c>
      <c r="DQ2317" t="str">
        <f>"93210"</f>
        <v>93210</v>
      </c>
      <c r="DR2317" t="s">
        <v>6243</v>
      </c>
      <c r="DS2317" t="s">
        <v>1315</v>
      </c>
      <c r="DT2317">
        <v>17</v>
      </c>
      <c r="DU2317">
        <v>24</v>
      </c>
      <c r="DV2317" t="s">
        <v>134</v>
      </c>
      <c r="DW2317" t="s">
        <v>134</v>
      </c>
      <c r="DX2317" t="s">
        <v>134</v>
      </c>
      <c r="DY2317" t="s">
        <v>136</v>
      </c>
      <c r="DZ2317">
        <v>1</v>
      </c>
      <c r="EA2317" t="s">
        <v>136</v>
      </c>
      <c r="EC2317" s="5">
        <v>12.68</v>
      </c>
      <c r="ED2317" s="5">
        <v>55</v>
      </c>
      <c r="EE2317">
        <v>12085952226</v>
      </c>
      <c r="EF2317" t="s">
        <v>1316</v>
      </c>
      <c r="EG2317" t="s">
        <v>148</v>
      </c>
      <c r="EH2317">
        <v>0</v>
      </c>
    </row>
    <row r="2318" spans="1:138" ht="15" customHeight="1" x14ac:dyDescent="0.35">
      <c r="A2318" t="s">
        <v>6018</v>
      </c>
      <c r="B2318" t="s">
        <v>157</v>
      </c>
      <c r="C2318" s="1">
        <v>44178.497893287036</v>
      </c>
      <c r="D2318" s="1">
        <v>44188</v>
      </c>
      <c r="E2318" t="s">
        <v>1298</v>
      </c>
      <c r="F2318" t="s">
        <v>136</v>
      </c>
      <c r="G2318" t="s">
        <v>135</v>
      </c>
      <c r="H2318" t="s">
        <v>136</v>
      </c>
      <c r="I2318" t="s">
        <v>1299</v>
      </c>
      <c r="K2318" t="s">
        <v>1300</v>
      </c>
      <c r="L2318" t="s">
        <v>1301</v>
      </c>
      <c r="M2318" t="s">
        <v>1302</v>
      </c>
      <c r="N2318" t="s">
        <v>925</v>
      </c>
      <c r="O2318" s="4">
        <v>83301</v>
      </c>
      <c r="P2318" t="s">
        <v>140</v>
      </c>
      <c r="R2318">
        <v>12085952226</v>
      </c>
      <c r="T2318">
        <v>112410</v>
      </c>
      <c r="U2318" t="s">
        <v>1303</v>
      </c>
      <c r="V2318" t="s">
        <v>1304</v>
      </c>
      <c r="X2318" t="s">
        <v>1305</v>
      </c>
      <c r="Y2318" t="s">
        <v>1300</v>
      </c>
      <c r="Z2318" t="s">
        <v>1301</v>
      </c>
      <c r="AA2318" t="s">
        <v>1302</v>
      </c>
      <c r="AB2318" t="s">
        <v>925</v>
      </c>
      <c r="AC2318" s="4">
        <v>83301</v>
      </c>
      <c r="AD2318" t="s">
        <v>140</v>
      </c>
      <c r="AF2318">
        <v>12085952226</v>
      </c>
      <c r="AH2318" t="s">
        <v>1306</v>
      </c>
      <c r="AZ2318" t="s">
        <v>334</v>
      </c>
      <c r="BA2318" t="s">
        <v>335</v>
      </c>
      <c r="BB2318" t="s">
        <v>136</v>
      </c>
      <c r="BC2318" t="s">
        <v>136</v>
      </c>
      <c r="BD2318" t="s">
        <v>148</v>
      </c>
      <c r="BE2318" t="s">
        <v>136</v>
      </c>
      <c r="BF2318" t="s">
        <v>136</v>
      </c>
      <c r="BG2318" t="s">
        <v>134</v>
      </c>
      <c r="BH2318" t="s">
        <v>136</v>
      </c>
      <c r="BN2318" t="s">
        <v>6019</v>
      </c>
      <c r="BO2318" t="s">
        <v>1308</v>
      </c>
      <c r="BP2318">
        <v>1</v>
      </c>
      <c r="BQ2318">
        <v>1</v>
      </c>
      <c r="BR2318">
        <v>1</v>
      </c>
      <c r="BS2318" s="1">
        <v>44228</v>
      </c>
      <c r="BT2318" s="1">
        <v>44286</v>
      </c>
      <c r="BU2318" s="1">
        <v>44228</v>
      </c>
      <c r="BV2318" s="1">
        <v>44286</v>
      </c>
      <c r="BW2318" t="s">
        <v>134</v>
      </c>
      <c r="CH2318" s="5">
        <v>1682.33</v>
      </c>
      <c r="CI2318" t="s">
        <v>597</v>
      </c>
      <c r="CJ2318">
        <v>0</v>
      </c>
      <c r="CK2318" t="s">
        <v>3249</v>
      </c>
      <c r="CL2318" t="s">
        <v>136</v>
      </c>
      <c r="CM2318" t="s">
        <v>354</v>
      </c>
      <c r="CN2318" t="s">
        <v>1310</v>
      </c>
      <c r="CO2318" t="s">
        <v>2377</v>
      </c>
      <c r="CP2318" t="s">
        <v>149</v>
      </c>
      <c r="CQ2318">
        <v>3</v>
      </c>
      <c r="CR2318">
        <v>0</v>
      </c>
      <c r="CS2318" t="s">
        <v>136</v>
      </c>
      <c r="CT2318" t="s">
        <v>136</v>
      </c>
      <c r="CU2318" t="s">
        <v>136</v>
      </c>
      <c r="CV2318" t="s">
        <v>134</v>
      </c>
      <c r="CW2318" t="s">
        <v>134</v>
      </c>
      <c r="CX2318">
        <v>50</v>
      </c>
      <c r="CY2318" t="s">
        <v>134</v>
      </c>
      <c r="CZ2318" t="s">
        <v>136</v>
      </c>
      <c r="DA2318" t="s">
        <v>136</v>
      </c>
      <c r="DB2318" t="s">
        <v>136</v>
      </c>
      <c r="DC2318" t="s">
        <v>136</v>
      </c>
      <c r="DD2318" t="s">
        <v>136</v>
      </c>
      <c r="DF2318" t="s">
        <v>180</v>
      </c>
      <c r="DG2318" t="s">
        <v>3250</v>
      </c>
      <c r="DH2318" t="s">
        <v>3251</v>
      </c>
      <c r="DI2318" t="s">
        <v>925</v>
      </c>
      <c r="DJ2318" s="4">
        <v>83346</v>
      </c>
      <c r="DK2318" t="s">
        <v>3252</v>
      </c>
      <c r="DL2318" t="s">
        <v>134</v>
      </c>
      <c r="DM2318">
        <v>2</v>
      </c>
      <c r="DN2318" t="s">
        <v>3250</v>
      </c>
      <c r="DO2318" t="s">
        <v>3251</v>
      </c>
      <c r="DP2318" t="s">
        <v>925</v>
      </c>
      <c r="DQ2318" t="str">
        <f>"83346"</f>
        <v>83346</v>
      </c>
      <c r="DR2318" t="s">
        <v>3252</v>
      </c>
      <c r="DS2318" t="s">
        <v>2962</v>
      </c>
      <c r="DT2318">
        <v>9</v>
      </c>
      <c r="DU2318">
        <v>11</v>
      </c>
      <c r="DV2318" t="s">
        <v>134</v>
      </c>
      <c r="DW2318" t="s">
        <v>134</v>
      </c>
      <c r="DX2318" t="s">
        <v>134</v>
      </c>
      <c r="DY2318" t="s">
        <v>136</v>
      </c>
      <c r="DZ2318">
        <v>1</v>
      </c>
      <c r="EA2318" t="s">
        <v>136</v>
      </c>
      <c r="EC2318" s="5">
        <v>12.68</v>
      </c>
      <c r="ED2318" s="5">
        <v>55</v>
      </c>
      <c r="EE2318">
        <v>12085952226</v>
      </c>
      <c r="EF2318" t="s">
        <v>1316</v>
      </c>
      <c r="EG2318" t="s">
        <v>148</v>
      </c>
      <c r="EH2318">
        <v>0</v>
      </c>
    </row>
    <row r="2319" spans="1:138" ht="15" customHeight="1" x14ac:dyDescent="0.35">
      <c r="A2319" t="s">
        <v>17968</v>
      </c>
      <c r="B2319" t="s">
        <v>157</v>
      </c>
      <c r="C2319" s="1">
        <v>44182.778267592592</v>
      </c>
      <c r="D2319" s="1">
        <v>44188</v>
      </c>
      <c r="E2319" t="s">
        <v>133</v>
      </c>
      <c r="F2319" t="s">
        <v>136</v>
      </c>
      <c r="G2319" t="s">
        <v>135</v>
      </c>
      <c r="H2319" t="s">
        <v>136</v>
      </c>
      <c r="I2319" t="s">
        <v>17969</v>
      </c>
      <c r="K2319" t="s">
        <v>17970</v>
      </c>
      <c r="M2319" t="s">
        <v>17971</v>
      </c>
      <c r="N2319" t="s">
        <v>1358</v>
      </c>
      <c r="O2319" s="4">
        <v>80534</v>
      </c>
      <c r="P2319" t="s">
        <v>140</v>
      </c>
      <c r="R2319">
        <v>19705391015</v>
      </c>
      <c r="T2319">
        <v>111191</v>
      </c>
      <c r="U2319" t="s">
        <v>2903</v>
      </c>
      <c r="V2319" t="s">
        <v>7015</v>
      </c>
      <c r="X2319" t="s">
        <v>634</v>
      </c>
      <c r="Y2319" t="s">
        <v>17970</v>
      </c>
      <c r="AA2319" t="s">
        <v>17971</v>
      </c>
      <c r="AB2319" t="s">
        <v>1358</v>
      </c>
      <c r="AC2319" s="4">
        <v>80534</v>
      </c>
      <c r="AD2319" t="s">
        <v>140</v>
      </c>
      <c r="AF2319">
        <v>19705391015</v>
      </c>
      <c r="AH2319" t="s">
        <v>148</v>
      </c>
      <c r="AI2319" t="s">
        <v>168</v>
      </c>
      <c r="AJ2319" t="s">
        <v>456</v>
      </c>
      <c r="AK2319" t="s">
        <v>457</v>
      </c>
      <c r="AM2319" t="s">
        <v>458</v>
      </c>
      <c r="AO2319" t="s">
        <v>459</v>
      </c>
      <c r="AP2319" t="s">
        <v>460</v>
      </c>
      <c r="AQ2319" s="4">
        <v>73737</v>
      </c>
      <c r="AR2319" t="s">
        <v>140</v>
      </c>
      <c r="AT2319">
        <v>15802274747</v>
      </c>
      <c r="AV2319" t="s">
        <v>461</v>
      </c>
      <c r="AW2319" t="s">
        <v>462</v>
      </c>
      <c r="AZ2319" t="s">
        <v>288</v>
      </c>
      <c r="BA2319" t="s">
        <v>289</v>
      </c>
      <c r="BB2319" t="s">
        <v>136</v>
      </c>
      <c r="BC2319" t="s">
        <v>136</v>
      </c>
      <c r="BD2319" t="s">
        <v>148</v>
      </c>
      <c r="BE2319" t="s">
        <v>136</v>
      </c>
      <c r="BF2319" t="s">
        <v>136</v>
      </c>
      <c r="BG2319" t="s">
        <v>134</v>
      </c>
      <c r="BH2319" t="s">
        <v>136</v>
      </c>
      <c r="BN2319" t="s">
        <v>17972</v>
      </c>
      <c r="BO2319" t="s">
        <v>1043</v>
      </c>
      <c r="BP2319">
        <v>4</v>
      </c>
      <c r="BQ2319">
        <v>4</v>
      </c>
      <c r="BR2319">
        <v>4</v>
      </c>
      <c r="BS2319" s="1">
        <v>44256</v>
      </c>
      <c r="BT2319" s="1">
        <v>44531</v>
      </c>
      <c r="BU2319" s="1">
        <v>44256</v>
      </c>
      <c r="BV2319" s="1">
        <v>44531</v>
      </c>
      <c r="BW2319" t="s">
        <v>136</v>
      </c>
      <c r="BX2319">
        <v>40</v>
      </c>
      <c r="BY2319">
        <v>0</v>
      </c>
      <c r="BZ2319">
        <v>7</v>
      </c>
      <c r="CA2319">
        <v>7</v>
      </c>
      <c r="CB2319">
        <v>7</v>
      </c>
      <c r="CC2319">
        <v>7</v>
      </c>
      <c r="CD2319">
        <v>7</v>
      </c>
      <c r="CE2319">
        <v>5</v>
      </c>
      <c r="CF2319" t="str">
        <f>"9:00 AM"</f>
        <v>9:00 AM</v>
      </c>
      <c r="CG2319" t="str">
        <f>"5:00 PM"</f>
        <v>5:00 PM</v>
      </c>
      <c r="CH2319" s="5">
        <v>14.26</v>
      </c>
      <c r="CI2319" t="s">
        <v>146</v>
      </c>
      <c r="CL2319" t="s">
        <v>136</v>
      </c>
      <c r="CM2319" t="s">
        <v>312</v>
      </c>
      <c r="CN2319" t="s">
        <v>148</v>
      </c>
      <c r="CO2319" t="s">
        <v>465</v>
      </c>
      <c r="CP2319" t="s">
        <v>149</v>
      </c>
      <c r="CQ2319">
        <v>3</v>
      </c>
      <c r="CR2319">
        <v>0</v>
      </c>
      <c r="CS2319" t="s">
        <v>136</v>
      </c>
      <c r="CT2319" t="s">
        <v>134</v>
      </c>
      <c r="CU2319" t="s">
        <v>136</v>
      </c>
      <c r="CV2319" t="s">
        <v>134</v>
      </c>
      <c r="CW2319" t="s">
        <v>134</v>
      </c>
      <c r="CX2319">
        <v>75</v>
      </c>
      <c r="CY2319" t="s">
        <v>134</v>
      </c>
      <c r="CZ2319" t="s">
        <v>134</v>
      </c>
      <c r="DA2319" t="s">
        <v>134</v>
      </c>
      <c r="DB2319" t="s">
        <v>136</v>
      </c>
      <c r="DC2319" t="s">
        <v>134</v>
      </c>
      <c r="DD2319" t="s">
        <v>136</v>
      </c>
      <c r="DF2319" t="s">
        <v>466</v>
      </c>
      <c r="DG2319" t="s">
        <v>17970</v>
      </c>
      <c r="DH2319" t="s">
        <v>17971</v>
      </c>
      <c r="DI2319" t="s">
        <v>1358</v>
      </c>
      <c r="DJ2319" s="4">
        <v>80534</v>
      </c>
      <c r="DK2319" t="s">
        <v>1717</v>
      </c>
      <c r="DL2319" t="s">
        <v>136</v>
      </c>
      <c r="DM2319">
        <v>1</v>
      </c>
      <c r="DN2319" t="s">
        <v>17973</v>
      </c>
      <c r="DO2319" t="s">
        <v>17974</v>
      </c>
      <c r="DP2319" t="s">
        <v>1358</v>
      </c>
      <c r="DQ2319" t="str">
        <f>"80543"</f>
        <v>80543</v>
      </c>
      <c r="DR2319" t="s">
        <v>1717</v>
      </c>
      <c r="DS2319" t="s">
        <v>296</v>
      </c>
      <c r="DT2319">
        <v>1</v>
      </c>
      <c r="DU2319">
        <v>4</v>
      </c>
      <c r="DV2319" t="s">
        <v>134</v>
      </c>
      <c r="DW2319" t="s">
        <v>134</v>
      </c>
      <c r="DX2319" t="s">
        <v>134</v>
      </c>
      <c r="DY2319" t="s">
        <v>136</v>
      </c>
      <c r="DZ2319">
        <v>1</v>
      </c>
      <c r="EA2319" t="s">
        <v>136</v>
      </c>
      <c r="EC2319" s="5">
        <v>12.68</v>
      </c>
      <c r="ED2319" s="5">
        <v>55</v>
      </c>
      <c r="EE2319">
        <v>19705391015</v>
      </c>
      <c r="EF2319" t="s">
        <v>17975</v>
      </c>
      <c r="EG2319" t="s">
        <v>148</v>
      </c>
      <c r="EH2319">
        <v>0</v>
      </c>
    </row>
    <row r="2320" spans="1:138" ht="15" customHeight="1" x14ac:dyDescent="0.35">
      <c r="A2320" t="s">
        <v>3110</v>
      </c>
      <c r="B2320" t="s">
        <v>833</v>
      </c>
      <c r="C2320" s="1">
        <v>44140.665386574074</v>
      </c>
      <c r="D2320" s="1">
        <v>44192</v>
      </c>
      <c r="E2320" t="s">
        <v>133</v>
      </c>
      <c r="F2320" t="s">
        <v>136</v>
      </c>
      <c r="G2320" t="s">
        <v>135</v>
      </c>
      <c r="H2320" t="s">
        <v>136</v>
      </c>
      <c r="I2320" t="s">
        <v>3111</v>
      </c>
      <c r="K2320" t="s">
        <v>3112</v>
      </c>
      <c r="M2320" t="s">
        <v>415</v>
      </c>
      <c r="N2320" t="s">
        <v>416</v>
      </c>
      <c r="O2320" s="4">
        <v>85365</v>
      </c>
      <c r="P2320" t="s">
        <v>140</v>
      </c>
      <c r="R2320">
        <v>19287268833</v>
      </c>
      <c r="T2320">
        <v>1113</v>
      </c>
      <c r="U2320" t="s">
        <v>3113</v>
      </c>
      <c r="V2320" t="s">
        <v>3114</v>
      </c>
      <c r="X2320" t="s">
        <v>1052</v>
      </c>
      <c r="Y2320" t="s">
        <v>3115</v>
      </c>
      <c r="AA2320" t="s">
        <v>415</v>
      </c>
      <c r="AB2320" t="s">
        <v>416</v>
      </c>
      <c r="AC2320" s="4">
        <v>85365</v>
      </c>
      <c r="AD2320" t="s">
        <v>140</v>
      </c>
      <c r="AF2320">
        <v>19287268833</v>
      </c>
      <c r="AH2320" t="s">
        <v>3116</v>
      </c>
      <c r="AI2320" t="s">
        <v>168</v>
      </c>
      <c r="AJ2320" t="s">
        <v>3117</v>
      </c>
      <c r="AK2320" t="s">
        <v>1690</v>
      </c>
      <c r="AM2320" t="s">
        <v>3118</v>
      </c>
      <c r="AO2320" t="s">
        <v>415</v>
      </c>
      <c r="AP2320" t="s">
        <v>416</v>
      </c>
      <c r="AQ2320" s="4">
        <v>85364</v>
      </c>
      <c r="AR2320" t="s">
        <v>140</v>
      </c>
      <c r="AT2320">
        <v>19282712619</v>
      </c>
      <c r="AV2320" t="s">
        <v>3119</v>
      </c>
      <c r="AW2320" t="s">
        <v>3120</v>
      </c>
      <c r="AZ2320" t="s">
        <v>175</v>
      </c>
      <c r="BA2320" t="s">
        <v>176</v>
      </c>
      <c r="BB2320" t="s">
        <v>136</v>
      </c>
      <c r="BC2320" t="s">
        <v>136</v>
      </c>
      <c r="BD2320" t="s">
        <v>148</v>
      </c>
      <c r="BE2320" t="s">
        <v>136</v>
      </c>
      <c r="BF2320" t="s">
        <v>136</v>
      </c>
      <c r="BG2320" t="s">
        <v>134</v>
      </c>
      <c r="BH2320" t="s">
        <v>136</v>
      </c>
      <c r="BN2320" t="s">
        <v>3121</v>
      </c>
      <c r="BO2320" t="s">
        <v>3122</v>
      </c>
      <c r="BP2320">
        <v>15</v>
      </c>
      <c r="BQ2320">
        <v>5</v>
      </c>
      <c r="BR2320">
        <v>4</v>
      </c>
      <c r="BS2320" s="1">
        <v>44192</v>
      </c>
      <c r="BT2320" s="1">
        <v>44367</v>
      </c>
      <c r="BU2320" s="1">
        <v>44192</v>
      </c>
      <c r="BV2320" s="1">
        <v>44367</v>
      </c>
      <c r="BW2320" t="s">
        <v>136</v>
      </c>
      <c r="BX2320">
        <v>35</v>
      </c>
      <c r="BY2320">
        <v>0</v>
      </c>
      <c r="BZ2320">
        <v>7</v>
      </c>
      <c r="CA2320">
        <v>7</v>
      </c>
      <c r="CB2320">
        <v>7</v>
      </c>
      <c r="CC2320">
        <v>7</v>
      </c>
      <c r="CD2320">
        <v>7</v>
      </c>
      <c r="CE2320">
        <v>0</v>
      </c>
      <c r="CF2320" t="str">
        <f>"6:00 AM"</f>
        <v>6:00 AM</v>
      </c>
      <c r="CG2320" t="str">
        <f>"2:30 PM"</f>
        <v>2:30 PM</v>
      </c>
      <c r="CH2320" s="5">
        <v>12.91</v>
      </c>
      <c r="CI2320" t="s">
        <v>146</v>
      </c>
      <c r="CJ2320">
        <v>0</v>
      </c>
      <c r="CK2320" t="s">
        <v>1841</v>
      </c>
      <c r="CL2320" t="s">
        <v>136</v>
      </c>
      <c r="CM2320" t="s">
        <v>147</v>
      </c>
      <c r="CN2320" t="s">
        <v>148</v>
      </c>
      <c r="CO2320" s="2" t="s">
        <v>3123</v>
      </c>
      <c r="CP2320" t="s">
        <v>149</v>
      </c>
      <c r="CQ2320">
        <v>1</v>
      </c>
      <c r="CR2320">
        <v>1</v>
      </c>
      <c r="CS2320" t="s">
        <v>136</v>
      </c>
      <c r="CT2320" t="s">
        <v>136</v>
      </c>
      <c r="CU2320" t="s">
        <v>136</v>
      </c>
      <c r="CV2320" t="s">
        <v>136</v>
      </c>
      <c r="CW2320" t="s">
        <v>134</v>
      </c>
      <c r="CX2320">
        <v>60</v>
      </c>
      <c r="CY2320" t="s">
        <v>134</v>
      </c>
      <c r="CZ2320" t="s">
        <v>134</v>
      </c>
      <c r="DA2320" t="s">
        <v>134</v>
      </c>
      <c r="DB2320" t="s">
        <v>134</v>
      </c>
      <c r="DC2320" t="s">
        <v>134</v>
      </c>
      <c r="DD2320" t="s">
        <v>136</v>
      </c>
      <c r="DF2320" t="s">
        <v>3124</v>
      </c>
      <c r="DG2320" t="s">
        <v>3115</v>
      </c>
      <c r="DH2320" t="s">
        <v>415</v>
      </c>
      <c r="DI2320" t="s">
        <v>416</v>
      </c>
      <c r="DJ2320" s="4">
        <v>85365</v>
      </c>
      <c r="DK2320" t="s">
        <v>417</v>
      </c>
      <c r="DL2320" t="s">
        <v>136</v>
      </c>
      <c r="DM2320">
        <v>2</v>
      </c>
      <c r="DN2320" t="s">
        <v>3125</v>
      </c>
      <c r="DO2320" t="s">
        <v>417</v>
      </c>
      <c r="DP2320" t="s">
        <v>416</v>
      </c>
      <c r="DQ2320" t="str">
        <f>"85364"</f>
        <v>85364</v>
      </c>
      <c r="DR2320" t="s">
        <v>417</v>
      </c>
      <c r="DS2320" t="s">
        <v>3126</v>
      </c>
      <c r="DT2320">
        <v>1</v>
      </c>
      <c r="DU2320">
        <v>16</v>
      </c>
      <c r="DV2320" t="s">
        <v>134</v>
      </c>
      <c r="DW2320" t="s">
        <v>134</v>
      </c>
      <c r="DX2320" t="s">
        <v>134</v>
      </c>
      <c r="DY2320" t="s">
        <v>136</v>
      </c>
      <c r="DZ2320">
        <v>1</v>
      </c>
      <c r="EA2320" t="s">
        <v>136</v>
      </c>
      <c r="EC2320" s="5">
        <v>12.68</v>
      </c>
      <c r="ED2320" s="5">
        <v>55</v>
      </c>
      <c r="EE2320">
        <v>19287268831</v>
      </c>
      <c r="EF2320" t="s">
        <v>3116</v>
      </c>
      <c r="EG2320" t="s">
        <v>148</v>
      </c>
      <c r="EH2320">
        <v>0</v>
      </c>
    </row>
    <row r="2321" spans="1:138" ht="15" customHeight="1" x14ac:dyDescent="0.35">
      <c r="A2321" t="s">
        <v>21024</v>
      </c>
      <c r="B2321" t="s">
        <v>132</v>
      </c>
      <c r="C2321" s="1">
        <v>44172.991389120369</v>
      </c>
      <c r="D2321" s="1">
        <v>44193</v>
      </c>
      <c r="E2321" t="s">
        <v>579</v>
      </c>
      <c r="F2321" t="s">
        <v>136</v>
      </c>
      <c r="G2321" t="s">
        <v>135</v>
      </c>
      <c r="H2321" t="s">
        <v>136</v>
      </c>
      <c r="I2321" t="s">
        <v>15952</v>
      </c>
      <c r="K2321" t="s">
        <v>21025</v>
      </c>
      <c r="M2321" t="s">
        <v>21026</v>
      </c>
      <c r="N2321" t="s">
        <v>960</v>
      </c>
      <c r="O2321" s="4">
        <v>11111</v>
      </c>
      <c r="P2321" t="s">
        <v>140</v>
      </c>
      <c r="R2321">
        <v>13074722105</v>
      </c>
      <c r="T2321">
        <v>112410</v>
      </c>
      <c r="U2321" t="s">
        <v>766</v>
      </c>
      <c r="V2321" t="s">
        <v>21027</v>
      </c>
      <c r="X2321" t="s">
        <v>1677</v>
      </c>
      <c r="Y2321" t="s">
        <v>15953</v>
      </c>
      <c r="Z2321" t="s">
        <v>148</v>
      </c>
      <c r="AA2321" t="s">
        <v>12991</v>
      </c>
      <c r="AB2321" t="s">
        <v>1358</v>
      </c>
      <c r="AC2321" s="4">
        <v>82601</v>
      </c>
      <c r="AD2321" t="s">
        <v>140</v>
      </c>
      <c r="AF2321">
        <v>19708723044</v>
      </c>
      <c r="AH2321" t="s">
        <v>15955</v>
      </c>
      <c r="AZ2321" t="s">
        <v>334</v>
      </c>
      <c r="BA2321" t="s">
        <v>335</v>
      </c>
      <c r="BB2321" t="s">
        <v>136</v>
      </c>
      <c r="BC2321" t="s">
        <v>136</v>
      </c>
      <c r="BD2321" t="s">
        <v>148</v>
      </c>
      <c r="BE2321" t="s">
        <v>136</v>
      </c>
      <c r="BF2321" t="s">
        <v>136</v>
      </c>
      <c r="BG2321" t="s">
        <v>134</v>
      </c>
      <c r="BH2321" t="s">
        <v>136</v>
      </c>
      <c r="BN2321" t="s">
        <v>21028</v>
      </c>
      <c r="BO2321" t="s">
        <v>596</v>
      </c>
      <c r="BP2321">
        <v>3</v>
      </c>
      <c r="BQ2321">
        <v>3</v>
      </c>
      <c r="BS2321" s="1">
        <v>44166</v>
      </c>
      <c r="BT2321" s="1">
        <v>44227</v>
      </c>
      <c r="BU2321" s="1">
        <v>44166</v>
      </c>
      <c r="BV2321" s="1">
        <v>44227</v>
      </c>
      <c r="BW2321" t="s">
        <v>134</v>
      </c>
      <c r="CH2321" s="5">
        <v>1682.33</v>
      </c>
      <c r="CI2321" t="s">
        <v>597</v>
      </c>
      <c r="CJ2321">
        <v>0</v>
      </c>
      <c r="CK2321" t="s">
        <v>1362</v>
      </c>
      <c r="CL2321" t="s">
        <v>136</v>
      </c>
      <c r="CM2321" t="s">
        <v>354</v>
      </c>
      <c r="CN2321" t="s">
        <v>599</v>
      </c>
      <c r="CO2321" t="s">
        <v>2225</v>
      </c>
      <c r="CP2321" t="s">
        <v>149</v>
      </c>
      <c r="CQ2321">
        <v>6</v>
      </c>
      <c r="CR2321">
        <v>0</v>
      </c>
      <c r="CS2321" t="s">
        <v>136</v>
      </c>
      <c r="CT2321" t="s">
        <v>134</v>
      </c>
      <c r="CU2321" t="s">
        <v>136</v>
      </c>
      <c r="CV2321" t="s">
        <v>136</v>
      </c>
      <c r="CW2321" t="s">
        <v>134</v>
      </c>
      <c r="CX2321">
        <v>50</v>
      </c>
      <c r="CY2321" t="s">
        <v>134</v>
      </c>
      <c r="CZ2321" t="s">
        <v>136</v>
      </c>
      <c r="DA2321" t="s">
        <v>134</v>
      </c>
      <c r="DB2321" t="s">
        <v>136</v>
      </c>
      <c r="DC2321" t="s">
        <v>136</v>
      </c>
      <c r="DD2321" t="s">
        <v>136</v>
      </c>
      <c r="DF2321" s="2" t="s">
        <v>12060</v>
      </c>
      <c r="DG2321" t="s">
        <v>15958</v>
      </c>
      <c r="DH2321" t="s">
        <v>12991</v>
      </c>
      <c r="DI2321" t="s">
        <v>1358</v>
      </c>
      <c r="DJ2321" s="4">
        <v>81419</v>
      </c>
      <c r="DK2321" t="s">
        <v>3863</v>
      </c>
      <c r="DL2321" t="s">
        <v>136</v>
      </c>
      <c r="DM2321">
        <v>1</v>
      </c>
      <c r="DN2321" t="s">
        <v>15958</v>
      </c>
      <c r="DO2321" t="s">
        <v>12991</v>
      </c>
      <c r="DP2321" t="s">
        <v>1358</v>
      </c>
      <c r="DQ2321" t="str">
        <f>"81419"</f>
        <v>81419</v>
      </c>
      <c r="DR2321" t="s">
        <v>3863</v>
      </c>
      <c r="DS2321" t="s">
        <v>21029</v>
      </c>
      <c r="DT2321">
        <v>1</v>
      </c>
      <c r="DU2321">
        <v>4</v>
      </c>
      <c r="DV2321" t="s">
        <v>136</v>
      </c>
      <c r="DW2321" t="s">
        <v>136</v>
      </c>
      <c r="DX2321" t="s">
        <v>134</v>
      </c>
      <c r="DY2321" t="s">
        <v>136</v>
      </c>
      <c r="DZ2321">
        <v>1</v>
      </c>
      <c r="EA2321" t="s">
        <v>136</v>
      </c>
      <c r="EC2321" s="5">
        <v>12.68</v>
      </c>
      <c r="ED2321" s="5">
        <v>55</v>
      </c>
      <c r="EE2321">
        <v>13074722105</v>
      </c>
      <c r="EF2321" t="s">
        <v>593</v>
      </c>
      <c r="EG2321" t="s">
        <v>148</v>
      </c>
      <c r="EH2321">
        <v>0</v>
      </c>
    </row>
    <row r="2322" spans="1:138" ht="15" customHeight="1" x14ac:dyDescent="0.35">
      <c r="A2322" t="s">
        <v>15695</v>
      </c>
      <c r="B2322" t="s">
        <v>157</v>
      </c>
      <c r="C2322" s="1">
        <v>44132.52849837963</v>
      </c>
      <c r="D2322" s="1">
        <v>44193</v>
      </c>
      <c r="E2322" t="s">
        <v>133</v>
      </c>
      <c r="F2322" t="s">
        <v>136</v>
      </c>
      <c r="G2322" t="s">
        <v>135</v>
      </c>
      <c r="H2322" t="s">
        <v>136</v>
      </c>
      <c r="I2322" t="s">
        <v>15696</v>
      </c>
      <c r="K2322" t="s">
        <v>15697</v>
      </c>
      <c r="M2322" t="s">
        <v>2918</v>
      </c>
      <c r="N2322" t="s">
        <v>784</v>
      </c>
      <c r="O2322" s="4">
        <v>59301</v>
      </c>
      <c r="P2322" t="s">
        <v>140</v>
      </c>
      <c r="R2322">
        <v>14069514840</v>
      </c>
      <c r="T2322">
        <v>1121</v>
      </c>
      <c r="U2322" t="s">
        <v>15698</v>
      </c>
      <c r="V2322" t="s">
        <v>1042</v>
      </c>
      <c r="X2322" t="s">
        <v>164</v>
      </c>
      <c r="Y2322" t="s">
        <v>15697</v>
      </c>
      <c r="AA2322" t="s">
        <v>2918</v>
      </c>
      <c r="AB2322" t="s">
        <v>784</v>
      </c>
      <c r="AC2322" s="4">
        <v>59301</v>
      </c>
      <c r="AD2322" t="s">
        <v>140</v>
      </c>
      <c r="AF2322">
        <v>14069514840</v>
      </c>
      <c r="AH2322" t="s">
        <v>15699</v>
      </c>
      <c r="AI2322" t="s">
        <v>168</v>
      </c>
      <c r="AJ2322" t="s">
        <v>789</v>
      </c>
      <c r="AK2322" t="s">
        <v>790</v>
      </c>
      <c r="AL2322" t="s">
        <v>403</v>
      </c>
      <c r="AM2322" t="s">
        <v>791</v>
      </c>
      <c r="AO2322" t="s">
        <v>792</v>
      </c>
      <c r="AP2322" t="s">
        <v>784</v>
      </c>
      <c r="AQ2322" s="4">
        <v>59457</v>
      </c>
      <c r="AR2322" t="s">
        <v>140</v>
      </c>
      <c r="AS2322" t="s">
        <v>793</v>
      </c>
      <c r="AT2322">
        <v>14065797529</v>
      </c>
      <c r="AV2322" t="s">
        <v>794</v>
      </c>
      <c r="AW2322" t="s">
        <v>795</v>
      </c>
      <c r="AZ2322" t="s">
        <v>334</v>
      </c>
      <c r="BA2322" t="s">
        <v>335</v>
      </c>
      <c r="BB2322" t="s">
        <v>136</v>
      </c>
      <c r="BC2322" t="s">
        <v>136</v>
      </c>
      <c r="BD2322" t="s">
        <v>148</v>
      </c>
      <c r="BE2322" t="s">
        <v>136</v>
      </c>
      <c r="BF2322" t="s">
        <v>136</v>
      </c>
      <c r="BG2322" t="s">
        <v>134</v>
      </c>
      <c r="BH2322" t="s">
        <v>136</v>
      </c>
      <c r="BI2322" t="s">
        <v>796</v>
      </c>
      <c r="BJ2322" t="s">
        <v>797</v>
      </c>
      <c r="BK2322" t="s">
        <v>1800</v>
      </c>
      <c r="BL2322" t="s">
        <v>795</v>
      </c>
      <c r="BM2322" t="s">
        <v>794</v>
      </c>
      <c r="BN2322" t="s">
        <v>15700</v>
      </c>
      <c r="BO2322" t="s">
        <v>15701</v>
      </c>
      <c r="BP2322">
        <v>1</v>
      </c>
      <c r="BQ2322">
        <v>1</v>
      </c>
      <c r="BR2322">
        <v>1</v>
      </c>
      <c r="BS2322" s="1">
        <v>44197</v>
      </c>
      <c r="BT2322" s="1">
        <v>44499</v>
      </c>
      <c r="BU2322" s="1">
        <v>44197</v>
      </c>
      <c r="BV2322" s="1">
        <v>44499</v>
      </c>
      <c r="BW2322" t="s">
        <v>136</v>
      </c>
      <c r="BX2322">
        <v>55</v>
      </c>
      <c r="BY2322">
        <v>0</v>
      </c>
      <c r="BZ2322">
        <v>10</v>
      </c>
      <c r="CA2322">
        <v>10</v>
      </c>
      <c r="CB2322">
        <v>10</v>
      </c>
      <c r="CC2322">
        <v>10</v>
      </c>
      <c r="CD2322">
        <v>10</v>
      </c>
      <c r="CE2322">
        <v>5</v>
      </c>
      <c r="CF2322" t="str">
        <f>"7:00 AM"</f>
        <v>7:00 AM</v>
      </c>
      <c r="CG2322" t="str">
        <f>"5:00 PM"</f>
        <v>5:00 PM</v>
      </c>
      <c r="CH2322" s="5">
        <v>13.62</v>
      </c>
      <c r="CI2322" t="s">
        <v>146</v>
      </c>
      <c r="CL2322" t="s">
        <v>136</v>
      </c>
      <c r="CM2322" t="s">
        <v>312</v>
      </c>
      <c r="CN2322" t="s">
        <v>148</v>
      </c>
      <c r="CO2322" t="s">
        <v>800</v>
      </c>
      <c r="CP2322" t="s">
        <v>149</v>
      </c>
      <c r="CQ2322">
        <v>3</v>
      </c>
      <c r="CR2322">
        <v>0</v>
      </c>
      <c r="CS2322" t="s">
        <v>136</v>
      </c>
      <c r="CT2322" t="s">
        <v>134</v>
      </c>
      <c r="CU2322" t="s">
        <v>136</v>
      </c>
      <c r="CV2322" t="s">
        <v>136</v>
      </c>
      <c r="CW2322" t="s">
        <v>134</v>
      </c>
      <c r="CX2322">
        <v>100</v>
      </c>
      <c r="CY2322" t="s">
        <v>134</v>
      </c>
      <c r="CZ2322" t="s">
        <v>136</v>
      </c>
      <c r="DA2322" t="s">
        <v>134</v>
      </c>
      <c r="DB2322" t="s">
        <v>134</v>
      </c>
      <c r="DC2322" t="s">
        <v>134</v>
      </c>
      <c r="DD2322" t="s">
        <v>136</v>
      </c>
      <c r="DF2322" s="2" t="s">
        <v>15702</v>
      </c>
      <c r="DG2322" t="s">
        <v>15697</v>
      </c>
      <c r="DH2322" t="s">
        <v>2918</v>
      </c>
      <c r="DI2322" t="s">
        <v>784</v>
      </c>
      <c r="DJ2322" s="4">
        <v>59301</v>
      </c>
      <c r="DK2322" t="s">
        <v>2920</v>
      </c>
      <c r="DL2322" t="s">
        <v>136</v>
      </c>
      <c r="DM2322">
        <v>1</v>
      </c>
      <c r="DN2322" t="s">
        <v>15697</v>
      </c>
      <c r="DO2322" t="s">
        <v>2918</v>
      </c>
      <c r="DP2322" t="s">
        <v>784</v>
      </c>
      <c r="DQ2322" t="str">
        <f>"59301"</f>
        <v>59301</v>
      </c>
      <c r="DR2322" t="s">
        <v>2920</v>
      </c>
      <c r="DS2322" t="s">
        <v>15703</v>
      </c>
      <c r="DT2322">
        <v>1</v>
      </c>
      <c r="DU2322">
        <v>2</v>
      </c>
      <c r="DV2322" t="s">
        <v>134</v>
      </c>
      <c r="DW2322" t="s">
        <v>134</v>
      </c>
      <c r="DX2322" t="s">
        <v>134</v>
      </c>
      <c r="DY2322" t="s">
        <v>136</v>
      </c>
      <c r="DZ2322">
        <v>1</v>
      </c>
      <c r="EA2322" t="s">
        <v>136</v>
      </c>
      <c r="EC2322" s="5">
        <v>12.68</v>
      </c>
      <c r="ED2322" s="5">
        <v>55</v>
      </c>
      <c r="EE2322">
        <v>14069514840</v>
      </c>
      <c r="EF2322" t="s">
        <v>15699</v>
      </c>
      <c r="EG2322" t="s">
        <v>148</v>
      </c>
      <c r="EH2322">
        <v>0</v>
      </c>
    </row>
    <row r="2323" spans="1:138" ht="15" customHeight="1" x14ac:dyDescent="0.35">
      <c r="A2323" t="s">
        <v>17063</v>
      </c>
      <c r="B2323" t="s">
        <v>157</v>
      </c>
      <c r="C2323" s="1">
        <v>44153.596255208337</v>
      </c>
      <c r="D2323" s="1">
        <v>44193</v>
      </c>
      <c r="E2323" t="s">
        <v>133</v>
      </c>
      <c r="F2323" t="s">
        <v>134</v>
      </c>
      <c r="G2323" t="s">
        <v>135</v>
      </c>
      <c r="H2323" t="s">
        <v>136</v>
      </c>
      <c r="I2323" t="s">
        <v>5427</v>
      </c>
      <c r="J2323" t="s">
        <v>5427</v>
      </c>
      <c r="K2323" t="s">
        <v>17064</v>
      </c>
      <c r="M2323" t="s">
        <v>5428</v>
      </c>
      <c r="N2323" t="s">
        <v>395</v>
      </c>
      <c r="O2323" s="4">
        <v>93454</v>
      </c>
      <c r="P2323" t="s">
        <v>140</v>
      </c>
      <c r="R2323">
        <v>18053452195</v>
      </c>
      <c r="T2323">
        <v>11511</v>
      </c>
      <c r="U2323" t="s">
        <v>2847</v>
      </c>
      <c r="V2323" t="s">
        <v>2235</v>
      </c>
      <c r="X2323" t="s">
        <v>1677</v>
      </c>
      <c r="Y2323" t="s">
        <v>5429</v>
      </c>
      <c r="Z2323" t="s">
        <v>5430</v>
      </c>
      <c r="AA2323" t="s">
        <v>394</v>
      </c>
      <c r="AB2323" t="s">
        <v>395</v>
      </c>
      <c r="AC2323" s="4">
        <v>93454</v>
      </c>
      <c r="AD2323" t="s">
        <v>140</v>
      </c>
      <c r="AF2323">
        <v>18053452195</v>
      </c>
      <c r="AH2323" t="s">
        <v>5431</v>
      </c>
      <c r="AZ2323" t="s">
        <v>175</v>
      </c>
      <c r="BA2323" t="s">
        <v>176</v>
      </c>
      <c r="BB2323" t="s">
        <v>134</v>
      </c>
      <c r="BC2323" t="s">
        <v>134</v>
      </c>
      <c r="BD2323" t="s">
        <v>134</v>
      </c>
      <c r="BE2323" t="s">
        <v>134</v>
      </c>
      <c r="BF2323" t="s">
        <v>136</v>
      </c>
      <c r="BG2323" t="s">
        <v>134</v>
      </c>
      <c r="BH2323" t="s">
        <v>136</v>
      </c>
      <c r="BN2323" t="s">
        <v>17065</v>
      </c>
      <c r="BO2323" t="s">
        <v>17066</v>
      </c>
      <c r="BP2323">
        <v>31</v>
      </c>
      <c r="BQ2323">
        <v>31</v>
      </c>
      <c r="BR2323">
        <v>31</v>
      </c>
      <c r="BS2323" s="1">
        <v>44202</v>
      </c>
      <c r="BT2323" s="1">
        <v>44506</v>
      </c>
      <c r="BU2323" s="1">
        <v>44202</v>
      </c>
      <c r="BV2323" s="1">
        <v>44506</v>
      </c>
      <c r="BW2323" t="s">
        <v>136</v>
      </c>
      <c r="BX2323">
        <v>40</v>
      </c>
      <c r="BY2323">
        <v>0</v>
      </c>
      <c r="BZ2323">
        <v>8</v>
      </c>
      <c r="CA2323">
        <v>8</v>
      </c>
      <c r="CB2323">
        <v>8</v>
      </c>
      <c r="CC2323">
        <v>8</v>
      </c>
      <c r="CD2323">
        <v>8</v>
      </c>
      <c r="CE2323">
        <v>0</v>
      </c>
      <c r="CF2323" t="str">
        <f>"7:00 AM"</f>
        <v>7:00 AM</v>
      </c>
      <c r="CG2323" t="str">
        <f>"3:30 PM"</f>
        <v>3:30 PM</v>
      </c>
      <c r="CH2323" s="5">
        <v>14.77</v>
      </c>
      <c r="CI2323" t="s">
        <v>146</v>
      </c>
      <c r="CL2323" t="s">
        <v>136</v>
      </c>
      <c r="CM2323" t="s">
        <v>147</v>
      </c>
      <c r="CN2323" t="s">
        <v>148</v>
      </c>
      <c r="CO2323" t="s">
        <v>12917</v>
      </c>
      <c r="CP2323" t="s">
        <v>149</v>
      </c>
      <c r="CQ2323">
        <v>1</v>
      </c>
      <c r="CR2323">
        <v>0</v>
      </c>
      <c r="CS2323" t="s">
        <v>136</v>
      </c>
      <c r="CT2323" t="s">
        <v>136</v>
      </c>
      <c r="CU2323" t="s">
        <v>136</v>
      </c>
      <c r="CV2323" t="s">
        <v>136</v>
      </c>
      <c r="CW2323" t="s">
        <v>134</v>
      </c>
      <c r="CX2323">
        <v>50</v>
      </c>
      <c r="CY2323" t="s">
        <v>134</v>
      </c>
      <c r="CZ2323" t="s">
        <v>136</v>
      </c>
      <c r="DA2323" t="s">
        <v>134</v>
      </c>
      <c r="DB2323" t="s">
        <v>134</v>
      </c>
      <c r="DC2323" t="s">
        <v>134</v>
      </c>
      <c r="DD2323" t="s">
        <v>136</v>
      </c>
      <c r="DF2323" t="s">
        <v>149</v>
      </c>
      <c r="DG2323" t="s">
        <v>17067</v>
      </c>
      <c r="DH2323" t="s">
        <v>9522</v>
      </c>
      <c r="DI2323" t="s">
        <v>395</v>
      </c>
      <c r="DJ2323" s="4">
        <v>93403</v>
      </c>
      <c r="DK2323" t="s">
        <v>5433</v>
      </c>
      <c r="DL2323" t="s">
        <v>134</v>
      </c>
      <c r="DM2323">
        <v>46</v>
      </c>
      <c r="DN2323" t="s">
        <v>17068</v>
      </c>
      <c r="DO2323" t="s">
        <v>9522</v>
      </c>
      <c r="DP2323" t="s">
        <v>395</v>
      </c>
      <c r="DQ2323" t="str">
        <f>"93401"</f>
        <v>93401</v>
      </c>
      <c r="DR2323" t="s">
        <v>5433</v>
      </c>
      <c r="DS2323" t="s">
        <v>17069</v>
      </c>
      <c r="DT2323">
        <v>1</v>
      </c>
      <c r="DU2323">
        <v>17</v>
      </c>
      <c r="DV2323" t="s">
        <v>134</v>
      </c>
      <c r="DW2323" t="s">
        <v>134</v>
      </c>
      <c r="DX2323" t="s">
        <v>134</v>
      </c>
      <c r="DY2323" t="s">
        <v>134</v>
      </c>
      <c r="DZ2323">
        <v>2</v>
      </c>
      <c r="EA2323" t="s">
        <v>134</v>
      </c>
      <c r="EB2323" s="5">
        <v>12.68</v>
      </c>
      <c r="EC2323" s="5">
        <v>12.68</v>
      </c>
      <c r="ED2323" s="5">
        <v>55</v>
      </c>
      <c r="EE2323">
        <v>18053452195</v>
      </c>
      <c r="EF2323" t="s">
        <v>5431</v>
      </c>
      <c r="EG2323" t="s">
        <v>148</v>
      </c>
      <c r="EH2323">
        <v>0</v>
      </c>
    </row>
    <row r="2324" spans="1:138" ht="15" customHeight="1" x14ac:dyDescent="0.35">
      <c r="A2324" t="s">
        <v>16745</v>
      </c>
      <c r="B2324" t="s">
        <v>157</v>
      </c>
      <c r="C2324" s="1">
        <v>44159.9708880787</v>
      </c>
      <c r="D2324" s="1">
        <v>44193</v>
      </c>
      <c r="E2324" t="s">
        <v>133</v>
      </c>
      <c r="F2324" t="s">
        <v>136</v>
      </c>
      <c r="G2324" t="s">
        <v>135</v>
      </c>
      <c r="H2324" t="s">
        <v>136</v>
      </c>
      <c r="I2324" t="s">
        <v>16746</v>
      </c>
      <c r="K2324" t="s">
        <v>16747</v>
      </c>
      <c r="M2324" t="s">
        <v>16748</v>
      </c>
      <c r="N2324" t="s">
        <v>1358</v>
      </c>
      <c r="O2324" s="4">
        <v>81521</v>
      </c>
      <c r="P2324" t="s">
        <v>140</v>
      </c>
      <c r="R2324">
        <v>19708585273</v>
      </c>
      <c r="T2324">
        <v>112111</v>
      </c>
      <c r="U2324" t="s">
        <v>16749</v>
      </c>
      <c r="V2324" t="s">
        <v>14866</v>
      </c>
      <c r="X2324" t="s">
        <v>747</v>
      </c>
      <c r="Y2324" t="s">
        <v>16750</v>
      </c>
      <c r="AA2324" t="s">
        <v>16748</v>
      </c>
      <c r="AB2324" t="s">
        <v>1358</v>
      </c>
      <c r="AC2324" s="4">
        <v>81521</v>
      </c>
      <c r="AD2324" t="s">
        <v>140</v>
      </c>
      <c r="AF2324">
        <v>19708585273</v>
      </c>
      <c r="AH2324" t="s">
        <v>16751</v>
      </c>
      <c r="AI2324" t="s">
        <v>168</v>
      </c>
      <c r="AJ2324" t="s">
        <v>7724</v>
      </c>
      <c r="AK2324" t="s">
        <v>7725</v>
      </c>
      <c r="AM2324" t="s">
        <v>6588</v>
      </c>
      <c r="AO2324" t="s">
        <v>7726</v>
      </c>
      <c r="AP2324" t="s">
        <v>1358</v>
      </c>
      <c r="AQ2324" s="4">
        <v>81625</v>
      </c>
      <c r="AR2324" t="s">
        <v>140</v>
      </c>
      <c r="AT2324">
        <v>19708244226</v>
      </c>
      <c r="AV2324" t="s">
        <v>6479</v>
      </c>
      <c r="AW2324" t="s">
        <v>6589</v>
      </c>
      <c r="AZ2324" t="s">
        <v>334</v>
      </c>
      <c r="BA2324" t="s">
        <v>335</v>
      </c>
      <c r="BB2324" t="s">
        <v>136</v>
      </c>
      <c r="BC2324" t="s">
        <v>136</v>
      </c>
      <c r="BD2324" t="s">
        <v>148</v>
      </c>
      <c r="BE2324" t="s">
        <v>136</v>
      </c>
      <c r="BF2324" t="s">
        <v>136</v>
      </c>
      <c r="BG2324" t="s">
        <v>134</v>
      </c>
      <c r="BH2324" t="s">
        <v>136</v>
      </c>
      <c r="BI2324" t="s">
        <v>8451</v>
      </c>
      <c r="BN2324" t="s">
        <v>16752</v>
      </c>
      <c r="BO2324" t="s">
        <v>3151</v>
      </c>
      <c r="BP2324">
        <v>2</v>
      </c>
      <c r="BQ2324">
        <v>2</v>
      </c>
      <c r="BR2324">
        <v>2</v>
      </c>
      <c r="BS2324" s="1">
        <v>44221</v>
      </c>
      <c r="BT2324" s="1">
        <v>44524</v>
      </c>
      <c r="BU2324" s="1">
        <v>44221</v>
      </c>
      <c r="BV2324" s="1">
        <v>44524</v>
      </c>
      <c r="BW2324" t="s">
        <v>134</v>
      </c>
      <c r="CH2324" s="5">
        <v>1682.33</v>
      </c>
      <c r="CI2324" t="s">
        <v>597</v>
      </c>
      <c r="CL2324" t="s">
        <v>136</v>
      </c>
      <c r="CM2324" t="s">
        <v>312</v>
      </c>
      <c r="CN2324" t="s">
        <v>148</v>
      </c>
      <c r="CO2324" s="2" t="s">
        <v>6481</v>
      </c>
      <c r="CP2324" t="s">
        <v>149</v>
      </c>
      <c r="CQ2324">
        <v>6</v>
      </c>
      <c r="CR2324">
        <v>0</v>
      </c>
      <c r="CS2324" t="s">
        <v>136</v>
      </c>
      <c r="CT2324" t="s">
        <v>136</v>
      </c>
      <c r="CU2324" t="s">
        <v>136</v>
      </c>
      <c r="CV2324" t="s">
        <v>136</v>
      </c>
      <c r="CW2324" t="s">
        <v>134</v>
      </c>
      <c r="CX2324">
        <v>75</v>
      </c>
      <c r="CY2324" t="s">
        <v>134</v>
      </c>
      <c r="CZ2324" t="s">
        <v>134</v>
      </c>
      <c r="DA2324" t="s">
        <v>134</v>
      </c>
      <c r="DB2324" t="s">
        <v>134</v>
      </c>
      <c r="DC2324" t="s">
        <v>134</v>
      </c>
      <c r="DD2324" t="s">
        <v>136</v>
      </c>
      <c r="DF2324" s="2" t="s">
        <v>7019</v>
      </c>
      <c r="DG2324" t="s">
        <v>16750</v>
      </c>
      <c r="DH2324" t="s">
        <v>16748</v>
      </c>
      <c r="DI2324" t="s">
        <v>1358</v>
      </c>
      <c r="DJ2324" s="4">
        <v>81521</v>
      </c>
      <c r="DK2324" t="s">
        <v>2116</v>
      </c>
      <c r="DL2324" t="s">
        <v>136</v>
      </c>
      <c r="DM2324">
        <v>1</v>
      </c>
      <c r="DN2324" t="s">
        <v>16750</v>
      </c>
      <c r="DO2324" t="s">
        <v>16753</v>
      </c>
      <c r="DP2324" t="s">
        <v>1358</v>
      </c>
      <c r="DQ2324" t="str">
        <f>"81521"</f>
        <v>81521</v>
      </c>
      <c r="DR2324" t="s">
        <v>2116</v>
      </c>
      <c r="DS2324" t="s">
        <v>16754</v>
      </c>
      <c r="DT2324">
        <v>2</v>
      </c>
      <c r="DU2324">
        <v>2</v>
      </c>
      <c r="DV2324" t="s">
        <v>136</v>
      </c>
      <c r="DW2324" t="s">
        <v>134</v>
      </c>
      <c r="DX2324" t="s">
        <v>134</v>
      </c>
      <c r="DY2324" t="s">
        <v>136</v>
      </c>
      <c r="DZ2324">
        <v>1</v>
      </c>
      <c r="EA2324" t="s">
        <v>136</v>
      </c>
      <c r="EC2324" s="5">
        <v>12.68</v>
      </c>
      <c r="ED2324" s="5">
        <v>55</v>
      </c>
      <c r="EE2324">
        <v>19708585273</v>
      </c>
      <c r="EF2324" t="s">
        <v>16751</v>
      </c>
      <c r="EG2324" t="s">
        <v>1722</v>
      </c>
      <c r="EH2324">
        <v>0</v>
      </c>
    </row>
    <row r="2325" spans="1:138" ht="15" customHeight="1" x14ac:dyDescent="0.35">
      <c r="A2325" t="s">
        <v>5846</v>
      </c>
      <c r="B2325" t="s">
        <v>157</v>
      </c>
      <c r="C2325" s="1">
        <v>44158.502168865743</v>
      </c>
      <c r="D2325" s="1">
        <v>44193</v>
      </c>
      <c r="E2325" t="s">
        <v>133</v>
      </c>
      <c r="F2325" t="s">
        <v>136</v>
      </c>
      <c r="G2325" t="s">
        <v>135</v>
      </c>
      <c r="H2325" t="s">
        <v>136</v>
      </c>
      <c r="I2325" t="s">
        <v>5847</v>
      </c>
      <c r="K2325" t="s">
        <v>5848</v>
      </c>
      <c r="M2325" t="s">
        <v>5849</v>
      </c>
      <c r="N2325" t="s">
        <v>416</v>
      </c>
      <c r="O2325" s="4" t="s">
        <v>27705</v>
      </c>
      <c r="P2325" t="s">
        <v>140</v>
      </c>
      <c r="R2325">
        <v>14809981444</v>
      </c>
      <c r="T2325">
        <v>1112</v>
      </c>
      <c r="U2325" t="s">
        <v>5850</v>
      </c>
      <c r="V2325" t="s">
        <v>5851</v>
      </c>
      <c r="W2325" t="s">
        <v>148</v>
      </c>
      <c r="X2325" t="s">
        <v>5359</v>
      </c>
      <c r="Y2325" t="s">
        <v>5852</v>
      </c>
      <c r="AA2325" t="s">
        <v>5849</v>
      </c>
      <c r="AB2325" t="s">
        <v>416</v>
      </c>
      <c r="AC2325" s="4">
        <v>85260</v>
      </c>
      <c r="AD2325" t="s">
        <v>140</v>
      </c>
      <c r="AF2325">
        <v>14809981444</v>
      </c>
      <c r="AH2325" t="s">
        <v>5853</v>
      </c>
      <c r="AI2325" t="s">
        <v>168</v>
      </c>
      <c r="AJ2325" t="s">
        <v>1169</v>
      </c>
      <c r="AK2325" t="s">
        <v>3270</v>
      </c>
      <c r="AM2325" t="s">
        <v>1171</v>
      </c>
      <c r="AO2325" t="s">
        <v>1165</v>
      </c>
      <c r="AP2325" t="s">
        <v>416</v>
      </c>
      <c r="AQ2325" s="4">
        <v>85048</v>
      </c>
      <c r="AR2325" t="s">
        <v>140</v>
      </c>
      <c r="AT2325">
        <v>14809411885</v>
      </c>
      <c r="AV2325" t="s">
        <v>1172</v>
      </c>
      <c r="AW2325" t="s">
        <v>1173</v>
      </c>
      <c r="AZ2325" t="s">
        <v>175</v>
      </c>
      <c r="BA2325" t="s">
        <v>176</v>
      </c>
      <c r="BB2325" t="s">
        <v>136</v>
      </c>
      <c r="BC2325" t="s">
        <v>136</v>
      </c>
      <c r="BD2325" t="s">
        <v>148</v>
      </c>
      <c r="BE2325" t="s">
        <v>136</v>
      </c>
      <c r="BF2325" t="s">
        <v>136</v>
      </c>
      <c r="BG2325" t="s">
        <v>134</v>
      </c>
      <c r="BH2325" t="s">
        <v>136</v>
      </c>
      <c r="BN2325" t="s">
        <v>5854</v>
      </c>
      <c r="BO2325" t="s">
        <v>5855</v>
      </c>
      <c r="BP2325">
        <v>128</v>
      </c>
      <c r="BQ2325">
        <v>128</v>
      </c>
      <c r="BR2325">
        <v>128</v>
      </c>
      <c r="BS2325" s="1">
        <v>44217</v>
      </c>
      <c r="BT2325" s="1">
        <v>44520</v>
      </c>
      <c r="BU2325" s="1">
        <v>44217</v>
      </c>
      <c r="BV2325" s="1">
        <v>44520</v>
      </c>
      <c r="BW2325" t="s">
        <v>136</v>
      </c>
      <c r="BX2325">
        <v>35</v>
      </c>
      <c r="BY2325">
        <v>0</v>
      </c>
      <c r="BZ2325">
        <v>6</v>
      </c>
      <c r="CA2325">
        <v>6</v>
      </c>
      <c r="CB2325">
        <v>6</v>
      </c>
      <c r="CC2325">
        <v>6</v>
      </c>
      <c r="CD2325">
        <v>6</v>
      </c>
      <c r="CE2325">
        <v>5</v>
      </c>
      <c r="CF2325" t="str">
        <f>"6:00 AM"</f>
        <v>6:00 AM</v>
      </c>
      <c r="CG2325" t="str">
        <f>"2:00 PM"</f>
        <v>2:00 PM</v>
      </c>
      <c r="CH2325" s="5">
        <v>12.91</v>
      </c>
      <c r="CI2325" t="s">
        <v>146</v>
      </c>
      <c r="CL2325" t="s">
        <v>134</v>
      </c>
      <c r="CM2325" t="s">
        <v>312</v>
      </c>
      <c r="CN2325" t="s">
        <v>148</v>
      </c>
      <c r="CO2325" s="2" t="s">
        <v>5856</v>
      </c>
      <c r="CP2325" t="s">
        <v>149</v>
      </c>
      <c r="CQ2325">
        <v>3</v>
      </c>
      <c r="CR2325">
        <v>0</v>
      </c>
      <c r="CS2325" t="s">
        <v>136</v>
      </c>
      <c r="CT2325" t="s">
        <v>136</v>
      </c>
      <c r="CU2325" t="s">
        <v>136</v>
      </c>
      <c r="CV2325" t="s">
        <v>134</v>
      </c>
      <c r="CW2325" t="s">
        <v>134</v>
      </c>
      <c r="CX2325">
        <v>24</v>
      </c>
      <c r="CY2325" t="s">
        <v>134</v>
      </c>
      <c r="CZ2325" t="s">
        <v>136</v>
      </c>
      <c r="DA2325" t="s">
        <v>134</v>
      </c>
      <c r="DB2325" t="s">
        <v>134</v>
      </c>
      <c r="DC2325" t="s">
        <v>134</v>
      </c>
      <c r="DD2325" t="s">
        <v>136</v>
      </c>
      <c r="DF2325" s="2" t="s">
        <v>5857</v>
      </c>
      <c r="DG2325" t="s">
        <v>5858</v>
      </c>
      <c r="DH2325" t="s">
        <v>5859</v>
      </c>
      <c r="DI2325" t="s">
        <v>416</v>
      </c>
      <c r="DJ2325" s="4">
        <v>85230</v>
      </c>
      <c r="DK2325" t="s">
        <v>1176</v>
      </c>
      <c r="DL2325" t="s">
        <v>134</v>
      </c>
      <c r="DM2325">
        <v>4</v>
      </c>
      <c r="DN2325" s="2" t="s">
        <v>5860</v>
      </c>
      <c r="DO2325" t="s">
        <v>5859</v>
      </c>
      <c r="DP2325" t="s">
        <v>416</v>
      </c>
      <c r="DQ2325" t="str">
        <f>"85320"</f>
        <v>85320</v>
      </c>
      <c r="DR2325" t="s">
        <v>1176</v>
      </c>
      <c r="DS2325" s="2" t="s">
        <v>5861</v>
      </c>
      <c r="DT2325">
        <v>11</v>
      </c>
      <c r="DU2325">
        <v>268</v>
      </c>
      <c r="DV2325" t="s">
        <v>134</v>
      </c>
      <c r="DW2325" t="s">
        <v>134</v>
      </c>
      <c r="DX2325" t="s">
        <v>134</v>
      </c>
      <c r="DY2325" t="s">
        <v>134</v>
      </c>
      <c r="DZ2325">
        <v>4</v>
      </c>
      <c r="EA2325" t="s">
        <v>134</v>
      </c>
      <c r="EB2325" s="5">
        <v>12.68</v>
      </c>
      <c r="EC2325" s="5">
        <v>12.68</v>
      </c>
      <c r="ED2325" s="5">
        <v>55</v>
      </c>
      <c r="EE2325">
        <v>19286852233</v>
      </c>
      <c r="EF2325" t="s">
        <v>5862</v>
      </c>
      <c r="EG2325" t="s">
        <v>148</v>
      </c>
      <c r="EH2325">
        <v>1</v>
      </c>
    </row>
    <row r="2326" spans="1:138" ht="15" customHeight="1" x14ac:dyDescent="0.35">
      <c r="A2326" t="s">
        <v>779</v>
      </c>
      <c r="B2326" t="s">
        <v>157</v>
      </c>
      <c r="C2326" s="1">
        <v>44154.575657291665</v>
      </c>
      <c r="D2326" s="1">
        <v>44193</v>
      </c>
      <c r="E2326" t="s">
        <v>133</v>
      </c>
      <c r="F2326" t="s">
        <v>136</v>
      </c>
      <c r="G2326" t="s">
        <v>135</v>
      </c>
      <c r="H2326" t="s">
        <v>136</v>
      </c>
      <c r="I2326" t="s">
        <v>780</v>
      </c>
      <c r="K2326" t="s">
        <v>781</v>
      </c>
      <c r="L2326" t="s">
        <v>782</v>
      </c>
      <c r="M2326" t="s">
        <v>783</v>
      </c>
      <c r="N2326" t="s">
        <v>784</v>
      </c>
      <c r="O2326" s="4">
        <v>59214</v>
      </c>
      <c r="P2326" t="s">
        <v>140</v>
      </c>
      <c r="R2326">
        <v>14069742172</v>
      </c>
      <c r="T2326">
        <v>1121</v>
      </c>
      <c r="U2326" t="s">
        <v>785</v>
      </c>
      <c r="V2326" t="s">
        <v>786</v>
      </c>
      <c r="X2326" t="s">
        <v>787</v>
      </c>
      <c r="Y2326" t="s">
        <v>781</v>
      </c>
      <c r="Z2326" t="s">
        <v>782</v>
      </c>
      <c r="AA2326" t="s">
        <v>783</v>
      </c>
      <c r="AB2326" t="s">
        <v>784</v>
      </c>
      <c r="AC2326" s="4">
        <v>59214</v>
      </c>
      <c r="AD2326" t="s">
        <v>140</v>
      </c>
      <c r="AF2326">
        <v>14069742172</v>
      </c>
      <c r="AH2326" t="s">
        <v>788</v>
      </c>
      <c r="AI2326" t="s">
        <v>168</v>
      </c>
      <c r="AJ2326" t="s">
        <v>789</v>
      </c>
      <c r="AK2326" t="s">
        <v>790</v>
      </c>
      <c r="AL2326" t="s">
        <v>403</v>
      </c>
      <c r="AM2326" t="s">
        <v>791</v>
      </c>
      <c r="AO2326" t="s">
        <v>792</v>
      </c>
      <c r="AP2326" t="s">
        <v>784</v>
      </c>
      <c r="AQ2326" s="4">
        <v>59457</v>
      </c>
      <c r="AR2326" t="s">
        <v>140</v>
      </c>
      <c r="AS2326" t="s">
        <v>793</v>
      </c>
      <c r="AT2326">
        <v>14065797529</v>
      </c>
      <c r="AV2326" t="s">
        <v>794</v>
      </c>
      <c r="AW2326" t="s">
        <v>795</v>
      </c>
      <c r="AZ2326" t="s">
        <v>334</v>
      </c>
      <c r="BA2326" t="s">
        <v>335</v>
      </c>
      <c r="BB2326" t="s">
        <v>136</v>
      </c>
      <c r="BC2326" t="s">
        <v>136</v>
      </c>
      <c r="BD2326" t="s">
        <v>148</v>
      </c>
      <c r="BE2326" t="s">
        <v>136</v>
      </c>
      <c r="BF2326" t="s">
        <v>136</v>
      </c>
      <c r="BG2326" t="s">
        <v>134</v>
      </c>
      <c r="BH2326" t="s">
        <v>136</v>
      </c>
      <c r="BI2326" t="s">
        <v>796</v>
      </c>
      <c r="BJ2326" t="s">
        <v>797</v>
      </c>
      <c r="BK2326" t="s">
        <v>229</v>
      </c>
      <c r="BL2326" t="s">
        <v>795</v>
      </c>
      <c r="BM2326" t="s">
        <v>794</v>
      </c>
      <c r="BN2326" t="s">
        <v>798</v>
      </c>
      <c r="BO2326" t="s">
        <v>799</v>
      </c>
      <c r="BP2326">
        <v>2</v>
      </c>
      <c r="BQ2326">
        <v>2</v>
      </c>
      <c r="BR2326">
        <v>2</v>
      </c>
      <c r="BS2326" s="1">
        <v>44221</v>
      </c>
      <c r="BT2326" s="1">
        <v>44524</v>
      </c>
      <c r="BU2326" s="1">
        <v>44221</v>
      </c>
      <c r="BV2326" s="1">
        <v>44524</v>
      </c>
      <c r="BW2326" t="s">
        <v>136</v>
      </c>
      <c r="BX2326">
        <v>60</v>
      </c>
      <c r="BY2326">
        <v>0</v>
      </c>
      <c r="BZ2326">
        <v>10</v>
      </c>
      <c r="CA2326">
        <v>10</v>
      </c>
      <c r="CB2326">
        <v>10</v>
      </c>
      <c r="CC2326">
        <v>10</v>
      </c>
      <c r="CD2326">
        <v>10</v>
      </c>
      <c r="CE2326">
        <v>10</v>
      </c>
      <c r="CF2326" t="str">
        <f>"7:00 AM"</f>
        <v>7:00 AM</v>
      </c>
      <c r="CG2326" t="str">
        <f>"6:00 PM"</f>
        <v>6:00 PM</v>
      </c>
      <c r="CH2326" s="5">
        <v>13.62</v>
      </c>
      <c r="CI2326" t="s">
        <v>146</v>
      </c>
      <c r="CL2326" t="s">
        <v>136</v>
      </c>
      <c r="CM2326" t="s">
        <v>312</v>
      </c>
      <c r="CN2326" t="s">
        <v>148</v>
      </c>
      <c r="CO2326" t="s">
        <v>800</v>
      </c>
      <c r="CP2326" t="s">
        <v>149</v>
      </c>
      <c r="CQ2326">
        <v>3</v>
      </c>
      <c r="CR2326">
        <v>0</v>
      </c>
      <c r="CS2326" t="s">
        <v>134</v>
      </c>
      <c r="CT2326" t="s">
        <v>134</v>
      </c>
      <c r="CU2326" t="s">
        <v>136</v>
      </c>
      <c r="CV2326" t="s">
        <v>136</v>
      </c>
      <c r="CW2326" t="s">
        <v>134</v>
      </c>
      <c r="CX2326">
        <v>100</v>
      </c>
      <c r="CY2326" t="s">
        <v>134</v>
      </c>
      <c r="CZ2326" t="s">
        <v>134</v>
      </c>
      <c r="DA2326" t="s">
        <v>134</v>
      </c>
      <c r="DB2326" t="s">
        <v>134</v>
      </c>
      <c r="DC2326" t="s">
        <v>136</v>
      </c>
      <c r="DD2326" t="s">
        <v>136</v>
      </c>
      <c r="DF2326" s="2" t="s">
        <v>801</v>
      </c>
      <c r="DG2326" t="s">
        <v>802</v>
      </c>
      <c r="DH2326" t="s">
        <v>783</v>
      </c>
      <c r="DI2326" t="s">
        <v>784</v>
      </c>
      <c r="DJ2326" s="4">
        <v>59214</v>
      </c>
      <c r="DK2326" t="s">
        <v>803</v>
      </c>
      <c r="DL2326" t="s">
        <v>136</v>
      </c>
      <c r="DM2326">
        <v>1</v>
      </c>
      <c r="DN2326" t="s">
        <v>781</v>
      </c>
      <c r="DO2326" t="s">
        <v>783</v>
      </c>
      <c r="DP2326" t="s">
        <v>784</v>
      </c>
      <c r="DQ2326" t="str">
        <f>"59214"</f>
        <v>59214</v>
      </c>
      <c r="DR2326" t="s">
        <v>803</v>
      </c>
      <c r="DS2326" t="s">
        <v>804</v>
      </c>
      <c r="DT2326">
        <v>1</v>
      </c>
      <c r="DU2326">
        <v>4</v>
      </c>
      <c r="DV2326" t="s">
        <v>134</v>
      </c>
      <c r="DW2326" t="s">
        <v>134</v>
      </c>
      <c r="DX2326" t="s">
        <v>134</v>
      </c>
      <c r="DY2326" t="s">
        <v>136</v>
      </c>
      <c r="DZ2326">
        <v>1</v>
      </c>
      <c r="EA2326" t="s">
        <v>136</v>
      </c>
      <c r="EC2326" s="5">
        <v>12.68</v>
      </c>
      <c r="ED2326" s="5">
        <v>55</v>
      </c>
      <c r="EE2326">
        <v>14069742172</v>
      </c>
      <c r="EF2326" t="s">
        <v>788</v>
      </c>
      <c r="EG2326" t="s">
        <v>148</v>
      </c>
      <c r="EH2326">
        <v>0</v>
      </c>
    </row>
    <row r="2327" spans="1:138" ht="15" customHeight="1" x14ac:dyDescent="0.35">
      <c r="A2327" t="s">
        <v>27270</v>
      </c>
      <c r="B2327" t="s">
        <v>157</v>
      </c>
      <c r="C2327" s="1">
        <v>44165.896657870369</v>
      </c>
      <c r="D2327" s="1">
        <v>44193</v>
      </c>
      <c r="E2327" t="s">
        <v>133</v>
      </c>
      <c r="F2327" t="s">
        <v>136</v>
      </c>
      <c r="G2327" t="s">
        <v>135</v>
      </c>
      <c r="H2327" t="s">
        <v>136</v>
      </c>
      <c r="I2327" t="s">
        <v>27271</v>
      </c>
      <c r="K2327" t="s">
        <v>27272</v>
      </c>
      <c r="M2327" t="s">
        <v>3160</v>
      </c>
      <c r="N2327" t="s">
        <v>246</v>
      </c>
      <c r="O2327" s="4">
        <v>70510</v>
      </c>
      <c r="P2327" t="s">
        <v>140</v>
      </c>
      <c r="Q2327" t="s">
        <v>5788</v>
      </c>
      <c r="R2327">
        <v>13376522285</v>
      </c>
      <c r="T2327">
        <v>11251</v>
      </c>
      <c r="U2327" t="s">
        <v>6400</v>
      </c>
      <c r="V2327" t="s">
        <v>1155</v>
      </c>
      <c r="W2327" t="s">
        <v>5790</v>
      </c>
      <c r="X2327" t="s">
        <v>872</v>
      </c>
      <c r="Y2327" t="s">
        <v>27273</v>
      </c>
      <c r="AA2327" t="s">
        <v>3160</v>
      </c>
      <c r="AB2327" t="s">
        <v>246</v>
      </c>
      <c r="AC2327" s="4">
        <v>70510</v>
      </c>
      <c r="AD2327" t="s">
        <v>140</v>
      </c>
      <c r="AE2327" t="s">
        <v>5788</v>
      </c>
      <c r="AF2327">
        <v>13376522285</v>
      </c>
      <c r="AH2327" t="s">
        <v>27274</v>
      </c>
      <c r="AI2327" t="s">
        <v>168</v>
      </c>
      <c r="AJ2327" t="s">
        <v>254</v>
      </c>
      <c r="AK2327" t="s">
        <v>255</v>
      </c>
      <c r="AL2327" t="s">
        <v>256</v>
      </c>
      <c r="AM2327" t="s">
        <v>257</v>
      </c>
      <c r="AO2327" t="s">
        <v>258</v>
      </c>
      <c r="AP2327" t="s">
        <v>246</v>
      </c>
      <c r="AQ2327" s="4">
        <v>70760</v>
      </c>
      <c r="AR2327" t="s">
        <v>140</v>
      </c>
      <c r="AS2327" t="s">
        <v>351</v>
      </c>
      <c r="AT2327">
        <v>12256387218</v>
      </c>
      <c r="AV2327" t="s">
        <v>260</v>
      </c>
      <c r="AW2327" t="s">
        <v>261</v>
      </c>
      <c r="AZ2327" t="s">
        <v>334</v>
      </c>
      <c r="BA2327" t="s">
        <v>335</v>
      </c>
      <c r="BB2327" t="s">
        <v>136</v>
      </c>
      <c r="BC2327" t="s">
        <v>136</v>
      </c>
      <c r="BD2327" t="s">
        <v>148</v>
      </c>
      <c r="BE2327" t="s">
        <v>136</v>
      </c>
      <c r="BF2327" t="s">
        <v>136</v>
      </c>
      <c r="BG2327" t="s">
        <v>134</v>
      </c>
      <c r="BH2327" t="s">
        <v>136</v>
      </c>
      <c r="BN2327" t="s">
        <v>27275</v>
      </c>
      <c r="BO2327" t="s">
        <v>775</v>
      </c>
      <c r="BP2327">
        <v>1</v>
      </c>
      <c r="BQ2327">
        <v>1</v>
      </c>
      <c r="BR2327">
        <v>1</v>
      </c>
      <c r="BS2327" s="1">
        <v>44216</v>
      </c>
      <c r="BT2327" s="1">
        <v>44520</v>
      </c>
      <c r="BU2327" s="1">
        <v>44216</v>
      </c>
      <c r="BV2327" s="1">
        <v>44520</v>
      </c>
      <c r="BW2327" t="s">
        <v>136</v>
      </c>
      <c r="BX2327">
        <v>40</v>
      </c>
      <c r="BY2327">
        <v>0</v>
      </c>
      <c r="BZ2327">
        <v>8</v>
      </c>
      <c r="CA2327">
        <v>8</v>
      </c>
      <c r="CB2327">
        <v>8</v>
      </c>
      <c r="CC2327">
        <v>8</v>
      </c>
      <c r="CD2327">
        <v>8</v>
      </c>
      <c r="CE2327">
        <v>0</v>
      </c>
      <c r="CF2327" t="str">
        <f>"7:00 AM"</f>
        <v>7:00 AM</v>
      </c>
      <c r="CG2327" t="str">
        <f>"4:00 PM"</f>
        <v>4:00 PM</v>
      </c>
      <c r="CH2327" s="5">
        <v>11.83</v>
      </c>
      <c r="CI2327" t="s">
        <v>146</v>
      </c>
      <c r="CL2327" t="s">
        <v>134</v>
      </c>
      <c r="CM2327" t="s">
        <v>147</v>
      </c>
      <c r="CN2327" t="s">
        <v>148</v>
      </c>
      <c r="CO2327" t="s">
        <v>266</v>
      </c>
      <c r="CP2327" t="s">
        <v>149</v>
      </c>
      <c r="CQ2327">
        <v>3</v>
      </c>
      <c r="CR2327">
        <v>0</v>
      </c>
      <c r="CS2327" t="s">
        <v>136</v>
      </c>
      <c r="CT2327" t="s">
        <v>136</v>
      </c>
      <c r="CU2327" t="s">
        <v>136</v>
      </c>
      <c r="CV2327" t="s">
        <v>134</v>
      </c>
      <c r="CW2327" t="s">
        <v>134</v>
      </c>
      <c r="CX2327">
        <v>50</v>
      </c>
      <c r="CY2327" t="s">
        <v>134</v>
      </c>
      <c r="CZ2327" t="s">
        <v>134</v>
      </c>
      <c r="DA2327" t="s">
        <v>134</v>
      </c>
      <c r="DB2327" t="s">
        <v>134</v>
      </c>
      <c r="DC2327" t="s">
        <v>134</v>
      </c>
      <c r="DD2327" t="s">
        <v>136</v>
      </c>
      <c r="DF2327" t="s">
        <v>267</v>
      </c>
      <c r="DG2327" t="s">
        <v>27276</v>
      </c>
      <c r="DH2327" t="s">
        <v>3160</v>
      </c>
      <c r="DI2327" t="s">
        <v>246</v>
      </c>
      <c r="DJ2327" s="4">
        <v>70510</v>
      </c>
      <c r="DK2327" t="s">
        <v>3166</v>
      </c>
      <c r="DL2327" t="s">
        <v>136</v>
      </c>
      <c r="DM2327">
        <v>1</v>
      </c>
      <c r="DN2327" t="s">
        <v>27277</v>
      </c>
      <c r="DO2327" t="s">
        <v>3160</v>
      </c>
      <c r="DP2327" t="s">
        <v>246</v>
      </c>
      <c r="DQ2327" t="str">
        <f>"70510"</f>
        <v>70510</v>
      </c>
      <c r="DR2327" t="s">
        <v>3166</v>
      </c>
      <c r="DS2327" s="2" t="s">
        <v>27278</v>
      </c>
      <c r="DT2327">
        <v>1</v>
      </c>
      <c r="DU2327">
        <v>1</v>
      </c>
      <c r="DV2327" t="s">
        <v>134</v>
      </c>
      <c r="DW2327" t="s">
        <v>134</v>
      </c>
      <c r="DX2327" t="s">
        <v>134</v>
      </c>
      <c r="DY2327" t="s">
        <v>136</v>
      </c>
      <c r="DZ2327">
        <v>1</v>
      </c>
      <c r="EA2327" t="s">
        <v>136</v>
      </c>
      <c r="EC2327" s="5">
        <v>12.68</v>
      </c>
      <c r="ED2327" s="5">
        <v>55</v>
      </c>
      <c r="EE2327">
        <v>13376522285</v>
      </c>
      <c r="EF2327" t="s">
        <v>148</v>
      </c>
      <c r="EG2327" t="s">
        <v>271</v>
      </c>
      <c r="EH2327">
        <v>1</v>
      </c>
    </row>
    <row r="2328" spans="1:138" ht="15" customHeight="1" x14ac:dyDescent="0.35">
      <c r="A2328" t="s">
        <v>18288</v>
      </c>
      <c r="B2328" t="s">
        <v>157</v>
      </c>
      <c r="C2328" s="1">
        <v>44168.684871874997</v>
      </c>
      <c r="D2328" s="1">
        <v>44193</v>
      </c>
      <c r="E2328" t="s">
        <v>133</v>
      </c>
      <c r="F2328" t="s">
        <v>134</v>
      </c>
      <c r="G2328" t="s">
        <v>135</v>
      </c>
      <c r="H2328" t="s">
        <v>136</v>
      </c>
      <c r="I2328" t="s">
        <v>7983</v>
      </c>
      <c r="K2328" t="s">
        <v>7984</v>
      </c>
      <c r="M2328" t="s">
        <v>394</v>
      </c>
      <c r="N2328" t="s">
        <v>395</v>
      </c>
      <c r="O2328" s="4">
        <v>93458</v>
      </c>
      <c r="P2328" t="s">
        <v>140</v>
      </c>
      <c r="R2328">
        <v>18056238487</v>
      </c>
      <c r="T2328">
        <v>115115</v>
      </c>
      <c r="U2328" t="s">
        <v>1118</v>
      </c>
      <c r="V2328" t="s">
        <v>2125</v>
      </c>
      <c r="X2328" t="s">
        <v>429</v>
      </c>
      <c r="Y2328" t="s">
        <v>7984</v>
      </c>
      <c r="AA2328" t="s">
        <v>394</v>
      </c>
      <c r="AB2328" t="s">
        <v>395</v>
      </c>
      <c r="AC2328" s="4">
        <v>93458</v>
      </c>
      <c r="AD2328" t="s">
        <v>140</v>
      </c>
      <c r="AF2328">
        <v>18056238487</v>
      </c>
      <c r="AH2328" t="s">
        <v>7985</v>
      </c>
      <c r="AI2328" t="s">
        <v>226</v>
      </c>
      <c r="AJ2328" t="s">
        <v>401</v>
      </c>
      <c r="AK2328" t="s">
        <v>402</v>
      </c>
      <c r="AL2328" t="s">
        <v>403</v>
      </c>
      <c r="AM2328" t="s">
        <v>404</v>
      </c>
      <c r="AO2328" t="s">
        <v>405</v>
      </c>
      <c r="AP2328" t="s">
        <v>395</v>
      </c>
      <c r="AQ2328" s="4">
        <v>92106</v>
      </c>
      <c r="AR2328" t="s">
        <v>140</v>
      </c>
      <c r="AT2328">
        <v>16192696164</v>
      </c>
      <c r="AV2328" t="s">
        <v>406</v>
      </c>
      <c r="AW2328" t="s">
        <v>407</v>
      </c>
      <c r="AX2328" t="s">
        <v>395</v>
      </c>
      <c r="AY2328" t="s">
        <v>408</v>
      </c>
      <c r="AZ2328" t="s">
        <v>175</v>
      </c>
      <c r="BA2328" t="s">
        <v>176</v>
      </c>
      <c r="BB2328" t="s">
        <v>134</v>
      </c>
      <c r="BC2328" t="s">
        <v>134</v>
      </c>
      <c r="BD2328" t="s">
        <v>134</v>
      </c>
      <c r="BE2328" t="s">
        <v>134</v>
      </c>
      <c r="BF2328" t="s">
        <v>136</v>
      </c>
      <c r="BG2328" t="s">
        <v>134</v>
      </c>
      <c r="BH2328" t="s">
        <v>136</v>
      </c>
      <c r="BN2328" t="s">
        <v>18289</v>
      </c>
      <c r="BO2328" t="s">
        <v>410</v>
      </c>
      <c r="BP2328">
        <v>14</v>
      </c>
      <c r="BQ2328">
        <v>14</v>
      </c>
      <c r="BR2328">
        <v>14</v>
      </c>
      <c r="BS2328" s="1">
        <v>44214</v>
      </c>
      <c r="BT2328" s="1">
        <v>44491</v>
      </c>
      <c r="BU2328" s="1">
        <v>44214</v>
      </c>
      <c r="BV2328" s="1">
        <v>44491</v>
      </c>
      <c r="BW2328" t="s">
        <v>136</v>
      </c>
      <c r="BX2328">
        <v>45</v>
      </c>
      <c r="BY2328">
        <v>0</v>
      </c>
      <c r="BZ2328">
        <v>8</v>
      </c>
      <c r="CA2328">
        <v>8</v>
      </c>
      <c r="CB2328">
        <v>8</v>
      </c>
      <c r="CC2328">
        <v>8</v>
      </c>
      <c r="CD2328">
        <v>8</v>
      </c>
      <c r="CE2328">
        <v>5</v>
      </c>
      <c r="CF2328" t="str">
        <f>"6:30 AM"</f>
        <v>6:30 AM</v>
      </c>
      <c r="CG2328" t="str">
        <f>"2:30 PM"</f>
        <v>2:30 PM</v>
      </c>
      <c r="CH2328" s="5">
        <v>14.77</v>
      </c>
      <c r="CI2328" t="s">
        <v>146</v>
      </c>
      <c r="CJ2328">
        <v>18</v>
      </c>
      <c r="CK2328" t="s">
        <v>18290</v>
      </c>
      <c r="CL2328" t="s">
        <v>134</v>
      </c>
      <c r="CM2328" t="s">
        <v>147</v>
      </c>
      <c r="CN2328" t="s">
        <v>148</v>
      </c>
      <c r="CO2328" t="s">
        <v>18291</v>
      </c>
      <c r="CP2328" t="s">
        <v>149</v>
      </c>
      <c r="CQ2328">
        <v>3</v>
      </c>
      <c r="CR2328">
        <v>0</v>
      </c>
      <c r="CS2328" t="s">
        <v>136</v>
      </c>
      <c r="CT2328" t="s">
        <v>136</v>
      </c>
      <c r="CU2328" t="s">
        <v>136</v>
      </c>
      <c r="CV2328" t="s">
        <v>134</v>
      </c>
      <c r="CW2328" t="s">
        <v>134</v>
      </c>
      <c r="CX2328">
        <v>50</v>
      </c>
      <c r="CY2328" t="s">
        <v>134</v>
      </c>
      <c r="CZ2328" t="s">
        <v>136</v>
      </c>
      <c r="DA2328" t="s">
        <v>134</v>
      </c>
      <c r="DB2328" t="s">
        <v>134</v>
      </c>
      <c r="DC2328" t="s">
        <v>134</v>
      </c>
      <c r="DD2328" t="s">
        <v>136</v>
      </c>
      <c r="DF2328" s="2" t="s">
        <v>18292</v>
      </c>
      <c r="DG2328" s="2" t="s">
        <v>18293</v>
      </c>
      <c r="DH2328" t="s">
        <v>16515</v>
      </c>
      <c r="DI2328" t="s">
        <v>395</v>
      </c>
      <c r="DJ2328" s="4">
        <v>95436</v>
      </c>
      <c r="DK2328" t="s">
        <v>4518</v>
      </c>
      <c r="DL2328" t="s">
        <v>134</v>
      </c>
      <c r="DM2328">
        <v>11</v>
      </c>
      <c r="DN2328" t="s">
        <v>18294</v>
      </c>
      <c r="DO2328" t="s">
        <v>18295</v>
      </c>
      <c r="DP2328" t="s">
        <v>395</v>
      </c>
      <c r="DQ2328" t="str">
        <f>"94515"</f>
        <v>94515</v>
      </c>
      <c r="DR2328" t="s">
        <v>18296</v>
      </c>
      <c r="DS2328" t="s">
        <v>296</v>
      </c>
      <c r="DT2328">
        <v>1</v>
      </c>
      <c r="DU2328">
        <v>14</v>
      </c>
      <c r="DV2328" t="s">
        <v>134</v>
      </c>
      <c r="DW2328" t="s">
        <v>134</v>
      </c>
      <c r="DX2328" t="s">
        <v>134</v>
      </c>
      <c r="DY2328" t="s">
        <v>136</v>
      </c>
      <c r="DZ2328">
        <v>1</v>
      </c>
      <c r="EA2328" t="s">
        <v>136</v>
      </c>
      <c r="EC2328" s="5">
        <v>12.68</v>
      </c>
      <c r="ED2328" s="5">
        <v>55</v>
      </c>
      <c r="EE2328">
        <v>18182749310</v>
      </c>
      <c r="EF2328" t="s">
        <v>7985</v>
      </c>
      <c r="EG2328" t="s">
        <v>148</v>
      </c>
      <c r="EH2328">
        <v>1</v>
      </c>
    </row>
    <row r="2329" spans="1:138" ht="15" customHeight="1" x14ac:dyDescent="0.35">
      <c r="A2329" t="s">
        <v>15330</v>
      </c>
      <c r="B2329" t="s">
        <v>157</v>
      </c>
      <c r="C2329" s="1">
        <v>44166.025885416668</v>
      </c>
      <c r="D2329" s="1">
        <v>44193</v>
      </c>
      <c r="E2329" t="s">
        <v>133</v>
      </c>
      <c r="F2329" t="s">
        <v>136</v>
      </c>
      <c r="G2329" t="s">
        <v>135</v>
      </c>
      <c r="H2329" t="s">
        <v>136</v>
      </c>
      <c r="I2329" t="s">
        <v>3262</v>
      </c>
      <c r="J2329" t="s">
        <v>3263</v>
      </c>
      <c r="K2329" t="s">
        <v>3264</v>
      </c>
      <c r="M2329" t="s">
        <v>1165</v>
      </c>
      <c r="N2329" t="s">
        <v>416</v>
      </c>
      <c r="O2329" s="4">
        <v>85024</v>
      </c>
      <c r="P2329" t="s">
        <v>140</v>
      </c>
      <c r="R2329">
        <v>15182533156</v>
      </c>
      <c r="T2329">
        <v>424930</v>
      </c>
      <c r="U2329" t="s">
        <v>3265</v>
      </c>
      <c r="V2329" t="s">
        <v>2778</v>
      </c>
      <c r="X2329" t="s">
        <v>3266</v>
      </c>
      <c r="Y2329" t="s">
        <v>3882</v>
      </c>
      <c r="Z2329" t="s">
        <v>3268</v>
      </c>
      <c r="AA2329" t="s">
        <v>1165</v>
      </c>
      <c r="AB2329" t="s">
        <v>416</v>
      </c>
      <c r="AC2329" s="4">
        <v>85024</v>
      </c>
      <c r="AD2329" t="s">
        <v>140</v>
      </c>
      <c r="AF2329">
        <v>15182533156</v>
      </c>
      <c r="AH2329" t="s">
        <v>3269</v>
      </c>
      <c r="AI2329" t="s">
        <v>168</v>
      </c>
      <c r="AJ2329" t="s">
        <v>1169</v>
      </c>
      <c r="AK2329" t="s">
        <v>3270</v>
      </c>
      <c r="AM2329" t="s">
        <v>1171</v>
      </c>
      <c r="AO2329" t="s">
        <v>1165</v>
      </c>
      <c r="AP2329" t="s">
        <v>416</v>
      </c>
      <c r="AQ2329" s="4">
        <v>85048</v>
      </c>
      <c r="AR2329" t="s">
        <v>140</v>
      </c>
      <c r="AT2329">
        <v>14809411885</v>
      </c>
      <c r="AV2329" t="s">
        <v>1172</v>
      </c>
      <c r="AW2329" t="s">
        <v>1173</v>
      </c>
      <c r="AZ2329" t="s">
        <v>144</v>
      </c>
      <c r="BA2329" t="s">
        <v>145</v>
      </c>
      <c r="BB2329" t="s">
        <v>136</v>
      </c>
      <c r="BC2329" t="s">
        <v>136</v>
      </c>
      <c r="BD2329" t="s">
        <v>148</v>
      </c>
      <c r="BE2329" t="s">
        <v>136</v>
      </c>
      <c r="BF2329" t="s">
        <v>136</v>
      </c>
      <c r="BG2329" t="s">
        <v>134</v>
      </c>
      <c r="BH2329" t="s">
        <v>136</v>
      </c>
      <c r="BN2329" t="s">
        <v>15331</v>
      </c>
      <c r="BO2329" t="s">
        <v>1174</v>
      </c>
      <c r="BP2329">
        <v>20</v>
      </c>
      <c r="BQ2329">
        <v>20</v>
      </c>
      <c r="BR2329">
        <v>20</v>
      </c>
      <c r="BS2329" s="1">
        <v>44213</v>
      </c>
      <c r="BT2329" s="1">
        <v>44515</v>
      </c>
      <c r="BU2329" s="1">
        <v>44213</v>
      </c>
      <c r="BV2329" s="1">
        <v>44515</v>
      </c>
      <c r="BW2329" t="s">
        <v>136</v>
      </c>
      <c r="BX2329">
        <v>40</v>
      </c>
      <c r="BY2329">
        <v>0</v>
      </c>
      <c r="BZ2329">
        <v>7</v>
      </c>
      <c r="CA2329">
        <v>7</v>
      </c>
      <c r="CB2329">
        <v>7</v>
      </c>
      <c r="CC2329">
        <v>7</v>
      </c>
      <c r="CD2329">
        <v>7</v>
      </c>
      <c r="CE2329">
        <v>5</v>
      </c>
      <c r="CF2329" t="str">
        <f>"7:00 AM"</f>
        <v>7:00 AM</v>
      </c>
      <c r="CG2329" t="str">
        <f>"4:30 PM"</f>
        <v>4:30 PM</v>
      </c>
      <c r="CH2329" s="5">
        <v>14.77</v>
      </c>
      <c r="CI2329" t="s">
        <v>146</v>
      </c>
      <c r="CL2329" t="s">
        <v>136</v>
      </c>
      <c r="CM2329" t="s">
        <v>312</v>
      </c>
      <c r="CN2329" t="s">
        <v>148</v>
      </c>
      <c r="CO2329" t="s">
        <v>1175</v>
      </c>
      <c r="CP2329" t="s">
        <v>149</v>
      </c>
      <c r="CQ2329">
        <v>0</v>
      </c>
      <c r="CR2329">
        <v>0</v>
      </c>
      <c r="CS2329" t="s">
        <v>136</v>
      </c>
      <c r="CT2329" t="s">
        <v>136</v>
      </c>
      <c r="CU2329" t="s">
        <v>136</v>
      </c>
      <c r="CV2329" t="s">
        <v>136</v>
      </c>
      <c r="CW2329" t="s">
        <v>134</v>
      </c>
      <c r="CX2329">
        <v>50</v>
      </c>
      <c r="CY2329" t="s">
        <v>134</v>
      </c>
      <c r="CZ2329" t="s">
        <v>134</v>
      </c>
      <c r="DA2329" t="s">
        <v>134</v>
      </c>
      <c r="DB2329" t="s">
        <v>134</v>
      </c>
      <c r="DC2329" t="s">
        <v>134</v>
      </c>
      <c r="DD2329" t="s">
        <v>136</v>
      </c>
      <c r="DF2329" t="s">
        <v>3271</v>
      </c>
      <c r="DG2329" t="s">
        <v>15332</v>
      </c>
      <c r="DH2329" t="s">
        <v>15333</v>
      </c>
      <c r="DI2329" t="s">
        <v>395</v>
      </c>
      <c r="DJ2329" s="4">
        <v>92646</v>
      </c>
      <c r="DK2329" t="s">
        <v>2749</v>
      </c>
      <c r="DL2329" t="s">
        <v>136</v>
      </c>
      <c r="DM2329">
        <v>1</v>
      </c>
      <c r="DN2329" t="s">
        <v>6306</v>
      </c>
      <c r="DO2329" t="s">
        <v>6304</v>
      </c>
      <c r="DP2329" t="s">
        <v>395</v>
      </c>
      <c r="DQ2329" t="str">
        <f>"92504"</f>
        <v>92504</v>
      </c>
      <c r="DR2329" t="s">
        <v>6305</v>
      </c>
      <c r="DS2329" t="s">
        <v>2316</v>
      </c>
      <c r="DT2329">
        <v>1</v>
      </c>
      <c r="DU2329">
        <v>20</v>
      </c>
      <c r="DV2329" t="s">
        <v>134</v>
      </c>
      <c r="DW2329" t="s">
        <v>134</v>
      </c>
      <c r="DX2329" t="s">
        <v>136</v>
      </c>
      <c r="DY2329" t="s">
        <v>136</v>
      </c>
      <c r="DZ2329">
        <v>1</v>
      </c>
      <c r="EA2329" t="s">
        <v>136</v>
      </c>
      <c r="EC2329" s="5">
        <v>12.68</v>
      </c>
      <c r="ED2329" s="5">
        <v>55</v>
      </c>
      <c r="EE2329" t="s">
        <v>3274</v>
      </c>
      <c r="EF2329" t="s">
        <v>3275</v>
      </c>
      <c r="EG2329" t="s">
        <v>148</v>
      </c>
      <c r="EH2329">
        <v>0</v>
      </c>
    </row>
    <row r="2330" spans="1:138" ht="15" customHeight="1" x14ac:dyDescent="0.35">
      <c r="A2330" t="s">
        <v>24259</v>
      </c>
      <c r="B2330" t="s">
        <v>157</v>
      </c>
      <c r="C2330" s="1">
        <v>44158.350781828703</v>
      </c>
      <c r="D2330" s="1">
        <v>44193</v>
      </c>
      <c r="E2330" t="s">
        <v>579</v>
      </c>
      <c r="F2330" t="s">
        <v>136</v>
      </c>
      <c r="G2330" t="s">
        <v>135</v>
      </c>
      <c r="H2330" t="s">
        <v>136</v>
      </c>
      <c r="I2330" t="s">
        <v>24260</v>
      </c>
      <c r="K2330" t="s">
        <v>24261</v>
      </c>
      <c r="M2330" t="s">
        <v>21304</v>
      </c>
      <c r="N2330" t="s">
        <v>744</v>
      </c>
      <c r="O2330" s="4">
        <v>42378</v>
      </c>
      <c r="P2330" t="s">
        <v>140</v>
      </c>
      <c r="R2330">
        <v>12702335271</v>
      </c>
      <c r="T2330">
        <v>1119</v>
      </c>
      <c r="U2330" t="s">
        <v>24262</v>
      </c>
      <c r="V2330" t="s">
        <v>1189</v>
      </c>
      <c r="X2330" t="s">
        <v>164</v>
      </c>
      <c r="Y2330" t="s">
        <v>24263</v>
      </c>
      <c r="AA2330" t="s">
        <v>21304</v>
      </c>
      <c r="AB2330" t="s">
        <v>744</v>
      </c>
      <c r="AC2330" s="4">
        <v>42378</v>
      </c>
      <c r="AD2330" t="s">
        <v>140</v>
      </c>
      <c r="AF2330">
        <v>12702335271</v>
      </c>
      <c r="AH2330" t="s">
        <v>155</v>
      </c>
      <c r="AI2330" t="s">
        <v>168</v>
      </c>
      <c r="AJ2330" t="s">
        <v>749</v>
      </c>
      <c r="AK2330" t="s">
        <v>750</v>
      </c>
      <c r="AM2330" t="s">
        <v>751</v>
      </c>
      <c r="AO2330" t="s">
        <v>752</v>
      </c>
      <c r="AP2330" t="s">
        <v>744</v>
      </c>
      <c r="AQ2330" s="4">
        <v>40508</v>
      </c>
      <c r="AR2330" t="s">
        <v>140</v>
      </c>
      <c r="AT2330">
        <v>18592337845</v>
      </c>
      <c r="AV2330" t="s">
        <v>753</v>
      </c>
      <c r="AW2330" t="s">
        <v>754</v>
      </c>
      <c r="AY2330" t="s">
        <v>155</v>
      </c>
      <c r="AZ2330" t="s">
        <v>175</v>
      </c>
      <c r="BA2330" t="s">
        <v>176</v>
      </c>
      <c r="BB2330" t="s">
        <v>136</v>
      </c>
      <c r="BC2330" t="s">
        <v>136</v>
      </c>
      <c r="BD2330" t="s">
        <v>148</v>
      </c>
      <c r="BE2330" t="s">
        <v>136</v>
      </c>
      <c r="BF2330" t="s">
        <v>136</v>
      </c>
      <c r="BG2330" t="s">
        <v>134</v>
      </c>
      <c r="BH2330" t="s">
        <v>136</v>
      </c>
      <c r="BN2330" t="s">
        <v>24264</v>
      </c>
      <c r="BO2330" t="s">
        <v>3963</v>
      </c>
      <c r="BP2330">
        <v>1</v>
      </c>
      <c r="BQ2330">
        <v>1</v>
      </c>
      <c r="BR2330">
        <v>1</v>
      </c>
      <c r="BS2330" s="1">
        <v>44228</v>
      </c>
      <c r="BT2330" s="1">
        <v>44499</v>
      </c>
      <c r="BU2330" s="1">
        <v>44228</v>
      </c>
      <c r="BV2330" s="1">
        <v>44499</v>
      </c>
      <c r="BW2330" t="s">
        <v>136</v>
      </c>
      <c r="BX2330">
        <v>40</v>
      </c>
      <c r="BY2330">
        <v>0</v>
      </c>
      <c r="BZ2330">
        <v>7</v>
      </c>
      <c r="CA2330">
        <v>7</v>
      </c>
      <c r="CB2330">
        <v>7</v>
      </c>
      <c r="CC2330">
        <v>7</v>
      </c>
      <c r="CD2330">
        <v>7</v>
      </c>
      <c r="CE2330">
        <v>5</v>
      </c>
      <c r="CF2330" t="str">
        <f>"8:00 AM"</f>
        <v>8:00 AM</v>
      </c>
      <c r="CG2330" t="str">
        <f>"4:00 PM"</f>
        <v>4:00 PM</v>
      </c>
      <c r="CH2330" s="5">
        <v>12.4</v>
      </c>
      <c r="CI2330" t="s">
        <v>146</v>
      </c>
      <c r="CL2330" t="s">
        <v>136</v>
      </c>
      <c r="CM2330" t="s">
        <v>147</v>
      </c>
      <c r="CN2330" t="s">
        <v>148</v>
      </c>
      <c r="CO2330" t="s">
        <v>757</v>
      </c>
      <c r="CP2330" t="s">
        <v>149</v>
      </c>
      <c r="CQ2330">
        <v>0</v>
      </c>
      <c r="CR2330">
        <v>0</v>
      </c>
      <c r="CS2330" t="s">
        <v>136</v>
      </c>
      <c r="CT2330" t="s">
        <v>136</v>
      </c>
      <c r="CU2330" t="s">
        <v>134</v>
      </c>
      <c r="CV2330" t="s">
        <v>134</v>
      </c>
      <c r="CW2330" t="s">
        <v>136</v>
      </c>
      <c r="CY2330" t="s">
        <v>134</v>
      </c>
      <c r="CZ2330" t="s">
        <v>136</v>
      </c>
      <c r="DA2330" t="s">
        <v>136</v>
      </c>
      <c r="DB2330" t="s">
        <v>136</v>
      </c>
      <c r="DC2330" t="s">
        <v>134</v>
      </c>
      <c r="DD2330" t="s">
        <v>136</v>
      </c>
      <c r="DF2330" t="s">
        <v>758</v>
      </c>
      <c r="DG2330" t="s">
        <v>24261</v>
      </c>
      <c r="DH2330" t="s">
        <v>21304</v>
      </c>
      <c r="DI2330" t="s">
        <v>744</v>
      </c>
      <c r="DJ2330" s="4">
        <v>42378</v>
      </c>
      <c r="DK2330" t="s">
        <v>22107</v>
      </c>
      <c r="DL2330" t="s">
        <v>136</v>
      </c>
      <c r="DM2330">
        <v>1</v>
      </c>
      <c r="DN2330" t="s">
        <v>24261</v>
      </c>
      <c r="DO2330" t="s">
        <v>21304</v>
      </c>
      <c r="DP2330" t="s">
        <v>744</v>
      </c>
      <c r="DQ2330" t="str">
        <f>"42378"</f>
        <v>42378</v>
      </c>
      <c r="DR2330" t="s">
        <v>22107</v>
      </c>
      <c r="DS2330" t="s">
        <v>763</v>
      </c>
      <c r="DT2330">
        <v>1</v>
      </c>
      <c r="DU2330">
        <v>1</v>
      </c>
      <c r="DV2330" t="s">
        <v>134</v>
      </c>
      <c r="DW2330" t="s">
        <v>134</v>
      </c>
      <c r="DX2330" t="s">
        <v>134</v>
      </c>
      <c r="DY2330" t="s">
        <v>136</v>
      </c>
      <c r="DZ2330">
        <v>1</v>
      </c>
      <c r="EA2330" t="s">
        <v>136</v>
      </c>
      <c r="EC2330" s="5">
        <v>12.68</v>
      </c>
      <c r="ED2330" s="5">
        <v>55</v>
      </c>
      <c r="EE2330">
        <v>12709293846</v>
      </c>
      <c r="EF2330" t="s">
        <v>148</v>
      </c>
      <c r="EG2330" t="s">
        <v>764</v>
      </c>
      <c r="EH2330">
        <v>0</v>
      </c>
    </row>
    <row r="2331" spans="1:138" ht="15" customHeight="1" x14ac:dyDescent="0.35">
      <c r="A2331" t="s">
        <v>16381</v>
      </c>
      <c r="B2331" t="s">
        <v>157</v>
      </c>
      <c r="C2331" s="1">
        <v>44154.619072685186</v>
      </c>
      <c r="D2331" s="1">
        <v>44193</v>
      </c>
      <c r="E2331" t="s">
        <v>133</v>
      </c>
      <c r="F2331" t="s">
        <v>136</v>
      </c>
      <c r="G2331" t="s">
        <v>135</v>
      </c>
      <c r="H2331" t="s">
        <v>136</v>
      </c>
      <c r="I2331" t="s">
        <v>16382</v>
      </c>
      <c r="K2331" t="s">
        <v>16383</v>
      </c>
      <c r="M2331" t="s">
        <v>16384</v>
      </c>
      <c r="N2331" t="s">
        <v>2818</v>
      </c>
      <c r="O2331" s="4">
        <v>53011</v>
      </c>
      <c r="P2331" t="s">
        <v>140</v>
      </c>
      <c r="R2331">
        <v>19209482660</v>
      </c>
      <c r="T2331">
        <v>112910</v>
      </c>
      <c r="U2331" t="s">
        <v>16385</v>
      </c>
      <c r="V2331" t="s">
        <v>347</v>
      </c>
      <c r="X2331" t="s">
        <v>164</v>
      </c>
      <c r="Y2331" t="s">
        <v>16383</v>
      </c>
      <c r="AA2331" t="s">
        <v>16384</v>
      </c>
      <c r="AB2331" t="s">
        <v>2818</v>
      </c>
      <c r="AC2331" s="4">
        <v>53011</v>
      </c>
      <c r="AD2331" t="s">
        <v>140</v>
      </c>
      <c r="AF2331">
        <v>19209482660</v>
      </c>
      <c r="AH2331" t="s">
        <v>148</v>
      </c>
      <c r="AI2331" t="s">
        <v>168</v>
      </c>
      <c r="AJ2331" t="s">
        <v>456</v>
      </c>
      <c r="AK2331" t="s">
        <v>457</v>
      </c>
      <c r="AM2331" t="s">
        <v>458</v>
      </c>
      <c r="AO2331" t="s">
        <v>459</v>
      </c>
      <c r="AP2331" t="s">
        <v>460</v>
      </c>
      <c r="AQ2331" s="4">
        <v>73737</v>
      </c>
      <c r="AR2331" t="s">
        <v>140</v>
      </c>
      <c r="AT2331">
        <v>15802274747</v>
      </c>
      <c r="AV2331" t="s">
        <v>461</v>
      </c>
      <c r="AW2331" t="s">
        <v>462</v>
      </c>
      <c r="AZ2331" t="s">
        <v>334</v>
      </c>
      <c r="BA2331" t="s">
        <v>335</v>
      </c>
      <c r="BB2331" t="s">
        <v>136</v>
      </c>
      <c r="BC2331" t="s">
        <v>136</v>
      </c>
      <c r="BD2331" t="s">
        <v>148</v>
      </c>
      <c r="BE2331" t="s">
        <v>136</v>
      </c>
      <c r="BF2331" t="s">
        <v>136</v>
      </c>
      <c r="BG2331" t="s">
        <v>134</v>
      </c>
      <c r="BH2331" t="s">
        <v>136</v>
      </c>
      <c r="BN2331" t="s">
        <v>16386</v>
      </c>
      <c r="BO2331" t="s">
        <v>464</v>
      </c>
      <c r="BP2331">
        <v>3</v>
      </c>
      <c r="BQ2331">
        <v>3</v>
      </c>
      <c r="BR2331">
        <v>3</v>
      </c>
      <c r="BS2331" s="1">
        <v>44228</v>
      </c>
      <c r="BT2331" s="1">
        <v>44317</v>
      </c>
      <c r="BU2331" s="1">
        <v>44228</v>
      </c>
      <c r="BV2331" s="1">
        <v>44317</v>
      </c>
      <c r="BW2331" t="s">
        <v>136</v>
      </c>
      <c r="BX2331">
        <v>40</v>
      </c>
      <c r="BY2331">
        <v>0</v>
      </c>
      <c r="BZ2331">
        <v>7</v>
      </c>
      <c r="CA2331">
        <v>7</v>
      </c>
      <c r="CB2331">
        <v>7</v>
      </c>
      <c r="CC2331">
        <v>7</v>
      </c>
      <c r="CD2331">
        <v>7</v>
      </c>
      <c r="CE2331">
        <v>5</v>
      </c>
      <c r="CF2331" t="str">
        <f>"9:00 AM"</f>
        <v>9:00 AM</v>
      </c>
      <c r="CG2331" t="str">
        <f>"5:00 PM"</f>
        <v>5:00 PM</v>
      </c>
      <c r="CH2331" s="5">
        <v>11.71</v>
      </c>
      <c r="CI2331" t="s">
        <v>146</v>
      </c>
      <c r="CL2331" t="s">
        <v>136</v>
      </c>
      <c r="CM2331" t="s">
        <v>312</v>
      </c>
      <c r="CN2331" t="s">
        <v>148</v>
      </c>
      <c r="CO2331" t="s">
        <v>465</v>
      </c>
      <c r="CP2331" t="s">
        <v>149</v>
      </c>
      <c r="CQ2331">
        <v>3</v>
      </c>
      <c r="CR2331">
        <v>0</v>
      </c>
      <c r="CS2331" t="s">
        <v>136</v>
      </c>
      <c r="CT2331" t="s">
        <v>134</v>
      </c>
      <c r="CU2331" t="s">
        <v>136</v>
      </c>
      <c r="CV2331" t="s">
        <v>134</v>
      </c>
      <c r="CW2331" t="s">
        <v>134</v>
      </c>
      <c r="CX2331">
        <v>75</v>
      </c>
      <c r="CY2331" t="s">
        <v>134</v>
      </c>
      <c r="CZ2331" t="s">
        <v>134</v>
      </c>
      <c r="DA2331" t="s">
        <v>134</v>
      </c>
      <c r="DB2331" t="s">
        <v>136</v>
      </c>
      <c r="DC2331" t="s">
        <v>134</v>
      </c>
      <c r="DD2331" t="s">
        <v>136</v>
      </c>
      <c r="DF2331" t="s">
        <v>466</v>
      </c>
      <c r="DG2331" t="s">
        <v>16387</v>
      </c>
      <c r="DH2331" t="s">
        <v>16388</v>
      </c>
      <c r="DI2331" t="s">
        <v>139</v>
      </c>
      <c r="DJ2331" s="4">
        <v>34737</v>
      </c>
      <c r="DK2331" t="s">
        <v>1253</v>
      </c>
      <c r="DL2331" t="s">
        <v>136</v>
      </c>
      <c r="DM2331">
        <v>1</v>
      </c>
      <c r="DN2331" t="s">
        <v>16387</v>
      </c>
      <c r="DO2331" t="s">
        <v>16388</v>
      </c>
      <c r="DP2331" t="s">
        <v>139</v>
      </c>
      <c r="DQ2331" t="str">
        <f>"34737"</f>
        <v>34737</v>
      </c>
      <c r="DR2331" t="s">
        <v>1253</v>
      </c>
      <c r="DS2331" t="s">
        <v>551</v>
      </c>
      <c r="DT2331">
        <v>2</v>
      </c>
      <c r="DU2331">
        <v>6</v>
      </c>
      <c r="DV2331" t="s">
        <v>134</v>
      </c>
      <c r="DW2331" t="s">
        <v>134</v>
      </c>
      <c r="DX2331" t="s">
        <v>134</v>
      </c>
      <c r="DY2331" t="s">
        <v>136</v>
      </c>
      <c r="DZ2331">
        <v>1</v>
      </c>
      <c r="EA2331" t="s">
        <v>136</v>
      </c>
      <c r="EC2331" s="5">
        <v>12.68</v>
      </c>
      <c r="ED2331" s="5">
        <v>55</v>
      </c>
      <c r="EE2331">
        <v>19209482660</v>
      </c>
      <c r="EF2331" t="s">
        <v>16389</v>
      </c>
      <c r="EG2331" t="s">
        <v>148</v>
      </c>
      <c r="EH2331">
        <v>0</v>
      </c>
    </row>
    <row r="2332" spans="1:138" ht="15" customHeight="1" x14ac:dyDescent="0.35">
      <c r="A2332" t="s">
        <v>1875</v>
      </c>
      <c r="B2332" t="s">
        <v>157</v>
      </c>
      <c r="C2332" s="1">
        <v>44154.392289930554</v>
      </c>
      <c r="D2332" s="1">
        <v>44193</v>
      </c>
      <c r="E2332" t="s">
        <v>133</v>
      </c>
      <c r="F2332" t="s">
        <v>136</v>
      </c>
      <c r="G2332" t="s">
        <v>135</v>
      </c>
      <c r="H2332" t="s">
        <v>136</v>
      </c>
      <c r="I2332" t="s">
        <v>1876</v>
      </c>
      <c r="K2332" t="s">
        <v>1877</v>
      </c>
      <c r="M2332" t="s">
        <v>1878</v>
      </c>
      <c r="N2332" t="s">
        <v>416</v>
      </c>
      <c r="O2332" s="4">
        <v>85396</v>
      </c>
      <c r="P2332" t="s">
        <v>140</v>
      </c>
      <c r="R2332">
        <v>16238539880</v>
      </c>
      <c r="T2332">
        <v>111219</v>
      </c>
      <c r="U2332" t="s">
        <v>1879</v>
      </c>
      <c r="V2332" t="s">
        <v>1880</v>
      </c>
      <c r="X2332" t="s">
        <v>614</v>
      </c>
      <c r="Y2332" t="s">
        <v>1877</v>
      </c>
      <c r="AA2332" t="s">
        <v>1878</v>
      </c>
      <c r="AB2332" t="s">
        <v>416</v>
      </c>
      <c r="AC2332" s="4">
        <v>85396</v>
      </c>
      <c r="AD2332" t="s">
        <v>140</v>
      </c>
      <c r="AF2332">
        <v>16238559880</v>
      </c>
      <c r="AH2332" t="s">
        <v>1134</v>
      </c>
      <c r="AI2332" t="s">
        <v>168</v>
      </c>
      <c r="AJ2332" t="s">
        <v>1135</v>
      </c>
      <c r="AK2332" t="s">
        <v>1136</v>
      </c>
      <c r="AL2332" t="s">
        <v>229</v>
      </c>
      <c r="AM2332" t="s">
        <v>1137</v>
      </c>
      <c r="AN2332" t="s">
        <v>1138</v>
      </c>
      <c r="AO2332" t="s">
        <v>1139</v>
      </c>
      <c r="AP2332" t="s">
        <v>537</v>
      </c>
      <c r="AQ2332" s="4">
        <v>28327</v>
      </c>
      <c r="AR2332" t="s">
        <v>140</v>
      </c>
      <c r="AT2332">
        <v>19109476004</v>
      </c>
      <c r="AV2332" t="s">
        <v>1140</v>
      </c>
      <c r="AW2332" t="s">
        <v>1141</v>
      </c>
      <c r="AZ2332" t="s">
        <v>175</v>
      </c>
      <c r="BA2332" t="s">
        <v>176</v>
      </c>
      <c r="BB2332" t="s">
        <v>136</v>
      </c>
      <c r="BC2332" t="s">
        <v>136</v>
      </c>
      <c r="BD2332" t="s">
        <v>148</v>
      </c>
      <c r="BE2332" t="s">
        <v>136</v>
      </c>
      <c r="BF2332" t="s">
        <v>136</v>
      </c>
      <c r="BG2332" t="s">
        <v>134</v>
      </c>
      <c r="BH2332" t="s">
        <v>136</v>
      </c>
      <c r="BN2332" t="s">
        <v>1881</v>
      </c>
      <c r="BO2332" t="s">
        <v>1882</v>
      </c>
      <c r="BP2332">
        <v>425</v>
      </c>
      <c r="BQ2332">
        <v>16</v>
      </c>
      <c r="BR2332">
        <v>16</v>
      </c>
      <c r="BS2332" s="1">
        <v>44213</v>
      </c>
      <c r="BT2332" s="1">
        <v>44305</v>
      </c>
      <c r="BU2332" s="1">
        <v>44213</v>
      </c>
      <c r="BV2332" s="1">
        <v>44305</v>
      </c>
      <c r="BW2332" t="s">
        <v>136</v>
      </c>
      <c r="BX2332">
        <v>51</v>
      </c>
      <c r="BY2332">
        <v>0</v>
      </c>
      <c r="BZ2332">
        <v>8.5</v>
      </c>
      <c r="CA2332">
        <v>8.5</v>
      </c>
      <c r="CB2332">
        <v>8.5</v>
      </c>
      <c r="CC2332">
        <v>8.5</v>
      </c>
      <c r="CD2332">
        <v>8.5</v>
      </c>
      <c r="CE2332">
        <v>8.5</v>
      </c>
      <c r="CF2332" t="str">
        <f>"10:00 PM"</f>
        <v>10:00 PM</v>
      </c>
      <c r="CG2332" t="str">
        <f>"6:30 AM"</f>
        <v>6:30 AM</v>
      </c>
      <c r="CH2332" s="5">
        <v>12.91</v>
      </c>
      <c r="CI2332" t="s">
        <v>146</v>
      </c>
      <c r="CJ2332">
        <v>12.91</v>
      </c>
      <c r="CK2332" t="s">
        <v>1883</v>
      </c>
      <c r="CL2332" t="s">
        <v>136</v>
      </c>
      <c r="CM2332" t="s">
        <v>147</v>
      </c>
      <c r="CN2332" t="s">
        <v>148</v>
      </c>
      <c r="CO2332" s="2" t="s">
        <v>1884</v>
      </c>
      <c r="CP2332" t="s">
        <v>149</v>
      </c>
      <c r="CQ2332">
        <v>3</v>
      </c>
      <c r="CR2332">
        <v>0</v>
      </c>
      <c r="CS2332" t="s">
        <v>136</v>
      </c>
      <c r="CT2332" t="s">
        <v>136</v>
      </c>
      <c r="CU2332" t="s">
        <v>136</v>
      </c>
      <c r="CV2332" t="s">
        <v>134</v>
      </c>
      <c r="CW2332" t="s">
        <v>134</v>
      </c>
      <c r="CX2332">
        <v>50</v>
      </c>
      <c r="CY2332" t="s">
        <v>134</v>
      </c>
      <c r="CZ2332" t="s">
        <v>134</v>
      </c>
      <c r="DA2332" t="s">
        <v>134</v>
      </c>
      <c r="DB2332" t="s">
        <v>134</v>
      </c>
      <c r="DC2332" t="s">
        <v>134</v>
      </c>
      <c r="DD2332" t="s">
        <v>136</v>
      </c>
      <c r="DF2332" t="s">
        <v>1885</v>
      </c>
      <c r="DG2332" t="s">
        <v>1886</v>
      </c>
      <c r="DH2332" t="s">
        <v>1887</v>
      </c>
      <c r="DI2332" t="s">
        <v>416</v>
      </c>
      <c r="DJ2332" s="4">
        <v>85138</v>
      </c>
      <c r="DK2332" t="s">
        <v>1176</v>
      </c>
      <c r="DL2332" t="s">
        <v>134</v>
      </c>
      <c r="DM2332">
        <v>4</v>
      </c>
      <c r="DN2332" t="s">
        <v>1888</v>
      </c>
      <c r="DO2332" t="s">
        <v>1889</v>
      </c>
      <c r="DP2332" t="s">
        <v>416</v>
      </c>
      <c r="DQ2332" t="str">
        <f>"85122"</f>
        <v>85122</v>
      </c>
      <c r="DR2332" t="s">
        <v>1890</v>
      </c>
      <c r="DS2332" t="s">
        <v>1891</v>
      </c>
      <c r="DT2332">
        <v>3</v>
      </c>
      <c r="DU2332">
        <v>15</v>
      </c>
      <c r="DV2332" t="s">
        <v>134</v>
      </c>
      <c r="DW2332" t="s">
        <v>134</v>
      </c>
      <c r="DX2332" t="s">
        <v>134</v>
      </c>
      <c r="DY2332" t="s">
        <v>136</v>
      </c>
      <c r="DZ2332">
        <v>1</v>
      </c>
      <c r="EA2332" t="s">
        <v>136</v>
      </c>
      <c r="EC2332" s="5">
        <v>12.68</v>
      </c>
      <c r="ED2332" s="5">
        <v>55</v>
      </c>
      <c r="EE2332" t="s">
        <v>148</v>
      </c>
      <c r="EF2332" t="s">
        <v>1892</v>
      </c>
      <c r="EG2332" t="s">
        <v>1145</v>
      </c>
      <c r="EH2332">
        <v>0</v>
      </c>
    </row>
    <row r="2333" spans="1:138" ht="15" customHeight="1" x14ac:dyDescent="0.35">
      <c r="A2333" t="s">
        <v>3937</v>
      </c>
      <c r="B2333" t="s">
        <v>157</v>
      </c>
      <c r="C2333" s="1">
        <v>44159.522779282408</v>
      </c>
      <c r="D2333" s="1">
        <v>44193</v>
      </c>
      <c r="E2333" t="s">
        <v>133</v>
      </c>
      <c r="F2333" t="s">
        <v>136</v>
      </c>
      <c r="G2333" t="s">
        <v>135</v>
      </c>
      <c r="H2333" t="s">
        <v>136</v>
      </c>
      <c r="I2333" t="s">
        <v>3938</v>
      </c>
      <c r="K2333" t="s">
        <v>3939</v>
      </c>
      <c r="M2333" t="s">
        <v>3940</v>
      </c>
      <c r="N2333" t="s">
        <v>784</v>
      </c>
      <c r="O2333" s="4">
        <v>59201</v>
      </c>
      <c r="P2333" t="s">
        <v>140</v>
      </c>
      <c r="R2333">
        <v>14066508084</v>
      </c>
      <c r="T2333">
        <v>11213</v>
      </c>
      <c r="U2333" t="s">
        <v>3941</v>
      </c>
      <c r="V2333" t="s">
        <v>1031</v>
      </c>
      <c r="X2333" t="s">
        <v>429</v>
      </c>
      <c r="Y2333" t="s">
        <v>3939</v>
      </c>
      <c r="AA2333" t="s">
        <v>3940</v>
      </c>
      <c r="AB2333" t="s">
        <v>784</v>
      </c>
      <c r="AC2333" s="4">
        <v>59201</v>
      </c>
      <c r="AD2333" t="s">
        <v>140</v>
      </c>
      <c r="AF2333">
        <v>14066508084</v>
      </c>
      <c r="AH2333" t="s">
        <v>148</v>
      </c>
      <c r="AI2333" t="s">
        <v>168</v>
      </c>
      <c r="AJ2333" t="s">
        <v>456</v>
      </c>
      <c r="AK2333" t="s">
        <v>457</v>
      </c>
      <c r="AM2333" t="s">
        <v>458</v>
      </c>
      <c r="AO2333" t="s">
        <v>459</v>
      </c>
      <c r="AP2333" t="s">
        <v>460</v>
      </c>
      <c r="AQ2333" s="4">
        <v>73737</v>
      </c>
      <c r="AR2333" t="s">
        <v>140</v>
      </c>
      <c r="AT2333">
        <v>15802274747</v>
      </c>
      <c r="AV2333" t="s">
        <v>461</v>
      </c>
      <c r="AW2333" t="s">
        <v>462</v>
      </c>
      <c r="AZ2333" t="s">
        <v>821</v>
      </c>
      <c r="BA2333" t="s">
        <v>822</v>
      </c>
      <c r="BB2333" t="s">
        <v>136</v>
      </c>
      <c r="BC2333" t="s">
        <v>136</v>
      </c>
      <c r="BD2333" t="s">
        <v>148</v>
      </c>
      <c r="BE2333" t="s">
        <v>136</v>
      </c>
      <c r="BF2333" t="s">
        <v>136</v>
      </c>
      <c r="BG2333" t="s">
        <v>134</v>
      </c>
      <c r="BH2333" t="s">
        <v>136</v>
      </c>
      <c r="BN2333" t="s">
        <v>3942</v>
      </c>
      <c r="BO2333" t="s">
        <v>1585</v>
      </c>
      <c r="BP2333">
        <v>2</v>
      </c>
      <c r="BQ2333">
        <v>2</v>
      </c>
      <c r="BR2333">
        <v>2</v>
      </c>
      <c r="BS2333" s="1">
        <v>44228</v>
      </c>
      <c r="BT2333" s="1">
        <v>44531</v>
      </c>
      <c r="BU2333" s="1">
        <v>44228</v>
      </c>
      <c r="BV2333" s="1">
        <v>44531</v>
      </c>
      <c r="BW2333" t="s">
        <v>136</v>
      </c>
      <c r="BX2333">
        <v>48</v>
      </c>
      <c r="BY2333">
        <v>0</v>
      </c>
      <c r="BZ2333">
        <v>8</v>
      </c>
      <c r="CA2333">
        <v>8</v>
      </c>
      <c r="CB2333">
        <v>8</v>
      </c>
      <c r="CC2333">
        <v>8</v>
      </c>
      <c r="CD2333">
        <v>8</v>
      </c>
      <c r="CE2333">
        <v>8</v>
      </c>
      <c r="CF2333" t="str">
        <f t="shared" ref="CF2333:CF2339" si="17">"8:00 AM"</f>
        <v>8:00 AM</v>
      </c>
      <c r="CG2333" t="str">
        <f>"5:00 PM"</f>
        <v>5:00 PM</v>
      </c>
      <c r="CH2333" s="5">
        <v>13.62</v>
      </c>
      <c r="CI2333" t="s">
        <v>146</v>
      </c>
      <c r="CL2333" t="s">
        <v>136</v>
      </c>
      <c r="CM2333" t="s">
        <v>312</v>
      </c>
      <c r="CN2333" t="s">
        <v>148</v>
      </c>
      <c r="CO2333" t="s">
        <v>465</v>
      </c>
      <c r="CP2333" t="s">
        <v>149</v>
      </c>
      <c r="CQ2333">
        <v>3</v>
      </c>
      <c r="CR2333">
        <v>0</v>
      </c>
      <c r="CS2333" t="s">
        <v>136</v>
      </c>
      <c r="CT2333" t="s">
        <v>134</v>
      </c>
      <c r="CU2333" t="s">
        <v>136</v>
      </c>
      <c r="CV2333" t="s">
        <v>134</v>
      </c>
      <c r="CW2333" t="s">
        <v>134</v>
      </c>
      <c r="CX2333">
        <v>75</v>
      </c>
      <c r="CY2333" t="s">
        <v>134</v>
      </c>
      <c r="CZ2333" t="s">
        <v>134</v>
      </c>
      <c r="DA2333" t="s">
        <v>134</v>
      </c>
      <c r="DB2333" t="s">
        <v>136</v>
      </c>
      <c r="DC2333" t="s">
        <v>134</v>
      </c>
      <c r="DD2333" t="s">
        <v>136</v>
      </c>
      <c r="DF2333" t="s">
        <v>466</v>
      </c>
      <c r="DG2333" t="s">
        <v>3943</v>
      </c>
      <c r="DH2333" t="s">
        <v>3940</v>
      </c>
      <c r="DI2333" t="s">
        <v>784</v>
      </c>
      <c r="DJ2333" s="4">
        <v>59201</v>
      </c>
      <c r="DK2333" t="s">
        <v>3944</v>
      </c>
      <c r="DL2333" t="s">
        <v>136</v>
      </c>
      <c r="DM2333">
        <v>1</v>
      </c>
      <c r="DN2333" t="s">
        <v>3945</v>
      </c>
      <c r="DO2333" t="s">
        <v>3940</v>
      </c>
      <c r="DP2333" t="s">
        <v>784</v>
      </c>
      <c r="DQ2333" t="str">
        <f>"59201"</f>
        <v>59201</v>
      </c>
      <c r="DR2333" t="s">
        <v>3944</v>
      </c>
      <c r="DS2333" t="s">
        <v>551</v>
      </c>
      <c r="DT2333">
        <v>1</v>
      </c>
      <c r="DU2333">
        <v>3</v>
      </c>
      <c r="DV2333" t="s">
        <v>134</v>
      </c>
      <c r="DW2333" t="s">
        <v>134</v>
      </c>
      <c r="DX2333" t="s">
        <v>134</v>
      </c>
      <c r="DY2333" t="s">
        <v>136</v>
      </c>
      <c r="DZ2333">
        <v>1</v>
      </c>
      <c r="EA2333" t="s">
        <v>136</v>
      </c>
      <c r="EC2333" s="5">
        <v>12.68</v>
      </c>
      <c r="ED2333" s="5">
        <v>55</v>
      </c>
      <c r="EE2333">
        <v>14066508084</v>
      </c>
      <c r="EF2333" t="s">
        <v>3946</v>
      </c>
      <c r="EG2333" t="s">
        <v>148</v>
      </c>
      <c r="EH2333">
        <v>0</v>
      </c>
    </row>
    <row r="2334" spans="1:138" ht="15" customHeight="1" x14ac:dyDescent="0.35">
      <c r="A2334" t="s">
        <v>22259</v>
      </c>
      <c r="B2334" t="s">
        <v>157</v>
      </c>
      <c r="C2334" s="1">
        <v>44158.610771180553</v>
      </c>
      <c r="D2334" s="1">
        <v>44193</v>
      </c>
      <c r="E2334" t="s">
        <v>133</v>
      </c>
      <c r="F2334" t="s">
        <v>136</v>
      </c>
      <c r="G2334" t="s">
        <v>135</v>
      </c>
      <c r="H2334" t="s">
        <v>136</v>
      </c>
      <c r="I2334" t="s">
        <v>22260</v>
      </c>
      <c r="K2334" t="s">
        <v>22261</v>
      </c>
      <c r="M2334" t="s">
        <v>22262</v>
      </c>
      <c r="N2334" t="s">
        <v>870</v>
      </c>
      <c r="O2334" s="4">
        <v>56501</v>
      </c>
      <c r="P2334" t="s">
        <v>140</v>
      </c>
      <c r="R2334">
        <v>12188472138</v>
      </c>
      <c r="T2334">
        <v>1114</v>
      </c>
      <c r="U2334" t="s">
        <v>3380</v>
      </c>
      <c r="V2334" t="s">
        <v>3921</v>
      </c>
      <c r="X2334" t="s">
        <v>3871</v>
      </c>
      <c r="Y2334" t="s">
        <v>22261</v>
      </c>
      <c r="AA2334" t="s">
        <v>22262</v>
      </c>
      <c r="AB2334" t="s">
        <v>870</v>
      </c>
      <c r="AC2334" s="4">
        <v>56501</v>
      </c>
      <c r="AD2334" t="s">
        <v>140</v>
      </c>
      <c r="AF2334">
        <v>12188472138</v>
      </c>
      <c r="AH2334" t="s">
        <v>14463</v>
      </c>
      <c r="AI2334" t="s">
        <v>168</v>
      </c>
      <c r="AJ2334" t="s">
        <v>875</v>
      </c>
      <c r="AK2334" t="s">
        <v>876</v>
      </c>
      <c r="AL2334" t="s">
        <v>877</v>
      </c>
      <c r="AM2334" t="s">
        <v>878</v>
      </c>
      <c r="AO2334" t="s">
        <v>879</v>
      </c>
      <c r="AP2334" t="s">
        <v>870</v>
      </c>
      <c r="AQ2334" s="4">
        <v>56537</v>
      </c>
      <c r="AR2334" t="s">
        <v>140</v>
      </c>
      <c r="AS2334" t="s">
        <v>880</v>
      </c>
      <c r="AT2334">
        <v>12183215494</v>
      </c>
      <c r="AV2334" t="s">
        <v>881</v>
      </c>
      <c r="AW2334" t="s">
        <v>882</v>
      </c>
      <c r="AZ2334" t="s">
        <v>821</v>
      </c>
      <c r="BA2334" t="s">
        <v>822</v>
      </c>
      <c r="BB2334" t="s">
        <v>136</v>
      </c>
      <c r="BC2334" t="s">
        <v>136</v>
      </c>
      <c r="BD2334" t="s">
        <v>148</v>
      </c>
      <c r="BE2334" t="s">
        <v>136</v>
      </c>
      <c r="BF2334" t="s">
        <v>136</v>
      </c>
      <c r="BG2334" t="s">
        <v>134</v>
      </c>
      <c r="BH2334" t="s">
        <v>136</v>
      </c>
      <c r="BN2334" t="s">
        <v>22263</v>
      </c>
      <c r="BO2334" t="s">
        <v>22264</v>
      </c>
      <c r="BP2334">
        <v>12</v>
      </c>
      <c r="BQ2334">
        <v>12</v>
      </c>
      <c r="BR2334">
        <v>12</v>
      </c>
      <c r="BS2334" s="1">
        <v>44228</v>
      </c>
      <c r="BT2334" s="1">
        <v>44469</v>
      </c>
      <c r="BU2334" s="1">
        <v>44228</v>
      </c>
      <c r="BV2334" s="1">
        <v>44469</v>
      </c>
      <c r="BW2334" t="s">
        <v>136</v>
      </c>
      <c r="BX2334">
        <v>48</v>
      </c>
      <c r="BY2334">
        <v>0</v>
      </c>
      <c r="BZ2334">
        <v>8</v>
      </c>
      <c r="CA2334">
        <v>8</v>
      </c>
      <c r="CB2334">
        <v>8</v>
      </c>
      <c r="CC2334">
        <v>8</v>
      </c>
      <c r="CD2334">
        <v>8</v>
      </c>
      <c r="CE2334">
        <v>8</v>
      </c>
      <c r="CF2334" t="str">
        <f t="shared" si="17"/>
        <v>8:00 AM</v>
      </c>
      <c r="CG2334" t="str">
        <f>"5:00 PM"</f>
        <v>5:00 PM</v>
      </c>
      <c r="CH2334" s="5">
        <v>14.4</v>
      </c>
      <c r="CI2334" t="s">
        <v>146</v>
      </c>
      <c r="CJ2334">
        <v>0</v>
      </c>
      <c r="CK2334" t="s">
        <v>884</v>
      </c>
      <c r="CL2334" t="s">
        <v>136</v>
      </c>
      <c r="CM2334" t="s">
        <v>312</v>
      </c>
      <c r="CN2334" t="s">
        <v>148</v>
      </c>
      <c r="CO2334" s="2" t="s">
        <v>1815</v>
      </c>
      <c r="CP2334" t="s">
        <v>149</v>
      </c>
      <c r="CQ2334">
        <v>3</v>
      </c>
      <c r="CR2334">
        <v>0</v>
      </c>
      <c r="CS2334" t="s">
        <v>136</v>
      </c>
      <c r="CT2334" t="s">
        <v>136</v>
      </c>
      <c r="CU2334" t="s">
        <v>136</v>
      </c>
      <c r="CV2334" t="s">
        <v>136</v>
      </c>
      <c r="CW2334" t="s">
        <v>134</v>
      </c>
      <c r="CX2334">
        <v>60</v>
      </c>
      <c r="CY2334" t="s">
        <v>136</v>
      </c>
      <c r="CZ2334" t="s">
        <v>136</v>
      </c>
      <c r="DA2334" t="s">
        <v>136</v>
      </c>
      <c r="DB2334" t="s">
        <v>136</v>
      </c>
      <c r="DC2334" t="s">
        <v>136</v>
      </c>
      <c r="DD2334" t="s">
        <v>136</v>
      </c>
      <c r="DF2334" s="2" t="s">
        <v>22265</v>
      </c>
      <c r="DG2334" t="s">
        <v>22266</v>
      </c>
      <c r="DH2334" t="s">
        <v>22267</v>
      </c>
      <c r="DI2334" t="s">
        <v>870</v>
      </c>
      <c r="DJ2334" s="4">
        <v>56501</v>
      </c>
      <c r="DK2334" t="s">
        <v>22268</v>
      </c>
      <c r="DL2334" t="s">
        <v>136</v>
      </c>
      <c r="DM2334">
        <v>1</v>
      </c>
      <c r="DN2334" s="2" t="s">
        <v>22269</v>
      </c>
      <c r="DO2334" t="s">
        <v>22267</v>
      </c>
      <c r="DP2334" t="s">
        <v>870</v>
      </c>
      <c r="DQ2334" t="str">
        <f>"56501"</f>
        <v>56501</v>
      </c>
      <c r="DR2334" t="s">
        <v>22268</v>
      </c>
      <c r="DS2334" s="2" t="s">
        <v>22270</v>
      </c>
      <c r="DT2334">
        <v>8</v>
      </c>
      <c r="DU2334">
        <v>12</v>
      </c>
      <c r="DV2334" t="s">
        <v>134</v>
      </c>
      <c r="DW2334" t="s">
        <v>134</v>
      </c>
      <c r="DX2334" t="s">
        <v>134</v>
      </c>
      <c r="DY2334" t="s">
        <v>136</v>
      </c>
      <c r="DZ2334">
        <v>2</v>
      </c>
      <c r="EA2334" t="s">
        <v>136</v>
      </c>
      <c r="EC2334" s="5">
        <v>12.68</v>
      </c>
      <c r="ED2334" s="5">
        <v>55</v>
      </c>
      <c r="EE2334">
        <v>12188472138</v>
      </c>
      <c r="EF2334" t="s">
        <v>14463</v>
      </c>
      <c r="EG2334" t="s">
        <v>22271</v>
      </c>
      <c r="EH2334">
        <v>0</v>
      </c>
    </row>
    <row r="2335" spans="1:138" ht="15" customHeight="1" x14ac:dyDescent="0.35">
      <c r="A2335" t="s">
        <v>9053</v>
      </c>
      <c r="B2335" t="s">
        <v>157</v>
      </c>
      <c r="C2335" s="1">
        <v>44160.563558912036</v>
      </c>
      <c r="D2335" s="1">
        <v>44193</v>
      </c>
      <c r="E2335" t="s">
        <v>133</v>
      </c>
      <c r="F2335" t="s">
        <v>136</v>
      </c>
      <c r="G2335" t="s">
        <v>135</v>
      </c>
      <c r="H2335" t="s">
        <v>136</v>
      </c>
      <c r="I2335" t="s">
        <v>9054</v>
      </c>
      <c r="K2335" t="s">
        <v>9055</v>
      </c>
      <c r="L2335" t="s">
        <v>9056</v>
      </c>
      <c r="M2335" t="s">
        <v>4268</v>
      </c>
      <c r="N2335" t="s">
        <v>784</v>
      </c>
      <c r="O2335" s="4">
        <v>59754</v>
      </c>
      <c r="P2335" t="s">
        <v>140</v>
      </c>
      <c r="R2335">
        <v>12087200246</v>
      </c>
      <c r="T2335">
        <v>1119</v>
      </c>
      <c r="U2335" t="s">
        <v>9057</v>
      </c>
      <c r="V2335" t="s">
        <v>682</v>
      </c>
      <c r="X2335" t="s">
        <v>429</v>
      </c>
      <c r="Y2335" t="s">
        <v>9058</v>
      </c>
      <c r="Z2335" t="s">
        <v>9056</v>
      </c>
      <c r="AA2335" t="s">
        <v>4268</v>
      </c>
      <c r="AB2335" t="s">
        <v>784</v>
      </c>
      <c r="AC2335" s="4">
        <v>59754</v>
      </c>
      <c r="AD2335" t="s">
        <v>140</v>
      </c>
      <c r="AF2335">
        <v>12087200246</v>
      </c>
      <c r="AH2335" t="s">
        <v>9059</v>
      </c>
      <c r="AI2335" t="s">
        <v>168</v>
      </c>
      <c r="AJ2335" t="s">
        <v>930</v>
      </c>
      <c r="AK2335" t="s">
        <v>931</v>
      </c>
      <c r="AL2335" t="s">
        <v>932</v>
      </c>
      <c r="AM2335" t="s">
        <v>933</v>
      </c>
      <c r="AO2335" t="s">
        <v>934</v>
      </c>
      <c r="AP2335" t="s">
        <v>925</v>
      </c>
      <c r="AQ2335" s="4">
        <v>83336</v>
      </c>
      <c r="AR2335" t="s">
        <v>140</v>
      </c>
      <c r="AT2335">
        <v>12084369737</v>
      </c>
      <c r="AV2335" t="s">
        <v>935</v>
      </c>
      <c r="AW2335" t="s">
        <v>936</v>
      </c>
      <c r="AZ2335" t="s">
        <v>821</v>
      </c>
      <c r="BA2335" t="s">
        <v>822</v>
      </c>
      <c r="BB2335" t="s">
        <v>136</v>
      </c>
      <c r="BC2335" t="s">
        <v>136</v>
      </c>
      <c r="BD2335" t="s">
        <v>148</v>
      </c>
      <c r="BE2335" t="s">
        <v>136</v>
      </c>
      <c r="BF2335" t="s">
        <v>136</v>
      </c>
      <c r="BG2335" t="s">
        <v>134</v>
      </c>
      <c r="BH2335" t="s">
        <v>136</v>
      </c>
      <c r="BI2335" t="s">
        <v>1194</v>
      </c>
      <c r="BJ2335" t="s">
        <v>633</v>
      </c>
      <c r="BL2335" t="s">
        <v>940</v>
      </c>
      <c r="BM2335" t="s">
        <v>941</v>
      </c>
      <c r="BN2335" t="s">
        <v>9060</v>
      </c>
      <c r="BO2335" t="s">
        <v>1622</v>
      </c>
      <c r="BP2335">
        <v>1</v>
      </c>
      <c r="BQ2335">
        <v>1</v>
      </c>
      <c r="BR2335">
        <v>1</v>
      </c>
      <c r="BS2335" s="1">
        <v>44228</v>
      </c>
      <c r="BT2335" s="1">
        <v>44515</v>
      </c>
      <c r="BU2335" s="1">
        <v>44228</v>
      </c>
      <c r="BV2335" s="1">
        <v>44515</v>
      </c>
      <c r="BW2335" t="s">
        <v>136</v>
      </c>
      <c r="BX2335">
        <v>48</v>
      </c>
      <c r="BY2335">
        <v>0</v>
      </c>
      <c r="BZ2335">
        <v>8</v>
      </c>
      <c r="CA2335">
        <v>8</v>
      </c>
      <c r="CB2335">
        <v>8</v>
      </c>
      <c r="CC2335">
        <v>8</v>
      </c>
      <c r="CD2335">
        <v>8</v>
      </c>
      <c r="CE2335">
        <v>8</v>
      </c>
      <c r="CF2335" t="str">
        <f t="shared" si="17"/>
        <v>8:00 AM</v>
      </c>
      <c r="CG2335" t="str">
        <f>"4:00 PM"</f>
        <v>4:00 PM</v>
      </c>
      <c r="CH2335" s="5">
        <v>13.62</v>
      </c>
      <c r="CI2335" t="s">
        <v>146</v>
      </c>
      <c r="CJ2335">
        <v>0</v>
      </c>
      <c r="CK2335" t="s">
        <v>944</v>
      </c>
      <c r="CL2335" t="s">
        <v>136</v>
      </c>
      <c r="CM2335" t="s">
        <v>312</v>
      </c>
      <c r="CN2335" t="s">
        <v>148</v>
      </c>
      <c r="CO2335" t="s">
        <v>946</v>
      </c>
      <c r="CP2335" t="s">
        <v>149</v>
      </c>
      <c r="CQ2335">
        <v>0</v>
      </c>
      <c r="CR2335">
        <v>0</v>
      </c>
      <c r="CS2335" t="s">
        <v>134</v>
      </c>
      <c r="CT2335" t="s">
        <v>134</v>
      </c>
      <c r="CU2335" t="s">
        <v>136</v>
      </c>
      <c r="CV2335" t="s">
        <v>136</v>
      </c>
      <c r="CW2335" t="s">
        <v>134</v>
      </c>
      <c r="CX2335">
        <v>100</v>
      </c>
      <c r="CY2335" t="s">
        <v>134</v>
      </c>
      <c r="CZ2335" t="s">
        <v>134</v>
      </c>
      <c r="DA2335" t="s">
        <v>134</v>
      </c>
      <c r="DB2335" t="s">
        <v>134</v>
      </c>
      <c r="DC2335" t="s">
        <v>136</v>
      </c>
      <c r="DD2335" t="s">
        <v>136</v>
      </c>
      <c r="DF2335" s="2" t="s">
        <v>9061</v>
      </c>
      <c r="DG2335" t="s">
        <v>9062</v>
      </c>
      <c r="DH2335" t="s">
        <v>4268</v>
      </c>
      <c r="DI2335" t="s">
        <v>784</v>
      </c>
      <c r="DJ2335" s="4">
        <v>59754</v>
      </c>
      <c r="DK2335" t="s">
        <v>715</v>
      </c>
      <c r="DL2335" t="s">
        <v>136</v>
      </c>
      <c r="DM2335">
        <v>1</v>
      </c>
      <c r="DN2335" t="s">
        <v>9062</v>
      </c>
      <c r="DO2335" t="s">
        <v>4268</v>
      </c>
      <c r="DP2335" t="s">
        <v>784</v>
      </c>
      <c r="DQ2335" t="str">
        <f>"59754"</f>
        <v>59754</v>
      </c>
      <c r="DR2335" t="s">
        <v>715</v>
      </c>
      <c r="DS2335" t="s">
        <v>9063</v>
      </c>
      <c r="DT2335">
        <v>1</v>
      </c>
      <c r="DU2335">
        <v>2</v>
      </c>
      <c r="DV2335" t="s">
        <v>136</v>
      </c>
      <c r="DW2335" t="s">
        <v>136</v>
      </c>
      <c r="DX2335" t="s">
        <v>134</v>
      </c>
      <c r="DY2335" t="s">
        <v>136</v>
      </c>
      <c r="DZ2335">
        <v>1</v>
      </c>
      <c r="EA2335" t="s">
        <v>134</v>
      </c>
      <c r="EB2335" s="5">
        <v>12.68</v>
      </c>
      <c r="EC2335" s="5">
        <v>12.68</v>
      </c>
      <c r="ED2335" s="5">
        <v>55</v>
      </c>
      <c r="EE2335" t="s">
        <v>148</v>
      </c>
      <c r="EF2335" t="s">
        <v>953</v>
      </c>
      <c r="EG2335" t="s">
        <v>1201</v>
      </c>
      <c r="EH2335">
        <v>0</v>
      </c>
    </row>
    <row r="2336" spans="1:138" ht="15" customHeight="1" x14ac:dyDescent="0.35">
      <c r="A2336" t="s">
        <v>24301</v>
      </c>
      <c r="B2336" t="s">
        <v>157</v>
      </c>
      <c r="C2336" s="1">
        <v>44158.613667939811</v>
      </c>
      <c r="D2336" s="1">
        <v>44193</v>
      </c>
      <c r="E2336" t="s">
        <v>133</v>
      </c>
      <c r="F2336" t="s">
        <v>136</v>
      </c>
      <c r="G2336" t="s">
        <v>135</v>
      </c>
      <c r="H2336" t="s">
        <v>136</v>
      </c>
      <c r="I2336" t="s">
        <v>5999</v>
      </c>
      <c r="K2336" t="s">
        <v>24302</v>
      </c>
      <c r="M2336" t="s">
        <v>19662</v>
      </c>
      <c r="N2336" t="s">
        <v>870</v>
      </c>
      <c r="O2336" s="4">
        <v>58269</v>
      </c>
      <c r="P2336" t="s">
        <v>140</v>
      </c>
      <c r="R2336">
        <v>17012563296</v>
      </c>
      <c r="T2336">
        <v>11199</v>
      </c>
      <c r="U2336" t="s">
        <v>6000</v>
      </c>
      <c r="V2336" t="s">
        <v>2134</v>
      </c>
      <c r="X2336" t="s">
        <v>164</v>
      </c>
      <c r="Y2336" t="s">
        <v>24303</v>
      </c>
      <c r="AA2336" t="s">
        <v>16815</v>
      </c>
      <c r="AB2336" t="s">
        <v>1128</v>
      </c>
      <c r="AC2336" s="4">
        <v>58260</v>
      </c>
      <c r="AD2336" t="s">
        <v>140</v>
      </c>
      <c r="AF2336">
        <v>17012563296</v>
      </c>
      <c r="AH2336" t="s">
        <v>24304</v>
      </c>
      <c r="AI2336" t="s">
        <v>168</v>
      </c>
      <c r="AJ2336" t="s">
        <v>875</v>
      </c>
      <c r="AK2336" t="s">
        <v>876</v>
      </c>
      <c r="AL2336" t="s">
        <v>877</v>
      </c>
      <c r="AM2336" t="s">
        <v>878</v>
      </c>
      <c r="AO2336" t="s">
        <v>879</v>
      </c>
      <c r="AP2336" t="s">
        <v>870</v>
      </c>
      <c r="AQ2336" s="4">
        <v>56537</v>
      </c>
      <c r="AR2336" t="s">
        <v>140</v>
      </c>
      <c r="AS2336" t="s">
        <v>880</v>
      </c>
      <c r="AT2336">
        <v>12183215494</v>
      </c>
      <c r="AV2336" t="s">
        <v>881</v>
      </c>
      <c r="AW2336" t="s">
        <v>882</v>
      </c>
      <c r="AZ2336" t="s">
        <v>288</v>
      </c>
      <c r="BA2336" t="s">
        <v>289</v>
      </c>
      <c r="BB2336" t="s">
        <v>136</v>
      </c>
      <c r="BC2336" t="s">
        <v>136</v>
      </c>
      <c r="BD2336" t="s">
        <v>148</v>
      </c>
      <c r="BE2336" t="s">
        <v>136</v>
      </c>
      <c r="BF2336" t="s">
        <v>136</v>
      </c>
      <c r="BG2336" t="s">
        <v>134</v>
      </c>
      <c r="BH2336" t="s">
        <v>136</v>
      </c>
      <c r="BN2336" t="s">
        <v>24305</v>
      </c>
      <c r="BO2336" t="s">
        <v>883</v>
      </c>
      <c r="BP2336">
        <v>3</v>
      </c>
      <c r="BQ2336">
        <v>3</v>
      </c>
      <c r="BR2336">
        <v>3</v>
      </c>
      <c r="BS2336" s="1">
        <v>44228</v>
      </c>
      <c r="BT2336" s="1">
        <v>44531</v>
      </c>
      <c r="BU2336" s="1">
        <v>44228</v>
      </c>
      <c r="BV2336" s="1">
        <v>44531</v>
      </c>
      <c r="BW2336" t="s">
        <v>136</v>
      </c>
      <c r="BX2336">
        <v>48</v>
      </c>
      <c r="BY2336">
        <v>0</v>
      </c>
      <c r="BZ2336">
        <v>8</v>
      </c>
      <c r="CA2336">
        <v>8</v>
      </c>
      <c r="CB2336">
        <v>8</v>
      </c>
      <c r="CC2336">
        <v>8</v>
      </c>
      <c r="CD2336">
        <v>8</v>
      </c>
      <c r="CE2336">
        <v>8</v>
      </c>
      <c r="CF2336" t="str">
        <f t="shared" si="17"/>
        <v>8:00 AM</v>
      </c>
      <c r="CG2336" t="str">
        <f>"5:00 PM"</f>
        <v>5:00 PM</v>
      </c>
      <c r="CH2336" s="5">
        <v>14.99</v>
      </c>
      <c r="CI2336" t="s">
        <v>146</v>
      </c>
      <c r="CJ2336">
        <v>0</v>
      </c>
      <c r="CK2336" t="s">
        <v>884</v>
      </c>
      <c r="CL2336" t="s">
        <v>136</v>
      </c>
      <c r="CM2336" t="s">
        <v>312</v>
      </c>
      <c r="CN2336" t="s">
        <v>148</v>
      </c>
      <c r="CO2336" s="2" t="s">
        <v>1130</v>
      </c>
      <c r="CP2336" t="s">
        <v>149</v>
      </c>
      <c r="CQ2336">
        <v>3</v>
      </c>
      <c r="CR2336">
        <v>0</v>
      </c>
      <c r="CS2336" t="s">
        <v>136</v>
      </c>
      <c r="CT2336" t="s">
        <v>134</v>
      </c>
      <c r="CU2336" t="s">
        <v>136</v>
      </c>
      <c r="CV2336" t="s">
        <v>136</v>
      </c>
      <c r="CW2336" t="s">
        <v>134</v>
      </c>
      <c r="CX2336">
        <v>60</v>
      </c>
      <c r="CY2336" t="s">
        <v>136</v>
      </c>
      <c r="CZ2336" t="s">
        <v>136</v>
      </c>
      <c r="DA2336" t="s">
        <v>136</v>
      </c>
      <c r="DB2336" t="s">
        <v>136</v>
      </c>
      <c r="DC2336" t="s">
        <v>136</v>
      </c>
      <c r="DD2336" t="s">
        <v>136</v>
      </c>
      <c r="DF2336" t="s">
        <v>7894</v>
      </c>
      <c r="DG2336" s="2" t="s">
        <v>24306</v>
      </c>
      <c r="DH2336" t="s">
        <v>16815</v>
      </c>
      <c r="DI2336" t="s">
        <v>1128</v>
      </c>
      <c r="DJ2336" s="4">
        <v>58260</v>
      </c>
      <c r="DK2336" t="s">
        <v>7895</v>
      </c>
      <c r="DL2336" t="s">
        <v>136</v>
      </c>
      <c r="DM2336">
        <v>1</v>
      </c>
      <c r="DN2336" s="2" t="s">
        <v>24307</v>
      </c>
      <c r="DO2336" t="s">
        <v>16815</v>
      </c>
      <c r="DP2336" t="s">
        <v>1128</v>
      </c>
      <c r="DQ2336" t="str">
        <f>"58260"</f>
        <v>58260</v>
      </c>
      <c r="DR2336" t="s">
        <v>7895</v>
      </c>
      <c r="DS2336" t="s">
        <v>24308</v>
      </c>
      <c r="DT2336">
        <v>3</v>
      </c>
      <c r="DU2336">
        <v>3</v>
      </c>
      <c r="DV2336" t="s">
        <v>134</v>
      </c>
      <c r="DW2336" t="s">
        <v>134</v>
      </c>
      <c r="DX2336" t="s">
        <v>134</v>
      </c>
      <c r="DY2336" t="s">
        <v>136</v>
      </c>
      <c r="DZ2336">
        <v>1</v>
      </c>
      <c r="EA2336" t="s">
        <v>136</v>
      </c>
      <c r="EC2336" s="5">
        <v>12.68</v>
      </c>
      <c r="ED2336" s="5">
        <v>55</v>
      </c>
      <c r="EE2336">
        <v>17012563296</v>
      </c>
      <c r="EF2336" t="s">
        <v>24309</v>
      </c>
      <c r="EG2336" t="s">
        <v>1819</v>
      </c>
      <c r="EH2336">
        <v>0</v>
      </c>
    </row>
    <row r="2337" spans="1:138" ht="15" customHeight="1" x14ac:dyDescent="0.35">
      <c r="A2337" t="s">
        <v>23955</v>
      </c>
      <c r="B2337" t="s">
        <v>157</v>
      </c>
      <c r="C2337" s="1">
        <v>44174.602829629628</v>
      </c>
      <c r="D2337" s="1">
        <v>44193</v>
      </c>
      <c r="E2337" t="s">
        <v>133</v>
      </c>
      <c r="F2337" t="s">
        <v>136</v>
      </c>
      <c r="G2337" t="s">
        <v>135</v>
      </c>
      <c r="H2337" t="s">
        <v>134</v>
      </c>
      <c r="I2337" t="s">
        <v>23956</v>
      </c>
      <c r="K2337" t="s">
        <v>23957</v>
      </c>
      <c r="M2337" t="s">
        <v>1744</v>
      </c>
      <c r="N2337" t="s">
        <v>2249</v>
      </c>
      <c r="O2337" s="4">
        <v>19962</v>
      </c>
      <c r="P2337" t="s">
        <v>140</v>
      </c>
      <c r="R2337">
        <v>13025422431</v>
      </c>
      <c r="T2337">
        <v>1119</v>
      </c>
      <c r="U2337" t="s">
        <v>23958</v>
      </c>
      <c r="V2337" t="s">
        <v>1155</v>
      </c>
      <c r="X2337" t="s">
        <v>164</v>
      </c>
      <c r="Y2337" t="s">
        <v>23957</v>
      </c>
      <c r="AA2337" t="s">
        <v>1744</v>
      </c>
      <c r="AB2337" t="s">
        <v>2249</v>
      </c>
      <c r="AC2337" s="4">
        <v>19962</v>
      </c>
      <c r="AD2337" t="s">
        <v>140</v>
      </c>
      <c r="AF2337">
        <v>13025422431</v>
      </c>
      <c r="AH2337" t="s">
        <v>23959</v>
      </c>
      <c r="AI2337" t="s">
        <v>168</v>
      </c>
      <c r="AJ2337" t="s">
        <v>533</v>
      </c>
      <c r="AK2337" t="s">
        <v>534</v>
      </c>
      <c r="AM2337" t="s">
        <v>535</v>
      </c>
      <c r="AO2337" t="s">
        <v>536</v>
      </c>
      <c r="AP2337" t="s">
        <v>537</v>
      </c>
      <c r="AQ2337" s="4">
        <v>28786</v>
      </c>
      <c r="AR2337" t="s">
        <v>140</v>
      </c>
      <c r="AT2337">
        <v>18282460659</v>
      </c>
      <c r="AV2337" t="s">
        <v>538</v>
      </c>
      <c r="AW2337" t="s">
        <v>539</v>
      </c>
      <c r="AZ2337" t="s">
        <v>288</v>
      </c>
      <c r="BA2337" t="s">
        <v>289</v>
      </c>
      <c r="BB2337" t="s">
        <v>136</v>
      </c>
      <c r="BC2337" t="s">
        <v>136</v>
      </c>
      <c r="BD2337" t="s">
        <v>148</v>
      </c>
      <c r="BE2337" t="s">
        <v>136</v>
      </c>
      <c r="BF2337" t="s">
        <v>136</v>
      </c>
      <c r="BG2337" t="s">
        <v>134</v>
      </c>
      <c r="BH2337" t="s">
        <v>136</v>
      </c>
      <c r="BN2337" t="s">
        <v>23960</v>
      </c>
      <c r="BO2337" t="s">
        <v>4384</v>
      </c>
      <c r="BP2337">
        <v>5</v>
      </c>
      <c r="BQ2337">
        <v>5</v>
      </c>
      <c r="BR2337">
        <v>5</v>
      </c>
      <c r="BS2337" s="1">
        <v>44228</v>
      </c>
      <c r="BT2337" s="1">
        <v>44531</v>
      </c>
      <c r="BU2337" s="1">
        <v>44228</v>
      </c>
      <c r="BV2337" s="1">
        <v>44531</v>
      </c>
      <c r="BW2337" t="s">
        <v>136</v>
      </c>
      <c r="BX2337">
        <v>48</v>
      </c>
      <c r="BY2337">
        <v>0</v>
      </c>
      <c r="BZ2337">
        <v>8</v>
      </c>
      <c r="CA2337">
        <v>8</v>
      </c>
      <c r="CB2337">
        <v>8</v>
      </c>
      <c r="CC2337">
        <v>8</v>
      </c>
      <c r="CD2337">
        <v>8</v>
      </c>
      <c r="CE2337">
        <v>8</v>
      </c>
      <c r="CF2337" t="str">
        <f t="shared" si="17"/>
        <v>8:00 AM</v>
      </c>
      <c r="CG2337" t="str">
        <f>"5:00 PM"</f>
        <v>5:00 PM</v>
      </c>
      <c r="CH2337" s="5">
        <v>13.34</v>
      </c>
      <c r="CI2337" t="s">
        <v>146</v>
      </c>
      <c r="CL2337" t="s">
        <v>136</v>
      </c>
      <c r="CM2337" t="s">
        <v>312</v>
      </c>
      <c r="CN2337" t="s">
        <v>148</v>
      </c>
      <c r="CO2337" t="s">
        <v>966</v>
      </c>
      <c r="CP2337" t="s">
        <v>545</v>
      </c>
      <c r="CQ2337">
        <v>3</v>
      </c>
      <c r="CR2337">
        <v>0</v>
      </c>
      <c r="CS2337" t="s">
        <v>136</v>
      </c>
      <c r="CT2337" t="s">
        <v>134</v>
      </c>
      <c r="CU2337" t="s">
        <v>134</v>
      </c>
      <c r="CV2337" t="s">
        <v>136</v>
      </c>
      <c r="CW2337" t="s">
        <v>134</v>
      </c>
      <c r="CX2337">
        <v>60</v>
      </c>
      <c r="CY2337" t="s">
        <v>136</v>
      </c>
      <c r="CZ2337" t="s">
        <v>136</v>
      </c>
      <c r="DA2337" t="s">
        <v>136</v>
      </c>
      <c r="DB2337" t="s">
        <v>136</v>
      </c>
      <c r="DC2337" t="s">
        <v>136</v>
      </c>
      <c r="DD2337" t="s">
        <v>136</v>
      </c>
      <c r="DF2337" t="s">
        <v>23961</v>
      </c>
      <c r="DG2337" t="s">
        <v>23957</v>
      </c>
      <c r="DH2337" t="s">
        <v>1744</v>
      </c>
      <c r="DI2337" t="s">
        <v>2249</v>
      </c>
      <c r="DJ2337" s="4">
        <v>19962</v>
      </c>
      <c r="DK2337" t="s">
        <v>2255</v>
      </c>
      <c r="DL2337" t="s">
        <v>136</v>
      </c>
      <c r="DM2337">
        <v>1</v>
      </c>
      <c r="DN2337" t="s">
        <v>23962</v>
      </c>
      <c r="DO2337" t="s">
        <v>1744</v>
      </c>
      <c r="DP2337" t="s">
        <v>2249</v>
      </c>
      <c r="DQ2337" t="str">
        <f>"19962"</f>
        <v>19962</v>
      </c>
      <c r="DR2337" t="s">
        <v>2255</v>
      </c>
      <c r="DS2337" t="s">
        <v>296</v>
      </c>
      <c r="DT2337">
        <v>1</v>
      </c>
      <c r="DU2337">
        <v>5</v>
      </c>
      <c r="DV2337" t="s">
        <v>134</v>
      </c>
      <c r="DW2337" t="s">
        <v>134</v>
      </c>
      <c r="DX2337" t="s">
        <v>134</v>
      </c>
      <c r="DY2337" t="s">
        <v>136</v>
      </c>
      <c r="DZ2337">
        <v>1</v>
      </c>
      <c r="EA2337" t="s">
        <v>136</v>
      </c>
      <c r="EC2337" s="5">
        <v>12.68</v>
      </c>
      <c r="ED2337" s="5">
        <v>55</v>
      </c>
      <c r="EE2337">
        <v>13025422431</v>
      </c>
      <c r="EF2337" t="s">
        <v>23959</v>
      </c>
      <c r="EG2337" t="s">
        <v>148</v>
      </c>
      <c r="EH2337">
        <v>0</v>
      </c>
    </row>
    <row r="2338" spans="1:138" ht="15" customHeight="1" x14ac:dyDescent="0.35">
      <c r="A2338" t="s">
        <v>26969</v>
      </c>
      <c r="B2338" t="s">
        <v>157</v>
      </c>
      <c r="C2338" s="1">
        <v>44155.552099652778</v>
      </c>
      <c r="D2338" s="1">
        <v>44193</v>
      </c>
      <c r="E2338" t="s">
        <v>133</v>
      </c>
      <c r="F2338" t="s">
        <v>136</v>
      </c>
      <c r="G2338" t="s">
        <v>135</v>
      </c>
      <c r="H2338" t="s">
        <v>136</v>
      </c>
      <c r="I2338" t="s">
        <v>26970</v>
      </c>
      <c r="K2338" t="s">
        <v>26971</v>
      </c>
      <c r="L2338" t="s">
        <v>155</v>
      </c>
      <c r="M2338" t="s">
        <v>26972</v>
      </c>
      <c r="N2338" t="s">
        <v>960</v>
      </c>
      <c r="O2338" s="4">
        <v>38786</v>
      </c>
      <c r="P2338" t="s">
        <v>140</v>
      </c>
      <c r="R2338">
        <v>13346839330</v>
      </c>
      <c r="T2338">
        <v>112410</v>
      </c>
      <c r="U2338" t="s">
        <v>8889</v>
      </c>
      <c r="V2338" t="s">
        <v>5058</v>
      </c>
      <c r="W2338" t="s">
        <v>2778</v>
      </c>
      <c r="X2338" t="s">
        <v>896</v>
      </c>
      <c r="Y2338" t="s">
        <v>26971</v>
      </c>
      <c r="AA2338" t="s">
        <v>26972</v>
      </c>
      <c r="AB2338" t="s">
        <v>960</v>
      </c>
      <c r="AC2338" s="4">
        <v>38786</v>
      </c>
      <c r="AD2338" t="s">
        <v>140</v>
      </c>
      <c r="AF2338">
        <v>13346839330</v>
      </c>
      <c r="AH2338" t="s">
        <v>155</v>
      </c>
      <c r="AI2338" t="s">
        <v>168</v>
      </c>
      <c r="AJ2338" t="s">
        <v>281</v>
      </c>
      <c r="AK2338" t="s">
        <v>282</v>
      </c>
      <c r="AL2338" t="s">
        <v>250</v>
      </c>
      <c r="AM2338" t="s">
        <v>283</v>
      </c>
      <c r="AN2338" t="s">
        <v>284</v>
      </c>
      <c r="AO2338" t="s">
        <v>285</v>
      </c>
      <c r="AP2338" t="s">
        <v>221</v>
      </c>
      <c r="AQ2338" s="4">
        <v>37862</v>
      </c>
      <c r="AR2338" t="s">
        <v>140</v>
      </c>
      <c r="AT2338">
        <v>18653663731</v>
      </c>
      <c r="AV2338" t="s">
        <v>1107</v>
      </c>
      <c r="AW2338" t="s">
        <v>287</v>
      </c>
      <c r="AZ2338" t="s">
        <v>334</v>
      </c>
      <c r="BA2338" t="s">
        <v>335</v>
      </c>
      <c r="BB2338" t="s">
        <v>136</v>
      </c>
      <c r="BC2338" t="s">
        <v>136</v>
      </c>
      <c r="BD2338" t="s">
        <v>148</v>
      </c>
      <c r="BE2338" t="s">
        <v>136</v>
      </c>
      <c r="BF2338" t="s">
        <v>136</v>
      </c>
      <c r="BG2338" t="s">
        <v>134</v>
      </c>
      <c r="BH2338" t="s">
        <v>136</v>
      </c>
      <c r="BN2338" t="s">
        <v>26973</v>
      </c>
      <c r="BO2338" t="s">
        <v>1574</v>
      </c>
      <c r="BP2338">
        <v>2</v>
      </c>
      <c r="BQ2338">
        <v>2</v>
      </c>
      <c r="BR2338">
        <v>2</v>
      </c>
      <c r="BS2338" s="1">
        <v>44228</v>
      </c>
      <c r="BT2338" s="1">
        <v>44531</v>
      </c>
      <c r="BU2338" s="1">
        <v>44228</v>
      </c>
      <c r="BV2338" s="1">
        <v>44531</v>
      </c>
      <c r="BW2338" t="s">
        <v>136</v>
      </c>
      <c r="BX2338">
        <v>50</v>
      </c>
      <c r="BY2338">
        <v>0</v>
      </c>
      <c r="BZ2338">
        <v>10</v>
      </c>
      <c r="CA2338">
        <v>10</v>
      </c>
      <c r="CB2338">
        <v>10</v>
      </c>
      <c r="CC2338">
        <v>10</v>
      </c>
      <c r="CD2338">
        <v>10</v>
      </c>
      <c r="CE2338">
        <v>0</v>
      </c>
      <c r="CF2338" t="str">
        <f t="shared" si="17"/>
        <v>8:00 AM</v>
      </c>
      <c r="CG2338" t="str">
        <f>"5:00 PM"</f>
        <v>5:00 PM</v>
      </c>
      <c r="CH2338" s="5">
        <v>11.71</v>
      </c>
      <c r="CI2338" t="s">
        <v>146</v>
      </c>
      <c r="CL2338" t="s">
        <v>134</v>
      </c>
      <c r="CM2338" t="s">
        <v>312</v>
      </c>
      <c r="CN2338" t="s">
        <v>148</v>
      </c>
      <c r="CO2338" t="s">
        <v>2012</v>
      </c>
      <c r="CP2338" t="s">
        <v>149</v>
      </c>
      <c r="CQ2338">
        <v>3</v>
      </c>
      <c r="CR2338">
        <v>0</v>
      </c>
      <c r="CS2338" t="s">
        <v>136</v>
      </c>
      <c r="CT2338" t="s">
        <v>134</v>
      </c>
      <c r="CU2338" t="s">
        <v>136</v>
      </c>
      <c r="CV2338" t="s">
        <v>136</v>
      </c>
      <c r="CW2338" t="s">
        <v>136</v>
      </c>
      <c r="CY2338" t="s">
        <v>136</v>
      </c>
      <c r="CZ2338" t="s">
        <v>136</v>
      </c>
      <c r="DA2338" t="s">
        <v>134</v>
      </c>
      <c r="DB2338" t="s">
        <v>134</v>
      </c>
      <c r="DC2338" t="s">
        <v>134</v>
      </c>
      <c r="DD2338" t="s">
        <v>136</v>
      </c>
      <c r="DF2338" t="s">
        <v>26974</v>
      </c>
      <c r="DG2338" t="s">
        <v>26971</v>
      </c>
      <c r="DH2338" t="s">
        <v>26972</v>
      </c>
      <c r="DI2338" t="s">
        <v>960</v>
      </c>
      <c r="DJ2338" s="4">
        <v>36786</v>
      </c>
      <c r="DK2338" t="s">
        <v>8937</v>
      </c>
      <c r="DL2338" t="s">
        <v>136</v>
      </c>
      <c r="DM2338">
        <v>1</v>
      </c>
      <c r="DN2338" t="s">
        <v>26971</v>
      </c>
      <c r="DO2338" t="s">
        <v>26972</v>
      </c>
      <c r="DP2338" t="s">
        <v>960</v>
      </c>
      <c r="DQ2338" t="str">
        <f>"36786"</f>
        <v>36786</v>
      </c>
      <c r="DR2338" t="s">
        <v>8937</v>
      </c>
      <c r="DS2338" t="s">
        <v>20095</v>
      </c>
      <c r="DT2338">
        <v>1</v>
      </c>
      <c r="DU2338">
        <v>2</v>
      </c>
      <c r="DV2338" t="s">
        <v>134</v>
      </c>
      <c r="DW2338" t="s">
        <v>134</v>
      </c>
      <c r="DX2338" t="s">
        <v>134</v>
      </c>
      <c r="DY2338" t="s">
        <v>136</v>
      </c>
      <c r="DZ2338">
        <v>1</v>
      </c>
      <c r="EA2338" t="s">
        <v>136</v>
      </c>
      <c r="EC2338" s="5">
        <v>12.68</v>
      </c>
      <c r="ED2338" s="5">
        <v>55</v>
      </c>
      <c r="EE2338">
        <v>13346839330</v>
      </c>
      <c r="EF2338" t="s">
        <v>26975</v>
      </c>
      <c r="EG2338" t="s">
        <v>26976</v>
      </c>
      <c r="EH2338">
        <v>1</v>
      </c>
    </row>
    <row r="2339" spans="1:138" ht="15" customHeight="1" x14ac:dyDescent="0.35">
      <c r="A2339" t="s">
        <v>20281</v>
      </c>
      <c r="B2339" t="s">
        <v>157</v>
      </c>
      <c r="C2339" s="1">
        <v>44166.64415659722</v>
      </c>
      <c r="D2339" s="1">
        <v>44193</v>
      </c>
      <c r="E2339" t="s">
        <v>133</v>
      </c>
      <c r="F2339" t="s">
        <v>134</v>
      </c>
      <c r="G2339" t="s">
        <v>135</v>
      </c>
      <c r="H2339" t="s">
        <v>136</v>
      </c>
      <c r="I2339" t="s">
        <v>20282</v>
      </c>
      <c r="K2339" t="s">
        <v>20283</v>
      </c>
      <c r="M2339" t="s">
        <v>14135</v>
      </c>
      <c r="N2339" t="s">
        <v>161</v>
      </c>
      <c r="O2339" s="4">
        <v>31510</v>
      </c>
      <c r="P2339" t="s">
        <v>140</v>
      </c>
      <c r="R2339">
        <v>18137278911</v>
      </c>
      <c r="T2339">
        <v>11133</v>
      </c>
      <c r="U2339" t="s">
        <v>20284</v>
      </c>
      <c r="V2339" t="s">
        <v>20285</v>
      </c>
      <c r="X2339" t="s">
        <v>20286</v>
      </c>
      <c r="Y2339" t="s">
        <v>20287</v>
      </c>
      <c r="AA2339" t="s">
        <v>14135</v>
      </c>
      <c r="AB2339" t="s">
        <v>161</v>
      </c>
      <c r="AC2339" s="4">
        <v>31510</v>
      </c>
      <c r="AD2339" t="s">
        <v>140</v>
      </c>
      <c r="AF2339">
        <v>18137278911</v>
      </c>
      <c r="AH2339" t="s">
        <v>20288</v>
      </c>
      <c r="AI2339" t="s">
        <v>168</v>
      </c>
      <c r="AJ2339" t="s">
        <v>14136</v>
      </c>
      <c r="AK2339" t="s">
        <v>14137</v>
      </c>
      <c r="AM2339" t="s">
        <v>14138</v>
      </c>
      <c r="AO2339" t="s">
        <v>6344</v>
      </c>
      <c r="AP2339" t="s">
        <v>161</v>
      </c>
      <c r="AQ2339" s="4">
        <v>31533</v>
      </c>
      <c r="AR2339" t="s">
        <v>140</v>
      </c>
      <c r="AT2339">
        <v>19125922572</v>
      </c>
      <c r="AV2339" t="s">
        <v>14139</v>
      </c>
      <c r="AW2339" t="s">
        <v>14140</v>
      </c>
      <c r="AZ2339" t="s">
        <v>175</v>
      </c>
      <c r="BA2339" t="s">
        <v>176</v>
      </c>
      <c r="BB2339" t="s">
        <v>134</v>
      </c>
      <c r="BC2339" t="s">
        <v>134</v>
      </c>
      <c r="BD2339" t="s">
        <v>134</v>
      </c>
      <c r="BE2339" t="s">
        <v>134</v>
      </c>
      <c r="BF2339" t="s">
        <v>134</v>
      </c>
      <c r="BG2339" t="s">
        <v>134</v>
      </c>
      <c r="BH2339" t="s">
        <v>136</v>
      </c>
      <c r="BN2339" t="s">
        <v>20289</v>
      </c>
      <c r="BO2339" t="s">
        <v>8713</v>
      </c>
      <c r="BP2339">
        <v>212</v>
      </c>
      <c r="BQ2339">
        <v>212</v>
      </c>
      <c r="BR2339">
        <v>212</v>
      </c>
      <c r="BS2339" s="1">
        <v>44228</v>
      </c>
      <c r="BT2339" s="1">
        <v>44409</v>
      </c>
      <c r="BU2339" s="1">
        <v>44228</v>
      </c>
      <c r="BV2339" s="1">
        <v>44409</v>
      </c>
      <c r="BW2339" t="s">
        <v>136</v>
      </c>
      <c r="BX2339">
        <v>35</v>
      </c>
      <c r="BY2339">
        <v>0</v>
      </c>
      <c r="BZ2339">
        <v>6</v>
      </c>
      <c r="CA2339">
        <v>6</v>
      </c>
      <c r="CB2339">
        <v>6</v>
      </c>
      <c r="CC2339">
        <v>6</v>
      </c>
      <c r="CD2339">
        <v>6</v>
      </c>
      <c r="CE2339">
        <v>5</v>
      </c>
      <c r="CF2339" t="str">
        <f t="shared" si="17"/>
        <v>8:00 AM</v>
      </c>
      <c r="CG2339" t="str">
        <f>"4:00 PM"</f>
        <v>4:00 PM</v>
      </c>
      <c r="CH2339" s="5">
        <v>11.71</v>
      </c>
      <c r="CI2339" t="s">
        <v>146</v>
      </c>
      <c r="CJ2339">
        <v>0.5</v>
      </c>
      <c r="CK2339" t="s">
        <v>14141</v>
      </c>
      <c r="CL2339" t="s">
        <v>136</v>
      </c>
      <c r="CM2339" t="s">
        <v>147</v>
      </c>
      <c r="CN2339" t="s">
        <v>148</v>
      </c>
      <c r="CO2339" s="2" t="s">
        <v>20290</v>
      </c>
      <c r="CP2339" t="s">
        <v>149</v>
      </c>
      <c r="CQ2339">
        <v>2</v>
      </c>
      <c r="CR2339">
        <v>0</v>
      </c>
      <c r="CS2339" t="s">
        <v>136</v>
      </c>
      <c r="CT2339" t="s">
        <v>136</v>
      </c>
      <c r="CU2339" t="s">
        <v>136</v>
      </c>
      <c r="CV2339" t="s">
        <v>136</v>
      </c>
      <c r="CW2339" t="s">
        <v>134</v>
      </c>
      <c r="CX2339">
        <v>52</v>
      </c>
      <c r="CY2339" t="s">
        <v>134</v>
      </c>
      <c r="CZ2339" t="s">
        <v>134</v>
      </c>
      <c r="DA2339" t="s">
        <v>134</v>
      </c>
      <c r="DB2339" t="s">
        <v>134</v>
      </c>
      <c r="DC2339" t="s">
        <v>134</v>
      </c>
      <c r="DD2339" t="s">
        <v>136</v>
      </c>
      <c r="DF2339" t="s">
        <v>180</v>
      </c>
      <c r="DG2339" t="s">
        <v>20291</v>
      </c>
      <c r="DH2339" t="s">
        <v>6011</v>
      </c>
      <c r="DI2339" t="s">
        <v>161</v>
      </c>
      <c r="DJ2339" s="4">
        <v>31510</v>
      </c>
      <c r="DK2339" t="s">
        <v>7980</v>
      </c>
      <c r="DL2339" t="s">
        <v>134</v>
      </c>
      <c r="DM2339">
        <v>5</v>
      </c>
      <c r="DN2339" t="s">
        <v>20292</v>
      </c>
      <c r="DO2339" t="s">
        <v>6011</v>
      </c>
      <c r="DP2339" t="s">
        <v>161</v>
      </c>
      <c r="DQ2339" t="str">
        <f>"31510"</f>
        <v>31510</v>
      </c>
      <c r="DR2339" t="s">
        <v>7980</v>
      </c>
      <c r="DS2339" t="s">
        <v>861</v>
      </c>
      <c r="DT2339">
        <v>3</v>
      </c>
      <c r="DU2339">
        <v>110</v>
      </c>
      <c r="DV2339" t="s">
        <v>134</v>
      </c>
      <c r="DW2339" t="s">
        <v>134</v>
      </c>
      <c r="DX2339" t="s">
        <v>134</v>
      </c>
      <c r="DY2339" t="s">
        <v>134</v>
      </c>
      <c r="DZ2339">
        <v>4</v>
      </c>
      <c r="EA2339" t="s">
        <v>136</v>
      </c>
      <c r="EC2339" s="5">
        <v>12.68</v>
      </c>
      <c r="ED2339" s="5">
        <v>55</v>
      </c>
      <c r="EE2339">
        <v>18137278911</v>
      </c>
      <c r="EF2339" t="s">
        <v>20288</v>
      </c>
      <c r="EG2339" t="s">
        <v>148</v>
      </c>
      <c r="EH2339">
        <v>0</v>
      </c>
    </row>
    <row r="2340" spans="1:138" ht="15" customHeight="1" x14ac:dyDescent="0.35">
      <c r="A2340" t="s">
        <v>23920</v>
      </c>
      <c r="B2340" t="s">
        <v>157</v>
      </c>
      <c r="C2340" s="1">
        <v>44158.483137152776</v>
      </c>
      <c r="D2340" s="1">
        <v>44193</v>
      </c>
      <c r="E2340" t="s">
        <v>1298</v>
      </c>
      <c r="F2340" t="s">
        <v>136</v>
      </c>
      <c r="G2340" t="s">
        <v>135</v>
      </c>
      <c r="H2340" t="s">
        <v>136</v>
      </c>
      <c r="I2340" t="s">
        <v>2713</v>
      </c>
      <c r="J2340" t="s">
        <v>2714</v>
      </c>
      <c r="K2340" t="s">
        <v>2715</v>
      </c>
      <c r="L2340" t="s">
        <v>2716</v>
      </c>
      <c r="M2340" t="s">
        <v>2717</v>
      </c>
      <c r="N2340" t="s">
        <v>537</v>
      </c>
      <c r="O2340" s="4">
        <v>28394</v>
      </c>
      <c r="P2340" t="s">
        <v>140</v>
      </c>
      <c r="R2340">
        <v>19102452969</v>
      </c>
      <c r="S2340">
        <v>302</v>
      </c>
      <c r="T2340">
        <v>813910</v>
      </c>
      <c r="U2340" t="s">
        <v>2718</v>
      </c>
      <c r="V2340" t="s">
        <v>2719</v>
      </c>
      <c r="W2340" t="s">
        <v>2720</v>
      </c>
      <c r="X2340" t="s">
        <v>2721</v>
      </c>
      <c r="Y2340" t="s">
        <v>2722</v>
      </c>
      <c r="Z2340" t="s">
        <v>14100</v>
      </c>
      <c r="AA2340" t="s">
        <v>2717</v>
      </c>
      <c r="AB2340" t="s">
        <v>537</v>
      </c>
      <c r="AC2340" s="4">
        <v>28394</v>
      </c>
      <c r="AD2340" t="s">
        <v>140</v>
      </c>
      <c r="AF2340">
        <v>19102452969</v>
      </c>
      <c r="AG2340">
        <v>302</v>
      </c>
      <c r="AH2340" t="s">
        <v>2724</v>
      </c>
      <c r="AZ2340" t="s">
        <v>821</v>
      </c>
      <c r="BA2340" t="s">
        <v>822</v>
      </c>
      <c r="BB2340" t="s">
        <v>136</v>
      </c>
      <c r="BC2340" t="s">
        <v>136</v>
      </c>
      <c r="BD2340" t="s">
        <v>148</v>
      </c>
      <c r="BE2340" t="s">
        <v>136</v>
      </c>
      <c r="BF2340" t="s">
        <v>136</v>
      </c>
      <c r="BG2340" t="s">
        <v>134</v>
      </c>
      <c r="BH2340" t="s">
        <v>136</v>
      </c>
      <c r="BN2340" t="s">
        <v>23921</v>
      </c>
      <c r="BO2340" t="s">
        <v>2725</v>
      </c>
      <c r="BP2340">
        <v>1</v>
      </c>
      <c r="BQ2340">
        <v>1</v>
      </c>
      <c r="BR2340">
        <v>1</v>
      </c>
      <c r="BS2340" s="1">
        <v>44218</v>
      </c>
      <c r="BT2340" s="1">
        <v>44513</v>
      </c>
      <c r="BU2340" s="1">
        <v>44218</v>
      </c>
      <c r="BV2340" s="1">
        <v>44513</v>
      </c>
      <c r="BW2340" t="s">
        <v>136</v>
      </c>
      <c r="BX2340">
        <v>40</v>
      </c>
      <c r="BY2340">
        <v>0</v>
      </c>
      <c r="BZ2340">
        <v>7</v>
      </c>
      <c r="CA2340">
        <v>7</v>
      </c>
      <c r="CB2340">
        <v>7</v>
      </c>
      <c r="CC2340">
        <v>7</v>
      </c>
      <c r="CD2340">
        <v>7</v>
      </c>
      <c r="CE2340">
        <v>5</v>
      </c>
      <c r="CF2340" t="str">
        <f>"7:00 AM"</f>
        <v>7:00 AM</v>
      </c>
      <c r="CG2340" t="str">
        <f>"3:00 PM"</f>
        <v>3:00 PM</v>
      </c>
      <c r="CH2340" s="5">
        <v>12.67</v>
      </c>
      <c r="CI2340" t="s">
        <v>146</v>
      </c>
      <c r="CJ2340">
        <v>0.5</v>
      </c>
      <c r="CK2340" t="s">
        <v>2726</v>
      </c>
      <c r="CL2340" t="s">
        <v>136</v>
      </c>
      <c r="CM2340" t="s">
        <v>147</v>
      </c>
      <c r="CN2340" t="s">
        <v>148</v>
      </c>
      <c r="CO2340" t="s">
        <v>14101</v>
      </c>
      <c r="CP2340" t="s">
        <v>149</v>
      </c>
      <c r="CQ2340">
        <v>1</v>
      </c>
      <c r="CR2340">
        <v>0</v>
      </c>
      <c r="CS2340" t="s">
        <v>136</v>
      </c>
      <c r="CT2340" t="s">
        <v>136</v>
      </c>
      <c r="CU2340" t="s">
        <v>136</v>
      </c>
      <c r="CV2340" t="s">
        <v>134</v>
      </c>
      <c r="CW2340" t="s">
        <v>134</v>
      </c>
      <c r="CX2340">
        <v>60</v>
      </c>
      <c r="CY2340" t="s">
        <v>134</v>
      </c>
      <c r="CZ2340" t="s">
        <v>134</v>
      </c>
      <c r="DA2340" t="s">
        <v>134</v>
      </c>
      <c r="DB2340" t="s">
        <v>134</v>
      </c>
      <c r="DC2340" t="s">
        <v>134</v>
      </c>
      <c r="DD2340" t="s">
        <v>136</v>
      </c>
      <c r="DF2340" t="s">
        <v>2727</v>
      </c>
      <c r="DG2340" t="s">
        <v>14102</v>
      </c>
      <c r="DH2340" t="s">
        <v>2717</v>
      </c>
      <c r="DI2340" t="s">
        <v>537</v>
      </c>
      <c r="DJ2340" s="4">
        <v>28394</v>
      </c>
      <c r="DK2340" t="s">
        <v>2728</v>
      </c>
      <c r="DL2340" t="s">
        <v>134</v>
      </c>
      <c r="DM2340">
        <v>2</v>
      </c>
      <c r="DN2340" t="s">
        <v>14102</v>
      </c>
      <c r="DO2340" t="s">
        <v>2717</v>
      </c>
      <c r="DP2340" t="s">
        <v>537</v>
      </c>
      <c r="DQ2340" t="str">
        <f>"28394"</f>
        <v>28394</v>
      </c>
      <c r="DR2340" t="s">
        <v>2728</v>
      </c>
      <c r="DS2340" t="s">
        <v>2729</v>
      </c>
      <c r="DT2340">
        <v>2</v>
      </c>
      <c r="DU2340">
        <v>10</v>
      </c>
      <c r="DV2340" t="s">
        <v>134</v>
      </c>
      <c r="DW2340" t="s">
        <v>134</v>
      </c>
      <c r="DX2340" t="s">
        <v>134</v>
      </c>
      <c r="DY2340" t="s">
        <v>134</v>
      </c>
      <c r="DZ2340">
        <v>3</v>
      </c>
      <c r="EA2340" t="s">
        <v>134</v>
      </c>
      <c r="EB2340" s="5">
        <v>12.68</v>
      </c>
      <c r="EC2340" s="5">
        <v>12.68</v>
      </c>
      <c r="ED2340" s="5">
        <v>55</v>
      </c>
      <c r="EE2340">
        <v>12525270567</v>
      </c>
      <c r="EF2340" t="s">
        <v>2724</v>
      </c>
      <c r="EG2340" t="s">
        <v>148</v>
      </c>
      <c r="EH2340">
        <v>0</v>
      </c>
    </row>
    <row r="2341" spans="1:138" ht="15" customHeight="1" x14ac:dyDescent="0.35">
      <c r="A2341" t="s">
        <v>20037</v>
      </c>
      <c r="B2341" t="s">
        <v>157</v>
      </c>
      <c r="C2341" s="1">
        <v>44176.610349189817</v>
      </c>
      <c r="D2341" s="1">
        <v>44193</v>
      </c>
      <c r="E2341" t="s">
        <v>133</v>
      </c>
      <c r="F2341" t="s">
        <v>136</v>
      </c>
      <c r="G2341" t="s">
        <v>135</v>
      </c>
      <c r="H2341" t="s">
        <v>136</v>
      </c>
      <c r="I2341" t="s">
        <v>20038</v>
      </c>
      <c r="K2341" t="s">
        <v>20039</v>
      </c>
      <c r="M2341" t="s">
        <v>5689</v>
      </c>
      <c r="N2341" t="s">
        <v>1114</v>
      </c>
      <c r="O2341" s="4">
        <v>98121</v>
      </c>
      <c r="P2341" t="s">
        <v>140</v>
      </c>
      <c r="R2341">
        <v>12063005824</v>
      </c>
      <c r="T2341">
        <v>11142</v>
      </c>
      <c r="U2341" t="s">
        <v>12009</v>
      </c>
      <c r="V2341" t="s">
        <v>2912</v>
      </c>
      <c r="X2341" t="s">
        <v>747</v>
      </c>
      <c r="Y2341" t="s">
        <v>20040</v>
      </c>
      <c r="AA2341" t="s">
        <v>5689</v>
      </c>
      <c r="AB2341" t="s">
        <v>1114</v>
      </c>
      <c r="AC2341" s="4">
        <v>98121</v>
      </c>
      <c r="AD2341" t="s">
        <v>140</v>
      </c>
      <c r="AF2341">
        <v>12063005824</v>
      </c>
      <c r="AH2341" t="s">
        <v>20041</v>
      </c>
      <c r="AZ2341" t="s">
        <v>821</v>
      </c>
      <c r="BA2341" t="s">
        <v>822</v>
      </c>
      <c r="BB2341" t="s">
        <v>136</v>
      </c>
      <c r="BC2341" t="s">
        <v>136</v>
      </c>
      <c r="BD2341" t="s">
        <v>148</v>
      </c>
      <c r="BE2341" t="s">
        <v>136</v>
      </c>
      <c r="BF2341" t="s">
        <v>136</v>
      </c>
      <c r="BG2341" t="s">
        <v>134</v>
      </c>
      <c r="BH2341" t="s">
        <v>136</v>
      </c>
      <c r="BN2341" t="s">
        <v>20042</v>
      </c>
      <c r="BO2341" t="s">
        <v>20043</v>
      </c>
      <c r="BP2341">
        <v>4</v>
      </c>
      <c r="BQ2341">
        <v>3</v>
      </c>
      <c r="BR2341">
        <v>3</v>
      </c>
      <c r="BS2341" s="1">
        <v>44228</v>
      </c>
      <c r="BT2341" s="1">
        <v>44531</v>
      </c>
      <c r="BU2341" s="1">
        <v>44228</v>
      </c>
      <c r="BV2341" s="1">
        <v>44531</v>
      </c>
      <c r="BW2341" t="s">
        <v>136</v>
      </c>
      <c r="BX2341">
        <v>35</v>
      </c>
      <c r="BY2341">
        <v>0</v>
      </c>
      <c r="BZ2341">
        <v>6</v>
      </c>
      <c r="CA2341">
        <v>6</v>
      </c>
      <c r="CB2341">
        <v>6</v>
      </c>
      <c r="CC2341">
        <v>6</v>
      </c>
      <c r="CD2341">
        <v>6</v>
      </c>
      <c r="CE2341">
        <v>5</v>
      </c>
      <c r="CF2341" t="str">
        <f>"6:00 AM"</f>
        <v>6:00 AM</v>
      </c>
      <c r="CG2341" t="str">
        <f>"1:00 PM"</f>
        <v>1:00 PM</v>
      </c>
      <c r="CH2341" s="5">
        <v>15.83</v>
      </c>
      <c r="CI2341" t="s">
        <v>146</v>
      </c>
      <c r="CJ2341">
        <v>0</v>
      </c>
      <c r="CK2341" t="s">
        <v>148</v>
      </c>
      <c r="CL2341" t="s">
        <v>136</v>
      </c>
      <c r="CM2341" t="s">
        <v>147</v>
      </c>
      <c r="CN2341" t="s">
        <v>148</v>
      </c>
      <c r="CO2341" t="s">
        <v>20044</v>
      </c>
      <c r="CP2341" t="s">
        <v>149</v>
      </c>
      <c r="CQ2341">
        <v>0</v>
      </c>
      <c r="CR2341">
        <v>0</v>
      </c>
      <c r="CS2341" t="s">
        <v>136</v>
      </c>
      <c r="CT2341" t="s">
        <v>136</v>
      </c>
      <c r="CU2341" t="s">
        <v>136</v>
      </c>
      <c r="CV2341" t="s">
        <v>136</v>
      </c>
      <c r="CW2341" t="s">
        <v>134</v>
      </c>
      <c r="CX2341">
        <v>50</v>
      </c>
      <c r="CY2341" t="s">
        <v>134</v>
      </c>
      <c r="CZ2341" t="s">
        <v>136</v>
      </c>
      <c r="DA2341" t="s">
        <v>134</v>
      </c>
      <c r="DB2341" t="s">
        <v>134</v>
      </c>
      <c r="DC2341" t="s">
        <v>134</v>
      </c>
      <c r="DD2341" t="s">
        <v>136</v>
      </c>
      <c r="DF2341" t="s">
        <v>180</v>
      </c>
      <c r="DG2341" t="s">
        <v>20045</v>
      </c>
      <c r="DH2341" t="s">
        <v>2705</v>
      </c>
      <c r="DI2341" t="s">
        <v>1114</v>
      </c>
      <c r="DJ2341" s="4">
        <v>98356</v>
      </c>
      <c r="DK2341" t="s">
        <v>10735</v>
      </c>
      <c r="DL2341" t="s">
        <v>136</v>
      </c>
      <c r="DM2341">
        <v>1</v>
      </c>
      <c r="DN2341" t="s">
        <v>20045</v>
      </c>
      <c r="DO2341" t="s">
        <v>2705</v>
      </c>
      <c r="DP2341" t="s">
        <v>1114</v>
      </c>
      <c r="DQ2341" t="str">
        <f>"98356"</f>
        <v>98356</v>
      </c>
      <c r="DR2341" t="s">
        <v>10735</v>
      </c>
      <c r="DS2341" t="s">
        <v>20046</v>
      </c>
      <c r="DT2341">
        <v>1</v>
      </c>
      <c r="DU2341">
        <v>9</v>
      </c>
      <c r="DV2341" t="s">
        <v>134</v>
      </c>
      <c r="DW2341" t="s">
        <v>134</v>
      </c>
      <c r="DX2341" t="s">
        <v>134</v>
      </c>
      <c r="DY2341" t="s">
        <v>136</v>
      </c>
      <c r="DZ2341">
        <v>1</v>
      </c>
      <c r="EA2341" t="s">
        <v>136</v>
      </c>
      <c r="EC2341" s="5">
        <v>12.68</v>
      </c>
      <c r="ED2341" s="5">
        <v>55</v>
      </c>
      <c r="EE2341">
        <v>12062929700</v>
      </c>
      <c r="EF2341" t="s">
        <v>20041</v>
      </c>
      <c r="EG2341" t="s">
        <v>20047</v>
      </c>
      <c r="EH2341">
        <v>0</v>
      </c>
    </row>
    <row r="2342" spans="1:138" ht="15" customHeight="1" x14ac:dyDescent="0.35">
      <c r="A2342" t="s">
        <v>24235</v>
      </c>
      <c r="B2342" t="s">
        <v>157</v>
      </c>
      <c r="C2342" s="1">
        <v>44167.785035532404</v>
      </c>
      <c r="D2342" s="1">
        <v>44193</v>
      </c>
      <c r="E2342" t="s">
        <v>579</v>
      </c>
      <c r="F2342" t="s">
        <v>136</v>
      </c>
      <c r="G2342" t="s">
        <v>135</v>
      </c>
      <c r="H2342" t="s">
        <v>136</v>
      </c>
      <c r="I2342" t="s">
        <v>24236</v>
      </c>
      <c r="J2342" t="s">
        <v>24237</v>
      </c>
      <c r="K2342" t="s">
        <v>24238</v>
      </c>
      <c r="M2342" t="s">
        <v>11862</v>
      </c>
      <c r="N2342" t="s">
        <v>1114</v>
      </c>
      <c r="O2342" s="4">
        <v>99362</v>
      </c>
      <c r="P2342" t="s">
        <v>140</v>
      </c>
      <c r="R2342">
        <v>15095229855</v>
      </c>
      <c r="T2342">
        <v>11</v>
      </c>
      <c r="U2342" t="s">
        <v>24239</v>
      </c>
      <c r="V2342" t="s">
        <v>24240</v>
      </c>
      <c r="X2342" t="s">
        <v>429</v>
      </c>
      <c r="Y2342" t="s">
        <v>24238</v>
      </c>
      <c r="AA2342" t="s">
        <v>11862</v>
      </c>
      <c r="AB2342" t="s">
        <v>1114</v>
      </c>
      <c r="AC2342" s="4">
        <v>99362</v>
      </c>
      <c r="AD2342" t="s">
        <v>140</v>
      </c>
      <c r="AF2342">
        <v>15095229855</v>
      </c>
      <c r="AH2342" t="s">
        <v>8846</v>
      </c>
      <c r="AI2342" t="s">
        <v>168</v>
      </c>
      <c r="AJ2342" t="s">
        <v>8847</v>
      </c>
      <c r="AK2342" t="s">
        <v>8848</v>
      </c>
      <c r="AM2342" t="s">
        <v>9187</v>
      </c>
      <c r="AN2342" t="s">
        <v>1121</v>
      </c>
      <c r="AO2342" t="s">
        <v>1122</v>
      </c>
      <c r="AP2342" t="s">
        <v>1114</v>
      </c>
      <c r="AQ2342" s="4">
        <v>98516</v>
      </c>
      <c r="AR2342" t="s">
        <v>140</v>
      </c>
      <c r="AT2342">
        <v>13605220593</v>
      </c>
      <c r="AV2342" t="s">
        <v>8850</v>
      </c>
      <c r="AW2342" t="s">
        <v>3696</v>
      </c>
      <c r="AZ2342" t="s">
        <v>821</v>
      </c>
      <c r="BA2342" t="s">
        <v>822</v>
      </c>
      <c r="BB2342" t="s">
        <v>136</v>
      </c>
      <c r="BC2342" t="s">
        <v>136</v>
      </c>
      <c r="BD2342" t="s">
        <v>148</v>
      </c>
      <c r="BE2342" t="s">
        <v>136</v>
      </c>
      <c r="BF2342" t="s">
        <v>136</v>
      </c>
      <c r="BG2342" t="s">
        <v>134</v>
      </c>
      <c r="BH2342" t="s">
        <v>136</v>
      </c>
      <c r="BN2342" t="s">
        <v>24241</v>
      </c>
      <c r="BO2342" t="s">
        <v>24242</v>
      </c>
      <c r="BP2342">
        <v>10</v>
      </c>
      <c r="BQ2342">
        <v>10</v>
      </c>
      <c r="BR2342">
        <v>10</v>
      </c>
      <c r="BS2342" s="1">
        <v>44228</v>
      </c>
      <c r="BT2342" s="1">
        <v>44505</v>
      </c>
      <c r="BU2342" s="1">
        <v>44228</v>
      </c>
      <c r="BV2342" s="1">
        <v>44505</v>
      </c>
      <c r="BW2342" t="s">
        <v>136</v>
      </c>
      <c r="BX2342">
        <v>45</v>
      </c>
      <c r="BY2342">
        <v>0</v>
      </c>
      <c r="BZ2342">
        <v>8</v>
      </c>
      <c r="CA2342">
        <v>8</v>
      </c>
      <c r="CB2342">
        <v>8</v>
      </c>
      <c r="CC2342">
        <v>8</v>
      </c>
      <c r="CD2342">
        <v>8</v>
      </c>
      <c r="CE2342">
        <v>5</v>
      </c>
      <c r="CF2342" t="str">
        <f>"7:00 AM"</f>
        <v>7:00 AM</v>
      </c>
      <c r="CG2342" t="str">
        <f>"4:00 PM"</f>
        <v>4:00 PM</v>
      </c>
      <c r="CH2342" s="5">
        <v>15.83</v>
      </c>
      <c r="CI2342" t="s">
        <v>146</v>
      </c>
      <c r="CL2342" t="s">
        <v>136</v>
      </c>
      <c r="CM2342" t="s">
        <v>312</v>
      </c>
      <c r="CN2342" t="s">
        <v>148</v>
      </c>
      <c r="CO2342" t="s">
        <v>3700</v>
      </c>
      <c r="CP2342" t="s">
        <v>149</v>
      </c>
      <c r="CQ2342">
        <v>3</v>
      </c>
      <c r="CR2342">
        <v>0</v>
      </c>
      <c r="CS2342" t="s">
        <v>136</v>
      </c>
      <c r="CT2342" t="s">
        <v>136</v>
      </c>
      <c r="CU2342" t="s">
        <v>136</v>
      </c>
      <c r="CV2342" t="s">
        <v>136</v>
      </c>
      <c r="CW2342" t="s">
        <v>134</v>
      </c>
      <c r="CX2342">
        <v>60</v>
      </c>
      <c r="CY2342" t="s">
        <v>134</v>
      </c>
      <c r="CZ2342" t="s">
        <v>134</v>
      </c>
      <c r="DA2342" t="s">
        <v>134</v>
      </c>
      <c r="DB2342" t="s">
        <v>134</v>
      </c>
      <c r="DC2342" t="s">
        <v>134</v>
      </c>
      <c r="DD2342" t="s">
        <v>136</v>
      </c>
      <c r="DF2342" s="2" t="s">
        <v>14491</v>
      </c>
      <c r="DG2342" t="s">
        <v>24243</v>
      </c>
      <c r="DH2342" t="s">
        <v>24244</v>
      </c>
      <c r="DI2342" t="s">
        <v>1251</v>
      </c>
      <c r="DJ2342" s="4">
        <v>97862</v>
      </c>
      <c r="DK2342" t="s">
        <v>2991</v>
      </c>
      <c r="DL2342" t="s">
        <v>136</v>
      </c>
      <c r="DM2342">
        <v>1</v>
      </c>
      <c r="DN2342" t="s">
        <v>24245</v>
      </c>
      <c r="DO2342" t="s">
        <v>24244</v>
      </c>
      <c r="DP2342" t="s">
        <v>1251</v>
      </c>
      <c r="DQ2342" t="str">
        <f>"97862"</f>
        <v>97862</v>
      </c>
      <c r="DR2342" t="s">
        <v>2991</v>
      </c>
      <c r="DS2342" t="s">
        <v>296</v>
      </c>
      <c r="DT2342">
        <v>1</v>
      </c>
      <c r="DU2342">
        <v>14</v>
      </c>
      <c r="DV2342" t="s">
        <v>134</v>
      </c>
      <c r="DW2342" t="s">
        <v>134</v>
      </c>
      <c r="DX2342" t="s">
        <v>134</v>
      </c>
      <c r="DY2342" t="s">
        <v>136</v>
      </c>
      <c r="DZ2342">
        <v>1</v>
      </c>
      <c r="EA2342" t="s">
        <v>134</v>
      </c>
      <c r="EB2342" s="5">
        <v>12.68</v>
      </c>
      <c r="EC2342" s="5">
        <v>12.68</v>
      </c>
      <c r="ED2342" s="5">
        <v>55</v>
      </c>
      <c r="EE2342">
        <v>15095229855</v>
      </c>
      <c r="EF2342" t="s">
        <v>24246</v>
      </c>
      <c r="EG2342" t="s">
        <v>24247</v>
      </c>
      <c r="EH2342">
        <v>0</v>
      </c>
    </row>
    <row r="2343" spans="1:138" ht="15" customHeight="1" x14ac:dyDescent="0.35">
      <c r="A2343" t="s">
        <v>19640</v>
      </c>
      <c r="B2343" t="s">
        <v>157</v>
      </c>
      <c r="C2343" s="1">
        <v>44166.583182291666</v>
      </c>
      <c r="D2343" s="1">
        <v>44193</v>
      </c>
      <c r="E2343" t="s">
        <v>133</v>
      </c>
      <c r="F2343" t="s">
        <v>136</v>
      </c>
      <c r="G2343" t="s">
        <v>135</v>
      </c>
      <c r="H2343" t="s">
        <v>136</v>
      </c>
      <c r="I2343" t="s">
        <v>19641</v>
      </c>
      <c r="K2343" t="s">
        <v>19642</v>
      </c>
      <c r="L2343" t="s">
        <v>19643</v>
      </c>
      <c r="M2343" t="s">
        <v>14148</v>
      </c>
      <c r="N2343" t="s">
        <v>1128</v>
      </c>
      <c r="O2343" s="4">
        <v>58759</v>
      </c>
      <c r="P2343" t="s">
        <v>140</v>
      </c>
      <c r="R2343">
        <v>17016792578</v>
      </c>
      <c r="T2343">
        <v>111191</v>
      </c>
      <c r="U2343" t="s">
        <v>16539</v>
      </c>
      <c r="V2343" t="s">
        <v>19644</v>
      </c>
      <c r="X2343" t="s">
        <v>164</v>
      </c>
      <c r="Y2343" t="s">
        <v>19642</v>
      </c>
      <c r="Z2343" t="s">
        <v>19643</v>
      </c>
      <c r="AA2343" t="s">
        <v>14148</v>
      </c>
      <c r="AB2343" t="s">
        <v>1128</v>
      </c>
      <c r="AC2343" s="4">
        <v>58759</v>
      </c>
      <c r="AD2343" t="s">
        <v>140</v>
      </c>
      <c r="AF2343">
        <v>17016792578</v>
      </c>
      <c r="AH2343" t="s">
        <v>148</v>
      </c>
      <c r="AI2343" t="s">
        <v>168</v>
      </c>
      <c r="AJ2343" t="s">
        <v>456</v>
      </c>
      <c r="AK2343" t="s">
        <v>457</v>
      </c>
      <c r="AM2343" t="s">
        <v>458</v>
      </c>
      <c r="AO2343" t="s">
        <v>459</v>
      </c>
      <c r="AP2343" t="s">
        <v>460</v>
      </c>
      <c r="AQ2343" s="4">
        <v>73737</v>
      </c>
      <c r="AR2343" t="s">
        <v>140</v>
      </c>
      <c r="AT2343">
        <v>15802274747</v>
      </c>
      <c r="AV2343" t="s">
        <v>461</v>
      </c>
      <c r="AW2343" t="s">
        <v>462</v>
      </c>
      <c r="AZ2343" t="s">
        <v>288</v>
      </c>
      <c r="BA2343" t="s">
        <v>289</v>
      </c>
      <c r="BB2343" t="s">
        <v>136</v>
      </c>
      <c r="BC2343" t="s">
        <v>136</v>
      </c>
      <c r="BD2343" t="s">
        <v>148</v>
      </c>
      <c r="BE2343" t="s">
        <v>136</v>
      </c>
      <c r="BF2343" t="s">
        <v>136</v>
      </c>
      <c r="BG2343" t="s">
        <v>134</v>
      </c>
      <c r="BH2343" t="s">
        <v>136</v>
      </c>
      <c r="BN2343" t="s">
        <v>19645</v>
      </c>
      <c r="BO2343" t="s">
        <v>1043</v>
      </c>
      <c r="BP2343">
        <v>11</v>
      </c>
      <c r="BQ2343">
        <v>11</v>
      </c>
      <c r="BR2343">
        <v>11</v>
      </c>
      <c r="BS2343" s="1">
        <v>44228</v>
      </c>
      <c r="BT2343" s="1">
        <v>44531</v>
      </c>
      <c r="BU2343" s="1">
        <v>44228</v>
      </c>
      <c r="BV2343" s="1">
        <v>44531</v>
      </c>
      <c r="BW2343" t="s">
        <v>136</v>
      </c>
      <c r="BX2343">
        <v>48</v>
      </c>
      <c r="BY2343">
        <v>0</v>
      </c>
      <c r="BZ2343">
        <v>8</v>
      </c>
      <c r="CA2343">
        <v>8</v>
      </c>
      <c r="CB2343">
        <v>8</v>
      </c>
      <c r="CC2343">
        <v>8</v>
      </c>
      <c r="CD2343">
        <v>8</v>
      </c>
      <c r="CE2343">
        <v>8</v>
      </c>
      <c r="CF2343" t="str">
        <f>"8:00 AM"</f>
        <v>8:00 AM</v>
      </c>
      <c r="CG2343" t="str">
        <f>"5:00 PM"</f>
        <v>5:00 PM</v>
      </c>
      <c r="CH2343" s="5">
        <v>14.99</v>
      </c>
      <c r="CI2343" t="s">
        <v>146</v>
      </c>
      <c r="CL2343" t="s">
        <v>136</v>
      </c>
      <c r="CM2343" t="s">
        <v>312</v>
      </c>
      <c r="CN2343" t="s">
        <v>148</v>
      </c>
      <c r="CO2343" t="s">
        <v>465</v>
      </c>
      <c r="CP2343" t="s">
        <v>149</v>
      </c>
      <c r="CQ2343">
        <v>3</v>
      </c>
      <c r="CR2343">
        <v>0</v>
      </c>
      <c r="CS2343" t="s">
        <v>136</v>
      </c>
      <c r="CT2343" t="s">
        <v>134</v>
      </c>
      <c r="CU2343" t="s">
        <v>136</v>
      </c>
      <c r="CV2343" t="s">
        <v>134</v>
      </c>
      <c r="CW2343" t="s">
        <v>134</v>
      </c>
      <c r="CX2343">
        <v>75</v>
      </c>
      <c r="CY2343" t="s">
        <v>134</v>
      </c>
      <c r="CZ2343" t="s">
        <v>134</v>
      </c>
      <c r="DA2343" t="s">
        <v>134</v>
      </c>
      <c r="DB2343" t="s">
        <v>136</v>
      </c>
      <c r="DC2343" t="s">
        <v>134</v>
      </c>
      <c r="DD2343" t="s">
        <v>136</v>
      </c>
      <c r="DF2343" t="s">
        <v>466</v>
      </c>
      <c r="DG2343" t="s">
        <v>19643</v>
      </c>
      <c r="DH2343" t="s">
        <v>14148</v>
      </c>
      <c r="DI2343" t="s">
        <v>1128</v>
      </c>
      <c r="DJ2343" s="4">
        <v>58759</v>
      </c>
      <c r="DK2343" t="s">
        <v>3339</v>
      </c>
      <c r="DL2343" t="s">
        <v>136</v>
      </c>
      <c r="DM2343">
        <v>1</v>
      </c>
      <c r="DN2343" t="s">
        <v>19646</v>
      </c>
      <c r="DO2343" t="s">
        <v>14148</v>
      </c>
      <c r="DP2343" t="s">
        <v>1128</v>
      </c>
      <c r="DQ2343" t="str">
        <f>"58759"</f>
        <v>58759</v>
      </c>
      <c r="DR2343" t="s">
        <v>3339</v>
      </c>
      <c r="DS2343" t="s">
        <v>551</v>
      </c>
      <c r="DT2343">
        <v>1</v>
      </c>
      <c r="DU2343">
        <v>5</v>
      </c>
      <c r="DV2343" t="s">
        <v>134</v>
      </c>
      <c r="DW2343" t="s">
        <v>134</v>
      </c>
      <c r="DX2343" t="s">
        <v>134</v>
      </c>
      <c r="DY2343" t="s">
        <v>134</v>
      </c>
      <c r="DZ2343">
        <v>4</v>
      </c>
      <c r="EA2343" t="s">
        <v>136</v>
      </c>
      <c r="EC2343" s="5">
        <v>12.68</v>
      </c>
      <c r="ED2343" s="5">
        <v>55</v>
      </c>
      <c r="EE2343">
        <v>17016792578</v>
      </c>
      <c r="EF2343" t="s">
        <v>19647</v>
      </c>
      <c r="EG2343" t="s">
        <v>148</v>
      </c>
      <c r="EH2343">
        <v>0</v>
      </c>
    </row>
    <row r="2344" spans="1:138" ht="15" customHeight="1" x14ac:dyDescent="0.35">
      <c r="A2344" t="s">
        <v>15403</v>
      </c>
      <c r="B2344" t="s">
        <v>157</v>
      </c>
      <c r="C2344" s="1">
        <v>44174.593960300925</v>
      </c>
      <c r="D2344" s="1">
        <v>44193</v>
      </c>
      <c r="E2344" t="s">
        <v>133</v>
      </c>
      <c r="F2344" t="s">
        <v>136</v>
      </c>
      <c r="G2344" t="s">
        <v>135</v>
      </c>
      <c r="H2344" t="s">
        <v>136</v>
      </c>
      <c r="I2344" t="s">
        <v>15404</v>
      </c>
      <c r="J2344" t="s">
        <v>15405</v>
      </c>
      <c r="K2344" t="s">
        <v>15406</v>
      </c>
      <c r="L2344" t="s">
        <v>155</v>
      </c>
      <c r="M2344" t="s">
        <v>15407</v>
      </c>
      <c r="N2344" t="s">
        <v>395</v>
      </c>
      <c r="O2344" s="4">
        <v>94578</v>
      </c>
      <c r="P2344" t="s">
        <v>140</v>
      </c>
      <c r="R2344">
        <v>15102582779</v>
      </c>
      <c r="T2344">
        <v>112910</v>
      </c>
      <c r="U2344" t="s">
        <v>15408</v>
      </c>
      <c r="V2344" t="s">
        <v>15409</v>
      </c>
      <c r="W2344" t="s">
        <v>15410</v>
      </c>
      <c r="X2344" t="s">
        <v>164</v>
      </c>
      <c r="Y2344" t="s">
        <v>15406</v>
      </c>
      <c r="AA2344" t="s">
        <v>15407</v>
      </c>
      <c r="AB2344" t="s">
        <v>395</v>
      </c>
      <c r="AC2344" s="4">
        <v>94578</v>
      </c>
      <c r="AD2344" t="s">
        <v>140</v>
      </c>
      <c r="AF2344">
        <v>15102582779</v>
      </c>
      <c r="AH2344" t="s">
        <v>155</v>
      </c>
      <c r="AI2344" t="s">
        <v>168</v>
      </c>
      <c r="AJ2344" t="s">
        <v>281</v>
      </c>
      <c r="AK2344" t="s">
        <v>282</v>
      </c>
      <c r="AL2344" t="s">
        <v>250</v>
      </c>
      <c r="AM2344" t="s">
        <v>283</v>
      </c>
      <c r="AN2344" t="s">
        <v>284</v>
      </c>
      <c r="AO2344" t="s">
        <v>285</v>
      </c>
      <c r="AP2344" t="s">
        <v>221</v>
      </c>
      <c r="AQ2344" s="4">
        <v>37862</v>
      </c>
      <c r="AR2344" t="s">
        <v>140</v>
      </c>
      <c r="AT2344">
        <v>18653663731</v>
      </c>
      <c r="AV2344" t="s">
        <v>1107</v>
      </c>
      <c r="AW2344" t="s">
        <v>287</v>
      </c>
      <c r="AZ2344" t="s">
        <v>334</v>
      </c>
      <c r="BA2344" t="s">
        <v>335</v>
      </c>
      <c r="BB2344" t="s">
        <v>136</v>
      </c>
      <c r="BC2344" t="s">
        <v>136</v>
      </c>
      <c r="BD2344" t="s">
        <v>148</v>
      </c>
      <c r="BE2344" t="s">
        <v>136</v>
      </c>
      <c r="BF2344" t="s">
        <v>136</v>
      </c>
      <c r="BG2344" t="s">
        <v>134</v>
      </c>
      <c r="BH2344" t="s">
        <v>136</v>
      </c>
      <c r="BN2344" t="s">
        <v>15411</v>
      </c>
      <c r="BO2344" t="s">
        <v>2105</v>
      </c>
      <c r="BP2344">
        <v>2</v>
      </c>
      <c r="BQ2344">
        <v>2</v>
      </c>
      <c r="BR2344">
        <v>2</v>
      </c>
      <c r="BS2344" s="1">
        <v>44228</v>
      </c>
      <c r="BT2344" s="1">
        <v>44515</v>
      </c>
      <c r="BU2344" s="1">
        <v>44228</v>
      </c>
      <c r="BV2344" s="1">
        <v>44515</v>
      </c>
      <c r="BW2344" t="s">
        <v>136</v>
      </c>
      <c r="BX2344">
        <v>40</v>
      </c>
      <c r="BY2344">
        <v>0</v>
      </c>
      <c r="BZ2344">
        <v>8</v>
      </c>
      <c r="CA2344">
        <v>8</v>
      </c>
      <c r="CB2344">
        <v>8</v>
      </c>
      <c r="CC2344">
        <v>8</v>
      </c>
      <c r="CD2344">
        <v>8</v>
      </c>
      <c r="CE2344">
        <v>0</v>
      </c>
      <c r="CF2344" t="str">
        <f>"8:00 AM"</f>
        <v>8:00 AM</v>
      </c>
      <c r="CG2344" t="str">
        <f>"5:00 PM"</f>
        <v>5:00 PM</v>
      </c>
      <c r="CH2344" s="5">
        <v>14.77</v>
      </c>
      <c r="CI2344" t="s">
        <v>146</v>
      </c>
      <c r="CL2344" t="s">
        <v>134</v>
      </c>
      <c r="CM2344" t="s">
        <v>312</v>
      </c>
      <c r="CN2344" t="s">
        <v>148</v>
      </c>
      <c r="CO2344" t="s">
        <v>15412</v>
      </c>
      <c r="CP2344" t="s">
        <v>149</v>
      </c>
      <c r="CQ2344">
        <v>3</v>
      </c>
      <c r="CR2344">
        <v>0</v>
      </c>
      <c r="CS2344" t="s">
        <v>134</v>
      </c>
      <c r="CT2344" t="s">
        <v>134</v>
      </c>
      <c r="CU2344" t="s">
        <v>136</v>
      </c>
      <c r="CV2344" t="s">
        <v>136</v>
      </c>
      <c r="CW2344" t="s">
        <v>134</v>
      </c>
      <c r="CX2344">
        <v>50</v>
      </c>
      <c r="CY2344" t="s">
        <v>134</v>
      </c>
      <c r="CZ2344" t="s">
        <v>136</v>
      </c>
      <c r="DA2344" t="s">
        <v>136</v>
      </c>
      <c r="DB2344" t="s">
        <v>134</v>
      </c>
      <c r="DC2344" t="s">
        <v>134</v>
      </c>
      <c r="DD2344" t="s">
        <v>136</v>
      </c>
      <c r="DF2344" t="s">
        <v>15413</v>
      </c>
      <c r="DG2344" t="s">
        <v>15414</v>
      </c>
      <c r="DH2344" t="s">
        <v>15415</v>
      </c>
      <c r="DI2344" t="s">
        <v>395</v>
      </c>
      <c r="DJ2344" s="4">
        <v>94552</v>
      </c>
      <c r="DK2344" t="s">
        <v>15416</v>
      </c>
      <c r="DL2344" t="s">
        <v>136</v>
      </c>
      <c r="DM2344">
        <v>1</v>
      </c>
      <c r="DN2344" t="s">
        <v>15406</v>
      </c>
      <c r="DO2344" t="s">
        <v>15407</v>
      </c>
      <c r="DP2344" t="s">
        <v>395</v>
      </c>
      <c r="DQ2344" t="str">
        <f>"94578"</f>
        <v>94578</v>
      </c>
      <c r="DR2344" t="s">
        <v>15416</v>
      </c>
      <c r="DS2344" t="s">
        <v>296</v>
      </c>
      <c r="DT2344">
        <v>1</v>
      </c>
      <c r="DU2344">
        <v>2</v>
      </c>
      <c r="DV2344" t="s">
        <v>134</v>
      </c>
      <c r="DW2344" t="s">
        <v>134</v>
      </c>
      <c r="DX2344" t="s">
        <v>134</v>
      </c>
      <c r="DY2344" t="s">
        <v>136</v>
      </c>
      <c r="DZ2344">
        <v>1</v>
      </c>
      <c r="EA2344" t="s">
        <v>136</v>
      </c>
      <c r="EC2344" s="5">
        <v>12.68</v>
      </c>
      <c r="ED2344" s="5">
        <v>55</v>
      </c>
      <c r="EE2344">
        <v>15102582779</v>
      </c>
      <c r="EF2344" t="s">
        <v>15417</v>
      </c>
      <c r="EG2344" t="s">
        <v>15418</v>
      </c>
      <c r="EH2344">
        <v>1</v>
      </c>
    </row>
    <row r="2345" spans="1:138" ht="15" customHeight="1" x14ac:dyDescent="0.35">
      <c r="A2345" t="s">
        <v>25997</v>
      </c>
      <c r="B2345" t="s">
        <v>157</v>
      </c>
      <c r="C2345" s="1">
        <v>44172.811681712963</v>
      </c>
      <c r="D2345" s="1">
        <v>44193</v>
      </c>
      <c r="E2345" t="s">
        <v>133</v>
      </c>
      <c r="F2345" t="s">
        <v>134</v>
      </c>
      <c r="G2345" t="s">
        <v>135</v>
      </c>
      <c r="H2345" t="s">
        <v>136</v>
      </c>
      <c r="I2345" t="s">
        <v>2587</v>
      </c>
      <c r="K2345" t="s">
        <v>2591</v>
      </c>
      <c r="M2345" t="s">
        <v>2589</v>
      </c>
      <c r="N2345" t="s">
        <v>2120</v>
      </c>
      <c r="O2345" s="4">
        <v>49403</v>
      </c>
      <c r="P2345" t="s">
        <v>140</v>
      </c>
      <c r="R2345">
        <v>16168020758</v>
      </c>
      <c r="T2345">
        <v>11511</v>
      </c>
      <c r="U2345" t="s">
        <v>2590</v>
      </c>
      <c r="V2345" t="s">
        <v>348</v>
      </c>
      <c r="W2345" t="s">
        <v>534</v>
      </c>
      <c r="X2345" t="s">
        <v>164</v>
      </c>
      <c r="Y2345" t="s">
        <v>2591</v>
      </c>
      <c r="AA2345" t="s">
        <v>2589</v>
      </c>
      <c r="AB2345" t="s">
        <v>2120</v>
      </c>
      <c r="AC2345" s="4">
        <v>49403</v>
      </c>
      <c r="AD2345" t="s">
        <v>140</v>
      </c>
      <c r="AF2345">
        <v>16168020758</v>
      </c>
      <c r="AH2345" t="s">
        <v>2592</v>
      </c>
      <c r="AI2345" t="s">
        <v>226</v>
      </c>
      <c r="AJ2345" t="s">
        <v>2593</v>
      </c>
      <c r="AK2345" t="s">
        <v>2594</v>
      </c>
      <c r="AL2345" t="s">
        <v>347</v>
      </c>
      <c r="AM2345" t="s">
        <v>2595</v>
      </c>
      <c r="AN2345" t="s">
        <v>2596</v>
      </c>
      <c r="AO2345" t="s">
        <v>2597</v>
      </c>
      <c r="AP2345" t="s">
        <v>2120</v>
      </c>
      <c r="AQ2345" s="4">
        <v>49503</v>
      </c>
      <c r="AR2345" t="s">
        <v>140</v>
      </c>
      <c r="AT2345">
        <v>16162335276</v>
      </c>
      <c r="AV2345" t="s">
        <v>2598</v>
      </c>
      <c r="AW2345" t="s">
        <v>3884</v>
      </c>
      <c r="AX2345" t="s">
        <v>2120</v>
      </c>
      <c r="AY2345" t="s">
        <v>2600</v>
      </c>
      <c r="AZ2345" t="s">
        <v>821</v>
      </c>
      <c r="BA2345" t="s">
        <v>822</v>
      </c>
      <c r="BB2345" t="s">
        <v>134</v>
      </c>
      <c r="BC2345" t="s">
        <v>134</v>
      </c>
      <c r="BD2345" t="s">
        <v>134</v>
      </c>
      <c r="BE2345" t="s">
        <v>134</v>
      </c>
      <c r="BF2345" t="s">
        <v>136</v>
      </c>
      <c r="BG2345" t="s">
        <v>134</v>
      </c>
      <c r="BH2345" t="s">
        <v>136</v>
      </c>
      <c r="BN2345" t="s">
        <v>25998</v>
      </c>
      <c r="BO2345" t="s">
        <v>381</v>
      </c>
      <c r="BP2345">
        <v>31</v>
      </c>
      <c r="BQ2345">
        <v>31</v>
      </c>
      <c r="BR2345">
        <v>31</v>
      </c>
      <c r="BS2345" s="1">
        <v>44239</v>
      </c>
      <c r="BT2345" s="1">
        <v>44493</v>
      </c>
      <c r="BU2345" s="1">
        <v>44239</v>
      </c>
      <c r="BV2345" s="1">
        <v>44493</v>
      </c>
      <c r="BW2345" t="s">
        <v>136</v>
      </c>
      <c r="BX2345">
        <v>36</v>
      </c>
      <c r="BY2345">
        <v>0</v>
      </c>
      <c r="BZ2345">
        <v>6</v>
      </c>
      <c r="CA2345">
        <v>6</v>
      </c>
      <c r="CB2345">
        <v>6</v>
      </c>
      <c r="CC2345">
        <v>6</v>
      </c>
      <c r="CD2345">
        <v>6</v>
      </c>
      <c r="CE2345">
        <v>6</v>
      </c>
      <c r="CF2345" t="str">
        <f>"8:00 AM"</f>
        <v>8:00 AM</v>
      </c>
      <c r="CG2345" t="str">
        <f>"2:00 PM"</f>
        <v>2:00 PM</v>
      </c>
      <c r="CH2345" s="5">
        <v>14.52</v>
      </c>
      <c r="CI2345" t="s">
        <v>146</v>
      </c>
      <c r="CL2345" t="s">
        <v>136</v>
      </c>
      <c r="CM2345" t="s">
        <v>147</v>
      </c>
      <c r="CN2345" t="s">
        <v>148</v>
      </c>
      <c r="CO2345" t="s">
        <v>2602</v>
      </c>
      <c r="CP2345" t="s">
        <v>149</v>
      </c>
      <c r="CQ2345">
        <v>3</v>
      </c>
      <c r="CR2345">
        <v>0</v>
      </c>
      <c r="CS2345" t="s">
        <v>136</v>
      </c>
      <c r="CT2345" t="s">
        <v>136</v>
      </c>
      <c r="CU2345" t="s">
        <v>136</v>
      </c>
      <c r="CV2345" t="s">
        <v>134</v>
      </c>
      <c r="CW2345" t="s">
        <v>134</v>
      </c>
      <c r="CX2345">
        <v>60</v>
      </c>
      <c r="CY2345" t="s">
        <v>134</v>
      </c>
      <c r="CZ2345" t="s">
        <v>134</v>
      </c>
      <c r="DA2345" t="s">
        <v>134</v>
      </c>
      <c r="DB2345" t="s">
        <v>134</v>
      </c>
      <c r="DC2345" t="s">
        <v>134</v>
      </c>
      <c r="DD2345" t="s">
        <v>136</v>
      </c>
      <c r="DF2345" t="s">
        <v>2603</v>
      </c>
      <c r="DG2345" t="s">
        <v>25999</v>
      </c>
      <c r="DH2345" t="s">
        <v>20752</v>
      </c>
      <c r="DI2345" t="s">
        <v>2685</v>
      </c>
      <c r="DJ2345" s="4">
        <v>43558</v>
      </c>
      <c r="DK2345" t="s">
        <v>26000</v>
      </c>
      <c r="DL2345" t="s">
        <v>134</v>
      </c>
      <c r="DM2345">
        <v>5</v>
      </c>
      <c r="DN2345" t="s">
        <v>20753</v>
      </c>
      <c r="DO2345" t="s">
        <v>20752</v>
      </c>
      <c r="DP2345" t="s">
        <v>2685</v>
      </c>
      <c r="DQ2345" t="str">
        <f>"43558"</f>
        <v>43558</v>
      </c>
      <c r="DR2345" t="s">
        <v>26000</v>
      </c>
      <c r="DS2345" t="s">
        <v>4162</v>
      </c>
      <c r="DT2345">
        <v>8</v>
      </c>
      <c r="DU2345">
        <v>48</v>
      </c>
      <c r="DV2345" t="s">
        <v>134</v>
      </c>
      <c r="DW2345" t="s">
        <v>134</v>
      </c>
      <c r="DX2345" t="s">
        <v>134</v>
      </c>
      <c r="DY2345" t="s">
        <v>136</v>
      </c>
      <c r="DZ2345">
        <v>1</v>
      </c>
      <c r="EA2345" t="s">
        <v>136</v>
      </c>
      <c r="EC2345" s="5">
        <v>12.68</v>
      </c>
      <c r="ED2345" s="5">
        <v>55</v>
      </c>
      <c r="EE2345">
        <v>16168020758</v>
      </c>
      <c r="EF2345" t="s">
        <v>2592</v>
      </c>
      <c r="EG2345" t="s">
        <v>155</v>
      </c>
      <c r="EH2345">
        <v>0</v>
      </c>
    </row>
    <row r="2346" spans="1:138" ht="15" customHeight="1" x14ac:dyDescent="0.35">
      <c r="A2346" t="s">
        <v>7417</v>
      </c>
      <c r="B2346" t="s">
        <v>157</v>
      </c>
      <c r="C2346" s="1">
        <v>44173.488554745367</v>
      </c>
      <c r="D2346" s="1">
        <v>44193</v>
      </c>
      <c r="E2346" t="s">
        <v>133</v>
      </c>
      <c r="F2346" t="s">
        <v>136</v>
      </c>
      <c r="G2346" t="s">
        <v>135</v>
      </c>
      <c r="H2346" t="s">
        <v>136</v>
      </c>
      <c r="I2346" t="s">
        <v>7418</v>
      </c>
      <c r="K2346" t="s">
        <v>7419</v>
      </c>
      <c r="L2346" t="s">
        <v>7420</v>
      </c>
      <c r="M2346" t="s">
        <v>7421</v>
      </c>
      <c r="N2346" t="s">
        <v>460</v>
      </c>
      <c r="O2346" s="4">
        <v>73724</v>
      </c>
      <c r="P2346" t="s">
        <v>140</v>
      </c>
      <c r="R2346">
        <v>15808864311</v>
      </c>
      <c r="T2346">
        <v>1121</v>
      </c>
      <c r="U2346" t="s">
        <v>7422</v>
      </c>
      <c r="V2346" t="s">
        <v>4057</v>
      </c>
      <c r="X2346" t="s">
        <v>164</v>
      </c>
      <c r="Y2346" t="s">
        <v>7419</v>
      </c>
      <c r="Z2346" t="s">
        <v>7420</v>
      </c>
      <c r="AA2346" t="s">
        <v>7421</v>
      </c>
      <c r="AB2346" t="s">
        <v>460</v>
      </c>
      <c r="AC2346" s="4">
        <v>73724</v>
      </c>
      <c r="AD2346" t="s">
        <v>140</v>
      </c>
      <c r="AF2346">
        <v>15808864311</v>
      </c>
      <c r="AH2346" t="s">
        <v>148</v>
      </c>
      <c r="AI2346" t="s">
        <v>168</v>
      </c>
      <c r="AJ2346" t="s">
        <v>456</v>
      </c>
      <c r="AK2346" t="s">
        <v>457</v>
      </c>
      <c r="AM2346" t="s">
        <v>458</v>
      </c>
      <c r="AO2346" t="s">
        <v>459</v>
      </c>
      <c r="AP2346" t="s">
        <v>460</v>
      </c>
      <c r="AQ2346" s="4">
        <v>73737</v>
      </c>
      <c r="AR2346" t="s">
        <v>140</v>
      </c>
      <c r="AT2346">
        <v>15802274747</v>
      </c>
      <c r="AV2346" t="s">
        <v>461</v>
      </c>
      <c r="AW2346" t="s">
        <v>462</v>
      </c>
      <c r="AZ2346" t="s">
        <v>288</v>
      </c>
      <c r="BA2346" t="s">
        <v>289</v>
      </c>
      <c r="BB2346" t="s">
        <v>136</v>
      </c>
      <c r="BC2346" t="s">
        <v>136</v>
      </c>
      <c r="BD2346" t="s">
        <v>148</v>
      </c>
      <c r="BE2346" t="s">
        <v>136</v>
      </c>
      <c r="BF2346" t="s">
        <v>136</v>
      </c>
      <c r="BG2346" t="s">
        <v>134</v>
      </c>
      <c r="BH2346" t="s">
        <v>136</v>
      </c>
      <c r="BN2346" t="s">
        <v>7423</v>
      </c>
      <c r="BO2346" t="s">
        <v>1043</v>
      </c>
      <c r="BP2346">
        <v>1</v>
      </c>
      <c r="BQ2346">
        <v>1</v>
      </c>
      <c r="BR2346">
        <v>1</v>
      </c>
      <c r="BS2346" s="1">
        <v>44228</v>
      </c>
      <c r="BT2346" s="1">
        <v>44531</v>
      </c>
      <c r="BU2346" s="1">
        <v>44228</v>
      </c>
      <c r="BV2346" s="1">
        <v>44531</v>
      </c>
      <c r="BW2346" t="s">
        <v>136</v>
      </c>
      <c r="BX2346">
        <v>48</v>
      </c>
      <c r="BY2346">
        <v>0</v>
      </c>
      <c r="BZ2346">
        <v>8</v>
      </c>
      <c r="CA2346">
        <v>8</v>
      </c>
      <c r="CB2346">
        <v>8</v>
      </c>
      <c r="CC2346">
        <v>8</v>
      </c>
      <c r="CD2346">
        <v>8</v>
      </c>
      <c r="CE2346">
        <v>8</v>
      </c>
      <c r="CF2346" t="str">
        <f>"8:00 AM"</f>
        <v>8:00 AM</v>
      </c>
      <c r="CG2346" t="str">
        <f>"5:00 PM"</f>
        <v>5:00 PM</v>
      </c>
      <c r="CH2346" s="5">
        <v>12.67</v>
      </c>
      <c r="CI2346" t="s">
        <v>146</v>
      </c>
      <c r="CL2346" t="s">
        <v>136</v>
      </c>
      <c r="CM2346" t="s">
        <v>312</v>
      </c>
      <c r="CN2346" t="s">
        <v>148</v>
      </c>
      <c r="CO2346" t="s">
        <v>465</v>
      </c>
      <c r="CP2346" t="s">
        <v>149</v>
      </c>
      <c r="CQ2346">
        <v>6</v>
      </c>
      <c r="CR2346">
        <v>0</v>
      </c>
      <c r="CS2346" t="s">
        <v>136</v>
      </c>
      <c r="CT2346" t="s">
        <v>134</v>
      </c>
      <c r="CU2346" t="s">
        <v>136</v>
      </c>
      <c r="CV2346" t="s">
        <v>134</v>
      </c>
      <c r="CW2346" t="s">
        <v>134</v>
      </c>
      <c r="CX2346">
        <v>75</v>
      </c>
      <c r="CY2346" t="s">
        <v>134</v>
      </c>
      <c r="CZ2346" t="s">
        <v>134</v>
      </c>
      <c r="DA2346" t="s">
        <v>134</v>
      </c>
      <c r="DB2346" t="s">
        <v>136</v>
      </c>
      <c r="DC2346" t="s">
        <v>134</v>
      </c>
      <c r="DD2346" t="s">
        <v>136</v>
      </c>
      <c r="DF2346" t="s">
        <v>466</v>
      </c>
      <c r="DG2346" t="s">
        <v>7424</v>
      </c>
      <c r="DH2346" t="s">
        <v>7425</v>
      </c>
      <c r="DI2346" t="s">
        <v>460</v>
      </c>
      <c r="DJ2346" s="4">
        <v>73838</v>
      </c>
      <c r="DK2346" t="s">
        <v>7426</v>
      </c>
      <c r="DL2346" t="s">
        <v>134</v>
      </c>
      <c r="DM2346">
        <v>37</v>
      </c>
      <c r="DN2346" t="s">
        <v>7427</v>
      </c>
      <c r="DO2346" t="s">
        <v>7421</v>
      </c>
      <c r="DP2346" t="s">
        <v>460</v>
      </c>
      <c r="DQ2346" t="str">
        <f>"73724"</f>
        <v>73724</v>
      </c>
      <c r="DR2346" t="s">
        <v>2092</v>
      </c>
      <c r="DS2346" t="s">
        <v>296</v>
      </c>
      <c r="DT2346">
        <v>1</v>
      </c>
      <c r="DU2346">
        <v>2</v>
      </c>
      <c r="DV2346" t="s">
        <v>134</v>
      </c>
      <c r="DW2346" t="s">
        <v>134</v>
      </c>
      <c r="DX2346" t="s">
        <v>134</v>
      </c>
      <c r="DY2346" t="s">
        <v>136</v>
      </c>
      <c r="DZ2346">
        <v>1</v>
      </c>
      <c r="EA2346" t="s">
        <v>136</v>
      </c>
      <c r="EC2346" s="5">
        <v>12.68</v>
      </c>
      <c r="ED2346" s="5">
        <v>55</v>
      </c>
      <c r="EE2346">
        <v>15808864311</v>
      </c>
      <c r="EF2346" t="s">
        <v>7428</v>
      </c>
      <c r="EG2346" t="s">
        <v>148</v>
      </c>
      <c r="EH2346">
        <v>0</v>
      </c>
    </row>
    <row r="2347" spans="1:138" ht="15" customHeight="1" x14ac:dyDescent="0.35">
      <c r="A2347" t="s">
        <v>11246</v>
      </c>
      <c r="B2347" t="s">
        <v>157</v>
      </c>
      <c r="C2347" s="1">
        <v>44166.900411342591</v>
      </c>
      <c r="D2347" s="1">
        <v>44193</v>
      </c>
      <c r="E2347" t="s">
        <v>579</v>
      </c>
      <c r="F2347" t="s">
        <v>136</v>
      </c>
      <c r="G2347" t="s">
        <v>135</v>
      </c>
      <c r="H2347" t="s">
        <v>136</v>
      </c>
      <c r="I2347" t="s">
        <v>11247</v>
      </c>
      <c r="K2347" t="s">
        <v>11248</v>
      </c>
      <c r="L2347" t="s">
        <v>11249</v>
      </c>
      <c r="M2347" t="s">
        <v>8444</v>
      </c>
      <c r="N2347" t="s">
        <v>395</v>
      </c>
      <c r="O2347" s="4">
        <v>95620</v>
      </c>
      <c r="P2347" t="s">
        <v>140</v>
      </c>
      <c r="R2347">
        <v>19167611103</v>
      </c>
      <c r="T2347">
        <v>112410</v>
      </c>
      <c r="U2347" t="s">
        <v>11250</v>
      </c>
      <c r="V2347" t="s">
        <v>11251</v>
      </c>
      <c r="X2347" t="s">
        <v>164</v>
      </c>
      <c r="Y2347" t="s">
        <v>11248</v>
      </c>
      <c r="AA2347" t="s">
        <v>8444</v>
      </c>
      <c r="AB2347" t="s">
        <v>395</v>
      </c>
      <c r="AC2347" s="4">
        <v>95620</v>
      </c>
      <c r="AD2347" t="s">
        <v>140</v>
      </c>
      <c r="AF2347">
        <v>19167611103</v>
      </c>
      <c r="AH2347" t="s">
        <v>11252</v>
      </c>
      <c r="AI2347" t="s">
        <v>168</v>
      </c>
      <c r="AJ2347" t="s">
        <v>588</v>
      </c>
      <c r="AK2347" t="s">
        <v>589</v>
      </c>
      <c r="AM2347" t="s">
        <v>590</v>
      </c>
      <c r="AO2347" t="s">
        <v>591</v>
      </c>
      <c r="AP2347" t="s">
        <v>592</v>
      </c>
      <c r="AQ2347" s="4">
        <v>82601</v>
      </c>
      <c r="AR2347" t="s">
        <v>140</v>
      </c>
      <c r="AT2347">
        <v>13074722105</v>
      </c>
      <c r="AV2347" t="s">
        <v>593</v>
      </c>
      <c r="AW2347" t="s">
        <v>594</v>
      </c>
      <c r="AZ2347" t="s">
        <v>334</v>
      </c>
      <c r="BA2347" t="s">
        <v>335</v>
      </c>
      <c r="BB2347" t="s">
        <v>136</v>
      </c>
      <c r="BC2347" t="s">
        <v>136</v>
      </c>
      <c r="BD2347" t="s">
        <v>148</v>
      </c>
      <c r="BE2347" t="s">
        <v>136</v>
      </c>
      <c r="BF2347" t="s">
        <v>136</v>
      </c>
      <c r="BG2347" t="s">
        <v>134</v>
      </c>
      <c r="BH2347" t="s">
        <v>136</v>
      </c>
      <c r="BN2347" t="s">
        <v>11253</v>
      </c>
      <c r="BO2347" t="s">
        <v>10768</v>
      </c>
      <c r="BP2347">
        <v>10</v>
      </c>
      <c r="BQ2347">
        <v>10</v>
      </c>
      <c r="BR2347">
        <v>10</v>
      </c>
      <c r="BS2347" s="1">
        <v>44222</v>
      </c>
      <c r="BT2347" s="1">
        <v>44255</v>
      </c>
      <c r="BU2347" s="1">
        <v>44222</v>
      </c>
      <c r="BV2347" s="1">
        <v>44255</v>
      </c>
      <c r="BW2347" t="s">
        <v>134</v>
      </c>
      <c r="CH2347" s="5">
        <v>2133.52</v>
      </c>
      <c r="CI2347" t="s">
        <v>597</v>
      </c>
      <c r="CJ2347">
        <v>0</v>
      </c>
      <c r="CK2347" t="s">
        <v>598</v>
      </c>
      <c r="CL2347" t="s">
        <v>136</v>
      </c>
      <c r="CM2347" t="s">
        <v>354</v>
      </c>
      <c r="CN2347" t="s">
        <v>599</v>
      </c>
      <c r="CO2347" t="s">
        <v>600</v>
      </c>
      <c r="CP2347" t="s">
        <v>149</v>
      </c>
      <c r="CQ2347">
        <v>6</v>
      </c>
      <c r="CR2347">
        <v>0</v>
      </c>
      <c r="CS2347" t="s">
        <v>136</v>
      </c>
      <c r="CT2347" t="s">
        <v>134</v>
      </c>
      <c r="CU2347" t="s">
        <v>136</v>
      </c>
      <c r="CV2347" t="s">
        <v>136</v>
      </c>
      <c r="CW2347" t="s">
        <v>134</v>
      </c>
      <c r="CX2347">
        <v>50</v>
      </c>
      <c r="CY2347" t="s">
        <v>134</v>
      </c>
      <c r="CZ2347" t="s">
        <v>136</v>
      </c>
      <c r="DA2347" t="s">
        <v>134</v>
      </c>
      <c r="DB2347" t="s">
        <v>136</v>
      </c>
      <c r="DC2347" t="s">
        <v>136</v>
      </c>
      <c r="DD2347" t="s">
        <v>136</v>
      </c>
      <c r="DF2347" t="s">
        <v>11254</v>
      </c>
      <c r="DG2347" t="s">
        <v>11255</v>
      </c>
      <c r="DH2347" t="s">
        <v>8444</v>
      </c>
      <c r="DI2347" t="s">
        <v>395</v>
      </c>
      <c r="DJ2347" s="4">
        <v>95620</v>
      </c>
      <c r="DK2347" t="s">
        <v>1858</v>
      </c>
      <c r="DL2347" t="s">
        <v>134</v>
      </c>
      <c r="DM2347">
        <v>5</v>
      </c>
      <c r="DN2347" t="s">
        <v>11256</v>
      </c>
      <c r="DO2347" t="s">
        <v>8444</v>
      </c>
      <c r="DP2347" t="s">
        <v>395</v>
      </c>
      <c r="DQ2347" t="str">
        <f>"95620"</f>
        <v>95620</v>
      </c>
      <c r="DR2347" t="s">
        <v>1858</v>
      </c>
      <c r="DS2347" t="s">
        <v>1099</v>
      </c>
      <c r="DT2347">
        <v>1</v>
      </c>
      <c r="DU2347">
        <v>4</v>
      </c>
      <c r="DV2347" t="s">
        <v>136</v>
      </c>
      <c r="DW2347" t="s">
        <v>134</v>
      </c>
      <c r="DX2347" t="s">
        <v>134</v>
      </c>
      <c r="DY2347" t="s">
        <v>134</v>
      </c>
      <c r="DZ2347">
        <v>8</v>
      </c>
      <c r="EA2347" t="s">
        <v>136</v>
      </c>
      <c r="EC2347" s="5">
        <v>12.68</v>
      </c>
      <c r="ED2347" s="5">
        <v>55</v>
      </c>
      <c r="EE2347">
        <v>13074722105</v>
      </c>
      <c r="EF2347" t="s">
        <v>593</v>
      </c>
      <c r="EG2347" t="s">
        <v>148</v>
      </c>
      <c r="EH2347">
        <v>0</v>
      </c>
    </row>
    <row r="2348" spans="1:138" ht="15" customHeight="1" x14ac:dyDescent="0.35">
      <c r="A2348" t="s">
        <v>14602</v>
      </c>
      <c r="B2348" t="s">
        <v>157</v>
      </c>
      <c r="C2348" s="1">
        <v>44166.960285185189</v>
      </c>
      <c r="D2348" s="1">
        <v>44193</v>
      </c>
      <c r="E2348" t="s">
        <v>579</v>
      </c>
      <c r="F2348" t="s">
        <v>136</v>
      </c>
      <c r="G2348" t="s">
        <v>135</v>
      </c>
      <c r="H2348" t="s">
        <v>136</v>
      </c>
      <c r="I2348" t="s">
        <v>14603</v>
      </c>
      <c r="K2348" t="s">
        <v>14604</v>
      </c>
      <c r="L2348" t="s">
        <v>14605</v>
      </c>
      <c r="M2348" t="s">
        <v>14606</v>
      </c>
      <c r="N2348" t="s">
        <v>584</v>
      </c>
      <c r="O2348" s="4">
        <v>84061</v>
      </c>
      <c r="P2348" t="s">
        <v>140</v>
      </c>
      <c r="R2348">
        <v>18013099579</v>
      </c>
      <c r="T2348">
        <v>112111</v>
      </c>
      <c r="U2348" t="s">
        <v>14607</v>
      </c>
      <c r="V2348" t="s">
        <v>14608</v>
      </c>
      <c r="X2348" t="s">
        <v>14609</v>
      </c>
      <c r="Y2348" t="s">
        <v>14604</v>
      </c>
      <c r="AA2348" t="s">
        <v>14606</v>
      </c>
      <c r="AB2348" t="s">
        <v>584</v>
      </c>
      <c r="AC2348" s="4">
        <v>84061</v>
      </c>
      <c r="AD2348" t="s">
        <v>140</v>
      </c>
      <c r="AF2348">
        <v>18013099579</v>
      </c>
      <c r="AH2348" t="s">
        <v>14610</v>
      </c>
      <c r="AI2348" t="s">
        <v>168</v>
      </c>
      <c r="AJ2348" t="s">
        <v>588</v>
      </c>
      <c r="AK2348" t="s">
        <v>589</v>
      </c>
      <c r="AM2348" t="s">
        <v>590</v>
      </c>
      <c r="AO2348" t="s">
        <v>591</v>
      </c>
      <c r="AP2348" t="s">
        <v>592</v>
      </c>
      <c r="AQ2348" s="4">
        <v>82601</v>
      </c>
      <c r="AR2348" t="s">
        <v>140</v>
      </c>
      <c r="AT2348">
        <v>13074722105</v>
      </c>
      <c r="AV2348" t="s">
        <v>593</v>
      </c>
      <c r="AW2348" t="s">
        <v>594</v>
      </c>
      <c r="AZ2348" t="s">
        <v>334</v>
      </c>
      <c r="BA2348" t="s">
        <v>335</v>
      </c>
      <c r="BB2348" t="s">
        <v>136</v>
      </c>
      <c r="BC2348" t="s">
        <v>136</v>
      </c>
      <c r="BD2348" t="s">
        <v>148</v>
      </c>
      <c r="BE2348" t="s">
        <v>136</v>
      </c>
      <c r="BF2348" t="s">
        <v>136</v>
      </c>
      <c r="BG2348" t="s">
        <v>134</v>
      </c>
      <c r="BH2348" t="s">
        <v>136</v>
      </c>
      <c r="BN2348" t="s">
        <v>14611</v>
      </c>
      <c r="BO2348" t="s">
        <v>652</v>
      </c>
      <c r="BP2348">
        <v>3</v>
      </c>
      <c r="BQ2348">
        <v>3</v>
      </c>
      <c r="BR2348">
        <v>3</v>
      </c>
      <c r="BS2348" s="1">
        <v>44243</v>
      </c>
      <c r="BT2348" s="1">
        <v>44544</v>
      </c>
      <c r="BU2348" s="1">
        <v>44243</v>
      </c>
      <c r="BV2348" s="1">
        <v>44544</v>
      </c>
      <c r="BW2348" t="s">
        <v>134</v>
      </c>
      <c r="CH2348" s="5">
        <v>1682.33</v>
      </c>
      <c r="CI2348" t="s">
        <v>597</v>
      </c>
      <c r="CJ2348">
        <v>0</v>
      </c>
      <c r="CK2348" t="s">
        <v>598</v>
      </c>
      <c r="CL2348" t="s">
        <v>136</v>
      </c>
      <c r="CM2348" t="s">
        <v>354</v>
      </c>
      <c r="CN2348" t="s">
        <v>599</v>
      </c>
      <c r="CO2348" t="s">
        <v>600</v>
      </c>
      <c r="CP2348" t="s">
        <v>149</v>
      </c>
      <c r="CQ2348">
        <v>6</v>
      </c>
      <c r="CR2348">
        <v>0</v>
      </c>
      <c r="CS2348" t="s">
        <v>136</v>
      </c>
      <c r="CT2348" t="s">
        <v>134</v>
      </c>
      <c r="CU2348" t="s">
        <v>136</v>
      </c>
      <c r="CV2348" t="s">
        <v>136</v>
      </c>
      <c r="CW2348" t="s">
        <v>134</v>
      </c>
      <c r="CX2348">
        <v>50</v>
      </c>
      <c r="CY2348" t="s">
        <v>134</v>
      </c>
      <c r="CZ2348" t="s">
        <v>136</v>
      </c>
      <c r="DA2348" t="s">
        <v>134</v>
      </c>
      <c r="DB2348" t="s">
        <v>136</v>
      </c>
      <c r="DC2348" t="s">
        <v>136</v>
      </c>
      <c r="DD2348" t="s">
        <v>136</v>
      </c>
      <c r="DF2348" t="s">
        <v>14612</v>
      </c>
      <c r="DG2348" t="s">
        <v>14604</v>
      </c>
      <c r="DH2348" t="s">
        <v>14606</v>
      </c>
      <c r="DI2348" t="s">
        <v>584</v>
      </c>
      <c r="DJ2348" s="4">
        <v>84111</v>
      </c>
      <c r="DK2348" t="s">
        <v>13411</v>
      </c>
      <c r="DL2348" t="s">
        <v>136</v>
      </c>
      <c r="DM2348">
        <v>1</v>
      </c>
      <c r="DN2348" t="s">
        <v>14613</v>
      </c>
      <c r="DO2348" t="s">
        <v>10180</v>
      </c>
      <c r="DP2348" t="s">
        <v>584</v>
      </c>
      <c r="DQ2348" t="str">
        <f>"84111"</f>
        <v>84111</v>
      </c>
      <c r="DR2348" t="s">
        <v>13411</v>
      </c>
      <c r="DS2348" t="s">
        <v>605</v>
      </c>
      <c r="DT2348">
        <v>2</v>
      </c>
      <c r="DU2348">
        <v>3</v>
      </c>
      <c r="DV2348" t="s">
        <v>136</v>
      </c>
      <c r="DW2348" t="s">
        <v>136</v>
      </c>
      <c r="DX2348" t="s">
        <v>134</v>
      </c>
      <c r="DY2348" t="s">
        <v>136</v>
      </c>
      <c r="DZ2348">
        <v>1</v>
      </c>
      <c r="EA2348" t="s">
        <v>136</v>
      </c>
      <c r="EC2348" s="5">
        <v>12.68</v>
      </c>
      <c r="ED2348" s="5">
        <v>55</v>
      </c>
      <c r="EE2348">
        <v>13074722105</v>
      </c>
      <c r="EF2348" t="s">
        <v>593</v>
      </c>
      <c r="EG2348" t="s">
        <v>148</v>
      </c>
      <c r="EH2348">
        <v>0</v>
      </c>
    </row>
    <row r="2349" spans="1:138" ht="15" customHeight="1" x14ac:dyDescent="0.35">
      <c r="A2349" t="s">
        <v>27318</v>
      </c>
      <c r="B2349" t="s">
        <v>157</v>
      </c>
      <c r="C2349" s="1">
        <v>44175.717212384261</v>
      </c>
      <c r="D2349" s="1">
        <v>44193</v>
      </c>
      <c r="E2349" t="s">
        <v>133</v>
      </c>
      <c r="F2349" t="s">
        <v>136</v>
      </c>
      <c r="G2349" t="s">
        <v>135</v>
      </c>
      <c r="H2349" t="s">
        <v>136</v>
      </c>
      <c r="I2349" t="s">
        <v>27319</v>
      </c>
      <c r="K2349" t="s">
        <v>27320</v>
      </c>
      <c r="M2349" t="s">
        <v>1237</v>
      </c>
      <c r="N2349" t="s">
        <v>1358</v>
      </c>
      <c r="O2349" s="4">
        <v>80468</v>
      </c>
      <c r="P2349" t="s">
        <v>140</v>
      </c>
      <c r="R2349">
        <v>13034352000</v>
      </c>
      <c r="T2349">
        <v>1121</v>
      </c>
      <c r="U2349" t="s">
        <v>27321</v>
      </c>
      <c r="V2349" t="s">
        <v>24345</v>
      </c>
      <c r="X2349" t="s">
        <v>164</v>
      </c>
      <c r="Y2349" t="s">
        <v>27320</v>
      </c>
      <c r="AA2349" t="s">
        <v>1237</v>
      </c>
      <c r="AB2349" t="s">
        <v>1358</v>
      </c>
      <c r="AC2349" s="4">
        <v>80468</v>
      </c>
      <c r="AD2349" t="s">
        <v>140</v>
      </c>
      <c r="AF2349">
        <v>13034352000</v>
      </c>
      <c r="AH2349" t="s">
        <v>27322</v>
      </c>
      <c r="AI2349" t="s">
        <v>226</v>
      </c>
      <c r="AJ2349" t="s">
        <v>5745</v>
      </c>
      <c r="AK2349" t="s">
        <v>5746</v>
      </c>
      <c r="AM2349" t="s">
        <v>26321</v>
      </c>
      <c r="AN2349" t="s">
        <v>27323</v>
      </c>
      <c r="AO2349" t="s">
        <v>5749</v>
      </c>
      <c r="AP2349" t="s">
        <v>1358</v>
      </c>
      <c r="AQ2349" s="4" t="s">
        <v>27719</v>
      </c>
      <c r="AR2349" t="s">
        <v>140</v>
      </c>
      <c r="AT2349">
        <v>13037366650</v>
      </c>
      <c r="AV2349" t="s">
        <v>5750</v>
      </c>
      <c r="AW2349" t="s">
        <v>5751</v>
      </c>
      <c r="AX2349" t="s">
        <v>1358</v>
      </c>
      <c r="AY2349" t="s">
        <v>693</v>
      </c>
      <c r="AZ2349" t="s">
        <v>334</v>
      </c>
      <c r="BA2349" t="s">
        <v>335</v>
      </c>
      <c r="BB2349" t="s">
        <v>136</v>
      </c>
      <c r="BC2349" t="s">
        <v>136</v>
      </c>
      <c r="BD2349" t="s">
        <v>148</v>
      </c>
      <c r="BE2349" t="s">
        <v>136</v>
      </c>
      <c r="BF2349" t="s">
        <v>136</v>
      </c>
      <c r="BG2349" t="s">
        <v>134</v>
      </c>
      <c r="BH2349" t="s">
        <v>136</v>
      </c>
      <c r="BI2349" t="s">
        <v>5752</v>
      </c>
      <c r="BJ2349" t="s">
        <v>5753</v>
      </c>
      <c r="BK2349" t="s">
        <v>1979</v>
      </c>
      <c r="BL2349" t="s">
        <v>5751</v>
      </c>
      <c r="BM2349" t="s">
        <v>5754</v>
      </c>
      <c r="BN2349" t="s">
        <v>27324</v>
      </c>
      <c r="BO2349" t="s">
        <v>5890</v>
      </c>
      <c r="BP2349">
        <v>10</v>
      </c>
      <c r="BQ2349">
        <v>10</v>
      </c>
      <c r="BR2349">
        <v>10</v>
      </c>
      <c r="BS2349" s="1">
        <v>44242</v>
      </c>
      <c r="BT2349" s="1">
        <v>44545</v>
      </c>
      <c r="BU2349" s="1">
        <v>44242</v>
      </c>
      <c r="BV2349" s="1">
        <v>44545</v>
      </c>
      <c r="BW2349" t="s">
        <v>136</v>
      </c>
      <c r="BX2349">
        <v>48</v>
      </c>
      <c r="BY2349">
        <v>0</v>
      </c>
      <c r="BZ2349">
        <v>8</v>
      </c>
      <c r="CA2349">
        <v>8</v>
      </c>
      <c r="CB2349">
        <v>8</v>
      </c>
      <c r="CC2349">
        <v>8</v>
      </c>
      <c r="CD2349">
        <v>8</v>
      </c>
      <c r="CE2349">
        <v>8</v>
      </c>
      <c r="CF2349" t="str">
        <f>"8:00 AM"</f>
        <v>8:00 AM</v>
      </c>
      <c r="CG2349" t="str">
        <f>"5:00 PM"</f>
        <v>5:00 PM</v>
      </c>
      <c r="CH2349" s="5">
        <v>14.26</v>
      </c>
      <c r="CI2349" t="s">
        <v>146</v>
      </c>
      <c r="CL2349" t="s">
        <v>136</v>
      </c>
      <c r="CM2349" t="s">
        <v>312</v>
      </c>
      <c r="CN2349" t="s">
        <v>148</v>
      </c>
      <c r="CO2349" t="s">
        <v>800</v>
      </c>
      <c r="CP2349" t="s">
        <v>149</v>
      </c>
      <c r="CQ2349">
        <v>0</v>
      </c>
      <c r="CR2349">
        <v>0</v>
      </c>
      <c r="CS2349" t="s">
        <v>136</v>
      </c>
      <c r="CT2349" t="s">
        <v>136</v>
      </c>
      <c r="CU2349" t="s">
        <v>136</v>
      </c>
      <c r="CV2349" t="s">
        <v>136</v>
      </c>
      <c r="CW2349" t="s">
        <v>134</v>
      </c>
      <c r="CX2349">
        <v>50</v>
      </c>
      <c r="CY2349" t="s">
        <v>134</v>
      </c>
      <c r="CZ2349" t="s">
        <v>136</v>
      </c>
      <c r="DA2349" t="s">
        <v>136</v>
      </c>
      <c r="DB2349" t="s">
        <v>134</v>
      </c>
      <c r="DC2349" t="s">
        <v>136</v>
      </c>
      <c r="DD2349" t="s">
        <v>136</v>
      </c>
      <c r="DF2349" t="s">
        <v>27325</v>
      </c>
      <c r="DG2349" t="s">
        <v>27320</v>
      </c>
      <c r="DH2349" t="s">
        <v>1237</v>
      </c>
      <c r="DI2349" t="s">
        <v>1358</v>
      </c>
      <c r="DJ2349" s="4">
        <v>80468</v>
      </c>
      <c r="DK2349" t="s">
        <v>10145</v>
      </c>
      <c r="DL2349" t="s">
        <v>136</v>
      </c>
      <c r="DM2349">
        <v>1</v>
      </c>
      <c r="DN2349" t="s">
        <v>27326</v>
      </c>
      <c r="DO2349" t="s">
        <v>27327</v>
      </c>
      <c r="DP2349" t="s">
        <v>1358</v>
      </c>
      <c r="DQ2349" t="str">
        <f>"80447"</f>
        <v>80447</v>
      </c>
      <c r="DR2349" t="s">
        <v>10145</v>
      </c>
      <c r="DS2349" t="s">
        <v>5763</v>
      </c>
      <c r="DT2349">
        <v>1</v>
      </c>
      <c r="DU2349">
        <v>8</v>
      </c>
      <c r="DV2349" t="s">
        <v>134</v>
      </c>
      <c r="DW2349" t="s">
        <v>134</v>
      </c>
      <c r="DX2349" t="s">
        <v>134</v>
      </c>
      <c r="DY2349" t="s">
        <v>134</v>
      </c>
      <c r="DZ2349">
        <v>2</v>
      </c>
      <c r="EA2349" t="s">
        <v>136</v>
      </c>
      <c r="EC2349" s="5">
        <v>12.68</v>
      </c>
      <c r="ED2349" s="5">
        <v>55</v>
      </c>
      <c r="EE2349">
        <v>13034352000</v>
      </c>
      <c r="EF2349" t="s">
        <v>27322</v>
      </c>
      <c r="EG2349" t="s">
        <v>148</v>
      </c>
      <c r="EH2349">
        <v>0</v>
      </c>
    </row>
    <row r="2350" spans="1:138" ht="15" customHeight="1" x14ac:dyDescent="0.35">
      <c r="A2350" t="s">
        <v>21290</v>
      </c>
      <c r="B2350" t="s">
        <v>157</v>
      </c>
      <c r="C2350" s="1">
        <v>44172.488980208334</v>
      </c>
      <c r="D2350" s="1">
        <v>44193</v>
      </c>
      <c r="E2350" t="s">
        <v>133</v>
      </c>
      <c r="F2350" t="s">
        <v>136</v>
      </c>
      <c r="G2350" t="s">
        <v>135</v>
      </c>
      <c r="H2350" t="s">
        <v>136</v>
      </c>
      <c r="I2350" t="s">
        <v>21291</v>
      </c>
      <c r="J2350" t="s">
        <v>21291</v>
      </c>
      <c r="K2350" t="s">
        <v>21292</v>
      </c>
      <c r="M2350" t="s">
        <v>21293</v>
      </c>
      <c r="N2350" t="s">
        <v>1128</v>
      </c>
      <c r="O2350" s="4">
        <v>58257</v>
      </c>
      <c r="P2350" t="s">
        <v>140</v>
      </c>
      <c r="R2350">
        <v>17017888925</v>
      </c>
      <c r="T2350">
        <v>1119</v>
      </c>
      <c r="U2350" t="s">
        <v>21294</v>
      </c>
      <c r="V2350" t="s">
        <v>7388</v>
      </c>
      <c r="X2350" t="s">
        <v>723</v>
      </c>
      <c r="Y2350" t="s">
        <v>21292</v>
      </c>
      <c r="AA2350" t="s">
        <v>21293</v>
      </c>
      <c r="AB2350" t="s">
        <v>1128</v>
      </c>
      <c r="AC2350" s="4">
        <v>58257</v>
      </c>
      <c r="AD2350" t="s">
        <v>140</v>
      </c>
      <c r="AF2350">
        <v>17017888925</v>
      </c>
      <c r="AH2350" t="s">
        <v>21295</v>
      </c>
      <c r="AI2350" t="s">
        <v>168</v>
      </c>
      <c r="AJ2350" t="s">
        <v>533</v>
      </c>
      <c r="AK2350" t="s">
        <v>534</v>
      </c>
      <c r="AM2350" t="s">
        <v>535</v>
      </c>
      <c r="AO2350" t="s">
        <v>536</v>
      </c>
      <c r="AP2350" t="s">
        <v>537</v>
      </c>
      <c r="AQ2350" s="4">
        <v>28786</v>
      </c>
      <c r="AR2350" t="s">
        <v>140</v>
      </c>
      <c r="AT2350">
        <v>18282460659</v>
      </c>
      <c r="AV2350" t="s">
        <v>538</v>
      </c>
      <c r="AW2350" t="s">
        <v>539</v>
      </c>
      <c r="AZ2350" t="s">
        <v>821</v>
      </c>
      <c r="BA2350" t="s">
        <v>822</v>
      </c>
      <c r="BB2350" t="s">
        <v>136</v>
      </c>
      <c r="BC2350" t="s">
        <v>136</v>
      </c>
      <c r="BD2350" t="s">
        <v>148</v>
      </c>
      <c r="BE2350" t="s">
        <v>136</v>
      </c>
      <c r="BF2350" t="s">
        <v>136</v>
      </c>
      <c r="BG2350" t="s">
        <v>134</v>
      </c>
      <c r="BH2350" t="s">
        <v>136</v>
      </c>
      <c r="BN2350" t="s">
        <v>21296</v>
      </c>
      <c r="BO2350" t="s">
        <v>21297</v>
      </c>
      <c r="BP2350">
        <v>4</v>
      </c>
      <c r="BQ2350">
        <v>4</v>
      </c>
      <c r="BR2350">
        <v>4</v>
      </c>
      <c r="BS2350" s="1">
        <v>44242</v>
      </c>
      <c r="BT2350" s="1">
        <v>44530</v>
      </c>
      <c r="BU2350" s="1">
        <v>44242</v>
      </c>
      <c r="BV2350" s="1">
        <v>44530</v>
      </c>
      <c r="BW2350" t="s">
        <v>136</v>
      </c>
      <c r="BX2350">
        <v>48</v>
      </c>
      <c r="BY2350">
        <v>0</v>
      </c>
      <c r="BZ2350">
        <v>8</v>
      </c>
      <c r="CA2350">
        <v>8</v>
      </c>
      <c r="CB2350">
        <v>8</v>
      </c>
      <c r="CC2350">
        <v>8</v>
      </c>
      <c r="CD2350">
        <v>8</v>
      </c>
      <c r="CE2350">
        <v>8</v>
      </c>
      <c r="CF2350" t="str">
        <f>"8:00 AM"</f>
        <v>8:00 AM</v>
      </c>
      <c r="CG2350" t="str">
        <f>"5:00 PM"</f>
        <v>5:00 PM</v>
      </c>
      <c r="CH2350" s="5">
        <v>14.99</v>
      </c>
      <c r="CI2350" t="s">
        <v>146</v>
      </c>
      <c r="CL2350" t="s">
        <v>136</v>
      </c>
      <c r="CM2350" t="s">
        <v>312</v>
      </c>
      <c r="CN2350" t="s">
        <v>148</v>
      </c>
      <c r="CO2350" t="s">
        <v>544</v>
      </c>
      <c r="CP2350" t="s">
        <v>149</v>
      </c>
      <c r="CQ2350">
        <v>3</v>
      </c>
      <c r="CR2350">
        <v>0</v>
      </c>
      <c r="CS2350" t="s">
        <v>136</v>
      </c>
      <c r="CT2350" t="s">
        <v>134</v>
      </c>
      <c r="CU2350" t="s">
        <v>134</v>
      </c>
      <c r="CV2350" t="s">
        <v>136</v>
      </c>
      <c r="CW2350" t="s">
        <v>134</v>
      </c>
      <c r="CX2350">
        <v>60</v>
      </c>
      <c r="CY2350" t="s">
        <v>136</v>
      </c>
      <c r="CZ2350" t="s">
        <v>136</v>
      </c>
      <c r="DA2350" t="s">
        <v>136</v>
      </c>
      <c r="DB2350" t="s">
        <v>136</v>
      </c>
      <c r="DC2350" t="s">
        <v>136</v>
      </c>
      <c r="DD2350" t="s">
        <v>136</v>
      </c>
      <c r="DF2350" t="s">
        <v>21298</v>
      </c>
      <c r="DG2350" t="s">
        <v>21299</v>
      </c>
      <c r="DH2350" t="s">
        <v>21300</v>
      </c>
      <c r="DI2350" t="s">
        <v>1128</v>
      </c>
      <c r="DJ2350" s="4">
        <v>58016</v>
      </c>
      <c r="DK2350" t="s">
        <v>10731</v>
      </c>
      <c r="DL2350" t="s">
        <v>136</v>
      </c>
      <c r="DM2350">
        <v>1</v>
      </c>
      <c r="DN2350" t="s">
        <v>21301</v>
      </c>
      <c r="DO2350" t="s">
        <v>21300</v>
      </c>
      <c r="DP2350" t="s">
        <v>1128</v>
      </c>
      <c r="DQ2350" t="str">
        <f>"58016"</f>
        <v>58016</v>
      </c>
      <c r="DR2350" t="s">
        <v>10731</v>
      </c>
      <c r="DS2350" t="s">
        <v>296</v>
      </c>
      <c r="DT2350">
        <v>1</v>
      </c>
      <c r="DU2350">
        <v>4</v>
      </c>
      <c r="DV2350" t="s">
        <v>134</v>
      </c>
      <c r="DW2350" t="s">
        <v>134</v>
      </c>
      <c r="DX2350" t="s">
        <v>134</v>
      </c>
      <c r="DY2350" t="s">
        <v>136</v>
      </c>
      <c r="DZ2350">
        <v>1</v>
      </c>
      <c r="EA2350" t="s">
        <v>136</v>
      </c>
      <c r="EC2350" s="5">
        <v>12.68</v>
      </c>
      <c r="ED2350" s="5">
        <v>55</v>
      </c>
      <c r="EE2350">
        <v>17017888925</v>
      </c>
      <c r="EF2350" t="s">
        <v>21295</v>
      </c>
      <c r="EG2350" t="s">
        <v>2909</v>
      </c>
      <c r="EH2350">
        <v>0</v>
      </c>
    </row>
    <row r="2351" spans="1:138" ht="15" customHeight="1" x14ac:dyDescent="0.35">
      <c r="A2351" t="s">
        <v>14111</v>
      </c>
      <c r="B2351" t="s">
        <v>157</v>
      </c>
      <c r="C2351" s="1">
        <v>44174.481372106478</v>
      </c>
      <c r="D2351" s="1">
        <v>44193</v>
      </c>
      <c r="E2351" t="s">
        <v>133</v>
      </c>
      <c r="F2351" t="s">
        <v>136</v>
      </c>
      <c r="G2351" t="s">
        <v>135</v>
      </c>
      <c r="H2351" t="s">
        <v>136</v>
      </c>
      <c r="I2351" t="s">
        <v>7318</v>
      </c>
      <c r="K2351" t="s">
        <v>7319</v>
      </c>
      <c r="L2351" t="s">
        <v>14112</v>
      </c>
      <c r="M2351" t="s">
        <v>7321</v>
      </c>
      <c r="N2351" t="s">
        <v>460</v>
      </c>
      <c r="O2351" s="4">
        <v>74361</v>
      </c>
      <c r="P2351" t="s">
        <v>140</v>
      </c>
      <c r="R2351">
        <v>19182314530</v>
      </c>
      <c r="T2351">
        <v>112910</v>
      </c>
      <c r="U2351" t="s">
        <v>7322</v>
      </c>
      <c r="V2351" t="s">
        <v>14113</v>
      </c>
      <c r="X2351" t="s">
        <v>1677</v>
      </c>
      <c r="Y2351" t="s">
        <v>7319</v>
      </c>
      <c r="Z2351" t="s">
        <v>14114</v>
      </c>
      <c r="AA2351" t="s">
        <v>7321</v>
      </c>
      <c r="AB2351" t="s">
        <v>460</v>
      </c>
      <c r="AC2351" s="4">
        <v>74361</v>
      </c>
      <c r="AD2351" t="s">
        <v>140</v>
      </c>
      <c r="AF2351">
        <v>19182314530</v>
      </c>
      <c r="AH2351" t="s">
        <v>1599</v>
      </c>
      <c r="AI2351" t="s">
        <v>168</v>
      </c>
      <c r="AJ2351" t="s">
        <v>913</v>
      </c>
      <c r="AK2351" t="s">
        <v>914</v>
      </c>
      <c r="AL2351" t="s">
        <v>687</v>
      </c>
      <c r="AM2351" t="s">
        <v>561</v>
      </c>
      <c r="AN2351" t="s">
        <v>562</v>
      </c>
      <c r="AO2351" t="s">
        <v>563</v>
      </c>
      <c r="AP2351" t="s">
        <v>564</v>
      </c>
      <c r="AQ2351" s="4">
        <v>22949</v>
      </c>
      <c r="AR2351" t="s">
        <v>140</v>
      </c>
      <c r="AT2351">
        <v>14342634300</v>
      </c>
      <c r="AV2351" t="s">
        <v>1600</v>
      </c>
      <c r="AW2351" t="s">
        <v>980</v>
      </c>
      <c r="AZ2351" t="s">
        <v>334</v>
      </c>
      <c r="BA2351" t="s">
        <v>335</v>
      </c>
      <c r="BB2351" t="s">
        <v>136</v>
      </c>
      <c r="BC2351" t="s">
        <v>136</v>
      </c>
      <c r="BD2351" t="s">
        <v>148</v>
      </c>
      <c r="BE2351" t="s">
        <v>136</v>
      </c>
      <c r="BF2351" t="s">
        <v>136</v>
      </c>
      <c r="BG2351" t="s">
        <v>134</v>
      </c>
      <c r="BH2351" t="s">
        <v>136</v>
      </c>
      <c r="BI2351" t="s">
        <v>1601</v>
      </c>
      <c r="BJ2351" t="s">
        <v>1602</v>
      </c>
      <c r="BL2351" t="s">
        <v>566</v>
      </c>
      <c r="BM2351" t="s">
        <v>1599</v>
      </c>
      <c r="BN2351" t="s">
        <v>14115</v>
      </c>
      <c r="BO2351" t="s">
        <v>14116</v>
      </c>
      <c r="BP2351">
        <v>3</v>
      </c>
      <c r="BQ2351">
        <v>3</v>
      </c>
      <c r="BR2351">
        <v>3</v>
      </c>
      <c r="BS2351" s="1">
        <v>44242</v>
      </c>
      <c r="BT2351" s="1">
        <v>44515</v>
      </c>
      <c r="BU2351" s="1">
        <v>44242</v>
      </c>
      <c r="BV2351" s="1">
        <v>44515</v>
      </c>
      <c r="BW2351" t="s">
        <v>136</v>
      </c>
      <c r="BX2351">
        <v>45</v>
      </c>
      <c r="BY2351">
        <v>0</v>
      </c>
      <c r="BZ2351">
        <v>8</v>
      </c>
      <c r="CA2351">
        <v>8</v>
      </c>
      <c r="CB2351">
        <v>8</v>
      </c>
      <c r="CC2351">
        <v>8</v>
      </c>
      <c r="CD2351">
        <v>8</v>
      </c>
      <c r="CE2351">
        <v>5</v>
      </c>
      <c r="CF2351" t="str">
        <f>"8:00 AM"</f>
        <v>8:00 AM</v>
      </c>
      <c r="CG2351" t="str">
        <f>"5:00 PM"</f>
        <v>5:00 PM</v>
      </c>
      <c r="CH2351" s="5">
        <v>12.67</v>
      </c>
      <c r="CI2351" t="s">
        <v>146</v>
      </c>
      <c r="CL2351" t="s">
        <v>136</v>
      </c>
      <c r="CM2351" t="s">
        <v>312</v>
      </c>
      <c r="CN2351" t="s">
        <v>148</v>
      </c>
      <c r="CO2351" t="s">
        <v>854</v>
      </c>
      <c r="CP2351" t="s">
        <v>149</v>
      </c>
      <c r="CQ2351">
        <v>3</v>
      </c>
      <c r="CR2351">
        <v>0</v>
      </c>
      <c r="CS2351" t="s">
        <v>136</v>
      </c>
      <c r="CT2351" t="s">
        <v>136</v>
      </c>
      <c r="CU2351" t="s">
        <v>136</v>
      </c>
      <c r="CV2351" t="s">
        <v>136</v>
      </c>
      <c r="CW2351" t="s">
        <v>134</v>
      </c>
      <c r="CX2351">
        <v>70</v>
      </c>
      <c r="CY2351" t="s">
        <v>134</v>
      </c>
      <c r="CZ2351" t="s">
        <v>134</v>
      </c>
      <c r="DA2351" t="s">
        <v>134</v>
      </c>
      <c r="DB2351" t="s">
        <v>134</v>
      </c>
      <c r="DC2351" t="s">
        <v>134</v>
      </c>
      <c r="DD2351" t="s">
        <v>136</v>
      </c>
      <c r="DF2351" t="s">
        <v>14117</v>
      </c>
      <c r="DG2351" t="s">
        <v>7330</v>
      </c>
      <c r="DH2351" t="s">
        <v>7321</v>
      </c>
      <c r="DI2351" t="s">
        <v>460</v>
      </c>
      <c r="DJ2351" s="4">
        <v>74361</v>
      </c>
      <c r="DK2351" t="s">
        <v>7331</v>
      </c>
      <c r="DL2351" t="s">
        <v>134</v>
      </c>
      <c r="DM2351">
        <v>5</v>
      </c>
      <c r="DN2351" t="s">
        <v>7319</v>
      </c>
      <c r="DO2351" t="s">
        <v>7321</v>
      </c>
      <c r="DP2351" t="s">
        <v>460</v>
      </c>
      <c r="DQ2351" t="str">
        <f>"74361"</f>
        <v>74361</v>
      </c>
      <c r="DR2351" t="s">
        <v>7331</v>
      </c>
      <c r="DS2351" t="s">
        <v>919</v>
      </c>
      <c r="DT2351">
        <v>1</v>
      </c>
      <c r="DU2351">
        <v>8</v>
      </c>
      <c r="DV2351" t="s">
        <v>134</v>
      </c>
      <c r="DW2351" t="s">
        <v>134</v>
      </c>
      <c r="DX2351" t="s">
        <v>134</v>
      </c>
      <c r="DY2351" t="s">
        <v>134</v>
      </c>
      <c r="DZ2351">
        <v>3</v>
      </c>
      <c r="EA2351" t="s">
        <v>134</v>
      </c>
      <c r="EB2351" s="5">
        <v>12.68</v>
      </c>
      <c r="EC2351" s="5">
        <v>12.68</v>
      </c>
      <c r="ED2351" s="5">
        <v>55</v>
      </c>
      <c r="EE2351">
        <v>19182314530</v>
      </c>
      <c r="EF2351" t="s">
        <v>148</v>
      </c>
      <c r="EG2351" t="s">
        <v>7333</v>
      </c>
      <c r="EH2351">
        <v>0</v>
      </c>
    </row>
    <row r="2352" spans="1:138" ht="15" customHeight="1" x14ac:dyDescent="0.35">
      <c r="A2352" t="s">
        <v>5950</v>
      </c>
      <c r="B2352" t="s">
        <v>157</v>
      </c>
      <c r="C2352" s="1">
        <v>44170.478390277778</v>
      </c>
      <c r="D2352" s="1">
        <v>44193</v>
      </c>
      <c r="E2352" t="s">
        <v>133</v>
      </c>
      <c r="F2352" t="s">
        <v>136</v>
      </c>
      <c r="G2352" t="s">
        <v>135</v>
      </c>
      <c r="H2352" t="s">
        <v>136</v>
      </c>
      <c r="I2352" t="s">
        <v>5951</v>
      </c>
      <c r="K2352" t="s">
        <v>5952</v>
      </c>
      <c r="M2352" t="s">
        <v>5953</v>
      </c>
      <c r="N2352" t="s">
        <v>784</v>
      </c>
      <c r="O2352" s="4">
        <v>59244</v>
      </c>
      <c r="P2352" t="s">
        <v>140</v>
      </c>
      <c r="R2352">
        <v>14067247145</v>
      </c>
      <c r="T2352">
        <v>111191</v>
      </c>
      <c r="U2352" t="s">
        <v>5954</v>
      </c>
      <c r="V2352" t="s">
        <v>1976</v>
      </c>
      <c r="X2352" t="s">
        <v>723</v>
      </c>
      <c r="Y2352" t="s">
        <v>5952</v>
      </c>
      <c r="AA2352" t="s">
        <v>5953</v>
      </c>
      <c r="AB2352" t="s">
        <v>784</v>
      </c>
      <c r="AC2352" s="4">
        <v>59244</v>
      </c>
      <c r="AD2352" t="s">
        <v>140</v>
      </c>
      <c r="AF2352">
        <v>14067247145</v>
      </c>
      <c r="AH2352" t="s">
        <v>148</v>
      </c>
      <c r="AI2352" t="s">
        <v>168</v>
      </c>
      <c r="AJ2352" t="s">
        <v>456</v>
      </c>
      <c r="AK2352" t="s">
        <v>457</v>
      </c>
      <c r="AM2352" t="s">
        <v>458</v>
      </c>
      <c r="AO2352" t="s">
        <v>459</v>
      </c>
      <c r="AP2352" t="s">
        <v>460</v>
      </c>
      <c r="AQ2352" s="4">
        <v>73737</v>
      </c>
      <c r="AR2352" t="s">
        <v>140</v>
      </c>
      <c r="AT2352">
        <v>15802274747</v>
      </c>
      <c r="AV2352" t="s">
        <v>461</v>
      </c>
      <c r="AW2352" t="s">
        <v>462</v>
      </c>
      <c r="AZ2352" t="s">
        <v>288</v>
      </c>
      <c r="BA2352" t="s">
        <v>289</v>
      </c>
      <c r="BB2352" t="s">
        <v>136</v>
      </c>
      <c r="BC2352" t="s">
        <v>136</v>
      </c>
      <c r="BD2352" t="s">
        <v>148</v>
      </c>
      <c r="BE2352" t="s">
        <v>136</v>
      </c>
      <c r="BF2352" t="s">
        <v>136</v>
      </c>
      <c r="BG2352" t="s">
        <v>134</v>
      </c>
      <c r="BH2352" t="s">
        <v>136</v>
      </c>
      <c r="BN2352" t="s">
        <v>5955</v>
      </c>
      <c r="BO2352" t="s">
        <v>1043</v>
      </c>
      <c r="BP2352">
        <v>4</v>
      </c>
      <c r="BQ2352">
        <v>4</v>
      </c>
      <c r="BR2352">
        <v>4</v>
      </c>
      <c r="BS2352" s="1">
        <v>44242</v>
      </c>
      <c r="BT2352" s="1">
        <v>44531</v>
      </c>
      <c r="BU2352" s="1">
        <v>44242</v>
      </c>
      <c r="BV2352" s="1">
        <v>44531</v>
      </c>
      <c r="BW2352" t="s">
        <v>136</v>
      </c>
      <c r="BX2352">
        <v>48</v>
      </c>
      <c r="BY2352">
        <v>0</v>
      </c>
      <c r="BZ2352">
        <v>8</v>
      </c>
      <c r="CA2352">
        <v>8</v>
      </c>
      <c r="CB2352">
        <v>8</v>
      </c>
      <c r="CC2352">
        <v>8</v>
      </c>
      <c r="CD2352">
        <v>8</v>
      </c>
      <c r="CE2352">
        <v>8</v>
      </c>
      <c r="CF2352" t="str">
        <f>"8:00 AM"</f>
        <v>8:00 AM</v>
      </c>
      <c r="CG2352" t="str">
        <f>"5:00 PM"</f>
        <v>5:00 PM</v>
      </c>
      <c r="CH2352" s="5">
        <v>13.62</v>
      </c>
      <c r="CI2352" t="s">
        <v>146</v>
      </c>
      <c r="CL2352" t="s">
        <v>136</v>
      </c>
      <c r="CM2352" t="s">
        <v>354</v>
      </c>
      <c r="CN2352" t="s">
        <v>5956</v>
      </c>
      <c r="CO2352" t="s">
        <v>465</v>
      </c>
      <c r="CP2352" t="s">
        <v>149</v>
      </c>
      <c r="CQ2352">
        <v>3</v>
      </c>
      <c r="CR2352">
        <v>0</v>
      </c>
      <c r="CS2352" t="s">
        <v>136</v>
      </c>
      <c r="CT2352" t="s">
        <v>134</v>
      </c>
      <c r="CU2352" t="s">
        <v>136</v>
      </c>
      <c r="CV2352" t="s">
        <v>134</v>
      </c>
      <c r="CW2352" t="s">
        <v>134</v>
      </c>
      <c r="CX2352">
        <v>75</v>
      </c>
      <c r="CY2352" t="s">
        <v>134</v>
      </c>
      <c r="CZ2352" t="s">
        <v>134</v>
      </c>
      <c r="DA2352" t="s">
        <v>134</v>
      </c>
      <c r="DB2352" t="s">
        <v>136</v>
      </c>
      <c r="DC2352" t="s">
        <v>134</v>
      </c>
      <c r="DD2352" t="s">
        <v>136</v>
      </c>
      <c r="DF2352" t="s">
        <v>466</v>
      </c>
      <c r="DG2352" t="s">
        <v>5957</v>
      </c>
      <c r="DH2352" t="s">
        <v>5953</v>
      </c>
      <c r="DI2352" t="s">
        <v>784</v>
      </c>
      <c r="DJ2352" s="4">
        <v>59244</v>
      </c>
      <c r="DK2352" t="s">
        <v>2487</v>
      </c>
      <c r="DL2352" t="s">
        <v>136</v>
      </c>
      <c r="DM2352">
        <v>1</v>
      </c>
      <c r="DN2352" t="s">
        <v>5958</v>
      </c>
      <c r="DO2352" t="s">
        <v>5953</v>
      </c>
      <c r="DP2352" t="s">
        <v>784</v>
      </c>
      <c r="DQ2352" t="str">
        <f>"59244"</f>
        <v>59244</v>
      </c>
      <c r="DR2352" t="s">
        <v>2487</v>
      </c>
      <c r="DS2352" t="s">
        <v>2864</v>
      </c>
      <c r="DT2352">
        <v>2</v>
      </c>
      <c r="DU2352">
        <v>4</v>
      </c>
      <c r="DV2352" t="s">
        <v>134</v>
      </c>
      <c r="DW2352" t="s">
        <v>134</v>
      </c>
      <c r="DX2352" t="s">
        <v>134</v>
      </c>
      <c r="DY2352" t="s">
        <v>136</v>
      </c>
      <c r="DZ2352">
        <v>1</v>
      </c>
      <c r="EA2352" t="s">
        <v>136</v>
      </c>
      <c r="EC2352" s="5">
        <v>12.68</v>
      </c>
      <c r="ED2352" s="5">
        <v>55</v>
      </c>
      <c r="EE2352">
        <v>14067247145</v>
      </c>
      <c r="EF2352" t="s">
        <v>5959</v>
      </c>
      <c r="EG2352" t="s">
        <v>148</v>
      </c>
      <c r="EH2352">
        <v>0</v>
      </c>
    </row>
    <row r="2353" spans="1:138" ht="15" customHeight="1" x14ac:dyDescent="0.35">
      <c r="A2353" t="s">
        <v>22324</v>
      </c>
      <c r="B2353" t="s">
        <v>157</v>
      </c>
      <c r="C2353" s="1">
        <v>44172.486130787038</v>
      </c>
      <c r="D2353" s="1">
        <v>44193</v>
      </c>
      <c r="E2353" t="s">
        <v>133</v>
      </c>
      <c r="F2353" t="s">
        <v>136</v>
      </c>
      <c r="G2353" t="s">
        <v>135</v>
      </c>
      <c r="H2353" t="s">
        <v>136</v>
      </c>
      <c r="I2353" t="s">
        <v>22325</v>
      </c>
      <c r="K2353" t="s">
        <v>22326</v>
      </c>
      <c r="M2353" t="s">
        <v>3469</v>
      </c>
      <c r="N2353" t="s">
        <v>784</v>
      </c>
      <c r="O2353" s="4">
        <v>59725</v>
      </c>
      <c r="P2353" t="s">
        <v>140</v>
      </c>
      <c r="R2353">
        <v>14066832569</v>
      </c>
      <c r="T2353">
        <v>1119</v>
      </c>
      <c r="U2353" t="s">
        <v>22327</v>
      </c>
      <c r="V2353" t="s">
        <v>2143</v>
      </c>
      <c r="W2353" t="s">
        <v>1871</v>
      </c>
      <c r="X2353" t="s">
        <v>634</v>
      </c>
      <c r="Y2353" t="s">
        <v>22326</v>
      </c>
      <c r="AA2353" t="s">
        <v>3469</v>
      </c>
      <c r="AB2353" t="s">
        <v>784</v>
      </c>
      <c r="AC2353" s="4">
        <v>59725</v>
      </c>
      <c r="AD2353" t="s">
        <v>140</v>
      </c>
      <c r="AF2353">
        <v>14066609904</v>
      </c>
      <c r="AH2353" t="s">
        <v>22328</v>
      </c>
      <c r="AI2353" t="s">
        <v>168</v>
      </c>
      <c r="AJ2353" t="s">
        <v>930</v>
      </c>
      <c r="AK2353" t="s">
        <v>931</v>
      </c>
      <c r="AL2353" t="s">
        <v>932</v>
      </c>
      <c r="AM2353" t="s">
        <v>933</v>
      </c>
      <c r="AO2353" t="s">
        <v>934</v>
      </c>
      <c r="AP2353" t="s">
        <v>925</v>
      </c>
      <c r="AQ2353" s="4">
        <v>83336</v>
      </c>
      <c r="AR2353" t="s">
        <v>140</v>
      </c>
      <c r="AT2353">
        <v>12084369737</v>
      </c>
      <c r="AV2353" t="s">
        <v>935</v>
      </c>
      <c r="AW2353" t="s">
        <v>936</v>
      </c>
      <c r="AZ2353" t="s">
        <v>821</v>
      </c>
      <c r="BA2353" t="s">
        <v>822</v>
      </c>
      <c r="BB2353" t="s">
        <v>136</v>
      </c>
      <c r="BC2353" t="s">
        <v>136</v>
      </c>
      <c r="BD2353" t="s">
        <v>148</v>
      </c>
      <c r="BE2353" t="s">
        <v>136</v>
      </c>
      <c r="BF2353" t="s">
        <v>136</v>
      </c>
      <c r="BG2353" t="s">
        <v>134</v>
      </c>
      <c r="BH2353" t="s">
        <v>136</v>
      </c>
      <c r="BI2353" t="s">
        <v>1194</v>
      </c>
      <c r="BJ2353" t="s">
        <v>633</v>
      </c>
      <c r="BK2353" t="s">
        <v>1195</v>
      </c>
      <c r="BL2353" t="s">
        <v>940</v>
      </c>
      <c r="BM2353" t="s">
        <v>941</v>
      </c>
      <c r="BN2353" t="s">
        <v>22329</v>
      </c>
      <c r="BO2353" t="s">
        <v>22330</v>
      </c>
      <c r="BP2353">
        <v>3</v>
      </c>
      <c r="BQ2353">
        <v>3</v>
      </c>
      <c r="BR2353">
        <v>3</v>
      </c>
      <c r="BS2353" s="1">
        <v>44242</v>
      </c>
      <c r="BT2353" s="1">
        <v>44500</v>
      </c>
      <c r="BU2353" s="1">
        <v>44242</v>
      </c>
      <c r="BV2353" s="1">
        <v>44500</v>
      </c>
      <c r="BW2353" t="s">
        <v>136</v>
      </c>
      <c r="BX2353">
        <v>54</v>
      </c>
      <c r="BY2353">
        <v>0</v>
      </c>
      <c r="BZ2353">
        <v>9</v>
      </c>
      <c r="CA2353">
        <v>9</v>
      </c>
      <c r="CB2353">
        <v>9</v>
      </c>
      <c r="CC2353">
        <v>9</v>
      </c>
      <c r="CD2353">
        <v>9</v>
      </c>
      <c r="CE2353">
        <v>9</v>
      </c>
      <c r="CF2353" t="str">
        <f>"5:00 AM"</f>
        <v>5:00 AM</v>
      </c>
      <c r="CG2353" t="str">
        <f>"9:00 PM"</f>
        <v>9:00 PM</v>
      </c>
      <c r="CH2353" s="5">
        <v>13.62</v>
      </c>
      <c r="CI2353" t="s">
        <v>146</v>
      </c>
      <c r="CJ2353">
        <v>0</v>
      </c>
      <c r="CK2353" t="s">
        <v>944</v>
      </c>
      <c r="CL2353" t="s">
        <v>136</v>
      </c>
      <c r="CM2353" t="s">
        <v>354</v>
      </c>
      <c r="CN2353" t="s">
        <v>3467</v>
      </c>
      <c r="CO2353" t="s">
        <v>946</v>
      </c>
      <c r="CP2353" t="s">
        <v>149</v>
      </c>
      <c r="CQ2353">
        <v>0</v>
      </c>
      <c r="CR2353">
        <v>0</v>
      </c>
      <c r="CS2353" t="s">
        <v>136</v>
      </c>
      <c r="CT2353" t="s">
        <v>136</v>
      </c>
      <c r="CU2353" t="s">
        <v>136</v>
      </c>
      <c r="CV2353" t="s">
        <v>136</v>
      </c>
      <c r="CW2353" t="s">
        <v>134</v>
      </c>
      <c r="CX2353">
        <v>100</v>
      </c>
      <c r="CY2353" t="s">
        <v>134</v>
      </c>
      <c r="CZ2353" t="s">
        <v>136</v>
      </c>
      <c r="DA2353" t="s">
        <v>134</v>
      </c>
      <c r="DB2353" t="s">
        <v>136</v>
      </c>
      <c r="DC2353" t="s">
        <v>134</v>
      </c>
      <c r="DD2353" t="s">
        <v>136</v>
      </c>
      <c r="DF2353" t="s">
        <v>22331</v>
      </c>
      <c r="DG2353" t="s">
        <v>22326</v>
      </c>
      <c r="DH2353" t="s">
        <v>3469</v>
      </c>
      <c r="DI2353" t="s">
        <v>784</v>
      </c>
      <c r="DJ2353" s="4">
        <v>59725</v>
      </c>
      <c r="DK2353" t="s">
        <v>715</v>
      </c>
      <c r="DL2353" t="s">
        <v>136</v>
      </c>
      <c r="DM2353">
        <v>1</v>
      </c>
      <c r="DN2353" t="s">
        <v>22332</v>
      </c>
      <c r="DO2353" t="s">
        <v>4268</v>
      </c>
      <c r="DP2353" t="s">
        <v>784</v>
      </c>
      <c r="DQ2353" t="str">
        <f>"59754"</f>
        <v>59754</v>
      </c>
      <c r="DR2353" t="s">
        <v>715</v>
      </c>
      <c r="DS2353" t="s">
        <v>22333</v>
      </c>
      <c r="DT2353">
        <v>1</v>
      </c>
      <c r="DU2353">
        <v>9</v>
      </c>
      <c r="DV2353" t="s">
        <v>136</v>
      </c>
      <c r="DW2353" t="s">
        <v>136</v>
      </c>
      <c r="DX2353" t="s">
        <v>134</v>
      </c>
      <c r="DY2353" t="s">
        <v>136</v>
      </c>
      <c r="DZ2353">
        <v>1</v>
      </c>
      <c r="EA2353" t="s">
        <v>134</v>
      </c>
      <c r="EB2353" s="5">
        <v>12.68</v>
      </c>
      <c r="EC2353" s="5">
        <v>12.68</v>
      </c>
      <c r="ED2353" s="5">
        <v>55</v>
      </c>
      <c r="EE2353" t="s">
        <v>148</v>
      </c>
      <c r="EF2353" t="s">
        <v>953</v>
      </c>
      <c r="EG2353" t="s">
        <v>1201</v>
      </c>
      <c r="EH2353">
        <v>0</v>
      </c>
    </row>
    <row r="2354" spans="1:138" ht="15" customHeight="1" x14ac:dyDescent="0.35">
      <c r="A2354" t="s">
        <v>19734</v>
      </c>
      <c r="B2354" t="s">
        <v>157</v>
      </c>
      <c r="C2354" s="1">
        <v>44169.710319907404</v>
      </c>
      <c r="D2354" s="1">
        <v>44193</v>
      </c>
      <c r="E2354" t="s">
        <v>133</v>
      </c>
      <c r="F2354" t="s">
        <v>136</v>
      </c>
      <c r="G2354" t="s">
        <v>135</v>
      </c>
      <c r="H2354" t="s">
        <v>136</v>
      </c>
      <c r="I2354" t="s">
        <v>19735</v>
      </c>
      <c r="K2354" t="s">
        <v>19736</v>
      </c>
      <c r="L2354" t="s">
        <v>19737</v>
      </c>
      <c r="M2354" t="s">
        <v>2793</v>
      </c>
      <c r="N2354" t="s">
        <v>925</v>
      </c>
      <c r="O2354" s="4">
        <v>83211</v>
      </c>
      <c r="P2354" t="s">
        <v>140</v>
      </c>
      <c r="R2354">
        <v>12082265551</v>
      </c>
      <c r="T2354">
        <v>111191</v>
      </c>
      <c r="U2354" t="s">
        <v>19738</v>
      </c>
      <c r="V2354" t="s">
        <v>8953</v>
      </c>
      <c r="W2354" t="s">
        <v>16430</v>
      </c>
      <c r="X2354" t="s">
        <v>723</v>
      </c>
      <c r="Y2354" t="s">
        <v>19736</v>
      </c>
      <c r="Z2354" t="s">
        <v>19737</v>
      </c>
      <c r="AA2354" t="s">
        <v>2793</v>
      </c>
      <c r="AB2354" t="s">
        <v>925</v>
      </c>
      <c r="AC2354" s="4">
        <v>83211</v>
      </c>
      <c r="AD2354" t="s">
        <v>140</v>
      </c>
      <c r="AF2354">
        <v>12082265551</v>
      </c>
      <c r="AH2354" t="s">
        <v>148</v>
      </c>
      <c r="AI2354" t="s">
        <v>168</v>
      </c>
      <c r="AJ2354" t="s">
        <v>456</v>
      </c>
      <c r="AK2354" t="s">
        <v>457</v>
      </c>
      <c r="AM2354" t="s">
        <v>458</v>
      </c>
      <c r="AO2354" t="s">
        <v>459</v>
      </c>
      <c r="AP2354" t="s">
        <v>460</v>
      </c>
      <c r="AQ2354" s="4">
        <v>73737</v>
      </c>
      <c r="AR2354" t="s">
        <v>140</v>
      </c>
      <c r="AT2354">
        <v>15802274747</v>
      </c>
      <c r="AV2354" t="s">
        <v>461</v>
      </c>
      <c r="AW2354" t="s">
        <v>462</v>
      </c>
      <c r="AZ2354" t="s">
        <v>288</v>
      </c>
      <c r="BA2354" t="s">
        <v>289</v>
      </c>
      <c r="BB2354" t="s">
        <v>136</v>
      </c>
      <c r="BC2354" t="s">
        <v>136</v>
      </c>
      <c r="BD2354" t="s">
        <v>148</v>
      </c>
      <c r="BE2354" t="s">
        <v>136</v>
      </c>
      <c r="BF2354" t="s">
        <v>136</v>
      </c>
      <c r="BG2354" t="s">
        <v>134</v>
      </c>
      <c r="BH2354" t="s">
        <v>136</v>
      </c>
      <c r="BN2354" t="s">
        <v>19739</v>
      </c>
      <c r="BO2354" t="s">
        <v>1043</v>
      </c>
      <c r="BP2354">
        <v>30</v>
      </c>
      <c r="BQ2354">
        <v>30</v>
      </c>
      <c r="BR2354">
        <v>30</v>
      </c>
      <c r="BS2354" s="1">
        <v>44242</v>
      </c>
      <c r="BT2354" s="1">
        <v>44515</v>
      </c>
      <c r="BU2354" s="1">
        <v>44242</v>
      </c>
      <c r="BV2354" s="1">
        <v>44515</v>
      </c>
      <c r="BW2354" t="s">
        <v>136</v>
      </c>
      <c r="BX2354">
        <v>48</v>
      </c>
      <c r="BY2354">
        <v>0</v>
      </c>
      <c r="BZ2354">
        <v>8</v>
      </c>
      <c r="CA2354">
        <v>8</v>
      </c>
      <c r="CB2354">
        <v>8</v>
      </c>
      <c r="CC2354">
        <v>8</v>
      </c>
      <c r="CD2354">
        <v>8</v>
      </c>
      <c r="CE2354">
        <v>8</v>
      </c>
      <c r="CF2354" t="str">
        <f>"8:00 AM"</f>
        <v>8:00 AM</v>
      </c>
      <c r="CG2354" t="str">
        <f>"5:00 PM"</f>
        <v>5:00 PM</v>
      </c>
      <c r="CH2354" s="5">
        <v>13.62</v>
      </c>
      <c r="CI2354" t="s">
        <v>146</v>
      </c>
      <c r="CL2354" t="s">
        <v>136</v>
      </c>
      <c r="CM2354" t="s">
        <v>312</v>
      </c>
      <c r="CN2354" t="s">
        <v>148</v>
      </c>
      <c r="CO2354" t="s">
        <v>465</v>
      </c>
      <c r="CP2354" t="s">
        <v>149</v>
      </c>
      <c r="CQ2354">
        <v>3</v>
      </c>
      <c r="CR2354">
        <v>0</v>
      </c>
      <c r="CS2354" t="s">
        <v>136</v>
      </c>
      <c r="CT2354" t="s">
        <v>134</v>
      </c>
      <c r="CU2354" t="s">
        <v>136</v>
      </c>
      <c r="CV2354" t="s">
        <v>134</v>
      </c>
      <c r="CW2354" t="s">
        <v>134</v>
      </c>
      <c r="CX2354">
        <v>75</v>
      </c>
      <c r="CY2354" t="s">
        <v>134</v>
      </c>
      <c r="CZ2354" t="s">
        <v>134</v>
      </c>
      <c r="DA2354" t="s">
        <v>134</v>
      </c>
      <c r="DB2354" t="s">
        <v>136</v>
      </c>
      <c r="DC2354" t="s">
        <v>134</v>
      </c>
      <c r="DD2354" t="s">
        <v>136</v>
      </c>
      <c r="DF2354" t="s">
        <v>466</v>
      </c>
      <c r="DG2354" t="s">
        <v>19740</v>
      </c>
      <c r="DH2354" t="s">
        <v>2793</v>
      </c>
      <c r="DI2354" t="s">
        <v>925</v>
      </c>
      <c r="DJ2354" s="4">
        <v>83211</v>
      </c>
      <c r="DK2354" t="s">
        <v>2794</v>
      </c>
      <c r="DL2354" t="s">
        <v>136</v>
      </c>
      <c r="DM2354">
        <v>1</v>
      </c>
      <c r="DN2354" t="s">
        <v>19741</v>
      </c>
      <c r="DO2354" t="s">
        <v>2793</v>
      </c>
      <c r="DP2354" t="s">
        <v>925</v>
      </c>
      <c r="DQ2354" t="str">
        <f>"83211"</f>
        <v>83211</v>
      </c>
      <c r="DR2354" t="s">
        <v>2794</v>
      </c>
      <c r="DS2354" t="s">
        <v>3080</v>
      </c>
      <c r="DT2354">
        <v>1</v>
      </c>
      <c r="DU2354">
        <v>21</v>
      </c>
      <c r="DV2354" t="s">
        <v>134</v>
      </c>
      <c r="DW2354" t="s">
        <v>134</v>
      </c>
      <c r="DX2354" t="s">
        <v>134</v>
      </c>
      <c r="DY2354" t="s">
        <v>134</v>
      </c>
      <c r="DZ2354">
        <v>3</v>
      </c>
      <c r="EA2354" t="s">
        <v>136</v>
      </c>
      <c r="EC2354" s="5">
        <v>12.68</v>
      </c>
      <c r="ED2354" s="5">
        <v>55</v>
      </c>
      <c r="EE2354">
        <v>12082265551</v>
      </c>
      <c r="EF2354" t="s">
        <v>19742</v>
      </c>
      <c r="EG2354" t="s">
        <v>148</v>
      </c>
      <c r="EH2354">
        <v>0</v>
      </c>
    </row>
    <row r="2355" spans="1:138" ht="15" customHeight="1" x14ac:dyDescent="0.35">
      <c r="A2355" t="s">
        <v>13348</v>
      </c>
      <c r="B2355" t="s">
        <v>157</v>
      </c>
      <c r="C2355" s="1">
        <v>44169.780507407406</v>
      </c>
      <c r="D2355" s="1">
        <v>44193</v>
      </c>
      <c r="E2355" t="s">
        <v>133</v>
      </c>
      <c r="F2355" t="s">
        <v>136</v>
      </c>
      <c r="G2355" t="s">
        <v>135</v>
      </c>
      <c r="H2355" t="s">
        <v>136</v>
      </c>
      <c r="I2355" t="s">
        <v>13349</v>
      </c>
      <c r="K2355" t="s">
        <v>13350</v>
      </c>
      <c r="M2355" t="s">
        <v>1204</v>
      </c>
      <c r="N2355" t="s">
        <v>925</v>
      </c>
      <c r="O2355" s="4">
        <v>83436</v>
      </c>
      <c r="P2355" t="s">
        <v>140</v>
      </c>
      <c r="R2355">
        <v>12084562850</v>
      </c>
      <c r="T2355">
        <v>1119</v>
      </c>
      <c r="U2355" t="s">
        <v>13351</v>
      </c>
      <c r="V2355" t="s">
        <v>3095</v>
      </c>
      <c r="W2355" t="s">
        <v>2167</v>
      </c>
      <c r="X2355" t="s">
        <v>1677</v>
      </c>
      <c r="Y2355" t="s">
        <v>13350</v>
      </c>
      <c r="AA2355" t="s">
        <v>1204</v>
      </c>
      <c r="AB2355" t="s">
        <v>925</v>
      </c>
      <c r="AC2355" s="4">
        <v>83436</v>
      </c>
      <c r="AD2355" t="s">
        <v>140</v>
      </c>
      <c r="AF2355">
        <v>12084562850</v>
      </c>
      <c r="AH2355" t="s">
        <v>13352</v>
      </c>
      <c r="AI2355" t="s">
        <v>168</v>
      </c>
      <c r="AJ2355" t="s">
        <v>930</v>
      </c>
      <c r="AK2355" t="s">
        <v>931</v>
      </c>
      <c r="AL2355" t="s">
        <v>932</v>
      </c>
      <c r="AM2355" t="s">
        <v>933</v>
      </c>
      <c r="AO2355" t="s">
        <v>934</v>
      </c>
      <c r="AP2355" t="s">
        <v>925</v>
      </c>
      <c r="AQ2355" s="4">
        <v>83336</v>
      </c>
      <c r="AR2355" t="s">
        <v>140</v>
      </c>
      <c r="AT2355">
        <v>12084369737</v>
      </c>
      <c r="AV2355" t="s">
        <v>935</v>
      </c>
      <c r="AW2355" t="s">
        <v>936</v>
      </c>
      <c r="AZ2355" t="s">
        <v>821</v>
      </c>
      <c r="BA2355" t="s">
        <v>822</v>
      </c>
      <c r="BB2355" t="s">
        <v>136</v>
      </c>
      <c r="BC2355" t="s">
        <v>136</v>
      </c>
      <c r="BD2355" t="s">
        <v>148</v>
      </c>
      <c r="BE2355" t="s">
        <v>136</v>
      </c>
      <c r="BF2355" t="s">
        <v>136</v>
      </c>
      <c r="BG2355" t="s">
        <v>134</v>
      </c>
      <c r="BH2355" t="s">
        <v>136</v>
      </c>
      <c r="BI2355" t="s">
        <v>1152</v>
      </c>
      <c r="BJ2355" t="s">
        <v>1153</v>
      </c>
      <c r="BK2355" t="s">
        <v>504</v>
      </c>
      <c r="BL2355" t="s">
        <v>940</v>
      </c>
      <c r="BM2355" t="s">
        <v>941</v>
      </c>
      <c r="BN2355" t="s">
        <v>13353</v>
      </c>
      <c r="BO2355" t="s">
        <v>1035</v>
      </c>
      <c r="BP2355">
        <v>4</v>
      </c>
      <c r="BQ2355">
        <v>4</v>
      </c>
      <c r="BR2355">
        <v>4</v>
      </c>
      <c r="BS2355" s="1">
        <v>44242</v>
      </c>
      <c r="BT2355" s="1">
        <v>44501</v>
      </c>
      <c r="BU2355" s="1">
        <v>44242</v>
      </c>
      <c r="BV2355" s="1">
        <v>44501</v>
      </c>
      <c r="BW2355" t="s">
        <v>136</v>
      </c>
      <c r="BX2355">
        <v>48</v>
      </c>
      <c r="BY2355">
        <v>0</v>
      </c>
      <c r="BZ2355">
        <v>8</v>
      </c>
      <c r="CA2355">
        <v>8</v>
      </c>
      <c r="CB2355">
        <v>8</v>
      </c>
      <c r="CC2355">
        <v>8</v>
      </c>
      <c r="CD2355">
        <v>8</v>
      </c>
      <c r="CE2355">
        <v>8</v>
      </c>
      <c r="CF2355" t="str">
        <f>"9:00 AM"</f>
        <v>9:00 AM</v>
      </c>
      <c r="CG2355" t="str">
        <f>"5:00 PM"</f>
        <v>5:00 PM</v>
      </c>
      <c r="CH2355" s="5">
        <v>13.62</v>
      </c>
      <c r="CI2355" t="s">
        <v>146</v>
      </c>
      <c r="CJ2355">
        <v>0</v>
      </c>
      <c r="CK2355" t="s">
        <v>944</v>
      </c>
      <c r="CL2355" t="s">
        <v>136</v>
      </c>
      <c r="CM2355" t="s">
        <v>354</v>
      </c>
      <c r="CN2355" t="s">
        <v>599</v>
      </c>
      <c r="CO2355" t="s">
        <v>946</v>
      </c>
      <c r="CP2355" t="s">
        <v>149</v>
      </c>
      <c r="CQ2355">
        <v>0</v>
      </c>
      <c r="CR2355">
        <v>0</v>
      </c>
      <c r="CS2355" t="s">
        <v>134</v>
      </c>
      <c r="CT2355" t="s">
        <v>136</v>
      </c>
      <c r="CU2355" t="s">
        <v>136</v>
      </c>
      <c r="CV2355" t="s">
        <v>136</v>
      </c>
      <c r="CW2355" t="s">
        <v>134</v>
      </c>
      <c r="CX2355">
        <v>100</v>
      </c>
      <c r="CY2355" t="s">
        <v>134</v>
      </c>
      <c r="CZ2355" t="s">
        <v>136</v>
      </c>
      <c r="DA2355" t="s">
        <v>136</v>
      </c>
      <c r="DB2355" t="s">
        <v>136</v>
      </c>
      <c r="DC2355" t="s">
        <v>134</v>
      </c>
      <c r="DD2355" t="s">
        <v>136</v>
      </c>
      <c r="DF2355" t="s">
        <v>13354</v>
      </c>
      <c r="DG2355" t="s">
        <v>13355</v>
      </c>
      <c r="DH2355" t="s">
        <v>13356</v>
      </c>
      <c r="DI2355" t="s">
        <v>925</v>
      </c>
      <c r="DJ2355" s="4">
        <v>83452</v>
      </c>
      <c r="DK2355" t="s">
        <v>2885</v>
      </c>
      <c r="DL2355" t="s">
        <v>134</v>
      </c>
      <c r="DM2355">
        <v>2</v>
      </c>
      <c r="DN2355" t="s">
        <v>13357</v>
      </c>
      <c r="DO2355" t="s">
        <v>13356</v>
      </c>
      <c r="DP2355" t="s">
        <v>925</v>
      </c>
      <c r="DQ2355" t="str">
        <f>"83452"</f>
        <v>83452</v>
      </c>
      <c r="DR2355" t="s">
        <v>2885</v>
      </c>
      <c r="DS2355" t="s">
        <v>576</v>
      </c>
      <c r="DT2355">
        <v>1</v>
      </c>
      <c r="DU2355">
        <v>9</v>
      </c>
      <c r="DV2355" t="s">
        <v>136</v>
      </c>
      <c r="DW2355" t="s">
        <v>136</v>
      </c>
      <c r="DX2355" t="s">
        <v>134</v>
      </c>
      <c r="DY2355" t="s">
        <v>134</v>
      </c>
      <c r="DZ2355">
        <v>2</v>
      </c>
      <c r="EA2355" t="s">
        <v>134</v>
      </c>
      <c r="EB2355" s="5">
        <v>12.68</v>
      </c>
      <c r="EC2355" s="5">
        <v>12.68</v>
      </c>
      <c r="ED2355" s="5">
        <v>55</v>
      </c>
      <c r="EE2355" t="s">
        <v>148</v>
      </c>
      <c r="EF2355" t="s">
        <v>953</v>
      </c>
      <c r="EG2355" t="s">
        <v>954</v>
      </c>
      <c r="EH2355">
        <v>0</v>
      </c>
    </row>
    <row r="2356" spans="1:138" ht="15" customHeight="1" x14ac:dyDescent="0.35">
      <c r="A2356" t="s">
        <v>13359</v>
      </c>
      <c r="B2356" t="s">
        <v>157</v>
      </c>
      <c r="C2356" s="1">
        <v>44174.469218634258</v>
      </c>
      <c r="D2356" s="1">
        <v>44193</v>
      </c>
      <c r="E2356" t="s">
        <v>133</v>
      </c>
      <c r="F2356" t="s">
        <v>136</v>
      </c>
      <c r="G2356" t="s">
        <v>135</v>
      </c>
      <c r="H2356" t="s">
        <v>136</v>
      </c>
      <c r="I2356" t="s">
        <v>13360</v>
      </c>
      <c r="K2356" t="s">
        <v>13361</v>
      </c>
      <c r="L2356" t="s">
        <v>13362</v>
      </c>
      <c r="M2356" t="s">
        <v>13071</v>
      </c>
      <c r="N2356" t="s">
        <v>1128</v>
      </c>
      <c r="O2356" s="4">
        <v>58561</v>
      </c>
      <c r="P2356" t="s">
        <v>140</v>
      </c>
      <c r="R2356">
        <v>17013212030</v>
      </c>
      <c r="T2356">
        <v>1119</v>
      </c>
      <c r="U2356" t="s">
        <v>13072</v>
      </c>
      <c r="V2356" t="s">
        <v>8880</v>
      </c>
      <c r="X2356" t="s">
        <v>164</v>
      </c>
      <c r="Y2356" t="s">
        <v>13361</v>
      </c>
      <c r="Z2356" t="s">
        <v>13363</v>
      </c>
      <c r="AA2356" t="s">
        <v>13071</v>
      </c>
      <c r="AB2356" t="s">
        <v>1128</v>
      </c>
      <c r="AC2356" s="4">
        <v>58561</v>
      </c>
      <c r="AD2356" t="s">
        <v>140</v>
      </c>
      <c r="AF2356">
        <v>17013212030</v>
      </c>
      <c r="AH2356" t="s">
        <v>13073</v>
      </c>
      <c r="AI2356" t="s">
        <v>168</v>
      </c>
      <c r="AJ2356" t="s">
        <v>533</v>
      </c>
      <c r="AK2356" t="s">
        <v>534</v>
      </c>
      <c r="AM2356" t="s">
        <v>535</v>
      </c>
      <c r="AO2356" t="s">
        <v>536</v>
      </c>
      <c r="AP2356" t="s">
        <v>537</v>
      </c>
      <c r="AQ2356" s="4">
        <v>28786</v>
      </c>
      <c r="AR2356" t="s">
        <v>140</v>
      </c>
      <c r="AT2356">
        <v>18282460659</v>
      </c>
      <c r="AV2356" t="s">
        <v>538</v>
      </c>
      <c r="AW2356" t="s">
        <v>539</v>
      </c>
      <c r="AZ2356" t="s">
        <v>288</v>
      </c>
      <c r="BA2356" t="s">
        <v>289</v>
      </c>
      <c r="BB2356" t="s">
        <v>136</v>
      </c>
      <c r="BC2356" t="s">
        <v>136</v>
      </c>
      <c r="BD2356" t="s">
        <v>148</v>
      </c>
      <c r="BE2356" t="s">
        <v>136</v>
      </c>
      <c r="BF2356" t="s">
        <v>136</v>
      </c>
      <c r="BG2356" t="s">
        <v>134</v>
      </c>
      <c r="BH2356" t="s">
        <v>136</v>
      </c>
      <c r="BN2356" t="s">
        <v>13364</v>
      </c>
      <c r="BO2356" t="s">
        <v>965</v>
      </c>
      <c r="BP2356">
        <v>5</v>
      </c>
      <c r="BQ2356">
        <v>5</v>
      </c>
      <c r="BR2356">
        <v>5</v>
      </c>
      <c r="BS2356" s="1">
        <v>44242</v>
      </c>
      <c r="BT2356" s="1">
        <v>44531</v>
      </c>
      <c r="BU2356" s="1">
        <v>44242</v>
      </c>
      <c r="BV2356" s="1">
        <v>44531</v>
      </c>
      <c r="BW2356" t="s">
        <v>136</v>
      </c>
      <c r="BX2356">
        <v>48</v>
      </c>
      <c r="BY2356">
        <v>0</v>
      </c>
      <c r="BZ2356">
        <v>8</v>
      </c>
      <c r="CA2356">
        <v>8</v>
      </c>
      <c r="CB2356">
        <v>8</v>
      </c>
      <c r="CC2356">
        <v>8</v>
      </c>
      <c r="CD2356">
        <v>8</v>
      </c>
      <c r="CE2356">
        <v>8</v>
      </c>
      <c r="CF2356" t="str">
        <f>"8:00 AM"</f>
        <v>8:00 AM</v>
      </c>
      <c r="CG2356" t="str">
        <f>"5:00 PM"</f>
        <v>5:00 PM</v>
      </c>
      <c r="CH2356" s="5">
        <v>14.99</v>
      </c>
      <c r="CI2356" t="s">
        <v>146</v>
      </c>
      <c r="CL2356" t="s">
        <v>136</v>
      </c>
      <c r="CM2356" t="s">
        <v>354</v>
      </c>
      <c r="CN2356" t="s">
        <v>2411</v>
      </c>
      <c r="CO2356" t="s">
        <v>996</v>
      </c>
      <c r="CP2356" t="s">
        <v>149</v>
      </c>
      <c r="CQ2356">
        <v>3</v>
      </c>
      <c r="CR2356">
        <v>0</v>
      </c>
      <c r="CS2356" t="s">
        <v>136</v>
      </c>
      <c r="CT2356" t="s">
        <v>134</v>
      </c>
      <c r="CU2356" t="s">
        <v>136</v>
      </c>
      <c r="CV2356" t="s">
        <v>136</v>
      </c>
      <c r="CW2356" t="s">
        <v>134</v>
      </c>
      <c r="CX2356">
        <v>60</v>
      </c>
      <c r="CY2356" t="s">
        <v>136</v>
      </c>
      <c r="CZ2356" t="s">
        <v>134</v>
      </c>
      <c r="DA2356" t="s">
        <v>134</v>
      </c>
      <c r="DB2356" t="s">
        <v>134</v>
      </c>
      <c r="DC2356" t="s">
        <v>134</v>
      </c>
      <c r="DD2356" t="s">
        <v>136</v>
      </c>
      <c r="DF2356" t="s">
        <v>13365</v>
      </c>
      <c r="DG2356" t="s">
        <v>13366</v>
      </c>
      <c r="DH2356" t="s">
        <v>13071</v>
      </c>
      <c r="DI2356" t="s">
        <v>1128</v>
      </c>
      <c r="DJ2356" s="4">
        <v>58561</v>
      </c>
      <c r="DK2356" t="s">
        <v>4705</v>
      </c>
      <c r="DL2356" t="s">
        <v>136</v>
      </c>
      <c r="DM2356">
        <v>1</v>
      </c>
      <c r="DN2356" t="s">
        <v>13070</v>
      </c>
      <c r="DO2356" t="s">
        <v>13071</v>
      </c>
      <c r="DP2356" t="s">
        <v>1128</v>
      </c>
      <c r="DQ2356" t="str">
        <f>"58428"</f>
        <v>58428</v>
      </c>
      <c r="DR2356" t="s">
        <v>4705</v>
      </c>
      <c r="DS2356" t="s">
        <v>625</v>
      </c>
      <c r="DT2356">
        <v>1</v>
      </c>
      <c r="DU2356">
        <v>5</v>
      </c>
      <c r="DV2356" t="s">
        <v>134</v>
      </c>
      <c r="DW2356" t="s">
        <v>134</v>
      </c>
      <c r="DX2356" t="s">
        <v>134</v>
      </c>
      <c r="DY2356" t="s">
        <v>134</v>
      </c>
      <c r="DZ2356">
        <v>2</v>
      </c>
      <c r="EA2356" t="s">
        <v>136</v>
      </c>
      <c r="EC2356" s="5">
        <v>12.68</v>
      </c>
      <c r="ED2356" s="5">
        <v>55</v>
      </c>
      <c r="EE2356">
        <v>17013212030</v>
      </c>
      <c r="EF2356" t="s">
        <v>13073</v>
      </c>
      <c r="EG2356" t="s">
        <v>2909</v>
      </c>
      <c r="EH2356">
        <v>0</v>
      </c>
    </row>
    <row r="2357" spans="1:138" ht="15" customHeight="1" x14ac:dyDescent="0.35">
      <c r="A2357" t="s">
        <v>3387</v>
      </c>
      <c r="B2357" t="s">
        <v>157</v>
      </c>
      <c r="C2357" s="1">
        <v>44176.890134374997</v>
      </c>
      <c r="D2357" s="1">
        <v>44193</v>
      </c>
      <c r="E2357" t="s">
        <v>133</v>
      </c>
      <c r="F2357" t="s">
        <v>136</v>
      </c>
      <c r="G2357" t="s">
        <v>135</v>
      </c>
      <c r="H2357" t="s">
        <v>136</v>
      </c>
      <c r="I2357" t="s">
        <v>3388</v>
      </c>
      <c r="K2357" t="s">
        <v>3389</v>
      </c>
      <c r="M2357" t="s">
        <v>3390</v>
      </c>
      <c r="N2357" t="s">
        <v>246</v>
      </c>
      <c r="O2357" s="4">
        <v>70512</v>
      </c>
      <c r="P2357" t="s">
        <v>140</v>
      </c>
      <c r="Q2357" t="s">
        <v>3391</v>
      </c>
      <c r="R2357">
        <v>13378792476</v>
      </c>
      <c r="T2357">
        <v>1125</v>
      </c>
      <c r="U2357" t="s">
        <v>3392</v>
      </c>
      <c r="V2357" t="s">
        <v>1252</v>
      </c>
      <c r="W2357" t="s">
        <v>2932</v>
      </c>
      <c r="X2357" t="s">
        <v>370</v>
      </c>
      <c r="Y2357" t="s">
        <v>3393</v>
      </c>
      <c r="AA2357" t="s">
        <v>3394</v>
      </c>
      <c r="AB2357" t="s">
        <v>246</v>
      </c>
      <c r="AC2357" s="4">
        <v>70512</v>
      </c>
      <c r="AD2357" t="s">
        <v>140</v>
      </c>
      <c r="AE2357" t="s">
        <v>3395</v>
      </c>
      <c r="AF2357">
        <v>13378792476</v>
      </c>
      <c r="AH2357" t="s">
        <v>3396</v>
      </c>
      <c r="AI2357" t="s">
        <v>168</v>
      </c>
      <c r="AJ2357" t="s">
        <v>254</v>
      </c>
      <c r="AK2357" t="s">
        <v>255</v>
      </c>
      <c r="AL2357" t="s">
        <v>256</v>
      </c>
      <c r="AM2357" t="s">
        <v>257</v>
      </c>
      <c r="AO2357" t="s">
        <v>258</v>
      </c>
      <c r="AP2357" t="s">
        <v>246</v>
      </c>
      <c r="AQ2357" s="4">
        <v>70760</v>
      </c>
      <c r="AR2357" t="s">
        <v>140</v>
      </c>
      <c r="AS2357" t="s">
        <v>351</v>
      </c>
      <c r="AT2357">
        <v>12256387218</v>
      </c>
      <c r="AV2357" t="s">
        <v>260</v>
      </c>
      <c r="AW2357" t="s">
        <v>261</v>
      </c>
      <c r="AZ2357" t="s">
        <v>334</v>
      </c>
      <c r="BA2357" t="s">
        <v>335</v>
      </c>
      <c r="BB2357" t="s">
        <v>136</v>
      </c>
      <c r="BC2357" t="s">
        <v>136</v>
      </c>
      <c r="BD2357" t="s">
        <v>148</v>
      </c>
      <c r="BE2357" t="s">
        <v>136</v>
      </c>
      <c r="BF2357" t="s">
        <v>136</v>
      </c>
      <c r="BG2357" t="s">
        <v>134</v>
      </c>
      <c r="BH2357" t="s">
        <v>136</v>
      </c>
      <c r="BN2357" t="s">
        <v>3397</v>
      </c>
      <c r="BO2357" t="s">
        <v>775</v>
      </c>
      <c r="BP2357">
        <v>5</v>
      </c>
      <c r="BQ2357">
        <v>5</v>
      </c>
      <c r="BR2357">
        <v>5</v>
      </c>
      <c r="BS2357" s="1">
        <v>44232</v>
      </c>
      <c r="BT2357" s="1">
        <v>44530</v>
      </c>
      <c r="BU2357" s="1">
        <v>44232</v>
      </c>
      <c r="BV2357" s="1">
        <v>44530</v>
      </c>
      <c r="BW2357" t="s">
        <v>136</v>
      </c>
      <c r="BX2357">
        <v>40</v>
      </c>
      <c r="BY2357">
        <v>0</v>
      </c>
      <c r="BZ2357">
        <v>8</v>
      </c>
      <c r="CA2357">
        <v>8</v>
      </c>
      <c r="CB2357">
        <v>8</v>
      </c>
      <c r="CC2357">
        <v>8</v>
      </c>
      <c r="CD2357">
        <v>8</v>
      </c>
      <c r="CE2357">
        <v>0</v>
      </c>
      <c r="CF2357" t="str">
        <f>"7:00 AM"</f>
        <v>7:00 AM</v>
      </c>
      <c r="CG2357" t="str">
        <f>"4:00 PM"</f>
        <v>4:00 PM</v>
      </c>
      <c r="CH2357" s="5">
        <v>11.83</v>
      </c>
      <c r="CI2357" t="s">
        <v>146</v>
      </c>
      <c r="CL2357" t="s">
        <v>134</v>
      </c>
      <c r="CM2357" t="s">
        <v>147</v>
      </c>
      <c r="CN2357" t="s">
        <v>148</v>
      </c>
      <c r="CO2357" t="s">
        <v>266</v>
      </c>
      <c r="CP2357" t="s">
        <v>149</v>
      </c>
      <c r="CQ2357">
        <v>3</v>
      </c>
      <c r="CR2357">
        <v>0</v>
      </c>
      <c r="CS2357" t="s">
        <v>136</v>
      </c>
      <c r="CT2357" t="s">
        <v>136</v>
      </c>
      <c r="CU2357" t="s">
        <v>136</v>
      </c>
      <c r="CV2357" t="s">
        <v>134</v>
      </c>
      <c r="CW2357" t="s">
        <v>134</v>
      </c>
      <c r="CX2357">
        <v>50</v>
      </c>
      <c r="CY2357" t="s">
        <v>134</v>
      </c>
      <c r="CZ2357" t="s">
        <v>134</v>
      </c>
      <c r="DA2357" t="s">
        <v>134</v>
      </c>
      <c r="DB2357" t="s">
        <v>134</v>
      </c>
      <c r="DC2357" t="s">
        <v>134</v>
      </c>
      <c r="DD2357" t="s">
        <v>136</v>
      </c>
      <c r="DF2357" t="s">
        <v>267</v>
      </c>
      <c r="DG2357" t="s">
        <v>3398</v>
      </c>
      <c r="DH2357" t="s">
        <v>3390</v>
      </c>
      <c r="DI2357" t="s">
        <v>246</v>
      </c>
      <c r="DJ2357" s="4">
        <v>70512</v>
      </c>
      <c r="DK2357" t="s">
        <v>3260</v>
      </c>
      <c r="DL2357" t="s">
        <v>134</v>
      </c>
      <c r="DM2357">
        <v>3</v>
      </c>
      <c r="DN2357" t="s">
        <v>3399</v>
      </c>
      <c r="DO2357" t="s">
        <v>3394</v>
      </c>
      <c r="DP2357" t="s">
        <v>246</v>
      </c>
      <c r="DQ2357" t="str">
        <f>"70512"</f>
        <v>70512</v>
      </c>
      <c r="DR2357" t="s">
        <v>3260</v>
      </c>
      <c r="DS2357" t="s">
        <v>497</v>
      </c>
      <c r="DT2357">
        <v>1</v>
      </c>
      <c r="DU2357">
        <v>5</v>
      </c>
      <c r="DV2357" t="s">
        <v>134</v>
      </c>
      <c r="DW2357" t="s">
        <v>134</v>
      </c>
      <c r="DX2357" t="s">
        <v>134</v>
      </c>
      <c r="DY2357" t="s">
        <v>136</v>
      </c>
      <c r="DZ2357">
        <v>1</v>
      </c>
      <c r="EA2357" t="s">
        <v>136</v>
      </c>
      <c r="EC2357" s="5">
        <v>12.68</v>
      </c>
      <c r="ED2357" s="5">
        <v>55</v>
      </c>
      <c r="EE2357">
        <v>13378792476</v>
      </c>
      <c r="EF2357" t="s">
        <v>148</v>
      </c>
      <c r="EG2357" t="s">
        <v>271</v>
      </c>
      <c r="EH2357">
        <v>4</v>
      </c>
    </row>
    <row r="2358" spans="1:138" ht="15" customHeight="1" x14ac:dyDescent="0.35">
      <c r="A2358" t="s">
        <v>26628</v>
      </c>
      <c r="B2358" t="s">
        <v>157</v>
      </c>
      <c r="C2358" s="1">
        <v>44179.39326203704</v>
      </c>
      <c r="D2358" s="1">
        <v>44193</v>
      </c>
      <c r="E2358" t="s">
        <v>133</v>
      </c>
      <c r="F2358" t="s">
        <v>136</v>
      </c>
      <c r="G2358" t="s">
        <v>135</v>
      </c>
      <c r="H2358" t="s">
        <v>136</v>
      </c>
      <c r="I2358" t="s">
        <v>9946</v>
      </c>
      <c r="K2358" t="s">
        <v>26629</v>
      </c>
      <c r="M2358" t="s">
        <v>26630</v>
      </c>
      <c r="N2358" t="s">
        <v>611</v>
      </c>
      <c r="O2358" s="4">
        <v>57650</v>
      </c>
      <c r="P2358" t="s">
        <v>140</v>
      </c>
      <c r="R2358">
        <v>16058552933</v>
      </c>
      <c r="T2358">
        <v>1119</v>
      </c>
      <c r="U2358" t="s">
        <v>432</v>
      </c>
      <c r="V2358" t="s">
        <v>3437</v>
      </c>
      <c r="X2358" t="s">
        <v>164</v>
      </c>
      <c r="Y2358" t="s">
        <v>26629</v>
      </c>
      <c r="AA2358" t="s">
        <v>1192</v>
      </c>
      <c r="AB2358" t="s">
        <v>611</v>
      </c>
      <c r="AC2358" s="4">
        <v>57650</v>
      </c>
      <c r="AD2358" t="s">
        <v>140</v>
      </c>
      <c r="AF2358">
        <v>16058552933</v>
      </c>
      <c r="AH2358" t="s">
        <v>9948</v>
      </c>
      <c r="AI2358" t="s">
        <v>168</v>
      </c>
      <c r="AJ2358" t="s">
        <v>533</v>
      </c>
      <c r="AK2358" t="s">
        <v>534</v>
      </c>
      <c r="AM2358" t="s">
        <v>535</v>
      </c>
      <c r="AO2358" t="s">
        <v>536</v>
      </c>
      <c r="AP2358" t="s">
        <v>537</v>
      </c>
      <c r="AQ2358" s="4">
        <v>28786</v>
      </c>
      <c r="AR2358" t="s">
        <v>140</v>
      </c>
      <c r="AT2358">
        <v>18282460659</v>
      </c>
      <c r="AV2358" t="s">
        <v>538</v>
      </c>
      <c r="AW2358" t="s">
        <v>539</v>
      </c>
      <c r="AZ2358" t="s">
        <v>288</v>
      </c>
      <c r="BA2358" t="s">
        <v>289</v>
      </c>
      <c r="BB2358" t="s">
        <v>136</v>
      </c>
      <c r="BC2358" t="s">
        <v>136</v>
      </c>
      <c r="BD2358" t="s">
        <v>148</v>
      </c>
      <c r="BE2358" t="s">
        <v>136</v>
      </c>
      <c r="BF2358" t="s">
        <v>136</v>
      </c>
      <c r="BG2358" t="s">
        <v>134</v>
      </c>
      <c r="BH2358" t="s">
        <v>136</v>
      </c>
      <c r="BN2358" t="s">
        <v>26631</v>
      </c>
      <c r="BO2358" t="s">
        <v>1043</v>
      </c>
      <c r="BP2358">
        <v>3</v>
      </c>
      <c r="BQ2358">
        <v>3</v>
      </c>
      <c r="BR2358">
        <v>3</v>
      </c>
      <c r="BS2358" s="1">
        <v>44242</v>
      </c>
      <c r="BT2358" s="1">
        <v>44545</v>
      </c>
      <c r="BU2358" s="1">
        <v>44242</v>
      </c>
      <c r="BV2358" s="1">
        <v>44545</v>
      </c>
      <c r="BW2358" t="s">
        <v>136</v>
      </c>
      <c r="BX2358">
        <v>48</v>
      </c>
      <c r="BY2358">
        <v>0</v>
      </c>
      <c r="BZ2358">
        <v>8</v>
      </c>
      <c r="CA2358">
        <v>8</v>
      </c>
      <c r="CB2358">
        <v>8</v>
      </c>
      <c r="CC2358">
        <v>8</v>
      </c>
      <c r="CD2358">
        <v>8</v>
      </c>
      <c r="CE2358">
        <v>8</v>
      </c>
      <c r="CF2358" t="str">
        <f>"8:00 AM"</f>
        <v>8:00 AM</v>
      </c>
      <c r="CG2358" t="str">
        <f>"5:00 PM"</f>
        <v>5:00 PM</v>
      </c>
      <c r="CH2358" s="5">
        <v>14.99</v>
      </c>
      <c r="CI2358" t="s">
        <v>146</v>
      </c>
      <c r="CL2358" t="s">
        <v>136</v>
      </c>
      <c r="CM2358" t="s">
        <v>354</v>
      </c>
      <c r="CN2358" t="s">
        <v>26632</v>
      </c>
      <c r="CO2358" t="s">
        <v>26633</v>
      </c>
      <c r="CP2358" t="s">
        <v>149</v>
      </c>
      <c r="CQ2358">
        <v>3</v>
      </c>
      <c r="CR2358">
        <v>0</v>
      </c>
      <c r="CS2358" t="s">
        <v>136</v>
      </c>
      <c r="CT2358" t="s">
        <v>134</v>
      </c>
      <c r="CU2358" t="s">
        <v>136</v>
      </c>
      <c r="CV2358" t="s">
        <v>136</v>
      </c>
      <c r="CW2358" t="s">
        <v>134</v>
      </c>
      <c r="CX2358">
        <v>60</v>
      </c>
      <c r="CY2358" t="s">
        <v>136</v>
      </c>
      <c r="CZ2358" t="s">
        <v>136</v>
      </c>
      <c r="DA2358" t="s">
        <v>136</v>
      </c>
      <c r="DB2358" t="s">
        <v>136</v>
      </c>
      <c r="DC2358" t="s">
        <v>136</v>
      </c>
      <c r="DD2358" t="s">
        <v>136</v>
      </c>
      <c r="DF2358" t="s">
        <v>26634</v>
      </c>
      <c r="DG2358" t="s">
        <v>26635</v>
      </c>
      <c r="DH2358" t="s">
        <v>1192</v>
      </c>
      <c r="DI2358" t="s">
        <v>611</v>
      </c>
      <c r="DJ2358" s="4">
        <v>57650</v>
      </c>
      <c r="DK2358" t="s">
        <v>9952</v>
      </c>
      <c r="DL2358" t="s">
        <v>136</v>
      </c>
      <c r="DM2358">
        <v>1</v>
      </c>
      <c r="DN2358" t="s">
        <v>26636</v>
      </c>
      <c r="DO2358" t="s">
        <v>1192</v>
      </c>
      <c r="DP2358" t="s">
        <v>611</v>
      </c>
      <c r="DQ2358" t="str">
        <f>"57650"</f>
        <v>57650</v>
      </c>
      <c r="DR2358" t="s">
        <v>9952</v>
      </c>
      <c r="DS2358" t="s">
        <v>625</v>
      </c>
      <c r="DT2358">
        <v>1</v>
      </c>
      <c r="DU2358">
        <v>3</v>
      </c>
      <c r="DV2358" t="s">
        <v>134</v>
      </c>
      <c r="DW2358" t="s">
        <v>134</v>
      </c>
      <c r="DX2358" t="s">
        <v>134</v>
      </c>
      <c r="DY2358" t="s">
        <v>136</v>
      </c>
      <c r="DZ2358">
        <v>1</v>
      </c>
      <c r="EA2358" t="s">
        <v>136</v>
      </c>
      <c r="EC2358" s="5">
        <v>12.68</v>
      </c>
      <c r="ED2358" s="5">
        <v>55</v>
      </c>
      <c r="EE2358">
        <v>16058552933</v>
      </c>
      <c r="EF2358" t="s">
        <v>9948</v>
      </c>
      <c r="EG2358" t="s">
        <v>148</v>
      </c>
      <c r="EH2358">
        <v>0</v>
      </c>
    </row>
    <row r="2359" spans="1:138" ht="15" customHeight="1" x14ac:dyDescent="0.35">
      <c r="A2359" t="s">
        <v>16796</v>
      </c>
      <c r="B2359" t="s">
        <v>157</v>
      </c>
      <c r="C2359" s="1">
        <v>44174.680066550929</v>
      </c>
      <c r="D2359" s="1">
        <v>44193</v>
      </c>
      <c r="E2359" t="s">
        <v>133</v>
      </c>
      <c r="F2359" t="s">
        <v>136</v>
      </c>
      <c r="G2359" t="s">
        <v>135</v>
      </c>
      <c r="H2359" t="s">
        <v>136</v>
      </c>
      <c r="I2359" t="s">
        <v>16797</v>
      </c>
      <c r="K2359" t="s">
        <v>16798</v>
      </c>
      <c r="M2359" t="s">
        <v>11036</v>
      </c>
      <c r="N2359" t="s">
        <v>1128</v>
      </c>
      <c r="O2359" s="4">
        <v>58577</v>
      </c>
      <c r="P2359" t="s">
        <v>140</v>
      </c>
      <c r="R2359">
        <v>17014623550</v>
      </c>
      <c r="T2359">
        <v>111191</v>
      </c>
      <c r="U2359" t="s">
        <v>3335</v>
      </c>
      <c r="V2359" t="s">
        <v>5058</v>
      </c>
      <c r="X2359" t="s">
        <v>164</v>
      </c>
      <c r="Y2359" t="s">
        <v>16798</v>
      </c>
      <c r="AA2359" t="s">
        <v>11036</v>
      </c>
      <c r="AB2359" t="s">
        <v>1128</v>
      </c>
      <c r="AC2359" s="4">
        <v>58577</v>
      </c>
      <c r="AD2359" t="s">
        <v>140</v>
      </c>
      <c r="AF2359">
        <v>17014623550</v>
      </c>
      <c r="AH2359" t="s">
        <v>155</v>
      </c>
      <c r="AI2359" t="s">
        <v>168</v>
      </c>
      <c r="AJ2359" t="s">
        <v>1210</v>
      </c>
      <c r="AK2359" t="s">
        <v>1211</v>
      </c>
      <c r="AM2359" t="s">
        <v>1212</v>
      </c>
      <c r="AO2359" t="s">
        <v>1213</v>
      </c>
      <c r="AP2359" t="s">
        <v>460</v>
      </c>
      <c r="AQ2359" s="4">
        <v>74132</v>
      </c>
      <c r="AR2359" t="s">
        <v>140</v>
      </c>
      <c r="AS2359" t="s">
        <v>1214</v>
      </c>
      <c r="AT2359">
        <v>19189065212</v>
      </c>
      <c r="AV2359" t="s">
        <v>1215</v>
      </c>
      <c r="AW2359" t="s">
        <v>1216</v>
      </c>
      <c r="AZ2359" t="s">
        <v>288</v>
      </c>
      <c r="BA2359" t="s">
        <v>289</v>
      </c>
      <c r="BB2359" t="s">
        <v>136</v>
      </c>
      <c r="BC2359" t="s">
        <v>136</v>
      </c>
      <c r="BD2359" t="s">
        <v>148</v>
      </c>
      <c r="BE2359" t="s">
        <v>136</v>
      </c>
      <c r="BF2359" t="s">
        <v>136</v>
      </c>
      <c r="BG2359" t="s">
        <v>134</v>
      </c>
      <c r="BH2359" t="s">
        <v>136</v>
      </c>
      <c r="BN2359" t="s">
        <v>16799</v>
      </c>
      <c r="BO2359" t="s">
        <v>1043</v>
      </c>
      <c r="BP2359">
        <v>3</v>
      </c>
      <c r="BQ2359">
        <v>3</v>
      </c>
      <c r="BR2359">
        <v>3</v>
      </c>
      <c r="BS2359" s="1">
        <v>44242</v>
      </c>
      <c r="BT2359" s="1">
        <v>44545</v>
      </c>
      <c r="BU2359" s="1">
        <v>44242</v>
      </c>
      <c r="BV2359" s="1">
        <v>44545</v>
      </c>
      <c r="BW2359" t="s">
        <v>136</v>
      </c>
      <c r="BX2359">
        <v>48</v>
      </c>
      <c r="BY2359">
        <v>0</v>
      </c>
      <c r="BZ2359">
        <v>8</v>
      </c>
      <c r="CA2359">
        <v>8</v>
      </c>
      <c r="CB2359">
        <v>8</v>
      </c>
      <c r="CC2359">
        <v>8</v>
      </c>
      <c r="CD2359">
        <v>8</v>
      </c>
      <c r="CE2359">
        <v>8</v>
      </c>
      <c r="CF2359" t="str">
        <f>"8:30 AM"</f>
        <v>8:30 AM</v>
      </c>
      <c r="CG2359" t="str">
        <f>"5:00 PM"</f>
        <v>5:00 PM</v>
      </c>
      <c r="CH2359" s="5">
        <v>14.99</v>
      </c>
      <c r="CI2359" t="s">
        <v>146</v>
      </c>
      <c r="CL2359" t="s">
        <v>136</v>
      </c>
      <c r="CM2359" t="s">
        <v>354</v>
      </c>
      <c r="CN2359" t="s">
        <v>2106</v>
      </c>
      <c r="CO2359" t="s">
        <v>2165</v>
      </c>
      <c r="CP2359" t="s">
        <v>149</v>
      </c>
      <c r="CQ2359">
        <v>3</v>
      </c>
      <c r="CR2359">
        <v>0</v>
      </c>
      <c r="CS2359" t="s">
        <v>136</v>
      </c>
      <c r="CT2359" t="s">
        <v>134</v>
      </c>
      <c r="CU2359" t="s">
        <v>136</v>
      </c>
      <c r="CV2359" t="s">
        <v>134</v>
      </c>
      <c r="CW2359" t="s">
        <v>134</v>
      </c>
      <c r="CX2359">
        <v>50</v>
      </c>
      <c r="CY2359" t="s">
        <v>136</v>
      </c>
      <c r="CZ2359" t="s">
        <v>136</v>
      </c>
      <c r="DA2359" t="s">
        <v>136</v>
      </c>
      <c r="DB2359" t="s">
        <v>136</v>
      </c>
      <c r="DC2359" t="s">
        <v>136</v>
      </c>
      <c r="DD2359" t="s">
        <v>136</v>
      </c>
      <c r="DF2359" s="2" t="s">
        <v>16800</v>
      </c>
      <c r="DG2359" t="s">
        <v>16798</v>
      </c>
      <c r="DH2359" t="s">
        <v>11036</v>
      </c>
      <c r="DI2359" t="s">
        <v>1128</v>
      </c>
      <c r="DJ2359" s="4">
        <v>58577</v>
      </c>
      <c r="DK2359" t="s">
        <v>3339</v>
      </c>
      <c r="DL2359" t="s">
        <v>136</v>
      </c>
      <c r="DM2359">
        <v>1</v>
      </c>
      <c r="DN2359" t="s">
        <v>16801</v>
      </c>
      <c r="DO2359" t="s">
        <v>11036</v>
      </c>
      <c r="DP2359" t="s">
        <v>1128</v>
      </c>
      <c r="DQ2359" t="str">
        <f>"58577"</f>
        <v>58577</v>
      </c>
      <c r="DR2359" t="s">
        <v>3339</v>
      </c>
      <c r="DS2359" t="s">
        <v>16802</v>
      </c>
      <c r="DT2359">
        <v>1</v>
      </c>
      <c r="DU2359">
        <v>3</v>
      </c>
      <c r="DV2359" t="s">
        <v>134</v>
      </c>
      <c r="DW2359" t="s">
        <v>134</v>
      </c>
      <c r="DX2359" t="s">
        <v>134</v>
      </c>
      <c r="DY2359" t="s">
        <v>136</v>
      </c>
      <c r="DZ2359">
        <v>1</v>
      </c>
      <c r="EA2359" t="s">
        <v>136</v>
      </c>
      <c r="EC2359" s="5">
        <v>12.68</v>
      </c>
      <c r="ED2359" s="5">
        <v>55</v>
      </c>
      <c r="EE2359">
        <v>17014623550</v>
      </c>
      <c r="EF2359" t="s">
        <v>148</v>
      </c>
      <c r="EG2359" t="s">
        <v>1132</v>
      </c>
      <c r="EH2359">
        <v>0</v>
      </c>
    </row>
    <row r="2360" spans="1:138" ht="15" customHeight="1" x14ac:dyDescent="0.35">
      <c r="A2360" t="s">
        <v>18980</v>
      </c>
      <c r="B2360" t="s">
        <v>157</v>
      </c>
      <c r="C2360" s="1">
        <v>44176.685584259256</v>
      </c>
      <c r="D2360" s="1">
        <v>44193</v>
      </c>
      <c r="E2360" t="s">
        <v>133</v>
      </c>
      <c r="F2360" t="s">
        <v>136</v>
      </c>
      <c r="G2360" t="s">
        <v>135</v>
      </c>
      <c r="H2360" t="s">
        <v>136</v>
      </c>
      <c r="I2360" t="s">
        <v>18981</v>
      </c>
      <c r="K2360" t="s">
        <v>18982</v>
      </c>
      <c r="M2360" t="s">
        <v>3279</v>
      </c>
      <c r="N2360" t="s">
        <v>1114</v>
      </c>
      <c r="O2360" s="4">
        <v>98801</v>
      </c>
      <c r="P2360" t="s">
        <v>140</v>
      </c>
      <c r="R2360">
        <v>15096632788</v>
      </c>
      <c r="T2360">
        <v>11</v>
      </c>
      <c r="U2360" t="s">
        <v>18983</v>
      </c>
      <c r="V2360" t="s">
        <v>9238</v>
      </c>
      <c r="X2360" t="s">
        <v>18984</v>
      </c>
      <c r="Y2360" t="s">
        <v>18982</v>
      </c>
      <c r="Z2360" t="s">
        <v>18985</v>
      </c>
      <c r="AA2360" t="s">
        <v>3279</v>
      </c>
      <c r="AB2360" t="s">
        <v>1114</v>
      </c>
      <c r="AC2360" s="4">
        <v>98801</v>
      </c>
      <c r="AD2360" t="s">
        <v>140</v>
      </c>
      <c r="AF2360">
        <v>15096632788</v>
      </c>
      <c r="AH2360" t="s">
        <v>18986</v>
      </c>
      <c r="AI2360" t="s">
        <v>168</v>
      </c>
      <c r="AJ2360" t="s">
        <v>15163</v>
      </c>
      <c r="AK2360" t="s">
        <v>1373</v>
      </c>
      <c r="AM2360" t="s">
        <v>18987</v>
      </c>
      <c r="AO2360" t="s">
        <v>8111</v>
      </c>
      <c r="AP2360" t="s">
        <v>1114</v>
      </c>
      <c r="AQ2360" s="4" t="s">
        <v>27720</v>
      </c>
      <c r="AR2360" t="s">
        <v>140</v>
      </c>
      <c r="AT2360">
        <v>13608126482</v>
      </c>
      <c r="AV2360" t="s">
        <v>18986</v>
      </c>
      <c r="AW2360" t="s">
        <v>18988</v>
      </c>
      <c r="AZ2360" t="s">
        <v>175</v>
      </c>
      <c r="BA2360" t="s">
        <v>176</v>
      </c>
      <c r="BB2360" t="s">
        <v>136</v>
      </c>
      <c r="BC2360" t="s">
        <v>136</v>
      </c>
      <c r="BD2360" t="s">
        <v>148</v>
      </c>
      <c r="BE2360" t="s">
        <v>136</v>
      </c>
      <c r="BF2360" t="s">
        <v>136</v>
      </c>
      <c r="BG2360" t="s">
        <v>134</v>
      </c>
      <c r="BH2360" t="s">
        <v>136</v>
      </c>
      <c r="BN2360" t="s">
        <v>18989</v>
      </c>
      <c r="BO2360" t="s">
        <v>381</v>
      </c>
      <c r="BP2360">
        <v>59</v>
      </c>
      <c r="BQ2360">
        <v>50</v>
      </c>
      <c r="BR2360">
        <v>50</v>
      </c>
      <c r="BS2360" s="1">
        <v>44235</v>
      </c>
      <c r="BT2360" s="1">
        <v>44513</v>
      </c>
      <c r="BU2360" s="1">
        <v>44235</v>
      </c>
      <c r="BV2360" s="1">
        <v>44513</v>
      </c>
      <c r="BW2360" t="s">
        <v>136</v>
      </c>
      <c r="BX2360">
        <v>35</v>
      </c>
      <c r="BY2360">
        <v>0</v>
      </c>
      <c r="BZ2360">
        <v>6</v>
      </c>
      <c r="CA2360">
        <v>6</v>
      </c>
      <c r="CB2360">
        <v>6</v>
      </c>
      <c r="CC2360">
        <v>6</v>
      </c>
      <c r="CD2360">
        <v>6</v>
      </c>
      <c r="CE2360">
        <v>5</v>
      </c>
      <c r="CF2360" t="str">
        <f>"6:00 AM"</f>
        <v>6:00 AM</v>
      </c>
      <c r="CG2360" t="str">
        <f>"12:30 PM"</f>
        <v>12:30 PM</v>
      </c>
      <c r="CH2360" s="5">
        <v>15.83</v>
      </c>
      <c r="CI2360" t="s">
        <v>146</v>
      </c>
      <c r="CJ2360">
        <v>24.5</v>
      </c>
      <c r="CK2360" t="s">
        <v>1764</v>
      </c>
      <c r="CL2360" t="s">
        <v>134</v>
      </c>
      <c r="CM2360" t="s">
        <v>312</v>
      </c>
      <c r="CN2360" t="s">
        <v>148</v>
      </c>
      <c r="CO2360" t="s">
        <v>800</v>
      </c>
      <c r="CP2360" t="s">
        <v>149</v>
      </c>
      <c r="CQ2360">
        <v>1</v>
      </c>
      <c r="CR2360">
        <v>0</v>
      </c>
      <c r="CS2360" t="s">
        <v>136</v>
      </c>
      <c r="CT2360" t="s">
        <v>136</v>
      </c>
      <c r="CU2360" t="s">
        <v>136</v>
      </c>
      <c r="CV2360" t="s">
        <v>134</v>
      </c>
      <c r="CW2360" t="s">
        <v>134</v>
      </c>
      <c r="CX2360">
        <v>60</v>
      </c>
      <c r="CY2360" t="s">
        <v>134</v>
      </c>
      <c r="CZ2360" t="s">
        <v>134</v>
      </c>
      <c r="DA2360" t="s">
        <v>134</v>
      </c>
      <c r="DB2360" t="s">
        <v>134</v>
      </c>
      <c r="DC2360" t="s">
        <v>134</v>
      </c>
      <c r="DD2360" t="s">
        <v>136</v>
      </c>
      <c r="DF2360" t="s">
        <v>18990</v>
      </c>
      <c r="DG2360" t="s">
        <v>18991</v>
      </c>
      <c r="DH2360" t="s">
        <v>6827</v>
      </c>
      <c r="DI2360" t="s">
        <v>1114</v>
      </c>
      <c r="DJ2360" s="4">
        <v>98816</v>
      </c>
      <c r="DK2360" t="s">
        <v>6824</v>
      </c>
      <c r="DL2360" t="s">
        <v>134</v>
      </c>
      <c r="DM2360">
        <v>7</v>
      </c>
      <c r="DN2360" t="s">
        <v>18992</v>
      </c>
      <c r="DO2360" t="s">
        <v>6827</v>
      </c>
      <c r="DP2360" t="s">
        <v>1114</v>
      </c>
      <c r="DQ2360" t="str">
        <f>"98816"</f>
        <v>98816</v>
      </c>
      <c r="DR2360" t="s">
        <v>6824</v>
      </c>
      <c r="DS2360" t="s">
        <v>18993</v>
      </c>
      <c r="DT2360">
        <v>2</v>
      </c>
      <c r="DU2360">
        <v>12</v>
      </c>
      <c r="DV2360" t="s">
        <v>134</v>
      </c>
      <c r="DW2360" t="s">
        <v>134</v>
      </c>
      <c r="DX2360" t="s">
        <v>134</v>
      </c>
      <c r="DY2360" t="s">
        <v>134</v>
      </c>
      <c r="DZ2360">
        <v>6</v>
      </c>
      <c r="EA2360" t="s">
        <v>134</v>
      </c>
      <c r="EB2360" s="5">
        <v>12.68</v>
      </c>
      <c r="EC2360" s="5">
        <v>12.68</v>
      </c>
      <c r="ED2360" s="5">
        <v>55</v>
      </c>
      <c r="EE2360" t="s">
        <v>148</v>
      </c>
      <c r="EF2360" t="s">
        <v>18994</v>
      </c>
      <c r="EG2360" t="s">
        <v>9188</v>
      </c>
      <c r="EH2360">
        <v>9</v>
      </c>
    </row>
    <row r="2361" spans="1:138" ht="15" customHeight="1" x14ac:dyDescent="0.35">
      <c r="A2361" t="s">
        <v>13759</v>
      </c>
      <c r="B2361" t="s">
        <v>157</v>
      </c>
      <c r="C2361" s="1">
        <v>44172.45667777778</v>
      </c>
      <c r="D2361" s="1">
        <v>44193</v>
      </c>
      <c r="E2361" t="s">
        <v>133</v>
      </c>
      <c r="F2361" t="s">
        <v>136</v>
      </c>
      <c r="G2361" t="s">
        <v>135</v>
      </c>
      <c r="H2361" t="s">
        <v>136</v>
      </c>
      <c r="I2361" t="s">
        <v>13760</v>
      </c>
      <c r="K2361" t="s">
        <v>13761</v>
      </c>
      <c r="M2361" t="s">
        <v>13762</v>
      </c>
      <c r="N2361" t="s">
        <v>784</v>
      </c>
      <c r="O2361" s="4">
        <v>59344</v>
      </c>
      <c r="P2361" t="s">
        <v>140</v>
      </c>
      <c r="R2361">
        <v>14068533729</v>
      </c>
      <c r="T2361">
        <v>1121</v>
      </c>
      <c r="U2361" t="s">
        <v>4255</v>
      </c>
      <c r="V2361" t="s">
        <v>4734</v>
      </c>
      <c r="X2361" t="s">
        <v>164</v>
      </c>
      <c r="Y2361" t="s">
        <v>13761</v>
      </c>
      <c r="AA2361" t="s">
        <v>13762</v>
      </c>
      <c r="AB2361" t="s">
        <v>784</v>
      </c>
      <c r="AC2361" s="4">
        <v>59344</v>
      </c>
      <c r="AD2361" t="s">
        <v>140</v>
      </c>
      <c r="AF2361">
        <v>14068533729</v>
      </c>
      <c r="AH2361" t="s">
        <v>13763</v>
      </c>
      <c r="AI2361" t="s">
        <v>168</v>
      </c>
      <c r="AJ2361" t="s">
        <v>789</v>
      </c>
      <c r="AK2361" t="s">
        <v>790</v>
      </c>
      <c r="AL2361" t="s">
        <v>403</v>
      </c>
      <c r="AM2361" t="s">
        <v>791</v>
      </c>
      <c r="AO2361" t="s">
        <v>792</v>
      </c>
      <c r="AP2361" t="s">
        <v>784</v>
      </c>
      <c r="AQ2361" s="4">
        <v>59457</v>
      </c>
      <c r="AR2361" t="s">
        <v>140</v>
      </c>
      <c r="AS2361" t="s">
        <v>793</v>
      </c>
      <c r="AT2361">
        <v>14065797529</v>
      </c>
      <c r="AV2361" t="s">
        <v>794</v>
      </c>
      <c r="AW2361" t="s">
        <v>795</v>
      </c>
      <c r="AZ2361" t="s">
        <v>334</v>
      </c>
      <c r="BA2361" t="s">
        <v>335</v>
      </c>
      <c r="BB2361" t="s">
        <v>136</v>
      </c>
      <c r="BC2361" t="s">
        <v>136</v>
      </c>
      <c r="BD2361" t="s">
        <v>148</v>
      </c>
      <c r="BE2361" t="s">
        <v>136</v>
      </c>
      <c r="BF2361" t="s">
        <v>136</v>
      </c>
      <c r="BG2361" t="s">
        <v>134</v>
      </c>
      <c r="BH2361" t="s">
        <v>136</v>
      </c>
      <c r="BI2361" t="s">
        <v>796</v>
      </c>
      <c r="BJ2361" t="s">
        <v>797</v>
      </c>
      <c r="BL2361" t="s">
        <v>795</v>
      </c>
      <c r="BM2361" t="s">
        <v>794</v>
      </c>
      <c r="BN2361" t="s">
        <v>13764</v>
      </c>
      <c r="BO2361" t="s">
        <v>799</v>
      </c>
      <c r="BP2361">
        <v>2</v>
      </c>
      <c r="BQ2361">
        <v>2</v>
      </c>
      <c r="BR2361">
        <v>2</v>
      </c>
      <c r="BS2361" s="1">
        <v>44228</v>
      </c>
      <c r="BT2361" s="1">
        <v>44530</v>
      </c>
      <c r="BU2361" s="1">
        <v>44228</v>
      </c>
      <c r="BV2361" s="1">
        <v>44530</v>
      </c>
      <c r="BW2361" t="s">
        <v>136</v>
      </c>
      <c r="BX2361">
        <v>60</v>
      </c>
      <c r="BY2361">
        <v>0</v>
      </c>
      <c r="BZ2361">
        <v>10</v>
      </c>
      <c r="CA2361">
        <v>10</v>
      </c>
      <c r="CB2361">
        <v>10</v>
      </c>
      <c r="CC2361">
        <v>10</v>
      </c>
      <c r="CD2361">
        <v>10</v>
      </c>
      <c r="CE2361">
        <v>10</v>
      </c>
      <c r="CF2361" t="str">
        <f>"7:00 AM"</f>
        <v>7:00 AM</v>
      </c>
      <c r="CG2361" t="str">
        <f>"6:00 PM"</f>
        <v>6:00 PM</v>
      </c>
      <c r="CH2361" s="5">
        <v>13.62</v>
      </c>
      <c r="CI2361" t="s">
        <v>146</v>
      </c>
      <c r="CL2361" t="s">
        <v>136</v>
      </c>
      <c r="CM2361" t="s">
        <v>312</v>
      </c>
      <c r="CN2361" t="s">
        <v>148</v>
      </c>
      <c r="CO2361" t="s">
        <v>800</v>
      </c>
      <c r="CP2361" t="s">
        <v>149</v>
      </c>
      <c r="CQ2361">
        <v>3</v>
      </c>
      <c r="CR2361">
        <v>0</v>
      </c>
      <c r="CS2361" t="s">
        <v>134</v>
      </c>
      <c r="CT2361" t="s">
        <v>134</v>
      </c>
      <c r="CU2361" t="s">
        <v>136</v>
      </c>
      <c r="CV2361" t="s">
        <v>136</v>
      </c>
      <c r="CW2361" t="s">
        <v>134</v>
      </c>
      <c r="CX2361">
        <v>100</v>
      </c>
      <c r="CY2361" t="s">
        <v>134</v>
      </c>
      <c r="CZ2361" t="s">
        <v>134</v>
      </c>
      <c r="DA2361" t="s">
        <v>134</v>
      </c>
      <c r="DB2361" t="s">
        <v>134</v>
      </c>
      <c r="DC2361" t="s">
        <v>136</v>
      </c>
      <c r="DD2361" t="s">
        <v>136</v>
      </c>
      <c r="DF2361" s="2" t="s">
        <v>13765</v>
      </c>
      <c r="DG2361" t="s">
        <v>13761</v>
      </c>
      <c r="DH2361" t="s">
        <v>13762</v>
      </c>
      <c r="DI2361" t="s">
        <v>784</v>
      </c>
      <c r="DJ2361" s="4">
        <v>59344</v>
      </c>
      <c r="DK2361" t="s">
        <v>13766</v>
      </c>
      <c r="DL2361" t="s">
        <v>134</v>
      </c>
      <c r="DM2361">
        <v>2</v>
      </c>
      <c r="DN2361" t="s">
        <v>13767</v>
      </c>
      <c r="DO2361" t="s">
        <v>13762</v>
      </c>
      <c r="DP2361" t="s">
        <v>784</v>
      </c>
      <c r="DQ2361" t="str">
        <f>"59344"</f>
        <v>59344</v>
      </c>
      <c r="DR2361" t="s">
        <v>13766</v>
      </c>
      <c r="DS2361" t="s">
        <v>2917</v>
      </c>
      <c r="DT2361">
        <v>1</v>
      </c>
      <c r="DU2361">
        <v>3</v>
      </c>
      <c r="DV2361" t="s">
        <v>134</v>
      </c>
      <c r="DW2361" t="s">
        <v>134</v>
      </c>
      <c r="DX2361" t="s">
        <v>134</v>
      </c>
      <c r="DY2361" t="s">
        <v>136</v>
      </c>
      <c r="DZ2361">
        <v>1</v>
      </c>
      <c r="EA2361" t="s">
        <v>136</v>
      </c>
      <c r="EC2361" s="5">
        <v>12.68</v>
      </c>
      <c r="ED2361" s="5">
        <v>55</v>
      </c>
      <c r="EE2361">
        <v>14068533729</v>
      </c>
      <c r="EF2361" t="s">
        <v>13763</v>
      </c>
      <c r="EG2361" t="s">
        <v>148</v>
      </c>
      <c r="EH2361">
        <v>0</v>
      </c>
    </row>
    <row r="2362" spans="1:138" ht="15" customHeight="1" x14ac:dyDescent="0.35">
      <c r="A2362" t="s">
        <v>18694</v>
      </c>
      <c r="B2362" t="s">
        <v>157</v>
      </c>
      <c r="C2362" s="1">
        <v>44175.58501412037</v>
      </c>
      <c r="D2362" s="1">
        <v>44193</v>
      </c>
      <c r="E2362" t="s">
        <v>133</v>
      </c>
      <c r="F2362" t="s">
        <v>136</v>
      </c>
      <c r="G2362" t="s">
        <v>135</v>
      </c>
      <c r="H2362" t="s">
        <v>136</v>
      </c>
      <c r="I2362" t="s">
        <v>18695</v>
      </c>
      <c r="K2362" t="s">
        <v>18696</v>
      </c>
      <c r="M2362" t="s">
        <v>5540</v>
      </c>
      <c r="N2362" t="s">
        <v>1128</v>
      </c>
      <c r="O2362" s="4">
        <v>58474</v>
      </c>
      <c r="P2362" t="s">
        <v>140</v>
      </c>
      <c r="R2362">
        <v>17017999101</v>
      </c>
      <c r="T2362">
        <v>111191</v>
      </c>
      <c r="U2362" t="s">
        <v>17199</v>
      </c>
      <c r="V2362" t="s">
        <v>18697</v>
      </c>
      <c r="X2362" t="s">
        <v>164</v>
      </c>
      <c r="Y2362" t="s">
        <v>18698</v>
      </c>
      <c r="AA2362" t="s">
        <v>5540</v>
      </c>
      <c r="AB2362" t="s">
        <v>1128</v>
      </c>
      <c r="AC2362" s="4">
        <v>58474</v>
      </c>
      <c r="AD2362" t="s">
        <v>140</v>
      </c>
      <c r="AF2362">
        <v>17017999101</v>
      </c>
      <c r="AH2362" t="s">
        <v>18699</v>
      </c>
      <c r="AI2362" t="s">
        <v>168</v>
      </c>
      <c r="AJ2362" t="s">
        <v>1941</v>
      </c>
      <c r="AK2362" t="s">
        <v>1942</v>
      </c>
      <c r="AL2362" t="s">
        <v>1943</v>
      </c>
      <c r="AM2362" t="s">
        <v>1944</v>
      </c>
      <c r="AN2362" t="s">
        <v>1945</v>
      </c>
      <c r="AO2362" t="s">
        <v>1946</v>
      </c>
      <c r="AP2362" t="s">
        <v>374</v>
      </c>
      <c r="AQ2362" s="4">
        <v>78266</v>
      </c>
      <c r="AR2362" t="s">
        <v>140</v>
      </c>
      <c r="AT2362">
        <v>18305844555</v>
      </c>
      <c r="AV2362" t="s">
        <v>1947</v>
      </c>
      <c r="AW2362" t="s">
        <v>1948</v>
      </c>
      <c r="AZ2362" t="s">
        <v>175</v>
      </c>
      <c r="BA2362" t="s">
        <v>176</v>
      </c>
      <c r="BB2362" t="s">
        <v>136</v>
      </c>
      <c r="BC2362" t="s">
        <v>136</v>
      </c>
      <c r="BD2362" t="s">
        <v>148</v>
      </c>
      <c r="BE2362" t="s">
        <v>136</v>
      </c>
      <c r="BF2362" t="s">
        <v>136</v>
      </c>
      <c r="BG2362" t="s">
        <v>134</v>
      </c>
      <c r="BH2362" t="s">
        <v>136</v>
      </c>
      <c r="BN2362" t="s">
        <v>18700</v>
      </c>
      <c r="BO2362" t="s">
        <v>905</v>
      </c>
      <c r="BP2362">
        <v>3</v>
      </c>
      <c r="BQ2362">
        <v>3</v>
      </c>
      <c r="BR2362">
        <v>3</v>
      </c>
      <c r="BS2362" s="1">
        <v>44242</v>
      </c>
      <c r="BT2362" s="1">
        <v>44544</v>
      </c>
      <c r="BU2362" s="1">
        <v>44242</v>
      </c>
      <c r="BV2362" s="1">
        <v>44544</v>
      </c>
      <c r="BW2362" t="s">
        <v>136</v>
      </c>
      <c r="BX2362">
        <v>40</v>
      </c>
      <c r="BY2362">
        <v>0</v>
      </c>
      <c r="BZ2362">
        <v>8</v>
      </c>
      <c r="CA2362">
        <v>8</v>
      </c>
      <c r="CB2362">
        <v>8</v>
      </c>
      <c r="CC2362">
        <v>8</v>
      </c>
      <c r="CD2362">
        <v>8</v>
      </c>
      <c r="CE2362">
        <v>0</v>
      </c>
      <c r="CF2362" t="str">
        <f>"8:00 AM"</f>
        <v>8:00 AM</v>
      </c>
      <c r="CG2362" t="str">
        <f>"5:00 PM"</f>
        <v>5:00 PM</v>
      </c>
      <c r="CH2362" s="5">
        <v>14.99</v>
      </c>
      <c r="CI2362" t="s">
        <v>146</v>
      </c>
      <c r="CJ2362">
        <v>0</v>
      </c>
      <c r="CK2362" t="s">
        <v>148</v>
      </c>
      <c r="CL2362" t="s">
        <v>136</v>
      </c>
      <c r="CM2362" t="s">
        <v>312</v>
      </c>
      <c r="CN2362" t="s">
        <v>148</v>
      </c>
      <c r="CO2362" s="2" t="s">
        <v>1949</v>
      </c>
      <c r="CP2362" t="s">
        <v>149</v>
      </c>
      <c r="CQ2362">
        <v>6</v>
      </c>
      <c r="CR2362">
        <v>0</v>
      </c>
      <c r="CS2362" t="s">
        <v>136</v>
      </c>
      <c r="CT2362" t="s">
        <v>134</v>
      </c>
      <c r="CU2362" t="s">
        <v>136</v>
      </c>
      <c r="CV2362" t="s">
        <v>136</v>
      </c>
      <c r="CW2362" t="s">
        <v>136</v>
      </c>
      <c r="CY2362" t="s">
        <v>136</v>
      </c>
      <c r="CZ2362" t="s">
        <v>136</v>
      </c>
      <c r="DA2362" t="s">
        <v>136</v>
      </c>
      <c r="DB2362" t="s">
        <v>136</v>
      </c>
      <c r="DC2362" t="s">
        <v>136</v>
      </c>
      <c r="DD2362" t="s">
        <v>136</v>
      </c>
      <c r="DF2362" s="2" t="s">
        <v>18701</v>
      </c>
      <c r="DG2362" s="2" t="s">
        <v>18702</v>
      </c>
      <c r="DH2362" t="s">
        <v>5540</v>
      </c>
      <c r="DI2362" t="s">
        <v>1128</v>
      </c>
      <c r="DJ2362" s="4">
        <v>58474</v>
      </c>
      <c r="DK2362" t="s">
        <v>5546</v>
      </c>
      <c r="DL2362" t="s">
        <v>136</v>
      </c>
      <c r="DM2362">
        <v>1</v>
      </c>
      <c r="DN2362" s="2" t="s">
        <v>18703</v>
      </c>
      <c r="DO2362" t="s">
        <v>5540</v>
      </c>
      <c r="DP2362" t="s">
        <v>1128</v>
      </c>
      <c r="DQ2362" t="str">
        <f>"58474"</f>
        <v>58474</v>
      </c>
      <c r="DR2362" t="s">
        <v>5546</v>
      </c>
      <c r="DS2362" t="s">
        <v>9412</v>
      </c>
      <c r="DT2362">
        <v>1</v>
      </c>
      <c r="DU2362">
        <v>3</v>
      </c>
      <c r="DV2362" t="s">
        <v>134</v>
      </c>
      <c r="DW2362" t="s">
        <v>134</v>
      </c>
      <c r="DX2362" t="s">
        <v>134</v>
      </c>
      <c r="DY2362" t="s">
        <v>136</v>
      </c>
      <c r="DZ2362">
        <v>1</v>
      </c>
      <c r="EA2362" t="s">
        <v>136</v>
      </c>
      <c r="EC2362" s="5">
        <v>12.68</v>
      </c>
      <c r="ED2362" s="5">
        <v>55</v>
      </c>
      <c r="EE2362">
        <v>17017999101</v>
      </c>
      <c r="EF2362" t="s">
        <v>18699</v>
      </c>
      <c r="EG2362" t="s">
        <v>1132</v>
      </c>
      <c r="EH2362">
        <v>0</v>
      </c>
    </row>
    <row r="2363" spans="1:138" ht="15" customHeight="1" x14ac:dyDescent="0.35">
      <c r="A2363" t="s">
        <v>11139</v>
      </c>
      <c r="B2363" t="s">
        <v>157</v>
      </c>
      <c r="C2363" s="1">
        <v>44180.683378703703</v>
      </c>
      <c r="D2363" s="1">
        <v>44193</v>
      </c>
      <c r="E2363" t="s">
        <v>133</v>
      </c>
      <c r="F2363" t="s">
        <v>136</v>
      </c>
      <c r="G2363" t="s">
        <v>135</v>
      </c>
      <c r="H2363" t="s">
        <v>136</v>
      </c>
      <c r="I2363" t="s">
        <v>11140</v>
      </c>
      <c r="K2363" t="s">
        <v>9513</v>
      </c>
      <c r="M2363" t="s">
        <v>3390</v>
      </c>
      <c r="N2363" t="s">
        <v>246</v>
      </c>
      <c r="O2363" s="4">
        <v>70512</v>
      </c>
      <c r="P2363" t="s">
        <v>140</v>
      </c>
      <c r="Q2363" t="s">
        <v>3391</v>
      </c>
      <c r="R2363">
        <v>13379458302</v>
      </c>
      <c r="T2363">
        <v>112512</v>
      </c>
      <c r="U2363" t="s">
        <v>11141</v>
      </c>
      <c r="V2363" t="s">
        <v>2759</v>
      </c>
      <c r="W2363" t="s">
        <v>1225</v>
      </c>
      <c r="X2363" t="s">
        <v>251</v>
      </c>
      <c r="Y2363" t="s">
        <v>9513</v>
      </c>
      <c r="AA2363" t="s">
        <v>3390</v>
      </c>
      <c r="AB2363" t="s">
        <v>246</v>
      </c>
      <c r="AC2363" s="4">
        <v>70512</v>
      </c>
      <c r="AD2363" t="s">
        <v>140</v>
      </c>
      <c r="AE2363" t="s">
        <v>11142</v>
      </c>
      <c r="AF2363">
        <v>13379458302</v>
      </c>
      <c r="AH2363" t="s">
        <v>11143</v>
      </c>
      <c r="AI2363" t="s">
        <v>168</v>
      </c>
      <c r="AJ2363" t="s">
        <v>254</v>
      </c>
      <c r="AK2363" t="s">
        <v>255</v>
      </c>
      <c r="AL2363" t="s">
        <v>256</v>
      </c>
      <c r="AM2363" t="s">
        <v>257</v>
      </c>
      <c r="AO2363" t="s">
        <v>258</v>
      </c>
      <c r="AP2363" t="s">
        <v>246</v>
      </c>
      <c r="AQ2363" s="4">
        <v>70760</v>
      </c>
      <c r="AR2363" t="s">
        <v>140</v>
      </c>
      <c r="AS2363" t="s">
        <v>351</v>
      </c>
      <c r="AT2363">
        <v>12256387218</v>
      </c>
      <c r="AV2363" t="s">
        <v>260</v>
      </c>
      <c r="AW2363" t="s">
        <v>261</v>
      </c>
      <c r="AZ2363" t="s">
        <v>334</v>
      </c>
      <c r="BA2363" t="s">
        <v>335</v>
      </c>
      <c r="BB2363" t="s">
        <v>136</v>
      </c>
      <c r="BC2363" t="s">
        <v>136</v>
      </c>
      <c r="BD2363" t="s">
        <v>148</v>
      </c>
      <c r="BE2363" t="s">
        <v>136</v>
      </c>
      <c r="BF2363" t="s">
        <v>136</v>
      </c>
      <c r="BG2363" t="s">
        <v>134</v>
      </c>
      <c r="BH2363" t="s">
        <v>136</v>
      </c>
      <c r="BN2363" t="s">
        <v>11144</v>
      </c>
      <c r="BO2363" t="s">
        <v>265</v>
      </c>
      <c r="BP2363">
        <v>5</v>
      </c>
      <c r="BQ2363">
        <v>5</v>
      </c>
      <c r="BR2363">
        <v>5</v>
      </c>
      <c r="BS2363" s="1">
        <v>44230</v>
      </c>
      <c r="BT2363" s="1">
        <v>44377</v>
      </c>
      <c r="BU2363" s="1">
        <v>44230</v>
      </c>
      <c r="BV2363" s="1">
        <v>44377</v>
      </c>
      <c r="BW2363" t="s">
        <v>136</v>
      </c>
      <c r="BX2363">
        <v>40</v>
      </c>
      <c r="BY2363">
        <v>0</v>
      </c>
      <c r="BZ2363">
        <v>8</v>
      </c>
      <c r="CA2363">
        <v>8</v>
      </c>
      <c r="CB2363">
        <v>8</v>
      </c>
      <c r="CC2363">
        <v>8</v>
      </c>
      <c r="CD2363">
        <v>8</v>
      </c>
      <c r="CE2363">
        <v>0</v>
      </c>
      <c r="CF2363" t="str">
        <f>"7:00 AM"</f>
        <v>7:00 AM</v>
      </c>
      <c r="CG2363" t="str">
        <f>"4:00 PM"</f>
        <v>4:00 PM</v>
      </c>
      <c r="CH2363" s="5">
        <v>11.83</v>
      </c>
      <c r="CI2363" t="s">
        <v>146</v>
      </c>
      <c r="CL2363" t="s">
        <v>134</v>
      </c>
      <c r="CM2363" t="s">
        <v>147</v>
      </c>
      <c r="CN2363" t="s">
        <v>148</v>
      </c>
      <c r="CO2363" s="2" t="s">
        <v>11145</v>
      </c>
      <c r="CP2363" t="s">
        <v>149</v>
      </c>
      <c r="CQ2363">
        <v>3</v>
      </c>
      <c r="CR2363">
        <v>0</v>
      </c>
      <c r="CS2363" t="s">
        <v>136</v>
      </c>
      <c r="CT2363" t="s">
        <v>136</v>
      </c>
      <c r="CU2363" t="s">
        <v>136</v>
      </c>
      <c r="CV2363" t="s">
        <v>134</v>
      </c>
      <c r="CW2363" t="s">
        <v>134</v>
      </c>
      <c r="CX2363">
        <v>50</v>
      </c>
      <c r="CY2363" t="s">
        <v>134</v>
      </c>
      <c r="CZ2363" t="s">
        <v>136</v>
      </c>
      <c r="DA2363" t="s">
        <v>134</v>
      </c>
      <c r="DB2363" t="s">
        <v>134</v>
      </c>
      <c r="DC2363" t="s">
        <v>134</v>
      </c>
      <c r="DD2363" t="s">
        <v>136</v>
      </c>
      <c r="DF2363" t="s">
        <v>267</v>
      </c>
      <c r="DG2363" t="s">
        <v>9513</v>
      </c>
      <c r="DH2363" t="s">
        <v>3390</v>
      </c>
      <c r="DI2363" t="s">
        <v>246</v>
      </c>
      <c r="DJ2363" s="4">
        <v>70512</v>
      </c>
      <c r="DK2363" t="s">
        <v>3260</v>
      </c>
      <c r="DL2363" t="s">
        <v>134</v>
      </c>
      <c r="DM2363">
        <v>3</v>
      </c>
      <c r="DN2363" t="s">
        <v>9513</v>
      </c>
      <c r="DO2363" t="s">
        <v>3390</v>
      </c>
      <c r="DP2363" t="s">
        <v>246</v>
      </c>
      <c r="DQ2363" t="str">
        <f>"70512"</f>
        <v>70512</v>
      </c>
      <c r="DR2363" t="s">
        <v>3260</v>
      </c>
      <c r="DS2363" t="s">
        <v>296</v>
      </c>
      <c r="DT2363">
        <v>1</v>
      </c>
      <c r="DU2363">
        <v>8</v>
      </c>
      <c r="DV2363" t="s">
        <v>134</v>
      </c>
      <c r="DW2363" t="s">
        <v>134</v>
      </c>
      <c r="DX2363" t="s">
        <v>134</v>
      </c>
      <c r="DY2363" t="s">
        <v>134</v>
      </c>
      <c r="DZ2363">
        <v>2</v>
      </c>
      <c r="EA2363" t="s">
        <v>136</v>
      </c>
      <c r="EC2363" s="5">
        <v>12.68</v>
      </c>
      <c r="ED2363" s="5">
        <v>55</v>
      </c>
      <c r="EE2363">
        <v>13373083606</v>
      </c>
      <c r="EF2363" t="s">
        <v>148</v>
      </c>
      <c r="EG2363" t="s">
        <v>271</v>
      </c>
      <c r="EH2363">
        <v>4</v>
      </c>
    </row>
    <row r="2364" spans="1:138" ht="15" customHeight="1" x14ac:dyDescent="0.35">
      <c r="A2364" t="s">
        <v>24589</v>
      </c>
      <c r="B2364" t="s">
        <v>157</v>
      </c>
      <c r="C2364" s="1">
        <v>44180.942643402777</v>
      </c>
      <c r="D2364" s="1">
        <v>44193</v>
      </c>
      <c r="E2364" t="s">
        <v>133</v>
      </c>
      <c r="F2364" t="s">
        <v>136</v>
      </c>
      <c r="G2364" t="s">
        <v>135</v>
      </c>
      <c r="H2364" t="s">
        <v>136</v>
      </c>
      <c r="I2364" t="s">
        <v>24590</v>
      </c>
      <c r="K2364" t="s">
        <v>24591</v>
      </c>
      <c r="M2364" t="s">
        <v>24592</v>
      </c>
      <c r="N2364" t="s">
        <v>870</v>
      </c>
      <c r="O2364" s="4">
        <v>56311</v>
      </c>
      <c r="P2364" t="s">
        <v>140</v>
      </c>
      <c r="R2364">
        <v>12182057464</v>
      </c>
      <c r="T2364">
        <v>11199</v>
      </c>
      <c r="U2364" t="s">
        <v>24593</v>
      </c>
      <c r="V2364" t="s">
        <v>11114</v>
      </c>
      <c r="X2364" t="s">
        <v>1323</v>
      </c>
      <c r="Y2364" t="s">
        <v>24594</v>
      </c>
      <c r="AA2364" t="s">
        <v>6726</v>
      </c>
      <c r="AB2364" t="s">
        <v>870</v>
      </c>
      <c r="AC2364" s="4">
        <v>56311</v>
      </c>
      <c r="AD2364" t="s">
        <v>140</v>
      </c>
      <c r="AF2364">
        <v>13205282488</v>
      </c>
      <c r="AH2364" t="s">
        <v>24595</v>
      </c>
      <c r="AI2364" t="s">
        <v>168</v>
      </c>
      <c r="AJ2364" t="s">
        <v>875</v>
      </c>
      <c r="AK2364" t="s">
        <v>876</v>
      </c>
      <c r="AL2364" t="s">
        <v>877</v>
      </c>
      <c r="AM2364" t="s">
        <v>878</v>
      </c>
      <c r="AO2364" t="s">
        <v>879</v>
      </c>
      <c r="AP2364" t="s">
        <v>870</v>
      </c>
      <c r="AQ2364" s="4">
        <v>56537</v>
      </c>
      <c r="AR2364" t="s">
        <v>140</v>
      </c>
      <c r="AS2364" t="s">
        <v>880</v>
      </c>
      <c r="AT2364">
        <v>12183215494</v>
      </c>
      <c r="AV2364" t="s">
        <v>881</v>
      </c>
      <c r="AW2364" t="s">
        <v>882</v>
      </c>
      <c r="AZ2364" t="s">
        <v>288</v>
      </c>
      <c r="BA2364" t="s">
        <v>289</v>
      </c>
      <c r="BB2364" t="s">
        <v>136</v>
      </c>
      <c r="BC2364" t="s">
        <v>136</v>
      </c>
      <c r="BD2364" t="s">
        <v>148</v>
      </c>
      <c r="BE2364" t="s">
        <v>136</v>
      </c>
      <c r="BF2364" t="s">
        <v>136</v>
      </c>
      <c r="BG2364" t="s">
        <v>134</v>
      </c>
      <c r="BH2364" t="s">
        <v>136</v>
      </c>
      <c r="BN2364" t="s">
        <v>24596</v>
      </c>
      <c r="BO2364" t="s">
        <v>734</v>
      </c>
      <c r="BP2364">
        <v>3</v>
      </c>
      <c r="BQ2364">
        <v>3</v>
      </c>
      <c r="BR2364">
        <v>3</v>
      </c>
      <c r="BS2364" s="1">
        <v>44242</v>
      </c>
      <c r="BT2364" s="1">
        <v>44545</v>
      </c>
      <c r="BU2364" s="1">
        <v>44242</v>
      </c>
      <c r="BV2364" s="1">
        <v>44545</v>
      </c>
      <c r="BW2364" t="s">
        <v>136</v>
      </c>
      <c r="BX2364">
        <v>40</v>
      </c>
      <c r="BY2364">
        <v>0</v>
      </c>
      <c r="BZ2364">
        <v>8</v>
      </c>
      <c r="CA2364">
        <v>8</v>
      </c>
      <c r="CB2364">
        <v>8</v>
      </c>
      <c r="CC2364">
        <v>8</v>
      </c>
      <c r="CD2364">
        <v>8</v>
      </c>
      <c r="CE2364">
        <v>0</v>
      </c>
      <c r="CF2364" t="str">
        <f>"8:00 AM"</f>
        <v>8:00 AM</v>
      </c>
      <c r="CG2364" t="str">
        <f>"5:00 PM"</f>
        <v>5:00 PM</v>
      </c>
      <c r="CH2364" s="5">
        <v>14.4</v>
      </c>
      <c r="CI2364" t="s">
        <v>146</v>
      </c>
      <c r="CJ2364">
        <v>0</v>
      </c>
      <c r="CK2364" t="s">
        <v>884</v>
      </c>
      <c r="CL2364" t="s">
        <v>136</v>
      </c>
      <c r="CM2364" t="s">
        <v>312</v>
      </c>
      <c r="CN2364" t="s">
        <v>148</v>
      </c>
      <c r="CO2364" s="2" t="s">
        <v>1130</v>
      </c>
      <c r="CP2364" t="s">
        <v>149</v>
      </c>
      <c r="CQ2364">
        <v>3</v>
      </c>
      <c r="CR2364">
        <v>0</v>
      </c>
      <c r="CS2364" t="s">
        <v>136</v>
      </c>
      <c r="CT2364" t="s">
        <v>134</v>
      </c>
      <c r="CU2364" t="s">
        <v>136</v>
      </c>
      <c r="CV2364" t="s">
        <v>136</v>
      </c>
      <c r="CW2364" t="s">
        <v>134</v>
      </c>
      <c r="CX2364">
        <v>60</v>
      </c>
      <c r="CY2364" t="s">
        <v>136</v>
      </c>
      <c r="CZ2364" t="s">
        <v>136</v>
      </c>
      <c r="DA2364" t="s">
        <v>136</v>
      </c>
      <c r="DB2364" t="s">
        <v>136</v>
      </c>
      <c r="DC2364" t="s">
        <v>136</v>
      </c>
      <c r="DD2364" t="s">
        <v>136</v>
      </c>
      <c r="DF2364" t="s">
        <v>885</v>
      </c>
      <c r="DG2364" s="2" t="s">
        <v>24597</v>
      </c>
      <c r="DH2364" t="s">
        <v>6726</v>
      </c>
      <c r="DI2364" t="s">
        <v>870</v>
      </c>
      <c r="DJ2364" s="4">
        <v>56311</v>
      </c>
      <c r="DK2364" t="s">
        <v>1026</v>
      </c>
      <c r="DL2364" t="s">
        <v>136</v>
      </c>
      <c r="DM2364">
        <v>1</v>
      </c>
      <c r="DN2364" s="2" t="s">
        <v>24598</v>
      </c>
      <c r="DO2364" t="s">
        <v>875</v>
      </c>
      <c r="DP2364" t="s">
        <v>870</v>
      </c>
      <c r="DQ2364" t="str">
        <f>"56248"</f>
        <v>56248</v>
      </c>
      <c r="DR2364" t="s">
        <v>1026</v>
      </c>
      <c r="DS2364" t="s">
        <v>24599</v>
      </c>
      <c r="DT2364">
        <v>3</v>
      </c>
      <c r="DU2364">
        <v>3</v>
      </c>
      <c r="DV2364" t="s">
        <v>134</v>
      </c>
      <c r="DW2364" t="s">
        <v>134</v>
      </c>
      <c r="DX2364" t="s">
        <v>134</v>
      </c>
      <c r="DY2364" t="s">
        <v>136</v>
      </c>
      <c r="DZ2364">
        <v>1</v>
      </c>
      <c r="EA2364" t="s">
        <v>136</v>
      </c>
      <c r="EC2364" s="5">
        <v>12.68</v>
      </c>
      <c r="ED2364" s="5">
        <v>55</v>
      </c>
      <c r="EE2364">
        <v>13205282488</v>
      </c>
      <c r="EF2364" t="s">
        <v>24595</v>
      </c>
      <c r="EG2364" t="s">
        <v>1935</v>
      </c>
      <c r="EH2364">
        <v>0</v>
      </c>
    </row>
    <row r="2365" spans="1:138" ht="15" customHeight="1" x14ac:dyDescent="0.35">
      <c r="A2365" t="s">
        <v>24328</v>
      </c>
      <c r="B2365" t="s">
        <v>157</v>
      </c>
      <c r="C2365" s="1">
        <v>44174.678372916664</v>
      </c>
      <c r="D2365" s="1">
        <v>44193</v>
      </c>
      <c r="E2365" t="s">
        <v>133</v>
      </c>
      <c r="F2365" t="s">
        <v>136</v>
      </c>
      <c r="G2365" t="s">
        <v>135</v>
      </c>
      <c r="H2365" t="s">
        <v>136</v>
      </c>
      <c r="I2365" t="s">
        <v>24329</v>
      </c>
      <c r="K2365" t="s">
        <v>24330</v>
      </c>
      <c r="L2365" t="s">
        <v>24331</v>
      </c>
      <c r="M2365" t="s">
        <v>24332</v>
      </c>
      <c r="N2365" t="s">
        <v>611</v>
      </c>
      <c r="O2365" s="4">
        <v>57532</v>
      </c>
      <c r="P2365" t="s">
        <v>140</v>
      </c>
      <c r="R2365">
        <v>14107083105</v>
      </c>
      <c r="T2365">
        <v>111191</v>
      </c>
      <c r="U2365" t="s">
        <v>2912</v>
      </c>
      <c r="V2365" t="s">
        <v>7849</v>
      </c>
      <c r="X2365" t="s">
        <v>1677</v>
      </c>
      <c r="Y2365" t="s">
        <v>24330</v>
      </c>
      <c r="Z2365" t="s">
        <v>24331</v>
      </c>
      <c r="AA2365" t="s">
        <v>24332</v>
      </c>
      <c r="AB2365" t="s">
        <v>611</v>
      </c>
      <c r="AC2365" s="4">
        <v>57532</v>
      </c>
      <c r="AD2365" t="s">
        <v>140</v>
      </c>
      <c r="AF2365">
        <v>14107083105</v>
      </c>
      <c r="AH2365" t="s">
        <v>148</v>
      </c>
      <c r="AI2365" t="s">
        <v>168</v>
      </c>
      <c r="AJ2365" t="s">
        <v>456</v>
      </c>
      <c r="AK2365" t="s">
        <v>457</v>
      </c>
      <c r="AM2365" t="s">
        <v>458</v>
      </c>
      <c r="AO2365" t="s">
        <v>459</v>
      </c>
      <c r="AP2365" t="s">
        <v>460</v>
      </c>
      <c r="AQ2365" s="4">
        <v>73737</v>
      </c>
      <c r="AR2365" t="s">
        <v>140</v>
      </c>
      <c r="AT2365">
        <v>15802274747</v>
      </c>
      <c r="AV2365" t="s">
        <v>461</v>
      </c>
      <c r="AW2365" t="s">
        <v>462</v>
      </c>
      <c r="AZ2365" t="s">
        <v>288</v>
      </c>
      <c r="BA2365" t="s">
        <v>289</v>
      </c>
      <c r="BB2365" t="s">
        <v>136</v>
      </c>
      <c r="BC2365" t="s">
        <v>136</v>
      </c>
      <c r="BD2365" t="s">
        <v>148</v>
      </c>
      <c r="BE2365" t="s">
        <v>136</v>
      </c>
      <c r="BF2365" t="s">
        <v>136</v>
      </c>
      <c r="BG2365" t="s">
        <v>134</v>
      </c>
      <c r="BH2365" t="s">
        <v>136</v>
      </c>
      <c r="BN2365" t="s">
        <v>24333</v>
      </c>
      <c r="BO2365" t="s">
        <v>1043</v>
      </c>
      <c r="BP2365">
        <v>8</v>
      </c>
      <c r="BQ2365">
        <v>8</v>
      </c>
      <c r="BR2365">
        <v>8</v>
      </c>
      <c r="BS2365" s="1">
        <v>44242</v>
      </c>
      <c r="BT2365" s="1">
        <v>44515</v>
      </c>
      <c r="BU2365" s="1">
        <v>44242</v>
      </c>
      <c r="BV2365" s="1">
        <v>44515</v>
      </c>
      <c r="BW2365" t="s">
        <v>136</v>
      </c>
      <c r="BX2365">
        <v>40</v>
      </c>
      <c r="BY2365">
        <v>0</v>
      </c>
      <c r="BZ2365">
        <v>7</v>
      </c>
      <c r="CA2365">
        <v>7</v>
      </c>
      <c r="CB2365">
        <v>7</v>
      </c>
      <c r="CC2365">
        <v>7</v>
      </c>
      <c r="CD2365">
        <v>7</v>
      </c>
      <c r="CE2365">
        <v>5</v>
      </c>
      <c r="CF2365" t="str">
        <f>"9:00 AM"</f>
        <v>9:00 AM</v>
      </c>
      <c r="CG2365" t="str">
        <f>"5:00 PM"</f>
        <v>5:00 PM</v>
      </c>
      <c r="CH2365" s="5">
        <v>14.99</v>
      </c>
      <c r="CI2365" t="s">
        <v>146</v>
      </c>
      <c r="CL2365" t="s">
        <v>136</v>
      </c>
      <c r="CM2365" t="s">
        <v>312</v>
      </c>
      <c r="CN2365" t="s">
        <v>148</v>
      </c>
      <c r="CO2365" t="s">
        <v>465</v>
      </c>
      <c r="CP2365" t="s">
        <v>149</v>
      </c>
      <c r="CQ2365">
        <v>3</v>
      </c>
      <c r="CR2365">
        <v>0</v>
      </c>
      <c r="CS2365" t="s">
        <v>136</v>
      </c>
      <c r="CT2365" t="s">
        <v>134</v>
      </c>
      <c r="CU2365" t="s">
        <v>136</v>
      </c>
      <c r="CV2365" t="s">
        <v>134</v>
      </c>
      <c r="CW2365" t="s">
        <v>134</v>
      </c>
      <c r="CX2365">
        <v>75</v>
      </c>
      <c r="CY2365" t="s">
        <v>134</v>
      </c>
      <c r="CZ2365" t="s">
        <v>134</v>
      </c>
      <c r="DA2365" t="s">
        <v>134</v>
      </c>
      <c r="DB2365" t="s">
        <v>136</v>
      </c>
      <c r="DC2365" t="s">
        <v>134</v>
      </c>
      <c r="DD2365" t="s">
        <v>136</v>
      </c>
      <c r="DF2365" t="s">
        <v>466</v>
      </c>
      <c r="DG2365" t="s">
        <v>24331</v>
      </c>
      <c r="DH2365" t="s">
        <v>24332</v>
      </c>
      <c r="DI2365" t="s">
        <v>611</v>
      </c>
      <c r="DJ2365" s="4">
        <v>57532</v>
      </c>
      <c r="DK2365" t="s">
        <v>24334</v>
      </c>
      <c r="DL2365" t="s">
        <v>136</v>
      </c>
      <c r="DM2365">
        <v>1</v>
      </c>
      <c r="DN2365" t="s">
        <v>24335</v>
      </c>
      <c r="DO2365" t="s">
        <v>24332</v>
      </c>
      <c r="DP2365" t="s">
        <v>611</v>
      </c>
      <c r="DQ2365" t="str">
        <f>"57532"</f>
        <v>57532</v>
      </c>
      <c r="DR2365" t="s">
        <v>24334</v>
      </c>
      <c r="DS2365" t="s">
        <v>3273</v>
      </c>
      <c r="DT2365">
        <v>2</v>
      </c>
      <c r="DU2365">
        <v>10</v>
      </c>
      <c r="DV2365" t="s">
        <v>134</v>
      </c>
      <c r="DW2365" t="s">
        <v>134</v>
      </c>
      <c r="DX2365" t="s">
        <v>134</v>
      </c>
      <c r="DY2365" t="s">
        <v>136</v>
      </c>
      <c r="DZ2365">
        <v>1</v>
      </c>
      <c r="EA2365" t="s">
        <v>136</v>
      </c>
      <c r="EC2365" s="5">
        <v>12.68</v>
      </c>
      <c r="ED2365" s="5">
        <v>55</v>
      </c>
      <c r="EE2365">
        <v>14107083105</v>
      </c>
      <c r="EF2365" t="s">
        <v>24336</v>
      </c>
      <c r="EG2365" t="s">
        <v>148</v>
      </c>
      <c r="EH2365">
        <v>0</v>
      </c>
    </row>
    <row r="2366" spans="1:138" ht="15" customHeight="1" x14ac:dyDescent="0.35">
      <c r="A2366" t="s">
        <v>12472</v>
      </c>
      <c r="B2366" t="s">
        <v>157</v>
      </c>
      <c r="C2366" s="1">
        <v>44185.684012731479</v>
      </c>
      <c r="D2366" s="1">
        <v>44193</v>
      </c>
      <c r="E2366" t="s">
        <v>133</v>
      </c>
      <c r="F2366" t="s">
        <v>134</v>
      </c>
      <c r="G2366" t="s">
        <v>135</v>
      </c>
      <c r="H2366" t="s">
        <v>136</v>
      </c>
      <c r="I2366" t="s">
        <v>12473</v>
      </c>
      <c r="K2366" t="s">
        <v>12474</v>
      </c>
      <c r="M2366" t="s">
        <v>12475</v>
      </c>
      <c r="N2366" t="s">
        <v>139</v>
      </c>
      <c r="O2366" s="4">
        <v>33841</v>
      </c>
      <c r="P2366" t="s">
        <v>140</v>
      </c>
      <c r="R2366">
        <v>18632281936</v>
      </c>
      <c r="T2366">
        <v>11511</v>
      </c>
      <c r="U2366" t="s">
        <v>8706</v>
      </c>
      <c r="V2366" t="s">
        <v>12476</v>
      </c>
      <c r="X2366" t="s">
        <v>143</v>
      </c>
      <c r="Y2366" t="s">
        <v>12477</v>
      </c>
      <c r="AA2366" t="s">
        <v>12478</v>
      </c>
      <c r="AB2366" t="s">
        <v>139</v>
      </c>
      <c r="AC2366" s="4">
        <v>33841</v>
      </c>
      <c r="AD2366" t="s">
        <v>140</v>
      </c>
      <c r="AF2366">
        <v>18632281936</v>
      </c>
      <c r="AH2366" t="s">
        <v>12479</v>
      </c>
      <c r="AI2366" t="s">
        <v>168</v>
      </c>
      <c r="AJ2366" t="s">
        <v>141</v>
      </c>
      <c r="AK2366" t="s">
        <v>142</v>
      </c>
      <c r="AM2366" t="s">
        <v>137</v>
      </c>
      <c r="AO2366" t="s">
        <v>138</v>
      </c>
      <c r="AP2366" t="s">
        <v>139</v>
      </c>
      <c r="AQ2366" s="4">
        <v>33852</v>
      </c>
      <c r="AR2366" t="s">
        <v>140</v>
      </c>
      <c r="AT2366">
        <v>18632738870</v>
      </c>
      <c r="AV2366" t="s">
        <v>5221</v>
      </c>
      <c r="AW2366" t="s">
        <v>5222</v>
      </c>
      <c r="AZ2366" t="s">
        <v>821</v>
      </c>
      <c r="BA2366" t="s">
        <v>822</v>
      </c>
      <c r="BB2366" t="s">
        <v>134</v>
      </c>
      <c r="BC2366" t="s">
        <v>134</v>
      </c>
      <c r="BD2366" t="s">
        <v>134</v>
      </c>
      <c r="BE2366" t="s">
        <v>134</v>
      </c>
      <c r="BF2366" t="s">
        <v>136</v>
      </c>
      <c r="BG2366" t="s">
        <v>134</v>
      </c>
      <c r="BH2366" t="s">
        <v>136</v>
      </c>
      <c r="BN2366" t="s">
        <v>12480</v>
      </c>
      <c r="BO2366" t="s">
        <v>176</v>
      </c>
      <c r="BP2366">
        <v>20</v>
      </c>
      <c r="BQ2366">
        <v>20</v>
      </c>
      <c r="BR2366">
        <v>20</v>
      </c>
      <c r="BS2366" s="1">
        <v>44228</v>
      </c>
      <c r="BT2366" s="1">
        <v>44357</v>
      </c>
      <c r="BU2366" s="1">
        <v>44228</v>
      </c>
      <c r="BV2366" s="1">
        <v>44357</v>
      </c>
      <c r="BW2366" t="s">
        <v>136</v>
      </c>
      <c r="BX2366">
        <v>40</v>
      </c>
      <c r="BY2366">
        <v>0</v>
      </c>
      <c r="BZ2366">
        <v>6</v>
      </c>
      <c r="CA2366">
        <v>7</v>
      </c>
      <c r="CB2366">
        <v>7</v>
      </c>
      <c r="CC2366">
        <v>7</v>
      </c>
      <c r="CD2366">
        <v>7</v>
      </c>
      <c r="CE2366">
        <v>6</v>
      </c>
      <c r="CF2366" t="str">
        <f>"7:00 AM"</f>
        <v>7:00 AM</v>
      </c>
      <c r="CG2366" t="str">
        <f>"2:00 PM"</f>
        <v>2:00 PM</v>
      </c>
      <c r="CH2366" s="5">
        <v>11.71</v>
      </c>
      <c r="CI2366" t="s">
        <v>146</v>
      </c>
      <c r="CJ2366">
        <v>1.05</v>
      </c>
      <c r="CK2366" t="s">
        <v>12481</v>
      </c>
      <c r="CL2366" t="s">
        <v>134</v>
      </c>
      <c r="CM2366" t="s">
        <v>147</v>
      </c>
      <c r="CN2366" t="s">
        <v>148</v>
      </c>
      <c r="CO2366" t="s">
        <v>12482</v>
      </c>
      <c r="CP2366" t="s">
        <v>149</v>
      </c>
      <c r="CQ2366">
        <v>0</v>
      </c>
      <c r="CR2366">
        <v>0</v>
      </c>
      <c r="CS2366" t="s">
        <v>136</v>
      </c>
      <c r="CT2366" t="s">
        <v>136</v>
      </c>
      <c r="CU2366" t="s">
        <v>136</v>
      </c>
      <c r="CV2366" t="s">
        <v>136</v>
      </c>
      <c r="CW2366" t="s">
        <v>134</v>
      </c>
      <c r="CX2366">
        <v>100</v>
      </c>
      <c r="CY2366" t="s">
        <v>134</v>
      </c>
      <c r="CZ2366" t="s">
        <v>134</v>
      </c>
      <c r="DA2366" t="s">
        <v>134</v>
      </c>
      <c r="DB2366" t="s">
        <v>134</v>
      </c>
      <c r="DC2366" t="s">
        <v>134</v>
      </c>
      <c r="DD2366" t="s">
        <v>136</v>
      </c>
      <c r="DF2366" t="s">
        <v>12483</v>
      </c>
      <c r="DG2366" t="s">
        <v>12484</v>
      </c>
      <c r="DH2366" t="s">
        <v>3982</v>
      </c>
      <c r="DI2366" t="s">
        <v>139</v>
      </c>
      <c r="DJ2366" s="4">
        <v>33898</v>
      </c>
      <c r="DK2366" t="s">
        <v>1447</v>
      </c>
      <c r="DL2366" t="s">
        <v>134</v>
      </c>
      <c r="DM2366">
        <v>2</v>
      </c>
      <c r="DN2366" s="2" t="s">
        <v>12485</v>
      </c>
      <c r="DO2366" t="s">
        <v>12486</v>
      </c>
      <c r="DP2366" t="s">
        <v>139</v>
      </c>
      <c r="DQ2366" t="str">
        <f>"33843"</f>
        <v>33843</v>
      </c>
      <c r="DR2366" t="s">
        <v>1447</v>
      </c>
      <c r="DS2366" t="s">
        <v>2787</v>
      </c>
      <c r="DT2366">
        <v>2</v>
      </c>
      <c r="DU2366">
        <v>20</v>
      </c>
      <c r="DV2366" t="s">
        <v>134</v>
      </c>
      <c r="DW2366" t="s">
        <v>134</v>
      </c>
      <c r="DX2366" t="s">
        <v>134</v>
      </c>
      <c r="DY2366" t="s">
        <v>136</v>
      </c>
      <c r="DZ2366">
        <v>1</v>
      </c>
      <c r="EA2366" t="s">
        <v>136</v>
      </c>
      <c r="EC2366" s="5">
        <v>12.68</v>
      </c>
      <c r="ED2366" s="5">
        <v>55</v>
      </c>
      <c r="EE2366">
        <v>18632281936</v>
      </c>
      <c r="EF2366" t="s">
        <v>12479</v>
      </c>
      <c r="EG2366" t="s">
        <v>155</v>
      </c>
      <c r="EH2366">
        <v>7</v>
      </c>
    </row>
    <row r="2367" spans="1:138" ht="15" customHeight="1" x14ac:dyDescent="0.35">
      <c r="A2367" t="s">
        <v>15431</v>
      </c>
      <c r="B2367" t="s">
        <v>157</v>
      </c>
      <c r="C2367" s="1">
        <v>44172.616370717595</v>
      </c>
      <c r="D2367" s="1">
        <v>44193</v>
      </c>
      <c r="E2367" t="s">
        <v>579</v>
      </c>
      <c r="F2367" t="s">
        <v>136</v>
      </c>
      <c r="G2367" t="s">
        <v>135</v>
      </c>
      <c r="H2367" t="s">
        <v>136</v>
      </c>
      <c r="I2367" t="s">
        <v>15432</v>
      </c>
      <c r="K2367" t="s">
        <v>15433</v>
      </c>
      <c r="L2367" t="s">
        <v>15434</v>
      </c>
      <c r="M2367" t="s">
        <v>15435</v>
      </c>
      <c r="N2367" t="s">
        <v>584</v>
      </c>
      <c r="O2367" s="4">
        <v>84329</v>
      </c>
      <c r="P2367" t="s">
        <v>140</v>
      </c>
      <c r="R2367">
        <v>14358714531</v>
      </c>
      <c r="T2367">
        <v>11241</v>
      </c>
      <c r="U2367" t="s">
        <v>8570</v>
      </c>
      <c r="V2367" t="s">
        <v>15436</v>
      </c>
      <c r="X2367" t="s">
        <v>164</v>
      </c>
      <c r="Y2367" t="s">
        <v>15433</v>
      </c>
      <c r="AA2367" t="s">
        <v>15435</v>
      </c>
      <c r="AB2367" t="s">
        <v>584</v>
      </c>
      <c r="AC2367" s="4">
        <v>84329</v>
      </c>
      <c r="AD2367" t="s">
        <v>140</v>
      </c>
      <c r="AF2367">
        <v>14358714531</v>
      </c>
      <c r="AH2367" t="s">
        <v>15437</v>
      </c>
      <c r="AI2367" t="s">
        <v>168</v>
      </c>
      <c r="AJ2367" t="s">
        <v>588</v>
      </c>
      <c r="AK2367" t="s">
        <v>589</v>
      </c>
      <c r="AM2367" t="s">
        <v>590</v>
      </c>
      <c r="AO2367" t="s">
        <v>591</v>
      </c>
      <c r="AP2367" t="s">
        <v>592</v>
      </c>
      <c r="AQ2367" s="4">
        <v>82601</v>
      </c>
      <c r="AR2367" t="s">
        <v>140</v>
      </c>
      <c r="AT2367">
        <v>13074722105</v>
      </c>
      <c r="AV2367" t="s">
        <v>593</v>
      </c>
      <c r="AW2367" t="s">
        <v>594</v>
      </c>
      <c r="AZ2367" t="s">
        <v>334</v>
      </c>
      <c r="BA2367" t="s">
        <v>335</v>
      </c>
      <c r="BB2367" t="s">
        <v>136</v>
      </c>
      <c r="BC2367" t="s">
        <v>136</v>
      </c>
      <c r="BD2367" t="s">
        <v>148</v>
      </c>
      <c r="BE2367" t="s">
        <v>136</v>
      </c>
      <c r="BF2367" t="s">
        <v>136</v>
      </c>
      <c r="BG2367" t="s">
        <v>134</v>
      </c>
      <c r="BH2367" t="s">
        <v>136</v>
      </c>
      <c r="BN2367" t="s">
        <v>15438</v>
      </c>
      <c r="BO2367" t="s">
        <v>2037</v>
      </c>
      <c r="BP2367">
        <v>2</v>
      </c>
      <c r="BQ2367">
        <v>2</v>
      </c>
      <c r="BR2367">
        <v>2</v>
      </c>
      <c r="BS2367" s="1">
        <v>44228</v>
      </c>
      <c r="BT2367" s="1">
        <v>44500</v>
      </c>
      <c r="BU2367" s="1">
        <v>44228</v>
      </c>
      <c r="BV2367" s="1">
        <v>44500</v>
      </c>
      <c r="BW2367" t="s">
        <v>134</v>
      </c>
      <c r="CH2367" s="5">
        <v>1682.33</v>
      </c>
      <c r="CI2367" t="s">
        <v>597</v>
      </c>
      <c r="CJ2367">
        <v>0</v>
      </c>
      <c r="CK2367" t="s">
        <v>598</v>
      </c>
      <c r="CL2367" t="s">
        <v>136</v>
      </c>
      <c r="CM2367" t="s">
        <v>354</v>
      </c>
      <c r="CN2367" t="s">
        <v>599</v>
      </c>
      <c r="CO2367" t="s">
        <v>600</v>
      </c>
      <c r="CP2367" t="s">
        <v>149</v>
      </c>
      <c r="CQ2367">
        <v>6</v>
      </c>
      <c r="CR2367">
        <v>0</v>
      </c>
      <c r="CS2367" t="s">
        <v>136</v>
      </c>
      <c r="CT2367" t="s">
        <v>134</v>
      </c>
      <c r="CU2367" t="s">
        <v>136</v>
      </c>
      <c r="CV2367" t="s">
        <v>136</v>
      </c>
      <c r="CW2367" t="s">
        <v>134</v>
      </c>
      <c r="CX2367">
        <v>50</v>
      </c>
      <c r="CY2367" t="s">
        <v>134</v>
      </c>
      <c r="CZ2367" t="s">
        <v>136</v>
      </c>
      <c r="DA2367" t="s">
        <v>134</v>
      </c>
      <c r="DB2367" t="s">
        <v>136</v>
      </c>
      <c r="DC2367" t="s">
        <v>136</v>
      </c>
      <c r="DD2367" t="s">
        <v>136</v>
      </c>
      <c r="DF2367" t="s">
        <v>15439</v>
      </c>
      <c r="DG2367" t="s">
        <v>15433</v>
      </c>
      <c r="DH2367" t="s">
        <v>15435</v>
      </c>
      <c r="DI2367" t="s">
        <v>584</v>
      </c>
      <c r="DJ2367" s="4">
        <v>84329</v>
      </c>
      <c r="DK2367" t="s">
        <v>603</v>
      </c>
      <c r="DL2367" t="s">
        <v>136</v>
      </c>
      <c r="DM2367">
        <v>1</v>
      </c>
      <c r="DN2367" t="s">
        <v>15433</v>
      </c>
      <c r="DO2367" t="s">
        <v>15435</v>
      </c>
      <c r="DP2367" t="s">
        <v>584</v>
      </c>
      <c r="DQ2367" t="str">
        <f>"84329"</f>
        <v>84329</v>
      </c>
      <c r="DR2367" t="s">
        <v>603</v>
      </c>
      <c r="DS2367" t="s">
        <v>1750</v>
      </c>
      <c r="DT2367">
        <v>1</v>
      </c>
      <c r="DU2367">
        <v>2</v>
      </c>
      <c r="DV2367" t="s">
        <v>136</v>
      </c>
      <c r="DW2367" t="s">
        <v>136</v>
      </c>
      <c r="DX2367" t="s">
        <v>134</v>
      </c>
      <c r="DY2367" t="s">
        <v>136</v>
      </c>
      <c r="DZ2367">
        <v>1</v>
      </c>
      <c r="EA2367" t="s">
        <v>136</v>
      </c>
      <c r="EC2367" s="5">
        <v>12.68</v>
      </c>
      <c r="ED2367" s="5">
        <v>55</v>
      </c>
      <c r="EE2367">
        <v>13074722105</v>
      </c>
      <c r="EF2367" t="s">
        <v>593</v>
      </c>
      <c r="EG2367" t="s">
        <v>148</v>
      </c>
      <c r="EH2367">
        <v>0</v>
      </c>
    </row>
    <row r="2368" spans="1:138" ht="15" customHeight="1" x14ac:dyDescent="0.35">
      <c r="A2368" t="s">
        <v>23932</v>
      </c>
      <c r="B2368" t="s">
        <v>157</v>
      </c>
      <c r="C2368" s="1">
        <v>44174.844797916667</v>
      </c>
      <c r="D2368" s="1">
        <v>44193</v>
      </c>
      <c r="E2368" t="s">
        <v>1202</v>
      </c>
      <c r="F2368" t="s">
        <v>136</v>
      </c>
      <c r="G2368" t="s">
        <v>135</v>
      </c>
      <c r="H2368" t="s">
        <v>136</v>
      </c>
      <c r="I2368" t="s">
        <v>23933</v>
      </c>
      <c r="J2368" t="s">
        <v>23933</v>
      </c>
      <c r="K2368" t="s">
        <v>23934</v>
      </c>
      <c r="M2368" t="s">
        <v>7565</v>
      </c>
      <c r="N2368" t="s">
        <v>1114</v>
      </c>
      <c r="O2368" s="4">
        <v>99352</v>
      </c>
      <c r="P2368" t="s">
        <v>140</v>
      </c>
      <c r="R2368">
        <v>15096281619</v>
      </c>
      <c r="T2368">
        <v>111</v>
      </c>
      <c r="U2368" t="s">
        <v>4067</v>
      </c>
      <c r="V2368" t="s">
        <v>12469</v>
      </c>
      <c r="X2368" t="s">
        <v>429</v>
      </c>
      <c r="Y2368" t="s">
        <v>23935</v>
      </c>
      <c r="AA2368" t="s">
        <v>7565</v>
      </c>
      <c r="AB2368" t="s">
        <v>1114</v>
      </c>
      <c r="AC2368" s="4">
        <v>99352</v>
      </c>
      <c r="AD2368" t="s">
        <v>140</v>
      </c>
      <c r="AF2368">
        <v>15096281619</v>
      </c>
      <c r="AH2368" t="s">
        <v>5396</v>
      </c>
      <c r="AI2368" t="s">
        <v>168</v>
      </c>
      <c r="AJ2368" t="s">
        <v>5397</v>
      </c>
      <c r="AK2368" t="s">
        <v>5398</v>
      </c>
      <c r="AM2368" t="s">
        <v>5399</v>
      </c>
      <c r="AN2368" t="s">
        <v>1121</v>
      </c>
      <c r="AO2368" t="s">
        <v>1122</v>
      </c>
      <c r="AP2368" t="s">
        <v>1114</v>
      </c>
      <c r="AQ2368" s="4">
        <v>98516</v>
      </c>
      <c r="AR2368" t="s">
        <v>140</v>
      </c>
      <c r="AT2368">
        <v>12082373357</v>
      </c>
      <c r="AV2368" t="s">
        <v>5396</v>
      </c>
      <c r="AW2368" t="s">
        <v>1123</v>
      </c>
      <c r="AZ2368" t="s">
        <v>175</v>
      </c>
      <c r="BA2368" t="s">
        <v>176</v>
      </c>
      <c r="BB2368" t="s">
        <v>136</v>
      </c>
      <c r="BC2368" t="s">
        <v>136</v>
      </c>
      <c r="BD2368" t="s">
        <v>148</v>
      </c>
      <c r="BE2368" t="s">
        <v>136</v>
      </c>
      <c r="BF2368" t="s">
        <v>136</v>
      </c>
      <c r="BG2368" t="s">
        <v>134</v>
      </c>
      <c r="BH2368" t="s">
        <v>134</v>
      </c>
      <c r="BN2368" t="s">
        <v>23936</v>
      </c>
      <c r="BO2368" t="s">
        <v>905</v>
      </c>
      <c r="BP2368">
        <v>240</v>
      </c>
      <c r="BQ2368">
        <v>240</v>
      </c>
      <c r="BR2368">
        <v>240</v>
      </c>
      <c r="BS2368" s="1">
        <v>44238</v>
      </c>
      <c r="BT2368" s="1">
        <v>44519</v>
      </c>
      <c r="BU2368" s="1">
        <v>44238</v>
      </c>
      <c r="BV2368" s="1">
        <v>44519</v>
      </c>
      <c r="BW2368" t="s">
        <v>136</v>
      </c>
      <c r="BX2368">
        <v>35</v>
      </c>
      <c r="BY2368">
        <v>0</v>
      </c>
      <c r="BZ2368">
        <v>6</v>
      </c>
      <c r="CA2368">
        <v>6</v>
      </c>
      <c r="CB2368">
        <v>6</v>
      </c>
      <c r="CC2368">
        <v>6</v>
      </c>
      <c r="CD2368">
        <v>6</v>
      </c>
      <c r="CE2368">
        <v>5</v>
      </c>
      <c r="CF2368" t="str">
        <f>"7:00 AM"</f>
        <v>7:00 AM</v>
      </c>
      <c r="CG2368" t="str">
        <f>"1:30 PM"</f>
        <v>1:30 PM</v>
      </c>
      <c r="CH2368" s="5">
        <v>15.83</v>
      </c>
      <c r="CI2368" t="s">
        <v>146</v>
      </c>
      <c r="CJ2368">
        <v>0</v>
      </c>
      <c r="CK2368" t="s">
        <v>23937</v>
      </c>
      <c r="CL2368" t="s">
        <v>134</v>
      </c>
      <c r="CM2368" t="s">
        <v>312</v>
      </c>
      <c r="CN2368" t="s">
        <v>148</v>
      </c>
      <c r="CO2368" t="s">
        <v>23938</v>
      </c>
      <c r="CP2368" t="s">
        <v>149</v>
      </c>
      <c r="CQ2368">
        <v>3</v>
      </c>
      <c r="CR2368">
        <v>0</v>
      </c>
      <c r="CS2368" t="s">
        <v>136</v>
      </c>
      <c r="CT2368" t="s">
        <v>136</v>
      </c>
      <c r="CU2368" t="s">
        <v>136</v>
      </c>
      <c r="CV2368" t="s">
        <v>136</v>
      </c>
      <c r="CW2368" t="s">
        <v>134</v>
      </c>
      <c r="CX2368">
        <v>60</v>
      </c>
      <c r="CY2368" t="s">
        <v>134</v>
      </c>
      <c r="CZ2368" t="s">
        <v>134</v>
      </c>
      <c r="DA2368" t="s">
        <v>134</v>
      </c>
      <c r="DB2368" t="s">
        <v>134</v>
      </c>
      <c r="DC2368" t="s">
        <v>134</v>
      </c>
      <c r="DD2368" t="s">
        <v>136</v>
      </c>
      <c r="DF2368" s="2" t="s">
        <v>23939</v>
      </c>
      <c r="DG2368" s="2" t="s">
        <v>23940</v>
      </c>
      <c r="DH2368" t="s">
        <v>1768</v>
      </c>
      <c r="DI2368" t="s">
        <v>1114</v>
      </c>
      <c r="DJ2368" s="4">
        <v>99349</v>
      </c>
      <c r="DK2368" t="s">
        <v>1026</v>
      </c>
      <c r="DL2368" t="s">
        <v>134</v>
      </c>
      <c r="DM2368">
        <v>5</v>
      </c>
      <c r="DN2368" s="2" t="s">
        <v>23941</v>
      </c>
      <c r="DO2368" t="s">
        <v>1768</v>
      </c>
      <c r="DP2368" t="s">
        <v>1114</v>
      </c>
      <c r="DQ2368" t="str">
        <f>"99349"</f>
        <v>99349</v>
      </c>
      <c r="DR2368" t="s">
        <v>1026</v>
      </c>
      <c r="DS2368" t="s">
        <v>23942</v>
      </c>
      <c r="DT2368">
        <v>16</v>
      </c>
      <c r="DU2368">
        <v>192</v>
      </c>
      <c r="DV2368" t="s">
        <v>134</v>
      </c>
      <c r="DW2368" t="s">
        <v>134</v>
      </c>
      <c r="DX2368" t="s">
        <v>134</v>
      </c>
      <c r="DY2368" t="s">
        <v>134</v>
      </c>
      <c r="DZ2368">
        <v>2</v>
      </c>
      <c r="EA2368" t="s">
        <v>134</v>
      </c>
      <c r="EB2368" s="5">
        <v>12.68</v>
      </c>
      <c r="EC2368" s="5">
        <v>12.68</v>
      </c>
      <c r="ED2368" s="5">
        <v>55</v>
      </c>
      <c r="EE2368">
        <v>15099324336</v>
      </c>
      <c r="EF2368" t="s">
        <v>23943</v>
      </c>
      <c r="EG2368" t="s">
        <v>148</v>
      </c>
      <c r="EH2368">
        <v>5</v>
      </c>
    </row>
    <row r="2369" spans="1:138" ht="15" customHeight="1" x14ac:dyDescent="0.35">
      <c r="A2369" t="s">
        <v>1333</v>
      </c>
      <c r="B2369" t="s">
        <v>157</v>
      </c>
      <c r="C2369" s="1">
        <v>44170.814693518521</v>
      </c>
      <c r="D2369" s="1">
        <v>44193</v>
      </c>
      <c r="E2369" t="s">
        <v>579</v>
      </c>
      <c r="F2369" t="s">
        <v>136</v>
      </c>
      <c r="G2369" t="s">
        <v>135</v>
      </c>
      <c r="H2369" t="s">
        <v>136</v>
      </c>
      <c r="I2369" t="s">
        <v>1334</v>
      </c>
      <c r="K2369" t="s">
        <v>1335</v>
      </c>
      <c r="L2369" t="s">
        <v>1336</v>
      </c>
      <c r="M2369" t="s">
        <v>1337</v>
      </c>
      <c r="N2369" t="s">
        <v>1338</v>
      </c>
      <c r="O2369" s="4">
        <v>89412</v>
      </c>
      <c r="P2369" t="s">
        <v>140</v>
      </c>
      <c r="R2369">
        <v>17757416052</v>
      </c>
      <c r="T2369">
        <v>112111</v>
      </c>
      <c r="U2369" t="s">
        <v>1339</v>
      </c>
      <c r="V2369" t="s">
        <v>1340</v>
      </c>
      <c r="X2369" t="s">
        <v>1341</v>
      </c>
      <c r="Y2369" t="s">
        <v>1335</v>
      </c>
      <c r="AA2369" t="s">
        <v>1337</v>
      </c>
      <c r="AB2369" t="s">
        <v>1338</v>
      </c>
      <c r="AC2369" s="4">
        <v>89412</v>
      </c>
      <c r="AD2369" t="s">
        <v>140</v>
      </c>
      <c r="AF2369">
        <v>17757416052</v>
      </c>
      <c r="AH2369" t="s">
        <v>1342</v>
      </c>
      <c r="AI2369" t="s">
        <v>168</v>
      </c>
      <c r="AJ2369" t="s">
        <v>588</v>
      </c>
      <c r="AK2369" t="s">
        <v>589</v>
      </c>
      <c r="AM2369" t="s">
        <v>590</v>
      </c>
      <c r="AO2369" t="s">
        <v>591</v>
      </c>
      <c r="AP2369" t="s">
        <v>592</v>
      </c>
      <c r="AQ2369" s="4">
        <v>82601</v>
      </c>
      <c r="AR2369" t="s">
        <v>140</v>
      </c>
      <c r="AT2369">
        <v>13074722105</v>
      </c>
      <c r="AV2369" t="s">
        <v>593</v>
      </c>
      <c r="AW2369" t="s">
        <v>594</v>
      </c>
      <c r="AZ2369" t="s">
        <v>334</v>
      </c>
      <c r="BA2369" t="s">
        <v>335</v>
      </c>
      <c r="BB2369" t="s">
        <v>136</v>
      </c>
      <c r="BC2369" t="s">
        <v>136</v>
      </c>
      <c r="BD2369" t="s">
        <v>148</v>
      </c>
      <c r="BE2369" t="s">
        <v>136</v>
      </c>
      <c r="BF2369" t="s">
        <v>136</v>
      </c>
      <c r="BG2369" t="s">
        <v>134</v>
      </c>
      <c r="BH2369" t="s">
        <v>136</v>
      </c>
      <c r="BN2369" t="s">
        <v>1343</v>
      </c>
      <c r="BO2369" t="s">
        <v>652</v>
      </c>
      <c r="BP2369">
        <v>3</v>
      </c>
      <c r="BQ2369">
        <v>3</v>
      </c>
      <c r="BR2369">
        <v>3</v>
      </c>
      <c r="BS2369" s="1">
        <v>44228</v>
      </c>
      <c r="BT2369" s="1">
        <v>44530</v>
      </c>
      <c r="BU2369" s="1">
        <v>44228</v>
      </c>
      <c r="BV2369" s="1">
        <v>44530</v>
      </c>
      <c r="BW2369" t="s">
        <v>134</v>
      </c>
      <c r="CH2369" s="5">
        <v>1682.33</v>
      </c>
      <c r="CI2369" t="s">
        <v>597</v>
      </c>
      <c r="CJ2369">
        <v>0</v>
      </c>
      <c r="CK2369" t="s">
        <v>598</v>
      </c>
      <c r="CL2369" t="s">
        <v>136</v>
      </c>
      <c r="CM2369" t="s">
        <v>354</v>
      </c>
      <c r="CN2369" t="s">
        <v>599</v>
      </c>
      <c r="CO2369" t="s">
        <v>600</v>
      </c>
      <c r="CP2369" t="s">
        <v>149</v>
      </c>
      <c r="CQ2369">
        <v>6</v>
      </c>
      <c r="CR2369">
        <v>0</v>
      </c>
      <c r="CS2369" t="s">
        <v>136</v>
      </c>
      <c r="CT2369" t="s">
        <v>134</v>
      </c>
      <c r="CU2369" t="s">
        <v>136</v>
      </c>
      <c r="CV2369" t="s">
        <v>136</v>
      </c>
      <c r="CW2369" t="s">
        <v>134</v>
      </c>
      <c r="CX2369">
        <v>50</v>
      </c>
      <c r="CY2369" t="s">
        <v>134</v>
      </c>
      <c r="CZ2369" t="s">
        <v>136</v>
      </c>
      <c r="DA2369" t="s">
        <v>134</v>
      </c>
      <c r="DB2369" t="s">
        <v>136</v>
      </c>
      <c r="DC2369" t="s">
        <v>136</v>
      </c>
      <c r="DD2369" t="s">
        <v>136</v>
      </c>
      <c r="DF2369" t="s">
        <v>1344</v>
      </c>
      <c r="DG2369" t="s">
        <v>1335</v>
      </c>
      <c r="DH2369" t="s">
        <v>1337</v>
      </c>
      <c r="DI2369" t="s">
        <v>1338</v>
      </c>
      <c r="DJ2369" s="4">
        <v>89412</v>
      </c>
      <c r="DK2369" t="s">
        <v>1345</v>
      </c>
      <c r="DL2369" t="s">
        <v>134</v>
      </c>
      <c r="DM2369">
        <v>3</v>
      </c>
      <c r="DN2369" t="s">
        <v>1346</v>
      </c>
      <c r="DO2369" t="s">
        <v>1337</v>
      </c>
      <c r="DP2369" t="s">
        <v>1338</v>
      </c>
      <c r="DQ2369" t="str">
        <f>"89412"</f>
        <v>89412</v>
      </c>
      <c r="DR2369" t="s">
        <v>1345</v>
      </c>
      <c r="DS2369" t="s">
        <v>1099</v>
      </c>
      <c r="DT2369">
        <v>3</v>
      </c>
      <c r="DU2369">
        <v>4</v>
      </c>
      <c r="DV2369" t="s">
        <v>136</v>
      </c>
      <c r="DW2369" t="s">
        <v>136</v>
      </c>
      <c r="DX2369" t="s">
        <v>134</v>
      </c>
      <c r="DY2369" t="s">
        <v>134</v>
      </c>
      <c r="DZ2369">
        <v>3</v>
      </c>
      <c r="EA2369" t="s">
        <v>136</v>
      </c>
      <c r="EC2369" s="5">
        <v>12.68</v>
      </c>
      <c r="ED2369" s="5">
        <v>55</v>
      </c>
      <c r="EE2369">
        <v>13074722105</v>
      </c>
      <c r="EF2369" t="s">
        <v>593</v>
      </c>
      <c r="EG2369" t="s">
        <v>148</v>
      </c>
      <c r="EH2369">
        <v>0</v>
      </c>
    </row>
    <row r="2370" spans="1:138" ht="15" customHeight="1" x14ac:dyDescent="0.35">
      <c r="A2370" t="s">
        <v>27355</v>
      </c>
      <c r="B2370" t="s">
        <v>157</v>
      </c>
      <c r="C2370" s="1">
        <v>44170.507784374997</v>
      </c>
      <c r="D2370" s="1">
        <v>44193</v>
      </c>
      <c r="E2370" t="s">
        <v>579</v>
      </c>
      <c r="F2370" t="s">
        <v>136</v>
      </c>
      <c r="G2370" t="s">
        <v>135</v>
      </c>
      <c r="H2370" t="s">
        <v>136</v>
      </c>
      <c r="I2370" t="s">
        <v>27356</v>
      </c>
      <c r="K2370" t="s">
        <v>27357</v>
      </c>
      <c r="L2370" t="s">
        <v>27358</v>
      </c>
      <c r="M2370" t="s">
        <v>1512</v>
      </c>
      <c r="N2370" t="s">
        <v>584</v>
      </c>
      <c r="O2370" s="4">
        <v>84095</v>
      </c>
      <c r="P2370" t="s">
        <v>140</v>
      </c>
      <c r="R2370">
        <v>18016529586</v>
      </c>
      <c r="T2370">
        <v>112410</v>
      </c>
      <c r="U2370" t="s">
        <v>11723</v>
      </c>
      <c r="V2370" t="s">
        <v>8593</v>
      </c>
      <c r="X2370" t="s">
        <v>164</v>
      </c>
      <c r="Y2370" t="s">
        <v>27357</v>
      </c>
      <c r="AA2370" t="s">
        <v>1512</v>
      </c>
      <c r="AB2370" t="s">
        <v>584</v>
      </c>
      <c r="AC2370" s="4">
        <v>84095</v>
      </c>
      <c r="AD2370" t="s">
        <v>140</v>
      </c>
      <c r="AF2370">
        <v>18016529586</v>
      </c>
      <c r="AH2370" t="s">
        <v>27359</v>
      </c>
      <c r="AI2370" t="s">
        <v>168</v>
      </c>
      <c r="AJ2370" t="s">
        <v>588</v>
      </c>
      <c r="AK2370" t="s">
        <v>589</v>
      </c>
      <c r="AM2370" t="s">
        <v>590</v>
      </c>
      <c r="AO2370" t="s">
        <v>591</v>
      </c>
      <c r="AP2370" t="s">
        <v>592</v>
      </c>
      <c r="AQ2370" s="4">
        <v>82601</v>
      </c>
      <c r="AR2370" t="s">
        <v>140</v>
      </c>
      <c r="AT2370">
        <v>13074722105</v>
      </c>
      <c r="AV2370" t="s">
        <v>593</v>
      </c>
      <c r="AW2370" t="s">
        <v>594</v>
      </c>
      <c r="AZ2370" t="s">
        <v>334</v>
      </c>
      <c r="BA2370" t="s">
        <v>335</v>
      </c>
      <c r="BB2370" t="s">
        <v>136</v>
      </c>
      <c r="BC2370" t="s">
        <v>136</v>
      </c>
      <c r="BD2370" t="s">
        <v>148</v>
      </c>
      <c r="BE2370" t="s">
        <v>136</v>
      </c>
      <c r="BF2370" t="s">
        <v>136</v>
      </c>
      <c r="BG2370" t="s">
        <v>134</v>
      </c>
      <c r="BH2370" t="s">
        <v>136</v>
      </c>
      <c r="BN2370" t="s">
        <v>27360</v>
      </c>
      <c r="BO2370" t="s">
        <v>652</v>
      </c>
      <c r="BP2370">
        <v>1</v>
      </c>
      <c r="BQ2370">
        <v>1</v>
      </c>
      <c r="BR2370">
        <v>1</v>
      </c>
      <c r="BS2370" s="1">
        <v>44228</v>
      </c>
      <c r="BT2370" s="1">
        <v>44500</v>
      </c>
      <c r="BU2370" s="1">
        <v>44228</v>
      </c>
      <c r="BV2370" s="1">
        <v>44500</v>
      </c>
      <c r="BW2370" t="s">
        <v>134</v>
      </c>
      <c r="CH2370" s="5">
        <v>1682.33</v>
      </c>
      <c r="CI2370" t="s">
        <v>597</v>
      </c>
      <c r="CJ2370">
        <v>0</v>
      </c>
      <c r="CK2370" t="s">
        <v>598</v>
      </c>
      <c r="CL2370" t="s">
        <v>136</v>
      </c>
      <c r="CM2370" t="s">
        <v>354</v>
      </c>
      <c r="CN2370" t="s">
        <v>599</v>
      </c>
      <c r="CO2370" t="s">
        <v>600</v>
      </c>
      <c r="CP2370" t="s">
        <v>149</v>
      </c>
      <c r="CQ2370">
        <v>6</v>
      </c>
      <c r="CR2370">
        <v>0</v>
      </c>
      <c r="CS2370" t="s">
        <v>136</v>
      </c>
      <c r="CT2370" t="s">
        <v>134</v>
      </c>
      <c r="CU2370" t="s">
        <v>136</v>
      </c>
      <c r="CV2370" t="s">
        <v>136</v>
      </c>
      <c r="CW2370" t="s">
        <v>134</v>
      </c>
      <c r="CX2370">
        <v>50</v>
      </c>
      <c r="CY2370" t="s">
        <v>134</v>
      </c>
      <c r="CZ2370" t="s">
        <v>136</v>
      </c>
      <c r="DA2370" t="s">
        <v>134</v>
      </c>
      <c r="DB2370" t="s">
        <v>136</v>
      </c>
      <c r="DC2370" t="s">
        <v>136</v>
      </c>
      <c r="DD2370" t="s">
        <v>136</v>
      </c>
      <c r="DF2370" t="s">
        <v>27361</v>
      </c>
      <c r="DG2370" t="s">
        <v>27362</v>
      </c>
      <c r="DH2370" t="s">
        <v>11722</v>
      </c>
      <c r="DI2370" t="s">
        <v>584</v>
      </c>
      <c r="DJ2370" s="4">
        <v>84033</v>
      </c>
      <c r="DK2370" t="s">
        <v>656</v>
      </c>
      <c r="DL2370" t="s">
        <v>136</v>
      </c>
      <c r="DM2370">
        <v>1</v>
      </c>
      <c r="DN2370" t="s">
        <v>27362</v>
      </c>
      <c r="DO2370" t="s">
        <v>11722</v>
      </c>
      <c r="DP2370" t="s">
        <v>584</v>
      </c>
      <c r="DQ2370" t="str">
        <f>"84033"</f>
        <v>84033</v>
      </c>
      <c r="DR2370" t="s">
        <v>656</v>
      </c>
      <c r="DS2370" t="s">
        <v>605</v>
      </c>
      <c r="DT2370">
        <v>1</v>
      </c>
      <c r="DU2370">
        <v>1</v>
      </c>
      <c r="DV2370" t="s">
        <v>136</v>
      </c>
      <c r="DW2370" t="s">
        <v>136</v>
      </c>
      <c r="DX2370" t="s">
        <v>134</v>
      </c>
      <c r="DY2370" t="s">
        <v>136</v>
      </c>
      <c r="DZ2370">
        <v>1</v>
      </c>
      <c r="EA2370" t="s">
        <v>136</v>
      </c>
      <c r="EC2370" s="5">
        <v>12.68</v>
      </c>
      <c r="ED2370" s="5">
        <v>55</v>
      </c>
      <c r="EE2370">
        <v>13074722105</v>
      </c>
      <c r="EF2370" t="s">
        <v>593</v>
      </c>
      <c r="EG2370" t="s">
        <v>148</v>
      </c>
      <c r="EH2370">
        <v>0</v>
      </c>
    </row>
    <row r="2371" spans="1:138" ht="15" customHeight="1" x14ac:dyDescent="0.35">
      <c r="A2371" t="s">
        <v>4655</v>
      </c>
      <c r="B2371" t="s">
        <v>157</v>
      </c>
      <c r="C2371" s="1">
        <v>44175.435441203706</v>
      </c>
      <c r="D2371" s="1">
        <v>44193</v>
      </c>
      <c r="E2371" t="s">
        <v>133</v>
      </c>
      <c r="F2371" t="s">
        <v>136</v>
      </c>
      <c r="G2371" t="s">
        <v>135</v>
      </c>
      <c r="H2371" t="s">
        <v>136</v>
      </c>
      <c r="I2371" t="s">
        <v>4656</v>
      </c>
      <c r="K2371" t="s">
        <v>4657</v>
      </c>
      <c r="M2371" t="s">
        <v>4658</v>
      </c>
      <c r="N2371" t="s">
        <v>611</v>
      </c>
      <c r="O2371" s="4">
        <v>57350</v>
      </c>
      <c r="P2371" t="s">
        <v>140</v>
      </c>
      <c r="R2371">
        <v>16053531850</v>
      </c>
      <c r="T2371">
        <v>111191</v>
      </c>
      <c r="U2371" t="s">
        <v>4659</v>
      </c>
      <c r="V2371" t="s">
        <v>4660</v>
      </c>
      <c r="X2371" t="s">
        <v>990</v>
      </c>
      <c r="Y2371" t="s">
        <v>4657</v>
      </c>
      <c r="AA2371" t="s">
        <v>4658</v>
      </c>
      <c r="AB2371" t="s">
        <v>611</v>
      </c>
      <c r="AC2371" s="4">
        <v>57350</v>
      </c>
      <c r="AD2371" t="s">
        <v>140</v>
      </c>
      <c r="AF2371">
        <v>16053531850</v>
      </c>
      <c r="AH2371" t="s">
        <v>4661</v>
      </c>
      <c r="AI2371" t="s">
        <v>168</v>
      </c>
      <c r="AJ2371" t="s">
        <v>1941</v>
      </c>
      <c r="AK2371" t="s">
        <v>1942</v>
      </c>
      <c r="AL2371" t="s">
        <v>1943</v>
      </c>
      <c r="AM2371" t="s">
        <v>1944</v>
      </c>
      <c r="AN2371" t="s">
        <v>1945</v>
      </c>
      <c r="AO2371" t="s">
        <v>1946</v>
      </c>
      <c r="AP2371" t="s">
        <v>374</v>
      </c>
      <c r="AQ2371" s="4">
        <v>78266</v>
      </c>
      <c r="AR2371" t="s">
        <v>140</v>
      </c>
      <c r="AT2371">
        <v>18305844555</v>
      </c>
      <c r="AV2371" t="s">
        <v>1947</v>
      </c>
      <c r="AW2371" t="s">
        <v>1948</v>
      </c>
      <c r="AZ2371" t="s">
        <v>288</v>
      </c>
      <c r="BA2371" t="s">
        <v>289</v>
      </c>
      <c r="BB2371" t="s">
        <v>136</v>
      </c>
      <c r="BC2371" t="s">
        <v>136</v>
      </c>
      <c r="BD2371" t="s">
        <v>148</v>
      </c>
      <c r="BE2371" t="s">
        <v>136</v>
      </c>
      <c r="BF2371" t="s">
        <v>136</v>
      </c>
      <c r="BG2371" t="s">
        <v>134</v>
      </c>
      <c r="BH2371" t="s">
        <v>136</v>
      </c>
      <c r="BN2371" t="s">
        <v>4662</v>
      </c>
      <c r="BO2371" t="s">
        <v>905</v>
      </c>
      <c r="BP2371">
        <v>7</v>
      </c>
      <c r="BQ2371">
        <v>7</v>
      </c>
      <c r="BR2371">
        <v>7</v>
      </c>
      <c r="BS2371" s="1">
        <v>44242</v>
      </c>
      <c r="BT2371" s="1">
        <v>44544</v>
      </c>
      <c r="BU2371" s="1">
        <v>44242</v>
      </c>
      <c r="BV2371" s="1">
        <v>44544</v>
      </c>
      <c r="BW2371" t="s">
        <v>136</v>
      </c>
      <c r="BX2371">
        <v>40</v>
      </c>
      <c r="BY2371">
        <v>0</v>
      </c>
      <c r="BZ2371">
        <v>8</v>
      </c>
      <c r="CA2371">
        <v>8</v>
      </c>
      <c r="CB2371">
        <v>8</v>
      </c>
      <c r="CC2371">
        <v>8</v>
      </c>
      <c r="CD2371">
        <v>8</v>
      </c>
      <c r="CE2371">
        <v>0</v>
      </c>
      <c r="CF2371" t="str">
        <f>"8:00 AM"</f>
        <v>8:00 AM</v>
      </c>
      <c r="CG2371" t="str">
        <f>"5:00 PM"</f>
        <v>5:00 PM</v>
      </c>
      <c r="CH2371" s="5">
        <v>14.99</v>
      </c>
      <c r="CI2371" t="s">
        <v>146</v>
      </c>
      <c r="CJ2371">
        <v>0</v>
      </c>
      <c r="CK2371" t="s">
        <v>148</v>
      </c>
      <c r="CL2371" t="s">
        <v>136</v>
      </c>
      <c r="CM2371" t="s">
        <v>312</v>
      </c>
      <c r="CN2371" t="s">
        <v>148</v>
      </c>
      <c r="CO2371" s="2" t="s">
        <v>1949</v>
      </c>
      <c r="CP2371" t="s">
        <v>149</v>
      </c>
      <c r="CQ2371">
        <v>3</v>
      </c>
      <c r="CR2371">
        <v>0</v>
      </c>
      <c r="CS2371" t="s">
        <v>136</v>
      </c>
      <c r="CT2371" t="s">
        <v>134</v>
      </c>
      <c r="CU2371" t="s">
        <v>136</v>
      </c>
      <c r="CV2371" t="s">
        <v>136</v>
      </c>
      <c r="CW2371" t="s">
        <v>136</v>
      </c>
      <c r="CY2371" t="s">
        <v>136</v>
      </c>
      <c r="CZ2371" t="s">
        <v>136</v>
      </c>
      <c r="DA2371" t="s">
        <v>136</v>
      </c>
      <c r="DB2371" t="s">
        <v>136</v>
      </c>
      <c r="DC2371" t="s">
        <v>136</v>
      </c>
      <c r="DD2371" t="s">
        <v>136</v>
      </c>
      <c r="DF2371" t="s">
        <v>3500</v>
      </c>
      <c r="DG2371" t="s">
        <v>4663</v>
      </c>
      <c r="DH2371" t="s">
        <v>4658</v>
      </c>
      <c r="DI2371" t="s">
        <v>611</v>
      </c>
      <c r="DJ2371" s="4">
        <v>57350</v>
      </c>
      <c r="DK2371" t="s">
        <v>2159</v>
      </c>
      <c r="DL2371" t="s">
        <v>136</v>
      </c>
      <c r="DM2371">
        <v>1</v>
      </c>
      <c r="DN2371" t="s">
        <v>4657</v>
      </c>
      <c r="DO2371" t="s">
        <v>4658</v>
      </c>
      <c r="DP2371" t="s">
        <v>611</v>
      </c>
      <c r="DQ2371" t="str">
        <f>"57350"</f>
        <v>57350</v>
      </c>
      <c r="DR2371" t="s">
        <v>2159</v>
      </c>
      <c r="DS2371" t="s">
        <v>4664</v>
      </c>
      <c r="DT2371">
        <v>1</v>
      </c>
      <c r="DU2371">
        <v>7</v>
      </c>
      <c r="DV2371" t="s">
        <v>134</v>
      </c>
      <c r="DW2371" t="s">
        <v>134</v>
      </c>
      <c r="DX2371" t="s">
        <v>134</v>
      </c>
      <c r="DY2371" t="s">
        <v>136</v>
      </c>
      <c r="DZ2371">
        <v>1</v>
      </c>
      <c r="EA2371" t="s">
        <v>136</v>
      </c>
      <c r="EC2371" s="5">
        <v>12.68</v>
      </c>
      <c r="ED2371" s="5">
        <v>55</v>
      </c>
      <c r="EE2371">
        <v>16053531850</v>
      </c>
      <c r="EF2371" t="s">
        <v>4661</v>
      </c>
      <c r="EG2371" t="s">
        <v>148</v>
      </c>
      <c r="EH2371">
        <v>0</v>
      </c>
    </row>
    <row r="2372" spans="1:138" ht="15" customHeight="1" x14ac:dyDescent="0.35">
      <c r="A2372" t="s">
        <v>20955</v>
      </c>
      <c r="B2372" t="s">
        <v>157</v>
      </c>
      <c r="C2372" s="1">
        <v>44173.529528935185</v>
      </c>
      <c r="D2372" s="1">
        <v>44193</v>
      </c>
      <c r="E2372" t="s">
        <v>1202</v>
      </c>
      <c r="F2372" t="s">
        <v>136</v>
      </c>
      <c r="G2372" t="s">
        <v>135</v>
      </c>
      <c r="H2372" t="s">
        <v>136</v>
      </c>
      <c r="I2372" t="s">
        <v>20956</v>
      </c>
      <c r="K2372" t="s">
        <v>20957</v>
      </c>
      <c r="M2372" t="s">
        <v>2750</v>
      </c>
      <c r="N2372" t="s">
        <v>925</v>
      </c>
      <c r="O2372" s="4">
        <v>83660</v>
      </c>
      <c r="P2372" t="s">
        <v>140</v>
      </c>
      <c r="Q2372" t="s">
        <v>925</v>
      </c>
      <c r="R2372">
        <v>12085730347</v>
      </c>
      <c r="T2372">
        <v>1119</v>
      </c>
      <c r="U2372" t="s">
        <v>4081</v>
      </c>
      <c r="V2372" t="s">
        <v>790</v>
      </c>
      <c r="X2372" t="s">
        <v>787</v>
      </c>
      <c r="Y2372" t="s">
        <v>20957</v>
      </c>
      <c r="AA2372" t="s">
        <v>2750</v>
      </c>
      <c r="AB2372" t="s">
        <v>925</v>
      </c>
      <c r="AC2372" s="4">
        <v>83660</v>
      </c>
      <c r="AD2372" t="s">
        <v>140</v>
      </c>
      <c r="AF2372">
        <v>12085730347</v>
      </c>
      <c r="AH2372" t="s">
        <v>20958</v>
      </c>
      <c r="AI2372" t="s">
        <v>168</v>
      </c>
      <c r="AJ2372" t="s">
        <v>9550</v>
      </c>
      <c r="AK2372" t="s">
        <v>6038</v>
      </c>
      <c r="AL2372" t="s">
        <v>2278</v>
      </c>
      <c r="AM2372" t="s">
        <v>9551</v>
      </c>
      <c r="AO2372" t="s">
        <v>9552</v>
      </c>
      <c r="AP2372" t="s">
        <v>925</v>
      </c>
      <c r="AQ2372" s="4">
        <v>83661</v>
      </c>
      <c r="AR2372" t="s">
        <v>140</v>
      </c>
      <c r="AT2372">
        <v>12088980160</v>
      </c>
      <c r="AV2372" t="s">
        <v>9553</v>
      </c>
      <c r="AW2372" t="s">
        <v>9554</v>
      </c>
      <c r="AY2372" t="s">
        <v>148</v>
      </c>
      <c r="AZ2372" t="s">
        <v>821</v>
      </c>
      <c r="BA2372" t="s">
        <v>822</v>
      </c>
      <c r="BB2372" t="s">
        <v>136</v>
      </c>
      <c r="BC2372" t="s">
        <v>136</v>
      </c>
      <c r="BD2372" t="s">
        <v>148</v>
      </c>
      <c r="BE2372" t="s">
        <v>136</v>
      </c>
      <c r="BF2372" t="s">
        <v>136</v>
      </c>
      <c r="BG2372" t="s">
        <v>134</v>
      </c>
      <c r="BH2372" t="s">
        <v>134</v>
      </c>
      <c r="BN2372" t="s">
        <v>20959</v>
      </c>
      <c r="BO2372" t="s">
        <v>516</v>
      </c>
      <c r="BP2372">
        <v>50</v>
      </c>
      <c r="BQ2372">
        <v>50</v>
      </c>
      <c r="BR2372">
        <v>50</v>
      </c>
      <c r="BS2372" s="1">
        <v>44242</v>
      </c>
      <c r="BT2372" s="1">
        <v>44489</v>
      </c>
      <c r="BU2372" s="1">
        <v>44242</v>
      </c>
      <c r="BV2372" s="1">
        <v>44489</v>
      </c>
      <c r="BW2372" t="s">
        <v>136</v>
      </c>
      <c r="BX2372">
        <v>35</v>
      </c>
      <c r="BY2372">
        <v>0</v>
      </c>
      <c r="BZ2372">
        <v>6</v>
      </c>
      <c r="CA2372">
        <v>6</v>
      </c>
      <c r="CB2372">
        <v>6</v>
      </c>
      <c r="CC2372">
        <v>6</v>
      </c>
      <c r="CD2372">
        <v>6</v>
      </c>
      <c r="CE2372">
        <v>5</v>
      </c>
      <c r="CF2372" t="str">
        <f>"8:00 AM"</f>
        <v>8:00 AM</v>
      </c>
      <c r="CG2372" t="str">
        <f>"3:00 PM"</f>
        <v>3:00 PM</v>
      </c>
      <c r="CH2372" s="5">
        <v>13.62</v>
      </c>
      <c r="CI2372" t="s">
        <v>146</v>
      </c>
      <c r="CL2372" t="s">
        <v>136</v>
      </c>
      <c r="CM2372" t="s">
        <v>312</v>
      </c>
      <c r="CN2372" t="s">
        <v>148</v>
      </c>
      <c r="CO2372" s="2" t="s">
        <v>20960</v>
      </c>
      <c r="CP2372" t="s">
        <v>149</v>
      </c>
      <c r="CQ2372">
        <v>3</v>
      </c>
      <c r="CR2372">
        <v>0</v>
      </c>
      <c r="CS2372" t="s">
        <v>136</v>
      </c>
      <c r="CT2372" t="s">
        <v>136</v>
      </c>
      <c r="CU2372" t="s">
        <v>136</v>
      </c>
      <c r="CV2372" t="s">
        <v>136</v>
      </c>
      <c r="CW2372" t="s">
        <v>134</v>
      </c>
      <c r="CX2372">
        <v>60</v>
      </c>
      <c r="CY2372" t="s">
        <v>134</v>
      </c>
      <c r="CZ2372" t="s">
        <v>134</v>
      </c>
      <c r="DA2372" t="s">
        <v>134</v>
      </c>
      <c r="DB2372" t="s">
        <v>134</v>
      </c>
      <c r="DC2372" t="s">
        <v>134</v>
      </c>
      <c r="DD2372" t="s">
        <v>136</v>
      </c>
      <c r="DF2372" s="2" t="s">
        <v>20961</v>
      </c>
      <c r="DG2372" t="s">
        <v>20957</v>
      </c>
      <c r="DH2372" t="s">
        <v>2750</v>
      </c>
      <c r="DI2372" t="s">
        <v>925</v>
      </c>
      <c r="DJ2372" s="4">
        <v>83676</v>
      </c>
      <c r="DK2372" t="s">
        <v>1036</v>
      </c>
      <c r="DL2372" t="s">
        <v>134</v>
      </c>
      <c r="DM2372">
        <v>68</v>
      </c>
      <c r="DN2372" t="s">
        <v>20962</v>
      </c>
      <c r="DO2372" t="s">
        <v>2750</v>
      </c>
      <c r="DP2372" t="s">
        <v>925</v>
      </c>
      <c r="DQ2372" t="str">
        <f>"83660"</f>
        <v>83660</v>
      </c>
      <c r="DR2372" t="s">
        <v>1036</v>
      </c>
      <c r="DS2372" t="s">
        <v>20963</v>
      </c>
      <c r="DT2372">
        <v>1</v>
      </c>
      <c r="DU2372">
        <v>13</v>
      </c>
      <c r="DV2372" t="s">
        <v>134</v>
      </c>
      <c r="DW2372" t="s">
        <v>134</v>
      </c>
      <c r="DX2372" t="s">
        <v>134</v>
      </c>
      <c r="DY2372" t="s">
        <v>134</v>
      </c>
      <c r="DZ2372">
        <v>7</v>
      </c>
      <c r="EA2372" t="s">
        <v>136</v>
      </c>
      <c r="EC2372" s="5">
        <v>12.68</v>
      </c>
      <c r="ED2372" s="5">
        <v>55</v>
      </c>
      <c r="EE2372">
        <v>12083323570</v>
      </c>
      <c r="EF2372" t="s">
        <v>20964</v>
      </c>
      <c r="EG2372" t="s">
        <v>20643</v>
      </c>
      <c r="EH2372">
        <v>0</v>
      </c>
    </row>
    <row r="2373" spans="1:138" ht="15" customHeight="1" x14ac:dyDescent="0.35">
      <c r="A2373" t="s">
        <v>25284</v>
      </c>
      <c r="B2373" t="s">
        <v>157</v>
      </c>
      <c r="C2373" s="1">
        <v>44180.504949421294</v>
      </c>
      <c r="D2373" s="1">
        <v>44193</v>
      </c>
      <c r="E2373" t="s">
        <v>133</v>
      </c>
      <c r="F2373" t="s">
        <v>136</v>
      </c>
      <c r="G2373" t="s">
        <v>135</v>
      </c>
      <c r="H2373" t="s">
        <v>136</v>
      </c>
      <c r="I2373" t="s">
        <v>25285</v>
      </c>
      <c r="K2373" t="s">
        <v>25286</v>
      </c>
      <c r="L2373" t="s">
        <v>25287</v>
      </c>
      <c r="M2373" t="s">
        <v>25288</v>
      </c>
      <c r="N2373" t="s">
        <v>460</v>
      </c>
      <c r="O2373" s="4">
        <v>73023</v>
      </c>
      <c r="P2373" t="s">
        <v>140</v>
      </c>
      <c r="R2373">
        <v>14052241872</v>
      </c>
      <c r="T2373">
        <v>11213</v>
      </c>
      <c r="U2373" t="s">
        <v>4332</v>
      </c>
      <c r="V2373" t="s">
        <v>2739</v>
      </c>
      <c r="X2373" t="s">
        <v>164</v>
      </c>
      <c r="Y2373" t="s">
        <v>25286</v>
      </c>
      <c r="Z2373" t="s">
        <v>25287</v>
      </c>
      <c r="AA2373" t="s">
        <v>25288</v>
      </c>
      <c r="AB2373" t="s">
        <v>460</v>
      </c>
      <c r="AC2373" s="4">
        <v>73023</v>
      </c>
      <c r="AD2373" t="s">
        <v>140</v>
      </c>
      <c r="AF2373">
        <v>14052241872</v>
      </c>
      <c r="AH2373" t="s">
        <v>148</v>
      </c>
      <c r="AI2373" t="s">
        <v>168</v>
      </c>
      <c r="AJ2373" t="s">
        <v>456</v>
      </c>
      <c r="AK2373" t="s">
        <v>457</v>
      </c>
      <c r="AM2373" t="s">
        <v>458</v>
      </c>
      <c r="AO2373" t="s">
        <v>459</v>
      </c>
      <c r="AP2373" t="s">
        <v>460</v>
      </c>
      <c r="AQ2373" s="4">
        <v>73737</v>
      </c>
      <c r="AR2373" t="s">
        <v>140</v>
      </c>
      <c r="AT2373">
        <v>15802274747</v>
      </c>
      <c r="AV2373" t="s">
        <v>461</v>
      </c>
      <c r="AW2373" t="s">
        <v>462</v>
      </c>
      <c r="AZ2373" t="s">
        <v>288</v>
      </c>
      <c r="BA2373" t="s">
        <v>289</v>
      </c>
      <c r="BB2373" t="s">
        <v>136</v>
      </c>
      <c r="BC2373" t="s">
        <v>136</v>
      </c>
      <c r="BD2373" t="s">
        <v>148</v>
      </c>
      <c r="BE2373" t="s">
        <v>136</v>
      </c>
      <c r="BF2373" t="s">
        <v>136</v>
      </c>
      <c r="BG2373" t="s">
        <v>134</v>
      </c>
      <c r="BH2373" t="s">
        <v>136</v>
      </c>
      <c r="BN2373" t="s">
        <v>25289</v>
      </c>
      <c r="BO2373" t="s">
        <v>1043</v>
      </c>
      <c r="BP2373">
        <v>2</v>
      </c>
      <c r="BQ2373">
        <v>2</v>
      </c>
      <c r="BR2373">
        <v>2</v>
      </c>
      <c r="BS2373" s="1">
        <v>44247</v>
      </c>
      <c r="BT2373" s="1">
        <v>44545</v>
      </c>
      <c r="BU2373" s="1">
        <v>44247</v>
      </c>
      <c r="BV2373" s="1">
        <v>44545</v>
      </c>
      <c r="BW2373" t="s">
        <v>136</v>
      </c>
      <c r="BX2373">
        <v>48</v>
      </c>
      <c r="BY2373">
        <v>0</v>
      </c>
      <c r="BZ2373">
        <v>8</v>
      </c>
      <c r="CA2373">
        <v>8</v>
      </c>
      <c r="CB2373">
        <v>8</v>
      </c>
      <c r="CC2373">
        <v>8</v>
      </c>
      <c r="CD2373">
        <v>8</v>
      </c>
      <c r="CE2373">
        <v>8</v>
      </c>
      <c r="CF2373" t="str">
        <f>"8:00 AM"</f>
        <v>8:00 AM</v>
      </c>
      <c r="CG2373" t="str">
        <f>"5:00 PM"</f>
        <v>5:00 PM</v>
      </c>
      <c r="CH2373" s="5">
        <v>12.67</v>
      </c>
      <c r="CI2373" t="s">
        <v>146</v>
      </c>
      <c r="CL2373" t="s">
        <v>136</v>
      </c>
      <c r="CM2373" t="s">
        <v>312</v>
      </c>
      <c r="CN2373" t="s">
        <v>148</v>
      </c>
      <c r="CO2373" t="s">
        <v>465</v>
      </c>
      <c r="CP2373" t="s">
        <v>149</v>
      </c>
      <c r="CQ2373">
        <v>3</v>
      </c>
      <c r="CR2373">
        <v>0</v>
      </c>
      <c r="CS2373" t="s">
        <v>136</v>
      </c>
      <c r="CT2373" t="s">
        <v>134</v>
      </c>
      <c r="CU2373" t="s">
        <v>136</v>
      </c>
      <c r="CV2373" t="s">
        <v>134</v>
      </c>
      <c r="CW2373" t="s">
        <v>134</v>
      </c>
      <c r="CX2373">
        <v>75</v>
      </c>
      <c r="CY2373" t="s">
        <v>134</v>
      </c>
      <c r="CZ2373" t="s">
        <v>134</v>
      </c>
      <c r="DA2373" t="s">
        <v>134</v>
      </c>
      <c r="DB2373" t="s">
        <v>136</v>
      </c>
      <c r="DC2373" t="s">
        <v>134</v>
      </c>
      <c r="DD2373" t="s">
        <v>136</v>
      </c>
      <c r="DF2373" t="s">
        <v>466</v>
      </c>
      <c r="DG2373" t="s">
        <v>25290</v>
      </c>
      <c r="DH2373" t="s">
        <v>23591</v>
      </c>
      <c r="DI2373" t="s">
        <v>460</v>
      </c>
      <c r="DJ2373" s="4">
        <v>73067</v>
      </c>
      <c r="DK2373" t="s">
        <v>9031</v>
      </c>
      <c r="DL2373" t="s">
        <v>136</v>
      </c>
      <c r="DM2373">
        <v>1</v>
      </c>
      <c r="DN2373" t="s">
        <v>25291</v>
      </c>
      <c r="DO2373" t="s">
        <v>23591</v>
      </c>
      <c r="DP2373" t="s">
        <v>460</v>
      </c>
      <c r="DQ2373" t="str">
        <f>"73067"</f>
        <v>73067</v>
      </c>
      <c r="DR2373" t="s">
        <v>9031</v>
      </c>
      <c r="DS2373" t="s">
        <v>296</v>
      </c>
      <c r="DT2373">
        <v>1</v>
      </c>
      <c r="DU2373">
        <v>2</v>
      </c>
      <c r="DV2373" t="s">
        <v>134</v>
      </c>
      <c r="DW2373" t="s">
        <v>134</v>
      </c>
      <c r="DX2373" t="s">
        <v>134</v>
      </c>
      <c r="DY2373" t="s">
        <v>136</v>
      </c>
      <c r="DZ2373">
        <v>1</v>
      </c>
      <c r="EA2373" t="s">
        <v>136</v>
      </c>
      <c r="EC2373" s="5">
        <v>12.68</v>
      </c>
      <c r="ED2373" s="5">
        <v>55</v>
      </c>
      <c r="EE2373">
        <v>14052241872</v>
      </c>
      <c r="EF2373" t="s">
        <v>25292</v>
      </c>
      <c r="EG2373" t="s">
        <v>148</v>
      </c>
      <c r="EH2373">
        <v>0</v>
      </c>
    </row>
    <row r="2374" spans="1:138" ht="15" customHeight="1" x14ac:dyDescent="0.35">
      <c r="A2374" t="s">
        <v>15496</v>
      </c>
      <c r="B2374" t="s">
        <v>157</v>
      </c>
      <c r="C2374" s="1">
        <v>44172.884395023146</v>
      </c>
      <c r="D2374" s="1">
        <v>44193</v>
      </c>
      <c r="E2374" t="s">
        <v>579</v>
      </c>
      <c r="F2374" t="s">
        <v>136</v>
      </c>
      <c r="G2374" t="s">
        <v>135</v>
      </c>
      <c r="H2374" t="s">
        <v>136</v>
      </c>
      <c r="I2374" t="s">
        <v>15497</v>
      </c>
      <c r="K2374" t="s">
        <v>15498</v>
      </c>
      <c r="M2374" t="s">
        <v>15499</v>
      </c>
      <c r="N2374" t="s">
        <v>592</v>
      </c>
      <c r="O2374" s="4">
        <v>82501</v>
      </c>
      <c r="P2374" t="s">
        <v>140</v>
      </c>
      <c r="R2374">
        <v>13078511480</v>
      </c>
      <c r="T2374">
        <v>112111</v>
      </c>
      <c r="U2374" t="s">
        <v>1609</v>
      </c>
      <c r="V2374" t="s">
        <v>15500</v>
      </c>
      <c r="X2374" t="s">
        <v>164</v>
      </c>
      <c r="Y2374" t="s">
        <v>15498</v>
      </c>
      <c r="AA2374" t="s">
        <v>15499</v>
      </c>
      <c r="AB2374" t="s">
        <v>592</v>
      </c>
      <c r="AC2374" s="4">
        <v>82501</v>
      </c>
      <c r="AD2374" t="s">
        <v>140</v>
      </c>
      <c r="AF2374">
        <v>13078511480</v>
      </c>
      <c r="AH2374" t="s">
        <v>15501</v>
      </c>
      <c r="AI2374" t="s">
        <v>168</v>
      </c>
      <c r="AJ2374" t="s">
        <v>588</v>
      </c>
      <c r="AK2374" t="s">
        <v>589</v>
      </c>
      <c r="AM2374" t="s">
        <v>1361</v>
      </c>
      <c r="AO2374" t="s">
        <v>591</v>
      </c>
      <c r="AP2374" t="s">
        <v>592</v>
      </c>
      <c r="AQ2374" s="4">
        <v>82601</v>
      </c>
      <c r="AR2374" t="s">
        <v>140</v>
      </c>
      <c r="AT2374">
        <v>13074722105</v>
      </c>
      <c r="AV2374" t="s">
        <v>593</v>
      </c>
      <c r="AW2374" t="s">
        <v>594</v>
      </c>
      <c r="AZ2374" t="s">
        <v>334</v>
      </c>
      <c r="BA2374" t="s">
        <v>335</v>
      </c>
      <c r="BB2374" t="s">
        <v>136</v>
      </c>
      <c r="BC2374" t="s">
        <v>136</v>
      </c>
      <c r="BD2374" t="s">
        <v>148</v>
      </c>
      <c r="BE2374" t="s">
        <v>136</v>
      </c>
      <c r="BF2374" t="s">
        <v>136</v>
      </c>
      <c r="BG2374" t="s">
        <v>134</v>
      </c>
      <c r="BH2374" t="s">
        <v>136</v>
      </c>
      <c r="BN2374" t="s">
        <v>15502</v>
      </c>
      <c r="BO2374" t="s">
        <v>652</v>
      </c>
      <c r="BP2374">
        <v>2</v>
      </c>
      <c r="BQ2374">
        <v>2</v>
      </c>
      <c r="BR2374">
        <v>2</v>
      </c>
      <c r="BS2374" s="1">
        <v>44228</v>
      </c>
      <c r="BT2374" s="1">
        <v>44530</v>
      </c>
      <c r="BU2374" s="1">
        <v>44228</v>
      </c>
      <c r="BV2374" s="1">
        <v>44530</v>
      </c>
      <c r="BW2374" t="s">
        <v>134</v>
      </c>
      <c r="CH2374" s="5">
        <v>1682.33</v>
      </c>
      <c r="CI2374" t="s">
        <v>597</v>
      </c>
      <c r="CJ2374">
        <v>0</v>
      </c>
      <c r="CK2374" t="s">
        <v>598</v>
      </c>
      <c r="CL2374" t="s">
        <v>136</v>
      </c>
      <c r="CM2374" t="s">
        <v>354</v>
      </c>
      <c r="CN2374" t="s">
        <v>599</v>
      </c>
      <c r="CO2374" t="s">
        <v>600</v>
      </c>
      <c r="CP2374" t="s">
        <v>149</v>
      </c>
      <c r="CQ2374">
        <v>6</v>
      </c>
      <c r="CR2374">
        <v>0</v>
      </c>
      <c r="CS2374" t="s">
        <v>136</v>
      </c>
      <c r="CT2374" t="s">
        <v>134</v>
      </c>
      <c r="CU2374" t="s">
        <v>136</v>
      </c>
      <c r="CV2374" t="s">
        <v>136</v>
      </c>
      <c r="CW2374" t="s">
        <v>134</v>
      </c>
      <c r="CX2374">
        <v>50</v>
      </c>
      <c r="CY2374" t="s">
        <v>134</v>
      </c>
      <c r="CZ2374" t="s">
        <v>136</v>
      </c>
      <c r="DA2374" t="s">
        <v>134</v>
      </c>
      <c r="DB2374" t="s">
        <v>136</v>
      </c>
      <c r="DC2374" t="s">
        <v>136</v>
      </c>
      <c r="DD2374" t="s">
        <v>136</v>
      </c>
      <c r="DF2374" t="s">
        <v>15503</v>
      </c>
      <c r="DG2374" t="s">
        <v>15504</v>
      </c>
      <c r="DH2374" t="s">
        <v>15499</v>
      </c>
      <c r="DI2374" t="s">
        <v>592</v>
      </c>
      <c r="DJ2374" s="4">
        <v>82501</v>
      </c>
      <c r="DK2374" t="s">
        <v>9798</v>
      </c>
      <c r="DL2374" t="s">
        <v>136</v>
      </c>
      <c r="DM2374">
        <v>1</v>
      </c>
      <c r="DN2374" t="s">
        <v>15504</v>
      </c>
      <c r="DO2374" t="s">
        <v>15499</v>
      </c>
      <c r="DP2374" t="s">
        <v>592</v>
      </c>
      <c r="DQ2374" t="str">
        <f>"82501"</f>
        <v>82501</v>
      </c>
      <c r="DR2374" t="s">
        <v>9798</v>
      </c>
      <c r="DS2374" t="s">
        <v>1099</v>
      </c>
      <c r="DT2374">
        <v>1</v>
      </c>
      <c r="DU2374">
        <v>2</v>
      </c>
      <c r="DV2374" t="s">
        <v>136</v>
      </c>
      <c r="DW2374" t="s">
        <v>136</v>
      </c>
      <c r="DX2374" t="s">
        <v>134</v>
      </c>
      <c r="DY2374" t="s">
        <v>134</v>
      </c>
      <c r="DZ2374">
        <v>2</v>
      </c>
      <c r="EA2374" t="s">
        <v>136</v>
      </c>
      <c r="EC2374" s="5">
        <v>12.68</v>
      </c>
      <c r="ED2374" s="5">
        <v>55</v>
      </c>
      <c r="EE2374">
        <v>13074722105</v>
      </c>
      <c r="EF2374" t="s">
        <v>593</v>
      </c>
      <c r="EG2374" t="s">
        <v>148</v>
      </c>
      <c r="EH2374">
        <v>0</v>
      </c>
    </row>
    <row r="2375" spans="1:138" ht="15" customHeight="1" x14ac:dyDescent="0.35">
      <c r="A2375" t="s">
        <v>23610</v>
      </c>
      <c r="B2375" t="s">
        <v>157</v>
      </c>
      <c r="C2375" s="1">
        <v>44172.969293981485</v>
      </c>
      <c r="D2375" s="1">
        <v>44193</v>
      </c>
      <c r="E2375" t="s">
        <v>579</v>
      </c>
      <c r="F2375" t="s">
        <v>136</v>
      </c>
      <c r="G2375" t="s">
        <v>135</v>
      </c>
      <c r="H2375" t="s">
        <v>136</v>
      </c>
      <c r="I2375" t="s">
        <v>22120</v>
      </c>
      <c r="K2375" t="s">
        <v>22121</v>
      </c>
      <c r="L2375" t="s">
        <v>22121</v>
      </c>
      <c r="M2375" t="s">
        <v>7485</v>
      </c>
      <c r="N2375" t="s">
        <v>592</v>
      </c>
      <c r="O2375" s="4">
        <v>82835</v>
      </c>
      <c r="P2375" t="s">
        <v>140</v>
      </c>
      <c r="R2375">
        <v>13077584370</v>
      </c>
      <c r="T2375">
        <v>112111</v>
      </c>
      <c r="U2375" t="s">
        <v>22123</v>
      </c>
      <c r="V2375" t="s">
        <v>5092</v>
      </c>
      <c r="X2375" t="s">
        <v>164</v>
      </c>
      <c r="Y2375" t="s">
        <v>22121</v>
      </c>
      <c r="Z2375" t="s">
        <v>148</v>
      </c>
      <c r="AA2375" t="s">
        <v>7485</v>
      </c>
      <c r="AB2375" t="s">
        <v>592</v>
      </c>
      <c r="AC2375" s="4">
        <v>82835</v>
      </c>
      <c r="AD2375" t="s">
        <v>140</v>
      </c>
      <c r="AF2375">
        <v>13077584370</v>
      </c>
      <c r="AH2375" t="s">
        <v>22124</v>
      </c>
      <c r="AI2375" t="s">
        <v>168</v>
      </c>
      <c r="AJ2375" t="s">
        <v>588</v>
      </c>
      <c r="AK2375" t="s">
        <v>589</v>
      </c>
      <c r="AM2375" t="s">
        <v>590</v>
      </c>
      <c r="AO2375" t="s">
        <v>591</v>
      </c>
      <c r="AP2375" t="s">
        <v>592</v>
      </c>
      <c r="AQ2375" s="4">
        <v>82601</v>
      </c>
      <c r="AR2375" t="s">
        <v>140</v>
      </c>
      <c r="AT2375">
        <v>13074722105</v>
      </c>
      <c r="AV2375" t="s">
        <v>593</v>
      </c>
      <c r="AW2375" t="s">
        <v>594</v>
      </c>
      <c r="AZ2375" t="s">
        <v>334</v>
      </c>
      <c r="BA2375" t="s">
        <v>335</v>
      </c>
      <c r="BB2375" t="s">
        <v>136</v>
      </c>
      <c r="BC2375" t="s">
        <v>136</v>
      </c>
      <c r="BD2375" t="s">
        <v>148</v>
      </c>
      <c r="BE2375" t="s">
        <v>136</v>
      </c>
      <c r="BF2375" t="s">
        <v>136</v>
      </c>
      <c r="BG2375" t="s">
        <v>134</v>
      </c>
      <c r="BH2375" t="s">
        <v>136</v>
      </c>
      <c r="BN2375" t="s">
        <v>23611</v>
      </c>
      <c r="BO2375" t="s">
        <v>2223</v>
      </c>
      <c r="BP2375">
        <v>3</v>
      </c>
      <c r="BQ2375">
        <v>1</v>
      </c>
      <c r="BR2375">
        <v>1</v>
      </c>
      <c r="BS2375" s="1">
        <v>44256</v>
      </c>
      <c r="BT2375" s="1">
        <v>44561</v>
      </c>
      <c r="BU2375" s="1">
        <v>44256</v>
      </c>
      <c r="BV2375" s="1">
        <v>44561</v>
      </c>
      <c r="BW2375" t="s">
        <v>134</v>
      </c>
      <c r="CH2375" s="5">
        <v>1682.33</v>
      </c>
      <c r="CI2375" t="s">
        <v>597</v>
      </c>
      <c r="CJ2375">
        <v>0</v>
      </c>
      <c r="CK2375" t="s">
        <v>598</v>
      </c>
      <c r="CL2375" t="s">
        <v>136</v>
      </c>
      <c r="CM2375" t="s">
        <v>354</v>
      </c>
      <c r="CN2375" t="s">
        <v>599</v>
      </c>
      <c r="CO2375" t="s">
        <v>600</v>
      </c>
      <c r="CP2375" t="s">
        <v>149</v>
      </c>
      <c r="CQ2375">
        <v>6</v>
      </c>
      <c r="CR2375">
        <v>0</v>
      </c>
      <c r="CS2375" t="s">
        <v>136</v>
      </c>
      <c r="CT2375" t="s">
        <v>134</v>
      </c>
      <c r="CU2375" t="s">
        <v>136</v>
      </c>
      <c r="CV2375" t="s">
        <v>136</v>
      </c>
      <c r="CW2375" t="s">
        <v>134</v>
      </c>
      <c r="CX2375">
        <v>80</v>
      </c>
      <c r="CY2375" t="s">
        <v>134</v>
      </c>
      <c r="CZ2375" t="s">
        <v>136</v>
      </c>
      <c r="DA2375" t="s">
        <v>134</v>
      </c>
      <c r="DB2375" t="s">
        <v>136</v>
      </c>
      <c r="DC2375" t="s">
        <v>136</v>
      </c>
      <c r="DD2375" t="s">
        <v>136</v>
      </c>
      <c r="DF2375" t="s">
        <v>1295</v>
      </c>
      <c r="DG2375" t="s">
        <v>22121</v>
      </c>
      <c r="DH2375" t="s">
        <v>7485</v>
      </c>
      <c r="DI2375" t="s">
        <v>592</v>
      </c>
      <c r="DJ2375" s="4">
        <v>82835</v>
      </c>
      <c r="DK2375" t="s">
        <v>2274</v>
      </c>
      <c r="DL2375" t="s">
        <v>136</v>
      </c>
      <c r="DM2375">
        <v>1</v>
      </c>
      <c r="DN2375" t="s">
        <v>22121</v>
      </c>
      <c r="DO2375" t="s">
        <v>7485</v>
      </c>
      <c r="DP2375" t="s">
        <v>592</v>
      </c>
      <c r="DQ2375" t="str">
        <f>"82835"</f>
        <v>82835</v>
      </c>
      <c r="DR2375" t="s">
        <v>2274</v>
      </c>
      <c r="DS2375" t="s">
        <v>605</v>
      </c>
      <c r="DT2375">
        <v>1</v>
      </c>
      <c r="DU2375">
        <v>1</v>
      </c>
      <c r="DV2375" t="s">
        <v>136</v>
      </c>
      <c r="DW2375" t="s">
        <v>136</v>
      </c>
      <c r="DX2375" t="s">
        <v>134</v>
      </c>
      <c r="DY2375" t="s">
        <v>136</v>
      </c>
      <c r="DZ2375">
        <v>1</v>
      </c>
      <c r="EA2375" t="s">
        <v>136</v>
      </c>
      <c r="EC2375" s="5">
        <v>12.68</v>
      </c>
      <c r="ED2375" s="5">
        <v>55</v>
      </c>
      <c r="EE2375">
        <v>13074722105</v>
      </c>
      <c r="EF2375" t="s">
        <v>593</v>
      </c>
      <c r="EG2375" t="s">
        <v>148</v>
      </c>
      <c r="EH2375">
        <v>0</v>
      </c>
    </row>
    <row r="2376" spans="1:138" ht="15" customHeight="1" x14ac:dyDescent="0.35">
      <c r="A2376" t="s">
        <v>22126</v>
      </c>
      <c r="B2376" t="s">
        <v>157</v>
      </c>
      <c r="C2376" s="1">
        <v>44172.976581712966</v>
      </c>
      <c r="D2376" s="1">
        <v>44193</v>
      </c>
      <c r="E2376" t="s">
        <v>579</v>
      </c>
      <c r="F2376" t="s">
        <v>136</v>
      </c>
      <c r="G2376" t="s">
        <v>135</v>
      </c>
      <c r="H2376" t="s">
        <v>136</v>
      </c>
      <c r="I2376" t="s">
        <v>22127</v>
      </c>
      <c r="K2376" t="s">
        <v>22128</v>
      </c>
      <c r="L2376" t="s">
        <v>22129</v>
      </c>
      <c r="M2376" t="s">
        <v>17204</v>
      </c>
      <c r="N2376" t="s">
        <v>584</v>
      </c>
      <c r="O2376" s="4">
        <v>84021</v>
      </c>
      <c r="P2376" t="s">
        <v>140</v>
      </c>
      <c r="R2376">
        <v>14357330055</v>
      </c>
      <c r="T2376">
        <v>112410</v>
      </c>
      <c r="U2376" t="s">
        <v>15244</v>
      </c>
      <c r="V2376" t="s">
        <v>22130</v>
      </c>
      <c r="W2376" t="s">
        <v>18369</v>
      </c>
      <c r="X2376" t="s">
        <v>164</v>
      </c>
      <c r="Y2376" t="s">
        <v>22128</v>
      </c>
      <c r="AA2376" t="s">
        <v>22131</v>
      </c>
      <c r="AB2376" t="s">
        <v>584</v>
      </c>
      <c r="AC2376" s="4">
        <v>84021</v>
      </c>
      <c r="AD2376" t="s">
        <v>140</v>
      </c>
      <c r="AF2376">
        <v>14357330055</v>
      </c>
      <c r="AH2376" t="s">
        <v>22132</v>
      </c>
      <c r="AI2376" t="s">
        <v>168</v>
      </c>
      <c r="AJ2376" t="s">
        <v>588</v>
      </c>
      <c r="AK2376" t="s">
        <v>589</v>
      </c>
      <c r="AM2376" t="s">
        <v>1361</v>
      </c>
      <c r="AO2376" t="s">
        <v>591</v>
      </c>
      <c r="AP2376" t="s">
        <v>592</v>
      </c>
      <c r="AQ2376" s="4">
        <v>82601</v>
      </c>
      <c r="AR2376" t="s">
        <v>140</v>
      </c>
      <c r="AT2376">
        <v>13074722105</v>
      </c>
      <c r="AV2376" t="s">
        <v>593</v>
      </c>
      <c r="AW2376" t="s">
        <v>594</v>
      </c>
      <c r="AZ2376" t="s">
        <v>334</v>
      </c>
      <c r="BA2376" t="s">
        <v>335</v>
      </c>
      <c r="BB2376" t="s">
        <v>136</v>
      </c>
      <c r="BC2376" t="s">
        <v>136</v>
      </c>
      <c r="BD2376" t="s">
        <v>148</v>
      </c>
      <c r="BE2376" t="s">
        <v>136</v>
      </c>
      <c r="BF2376" t="s">
        <v>136</v>
      </c>
      <c r="BG2376" t="s">
        <v>134</v>
      </c>
      <c r="BH2376" t="s">
        <v>136</v>
      </c>
      <c r="BN2376" t="s">
        <v>22133</v>
      </c>
      <c r="BO2376" t="s">
        <v>652</v>
      </c>
      <c r="BP2376">
        <v>1</v>
      </c>
      <c r="BQ2376">
        <v>1</v>
      </c>
      <c r="BR2376">
        <v>1</v>
      </c>
      <c r="BS2376" s="1">
        <v>44228</v>
      </c>
      <c r="BT2376" s="1">
        <v>44530</v>
      </c>
      <c r="BU2376" s="1">
        <v>44228</v>
      </c>
      <c r="BV2376" s="1">
        <v>44530</v>
      </c>
      <c r="BW2376" t="s">
        <v>134</v>
      </c>
      <c r="CH2376" s="5">
        <v>1682.33</v>
      </c>
      <c r="CI2376" t="s">
        <v>597</v>
      </c>
      <c r="CJ2376">
        <v>0</v>
      </c>
      <c r="CK2376" t="s">
        <v>598</v>
      </c>
      <c r="CL2376" t="s">
        <v>136</v>
      </c>
      <c r="CM2376" t="s">
        <v>354</v>
      </c>
      <c r="CN2376" t="s">
        <v>599</v>
      </c>
      <c r="CO2376" t="s">
        <v>600</v>
      </c>
      <c r="CP2376" t="s">
        <v>149</v>
      </c>
      <c r="CQ2376">
        <v>6</v>
      </c>
      <c r="CR2376">
        <v>0</v>
      </c>
      <c r="CS2376" t="s">
        <v>136</v>
      </c>
      <c r="CT2376" t="s">
        <v>134</v>
      </c>
      <c r="CU2376" t="s">
        <v>136</v>
      </c>
      <c r="CV2376" t="s">
        <v>136</v>
      </c>
      <c r="CW2376" t="s">
        <v>134</v>
      </c>
      <c r="CX2376">
        <v>50</v>
      </c>
      <c r="CY2376" t="s">
        <v>134</v>
      </c>
      <c r="CZ2376" t="s">
        <v>136</v>
      </c>
      <c r="DA2376" t="s">
        <v>134</v>
      </c>
      <c r="DB2376" t="s">
        <v>136</v>
      </c>
      <c r="DC2376" t="s">
        <v>136</v>
      </c>
      <c r="DD2376" t="s">
        <v>136</v>
      </c>
      <c r="DF2376" t="s">
        <v>4231</v>
      </c>
      <c r="DG2376" t="s">
        <v>22128</v>
      </c>
      <c r="DH2376" t="s">
        <v>17204</v>
      </c>
      <c r="DI2376" t="s">
        <v>584</v>
      </c>
      <c r="DJ2376" s="4">
        <v>84021</v>
      </c>
      <c r="DK2376" t="s">
        <v>17210</v>
      </c>
      <c r="DL2376" t="s">
        <v>136</v>
      </c>
      <c r="DM2376">
        <v>1</v>
      </c>
      <c r="DN2376" t="s">
        <v>22128</v>
      </c>
      <c r="DO2376" t="s">
        <v>17204</v>
      </c>
      <c r="DP2376" t="s">
        <v>584</v>
      </c>
      <c r="DQ2376" t="str">
        <f>"84021"</f>
        <v>84021</v>
      </c>
      <c r="DR2376" t="s">
        <v>17210</v>
      </c>
      <c r="DS2376" t="s">
        <v>605</v>
      </c>
      <c r="DT2376">
        <v>2</v>
      </c>
      <c r="DU2376">
        <v>3</v>
      </c>
      <c r="DV2376" t="s">
        <v>136</v>
      </c>
      <c r="DW2376" t="s">
        <v>136</v>
      </c>
      <c r="DX2376" t="s">
        <v>134</v>
      </c>
      <c r="DY2376" t="s">
        <v>136</v>
      </c>
      <c r="DZ2376">
        <v>1</v>
      </c>
      <c r="EA2376" t="s">
        <v>136</v>
      </c>
      <c r="EC2376" s="5">
        <v>12.68</v>
      </c>
      <c r="ED2376" s="5">
        <v>55</v>
      </c>
      <c r="EE2376">
        <v>13074722105</v>
      </c>
      <c r="EF2376" t="s">
        <v>593</v>
      </c>
      <c r="EG2376" t="s">
        <v>148</v>
      </c>
      <c r="EH2376">
        <v>0</v>
      </c>
    </row>
    <row r="2377" spans="1:138" ht="15" customHeight="1" x14ac:dyDescent="0.35">
      <c r="A2377" t="s">
        <v>11982</v>
      </c>
      <c r="B2377" t="s">
        <v>157</v>
      </c>
      <c r="C2377" s="1">
        <v>44180.365445949072</v>
      </c>
      <c r="D2377" s="1">
        <v>44193</v>
      </c>
      <c r="E2377" t="s">
        <v>133</v>
      </c>
      <c r="F2377" t="s">
        <v>136</v>
      </c>
      <c r="G2377" t="s">
        <v>135</v>
      </c>
      <c r="H2377" t="s">
        <v>136</v>
      </c>
      <c r="I2377" t="s">
        <v>11983</v>
      </c>
      <c r="K2377" t="s">
        <v>11984</v>
      </c>
      <c r="M2377" t="s">
        <v>8309</v>
      </c>
      <c r="N2377" t="s">
        <v>1128</v>
      </c>
      <c r="O2377" s="4">
        <v>58046</v>
      </c>
      <c r="P2377" t="s">
        <v>140</v>
      </c>
      <c r="R2377">
        <v>17014300243</v>
      </c>
      <c r="T2377">
        <v>1119</v>
      </c>
      <c r="U2377" t="s">
        <v>11985</v>
      </c>
      <c r="V2377" t="s">
        <v>5423</v>
      </c>
      <c r="X2377" t="s">
        <v>723</v>
      </c>
      <c r="Y2377" t="s">
        <v>11986</v>
      </c>
      <c r="AA2377" t="s">
        <v>11987</v>
      </c>
      <c r="AB2377" t="s">
        <v>1128</v>
      </c>
      <c r="AC2377" s="4">
        <v>58046</v>
      </c>
      <c r="AD2377" t="s">
        <v>140</v>
      </c>
      <c r="AF2377">
        <v>17014300243</v>
      </c>
      <c r="AH2377" t="s">
        <v>11988</v>
      </c>
      <c r="AI2377" t="s">
        <v>168</v>
      </c>
      <c r="AJ2377" t="s">
        <v>533</v>
      </c>
      <c r="AK2377" t="s">
        <v>534</v>
      </c>
      <c r="AM2377" t="s">
        <v>535</v>
      </c>
      <c r="AO2377" t="s">
        <v>536</v>
      </c>
      <c r="AP2377" t="s">
        <v>537</v>
      </c>
      <c r="AQ2377" s="4">
        <v>28786</v>
      </c>
      <c r="AR2377" t="s">
        <v>140</v>
      </c>
      <c r="AT2377">
        <v>18282460659</v>
      </c>
      <c r="AV2377" t="s">
        <v>538</v>
      </c>
      <c r="AW2377" t="s">
        <v>539</v>
      </c>
      <c r="AZ2377" t="s">
        <v>288</v>
      </c>
      <c r="BA2377" t="s">
        <v>289</v>
      </c>
      <c r="BB2377" t="s">
        <v>136</v>
      </c>
      <c r="BC2377" t="s">
        <v>136</v>
      </c>
      <c r="BD2377" t="s">
        <v>148</v>
      </c>
      <c r="BE2377" t="s">
        <v>136</v>
      </c>
      <c r="BF2377" t="s">
        <v>136</v>
      </c>
      <c r="BG2377" t="s">
        <v>134</v>
      </c>
      <c r="BH2377" t="s">
        <v>136</v>
      </c>
      <c r="BN2377" t="s">
        <v>11989</v>
      </c>
      <c r="BO2377" t="s">
        <v>1937</v>
      </c>
      <c r="BP2377">
        <v>2</v>
      </c>
      <c r="BQ2377">
        <v>2</v>
      </c>
      <c r="BR2377">
        <v>2</v>
      </c>
      <c r="BS2377" s="1">
        <v>44245</v>
      </c>
      <c r="BT2377" s="1">
        <v>44536</v>
      </c>
      <c r="BU2377" s="1">
        <v>44245</v>
      </c>
      <c r="BV2377" s="1">
        <v>44536</v>
      </c>
      <c r="BW2377" t="s">
        <v>136</v>
      </c>
      <c r="BX2377">
        <v>48</v>
      </c>
      <c r="BY2377">
        <v>0</v>
      </c>
      <c r="BZ2377">
        <v>8</v>
      </c>
      <c r="CA2377">
        <v>8</v>
      </c>
      <c r="CB2377">
        <v>8</v>
      </c>
      <c r="CC2377">
        <v>8</v>
      </c>
      <c r="CD2377">
        <v>8</v>
      </c>
      <c r="CE2377">
        <v>8</v>
      </c>
      <c r="CF2377" t="str">
        <f>"8:00 AM"</f>
        <v>8:00 AM</v>
      </c>
      <c r="CG2377" t="str">
        <f>"5:00 PM"</f>
        <v>5:00 PM</v>
      </c>
      <c r="CH2377" s="5">
        <v>14.99</v>
      </c>
      <c r="CI2377" t="s">
        <v>146</v>
      </c>
      <c r="CL2377" t="s">
        <v>136</v>
      </c>
      <c r="CM2377" t="s">
        <v>354</v>
      </c>
      <c r="CN2377" t="s">
        <v>2411</v>
      </c>
      <c r="CO2377" t="s">
        <v>2389</v>
      </c>
      <c r="CP2377" t="s">
        <v>149</v>
      </c>
      <c r="CQ2377">
        <v>3</v>
      </c>
      <c r="CR2377">
        <v>0</v>
      </c>
      <c r="CS2377" t="s">
        <v>136</v>
      </c>
      <c r="CT2377" t="s">
        <v>134</v>
      </c>
      <c r="CU2377" t="s">
        <v>134</v>
      </c>
      <c r="CV2377" t="s">
        <v>136</v>
      </c>
      <c r="CW2377" t="s">
        <v>134</v>
      </c>
      <c r="CX2377">
        <v>60</v>
      </c>
      <c r="CY2377" t="s">
        <v>134</v>
      </c>
      <c r="CZ2377" t="s">
        <v>134</v>
      </c>
      <c r="DA2377" t="s">
        <v>134</v>
      </c>
      <c r="DB2377" t="s">
        <v>136</v>
      </c>
      <c r="DC2377" t="s">
        <v>134</v>
      </c>
      <c r="DD2377" t="s">
        <v>136</v>
      </c>
      <c r="DF2377" t="s">
        <v>11990</v>
      </c>
      <c r="DG2377" t="s">
        <v>11991</v>
      </c>
      <c r="DH2377" t="s">
        <v>8309</v>
      </c>
      <c r="DI2377" t="s">
        <v>1128</v>
      </c>
      <c r="DJ2377" s="4">
        <v>58046</v>
      </c>
      <c r="DK2377" t="s">
        <v>8315</v>
      </c>
      <c r="DL2377" t="s">
        <v>136</v>
      </c>
      <c r="DM2377">
        <v>1</v>
      </c>
      <c r="DN2377" t="s">
        <v>11992</v>
      </c>
      <c r="DO2377" t="s">
        <v>8309</v>
      </c>
      <c r="DP2377" t="s">
        <v>1128</v>
      </c>
      <c r="DQ2377" t="str">
        <f>"58046"</f>
        <v>58046</v>
      </c>
      <c r="DR2377" t="s">
        <v>8315</v>
      </c>
      <c r="DS2377" t="s">
        <v>907</v>
      </c>
      <c r="DT2377">
        <v>1</v>
      </c>
      <c r="DU2377">
        <v>2</v>
      </c>
      <c r="DV2377" t="s">
        <v>134</v>
      </c>
      <c r="DW2377" t="s">
        <v>134</v>
      </c>
      <c r="DX2377" t="s">
        <v>134</v>
      </c>
      <c r="DY2377" t="s">
        <v>136</v>
      </c>
      <c r="DZ2377">
        <v>1</v>
      </c>
      <c r="EA2377" t="s">
        <v>136</v>
      </c>
      <c r="EC2377" s="5">
        <v>12.68</v>
      </c>
      <c r="ED2377" s="5">
        <v>55</v>
      </c>
      <c r="EE2377">
        <v>17014300243</v>
      </c>
      <c r="EF2377" t="s">
        <v>11988</v>
      </c>
      <c r="EG2377" t="s">
        <v>2909</v>
      </c>
      <c r="EH2377">
        <v>0</v>
      </c>
    </row>
    <row r="2378" spans="1:138" ht="15" customHeight="1" x14ac:dyDescent="0.35">
      <c r="A2378" t="s">
        <v>27020</v>
      </c>
      <c r="B2378" t="s">
        <v>157</v>
      </c>
      <c r="C2378" s="1">
        <v>44178.73594189815</v>
      </c>
      <c r="D2378" s="1">
        <v>44193</v>
      </c>
      <c r="E2378" t="s">
        <v>133</v>
      </c>
      <c r="F2378" t="s">
        <v>136</v>
      </c>
      <c r="G2378" t="s">
        <v>135</v>
      </c>
      <c r="H2378" t="s">
        <v>136</v>
      </c>
      <c r="I2378" t="s">
        <v>27021</v>
      </c>
      <c r="K2378" t="s">
        <v>27022</v>
      </c>
      <c r="M2378" t="s">
        <v>8320</v>
      </c>
      <c r="N2378" t="s">
        <v>1358</v>
      </c>
      <c r="O2378" s="4">
        <v>81650</v>
      </c>
      <c r="P2378" t="s">
        <v>140</v>
      </c>
      <c r="R2378">
        <v>19708784711</v>
      </c>
      <c r="T2378">
        <v>112111</v>
      </c>
      <c r="U2378" t="s">
        <v>27023</v>
      </c>
      <c r="V2378" t="s">
        <v>482</v>
      </c>
      <c r="X2378" t="s">
        <v>6425</v>
      </c>
      <c r="Y2378" t="s">
        <v>27022</v>
      </c>
      <c r="AA2378" t="s">
        <v>8320</v>
      </c>
      <c r="AB2378" t="s">
        <v>1358</v>
      </c>
      <c r="AC2378" s="4">
        <v>81650</v>
      </c>
      <c r="AD2378" t="s">
        <v>140</v>
      </c>
      <c r="AF2378">
        <v>19708784711</v>
      </c>
      <c r="AH2378" t="s">
        <v>27024</v>
      </c>
      <c r="AI2378" t="s">
        <v>168</v>
      </c>
      <c r="AJ2378" t="s">
        <v>6475</v>
      </c>
      <c r="AK2378" t="s">
        <v>6476</v>
      </c>
      <c r="AM2378" t="s">
        <v>6477</v>
      </c>
      <c r="AO2378" t="s">
        <v>6478</v>
      </c>
      <c r="AP2378" t="s">
        <v>1358</v>
      </c>
      <c r="AQ2378" s="4">
        <v>81625</v>
      </c>
      <c r="AR2378" t="s">
        <v>140</v>
      </c>
      <c r="AT2378">
        <v>19708244226</v>
      </c>
      <c r="AV2378" t="s">
        <v>6479</v>
      </c>
      <c r="AW2378" t="s">
        <v>6480</v>
      </c>
      <c r="AZ2378" t="s">
        <v>334</v>
      </c>
      <c r="BA2378" t="s">
        <v>335</v>
      </c>
      <c r="BB2378" t="s">
        <v>136</v>
      </c>
      <c r="BC2378" t="s">
        <v>136</v>
      </c>
      <c r="BD2378" t="s">
        <v>148</v>
      </c>
      <c r="BE2378" t="s">
        <v>136</v>
      </c>
      <c r="BF2378" t="s">
        <v>136</v>
      </c>
      <c r="BG2378" t="s">
        <v>134</v>
      </c>
      <c r="BH2378" t="s">
        <v>136</v>
      </c>
      <c r="BI2378" t="s">
        <v>7017</v>
      </c>
      <c r="BN2378" t="s">
        <v>27025</v>
      </c>
      <c r="BO2378" t="s">
        <v>5890</v>
      </c>
      <c r="BP2378">
        <v>4</v>
      </c>
      <c r="BQ2378">
        <v>4</v>
      </c>
      <c r="BR2378">
        <v>4</v>
      </c>
      <c r="BS2378" s="1">
        <v>44234</v>
      </c>
      <c r="BT2378" s="1">
        <v>44531</v>
      </c>
      <c r="BU2378" s="1">
        <v>44234</v>
      </c>
      <c r="BV2378" s="1">
        <v>44531</v>
      </c>
      <c r="BW2378" t="s">
        <v>136</v>
      </c>
      <c r="BX2378">
        <v>48</v>
      </c>
      <c r="BY2378">
        <v>0</v>
      </c>
      <c r="BZ2378">
        <v>8</v>
      </c>
      <c r="CA2378">
        <v>8</v>
      </c>
      <c r="CB2378">
        <v>8</v>
      </c>
      <c r="CC2378">
        <v>8</v>
      </c>
      <c r="CD2378">
        <v>8</v>
      </c>
      <c r="CE2378">
        <v>8</v>
      </c>
      <c r="CF2378" t="str">
        <f>"8:00 AM"</f>
        <v>8:00 AM</v>
      </c>
      <c r="CG2378" t="str">
        <f>"5:00 PM"</f>
        <v>5:00 PM</v>
      </c>
      <c r="CH2378" s="5">
        <v>14.26</v>
      </c>
      <c r="CI2378" t="s">
        <v>146</v>
      </c>
      <c r="CL2378" t="s">
        <v>136</v>
      </c>
      <c r="CM2378" t="s">
        <v>312</v>
      </c>
      <c r="CN2378" t="s">
        <v>148</v>
      </c>
      <c r="CO2378" s="2" t="s">
        <v>7729</v>
      </c>
      <c r="CP2378" t="s">
        <v>149</v>
      </c>
      <c r="CQ2378">
        <v>3</v>
      </c>
      <c r="CR2378">
        <v>0</v>
      </c>
      <c r="CS2378" t="s">
        <v>136</v>
      </c>
      <c r="CT2378" t="s">
        <v>136</v>
      </c>
      <c r="CU2378" t="s">
        <v>136</v>
      </c>
      <c r="CV2378" t="s">
        <v>136</v>
      </c>
      <c r="CW2378" t="s">
        <v>134</v>
      </c>
      <c r="CX2378">
        <v>75</v>
      </c>
      <c r="CY2378" t="s">
        <v>134</v>
      </c>
      <c r="CZ2378" t="s">
        <v>134</v>
      </c>
      <c r="DA2378" t="s">
        <v>134</v>
      </c>
      <c r="DB2378" t="s">
        <v>134</v>
      </c>
      <c r="DC2378" t="s">
        <v>134</v>
      </c>
      <c r="DD2378" t="s">
        <v>136</v>
      </c>
      <c r="DF2378" s="2" t="s">
        <v>7019</v>
      </c>
      <c r="DG2378" t="s">
        <v>27022</v>
      </c>
      <c r="DH2378" t="s">
        <v>8320</v>
      </c>
      <c r="DI2378" t="s">
        <v>1358</v>
      </c>
      <c r="DJ2378" s="4">
        <v>81650</v>
      </c>
      <c r="DK2378" t="s">
        <v>7990</v>
      </c>
      <c r="DL2378" t="s">
        <v>136</v>
      </c>
      <c r="DM2378">
        <v>1</v>
      </c>
      <c r="DN2378" t="s">
        <v>27022</v>
      </c>
      <c r="DO2378" t="s">
        <v>8320</v>
      </c>
      <c r="DP2378" t="s">
        <v>1358</v>
      </c>
      <c r="DQ2378" t="str">
        <f>"81650"</f>
        <v>81650</v>
      </c>
      <c r="DR2378" t="s">
        <v>7020</v>
      </c>
      <c r="DS2378" t="s">
        <v>27026</v>
      </c>
      <c r="DT2378">
        <v>1</v>
      </c>
      <c r="DU2378">
        <v>4</v>
      </c>
      <c r="DV2378" t="s">
        <v>136</v>
      </c>
      <c r="DW2378" t="s">
        <v>134</v>
      </c>
      <c r="DX2378" t="s">
        <v>134</v>
      </c>
      <c r="DY2378" t="s">
        <v>136</v>
      </c>
      <c r="DZ2378">
        <v>1</v>
      </c>
      <c r="EA2378" t="s">
        <v>136</v>
      </c>
      <c r="EC2378" s="5">
        <v>12.68</v>
      </c>
      <c r="ED2378" s="5">
        <v>55</v>
      </c>
      <c r="EE2378">
        <v>19708784711</v>
      </c>
      <c r="EF2378" t="s">
        <v>27024</v>
      </c>
      <c r="EG2378" t="s">
        <v>1722</v>
      </c>
      <c r="EH2378">
        <v>0</v>
      </c>
    </row>
    <row r="2379" spans="1:138" ht="15" customHeight="1" x14ac:dyDescent="0.35">
      <c r="A2379" t="s">
        <v>10701</v>
      </c>
      <c r="B2379" t="s">
        <v>157</v>
      </c>
      <c r="C2379" s="1">
        <v>44174.546015277781</v>
      </c>
      <c r="D2379" s="1">
        <v>44193</v>
      </c>
      <c r="E2379" t="s">
        <v>579</v>
      </c>
      <c r="F2379" t="s">
        <v>136</v>
      </c>
      <c r="G2379" t="s">
        <v>135</v>
      </c>
      <c r="H2379" t="s">
        <v>136</v>
      </c>
      <c r="I2379" t="s">
        <v>10702</v>
      </c>
      <c r="K2379" t="s">
        <v>10703</v>
      </c>
      <c r="M2379" t="s">
        <v>10704</v>
      </c>
      <c r="N2379" t="s">
        <v>744</v>
      </c>
      <c r="O2379" s="4">
        <v>42202</v>
      </c>
      <c r="P2379" t="s">
        <v>140</v>
      </c>
      <c r="R2379">
        <v>12707267768</v>
      </c>
      <c r="T2379">
        <v>1119</v>
      </c>
      <c r="U2379" t="s">
        <v>10705</v>
      </c>
      <c r="V2379" t="s">
        <v>8526</v>
      </c>
      <c r="X2379" t="s">
        <v>429</v>
      </c>
      <c r="Y2379" t="s">
        <v>10703</v>
      </c>
      <c r="AA2379" t="s">
        <v>10704</v>
      </c>
      <c r="AB2379" t="s">
        <v>744</v>
      </c>
      <c r="AC2379" s="4">
        <v>42202</v>
      </c>
      <c r="AD2379" t="s">
        <v>140</v>
      </c>
      <c r="AF2379">
        <v>12707267768</v>
      </c>
      <c r="AH2379" t="s">
        <v>155</v>
      </c>
      <c r="AI2379" t="s">
        <v>168</v>
      </c>
      <c r="AJ2379" t="s">
        <v>749</v>
      </c>
      <c r="AK2379" t="s">
        <v>750</v>
      </c>
      <c r="AM2379" t="s">
        <v>2130</v>
      </c>
      <c r="AN2379" t="s">
        <v>2131</v>
      </c>
      <c r="AO2379" t="s">
        <v>752</v>
      </c>
      <c r="AP2379" t="s">
        <v>744</v>
      </c>
      <c r="AQ2379" s="4">
        <v>40511</v>
      </c>
      <c r="AR2379" t="s">
        <v>140</v>
      </c>
      <c r="AT2379">
        <v>18592337845</v>
      </c>
      <c r="AV2379" t="s">
        <v>753</v>
      </c>
      <c r="AW2379" t="s">
        <v>754</v>
      </c>
      <c r="AY2379" t="s">
        <v>155</v>
      </c>
      <c r="AZ2379" t="s">
        <v>175</v>
      </c>
      <c r="BA2379" t="s">
        <v>176</v>
      </c>
      <c r="BB2379" t="s">
        <v>136</v>
      </c>
      <c r="BC2379" t="s">
        <v>136</v>
      </c>
      <c r="BD2379" t="s">
        <v>148</v>
      </c>
      <c r="BE2379" t="s">
        <v>136</v>
      </c>
      <c r="BF2379" t="s">
        <v>136</v>
      </c>
      <c r="BG2379" t="s">
        <v>134</v>
      </c>
      <c r="BH2379" t="s">
        <v>136</v>
      </c>
      <c r="BN2379" t="s">
        <v>10706</v>
      </c>
      <c r="BO2379" t="s">
        <v>6881</v>
      </c>
      <c r="BP2379">
        <v>3</v>
      </c>
      <c r="BQ2379">
        <v>3</v>
      </c>
      <c r="BR2379">
        <v>3</v>
      </c>
      <c r="BS2379" s="1">
        <v>44245</v>
      </c>
      <c r="BT2379" s="1">
        <v>44548</v>
      </c>
      <c r="BU2379" s="1">
        <v>44245</v>
      </c>
      <c r="BV2379" s="1">
        <v>44548</v>
      </c>
      <c r="BW2379" t="s">
        <v>136</v>
      </c>
      <c r="BX2379">
        <v>40</v>
      </c>
      <c r="BY2379">
        <v>0</v>
      </c>
      <c r="BZ2379">
        <v>7</v>
      </c>
      <c r="CA2379">
        <v>7</v>
      </c>
      <c r="CB2379">
        <v>7</v>
      </c>
      <c r="CC2379">
        <v>7</v>
      </c>
      <c r="CD2379">
        <v>7</v>
      </c>
      <c r="CE2379">
        <v>5</v>
      </c>
      <c r="CF2379" t="str">
        <f>"8:00 AM"</f>
        <v>8:00 AM</v>
      </c>
      <c r="CG2379" t="str">
        <f>"4:00 PM"</f>
        <v>4:00 PM</v>
      </c>
      <c r="CH2379" s="5">
        <v>12.4</v>
      </c>
      <c r="CI2379" t="s">
        <v>146</v>
      </c>
      <c r="CL2379" t="s">
        <v>136</v>
      </c>
      <c r="CM2379" t="s">
        <v>147</v>
      </c>
      <c r="CN2379" t="s">
        <v>148</v>
      </c>
      <c r="CO2379" s="2" t="s">
        <v>10707</v>
      </c>
      <c r="CP2379" t="s">
        <v>149</v>
      </c>
      <c r="CQ2379">
        <v>0</v>
      </c>
      <c r="CR2379">
        <v>0</v>
      </c>
      <c r="CS2379" t="s">
        <v>136</v>
      </c>
      <c r="CT2379" t="s">
        <v>136</v>
      </c>
      <c r="CU2379" t="s">
        <v>134</v>
      </c>
      <c r="CV2379" t="s">
        <v>134</v>
      </c>
      <c r="CW2379" t="s">
        <v>136</v>
      </c>
      <c r="CY2379" t="s">
        <v>134</v>
      </c>
      <c r="CZ2379" t="s">
        <v>136</v>
      </c>
      <c r="DA2379" t="s">
        <v>136</v>
      </c>
      <c r="DB2379" t="s">
        <v>134</v>
      </c>
      <c r="DC2379" t="s">
        <v>134</v>
      </c>
      <c r="DD2379" t="s">
        <v>136</v>
      </c>
      <c r="DF2379" t="s">
        <v>758</v>
      </c>
      <c r="DG2379" t="s">
        <v>10703</v>
      </c>
      <c r="DH2379" t="s">
        <v>10704</v>
      </c>
      <c r="DI2379" t="s">
        <v>744</v>
      </c>
      <c r="DJ2379" s="4">
        <v>42202</v>
      </c>
      <c r="DK2379" t="s">
        <v>4705</v>
      </c>
      <c r="DL2379" t="s">
        <v>134</v>
      </c>
      <c r="DM2379">
        <v>5</v>
      </c>
      <c r="DN2379" t="s">
        <v>10708</v>
      </c>
      <c r="DO2379" t="s">
        <v>10704</v>
      </c>
      <c r="DP2379" t="s">
        <v>744</v>
      </c>
      <c r="DQ2379" t="str">
        <f>"42202"</f>
        <v>42202</v>
      </c>
      <c r="DR2379" t="s">
        <v>4705</v>
      </c>
      <c r="DS2379" t="s">
        <v>763</v>
      </c>
      <c r="DT2379">
        <v>1</v>
      </c>
      <c r="DU2379">
        <v>6</v>
      </c>
      <c r="DV2379" t="s">
        <v>134</v>
      </c>
      <c r="DW2379" t="s">
        <v>134</v>
      </c>
      <c r="DX2379" t="s">
        <v>134</v>
      </c>
      <c r="DY2379" t="s">
        <v>136</v>
      </c>
      <c r="DZ2379">
        <v>1</v>
      </c>
      <c r="EA2379" t="s">
        <v>136</v>
      </c>
      <c r="EC2379" s="5">
        <v>12.68</v>
      </c>
      <c r="ED2379" s="5">
        <v>55</v>
      </c>
      <c r="EE2379">
        <v>12707267768</v>
      </c>
      <c r="EF2379" t="s">
        <v>148</v>
      </c>
      <c r="EG2379" t="s">
        <v>764</v>
      </c>
      <c r="EH2379">
        <v>0</v>
      </c>
    </row>
    <row r="2380" spans="1:138" ht="15" customHeight="1" x14ac:dyDescent="0.35">
      <c r="A2380" t="s">
        <v>13304</v>
      </c>
      <c r="B2380" t="s">
        <v>157</v>
      </c>
      <c r="C2380" s="1">
        <v>44180.675130787036</v>
      </c>
      <c r="D2380" s="1">
        <v>44193</v>
      </c>
      <c r="E2380" t="s">
        <v>133</v>
      </c>
      <c r="F2380" t="s">
        <v>136</v>
      </c>
      <c r="G2380" t="s">
        <v>135</v>
      </c>
      <c r="H2380" t="s">
        <v>136</v>
      </c>
      <c r="I2380" t="s">
        <v>13305</v>
      </c>
      <c r="K2380" t="s">
        <v>13306</v>
      </c>
      <c r="M2380" t="s">
        <v>6310</v>
      </c>
      <c r="N2380" t="s">
        <v>925</v>
      </c>
      <c r="O2380" s="4">
        <v>83316</v>
      </c>
      <c r="P2380" t="s">
        <v>140</v>
      </c>
      <c r="R2380">
        <v>19162164349</v>
      </c>
      <c r="T2380">
        <v>1111</v>
      </c>
      <c r="U2380" t="s">
        <v>8190</v>
      </c>
      <c r="V2380" t="s">
        <v>2782</v>
      </c>
      <c r="X2380" t="s">
        <v>164</v>
      </c>
      <c r="Y2380" t="s">
        <v>13306</v>
      </c>
      <c r="AA2380" t="s">
        <v>6310</v>
      </c>
      <c r="AB2380" t="s">
        <v>925</v>
      </c>
      <c r="AC2380" s="4">
        <v>83316</v>
      </c>
      <c r="AD2380" t="s">
        <v>140</v>
      </c>
      <c r="AF2380">
        <v>19162164349</v>
      </c>
      <c r="AH2380" t="s">
        <v>13307</v>
      </c>
      <c r="AI2380" t="s">
        <v>168</v>
      </c>
      <c r="AJ2380" t="s">
        <v>930</v>
      </c>
      <c r="AK2380" t="s">
        <v>931</v>
      </c>
      <c r="AL2380" t="s">
        <v>932</v>
      </c>
      <c r="AM2380" t="s">
        <v>933</v>
      </c>
      <c r="AO2380" t="s">
        <v>934</v>
      </c>
      <c r="AP2380" t="s">
        <v>925</v>
      </c>
      <c r="AQ2380" s="4">
        <v>83336</v>
      </c>
      <c r="AR2380" t="s">
        <v>140</v>
      </c>
      <c r="AT2380">
        <v>12084369737</v>
      </c>
      <c r="AV2380" t="s">
        <v>935</v>
      </c>
      <c r="AW2380" t="s">
        <v>936</v>
      </c>
      <c r="AZ2380" t="s">
        <v>821</v>
      </c>
      <c r="BA2380" t="s">
        <v>822</v>
      </c>
      <c r="BB2380" t="s">
        <v>136</v>
      </c>
      <c r="BC2380" t="s">
        <v>136</v>
      </c>
      <c r="BD2380" t="s">
        <v>148</v>
      </c>
      <c r="BE2380" t="s">
        <v>136</v>
      </c>
      <c r="BF2380" t="s">
        <v>136</v>
      </c>
      <c r="BG2380" t="s">
        <v>134</v>
      </c>
      <c r="BH2380" t="s">
        <v>136</v>
      </c>
      <c r="BI2380" t="s">
        <v>937</v>
      </c>
      <c r="BJ2380" t="s">
        <v>938</v>
      </c>
      <c r="BK2380" t="s">
        <v>939</v>
      </c>
      <c r="BL2380" t="s">
        <v>940</v>
      </c>
      <c r="BM2380" t="s">
        <v>941</v>
      </c>
      <c r="BN2380" t="s">
        <v>13308</v>
      </c>
      <c r="BO2380" t="s">
        <v>1622</v>
      </c>
      <c r="BP2380">
        <v>2</v>
      </c>
      <c r="BQ2380">
        <v>2</v>
      </c>
      <c r="BR2380">
        <v>2</v>
      </c>
      <c r="BS2380" s="1">
        <v>44247</v>
      </c>
      <c r="BT2380" s="1">
        <v>44520</v>
      </c>
      <c r="BU2380" s="1">
        <v>44247</v>
      </c>
      <c r="BV2380" s="1">
        <v>44520</v>
      </c>
      <c r="BW2380" t="s">
        <v>136</v>
      </c>
      <c r="BX2380">
        <v>40</v>
      </c>
      <c r="BY2380">
        <v>0</v>
      </c>
      <c r="BZ2380">
        <v>8</v>
      </c>
      <c r="CA2380">
        <v>8</v>
      </c>
      <c r="CB2380">
        <v>8</v>
      </c>
      <c r="CC2380">
        <v>8</v>
      </c>
      <c r="CD2380">
        <v>8</v>
      </c>
      <c r="CE2380">
        <v>0</v>
      </c>
      <c r="CF2380" t="str">
        <f>"8:00 AM"</f>
        <v>8:00 AM</v>
      </c>
      <c r="CG2380" t="str">
        <f>"4:00 PM"</f>
        <v>4:00 PM</v>
      </c>
      <c r="CH2380" s="5">
        <v>13.62</v>
      </c>
      <c r="CI2380" t="s">
        <v>146</v>
      </c>
      <c r="CJ2380">
        <v>0</v>
      </c>
      <c r="CK2380" t="s">
        <v>944</v>
      </c>
      <c r="CL2380" t="s">
        <v>136</v>
      </c>
      <c r="CM2380" t="s">
        <v>312</v>
      </c>
      <c r="CN2380" t="s">
        <v>148</v>
      </c>
      <c r="CO2380" t="s">
        <v>946</v>
      </c>
      <c r="CP2380" t="s">
        <v>149</v>
      </c>
      <c r="CQ2380">
        <v>0</v>
      </c>
      <c r="CR2380">
        <v>0</v>
      </c>
      <c r="CS2380" t="s">
        <v>134</v>
      </c>
      <c r="CT2380" t="s">
        <v>136</v>
      </c>
      <c r="CU2380" t="s">
        <v>136</v>
      </c>
      <c r="CV2380" t="s">
        <v>136</v>
      </c>
      <c r="CW2380" t="s">
        <v>134</v>
      </c>
      <c r="CX2380">
        <v>100</v>
      </c>
      <c r="CY2380" t="s">
        <v>134</v>
      </c>
      <c r="CZ2380" t="s">
        <v>136</v>
      </c>
      <c r="DA2380" t="s">
        <v>136</v>
      </c>
      <c r="DB2380" t="s">
        <v>136</v>
      </c>
      <c r="DC2380" t="s">
        <v>136</v>
      </c>
      <c r="DD2380" t="s">
        <v>136</v>
      </c>
      <c r="DF2380" t="s">
        <v>13309</v>
      </c>
      <c r="DG2380" t="s">
        <v>13310</v>
      </c>
      <c r="DH2380" t="s">
        <v>6310</v>
      </c>
      <c r="DI2380" t="s">
        <v>925</v>
      </c>
      <c r="DJ2380" s="4">
        <v>83316</v>
      </c>
      <c r="DK2380" t="s">
        <v>1302</v>
      </c>
      <c r="DL2380" t="s">
        <v>134</v>
      </c>
      <c r="DM2380">
        <v>2</v>
      </c>
      <c r="DN2380" t="s">
        <v>13311</v>
      </c>
      <c r="DO2380" t="s">
        <v>6310</v>
      </c>
      <c r="DP2380" t="s">
        <v>925</v>
      </c>
      <c r="DQ2380" t="str">
        <f>"83316"</f>
        <v>83316</v>
      </c>
      <c r="DR2380" t="s">
        <v>1302</v>
      </c>
      <c r="DS2380" t="s">
        <v>5964</v>
      </c>
      <c r="DT2380">
        <v>1</v>
      </c>
      <c r="DU2380">
        <v>3</v>
      </c>
      <c r="DV2380" t="s">
        <v>136</v>
      </c>
      <c r="DW2380" t="s">
        <v>136</v>
      </c>
      <c r="DX2380" t="s">
        <v>134</v>
      </c>
      <c r="DY2380" t="s">
        <v>136</v>
      </c>
      <c r="DZ2380">
        <v>1</v>
      </c>
      <c r="EA2380" t="s">
        <v>134</v>
      </c>
      <c r="EB2380" s="5">
        <v>12.68</v>
      </c>
      <c r="EC2380" s="5">
        <v>12.68</v>
      </c>
      <c r="ED2380" s="5">
        <v>55</v>
      </c>
      <c r="EE2380" t="s">
        <v>148</v>
      </c>
      <c r="EF2380" t="s">
        <v>953</v>
      </c>
      <c r="EG2380" t="s">
        <v>954</v>
      </c>
      <c r="EH2380">
        <v>0</v>
      </c>
    </row>
    <row r="2381" spans="1:138" ht="15" customHeight="1" x14ac:dyDescent="0.35">
      <c r="A2381" t="s">
        <v>16050</v>
      </c>
      <c r="B2381" t="s">
        <v>157</v>
      </c>
      <c r="C2381" s="1">
        <v>44180.446067592595</v>
      </c>
      <c r="D2381" s="1">
        <v>44193</v>
      </c>
      <c r="E2381" t="s">
        <v>133</v>
      </c>
      <c r="F2381" t="s">
        <v>136</v>
      </c>
      <c r="G2381" t="s">
        <v>135</v>
      </c>
      <c r="H2381" t="s">
        <v>134</v>
      </c>
      <c r="I2381" t="s">
        <v>16051</v>
      </c>
      <c r="K2381" t="s">
        <v>16052</v>
      </c>
      <c r="M2381" t="s">
        <v>16053</v>
      </c>
      <c r="N2381" t="s">
        <v>529</v>
      </c>
      <c r="O2381" s="4">
        <v>47591</v>
      </c>
      <c r="P2381" t="s">
        <v>140</v>
      </c>
      <c r="Q2381" t="s">
        <v>155</v>
      </c>
      <c r="R2381">
        <v>18125692829</v>
      </c>
      <c r="T2381">
        <v>1112</v>
      </c>
      <c r="U2381" t="s">
        <v>16054</v>
      </c>
      <c r="V2381" t="s">
        <v>255</v>
      </c>
      <c r="W2381" t="s">
        <v>1871</v>
      </c>
      <c r="X2381" t="s">
        <v>7437</v>
      </c>
      <c r="Y2381" t="s">
        <v>16052</v>
      </c>
      <c r="AA2381" t="s">
        <v>16053</v>
      </c>
      <c r="AB2381" t="s">
        <v>529</v>
      </c>
      <c r="AC2381" s="4">
        <v>47591</v>
      </c>
      <c r="AD2381" t="s">
        <v>140</v>
      </c>
      <c r="AF2381">
        <v>18125692829</v>
      </c>
      <c r="AH2381" t="s">
        <v>1134</v>
      </c>
      <c r="AI2381" t="s">
        <v>168</v>
      </c>
      <c r="AJ2381" t="s">
        <v>1135</v>
      </c>
      <c r="AK2381" t="s">
        <v>1136</v>
      </c>
      <c r="AL2381" t="s">
        <v>229</v>
      </c>
      <c r="AM2381" t="s">
        <v>1137</v>
      </c>
      <c r="AN2381" t="s">
        <v>1138</v>
      </c>
      <c r="AO2381" t="s">
        <v>1139</v>
      </c>
      <c r="AP2381" t="s">
        <v>537</v>
      </c>
      <c r="AQ2381" s="4">
        <v>28327</v>
      </c>
      <c r="AR2381" t="s">
        <v>140</v>
      </c>
      <c r="AT2381">
        <v>19109476004</v>
      </c>
      <c r="AV2381" t="s">
        <v>1140</v>
      </c>
      <c r="AW2381" t="s">
        <v>1141</v>
      </c>
      <c r="AZ2381" t="s">
        <v>175</v>
      </c>
      <c r="BA2381" t="s">
        <v>176</v>
      </c>
      <c r="BB2381" t="s">
        <v>136</v>
      </c>
      <c r="BC2381" t="s">
        <v>136</v>
      </c>
      <c r="BD2381" t="s">
        <v>148</v>
      </c>
      <c r="BE2381" t="s">
        <v>136</v>
      </c>
      <c r="BF2381" t="s">
        <v>136</v>
      </c>
      <c r="BG2381" t="s">
        <v>134</v>
      </c>
      <c r="BH2381" t="s">
        <v>136</v>
      </c>
      <c r="BN2381" t="s">
        <v>16055</v>
      </c>
      <c r="BO2381" t="s">
        <v>1268</v>
      </c>
      <c r="BP2381">
        <v>250</v>
      </c>
      <c r="BQ2381">
        <v>100</v>
      </c>
      <c r="BR2381">
        <v>100</v>
      </c>
      <c r="BS2381" s="1">
        <v>44242</v>
      </c>
      <c r="BT2381" s="1">
        <v>44515</v>
      </c>
      <c r="BU2381" s="1">
        <v>44242</v>
      </c>
      <c r="BV2381" s="1">
        <v>44515</v>
      </c>
      <c r="BW2381" t="s">
        <v>136</v>
      </c>
      <c r="BX2381">
        <v>35</v>
      </c>
      <c r="BY2381">
        <v>0</v>
      </c>
      <c r="BZ2381">
        <v>6</v>
      </c>
      <c r="CA2381">
        <v>6</v>
      </c>
      <c r="CB2381">
        <v>6</v>
      </c>
      <c r="CC2381">
        <v>6</v>
      </c>
      <c r="CD2381">
        <v>6</v>
      </c>
      <c r="CE2381">
        <v>5</v>
      </c>
      <c r="CF2381" t="str">
        <f>"7:00 AM"</f>
        <v>7:00 AM</v>
      </c>
      <c r="CG2381" t="str">
        <f>"2:00 PM"</f>
        <v>2:00 PM</v>
      </c>
      <c r="CH2381" s="5">
        <v>14.52</v>
      </c>
      <c r="CI2381" t="s">
        <v>146</v>
      </c>
      <c r="CL2381" t="s">
        <v>134</v>
      </c>
      <c r="CM2381" t="s">
        <v>147</v>
      </c>
      <c r="CN2381" t="s">
        <v>148</v>
      </c>
      <c r="CO2381" t="s">
        <v>1142</v>
      </c>
      <c r="CP2381" t="s">
        <v>149</v>
      </c>
      <c r="CQ2381">
        <v>3</v>
      </c>
      <c r="CR2381">
        <v>0</v>
      </c>
      <c r="CS2381" t="s">
        <v>136</v>
      </c>
      <c r="CT2381" t="s">
        <v>136</v>
      </c>
      <c r="CU2381" t="s">
        <v>136</v>
      </c>
      <c r="CV2381" t="s">
        <v>134</v>
      </c>
      <c r="CW2381" t="s">
        <v>134</v>
      </c>
      <c r="CX2381">
        <v>75</v>
      </c>
      <c r="CY2381" t="s">
        <v>134</v>
      </c>
      <c r="CZ2381" t="s">
        <v>134</v>
      </c>
      <c r="DA2381" t="s">
        <v>134</v>
      </c>
      <c r="DB2381" t="s">
        <v>134</v>
      </c>
      <c r="DC2381" t="s">
        <v>134</v>
      </c>
      <c r="DD2381" t="s">
        <v>136</v>
      </c>
      <c r="DF2381" t="s">
        <v>16056</v>
      </c>
      <c r="DG2381" t="s">
        <v>16057</v>
      </c>
      <c r="DH2381" t="s">
        <v>16058</v>
      </c>
      <c r="DI2381" t="s">
        <v>529</v>
      </c>
      <c r="DJ2381" s="4">
        <v>47524</v>
      </c>
      <c r="DK2381" t="s">
        <v>6795</v>
      </c>
      <c r="DL2381" t="s">
        <v>134</v>
      </c>
      <c r="DM2381">
        <v>80</v>
      </c>
      <c r="DN2381" t="s">
        <v>16059</v>
      </c>
      <c r="DO2381" t="s">
        <v>16053</v>
      </c>
      <c r="DP2381" t="s">
        <v>529</v>
      </c>
      <c r="DQ2381" t="str">
        <f>"47591"</f>
        <v>47591</v>
      </c>
      <c r="DR2381" t="s">
        <v>6795</v>
      </c>
      <c r="DS2381" t="s">
        <v>6469</v>
      </c>
      <c r="DT2381">
        <v>1</v>
      </c>
      <c r="DU2381">
        <v>163</v>
      </c>
      <c r="DV2381" t="s">
        <v>134</v>
      </c>
      <c r="DW2381" t="s">
        <v>136</v>
      </c>
      <c r="DX2381" t="s">
        <v>136</v>
      </c>
      <c r="DY2381" t="s">
        <v>136</v>
      </c>
      <c r="DZ2381">
        <v>1</v>
      </c>
      <c r="EA2381" t="s">
        <v>136</v>
      </c>
      <c r="EC2381" s="5">
        <v>12.68</v>
      </c>
      <c r="ED2381" s="5">
        <v>55</v>
      </c>
      <c r="EE2381">
        <v>18128906154</v>
      </c>
      <c r="EF2381" t="s">
        <v>148</v>
      </c>
      <c r="EG2381" t="s">
        <v>1145</v>
      </c>
      <c r="EH2381">
        <v>21</v>
      </c>
    </row>
    <row r="2382" spans="1:138" ht="15" customHeight="1" x14ac:dyDescent="0.35">
      <c r="A2382" t="s">
        <v>19039</v>
      </c>
      <c r="B2382" t="s">
        <v>157</v>
      </c>
      <c r="C2382" s="1">
        <v>44175.954430555554</v>
      </c>
      <c r="D2382" s="1">
        <v>44193</v>
      </c>
      <c r="E2382" t="s">
        <v>579</v>
      </c>
      <c r="F2382" t="s">
        <v>136</v>
      </c>
      <c r="G2382" t="s">
        <v>135</v>
      </c>
      <c r="H2382" t="s">
        <v>136</v>
      </c>
      <c r="I2382" t="s">
        <v>19040</v>
      </c>
      <c r="K2382" t="s">
        <v>19041</v>
      </c>
      <c r="L2382" t="s">
        <v>19041</v>
      </c>
      <c r="M2382" t="s">
        <v>2089</v>
      </c>
      <c r="N2382" t="s">
        <v>592</v>
      </c>
      <c r="O2382" s="4">
        <v>83101</v>
      </c>
      <c r="P2382" t="s">
        <v>140</v>
      </c>
      <c r="R2382">
        <v>13077238299</v>
      </c>
      <c r="T2382">
        <v>11241</v>
      </c>
      <c r="U2382" t="s">
        <v>2896</v>
      </c>
      <c r="V2382" t="s">
        <v>19042</v>
      </c>
      <c r="X2382" t="s">
        <v>1091</v>
      </c>
      <c r="Y2382" t="s">
        <v>19041</v>
      </c>
      <c r="AA2382" t="s">
        <v>2089</v>
      </c>
      <c r="AB2382" t="s">
        <v>592</v>
      </c>
      <c r="AC2382" s="4">
        <v>83101</v>
      </c>
      <c r="AD2382" t="s">
        <v>140</v>
      </c>
      <c r="AF2382">
        <v>13077238299</v>
      </c>
      <c r="AH2382" t="s">
        <v>19043</v>
      </c>
      <c r="AI2382" t="s">
        <v>168</v>
      </c>
      <c r="AJ2382" t="s">
        <v>588</v>
      </c>
      <c r="AK2382" t="s">
        <v>589</v>
      </c>
      <c r="AM2382" t="s">
        <v>1361</v>
      </c>
      <c r="AO2382" t="s">
        <v>591</v>
      </c>
      <c r="AP2382" t="s">
        <v>592</v>
      </c>
      <c r="AQ2382" s="4">
        <v>82601</v>
      </c>
      <c r="AR2382" t="s">
        <v>140</v>
      </c>
      <c r="AT2382">
        <v>13074722105</v>
      </c>
      <c r="AV2382" t="s">
        <v>593</v>
      </c>
      <c r="AW2382" t="s">
        <v>594</v>
      </c>
      <c r="AZ2382" t="s">
        <v>334</v>
      </c>
      <c r="BA2382" t="s">
        <v>335</v>
      </c>
      <c r="BB2382" t="s">
        <v>136</v>
      </c>
      <c r="BC2382" t="s">
        <v>136</v>
      </c>
      <c r="BD2382" t="s">
        <v>148</v>
      </c>
      <c r="BE2382" t="s">
        <v>136</v>
      </c>
      <c r="BF2382" t="s">
        <v>136</v>
      </c>
      <c r="BG2382" t="s">
        <v>134</v>
      </c>
      <c r="BH2382" t="s">
        <v>136</v>
      </c>
      <c r="BN2382" t="s">
        <v>19044</v>
      </c>
      <c r="BO2382" t="s">
        <v>652</v>
      </c>
      <c r="BP2382">
        <v>15</v>
      </c>
      <c r="BQ2382">
        <v>15</v>
      </c>
      <c r="BR2382">
        <v>15</v>
      </c>
      <c r="BS2382" s="1">
        <v>44243</v>
      </c>
      <c r="BT2382" s="1">
        <v>44500</v>
      </c>
      <c r="BU2382" s="1">
        <v>44243</v>
      </c>
      <c r="BV2382" s="1">
        <v>44500</v>
      </c>
      <c r="BW2382" t="s">
        <v>134</v>
      </c>
      <c r="CH2382" s="5">
        <v>1682.33</v>
      </c>
      <c r="CI2382" t="s">
        <v>597</v>
      </c>
      <c r="CJ2382">
        <v>0</v>
      </c>
      <c r="CK2382" t="s">
        <v>598</v>
      </c>
      <c r="CL2382" t="s">
        <v>136</v>
      </c>
      <c r="CM2382" t="s">
        <v>354</v>
      </c>
      <c r="CN2382" t="s">
        <v>599</v>
      </c>
      <c r="CO2382" t="s">
        <v>600</v>
      </c>
      <c r="CP2382" t="s">
        <v>149</v>
      </c>
      <c r="CQ2382">
        <v>6</v>
      </c>
      <c r="CR2382">
        <v>0</v>
      </c>
      <c r="CS2382" t="s">
        <v>136</v>
      </c>
      <c r="CT2382" t="s">
        <v>134</v>
      </c>
      <c r="CU2382" t="s">
        <v>136</v>
      </c>
      <c r="CV2382" t="s">
        <v>136</v>
      </c>
      <c r="CW2382" t="s">
        <v>134</v>
      </c>
      <c r="CX2382">
        <v>50</v>
      </c>
      <c r="CY2382" t="s">
        <v>134</v>
      </c>
      <c r="CZ2382" t="s">
        <v>136</v>
      </c>
      <c r="DA2382" t="s">
        <v>134</v>
      </c>
      <c r="DB2382" t="s">
        <v>136</v>
      </c>
      <c r="DC2382" t="s">
        <v>136</v>
      </c>
      <c r="DD2382" t="s">
        <v>136</v>
      </c>
      <c r="DF2382" t="s">
        <v>19045</v>
      </c>
      <c r="DG2382" t="s">
        <v>19046</v>
      </c>
      <c r="DH2382" t="s">
        <v>2089</v>
      </c>
      <c r="DI2382" t="s">
        <v>592</v>
      </c>
      <c r="DJ2382" s="4">
        <v>83101</v>
      </c>
      <c r="DK2382" t="s">
        <v>1822</v>
      </c>
      <c r="DL2382" t="s">
        <v>136</v>
      </c>
      <c r="DM2382">
        <v>1</v>
      </c>
      <c r="DN2382" t="s">
        <v>19041</v>
      </c>
      <c r="DO2382" t="s">
        <v>2089</v>
      </c>
      <c r="DP2382" t="s">
        <v>592</v>
      </c>
      <c r="DQ2382" t="str">
        <f>"83101"</f>
        <v>83101</v>
      </c>
      <c r="DR2382" t="s">
        <v>1822</v>
      </c>
      <c r="DS2382" t="s">
        <v>1099</v>
      </c>
      <c r="DT2382">
        <v>3</v>
      </c>
      <c r="DU2382">
        <v>9</v>
      </c>
      <c r="DV2382" t="s">
        <v>136</v>
      </c>
      <c r="DW2382" t="s">
        <v>136</v>
      </c>
      <c r="DX2382" t="s">
        <v>134</v>
      </c>
      <c r="DY2382" t="s">
        <v>134</v>
      </c>
      <c r="DZ2382">
        <v>2</v>
      </c>
      <c r="EA2382" t="s">
        <v>136</v>
      </c>
      <c r="EC2382" s="5">
        <v>12.68</v>
      </c>
      <c r="ED2382" s="5">
        <v>55</v>
      </c>
      <c r="EE2382">
        <v>13074722105</v>
      </c>
      <c r="EF2382" t="s">
        <v>593</v>
      </c>
      <c r="EG2382" t="s">
        <v>148</v>
      </c>
      <c r="EH2382">
        <v>0</v>
      </c>
    </row>
    <row r="2383" spans="1:138" ht="15" customHeight="1" x14ac:dyDescent="0.35">
      <c r="A2383" t="s">
        <v>25658</v>
      </c>
      <c r="B2383" t="s">
        <v>157</v>
      </c>
      <c r="C2383" s="1">
        <v>44175.390118055555</v>
      </c>
      <c r="D2383" s="1">
        <v>44193</v>
      </c>
      <c r="E2383" t="s">
        <v>579</v>
      </c>
      <c r="F2383" t="s">
        <v>136</v>
      </c>
      <c r="G2383" t="s">
        <v>135</v>
      </c>
      <c r="H2383" t="s">
        <v>136</v>
      </c>
      <c r="I2383" t="s">
        <v>25659</v>
      </c>
      <c r="K2383" t="s">
        <v>25660</v>
      </c>
      <c r="M2383" t="s">
        <v>21352</v>
      </c>
      <c r="N2383" t="s">
        <v>584</v>
      </c>
      <c r="O2383" s="4">
        <v>84066</v>
      </c>
      <c r="P2383" t="s">
        <v>140</v>
      </c>
      <c r="R2383">
        <v>14358231895</v>
      </c>
      <c r="T2383">
        <v>11241</v>
      </c>
      <c r="U2383" t="s">
        <v>6436</v>
      </c>
      <c r="V2383" t="s">
        <v>15328</v>
      </c>
      <c r="X2383" t="s">
        <v>164</v>
      </c>
      <c r="Y2383" t="s">
        <v>25660</v>
      </c>
      <c r="AA2383" t="s">
        <v>21352</v>
      </c>
      <c r="AB2383" t="s">
        <v>584</v>
      </c>
      <c r="AC2383" s="4">
        <v>84066</v>
      </c>
      <c r="AD2383" t="s">
        <v>140</v>
      </c>
      <c r="AF2383">
        <v>14358231895</v>
      </c>
      <c r="AH2383" t="s">
        <v>25661</v>
      </c>
      <c r="AI2383" t="s">
        <v>168</v>
      </c>
      <c r="AJ2383" t="s">
        <v>588</v>
      </c>
      <c r="AK2383" t="s">
        <v>589</v>
      </c>
      <c r="AM2383" t="s">
        <v>1291</v>
      </c>
      <c r="AO2383" t="s">
        <v>591</v>
      </c>
      <c r="AP2383" t="s">
        <v>592</v>
      </c>
      <c r="AQ2383" s="4">
        <v>82601</v>
      </c>
      <c r="AR2383" t="s">
        <v>140</v>
      </c>
      <c r="AT2383">
        <v>13074722105</v>
      </c>
      <c r="AV2383" t="s">
        <v>593</v>
      </c>
      <c r="AW2383" t="s">
        <v>1292</v>
      </c>
      <c r="AZ2383" t="s">
        <v>334</v>
      </c>
      <c r="BA2383" t="s">
        <v>335</v>
      </c>
      <c r="BB2383" t="s">
        <v>136</v>
      </c>
      <c r="BC2383" t="s">
        <v>136</v>
      </c>
      <c r="BD2383" t="s">
        <v>148</v>
      </c>
      <c r="BE2383" t="s">
        <v>136</v>
      </c>
      <c r="BF2383" t="s">
        <v>136</v>
      </c>
      <c r="BG2383" t="s">
        <v>134</v>
      </c>
      <c r="BH2383" t="s">
        <v>136</v>
      </c>
      <c r="BN2383" t="s">
        <v>25662</v>
      </c>
      <c r="BO2383" t="s">
        <v>2037</v>
      </c>
      <c r="BP2383">
        <v>1</v>
      </c>
      <c r="BQ2383">
        <v>1</v>
      </c>
      <c r="BR2383">
        <v>1</v>
      </c>
      <c r="BS2383" s="1">
        <v>44228</v>
      </c>
      <c r="BT2383" s="1">
        <v>44530</v>
      </c>
      <c r="BU2383" s="1">
        <v>44228</v>
      </c>
      <c r="BV2383" s="1">
        <v>44530</v>
      </c>
      <c r="BW2383" t="s">
        <v>134</v>
      </c>
      <c r="CH2383" s="5">
        <v>1682.33</v>
      </c>
      <c r="CI2383" t="s">
        <v>597</v>
      </c>
      <c r="CJ2383">
        <v>0</v>
      </c>
      <c r="CK2383" t="s">
        <v>598</v>
      </c>
      <c r="CL2383" t="s">
        <v>136</v>
      </c>
      <c r="CM2383" t="s">
        <v>354</v>
      </c>
      <c r="CN2383" t="s">
        <v>599</v>
      </c>
      <c r="CO2383" t="s">
        <v>600</v>
      </c>
      <c r="CP2383" t="s">
        <v>149</v>
      </c>
      <c r="CQ2383">
        <v>6</v>
      </c>
      <c r="CR2383">
        <v>0</v>
      </c>
      <c r="CS2383" t="s">
        <v>136</v>
      </c>
      <c r="CT2383" t="s">
        <v>134</v>
      </c>
      <c r="CU2383" t="s">
        <v>136</v>
      </c>
      <c r="CV2383" t="s">
        <v>136</v>
      </c>
      <c r="CW2383" t="s">
        <v>134</v>
      </c>
      <c r="CX2383">
        <v>50</v>
      </c>
      <c r="CY2383" t="s">
        <v>134</v>
      </c>
      <c r="CZ2383" t="s">
        <v>136</v>
      </c>
      <c r="DA2383" t="s">
        <v>134</v>
      </c>
      <c r="DB2383" t="s">
        <v>136</v>
      </c>
      <c r="DC2383" t="s">
        <v>136</v>
      </c>
      <c r="DD2383" t="s">
        <v>136</v>
      </c>
      <c r="DF2383" t="s">
        <v>20678</v>
      </c>
      <c r="DG2383" t="s">
        <v>25663</v>
      </c>
      <c r="DH2383" t="s">
        <v>21352</v>
      </c>
      <c r="DI2383" t="s">
        <v>584</v>
      </c>
      <c r="DJ2383" s="4">
        <v>84066</v>
      </c>
      <c r="DK2383" t="s">
        <v>17210</v>
      </c>
      <c r="DL2383" t="s">
        <v>134</v>
      </c>
      <c r="DM2383">
        <v>2</v>
      </c>
      <c r="DN2383" t="s">
        <v>25660</v>
      </c>
      <c r="DO2383" t="s">
        <v>21352</v>
      </c>
      <c r="DP2383" t="s">
        <v>584</v>
      </c>
      <c r="DQ2383" t="str">
        <f>"84066"</f>
        <v>84066</v>
      </c>
      <c r="DR2383" t="s">
        <v>17210</v>
      </c>
      <c r="DS2383" t="s">
        <v>605</v>
      </c>
      <c r="DT2383">
        <v>1</v>
      </c>
      <c r="DU2383">
        <v>1</v>
      </c>
      <c r="DV2383" t="s">
        <v>136</v>
      </c>
      <c r="DW2383" t="s">
        <v>136</v>
      </c>
      <c r="DX2383" t="s">
        <v>134</v>
      </c>
      <c r="DY2383" t="s">
        <v>136</v>
      </c>
      <c r="DZ2383">
        <v>1</v>
      </c>
      <c r="EA2383" t="s">
        <v>136</v>
      </c>
      <c r="EC2383" s="5">
        <v>12.68</v>
      </c>
      <c r="ED2383" s="5">
        <v>55</v>
      </c>
      <c r="EE2383">
        <v>13074722105</v>
      </c>
      <c r="EF2383" t="s">
        <v>593</v>
      </c>
      <c r="EG2383" t="s">
        <v>148</v>
      </c>
      <c r="EH2383">
        <v>0</v>
      </c>
    </row>
    <row r="2384" spans="1:138" ht="15" customHeight="1" x14ac:dyDescent="0.35">
      <c r="A2384" t="s">
        <v>2681</v>
      </c>
      <c r="B2384" t="s">
        <v>157</v>
      </c>
      <c r="C2384" s="1">
        <v>44179.642149884261</v>
      </c>
      <c r="D2384" s="1">
        <v>44193</v>
      </c>
      <c r="E2384" t="s">
        <v>133</v>
      </c>
      <c r="F2384" t="s">
        <v>136</v>
      </c>
      <c r="G2384" t="s">
        <v>135</v>
      </c>
      <c r="H2384" t="s">
        <v>136</v>
      </c>
      <c r="I2384" t="s">
        <v>2682</v>
      </c>
      <c r="K2384" t="s">
        <v>2683</v>
      </c>
      <c r="M2384" t="s">
        <v>2684</v>
      </c>
      <c r="N2384" t="s">
        <v>2685</v>
      </c>
      <c r="O2384" s="4">
        <v>44077</v>
      </c>
      <c r="P2384" t="s">
        <v>140</v>
      </c>
      <c r="R2384">
        <v>14403522813</v>
      </c>
      <c r="T2384">
        <v>11142</v>
      </c>
      <c r="U2384" t="s">
        <v>2686</v>
      </c>
      <c r="V2384" t="s">
        <v>1148</v>
      </c>
      <c r="W2384" t="s">
        <v>1957</v>
      </c>
      <c r="X2384" t="s">
        <v>684</v>
      </c>
      <c r="Y2384" t="s">
        <v>2687</v>
      </c>
      <c r="AA2384" t="s">
        <v>2688</v>
      </c>
      <c r="AB2384" t="s">
        <v>2685</v>
      </c>
      <c r="AC2384" s="4">
        <v>44077</v>
      </c>
      <c r="AD2384" t="s">
        <v>140</v>
      </c>
      <c r="AF2384">
        <v>14403522813</v>
      </c>
      <c r="AH2384" t="s">
        <v>2689</v>
      </c>
      <c r="AI2384" t="s">
        <v>226</v>
      </c>
      <c r="AJ2384" t="s">
        <v>685</v>
      </c>
      <c r="AK2384" t="s">
        <v>686</v>
      </c>
      <c r="AL2384" t="s">
        <v>687</v>
      </c>
      <c r="AM2384" t="s">
        <v>688</v>
      </c>
      <c r="AN2384" t="s">
        <v>689</v>
      </c>
      <c r="AO2384" t="s">
        <v>690</v>
      </c>
      <c r="AP2384" t="s">
        <v>537</v>
      </c>
      <c r="AQ2384" s="4">
        <v>28328</v>
      </c>
      <c r="AR2384" t="s">
        <v>140</v>
      </c>
      <c r="AT2384">
        <v>19105924121</v>
      </c>
      <c r="AV2384" t="s">
        <v>691</v>
      </c>
      <c r="AW2384" t="s">
        <v>692</v>
      </c>
      <c r="AX2384" t="s">
        <v>537</v>
      </c>
      <c r="AY2384" t="s">
        <v>693</v>
      </c>
      <c r="AZ2384" t="s">
        <v>821</v>
      </c>
      <c r="BA2384" t="s">
        <v>822</v>
      </c>
      <c r="BB2384" t="s">
        <v>136</v>
      </c>
      <c r="BC2384" t="s">
        <v>136</v>
      </c>
      <c r="BD2384" t="s">
        <v>148</v>
      </c>
      <c r="BE2384" t="s">
        <v>136</v>
      </c>
      <c r="BF2384" t="s">
        <v>136</v>
      </c>
      <c r="BG2384" t="s">
        <v>134</v>
      </c>
      <c r="BH2384" t="s">
        <v>136</v>
      </c>
      <c r="BN2384" t="s">
        <v>2690</v>
      </c>
      <c r="BO2384" t="s">
        <v>676</v>
      </c>
      <c r="BP2384">
        <v>9</v>
      </c>
      <c r="BQ2384">
        <v>9</v>
      </c>
      <c r="BR2384">
        <v>9</v>
      </c>
      <c r="BS2384" s="1">
        <v>44249</v>
      </c>
      <c r="BT2384" s="1">
        <v>44541</v>
      </c>
      <c r="BU2384" s="1">
        <v>44249</v>
      </c>
      <c r="BV2384" s="1">
        <v>44541</v>
      </c>
      <c r="BW2384" t="s">
        <v>136</v>
      </c>
      <c r="BX2384">
        <v>48</v>
      </c>
      <c r="BY2384">
        <v>0</v>
      </c>
      <c r="BZ2384">
        <v>8</v>
      </c>
      <c r="CA2384">
        <v>8</v>
      </c>
      <c r="CB2384">
        <v>8</v>
      </c>
      <c r="CC2384">
        <v>8</v>
      </c>
      <c r="CD2384">
        <v>8</v>
      </c>
      <c r="CE2384">
        <v>8</v>
      </c>
      <c r="CF2384" t="str">
        <f>"7:00 PM"</f>
        <v>7:00 PM</v>
      </c>
      <c r="CG2384" t="str">
        <f>"4:00 PM"</f>
        <v>4:00 PM</v>
      </c>
      <c r="CH2384" s="5">
        <v>14.52</v>
      </c>
      <c r="CI2384" t="s">
        <v>146</v>
      </c>
      <c r="CL2384" t="s">
        <v>136</v>
      </c>
      <c r="CM2384" t="s">
        <v>312</v>
      </c>
      <c r="CN2384" t="s">
        <v>148</v>
      </c>
      <c r="CO2384" t="s">
        <v>694</v>
      </c>
      <c r="CP2384" t="s">
        <v>149</v>
      </c>
      <c r="CQ2384">
        <v>3</v>
      </c>
      <c r="CR2384">
        <v>0</v>
      </c>
      <c r="CS2384" t="s">
        <v>136</v>
      </c>
      <c r="CT2384" t="s">
        <v>136</v>
      </c>
      <c r="CU2384" t="s">
        <v>136</v>
      </c>
      <c r="CV2384" t="s">
        <v>134</v>
      </c>
      <c r="CW2384" t="s">
        <v>134</v>
      </c>
      <c r="CX2384">
        <v>75</v>
      </c>
      <c r="CY2384" t="s">
        <v>134</v>
      </c>
      <c r="CZ2384" t="s">
        <v>134</v>
      </c>
      <c r="DA2384" t="s">
        <v>134</v>
      </c>
      <c r="DB2384" t="s">
        <v>134</v>
      </c>
      <c r="DC2384" t="s">
        <v>134</v>
      </c>
      <c r="DD2384" t="s">
        <v>136</v>
      </c>
      <c r="DF2384" t="s">
        <v>2691</v>
      </c>
      <c r="DG2384" t="s">
        <v>2687</v>
      </c>
      <c r="DH2384" t="s">
        <v>2688</v>
      </c>
      <c r="DI2384" t="s">
        <v>2685</v>
      </c>
      <c r="DJ2384" s="4">
        <v>44077</v>
      </c>
      <c r="DK2384" t="s">
        <v>1253</v>
      </c>
      <c r="DL2384" t="s">
        <v>134</v>
      </c>
      <c r="DM2384">
        <v>2</v>
      </c>
      <c r="DN2384" t="s">
        <v>2692</v>
      </c>
      <c r="DO2384" t="s">
        <v>2688</v>
      </c>
      <c r="DP2384" t="s">
        <v>2685</v>
      </c>
      <c r="DQ2384" t="str">
        <f>"44077"</f>
        <v>44077</v>
      </c>
      <c r="DR2384" t="s">
        <v>1253</v>
      </c>
      <c r="DS2384" t="s">
        <v>2693</v>
      </c>
      <c r="DT2384">
        <v>1</v>
      </c>
      <c r="DU2384">
        <v>1</v>
      </c>
      <c r="DV2384" t="s">
        <v>134</v>
      </c>
      <c r="DW2384" t="s">
        <v>134</v>
      </c>
      <c r="DX2384" t="s">
        <v>134</v>
      </c>
      <c r="DY2384" t="s">
        <v>134</v>
      </c>
      <c r="DZ2384">
        <v>3</v>
      </c>
      <c r="EA2384" t="s">
        <v>136</v>
      </c>
      <c r="EC2384" s="5">
        <v>12.68</v>
      </c>
      <c r="ED2384" s="5">
        <v>55</v>
      </c>
      <c r="EE2384">
        <v>14403522813</v>
      </c>
      <c r="EF2384" t="s">
        <v>2689</v>
      </c>
      <c r="EG2384" t="s">
        <v>2694</v>
      </c>
      <c r="EH2384">
        <v>0</v>
      </c>
    </row>
    <row r="2385" spans="1:138" ht="15" customHeight="1" x14ac:dyDescent="0.35">
      <c r="A2385" t="s">
        <v>25989</v>
      </c>
      <c r="B2385" t="s">
        <v>157</v>
      </c>
      <c r="C2385" s="1">
        <v>44176.591318402781</v>
      </c>
      <c r="D2385" s="1">
        <v>44193</v>
      </c>
      <c r="E2385" t="s">
        <v>579</v>
      </c>
      <c r="F2385" t="s">
        <v>136</v>
      </c>
      <c r="G2385" t="s">
        <v>135</v>
      </c>
      <c r="H2385" t="s">
        <v>136</v>
      </c>
      <c r="I2385" t="s">
        <v>25990</v>
      </c>
      <c r="K2385" t="s">
        <v>25991</v>
      </c>
      <c r="M2385" t="s">
        <v>5931</v>
      </c>
      <c r="N2385" t="s">
        <v>1114</v>
      </c>
      <c r="O2385" s="4">
        <v>98848</v>
      </c>
      <c r="P2385" t="s">
        <v>140</v>
      </c>
      <c r="R2385">
        <v>15097874465</v>
      </c>
      <c r="T2385">
        <v>1113</v>
      </c>
      <c r="U2385" t="s">
        <v>25992</v>
      </c>
      <c r="V2385" t="s">
        <v>3790</v>
      </c>
      <c r="X2385" t="s">
        <v>723</v>
      </c>
      <c r="Y2385" t="s">
        <v>25991</v>
      </c>
      <c r="AA2385" t="s">
        <v>5931</v>
      </c>
      <c r="AB2385" t="s">
        <v>1114</v>
      </c>
      <c r="AC2385" s="4">
        <v>98848</v>
      </c>
      <c r="AD2385" t="s">
        <v>140</v>
      </c>
      <c r="AF2385">
        <v>15097874578</v>
      </c>
      <c r="AH2385" t="s">
        <v>1117</v>
      </c>
      <c r="AI2385" t="s">
        <v>168</v>
      </c>
      <c r="AJ2385" t="s">
        <v>1118</v>
      </c>
      <c r="AK2385" t="s">
        <v>1119</v>
      </c>
      <c r="AM2385" t="s">
        <v>1120</v>
      </c>
      <c r="AO2385" t="s">
        <v>1122</v>
      </c>
      <c r="AP2385" t="s">
        <v>1114</v>
      </c>
      <c r="AQ2385" s="4">
        <v>98516</v>
      </c>
      <c r="AR2385" t="s">
        <v>140</v>
      </c>
      <c r="AS2385" t="s">
        <v>2752</v>
      </c>
      <c r="AT2385">
        <v>15093790984</v>
      </c>
      <c r="AV2385" t="s">
        <v>1117</v>
      </c>
      <c r="AW2385" t="s">
        <v>1123</v>
      </c>
      <c r="AZ2385" t="s">
        <v>175</v>
      </c>
      <c r="BA2385" t="s">
        <v>176</v>
      </c>
      <c r="BB2385" t="s">
        <v>136</v>
      </c>
      <c r="BC2385" t="s">
        <v>136</v>
      </c>
      <c r="BD2385" t="s">
        <v>148</v>
      </c>
      <c r="BE2385" t="s">
        <v>136</v>
      </c>
      <c r="BF2385" t="s">
        <v>136</v>
      </c>
      <c r="BG2385" t="s">
        <v>134</v>
      </c>
      <c r="BH2385" t="s">
        <v>136</v>
      </c>
      <c r="BN2385" t="s">
        <v>25993</v>
      </c>
      <c r="BO2385" t="s">
        <v>1124</v>
      </c>
      <c r="BP2385">
        <v>49</v>
      </c>
      <c r="BQ2385">
        <v>49</v>
      </c>
      <c r="BR2385">
        <v>49</v>
      </c>
      <c r="BS2385" s="1">
        <v>44242</v>
      </c>
      <c r="BT2385" s="1">
        <v>44515</v>
      </c>
      <c r="BU2385" s="1">
        <v>44242</v>
      </c>
      <c r="BV2385" s="1">
        <v>44515</v>
      </c>
      <c r="BW2385" t="s">
        <v>136</v>
      </c>
      <c r="BX2385">
        <v>35</v>
      </c>
      <c r="BY2385">
        <v>0</v>
      </c>
      <c r="BZ2385">
        <v>6</v>
      </c>
      <c r="CA2385">
        <v>6</v>
      </c>
      <c r="CB2385">
        <v>6</v>
      </c>
      <c r="CC2385">
        <v>6</v>
      </c>
      <c r="CD2385">
        <v>6</v>
      </c>
      <c r="CE2385">
        <v>5</v>
      </c>
      <c r="CF2385" t="str">
        <f>"7:00 AM"</f>
        <v>7:00 AM</v>
      </c>
      <c r="CG2385" t="str">
        <f>"1:30 PM"</f>
        <v>1:30 PM</v>
      </c>
      <c r="CH2385" s="5">
        <v>15.83</v>
      </c>
      <c r="CI2385" t="s">
        <v>146</v>
      </c>
      <c r="CL2385" t="s">
        <v>134</v>
      </c>
      <c r="CM2385" t="s">
        <v>147</v>
      </c>
      <c r="CN2385" t="s">
        <v>148</v>
      </c>
      <c r="CO2385" t="s">
        <v>2753</v>
      </c>
      <c r="CP2385" t="s">
        <v>149</v>
      </c>
      <c r="CQ2385">
        <v>3</v>
      </c>
      <c r="CR2385">
        <v>0</v>
      </c>
      <c r="CS2385" t="s">
        <v>136</v>
      </c>
      <c r="CT2385" t="s">
        <v>136</v>
      </c>
      <c r="CU2385" t="s">
        <v>136</v>
      </c>
      <c r="CV2385" t="s">
        <v>136</v>
      </c>
      <c r="CW2385" t="s">
        <v>134</v>
      </c>
      <c r="CX2385">
        <v>60</v>
      </c>
      <c r="CY2385" t="s">
        <v>134</v>
      </c>
      <c r="CZ2385" t="s">
        <v>134</v>
      </c>
      <c r="DA2385" t="s">
        <v>134</v>
      </c>
      <c r="DB2385" t="s">
        <v>134</v>
      </c>
      <c r="DC2385" t="s">
        <v>134</v>
      </c>
      <c r="DD2385" t="s">
        <v>136</v>
      </c>
      <c r="DF2385" s="2" t="s">
        <v>25994</v>
      </c>
      <c r="DG2385" t="s">
        <v>25995</v>
      </c>
      <c r="DH2385" t="s">
        <v>5931</v>
      </c>
      <c r="DI2385" t="s">
        <v>1114</v>
      </c>
      <c r="DJ2385" s="4">
        <v>98848</v>
      </c>
      <c r="DK2385" t="s">
        <v>1026</v>
      </c>
      <c r="DL2385" t="s">
        <v>136</v>
      </c>
      <c r="DM2385">
        <v>1</v>
      </c>
      <c r="DN2385" t="s">
        <v>25991</v>
      </c>
      <c r="DO2385" t="s">
        <v>5931</v>
      </c>
      <c r="DP2385" t="s">
        <v>1114</v>
      </c>
      <c r="DQ2385" t="str">
        <f>"98848"</f>
        <v>98848</v>
      </c>
      <c r="DR2385" t="s">
        <v>1026</v>
      </c>
      <c r="DS2385" t="s">
        <v>4732</v>
      </c>
      <c r="DT2385">
        <v>1</v>
      </c>
      <c r="DU2385">
        <v>50</v>
      </c>
      <c r="DV2385" t="s">
        <v>134</v>
      </c>
      <c r="DW2385" t="s">
        <v>134</v>
      </c>
      <c r="DX2385" t="s">
        <v>134</v>
      </c>
      <c r="DY2385" t="s">
        <v>136</v>
      </c>
      <c r="DZ2385">
        <v>1</v>
      </c>
      <c r="EA2385" t="s">
        <v>134</v>
      </c>
      <c r="EB2385" s="5">
        <v>12.68</v>
      </c>
      <c r="EC2385" s="5">
        <v>12.68</v>
      </c>
      <c r="ED2385" s="5">
        <v>55</v>
      </c>
      <c r="EE2385">
        <v>15093987350</v>
      </c>
      <c r="EF2385" t="s">
        <v>25996</v>
      </c>
      <c r="EG2385" t="s">
        <v>4157</v>
      </c>
      <c r="EH2385">
        <v>12</v>
      </c>
    </row>
    <row r="2386" spans="1:138" ht="15" customHeight="1" x14ac:dyDescent="0.35">
      <c r="A2386" t="s">
        <v>18367</v>
      </c>
      <c r="B2386" t="s">
        <v>157</v>
      </c>
      <c r="C2386" s="1">
        <v>44175.576649652779</v>
      </c>
      <c r="D2386" s="1">
        <v>44193</v>
      </c>
      <c r="E2386" t="s">
        <v>579</v>
      </c>
      <c r="F2386" t="s">
        <v>136</v>
      </c>
      <c r="G2386" t="s">
        <v>135</v>
      </c>
      <c r="H2386" t="s">
        <v>136</v>
      </c>
      <c r="I2386" t="s">
        <v>10206</v>
      </c>
      <c r="K2386" t="s">
        <v>10207</v>
      </c>
      <c r="M2386" t="s">
        <v>10209</v>
      </c>
      <c r="N2386" t="s">
        <v>592</v>
      </c>
      <c r="O2386" s="4">
        <v>82321</v>
      </c>
      <c r="P2386" t="s">
        <v>140</v>
      </c>
      <c r="R2386">
        <v>13073806120</v>
      </c>
      <c r="T2386">
        <v>112111</v>
      </c>
      <c r="U2386" t="s">
        <v>10210</v>
      </c>
      <c r="V2386" t="s">
        <v>18368</v>
      </c>
      <c r="W2386" t="s">
        <v>18369</v>
      </c>
      <c r="X2386" t="s">
        <v>164</v>
      </c>
      <c r="Y2386" t="s">
        <v>10207</v>
      </c>
      <c r="AA2386" t="s">
        <v>10209</v>
      </c>
      <c r="AB2386" t="s">
        <v>592</v>
      </c>
      <c r="AC2386" s="4">
        <v>82321</v>
      </c>
      <c r="AD2386" t="s">
        <v>140</v>
      </c>
      <c r="AF2386">
        <v>13073806120</v>
      </c>
      <c r="AH2386" t="s">
        <v>10213</v>
      </c>
      <c r="AI2386" t="s">
        <v>168</v>
      </c>
      <c r="AJ2386" t="s">
        <v>588</v>
      </c>
      <c r="AK2386" t="s">
        <v>589</v>
      </c>
      <c r="AM2386" t="s">
        <v>1361</v>
      </c>
      <c r="AO2386" t="s">
        <v>591</v>
      </c>
      <c r="AP2386" t="s">
        <v>592</v>
      </c>
      <c r="AQ2386" s="4">
        <v>82601</v>
      </c>
      <c r="AR2386" t="s">
        <v>140</v>
      </c>
      <c r="AT2386">
        <v>13074722105</v>
      </c>
      <c r="AV2386" t="s">
        <v>593</v>
      </c>
      <c r="AW2386" t="s">
        <v>594</v>
      </c>
      <c r="AZ2386" t="s">
        <v>334</v>
      </c>
      <c r="BA2386" t="s">
        <v>335</v>
      </c>
      <c r="BB2386" t="s">
        <v>136</v>
      </c>
      <c r="BC2386" t="s">
        <v>136</v>
      </c>
      <c r="BD2386" t="s">
        <v>148</v>
      </c>
      <c r="BE2386" t="s">
        <v>136</v>
      </c>
      <c r="BF2386" t="s">
        <v>136</v>
      </c>
      <c r="BG2386" t="s">
        <v>134</v>
      </c>
      <c r="BH2386" t="s">
        <v>136</v>
      </c>
      <c r="BN2386" t="s">
        <v>18370</v>
      </c>
      <c r="BO2386" t="s">
        <v>652</v>
      </c>
      <c r="BP2386">
        <v>2</v>
      </c>
      <c r="BQ2386">
        <v>2</v>
      </c>
      <c r="BR2386">
        <v>2</v>
      </c>
      <c r="BS2386" s="1">
        <v>44256</v>
      </c>
      <c r="BT2386" s="1">
        <v>44561</v>
      </c>
      <c r="BU2386" s="1">
        <v>44256</v>
      </c>
      <c r="BV2386" s="1">
        <v>44561</v>
      </c>
      <c r="BW2386" t="s">
        <v>134</v>
      </c>
      <c r="CH2386" s="5">
        <v>1682.33</v>
      </c>
      <c r="CI2386" t="s">
        <v>597</v>
      </c>
      <c r="CJ2386">
        <v>0</v>
      </c>
      <c r="CK2386" t="s">
        <v>598</v>
      </c>
      <c r="CL2386" t="s">
        <v>136</v>
      </c>
      <c r="CM2386" t="s">
        <v>354</v>
      </c>
      <c r="CN2386" t="s">
        <v>599</v>
      </c>
      <c r="CO2386" t="s">
        <v>600</v>
      </c>
      <c r="CP2386" t="s">
        <v>149</v>
      </c>
      <c r="CQ2386">
        <v>6</v>
      </c>
      <c r="CR2386">
        <v>0</v>
      </c>
      <c r="CS2386" t="s">
        <v>136</v>
      </c>
      <c r="CT2386" t="s">
        <v>134</v>
      </c>
      <c r="CU2386" t="s">
        <v>136</v>
      </c>
      <c r="CV2386" t="s">
        <v>136</v>
      </c>
      <c r="CW2386" t="s">
        <v>134</v>
      </c>
      <c r="CX2386">
        <v>50</v>
      </c>
      <c r="CY2386" t="s">
        <v>134</v>
      </c>
      <c r="CZ2386" t="s">
        <v>136</v>
      </c>
      <c r="DA2386" t="s">
        <v>134</v>
      </c>
      <c r="DB2386" t="s">
        <v>136</v>
      </c>
      <c r="DC2386" t="s">
        <v>136</v>
      </c>
      <c r="DD2386" t="s">
        <v>136</v>
      </c>
      <c r="DF2386" t="s">
        <v>18371</v>
      </c>
      <c r="DG2386" t="s">
        <v>10216</v>
      </c>
      <c r="DH2386" t="s">
        <v>10209</v>
      </c>
      <c r="DI2386" t="s">
        <v>592</v>
      </c>
      <c r="DJ2386" s="4">
        <v>82321</v>
      </c>
      <c r="DK2386" t="s">
        <v>7731</v>
      </c>
      <c r="DL2386" t="s">
        <v>136</v>
      </c>
      <c r="DM2386">
        <v>1</v>
      </c>
      <c r="DN2386" t="s">
        <v>18372</v>
      </c>
      <c r="DO2386" t="s">
        <v>10209</v>
      </c>
      <c r="DP2386" t="s">
        <v>592</v>
      </c>
      <c r="DQ2386" t="str">
        <f>"82321"</f>
        <v>82321</v>
      </c>
      <c r="DR2386" t="s">
        <v>7731</v>
      </c>
      <c r="DS2386" t="s">
        <v>1099</v>
      </c>
      <c r="DT2386">
        <v>1</v>
      </c>
      <c r="DU2386">
        <v>3</v>
      </c>
      <c r="DV2386" t="s">
        <v>136</v>
      </c>
      <c r="DW2386" t="s">
        <v>136</v>
      </c>
      <c r="DX2386" t="s">
        <v>134</v>
      </c>
      <c r="DY2386" t="s">
        <v>134</v>
      </c>
      <c r="DZ2386">
        <v>2</v>
      </c>
      <c r="EA2386" t="s">
        <v>136</v>
      </c>
      <c r="EC2386" s="5">
        <v>12.68</v>
      </c>
      <c r="ED2386" s="5">
        <v>55</v>
      </c>
      <c r="EE2386">
        <v>13074722105</v>
      </c>
      <c r="EF2386" t="s">
        <v>593</v>
      </c>
      <c r="EG2386" t="s">
        <v>148</v>
      </c>
      <c r="EH2386">
        <v>0</v>
      </c>
    </row>
    <row r="2387" spans="1:138" ht="15" customHeight="1" x14ac:dyDescent="0.35">
      <c r="A2387" t="s">
        <v>13736</v>
      </c>
      <c r="B2387" t="s">
        <v>157</v>
      </c>
      <c r="C2387" s="1">
        <v>44180.384231597222</v>
      </c>
      <c r="D2387" s="1">
        <v>44193</v>
      </c>
      <c r="E2387" t="s">
        <v>133</v>
      </c>
      <c r="F2387" t="s">
        <v>136</v>
      </c>
      <c r="G2387" t="s">
        <v>135</v>
      </c>
      <c r="H2387" t="s">
        <v>136</v>
      </c>
      <c r="I2387" t="s">
        <v>13737</v>
      </c>
      <c r="K2387" t="s">
        <v>13738</v>
      </c>
      <c r="M2387" t="s">
        <v>1391</v>
      </c>
      <c r="N2387" t="s">
        <v>139</v>
      </c>
      <c r="O2387" s="4">
        <v>33440</v>
      </c>
      <c r="P2387" t="s">
        <v>140</v>
      </c>
      <c r="R2387">
        <v>18639024187</v>
      </c>
      <c r="T2387">
        <v>111930</v>
      </c>
      <c r="U2387" t="s">
        <v>4345</v>
      </c>
      <c r="V2387" t="s">
        <v>4346</v>
      </c>
      <c r="X2387" t="s">
        <v>4347</v>
      </c>
      <c r="Y2387" t="s">
        <v>13738</v>
      </c>
      <c r="AA2387" t="s">
        <v>1391</v>
      </c>
      <c r="AB2387" t="s">
        <v>139</v>
      </c>
      <c r="AC2387" s="4">
        <v>33440</v>
      </c>
      <c r="AD2387" t="s">
        <v>140</v>
      </c>
      <c r="AF2387">
        <v>18639024187</v>
      </c>
      <c r="AH2387" t="s">
        <v>13739</v>
      </c>
      <c r="AI2387" t="s">
        <v>168</v>
      </c>
      <c r="AJ2387" t="s">
        <v>507</v>
      </c>
      <c r="AK2387" t="s">
        <v>508</v>
      </c>
      <c r="AL2387" t="s">
        <v>1871</v>
      </c>
      <c r="AM2387" t="s">
        <v>510</v>
      </c>
      <c r="AN2387" t="s">
        <v>511</v>
      </c>
      <c r="AO2387" t="s">
        <v>512</v>
      </c>
      <c r="AP2387" t="s">
        <v>139</v>
      </c>
      <c r="AQ2387" s="4">
        <v>32751</v>
      </c>
      <c r="AR2387" t="s">
        <v>140</v>
      </c>
      <c r="AT2387">
        <v>13212145200</v>
      </c>
      <c r="AU2387">
        <v>5216</v>
      </c>
      <c r="AV2387" t="s">
        <v>513</v>
      </c>
      <c r="AW2387" t="s">
        <v>514</v>
      </c>
      <c r="AZ2387" t="s">
        <v>1552</v>
      </c>
      <c r="BA2387" t="s">
        <v>1553</v>
      </c>
      <c r="BB2387" t="s">
        <v>136</v>
      </c>
      <c r="BC2387" t="s">
        <v>136</v>
      </c>
      <c r="BD2387" t="s">
        <v>148</v>
      </c>
      <c r="BE2387" t="s">
        <v>136</v>
      </c>
      <c r="BF2387" t="s">
        <v>136</v>
      </c>
      <c r="BG2387" t="s">
        <v>134</v>
      </c>
      <c r="BH2387" t="s">
        <v>136</v>
      </c>
      <c r="BN2387" t="s">
        <v>13740</v>
      </c>
      <c r="BO2387" t="s">
        <v>1553</v>
      </c>
      <c r="BP2387">
        <v>6</v>
      </c>
      <c r="BQ2387">
        <v>6</v>
      </c>
      <c r="BR2387">
        <v>6</v>
      </c>
      <c r="BS2387" s="1">
        <v>44237</v>
      </c>
      <c r="BT2387" s="1">
        <v>44362</v>
      </c>
      <c r="BU2387" s="1">
        <v>44237</v>
      </c>
      <c r="BV2387" s="1">
        <v>44362</v>
      </c>
      <c r="BW2387" t="s">
        <v>136</v>
      </c>
      <c r="BX2387">
        <v>72</v>
      </c>
      <c r="BY2387">
        <v>0</v>
      </c>
      <c r="BZ2387">
        <v>12</v>
      </c>
      <c r="CA2387">
        <v>12</v>
      </c>
      <c r="CB2387">
        <v>12</v>
      </c>
      <c r="CC2387">
        <v>12</v>
      </c>
      <c r="CD2387">
        <v>12</v>
      </c>
      <c r="CE2387">
        <v>12</v>
      </c>
      <c r="CF2387" t="str">
        <f>"5:00 AM"</f>
        <v>5:00 AM</v>
      </c>
      <c r="CG2387" t="str">
        <f>"5:00 PM"</f>
        <v>5:00 PM</v>
      </c>
      <c r="CH2387" s="5">
        <v>11.71</v>
      </c>
      <c r="CI2387" t="s">
        <v>146</v>
      </c>
      <c r="CL2387" t="s">
        <v>134</v>
      </c>
      <c r="CM2387" t="s">
        <v>147</v>
      </c>
      <c r="CN2387" t="s">
        <v>148</v>
      </c>
      <c r="CO2387" t="s">
        <v>13741</v>
      </c>
      <c r="CP2387" t="s">
        <v>149</v>
      </c>
      <c r="CQ2387">
        <v>3</v>
      </c>
      <c r="CR2387">
        <v>0</v>
      </c>
      <c r="CS2387" t="s">
        <v>134</v>
      </c>
      <c r="CT2387" t="s">
        <v>134</v>
      </c>
      <c r="CU2387" t="s">
        <v>134</v>
      </c>
      <c r="CV2387" t="s">
        <v>134</v>
      </c>
      <c r="CW2387" t="s">
        <v>134</v>
      </c>
      <c r="CX2387">
        <v>100</v>
      </c>
      <c r="CY2387" t="s">
        <v>134</v>
      </c>
      <c r="CZ2387" t="s">
        <v>134</v>
      </c>
      <c r="DA2387" t="s">
        <v>134</v>
      </c>
      <c r="DB2387" t="s">
        <v>134</v>
      </c>
      <c r="DC2387" t="s">
        <v>134</v>
      </c>
      <c r="DD2387" t="s">
        <v>136</v>
      </c>
      <c r="DF2387" s="2" t="s">
        <v>13742</v>
      </c>
      <c r="DG2387" t="s">
        <v>13743</v>
      </c>
      <c r="DH2387" t="s">
        <v>7255</v>
      </c>
      <c r="DI2387" t="s">
        <v>139</v>
      </c>
      <c r="DJ2387" s="4">
        <v>33471</v>
      </c>
      <c r="DK2387" t="s">
        <v>2881</v>
      </c>
      <c r="DL2387" t="s">
        <v>134</v>
      </c>
      <c r="DM2387">
        <v>35</v>
      </c>
      <c r="DN2387" t="s">
        <v>13744</v>
      </c>
      <c r="DO2387" t="s">
        <v>1391</v>
      </c>
      <c r="DP2387" t="s">
        <v>139</v>
      </c>
      <c r="DQ2387" t="str">
        <f>"33440"</f>
        <v>33440</v>
      </c>
      <c r="DR2387" t="s">
        <v>210</v>
      </c>
      <c r="DS2387" t="s">
        <v>523</v>
      </c>
      <c r="DT2387">
        <v>21</v>
      </c>
      <c r="DU2387">
        <v>386</v>
      </c>
      <c r="DV2387" t="s">
        <v>134</v>
      </c>
      <c r="DW2387" t="s">
        <v>134</v>
      </c>
      <c r="DX2387" t="s">
        <v>134</v>
      </c>
      <c r="DY2387" t="s">
        <v>136</v>
      </c>
      <c r="DZ2387">
        <v>1</v>
      </c>
      <c r="EA2387" t="s">
        <v>136</v>
      </c>
      <c r="EC2387" s="5">
        <v>12.68</v>
      </c>
      <c r="ED2387" s="5">
        <v>55</v>
      </c>
      <c r="EE2387">
        <v>18639024187</v>
      </c>
      <c r="EF2387" t="s">
        <v>148</v>
      </c>
      <c r="EG2387" t="s">
        <v>524</v>
      </c>
      <c r="EH2387">
        <v>1</v>
      </c>
    </row>
    <row r="2388" spans="1:138" ht="15" customHeight="1" x14ac:dyDescent="0.35">
      <c r="A2388" t="s">
        <v>23329</v>
      </c>
      <c r="B2388" t="s">
        <v>157</v>
      </c>
      <c r="C2388" s="1">
        <v>44175.537377893517</v>
      </c>
      <c r="D2388" s="1">
        <v>44193</v>
      </c>
      <c r="E2388" t="s">
        <v>579</v>
      </c>
      <c r="F2388" t="s">
        <v>136</v>
      </c>
      <c r="G2388" t="s">
        <v>135</v>
      </c>
      <c r="H2388" t="s">
        <v>136</v>
      </c>
      <c r="I2388" t="s">
        <v>23330</v>
      </c>
      <c r="K2388" t="s">
        <v>23331</v>
      </c>
      <c r="L2388" t="s">
        <v>23331</v>
      </c>
      <c r="M2388" t="s">
        <v>11085</v>
      </c>
      <c r="N2388" t="s">
        <v>925</v>
      </c>
      <c r="O2388" s="4">
        <v>83221</v>
      </c>
      <c r="P2388" t="s">
        <v>140</v>
      </c>
      <c r="R2388">
        <v>12086816611</v>
      </c>
      <c r="T2388">
        <v>112410</v>
      </c>
      <c r="U2388" t="s">
        <v>3869</v>
      </c>
      <c r="V2388" t="s">
        <v>23332</v>
      </c>
      <c r="X2388" t="s">
        <v>747</v>
      </c>
      <c r="Y2388" t="s">
        <v>23331</v>
      </c>
      <c r="AA2388" t="s">
        <v>11085</v>
      </c>
      <c r="AB2388" t="s">
        <v>925</v>
      </c>
      <c r="AC2388" s="4">
        <v>83221</v>
      </c>
      <c r="AD2388" t="s">
        <v>140</v>
      </c>
      <c r="AF2388">
        <v>12086816611</v>
      </c>
      <c r="AH2388" t="s">
        <v>23333</v>
      </c>
      <c r="AI2388" t="s">
        <v>168</v>
      </c>
      <c r="AJ2388" t="s">
        <v>588</v>
      </c>
      <c r="AK2388" t="s">
        <v>589</v>
      </c>
      <c r="AM2388" t="s">
        <v>1361</v>
      </c>
      <c r="AO2388" t="s">
        <v>591</v>
      </c>
      <c r="AP2388" t="s">
        <v>592</v>
      </c>
      <c r="AQ2388" s="4">
        <v>82601</v>
      </c>
      <c r="AR2388" t="s">
        <v>140</v>
      </c>
      <c r="AT2388">
        <v>13074722105</v>
      </c>
      <c r="AV2388" t="s">
        <v>593</v>
      </c>
      <c r="AW2388" t="s">
        <v>594</v>
      </c>
      <c r="AZ2388" t="s">
        <v>334</v>
      </c>
      <c r="BA2388" t="s">
        <v>335</v>
      </c>
      <c r="BB2388" t="s">
        <v>136</v>
      </c>
      <c r="BC2388" t="s">
        <v>136</v>
      </c>
      <c r="BD2388" t="s">
        <v>148</v>
      </c>
      <c r="BE2388" t="s">
        <v>136</v>
      </c>
      <c r="BF2388" t="s">
        <v>136</v>
      </c>
      <c r="BG2388" t="s">
        <v>134</v>
      </c>
      <c r="BH2388" t="s">
        <v>136</v>
      </c>
      <c r="BN2388" t="s">
        <v>23334</v>
      </c>
      <c r="BO2388" t="s">
        <v>652</v>
      </c>
      <c r="BP2388">
        <v>10</v>
      </c>
      <c r="BQ2388">
        <v>10</v>
      </c>
      <c r="BR2388">
        <v>10</v>
      </c>
      <c r="BS2388" s="1">
        <v>44228</v>
      </c>
      <c r="BT2388" s="1">
        <v>44500</v>
      </c>
      <c r="BU2388" s="1">
        <v>44228</v>
      </c>
      <c r="BV2388" s="1">
        <v>44500</v>
      </c>
      <c r="BW2388" t="s">
        <v>134</v>
      </c>
      <c r="CH2388" s="5">
        <v>1682.33</v>
      </c>
      <c r="CI2388" t="s">
        <v>597</v>
      </c>
      <c r="CJ2388">
        <v>0</v>
      </c>
      <c r="CK2388" t="s">
        <v>598</v>
      </c>
      <c r="CL2388" t="s">
        <v>136</v>
      </c>
      <c r="CM2388" t="s">
        <v>354</v>
      </c>
      <c r="CN2388" t="s">
        <v>599</v>
      </c>
      <c r="CO2388" t="s">
        <v>600</v>
      </c>
      <c r="CP2388" t="s">
        <v>149</v>
      </c>
      <c r="CQ2388">
        <v>6</v>
      </c>
      <c r="CR2388">
        <v>0</v>
      </c>
      <c r="CS2388" t="s">
        <v>136</v>
      </c>
      <c r="CT2388" t="s">
        <v>134</v>
      </c>
      <c r="CU2388" t="s">
        <v>136</v>
      </c>
      <c r="CV2388" t="s">
        <v>136</v>
      </c>
      <c r="CW2388" t="s">
        <v>134</v>
      </c>
      <c r="CX2388">
        <v>50</v>
      </c>
      <c r="CY2388" t="s">
        <v>134</v>
      </c>
      <c r="CZ2388" t="s">
        <v>136</v>
      </c>
      <c r="DA2388" t="s">
        <v>134</v>
      </c>
      <c r="DB2388" t="s">
        <v>136</v>
      </c>
      <c r="DC2388" t="s">
        <v>136</v>
      </c>
      <c r="DD2388" t="s">
        <v>136</v>
      </c>
      <c r="DF2388" t="s">
        <v>23335</v>
      </c>
      <c r="DG2388" t="s">
        <v>23331</v>
      </c>
      <c r="DH2388" t="s">
        <v>11085</v>
      </c>
      <c r="DI2388" t="s">
        <v>925</v>
      </c>
      <c r="DJ2388" s="4">
        <v>83221</v>
      </c>
      <c r="DK2388" t="s">
        <v>10268</v>
      </c>
      <c r="DL2388" t="s">
        <v>136</v>
      </c>
      <c r="DM2388">
        <v>1</v>
      </c>
      <c r="DN2388" t="s">
        <v>23331</v>
      </c>
      <c r="DO2388" t="s">
        <v>11085</v>
      </c>
      <c r="DP2388" t="s">
        <v>925</v>
      </c>
      <c r="DQ2388" t="str">
        <f>"83221"</f>
        <v>83221</v>
      </c>
      <c r="DR2388" t="s">
        <v>10268</v>
      </c>
      <c r="DS2388" t="s">
        <v>605</v>
      </c>
      <c r="DT2388">
        <v>4</v>
      </c>
      <c r="DU2388">
        <v>8</v>
      </c>
      <c r="DV2388" t="s">
        <v>136</v>
      </c>
      <c r="DW2388" t="s">
        <v>134</v>
      </c>
      <c r="DX2388" t="s">
        <v>134</v>
      </c>
      <c r="DY2388" t="s">
        <v>134</v>
      </c>
      <c r="DZ2388">
        <v>2</v>
      </c>
      <c r="EA2388" t="s">
        <v>136</v>
      </c>
      <c r="EC2388" s="5">
        <v>12.68</v>
      </c>
      <c r="ED2388" s="5">
        <v>55</v>
      </c>
      <c r="EE2388">
        <v>13074722105</v>
      </c>
      <c r="EF2388" t="s">
        <v>593</v>
      </c>
      <c r="EG2388" t="s">
        <v>148</v>
      </c>
      <c r="EH2388">
        <v>0</v>
      </c>
    </row>
    <row r="2389" spans="1:138" ht="15" customHeight="1" x14ac:dyDescent="0.35">
      <c r="A2389" t="s">
        <v>12431</v>
      </c>
      <c r="B2389" t="s">
        <v>157</v>
      </c>
      <c r="C2389" s="1">
        <v>44180.770636805559</v>
      </c>
      <c r="D2389" s="1">
        <v>44193</v>
      </c>
      <c r="E2389" t="s">
        <v>133</v>
      </c>
      <c r="F2389" t="s">
        <v>136</v>
      </c>
      <c r="G2389" t="s">
        <v>135</v>
      </c>
      <c r="H2389" t="s">
        <v>136</v>
      </c>
      <c r="I2389" t="s">
        <v>12432</v>
      </c>
      <c r="K2389" t="s">
        <v>12433</v>
      </c>
      <c r="M2389" t="s">
        <v>11665</v>
      </c>
      <c r="N2389" t="s">
        <v>925</v>
      </c>
      <c r="O2389" s="4">
        <v>83455</v>
      </c>
      <c r="P2389" t="s">
        <v>140</v>
      </c>
      <c r="R2389">
        <v>12087874449</v>
      </c>
      <c r="T2389">
        <v>1132</v>
      </c>
      <c r="U2389" t="s">
        <v>12434</v>
      </c>
      <c r="V2389" t="s">
        <v>12435</v>
      </c>
      <c r="W2389" t="s">
        <v>2897</v>
      </c>
      <c r="X2389" t="s">
        <v>1677</v>
      </c>
      <c r="Y2389" t="s">
        <v>12436</v>
      </c>
      <c r="AA2389" t="s">
        <v>11665</v>
      </c>
      <c r="AB2389" t="s">
        <v>925</v>
      </c>
      <c r="AC2389" s="4">
        <v>83455</v>
      </c>
      <c r="AD2389" t="s">
        <v>140</v>
      </c>
      <c r="AF2389">
        <v>12087874449</v>
      </c>
      <c r="AH2389" t="s">
        <v>12437</v>
      </c>
      <c r="AI2389" t="s">
        <v>168</v>
      </c>
      <c r="AJ2389" t="s">
        <v>930</v>
      </c>
      <c r="AK2389" t="s">
        <v>931</v>
      </c>
      <c r="AL2389" t="s">
        <v>932</v>
      </c>
      <c r="AM2389" t="s">
        <v>933</v>
      </c>
      <c r="AO2389" t="s">
        <v>934</v>
      </c>
      <c r="AP2389" t="s">
        <v>925</v>
      </c>
      <c r="AQ2389" s="4">
        <v>83336</v>
      </c>
      <c r="AR2389" t="s">
        <v>140</v>
      </c>
      <c r="AT2389">
        <v>12084369737</v>
      </c>
      <c r="AV2389" t="s">
        <v>935</v>
      </c>
      <c r="AW2389" t="s">
        <v>936</v>
      </c>
      <c r="AZ2389" t="s">
        <v>821</v>
      </c>
      <c r="BA2389" t="s">
        <v>822</v>
      </c>
      <c r="BB2389" t="s">
        <v>136</v>
      </c>
      <c r="BC2389" t="s">
        <v>136</v>
      </c>
      <c r="BD2389" t="s">
        <v>148</v>
      </c>
      <c r="BE2389" t="s">
        <v>136</v>
      </c>
      <c r="BF2389" t="s">
        <v>136</v>
      </c>
      <c r="BG2389" t="s">
        <v>134</v>
      </c>
      <c r="BH2389" t="s">
        <v>136</v>
      </c>
      <c r="BI2389" t="s">
        <v>1152</v>
      </c>
      <c r="BJ2389" t="s">
        <v>1153</v>
      </c>
      <c r="BK2389" t="s">
        <v>504</v>
      </c>
      <c r="BL2389" t="s">
        <v>940</v>
      </c>
      <c r="BM2389" t="s">
        <v>941</v>
      </c>
      <c r="BN2389" t="s">
        <v>12438</v>
      </c>
      <c r="BO2389" t="s">
        <v>1622</v>
      </c>
      <c r="BP2389">
        <v>11</v>
      </c>
      <c r="BQ2389">
        <v>11</v>
      </c>
      <c r="BR2389">
        <v>11</v>
      </c>
      <c r="BS2389" s="1">
        <v>44250</v>
      </c>
      <c r="BT2389" s="1">
        <v>44530</v>
      </c>
      <c r="BU2389" s="1">
        <v>44250</v>
      </c>
      <c r="BV2389" s="1">
        <v>44530</v>
      </c>
      <c r="BW2389" t="s">
        <v>136</v>
      </c>
      <c r="BX2389">
        <v>48</v>
      </c>
      <c r="BY2389">
        <v>0</v>
      </c>
      <c r="BZ2389">
        <v>8</v>
      </c>
      <c r="CA2389">
        <v>8</v>
      </c>
      <c r="CB2389">
        <v>8</v>
      </c>
      <c r="CC2389">
        <v>8</v>
      </c>
      <c r="CD2389">
        <v>8</v>
      </c>
      <c r="CE2389">
        <v>8</v>
      </c>
      <c r="CF2389" t="str">
        <f>"8:00 AM"</f>
        <v>8:00 AM</v>
      </c>
      <c r="CG2389" t="str">
        <f>"4:30 PM"</f>
        <v>4:30 PM</v>
      </c>
      <c r="CH2389" s="5">
        <v>13.62</v>
      </c>
      <c r="CI2389" t="s">
        <v>146</v>
      </c>
      <c r="CJ2389">
        <v>0</v>
      </c>
      <c r="CK2389" t="s">
        <v>944</v>
      </c>
      <c r="CL2389" t="s">
        <v>136</v>
      </c>
      <c r="CM2389" t="s">
        <v>312</v>
      </c>
      <c r="CN2389" t="s">
        <v>148</v>
      </c>
      <c r="CO2389" t="s">
        <v>946</v>
      </c>
      <c r="CP2389" t="s">
        <v>149</v>
      </c>
      <c r="CQ2389">
        <v>0</v>
      </c>
      <c r="CR2389">
        <v>0</v>
      </c>
      <c r="CS2389" t="s">
        <v>136</v>
      </c>
      <c r="CT2389" t="s">
        <v>136</v>
      </c>
      <c r="CU2389" t="s">
        <v>136</v>
      </c>
      <c r="CV2389" t="s">
        <v>136</v>
      </c>
      <c r="CW2389" t="s">
        <v>134</v>
      </c>
      <c r="CX2389">
        <v>100</v>
      </c>
      <c r="CY2389" t="s">
        <v>134</v>
      </c>
      <c r="CZ2389" t="s">
        <v>134</v>
      </c>
      <c r="DA2389" t="s">
        <v>134</v>
      </c>
      <c r="DB2389" t="s">
        <v>134</v>
      </c>
      <c r="DC2389" t="s">
        <v>134</v>
      </c>
      <c r="DD2389" t="s">
        <v>136</v>
      </c>
      <c r="DF2389" t="s">
        <v>12439</v>
      </c>
      <c r="DG2389" t="s">
        <v>12440</v>
      </c>
      <c r="DH2389" t="s">
        <v>11665</v>
      </c>
      <c r="DI2389" t="s">
        <v>925</v>
      </c>
      <c r="DJ2389" s="4">
        <v>83455</v>
      </c>
      <c r="DK2389" t="s">
        <v>2885</v>
      </c>
      <c r="DL2389" t="s">
        <v>134</v>
      </c>
      <c r="DM2389">
        <v>2</v>
      </c>
      <c r="DN2389" t="s">
        <v>12433</v>
      </c>
      <c r="DO2389" t="s">
        <v>11665</v>
      </c>
      <c r="DP2389" t="s">
        <v>925</v>
      </c>
      <c r="DQ2389" t="str">
        <f>"83455"</f>
        <v>83455</v>
      </c>
      <c r="DR2389" t="s">
        <v>2885</v>
      </c>
      <c r="DS2389" t="s">
        <v>12441</v>
      </c>
      <c r="DT2389">
        <v>5</v>
      </c>
      <c r="DU2389">
        <v>13</v>
      </c>
      <c r="DV2389" t="s">
        <v>136</v>
      </c>
      <c r="DW2389" t="s">
        <v>136</v>
      </c>
      <c r="DX2389" t="s">
        <v>134</v>
      </c>
      <c r="DY2389" t="s">
        <v>134</v>
      </c>
      <c r="DZ2389">
        <v>2</v>
      </c>
      <c r="EA2389" t="s">
        <v>134</v>
      </c>
      <c r="EB2389" s="5">
        <v>12.68</v>
      </c>
      <c r="EC2389" s="5">
        <v>12.68</v>
      </c>
      <c r="ED2389" s="5">
        <v>55</v>
      </c>
      <c r="EE2389" t="s">
        <v>148</v>
      </c>
      <c r="EF2389" t="s">
        <v>953</v>
      </c>
      <c r="EG2389" t="s">
        <v>954</v>
      </c>
      <c r="EH2389">
        <v>0</v>
      </c>
    </row>
    <row r="2390" spans="1:138" ht="15" customHeight="1" x14ac:dyDescent="0.35">
      <c r="A2390" t="s">
        <v>14187</v>
      </c>
      <c r="B2390" t="s">
        <v>157</v>
      </c>
      <c r="C2390" s="1">
        <v>44177.511744212963</v>
      </c>
      <c r="D2390" s="1">
        <v>44193</v>
      </c>
      <c r="E2390" t="s">
        <v>579</v>
      </c>
      <c r="F2390" t="s">
        <v>136</v>
      </c>
      <c r="G2390" t="s">
        <v>135</v>
      </c>
      <c r="H2390" t="s">
        <v>136</v>
      </c>
      <c r="I2390" t="s">
        <v>14188</v>
      </c>
      <c r="K2390" t="s">
        <v>14189</v>
      </c>
      <c r="M2390" t="s">
        <v>6478</v>
      </c>
      <c r="N2390" t="s">
        <v>1358</v>
      </c>
      <c r="O2390" s="4">
        <v>81625</v>
      </c>
      <c r="P2390" t="s">
        <v>140</v>
      </c>
      <c r="R2390">
        <v>19708242631</v>
      </c>
      <c r="T2390">
        <v>112410</v>
      </c>
      <c r="U2390" t="s">
        <v>2219</v>
      </c>
      <c r="V2390" t="s">
        <v>14190</v>
      </c>
      <c r="W2390" t="s">
        <v>687</v>
      </c>
      <c r="X2390" t="s">
        <v>164</v>
      </c>
      <c r="Y2390" t="s">
        <v>14189</v>
      </c>
      <c r="AA2390" t="s">
        <v>6478</v>
      </c>
      <c r="AB2390" t="s">
        <v>1358</v>
      </c>
      <c r="AC2390" s="4">
        <v>81625</v>
      </c>
      <c r="AD2390" t="s">
        <v>140</v>
      </c>
      <c r="AF2390">
        <v>19708242631</v>
      </c>
      <c r="AH2390" t="s">
        <v>14191</v>
      </c>
      <c r="AI2390" t="s">
        <v>168</v>
      </c>
      <c r="AJ2390" t="s">
        <v>588</v>
      </c>
      <c r="AK2390" t="s">
        <v>589</v>
      </c>
      <c r="AM2390" t="s">
        <v>1291</v>
      </c>
      <c r="AO2390" t="s">
        <v>591</v>
      </c>
      <c r="AP2390" t="s">
        <v>592</v>
      </c>
      <c r="AQ2390" s="4">
        <v>82601</v>
      </c>
      <c r="AR2390" t="s">
        <v>140</v>
      </c>
      <c r="AT2390">
        <v>13074722105</v>
      </c>
      <c r="AV2390" t="s">
        <v>593</v>
      </c>
      <c r="AW2390" t="s">
        <v>1292</v>
      </c>
      <c r="AZ2390" t="s">
        <v>334</v>
      </c>
      <c r="BA2390" t="s">
        <v>335</v>
      </c>
      <c r="BB2390" t="s">
        <v>136</v>
      </c>
      <c r="BC2390" t="s">
        <v>136</v>
      </c>
      <c r="BD2390" t="s">
        <v>148</v>
      </c>
      <c r="BE2390" t="s">
        <v>136</v>
      </c>
      <c r="BF2390" t="s">
        <v>136</v>
      </c>
      <c r="BG2390" t="s">
        <v>134</v>
      </c>
      <c r="BH2390" t="s">
        <v>136</v>
      </c>
      <c r="BN2390" t="s">
        <v>14192</v>
      </c>
      <c r="BO2390" t="s">
        <v>652</v>
      </c>
      <c r="BP2390">
        <v>12</v>
      </c>
      <c r="BQ2390">
        <v>12</v>
      </c>
      <c r="BR2390">
        <v>12</v>
      </c>
      <c r="BS2390" s="1">
        <v>44222</v>
      </c>
      <c r="BT2390" s="1">
        <v>44514</v>
      </c>
      <c r="BU2390" s="1">
        <v>44222</v>
      </c>
      <c r="BV2390" s="1">
        <v>44514</v>
      </c>
      <c r="BW2390" t="s">
        <v>134</v>
      </c>
      <c r="CH2390" s="5">
        <v>1682.33</v>
      </c>
      <c r="CI2390" t="s">
        <v>597</v>
      </c>
      <c r="CJ2390">
        <v>0</v>
      </c>
      <c r="CK2390" t="s">
        <v>598</v>
      </c>
      <c r="CL2390" t="s">
        <v>136</v>
      </c>
      <c r="CM2390" t="s">
        <v>354</v>
      </c>
      <c r="CN2390" t="s">
        <v>599</v>
      </c>
      <c r="CO2390" t="s">
        <v>600</v>
      </c>
      <c r="CP2390" t="s">
        <v>149</v>
      </c>
      <c r="CQ2390">
        <v>6</v>
      </c>
      <c r="CR2390">
        <v>0</v>
      </c>
      <c r="CS2390" t="s">
        <v>136</v>
      </c>
      <c r="CT2390" t="s">
        <v>134</v>
      </c>
      <c r="CU2390" t="s">
        <v>136</v>
      </c>
      <c r="CV2390" t="s">
        <v>136</v>
      </c>
      <c r="CW2390" t="s">
        <v>134</v>
      </c>
      <c r="CX2390">
        <v>80</v>
      </c>
      <c r="CY2390" t="s">
        <v>134</v>
      </c>
      <c r="CZ2390" t="s">
        <v>136</v>
      </c>
      <c r="DA2390" t="s">
        <v>134</v>
      </c>
      <c r="DB2390" t="s">
        <v>136</v>
      </c>
      <c r="DC2390" t="s">
        <v>136</v>
      </c>
      <c r="DD2390" t="s">
        <v>136</v>
      </c>
      <c r="DF2390" t="s">
        <v>14193</v>
      </c>
      <c r="DG2390" t="s">
        <v>14194</v>
      </c>
      <c r="DH2390" t="s">
        <v>6478</v>
      </c>
      <c r="DI2390" t="s">
        <v>1358</v>
      </c>
      <c r="DJ2390" s="4">
        <v>81625</v>
      </c>
      <c r="DK2390" t="s">
        <v>4778</v>
      </c>
      <c r="DL2390" t="s">
        <v>134</v>
      </c>
      <c r="DM2390">
        <v>2</v>
      </c>
      <c r="DN2390" t="s">
        <v>14195</v>
      </c>
      <c r="DO2390" t="s">
        <v>10209</v>
      </c>
      <c r="DP2390" t="s">
        <v>592</v>
      </c>
      <c r="DQ2390" t="str">
        <f>"82321"</f>
        <v>82321</v>
      </c>
      <c r="DR2390" t="s">
        <v>7731</v>
      </c>
      <c r="DS2390" t="s">
        <v>1099</v>
      </c>
      <c r="DT2390">
        <v>1</v>
      </c>
      <c r="DU2390">
        <v>4</v>
      </c>
      <c r="DV2390" t="s">
        <v>136</v>
      </c>
      <c r="DW2390" t="s">
        <v>136</v>
      </c>
      <c r="DX2390" t="s">
        <v>134</v>
      </c>
      <c r="DY2390" t="s">
        <v>134</v>
      </c>
      <c r="DZ2390">
        <v>3</v>
      </c>
      <c r="EA2390" t="s">
        <v>136</v>
      </c>
      <c r="EC2390" s="5">
        <v>12.68</v>
      </c>
      <c r="ED2390" s="5">
        <v>55</v>
      </c>
      <c r="EE2390">
        <v>13074722105</v>
      </c>
      <c r="EF2390" t="s">
        <v>593</v>
      </c>
      <c r="EG2390" t="s">
        <v>148</v>
      </c>
      <c r="EH2390">
        <v>0</v>
      </c>
    </row>
    <row r="2391" spans="1:138" ht="15" customHeight="1" x14ac:dyDescent="0.35">
      <c r="A2391" t="s">
        <v>24963</v>
      </c>
      <c r="B2391" t="s">
        <v>157</v>
      </c>
      <c r="C2391" s="1">
        <v>44180.688230439817</v>
      </c>
      <c r="D2391" s="1">
        <v>44193</v>
      </c>
      <c r="E2391" t="s">
        <v>133</v>
      </c>
      <c r="F2391" t="s">
        <v>136</v>
      </c>
      <c r="G2391" t="s">
        <v>135</v>
      </c>
      <c r="H2391" t="s">
        <v>136</v>
      </c>
      <c r="I2391" t="s">
        <v>11177</v>
      </c>
      <c r="K2391" t="s">
        <v>11178</v>
      </c>
      <c r="L2391" t="s">
        <v>11179</v>
      </c>
      <c r="M2391" t="s">
        <v>11180</v>
      </c>
      <c r="N2391" t="s">
        <v>1358</v>
      </c>
      <c r="O2391" s="4">
        <v>80831</v>
      </c>
      <c r="P2391" t="s">
        <v>140</v>
      </c>
      <c r="R2391">
        <v>17197492510</v>
      </c>
      <c r="T2391">
        <v>1114</v>
      </c>
      <c r="U2391" t="s">
        <v>5293</v>
      </c>
      <c r="V2391" t="s">
        <v>5294</v>
      </c>
      <c r="X2391" t="s">
        <v>5295</v>
      </c>
      <c r="Y2391" t="s">
        <v>11178</v>
      </c>
      <c r="Z2391" t="s">
        <v>11179</v>
      </c>
      <c r="AA2391" t="s">
        <v>11180</v>
      </c>
      <c r="AB2391" t="s">
        <v>1358</v>
      </c>
      <c r="AC2391" s="4">
        <v>80831</v>
      </c>
      <c r="AD2391" t="s">
        <v>140</v>
      </c>
      <c r="AE2391" t="s">
        <v>841</v>
      </c>
      <c r="AF2391">
        <v>17197492510</v>
      </c>
      <c r="AH2391" t="s">
        <v>1599</v>
      </c>
      <c r="AI2391" t="s">
        <v>168</v>
      </c>
      <c r="AJ2391" t="s">
        <v>913</v>
      </c>
      <c r="AK2391" t="s">
        <v>914</v>
      </c>
      <c r="AL2391" t="s">
        <v>687</v>
      </c>
      <c r="AM2391" t="s">
        <v>561</v>
      </c>
      <c r="AN2391" t="s">
        <v>562</v>
      </c>
      <c r="AO2391" t="s">
        <v>563</v>
      </c>
      <c r="AP2391" t="s">
        <v>564</v>
      </c>
      <c r="AQ2391" s="4">
        <v>22949</v>
      </c>
      <c r="AR2391" t="s">
        <v>140</v>
      </c>
      <c r="AT2391">
        <v>14342634300</v>
      </c>
      <c r="AV2391" t="s">
        <v>1600</v>
      </c>
      <c r="AW2391" t="s">
        <v>566</v>
      </c>
      <c r="AZ2391" t="s">
        <v>821</v>
      </c>
      <c r="BA2391" t="s">
        <v>822</v>
      </c>
      <c r="BB2391" t="s">
        <v>136</v>
      </c>
      <c r="BC2391" t="s">
        <v>136</v>
      </c>
      <c r="BD2391" t="s">
        <v>148</v>
      </c>
      <c r="BE2391" t="s">
        <v>136</v>
      </c>
      <c r="BF2391" t="s">
        <v>136</v>
      </c>
      <c r="BG2391" t="s">
        <v>134</v>
      </c>
      <c r="BH2391" t="s">
        <v>136</v>
      </c>
      <c r="BI2391" t="s">
        <v>1601</v>
      </c>
      <c r="BJ2391" t="s">
        <v>1602</v>
      </c>
      <c r="BL2391" t="s">
        <v>566</v>
      </c>
      <c r="BM2391" t="s">
        <v>1599</v>
      </c>
      <c r="BN2391" t="s">
        <v>24964</v>
      </c>
      <c r="BO2391" t="s">
        <v>676</v>
      </c>
      <c r="BP2391">
        <v>48</v>
      </c>
      <c r="BQ2391">
        <v>48</v>
      </c>
      <c r="BR2391">
        <v>48</v>
      </c>
      <c r="BS2391" s="1">
        <v>44253</v>
      </c>
      <c r="BT2391" s="1">
        <v>44407</v>
      </c>
      <c r="BU2391" s="1">
        <v>44253</v>
      </c>
      <c r="BV2391" s="1">
        <v>44407</v>
      </c>
      <c r="BW2391" t="s">
        <v>136</v>
      </c>
      <c r="BX2391">
        <v>45</v>
      </c>
      <c r="BY2391">
        <v>0</v>
      </c>
      <c r="BZ2391">
        <v>8</v>
      </c>
      <c r="CA2391">
        <v>8</v>
      </c>
      <c r="CB2391">
        <v>8</v>
      </c>
      <c r="CC2391">
        <v>8</v>
      </c>
      <c r="CD2391">
        <v>8</v>
      </c>
      <c r="CE2391">
        <v>5</v>
      </c>
      <c r="CF2391" t="str">
        <f>"7:00 AM"</f>
        <v>7:00 AM</v>
      </c>
      <c r="CG2391" t="str">
        <f>"3:30 PM"</f>
        <v>3:30 PM</v>
      </c>
      <c r="CH2391" s="5">
        <v>14.26</v>
      </c>
      <c r="CI2391" t="s">
        <v>146</v>
      </c>
      <c r="CL2391" t="s">
        <v>136</v>
      </c>
      <c r="CM2391" t="s">
        <v>312</v>
      </c>
      <c r="CN2391" t="s">
        <v>148</v>
      </c>
      <c r="CO2391" t="s">
        <v>854</v>
      </c>
      <c r="CP2391" t="s">
        <v>149</v>
      </c>
      <c r="CQ2391">
        <v>3</v>
      </c>
      <c r="CR2391">
        <v>0</v>
      </c>
      <c r="CS2391" t="s">
        <v>136</v>
      </c>
      <c r="CT2391" t="s">
        <v>136</v>
      </c>
      <c r="CU2391" t="s">
        <v>136</v>
      </c>
      <c r="CV2391" t="s">
        <v>134</v>
      </c>
      <c r="CW2391" t="s">
        <v>134</v>
      </c>
      <c r="CX2391">
        <v>60</v>
      </c>
      <c r="CY2391" t="s">
        <v>134</v>
      </c>
      <c r="CZ2391" t="s">
        <v>134</v>
      </c>
      <c r="DA2391" t="s">
        <v>134</v>
      </c>
      <c r="DB2391" t="s">
        <v>134</v>
      </c>
      <c r="DC2391" t="s">
        <v>134</v>
      </c>
      <c r="DD2391" t="s">
        <v>136</v>
      </c>
      <c r="DF2391" t="s">
        <v>24965</v>
      </c>
      <c r="DG2391" t="s">
        <v>11182</v>
      </c>
      <c r="DH2391" t="s">
        <v>11180</v>
      </c>
      <c r="DI2391" t="s">
        <v>1358</v>
      </c>
      <c r="DJ2391" s="4">
        <v>80831</v>
      </c>
      <c r="DK2391" t="s">
        <v>11183</v>
      </c>
      <c r="DL2391" t="s">
        <v>136</v>
      </c>
      <c r="DM2391">
        <v>1</v>
      </c>
      <c r="DN2391" t="s">
        <v>24966</v>
      </c>
      <c r="DO2391" t="s">
        <v>11185</v>
      </c>
      <c r="DP2391" t="s">
        <v>1358</v>
      </c>
      <c r="DQ2391" t="str">
        <f>"80916"</f>
        <v>80916</v>
      </c>
      <c r="DR2391" t="s">
        <v>11183</v>
      </c>
      <c r="DS2391" t="s">
        <v>2827</v>
      </c>
      <c r="DT2391">
        <v>12</v>
      </c>
      <c r="DU2391">
        <v>48</v>
      </c>
      <c r="DV2391" t="s">
        <v>134</v>
      </c>
      <c r="DW2391" t="s">
        <v>134</v>
      </c>
      <c r="DX2391" t="s">
        <v>134</v>
      </c>
      <c r="DY2391" t="s">
        <v>136</v>
      </c>
      <c r="DZ2391">
        <v>1</v>
      </c>
      <c r="EA2391" t="s">
        <v>134</v>
      </c>
      <c r="EB2391" s="5">
        <v>12.68</v>
      </c>
      <c r="EC2391" s="5">
        <v>12.68</v>
      </c>
      <c r="ED2391" s="5">
        <v>55</v>
      </c>
      <c r="EE2391" t="s">
        <v>148</v>
      </c>
      <c r="EF2391" t="s">
        <v>11186</v>
      </c>
      <c r="EG2391" t="s">
        <v>1722</v>
      </c>
      <c r="EH2391">
        <v>0</v>
      </c>
    </row>
    <row r="2392" spans="1:138" ht="15" customHeight="1" x14ac:dyDescent="0.35">
      <c r="A2392" t="s">
        <v>1627</v>
      </c>
      <c r="B2392" t="s">
        <v>132</v>
      </c>
      <c r="C2392" s="1">
        <v>44126.651649884261</v>
      </c>
      <c r="D2392" s="1">
        <v>44194</v>
      </c>
      <c r="E2392" t="s">
        <v>133</v>
      </c>
      <c r="F2392" t="s">
        <v>134</v>
      </c>
      <c r="G2392" t="s">
        <v>135</v>
      </c>
      <c r="H2392" t="s">
        <v>134</v>
      </c>
      <c r="I2392" t="s">
        <v>1628</v>
      </c>
      <c r="K2392" t="s">
        <v>1629</v>
      </c>
      <c r="M2392" t="s">
        <v>1630</v>
      </c>
      <c r="N2392" t="s">
        <v>1631</v>
      </c>
      <c r="O2392" s="4">
        <v>88011</v>
      </c>
      <c r="P2392" t="s">
        <v>140</v>
      </c>
      <c r="R2392">
        <v>15755222852</v>
      </c>
      <c r="T2392">
        <v>11</v>
      </c>
      <c r="U2392" t="s">
        <v>1632</v>
      </c>
      <c r="V2392" t="s">
        <v>1633</v>
      </c>
      <c r="X2392" t="s">
        <v>1634</v>
      </c>
      <c r="Y2392" t="s">
        <v>1629</v>
      </c>
      <c r="AA2392" t="s">
        <v>1635</v>
      </c>
      <c r="AB2392" t="s">
        <v>1631</v>
      </c>
      <c r="AC2392" s="4">
        <v>88011</v>
      </c>
      <c r="AD2392" t="s">
        <v>140</v>
      </c>
      <c r="AF2392">
        <v>15755222852</v>
      </c>
      <c r="AH2392" t="s">
        <v>1636</v>
      </c>
      <c r="AI2392" t="s">
        <v>149</v>
      </c>
      <c r="AJ2392" t="s">
        <v>1637</v>
      </c>
      <c r="AK2392" t="s">
        <v>1583</v>
      </c>
      <c r="AM2392" t="s">
        <v>1638</v>
      </c>
      <c r="AO2392" t="s">
        <v>1213</v>
      </c>
      <c r="AP2392" t="s">
        <v>460</v>
      </c>
      <c r="AQ2392" s="4">
        <v>74132</v>
      </c>
      <c r="AR2392" t="s">
        <v>140</v>
      </c>
      <c r="AT2392">
        <v>19189065212</v>
      </c>
      <c r="AV2392" t="s">
        <v>1639</v>
      </c>
      <c r="AW2392" t="s">
        <v>1216</v>
      </c>
      <c r="AZ2392" t="s">
        <v>262</v>
      </c>
      <c r="BA2392" t="s">
        <v>263</v>
      </c>
      <c r="BB2392" t="s">
        <v>134</v>
      </c>
      <c r="BC2392" t="s">
        <v>134</v>
      </c>
      <c r="BD2392" t="s">
        <v>136</v>
      </c>
      <c r="BE2392" t="s">
        <v>134</v>
      </c>
      <c r="BF2392" t="s">
        <v>134</v>
      </c>
      <c r="BG2392" t="s">
        <v>134</v>
      </c>
      <c r="BH2392" t="s">
        <v>136</v>
      </c>
      <c r="BN2392" t="s">
        <v>1640</v>
      </c>
      <c r="BO2392" t="s">
        <v>1641</v>
      </c>
      <c r="BP2392">
        <v>6</v>
      </c>
      <c r="BQ2392">
        <v>5</v>
      </c>
      <c r="BS2392" s="1">
        <v>44158</v>
      </c>
      <c r="BT2392" s="1">
        <v>44316</v>
      </c>
      <c r="BU2392" s="1">
        <v>44158</v>
      </c>
      <c r="BV2392" s="1">
        <v>44316</v>
      </c>
      <c r="BW2392" t="s">
        <v>136</v>
      </c>
      <c r="BX2392">
        <v>36</v>
      </c>
      <c r="BY2392">
        <v>0</v>
      </c>
      <c r="BZ2392">
        <v>6</v>
      </c>
      <c r="CA2392">
        <v>6</v>
      </c>
      <c r="CB2392">
        <v>6</v>
      </c>
      <c r="CC2392">
        <v>6</v>
      </c>
      <c r="CD2392">
        <v>6</v>
      </c>
      <c r="CE2392">
        <v>6</v>
      </c>
      <c r="CF2392" t="str">
        <f>"7:30 AM"</f>
        <v>7:30 AM</v>
      </c>
      <c r="CG2392" t="str">
        <f>"4:00 PM"</f>
        <v>4:00 PM</v>
      </c>
      <c r="CH2392" s="5">
        <v>12.91</v>
      </c>
      <c r="CI2392" t="s">
        <v>146</v>
      </c>
      <c r="CL2392" t="s">
        <v>136</v>
      </c>
      <c r="CM2392" t="s">
        <v>312</v>
      </c>
      <c r="CN2392" t="s">
        <v>148</v>
      </c>
      <c r="CO2392" s="2" t="s">
        <v>1642</v>
      </c>
      <c r="CP2392" t="s">
        <v>149</v>
      </c>
      <c r="CQ2392">
        <v>3</v>
      </c>
      <c r="CR2392">
        <v>0</v>
      </c>
      <c r="CS2392" t="s">
        <v>136</v>
      </c>
      <c r="CT2392" t="s">
        <v>134</v>
      </c>
      <c r="CU2392" t="s">
        <v>136</v>
      </c>
      <c r="CV2392" t="s">
        <v>134</v>
      </c>
      <c r="CW2392" t="s">
        <v>134</v>
      </c>
      <c r="CX2392">
        <v>50</v>
      </c>
      <c r="CY2392" t="s">
        <v>136</v>
      </c>
      <c r="CZ2392" t="s">
        <v>136</v>
      </c>
      <c r="DA2392" t="s">
        <v>136</v>
      </c>
      <c r="DB2392" t="s">
        <v>134</v>
      </c>
      <c r="DC2392" t="s">
        <v>134</v>
      </c>
      <c r="DD2392" t="s">
        <v>136</v>
      </c>
      <c r="DF2392" s="2" t="s">
        <v>1643</v>
      </c>
      <c r="DG2392" t="s">
        <v>1629</v>
      </c>
      <c r="DH2392" t="s">
        <v>1635</v>
      </c>
      <c r="DI2392" t="s">
        <v>1631</v>
      </c>
      <c r="DJ2392" s="4">
        <v>88011</v>
      </c>
      <c r="DK2392" t="s">
        <v>1644</v>
      </c>
      <c r="DL2392" t="s">
        <v>134</v>
      </c>
      <c r="DM2392">
        <v>4</v>
      </c>
      <c r="DN2392" t="s">
        <v>1645</v>
      </c>
      <c r="DO2392" t="s">
        <v>1635</v>
      </c>
      <c r="DP2392" t="s">
        <v>1631</v>
      </c>
      <c r="DQ2392" t="str">
        <f>"88011"</f>
        <v>88011</v>
      </c>
      <c r="DR2392" t="s">
        <v>1644</v>
      </c>
      <c r="DS2392" t="s">
        <v>497</v>
      </c>
      <c r="DT2392">
        <v>1</v>
      </c>
      <c r="DU2392">
        <v>5</v>
      </c>
      <c r="DV2392" t="s">
        <v>134</v>
      </c>
      <c r="DW2392" t="s">
        <v>134</v>
      </c>
      <c r="DX2392" t="s">
        <v>134</v>
      </c>
      <c r="DY2392" t="s">
        <v>136</v>
      </c>
      <c r="DZ2392">
        <v>1</v>
      </c>
      <c r="EA2392" t="s">
        <v>136</v>
      </c>
      <c r="EC2392" s="5">
        <v>12.68</v>
      </c>
      <c r="ED2392" s="5">
        <v>55</v>
      </c>
      <c r="EE2392">
        <v>15755222852</v>
      </c>
      <c r="EF2392" t="s">
        <v>1636</v>
      </c>
      <c r="EG2392" t="s">
        <v>1646</v>
      </c>
      <c r="EH2392">
        <v>0</v>
      </c>
    </row>
    <row r="2393" spans="1:138" ht="15" customHeight="1" x14ac:dyDescent="0.35">
      <c r="A2393" t="s">
        <v>22680</v>
      </c>
      <c r="B2393" t="s">
        <v>157</v>
      </c>
      <c r="C2393" s="1">
        <v>44124.562853009258</v>
      </c>
      <c r="D2393" s="1">
        <v>44194</v>
      </c>
      <c r="E2393" t="s">
        <v>133</v>
      </c>
      <c r="F2393" t="s">
        <v>136</v>
      </c>
      <c r="G2393" t="s">
        <v>135</v>
      </c>
      <c r="H2393" t="s">
        <v>136</v>
      </c>
      <c r="I2393" t="s">
        <v>22681</v>
      </c>
      <c r="K2393" t="s">
        <v>22682</v>
      </c>
      <c r="M2393" t="s">
        <v>22683</v>
      </c>
      <c r="N2393" t="s">
        <v>611</v>
      </c>
      <c r="O2393" s="4">
        <v>57259</v>
      </c>
      <c r="P2393" t="s">
        <v>140</v>
      </c>
      <c r="R2393">
        <v>16056952688</v>
      </c>
      <c r="T2393">
        <v>811310</v>
      </c>
      <c r="U2393" t="s">
        <v>6000</v>
      </c>
      <c r="V2393" t="s">
        <v>13551</v>
      </c>
      <c r="X2393" t="s">
        <v>164</v>
      </c>
      <c r="Y2393" t="s">
        <v>22682</v>
      </c>
      <c r="AA2393" t="s">
        <v>22683</v>
      </c>
      <c r="AB2393" t="s">
        <v>611</v>
      </c>
      <c r="AC2393" s="4">
        <v>57259</v>
      </c>
      <c r="AD2393" t="s">
        <v>140</v>
      </c>
      <c r="AF2393">
        <v>16056952688</v>
      </c>
      <c r="AH2393" t="s">
        <v>22684</v>
      </c>
      <c r="AI2393" t="s">
        <v>168</v>
      </c>
      <c r="AJ2393" t="s">
        <v>533</v>
      </c>
      <c r="AK2393" t="s">
        <v>534</v>
      </c>
      <c r="AM2393" t="s">
        <v>535</v>
      </c>
      <c r="AO2393" t="s">
        <v>536</v>
      </c>
      <c r="AP2393" t="s">
        <v>537</v>
      </c>
      <c r="AQ2393" s="4">
        <v>28786</v>
      </c>
      <c r="AR2393" t="s">
        <v>140</v>
      </c>
      <c r="AT2393">
        <v>18282460659</v>
      </c>
      <c r="AV2393" t="s">
        <v>538</v>
      </c>
      <c r="AW2393" t="s">
        <v>539</v>
      </c>
      <c r="AZ2393" t="s">
        <v>540</v>
      </c>
      <c r="BA2393" t="s">
        <v>541</v>
      </c>
      <c r="BB2393" t="s">
        <v>136</v>
      </c>
      <c r="BC2393" t="s">
        <v>136</v>
      </c>
      <c r="BD2393" t="s">
        <v>148</v>
      </c>
      <c r="BE2393" t="s">
        <v>136</v>
      </c>
      <c r="BF2393" t="s">
        <v>136</v>
      </c>
      <c r="BG2393" t="s">
        <v>134</v>
      </c>
      <c r="BH2393" t="s">
        <v>136</v>
      </c>
      <c r="BN2393" t="s">
        <v>22685</v>
      </c>
      <c r="BO2393" t="s">
        <v>543</v>
      </c>
      <c r="BP2393">
        <v>3</v>
      </c>
      <c r="BQ2393">
        <v>3</v>
      </c>
      <c r="BR2393">
        <v>3</v>
      </c>
      <c r="BS2393" s="1">
        <v>44181</v>
      </c>
      <c r="BT2393" s="1">
        <v>44269</v>
      </c>
      <c r="BU2393" s="1">
        <v>44181</v>
      </c>
      <c r="BV2393" s="1">
        <v>44269</v>
      </c>
      <c r="BW2393" t="s">
        <v>136</v>
      </c>
      <c r="BX2393">
        <v>48</v>
      </c>
      <c r="BY2393">
        <v>0</v>
      </c>
      <c r="BZ2393">
        <v>8</v>
      </c>
      <c r="CA2393">
        <v>8</v>
      </c>
      <c r="CB2393">
        <v>8</v>
      </c>
      <c r="CC2393">
        <v>8</v>
      </c>
      <c r="CD2393">
        <v>8</v>
      </c>
      <c r="CE2393">
        <v>8</v>
      </c>
      <c r="CF2393" t="str">
        <f>"8:00 AM"</f>
        <v>8:00 AM</v>
      </c>
      <c r="CG2393" t="str">
        <f>"5:00 PM"</f>
        <v>5:00 PM</v>
      </c>
      <c r="CH2393" s="5">
        <v>14.99</v>
      </c>
      <c r="CI2393" t="s">
        <v>146</v>
      </c>
      <c r="CL2393" t="s">
        <v>136</v>
      </c>
      <c r="CM2393" t="s">
        <v>312</v>
      </c>
      <c r="CN2393" t="s">
        <v>148</v>
      </c>
      <c r="CO2393" t="s">
        <v>6730</v>
      </c>
      <c r="CP2393" t="s">
        <v>22686</v>
      </c>
      <c r="CQ2393">
        <v>12</v>
      </c>
      <c r="CR2393">
        <v>12</v>
      </c>
      <c r="CS2393" t="s">
        <v>136</v>
      </c>
      <c r="CT2393" t="s">
        <v>134</v>
      </c>
      <c r="CU2393" t="s">
        <v>136</v>
      </c>
      <c r="CV2393" t="s">
        <v>136</v>
      </c>
      <c r="CW2393" t="s">
        <v>134</v>
      </c>
      <c r="CX2393">
        <v>50</v>
      </c>
      <c r="CY2393" t="s">
        <v>136</v>
      </c>
      <c r="CZ2393" t="s">
        <v>136</v>
      </c>
      <c r="DA2393" t="s">
        <v>136</v>
      </c>
      <c r="DB2393" t="s">
        <v>136</v>
      </c>
      <c r="DC2393" t="s">
        <v>136</v>
      </c>
      <c r="DD2393" t="s">
        <v>136</v>
      </c>
      <c r="DF2393" s="2" t="s">
        <v>22687</v>
      </c>
      <c r="DG2393" t="s">
        <v>22682</v>
      </c>
      <c r="DH2393" t="s">
        <v>22683</v>
      </c>
      <c r="DI2393" t="s">
        <v>611</v>
      </c>
      <c r="DJ2393" s="4">
        <v>57259</v>
      </c>
      <c r="DK2393" t="s">
        <v>1026</v>
      </c>
      <c r="DL2393" t="s">
        <v>136</v>
      </c>
      <c r="DM2393">
        <v>1</v>
      </c>
      <c r="DN2393" t="s">
        <v>22688</v>
      </c>
      <c r="DO2393" t="s">
        <v>22689</v>
      </c>
      <c r="DP2393" t="s">
        <v>611</v>
      </c>
      <c r="DQ2393" t="str">
        <f>"57246"</f>
        <v>57246</v>
      </c>
      <c r="DR2393" t="s">
        <v>1026</v>
      </c>
      <c r="DS2393" t="s">
        <v>296</v>
      </c>
      <c r="DT2393">
        <v>1</v>
      </c>
      <c r="DU2393">
        <v>4</v>
      </c>
      <c r="DV2393" t="s">
        <v>134</v>
      </c>
      <c r="DW2393" t="s">
        <v>134</v>
      </c>
      <c r="DX2393" t="s">
        <v>134</v>
      </c>
      <c r="DY2393" t="s">
        <v>136</v>
      </c>
      <c r="DZ2393">
        <v>1</v>
      </c>
      <c r="EA2393" t="s">
        <v>136</v>
      </c>
      <c r="EC2393" s="5">
        <v>12.68</v>
      </c>
      <c r="ED2393" s="5">
        <v>55</v>
      </c>
      <c r="EE2393">
        <v>16056952688</v>
      </c>
      <c r="EF2393" t="s">
        <v>22684</v>
      </c>
      <c r="EG2393" t="s">
        <v>148</v>
      </c>
      <c r="EH2393">
        <v>0</v>
      </c>
    </row>
    <row r="2394" spans="1:138" ht="15" customHeight="1" x14ac:dyDescent="0.35">
      <c r="A2394" t="s">
        <v>26507</v>
      </c>
      <c r="B2394" t="s">
        <v>157</v>
      </c>
      <c r="C2394" s="1">
        <v>44139.563924189817</v>
      </c>
      <c r="D2394" s="1">
        <v>44194</v>
      </c>
      <c r="E2394" t="s">
        <v>133</v>
      </c>
      <c r="F2394" t="s">
        <v>136</v>
      </c>
      <c r="G2394" t="s">
        <v>135</v>
      </c>
      <c r="H2394" t="s">
        <v>136</v>
      </c>
      <c r="I2394" t="s">
        <v>26508</v>
      </c>
      <c r="K2394" t="s">
        <v>26509</v>
      </c>
      <c r="M2394" t="s">
        <v>9216</v>
      </c>
      <c r="N2394" t="s">
        <v>893</v>
      </c>
      <c r="O2394" s="4">
        <v>14411</v>
      </c>
      <c r="P2394" t="s">
        <v>140</v>
      </c>
      <c r="R2394">
        <v>15856820052</v>
      </c>
      <c r="T2394">
        <v>111</v>
      </c>
      <c r="U2394" t="s">
        <v>26510</v>
      </c>
      <c r="V2394" t="s">
        <v>1762</v>
      </c>
      <c r="X2394" t="s">
        <v>26511</v>
      </c>
      <c r="Y2394" t="s">
        <v>26509</v>
      </c>
      <c r="AA2394" t="s">
        <v>20644</v>
      </c>
      <c r="AB2394" t="s">
        <v>893</v>
      </c>
      <c r="AC2394" s="4">
        <v>14411</v>
      </c>
      <c r="AD2394" t="s">
        <v>140</v>
      </c>
      <c r="AF2394">
        <v>15856820052</v>
      </c>
      <c r="AH2394" t="s">
        <v>26512</v>
      </c>
      <c r="AZ2394" t="s">
        <v>821</v>
      </c>
      <c r="BA2394" t="s">
        <v>822</v>
      </c>
      <c r="BB2394" t="s">
        <v>136</v>
      </c>
      <c r="BC2394" t="s">
        <v>136</v>
      </c>
      <c r="BD2394" t="s">
        <v>148</v>
      </c>
      <c r="BE2394" t="s">
        <v>136</v>
      </c>
      <c r="BF2394" t="s">
        <v>136</v>
      </c>
      <c r="BG2394" t="s">
        <v>134</v>
      </c>
      <c r="BH2394" t="s">
        <v>136</v>
      </c>
      <c r="BN2394" t="s">
        <v>26513</v>
      </c>
      <c r="BO2394" t="s">
        <v>26514</v>
      </c>
      <c r="BP2394">
        <v>65</v>
      </c>
      <c r="BQ2394">
        <v>57</v>
      </c>
      <c r="BR2394">
        <v>57</v>
      </c>
      <c r="BS2394" s="1">
        <v>44228</v>
      </c>
      <c r="BT2394" s="1">
        <v>44439</v>
      </c>
      <c r="BU2394" s="1">
        <v>44228</v>
      </c>
      <c r="BV2394" s="1">
        <v>44439</v>
      </c>
      <c r="BW2394" t="s">
        <v>136</v>
      </c>
      <c r="BX2394">
        <v>40</v>
      </c>
      <c r="BY2394">
        <v>0</v>
      </c>
      <c r="BZ2394">
        <v>8</v>
      </c>
      <c r="CA2394">
        <v>8</v>
      </c>
      <c r="CB2394">
        <v>8</v>
      </c>
      <c r="CC2394">
        <v>8</v>
      </c>
      <c r="CD2394">
        <v>8</v>
      </c>
      <c r="CE2394">
        <v>0</v>
      </c>
      <c r="CF2394" t="str">
        <f>"7:00 AM"</f>
        <v>7:00 AM</v>
      </c>
      <c r="CG2394" t="str">
        <f>"3:30 PM"</f>
        <v>3:30 PM</v>
      </c>
      <c r="CH2394" s="5">
        <v>14.29</v>
      </c>
      <c r="CI2394" t="s">
        <v>146</v>
      </c>
      <c r="CJ2394">
        <v>0.15</v>
      </c>
      <c r="CK2394" t="s">
        <v>26515</v>
      </c>
      <c r="CL2394" t="s">
        <v>134</v>
      </c>
      <c r="CM2394" t="s">
        <v>147</v>
      </c>
      <c r="CN2394" t="s">
        <v>148</v>
      </c>
      <c r="CO2394" s="2" t="s">
        <v>26516</v>
      </c>
      <c r="CP2394" t="s">
        <v>149</v>
      </c>
      <c r="CQ2394">
        <v>0</v>
      </c>
      <c r="CR2394">
        <v>0</v>
      </c>
      <c r="CS2394" t="s">
        <v>136</v>
      </c>
      <c r="CT2394" t="s">
        <v>136</v>
      </c>
      <c r="CU2394" t="s">
        <v>136</v>
      </c>
      <c r="CV2394" t="s">
        <v>136</v>
      </c>
      <c r="CW2394" t="s">
        <v>134</v>
      </c>
      <c r="CX2394">
        <v>20</v>
      </c>
      <c r="CY2394" t="s">
        <v>134</v>
      </c>
      <c r="CZ2394" t="s">
        <v>134</v>
      </c>
      <c r="DA2394" t="s">
        <v>134</v>
      </c>
      <c r="DB2394" t="s">
        <v>136</v>
      </c>
      <c r="DC2394" t="s">
        <v>134</v>
      </c>
      <c r="DD2394" t="s">
        <v>136</v>
      </c>
      <c r="DF2394" s="2" t="s">
        <v>26517</v>
      </c>
      <c r="DG2394" t="s">
        <v>26518</v>
      </c>
      <c r="DH2394" t="s">
        <v>9216</v>
      </c>
      <c r="DI2394" t="s">
        <v>893</v>
      </c>
      <c r="DJ2394" s="4">
        <v>14411</v>
      </c>
      <c r="DK2394" t="s">
        <v>1250</v>
      </c>
      <c r="DL2394" t="s">
        <v>136</v>
      </c>
      <c r="DM2394">
        <v>1</v>
      </c>
      <c r="DN2394" t="s">
        <v>26519</v>
      </c>
      <c r="DO2394" t="s">
        <v>9216</v>
      </c>
      <c r="DP2394" t="s">
        <v>893</v>
      </c>
      <c r="DQ2394" t="str">
        <f>"14411"</f>
        <v>14411</v>
      </c>
      <c r="DR2394" t="s">
        <v>1250</v>
      </c>
      <c r="DS2394" t="s">
        <v>26520</v>
      </c>
      <c r="DT2394">
        <v>6</v>
      </c>
      <c r="DU2394">
        <v>17</v>
      </c>
      <c r="DV2394" t="s">
        <v>134</v>
      </c>
      <c r="DW2394" t="s">
        <v>134</v>
      </c>
      <c r="DX2394" t="s">
        <v>134</v>
      </c>
      <c r="DY2394" t="s">
        <v>134</v>
      </c>
      <c r="DZ2394">
        <v>3</v>
      </c>
      <c r="EA2394" t="s">
        <v>136</v>
      </c>
      <c r="EC2394" s="5">
        <v>12.68</v>
      </c>
      <c r="ED2394" s="5">
        <v>55</v>
      </c>
      <c r="EE2394">
        <v>15856820052</v>
      </c>
      <c r="EF2394" t="s">
        <v>26512</v>
      </c>
      <c r="EG2394" t="s">
        <v>26521</v>
      </c>
      <c r="EH2394">
        <v>1</v>
      </c>
    </row>
    <row r="2395" spans="1:138" ht="15" customHeight="1" x14ac:dyDescent="0.35">
      <c r="A2395" t="s">
        <v>23813</v>
      </c>
      <c r="B2395" t="s">
        <v>132</v>
      </c>
      <c r="C2395" s="1">
        <v>44168.674641898149</v>
      </c>
      <c r="D2395" s="1">
        <v>44194</v>
      </c>
      <c r="E2395" t="s">
        <v>133</v>
      </c>
      <c r="F2395" t="s">
        <v>136</v>
      </c>
      <c r="G2395" t="s">
        <v>135</v>
      </c>
      <c r="H2395" t="s">
        <v>134</v>
      </c>
      <c r="I2395" t="s">
        <v>23814</v>
      </c>
      <c r="K2395" t="s">
        <v>23815</v>
      </c>
      <c r="M2395" t="s">
        <v>23816</v>
      </c>
      <c r="N2395" t="s">
        <v>2685</v>
      </c>
      <c r="O2395" s="4">
        <v>45841</v>
      </c>
      <c r="P2395" t="s">
        <v>140</v>
      </c>
      <c r="R2395">
        <v>14194080310</v>
      </c>
      <c r="T2395">
        <v>112930</v>
      </c>
      <c r="U2395" t="s">
        <v>23817</v>
      </c>
      <c r="V2395" t="s">
        <v>1225</v>
      </c>
      <c r="W2395" t="s">
        <v>1007</v>
      </c>
      <c r="X2395" t="s">
        <v>429</v>
      </c>
      <c r="Y2395" t="s">
        <v>23815</v>
      </c>
      <c r="AA2395" t="s">
        <v>23816</v>
      </c>
      <c r="AB2395" t="s">
        <v>2685</v>
      </c>
      <c r="AC2395" s="4">
        <v>45841</v>
      </c>
      <c r="AD2395" t="s">
        <v>140</v>
      </c>
      <c r="AF2395">
        <v>14194080310</v>
      </c>
      <c r="AH2395" t="s">
        <v>23818</v>
      </c>
      <c r="AI2395" t="s">
        <v>226</v>
      </c>
      <c r="AJ2395" t="s">
        <v>23819</v>
      </c>
      <c r="AK2395" t="s">
        <v>23820</v>
      </c>
      <c r="AL2395" t="s">
        <v>687</v>
      </c>
      <c r="AM2395" t="s">
        <v>23821</v>
      </c>
      <c r="AN2395" t="s">
        <v>23822</v>
      </c>
      <c r="AO2395" t="s">
        <v>6367</v>
      </c>
      <c r="AP2395" t="s">
        <v>2685</v>
      </c>
      <c r="AQ2395" s="4">
        <v>43215</v>
      </c>
      <c r="AR2395" t="s">
        <v>140</v>
      </c>
      <c r="AT2395">
        <v>16142554872</v>
      </c>
      <c r="AV2395" t="s">
        <v>23823</v>
      </c>
      <c r="AW2395" t="s">
        <v>23824</v>
      </c>
      <c r="AX2395" t="s">
        <v>2685</v>
      </c>
      <c r="AY2395" t="s">
        <v>23825</v>
      </c>
      <c r="AZ2395" t="s">
        <v>334</v>
      </c>
      <c r="BA2395" t="s">
        <v>335</v>
      </c>
      <c r="BB2395" t="s">
        <v>136</v>
      </c>
      <c r="BC2395" t="s">
        <v>136</v>
      </c>
      <c r="BD2395" t="s">
        <v>148</v>
      </c>
      <c r="BE2395" t="s">
        <v>136</v>
      </c>
      <c r="BF2395" t="s">
        <v>136</v>
      </c>
      <c r="BG2395" t="s">
        <v>134</v>
      </c>
      <c r="BH2395" t="s">
        <v>136</v>
      </c>
      <c r="BN2395" t="s">
        <v>23826</v>
      </c>
      <c r="BO2395" t="s">
        <v>7130</v>
      </c>
      <c r="BP2395">
        <v>1</v>
      </c>
      <c r="BQ2395">
        <v>1</v>
      </c>
      <c r="BS2395" s="1">
        <v>44214</v>
      </c>
      <c r="BT2395" s="1">
        <v>44394</v>
      </c>
      <c r="BU2395" s="1">
        <v>44214</v>
      </c>
      <c r="BV2395" s="1">
        <v>44394</v>
      </c>
      <c r="BW2395" t="s">
        <v>136</v>
      </c>
      <c r="BX2395">
        <v>40</v>
      </c>
      <c r="BY2395">
        <v>0</v>
      </c>
      <c r="BZ2395">
        <v>8</v>
      </c>
      <c r="CA2395">
        <v>8</v>
      </c>
      <c r="CB2395">
        <v>8</v>
      </c>
      <c r="CC2395">
        <v>8</v>
      </c>
      <c r="CD2395">
        <v>8</v>
      </c>
      <c r="CE2395">
        <v>0</v>
      </c>
      <c r="CF2395" t="str">
        <f>"8:00 AM"</f>
        <v>8:00 AM</v>
      </c>
      <c r="CG2395" t="str">
        <f>"8:00 PM"</f>
        <v>8:00 PM</v>
      </c>
      <c r="CH2395" s="5">
        <v>14.52</v>
      </c>
      <c r="CI2395" t="s">
        <v>146</v>
      </c>
      <c r="CL2395" t="s">
        <v>136</v>
      </c>
      <c r="CM2395" t="s">
        <v>312</v>
      </c>
      <c r="CN2395" t="s">
        <v>148</v>
      </c>
      <c r="CO2395" s="2" t="s">
        <v>23827</v>
      </c>
      <c r="CP2395" t="s">
        <v>149</v>
      </c>
      <c r="CQ2395">
        <v>6</v>
      </c>
      <c r="CR2395">
        <v>0</v>
      </c>
      <c r="CS2395" t="s">
        <v>136</v>
      </c>
      <c r="CT2395" t="s">
        <v>136</v>
      </c>
      <c r="CU2395" t="s">
        <v>136</v>
      </c>
      <c r="CV2395" t="s">
        <v>136</v>
      </c>
      <c r="CW2395" t="s">
        <v>136</v>
      </c>
      <c r="CY2395" t="s">
        <v>136</v>
      </c>
      <c r="CZ2395" t="s">
        <v>136</v>
      </c>
      <c r="DA2395" t="s">
        <v>136</v>
      </c>
      <c r="DB2395" t="s">
        <v>134</v>
      </c>
      <c r="DC2395" t="s">
        <v>134</v>
      </c>
      <c r="DD2395" t="s">
        <v>136</v>
      </c>
      <c r="DF2395" t="s">
        <v>149</v>
      </c>
      <c r="DG2395" t="s">
        <v>23815</v>
      </c>
      <c r="DH2395" t="s">
        <v>23816</v>
      </c>
      <c r="DI2395" t="s">
        <v>2685</v>
      </c>
      <c r="DJ2395" s="4">
        <v>45841</v>
      </c>
      <c r="DK2395" t="s">
        <v>2392</v>
      </c>
      <c r="DL2395" t="s">
        <v>136</v>
      </c>
      <c r="DM2395">
        <v>1</v>
      </c>
      <c r="DN2395" t="s">
        <v>23828</v>
      </c>
      <c r="DO2395" t="s">
        <v>23816</v>
      </c>
      <c r="DP2395" t="s">
        <v>2685</v>
      </c>
      <c r="DQ2395" t="str">
        <f>"45841"</f>
        <v>45841</v>
      </c>
      <c r="DR2395" t="s">
        <v>2392</v>
      </c>
      <c r="DS2395" t="s">
        <v>23829</v>
      </c>
      <c r="DT2395">
        <v>1</v>
      </c>
      <c r="DU2395">
        <v>6</v>
      </c>
      <c r="DV2395" t="s">
        <v>134</v>
      </c>
      <c r="DW2395" t="s">
        <v>134</v>
      </c>
      <c r="DX2395" t="s">
        <v>134</v>
      </c>
      <c r="DY2395" t="s">
        <v>136</v>
      </c>
      <c r="DZ2395">
        <v>1</v>
      </c>
      <c r="EA2395" t="s">
        <v>136</v>
      </c>
      <c r="EC2395" s="5">
        <v>12.68</v>
      </c>
      <c r="ED2395" s="5">
        <v>55</v>
      </c>
      <c r="EE2395">
        <v>14194080310</v>
      </c>
      <c r="EF2395" t="s">
        <v>23818</v>
      </c>
      <c r="EG2395" t="s">
        <v>148</v>
      </c>
      <c r="EH2395">
        <v>0</v>
      </c>
    </row>
    <row r="2396" spans="1:138" ht="15" customHeight="1" x14ac:dyDescent="0.35">
      <c r="A2396" t="s">
        <v>1738</v>
      </c>
      <c r="B2396" t="s">
        <v>157</v>
      </c>
      <c r="C2396" s="1">
        <v>44140.435260763887</v>
      </c>
      <c r="D2396" s="1">
        <v>44194</v>
      </c>
      <c r="E2396" t="s">
        <v>133</v>
      </c>
      <c r="F2396" t="s">
        <v>136</v>
      </c>
      <c r="G2396" t="s">
        <v>135</v>
      </c>
      <c r="H2396" t="s">
        <v>136</v>
      </c>
      <c r="I2396" t="s">
        <v>1739</v>
      </c>
      <c r="K2396" t="s">
        <v>1740</v>
      </c>
      <c r="M2396" t="s">
        <v>1741</v>
      </c>
      <c r="N2396" t="s">
        <v>995</v>
      </c>
      <c r="O2396" s="4">
        <v>71753</v>
      </c>
      <c r="P2396" t="s">
        <v>140</v>
      </c>
      <c r="R2396">
        <v>18702345000</v>
      </c>
      <c r="T2396">
        <v>111421</v>
      </c>
      <c r="U2396" t="s">
        <v>1742</v>
      </c>
      <c r="V2396" t="s">
        <v>1743</v>
      </c>
      <c r="X2396" t="s">
        <v>164</v>
      </c>
      <c r="Y2396" t="s">
        <v>1740</v>
      </c>
      <c r="AA2396" t="s">
        <v>1744</v>
      </c>
      <c r="AB2396" t="s">
        <v>995</v>
      </c>
      <c r="AC2396" s="4">
        <v>71753</v>
      </c>
      <c r="AD2396" t="s">
        <v>140</v>
      </c>
      <c r="AF2396">
        <v>18702345000</v>
      </c>
      <c r="AH2396" t="s">
        <v>1134</v>
      </c>
      <c r="AI2396" t="s">
        <v>168</v>
      </c>
      <c r="AJ2396" t="s">
        <v>1135</v>
      </c>
      <c r="AK2396" t="s">
        <v>1136</v>
      </c>
      <c r="AL2396" t="s">
        <v>229</v>
      </c>
      <c r="AM2396" t="s">
        <v>1137</v>
      </c>
      <c r="AN2396" t="s">
        <v>1138</v>
      </c>
      <c r="AO2396" t="s">
        <v>1139</v>
      </c>
      <c r="AP2396" t="s">
        <v>537</v>
      </c>
      <c r="AQ2396" s="4">
        <v>28327</v>
      </c>
      <c r="AR2396" t="s">
        <v>140</v>
      </c>
      <c r="AT2396">
        <v>19109476004</v>
      </c>
      <c r="AV2396" t="s">
        <v>1140</v>
      </c>
      <c r="AW2396" t="s">
        <v>1141</v>
      </c>
      <c r="AZ2396" t="s">
        <v>821</v>
      </c>
      <c r="BA2396" t="s">
        <v>822</v>
      </c>
      <c r="BB2396" t="s">
        <v>136</v>
      </c>
      <c r="BC2396" t="s">
        <v>136</v>
      </c>
      <c r="BD2396" t="s">
        <v>148</v>
      </c>
      <c r="BE2396" t="s">
        <v>136</v>
      </c>
      <c r="BF2396" t="s">
        <v>136</v>
      </c>
      <c r="BG2396" t="s">
        <v>134</v>
      </c>
      <c r="BH2396" t="s">
        <v>136</v>
      </c>
      <c r="BN2396" t="s">
        <v>1745</v>
      </c>
      <c r="BO2396" t="s">
        <v>1746</v>
      </c>
      <c r="BP2396">
        <v>35</v>
      </c>
      <c r="BQ2396">
        <v>21</v>
      </c>
      <c r="BR2396">
        <v>21</v>
      </c>
      <c r="BS2396" s="1">
        <v>44211</v>
      </c>
      <c r="BT2396" s="1">
        <v>44479</v>
      </c>
      <c r="BU2396" s="1">
        <v>44211</v>
      </c>
      <c r="BV2396" s="1">
        <v>44479</v>
      </c>
      <c r="BW2396" t="s">
        <v>136</v>
      </c>
      <c r="BX2396">
        <v>40</v>
      </c>
      <c r="BY2396">
        <v>0</v>
      </c>
      <c r="BZ2396">
        <v>7</v>
      </c>
      <c r="CA2396">
        <v>7</v>
      </c>
      <c r="CB2396">
        <v>7</v>
      </c>
      <c r="CC2396">
        <v>7</v>
      </c>
      <c r="CD2396">
        <v>7</v>
      </c>
      <c r="CE2396">
        <v>5</v>
      </c>
      <c r="CF2396" t="str">
        <f>"7:00 AM"</f>
        <v>7:00 AM</v>
      </c>
      <c r="CG2396" t="str">
        <f>"3:00 PM"</f>
        <v>3:00 PM</v>
      </c>
      <c r="CH2396" s="5">
        <v>11.83</v>
      </c>
      <c r="CI2396" t="s">
        <v>146</v>
      </c>
      <c r="CL2396" t="s">
        <v>136</v>
      </c>
      <c r="CM2396" t="s">
        <v>147</v>
      </c>
      <c r="CN2396" t="s">
        <v>148</v>
      </c>
      <c r="CO2396" t="s">
        <v>1270</v>
      </c>
      <c r="CP2396" t="s">
        <v>149</v>
      </c>
      <c r="CQ2396">
        <v>3</v>
      </c>
      <c r="CR2396">
        <v>0</v>
      </c>
      <c r="CS2396" t="s">
        <v>136</v>
      </c>
      <c r="CT2396" t="s">
        <v>136</v>
      </c>
      <c r="CU2396" t="s">
        <v>136</v>
      </c>
      <c r="CV2396" t="s">
        <v>134</v>
      </c>
      <c r="CW2396" t="s">
        <v>134</v>
      </c>
      <c r="CX2396">
        <v>75</v>
      </c>
      <c r="CY2396" t="s">
        <v>134</v>
      </c>
      <c r="CZ2396" t="s">
        <v>134</v>
      </c>
      <c r="DA2396" t="s">
        <v>134</v>
      </c>
      <c r="DB2396" t="s">
        <v>134</v>
      </c>
      <c r="DC2396" t="s">
        <v>134</v>
      </c>
      <c r="DD2396" t="s">
        <v>136</v>
      </c>
      <c r="DF2396" t="s">
        <v>1747</v>
      </c>
      <c r="DG2396" t="s">
        <v>1740</v>
      </c>
      <c r="DH2396" t="s">
        <v>1741</v>
      </c>
      <c r="DI2396" t="s">
        <v>995</v>
      </c>
      <c r="DJ2396" s="4">
        <v>71753</v>
      </c>
      <c r="DK2396" t="s">
        <v>1748</v>
      </c>
      <c r="DL2396" t="s">
        <v>136</v>
      </c>
      <c r="DM2396">
        <v>1</v>
      </c>
      <c r="DN2396" t="s">
        <v>1749</v>
      </c>
      <c r="DO2396" t="s">
        <v>1741</v>
      </c>
      <c r="DP2396" t="s">
        <v>995</v>
      </c>
      <c r="DQ2396" t="str">
        <f>"71753"</f>
        <v>71753</v>
      </c>
      <c r="DR2396" t="s">
        <v>1748</v>
      </c>
      <c r="DS2396" t="s">
        <v>1750</v>
      </c>
      <c r="DT2396">
        <v>2</v>
      </c>
      <c r="DU2396">
        <v>12</v>
      </c>
      <c r="DV2396" t="s">
        <v>134</v>
      </c>
      <c r="DW2396" t="s">
        <v>134</v>
      </c>
      <c r="DX2396" t="s">
        <v>134</v>
      </c>
      <c r="DY2396" t="s">
        <v>136</v>
      </c>
      <c r="DZ2396">
        <v>1</v>
      </c>
      <c r="EA2396" t="s">
        <v>136</v>
      </c>
      <c r="EC2396" s="5">
        <v>12.68</v>
      </c>
      <c r="ED2396" s="5">
        <v>55</v>
      </c>
      <c r="EE2396" t="s">
        <v>148</v>
      </c>
      <c r="EF2396" t="s">
        <v>1751</v>
      </c>
      <c r="EG2396" t="s">
        <v>1145</v>
      </c>
      <c r="EH2396">
        <v>0</v>
      </c>
    </row>
    <row r="2397" spans="1:138" ht="15" customHeight="1" x14ac:dyDescent="0.35">
      <c r="A2397" t="s">
        <v>13633</v>
      </c>
      <c r="B2397" t="s">
        <v>157</v>
      </c>
      <c r="C2397" s="1">
        <v>44139.76201770833</v>
      </c>
      <c r="D2397" s="1">
        <v>44194</v>
      </c>
      <c r="E2397" t="s">
        <v>133</v>
      </c>
      <c r="F2397" t="s">
        <v>134</v>
      </c>
      <c r="G2397" t="s">
        <v>135</v>
      </c>
      <c r="H2397" t="s">
        <v>134</v>
      </c>
      <c r="I2397" t="s">
        <v>13634</v>
      </c>
      <c r="J2397" t="s">
        <v>13634</v>
      </c>
      <c r="K2397" t="s">
        <v>13635</v>
      </c>
      <c r="M2397" t="s">
        <v>394</v>
      </c>
      <c r="N2397" t="s">
        <v>395</v>
      </c>
      <c r="O2397" s="4">
        <v>93456</v>
      </c>
      <c r="P2397" t="s">
        <v>140</v>
      </c>
      <c r="R2397">
        <v>18053571319</v>
      </c>
      <c r="T2397">
        <v>111219</v>
      </c>
      <c r="U2397" t="s">
        <v>10033</v>
      </c>
      <c r="V2397" t="s">
        <v>13636</v>
      </c>
      <c r="X2397" t="s">
        <v>164</v>
      </c>
      <c r="Y2397" t="s">
        <v>13637</v>
      </c>
      <c r="AA2397" t="s">
        <v>7436</v>
      </c>
      <c r="AB2397" t="s">
        <v>395</v>
      </c>
      <c r="AC2397" s="4">
        <v>93456</v>
      </c>
      <c r="AD2397" t="s">
        <v>140</v>
      </c>
      <c r="AF2397">
        <v>18053571319</v>
      </c>
      <c r="AH2397" t="s">
        <v>13638</v>
      </c>
      <c r="AI2397" t="s">
        <v>226</v>
      </c>
      <c r="AJ2397" t="s">
        <v>1964</v>
      </c>
      <c r="AK2397" t="s">
        <v>1965</v>
      </c>
      <c r="AL2397" t="s">
        <v>1966</v>
      </c>
      <c r="AM2397" t="s">
        <v>1967</v>
      </c>
      <c r="AO2397" t="s">
        <v>1282</v>
      </c>
      <c r="AP2397" t="s">
        <v>374</v>
      </c>
      <c r="AQ2397" s="4">
        <v>77011</v>
      </c>
      <c r="AR2397" t="s">
        <v>140</v>
      </c>
      <c r="AT2397" t="s">
        <v>13639</v>
      </c>
      <c r="AV2397" t="s">
        <v>1968</v>
      </c>
      <c r="AW2397" t="s">
        <v>9523</v>
      </c>
      <c r="AX2397" t="s">
        <v>374</v>
      </c>
      <c r="AY2397" t="s">
        <v>13640</v>
      </c>
      <c r="AZ2397" t="s">
        <v>175</v>
      </c>
      <c r="BA2397" t="s">
        <v>176</v>
      </c>
      <c r="BB2397" t="s">
        <v>134</v>
      </c>
      <c r="BC2397" t="s">
        <v>134</v>
      </c>
      <c r="BD2397" t="s">
        <v>136</v>
      </c>
      <c r="BE2397" t="s">
        <v>134</v>
      </c>
      <c r="BF2397" t="s">
        <v>134</v>
      </c>
      <c r="BG2397" t="s">
        <v>134</v>
      </c>
      <c r="BH2397" t="s">
        <v>136</v>
      </c>
      <c r="BN2397" t="s">
        <v>13641</v>
      </c>
      <c r="BO2397" t="s">
        <v>905</v>
      </c>
      <c r="BP2397">
        <v>66</v>
      </c>
      <c r="BQ2397">
        <v>66</v>
      </c>
      <c r="BR2397">
        <v>66</v>
      </c>
      <c r="BS2397" s="1">
        <v>44140</v>
      </c>
      <c r="BT2397" s="1">
        <v>44317</v>
      </c>
      <c r="BU2397" s="1">
        <v>44140</v>
      </c>
      <c r="BV2397" s="1">
        <v>44317</v>
      </c>
      <c r="BW2397" t="s">
        <v>136</v>
      </c>
      <c r="BX2397">
        <v>36</v>
      </c>
      <c r="BY2397">
        <v>0</v>
      </c>
      <c r="BZ2397">
        <v>6</v>
      </c>
      <c r="CA2397">
        <v>6</v>
      </c>
      <c r="CB2397">
        <v>6</v>
      </c>
      <c r="CC2397">
        <v>6</v>
      </c>
      <c r="CD2397">
        <v>6</v>
      </c>
      <c r="CE2397">
        <v>6</v>
      </c>
      <c r="CF2397" t="str">
        <f>"7:00 AM"</f>
        <v>7:00 AM</v>
      </c>
      <c r="CG2397" t="str">
        <f>"1:00 PM"</f>
        <v>1:00 PM</v>
      </c>
      <c r="CH2397" s="5">
        <v>12.91</v>
      </c>
      <c r="CI2397" t="s">
        <v>146</v>
      </c>
      <c r="CJ2397">
        <v>0.21</v>
      </c>
      <c r="CK2397" t="s">
        <v>13642</v>
      </c>
      <c r="CL2397" t="s">
        <v>136</v>
      </c>
      <c r="CM2397" t="s">
        <v>147</v>
      </c>
      <c r="CN2397" t="s">
        <v>148</v>
      </c>
      <c r="CO2397" s="2" t="s">
        <v>13643</v>
      </c>
      <c r="CP2397" t="s">
        <v>149</v>
      </c>
      <c r="CQ2397">
        <v>1</v>
      </c>
      <c r="CR2397">
        <v>0</v>
      </c>
      <c r="CS2397" t="s">
        <v>136</v>
      </c>
      <c r="CT2397" t="s">
        <v>136</v>
      </c>
      <c r="CU2397" t="s">
        <v>136</v>
      </c>
      <c r="CV2397" t="s">
        <v>136</v>
      </c>
      <c r="CW2397" t="s">
        <v>134</v>
      </c>
      <c r="CX2397">
        <v>60</v>
      </c>
      <c r="CY2397" t="s">
        <v>134</v>
      </c>
      <c r="CZ2397" t="s">
        <v>134</v>
      </c>
      <c r="DA2397" t="s">
        <v>134</v>
      </c>
      <c r="DB2397" t="s">
        <v>134</v>
      </c>
      <c r="DC2397" t="s">
        <v>134</v>
      </c>
      <c r="DD2397" t="s">
        <v>136</v>
      </c>
      <c r="DF2397" t="s">
        <v>13644</v>
      </c>
      <c r="DG2397" t="s">
        <v>13645</v>
      </c>
      <c r="DH2397" t="s">
        <v>415</v>
      </c>
      <c r="DI2397" t="s">
        <v>416</v>
      </c>
      <c r="DJ2397" s="4">
        <v>85365</v>
      </c>
      <c r="DK2397" t="s">
        <v>417</v>
      </c>
      <c r="DL2397" t="s">
        <v>134</v>
      </c>
      <c r="DM2397">
        <v>214</v>
      </c>
      <c r="DN2397" t="s">
        <v>13646</v>
      </c>
      <c r="DO2397" t="s">
        <v>9612</v>
      </c>
      <c r="DP2397" t="s">
        <v>416</v>
      </c>
      <c r="DQ2397" t="str">
        <f>"85365"</f>
        <v>85365</v>
      </c>
      <c r="DR2397" t="s">
        <v>417</v>
      </c>
      <c r="DS2397" t="s">
        <v>420</v>
      </c>
      <c r="DT2397">
        <v>17</v>
      </c>
      <c r="DU2397">
        <v>66</v>
      </c>
      <c r="DV2397" t="s">
        <v>134</v>
      </c>
      <c r="DW2397" t="s">
        <v>134</v>
      </c>
      <c r="DX2397" t="s">
        <v>134</v>
      </c>
      <c r="DY2397" t="s">
        <v>136</v>
      </c>
      <c r="DZ2397">
        <v>1</v>
      </c>
      <c r="EA2397" t="s">
        <v>134</v>
      </c>
      <c r="EB2397" s="5">
        <v>12.68</v>
      </c>
      <c r="EC2397" s="5">
        <v>12.68</v>
      </c>
      <c r="ED2397" s="5">
        <v>55</v>
      </c>
      <c r="EE2397">
        <v>18053571322</v>
      </c>
      <c r="EF2397" t="s">
        <v>13638</v>
      </c>
      <c r="EG2397" t="s">
        <v>148</v>
      </c>
      <c r="EH2397">
        <v>0</v>
      </c>
    </row>
    <row r="2398" spans="1:138" ht="15" customHeight="1" x14ac:dyDescent="0.35">
      <c r="A2398" t="s">
        <v>24868</v>
      </c>
      <c r="B2398" t="s">
        <v>157</v>
      </c>
      <c r="C2398" s="1">
        <v>44151.458679629628</v>
      </c>
      <c r="D2398" s="1">
        <v>44194</v>
      </c>
      <c r="E2398" t="s">
        <v>133</v>
      </c>
      <c r="F2398" t="s">
        <v>136</v>
      </c>
      <c r="G2398" t="s">
        <v>135</v>
      </c>
      <c r="H2398" t="s">
        <v>136</v>
      </c>
      <c r="I2398" t="s">
        <v>24869</v>
      </c>
      <c r="K2398" t="s">
        <v>24870</v>
      </c>
      <c r="M2398" t="s">
        <v>2450</v>
      </c>
      <c r="N2398" t="s">
        <v>246</v>
      </c>
      <c r="O2398" s="4">
        <v>70578</v>
      </c>
      <c r="P2398" t="s">
        <v>140</v>
      </c>
      <c r="R2398">
        <v>13373191262</v>
      </c>
      <c r="T2398">
        <v>11251</v>
      </c>
      <c r="U2398" t="s">
        <v>9792</v>
      </c>
      <c r="V2398" t="s">
        <v>786</v>
      </c>
      <c r="X2398" t="s">
        <v>164</v>
      </c>
      <c r="Y2398" t="s">
        <v>24870</v>
      </c>
      <c r="AA2398" t="s">
        <v>2450</v>
      </c>
      <c r="AB2398" t="s">
        <v>246</v>
      </c>
      <c r="AC2398" s="4">
        <v>70578</v>
      </c>
      <c r="AD2398" t="s">
        <v>140</v>
      </c>
      <c r="AF2398">
        <v>13373191262</v>
      </c>
      <c r="AH2398" t="s">
        <v>24871</v>
      </c>
      <c r="AI2398" t="s">
        <v>168</v>
      </c>
      <c r="AJ2398" t="s">
        <v>325</v>
      </c>
      <c r="AK2398" t="s">
        <v>329</v>
      </c>
      <c r="AM2398" t="s">
        <v>330</v>
      </c>
      <c r="AO2398" t="s">
        <v>324</v>
      </c>
      <c r="AP2398" t="s">
        <v>246</v>
      </c>
      <c r="AQ2398" s="4">
        <v>70554</v>
      </c>
      <c r="AR2398" t="s">
        <v>140</v>
      </c>
      <c r="AS2398" t="s">
        <v>331</v>
      </c>
      <c r="AT2398">
        <v>13377894322</v>
      </c>
      <c r="AV2398" t="s">
        <v>332</v>
      </c>
      <c r="AW2398" t="s">
        <v>333</v>
      </c>
      <c r="AZ2398" t="s">
        <v>334</v>
      </c>
      <c r="BA2398" t="s">
        <v>335</v>
      </c>
      <c r="BB2398" t="s">
        <v>136</v>
      </c>
      <c r="BC2398" t="s">
        <v>136</v>
      </c>
      <c r="BD2398" t="s">
        <v>148</v>
      </c>
      <c r="BE2398" t="s">
        <v>136</v>
      </c>
      <c r="BF2398" t="s">
        <v>136</v>
      </c>
      <c r="BG2398" t="s">
        <v>134</v>
      </c>
      <c r="BH2398" t="s">
        <v>136</v>
      </c>
      <c r="BN2398" t="s">
        <v>24872</v>
      </c>
      <c r="BO2398" t="s">
        <v>1574</v>
      </c>
      <c r="BP2398">
        <v>2</v>
      </c>
      <c r="BQ2398">
        <v>2</v>
      </c>
      <c r="BR2398">
        <v>2</v>
      </c>
      <c r="BS2398" s="1">
        <v>44211</v>
      </c>
      <c r="BT2398" s="1">
        <v>44515</v>
      </c>
      <c r="BU2398" s="1">
        <v>44211</v>
      </c>
      <c r="BV2398" s="1">
        <v>44515</v>
      </c>
      <c r="BW2398" t="s">
        <v>136</v>
      </c>
      <c r="BX2398">
        <v>35</v>
      </c>
      <c r="BY2398">
        <v>0</v>
      </c>
      <c r="BZ2398">
        <v>7</v>
      </c>
      <c r="CA2398">
        <v>7</v>
      </c>
      <c r="CB2398">
        <v>7</v>
      </c>
      <c r="CC2398">
        <v>7</v>
      </c>
      <c r="CD2398">
        <v>7</v>
      </c>
      <c r="CE2398">
        <v>0</v>
      </c>
      <c r="CF2398" t="str">
        <f>"8:00 AM"</f>
        <v>8:00 AM</v>
      </c>
      <c r="CG2398" t="str">
        <f>"4:00 PM"</f>
        <v>4:00 PM</v>
      </c>
      <c r="CH2398" s="5">
        <v>11.83</v>
      </c>
      <c r="CI2398" t="s">
        <v>146</v>
      </c>
      <c r="CL2398" t="s">
        <v>136</v>
      </c>
      <c r="CM2398" t="s">
        <v>147</v>
      </c>
      <c r="CN2398" t="s">
        <v>148</v>
      </c>
      <c r="CO2398" t="s">
        <v>338</v>
      </c>
      <c r="CP2398" t="s">
        <v>149</v>
      </c>
      <c r="CQ2398">
        <v>0</v>
      </c>
      <c r="CR2398">
        <v>0</v>
      </c>
      <c r="CS2398" t="s">
        <v>136</v>
      </c>
      <c r="CT2398" t="s">
        <v>136</v>
      </c>
      <c r="CU2398" t="s">
        <v>136</v>
      </c>
      <c r="CV2398" t="s">
        <v>136</v>
      </c>
      <c r="CW2398" t="s">
        <v>134</v>
      </c>
      <c r="CX2398">
        <v>40</v>
      </c>
      <c r="CY2398" t="s">
        <v>136</v>
      </c>
      <c r="CZ2398" t="s">
        <v>136</v>
      </c>
      <c r="DA2398" t="s">
        <v>136</v>
      </c>
      <c r="DB2398" t="s">
        <v>134</v>
      </c>
      <c r="DC2398" t="s">
        <v>134</v>
      </c>
      <c r="DD2398" t="s">
        <v>136</v>
      </c>
      <c r="DF2398" t="s">
        <v>149</v>
      </c>
      <c r="DG2398" t="s">
        <v>24870</v>
      </c>
      <c r="DH2398" t="s">
        <v>2450</v>
      </c>
      <c r="DI2398" t="s">
        <v>246</v>
      </c>
      <c r="DJ2398" s="4">
        <v>70578</v>
      </c>
      <c r="DK2398" t="s">
        <v>3166</v>
      </c>
      <c r="DL2398" t="s">
        <v>136</v>
      </c>
      <c r="DM2398">
        <v>1</v>
      </c>
      <c r="DN2398" t="s">
        <v>24873</v>
      </c>
      <c r="DO2398" t="s">
        <v>5442</v>
      </c>
      <c r="DP2398" t="s">
        <v>246</v>
      </c>
      <c r="DQ2398" t="str">
        <f>"70548"</f>
        <v>70548</v>
      </c>
      <c r="DR2398" t="s">
        <v>3166</v>
      </c>
      <c r="DS2398" t="s">
        <v>296</v>
      </c>
      <c r="DT2398">
        <v>1</v>
      </c>
      <c r="DU2398">
        <v>2</v>
      </c>
      <c r="DV2398" t="s">
        <v>134</v>
      </c>
      <c r="DW2398" t="s">
        <v>134</v>
      </c>
      <c r="DX2398" t="s">
        <v>134</v>
      </c>
      <c r="DY2398" t="s">
        <v>136</v>
      </c>
      <c r="DZ2398">
        <v>1</v>
      </c>
      <c r="EA2398" t="s">
        <v>136</v>
      </c>
      <c r="EC2398" s="5">
        <v>12.68</v>
      </c>
      <c r="ED2398" s="5">
        <v>55</v>
      </c>
      <c r="EE2398">
        <v>13373191262</v>
      </c>
      <c r="EF2398" t="s">
        <v>24871</v>
      </c>
      <c r="EG2398" t="s">
        <v>148</v>
      </c>
      <c r="EH2398">
        <v>0</v>
      </c>
    </row>
    <row r="2399" spans="1:138" ht="15" customHeight="1" x14ac:dyDescent="0.35">
      <c r="A2399" t="s">
        <v>25271</v>
      </c>
      <c r="B2399" t="s">
        <v>157</v>
      </c>
      <c r="C2399" s="1">
        <v>44153.457138078702</v>
      </c>
      <c r="D2399" s="1">
        <v>44194</v>
      </c>
      <c r="E2399" t="s">
        <v>133</v>
      </c>
      <c r="F2399" t="s">
        <v>136</v>
      </c>
      <c r="G2399" t="s">
        <v>135</v>
      </c>
      <c r="H2399" t="s">
        <v>134</v>
      </c>
      <c r="I2399" t="s">
        <v>25272</v>
      </c>
      <c r="K2399" t="s">
        <v>25273</v>
      </c>
      <c r="L2399" t="s">
        <v>25274</v>
      </c>
      <c r="M2399" t="s">
        <v>18373</v>
      </c>
      <c r="N2399" t="s">
        <v>1162</v>
      </c>
      <c r="O2399" s="4">
        <v>1460</v>
      </c>
      <c r="P2399" t="s">
        <v>140</v>
      </c>
      <c r="R2399">
        <v>16174232597</v>
      </c>
      <c r="T2399">
        <v>1112</v>
      </c>
      <c r="U2399" t="s">
        <v>25275</v>
      </c>
      <c r="V2399" t="s">
        <v>665</v>
      </c>
      <c r="W2399" t="s">
        <v>845</v>
      </c>
      <c r="X2399" t="s">
        <v>164</v>
      </c>
      <c r="Y2399" t="s">
        <v>25273</v>
      </c>
      <c r="Z2399" t="s">
        <v>25276</v>
      </c>
      <c r="AA2399" t="s">
        <v>18373</v>
      </c>
      <c r="AB2399" t="s">
        <v>1162</v>
      </c>
      <c r="AC2399" s="4">
        <v>1460</v>
      </c>
      <c r="AD2399" t="s">
        <v>140</v>
      </c>
      <c r="AF2399">
        <v>16174232597</v>
      </c>
      <c r="AH2399" t="s">
        <v>1759</v>
      </c>
      <c r="AI2399" t="s">
        <v>168</v>
      </c>
      <c r="AJ2399" t="s">
        <v>559</v>
      </c>
      <c r="AK2399" t="s">
        <v>433</v>
      </c>
      <c r="AL2399" t="s">
        <v>978</v>
      </c>
      <c r="AM2399" t="s">
        <v>561</v>
      </c>
      <c r="AN2399" t="s">
        <v>562</v>
      </c>
      <c r="AO2399" t="s">
        <v>563</v>
      </c>
      <c r="AP2399" t="s">
        <v>564</v>
      </c>
      <c r="AQ2399" s="4">
        <v>22949</v>
      </c>
      <c r="AR2399" t="s">
        <v>140</v>
      </c>
      <c r="AT2399">
        <v>14342634300</v>
      </c>
      <c r="AV2399" t="s">
        <v>1760</v>
      </c>
      <c r="AW2399" t="s">
        <v>566</v>
      </c>
      <c r="AZ2399" t="s">
        <v>175</v>
      </c>
      <c r="BA2399" t="s">
        <v>176</v>
      </c>
      <c r="BB2399" t="s">
        <v>136</v>
      </c>
      <c r="BC2399" t="s">
        <v>136</v>
      </c>
      <c r="BD2399" t="s">
        <v>148</v>
      </c>
      <c r="BE2399" t="s">
        <v>136</v>
      </c>
      <c r="BF2399" t="s">
        <v>136</v>
      </c>
      <c r="BG2399" t="s">
        <v>134</v>
      </c>
      <c r="BH2399" t="s">
        <v>136</v>
      </c>
      <c r="BI2399" t="s">
        <v>1761</v>
      </c>
      <c r="BJ2399" t="s">
        <v>1762</v>
      </c>
      <c r="BL2399" t="s">
        <v>566</v>
      </c>
      <c r="BM2399" t="s">
        <v>1759</v>
      </c>
      <c r="BN2399" t="s">
        <v>25277</v>
      </c>
      <c r="BO2399" t="s">
        <v>905</v>
      </c>
      <c r="BP2399">
        <v>7</v>
      </c>
      <c r="BQ2399">
        <v>6</v>
      </c>
      <c r="BR2399">
        <v>6</v>
      </c>
      <c r="BS2399" s="1">
        <v>44218</v>
      </c>
      <c r="BT2399" s="1">
        <v>44500</v>
      </c>
      <c r="BU2399" s="1">
        <v>44218</v>
      </c>
      <c r="BV2399" s="1">
        <v>44500</v>
      </c>
      <c r="BW2399" t="s">
        <v>136</v>
      </c>
      <c r="BX2399">
        <v>60</v>
      </c>
      <c r="BY2399">
        <v>0</v>
      </c>
      <c r="BZ2399">
        <v>10</v>
      </c>
      <c r="CA2399">
        <v>10</v>
      </c>
      <c r="CB2399">
        <v>10</v>
      </c>
      <c r="CC2399">
        <v>10</v>
      </c>
      <c r="CD2399">
        <v>10</v>
      </c>
      <c r="CE2399">
        <v>10</v>
      </c>
      <c r="CF2399" t="str">
        <f>"7:00 AM"</f>
        <v>7:00 AM</v>
      </c>
      <c r="CG2399" t="str">
        <f>"5:30 PM"</f>
        <v>5:30 PM</v>
      </c>
      <c r="CH2399" s="5">
        <v>14.29</v>
      </c>
      <c r="CI2399" t="s">
        <v>146</v>
      </c>
      <c r="CL2399" t="s">
        <v>136</v>
      </c>
      <c r="CM2399" t="s">
        <v>147</v>
      </c>
      <c r="CN2399" t="s">
        <v>148</v>
      </c>
      <c r="CO2399" t="s">
        <v>25278</v>
      </c>
      <c r="CP2399" t="s">
        <v>149</v>
      </c>
      <c r="CQ2399">
        <v>1</v>
      </c>
      <c r="CR2399">
        <v>0</v>
      </c>
      <c r="CS2399" t="s">
        <v>136</v>
      </c>
      <c r="CT2399" t="s">
        <v>136</v>
      </c>
      <c r="CU2399" t="s">
        <v>136</v>
      </c>
      <c r="CV2399" t="s">
        <v>136</v>
      </c>
      <c r="CW2399" t="s">
        <v>134</v>
      </c>
      <c r="CX2399">
        <v>60</v>
      </c>
      <c r="CY2399" t="s">
        <v>134</v>
      </c>
      <c r="CZ2399" t="s">
        <v>134</v>
      </c>
      <c r="DA2399" t="s">
        <v>134</v>
      </c>
      <c r="DB2399" t="s">
        <v>134</v>
      </c>
      <c r="DC2399" t="s">
        <v>134</v>
      </c>
      <c r="DD2399" t="s">
        <v>136</v>
      </c>
      <c r="DF2399" t="s">
        <v>25279</v>
      </c>
      <c r="DG2399" t="s">
        <v>25280</v>
      </c>
      <c r="DH2399" t="s">
        <v>18373</v>
      </c>
      <c r="DI2399" t="s">
        <v>1162</v>
      </c>
      <c r="DJ2399" s="4">
        <v>1460</v>
      </c>
      <c r="DK2399" t="s">
        <v>18374</v>
      </c>
      <c r="DL2399" t="s">
        <v>134</v>
      </c>
      <c r="DM2399">
        <v>5</v>
      </c>
      <c r="DN2399" t="s">
        <v>25281</v>
      </c>
      <c r="DO2399" t="s">
        <v>752</v>
      </c>
      <c r="DP2399" t="s">
        <v>1162</v>
      </c>
      <c r="DQ2399" t="str">
        <f>"02420"</f>
        <v>02420</v>
      </c>
      <c r="DR2399" t="s">
        <v>4830</v>
      </c>
      <c r="DS2399" t="s">
        <v>25282</v>
      </c>
      <c r="DT2399">
        <v>1</v>
      </c>
      <c r="DU2399">
        <v>6</v>
      </c>
      <c r="DV2399" t="s">
        <v>134</v>
      </c>
      <c r="DW2399" t="s">
        <v>134</v>
      </c>
      <c r="DX2399" t="s">
        <v>134</v>
      </c>
      <c r="DY2399" t="s">
        <v>136</v>
      </c>
      <c r="DZ2399">
        <v>1</v>
      </c>
      <c r="EA2399" t="s">
        <v>134</v>
      </c>
      <c r="EB2399" s="5">
        <v>12.68</v>
      </c>
      <c r="EC2399" s="5">
        <v>12.68</v>
      </c>
      <c r="ED2399" s="5">
        <v>55</v>
      </c>
      <c r="EE2399" t="s">
        <v>148</v>
      </c>
      <c r="EF2399" t="s">
        <v>577</v>
      </c>
      <c r="EG2399" t="s">
        <v>25283</v>
      </c>
      <c r="EH2399">
        <v>0</v>
      </c>
    </row>
    <row r="2400" spans="1:138" ht="15" customHeight="1" x14ac:dyDescent="0.35">
      <c r="A2400" t="s">
        <v>19979</v>
      </c>
      <c r="B2400" t="s">
        <v>157</v>
      </c>
      <c r="C2400" s="1">
        <v>44154.57979236111</v>
      </c>
      <c r="D2400" s="1">
        <v>44194</v>
      </c>
      <c r="E2400" t="s">
        <v>133</v>
      </c>
      <c r="F2400" t="s">
        <v>136</v>
      </c>
      <c r="G2400" t="s">
        <v>135</v>
      </c>
      <c r="H2400" t="s">
        <v>136</v>
      </c>
      <c r="I2400" t="s">
        <v>19980</v>
      </c>
      <c r="K2400" t="s">
        <v>19981</v>
      </c>
      <c r="M2400" t="s">
        <v>12535</v>
      </c>
      <c r="N2400" t="s">
        <v>1338</v>
      </c>
      <c r="O2400" s="4">
        <v>89445</v>
      </c>
      <c r="P2400" t="s">
        <v>140</v>
      </c>
      <c r="R2400">
        <v>17757228719</v>
      </c>
      <c r="T2400">
        <v>11194</v>
      </c>
      <c r="U2400" t="s">
        <v>12959</v>
      </c>
      <c r="V2400" t="s">
        <v>1811</v>
      </c>
      <c r="X2400" t="s">
        <v>10113</v>
      </c>
      <c r="Y2400" t="s">
        <v>19981</v>
      </c>
      <c r="AA2400" t="s">
        <v>12535</v>
      </c>
      <c r="AB2400" t="s">
        <v>1338</v>
      </c>
      <c r="AC2400" s="4">
        <v>89445</v>
      </c>
      <c r="AD2400" t="s">
        <v>140</v>
      </c>
      <c r="AF2400">
        <v>17757228719</v>
      </c>
      <c r="AH2400" t="s">
        <v>19982</v>
      </c>
      <c r="AI2400" t="s">
        <v>168</v>
      </c>
      <c r="AJ2400" t="s">
        <v>789</v>
      </c>
      <c r="AK2400" t="s">
        <v>790</v>
      </c>
      <c r="AL2400" t="s">
        <v>403</v>
      </c>
      <c r="AM2400" t="s">
        <v>791</v>
      </c>
      <c r="AO2400" t="s">
        <v>792</v>
      </c>
      <c r="AP2400" t="s">
        <v>784</v>
      </c>
      <c r="AQ2400" s="4">
        <v>59457</v>
      </c>
      <c r="AR2400" t="s">
        <v>140</v>
      </c>
      <c r="AS2400" t="s">
        <v>793</v>
      </c>
      <c r="AT2400">
        <v>14065797529</v>
      </c>
      <c r="AV2400" t="s">
        <v>794</v>
      </c>
      <c r="AW2400" t="s">
        <v>795</v>
      </c>
      <c r="AZ2400" t="s">
        <v>175</v>
      </c>
      <c r="BA2400" t="s">
        <v>176</v>
      </c>
      <c r="BB2400" t="s">
        <v>136</v>
      </c>
      <c r="BC2400" t="s">
        <v>136</v>
      </c>
      <c r="BD2400" t="s">
        <v>148</v>
      </c>
      <c r="BE2400" t="s">
        <v>136</v>
      </c>
      <c r="BF2400" t="s">
        <v>136</v>
      </c>
      <c r="BG2400" t="s">
        <v>134</v>
      </c>
      <c r="BH2400" t="s">
        <v>136</v>
      </c>
      <c r="BI2400" t="s">
        <v>796</v>
      </c>
      <c r="BJ2400" t="s">
        <v>797</v>
      </c>
      <c r="BK2400" t="s">
        <v>229</v>
      </c>
      <c r="BL2400" t="s">
        <v>795</v>
      </c>
      <c r="BM2400" t="s">
        <v>794</v>
      </c>
      <c r="BN2400" t="s">
        <v>19983</v>
      </c>
      <c r="BO2400" t="s">
        <v>19984</v>
      </c>
      <c r="BP2400">
        <v>2</v>
      </c>
      <c r="BQ2400">
        <v>2</v>
      </c>
      <c r="BR2400">
        <v>2</v>
      </c>
      <c r="BS2400" s="1">
        <v>44211</v>
      </c>
      <c r="BT2400" s="1">
        <v>44514</v>
      </c>
      <c r="BU2400" s="1">
        <v>44211</v>
      </c>
      <c r="BV2400" s="1">
        <v>44514</v>
      </c>
      <c r="BW2400" t="s">
        <v>136</v>
      </c>
      <c r="BX2400">
        <v>48</v>
      </c>
      <c r="BY2400">
        <v>0</v>
      </c>
      <c r="BZ2400">
        <v>8</v>
      </c>
      <c r="CA2400">
        <v>8</v>
      </c>
      <c r="CB2400">
        <v>8</v>
      </c>
      <c r="CC2400">
        <v>8</v>
      </c>
      <c r="CD2400">
        <v>8</v>
      </c>
      <c r="CE2400">
        <v>8</v>
      </c>
      <c r="CF2400" t="str">
        <f>"8:00 AM"</f>
        <v>8:00 AM</v>
      </c>
      <c r="CG2400" t="str">
        <f>"5:00 PM"</f>
        <v>5:00 PM</v>
      </c>
      <c r="CH2400" s="5">
        <v>14.26</v>
      </c>
      <c r="CI2400" t="s">
        <v>146</v>
      </c>
      <c r="CL2400" t="s">
        <v>136</v>
      </c>
      <c r="CM2400" t="s">
        <v>312</v>
      </c>
      <c r="CN2400" t="s">
        <v>148</v>
      </c>
      <c r="CO2400" t="s">
        <v>800</v>
      </c>
      <c r="CP2400" t="s">
        <v>149</v>
      </c>
      <c r="CQ2400">
        <v>3</v>
      </c>
      <c r="CR2400">
        <v>0</v>
      </c>
      <c r="CS2400" t="s">
        <v>136</v>
      </c>
      <c r="CT2400" t="s">
        <v>136</v>
      </c>
      <c r="CU2400" t="s">
        <v>136</v>
      </c>
      <c r="CV2400" t="s">
        <v>136</v>
      </c>
      <c r="CW2400" t="s">
        <v>134</v>
      </c>
      <c r="CX2400">
        <v>100</v>
      </c>
      <c r="CY2400" t="s">
        <v>134</v>
      </c>
      <c r="CZ2400" t="s">
        <v>134</v>
      </c>
      <c r="DA2400" t="s">
        <v>134</v>
      </c>
      <c r="DB2400" t="s">
        <v>134</v>
      </c>
      <c r="DC2400" t="s">
        <v>134</v>
      </c>
      <c r="DD2400" t="s">
        <v>136</v>
      </c>
      <c r="DF2400" t="s">
        <v>19985</v>
      </c>
      <c r="DG2400" t="s">
        <v>19981</v>
      </c>
      <c r="DH2400" t="s">
        <v>12535</v>
      </c>
      <c r="DI2400" t="s">
        <v>1338</v>
      </c>
      <c r="DJ2400" s="4">
        <v>89445</v>
      </c>
      <c r="DK2400" t="s">
        <v>2978</v>
      </c>
      <c r="DL2400" t="s">
        <v>136</v>
      </c>
      <c r="DM2400">
        <v>1</v>
      </c>
      <c r="DN2400" t="s">
        <v>19986</v>
      </c>
      <c r="DO2400" t="s">
        <v>12535</v>
      </c>
      <c r="DP2400" t="s">
        <v>1338</v>
      </c>
      <c r="DQ2400" t="str">
        <f>"89445"</f>
        <v>89445</v>
      </c>
      <c r="DR2400" t="s">
        <v>2978</v>
      </c>
      <c r="DS2400" t="s">
        <v>2917</v>
      </c>
      <c r="DT2400">
        <v>1</v>
      </c>
      <c r="DU2400">
        <v>2</v>
      </c>
      <c r="DV2400" t="s">
        <v>134</v>
      </c>
      <c r="DW2400" t="s">
        <v>134</v>
      </c>
      <c r="DX2400" t="s">
        <v>134</v>
      </c>
      <c r="DY2400" t="s">
        <v>136</v>
      </c>
      <c r="DZ2400">
        <v>1</v>
      </c>
      <c r="EA2400" t="s">
        <v>136</v>
      </c>
      <c r="EC2400" s="5">
        <v>12.68</v>
      </c>
      <c r="ED2400" s="5">
        <v>55</v>
      </c>
      <c r="EE2400">
        <v>17757228719</v>
      </c>
      <c r="EF2400" t="s">
        <v>19982</v>
      </c>
      <c r="EG2400" t="s">
        <v>148</v>
      </c>
      <c r="EH2400">
        <v>0</v>
      </c>
    </row>
    <row r="2401" spans="1:138" ht="15" customHeight="1" x14ac:dyDescent="0.35">
      <c r="A2401" t="s">
        <v>17491</v>
      </c>
      <c r="B2401" t="s">
        <v>157</v>
      </c>
      <c r="C2401" s="1">
        <v>44153.585955324073</v>
      </c>
      <c r="D2401" s="1">
        <v>44194</v>
      </c>
      <c r="E2401" t="s">
        <v>133</v>
      </c>
      <c r="F2401" t="s">
        <v>136</v>
      </c>
      <c r="G2401" t="s">
        <v>135</v>
      </c>
      <c r="H2401" t="s">
        <v>136</v>
      </c>
      <c r="I2401" t="s">
        <v>17492</v>
      </c>
      <c r="K2401" t="s">
        <v>17493</v>
      </c>
      <c r="M2401" t="s">
        <v>17494</v>
      </c>
      <c r="N2401" t="s">
        <v>374</v>
      </c>
      <c r="O2401" s="4">
        <v>78610</v>
      </c>
      <c r="P2401" t="s">
        <v>140</v>
      </c>
      <c r="R2401">
        <v>15126363120</v>
      </c>
      <c r="T2401">
        <v>71121</v>
      </c>
      <c r="U2401" t="s">
        <v>1280</v>
      </c>
      <c r="V2401" t="s">
        <v>17495</v>
      </c>
      <c r="X2401" t="s">
        <v>1677</v>
      </c>
      <c r="Y2401" t="s">
        <v>17493</v>
      </c>
      <c r="AA2401" t="s">
        <v>17494</v>
      </c>
      <c r="AB2401" t="s">
        <v>374</v>
      </c>
      <c r="AC2401" s="4">
        <v>78610</v>
      </c>
      <c r="AD2401" t="s">
        <v>140</v>
      </c>
      <c r="AF2401">
        <v>15126363120</v>
      </c>
      <c r="AH2401" t="s">
        <v>17496</v>
      </c>
      <c r="AI2401" t="s">
        <v>226</v>
      </c>
      <c r="AJ2401" t="s">
        <v>1829</v>
      </c>
      <c r="AK2401" t="s">
        <v>1665</v>
      </c>
      <c r="AL2401" t="s">
        <v>1830</v>
      </c>
      <c r="AM2401" t="s">
        <v>1831</v>
      </c>
      <c r="AN2401" t="s">
        <v>284</v>
      </c>
      <c r="AO2401" t="s">
        <v>1832</v>
      </c>
      <c r="AP2401" t="s">
        <v>460</v>
      </c>
      <c r="AQ2401" s="4">
        <v>73069</v>
      </c>
      <c r="AR2401" t="s">
        <v>140</v>
      </c>
      <c r="AT2401">
        <v>14053642525</v>
      </c>
      <c r="AV2401" t="s">
        <v>1833</v>
      </c>
      <c r="AW2401" t="s">
        <v>1834</v>
      </c>
      <c r="AX2401" t="s">
        <v>460</v>
      </c>
      <c r="AY2401" t="s">
        <v>1835</v>
      </c>
      <c r="AZ2401" t="s">
        <v>334</v>
      </c>
      <c r="BA2401" t="s">
        <v>335</v>
      </c>
      <c r="BB2401" t="s">
        <v>136</v>
      </c>
      <c r="BC2401" t="s">
        <v>136</v>
      </c>
      <c r="BD2401" t="s">
        <v>148</v>
      </c>
      <c r="BE2401" t="s">
        <v>136</v>
      </c>
      <c r="BF2401" t="s">
        <v>136</v>
      </c>
      <c r="BG2401" t="s">
        <v>134</v>
      </c>
      <c r="BH2401" t="s">
        <v>136</v>
      </c>
      <c r="BN2401" t="s">
        <v>17497</v>
      </c>
      <c r="BO2401" t="s">
        <v>2634</v>
      </c>
      <c r="BP2401">
        <v>2</v>
      </c>
      <c r="BQ2401">
        <v>2</v>
      </c>
      <c r="BR2401">
        <v>2</v>
      </c>
      <c r="BS2401" s="1">
        <v>44228</v>
      </c>
      <c r="BT2401" s="1">
        <v>44499</v>
      </c>
      <c r="BU2401" s="1">
        <v>44228</v>
      </c>
      <c r="BV2401" s="1">
        <v>44499</v>
      </c>
      <c r="BW2401" t="s">
        <v>136</v>
      </c>
      <c r="BX2401">
        <v>40</v>
      </c>
      <c r="BY2401">
        <v>8</v>
      </c>
      <c r="BZ2401">
        <v>8</v>
      </c>
      <c r="CA2401">
        <v>0</v>
      </c>
      <c r="CB2401">
        <v>8</v>
      </c>
      <c r="CC2401">
        <v>0</v>
      </c>
      <c r="CD2401">
        <v>8</v>
      </c>
      <c r="CE2401">
        <v>8</v>
      </c>
      <c r="CF2401" t="str">
        <f>"7:00 AM"</f>
        <v>7:00 AM</v>
      </c>
      <c r="CG2401" t="str">
        <f>"5:00 PM"</f>
        <v>5:00 PM</v>
      </c>
      <c r="CH2401" s="5">
        <v>12.67</v>
      </c>
      <c r="CI2401" t="s">
        <v>146</v>
      </c>
      <c r="CL2401" t="s">
        <v>136</v>
      </c>
      <c r="CM2401" t="s">
        <v>312</v>
      </c>
      <c r="CN2401" t="s">
        <v>148</v>
      </c>
      <c r="CO2401" t="s">
        <v>17498</v>
      </c>
      <c r="CP2401" t="s">
        <v>149</v>
      </c>
      <c r="CQ2401">
        <v>3</v>
      </c>
      <c r="CR2401">
        <v>0</v>
      </c>
      <c r="CS2401" t="s">
        <v>136</v>
      </c>
      <c r="CT2401" t="s">
        <v>136</v>
      </c>
      <c r="CU2401" t="s">
        <v>136</v>
      </c>
      <c r="CV2401" t="s">
        <v>136</v>
      </c>
      <c r="CW2401" t="s">
        <v>134</v>
      </c>
      <c r="CX2401">
        <v>50</v>
      </c>
      <c r="CY2401" t="s">
        <v>134</v>
      </c>
      <c r="CZ2401" t="s">
        <v>136</v>
      </c>
      <c r="DA2401" t="s">
        <v>136</v>
      </c>
      <c r="DB2401" t="s">
        <v>136</v>
      </c>
      <c r="DC2401" t="s">
        <v>134</v>
      </c>
      <c r="DD2401" t="s">
        <v>136</v>
      </c>
      <c r="DF2401" t="s">
        <v>149</v>
      </c>
      <c r="DG2401" t="s">
        <v>17493</v>
      </c>
      <c r="DH2401" t="s">
        <v>17499</v>
      </c>
      <c r="DI2401" t="s">
        <v>374</v>
      </c>
      <c r="DJ2401" s="4">
        <v>78610</v>
      </c>
      <c r="DK2401" t="s">
        <v>11464</v>
      </c>
      <c r="DL2401" t="s">
        <v>136</v>
      </c>
      <c r="DM2401">
        <v>1</v>
      </c>
      <c r="DN2401" t="s">
        <v>17500</v>
      </c>
      <c r="DO2401" t="s">
        <v>373</v>
      </c>
      <c r="DP2401" t="s">
        <v>374</v>
      </c>
      <c r="DQ2401" t="str">
        <f>"78738"</f>
        <v>78738</v>
      </c>
      <c r="DR2401" t="s">
        <v>11464</v>
      </c>
      <c r="DS2401" t="s">
        <v>17501</v>
      </c>
      <c r="DT2401">
        <v>2</v>
      </c>
      <c r="DU2401">
        <v>2</v>
      </c>
      <c r="DV2401" t="s">
        <v>134</v>
      </c>
      <c r="DW2401" t="s">
        <v>134</v>
      </c>
      <c r="DX2401" t="s">
        <v>134</v>
      </c>
      <c r="DY2401" t="s">
        <v>136</v>
      </c>
      <c r="DZ2401">
        <v>1</v>
      </c>
      <c r="EA2401" t="s">
        <v>136</v>
      </c>
      <c r="EC2401" s="5">
        <v>12.68</v>
      </c>
      <c r="ED2401" s="5">
        <v>55</v>
      </c>
      <c r="EE2401">
        <v>15126363120</v>
      </c>
      <c r="EF2401" t="s">
        <v>17496</v>
      </c>
      <c r="EG2401" t="s">
        <v>148</v>
      </c>
      <c r="EH2401">
        <v>0</v>
      </c>
    </row>
    <row r="2402" spans="1:138" ht="15" customHeight="1" x14ac:dyDescent="0.35">
      <c r="A2402" t="s">
        <v>12392</v>
      </c>
      <c r="B2402" t="s">
        <v>157</v>
      </c>
      <c r="C2402" s="1">
        <v>44168.681234143522</v>
      </c>
      <c r="D2402" s="1">
        <v>44194</v>
      </c>
      <c r="E2402" t="s">
        <v>133</v>
      </c>
      <c r="F2402" t="s">
        <v>136</v>
      </c>
      <c r="G2402" t="s">
        <v>135</v>
      </c>
      <c r="H2402" t="s">
        <v>136</v>
      </c>
      <c r="I2402" t="s">
        <v>12393</v>
      </c>
      <c r="J2402" t="s">
        <v>12394</v>
      </c>
      <c r="K2402" t="s">
        <v>12395</v>
      </c>
      <c r="M2402" t="s">
        <v>4916</v>
      </c>
      <c r="N2402" t="s">
        <v>374</v>
      </c>
      <c r="O2402" s="4">
        <v>79044</v>
      </c>
      <c r="P2402" t="s">
        <v>140</v>
      </c>
      <c r="R2402">
        <v>18063644189</v>
      </c>
      <c r="S2402">
        <v>231</v>
      </c>
      <c r="T2402">
        <v>112120</v>
      </c>
      <c r="U2402" t="s">
        <v>5191</v>
      </c>
      <c r="V2402" t="s">
        <v>2820</v>
      </c>
      <c r="W2402" t="s">
        <v>12396</v>
      </c>
      <c r="X2402" t="s">
        <v>5194</v>
      </c>
      <c r="Y2402" t="s">
        <v>5195</v>
      </c>
      <c r="AA2402" t="s">
        <v>5196</v>
      </c>
      <c r="AB2402" t="s">
        <v>374</v>
      </c>
      <c r="AC2402" s="4">
        <v>79044</v>
      </c>
      <c r="AD2402" t="s">
        <v>140</v>
      </c>
      <c r="AF2402">
        <v>18063654189</v>
      </c>
      <c r="AG2402">
        <v>231</v>
      </c>
      <c r="AH2402" t="s">
        <v>5197</v>
      </c>
      <c r="AZ2402" t="s">
        <v>334</v>
      </c>
      <c r="BA2402" t="s">
        <v>335</v>
      </c>
      <c r="BB2402" t="s">
        <v>136</v>
      </c>
      <c r="BC2402" t="s">
        <v>136</v>
      </c>
      <c r="BD2402" t="s">
        <v>148</v>
      </c>
      <c r="BE2402" t="s">
        <v>136</v>
      </c>
      <c r="BF2402" t="s">
        <v>136</v>
      </c>
      <c r="BG2402" t="s">
        <v>134</v>
      </c>
      <c r="BH2402" t="s">
        <v>136</v>
      </c>
      <c r="BN2402" t="s">
        <v>12397</v>
      </c>
      <c r="BO2402" t="s">
        <v>12398</v>
      </c>
      <c r="BP2402">
        <v>18</v>
      </c>
      <c r="BQ2402">
        <v>18</v>
      </c>
      <c r="BR2402">
        <v>18</v>
      </c>
      <c r="BS2402" s="1">
        <v>44214</v>
      </c>
      <c r="BT2402" s="1">
        <v>44501</v>
      </c>
      <c r="BU2402" s="1">
        <v>44214</v>
      </c>
      <c r="BV2402" s="1">
        <v>44501</v>
      </c>
      <c r="BW2402" t="s">
        <v>136</v>
      </c>
      <c r="BX2402">
        <v>54</v>
      </c>
      <c r="BY2402">
        <v>0</v>
      </c>
      <c r="BZ2402">
        <v>9</v>
      </c>
      <c r="CA2402">
        <v>9</v>
      </c>
      <c r="CB2402">
        <v>9</v>
      </c>
      <c r="CC2402">
        <v>9</v>
      </c>
      <c r="CD2402">
        <v>9</v>
      </c>
      <c r="CE2402">
        <v>9</v>
      </c>
      <c r="CF2402" t="str">
        <f>"8:00 AM"</f>
        <v>8:00 AM</v>
      </c>
      <c r="CG2402" t="str">
        <f>"6:00 PM"</f>
        <v>6:00 PM</v>
      </c>
      <c r="CH2402" s="5">
        <v>12.67</v>
      </c>
      <c r="CI2402" t="s">
        <v>146</v>
      </c>
      <c r="CL2402" t="s">
        <v>136</v>
      </c>
      <c r="CM2402" t="s">
        <v>312</v>
      </c>
      <c r="CN2402" t="s">
        <v>148</v>
      </c>
      <c r="CO2402" t="s">
        <v>12399</v>
      </c>
      <c r="CP2402" t="s">
        <v>149</v>
      </c>
      <c r="CQ2402">
        <v>3</v>
      </c>
      <c r="CR2402">
        <v>0</v>
      </c>
      <c r="CS2402" t="s">
        <v>136</v>
      </c>
      <c r="CT2402" t="s">
        <v>136</v>
      </c>
      <c r="CU2402" t="s">
        <v>136</v>
      </c>
      <c r="CV2402" t="s">
        <v>134</v>
      </c>
      <c r="CW2402" t="s">
        <v>134</v>
      </c>
      <c r="CX2402">
        <v>75</v>
      </c>
      <c r="CY2402" t="s">
        <v>136</v>
      </c>
      <c r="CZ2402" t="s">
        <v>136</v>
      </c>
      <c r="DA2402" t="s">
        <v>134</v>
      </c>
      <c r="DB2402" t="s">
        <v>136</v>
      </c>
      <c r="DC2402" t="s">
        <v>134</v>
      </c>
      <c r="DD2402" t="s">
        <v>136</v>
      </c>
      <c r="DF2402" t="s">
        <v>12400</v>
      </c>
      <c r="DG2402" t="s">
        <v>12401</v>
      </c>
      <c r="DH2402" t="s">
        <v>12402</v>
      </c>
      <c r="DI2402" t="s">
        <v>374</v>
      </c>
      <c r="DJ2402" s="4">
        <v>79018</v>
      </c>
      <c r="DK2402" t="s">
        <v>4917</v>
      </c>
      <c r="DL2402" t="s">
        <v>136</v>
      </c>
      <c r="DM2402">
        <v>1</v>
      </c>
      <c r="DN2402" t="s">
        <v>12403</v>
      </c>
      <c r="DO2402" t="s">
        <v>12404</v>
      </c>
      <c r="DP2402" t="s">
        <v>374</v>
      </c>
      <c r="DQ2402" t="str">
        <f>"79018"</f>
        <v>79018</v>
      </c>
      <c r="DR2402" t="s">
        <v>4917</v>
      </c>
      <c r="DS2402" t="s">
        <v>680</v>
      </c>
      <c r="DT2402">
        <v>3</v>
      </c>
      <c r="DU2402">
        <v>18</v>
      </c>
      <c r="DV2402" t="s">
        <v>136</v>
      </c>
      <c r="DW2402" t="s">
        <v>134</v>
      </c>
      <c r="DX2402" t="s">
        <v>134</v>
      </c>
      <c r="DY2402" t="s">
        <v>136</v>
      </c>
      <c r="DZ2402">
        <v>1</v>
      </c>
      <c r="EA2402" t="s">
        <v>136</v>
      </c>
      <c r="EC2402" s="5">
        <v>12.68</v>
      </c>
      <c r="ED2402" s="5">
        <v>55</v>
      </c>
      <c r="EE2402">
        <v>18063654189</v>
      </c>
      <c r="EF2402" t="s">
        <v>5197</v>
      </c>
      <c r="EG2402" t="s">
        <v>148</v>
      </c>
      <c r="EH2402">
        <v>0</v>
      </c>
    </row>
    <row r="2403" spans="1:138" ht="15" customHeight="1" x14ac:dyDescent="0.35">
      <c r="A2403" t="s">
        <v>16359</v>
      </c>
      <c r="B2403" t="s">
        <v>157</v>
      </c>
      <c r="C2403" s="1">
        <v>44153.854904629632</v>
      </c>
      <c r="D2403" s="1">
        <v>44194</v>
      </c>
      <c r="E2403" t="s">
        <v>133</v>
      </c>
      <c r="F2403" t="s">
        <v>136</v>
      </c>
      <c r="G2403" t="s">
        <v>135</v>
      </c>
      <c r="H2403" t="s">
        <v>136</v>
      </c>
      <c r="I2403" t="s">
        <v>11088</v>
      </c>
      <c r="K2403" t="s">
        <v>9917</v>
      </c>
      <c r="M2403" t="s">
        <v>1609</v>
      </c>
      <c r="N2403" t="s">
        <v>246</v>
      </c>
      <c r="O2403" s="4">
        <v>70546</v>
      </c>
      <c r="P2403" t="s">
        <v>140</v>
      </c>
      <c r="R2403">
        <v>13375269315</v>
      </c>
      <c r="T2403">
        <v>112512</v>
      </c>
      <c r="U2403" t="s">
        <v>2425</v>
      </c>
      <c r="V2403" t="s">
        <v>3318</v>
      </c>
      <c r="W2403" t="s">
        <v>6478</v>
      </c>
      <c r="X2403" t="s">
        <v>747</v>
      </c>
      <c r="Y2403" t="s">
        <v>9915</v>
      </c>
      <c r="AA2403" t="s">
        <v>1609</v>
      </c>
      <c r="AB2403" t="s">
        <v>246</v>
      </c>
      <c r="AC2403" s="4">
        <v>70546</v>
      </c>
      <c r="AD2403" t="s">
        <v>140</v>
      </c>
      <c r="AF2403">
        <v>13375269315</v>
      </c>
      <c r="AH2403" t="s">
        <v>9918</v>
      </c>
      <c r="AI2403" t="s">
        <v>226</v>
      </c>
      <c r="AJ2403" t="s">
        <v>667</v>
      </c>
      <c r="AK2403" t="s">
        <v>668</v>
      </c>
      <c r="AL2403" t="s">
        <v>669</v>
      </c>
      <c r="AM2403" t="s">
        <v>670</v>
      </c>
      <c r="AO2403" t="s">
        <v>671</v>
      </c>
      <c r="AP2403" t="s">
        <v>246</v>
      </c>
      <c r="AQ2403" s="4">
        <v>70601</v>
      </c>
      <c r="AR2403" t="s">
        <v>140</v>
      </c>
      <c r="AT2403">
        <v>13372140354</v>
      </c>
      <c r="AV2403" t="s">
        <v>672</v>
      </c>
      <c r="AW2403" t="s">
        <v>1159</v>
      </c>
      <c r="AX2403" t="s">
        <v>246</v>
      </c>
      <c r="AY2403" t="s">
        <v>674</v>
      </c>
      <c r="AZ2403" t="s">
        <v>334</v>
      </c>
      <c r="BA2403" t="s">
        <v>335</v>
      </c>
      <c r="BB2403" t="s">
        <v>136</v>
      </c>
      <c r="BC2403" t="s">
        <v>136</v>
      </c>
      <c r="BD2403" t="s">
        <v>148</v>
      </c>
      <c r="BE2403" t="s">
        <v>136</v>
      </c>
      <c r="BF2403" t="s">
        <v>136</v>
      </c>
      <c r="BG2403" t="s">
        <v>134</v>
      </c>
      <c r="BH2403" t="s">
        <v>136</v>
      </c>
      <c r="BN2403" t="s">
        <v>16360</v>
      </c>
      <c r="BO2403" t="s">
        <v>905</v>
      </c>
      <c r="BP2403">
        <v>7</v>
      </c>
      <c r="BQ2403">
        <v>7</v>
      </c>
      <c r="BR2403">
        <v>7</v>
      </c>
      <c r="BS2403" s="1">
        <v>44211</v>
      </c>
      <c r="BT2403" s="1">
        <v>44397</v>
      </c>
      <c r="BU2403" s="1">
        <v>44211</v>
      </c>
      <c r="BV2403" s="1">
        <v>44397</v>
      </c>
      <c r="BW2403" t="s">
        <v>136</v>
      </c>
      <c r="BX2403">
        <v>40</v>
      </c>
      <c r="BY2403">
        <v>0</v>
      </c>
      <c r="BZ2403">
        <v>8</v>
      </c>
      <c r="CA2403">
        <v>8</v>
      </c>
      <c r="CB2403">
        <v>8</v>
      </c>
      <c r="CC2403">
        <v>8</v>
      </c>
      <c r="CD2403">
        <v>8</v>
      </c>
      <c r="CE2403">
        <v>0</v>
      </c>
      <c r="CF2403" t="str">
        <f t="shared" ref="CF2403:CF2409" si="18">"7:00 AM"</f>
        <v>7:00 AM</v>
      </c>
      <c r="CG2403" t="str">
        <f>"4:00 PM"</f>
        <v>4:00 PM</v>
      </c>
      <c r="CH2403" s="5">
        <v>11.83</v>
      </c>
      <c r="CI2403" t="s">
        <v>146</v>
      </c>
      <c r="CL2403" t="s">
        <v>134</v>
      </c>
      <c r="CM2403" t="s">
        <v>147</v>
      </c>
      <c r="CN2403" t="s">
        <v>148</v>
      </c>
      <c r="CO2403" t="s">
        <v>7734</v>
      </c>
      <c r="CP2403" t="s">
        <v>149</v>
      </c>
      <c r="CQ2403">
        <v>3</v>
      </c>
      <c r="CR2403">
        <v>0</v>
      </c>
      <c r="CS2403" t="s">
        <v>136</v>
      </c>
      <c r="CT2403" t="s">
        <v>136</v>
      </c>
      <c r="CU2403" t="s">
        <v>136</v>
      </c>
      <c r="CV2403" t="s">
        <v>134</v>
      </c>
      <c r="CW2403" t="s">
        <v>134</v>
      </c>
      <c r="CX2403">
        <v>70</v>
      </c>
      <c r="CY2403" t="s">
        <v>134</v>
      </c>
      <c r="CZ2403" t="s">
        <v>136</v>
      </c>
      <c r="DA2403" t="s">
        <v>136</v>
      </c>
      <c r="DB2403" t="s">
        <v>134</v>
      </c>
      <c r="DC2403" t="s">
        <v>136</v>
      </c>
      <c r="DD2403" t="s">
        <v>136</v>
      </c>
      <c r="DF2403" t="s">
        <v>180</v>
      </c>
      <c r="DG2403" s="2" t="s">
        <v>16361</v>
      </c>
      <c r="DH2403" t="s">
        <v>1609</v>
      </c>
      <c r="DI2403" t="s">
        <v>246</v>
      </c>
      <c r="DJ2403" s="4">
        <v>70546</v>
      </c>
      <c r="DK2403" t="s">
        <v>1610</v>
      </c>
      <c r="DL2403" t="s">
        <v>134</v>
      </c>
      <c r="DM2403">
        <v>28</v>
      </c>
      <c r="DN2403" t="s">
        <v>16362</v>
      </c>
      <c r="DO2403" t="s">
        <v>1726</v>
      </c>
      <c r="DP2403" t="s">
        <v>246</v>
      </c>
      <c r="DQ2403" t="str">
        <f>"70591"</f>
        <v>70591</v>
      </c>
      <c r="DR2403" t="s">
        <v>1610</v>
      </c>
      <c r="DS2403" t="s">
        <v>11091</v>
      </c>
      <c r="DT2403">
        <v>2</v>
      </c>
      <c r="DU2403">
        <v>9</v>
      </c>
      <c r="DV2403" t="s">
        <v>134</v>
      </c>
      <c r="DW2403" t="s">
        <v>134</v>
      </c>
      <c r="DX2403" t="s">
        <v>134</v>
      </c>
      <c r="DY2403" t="s">
        <v>134</v>
      </c>
      <c r="DZ2403">
        <v>2</v>
      </c>
      <c r="EA2403" t="s">
        <v>136</v>
      </c>
      <c r="EC2403" s="5">
        <v>12.68</v>
      </c>
      <c r="ED2403" s="5">
        <v>55</v>
      </c>
      <c r="EE2403">
        <v>13375269315</v>
      </c>
      <c r="EF2403" t="s">
        <v>9918</v>
      </c>
      <c r="EG2403" t="s">
        <v>148</v>
      </c>
      <c r="EH2403">
        <v>1</v>
      </c>
    </row>
    <row r="2404" spans="1:138" ht="15" customHeight="1" x14ac:dyDescent="0.35">
      <c r="A2404" t="s">
        <v>11087</v>
      </c>
      <c r="B2404" t="s">
        <v>157</v>
      </c>
      <c r="C2404" s="1">
        <v>44153.860090277776</v>
      </c>
      <c r="D2404" s="1">
        <v>44194</v>
      </c>
      <c r="E2404" t="s">
        <v>133</v>
      </c>
      <c r="F2404" t="s">
        <v>136</v>
      </c>
      <c r="G2404" t="s">
        <v>135</v>
      </c>
      <c r="H2404" t="s">
        <v>136</v>
      </c>
      <c r="I2404" t="s">
        <v>11088</v>
      </c>
      <c r="K2404" t="s">
        <v>9917</v>
      </c>
      <c r="M2404" t="s">
        <v>1609</v>
      </c>
      <c r="N2404" t="s">
        <v>246</v>
      </c>
      <c r="O2404" s="4">
        <v>70546</v>
      </c>
      <c r="P2404" t="s">
        <v>140</v>
      </c>
      <c r="R2404">
        <v>13375269315</v>
      </c>
      <c r="T2404">
        <v>112512</v>
      </c>
      <c r="U2404" t="s">
        <v>3050</v>
      </c>
      <c r="V2404" t="s">
        <v>3318</v>
      </c>
      <c r="W2404" t="s">
        <v>6478</v>
      </c>
      <c r="X2404" t="s">
        <v>747</v>
      </c>
      <c r="Y2404" t="s">
        <v>9917</v>
      </c>
      <c r="AA2404" t="s">
        <v>1609</v>
      </c>
      <c r="AB2404" t="s">
        <v>246</v>
      </c>
      <c r="AC2404" s="4">
        <v>70546</v>
      </c>
      <c r="AD2404" t="s">
        <v>140</v>
      </c>
      <c r="AF2404">
        <v>13375269315</v>
      </c>
      <c r="AH2404" t="s">
        <v>9918</v>
      </c>
      <c r="AI2404" t="s">
        <v>226</v>
      </c>
      <c r="AJ2404" t="s">
        <v>667</v>
      </c>
      <c r="AK2404" t="s">
        <v>668</v>
      </c>
      <c r="AL2404" t="s">
        <v>669</v>
      </c>
      <c r="AM2404" t="s">
        <v>670</v>
      </c>
      <c r="AO2404" t="s">
        <v>671</v>
      </c>
      <c r="AP2404" t="s">
        <v>246</v>
      </c>
      <c r="AQ2404" s="4">
        <v>70601</v>
      </c>
      <c r="AR2404" t="s">
        <v>140</v>
      </c>
      <c r="AT2404">
        <v>13372140354</v>
      </c>
      <c r="AV2404" t="s">
        <v>672</v>
      </c>
      <c r="AW2404" t="s">
        <v>1159</v>
      </c>
      <c r="AX2404" t="s">
        <v>246</v>
      </c>
      <c r="AY2404" t="s">
        <v>674</v>
      </c>
      <c r="AZ2404" t="s">
        <v>334</v>
      </c>
      <c r="BA2404" t="s">
        <v>335</v>
      </c>
      <c r="BB2404" t="s">
        <v>136</v>
      </c>
      <c r="BC2404" t="s">
        <v>136</v>
      </c>
      <c r="BD2404" t="s">
        <v>148</v>
      </c>
      <c r="BE2404" t="s">
        <v>136</v>
      </c>
      <c r="BF2404" t="s">
        <v>136</v>
      </c>
      <c r="BG2404" t="s">
        <v>134</v>
      </c>
      <c r="BH2404" t="s">
        <v>136</v>
      </c>
      <c r="BN2404" t="s">
        <v>11089</v>
      </c>
      <c r="BO2404" t="s">
        <v>905</v>
      </c>
      <c r="BP2404">
        <v>9</v>
      </c>
      <c r="BQ2404">
        <v>9</v>
      </c>
      <c r="BR2404">
        <v>9</v>
      </c>
      <c r="BS2404" s="1">
        <v>44211</v>
      </c>
      <c r="BT2404" s="1">
        <v>44515</v>
      </c>
      <c r="BU2404" s="1">
        <v>44211</v>
      </c>
      <c r="BV2404" s="1">
        <v>44515</v>
      </c>
      <c r="BW2404" t="s">
        <v>136</v>
      </c>
      <c r="BX2404">
        <v>40</v>
      </c>
      <c r="BY2404">
        <v>0</v>
      </c>
      <c r="BZ2404">
        <v>8</v>
      </c>
      <c r="CA2404">
        <v>8</v>
      </c>
      <c r="CB2404">
        <v>8</v>
      </c>
      <c r="CC2404">
        <v>8</v>
      </c>
      <c r="CD2404">
        <v>8</v>
      </c>
      <c r="CE2404">
        <v>0</v>
      </c>
      <c r="CF2404" t="str">
        <f t="shared" si="18"/>
        <v>7:00 AM</v>
      </c>
      <c r="CG2404" t="str">
        <f>"4:00 PM"</f>
        <v>4:00 PM</v>
      </c>
      <c r="CH2404" s="5">
        <v>11.83</v>
      </c>
      <c r="CI2404" t="s">
        <v>146</v>
      </c>
      <c r="CL2404" t="s">
        <v>134</v>
      </c>
      <c r="CM2404" t="s">
        <v>147</v>
      </c>
      <c r="CN2404" t="s">
        <v>148</v>
      </c>
      <c r="CO2404" t="s">
        <v>2389</v>
      </c>
      <c r="CP2404" t="s">
        <v>149</v>
      </c>
      <c r="CQ2404">
        <v>3</v>
      </c>
      <c r="CR2404">
        <v>0</v>
      </c>
      <c r="CS2404" t="s">
        <v>136</v>
      </c>
      <c r="CT2404" t="s">
        <v>136</v>
      </c>
      <c r="CU2404" t="s">
        <v>136</v>
      </c>
      <c r="CV2404" t="s">
        <v>134</v>
      </c>
      <c r="CW2404" t="s">
        <v>134</v>
      </c>
      <c r="CX2404">
        <v>70</v>
      </c>
      <c r="CY2404" t="s">
        <v>134</v>
      </c>
      <c r="CZ2404" t="s">
        <v>136</v>
      </c>
      <c r="DA2404" t="s">
        <v>136</v>
      </c>
      <c r="DB2404" t="s">
        <v>134</v>
      </c>
      <c r="DC2404" t="s">
        <v>136</v>
      </c>
      <c r="DD2404" t="s">
        <v>136</v>
      </c>
      <c r="DF2404" t="s">
        <v>180</v>
      </c>
      <c r="DG2404" t="s">
        <v>9917</v>
      </c>
      <c r="DH2404" t="s">
        <v>1609</v>
      </c>
      <c r="DI2404" t="s">
        <v>246</v>
      </c>
      <c r="DJ2404" s="4">
        <v>70546</v>
      </c>
      <c r="DK2404" t="s">
        <v>1610</v>
      </c>
      <c r="DL2404" t="s">
        <v>134</v>
      </c>
      <c r="DM2404">
        <v>26</v>
      </c>
      <c r="DN2404" t="s">
        <v>11090</v>
      </c>
      <c r="DO2404" t="s">
        <v>1726</v>
      </c>
      <c r="DP2404" t="s">
        <v>246</v>
      </c>
      <c r="DQ2404" t="str">
        <f>"70591"</f>
        <v>70591</v>
      </c>
      <c r="DR2404" t="s">
        <v>1610</v>
      </c>
      <c r="DS2404" t="s">
        <v>11091</v>
      </c>
      <c r="DT2404">
        <v>2</v>
      </c>
      <c r="DU2404">
        <v>9</v>
      </c>
      <c r="DV2404" t="s">
        <v>134</v>
      </c>
      <c r="DW2404" t="s">
        <v>134</v>
      </c>
      <c r="DX2404" t="s">
        <v>134</v>
      </c>
      <c r="DY2404" t="s">
        <v>134</v>
      </c>
      <c r="DZ2404">
        <v>2</v>
      </c>
      <c r="EA2404" t="s">
        <v>136</v>
      </c>
      <c r="EC2404" s="5">
        <v>12.68</v>
      </c>
      <c r="ED2404" s="5">
        <v>55</v>
      </c>
      <c r="EE2404">
        <v>13375269315</v>
      </c>
      <c r="EF2404" t="s">
        <v>9918</v>
      </c>
      <c r="EG2404" t="s">
        <v>148</v>
      </c>
      <c r="EH2404">
        <v>2</v>
      </c>
    </row>
    <row r="2405" spans="1:138" ht="15" customHeight="1" x14ac:dyDescent="0.35">
      <c r="A2405" t="s">
        <v>9789</v>
      </c>
      <c r="B2405" t="s">
        <v>157</v>
      </c>
      <c r="C2405" s="1">
        <v>44155.608370023147</v>
      </c>
      <c r="D2405" s="1">
        <v>44194</v>
      </c>
      <c r="E2405" t="s">
        <v>133</v>
      </c>
      <c r="F2405" t="s">
        <v>136</v>
      </c>
      <c r="G2405" t="s">
        <v>135</v>
      </c>
      <c r="H2405" t="s">
        <v>136</v>
      </c>
      <c r="I2405" t="s">
        <v>9790</v>
      </c>
      <c r="K2405" t="s">
        <v>9791</v>
      </c>
      <c r="M2405" t="s">
        <v>8679</v>
      </c>
      <c r="N2405" t="s">
        <v>246</v>
      </c>
      <c r="O2405" s="4">
        <v>70544</v>
      </c>
      <c r="P2405" t="s">
        <v>140</v>
      </c>
      <c r="R2405">
        <v>13373808007</v>
      </c>
      <c r="T2405">
        <v>111930</v>
      </c>
      <c r="U2405" t="s">
        <v>9792</v>
      </c>
      <c r="V2405" t="s">
        <v>5346</v>
      </c>
      <c r="X2405" t="s">
        <v>164</v>
      </c>
      <c r="Y2405" t="s">
        <v>9791</v>
      </c>
      <c r="AA2405" t="s">
        <v>8679</v>
      </c>
      <c r="AB2405" t="s">
        <v>246</v>
      </c>
      <c r="AC2405" s="4">
        <v>70544</v>
      </c>
      <c r="AD2405" t="s">
        <v>140</v>
      </c>
      <c r="AF2405">
        <v>13373808007</v>
      </c>
      <c r="AH2405" t="s">
        <v>9793</v>
      </c>
      <c r="AI2405" t="s">
        <v>226</v>
      </c>
      <c r="AJ2405" t="s">
        <v>667</v>
      </c>
      <c r="AK2405" t="s">
        <v>668</v>
      </c>
      <c r="AL2405" t="s">
        <v>669</v>
      </c>
      <c r="AM2405" t="s">
        <v>670</v>
      </c>
      <c r="AO2405" t="s">
        <v>671</v>
      </c>
      <c r="AP2405" t="s">
        <v>246</v>
      </c>
      <c r="AQ2405" s="4">
        <v>70601</v>
      </c>
      <c r="AR2405" t="s">
        <v>140</v>
      </c>
      <c r="AT2405">
        <v>13372140354</v>
      </c>
      <c r="AV2405" t="s">
        <v>672</v>
      </c>
      <c r="AW2405" t="s">
        <v>1159</v>
      </c>
      <c r="AX2405" t="s">
        <v>246</v>
      </c>
      <c r="AY2405" t="s">
        <v>674</v>
      </c>
      <c r="AZ2405" t="s">
        <v>334</v>
      </c>
      <c r="BA2405" t="s">
        <v>335</v>
      </c>
      <c r="BB2405" t="s">
        <v>136</v>
      </c>
      <c r="BC2405" t="s">
        <v>136</v>
      </c>
      <c r="BD2405" t="s">
        <v>148</v>
      </c>
      <c r="BE2405" t="s">
        <v>136</v>
      </c>
      <c r="BF2405" t="s">
        <v>136</v>
      </c>
      <c r="BG2405" t="s">
        <v>134</v>
      </c>
      <c r="BH2405" t="s">
        <v>136</v>
      </c>
      <c r="BN2405" t="s">
        <v>9794</v>
      </c>
      <c r="BO2405" t="s">
        <v>905</v>
      </c>
      <c r="BP2405">
        <v>2</v>
      </c>
      <c r="BQ2405">
        <v>2</v>
      </c>
      <c r="BR2405">
        <v>2</v>
      </c>
      <c r="BS2405" s="1">
        <v>44211</v>
      </c>
      <c r="BT2405" s="1">
        <v>44500</v>
      </c>
      <c r="BU2405" s="1">
        <v>44211</v>
      </c>
      <c r="BV2405" s="1">
        <v>44500</v>
      </c>
      <c r="BW2405" t="s">
        <v>136</v>
      </c>
      <c r="BX2405">
        <v>40</v>
      </c>
      <c r="BY2405">
        <v>0</v>
      </c>
      <c r="BZ2405">
        <v>8</v>
      </c>
      <c r="CA2405">
        <v>8</v>
      </c>
      <c r="CB2405">
        <v>8</v>
      </c>
      <c r="CC2405">
        <v>8</v>
      </c>
      <c r="CD2405">
        <v>8</v>
      </c>
      <c r="CE2405">
        <v>0</v>
      </c>
      <c r="CF2405" t="str">
        <f t="shared" si="18"/>
        <v>7:00 AM</v>
      </c>
      <c r="CG2405" t="str">
        <f>"4:00 PM"</f>
        <v>4:00 PM</v>
      </c>
      <c r="CH2405" s="5">
        <v>11.83</v>
      </c>
      <c r="CI2405" t="s">
        <v>146</v>
      </c>
      <c r="CL2405" t="s">
        <v>134</v>
      </c>
      <c r="CM2405" t="s">
        <v>147</v>
      </c>
      <c r="CN2405" t="s">
        <v>148</v>
      </c>
      <c r="CO2405" t="s">
        <v>2389</v>
      </c>
      <c r="CP2405" t="s">
        <v>149</v>
      </c>
      <c r="CQ2405">
        <v>3</v>
      </c>
      <c r="CR2405">
        <v>0</v>
      </c>
      <c r="CS2405" t="s">
        <v>136</v>
      </c>
      <c r="CT2405" t="s">
        <v>136</v>
      </c>
      <c r="CU2405" t="s">
        <v>136</v>
      </c>
      <c r="CV2405" t="s">
        <v>134</v>
      </c>
      <c r="CW2405" t="s">
        <v>134</v>
      </c>
      <c r="CX2405">
        <v>50</v>
      </c>
      <c r="CY2405" t="s">
        <v>134</v>
      </c>
      <c r="CZ2405" t="s">
        <v>136</v>
      </c>
      <c r="DA2405" t="s">
        <v>136</v>
      </c>
      <c r="DB2405" t="s">
        <v>134</v>
      </c>
      <c r="DC2405" t="s">
        <v>136</v>
      </c>
      <c r="DD2405" t="s">
        <v>136</v>
      </c>
      <c r="DF2405" t="s">
        <v>180</v>
      </c>
      <c r="DG2405" s="2" t="s">
        <v>9795</v>
      </c>
      <c r="DH2405" t="s">
        <v>8679</v>
      </c>
      <c r="DI2405" t="s">
        <v>246</v>
      </c>
      <c r="DJ2405" s="4">
        <v>70544</v>
      </c>
      <c r="DK2405" t="s">
        <v>679</v>
      </c>
      <c r="DL2405" t="s">
        <v>134</v>
      </c>
      <c r="DM2405">
        <v>3</v>
      </c>
      <c r="DN2405" t="s">
        <v>9796</v>
      </c>
      <c r="DO2405" t="s">
        <v>663</v>
      </c>
      <c r="DP2405" t="s">
        <v>246</v>
      </c>
      <c r="DQ2405" t="str">
        <f>"70563"</f>
        <v>70563</v>
      </c>
      <c r="DR2405" t="s">
        <v>679</v>
      </c>
      <c r="DS2405" t="s">
        <v>7133</v>
      </c>
      <c r="DT2405">
        <v>1</v>
      </c>
      <c r="DU2405">
        <v>2</v>
      </c>
      <c r="DV2405" t="s">
        <v>134</v>
      </c>
      <c r="DW2405" t="s">
        <v>134</v>
      </c>
      <c r="DX2405" t="s">
        <v>134</v>
      </c>
      <c r="DY2405" t="s">
        <v>136</v>
      </c>
      <c r="DZ2405">
        <v>1</v>
      </c>
      <c r="EA2405" t="s">
        <v>136</v>
      </c>
      <c r="EC2405" s="5">
        <v>12.68</v>
      </c>
      <c r="ED2405" s="5">
        <v>55</v>
      </c>
      <c r="EE2405">
        <v>13373808007</v>
      </c>
      <c r="EF2405" t="s">
        <v>9793</v>
      </c>
      <c r="EG2405" t="s">
        <v>148</v>
      </c>
      <c r="EH2405">
        <v>1</v>
      </c>
    </row>
    <row r="2406" spans="1:138" ht="15" customHeight="1" x14ac:dyDescent="0.35">
      <c r="A2406" t="s">
        <v>3346</v>
      </c>
      <c r="B2406" t="s">
        <v>157</v>
      </c>
      <c r="C2406" s="1">
        <v>44162.692042708331</v>
      </c>
      <c r="D2406" s="1">
        <v>44194</v>
      </c>
      <c r="E2406" t="s">
        <v>133</v>
      </c>
      <c r="F2406" t="s">
        <v>136</v>
      </c>
      <c r="G2406" t="s">
        <v>135</v>
      </c>
      <c r="H2406" t="s">
        <v>136</v>
      </c>
      <c r="I2406" t="s">
        <v>3347</v>
      </c>
      <c r="K2406" t="s">
        <v>3348</v>
      </c>
      <c r="M2406" t="s">
        <v>778</v>
      </c>
      <c r="N2406" t="s">
        <v>246</v>
      </c>
      <c r="O2406" s="4">
        <v>70515</v>
      </c>
      <c r="P2406" t="s">
        <v>140</v>
      </c>
      <c r="R2406">
        <v>13373150809</v>
      </c>
      <c r="T2406">
        <v>11116</v>
      </c>
      <c r="U2406" t="s">
        <v>3349</v>
      </c>
      <c r="V2406" t="s">
        <v>2877</v>
      </c>
      <c r="X2406" t="s">
        <v>164</v>
      </c>
      <c r="Y2406" t="s">
        <v>3348</v>
      </c>
      <c r="AA2406" t="s">
        <v>778</v>
      </c>
      <c r="AB2406" t="s">
        <v>246</v>
      </c>
      <c r="AC2406" s="4">
        <v>70515</v>
      </c>
      <c r="AD2406" t="s">
        <v>140</v>
      </c>
      <c r="AF2406">
        <v>13373150809</v>
      </c>
      <c r="AH2406" t="s">
        <v>3350</v>
      </c>
      <c r="AI2406" t="s">
        <v>168</v>
      </c>
      <c r="AJ2406" t="s">
        <v>1977</v>
      </c>
      <c r="AK2406" t="s">
        <v>1978</v>
      </c>
      <c r="AL2406" t="s">
        <v>1979</v>
      </c>
      <c r="AM2406" t="s">
        <v>1980</v>
      </c>
      <c r="AN2406" t="s">
        <v>1981</v>
      </c>
      <c r="AO2406" t="s">
        <v>1982</v>
      </c>
      <c r="AP2406" t="s">
        <v>246</v>
      </c>
      <c r="AQ2406" s="4">
        <v>70754</v>
      </c>
      <c r="AR2406" t="s">
        <v>140</v>
      </c>
      <c r="AT2406">
        <v>12256863033</v>
      </c>
      <c r="AV2406" t="s">
        <v>1983</v>
      </c>
      <c r="AW2406" t="s">
        <v>1984</v>
      </c>
      <c r="AZ2406" t="s">
        <v>334</v>
      </c>
      <c r="BA2406" t="s">
        <v>335</v>
      </c>
      <c r="BB2406" t="s">
        <v>136</v>
      </c>
      <c r="BC2406" t="s">
        <v>136</v>
      </c>
      <c r="BD2406" t="s">
        <v>148</v>
      </c>
      <c r="BE2406" t="s">
        <v>136</v>
      </c>
      <c r="BF2406" t="s">
        <v>136</v>
      </c>
      <c r="BG2406" t="s">
        <v>134</v>
      </c>
      <c r="BH2406" t="s">
        <v>136</v>
      </c>
      <c r="BN2406" t="s">
        <v>3351</v>
      </c>
      <c r="BO2406" t="s">
        <v>905</v>
      </c>
      <c r="BP2406">
        <v>3</v>
      </c>
      <c r="BQ2406">
        <v>3</v>
      </c>
      <c r="BR2406">
        <v>3</v>
      </c>
      <c r="BS2406" s="1">
        <v>44211</v>
      </c>
      <c r="BT2406" s="1">
        <v>44515</v>
      </c>
      <c r="BU2406" s="1">
        <v>44211</v>
      </c>
      <c r="BV2406" s="1">
        <v>44515</v>
      </c>
      <c r="BW2406" t="s">
        <v>136</v>
      </c>
      <c r="BX2406">
        <v>35</v>
      </c>
      <c r="BY2406">
        <v>0</v>
      </c>
      <c r="BZ2406">
        <v>6</v>
      </c>
      <c r="CA2406">
        <v>6</v>
      </c>
      <c r="CB2406">
        <v>6</v>
      </c>
      <c r="CC2406">
        <v>6</v>
      </c>
      <c r="CD2406">
        <v>6</v>
      </c>
      <c r="CE2406">
        <v>5</v>
      </c>
      <c r="CF2406" t="str">
        <f t="shared" si="18"/>
        <v>7:00 AM</v>
      </c>
      <c r="CG2406" t="str">
        <f>"1:00 PM"</f>
        <v>1:00 PM</v>
      </c>
      <c r="CH2406" s="5">
        <v>11.83</v>
      </c>
      <c r="CI2406" t="s">
        <v>146</v>
      </c>
      <c r="CJ2406">
        <v>0</v>
      </c>
      <c r="CK2406" t="s">
        <v>3352</v>
      </c>
      <c r="CL2406" t="s">
        <v>134</v>
      </c>
      <c r="CM2406" t="s">
        <v>147</v>
      </c>
      <c r="CN2406" t="s">
        <v>148</v>
      </c>
      <c r="CO2406" s="2" t="s">
        <v>3165</v>
      </c>
      <c r="CP2406" t="s">
        <v>149</v>
      </c>
      <c r="CQ2406">
        <v>0</v>
      </c>
      <c r="CR2406">
        <v>0</v>
      </c>
      <c r="CS2406" t="s">
        <v>136</v>
      </c>
      <c r="CT2406" t="s">
        <v>136</v>
      </c>
      <c r="CU2406" t="s">
        <v>136</v>
      </c>
      <c r="CV2406" t="s">
        <v>134</v>
      </c>
      <c r="CW2406" t="s">
        <v>134</v>
      </c>
      <c r="CX2406">
        <v>50</v>
      </c>
      <c r="CY2406" t="s">
        <v>134</v>
      </c>
      <c r="CZ2406" t="s">
        <v>134</v>
      </c>
      <c r="DA2406" t="s">
        <v>134</v>
      </c>
      <c r="DB2406" t="s">
        <v>134</v>
      </c>
      <c r="DC2406" t="s">
        <v>134</v>
      </c>
      <c r="DD2406" t="s">
        <v>136</v>
      </c>
      <c r="DF2406" t="s">
        <v>3353</v>
      </c>
      <c r="DG2406" t="s">
        <v>3354</v>
      </c>
      <c r="DH2406" t="s">
        <v>771</v>
      </c>
      <c r="DI2406" t="s">
        <v>246</v>
      </c>
      <c r="DJ2406" s="4">
        <v>70535</v>
      </c>
      <c r="DK2406" t="s">
        <v>339</v>
      </c>
      <c r="DL2406" t="s">
        <v>136</v>
      </c>
      <c r="DM2406">
        <v>1</v>
      </c>
      <c r="DN2406" t="s">
        <v>3355</v>
      </c>
      <c r="DO2406" t="s">
        <v>778</v>
      </c>
      <c r="DP2406" t="s">
        <v>246</v>
      </c>
      <c r="DQ2406" t="str">
        <f>"70515"</f>
        <v>70515</v>
      </c>
      <c r="DR2406" t="s">
        <v>339</v>
      </c>
      <c r="DS2406" t="s">
        <v>296</v>
      </c>
      <c r="DT2406">
        <v>1</v>
      </c>
      <c r="DU2406">
        <v>16</v>
      </c>
      <c r="DV2406" t="s">
        <v>134</v>
      </c>
      <c r="DW2406" t="s">
        <v>134</v>
      </c>
      <c r="DX2406" t="s">
        <v>134</v>
      </c>
      <c r="DY2406" t="s">
        <v>136</v>
      </c>
      <c r="DZ2406">
        <v>1</v>
      </c>
      <c r="EA2406" t="s">
        <v>136</v>
      </c>
      <c r="EC2406" s="5">
        <v>12.68</v>
      </c>
      <c r="ED2406" s="5">
        <v>55</v>
      </c>
      <c r="EE2406">
        <v>13373150809</v>
      </c>
      <c r="EF2406" t="s">
        <v>3350</v>
      </c>
      <c r="EG2406" t="s">
        <v>1989</v>
      </c>
      <c r="EH2406">
        <v>4</v>
      </c>
    </row>
    <row r="2407" spans="1:138" ht="15" customHeight="1" x14ac:dyDescent="0.35">
      <c r="A2407" t="s">
        <v>10609</v>
      </c>
      <c r="B2407" t="s">
        <v>157</v>
      </c>
      <c r="C2407" s="1">
        <v>44169.568484027775</v>
      </c>
      <c r="D2407" s="1">
        <v>44194</v>
      </c>
      <c r="E2407" t="s">
        <v>1298</v>
      </c>
      <c r="F2407" t="s">
        <v>136</v>
      </c>
      <c r="G2407" t="s">
        <v>135</v>
      </c>
      <c r="H2407" t="s">
        <v>136</v>
      </c>
      <c r="I2407" t="s">
        <v>10610</v>
      </c>
      <c r="J2407" t="s">
        <v>10611</v>
      </c>
      <c r="K2407" t="s">
        <v>10612</v>
      </c>
      <c r="M2407" t="s">
        <v>8971</v>
      </c>
      <c r="N2407" t="s">
        <v>893</v>
      </c>
      <c r="O2407" s="4">
        <v>14456</v>
      </c>
      <c r="P2407" t="s">
        <v>140</v>
      </c>
      <c r="R2407">
        <v>13157817007</v>
      </c>
      <c r="T2407">
        <v>3</v>
      </c>
      <c r="U2407" t="s">
        <v>1498</v>
      </c>
      <c r="V2407" t="s">
        <v>2125</v>
      </c>
      <c r="X2407" t="s">
        <v>990</v>
      </c>
      <c r="Y2407" t="s">
        <v>10613</v>
      </c>
      <c r="AA2407" t="s">
        <v>9205</v>
      </c>
      <c r="AB2407" t="s">
        <v>893</v>
      </c>
      <c r="AC2407" s="4">
        <v>14860</v>
      </c>
      <c r="AD2407" t="s">
        <v>140</v>
      </c>
      <c r="AF2407">
        <v>16075826011</v>
      </c>
      <c r="AH2407" t="s">
        <v>10614</v>
      </c>
      <c r="AZ2407" t="s">
        <v>175</v>
      </c>
      <c r="BA2407" t="s">
        <v>176</v>
      </c>
      <c r="BB2407" t="s">
        <v>136</v>
      </c>
      <c r="BC2407" t="s">
        <v>136</v>
      </c>
      <c r="BD2407" t="s">
        <v>148</v>
      </c>
      <c r="BE2407" t="s">
        <v>136</v>
      </c>
      <c r="BF2407" t="s">
        <v>136</v>
      </c>
      <c r="BG2407" t="s">
        <v>134</v>
      </c>
      <c r="BH2407" t="s">
        <v>136</v>
      </c>
      <c r="BN2407" t="s">
        <v>10615</v>
      </c>
      <c r="BO2407" t="s">
        <v>9208</v>
      </c>
      <c r="BP2407">
        <v>15</v>
      </c>
      <c r="BQ2407">
        <v>15</v>
      </c>
      <c r="BR2407">
        <v>15</v>
      </c>
      <c r="BS2407" s="1">
        <v>44221</v>
      </c>
      <c r="BT2407" s="1">
        <v>44421</v>
      </c>
      <c r="BU2407" s="1">
        <v>44221</v>
      </c>
      <c r="BV2407" s="1">
        <v>44421</v>
      </c>
      <c r="BW2407" t="s">
        <v>136</v>
      </c>
      <c r="BX2407">
        <v>48</v>
      </c>
      <c r="BY2407">
        <v>0</v>
      </c>
      <c r="BZ2407">
        <v>8</v>
      </c>
      <c r="CA2407">
        <v>8</v>
      </c>
      <c r="CB2407">
        <v>8</v>
      </c>
      <c r="CC2407">
        <v>8</v>
      </c>
      <c r="CD2407">
        <v>8</v>
      </c>
      <c r="CE2407">
        <v>8</v>
      </c>
      <c r="CF2407" t="str">
        <f t="shared" si="18"/>
        <v>7:00 AM</v>
      </c>
      <c r="CG2407" t="str">
        <f>"3:30 PM"</f>
        <v>3:30 PM</v>
      </c>
      <c r="CH2407" s="5">
        <v>14.29</v>
      </c>
      <c r="CI2407" t="s">
        <v>146</v>
      </c>
      <c r="CL2407" t="s">
        <v>134</v>
      </c>
      <c r="CM2407" t="s">
        <v>147</v>
      </c>
      <c r="CN2407" t="s">
        <v>148</v>
      </c>
      <c r="CO2407" s="2" t="s">
        <v>10616</v>
      </c>
      <c r="CP2407" t="s">
        <v>149</v>
      </c>
      <c r="CQ2407">
        <v>3</v>
      </c>
      <c r="CR2407">
        <v>0</v>
      </c>
      <c r="CS2407" t="s">
        <v>136</v>
      </c>
      <c r="CT2407" t="s">
        <v>136</v>
      </c>
      <c r="CU2407" t="s">
        <v>136</v>
      </c>
      <c r="CV2407" t="s">
        <v>136</v>
      </c>
      <c r="CW2407" t="s">
        <v>134</v>
      </c>
      <c r="CX2407">
        <v>40</v>
      </c>
      <c r="CY2407" t="s">
        <v>134</v>
      </c>
      <c r="CZ2407" t="s">
        <v>134</v>
      </c>
      <c r="DA2407" t="s">
        <v>134</v>
      </c>
      <c r="DB2407" t="s">
        <v>134</v>
      </c>
      <c r="DC2407" t="s">
        <v>134</v>
      </c>
      <c r="DD2407" t="s">
        <v>136</v>
      </c>
      <c r="DF2407" s="2" t="s">
        <v>10617</v>
      </c>
      <c r="DG2407" t="s">
        <v>10612</v>
      </c>
      <c r="DH2407" t="s">
        <v>8971</v>
      </c>
      <c r="DI2407" t="s">
        <v>893</v>
      </c>
      <c r="DJ2407" s="4">
        <v>14456</v>
      </c>
      <c r="DK2407" t="s">
        <v>8138</v>
      </c>
      <c r="DL2407" t="s">
        <v>134</v>
      </c>
      <c r="DM2407">
        <v>4</v>
      </c>
      <c r="DN2407" t="s">
        <v>10618</v>
      </c>
      <c r="DO2407" t="s">
        <v>10619</v>
      </c>
      <c r="DP2407" t="s">
        <v>893</v>
      </c>
      <c r="DQ2407" t="str">
        <f>"14441"</f>
        <v>14441</v>
      </c>
      <c r="DR2407" t="s">
        <v>8970</v>
      </c>
      <c r="DS2407" t="s">
        <v>10620</v>
      </c>
      <c r="DT2407">
        <v>5</v>
      </c>
      <c r="DU2407">
        <v>23</v>
      </c>
      <c r="DV2407" t="s">
        <v>134</v>
      </c>
      <c r="DW2407" t="s">
        <v>134</v>
      </c>
      <c r="DX2407" t="s">
        <v>134</v>
      </c>
      <c r="DY2407" t="s">
        <v>134</v>
      </c>
      <c r="DZ2407">
        <v>2</v>
      </c>
      <c r="EA2407" t="s">
        <v>136</v>
      </c>
      <c r="EC2407" s="5">
        <v>12.68</v>
      </c>
      <c r="ED2407" s="5">
        <v>55</v>
      </c>
      <c r="EE2407">
        <v>16075826011</v>
      </c>
      <c r="EF2407" t="s">
        <v>10614</v>
      </c>
      <c r="EG2407" t="s">
        <v>148</v>
      </c>
      <c r="EH2407">
        <v>1</v>
      </c>
    </row>
    <row r="2408" spans="1:138" ht="15" customHeight="1" x14ac:dyDescent="0.35">
      <c r="A2408" t="s">
        <v>26977</v>
      </c>
      <c r="B2408" t="s">
        <v>157</v>
      </c>
      <c r="C2408" s="1">
        <v>44169.638939583332</v>
      </c>
      <c r="D2408" s="1">
        <v>44194</v>
      </c>
      <c r="E2408" t="s">
        <v>1298</v>
      </c>
      <c r="F2408" t="s">
        <v>136</v>
      </c>
      <c r="G2408" t="s">
        <v>135</v>
      </c>
      <c r="H2408" t="s">
        <v>136</v>
      </c>
      <c r="I2408" t="s">
        <v>10610</v>
      </c>
      <c r="J2408" t="s">
        <v>10611</v>
      </c>
      <c r="K2408" t="s">
        <v>10612</v>
      </c>
      <c r="M2408" t="s">
        <v>8971</v>
      </c>
      <c r="N2408" t="s">
        <v>893</v>
      </c>
      <c r="O2408" s="4">
        <v>14456</v>
      </c>
      <c r="P2408" t="s">
        <v>140</v>
      </c>
      <c r="R2408">
        <v>13157817004</v>
      </c>
      <c r="T2408">
        <v>31213</v>
      </c>
      <c r="U2408" t="s">
        <v>1498</v>
      </c>
      <c r="V2408" t="s">
        <v>2125</v>
      </c>
      <c r="X2408" t="s">
        <v>990</v>
      </c>
      <c r="Y2408" t="s">
        <v>10613</v>
      </c>
      <c r="AA2408" t="s">
        <v>9205</v>
      </c>
      <c r="AB2408" t="s">
        <v>893</v>
      </c>
      <c r="AC2408" s="4">
        <v>14860</v>
      </c>
      <c r="AD2408" t="s">
        <v>140</v>
      </c>
      <c r="AF2408">
        <v>16075826011</v>
      </c>
      <c r="AH2408" t="s">
        <v>10614</v>
      </c>
      <c r="AZ2408" t="s">
        <v>175</v>
      </c>
      <c r="BA2408" t="s">
        <v>176</v>
      </c>
      <c r="BB2408" t="s">
        <v>136</v>
      </c>
      <c r="BC2408" t="s">
        <v>136</v>
      </c>
      <c r="BD2408" t="s">
        <v>148</v>
      </c>
      <c r="BE2408" t="s">
        <v>136</v>
      </c>
      <c r="BF2408" t="s">
        <v>136</v>
      </c>
      <c r="BG2408" t="s">
        <v>134</v>
      </c>
      <c r="BH2408" t="s">
        <v>136</v>
      </c>
      <c r="BN2408" t="s">
        <v>26978</v>
      </c>
      <c r="BO2408" t="s">
        <v>9208</v>
      </c>
      <c r="BP2408">
        <v>14</v>
      </c>
      <c r="BQ2408">
        <v>14</v>
      </c>
      <c r="BR2408">
        <v>14</v>
      </c>
      <c r="BS2408" s="1">
        <v>44221</v>
      </c>
      <c r="BT2408" s="1">
        <v>44519</v>
      </c>
      <c r="BU2408" s="1">
        <v>44221</v>
      </c>
      <c r="BV2408" s="1">
        <v>44519</v>
      </c>
      <c r="BW2408" t="s">
        <v>136</v>
      </c>
      <c r="BX2408">
        <v>48</v>
      </c>
      <c r="BY2408">
        <v>0</v>
      </c>
      <c r="BZ2408">
        <v>8</v>
      </c>
      <c r="CA2408">
        <v>8</v>
      </c>
      <c r="CB2408">
        <v>8</v>
      </c>
      <c r="CC2408">
        <v>8</v>
      </c>
      <c r="CD2408">
        <v>8</v>
      </c>
      <c r="CE2408">
        <v>8</v>
      </c>
      <c r="CF2408" t="str">
        <f t="shared" si="18"/>
        <v>7:00 AM</v>
      </c>
      <c r="CG2408" t="str">
        <f>"3:30 PM"</f>
        <v>3:30 PM</v>
      </c>
      <c r="CH2408" s="5">
        <v>14.29</v>
      </c>
      <c r="CI2408" t="s">
        <v>146</v>
      </c>
      <c r="CL2408" t="s">
        <v>134</v>
      </c>
      <c r="CM2408" t="s">
        <v>147</v>
      </c>
      <c r="CN2408" t="s">
        <v>148</v>
      </c>
      <c r="CO2408" s="2" t="s">
        <v>26979</v>
      </c>
      <c r="CP2408" t="s">
        <v>149</v>
      </c>
      <c r="CQ2408">
        <v>3</v>
      </c>
      <c r="CR2408">
        <v>0</v>
      </c>
      <c r="CS2408" t="s">
        <v>136</v>
      </c>
      <c r="CT2408" t="s">
        <v>136</v>
      </c>
      <c r="CU2408" t="s">
        <v>136</v>
      </c>
      <c r="CV2408" t="s">
        <v>136</v>
      </c>
      <c r="CW2408" t="s">
        <v>134</v>
      </c>
      <c r="CX2408">
        <v>40</v>
      </c>
      <c r="CY2408" t="s">
        <v>134</v>
      </c>
      <c r="CZ2408" t="s">
        <v>134</v>
      </c>
      <c r="DA2408" t="s">
        <v>134</v>
      </c>
      <c r="DB2408" t="s">
        <v>134</v>
      </c>
      <c r="DC2408" t="s">
        <v>134</v>
      </c>
      <c r="DD2408" t="s">
        <v>136</v>
      </c>
      <c r="DF2408" s="2" t="s">
        <v>26980</v>
      </c>
      <c r="DG2408" t="s">
        <v>10612</v>
      </c>
      <c r="DH2408" t="s">
        <v>8971</v>
      </c>
      <c r="DI2408" t="s">
        <v>893</v>
      </c>
      <c r="DJ2408" s="4">
        <v>14840</v>
      </c>
      <c r="DK2408" t="s">
        <v>8138</v>
      </c>
      <c r="DL2408" t="s">
        <v>134</v>
      </c>
      <c r="DM2408">
        <v>4</v>
      </c>
      <c r="DN2408" t="s">
        <v>10618</v>
      </c>
      <c r="DO2408" t="s">
        <v>10619</v>
      </c>
      <c r="DP2408" t="s">
        <v>893</v>
      </c>
      <c r="DQ2408" t="str">
        <f>"14441"</f>
        <v>14441</v>
      </c>
      <c r="DR2408" t="s">
        <v>8970</v>
      </c>
      <c r="DS2408" t="s">
        <v>10620</v>
      </c>
      <c r="DT2408">
        <v>5</v>
      </c>
      <c r="DU2408">
        <v>23</v>
      </c>
      <c r="DV2408" t="s">
        <v>134</v>
      </c>
      <c r="DW2408" t="s">
        <v>134</v>
      </c>
      <c r="DX2408" t="s">
        <v>134</v>
      </c>
      <c r="DY2408" t="s">
        <v>134</v>
      </c>
      <c r="DZ2408">
        <v>2</v>
      </c>
      <c r="EA2408" t="s">
        <v>136</v>
      </c>
      <c r="EC2408" s="5">
        <v>12.68</v>
      </c>
      <c r="ED2408" s="5">
        <v>55</v>
      </c>
      <c r="EE2408">
        <v>16075826011</v>
      </c>
      <c r="EF2408" t="s">
        <v>10614</v>
      </c>
      <c r="EG2408" t="s">
        <v>148</v>
      </c>
      <c r="EH2408">
        <v>1</v>
      </c>
    </row>
    <row r="2409" spans="1:138" ht="15" customHeight="1" x14ac:dyDescent="0.35">
      <c r="A2409" t="s">
        <v>7800</v>
      </c>
      <c r="B2409" t="s">
        <v>157</v>
      </c>
      <c r="C2409" s="1">
        <v>44161.778272453703</v>
      </c>
      <c r="D2409" s="1">
        <v>44194</v>
      </c>
      <c r="E2409" t="s">
        <v>133</v>
      </c>
      <c r="F2409" t="s">
        <v>136</v>
      </c>
      <c r="G2409" t="s">
        <v>135</v>
      </c>
      <c r="H2409" t="s">
        <v>136</v>
      </c>
      <c r="I2409" t="s">
        <v>7801</v>
      </c>
      <c r="K2409" t="s">
        <v>7802</v>
      </c>
      <c r="M2409" t="s">
        <v>700</v>
      </c>
      <c r="N2409" t="s">
        <v>246</v>
      </c>
      <c r="O2409" s="4">
        <v>70586</v>
      </c>
      <c r="P2409" t="s">
        <v>140</v>
      </c>
      <c r="R2409">
        <v>13375238438</v>
      </c>
      <c r="T2409">
        <v>112512</v>
      </c>
      <c r="U2409" t="s">
        <v>5057</v>
      </c>
      <c r="V2409" t="s">
        <v>7803</v>
      </c>
      <c r="W2409" t="s">
        <v>148</v>
      </c>
      <c r="X2409" t="s">
        <v>164</v>
      </c>
      <c r="Y2409" t="s">
        <v>7804</v>
      </c>
      <c r="Z2409" t="s">
        <v>148</v>
      </c>
      <c r="AA2409" t="s">
        <v>7805</v>
      </c>
      <c r="AB2409" t="s">
        <v>246</v>
      </c>
      <c r="AC2409" s="4">
        <v>70586</v>
      </c>
      <c r="AD2409" t="s">
        <v>140</v>
      </c>
      <c r="AF2409">
        <v>13375238438</v>
      </c>
      <c r="AH2409" t="s">
        <v>7806</v>
      </c>
      <c r="AI2409" t="s">
        <v>226</v>
      </c>
      <c r="AJ2409" t="s">
        <v>667</v>
      </c>
      <c r="AK2409" t="s">
        <v>668</v>
      </c>
      <c r="AL2409" t="s">
        <v>669</v>
      </c>
      <c r="AM2409" t="s">
        <v>670</v>
      </c>
      <c r="AO2409" t="s">
        <v>671</v>
      </c>
      <c r="AP2409" t="s">
        <v>246</v>
      </c>
      <c r="AQ2409" s="4">
        <v>70601</v>
      </c>
      <c r="AR2409" t="s">
        <v>140</v>
      </c>
      <c r="AT2409">
        <v>13372140354</v>
      </c>
      <c r="AV2409" t="s">
        <v>672</v>
      </c>
      <c r="AW2409" t="s">
        <v>1159</v>
      </c>
      <c r="AX2409" t="s">
        <v>246</v>
      </c>
      <c r="AY2409" t="s">
        <v>674</v>
      </c>
      <c r="AZ2409" t="s">
        <v>334</v>
      </c>
      <c r="BA2409" t="s">
        <v>335</v>
      </c>
      <c r="BB2409" t="s">
        <v>136</v>
      </c>
      <c r="BC2409" t="s">
        <v>136</v>
      </c>
      <c r="BD2409" t="s">
        <v>148</v>
      </c>
      <c r="BE2409" t="s">
        <v>136</v>
      </c>
      <c r="BF2409" t="s">
        <v>136</v>
      </c>
      <c r="BG2409" t="s">
        <v>134</v>
      </c>
      <c r="BH2409" t="s">
        <v>136</v>
      </c>
      <c r="BN2409" t="s">
        <v>7807</v>
      </c>
      <c r="BO2409" t="s">
        <v>1160</v>
      </c>
      <c r="BP2409">
        <v>1</v>
      </c>
      <c r="BQ2409">
        <v>1</v>
      </c>
      <c r="BR2409">
        <v>1</v>
      </c>
      <c r="BS2409" s="1">
        <v>44211</v>
      </c>
      <c r="BT2409" s="1">
        <v>44515</v>
      </c>
      <c r="BU2409" s="1">
        <v>44211</v>
      </c>
      <c r="BV2409" s="1">
        <v>44515</v>
      </c>
      <c r="BW2409" t="s">
        <v>136</v>
      </c>
      <c r="BX2409">
        <v>40</v>
      </c>
      <c r="BY2409">
        <v>0</v>
      </c>
      <c r="BZ2409">
        <v>8</v>
      </c>
      <c r="CA2409">
        <v>8</v>
      </c>
      <c r="CB2409">
        <v>8</v>
      </c>
      <c r="CC2409">
        <v>8</v>
      </c>
      <c r="CD2409">
        <v>8</v>
      </c>
      <c r="CE2409">
        <v>0</v>
      </c>
      <c r="CF2409" t="str">
        <f t="shared" si="18"/>
        <v>7:00 AM</v>
      </c>
      <c r="CG2409" t="str">
        <f>"4:00 PM"</f>
        <v>4:00 PM</v>
      </c>
      <c r="CH2409" s="5">
        <v>11.83</v>
      </c>
      <c r="CI2409" t="s">
        <v>146</v>
      </c>
      <c r="CL2409" t="s">
        <v>134</v>
      </c>
      <c r="CM2409" t="s">
        <v>147</v>
      </c>
      <c r="CN2409" t="s">
        <v>148</v>
      </c>
      <c r="CO2409" t="s">
        <v>7808</v>
      </c>
      <c r="CP2409" t="s">
        <v>149</v>
      </c>
      <c r="CQ2409">
        <v>3</v>
      </c>
      <c r="CR2409">
        <v>0</v>
      </c>
      <c r="CS2409" t="s">
        <v>136</v>
      </c>
      <c r="CT2409" t="s">
        <v>136</v>
      </c>
      <c r="CU2409" t="s">
        <v>136</v>
      </c>
      <c r="CV2409" t="s">
        <v>134</v>
      </c>
      <c r="CW2409" t="s">
        <v>134</v>
      </c>
      <c r="CX2409">
        <v>50</v>
      </c>
      <c r="CY2409" t="s">
        <v>134</v>
      </c>
      <c r="CZ2409" t="s">
        <v>136</v>
      </c>
      <c r="DA2409" t="s">
        <v>136</v>
      </c>
      <c r="DB2409" t="s">
        <v>134</v>
      </c>
      <c r="DC2409" t="s">
        <v>136</v>
      </c>
      <c r="DD2409" t="s">
        <v>136</v>
      </c>
      <c r="DF2409" t="s">
        <v>180</v>
      </c>
      <c r="DG2409" s="2" t="s">
        <v>7809</v>
      </c>
      <c r="DH2409" t="s">
        <v>7805</v>
      </c>
      <c r="DI2409" t="s">
        <v>246</v>
      </c>
      <c r="DJ2409" s="4">
        <v>70586</v>
      </c>
      <c r="DK2409" t="s">
        <v>339</v>
      </c>
      <c r="DL2409" t="s">
        <v>134</v>
      </c>
      <c r="DM2409">
        <v>2</v>
      </c>
      <c r="DN2409" t="s">
        <v>7804</v>
      </c>
      <c r="DO2409" t="s">
        <v>7805</v>
      </c>
      <c r="DP2409" t="s">
        <v>246</v>
      </c>
      <c r="DQ2409" t="str">
        <f>"70586"</f>
        <v>70586</v>
      </c>
      <c r="DR2409" t="s">
        <v>339</v>
      </c>
      <c r="DS2409" t="s">
        <v>7810</v>
      </c>
      <c r="DT2409">
        <v>1</v>
      </c>
      <c r="DU2409">
        <v>7</v>
      </c>
      <c r="DV2409" t="s">
        <v>134</v>
      </c>
      <c r="DW2409" t="s">
        <v>134</v>
      </c>
      <c r="DX2409" t="s">
        <v>134</v>
      </c>
      <c r="DY2409" t="s">
        <v>136</v>
      </c>
      <c r="DZ2409">
        <v>1</v>
      </c>
      <c r="EA2409" t="s">
        <v>136</v>
      </c>
      <c r="EC2409" s="5">
        <v>12.68</v>
      </c>
      <c r="ED2409" s="5">
        <v>55</v>
      </c>
      <c r="EE2409">
        <v>13375238438</v>
      </c>
      <c r="EF2409" t="s">
        <v>7806</v>
      </c>
      <c r="EG2409" t="s">
        <v>148</v>
      </c>
      <c r="EH2409">
        <v>3</v>
      </c>
    </row>
    <row r="2410" spans="1:138" ht="15" customHeight="1" x14ac:dyDescent="0.35">
      <c r="A2410" t="s">
        <v>8440</v>
      </c>
      <c r="B2410" t="s">
        <v>157</v>
      </c>
      <c r="C2410" s="1">
        <v>44171.662305555554</v>
      </c>
      <c r="D2410" s="1">
        <v>44194</v>
      </c>
      <c r="E2410" t="s">
        <v>133</v>
      </c>
      <c r="F2410" t="s">
        <v>136</v>
      </c>
      <c r="G2410" t="s">
        <v>135</v>
      </c>
      <c r="H2410" t="s">
        <v>136</v>
      </c>
      <c r="I2410" t="s">
        <v>8441</v>
      </c>
      <c r="J2410" t="s">
        <v>8441</v>
      </c>
      <c r="K2410" t="s">
        <v>8442</v>
      </c>
      <c r="L2410" t="s">
        <v>8443</v>
      </c>
      <c r="M2410" t="s">
        <v>8444</v>
      </c>
      <c r="N2410" t="s">
        <v>592</v>
      </c>
      <c r="O2410" s="4">
        <v>82323</v>
      </c>
      <c r="P2410" t="s">
        <v>140</v>
      </c>
      <c r="R2410">
        <v>19703262854</v>
      </c>
      <c r="T2410">
        <v>112</v>
      </c>
      <c r="U2410" t="s">
        <v>8445</v>
      </c>
      <c r="V2410" t="s">
        <v>8446</v>
      </c>
      <c r="W2410" t="s">
        <v>1871</v>
      </c>
      <c r="X2410" t="s">
        <v>8447</v>
      </c>
      <c r="Y2410" t="s">
        <v>8448</v>
      </c>
      <c r="Z2410" t="s">
        <v>8443</v>
      </c>
      <c r="AA2410" t="s">
        <v>8449</v>
      </c>
      <c r="AB2410" t="s">
        <v>1358</v>
      </c>
      <c r="AC2410" s="4">
        <v>81653</v>
      </c>
      <c r="AD2410" t="s">
        <v>140</v>
      </c>
      <c r="AF2410">
        <v>19703262854</v>
      </c>
      <c r="AH2410" t="s">
        <v>8450</v>
      </c>
      <c r="AI2410" t="s">
        <v>168</v>
      </c>
      <c r="AJ2410" t="s">
        <v>6475</v>
      </c>
      <c r="AK2410" t="s">
        <v>6476</v>
      </c>
      <c r="AM2410" t="s">
        <v>6477</v>
      </c>
      <c r="AO2410" t="s">
        <v>6478</v>
      </c>
      <c r="AP2410" t="s">
        <v>1358</v>
      </c>
      <c r="AQ2410" s="4">
        <v>81625</v>
      </c>
      <c r="AR2410" t="s">
        <v>140</v>
      </c>
      <c r="AT2410">
        <v>19708244226</v>
      </c>
      <c r="AV2410" t="s">
        <v>6479</v>
      </c>
      <c r="AW2410" t="s">
        <v>6480</v>
      </c>
      <c r="AZ2410" t="s">
        <v>334</v>
      </c>
      <c r="BA2410" t="s">
        <v>335</v>
      </c>
      <c r="BB2410" t="s">
        <v>136</v>
      </c>
      <c r="BC2410" t="s">
        <v>136</v>
      </c>
      <c r="BD2410" t="s">
        <v>148</v>
      </c>
      <c r="BE2410" t="s">
        <v>136</v>
      </c>
      <c r="BF2410" t="s">
        <v>136</v>
      </c>
      <c r="BG2410" t="s">
        <v>134</v>
      </c>
      <c r="BH2410" t="s">
        <v>136</v>
      </c>
      <c r="BI2410" t="s">
        <v>8451</v>
      </c>
      <c r="BN2410" t="s">
        <v>8452</v>
      </c>
      <c r="BO2410" t="s">
        <v>8453</v>
      </c>
      <c r="BP2410">
        <v>3</v>
      </c>
      <c r="BQ2410">
        <v>3</v>
      </c>
      <c r="BR2410">
        <v>3</v>
      </c>
      <c r="BS2410" s="1">
        <v>44211</v>
      </c>
      <c r="BT2410" s="1">
        <v>44528</v>
      </c>
      <c r="BU2410" s="1">
        <v>44211</v>
      </c>
      <c r="BV2410" s="1">
        <v>44528</v>
      </c>
      <c r="BW2410" t="s">
        <v>134</v>
      </c>
      <c r="CH2410" s="5">
        <v>1682.33</v>
      </c>
      <c r="CI2410" t="s">
        <v>597</v>
      </c>
      <c r="CL2410" t="s">
        <v>134</v>
      </c>
      <c r="CM2410" t="s">
        <v>312</v>
      </c>
      <c r="CN2410" t="s">
        <v>148</v>
      </c>
      <c r="CO2410" s="2" t="s">
        <v>8454</v>
      </c>
      <c r="CP2410" t="s">
        <v>149</v>
      </c>
      <c r="CQ2410">
        <v>3</v>
      </c>
      <c r="CR2410">
        <v>0</v>
      </c>
      <c r="CS2410" t="s">
        <v>136</v>
      </c>
      <c r="CT2410" t="s">
        <v>136</v>
      </c>
      <c r="CU2410" t="s">
        <v>136</v>
      </c>
      <c r="CV2410" t="s">
        <v>136</v>
      </c>
      <c r="CW2410" t="s">
        <v>134</v>
      </c>
      <c r="CX2410">
        <v>75</v>
      </c>
      <c r="CY2410" t="s">
        <v>134</v>
      </c>
      <c r="CZ2410" t="s">
        <v>134</v>
      </c>
      <c r="DA2410" t="s">
        <v>134</v>
      </c>
      <c r="DB2410" t="s">
        <v>134</v>
      </c>
      <c r="DC2410" t="s">
        <v>134</v>
      </c>
      <c r="DD2410" t="s">
        <v>136</v>
      </c>
      <c r="DF2410" t="s">
        <v>8455</v>
      </c>
      <c r="DG2410" t="s">
        <v>8456</v>
      </c>
      <c r="DH2410" t="s">
        <v>8457</v>
      </c>
      <c r="DI2410" t="s">
        <v>1358</v>
      </c>
      <c r="DJ2410" s="4">
        <v>81653</v>
      </c>
      <c r="DK2410" t="s">
        <v>4778</v>
      </c>
      <c r="DL2410" t="s">
        <v>136</v>
      </c>
      <c r="DM2410">
        <v>1</v>
      </c>
      <c r="DN2410" t="s">
        <v>8458</v>
      </c>
      <c r="DO2410" t="s">
        <v>8457</v>
      </c>
      <c r="DP2410" t="s">
        <v>1358</v>
      </c>
      <c r="DQ2410" t="str">
        <f>"81653"</f>
        <v>81653</v>
      </c>
      <c r="DR2410" t="s">
        <v>4778</v>
      </c>
      <c r="DS2410" t="s">
        <v>8459</v>
      </c>
      <c r="DT2410">
        <v>13</v>
      </c>
      <c r="DU2410">
        <v>38</v>
      </c>
      <c r="DV2410" t="s">
        <v>136</v>
      </c>
      <c r="DW2410" t="s">
        <v>134</v>
      </c>
      <c r="DX2410" t="s">
        <v>134</v>
      </c>
      <c r="DY2410" t="s">
        <v>136</v>
      </c>
      <c r="DZ2410">
        <v>2</v>
      </c>
      <c r="EA2410" t="s">
        <v>136</v>
      </c>
      <c r="EC2410" s="5">
        <v>12.68</v>
      </c>
      <c r="ED2410" s="5">
        <v>55</v>
      </c>
      <c r="EE2410">
        <v>19703262854</v>
      </c>
      <c r="EF2410" t="s">
        <v>8450</v>
      </c>
      <c r="EG2410" t="s">
        <v>1722</v>
      </c>
      <c r="EH2410">
        <v>1</v>
      </c>
    </row>
    <row r="2411" spans="1:138" ht="15" customHeight="1" x14ac:dyDescent="0.35">
      <c r="A2411" t="s">
        <v>22073</v>
      </c>
      <c r="B2411" t="s">
        <v>157</v>
      </c>
      <c r="C2411" s="1">
        <v>44166.391488541667</v>
      </c>
      <c r="D2411" s="1">
        <v>44194</v>
      </c>
      <c r="E2411" t="s">
        <v>133</v>
      </c>
      <c r="F2411" t="s">
        <v>136</v>
      </c>
      <c r="G2411" t="s">
        <v>135</v>
      </c>
      <c r="H2411" t="s">
        <v>136</v>
      </c>
      <c r="I2411" t="s">
        <v>22074</v>
      </c>
      <c r="K2411" t="s">
        <v>22075</v>
      </c>
      <c r="L2411" t="s">
        <v>22076</v>
      </c>
      <c r="M2411" t="s">
        <v>22077</v>
      </c>
      <c r="N2411" t="s">
        <v>374</v>
      </c>
      <c r="O2411" s="4">
        <v>77659</v>
      </c>
      <c r="P2411" t="s">
        <v>140</v>
      </c>
      <c r="R2411">
        <v>14097825892</v>
      </c>
      <c r="T2411">
        <v>112512</v>
      </c>
      <c r="U2411" t="s">
        <v>12516</v>
      </c>
      <c r="V2411" t="s">
        <v>347</v>
      </c>
      <c r="W2411" t="s">
        <v>250</v>
      </c>
      <c r="X2411" t="s">
        <v>164</v>
      </c>
      <c r="Y2411" t="s">
        <v>22075</v>
      </c>
      <c r="Z2411" t="s">
        <v>22076</v>
      </c>
      <c r="AA2411" t="s">
        <v>22077</v>
      </c>
      <c r="AB2411" t="s">
        <v>374</v>
      </c>
      <c r="AC2411" s="4">
        <v>77659</v>
      </c>
      <c r="AD2411" t="s">
        <v>140</v>
      </c>
      <c r="AF2411">
        <v>14097825892</v>
      </c>
      <c r="AH2411" t="s">
        <v>1571</v>
      </c>
      <c r="AI2411" t="s">
        <v>168</v>
      </c>
      <c r="AJ2411" t="s">
        <v>1565</v>
      </c>
      <c r="AK2411" t="s">
        <v>1566</v>
      </c>
      <c r="AL2411" t="s">
        <v>1567</v>
      </c>
      <c r="AM2411" t="s">
        <v>1568</v>
      </c>
      <c r="AN2411" t="s">
        <v>1569</v>
      </c>
      <c r="AO2411" t="s">
        <v>1570</v>
      </c>
      <c r="AP2411" t="s">
        <v>537</v>
      </c>
      <c r="AQ2411" s="4">
        <v>27536</v>
      </c>
      <c r="AR2411" t="s">
        <v>140</v>
      </c>
      <c r="AT2411">
        <v>14349173294</v>
      </c>
      <c r="AV2411" t="s">
        <v>2442</v>
      </c>
      <c r="AW2411" t="s">
        <v>1572</v>
      </c>
      <c r="AZ2411" t="s">
        <v>334</v>
      </c>
      <c r="BA2411" t="s">
        <v>335</v>
      </c>
      <c r="BB2411" t="s">
        <v>136</v>
      </c>
      <c r="BC2411" t="s">
        <v>136</v>
      </c>
      <c r="BD2411" t="s">
        <v>148</v>
      </c>
      <c r="BE2411" t="s">
        <v>136</v>
      </c>
      <c r="BF2411" t="s">
        <v>136</v>
      </c>
      <c r="BG2411" t="s">
        <v>134</v>
      </c>
      <c r="BH2411" t="s">
        <v>136</v>
      </c>
      <c r="BN2411" t="s">
        <v>22078</v>
      </c>
      <c r="BO2411" t="s">
        <v>1574</v>
      </c>
      <c r="BP2411">
        <v>12</v>
      </c>
      <c r="BQ2411">
        <v>12</v>
      </c>
      <c r="BR2411">
        <v>12</v>
      </c>
      <c r="BS2411" s="1">
        <v>44216</v>
      </c>
      <c r="BT2411" s="1">
        <v>44410</v>
      </c>
      <c r="BU2411" s="1">
        <v>44216</v>
      </c>
      <c r="BV2411" s="1">
        <v>44410</v>
      </c>
      <c r="BW2411" t="s">
        <v>136</v>
      </c>
      <c r="BX2411">
        <v>35</v>
      </c>
      <c r="BY2411">
        <v>0</v>
      </c>
      <c r="BZ2411">
        <v>6</v>
      </c>
      <c r="CA2411">
        <v>6</v>
      </c>
      <c r="CB2411">
        <v>6</v>
      </c>
      <c r="CC2411">
        <v>6</v>
      </c>
      <c r="CD2411">
        <v>6</v>
      </c>
      <c r="CE2411">
        <v>5</v>
      </c>
      <c r="CF2411" t="str">
        <f>"7:00 AM"</f>
        <v>7:00 AM</v>
      </c>
      <c r="CG2411" t="str">
        <f>"4:00 PM"</f>
        <v>4:00 PM</v>
      </c>
      <c r="CH2411" s="5">
        <v>12.67</v>
      </c>
      <c r="CI2411" t="s">
        <v>146</v>
      </c>
      <c r="CL2411" t="s">
        <v>134</v>
      </c>
      <c r="CM2411" t="s">
        <v>147</v>
      </c>
      <c r="CN2411" t="s">
        <v>148</v>
      </c>
      <c r="CO2411" t="s">
        <v>1575</v>
      </c>
      <c r="CP2411" t="s">
        <v>149</v>
      </c>
      <c r="CQ2411">
        <v>3</v>
      </c>
      <c r="CR2411">
        <v>0</v>
      </c>
      <c r="CS2411" t="s">
        <v>136</v>
      </c>
      <c r="CT2411" t="s">
        <v>136</v>
      </c>
      <c r="CU2411" t="s">
        <v>134</v>
      </c>
      <c r="CV2411" t="s">
        <v>134</v>
      </c>
      <c r="CW2411" t="s">
        <v>134</v>
      </c>
      <c r="CX2411">
        <v>70</v>
      </c>
      <c r="CY2411" t="s">
        <v>134</v>
      </c>
      <c r="CZ2411" t="s">
        <v>134</v>
      </c>
      <c r="DA2411" t="s">
        <v>134</v>
      </c>
      <c r="DB2411" t="s">
        <v>134</v>
      </c>
      <c r="DC2411" t="s">
        <v>134</v>
      </c>
      <c r="DD2411" t="s">
        <v>136</v>
      </c>
      <c r="DF2411" t="s">
        <v>1576</v>
      </c>
      <c r="DG2411" t="s">
        <v>22075</v>
      </c>
      <c r="DH2411" t="s">
        <v>22077</v>
      </c>
      <c r="DI2411" t="s">
        <v>374</v>
      </c>
      <c r="DJ2411" s="4">
        <v>77659</v>
      </c>
      <c r="DK2411" t="s">
        <v>2927</v>
      </c>
      <c r="DL2411" t="s">
        <v>136</v>
      </c>
      <c r="DM2411">
        <v>1</v>
      </c>
      <c r="DN2411" t="s">
        <v>22079</v>
      </c>
      <c r="DO2411" t="s">
        <v>22077</v>
      </c>
      <c r="DP2411" t="s">
        <v>374</v>
      </c>
      <c r="DQ2411" t="str">
        <f>"77659"</f>
        <v>77659</v>
      </c>
      <c r="DR2411" t="s">
        <v>2927</v>
      </c>
      <c r="DS2411" t="s">
        <v>4719</v>
      </c>
      <c r="DT2411">
        <v>1</v>
      </c>
      <c r="DU2411">
        <v>12</v>
      </c>
      <c r="DV2411" t="s">
        <v>134</v>
      </c>
      <c r="DW2411" t="s">
        <v>134</v>
      </c>
      <c r="DX2411" t="s">
        <v>134</v>
      </c>
      <c r="DY2411" t="s">
        <v>136</v>
      </c>
      <c r="DZ2411">
        <v>1</v>
      </c>
      <c r="EA2411" t="s">
        <v>136</v>
      </c>
      <c r="EC2411" s="5">
        <v>12.68</v>
      </c>
      <c r="ED2411" s="5">
        <v>55</v>
      </c>
      <c r="EE2411">
        <v>14097825892</v>
      </c>
      <c r="EF2411" t="s">
        <v>148</v>
      </c>
      <c r="EG2411" t="s">
        <v>2138</v>
      </c>
      <c r="EH2411">
        <v>2</v>
      </c>
    </row>
    <row r="2412" spans="1:138" ht="15" customHeight="1" x14ac:dyDescent="0.35">
      <c r="A2412" t="s">
        <v>25949</v>
      </c>
      <c r="B2412" t="s">
        <v>157</v>
      </c>
      <c r="C2412" s="1">
        <v>44159.33963263889</v>
      </c>
      <c r="D2412" s="1">
        <v>44194</v>
      </c>
      <c r="E2412" t="s">
        <v>133</v>
      </c>
      <c r="F2412" t="s">
        <v>136</v>
      </c>
      <c r="G2412" t="s">
        <v>135</v>
      </c>
      <c r="H2412" t="s">
        <v>136</v>
      </c>
      <c r="I2412" t="s">
        <v>25950</v>
      </c>
      <c r="K2412" t="s">
        <v>25951</v>
      </c>
      <c r="L2412" t="s">
        <v>148</v>
      </c>
      <c r="M2412" t="s">
        <v>901</v>
      </c>
      <c r="N2412" t="s">
        <v>374</v>
      </c>
      <c r="O2412" s="4">
        <v>78209</v>
      </c>
      <c r="P2412" t="s">
        <v>140</v>
      </c>
      <c r="R2412">
        <v>18307961697</v>
      </c>
      <c r="T2412">
        <v>1113</v>
      </c>
      <c r="U2412" t="s">
        <v>25952</v>
      </c>
      <c r="V2412" t="s">
        <v>20089</v>
      </c>
      <c r="X2412" t="s">
        <v>1971</v>
      </c>
      <c r="Y2412" t="s">
        <v>25951</v>
      </c>
      <c r="AA2412" t="s">
        <v>901</v>
      </c>
      <c r="AB2412" t="s">
        <v>374</v>
      </c>
      <c r="AC2412" s="4">
        <v>78209</v>
      </c>
      <c r="AD2412" t="s">
        <v>140</v>
      </c>
      <c r="AE2412" t="s">
        <v>841</v>
      </c>
      <c r="AF2412">
        <v>18307961697</v>
      </c>
      <c r="AH2412" t="s">
        <v>25953</v>
      </c>
      <c r="AI2412" t="s">
        <v>168</v>
      </c>
      <c r="AJ2412" t="s">
        <v>843</v>
      </c>
      <c r="AK2412" t="s">
        <v>844</v>
      </c>
      <c r="AL2412" t="s">
        <v>845</v>
      </c>
      <c r="AM2412" t="s">
        <v>846</v>
      </c>
      <c r="AO2412" t="s">
        <v>847</v>
      </c>
      <c r="AP2412" t="s">
        <v>161</v>
      </c>
      <c r="AQ2412" s="4">
        <v>31636</v>
      </c>
      <c r="AR2412" t="s">
        <v>140</v>
      </c>
      <c r="AT2412">
        <v>12295596879</v>
      </c>
      <c r="AV2412" t="s">
        <v>848</v>
      </c>
      <c r="AW2412" t="s">
        <v>849</v>
      </c>
      <c r="AZ2412" t="s">
        <v>175</v>
      </c>
      <c r="BA2412" t="s">
        <v>176</v>
      </c>
      <c r="BB2412" t="s">
        <v>136</v>
      </c>
      <c r="BC2412" t="s">
        <v>136</v>
      </c>
      <c r="BD2412" t="s">
        <v>148</v>
      </c>
      <c r="BE2412" t="s">
        <v>136</v>
      </c>
      <c r="BF2412" t="s">
        <v>136</v>
      </c>
      <c r="BG2412" t="s">
        <v>134</v>
      </c>
      <c r="BH2412" t="s">
        <v>136</v>
      </c>
      <c r="BI2412" t="s">
        <v>1864</v>
      </c>
      <c r="BJ2412" t="s">
        <v>2113</v>
      </c>
      <c r="BL2412" t="s">
        <v>849</v>
      </c>
      <c r="BM2412" t="s">
        <v>848</v>
      </c>
      <c r="BN2412" t="s">
        <v>25954</v>
      </c>
      <c r="BO2412" t="s">
        <v>2634</v>
      </c>
      <c r="BP2412">
        <v>2</v>
      </c>
      <c r="BQ2412">
        <v>2</v>
      </c>
      <c r="BR2412">
        <v>2</v>
      </c>
      <c r="BS2412" s="1">
        <v>44228</v>
      </c>
      <c r="BT2412" s="1">
        <v>44531</v>
      </c>
      <c r="BU2412" s="1">
        <v>44228</v>
      </c>
      <c r="BV2412" s="1">
        <v>44531</v>
      </c>
      <c r="BW2412" t="s">
        <v>136</v>
      </c>
      <c r="BX2412">
        <v>40</v>
      </c>
      <c r="BY2412">
        <v>0</v>
      </c>
      <c r="BZ2412">
        <v>8</v>
      </c>
      <c r="CA2412">
        <v>8</v>
      </c>
      <c r="CB2412">
        <v>8</v>
      </c>
      <c r="CC2412">
        <v>8</v>
      </c>
      <c r="CD2412">
        <v>8</v>
      </c>
      <c r="CE2412">
        <v>0</v>
      </c>
      <c r="CF2412" t="str">
        <f>"8:00 AM"</f>
        <v>8:00 AM</v>
      </c>
      <c r="CG2412" t="str">
        <f>"5:00 PM"</f>
        <v>5:00 PM</v>
      </c>
      <c r="CH2412" s="5">
        <v>12.67</v>
      </c>
      <c r="CI2412" t="s">
        <v>146</v>
      </c>
      <c r="CL2412" t="s">
        <v>136</v>
      </c>
      <c r="CM2412" t="s">
        <v>354</v>
      </c>
      <c r="CN2412" t="s">
        <v>1788</v>
      </c>
      <c r="CO2412" t="s">
        <v>854</v>
      </c>
      <c r="CP2412" t="s">
        <v>149</v>
      </c>
      <c r="CQ2412">
        <v>0</v>
      </c>
      <c r="CR2412">
        <v>0</v>
      </c>
      <c r="CS2412" t="s">
        <v>136</v>
      </c>
      <c r="CT2412" t="s">
        <v>136</v>
      </c>
      <c r="CU2412" t="s">
        <v>134</v>
      </c>
      <c r="CV2412" t="s">
        <v>134</v>
      </c>
      <c r="CW2412" t="s">
        <v>134</v>
      </c>
      <c r="CX2412">
        <v>50</v>
      </c>
      <c r="CY2412" t="s">
        <v>134</v>
      </c>
      <c r="CZ2412" t="s">
        <v>136</v>
      </c>
      <c r="DA2412" t="s">
        <v>134</v>
      </c>
      <c r="DB2412" t="s">
        <v>134</v>
      </c>
      <c r="DC2412" t="s">
        <v>134</v>
      </c>
      <c r="DD2412" t="s">
        <v>136</v>
      </c>
      <c r="DF2412" t="s">
        <v>25955</v>
      </c>
      <c r="DG2412" t="s">
        <v>25956</v>
      </c>
      <c r="DH2412" t="s">
        <v>16092</v>
      </c>
      <c r="DI2412" t="s">
        <v>374</v>
      </c>
      <c r="DJ2412" s="4">
        <v>78055</v>
      </c>
      <c r="DK2412" t="s">
        <v>11515</v>
      </c>
      <c r="DL2412" t="s">
        <v>136</v>
      </c>
      <c r="DM2412">
        <v>1</v>
      </c>
      <c r="DN2412" t="s">
        <v>25956</v>
      </c>
      <c r="DO2412" t="s">
        <v>16092</v>
      </c>
      <c r="DP2412" t="s">
        <v>374</v>
      </c>
      <c r="DQ2412" t="str">
        <f>"78055"</f>
        <v>78055</v>
      </c>
      <c r="DR2412" t="s">
        <v>11515</v>
      </c>
      <c r="DS2412" t="s">
        <v>919</v>
      </c>
      <c r="DT2412">
        <v>1</v>
      </c>
      <c r="DU2412">
        <v>3</v>
      </c>
      <c r="DV2412" t="s">
        <v>134</v>
      </c>
      <c r="DW2412" t="s">
        <v>134</v>
      </c>
      <c r="DX2412" t="s">
        <v>134</v>
      </c>
      <c r="DY2412" t="s">
        <v>136</v>
      </c>
      <c r="DZ2412">
        <v>1</v>
      </c>
      <c r="EA2412" t="s">
        <v>134</v>
      </c>
      <c r="EB2412" s="5">
        <v>12.68</v>
      </c>
      <c r="EC2412" s="5">
        <v>12.68</v>
      </c>
      <c r="ED2412" s="5">
        <v>55</v>
      </c>
      <c r="EE2412" t="s">
        <v>148</v>
      </c>
      <c r="EF2412" t="s">
        <v>25957</v>
      </c>
      <c r="EG2412" t="s">
        <v>2138</v>
      </c>
      <c r="EH2412">
        <v>0</v>
      </c>
    </row>
    <row r="2413" spans="1:138" ht="15" customHeight="1" x14ac:dyDescent="0.35">
      <c r="A2413" t="s">
        <v>26290</v>
      </c>
      <c r="B2413" t="s">
        <v>157</v>
      </c>
      <c r="C2413" s="1">
        <v>44155.703504513891</v>
      </c>
      <c r="D2413" s="1">
        <v>44194</v>
      </c>
      <c r="E2413" t="s">
        <v>133</v>
      </c>
      <c r="F2413" t="s">
        <v>136</v>
      </c>
      <c r="G2413" t="s">
        <v>135</v>
      </c>
      <c r="H2413" t="s">
        <v>136</v>
      </c>
      <c r="I2413" t="s">
        <v>26291</v>
      </c>
      <c r="K2413" t="s">
        <v>26292</v>
      </c>
      <c r="M2413" t="s">
        <v>2129</v>
      </c>
      <c r="N2413" t="s">
        <v>995</v>
      </c>
      <c r="O2413" s="4">
        <v>72142</v>
      </c>
      <c r="P2413" t="s">
        <v>140</v>
      </c>
      <c r="R2413">
        <v>15016806264</v>
      </c>
      <c r="T2413">
        <v>111191</v>
      </c>
      <c r="U2413" t="s">
        <v>26293</v>
      </c>
      <c r="V2413" t="s">
        <v>1915</v>
      </c>
      <c r="X2413" t="s">
        <v>1677</v>
      </c>
      <c r="Y2413" t="s">
        <v>26294</v>
      </c>
      <c r="AA2413" t="s">
        <v>2129</v>
      </c>
      <c r="AB2413" t="s">
        <v>995</v>
      </c>
      <c r="AC2413" s="4">
        <v>72142</v>
      </c>
      <c r="AD2413" t="s">
        <v>140</v>
      </c>
      <c r="AF2413">
        <v>15016806264</v>
      </c>
      <c r="AH2413" t="s">
        <v>148</v>
      </c>
      <c r="AI2413" t="s">
        <v>168</v>
      </c>
      <c r="AJ2413" t="s">
        <v>456</v>
      </c>
      <c r="AK2413" t="s">
        <v>457</v>
      </c>
      <c r="AM2413" t="s">
        <v>458</v>
      </c>
      <c r="AO2413" t="s">
        <v>459</v>
      </c>
      <c r="AP2413" t="s">
        <v>460</v>
      </c>
      <c r="AQ2413" s="4">
        <v>73737</v>
      </c>
      <c r="AR2413" t="s">
        <v>140</v>
      </c>
      <c r="AT2413">
        <v>15802274747</v>
      </c>
      <c r="AV2413" t="s">
        <v>461</v>
      </c>
      <c r="AW2413" t="s">
        <v>462</v>
      </c>
      <c r="AZ2413" t="s">
        <v>288</v>
      </c>
      <c r="BA2413" t="s">
        <v>289</v>
      </c>
      <c r="BB2413" t="s">
        <v>136</v>
      </c>
      <c r="BC2413" t="s">
        <v>136</v>
      </c>
      <c r="BD2413" t="s">
        <v>148</v>
      </c>
      <c r="BE2413" t="s">
        <v>136</v>
      </c>
      <c r="BF2413" t="s">
        <v>136</v>
      </c>
      <c r="BG2413" t="s">
        <v>134</v>
      </c>
      <c r="BH2413" t="s">
        <v>136</v>
      </c>
      <c r="BN2413" t="s">
        <v>26295</v>
      </c>
      <c r="BO2413" t="s">
        <v>1043</v>
      </c>
      <c r="BP2413">
        <v>8</v>
      </c>
      <c r="BQ2413">
        <v>8</v>
      </c>
      <c r="BR2413">
        <v>8</v>
      </c>
      <c r="BS2413" s="1">
        <v>44228</v>
      </c>
      <c r="BT2413" s="1">
        <v>44530</v>
      </c>
      <c r="BU2413" s="1">
        <v>44228</v>
      </c>
      <c r="BV2413" s="1">
        <v>44530</v>
      </c>
      <c r="BW2413" t="s">
        <v>136</v>
      </c>
      <c r="BX2413">
        <v>48</v>
      </c>
      <c r="BY2413">
        <v>0</v>
      </c>
      <c r="BZ2413">
        <v>8</v>
      </c>
      <c r="CA2413">
        <v>8</v>
      </c>
      <c r="CB2413">
        <v>8</v>
      </c>
      <c r="CC2413">
        <v>8</v>
      </c>
      <c r="CD2413">
        <v>8</v>
      </c>
      <c r="CE2413">
        <v>8</v>
      </c>
      <c r="CF2413" t="str">
        <f>"8:00 AM"</f>
        <v>8:00 AM</v>
      </c>
      <c r="CG2413" t="str">
        <f>"5:00 PM"</f>
        <v>5:00 PM</v>
      </c>
      <c r="CH2413" s="5">
        <v>11.83</v>
      </c>
      <c r="CI2413" t="s">
        <v>146</v>
      </c>
      <c r="CL2413" t="s">
        <v>136</v>
      </c>
      <c r="CM2413" t="s">
        <v>312</v>
      </c>
      <c r="CN2413" t="s">
        <v>148</v>
      </c>
      <c r="CO2413" t="s">
        <v>465</v>
      </c>
      <c r="CP2413" t="s">
        <v>149</v>
      </c>
      <c r="CQ2413">
        <v>3</v>
      </c>
      <c r="CR2413">
        <v>0</v>
      </c>
      <c r="CS2413" t="s">
        <v>136</v>
      </c>
      <c r="CT2413" t="s">
        <v>134</v>
      </c>
      <c r="CU2413" t="s">
        <v>136</v>
      </c>
      <c r="CV2413" t="s">
        <v>134</v>
      </c>
      <c r="CW2413" t="s">
        <v>134</v>
      </c>
      <c r="CX2413">
        <v>75</v>
      </c>
      <c r="CY2413" t="s">
        <v>134</v>
      </c>
      <c r="CZ2413" t="s">
        <v>134</v>
      </c>
      <c r="DA2413" t="s">
        <v>134</v>
      </c>
      <c r="DB2413" t="s">
        <v>136</v>
      </c>
      <c r="DC2413" t="s">
        <v>134</v>
      </c>
      <c r="DD2413" t="s">
        <v>136</v>
      </c>
      <c r="DF2413" t="s">
        <v>466</v>
      </c>
      <c r="DG2413" t="s">
        <v>26292</v>
      </c>
      <c r="DH2413" t="s">
        <v>2129</v>
      </c>
      <c r="DI2413" t="s">
        <v>995</v>
      </c>
      <c r="DJ2413" s="4">
        <v>72142</v>
      </c>
      <c r="DK2413" t="s">
        <v>5350</v>
      </c>
      <c r="DL2413" t="s">
        <v>136</v>
      </c>
      <c r="DM2413">
        <v>1</v>
      </c>
      <c r="DN2413" t="s">
        <v>26296</v>
      </c>
      <c r="DO2413" t="s">
        <v>2129</v>
      </c>
      <c r="DP2413" t="s">
        <v>995</v>
      </c>
      <c r="DQ2413" t="str">
        <f>"72142"</f>
        <v>72142</v>
      </c>
      <c r="DR2413" t="s">
        <v>5350</v>
      </c>
      <c r="DS2413" t="s">
        <v>296</v>
      </c>
      <c r="DT2413">
        <v>1</v>
      </c>
      <c r="DU2413">
        <v>5</v>
      </c>
      <c r="DV2413" t="s">
        <v>134</v>
      </c>
      <c r="DW2413" t="s">
        <v>134</v>
      </c>
      <c r="DX2413" t="s">
        <v>134</v>
      </c>
      <c r="DY2413" t="s">
        <v>134</v>
      </c>
      <c r="DZ2413">
        <v>2</v>
      </c>
      <c r="EA2413" t="s">
        <v>136</v>
      </c>
      <c r="EC2413" s="5">
        <v>12.68</v>
      </c>
      <c r="ED2413" s="5">
        <v>55</v>
      </c>
      <c r="EE2413">
        <v>15016806264</v>
      </c>
      <c r="EF2413" t="s">
        <v>26297</v>
      </c>
      <c r="EG2413" t="s">
        <v>148</v>
      </c>
      <c r="EH2413">
        <v>0</v>
      </c>
    </row>
    <row r="2414" spans="1:138" ht="15" customHeight="1" x14ac:dyDescent="0.35">
      <c r="A2414" t="s">
        <v>9465</v>
      </c>
      <c r="B2414" t="s">
        <v>157</v>
      </c>
      <c r="C2414" s="1">
        <v>44160.553585995367</v>
      </c>
      <c r="D2414" s="1">
        <v>44194</v>
      </c>
      <c r="E2414" t="s">
        <v>133</v>
      </c>
      <c r="F2414" t="s">
        <v>136</v>
      </c>
      <c r="G2414" t="s">
        <v>135</v>
      </c>
      <c r="H2414" t="s">
        <v>136</v>
      </c>
      <c r="I2414" t="s">
        <v>9466</v>
      </c>
      <c r="J2414" t="s">
        <v>9467</v>
      </c>
      <c r="K2414" t="s">
        <v>9468</v>
      </c>
      <c r="L2414" t="s">
        <v>9469</v>
      </c>
      <c r="M2414" t="s">
        <v>3436</v>
      </c>
      <c r="N2414" t="s">
        <v>246</v>
      </c>
      <c r="O2414" s="4">
        <v>70518</v>
      </c>
      <c r="P2414" t="s">
        <v>140</v>
      </c>
      <c r="R2414">
        <v>13378565770</v>
      </c>
      <c r="T2414">
        <v>11142</v>
      </c>
      <c r="U2414" t="s">
        <v>2423</v>
      </c>
      <c r="V2414" t="s">
        <v>2926</v>
      </c>
      <c r="X2414" t="s">
        <v>164</v>
      </c>
      <c r="Y2414" t="s">
        <v>9468</v>
      </c>
      <c r="Z2414" t="s">
        <v>9470</v>
      </c>
      <c r="AA2414" t="s">
        <v>3436</v>
      </c>
      <c r="AB2414" t="s">
        <v>246</v>
      </c>
      <c r="AC2414" s="4">
        <v>70518</v>
      </c>
      <c r="AD2414" t="s">
        <v>140</v>
      </c>
      <c r="AE2414" t="s">
        <v>841</v>
      </c>
      <c r="AF2414">
        <v>13378565770</v>
      </c>
      <c r="AH2414" t="s">
        <v>1759</v>
      </c>
      <c r="AI2414" t="s">
        <v>168</v>
      </c>
      <c r="AJ2414" t="s">
        <v>559</v>
      </c>
      <c r="AK2414" t="s">
        <v>433</v>
      </c>
      <c r="AL2414" t="s">
        <v>978</v>
      </c>
      <c r="AM2414" t="s">
        <v>561</v>
      </c>
      <c r="AN2414" t="s">
        <v>562</v>
      </c>
      <c r="AO2414" t="s">
        <v>563</v>
      </c>
      <c r="AP2414" t="s">
        <v>564</v>
      </c>
      <c r="AQ2414" s="4">
        <v>22949</v>
      </c>
      <c r="AR2414" t="s">
        <v>140</v>
      </c>
      <c r="AT2414">
        <v>14342634300</v>
      </c>
      <c r="AV2414" t="s">
        <v>1760</v>
      </c>
      <c r="AW2414" t="s">
        <v>980</v>
      </c>
      <c r="AZ2414" t="s">
        <v>175</v>
      </c>
      <c r="BA2414" t="s">
        <v>176</v>
      </c>
      <c r="BB2414" t="s">
        <v>136</v>
      </c>
      <c r="BC2414" t="s">
        <v>136</v>
      </c>
      <c r="BD2414" t="s">
        <v>148</v>
      </c>
      <c r="BE2414" t="s">
        <v>136</v>
      </c>
      <c r="BF2414" t="s">
        <v>136</v>
      </c>
      <c r="BG2414" t="s">
        <v>134</v>
      </c>
      <c r="BH2414" t="s">
        <v>136</v>
      </c>
      <c r="BI2414" t="s">
        <v>1761</v>
      </c>
      <c r="BJ2414" t="s">
        <v>1762</v>
      </c>
      <c r="BL2414" t="s">
        <v>566</v>
      </c>
      <c r="BM2414" t="s">
        <v>1759</v>
      </c>
      <c r="BN2414" t="s">
        <v>9471</v>
      </c>
      <c r="BO2414" t="s">
        <v>905</v>
      </c>
      <c r="BP2414">
        <v>2</v>
      </c>
      <c r="BQ2414">
        <v>2</v>
      </c>
      <c r="BR2414">
        <v>2</v>
      </c>
      <c r="BS2414" s="1">
        <v>44228</v>
      </c>
      <c r="BT2414" s="1">
        <v>44531</v>
      </c>
      <c r="BU2414" s="1">
        <v>44228</v>
      </c>
      <c r="BV2414" s="1">
        <v>44531</v>
      </c>
      <c r="BW2414" t="s">
        <v>136</v>
      </c>
      <c r="BX2414">
        <v>40</v>
      </c>
      <c r="BY2414">
        <v>0</v>
      </c>
      <c r="BZ2414">
        <v>7</v>
      </c>
      <c r="CA2414">
        <v>7</v>
      </c>
      <c r="CB2414">
        <v>7</v>
      </c>
      <c r="CC2414">
        <v>7</v>
      </c>
      <c r="CD2414">
        <v>7</v>
      </c>
      <c r="CE2414">
        <v>5</v>
      </c>
      <c r="CF2414" t="str">
        <f>"8:00 AM"</f>
        <v>8:00 AM</v>
      </c>
      <c r="CG2414" t="str">
        <f>"4:00 PM"</f>
        <v>4:00 PM</v>
      </c>
      <c r="CH2414" s="5">
        <v>11.83</v>
      </c>
      <c r="CI2414" t="s">
        <v>146</v>
      </c>
      <c r="CL2414" t="s">
        <v>136</v>
      </c>
      <c r="CM2414" t="s">
        <v>147</v>
      </c>
      <c r="CN2414" t="s">
        <v>148</v>
      </c>
      <c r="CO2414" t="s">
        <v>854</v>
      </c>
      <c r="CP2414" t="s">
        <v>149</v>
      </c>
      <c r="CQ2414">
        <v>3</v>
      </c>
      <c r="CR2414">
        <v>0</v>
      </c>
      <c r="CS2414" t="s">
        <v>136</v>
      </c>
      <c r="CT2414" t="s">
        <v>136</v>
      </c>
      <c r="CU2414" t="s">
        <v>136</v>
      </c>
      <c r="CV2414" t="s">
        <v>134</v>
      </c>
      <c r="CW2414" t="s">
        <v>134</v>
      </c>
      <c r="CX2414">
        <v>60</v>
      </c>
      <c r="CY2414" t="s">
        <v>134</v>
      </c>
      <c r="CZ2414" t="s">
        <v>134</v>
      </c>
      <c r="DA2414" t="s">
        <v>134</v>
      </c>
      <c r="DB2414" t="s">
        <v>134</v>
      </c>
      <c r="DC2414" t="s">
        <v>134</v>
      </c>
      <c r="DD2414" t="s">
        <v>136</v>
      </c>
      <c r="DF2414" t="s">
        <v>9472</v>
      </c>
      <c r="DG2414" t="s">
        <v>9468</v>
      </c>
      <c r="DH2414" t="s">
        <v>3436</v>
      </c>
      <c r="DI2414" t="s">
        <v>246</v>
      </c>
      <c r="DJ2414" s="4">
        <v>70518</v>
      </c>
      <c r="DK2414" t="s">
        <v>6700</v>
      </c>
      <c r="DL2414" t="s">
        <v>136</v>
      </c>
      <c r="DM2414">
        <v>1</v>
      </c>
      <c r="DN2414" t="s">
        <v>9468</v>
      </c>
      <c r="DO2414" t="s">
        <v>3436</v>
      </c>
      <c r="DP2414" t="s">
        <v>246</v>
      </c>
      <c r="DQ2414" t="str">
        <f>"70518"</f>
        <v>70518</v>
      </c>
      <c r="DR2414" t="s">
        <v>6700</v>
      </c>
      <c r="DS2414" t="s">
        <v>497</v>
      </c>
      <c r="DT2414">
        <v>1</v>
      </c>
      <c r="DU2414">
        <v>2</v>
      </c>
      <c r="DV2414" t="s">
        <v>134</v>
      </c>
      <c r="DW2414" t="s">
        <v>134</v>
      </c>
      <c r="DX2414" t="s">
        <v>134</v>
      </c>
      <c r="DY2414" t="s">
        <v>136</v>
      </c>
      <c r="DZ2414">
        <v>1</v>
      </c>
      <c r="EA2414" t="s">
        <v>134</v>
      </c>
      <c r="EB2414" s="5">
        <v>12.68</v>
      </c>
      <c r="EC2414" s="5">
        <v>12.68</v>
      </c>
      <c r="ED2414" s="5">
        <v>55</v>
      </c>
      <c r="EE2414" t="s">
        <v>148</v>
      </c>
      <c r="EF2414" t="s">
        <v>577</v>
      </c>
      <c r="EG2414" t="s">
        <v>1084</v>
      </c>
      <c r="EH2414">
        <v>0</v>
      </c>
    </row>
    <row r="2415" spans="1:138" ht="15" customHeight="1" x14ac:dyDescent="0.35">
      <c r="A2415" t="s">
        <v>17852</v>
      </c>
      <c r="B2415" t="s">
        <v>157</v>
      </c>
      <c r="C2415" s="1">
        <v>44155.628035648151</v>
      </c>
      <c r="D2415" s="1">
        <v>44194</v>
      </c>
      <c r="E2415" t="s">
        <v>133</v>
      </c>
      <c r="F2415" t="s">
        <v>136</v>
      </c>
      <c r="G2415" t="s">
        <v>135</v>
      </c>
      <c r="H2415" t="s">
        <v>136</v>
      </c>
      <c r="I2415" t="s">
        <v>17853</v>
      </c>
      <c r="K2415" t="s">
        <v>17854</v>
      </c>
      <c r="L2415" t="s">
        <v>17855</v>
      </c>
      <c r="M2415" t="s">
        <v>17155</v>
      </c>
      <c r="N2415" t="s">
        <v>995</v>
      </c>
      <c r="O2415" s="4">
        <v>72368</v>
      </c>
      <c r="P2415" t="s">
        <v>140</v>
      </c>
      <c r="R2415">
        <v>18702982395</v>
      </c>
      <c r="T2415">
        <v>111191</v>
      </c>
      <c r="U2415" t="s">
        <v>17856</v>
      </c>
      <c r="V2415" t="s">
        <v>962</v>
      </c>
      <c r="X2415" t="s">
        <v>164</v>
      </c>
      <c r="Y2415" t="s">
        <v>17854</v>
      </c>
      <c r="Z2415" t="s">
        <v>17855</v>
      </c>
      <c r="AA2415" t="s">
        <v>17155</v>
      </c>
      <c r="AB2415" t="s">
        <v>995</v>
      </c>
      <c r="AC2415" s="4">
        <v>72368</v>
      </c>
      <c r="AD2415" t="s">
        <v>140</v>
      </c>
      <c r="AF2415">
        <v>18707685080</v>
      </c>
      <c r="AH2415" t="s">
        <v>148</v>
      </c>
      <c r="AI2415" t="s">
        <v>168</v>
      </c>
      <c r="AJ2415" t="s">
        <v>456</v>
      </c>
      <c r="AK2415" t="s">
        <v>457</v>
      </c>
      <c r="AM2415" t="s">
        <v>458</v>
      </c>
      <c r="AO2415" t="s">
        <v>459</v>
      </c>
      <c r="AP2415" t="s">
        <v>460</v>
      </c>
      <c r="AQ2415" s="4">
        <v>73737</v>
      </c>
      <c r="AR2415" t="s">
        <v>140</v>
      </c>
      <c r="AT2415">
        <v>15802274747</v>
      </c>
      <c r="AV2415" t="s">
        <v>461</v>
      </c>
      <c r="AW2415" t="s">
        <v>462</v>
      </c>
      <c r="AZ2415" t="s">
        <v>288</v>
      </c>
      <c r="BA2415" t="s">
        <v>289</v>
      </c>
      <c r="BB2415" t="s">
        <v>136</v>
      </c>
      <c r="BC2415" t="s">
        <v>136</v>
      </c>
      <c r="BD2415" t="s">
        <v>148</v>
      </c>
      <c r="BE2415" t="s">
        <v>136</v>
      </c>
      <c r="BF2415" t="s">
        <v>136</v>
      </c>
      <c r="BG2415" t="s">
        <v>134</v>
      </c>
      <c r="BH2415" t="s">
        <v>136</v>
      </c>
      <c r="BN2415" t="s">
        <v>17857</v>
      </c>
      <c r="BO2415" t="s">
        <v>1043</v>
      </c>
      <c r="BP2415">
        <v>8</v>
      </c>
      <c r="BQ2415">
        <v>8</v>
      </c>
      <c r="BR2415">
        <v>8</v>
      </c>
      <c r="BS2415" s="1">
        <v>44228</v>
      </c>
      <c r="BT2415" s="1">
        <v>44530</v>
      </c>
      <c r="BU2415" s="1">
        <v>44228</v>
      </c>
      <c r="BV2415" s="1">
        <v>44530</v>
      </c>
      <c r="BW2415" t="s">
        <v>136</v>
      </c>
      <c r="BX2415">
        <v>48</v>
      </c>
      <c r="BY2415">
        <v>0</v>
      </c>
      <c r="BZ2415">
        <v>8</v>
      </c>
      <c r="CA2415">
        <v>8</v>
      </c>
      <c r="CB2415">
        <v>8</v>
      </c>
      <c r="CC2415">
        <v>8</v>
      </c>
      <c r="CD2415">
        <v>8</v>
      </c>
      <c r="CE2415">
        <v>8</v>
      </c>
      <c r="CF2415" t="str">
        <f>"8:00 AM"</f>
        <v>8:00 AM</v>
      </c>
      <c r="CG2415" t="str">
        <f t="shared" ref="CG2415:CG2420" si="19">"5:00 PM"</f>
        <v>5:00 PM</v>
      </c>
      <c r="CH2415" s="5">
        <v>11.83</v>
      </c>
      <c r="CI2415" t="s">
        <v>146</v>
      </c>
      <c r="CL2415" t="s">
        <v>136</v>
      </c>
      <c r="CM2415" t="s">
        <v>312</v>
      </c>
      <c r="CN2415" t="s">
        <v>148</v>
      </c>
      <c r="CO2415" t="s">
        <v>465</v>
      </c>
      <c r="CP2415" t="s">
        <v>149</v>
      </c>
      <c r="CQ2415">
        <v>3</v>
      </c>
      <c r="CR2415">
        <v>0</v>
      </c>
      <c r="CS2415" t="s">
        <v>136</v>
      </c>
      <c r="CT2415" t="s">
        <v>134</v>
      </c>
      <c r="CU2415" t="s">
        <v>136</v>
      </c>
      <c r="CV2415" t="s">
        <v>134</v>
      </c>
      <c r="CW2415" t="s">
        <v>134</v>
      </c>
      <c r="CX2415">
        <v>75</v>
      </c>
      <c r="CY2415" t="s">
        <v>134</v>
      </c>
      <c r="CZ2415" t="s">
        <v>134</v>
      </c>
      <c r="DA2415" t="s">
        <v>134</v>
      </c>
      <c r="DB2415" t="s">
        <v>136</v>
      </c>
      <c r="DC2415" t="s">
        <v>134</v>
      </c>
      <c r="DD2415" t="s">
        <v>136</v>
      </c>
      <c r="DF2415" t="s">
        <v>466</v>
      </c>
      <c r="DG2415" t="s">
        <v>17858</v>
      </c>
      <c r="DH2415" t="s">
        <v>6286</v>
      </c>
      <c r="DI2415" t="s">
        <v>995</v>
      </c>
      <c r="DJ2415" s="4">
        <v>72311</v>
      </c>
      <c r="DK2415" t="s">
        <v>713</v>
      </c>
      <c r="DL2415" t="s">
        <v>136</v>
      </c>
      <c r="DM2415">
        <v>1</v>
      </c>
      <c r="DN2415" t="s">
        <v>17859</v>
      </c>
      <c r="DO2415" t="s">
        <v>3375</v>
      </c>
      <c r="DP2415" t="s">
        <v>995</v>
      </c>
      <c r="DQ2415" t="str">
        <f>"72368"</f>
        <v>72368</v>
      </c>
      <c r="DR2415" t="s">
        <v>713</v>
      </c>
      <c r="DS2415" t="s">
        <v>296</v>
      </c>
      <c r="DT2415">
        <v>1</v>
      </c>
      <c r="DU2415">
        <v>8</v>
      </c>
      <c r="DV2415" t="s">
        <v>134</v>
      </c>
      <c r="DW2415" t="s">
        <v>134</v>
      </c>
      <c r="DX2415" t="s">
        <v>134</v>
      </c>
      <c r="DY2415" t="s">
        <v>136</v>
      </c>
      <c r="DZ2415">
        <v>1</v>
      </c>
      <c r="EA2415" t="s">
        <v>136</v>
      </c>
      <c r="EC2415" s="5">
        <v>12.68</v>
      </c>
      <c r="ED2415" s="5">
        <v>55</v>
      </c>
      <c r="EE2415">
        <v>18707685080</v>
      </c>
      <c r="EF2415" t="s">
        <v>17860</v>
      </c>
      <c r="EG2415" t="s">
        <v>148</v>
      </c>
      <c r="EH2415">
        <v>0</v>
      </c>
    </row>
    <row r="2416" spans="1:138" ht="15" customHeight="1" x14ac:dyDescent="0.35">
      <c r="A2416" t="s">
        <v>24549</v>
      </c>
      <c r="B2416" t="s">
        <v>157</v>
      </c>
      <c r="C2416" s="1">
        <v>44165.340162962966</v>
      </c>
      <c r="D2416" s="1">
        <v>44194</v>
      </c>
      <c r="E2416" t="s">
        <v>133</v>
      </c>
      <c r="F2416" t="s">
        <v>136</v>
      </c>
      <c r="G2416" t="s">
        <v>135</v>
      </c>
      <c r="H2416" t="s">
        <v>136</v>
      </c>
      <c r="I2416" t="s">
        <v>24550</v>
      </c>
      <c r="K2416" t="s">
        <v>24551</v>
      </c>
      <c r="L2416" t="s">
        <v>148</v>
      </c>
      <c r="M2416" t="s">
        <v>7757</v>
      </c>
      <c r="N2416" t="s">
        <v>246</v>
      </c>
      <c r="O2416" s="4">
        <v>71433</v>
      </c>
      <c r="P2416" t="s">
        <v>140</v>
      </c>
      <c r="R2416">
        <v>13187923521</v>
      </c>
      <c r="T2416">
        <v>4249</v>
      </c>
      <c r="U2416" t="s">
        <v>8554</v>
      </c>
      <c r="V2416" t="s">
        <v>2615</v>
      </c>
      <c r="W2416" t="s">
        <v>4057</v>
      </c>
      <c r="X2416" t="s">
        <v>164</v>
      </c>
      <c r="Y2416" t="s">
        <v>24551</v>
      </c>
      <c r="AA2416" t="s">
        <v>7757</v>
      </c>
      <c r="AB2416" t="s">
        <v>246</v>
      </c>
      <c r="AC2416" s="4">
        <v>71433</v>
      </c>
      <c r="AD2416" t="s">
        <v>140</v>
      </c>
      <c r="AE2416" t="s">
        <v>841</v>
      </c>
      <c r="AF2416">
        <v>13187923521</v>
      </c>
      <c r="AH2416" t="s">
        <v>24552</v>
      </c>
      <c r="AI2416" t="s">
        <v>168</v>
      </c>
      <c r="AJ2416" t="s">
        <v>843</v>
      </c>
      <c r="AK2416" t="s">
        <v>844</v>
      </c>
      <c r="AL2416" t="s">
        <v>845</v>
      </c>
      <c r="AM2416" t="s">
        <v>846</v>
      </c>
      <c r="AO2416" t="s">
        <v>847</v>
      </c>
      <c r="AP2416" t="s">
        <v>161</v>
      </c>
      <c r="AQ2416" s="4">
        <v>31636</v>
      </c>
      <c r="AR2416" t="s">
        <v>140</v>
      </c>
      <c r="AT2416">
        <v>12295596879</v>
      </c>
      <c r="AV2416" t="s">
        <v>848</v>
      </c>
      <c r="AW2416" t="s">
        <v>849</v>
      </c>
      <c r="AZ2416" t="s">
        <v>821</v>
      </c>
      <c r="BA2416" t="s">
        <v>822</v>
      </c>
      <c r="BB2416" t="s">
        <v>136</v>
      </c>
      <c r="BC2416" t="s">
        <v>136</v>
      </c>
      <c r="BD2416" t="s">
        <v>148</v>
      </c>
      <c r="BE2416" t="s">
        <v>136</v>
      </c>
      <c r="BF2416" t="s">
        <v>136</v>
      </c>
      <c r="BG2416" t="s">
        <v>134</v>
      </c>
      <c r="BH2416" t="s">
        <v>136</v>
      </c>
      <c r="BI2416" t="s">
        <v>1864</v>
      </c>
      <c r="BJ2416" t="s">
        <v>2113</v>
      </c>
      <c r="BL2416" t="s">
        <v>849</v>
      </c>
      <c r="BM2416" t="s">
        <v>848</v>
      </c>
      <c r="BN2416" t="s">
        <v>24553</v>
      </c>
      <c r="BO2416" t="s">
        <v>676</v>
      </c>
      <c r="BP2416">
        <v>6</v>
      </c>
      <c r="BQ2416">
        <v>6</v>
      </c>
      <c r="BR2416">
        <v>6</v>
      </c>
      <c r="BS2416" s="1">
        <v>44228</v>
      </c>
      <c r="BT2416" s="1">
        <v>44530</v>
      </c>
      <c r="BU2416" s="1">
        <v>44228</v>
      </c>
      <c r="BV2416" s="1">
        <v>44530</v>
      </c>
      <c r="BW2416" t="s">
        <v>136</v>
      </c>
      <c r="BX2416">
        <v>52.5</v>
      </c>
      <c r="BY2416">
        <v>0</v>
      </c>
      <c r="BZ2416">
        <v>9.5</v>
      </c>
      <c r="CA2416">
        <v>9.5</v>
      </c>
      <c r="CB2416">
        <v>9.5</v>
      </c>
      <c r="CC2416">
        <v>9.5</v>
      </c>
      <c r="CD2416">
        <v>9.5</v>
      </c>
      <c r="CE2416">
        <v>5</v>
      </c>
      <c r="CF2416" t="str">
        <f>"7:00 AM"</f>
        <v>7:00 AM</v>
      </c>
      <c r="CG2416" t="str">
        <f t="shared" si="19"/>
        <v>5:00 PM</v>
      </c>
      <c r="CH2416" s="5">
        <v>11.83</v>
      </c>
      <c r="CI2416" t="s">
        <v>146</v>
      </c>
      <c r="CJ2416">
        <v>1.1000000000000001</v>
      </c>
      <c r="CK2416" t="s">
        <v>24554</v>
      </c>
      <c r="CL2416" t="s">
        <v>134</v>
      </c>
      <c r="CM2416" t="s">
        <v>147</v>
      </c>
      <c r="CN2416" t="s">
        <v>148</v>
      </c>
      <c r="CO2416" t="s">
        <v>854</v>
      </c>
      <c r="CP2416" t="s">
        <v>149</v>
      </c>
      <c r="CQ2416">
        <v>3</v>
      </c>
      <c r="CR2416">
        <v>0</v>
      </c>
      <c r="CS2416" t="s">
        <v>136</v>
      </c>
      <c r="CT2416" t="s">
        <v>136</v>
      </c>
      <c r="CU2416" t="s">
        <v>136</v>
      </c>
      <c r="CV2416" t="s">
        <v>134</v>
      </c>
      <c r="CW2416" t="s">
        <v>134</v>
      </c>
      <c r="CX2416">
        <v>50</v>
      </c>
      <c r="CY2416" t="s">
        <v>134</v>
      </c>
      <c r="CZ2416" t="s">
        <v>134</v>
      </c>
      <c r="DA2416" t="s">
        <v>134</v>
      </c>
      <c r="DB2416" t="s">
        <v>134</v>
      </c>
      <c r="DC2416" t="s">
        <v>134</v>
      </c>
      <c r="DD2416" t="s">
        <v>136</v>
      </c>
      <c r="DF2416" t="s">
        <v>24555</v>
      </c>
      <c r="DG2416" t="s">
        <v>24551</v>
      </c>
      <c r="DH2416" t="s">
        <v>7757</v>
      </c>
      <c r="DI2416" t="s">
        <v>246</v>
      </c>
      <c r="DJ2416" s="4">
        <v>71433</v>
      </c>
      <c r="DK2416" t="s">
        <v>2156</v>
      </c>
      <c r="DL2416" t="s">
        <v>136</v>
      </c>
      <c r="DM2416">
        <v>1</v>
      </c>
      <c r="DN2416" t="s">
        <v>24556</v>
      </c>
      <c r="DO2416" t="s">
        <v>7757</v>
      </c>
      <c r="DP2416" t="s">
        <v>246</v>
      </c>
      <c r="DQ2416" t="str">
        <f>"71433"</f>
        <v>71433</v>
      </c>
      <c r="DR2416" t="s">
        <v>2156</v>
      </c>
      <c r="DS2416" t="s">
        <v>861</v>
      </c>
      <c r="DT2416">
        <v>1</v>
      </c>
      <c r="DU2416">
        <v>6</v>
      </c>
      <c r="DV2416" t="s">
        <v>134</v>
      </c>
      <c r="DW2416" t="s">
        <v>134</v>
      </c>
      <c r="DX2416" t="s">
        <v>134</v>
      </c>
      <c r="DY2416" t="s">
        <v>136</v>
      </c>
      <c r="DZ2416">
        <v>1</v>
      </c>
      <c r="EA2416" t="s">
        <v>134</v>
      </c>
      <c r="EB2416" s="5">
        <v>12.68</v>
      </c>
      <c r="EC2416" s="5">
        <v>12.68</v>
      </c>
      <c r="ED2416" s="5">
        <v>55</v>
      </c>
      <c r="EE2416" t="s">
        <v>148</v>
      </c>
      <c r="EF2416" t="s">
        <v>24552</v>
      </c>
      <c r="EG2416" t="s">
        <v>1084</v>
      </c>
      <c r="EH2416">
        <v>4</v>
      </c>
    </row>
    <row r="2417" spans="1:138" ht="15" customHeight="1" x14ac:dyDescent="0.35">
      <c r="A2417" t="s">
        <v>18671</v>
      </c>
      <c r="B2417" t="s">
        <v>157</v>
      </c>
      <c r="C2417" s="1">
        <v>44158.717579398151</v>
      </c>
      <c r="D2417" s="1">
        <v>44194</v>
      </c>
      <c r="E2417" t="s">
        <v>133</v>
      </c>
      <c r="F2417" t="s">
        <v>136</v>
      </c>
      <c r="G2417" t="s">
        <v>135</v>
      </c>
      <c r="H2417" t="s">
        <v>136</v>
      </c>
      <c r="I2417" t="s">
        <v>18672</v>
      </c>
      <c r="K2417" t="s">
        <v>18673</v>
      </c>
      <c r="M2417" t="s">
        <v>3482</v>
      </c>
      <c r="N2417" t="s">
        <v>1128</v>
      </c>
      <c r="O2417" s="4">
        <v>58476</v>
      </c>
      <c r="P2417" t="s">
        <v>140</v>
      </c>
      <c r="R2417">
        <v>17013204434</v>
      </c>
      <c r="T2417">
        <v>1119</v>
      </c>
      <c r="U2417" t="s">
        <v>18674</v>
      </c>
      <c r="V2417" t="s">
        <v>1484</v>
      </c>
      <c r="X2417" t="s">
        <v>164</v>
      </c>
      <c r="Y2417" t="s">
        <v>18673</v>
      </c>
      <c r="AA2417" t="s">
        <v>3482</v>
      </c>
      <c r="AB2417" t="s">
        <v>1128</v>
      </c>
      <c r="AC2417" s="4">
        <v>58476</v>
      </c>
      <c r="AD2417" t="s">
        <v>140</v>
      </c>
      <c r="AF2417">
        <v>17013204434</v>
      </c>
      <c r="AH2417" t="s">
        <v>18675</v>
      </c>
      <c r="AI2417" t="s">
        <v>168</v>
      </c>
      <c r="AJ2417" t="s">
        <v>533</v>
      </c>
      <c r="AK2417" t="s">
        <v>534</v>
      </c>
      <c r="AM2417" t="s">
        <v>535</v>
      </c>
      <c r="AO2417" t="s">
        <v>536</v>
      </c>
      <c r="AP2417" t="s">
        <v>537</v>
      </c>
      <c r="AQ2417" s="4">
        <v>28786</v>
      </c>
      <c r="AR2417" t="s">
        <v>140</v>
      </c>
      <c r="AT2417">
        <v>18282460659</v>
      </c>
      <c r="AV2417" t="s">
        <v>538</v>
      </c>
      <c r="AW2417" t="s">
        <v>539</v>
      </c>
      <c r="AZ2417" t="s">
        <v>288</v>
      </c>
      <c r="BA2417" t="s">
        <v>289</v>
      </c>
      <c r="BB2417" t="s">
        <v>136</v>
      </c>
      <c r="BC2417" t="s">
        <v>136</v>
      </c>
      <c r="BD2417" t="s">
        <v>148</v>
      </c>
      <c r="BE2417" t="s">
        <v>136</v>
      </c>
      <c r="BF2417" t="s">
        <v>136</v>
      </c>
      <c r="BG2417" t="s">
        <v>134</v>
      </c>
      <c r="BH2417" t="s">
        <v>136</v>
      </c>
      <c r="BN2417" t="s">
        <v>18676</v>
      </c>
      <c r="BO2417" t="s">
        <v>965</v>
      </c>
      <c r="BP2417">
        <v>1</v>
      </c>
      <c r="BQ2417">
        <v>1</v>
      </c>
      <c r="BR2417">
        <v>1</v>
      </c>
      <c r="BS2417" s="1">
        <v>44228</v>
      </c>
      <c r="BT2417" s="1">
        <v>44530</v>
      </c>
      <c r="BU2417" s="1">
        <v>44228</v>
      </c>
      <c r="BV2417" s="1">
        <v>44530</v>
      </c>
      <c r="BW2417" t="s">
        <v>136</v>
      </c>
      <c r="BX2417">
        <v>48</v>
      </c>
      <c r="BY2417">
        <v>0</v>
      </c>
      <c r="BZ2417">
        <v>8</v>
      </c>
      <c r="CA2417">
        <v>8</v>
      </c>
      <c r="CB2417">
        <v>8</v>
      </c>
      <c r="CC2417">
        <v>8</v>
      </c>
      <c r="CD2417">
        <v>8</v>
      </c>
      <c r="CE2417">
        <v>8</v>
      </c>
      <c r="CF2417" t="str">
        <f>"8:00 AM"</f>
        <v>8:00 AM</v>
      </c>
      <c r="CG2417" t="str">
        <f t="shared" si="19"/>
        <v>5:00 PM</v>
      </c>
      <c r="CH2417" s="5">
        <v>14.99</v>
      </c>
      <c r="CI2417" t="s">
        <v>146</v>
      </c>
      <c r="CL2417" t="s">
        <v>136</v>
      </c>
      <c r="CM2417" t="s">
        <v>354</v>
      </c>
      <c r="CN2417" t="s">
        <v>2411</v>
      </c>
      <c r="CO2417" t="s">
        <v>996</v>
      </c>
      <c r="CP2417" t="s">
        <v>149</v>
      </c>
      <c r="CQ2417">
        <v>3</v>
      </c>
      <c r="CR2417">
        <v>0</v>
      </c>
      <c r="CS2417" t="s">
        <v>136</v>
      </c>
      <c r="CT2417" t="s">
        <v>134</v>
      </c>
      <c r="CU2417" t="s">
        <v>136</v>
      </c>
      <c r="CV2417" t="s">
        <v>136</v>
      </c>
      <c r="CW2417" t="s">
        <v>134</v>
      </c>
      <c r="CX2417">
        <v>60</v>
      </c>
      <c r="CY2417" t="s">
        <v>136</v>
      </c>
      <c r="CZ2417" t="s">
        <v>136</v>
      </c>
      <c r="DA2417" t="s">
        <v>136</v>
      </c>
      <c r="DB2417" t="s">
        <v>136</v>
      </c>
      <c r="DC2417" t="s">
        <v>136</v>
      </c>
      <c r="DD2417" t="s">
        <v>136</v>
      </c>
      <c r="DF2417" t="s">
        <v>18677</v>
      </c>
      <c r="DG2417" t="s">
        <v>18678</v>
      </c>
      <c r="DH2417" t="s">
        <v>3336</v>
      </c>
      <c r="DI2417" t="s">
        <v>1128</v>
      </c>
      <c r="DJ2417" s="4">
        <v>58576</v>
      </c>
      <c r="DK2417" t="s">
        <v>3339</v>
      </c>
      <c r="DL2417" t="s">
        <v>136</v>
      </c>
      <c r="DM2417">
        <v>1</v>
      </c>
      <c r="DN2417" t="s">
        <v>18679</v>
      </c>
      <c r="DO2417" t="s">
        <v>3336</v>
      </c>
      <c r="DP2417" t="s">
        <v>1128</v>
      </c>
      <c r="DQ2417" t="str">
        <f>"58576"</f>
        <v>58576</v>
      </c>
      <c r="DR2417" t="s">
        <v>3339</v>
      </c>
      <c r="DS2417" t="s">
        <v>18680</v>
      </c>
      <c r="DT2417">
        <v>1</v>
      </c>
      <c r="DU2417">
        <v>5</v>
      </c>
      <c r="DV2417" t="s">
        <v>134</v>
      </c>
      <c r="DW2417" t="s">
        <v>134</v>
      </c>
      <c r="DX2417" t="s">
        <v>134</v>
      </c>
      <c r="DY2417" t="s">
        <v>136</v>
      </c>
      <c r="DZ2417">
        <v>1</v>
      </c>
      <c r="EA2417" t="s">
        <v>136</v>
      </c>
      <c r="EC2417" s="5">
        <v>12.68</v>
      </c>
      <c r="ED2417" s="5">
        <v>55</v>
      </c>
      <c r="EE2417">
        <v>17013204434</v>
      </c>
      <c r="EF2417" t="s">
        <v>18675</v>
      </c>
      <c r="EG2417" t="s">
        <v>2909</v>
      </c>
      <c r="EH2417">
        <v>0</v>
      </c>
    </row>
    <row r="2418" spans="1:138" ht="15" customHeight="1" x14ac:dyDescent="0.35">
      <c r="A2418" t="s">
        <v>14990</v>
      </c>
      <c r="B2418" t="s">
        <v>157</v>
      </c>
      <c r="C2418" s="1">
        <v>44174.70493472222</v>
      </c>
      <c r="D2418" s="1">
        <v>44194</v>
      </c>
      <c r="E2418" t="s">
        <v>133</v>
      </c>
      <c r="F2418" t="s">
        <v>136</v>
      </c>
      <c r="G2418" t="s">
        <v>135</v>
      </c>
      <c r="H2418" t="s">
        <v>136</v>
      </c>
      <c r="I2418" t="s">
        <v>14991</v>
      </c>
      <c r="K2418" t="s">
        <v>14992</v>
      </c>
      <c r="L2418" t="s">
        <v>14993</v>
      </c>
      <c r="M2418" t="s">
        <v>4346</v>
      </c>
      <c r="N2418" t="s">
        <v>611</v>
      </c>
      <c r="O2418" s="4">
        <v>57633</v>
      </c>
      <c r="P2418" t="s">
        <v>140</v>
      </c>
      <c r="R2418">
        <v>16054662392</v>
      </c>
      <c r="T2418">
        <v>11211</v>
      </c>
      <c r="U2418" t="s">
        <v>14994</v>
      </c>
      <c r="V2418" t="s">
        <v>14995</v>
      </c>
      <c r="X2418" t="s">
        <v>723</v>
      </c>
      <c r="Y2418" t="s">
        <v>14992</v>
      </c>
      <c r="Z2418" t="s">
        <v>14993</v>
      </c>
      <c r="AA2418" t="s">
        <v>14996</v>
      </c>
      <c r="AB2418" t="s">
        <v>611</v>
      </c>
      <c r="AC2418" s="4">
        <v>57633</v>
      </c>
      <c r="AD2418" t="s">
        <v>140</v>
      </c>
      <c r="AF2418">
        <v>16054662392</v>
      </c>
      <c r="AH2418" t="s">
        <v>14997</v>
      </c>
      <c r="AI2418" t="s">
        <v>168</v>
      </c>
      <c r="AJ2418" t="s">
        <v>533</v>
      </c>
      <c r="AK2418" t="s">
        <v>534</v>
      </c>
      <c r="AM2418" t="s">
        <v>535</v>
      </c>
      <c r="AO2418" t="s">
        <v>536</v>
      </c>
      <c r="AP2418" t="s">
        <v>537</v>
      </c>
      <c r="AQ2418" s="4">
        <v>28786</v>
      </c>
      <c r="AR2418" t="s">
        <v>140</v>
      </c>
      <c r="AT2418">
        <v>18282460659</v>
      </c>
      <c r="AV2418" t="s">
        <v>538</v>
      </c>
      <c r="AW2418" t="s">
        <v>539</v>
      </c>
      <c r="AZ2418" t="s">
        <v>334</v>
      </c>
      <c r="BA2418" t="s">
        <v>335</v>
      </c>
      <c r="BB2418" t="s">
        <v>136</v>
      </c>
      <c r="BC2418" t="s">
        <v>136</v>
      </c>
      <c r="BD2418" t="s">
        <v>148</v>
      </c>
      <c r="BE2418" t="s">
        <v>136</v>
      </c>
      <c r="BF2418" t="s">
        <v>136</v>
      </c>
      <c r="BG2418" t="s">
        <v>134</v>
      </c>
      <c r="BH2418" t="s">
        <v>136</v>
      </c>
      <c r="BN2418" t="s">
        <v>14998</v>
      </c>
      <c r="BO2418" t="s">
        <v>3151</v>
      </c>
      <c r="BP2418">
        <v>1</v>
      </c>
      <c r="BQ2418">
        <v>1</v>
      </c>
      <c r="BR2418">
        <v>1</v>
      </c>
      <c r="BS2418" s="1">
        <v>44228</v>
      </c>
      <c r="BT2418" s="1">
        <v>44377</v>
      </c>
      <c r="BU2418" s="1">
        <v>44228</v>
      </c>
      <c r="BV2418" s="1">
        <v>44377</v>
      </c>
      <c r="BW2418" t="s">
        <v>136</v>
      </c>
      <c r="BX2418">
        <v>48</v>
      </c>
      <c r="BY2418">
        <v>0</v>
      </c>
      <c r="BZ2418">
        <v>8</v>
      </c>
      <c r="CA2418">
        <v>8</v>
      </c>
      <c r="CB2418">
        <v>8</v>
      </c>
      <c r="CC2418">
        <v>8</v>
      </c>
      <c r="CD2418">
        <v>8</v>
      </c>
      <c r="CE2418">
        <v>8</v>
      </c>
      <c r="CF2418" t="str">
        <f>"8:00 AM"</f>
        <v>8:00 AM</v>
      </c>
      <c r="CG2418" t="str">
        <f t="shared" si="19"/>
        <v>5:00 PM</v>
      </c>
      <c r="CH2418" s="5">
        <v>14.99</v>
      </c>
      <c r="CI2418" t="s">
        <v>146</v>
      </c>
      <c r="CL2418" t="s">
        <v>136</v>
      </c>
      <c r="CM2418" t="s">
        <v>354</v>
      </c>
      <c r="CN2418" t="s">
        <v>2411</v>
      </c>
      <c r="CO2418" t="s">
        <v>14999</v>
      </c>
      <c r="CP2418" t="s">
        <v>149</v>
      </c>
      <c r="CQ2418">
        <v>3</v>
      </c>
      <c r="CR2418">
        <v>0</v>
      </c>
      <c r="CS2418" t="s">
        <v>136</v>
      </c>
      <c r="CT2418" t="s">
        <v>134</v>
      </c>
      <c r="CU2418" t="s">
        <v>136</v>
      </c>
      <c r="CV2418" t="s">
        <v>136</v>
      </c>
      <c r="CW2418" t="s">
        <v>134</v>
      </c>
      <c r="CX2418">
        <v>75</v>
      </c>
      <c r="CY2418" t="s">
        <v>134</v>
      </c>
      <c r="CZ2418" t="s">
        <v>136</v>
      </c>
      <c r="DA2418" t="s">
        <v>136</v>
      </c>
      <c r="DB2418" t="s">
        <v>134</v>
      </c>
      <c r="DC2418" t="s">
        <v>134</v>
      </c>
      <c r="DD2418" t="s">
        <v>136</v>
      </c>
      <c r="DF2418" t="s">
        <v>15000</v>
      </c>
      <c r="DG2418" t="s">
        <v>15001</v>
      </c>
      <c r="DH2418" t="s">
        <v>4346</v>
      </c>
      <c r="DI2418" t="s">
        <v>611</v>
      </c>
      <c r="DJ2418" s="4">
        <v>57633</v>
      </c>
      <c r="DK2418" t="s">
        <v>5557</v>
      </c>
      <c r="DL2418" t="s">
        <v>136</v>
      </c>
      <c r="DM2418">
        <v>1</v>
      </c>
      <c r="DN2418" t="s">
        <v>15002</v>
      </c>
      <c r="DO2418" t="s">
        <v>4346</v>
      </c>
      <c r="DP2418" t="s">
        <v>611</v>
      </c>
      <c r="DQ2418" t="str">
        <f>"57633"</f>
        <v>57633</v>
      </c>
      <c r="DR2418" t="s">
        <v>9936</v>
      </c>
      <c r="DS2418" t="s">
        <v>15003</v>
      </c>
      <c r="DT2418">
        <v>1</v>
      </c>
      <c r="DU2418">
        <v>3</v>
      </c>
      <c r="DV2418" t="s">
        <v>134</v>
      </c>
      <c r="DW2418" t="s">
        <v>134</v>
      </c>
      <c r="DX2418" t="s">
        <v>134</v>
      </c>
      <c r="DY2418" t="s">
        <v>136</v>
      </c>
      <c r="DZ2418">
        <v>1</v>
      </c>
      <c r="EA2418" t="s">
        <v>136</v>
      </c>
      <c r="EC2418" s="5">
        <v>12.68</v>
      </c>
      <c r="ED2418" s="5">
        <v>55</v>
      </c>
      <c r="EE2418">
        <v>16054662392</v>
      </c>
      <c r="EF2418" t="s">
        <v>14997</v>
      </c>
      <c r="EG2418" t="s">
        <v>148</v>
      </c>
      <c r="EH2418">
        <v>0</v>
      </c>
    </row>
    <row r="2419" spans="1:138" ht="15" customHeight="1" x14ac:dyDescent="0.35">
      <c r="A2419" t="s">
        <v>1893</v>
      </c>
      <c r="B2419" t="s">
        <v>157</v>
      </c>
      <c r="C2419" s="1">
        <v>44158.692553472225</v>
      </c>
      <c r="D2419" s="1">
        <v>44194</v>
      </c>
      <c r="E2419" t="s">
        <v>133</v>
      </c>
      <c r="F2419" t="s">
        <v>136</v>
      </c>
      <c r="G2419" t="s">
        <v>135</v>
      </c>
      <c r="H2419" t="s">
        <v>136</v>
      </c>
      <c r="I2419" t="s">
        <v>1894</v>
      </c>
      <c r="K2419" t="s">
        <v>1895</v>
      </c>
      <c r="M2419" t="s">
        <v>1896</v>
      </c>
      <c r="N2419" t="s">
        <v>995</v>
      </c>
      <c r="O2419" s="4">
        <v>72324</v>
      </c>
      <c r="P2419" t="s">
        <v>140</v>
      </c>
      <c r="R2419">
        <v>18705881478</v>
      </c>
      <c r="T2419">
        <v>1119</v>
      </c>
      <c r="U2419" t="s">
        <v>1897</v>
      </c>
      <c r="V2419" t="s">
        <v>1155</v>
      </c>
      <c r="X2419" t="s">
        <v>164</v>
      </c>
      <c r="Y2419" t="s">
        <v>1895</v>
      </c>
      <c r="AA2419" t="s">
        <v>1896</v>
      </c>
      <c r="AB2419" t="s">
        <v>995</v>
      </c>
      <c r="AC2419" s="4">
        <v>72324</v>
      </c>
      <c r="AD2419" t="s">
        <v>140</v>
      </c>
      <c r="AF2419">
        <v>18705881478</v>
      </c>
      <c r="AH2419" t="s">
        <v>1898</v>
      </c>
      <c r="AI2419" t="s">
        <v>168</v>
      </c>
      <c r="AJ2419" t="s">
        <v>533</v>
      </c>
      <c r="AK2419" t="s">
        <v>534</v>
      </c>
      <c r="AM2419" t="s">
        <v>535</v>
      </c>
      <c r="AO2419" t="s">
        <v>536</v>
      </c>
      <c r="AP2419" t="s">
        <v>537</v>
      </c>
      <c r="AQ2419" s="4">
        <v>28786</v>
      </c>
      <c r="AR2419" t="s">
        <v>140</v>
      </c>
      <c r="AT2419">
        <v>18282460659</v>
      </c>
      <c r="AV2419" t="s">
        <v>538</v>
      </c>
      <c r="AW2419" t="s">
        <v>539</v>
      </c>
      <c r="AZ2419" t="s">
        <v>288</v>
      </c>
      <c r="BA2419" t="s">
        <v>289</v>
      </c>
      <c r="BB2419" t="s">
        <v>136</v>
      </c>
      <c r="BC2419" t="s">
        <v>136</v>
      </c>
      <c r="BD2419" t="s">
        <v>148</v>
      </c>
      <c r="BE2419" t="s">
        <v>136</v>
      </c>
      <c r="BF2419" t="s">
        <v>136</v>
      </c>
      <c r="BG2419" t="s">
        <v>134</v>
      </c>
      <c r="BH2419" t="s">
        <v>136</v>
      </c>
      <c r="BN2419" t="s">
        <v>1899</v>
      </c>
      <c r="BO2419" t="s">
        <v>965</v>
      </c>
      <c r="BP2419">
        <v>2</v>
      </c>
      <c r="BQ2419">
        <v>2</v>
      </c>
      <c r="BR2419">
        <v>2</v>
      </c>
      <c r="BS2419" s="1">
        <v>44228</v>
      </c>
      <c r="BT2419" s="1">
        <v>44531</v>
      </c>
      <c r="BU2419" s="1">
        <v>44228</v>
      </c>
      <c r="BV2419" s="1">
        <v>44531</v>
      </c>
      <c r="BW2419" t="s">
        <v>136</v>
      </c>
      <c r="BX2419">
        <v>48</v>
      </c>
      <c r="BY2419">
        <v>0</v>
      </c>
      <c r="BZ2419">
        <v>8</v>
      </c>
      <c r="CA2419">
        <v>8</v>
      </c>
      <c r="CB2419">
        <v>8</v>
      </c>
      <c r="CC2419">
        <v>8</v>
      </c>
      <c r="CD2419">
        <v>8</v>
      </c>
      <c r="CE2419">
        <v>8</v>
      </c>
      <c r="CF2419" t="str">
        <f>"8:00 AM"</f>
        <v>8:00 AM</v>
      </c>
      <c r="CG2419" t="str">
        <f t="shared" si="19"/>
        <v>5:00 PM</v>
      </c>
      <c r="CH2419" s="5">
        <v>11.83</v>
      </c>
      <c r="CI2419" t="s">
        <v>146</v>
      </c>
      <c r="CL2419" t="s">
        <v>136</v>
      </c>
      <c r="CM2419" t="s">
        <v>147</v>
      </c>
      <c r="CN2419" t="s">
        <v>148</v>
      </c>
      <c r="CO2419" t="s">
        <v>966</v>
      </c>
      <c r="CP2419" t="s">
        <v>149</v>
      </c>
      <c r="CQ2419">
        <v>3</v>
      </c>
      <c r="CR2419">
        <v>0</v>
      </c>
      <c r="CS2419" t="s">
        <v>136</v>
      </c>
      <c r="CT2419" t="s">
        <v>134</v>
      </c>
      <c r="CU2419" t="s">
        <v>134</v>
      </c>
      <c r="CV2419" t="s">
        <v>134</v>
      </c>
      <c r="CW2419" t="s">
        <v>134</v>
      </c>
      <c r="CX2419">
        <v>60</v>
      </c>
      <c r="CY2419" t="s">
        <v>134</v>
      </c>
      <c r="CZ2419" t="s">
        <v>136</v>
      </c>
      <c r="DA2419" t="s">
        <v>134</v>
      </c>
      <c r="DB2419" t="s">
        <v>136</v>
      </c>
      <c r="DC2419" t="s">
        <v>136</v>
      </c>
      <c r="DD2419" t="s">
        <v>136</v>
      </c>
      <c r="DF2419" t="s">
        <v>1900</v>
      </c>
      <c r="DG2419" t="s">
        <v>1901</v>
      </c>
      <c r="DH2419" t="s">
        <v>1896</v>
      </c>
      <c r="DI2419" t="s">
        <v>995</v>
      </c>
      <c r="DJ2419" s="4">
        <v>72324</v>
      </c>
      <c r="DK2419" t="s">
        <v>1902</v>
      </c>
      <c r="DL2419" t="s">
        <v>136</v>
      </c>
      <c r="DM2419">
        <v>1</v>
      </c>
      <c r="DN2419" t="s">
        <v>1901</v>
      </c>
      <c r="DO2419" t="s">
        <v>1896</v>
      </c>
      <c r="DP2419" t="s">
        <v>995</v>
      </c>
      <c r="DQ2419" t="str">
        <f>"72324"</f>
        <v>72324</v>
      </c>
      <c r="DR2419" t="s">
        <v>1902</v>
      </c>
      <c r="DS2419" t="s">
        <v>296</v>
      </c>
      <c r="DT2419">
        <v>1</v>
      </c>
      <c r="DU2419">
        <v>2</v>
      </c>
      <c r="DV2419" t="s">
        <v>134</v>
      </c>
      <c r="DW2419" t="s">
        <v>134</v>
      </c>
      <c r="DX2419" t="s">
        <v>134</v>
      </c>
      <c r="DY2419" t="s">
        <v>136</v>
      </c>
      <c r="DZ2419">
        <v>1</v>
      </c>
      <c r="EA2419" t="s">
        <v>136</v>
      </c>
      <c r="EC2419" s="5">
        <v>12.68</v>
      </c>
      <c r="ED2419" s="5">
        <v>55</v>
      </c>
      <c r="EE2419">
        <v>18705881478</v>
      </c>
      <c r="EF2419" t="s">
        <v>1898</v>
      </c>
      <c r="EG2419" t="s">
        <v>148</v>
      </c>
      <c r="EH2419">
        <v>0</v>
      </c>
    </row>
    <row r="2420" spans="1:138" ht="15" customHeight="1" x14ac:dyDescent="0.35">
      <c r="A2420" t="s">
        <v>7857</v>
      </c>
      <c r="B2420" t="s">
        <v>157</v>
      </c>
      <c r="C2420" s="1">
        <v>44158.609320370371</v>
      </c>
      <c r="D2420" s="1">
        <v>44194</v>
      </c>
      <c r="E2420" t="s">
        <v>133</v>
      </c>
      <c r="F2420" t="s">
        <v>136</v>
      </c>
      <c r="G2420" t="s">
        <v>135</v>
      </c>
      <c r="H2420" t="s">
        <v>136</v>
      </c>
      <c r="I2420" t="s">
        <v>7858</v>
      </c>
      <c r="K2420" t="s">
        <v>7859</v>
      </c>
      <c r="L2420" t="s">
        <v>7860</v>
      </c>
      <c r="M2420" t="s">
        <v>2073</v>
      </c>
      <c r="N2420" t="s">
        <v>995</v>
      </c>
      <c r="O2420" s="4">
        <v>72364</v>
      </c>
      <c r="P2420" t="s">
        <v>140</v>
      </c>
      <c r="R2420">
        <v>19014961743</v>
      </c>
      <c r="T2420">
        <v>1119</v>
      </c>
      <c r="U2420" t="s">
        <v>7861</v>
      </c>
      <c r="V2420" t="s">
        <v>7862</v>
      </c>
      <c r="X2420" t="s">
        <v>164</v>
      </c>
      <c r="Y2420" t="s">
        <v>7859</v>
      </c>
      <c r="Z2420" t="s">
        <v>7860</v>
      </c>
      <c r="AA2420" t="s">
        <v>2073</v>
      </c>
      <c r="AB2420" t="s">
        <v>995</v>
      </c>
      <c r="AC2420" s="4">
        <v>72364</v>
      </c>
      <c r="AD2420" t="s">
        <v>140</v>
      </c>
      <c r="AF2420">
        <v>19014961743</v>
      </c>
      <c r="AH2420" t="s">
        <v>7863</v>
      </c>
      <c r="AI2420" t="s">
        <v>168</v>
      </c>
      <c r="AJ2420" t="s">
        <v>533</v>
      </c>
      <c r="AK2420" t="s">
        <v>534</v>
      </c>
      <c r="AM2420" t="s">
        <v>535</v>
      </c>
      <c r="AO2420" t="s">
        <v>536</v>
      </c>
      <c r="AP2420" t="s">
        <v>537</v>
      </c>
      <c r="AQ2420" s="4">
        <v>28786</v>
      </c>
      <c r="AR2420" t="s">
        <v>140</v>
      </c>
      <c r="AT2420">
        <v>18282460659</v>
      </c>
      <c r="AV2420" t="s">
        <v>538</v>
      </c>
      <c r="AW2420" t="s">
        <v>539</v>
      </c>
      <c r="AZ2420" t="s">
        <v>288</v>
      </c>
      <c r="BA2420" t="s">
        <v>289</v>
      </c>
      <c r="BB2420" t="s">
        <v>136</v>
      </c>
      <c r="BC2420" t="s">
        <v>136</v>
      </c>
      <c r="BD2420" t="s">
        <v>148</v>
      </c>
      <c r="BE2420" t="s">
        <v>136</v>
      </c>
      <c r="BF2420" t="s">
        <v>136</v>
      </c>
      <c r="BG2420" t="s">
        <v>134</v>
      </c>
      <c r="BH2420" t="s">
        <v>136</v>
      </c>
      <c r="BN2420" t="s">
        <v>7864</v>
      </c>
      <c r="BO2420" t="s">
        <v>965</v>
      </c>
      <c r="BP2420">
        <v>8</v>
      </c>
      <c r="BQ2420">
        <v>8</v>
      </c>
      <c r="BR2420">
        <v>8</v>
      </c>
      <c r="BS2420" s="1">
        <v>44228</v>
      </c>
      <c r="BT2420" s="1">
        <v>44530</v>
      </c>
      <c r="BU2420" s="1">
        <v>44228</v>
      </c>
      <c r="BV2420" s="1">
        <v>44530</v>
      </c>
      <c r="BW2420" t="s">
        <v>136</v>
      </c>
      <c r="BX2420">
        <v>48</v>
      </c>
      <c r="BY2420">
        <v>0</v>
      </c>
      <c r="BZ2420">
        <v>8</v>
      </c>
      <c r="CA2420">
        <v>8</v>
      </c>
      <c r="CB2420">
        <v>8</v>
      </c>
      <c r="CC2420">
        <v>8</v>
      </c>
      <c r="CD2420">
        <v>8</v>
      </c>
      <c r="CE2420">
        <v>8</v>
      </c>
      <c r="CF2420" t="str">
        <f>"8:00 AM"</f>
        <v>8:00 AM</v>
      </c>
      <c r="CG2420" t="str">
        <f t="shared" si="19"/>
        <v>5:00 PM</v>
      </c>
      <c r="CH2420" s="5">
        <v>11.83</v>
      </c>
      <c r="CI2420" t="s">
        <v>146</v>
      </c>
      <c r="CL2420" t="s">
        <v>136</v>
      </c>
      <c r="CM2420" t="s">
        <v>312</v>
      </c>
      <c r="CN2420" t="s">
        <v>148</v>
      </c>
      <c r="CO2420" t="s">
        <v>996</v>
      </c>
      <c r="CP2420" t="s">
        <v>149</v>
      </c>
      <c r="CQ2420">
        <v>3</v>
      </c>
      <c r="CR2420">
        <v>0</v>
      </c>
      <c r="CS2420" t="s">
        <v>136</v>
      </c>
      <c r="CT2420" t="s">
        <v>134</v>
      </c>
      <c r="CU2420" t="s">
        <v>136</v>
      </c>
      <c r="CV2420" t="s">
        <v>136</v>
      </c>
      <c r="CW2420" t="s">
        <v>134</v>
      </c>
      <c r="CX2420">
        <v>60</v>
      </c>
      <c r="CY2420" t="s">
        <v>134</v>
      </c>
      <c r="CZ2420" t="s">
        <v>134</v>
      </c>
      <c r="DA2420" t="s">
        <v>134</v>
      </c>
      <c r="DB2420" t="s">
        <v>134</v>
      </c>
      <c r="DC2420" t="s">
        <v>134</v>
      </c>
      <c r="DD2420" t="s">
        <v>136</v>
      </c>
      <c r="DF2420" t="s">
        <v>7865</v>
      </c>
      <c r="DG2420" t="s">
        <v>7866</v>
      </c>
      <c r="DH2420" t="s">
        <v>2073</v>
      </c>
      <c r="DI2420" t="s">
        <v>995</v>
      </c>
      <c r="DJ2420" s="4">
        <v>72364</v>
      </c>
      <c r="DK2420" t="s">
        <v>5331</v>
      </c>
      <c r="DL2420" t="s">
        <v>136</v>
      </c>
      <c r="DM2420">
        <v>1</v>
      </c>
      <c r="DN2420" t="s">
        <v>7867</v>
      </c>
      <c r="DO2420" t="s">
        <v>2073</v>
      </c>
      <c r="DP2420" t="s">
        <v>995</v>
      </c>
      <c r="DQ2420" t="str">
        <f>"72364"</f>
        <v>72364</v>
      </c>
      <c r="DR2420" t="s">
        <v>5331</v>
      </c>
      <c r="DS2420" t="s">
        <v>625</v>
      </c>
      <c r="DT2420">
        <v>1</v>
      </c>
      <c r="DU2420">
        <v>12</v>
      </c>
      <c r="DV2420" t="s">
        <v>134</v>
      </c>
      <c r="DW2420" t="s">
        <v>134</v>
      </c>
      <c r="DX2420" t="s">
        <v>134</v>
      </c>
      <c r="DY2420" t="s">
        <v>136</v>
      </c>
      <c r="DZ2420">
        <v>1</v>
      </c>
      <c r="EA2420" t="s">
        <v>136</v>
      </c>
      <c r="EC2420" s="5">
        <v>12.68</v>
      </c>
      <c r="ED2420" s="5">
        <v>55</v>
      </c>
      <c r="EE2420">
        <v>19014961743</v>
      </c>
      <c r="EF2420" t="s">
        <v>7863</v>
      </c>
      <c r="EG2420" t="s">
        <v>148</v>
      </c>
      <c r="EH2420">
        <v>0</v>
      </c>
    </row>
    <row r="2421" spans="1:138" ht="15" customHeight="1" x14ac:dyDescent="0.35">
      <c r="A2421" t="s">
        <v>22245</v>
      </c>
      <c r="B2421" t="s">
        <v>157</v>
      </c>
      <c r="C2421" s="1">
        <v>44166.491050694443</v>
      </c>
      <c r="D2421" s="1">
        <v>44194</v>
      </c>
      <c r="E2421" t="s">
        <v>133</v>
      </c>
      <c r="F2421" t="s">
        <v>136</v>
      </c>
      <c r="G2421" t="s">
        <v>135</v>
      </c>
      <c r="H2421" t="s">
        <v>136</v>
      </c>
      <c r="I2421" t="s">
        <v>22246</v>
      </c>
      <c r="K2421" t="s">
        <v>22247</v>
      </c>
      <c r="M2421" t="s">
        <v>1229</v>
      </c>
      <c r="N2421" t="s">
        <v>374</v>
      </c>
      <c r="O2421" s="4">
        <v>77406</v>
      </c>
      <c r="P2421" t="s">
        <v>140</v>
      </c>
      <c r="R2421">
        <v>12813423211</v>
      </c>
      <c r="T2421">
        <v>44422</v>
      </c>
      <c r="U2421" t="s">
        <v>22248</v>
      </c>
      <c r="V2421" t="s">
        <v>2903</v>
      </c>
      <c r="X2421" t="s">
        <v>164</v>
      </c>
      <c r="Y2421" t="s">
        <v>22249</v>
      </c>
      <c r="AA2421" t="s">
        <v>1229</v>
      </c>
      <c r="AB2421" t="s">
        <v>374</v>
      </c>
      <c r="AC2421" s="4">
        <v>77406</v>
      </c>
      <c r="AD2421" t="s">
        <v>140</v>
      </c>
      <c r="AF2421">
        <v>12813423211</v>
      </c>
      <c r="AH2421" t="s">
        <v>22250</v>
      </c>
      <c r="AI2421" t="s">
        <v>226</v>
      </c>
      <c r="AJ2421" t="s">
        <v>2783</v>
      </c>
      <c r="AK2421" t="s">
        <v>786</v>
      </c>
      <c r="AM2421" t="s">
        <v>22251</v>
      </c>
      <c r="AN2421" t="s">
        <v>2784</v>
      </c>
      <c r="AO2421" t="s">
        <v>373</v>
      </c>
      <c r="AP2421" t="s">
        <v>374</v>
      </c>
      <c r="AQ2421" s="4">
        <v>78746</v>
      </c>
      <c r="AR2421" t="s">
        <v>140</v>
      </c>
      <c r="AT2421">
        <v>15123470007</v>
      </c>
      <c r="AV2421" t="s">
        <v>2785</v>
      </c>
      <c r="AW2421" t="s">
        <v>2786</v>
      </c>
      <c r="AX2421" t="s">
        <v>374</v>
      </c>
      <c r="AY2421" t="s">
        <v>1379</v>
      </c>
      <c r="AZ2421" t="s">
        <v>144</v>
      </c>
      <c r="BA2421" t="s">
        <v>145</v>
      </c>
      <c r="BB2421" t="s">
        <v>136</v>
      </c>
      <c r="BC2421" t="s">
        <v>136</v>
      </c>
      <c r="BD2421" t="s">
        <v>148</v>
      </c>
      <c r="BE2421" t="s">
        <v>136</v>
      </c>
      <c r="BF2421" t="s">
        <v>136</v>
      </c>
      <c r="BG2421" t="s">
        <v>134</v>
      </c>
      <c r="BH2421" t="s">
        <v>136</v>
      </c>
      <c r="BN2421" t="s">
        <v>22252</v>
      </c>
      <c r="BO2421" t="s">
        <v>734</v>
      </c>
      <c r="BP2421">
        <v>13</v>
      </c>
      <c r="BQ2421">
        <v>13</v>
      </c>
      <c r="BR2421">
        <v>13</v>
      </c>
      <c r="BS2421" s="1">
        <v>44228</v>
      </c>
      <c r="BT2421" s="1">
        <v>44530</v>
      </c>
      <c r="BU2421" s="1">
        <v>44228</v>
      </c>
      <c r="BV2421" s="1">
        <v>44530</v>
      </c>
      <c r="BW2421" t="s">
        <v>136</v>
      </c>
      <c r="BX2421">
        <v>40</v>
      </c>
      <c r="BY2421">
        <v>0</v>
      </c>
      <c r="BZ2421">
        <v>8</v>
      </c>
      <c r="CA2421">
        <v>8</v>
      </c>
      <c r="CB2421">
        <v>8</v>
      </c>
      <c r="CC2421">
        <v>8</v>
      </c>
      <c r="CD2421">
        <v>8</v>
      </c>
      <c r="CE2421">
        <v>0</v>
      </c>
      <c r="CF2421" t="str">
        <f>"7:30 AM"</f>
        <v>7:30 AM</v>
      </c>
      <c r="CG2421" t="str">
        <f>"4:00 PM"</f>
        <v>4:00 PM</v>
      </c>
      <c r="CH2421" s="5">
        <v>12.67</v>
      </c>
      <c r="CI2421" t="s">
        <v>146</v>
      </c>
      <c r="CJ2421">
        <v>0</v>
      </c>
      <c r="CK2421" t="s">
        <v>19337</v>
      </c>
      <c r="CL2421" t="s">
        <v>136</v>
      </c>
      <c r="CM2421" t="s">
        <v>147</v>
      </c>
      <c r="CN2421" t="s">
        <v>148</v>
      </c>
      <c r="CO2421" t="s">
        <v>22253</v>
      </c>
      <c r="CP2421" t="s">
        <v>149</v>
      </c>
      <c r="CQ2421">
        <v>3</v>
      </c>
      <c r="CR2421">
        <v>0</v>
      </c>
      <c r="CS2421" t="s">
        <v>136</v>
      </c>
      <c r="CT2421" t="s">
        <v>136</v>
      </c>
      <c r="CU2421" t="s">
        <v>134</v>
      </c>
      <c r="CV2421" t="s">
        <v>134</v>
      </c>
      <c r="CW2421" t="s">
        <v>134</v>
      </c>
      <c r="CX2421">
        <v>70</v>
      </c>
      <c r="CY2421" t="s">
        <v>134</v>
      </c>
      <c r="CZ2421" t="s">
        <v>136</v>
      </c>
      <c r="DA2421" t="s">
        <v>134</v>
      </c>
      <c r="DB2421" t="s">
        <v>134</v>
      </c>
      <c r="DC2421" t="s">
        <v>134</v>
      </c>
      <c r="DD2421" t="s">
        <v>136</v>
      </c>
      <c r="DF2421" t="s">
        <v>22254</v>
      </c>
      <c r="DG2421" t="s">
        <v>22255</v>
      </c>
      <c r="DH2421" t="s">
        <v>1229</v>
      </c>
      <c r="DI2421" t="s">
        <v>374</v>
      </c>
      <c r="DJ2421" s="4">
        <v>77406</v>
      </c>
      <c r="DK2421" t="s">
        <v>13339</v>
      </c>
      <c r="DL2421" t="s">
        <v>136</v>
      </c>
      <c r="DM2421">
        <v>1</v>
      </c>
      <c r="DN2421" t="s">
        <v>22256</v>
      </c>
      <c r="DO2421" t="s">
        <v>22257</v>
      </c>
      <c r="DP2421" t="s">
        <v>374</v>
      </c>
      <c r="DQ2421" t="str">
        <f>"77471"</f>
        <v>77471</v>
      </c>
      <c r="DR2421" t="s">
        <v>13339</v>
      </c>
      <c r="DS2421" t="s">
        <v>296</v>
      </c>
      <c r="DT2421">
        <v>1</v>
      </c>
      <c r="DU2421">
        <v>13</v>
      </c>
      <c r="DV2421" t="s">
        <v>134</v>
      </c>
      <c r="DW2421" t="s">
        <v>134</v>
      </c>
      <c r="DX2421" t="s">
        <v>134</v>
      </c>
      <c r="DY2421" t="s">
        <v>136</v>
      </c>
      <c r="DZ2421">
        <v>1</v>
      </c>
      <c r="EA2421" t="s">
        <v>136</v>
      </c>
      <c r="EC2421" s="5">
        <v>12.68</v>
      </c>
      <c r="ED2421" s="5">
        <v>55</v>
      </c>
      <c r="EE2421">
        <v>12813423211</v>
      </c>
      <c r="EF2421" t="s">
        <v>22258</v>
      </c>
      <c r="EG2421" t="s">
        <v>148</v>
      </c>
      <c r="EH2421">
        <v>0</v>
      </c>
    </row>
    <row r="2422" spans="1:138" ht="15" customHeight="1" x14ac:dyDescent="0.35">
      <c r="A2422" t="s">
        <v>697</v>
      </c>
      <c r="B2422" t="s">
        <v>157</v>
      </c>
      <c r="C2422" s="1">
        <v>44165.560572453702</v>
      </c>
      <c r="D2422" s="1">
        <v>44194</v>
      </c>
      <c r="E2422" t="s">
        <v>133</v>
      </c>
      <c r="F2422" t="s">
        <v>136</v>
      </c>
      <c r="G2422" t="s">
        <v>135</v>
      </c>
      <c r="H2422" t="s">
        <v>136</v>
      </c>
      <c r="I2422" t="s">
        <v>698</v>
      </c>
      <c r="K2422" t="s">
        <v>699</v>
      </c>
      <c r="M2422" t="s">
        <v>700</v>
      </c>
      <c r="N2422" t="s">
        <v>246</v>
      </c>
      <c r="O2422" s="4">
        <v>70586</v>
      </c>
      <c r="P2422" t="s">
        <v>140</v>
      </c>
      <c r="R2422">
        <v>13373160419</v>
      </c>
      <c r="T2422">
        <v>11251</v>
      </c>
      <c r="U2422" t="s">
        <v>701</v>
      </c>
      <c r="V2422" t="s">
        <v>702</v>
      </c>
      <c r="X2422" t="s">
        <v>224</v>
      </c>
      <c r="Y2422" t="s">
        <v>703</v>
      </c>
      <c r="AA2422" t="s">
        <v>704</v>
      </c>
      <c r="AB2422" t="s">
        <v>246</v>
      </c>
      <c r="AC2422" s="4">
        <v>70586</v>
      </c>
      <c r="AD2422" t="s">
        <v>140</v>
      </c>
      <c r="AF2422">
        <v>13373160419</v>
      </c>
      <c r="AH2422" t="s">
        <v>705</v>
      </c>
      <c r="AI2422" t="s">
        <v>168</v>
      </c>
      <c r="AJ2422" t="s">
        <v>325</v>
      </c>
      <c r="AK2422" t="s">
        <v>329</v>
      </c>
      <c r="AM2422" t="s">
        <v>706</v>
      </c>
      <c r="AO2422" t="s">
        <v>324</v>
      </c>
      <c r="AP2422" t="s">
        <v>246</v>
      </c>
      <c r="AQ2422" s="4">
        <v>70554</v>
      </c>
      <c r="AR2422" t="s">
        <v>140</v>
      </c>
      <c r="AS2422" t="s">
        <v>331</v>
      </c>
      <c r="AT2422">
        <v>13377894322</v>
      </c>
      <c r="AV2422" t="s">
        <v>332</v>
      </c>
      <c r="AW2422" t="s">
        <v>333</v>
      </c>
      <c r="AZ2422" t="s">
        <v>334</v>
      </c>
      <c r="BA2422" t="s">
        <v>335</v>
      </c>
      <c r="BB2422" t="s">
        <v>136</v>
      </c>
      <c r="BC2422" t="s">
        <v>136</v>
      </c>
      <c r="BD2422" t="s">
        <v>148</v>
      </c>
      <c r="BE2422" t="s">
        <v>136</v>
      </c>
      <c r="BF2422" t="s">
        <v>136</v>
      </c>
      <c r="BG2422" t="s">
        <v>134</v>
      </c>
      <c r="BH2422" t="s">
        <v>136</v>
      </c>
      <c r="BN2422" t="s">
        <v>707</v>
      </c>
      <c r="BO2422" t="s">
        <v>708</v>
      </c>
      <c r="BP2422">
        <v>4</v>
      </c>
      <c r="BQ2422">
        <v>4</v>
      </c>
      <c r="BR2422">
        <v>4</v>
      </c>
      <c r="BS2422" s="1">
        <v>44228</v>
      </c>
      <c r="BT2422" s="1">
        <v>44501</v>
      </c>
      <c r="BU2422" s="1">
        <v>44228</v>
      </c>
      <c r="BV2422" s="1">
        <v>44501</v>
      </c>
      <c r="BW2422" t="s">
        <v>136</v>
      </c>
      <c r="BX2422">
        <v>35</v>
      </c>
      <c r="BY2422">
        <v>0</v>
      </c>
      <c r="BZ2422">
        <v>7</v>
      </c>
      <c r="CA2422">
        <v>7</v>
      </c>
      <c r="CB2422">
        <v>7</v>
      </c>
      <c r="CC2422">
        <v>7</v>
      </c>
      <c r="CD2422">
        <v>7</v>
      </c>
      <c r="CE2422">
        <v>0</v>
      </c>
      <c r="CF2422" t="str">
        <f>"8:00 AM"</f>
        <v>8:00 AM</v>
      </c>
      <c r="CG2422" t="str">
        <f>"4:00 PM"</f>
        <v>4:00 PM</v>
      </c>
      <c r="CH2422" s="5">
        <v>11.83</v>
      </c>
      <c r="CI2422" t="s">
        <v>146</v>
      </c>
      <c r="CL2422" t="s">
        <v>136</v>
      </c>
      <c r="CM2422" t="s">
        <v>147</v>
      </c>
      <c r="CN2422" t="s">
        <v>148</v>
      </c>
      <c r="CO2422" t="s">
        <v>181</v>
      </c>
      <c r="CP2422" t="s">
        <v>149</v>
      </c>
      <c r="CQ2422">
        <v>0</v>
      </c>
      <c r="CR2422">
        <v>0</v>
      </c>
      <c r="CS2422" t="s">
        <v>136</v>
      </c>
      <c r="CT2422" t="s">
        <v>136</v>
      </c>
      <c r="CU2422" t="s">
        <v>136</v>
      </c>
      <c r="CV2422" t="s">
        <v>136</v>
      </c>
      <c r="CW2422" t="s">
        <v>134</v>
      </c>
      <c r="CX2422">
        <v>50</v>
      </c>
      <c r="CY2422" t="s">
        <v>136</v>
      </c>
      <c r="CZ2422" t="s">
        <v>136</v>
      </c>
      <c r="DA2422" t="s">
        <v>136</v>
      </c>
      <c r="DB2422" t="s">
        <v>134</v>
      </c>
      <c r="DC2422" t="s">
        <v>134</v>
      </c>
      <c r="DD2422" t="s">
        <v>136</v>
      </c>
      <c r="DF2422" t="s">
        <v>180</v>
      </c>
      <c r="DG2422" t="s">
        <v>703</v>
      </c>
      <c r="DH2422" t="s">
        <v>704</v>
      </c>
      <c r="DI2422" t="s">
        <v>246</v>
      </c>
      <c r="DJ2422" s="4">
        <v>70586</v>
      </c>
      <c r="DK2422" t="s">
        <v>339</v>
      </c>
      <c r="DL2422" t="s">
        <v>136</v>
      </c>
      <c r="DM2422">
        <v>1</v>
      </c>
      <c r="DN2422" t="s">
        <v>709</v>
      </c>
      <c r="DO2422" t="s">
        <v>710</v>
      </c>
      <c r="DP2422" t="s">
        <v>246</v>
      </c>
      <c r="DQ2422" t="str">
        <f>"71322"</f>
        <v>71322</v>
      </c>
      <c r="DR2422" t="s">
        <v>711</v>
      </c>
      <c r="DS2422" t="s">
        <v>154</v>
      </c>
      <c r="DT2422">
        <v>1</v>
      </c>
      <c r="DU2422">
        <v>4</v>
      </c>
      <c r="DV2422" t="s">
        <v>134</v>
      </c>
      <c r="DW2422" t="s">
        <v>134</v>
      </c>
      <c r="DX2422" t="s">
        <v>134</v>
      </c>
      <c r="DY2422" t="s">
        <v>136</v>
      </c>
      <c r="DZ2422">
        <v>1</v>
      </c>
      <c r="EA2422" t="s">
        <v>136</v>
      </c>
      <c r="EC2422" s="5">
        <v>12.68</v>
      </c>
      <c r="ED2422" s="5">
        <v>55</v>
      </c>
      <c r="EE2422">
        <v>13373160419</v>
      </c>
      <c r="EF2422" t="s">
        <v>705</v>
      </c>
      <c r="EG2422" t="s">
        <v>148</v>
      </c>
      <c r="EH2422">
        <v>0</v>
      </c>
    </row>
    <row r="2423" spans="1:138" ht="15" customHeight="1" x14ac:dyDescent="0.35">
      <c r="A2423" t="s">
        <v>27256</v>
      </c>
      <c r="B2423" t="s">
        <v>157</v>
      </c>
      <c r="C2423" s="1">
        <v>44158.607425000002</v>
      </c>
      <c r="D2423" s="1">
        <v>44194</v>
      </c>
      <c r="E2423" t="s">
        <v>133</v>
      </c>
      <c r="F2423" t="s">
        <v>136</v>
      </c>
      <c r="G2423" t="s">
        <v>135</v>
      </c>
      <c r="H2423" t="s">
        <v>136</v>
      </c>
      <c r="I2423" t="s">
        <v>27257</v>
      </c>
      <c r="K2423" t="s">
        <v>27258</v>
      </c>
      <c r="M2423" t="s">
        <v>27259</v>
      </c>
      <c r="N2423" t="s">
        <v>870</v>
      </c>
      <c r="O2423" s="4">
        <v>56535</v>
      </c>
      <c r="P2423" t="s">
        <v>140</v>
      </c>
      <c r="R2423">
        <v>12186873377</v>
      </c>
      <c r="T2423">
        <v>11199</v>
      </c>
      <c r="U2423" t="s">
        <v>27260</v>
      </c>
      <c r="V2423" t="s">
        <v>5406</v>
      </c>
      <c r="X2423" t="s">
        <v>164</v>
      </c>
      <c r="Y2423" t="s">
        <v>27261</v>
      </c>
      <c r="AA2423" t="s">
        <v>27262</v>
      </c>
      <c r="AB2423" t="s">
        <v>870</v>
      </c>
      <c r="AC2423" s="4">
        <v>56535</v>
      </c>
      <c r="AD2423" t="s">
        <v>140</v>
      </c>
      <c r="AF2423">
        <v>12186873386</v>
      </c>
      <c r="AH2423" t="s">
        <v>27263</v>
      </c>
      <c r="AI2423" t="s">
        <v>168</v>
      </c>
      <c r="AJ2423" t="s">
        <v>875</v>
      </c>
      <c r="AK2423" t="s">
        <v>876</v>
      </c>
      <c r="AL2423" t="s">
        <v>877</v>
      </c>
      <c r="AM2423" t="s">
        <v>878</v>
      </c>
      <c r="AO2423" t="s">
        <v>879</v>
      </c>
      <c r="AP2423" t="s">
        <v>870</v>
      </c>
      <c r="AQ2423" s="4">
        <v>56537</v>
      </c>
      <c r="AR2423" t="s">
        <v>140</v>
      </c>
      <c r="AS2423" t="s">
        <v>880</v>
      </c>
      <c r="AT2423">
        <v>12183215494</v>
      </c>
      <c r="AV2423" t="s">
        <v>881</v>
      </c>
      <c r="AW2423" t="s">
        <v>882</v>
      </c>
      <c r="AZ2423" t="s">
        <v>288</v>
      </c>
      <c r="BA2423" t="s">
        <v>289</v>
      </c>
      <c r="BB2423" t="s">
        <v>136</v>
      </c>
      <c r="BC2423" t="s">
        <v>136</v>
      </c>
      <c r="BD2423" t="s">
        <v>148</v>
      </c>
      <c r="BE2423" t="s">
        <v>136</v>
      </c>
      <c r="BF2423" t="s">
        <v>136</v>
      </c>
      <c r="BG2423" t="s">
        <v>134</v>
      </c>
      <c r="BH2423" t="s">
        <v>136</v>
      </c>
      <c r="BN2423" t="s">
        <v>27264</v>
      </c>
      <c r="BO2423" t="s">
        <v>883</v>
      </c>
      <c r="BP2423">
        <v>2</v>
      </c>
      <c r="BQ2423">
        <v>2</v>
      </c>
      <c r="BR2423">
        <v>2</v>
      </c>
      <c r="BS2423" s="1">
        <v>44228</v>
      </c>
      <c r="BT2423" s="1">
        <v>44531</v>
      </c>
      <c r="BU2423" s="1">
        <v>44228</v>
      </c>
      <c r="BV2423" s="1">
        <v>44531</v>
      </c>
      <c r="BW2423" t="s">
        <v>136</v>
      </c>
      <c r="BX2423">
        <v>40</v>
      </c>
      <c r="BY2423">
        <v>0</v>
      </c>
      <c r="BZ2423">
        <v>8</v>
      </c>
      <c r="CA2423">
        <v>8</v>
      </c>
      <c r="CB2423">
        <v>8</v>
      </c>
      <c r="CC2423">
        <v>8</v>
      </c>
      <c r="CD2423">
        <v>8</v>
      </c>
      <c r="CE2423">
        <v>0</v>
      </c>
      <c r="CF2423" t="str">
        <f>"8:00 AM"</f>
        <v>8:00 AM</v>
      </c>
      <c r="CG2423" t="str">
        <f>"5:00 PM"</f>
        <v>5:00 PM</v>
      </c>
      <c r="CH2423" s="5">
        <v>14.4</v>
      </c>
      <c r="CI2423" t="s">
        <v>146</v>
      </c>
      <c r="CJ2423">
        <v>0</v>
      </c>
      <c r="CK2423" t="s">
        <v>884</v>
      </c>
      <c r="CL2423" t="s">
        <v>136</v>
      </c>
      <c r="CM2423" t="s">
        <v>312</v>
      </c>
      <c r="CN2423" t="s">
        <v>148</v>
      </c>
      <c r="CO2423" s="2" t="s">
        <v>27265</v>
      </c>
      <c r="CP2423" t="s">
        <v>149</v>
      </c>
      <c r="CQ2423">
        <v>3</v>
      </c>
      <c r="CR2423">
        <v>0</v>
      </c>
      <c r="CS2423" t="s">
        <v>136</v>
      </c>
      <c r="CT2423" t="s">
        <v>134</v>
      </c>
      <c r="CU2423" t="s">
        <v>136</v>
      </c>
      <c r="CV2423" t="s">
        <v>136</v>
      </c>
      <c r="CW2423" t="s">
        <v>134</v>
      </c>
      <c r="CX2423">
        <v>60</v>
      </c>
      <c r="CY2423" t="s">
        <v>136</v>
      </c>
      <c r="CZ2423" t="s">
        <v>136</v>
      </c>
      <c r="DA2423" t="s">
        <v>136</v>
      </c>
      <c r="DB2423" t="s">
        <v>136</v>
      </c>
      <c r="DC2423" t="s">
        <v>136</v>
      </c>
      <c r="DD2423" t="s">
        <v>136</v>
      </c>
      <c r="DF2423" t="s">
        <v>7894</v>
      </c>
      <c r="DG2423" s="2" t="s">
        <v>27266</v>
      </c>
      <c r="DH2423" t="s">
        <v>27262</v>
      </c>
      <c r="DI2423" t="s">
        <v>870</v>
      </c>
      <c r="DJ2423" s="4">
        <v>56535</v>
      </c>
      <c r="DK2423" t="s">
        <v>1447</v>
      </c>
      <c r="DL2423" t="s">
        <v>136</v>
      </c>
      <c r="DM2423">
        <v>1</v>
      </c>
      <c r="DN2423" s="2" t="s">
        <v>27267</v>
      </c>
      <c r="DO2423" t="s">
        <v>27268</v>
      </c>
      <c r="DP2423" t="s">
        <v>870</v>
      </c>
      <c r="DQ2423" t="str">
        <f>"56742"</f>
        <v>56742</v>
      </c>
      <c r="DR2423" t="s">
        <v>27269</v>
      </c>
      <c r="DS2423" t="s">
        <v>12430</v>
      </c>
      <c r="DT2423">
        <v>2</v>
      </c>
      <c r="DU2423">
        <v>2</v>
      </c>
      <c r="DV2423" t="s">
        <v>134</v>
      </c>
      <c r="DW2423" t="s">
        <v>134</v>
      </c>
      <c r="DX2423" t="s">
        <v>134</v>
      </c>
      <c r="DY2423" t="s">
        <v>136</v>
      </c>
      <c r="DZ2423">
        <v>1</v>
      </c>
      <c r="EA2423" t="s">
        <v>136</v>
      </c>
      <c r="EC2423" s="5">
        <v>12.68</v>
      </c>
      <c r="ED2423" s="5">
        <v>55</v>
      </c>
      <c r="EE2423">
        <v>12186873386</v>
      </c>
      <c r="EF2423" t="s">
        <v>27263</v>
      </c>
      <c r="EG2423" t="s">
        <v>888</v>
      </c>
      <c r="EH2423">
        <v>0</v>
      </c>
    </row>
    <row r="2424" spans="1:138" ht="15" customHeight="1" x14ac:dyDescent="0.35">
      <c r="A2424" t="s">
        <v>11912</v>
      </c>
      <c r="B2424" t="s">
        <v>157</v>
      </c>
      <c r="C2424" s="1">
        <v>44167.566206597221</v>
      </c>
      <c r="D2424" s="1">
        <v>44194</v>
      </c>
      <c r="E2424" t="s">
        <v>133</v>
      </c>
      <c r="F2424" t="s">
        <v>136</v>
      </c>
      <c r="G2424" t="s">
        <v>135</v>
      </c>
      <c r="H2424" t="s">
        <v>136</v>
      </c>
      <c r="I2424" t="s">
        <v>11913</v>
      </c>
      <c r="K2424" t="s">
        <v>11914</v>
      </c>
      <c r="M2424" t="s">
        <v>11915</v>
      </c>
      <c r="N2424" t="s">
        <v>246</v>
      </c>
      <c r="O2424" s="4">
        <v>71322</v>
      </c>
      <c r="P2424" t="s">
        <v>140</v>
      </c>
      <c r="R2424">
        <v>13378310590</v>
      </c>
      <c r="T2424">
        <v>11199</v>
      </c>
      <c r="U2424" t="s">
        <v>11916</v>
      </c>
      <c r="V2424" t="s">
        <v>5367</v>
      </c>
      <c r="X2424" t="s">
        <v>164</v>
      </c>
      <c r="Y2424" t="s">
        <v>11914</v>
      </c>
      <c r="AA2424" t="s">
        <v>11915</v>
      </c>
      <c r="AB2424" t="s">
        <v>246</v>
      </c>
      <c r="AC2424" s="4">
        <v>71322</v>
      </c>
      <c r="AD2424" t="s">
        <v>140</v>
      </c>
      <c r="AF2424">
        <v>13378310590</v>
      </c>
      <c r="AH2424" t="s">
        <v>11917</v>
      </c>
      <c r="AI2424" t="s">
        <v>168</v>
      </c>
      <c r="AJ2424" t="s">
        <v>1977</v>
      </c>
      <c r="AK2424" t="s">
        <v>1978</v>
      </c>
      <c r="AL2424" t="s">
        <v>1979</v>
      </c>
      <c r="AM2424" t="s">
        <v>1980</v>
      </c>
      <c r="AN2424" t="s">
        <v>1981</v>
      </c>
      <c r="AO2424" t="s">
        <v>1982</v>
      </c>
      <c r="AP2424" t="s">
        <v>246</v>
      </c>
      <c r="AQ2424" s="4">
        <v>70754</v>
      </c>
      <c r="AR2424" t="s">
        <v>140</v>
      </c>
      <c r="AT2424">
        <v>12256863033</v>
      </c>
      <c r="AV2424" t="s">
        <v>1983</v>
      </c>
      <c r="AW2424" t="s">
        <v>1984</v>
      </c>
      <c r="AZ2424" t="s">
        <v>334</v>
      </c>
      <c r="BA2424" t="s">
        <v>335</v>
      </c>
      <c r="BB2424" t="s">
        <v>136</v>
      </c>
      <c r="BC2424" t="s">
        <v>136</v>
      </c>
      <c r="BD2424" t="s">
        <v>148</v>
      </c>
      <c r="BE2424" t="s">
        <v>136</v>
      </c>
      <c r="BF2424" t="s">
        <v>136</v>
      </c>
      <c r="BG2424" t="s">
        <v>134</v>
      </c>
      <c r="BH2424" t="s">
        <v>136</v>
      </c>
      <c r="BN2424" t="s">
        <v>11918</v>
      </c>
      <c r="BO2424" t="s">
        <v>905</v>
      </c>
      <c r="BP2424">
        <v>5</v>
      </c>
      <c r="BQ2424">
        <v>5</v>
      </c>
      <c r="BR2424">
        <v>5</v>
      </c>
      <c r="BS2424" s="1">
        <v>44228</v>
      </c>
      <c r="BT2424" s="1">
        <v>44357</v>
      </c>
      <c r="BU2424" s="1">
        <v>44228</v>
      </c>
      <c r="BV2424" s="1">
        <v>44357</v>
      </c>
      <c r="BW2424" t="s">
        <v>136</v>
      </c>
      <c r="BX2424">
        <v>35</v>
      </c>
      <c r="BY2424">
        <v>0</v>
      </c>
      <c r="BZ2424">
        <v>6</v>
      </c>
      <c r="CA2424">
        <v>6</v>
      </c>
      <c r="CB2424">
        <v>6</v>
      </c>
      <c r="CC2424">
        <v>6</v>
      </c>
      <c r="CD2424">
        <v>6</v>
      </c>
      <c r="CE2424">
        <v>5</v>
      </c>
      <c r="CF2424" t="str">
        <f>"7:00 AM"</f>
        <v>7:00 AM</v>
      </c>
      <c r="CG2424" t="str">
        <f>"1:00 PM"</f>
        <v>1:00 PM</v>
      </c>
      <c r="CH2424" s="5">
        <v>11.83</v>
      </c>
      <c r="CI2424" t="s">
        <v>146</v>
      </c>
      <c r="CJ2424">
        <v>0</v>
      </c>
      <c r="CK2424" t="s">
        <v>1985</v>
      </c>
      <c r="CL2424" t="s">
        <v>134</v>
      </c>
      <c r="CM2424" t="s">
        <v>147</v>
      </c>
      <c r="CN2424" t="s">
        <v>148</v>
      </c>
      <c r="CO2424" s="2" t="s">
        <v>1986</v>
      </c>
      <c r="CP2424" t="s">
        <v>149</v>
      </c>
      <c r="CQ2424">
        <v>0</v>
      </c>
      <c r="CR2424">
        <v>0</v>
      </c>
      <c r="CS2424" t="s">
        <v>136</v>
      </c>
      <c r="CT2424" t="s">
        <v>136</v>
      </c>
      <c r="CU2424" t="s">
        <v>136</v>
      </c>
      <c r="CV2424" t="s">
        <v>134</v>
      </c>
      <c r="CW2424" t="s">
        <v>134</v>
      </c>
      <c r="CX2424">
        <v>50</v>
      </c>
      <c r="CY2424" t="s">
        <v>134</v>
      </c>
      <c r="CZ2424" t="s">
        <v>134</v>
      </c>
      <c r="DA2424" t="s">
        <v>134</v>
      </c>
      <c r="DB2424" t="s">
        <v>134</v>
      </c>
      <c r="DC2424" t="s">
        <v>134</v>
      </c>
      <c r="DD2424" t="s">
        <v>136</v>
      </c>
      <c r="DF2424" t="s">
        <v>2346</v>
      </c>
      <c r="DG2424" t="s">
        <v>11914</v>
      </c>
      <c r="DH2424" t="s">
        <v>11919</v>
      </c>
      <c r="DI2424" t="s">
        <v>246</v>
      </c>
      <c r="DJ2424" s="4">
        <v>71322</v>
      </c>
      <c r="DK2424" t="s">
        <v>711</v>
      </c>
      <c r="DL2424" t="s">
        <v>134</v>
      </c>
      <c r="DM2424">
        <v>11</v>
      </c>
      <c r="DN2424" t="s">
        <v>11920</v>
      </c>
      <c r="DO2424" t="s">
        <v>11915</v>
      </c>
      <c r="DP2424" t="s">
        <v>246</v>
      </c>
      <c r="DQ2424" t="str">
        <f>"71322"</f>
        <v>71322</v>
      </c>
      <c r="DR2424" t="s">
        <v>711</v>
      </c>
      <c r="DS2424" t="s">
        <v>11921</v>
      </c>
      <c r="DT2424">
        <v>1</v>
      </c>
      <c r="DU2424">
        <v>10</v>
      </c>
      <c r="DV2424" t="s">
        <v>134</v>
      </c>
      <c r="DW2424" t="s">
        <v>134</v>
      </c>
      <c r="DX2424" t="s">
        <v>134</v>
      </c>
      <c r="DY2424" t="s">
        <v>136</v>
      </c>
      <c r="DZ2424">
        <v>1</v>
      </c>
      <c r="EA2424" t="s">
        <v>136</v>
      </c>
      <c r="EC2424" s="5">
        <v>12.68</v>
      </c>
      <c r="ED2424" s="5">
        <v>55</v>
      </c>
      <c r="EE2424">
        <v>13378310590</v>
      </c>
      <c r="EF2424" t="s">
        <v>11917</v>
      </c>
      <c r="EG2424" t="s">
        <v>7028</v>
      </c>
      <c r="EH2424">
        <v>5</v>
      </c>
    </row>
    <row r="2425" spans="1:138" ht="15" customHeight="1" x14ac:dyDescent="0.35">
      <c r="A2425" t="s">
        <v>18904</v>
      </c>
      <c r="B2425" t="s">
        <v>157</v>
      </c>
      <c r="C2425" s="1">
        <v>44160.434069097224</v>
      </c>
      <c r="D2425" s="1">
        <v>44194</v>
      </c>
      <c r="E2425" t="s">
        <v>133</v>
      </c>
      <c r="F2425" t="s">
        <v>136</v>
      </c>
      <c r="G2425" t="s">
        <v>135</v>
      </c>
      <c r="H2425" t="s">
        <v>136</v>
      </c>
      <c r="I2425" t="s">
        <v>18905</v>
      </c>
      <c r="K2425" t="s">
        <v>18906</v>
      </c>
      <c r="M2425" t="s">
        <v>18907</v>
      </c>
      <c r="N2425" t="s">
        <v>720</v>
      </c>
      <c r="O2425" s="4" t="s">
        <v>27707</v>
      </c>
      <c r="P2425" t="s">
        <v>140</v>
      </c>
      <c r="R2425">
        <v>16628226324</v>
      </c>
      <c r="T2425">
        <v>1111</v>
      </c>
      <c r="U2425" t="s">
        <v>18908</v>
      </c>
      <c r="V2425" t="s">
        <v>6726</v>
      </c>
      <c r="X2425" t="s">
        <v>723</v>
      </c>
      <c r="Y2425" t="s">
        <v>18909</v>
      </c>
      <c r="AA2425" t="s">
        <v>18907</v>
      </c>
      <c r="AB2425" t="s">
        <v>720</v>
      </c>
      <c r="AC2425" s="4" t="s">
        <v>27713</v>
      </c>
      <c r="AD2425" t="s">
        <v>140</v>
      </c>
      <c r="AF2425">
        <v>16628226324</v>
      </c>
      <c r="AH2425" t="s">
        <v>18910</v>
      </c>
      <c r="AI2425" t="s">
        <v>168</v>
      </c>
      <c r="AJ2425" t="s">
        <v>725</v>
      </c>
      <c r="AK2425" t="s">
        <v>2767</v>
      </c>
      <c r="AL2425" t="s">
        <v>2768</v>
      </c>
      <c r="AM2425" t="s">
        <v>728</v>
      </c>
      <c r="AN2425" t="s">
        <v>729</v>
      </c>
      <c r="AO2425" t="s">
        <v>730</v>
      </c>
      <c r="AP2425" t="s">
        <v>720</v>
      </c>
      <c r="AQ2425" s="4">
        <v>38930</v>
      </c>
      <c r="AR2425" t="s">
        <v>140</v>
      </c>
      <c r="AT2425">
        <v>16623854219</v>
      </c>
      <c r="AV2425" t="s">
        <v>2769</v>
      </c>
      <c r="AW2425" t="s">
        <v>732</v>
      </c>
      <c r="AZ2425" t="s">
        <v>288</v>
      </c>
      <c r="BA2425" t="s">
        <v>289</v>
      </c>
      <c r="BB2425" t="s">
        <v>136</v>
      </c>
      <c r="BC2425" t="s">
        <v>136</v>
      </c>
      <c r="BD2425" t="s">
        <v>148</v>
      </c>
      <c r="BE2425" t="s">
        <v>136</v>
      </c>
      <c r="BF2425" t="s">
        <v>136</v>
      </c>
      <c r="BG2425" t="s">
        <v>134</v>
      </c>
      <c r="BH2425" t="s">
        <v>136</v>
      </c>
      <c r="BN2425" t="s">
        <v>18911</v>
      </c>
      <c r="BO2425" t="s">
        <v>734</v>
      </c>
      <c r="BP2425">
        <v>11</v>
      </c>
      <c r="BQ2425">
        <v>11</v>
      </c>
      <c r="BR2425">
        <v>11</v>
      </c>
      <c r="BS2425" s="1">
        <v>44228</v>
      </c>
      <c r="BT2425" s="1">
        <v>44517</v>
      </c>
      <c r="BU2425" s="1">
        <v>44228</v>
      </c>
      <c r="BV2425" s="1">
        <v>44517</v>
      </c>
      <c r="BW2425" t="s">
        <v>136</v>
      </c>
      <c r="BX2425">
        <v>49.98</v>
      </c>
      <c r="BY2425">
        <v>0</v>
      </c>
      <c r="BZ2425">
        <v>8.33</v>
      </c>
      <c r="CA2425">
        <v>8.33</v>
      </c>
      <c r="CB2425">
        <v>8.33</v>
      </c>
      <c r="CC2425">
        <v>8.33</v>
      </c>
      <c r="CD2425">
        <v>8.33</v>
      </c>
      <c r="CE2425">
        <v>8.33</v>
      </c>
      <c r="CF2425" t="str">
        <f>"8:00 AM"</f>
        <v>8:00 AM</v>
      </c>
      <c r="CG2425" t="str">
        <f>"4:20 PM"</f>
        <v>4:20 PM</v>
      </c>
      <c r="CH2425" s="5">
        <v>11.83</v>
      </c>
      <c r="CI2425" t="s">
        <v>146</v>
      </c>
      <c r="CL2425" t="s">
        <v>134</v>
      </c>
      <c r="CM2425" t="s">
        <v>147</v>
      </c>
      <c r="CN2425" t="s">
        <v>148</v>
      </c>
      <c r="CO2425" t="s">
        <v>735</v>
      </c>
      <c r="CP2425" t="s">
        <v>149</v>
      </c>
      <c r="CQ2425">
        <v>3</v>
      </c>
      <c r="CR2425">
        <v>0</v>
      </c>
      <c r="CS2425" t="s">
        <v>136</v>
      </c>
      <c r="CT2425" t="s">
        <v>134</v>
      </c>
      <c r="CU2425" t="s">
        <v>136</v>
      </c>
      <c r="CV2425" t="s">
        <v>136</v>
      </c>
      <c r="CW2425" t="s">
        <v>136</v>
      </c>
      <c r="CY2425" t="s">
        <v>136</v>
      </c>
      <c r="CZ2425" t="s">
        <v>136</v>
      </c>
      <c r="DA2425" t="s">
        <v>136</v>
      </c>
      <c r="DB2425" t="s">
        <v>136</v>
      </c>
      <c r="DC2425" t="s">
        <v>136</v>
      </c>
      <c r="DD2425" t="s">
        <v>136</v>
      </c>
      <c r="DF2425" t="s">
        <v>18912</v>
      </c>
      <c r="DG2425" t="s">
        <v>18909</v>
      </c>
      <c r="DH2425" t="s">
        <v>18907</v>
      </c>
      <c r="DI2425" t="s">
        <v>720</v>
      </c>
      <c r="DJ2425" s="4" t="s">
        <v>27713</v>
      </c>
      <c r="DK2425" t="s">
        <v>2627</v>
      </c>
      <c r="DL2425" t="s">
        <v>136</v>
      </c>
      <c r="DM2425">
        <v>1</v>
      </c>
      <c r="DN2425" t="s">
        <v>18909</v>
      </c>
      <c r="DO2425" t="s">
        <v>18907</v>
      </c>
      <c r="DP2425" t="s">
        <v>720</v>
      </c>
      <c r="DQ2425" t="str">
        <f>"38748-3847"</f>
        <v>38748-3847</v>
      </c>
      <c r="DR2425" t="s">
        <v>2627</v>
      </c>
      <c r="DS2425" t="s">
        <v>14975</v>
      </c>
      <c r="DT2425">
        <v>1</v>
      </c>
      <c r="DU2425">
        <v>3</v>
      </c>
      <c r="DV2425" t="s">
        <v>134</v>
      </c>
      <c r="DW2425" t="s">
        <v>134</v>
      </c>
      <c r="DX2425" t="s">
        <v>134</v>
      </c>
      <c r="DY2425" t="s">
        <v>134</v>
      </c>
      <c r="DZ2425">
        <v>2</v>
      </c>
      <c r="EA2425" t="s">
        <v>136</v>
      </c>
      <c r="EC2425" s="5">
        <v>12.68</v>
      </c>
      <c r="ED2425" s="5">
        <v>55</v>
      </c>
      <c r="EE2425">
        <v>16628226324</v>
      </c>
      <c r="EF2425" t="s">
        <v>18910</v>
      </c>
      <c r="EG2425" t="s">
        <v>148</v>
      </c>
      <c r="EH2425">
        <v>1</v>
      </c>
    </row>
    <row r="2426" spans="1:138" ht="15" customHeight="1" x14ac:dyDescent="0.35">
      <c r="A2426" t="s">
        <v>23922</v>
      </c>
      <c r="B2426" t="s">
        <v>157</v>
      </c>
      <c r="C2426" s="1">
        <v>44160.382558101854</v>
      </c>
      <c r="D2426" s="1">
        <v>44194</v>
      </c>
      <c r="E2426" t="s">
        <v>579</v>
      </c>
      <c r="F2426" t="s">
        <v>136</v>
      </c>
      <c r="G2426" t="s">
        <v>135</v>
      </c>
      <c r="H2426" t="s">
        <v>136</v>
      </c>
      <c r="I2426" t="s">
        <v>23923</v>
      </c>
      <c r="K2426" t="s">
        <v>23924</v>
      </c>
      <c r="M2426" t="s">
        <v>22940</v>
      </c>
      <c r="N2426" t="s">
        <v>2685</v>
      </c>
      <c r="O2426" s="4">
        <v>45679</v>
      </c>
      <c r="P2426" t="s">
        <v>140</v>
      </c>
      <c r="R2426">
        <v>19372055270</v>
      </c>
      <c r="T2426">
        <v>1119</v>
      </c>
      <c r="U2426" t="s">
        <v>23925</v>
      </c>
      <c r="V2426" t="s">
        <v>1189</v>
      </c>
      <c r="X2426" t="s">
        <v>164</v>
      </c>
      <c r="Y2426" t="s">
        <v>23924</v>
      </c>
      <c r="AA2426" t="s">
        <v>22940</v>
      </c>
      <c r="AB2426" t="s">
        <v>2685</v>
      </c>
      <c r="AC2426" s="4">
        <v>45679</v>
      </c>
      <c r="AD2426" t="s">
        <v>140</v>
      </c>
      <c r="AF2426">
        <v>19372055270</v>
      </c>
      <c r="AH2426" t="s">
        <v>155</v>
      </c>
      <c r="AI2426" t="s">
        <v>168</v>
      </c>
      <c r="AJ2426" t="s">
        <v>749</v>
      </c>
      <c r="AK2426" t="s">
        <v>750</v>
      </c>
      <c r="AM2426" t="s">
        <v>751</v>
      </c>
      <c r="AO2426" t="s">
        <v>752</v>
      </c>
      <c r="AP2426" t="s">
        <v>744</v>
      </c>
      <c r="AQ2426" s="4">
        <v>40508</v>
      </c>
      <c r="AR2426" t="s">
        <v>140</v>
      </c>
      <c r="AT2426">
        <v>18592337845</v>
      </c>
      <c r="AV2426" t="s">
        <v>753</v>
      </c>
      <c r="AW2426" t="s">
        <v>754</v>
      </c>
      <c r="AY2426" t="s">
        <v>155</v>
      </c>
      <c r="AZ2426" t="s">
        <v>175</v>
      </c>
      <c r="BA2426" t="s">
        <v>176</v>
      </c>
      <c r="BB2426" t="s">
        <v>136</v>
      </c>
      <c r="BC2426" t="s">
        <v>136</v>
      </c>
      <c r="BD2426" t="s">
        <v>148</v>
      </c>
      <c r="BE2426" t="s">
        <v>136</v>
      </c>
      <c r="BF2426" t="s">
        <v>136</v>
      </c>
      <c r="BG2426" t="s">
        <v>134</v>
      </c>
      <c r="BH2426" t="s">
        <v>136</v>
      </c>
      <c r="BN2426" t="s">
        <v>23926</v>
      </c>
      <c r="BO2426" t="s">
        <v>2132</v>
      </c>
      <c r="BP2426">
        <v>2</v>
      </c>
      <c r="BQ2426">
        <v>2</v>
      </c>
      <c r="BR2426">
        <v>2</v>
      </c>
      <c r="BS2426" s="1">
        <v>44228</v>
      </c>
      <c r="BT2426" s="1">
        <v>44515</v>
      </c>
      <c r="BU2426" s="1">
        <v>44228</v>
      </c>
      <c r="BV2426" s="1">
        <v>44515</v>
      </c>
      <c r="BW2426" t="s">
        <v>136</v>
      </c>
      <c r="BX2426">
        <v>40</v>
      </c>
      <c r="BY2426">
        <v>0</v>
      </c>
      <c r="BZ2426">
        <v>7</v>
      </c>
      <c r="CA2426">
        <v>7</v>
      </c>
      <c r="CB2426">
        <v>7</v>
      </c>
      <c r="CC2426">
        <v>7</v>
      </c>
      <c r="CD2426">
        <v>7</v>
      </c>
      <c r="CE2426">
        <v>5</v>
      </c>
      <c r="CF2426" t="str">
        <f>"8:00 AM"</f>
        <v>8:00 AM</v>
      </c>
      <c r="CG2426" t="str">
        <f>"4:00 PM"</f>
        <v>4:00 PM</v>
      </c>
      <c r="CH2426" s="5">
        <v>14.52</v>
      </c>
      <c r="CI2426" t="s">
        <v>146</v>
      </c>
      <c r="CJ2426">
        <v>0.18</v>
      </c>
      <c r="CK2426" t="s">
        <v>23927</v>
      </c>
      <c r="CL2426" t="s">
        <v>134</v>
      </c>
      <c r="CM2426" t="s">
        <v>147</v>
      </c>
      <c r="CN2426" t="s">
        <v>148</v>
      </c>
      <c r="CO2426" t="s">
        <v>5417</v>
      </c>
      <c r="CP2426" t="s">
        <v>149</v>
      </c>
      <c r="CQ2426">
        <v>0</v>
      </c>
      <c r="CR2426">
        <v>0</v>
      </c>
      <c r="CS2426" t="s">
        <v>136</v>
      </c>
      <c r="CT2426" t="s">
        <v>136</v>
      </c>
      <c r="CU2426" t="s">
        <v>134</v>
      </c>
      <c r="CV2426" t="s">
        <v>134</v>
      </c>
      <c r="CW2426" t="s">
        <v>136</v>
      </c>
      <c r="CY2426" t="s">
        <v>134</v>
      </c>
      <c r="CZ2426" t="s">
        <v>136</v>
      </c>
      <c r="DA2426" t="s">
        <v>136</v>
      </c>
      <c r="DB2426" t="s">
        <v>134</v>
      </c>
      <c r="DC2426" t="s">
        <v>134</v>
      </c>
      <c r="DD2426" t="s">
        <v>136</v>
      </c>
      <c r="DF2426" t="s">
        <v>758</v>
      </c>
      <c r="DG2426" t="s">
        <v>23924</v>
      </c>
      <c r="DH2426" t="s">
        <v>22940</v>
      </c>
      <c r="DI2426" t="s">
        <v>2685</v>
      </c>
      <c r="DJ2426" s="4">
        <v>45679</v>
      </c>
      <c r="DK2426" t="s">
        <v>2392</v>
      </c>
      <c r="DL2426" t="s">
        <v>134</v>
      </c>
      <c r="DM2426">
        <v>3</v>
      </c>
      <c r="DN2426" t="s">
        <v>23928</v>
      </c>
      <c r="DO2426" t="s">
        <v>23929</v>
      </c>
      <c r="DP2426" t="s">
        <v>2685</v>
      </c>
      <c r="DQ2426" t="str">
        <f>"45657"</f>
        <v>45657</v>
      </c>
      <c r="DR2426" t="s">
        <v>23930</v>
      </c>
      <c r="DS2426" t="s">
        <v>763</v>
      </c>
      <c r="DT2426">
        <v>1</v>
      </c>
      <c r="DU2426">
        <v>4</v>
      </c>
      <c r="DV2426" t="s">
        <v>134</v>
      </c>
      <c r="DW2426" t="s">
        <v>134</v>
      </c>
      <c r="DX2426" t="s">
        <v>134</v>
      </c>
      <c r="DY2426" t="s">
        <v>136</v>
      </c>
      <c r="DZ2426">
        <v>1</v>
      </c>
      <c r="EA2426" t="s">
        <v>136</v>
      </c>
      <c r="EC2426" s="5">
        <v>12.68</v>
      </c>
      <c r="ED2426" s="5">
        <v>55</v>
      </c>
      <c r="EE2426">
        <v>19372055270</v>
      </c>
      <c r="EF2426" t="s">
        <v>148</v>
      </c>
      <c r="EG2426" t="s">
        <v>22600</v>
      </c>
      <c r="EH2426">
        <v>2</v>
      </c>
    </row>
    <row r="2427" spans="1:138" ht="15" customHeight="1" x14ac:dyDescent="0.35">
      <c r="A2427" t="s">
        <v>14925</v>
      </c>
      <c r="B2427" t="s">
        <v>157</v>
      </c>
      <c r="C2427" s="1">
        <v>44159.429154976853</v>
      </c>
      <c r="D2427" s="1">
        <v>44194</v>
      </c>
      <c r="E2427" t="s">
        <v>133</v>
      </c>
      <c r="F2427" t="s">
        <v>136</v>
      </c>
      <c r="G2427" t="s">
        <v>135</v>
      </c>
      <c r="H2427" t="s">
        <v>136</v>
      </c>
      <c r="I2427" t="s">
        <v>14926</v>
      </c>
      <c r="K2427" t="s">
        <v>14927</v>
      </c>
      <c r="M2427" t="s">
        <v>2911</v>
      </c>
      <c r="N2427" t="s">
        <v>720</v>
      </c>
      <c r="O2427" s="4">
        <v>38606</v>
      </c>
      <c r="P2427" t="s">
        <v>140</v>
      </c>
      <c r="Q2427" t="s">
        <v>155</v>
      </c>
      <c r="R2427">
        <v>16622328478</v>
      </c>
      <c r="T2427">
        <v>111339</v>
      </c>
      <c r="U2427" t="s">
        <v>14928</v>
      </c>
      <c r="V2427" t="s">
        <v>3191</v>
      </c>
      <c r="W2427" t="s">
        <v>687</v>
      </c>
      <c r="X2427" t="s">
        <v>164</v>
      </c>
      <c r="Y2427" t="s">
        <v>14927</v>
      </c>
      <c r="AA2427" t="s">
        <v>2911</v>
      </c>
      <c r="AB2427" t="s">
        <v>720</v>
      </c>
      <c r="AC2427" s="4">
        <v>38606</v>
      </c>
      <c r="AD2427" t="s">
        <v>140</v>
      </c>
      <c r="AF2427">
        <v>16622328478</v>
      </c>
      <c r="AH2427" t="s">
        <v>1134</v>
      </c>
      <c r="AI2427" t="s">
        <v>168</v>
      </c>
      <c r="AJ2427" t="s">
        <v>1135</v>
      </c>
      <c r="AK2427" t="s">
        <v>1136</v>
      </c>
      <c r="AL2427" t="s">
        <v>229</v>
      </c>
      <c r="AM2427" t="s">
        <v>1137</v>
      </c>
      <c r="AN2427" t="s">
        <v>1138</v>
      </c>
      <c r="AO2427" t="s">
        <v>1139</v>
      </c>
      <c r="AP2427" t="s">
        <v>537</v>
      </c>
      <c r="AQ2427" s="4">
        <v>28327</v>
      </c>
      <c r="AR2427" t="s">
        <v>140</v>
      </c>
      <c r="AT2427">
        <v>19109476004</v>
      </c>
      <c r="AV2427" t="s">
        <v>1140</v>
      </c>
      <c r="AW2427" t="s">
        <v>1141</v>
      </c>
      <c r="AZ2427" t="s">
        <v>821</v>
      </c>
      <c r="BA2427" t="s">
        <v>822</v>
      </c>
      <c r="BB2427" t="s">
        <v>136</v>
      </c>
      <c r="BC2427" t="s">
        <v>136</v>
      </c>
      <c r="BD2427" t="s">
        <v>148</v>
      </c>
      <c r="BE2427" t="s">
        <v>136</v>
      </c>
      <c r="BF2427" t="s">
        <v>136</v>
      </c>
      <c r="BG2427" t="s">
        <v>134</v>
      </c>
      <c r="BH2427" t="s">
        <v>136</v>
      </c>
      <c r="BN2427" t="s">
        <v>14929</v>
      </c>
      <c r="BO2427" t="s">
        <v>13017</v>
      </c>
      <c r="BP2427">
        <v>2</v>
      </c>
      <c r="BQ2427">
        <v>1</v>
      </c>
      <c r="BR2427">
        <v>1</v>
      </c>
      <c r="BS2427" s="1">
        <v>44228</v>
      </c>
      <c r="BT2427" s="1">
        <v>44470</v>
      </c>
      <c r="BU2427" s="1">
        <v>44228</v>
      </c>
      <c r="BV2427" s="1">
        <v>44470</v>
      </c>
      <c r="BW2427" t="s">
        <v>136</v>
      </c>
      <c r="BX2427">
        <v>35</v>
      </c>
      <c r="BY2427">
        <v>0</v>
      </c>
      <c r="BZ2427">
        <v>6</v>
      </c>
      <c r="CA2427">
        <v>6</v>
      </c>
      <c r="CB2427">
        <v>6</v>
      </c>
      <c r="CC2427">
        <v>6</v>
      </c>
      <c r="CD2427">
        <v>6</v>
      </c>
      <c r="CE2427">
        <v>5</v>
      </c>
      <c r="CF2427" t="str">
        <f>"7:00 AM"</f>
        <v>7:00 AM</v>
      </c>
      <c r="CG2427" t="str">
        <f>"2:00 PM"</f>
        <v>2:00 PM</v>
      </c>
      <c r="CH2427" s="5">
        <v>11.83</v>
      </c>
      <c r="CI2427" t="s">
        <v>146</v>
      </c>
      <c r="CL2427" t="s">
        <v>134</v>
      </c>
      <c r="CM2427" t="s">
        <v>147</v>
      </c>
      <c r="CN2427" t="s">
        <v>148</v>
      </c>
      <c r="CO2427" t="s">
        <v>1142</v>
      </c>
      <c r="CP2427" t="s">
        <v>149</v>
      </c>
      <c r="CQ2427">
        <v>3</v>
      </c>
      <c r="CR2427">
        <v>0</v>
      </c>
      <c r="CS2427" t="s">
        <v>136</v>
      </c>
      <c r="CT2427" t="s">
        <v>136</v>
      </c>
      <c r="CU2427" t="s">
        <v>136</v>
      </c>
      <c r="CV2427" t="s">
        <v>134</v>
      </c>
      <c r="CW2427" t="s">
        <v>134</v>
      </c>
      <c r="CX2427">
        <v>75</v>
      </c>
      <c r="CY2427" t="s">
        <v>134</v>
      </c>
      <c r="CZ2427" t="s">
        <v>134</v>
      </c>
      <c r="DA2427" t="s">
        <v>134</v>
      </c>
      <c r="DB2427" t="s">
        <v>134</v>
      </c>
      <c r="DC2427" t="s">
        <v>134</v>
      </c>
      <c r="DD2427" t="s">
        <v>136</v>
      </c>
      <c r="DF2427" t="s">
        <v>14930</v>
      </c>
      <c r="DG2427" t="s">
        <v>14927</v>
      </c>
      <c r="DH2427" t="s">
        <v>2911</v>
      </c>
      <c r="DI2427" t="s">
        <v>720</v>
      </c>
      <c r="DJ2427" s="4">
        <v>38606</v>
      </c>
      <c r="DK2427" t="s">
        <v>2915</v>
      </c>
      <c r="DL2427" t="s">
        <v>136</v>
      </c>
      <c r="DM2427">
        <v>1</v>
      </c>
      <c r="DN2427" t="s">
        <v>14927</v>
      </c>
      <c r="DO2427" t="s">
        <v>2911</v>
      </c>
      <c r="DP2427" t="s">
        <v>720</v>
      </c>
      <c r="DQ2427" t="str">
        <f>"38606"</f>
        <v>38606</v>
      </c>
      <c r="DR2427" t="s">
        <v>2915</v>
      </c>
      <c r="DS2427" t="s">
        <v>830</v>
      </c>
      <c r="DT2427">
        <v>1</v>
      </c>
      <c r="DU2427">
        <v>2</v>
      </c>
      <c r="DV2427" t="s">
        <v>134</v>
      </c>
      <c r="DW2427" t="s">
        <v>134</v>
      </c>
      <c r="DX2427" t="s">
        <v>134</v>
      </c>
      <c r="DY2427" t="s">
        <v>136</v>
      </c>
      <c r="DZ2427">
        <v>1</v>
      </c>
      <c r="EA2427" t="s">
        <v>136</v>
      </c>
      <c r="EC2427" s="5">
        <v>12.68</v>
      </c>
      <c r="ED2427" s="5">
        <v>55</v>
      </c>
      <c r="EE2427">
        <v>16625637097</v>
      </c>
      <c r="EF2427" t="s">
        <v>148</v>
      </c>
      <c r="EG2427" t="s">
        <v>1145</v>
      </c>
      <c r="EH2427">
        <v>4</v>
      </c>
    </row>
    <row r="2428" spans="1:138" ht="15" customHeight="1" x14ac:dyDescent="0.35">
      <c r="A2428" t="s">
        <v>19273</v>
      </c>
      <c r="B2428" t="s">
        <v>157</v>
      </c>
      <c r="C2428" s="1">
        <v>44159.424754861109</v>
      </c>
      <c r="D2428" s="1">
        <v>44194</v>
      </c>
      <c r="E2428" t="s">
        <v>133</v>
      </c>
      <c r="F2428" t="s">
        <v>136</v>
      </c>
      <c r="G2428" t="s">
        <v>135</v>
      </c>
      <c r="H2428" t="s">
        <v>136</v>
      </c>
      <c r="I2428" t="s">
        <v>19274</v>
      </c>
      <c r="J2428" t="s">
        <v>19275</v>
      </c>
      <c r="K2428" t="s">
        <v>19276</v>
      </c>
      <c r="M2428" t="s">
        <v>2708</v>
      </c>
      <c r="N2428" t="s">
        <v>995</v>
      </c>
      <c r="O2428" s="4">
        <v>72042</v>
      </c>
      <c r="P2428" t="s">
        <v>140</v>
      </c>
      <c r="R2428">
        <v>18709465346</v>
      </c>
      <c r="T2428">
        <v>11116</v>
      </c>
      <c r="U2428" t="s">
        <v>19277</v>
      </c>
      <c r="V2428" t="s">
        <v>2751</v>
      </c>
      <c r="X2428" t="s">
        <v>11507</v>
      </c>
      <c r="Y2428" t="s">
        <v>19276</v>
      </c>
      <c r="AA2428" t="s">
        <v>2708</v>
      </c>
      <c r="AB2428" t="s">
        <v>995</v>
      </c>
      <c r="AC2428" s="4">
        <v>72042</v>
      </c>
      <c r="AD2428" t="s">
        <v>140</v>
      </c>
      <c r="AF2428">
        <v>18709465346</v>
      </c>
      <c r="AH2428" t="s">
        <v>155</v>
      </c>
      <c r="AI2428" t="s">
        <v>168</v>
      </c>
      <c r="AJ2428" t="s">
        <v>3511</v>
      </c>
      <c r="AK2428" t="s">
        <v>3512</v>
      </c>
      <c r="AM2428" t="s">
        <v>3513</v>
      </c>
      <c r="AO2428" t="s">
        <v>3514</v>
      </c>
      <c r="AP2428" t="s">
        <v>161</v>
      </c>
      <c r="AQ2428" s="4">
        <v>31606</v>
      </c>
      <c r="AR2428" t="s">
        <v>140</v>
      </c>
      <c r="AT2428">
        <v>12295590241</v>
      </c>
      <c r="AV2428" t="s">
        <v>3515</v>
      </c>
      <c r="AW2428" t="s">
        <v>3516</v>
      </c>
      <c r="AZ2428" t="s">
        <v>175</v>
      </c>
      <c r="BA2428" t="s">
        <v>176</v>
      </c>
      <c r="BB2428" t="s">
        <v>136</v>
      </c>
      <c r="BC2428" t="s">
        <v>136</v>
      </c>
      <c r="BD2428" t="s">
        <v>148</v>
      </c>
      <c r="BE2428" t="s">
        <v>136</v>
      </c>
      <c r="BF2428" t="s">
        <v>136</v>
      </c>
      <c r="BG2428" t="s">
        <v>134</v>
      </c>
      <c r="BH2428" t="s">
        <v>136</v>
      </c>
      <c r="BN2428" t="s">
        <v>19278</v>
      </c>
      <c r="BO2428" t="s">
        <v>905</v>
      </c>
      <c r="BP2428">
        <v>3</v>
      </c>
      <c r="BQ2428">
        <v>3</v>
      </c>
      <c r="BR2428">
        <v>3</v>
      </c>
      <c r="BS2428" s="1">
        <v>44228</v>
      </c>
      <c r="BT2428" s="1">
        <v>44500</v>
      </c>
      <c r="BU2428" s="1">
        <v>44228</v>
      </c>
      <c r="BV2428" s="1">
        <v>44500</v>
      </c>
      <c r="BW2428" t="s">
        <v>136</v>
      </c>
      <c r="BX2428">
        <v>40</v>
      </c>
      <c r="BY2428">
        <v>0</v>
      </c>
      <c r="BZ2428">
        <v>7</v>
      </c>
      <c r="CA2428">
        <v>7</v>
      </c>
      <c r="CB2428">
        <v>7</v>
      </c>
      <c r="CC2428">
        <v>7</v>
      </c>
      <c r="CD2428">
        <v>7</v>
      </c>
      <c r="CE2428">
        <v>5</v>
      </c>
      <c r="CF2428" t="str">
        <f>"6:00 AM"</f>
        <v>6:00 AM</v>
      </c>
      <c r="CG2428" t="str">
        <f>"1:00 PM"</f>
        <v>1:00 PM</v>
      </c>
      <c r="CH2428" s="5">
        <v>11.83</v>
      </c>
      <c r="CI2428" t="s">
        <v>146</v>
      </c>
      <c r="CK2428" t="s">
        <v>3517</v>
      </c>
      <c r="CL2428" t="s">
        <v>134</v>
      </c>
      <c r="CM2428" t="s">
        <v>147</v>
      </c>
      <c r="CN2428" t="s">
        <v>148</v>
      </c>
      <c r="CO2428" s="2" t="s">
        <v>19279</v>
      </c>
      <c r="CP2428" t="s">
        <v>149</v>
      </c>
      <c r="CQ2428">
        <v>0</v>
      </c>
      <c r="CR2428">
        <v>0</v>
      </c>
      <c r="CS2428" t="s">
        <v>136</v>
      </c>
      <c r="CT2428" t="s">
        <v>136</v>
      </c>
      <c r="CU2428" t="s">
        <v>136</v>
      </c>
      <c r="CV2428" t="s">
        <v>134</v>
      </c>
      <c r="CW2428" t="s">
        <v>134</v>
      </c>
      <c r="CX2428">
        <v>50</v>
      </c>
      <c r="CY2428" t="s">
        <v>136</v>
      </c>
      <c r="CZ2428" t="s">
        <v>136</v>
      </c>
      <c r="DA2428" t="s">
        <v>136</v>
      </c>
      <c r="DB2428" t="s">
        <v>134</v>
      </c>
      <c r="DC2428" t="s">
        <v>134</v>
      </c>
      <c r="DD2428" t="s">
        <v>136</v>
      </c>
      <c r="DF2428" t="s">
        <v>19280</v>
      </c>
      <c r="DG2428" t="s">
        <v>19281</v>
      </c>
      <c r="DH2428" t="s">
        <v>2704</v>
      </c>
      <c r="DI2428" t="s">
        <v>995</v>
      </c>
      <c r="DJ2428" s="4">
        <v>72042</v>
      </c>
      <c r="DK2428" t="s">
        <v>2707</v>
      </c>
      <c r="DL2428" t="s">
        <v>136</v>
      </c>
      <c r="DM2428">
        <v>1</v>
      </c>
      <c r="DN2428" t="s">
        <v>19282</v>
      </c>
      <c r="DO2428" t="s">
        <v>2704</v>
      </c>
      <c r="DP2428" t="s">
        <v>995</v>
      </c>
      <c r="DQ2428" t="str">
        <f>"72042"</f>
        <v>72042</v>
      </c>
      <c r="DR2428" t="s">
        <v>2707</v>
      </c>
      <c r="DS2428" t="s">
        <v>3518</v>
      </c>
      <c r="DT2428">
        <v>1</v>
      </c>
      <c r="DU2428">
        <v>3</v>
      </c>
      <c r="DV2428" t="s">
        <v>134</v>
      </c>
      <c r="DW2428" t="s">
        <v>134</v>
      </c>
      <c r="DX2428" t="s">
        <v>134</v>
      </c>
      <c r="DY2428" t="s">
        <v>136</v>
      </c>
      <c r="DZ2428">
        <v>1</v>
      </c>
      <c r="EA2428" t="s">
        <v>136</v>
      </c>
      <c r="EC2428" s="5">
        <v>12.68</v>
      </c>
      <c r="ED2428" s="5">
        <v>55</v>
      </c>
      <c r="EE2428">
        <v>12295590241</v>
      </c>
      <c r="EF2428" t="s">
        <v>3515</v>
      </c>
      <c r="EG2428" t="s">
        <v>148</v>
      </c>
      <c r="EH2428">
        <v>1</v>
      </c>
    </row>
    <row r="2429" spans="1:138" ht="15" customHeight="1" x14ac:dyDescent="0.35">
      <c r="A2429" t="s">
        <v>12340</v>
      </c>
      <c r="B2429" t="s">
        <v>157</v>
      </c>
      <c r="C2429" s="1">
        <v>44165.526380902775</v>
      </c>
      <c r="D2429" s="1">
        <v>44194</v>
      </c>
      <c r="E2429" t="s">
        <v>133</v>
      </c>
      <c r="F2429" t="s">
        <v>136</v>
      </c>
      <c r="G2429" t="s">
        <v>135</v>
      </c>
      <c r="H2429" t="s">
        <v>136</v>
      </c>
      <c r="I2429" t="s">
        <v>12341</v>
      </c>
      <c r="K2429" t="s">
        <v>12342</v>
      </c>
      <c r="L2429" t="s">
        <v>12343</v>
      </c>
      <c r="M2429" t="s">
        <v>12344</v>
      </c>
      <c r="N2429" t="s">
        <v>460</v>
      </c>
      <c r="O2429" s="4">
        <v>74764</v>
      </c>
      <c r="P2429" t="s">
        <v>140</v>
      </c>
      <c r="R2429">
        <v>15152955836</v>
      </c>
      <c r="T2429">
        <v>112910</v>
      </c>
      <c r="U2429" t="s">
        <v>12345</v>
      </c>
      <c r="V2429" t="s">
        <v>347</v>
      </c>
      <c r="X2429" t="s">
        <v>164</v>
      </c>
      <c r="Y2429" t="s">
        <v>12342</v>
      </c>
      <c r="Z2429" t="s">
        <v>12346</v>
      </c>
      <c r="AA2429" t="s">
        <v>12344</v>
      </c>
      <c r="AB2429" t="s">
        <v>460</v>
      </c>
      <c r="AC2429" s="4">
        <v>74764</v>
      </c>
      <c r="AD2429" t="s">
        <v>140</v>
      </c>
      <c r="AF2429">
        <v>15152955836</v>
      </c>
      <c r="AH2429" t="s">
        <v>155</v>
      </c>
      <c r="AI2429" t="s">
        <v>168</v>
      </c>
      <c r="AJ2429" t="s">
        <v>281</v>
      </c>
      <c r="AK2429" t="s">
        <v>282</v>
      </c>
      <c r="AL2429" t="s">
        <v>250</v>
      </c>
      <c r="AM2429" t="s">
        <v>283</v>
      </c>
      <c r="AN2429" t="s">
        <v>284</v>
      </c>
      <c r="AO2429" t="s">
        <v>285</v>
      </c>
      <c r="AP2429" t="s">
        <v>221</v>
      </c>
      <c r="AQ2429" s="4">
        <v>37862</v>
      </c>
      <c r="AR2429" t="s">
        <v>140</v>
      </c>
      <c r="AT2429">
        <v>18653663731</v>
      </c>
      <c r="AV2429" t="s">
        <v>1107</v>
      </c>
      <c r="AW2429" t="s">
        <v>287</v>
      </c>
      <c r="AZ2429" t="s">
        <v>334</v>
      </c>
      <c r="BA2429" t="s">
        <v>335</v>
      </c>
      <c r="BB2429" t="s">
        <v>136</v>
      </c>
      <c r="BC2429" t="s">
        <v>136</v>
      </c>
      <c r="BD2429" t="s">
        <v>148</v>
      </c>
      <c r="BE2429" t="s">
        <v>136</v>
      </c>
      <c r="BF2429" t="s">
        <v>136</v>
      </c>
      <c r="BG2429" t="s">
        <v>134</v>
      </c>
      <c r="BH2429" t="s">
        <v>136</v>
      </c>
      <c r="BN2429" t="s">
        <v>12347</v>
      </c>
      <c r="BO2429" t="s">
        <v>2105</v>
      </c>
      <c r="BP2429">
        <v>16</v>
      </c>
      <c r="BQ2429">
        <v>16</v>
      </c>
      <c r="BR2429">
        <v>16</v>
      </c>
      <c r="BS2429" s="1">
        <v>44228</v>
      </c>
      <c r="BT2429" s="1">
        <v>44531</v>
      </c>
      <c r="BU2429" s="1">
        <v>44228</v>
      </c>
      <c r="BV2429" s="1">
        <v>44531</v>
      </c>
      <c r="BW2429" t="s">
        <v>136</v>
      </c>
      <c r="BX2429">
        <v>40</v>
      </c>
      <c r="BY2429">
        <v>0</v>
      </c>
      <c r="BZ2429">
        <v>8</v>
      </c>
      <c r="CA2429">
        <v>8</v>
      </c>
      <c r="CB2429">
        <v>8</v>
      </c>
      <c r="CC2429">
        <v>8</v>
      </c>
      <c r="CD2429">
        <v>8</v>
      </c>
      <c r="CE2429">
        <v>0</v>
      </c>
      <c r="CF2429" t="str">
        <f>"8:00 AM"</f>
        <v>8:00 AM</v>
      </c>
      <c r="CG2429" t="str">
        <f>"5:00 PM"</f>
        <v>5:00 PM</v>
      </c>
      <c r="CH2429" s="5">
        <v>12.67</v>
      </c>
      <c r="CI2429" t="s">
        <v>146</v>
      </c>
      <c r="CL2429" t="s">
        <v>134</v>
      </c>
      <c r="CM2429" t="s">
        <v>312</v>
      </c>
      <c r="CN2429" t="s">
        <v>148</v>
      </c>
      <c r="CO2429" t="s">
        <v>11941</v>
      </c>
      <c r="CP2429" t="s">
        <v>149</v>
      </c>
      <c r="CQ2429">
        <v>3</v>
      </c>
      <c r="CR2429">
        <v>0</v>
      </c>
      <c r="CS2429" t="s">
        <v>136</v>
      </c>
      <c r="CT2429" t="s">
        <v>134</v>
      </c>
      <c r="CU2429" t="s">
        <v>136</v>
      </c>
      <c r="CV2429" t="s">
        <v>134</v>
      </c>
      <c r="CW2429" t="s">
        <v>134</v>
      </c>
      <c r="CX2429">
        <v>75</v>
      </c>
      <c r="CY2429" t="s">
        <v>134</v>
      </c>
      <c r="CZ2429" t="s">
        <v>136</v>
      </c>
      <c r="DA2429" t="s">
        <v>136</v>
      </c>
      <c r="DB2429" t="s">
        <v>136</v>
      </c>
      <c r="DC2429" t="s">
        <v>136</v>
      </c>
      <c r="DD2429" t="s">
        <v>136</v>
      </c>
      <c r="DF2429" t="s">
        <v>12348</v>
      </c>
      <c r="DG2429" t="s">
        <v>12342</v>
      </c>
      <c r="DH2429" t="s">
        <v>12344</v>
      </c>
      <c r="DI2429" t="s">
        <v>460</v>
      </c>
      <c r="DJ2429" s="4">
        <v>74764</v>
      </c>
      <c r="DK2429" t="s">
        <v>12349</v>
      </c>
      <c r="DL2429" t="s">
        <v>134</v>
      </c>
      <c r="DM2429">
        <v>8</v>
      </c>
      <c r="DN2429" t="s">
        <v>12350</v>
      </c>
      <c r="DO2429" t="s">
        <v>12344</v>
      </c>
      <c r="DP2429" t="s">
        <v>460</v>
      </c>
      <c r="DQ2429" t="str">
        <f>"74764"</f>
        <v>74764</v>
      </c>
      <c r="DR2429" t="s">
        <v>12349</v>
      </c>
      <c r="DS2429" t="s">
        <v>12351</v>
      </c>
      <c r="DT2429">
        <v>8</v>
      </c>
      <c r="DU2429">
        <v>16</v>
      </c>
      <c r="DV2429" t="s">
        <v>134</v>
      </c>
      <c r="DW2429" t="s">
        <v>134</v>
      </c>
      <c r="DX2429" t="s">
        <v>134</v>
      </c>
      <c r="DY2429" t="s">
        <v>134</v>
      </c>
      <c r="DZ2429">
        <v>3</v>
      </c>
      <c r="EA2429" t="s">
        <v>136</v>
      </c>
      <c r="EC2429" s="5">
        <v>12.68</v>
      </c>
      <c r="ED2429" s="5">
        <v>55</v>
      </c>
      <c r="EE2429">
        <v>15152955836</v>
      </c>
      <c r="EF2429" t="s">
        <v>12352</v>
      </c>
      <c r="EG2429" t="s">
        <v>12353</v>
      </c>
      <c r="EH2429">
        <v>3</v>
      </c>
    </row>
    <row r="2430" spans="1:138" ht="15" customHeight="1" x14ac:dyDescent="0.35">
      <c r="A2430" t="s">
        <v>13292</v>
      </c>
      <c r="B2430" t="s">
        <v>157</v>
      </c>
      <c r="C2430" s="1">
        <v>44162.64445925926</v>
      </c>
      <c r="D2430" s="1">
        <v>44194</v>
      </c>
      <c r="E2430" t="s">
        <v>133</v>
      </c>
      <c r="F2430" t="s">
        <v>134</v>
      </c>
      <c r="G2430" t="s">
        <v>135</v>
      </c>
      <c r="H2430" t="s">
        <v>136</v>
      </c>
      <c r="I2430" t="s">
        <v>13293</v>
      </c>
      <c r="K2430" t="s">
        <v>13294</v>
      </c>
      <c r="L2430" t="s">
        <v>13295</v>
      </c>
      <c r="M2430" t="s">
        <v>13296</v>
      </c>
      <c r="N2430" t="s">
        <v>1187</v>
      </c>
      <c r="O2430" s="4">
        <v>67468</v>
      </c>
      <c r="P2430" t="s">
        <v>140</v>
      </c>
      <c r="R2430">
        <v>17856320480</v>
      </c>
      <c r="T2430">
        <v>115115</v>
      </c>
      <c r="U2430" t="s">
        <v>13297</v>
      </c>
      <c r="V2430" t="s">
        <v>5395</v>
      </c>
      <c r="X2430" t="s">
        <v>164</v>
      </c>
      <c r="Y2430" t="s">
        <v>13294</v>
      </c>
      <c r="Z2430" t="s">
        <v>13298</v>
      </c>
      <c r="AA2430" t="s">
        <v>13296</v>
      </c>
      <c r="AB2430" t="s">
        <v>1187</v>
      </c>
      <c r="AC2430" s="4">
        <v>67468</v>
      </c>
      <c r="AD2430" t="s">
        <v>140</v>
      </c>
      <c r="AF2430">
        <v>17856320480</v>
      </c>
      <c r="AH2430" t="s">
        <v>13299</v>
      </c>
      <c r="AI2430" t="s">
        <v>168</v>
      </c>
      <c r="AJ2430" t="s">
        <v>533</v>
      </c>
      <c r="AK2430" t="s">
        <v>534</v>
      </c>
      <c r="AM2430" t="s">
        <v>535</v>
      </c>
      <c r="AO2430" t="s">
        <v>536</v>
      </c>
      <c r="AP2430" t="s">
        <v>537</v>
      </c>
      <c r="AQ2430" s="4">
        <v>28786</v>
      </c>
      <c r="AR2430" t="s">
        <v>140</v>
      </c>
      <c r="AT2430">
        <v>18282460659</v>
      </c>
      <c r="AV2430" t="s">
        <v>538</v>
      </c>
      <c r="AW2430" t="s">
        <v>2409</v>
      </c>
      <c r="AZ2430" t="s">
        <v>288</v>
      </c>
      <c r="BA2430" t="s">
        <v>289</v>
      </c>
      <c r="BB2430" t="s">
        <v>134</v>
      </c>
      <c r="BC2430" t="s">
        <v>134</v>
      </c>
      <c r="BD2430" t="s">
        <v>134</v>
      </c>
      <c r="BE2430" t="s">
        <v>134</v>
      </c>
      <c r="BF2430" t="s">
        <v>136</v>
      </c>
      <c r="BG2430" t="s">
        <v>134</v>
      </c>
      <c r="BH2430" t="s">
        <v>136</v>
      </c>
      <c r="BN2430" t="s">
        <v>13300</v>
      </c>
      <c r="BO2430" t="s">
        <v>1043</v>
      </c>
      <c r="BP2430">
        <v>2</v>
      </c>
      <c r="BQ2430">
        <v>2</v>
      </c>
      <c r="BR2430">
        <v>2</v>
      </c>
      <c r="BS2430" s="1">
        <v>44228</v>
      </c>
      <c r="BT2430" s="1">
        <v>44531</v>
      </c>
      <c r="BU2430" s="1">
        <v>44228</v>
      </c>
      <c r="BV2430" s="1">
        <v>44531</v>
      </c>
      <c r="BW2430" t="s">
        <v>136</v>
      </c>
      <c r="BX2430">
        <v>48</v>
      </c>
      <c r="BY2430">
        <v>0</v>
      </c>
      <c r="BZ2430">
        <v>8</v>
      </c>
      <c r="CA2430">
        <v>8</v>
      </c>
      <c r="CB2430">
        <v>8</v>
      </c>
      <c r="CC2430">
        <v>8</v>
      </c>
      <c r="CD2430">
        <v>8</v>
      </c>
      <c r="CE2430">
        <v>8</v>
      </c>
      <c r="CF2430" t="str">
        <f>"8:00 AM"</f>
        <v>8:00 AM</v>
      </c>
      <c r="CG2430" t="str">
        <f>"5:00 PM"</f>
        <v>5:00 PM</v>
      </c>
      <c r="CH2430" s="5">
        <v>14.99</v>
      </c>
      <c r="CI2430" t="s">
        <v>146</v>
      </c>
      <c r="CL2430" t="s">
        <v>136</v>
      </c>
      <c r="CM2430" t="s">
        <v>312</v>
      </c>
      <c r="CN2430" t="s">
        <v>148</v>
      </c>
      <c r="CO2430" t="s">
        <v>1490</v>
      </c>
      <c r="CP2430" t="s">
        <v>149</v>
      </c>
      <c r="CQ2430">
        <v>1</v>
      </c>
      <c r="CR2430">
        <v>0</v>
      </c>
      <c r="CS2430" t="s">
        <v>136</v>
      </c>
      <c r="CT2430" t="s">
        <v>134</v>
      </c>
      <c r="CU2430" t="s">
        <v>136</v>
      </c>
      <c r="CV2430" t="s">
        <v>136</v>
      </c>
      <c r="CW2430" t="s">
        <v>134</v>
      </c>
      <c r="CX2430">
        <v>60</v>
      </c>
      <c r="CY2430" t="s">
        <v>134</v>
      </c>
      <c r="CZ2430" t="s">
        <v>134</v>
      </c>
      <c r="DA2430" t="s">
        <v>134</v>
      </c>
      <c r="DB2430" t="s">
        <v>134</v>
      </c>
      <c r="DC2430" t="s">
        <v>134</v>
      </c>
      <c r="DD2430" t="s">
        <v>136</v>
      </c>
      <c r="DF2430" t="s">
        <v>13301</v>
      </c>
      <c r="DG2430" t="s">
        <v>13294</v>
      </c>
      <c r="DH2430" t="s">
        <v>13296</v>
      </c>
      <c r="DI2430" t="s">
        <v>1187</v>
      </c>
      <c r="DJ2430" s="4">
        <v>67468</v>
      </c>
      <c r="DK2430" t="s">
        <v>389</v>
      </c>
      <c r="DL2430" t="s">
        <v>134</v>
      </c>
      <c r="DM2430">
        <v>11</v>
      </c>
      <c r="DN2430" t="s">
        <v>13294</v>
      </c>
      <c r="DO2430" t="s">
        <v>13296</v>
      </c>
      <c r="DP2430" t="s">
        <v>1187</v>
      </c>
      <c r="DQ2430" t="str">
        <f>"67468"</f>
        <v>67468</v>
      </c>
      <c r="DR2430" t="s">
        <v>389</v>
      </c>
      <c r="DS2430" t="s">
        <v>296</v>
      </c>
      <c r="DT2430">
        <v>1</v>
      </c>
      <c r="DU2430">
        <v>4</v>
      </c>
      <c r="DV2430" t="s">
        <v>134</v>
      </c>
      <c r="DW2430" t="s">
        <v>134</v>
      </c>
      <c r="DX2430" t="s">
        <v>134</v>
      </c>
      <c r="DY2430" t="s">
        <v>136</v>
      </c>
      <c r="DZ2430">
        <v>1</v>
      </c>
      <c r="EA2430" t="s">
        <v>136</v>
      </c>
      <c r="EC2430" s="5">
        <v>12.68</v>
      </c>
      <c r="ED2430" s="5">
        <v>55</v>
      </c>
      <c r="EE2430">
        <v>17856320480</v>
      </c>
      <c r="EF2430" t="s">
        <v>13299</v>
      </c>
      <c r="EG2430" t="s">
        <v>148</v>
      </c>
      <c r="EH2430">
        <v>0</v>
      </c>
    </row>
    <row r="2431" spans="1:138" ht="15" customHeight="1" x14ac:dyDescent="0.35">
      <c r="A2431" t="s">
        <v>8979</v>
      </c>
      <c r="B2431" t="s">
        <v>157</v>
      </c>
      <c r="C2431" s="1">
        <v>44166.733605439818</v>
      </c>
      <c r="D2431" s="1">
        <v>44194</v>
      </c>
      <c r="E2431" t="s">
        <v>133</v>
      </c>
      <c r="F2431" t="s">
        <v>136</v>
      </c>
      <c r="G2431" t="s">
        <v>135</v>
      </c>
      <c r="H2431" t="s">
        <v>136</v>
      </c>
      <c r="I2431" t="s">
        <v>8980</v>
      </c>
      <c r="K2431" t="s">
        <v>8981</v>
      </c>
      <c r="M2431" t="s">
        <v>8061</v>
      </c>
      <c r="N2431" t="s">
        <v>995</v>
      </c>
      <c r="O2431" s="4">
        <v>71631</v>
      </c>
      <c r="P2431" t="s">
        <v>140</v>
      </c>
      <c r="R2431">
        <v>18704150302</v>
      </c>
      <c r="T2431">
        <v>111</v>
      </c>
      <c r="U2431" t="s">
        <v>8982</v>
      </c>
      <c r="V2431" t="s">
        <v>1257</v>
      </c>
      <c r="X2431" t="s">
        <v>164</v>
      </c>
      <c r="Y2431" t="s">
        <v>8981</v>
      </c>
      <c r="AA2431" t="s">
        <v>8061</v>
      </c>
      <c r="AB2431" t="s">
        <v>995</v>
      </c>
      <c r="AC2431" s="4">
        <v>71631</v>
      </c>
      <c r="AD2431" t="s">
        <v>140</v>
      </c>
      <c r="AF2431">
        <v>18704150302</v>
      </c>
      <c r="AH2431" t="s">
        <v>8983</v>
      </c>
      <c r="AZ2431" t="s">
        <v>175</v>
      </c>
      <c r="BA2431" t="s">
        <v>176</v>
      </c>
      <c r="BB2431" t="s">
        <v>136</v>
      </c>
      <c r="BC2431" t="s">
        <v>136</v>
      </c>
      <c r="BD2431" t="s">
        <v>148</v>
      </c>
      <c r="BE2431" t="s">
        <v>136</v>
      </c>
      <c r="BF2431" t="s">
        <v>136</v>
      </c>
      <c r="BG2431" t="s">
        <v>134</v>
      </c>
      <c r="BH2431" t="s">
        <v>136</v>
      </c>
      <c r="BN2431" t="s">
        <v>8984</v>
      </c>
      <c r="BO2431" t="s">
        <v>8985</v>
      </c>
      <c r="BP2431">
        <v>9</v>
      </c>
      <c r="BQ2431">
        <v>9</v>
      </c>
      <c r="BR2431">
        <v>9</v>
      </c>
      <c r="BS2431" s="1">
        <v>44228</v>
      </c>
      <c r="BT2431" s="1">
        <v>44515</v>
      </c>
      <c r="BU2431" s="1">
        <v>44228</v>
      </c>
      <c r="BV2431" s="1">
        <v>44515</v>
      </c>
      <c r="BW2431" t="s">
        <v>136</v>
      </c>
      <c r="BX2431">
        <v>36</v>
      </c>
      <c r="BY2431">
        <v>0</v>
      </c>
      <c r="BZ2431">
        <v>6</v>
      </c>
      <c r="CA2431">
        <v>6</v>
      </c>
      <c r="CB2431">
        <v>6</v>
      </c>
      <c r="CC2431">
        <v>6</v>
      </c>
      <c r="CD2431">
        <v>6</v>
      </c>
      <c r="CE2431">
        <v>6</v>
      </c>
      <c r="CF2431" t="str">
        <f>"6:00 AM"</f>
        <v>6:00 AM</v>
      </c>
      <c r="CG2431" t="str">
        <f>"12:00 PM"</f>
        <v>12:00 PM</v>
      </c>
      <c r="CH2431" s="5">
        <v>11.83</v>
      </c>
      <c r="CI2431" t="s">
        <v>146</v>
      </c>
      <c r="CL2431" t="s">
        <v>136</v>
      </c>
      <c r="CM2431" t="s">
        <v>147</v>
      </c>
      <c r="CN2431" t="s">
        <v>148</v>
      </c>
      <c r="CO2431" t="s">
        <v>181</v>
      </c>
      <c r="CP2431" t="s">
        <v>149</v>
      </c>
      <c r="CQ2431">
        <v>0</v>
      </c>
      <c r="CR2431">
        <v>0</v>
      </c>
      <c r="CS2431" t="s">
        <v>136</v>
      </c>
      <c r="CT2431" t="s">
        <v>136</v>
      </c>
      <c r="CU2431" t="s">
        <v>136</v>
      </c>
      <c r="CV2431" t="s">
        <v>136</v>
      </c>
      <c r="CW2431" t="s">
        <v>134</v>
      </c>
      <c r="CX2431">
        <v>50</v>
      </c>
      <c r="CY2431" t="s">
        <v>134</v>
      </c>
      <c r="CZ2431" t="s">
        <v>134</v>
      </c>
      <c r="DA2431" t="s">
        <v>134</v>
      </c>
      <c r="DB2431" t="s">
        <v>134</v>
      </c>
      <c r="DC2431" t="s">
        <v>134</v>
      </c>
      <c r="DD2431" t="s">
        <v>136</v>
      </c>
      <c r="DF2431" t="s">
        <v>180</v>
      </c>
      <c r="DG2431" t="s">
        <v>8981</v>
      </c>
      <c r="DH2431" t="s">
        <v>8061</v>
      </c>
      <c r="DI2431" t="s">
        <v>995</v>
      </c>
      <c r="DJ2431" s="4">
        <v>71631</v>
      </c>
      <c r="DK2431" t="s">
        <v>2142</v>
      </c>
      <c r="DL2431" t="s">
        <v>136</v>
      </c>
      <c r="DM2431">
        <v>1</v>
      </c>
      <c r="DN2431" t="s">
        <v>8986</v>
      </c>
      <c r="DO2431" t="s">
        <v>8061</v>
      </c>
      <c r="DP2431" t="s">
        <v>995</v>
      </c>
      <c r="DQ2431" t="str">
        <f>"71631"</f>
        <v>71631</v>
      </c>
      <c r="DR2431" t="s">
        <v>2142</v>
      </c>
      <c r="DS2431" t="s">
        <v>497</v>
      </c>
      <c r="DT2431">
        <v>3</v>
      </c>
      <c r="DU2431">
        <v>30</v>
      </c>
      <c r="DV2431" t="s">
        <v>134</v>
      </c>
      <c r="DW2431" t="s">
        <v>134</v>
      </c>
      <c r="DX2431" t="s">
        <v>134</v>
      </c>
      <c r="DY2431" t="s">
        <v>136</v>
      </c>
      <c r="DZ2431">
        <v>1</v>
      </c>
      <c r="EA2431" t="s">
        <v>136</v>
      </c>
      <c r="EC2431" s="5">
        <v>12.68</v>
      </c>
      <c r="ED2431" s="5">
        <v>55</v>
      </c>
      <c r="EE2431">
        <v>18704150302</v>
      </c>
      <c r="EF2431" t="s">
        <v>8983</v>
      </c>
      <c r="EG2431" t="s">
        <v>148</v>
      </c>
      <c r="EH2431">
        <v>0</v>
      </c>
    </row>
    <row r="2432" spans="1:138" ht="15" customHeight="1" x14ac:dyDescent="0.35">
      <c r="A2432" t="s">
        <v>24514</v>
      </c>
      <c r="B2432" t="s">
        <v>157</v>
      </c>
      <c r="C2432" s="1">
        <v>44167.716767824073</v>
      </c>
      <c r="D2432" s="1">
        <v>44194</v>
      </c>
      <c r="E2432" t="s">
        <v>133</v>
      </c>
      <c r="F2432" t="s">
        <v>136</v>
      </c>
      <c r="G2432" t="s">
        <v>135</v>
      </c>
      <c r="H2432" t="s">
        <v>136</v>
      </c>
      <c r="I2432" t="s">
        <v>24515</v>
      </c>
      <c r="K2432" t="s">
        <v>16668</v>
      </c>
      <c r="M2432" t="s">
        <v>1936</v>
      </c>
      <c r="N2432" t="s">
        <v>995</v>
      </c>
      <c r="O2432" s="4">
        <v>72432</v>
      </c>
      <c r="P2432" t="s">
        <v>140</v>
      </c>
      <c r="R2432">
        <v>18709741426</v>
      </c>
      <c r="T2432">
        <v>111</v>
      </c>
      <c r="U2432" t="s">
        <v>16669</v>
      </c>
      <c r="V2432" t="s">
        <v>348</v>
      </c>
      <c r="X2432" t="s">
        <v>164</v>
      </c>
      <c r="Y2432" t="s">
        <v>16668</v>
      </c>
      <c r="AA2432" t="s">
        <v>1936</v>
      </c>
      <c r="AB2432" t="s">
        <v>995</v>
      </c>
      <c r="AC2432" s="4">
        <v>72432</v>
      </c>
      <c r="AD2432" t="s">
        <v>140</v>
      </c>
      <c r="AF2432">
        <v>18709741426</v>
      </c>
      <c r="AH2432" t="s">
        <v>16670</v>
      </c>
      <c r="AI2432" t="s">
        <v>168</v>
      </c>
      <c r="AJ2432" t="s">
        <v>533</v>
      </c>
      <c r="AK2432" t="s">
        <v>534</v>
      </c>
      <c r="AM2432" t="s">
        <v>535</v>
      </c>
      <c r="AO2432" t="s">
        <v>536</v>
      </c>
      <c r="AP2432" t="s">
        <v>537</v>
      </c>
      <c r="AQ2432" s="4">
        <v>28786</v>
      </c>
      <c r="AR2432" t="s">
        <v>140</v>
      </c>
      <c r="AT2432">
        <v>18282460659</v>
      </c>
      <c r="AV2432" t="s">
        <v>538</v>
      </c>
      <c r="AW2432" t="s">
        <v>2409</v>
      </c>
      <c r="AZ2432" t="s">
        <v>821</v>
      </c>
      <c r="BA2432" t="s">
        <v>822</v>
      </c>
      <c r="BB2432" t="s">
        <v>136</v>
      </c>
      <c r="BC2432" t="s">
        <v>136</v>
      </c>
      <c r="BD2432" t="s">
        <v>148</v>
      </c>
      <c r="BE2432" t="s">
        <v>136</v>
      </c>
      <c r="BF2432" t="s">
        <v>136</v>
      </c>
      <c r="BG2432" t="s">
        <v>134</v>
      </c>
      <c r="BH2432" t="s">
        <v>136</v>
      </c>
      <c r="BN2432" t="s">
        <v>24516</v>
      </c>
      <c r="BO2432" t="s">
        <v>775</v>
      </c>
      <c r="BP2432">
        <v>3</v>
      </c>
      <c r="BQ2432">
        <v>3</v>
      </c>
      <c r="BR2432">
        <v>3</v>
      </c>
      <c r="BS2432" s="1">
        <v>44228</v>
      </c>
      <c r="BT2432" s="1">
        <v>44531</v>
      </c>
      <c r="BU2432" s="1">
        <v>44228</v>
      </c>
      <c r="BV2432" s="1">
        <v>44531</v>
      </c>
      <c r="BW2432" t="s">
        <v>136</v>
      </c>
      <c r="BX2432">
        <v>48</v>
      </c>
      <c r="BY2432">
        <v>0</v>
      </c>
      <c r="BZ2432">
        <v>8</v>
      </c>
      <c r="CA2432">
        <v>8</v>
      </c>
      <c r="CB2432">
        <v>8</v>
      </c>
      <c r="CC2432">
        <v>8</v>
      </c>
      <c r="CD2432">
        <v>8</v>
      </c>
      <c r="CE2432">
        <v>8</v>
      </c>
      <c r="CF2432" t="str">
        <f>"8:00 AM"</f>
        <v>8:00 AM</v>
      </c>
      <c r="CG2432" t="str">
        <f>"5:00 PM"</f>
        <v>5:00 PM</v>
      </c>
      <c r="CH2432" s="5">
        <v>11.83</v>
      </c>
      <c r="CI2432" t="s">
        <v>146</v>
      </c>
      <c r="CL2432" t="s">
        <v>136</v>
      </c>
      <c r="CM2432" t="s">
        <v>147</v>
      </c>
      <c r="CN2432" t="s">
        <v>148</v>
      </c>
      <c r="CO2432" t="s">
        <v>1490</v>
      </c>
      <c r="CP2432" t="s">
        <v>149</v>
      </c>
      <c r="CQ2432">
        <v>3</v>
      </c>
      <c r="CR2432">
        <v>0</v>
      </c>
      <c r="CS2432" t="s">
        <v>136</v>
      </c>
      <c r="CT2432" t="s">
        <v>134</v>
      </c>
      <c r="CU2432" t="s">
        <v>134</v>
      </c>
      <c r="CV2432" t="s">
        <v>134</v>
      </c>
      <c r="CW2432" t="s">
        <v>134</v>
      </c>
      <c r="CX2432">
        <v>60</v>
      </c>
      <c r="CY2432" t="s">
        <v>134</v>
      </c>
      <c r="CZ2432" t="s">
        <v>134</v>
      </c>
      <c r="DA2432" t="s">
        <v>134</v>
      </c>
      <c r="DB2432" t="s">
        <v>134</v>
      </c>
      <c r="DC2432" t="s">
        <v>134</v>
      </c>
      <c r="DD2432" t="s">
        <v>136</v>
      </c>
      <c r="DF2432" t="s">
        <v>16672</v>
      </c>
      <c r="DG2432" t="s">
        <v>24517</v>
      </c>
      <c r="DH2432" t="s">
        <v>1936</v>
      </c>
      <c r="DI2432" t="s">
        <v>995</v>
      </c>
      <c r="DJ2432" s="4">
        <v>72432</v>
      </c>
      <c r="DK2432" t="s">
        <v>1938</v>
      </c>
      <c r="DL2432" t="s">
        <v>134</v>
      </c>
      <c r="DM2432">
        <v>6</v>
      </c>
      <c r="DN2432" t="s">
        <v>24517</v>
      </c>
      <c r="DO2432" t="s">
        <v>1936</v>
      </c>
      <c r="DP2432" t="s">
        <v>995</v>
      </c>
      <c r="DQ2432" t="str">
        <f>"72432"</f>
        <v>72432</v>
      </c>
      <c r="DR2432" t="s">
        <v>1938</v>
      </c>
      <c r="DS2432" t="s">
        <v>907</v>
      </c>
      <c r="DT2432">
        <v>1</v>
      </c>
      <c r="DU2432">
        <v>2</v>
      </c>
      <c r="DV2432" t="s">
        <v>134</v>
      </c>
      <c r="DW2432" t="s">
        <v>134</v>
      </c>
      <c r="DX2432" t="s">
        <v>134</v>
      </c>
      <c r="DY2432" t="s">
        <v>134</v>
      </c>
      <c r="DZ2432">
        <v>3</v>
      </c>
      <c r="EA2432" t="s">
        <v>136</v>
      </c>
      <c r="EC2432" s="5">
        <v>12.68</v>
      </c>
      <c r="ED2432" s="5">
        <v>55</v>
      </c>
      <c r="EE2432">
        <v>18709741426</v>
      </c>
      <c r="EF2432" t="s">
        <v>16670</v>
      </c>
      <c r="EG2432" t="s">
        <v>148</v>
      </c>
      <c r="EH2432">
        <v>0</v>
      </c>
    </row>
    <row r="2433" spans="1:138" ht="15" customHeight="1" x14ac:dyDescent="0.35">
      <c r="A2433" t="s">
        <v>7788</v>
      </c>
      <c r="B2433" t="s">
        <v>157</v>
      </c>
      <c r="C2433" s="1">
        <v>44159.788877777777</v>
      </c>
      <c r="D2433" s="1">
        <v>44194</v>
      </c>
      <c r="E2433" t="s">
        <v>133</v>
      </c>
      <c r="F2433" t="s">
        <v>136</v>
      </c>
      <c r="G2433" t="s">
        <v>135</v>
      </c>
      <c r="H2433" t="s">
        <v>136</v>
      </c>
      <c r="I2433" t="s">
        <v>7789</v>
      </c>
      <c r="K2433" t="s">
        <v>7790</v>
      </c>
      <c r="M2433" t="s">
        <v>4220</v>
      </c>
      <c r="N2433" t="s">
        <v>720</v>
      </c>
      <c r="O2433" s="4">
        <v>39194</v>
      </c>
      <c r="P2433" t="s">
        <v>140</v>
      </c>
      <c r="R2433">
        <v>16628365161</v>
      </c>
      <c r="T2433">
        <v>1111</v>
      </c>
      <c r="U2433" t="s">
        <v>7791</v>
      </c>
      <c r="V2433" t="s">
        <v>4532</v>
      </c>
      <c r="W2433" t="s">
        <v>3480</v>
      </c>
      <c r="X2433" t="s">
        <v>723</v>
      </c>
      <c r="Y2433" t="s">
        <v>7790</v>
      </c>
      <c r="AA2433" t="s">
        <v>4220</v>
      </c>
      <c r="AB2433" t="s">
        <v>720</v>
      </c>
      <c r="AC2433" s="4">
        <v>39194</v>
      </c>
      <c r="AD2433" t="s">
        <v>140</v>
      </c>
      <c r="AF2433">
        <v>16628365161</v>
      </c>
      <c r="AH2433" t="s">
        <v>7792</v>
      </c>
      <c r="AI2433" t="s">
        <v>168</v>
      </c>
      <c r="AJ2433" t="s">
        <v>725</v>
      </c>
      <c r="AK2433" t="s">
        <v>2767</v>
      </c>
      <c r="AL2433" t="s">
        <v>2768</v>
      </c>
      <c r="AM2433" t="s">
        <v>728</v>
      </c>
      <c r="AN2433" t="s">
        <v>729</v>
      </c>
      <c r="AO2433" t="s">
        <v>730</v>
      </c>
      <c r="AP2433" t="s">
        <v>720</v>
      </c>
      <c r="AQ2433" s="4">
        <v>38930</v>
      </c>
      <c r="AR2433" t="s">
        <v>140</v>
      </c>
      <c r="AT2433">
        <v>16623854219</v>
      </c>
      <c r="AV2433" t="s">
        <v>2769</v>
      </c>
      <c r="AW2433" t="s">
        <v>732</v>
      </c>
      <c r="AZ2433" t="s">
        <v>288</v>
      </c>
      <c r="BA2433" t="s">
        <v>289</v>
      </c>
      <c r="BB2433" t="s">
        <v>136</v>
      </c>
      <c r="BC2433" t="s">
        <v>136</v>
      </c>
      <c r="BD2433" t="s">
        <v>148</v>
      </c>
      <c r="BE2433" t="s">
        <v>136</v>
      </c>
      <c r="BF2433" t="s">
        <v>136</v>
      </c>
      <c r="BG2433" t="s">
        <v>134</v>
      </c>
      <c r="BH2433" t="s">
        <v>136</v>
      </c>
      <c r="BN2433" t="s">
        <v>7793</v>
      </c>
      <c r="BO2433" t="s">
        <v>734</v>
      </c>
      <c r="BP2433">
        <v>3</v>
      </c>
      <c r="BQ2433">
        <v>3</v>
      </c>
      <c r="BR2433">
        <v>3</v>
      </c>
      <c r="BS2433" s="1">
        <v>44228</v>
      </c>
      <c r="BT2433" s="1">
        <v>44530</v>
      </c>
      <c r="BU2433" s="1">
        <v>44228</v>
      </c>
      <c r="BV2433" s="1">
        <v>44530</v>
      </c>
      <c r="BW2433" t="s">
        <v>136</v>
      </c>
      <c r="BX2433">
        <v>65</v>
      </c>
      <c r="BY2433">
        <v>0</v>
      </c>
      <c r="BZ2433">
        <v>10.84</v>
      </c>
      <c r="CA2433">
        <v>10.84</v>
      </c>
      <c r="CB2433">
        <v>10.83</v>
      </c>
      <c r="CC2433">
        <v>10.83</v>
      </c>
      <c r="CD2433">
        <v>10.83</v>
      </c>
      <c r="CE2433">
        <v>10.83</v>
      </c>
      <c r="CF2433" t="str">
        <f>"8:00 AM"</f>
        <v>8:00 AM</v>
      </c>
      <c r="CG2433" t="str">
        <f>"6:50 PM"</f>
        <v>6:50 PM</v>
      </c>
      <c r="CH2433" s="5">
        <v>11.83</v>
      </c>
      <c r="CI2433" t="s">
        <v>146</v>
      </c>
      <c r="CL2433" t="s">
        <v>134</v>
      </c>
      <c r="CM2433" t="s">
        <v>147</v>
      </c>
      <c r="CN2433" t="s">
        <v>148</v>
      </c>
      <c r="CO2433" t="s">
        <v>1179</v>
      </c>
      <c r="CP2433" t="s">
        <v>149</v>
      </c>
      <c r="CQ2433">
        <v>3</v>
      </c>
      <c r="CR2433">
        <v>0</v>
      </c>
      <c r="CS2433" t="s">
        <v>134</v>
      </c>
      <c r="CT2433" t="s">
        <v>134</v>
      </c>
      <c r="CU2433" t="s">
        <v>134</v>
      </c>
      <c r="CV2433" t="s">
        <v>134</v>
      </c>
      <c r="CW2433" t="s">
        <v>134</v>
      </c>
      <c r="CX2433">
        <v>50</v>
      </c>
      <c r="CY2433" t="s">
        <v>136</v>
      </c>
      <c r="CZ2433" t="s">
        <v>136</v>
      </c>
      <c r="DA2433" t="s">
        <v>134</v>
      </c>
      <c r="DB2433" t="s">
        <v>136</v>
      </c>
      <c r="DC2433" t="s">
        <v>136</v>
      </c>
      <c r="DD2433" t="s">
        <v>136</v>
      </c>
      <c r="DF2433" t="s">
        <v>7794</v>
      </c>
      <c r="DG2433" t="s">
        <v>7795</v>
      </c>
      <c r="DH2433" t="s">
        <v>4220</v>
      </c>
      <c r="DI2433" t="s">
        <v>720</v>
      </c>
      <c r="DJ2433" s="4">
        <v>39194</v>
      </c>
      <c r="DK2433" t="s">
        <v>1236</v>
      </c>
      <c r="DL2433" t="s">
        <v>136</v>
      </c>
      <c r="DM2433">
        <v>1</v>
      </c>
      <c r="DN2433" t="s">
        <v>7796</v>
      </c>
      <c r="DO2433" t="s">
        <v>7797</v>
      </c>
      <c r="DP2433" t="s">
        <v>720</v>
      </c>
      <c r="DQ2433" t="str">
        <f>"39097"</f>
        <v>39097</v>
      </c>
      <c r="DR2433" t="s">
        <v>1180</v>
      </c>
      <c r="DS2433" t="s">
        <v>739</v>
      </c>
      <c r="DT2433">
        <v>1</v>
      </c>
      <c r="DU2433">
        <v>3</v>
      </c>
      <c r="DV2433" t="s">
        <v>134</v>
      </c>
      <c r="DW2433" t="s">
        <v>134</v>
      </c>
      <c r="DX2433" t="s">
        <v>134</v>
      </c>
      <c r="DY2433" t="s">
        <v>136</v>
      </c>
      <c r="DZ2433">
        <v>1</v>
      </c>
      <c r="EA2433" t="s">
        <v>136</v>
      </c>
      <c r="EC2433" s="5">
        <v>12.68</v>
      </c>
      <c r="ED2433" s="5">
        <v>55</v>
      </c>
      <c r="EE2433">
        <v>16628365161</v>
      </c>
      <c r="EF2433" t="s">
        <v>7798</v>
      </c>
      <c r="EG2433" t="s">
        <v>148</v>
      </c>
      <c r="EH2433">
        <v>1</v>
      </c>
    </row>
    <row r="2434" spans="1:138" ht="15" customHeight="1" x14ac:dyDescent="0.35">
      <c r="A2434" t="s">
        <v>5733</v>
      </c>
      <c r="B2434" t="s">
        <v>157</v>
      </c>
      <c r="C2434" s="1">
        <v>44167.69494814815</v>
      </c>
      <c r="D2434" s="1">
        <v>44194</v>
      </c>
      <c r="E2434" t="s">
        <v>133</v>
      </c>
      <c r="F2434" t="s">
        <v>136</v>
      </c>
      <c r="G2434" t="s">
        <v>135</v>
      </c>
      <c r="H2434" t="s">
        <v>136</v>
      </c>
      <c r="I2434" t="s">
        <v>5734</v>
      </c>
      <c r="J2434" t="s">
        <v>5735</v>
      </c>
      <c r="K2434" t="s">
        <v>5736</v>
      </c>
      <c r="L2434" t="s">
        <v>2596</v>
      </c>
      <c r="M2434" t="s">
        <v>5737</v>
      </c>
      <c r="N2434" t="s">
        <v>1358</v>
      </c>
      <c r="O2434" s="4">
        <v>80302</v>
      </c>
      <c r="P2434" t="s">
        <v>140</v>
      </c>
      <c r="R2434">
        <v>13032220678</v>
      </c>
      <c r="T2434">
        <v>11212</v>
      </c>
      <c r="U2434" t="s">
        <v>5738</v>
      </c>
      <c r="V2434" t="s">
        <v>5739</v>
      </c>
      <c r="X2434" t="s">
        <v>5740</v>
      </c>
      <c r="Y2434" t="s">
        <v>5741</v>
      </c>
      <c r="Z2434" t="s">
        <v>5742</v>
      </c>
      <c r="AA2434" t="s">
        <v>5743</v>
      </c>
      <c r="AB2434" t="s">
        <v>1358</v>
      </c>
      <c r="AC2434" s="4">
        <v>80302</v>
      </c>
      <c r="AD2434" t="s">
        <v>140</v>
      </c>
      <c r="AF2434">
        <v>13032220678</v>
      </c>
      <c r="AH2434" t="s">
        <v>5744</v>
      </c>
      <c r="AI2434" t="s">
        <v>226</v>
      </c>
      <c r="AJ2434" t="s">
        <v>5745</v>
      </c>
      <c r="AK2434" t="s">
        <v>5746</v>
      </c>
      <c r="AL2434" t="s">
        <v>229</v>
      </c>
      <c r="AM2434" t="s">
        <v>5747</v>
      </c>
      <c r="AN2434" t="s">
        <v>5748</v>
      </c>
      <c r="AO2434" t="s">
        <v>5749</v>
      </c>
      <c r="AP2434" t="s">
        <v>1358</v>
      </c>
      <c r="AQ2434" s="4">
        <v>80202</v>
      </c>
      <c r="AR2434" t="s">
        <v>140</v>
      </c>
      <c r="AT2434">
        <v>13037366650</v>
      </c>
      <c r="AV2434" t="s">
        <v>5750</v>
      </c>
      <c r="AW2434" t="s">
        <v>5751</v>
      </c>
      <c r="AX2434" t="s">
        <v>1358</v>
      </c>
      <c r="AY2434" t="s">
        <v>1441</v>
      </c>
      <c r="AZ2434" t="s">
        <v>334</v>
      </c>
      <c r="BA2434" t="s">
        <v>335</v>
      </c>
      <c r="BB2434" t="s">
        <v>136</v>
      </c>
      <c r="BC2434" t="s">
        <v>136</v>
      </c>
      <c r="BD2434" t="s">
        <v>148</v>
      </c>
      <c r="BE2434" t="s">
        <v>136</v>
      </c>
      <c r="BF2434" t="s">
        <v>136</v>
      </c>
      <c r="BG2434" t="s">
        <v>134</v>
      </c>
      <c r="BH2434" t="s">
        <v>136</v>
      </c>
      <c r="BI2434" t="s">
        <v>5752</v>
      </c>
      <c r="BJ2434" t="s">
        <v>5753</v>
      </c>
      <c r="BK2434" t="s">
        <v>1979</v>
      </c>
      <c r="BL2434" t="s">
        <v>5751</v>
      </c>
      <c r="BM2434" t="s">
        <v>5754</v>
      </c>
      <c r="BN2434" t="s">
        <v>5755</v>
      </c>
      <c r="BO2434" t="s">
        <v>5756</v>
      </c>
      <c r="BP2434">
        <v>24</v>
      </c>
      <c r="BQ2434">
        <v>24</v>
      </c>
      <c r="BR2434">
        <v>24</v>
      </c>
      <c r="BS2434" s="1">
        <v>44228</v>
      </c>
      <c r="BT2434" s="1">
        <v>44501</v>
      </c>
      <c r="BU2434" s="1">
        <v>44228</v>
      </c>
      <c r="BV2434" s="1">
        <v>44501</v>
      </c>
      <c r="BW2434" t="s">
        <v>136</v>
      </c>
      <c r="BX2434">
        <v>48</v>
      </c>
      <c r="BY2434">
        <v>0</v>
      </c>
      <c r="BZ2434">
        <v>8</v>
      </c>
      <c r="CA2434">
        <v>8</v>
      </c>
      <c r="CB2434">
        <v>8</v>
      </c>
      <c r="CC2434">
        <v>8</v>
      </c>
      <c r="CD2434">
        <v>8</v>
      </c>
      <c r="CE2434">
        <v>8</v>
      </c>
      <c r="CF2434" t="str">
        <f>"8:00 AM"</f>
        <v>8:00 AM</v>
      </c>
      <c r="CG2434" t="str">
        <f>"5:00 PM"</f>
        <v>5:00 PM</v>
      </c>
      <c r="CH2434" s="5">
        <v>12.67</v>
      </c>
      <c r="CI2434" t="s">
        <v>146</v>
      </c>
      <c r="CJ2434">
        <v>0</v>
      </c>
      <c r="CK2434" t="s">
        <v>148</v>
      </c>
      <c r="CL2434" t="s">
        <v>136</v>
      </c>
      <c r="CM2434" t="s">
        <v>312</v>
      </c>
      <c r="CN2434" t="s">
        <v>148</v>
      </c>
      <c r="CO2434" s="2" t="s">
        <v>5757</v>
      </c>
      <c r="CP2434" t="s">
        <v>149</v>
      </c>
      <c r="CQ2434">
        <v>3</v>
      </c>
      <c r="CR2434">
        <v>0</v>
      </c>
      <c r="CS2434" t="s">
        <v>136</v>
      </c>
      <c r="CT2434" t="s">
        <v>136</v>
      </c>
      <c r="CU2434" t="s">
        <v>136</v>
      </c>
      <c r="CV2434" t="s">
        <v>134</v>
      </c>
      <c r="CW2434" t="s">
        <v>134</v>
      </c>
      <c r="CX2434">
        <v>75</v>
      </c>
      <c r="CY2434" t="s">
        <v>134</v>
      </c>
      <c r="CZ2434" t="s">
        <v>136</v>
      </c>
      <c r="DA2434" t="s">
        <v>136</v>
      </c>
      <c r="DB2434" t="s">
        <v>134</v>
      </c>
      <c r="DC2434" t="s">
        <v>136</v>
      </c>
      <c r="DD2434" t="s">
        <v>136</v>
      </c>
      <c r="DF2434" s="2" t="s">
        <v>5758</v>
      </c>
      <c r="DG2434" t="s">
        <v>5759</v>
      </c>
      <c r="DH2434" t="s">
        <v>5760</v>
      </c>
      <c r="DI2434" t="s">
        <v>374</v>
      </c>
      <c r="DJ2434" s="4">
        <v>79084</v>
      </c>
      <c r="DK2434" t="s">
        <v>5761</v>
      </c>
      <c r="DL2434" t="s">
        <v>136</v>
      </c>
      <c r="DM2434">
        <v>1</v>
      </c>
      <c r="DN2434" t="s">
        <v>5762</v>
      </c>
      <c r="DO2434" t="s">
        <v>5760</v>
      </c>
      <c r="DP2434" t="s">
        <v>374</v>
      </c>
      <c r="DQ2434" t="str">
        <f>"79084"</f>
        <v>79084</v>
      </c>
      <c r="DR2434" t="s">
        <v>5761</v>
      </c>
      <c r="DS2434" t="s">
        <v>5763</v>
      </c>
      <c r="DT2434">
        <v>2</v>
      </c>
      <c r="DU2434">
        <v>24</v>
      </c>
      <c r="DV2434" t="s">
        <v>134</v>
      </c>
      <c r="DW2434" t="s">
        <v>134</v>
      </c>
      <c r="DX2434" t="s">
        <v>134</v>
      </c>
      <c r="DY2434" t="s">
        <v>136</v>
      </c>
      <c r="DZ2434">
        <v>4</v>
      </c>
      <c r="EA2434" t="s">
        <v>136</v>
      </c>
      <c r="EC2434" s="5">
        <v>12.68</v>
      </c>
      <c r="ED2434" s="5">
        <v>55</v>
      </c>
      <c r="EE2434">
        <v>13032220678</v>
      </c>
      <c r="EF2434" t="s">
        <v>5764</v>
      </c>
      <c r="EG2434" t="s">
        <v>5765</v>
      </c>
      <c r="EH2434">
        <v>0</v>
      </c>
    </row>
    <row r="2435" spans="1:138" ht="15" customHeight="1" x14ac:dyDescent="0.35">
      <c r="A2435" t="s">
        <v>6927</v>
      </c>
      <c r="B2435" t="s">
        <v>157</v>
      </c>
      <c r="C2435" s="1">
        <v>44168.523558564812</v>
      </c>
      <c r="D2435" s="1">
        <v>44194</v>
      </c>
      <c r="E2435" t="s">
        <v>133</v>
      </c>
      <c r="F2435" t="s">
        <v>134</v>
      </c>
      <c r="G2435" t="s">
        <v>135</v>
      </c>
      <c r="H2435" t="s">
        <v>136</v>
      </c>
      <c r="I2435" t="s">
        <v>6928</v>
      </c>
      <c r="K2435" t="s">
        <v>6929</v>
      </c>
      <c r="L2435" t="s">
        <v>6930</v>
      </c>
      <c r="M2435" t="s">
        <v>5434</v>
      </c>
      <c r="N2435" t="s">
        <v>395</v>
      </c>
      <c r="O2435" s="4">
        <v>93444</v>
      </c>
      <c r="P2435" t="s">
        <v>140</v>
      </c>
      <c r="R2435">
        <v>18053052623</v>
      </c>
      <c r="T2435">
        <v>115115</v>
      </c>
      <c r="U2435" t="s">
        <v>6931</v>
      </c>
      <c r="V2435" t="s">
        <v>6932</v>
      </c>
      <c r="X2435" t="s">
        <v>6933</v>
      </c>
      <c r="Y2435" t="s">
        <v>6934</v>
      </c>
      <c r="AA2435" t="s">
        <v>6935</v>
      </c>
      <c r="AB2435" t="s">
        <v>395</v>
      </c>
      <c r="AC2435" s="4">
        <v>93444</v>
      </c>
      <c r="AD2435" t="s">
        <v>140</v>
      </c>
      <c r="AF2435">
        <v>18053052623</v>
      </c>
      <c r="AH2435" t="s">
        <v>6936</v>
      </c>
      <c r="AI2435" t="s">
        <v>226</v>
      </c>
      <c r="AJ2435" t="s">
        <v>401</v>
      </c>
      <c r="AK2435" t="s">
        <v>402</v>
      </c>
      <c r="AL2435" t="s">
        <v>403</v>
      </c>
      <c r="AM2435" t="s">
        <v>404</v>
      </c>
      <c r="AO2435" t="s">
        <v>405</v>
      </c>
      <c r="AP2435" t="s">
        <v>395</v>
      </c>
      <c r="AQ2435" s="4">
        <v>92106</v>
      </c>
      <c r="AR2435" t="s">
        <v>140</v>
      </c>
      <c r="AT2435">
        <v>16192696164</v>
      </c>
      <c r="AV2435" t="s">
        <v>406</v>
      </c>
      <c r="AW2435" t="s">
        <v>407</v>
      </c>
      <c r="AX2435" t="s">
        <v>395</v>
      </c>
      <c r="AY2435" t="s">
        <v>408</v>
      </c>
      <c r="AZ2435" t="s">
        <v>175</v>
      </c>
      <c r="BA2435" t="s">
        <v>176</v>
      </c>
      <c r="BB2435" t="s">
        <v>134</v>
      </c>
      <c r="BC2435" t="s">
        <v>134</v>
      </c>
      <c r="BD2435" t="s">
        <v>134</v>
      </c>
      <c r="BE2435" t="s">
        <v>134</v>
      </c>
      <c r="BF2435" t="s">
        <v>136</v>
      </c>
      <c r="BG2435" t="s">
        <v>134</v>
      </c>
      <c r="BH2435" t="s">
        <v>136</v>
      </c>
      <c r="BN2435" t="s">
        <v>6937</v>
      </c>
      <c r="BO2435" t="s">
        <v>381</v>
      </c>
      <c r="BP2435">
        <v>40</v>
      </c>
      <c r="BQ2435">
        <v>40</v>
      </c>
      <c r="BR2435">
        <v>40</v>
      </c>
      <c r="BS2435" s="1">
        <v>44214</v>
      </c>
      <c r="BT2435" s="1">
        <v>44377</v>
      </c>
      <c r="BU2435" s="1">
        <v>44214</v>
      </c>
      <c r="BV2435" s="1">
        <v>44377</v>
      </c>
      <c r="BW2435" t="s">
        <v>136</v>
      </c>
      <c r="BX2435">
        <v>35</v>
      </c>
      <c r="BY2435">
        <v>0</v>
      </c>
      <c r="BZ2435">
        <v>7</v>
      </c>
      <c r="CA2435">
        <v>7</v>
      </c>
      <c r="CB2435">
        <v>7</v>
      </c>
      <c r="CC2435">
        <v>7</v>
      </c>
      <c r="CD2435">
        <v>7</v>
      </c>
      <c r="CE2435">
        <v>0</v>
      </c>
      <c r="CF2435" t="str">
        <f>"10:00 AM"</f>
        <v>10:00 AM</v>
      </c>
      <c r="CG2435" t="str">
        <f>"5:00 PM"</f>
        <v>5:00 PM</v>
      </c>
      <c r="CH2435" s="5">
        <v>14.77</v>
      </c>
      <c r="CI2435" t="s">
        <v>146</v>
      </c>
      <c r="CJ2435">
        <v>22</v>
      </c>
      <c r="CK2435" t="s">
        <v>6938</v>
      </c>
      <c r="CL2435" t="s">
        <v>134</v>
      </c>
      <c r="CM2435" t="s">
        <v>147</v>
      </c>
      <c r="CN2435" t="s">
        <v>148</v>
      </c>
      <c r="CO2435" t="s">
        <v>6939</v>
      </c>
      <c r="CP2435" t="s">
        <v>149</v>
      </c>
      <c r="CQ2435">
        <v>1</v>
      </c>
      <c r="CR2435">
        <v>0</v>
      </c>
      <c r="CS2435" t="s">
        <v>136</v>
      </c>
      <c r="CT2435" t="s">
        <v>136</v>
      </c>
      <c r="CU2435" t="s">
        <v>136</v>
      </c>
      <c r="CV2435" t="s">
        <v>134</v>
      </c>
      <c r="CW2435" t="s">
        <v>134</v>
      </c>
      <c r="CX2435">
        <v>50</v>
      </c>
      <c r="CY2435" t="s">
        <v>134</v>
      </c>
      <c r="CZ2435" t="s">
        <v>134</v>
      </c>
      <c r="DA2435" t="s">
        <v>134</v>
      </c>
      <c r="DB2435" t="s">
        <v>136</v>
      </c>
      <c r="DC2435" t="s">
        <v>134</v>
      </c>
      <c r="DD2435" t="s">
        <v>136</v>
      </c>
      <c r="DF2435" t="s">
        <v>6940</v>
      </c>
      <c r="DG2435" s="2" t="s">
        <v>6941</v>
      </c>
      <c r="DH2435" t="s">
        <v>6942</v>
      </c>
      <c r="DI2435" t="s">
        <v>395</v>
      </c>
      <c r="DJ2435" s="4">
        <v>93657</v>
      </c>
      <c r="DK2435" t="s">
        <v>6243</v>
      </c>
      <c r="DL2435" t="s">
        <v>134</v>
      </c>
      <c r="DM2435">
        <v>230</v>
      </c>
      <c r="DN2435" t="s">
        <v>6943</v>
      </c>
      <c r="DO2435" t="s">
        <v>6944</v>
      </c>
      <c r="DP2435" t="s">
        <v>395</v>
      </c>
      <c r="DQ2435" t="str">
        <f>"93662"</f>
        <v>93662</v>
      </c>
      <c r="DR2435" t="s">
        <v>6243</v>
      </c>
      <c r="DS2435" t="s">
        <v>420</v>
      </c>
      <c r="DT2435">
        <v>1</v>
      </c>
      <c r="DU2435">
        <v>54</v>
      </c>
      <c r="DV2435" t="s">
        <v>134</v>
      </c>
      <c r="DW2435" t="s">
        <v>134</v>
      </c>
      <c r="DX2435" t="s">
        <v>134</v>
      </c>
      <c r="DY2435" t="s">
        <v>136</v>
      </c>
      <c r="DZ2435">
        <v>1</v>
      </c>
      <c r="EA2435" t="s">
        <v>134</v>
      </c>
      <c r="EB2435" s="5">
        <v>12.68</v>
      </c>
      <c r="EC2435" s="5">
        <v>12.68</v>
      </c>
      <c r="ED2435" s="5">
        <v>55</v>
      </c>
      <c r="EE2435">
        <v>18053052623</v>
      </c>
      <c r="EF2435" t="s">
        <v>6936</v>
      </c>
      <c r="EG2435" t="s">
        <v>148</v>
      </c>
      <c r="EH2435">
        <v>9</v>
      </c>
    </row>
    <row r="2436" spans="1:138" ht="15" customHeight="1" x14ac:dyDescent="0.35">
      <c r="A2436" t="s">
        <v>19702</v>
      </c>
      <c r="B2436" t="s">
        <v>273</v>
      </c>
      <c r="C2436" s="1">
        <v>44166.033876388887</v>
      </c>
      <c r="D2436" s="1">
        <v>44194</v>
      </c>
      <c r="E2436" t="s">
        <v>133</v>
      </c>
      <c r="F2436" t="s">
        <v>136</v>
      </c>
      <c r="G2436" t="s">
        <v>135</v>
      </c>
      <c r="H2436" t="s">
        <v>136</v>
      </c>
      <c r="I2436" t="s">
        <v>3262</v>
      </c>
      <c r="J2436" t="s">
        <v>3263</v>
      </c>
      <c r="K2436" t="s">
        <v>3264</v>
      </c>
      <c r="M2436" t="s">
        <v>1165</v>
      </c>
      <c r="N2436" t="s">
        <v>416</v>
      </c>
      <c r="O2436" s="4">
        <v>85024</v>
      </c>
      <c r="P2436" t="s">
        <v>140</v>
      </c>
      <c r="R2436">
        <v>15182533156</v>
      </c>
      <c r="T2436">
        <v>424930</v>
      </c>
      <c r="U2436" t="s">
        <v>3265</v>
      </c>
      <c r="V2436" t="s">
        <v>2778</v>
      </c>
      <c r="X2436" t="s">
        <v>3266</v>
      </c>
      <c r="Y2436" t="s">
        <v>3882</v>
      </c>
      <c r="Z2436" t="s">
        <v>3268</v>
      </c>
      <c r="AA2436" t="s">
        <v>1165</v>
      </c>
      <c r="AB2436" t="s">
        <v>416</v>
      </c>
      <c r="AC2436" s="4">
        <v>85024</v>
      </c>
      <c r="AD2436" t="s">
        <v>140</v>
      </c>
      <c r="AF2436">
        <v>15182533156</v>
      </c>
      <c r="AH2436" t="s">
        <v>3269</v>
      </c>
      <c r="AI2436" t="s">
        <v>168</v>
      </c>
      <c r="AJ2436" t="s">
        <v>1169</v>
      </c>
      <c r="AK2436" t="s">
        <v>3270</v>
      </c>
      <c r="AM2436" t="s">
        <v>1171</v>
      </c>
      <c r="AO2436" t="s">
        <v>1165</v>
      </c>
      <c r="AP2436" t="s">
        <v>416</v>
      </c>
      <c r="AQ2436" s="4">
        <v>85048</v>
      </c>
      <c r="AR2436" t="s">
        <v>140</v>
      </c>
      <c r="AT2436">
        <v>14809411885</v>
      </c>
      <c r="AV2436" t="s">
        <v>1172</v>
      </c>
      <c r="AW2436" t="s">
        <v>1173</v>
      </c>
      <c r="AZ2436" t="s">
        <v>144</v>
      </c>
      <c r="BA2436" t="s">
        <v>145</v>
      </c>
      <c r="BB2436" t="s">
        <v>136</v>
      </c>
      <c r="BC2436" t="s">
        <v>136</v>
      </c>
      <c r="BD2436" t="s">
        <v>148</v>
      </c>
      <c r="BE2436" t="s">
        <v>136</v>
      </c>
      <c r="BF2436" t="s">
        <v>136</v>
      </c>
      <c r="BG2436" t="s">
        <v>134</v>
      </c>
      <c r="BH2436" t="s">
        <v>136</v>
      </c>
      <c r="BN2436" t="s">
        <v>19703</v>
      </c>
      <c r="BO2436" t="s">
        <v>1174</v>
      </c>
      <c r="BP2436">
        <v>25</v>
      </c>
      <c r="BQ2436">
        <v>25</v>
      </c>
      <c r="BS2436" s="1">
        <v>44213</v>
      </c>
      <c r="BT2436" s="1">
        <v>44515</v>
      </c>
      <c r="BU2436" s="1">
        <v>44213</v>
      </c>
      <c r="BV2436" s="1">
        <v>44515</v>
      </c>
      <c r="BW2436" t="s">
        <v>136</v>
      </c>
      <c r="BX2436">
        <v>40</v>
      </c>
      <c r="BY2436">
        <v>0</v>
      </c>
      <c r="BZ2436">
        <v>7</v>
      </c>
      <c r="CA2436">
        <v>7</v>
      </c>
      <c r="CB2436">
        <v>7</v>
      </c>
      <c r="CC2436">
        <v>7</v>
      </c>
      <c r="CD2436">
        <v>7</v>
      </c>
      <c r="CE2436">
        <v>5</v>
      </c>
      <c r="CF2436" t="str">
        <f>"7:00 AM"</f>
        <v>7:00 AM</v>
      </c>
      <c r="CG2436" t="str">
        <f>"4:30 PM"</f>
        <v>4:30 PM</v>
      </c>
      <c r="CH2436" s="5">
        <v>12.67</v>
      </c>
      <c r="CI2436" t="s">
        <v>146</v>
      </c>
      <c r="CL2436" t="s">
        <v>136</v>
      </c>
      <c r="CM2436" t="s">
        <v>312</v>
      </c>
      <c r="CN2436" t="s">
        <v>148</v>
      </c>
      <c r="CO2436" t="s">
        <v>1175</v>
      </c>
      <c r="CP2436" t="s">
        <v>149</v>
      </c>
      <c r="CQ2436">
        <v>0</v>
      </c>
      <c r="CR2436">
        <v>0</v>
      </c>
      <c r="CS2436" t="s">
        <v>136</v>
      </c>
      <c r="CT2436" t="s">
        <v>136</v>
      </c>
      <c r="CU2436" t="s">
        <v>136</v>
      </c>
      <c r="CV2436" t="s">
        <v>136</v>
      </c>
      <c r="CW2436" t="s">
        <v>134</v>
      </c>
      <c r="CX2436">
        <v>50</v>
      </c>
      <c r="CY2436" t="s">
        <v>134</v>
      </c>
      <c r="CZ2436" t="s">
        <v>134</v>
      </c>
      <c r="DA2436" t="s">
        <v>134</v>
      </c>
      <c r="DB2436" t="s">
        <v>134</v>
      </c>
      <c r="DC2436" t="s">
        <v>134</v>
      </c>
      <c r="DD2436" t="s">
        <v>136</v>
      </c>
      <c r="DF2436" t="s">
        <v>3271</v>
      </c>
      <c r="DG2436" t="s">
        <v>19704</v>
      </c>
      <c r="DH2436" t="s">
        <v>19705</v>
      </c>
      <c r="DI2436" t="s">
        <v>374</v>
      </c>
      <c r="DJ2436" s="4">
        <v>77043</v>
      </c>
      <c r="DK2436" t="s">
        <v>10757</v>
      </c>
      <c r="DL2436" t="s">
        <v>136</v>
      </c>
      <c r="DM2436">
        <v>1</v>
      </c>
      <c r="DN2436" t="s">
        <v>19706</v>
      </c>
      <c r="DO2436" t="s">
        <v>19705</v>
      </c>
      <c r="DP2436" t="s">
        <v>374</v>
      </c>
      <c r="DQ2436" t="str">
        <f>"77090"</f>
        <v>77090</v>
      </c>
      <c r="DR2436" t="s">
        <v>10757</v>
      </c>
      <c r="DS2436" t="s">
        <v>3273</v>
      </c>
      <c r="DT2436">
        <v>1</v>
      </c>
      <c r="DU2436">
        <v>25</v>
      </c>
      <c r="DV2436" t="s">
        <v>134</v>
      </c>
      <c r="DW2436" t="s">
        <v>136</v>
      </c>
      <c r="DX2436" t="s">
        <v>134</v>
      </c>
      <c r="DY2436" t="s">
        <v>136</v>
      </c>
      <c r="DZ2436">
        <v>1</v>
      </c>
      <c r="EA2436" t="s">
        <v>136</v>
      </c>
      <c r="EC2436" s="5">
        <v>12.68</v>
      </c>
      <c r="ED2436" s="5">
        <v>55</v>
      </c>
      <c r="EE2436">
        <v>15182533156</v>
      </c>
      <c r="EF2436" t="s">
        <v>3275</v>
      </c>
      <c r="EG2436" t="s">
        <v>148</v>
      </c>
      <c r="EH2436">
        <v>0</v>
      </c>
    </row>
    <row r="2437" spans="1:138" ht="15" customHeight="1" x14ac:dyDescent="0.35">
      <c r="A2437" t="s">
        <v>22044</v>
      </c>
      <c r="B2437" t="s">
        <v>157</v>
      </c>
      <c r="C2437" s="1">
        <v>44166.031154166667</v>
      </c>
      <c r="D2437" s="1">
        <v>44194</v>
      </c>
      <c r="E2437" t="s">
        <v>133</v>
      </c>
      <c r="F2437" t="s">
        <v>136</v>
      </c>
      <c r="G2437" t="s">
        <v>135</v>
      </c>
      <c r="H2437" t="s">
        <v>136</v>
      </c>
      <c r="I2437" t="s">
        <v>3262</v>
      </c>
      <c r="J2437" t="s">
        <v>3263</v>
      </c>
      <c r="K2437" t="s">
        <v>3264</v>
      </c>
      <c r="M2437" t="s">
        <v>1165</v>
      </c>
      <c r="N2437" t="s">
        <v>416</v>
      </c>
      <c r="O2437" s="4">
        <v>85024</v>
      </c>
      <c r="P2437" t="s">
        <v>140</v>
      </c>
      <c r="R2437">
        <v>15182533156</v>
      </c>
      <c r="T2437">
        <v>424930</v>
      </c>
      <c r="U2437" t="s">
        <v>3265</v>
      </c>
      <c r="V2437" t="s">
        <v>2778</v>
      </c>
      <c r="X2437" t="s">
        <v>3266</v>
      </c>
      <c r="Y2437" t="s">
        <v>3882</v>
      </c>
      <c r="Z2437" t="s">
        <v>3268</v>
      </c>
      <c r="AA2437" t="s">
        <v>1165</v>
      </c>
      <c r="AB2437" t="s">
        <v>416</v>
      </c>
      <c r="AC2437" s="4">
        <v>85024</v>
      </c>
      <c r="AD2437" t="s">
        <v>140</v>
      </c>
      <c r="AF2437">
        <v>15182533156</v>
      </c>
      <c r="AH2437" t="s">
        <v>3269</v>
      </c>
      <c r="AI2437" t="s">
        <v>168</v>
      </c>
      <c r="AJ2437" t="s">
        <v>1169</v>
      </c>
      <c r="AK2437" t="s">
        <v>3270</v>
      </c>
      <c r="AM2437" t="s">
        <v>1171</v>
      </c>
      <c r="AO2437" t="s">
        <v>1165</v>
      </c>
      <c r="AP2437" t="s">
        <v>416</v>
      </c>
      <c r="AQ2437" s="4">
        <v>85048</v>
      </c>
      <c r="AR2437" t="s">
        <v>140</v>
      </c>
      <c r="AT2437">
        <v>14809411885</v>
      </c>
      <c r="AV2437" t="s">
        <v>1172</v>
      </c>
      <c r="AW2437" t="s">
        <v>1173</v>
      </c>
      <c r="AZ2437" t="s">
        <v>144</v>
      </c>
      <c r="BA2437" t="s">
        <v>145</v>
      </c>
      <c r="BB2437" t="s">
        <v>136</v>
      </c>
      <c r="BC2437" t="s">
        <v>136</v>
      </c>
      <c r="BD2437" t="s">
        <v>148</v>
      </c>
      <c r="BE2437" t="s">
        <v>136</v>
      </c>
      <c r="BF2437" t="s">
        <v>136</v>
      </c>
      <c r="BG2437" t="s">
        <v>134</v>
      </c>
      <c r="BH2437" t="s">
        <v>136</v>
      </c>
      <c r="BN2437" t="s">
        <v>22045</v>
      </c>
      <c r="BO2437" t="s">
        <v>1174</v>
      </c>
      <c r="BP2437">
        <v>30</v>
      </c>
      <c r="BQ2437">
        <v>30</v>
      </c>
      <c r="BR2437">
        <v>30</v>
      </c>
      <c r="BS2437" s="1">
        <v>44213</v>
      </c>
      <c r="BT2437" s="1">
        <v>44515</v>
      </c>
      <c r="BU2437" s="1">
        <v>44213</v>
      </c>
      <c r="BV2437" s="1">
        <v>44515</v>
      </c>
      <c r="BW2437" t="s">
        <v>136</v>
      </c>
      <c r="BX2437">
        <v>40</v>
      </c>
      <c r="BY2437">
        <v>0</v>
      </c>
      <c r="BZ2437">
        <v>7</v>
      </c>
      <c r="CA2437">
        <v>7</v>
      </c>
      <c r="CB2437">
        <v>7</v>
      </c>
      <c r="CC2437">
        <v>7</v>
      </c>
      <c r="CD2437">
        <v>7</v>
      </c>
      <c r="CE2437">
        <v>5</v>
      </c>
      <c r="CF2437" t="str">
        <f>"7:00 AM"</f>
        <v>7:00 AM</v>
      </c>
      <c r="CG2437" t="str">
        <f>"4:30 PM"</f>
        <v>4:30 PM</v>
      </c>
      <c r="CH2437" s="5">
        <v>12.67</v>
      </c>
      <c r="CI2437" t="s">
        <v>146</v>
      </c>
      <c r="CL2437" t="s">
        <v>136</v>
      </c>
      <c r="CM2437" t="s">
        <v>312</v>
      </c>
      <c r="CN2437" t="s">
        <v>148</v>
      </c>
      <c r="CO2437" t="s">
        <v>1175</v>
      </c>
      <c r="CP2437" t="s">
        <v>149</v>
      </c>
      <c r="CQ2437">
        <v>0</v>
      </c>
      <c r="CR2437">
        <v>0</v>
      </c>
      <c r="CS2437" t="s">
        <v>136</v>
      </c>
      <c r="CT2437" t="s">
        <v>136</v>
      </c>
      <c r="CU2437" t="s">
        <v>136</v>
      </c>
      <c r="CV2437" t="s">
        <v>136</v>
      </c>
      <c r="CW2437" t="s">
        <v>134</v>
      </c>
      <c r="CX2437">
        <v>50</v>
      </c>
      <c r="CY2437" t="s">
        <v>134</v>
      </c>
      <c r="CZ2437" t="s">
        <v>134</v>
      </c>
      <c r="DA2437" t="s">
        <v>134</v>
      </c>
      <c r="DB2437" t="s">
        <v>134</v>
      </c>
      <c r="DC2437" t="s">
        <v>134</v>
      </c>
      <c r="DD2437" t="s">
        <v>136</v>
      </c>
      <c r="DF2437" t="s">
        <v>3271</v>
      </c>
      <c r="DG2437" t="s">
        <v>22046</v>
      </c>
      <c r="DH2437" t="s">
        <v>22047</v>
      </c>
      <c r="DI2437" t="s">
        <v>374</v>
      </c>
      <c r="DJ2437" s="4">
        <v>78729</v>
      </c>
      <c r="DK2437" t="s">
        <v>20312</v>
      </c>
      <c r="DL2437" t="s">
        <v>136</v>
      </c>
      <c r="DM2437">
        <v>1</v>
      </c>
      <c r="DN2437" t="s">
        <v>22048</v>
      </c>
      <c r="DO2437" t="s">
        <v>22047</v>
      </c>
      <c r="DP2437" t="s">
        <v>374</v>
      </c>
      <c r="DQ2437" t="str">
        <f>"78745"</f>
        <v>78745</v>
      </c>
      <c r="DR2437" t="s">
        <v>20312</v>
      </c>
      <c r="DS2437" t="s">
        <v>3273</v>
      </c>
      <c r="DT2437">
        <v>1</v>
      </c>
      <c r="DU2437">
        <v>15</v>
      </c>
      <c r="DV2437" t="s">
        <v>134</v>
      </c>
      <c r="DW2437" t="s">
        <v>134</v>
      </c>
      <c r="DX2437" t="s">
        <v>134</v>
      </c>
      <c r="DY2437" t="s">
        <v>136</v>
      </c>
      <c r="DZ2437">
        <v>1</v>
      </c>
      <c r="EA2437" t="s">
        <v>136</v>
      </c>
      <c r="EC2437" s="5">
        <v>12.68</v>
      </c>
      <c r="ED2437" s="5">
        <v>55</v>
      </c>
      <c r="EE2437">
        <v>15182533156</v>
      </c>
      <c r="EF2437" t="s">
        <v>3275</v>
      </c>
      <c r="EG2437" t="s">
        <v>148</v>
      </c>
      <c r="EH2437">
        <v>0</v>
      </c>
    </row>
    <row r="2438" spans="1:138" ht="15" customHeight="1" x14ac:dyDescent="0.35">
      <c r="A2438" t="s">
        <v>14400</v>
      </c>
      <c r="B2438" t="s">
        <v>157</v>
      </c>
      <c r="C2438" s="1">
        <v>44167.731570601849</v>
      </c>
      <c r="D2438" s="1">
        <v>44194</v>
      </c>
      <c r="E2438" t="s">
        <v>133</v>
      </c>
      <c r="F2438" t="s">
        <v>136</v>
      </c>
      <c r="G2438" t="s">
        <v>135</v>
      </c>
      <c r="H2438" t="s">
        <v>136</v>
      </c>
      <c r="I2438" t="s">
        <v>14401</v>
      </c>
      <c r="K2438" t="s">
        <v>14402</v>
      </c>
      <c r="M2438" t="s">
        <v>14403</v>
      </c>
      <c r="N2438" t="s">
        <v>246</v>
      </c>
      <c r="O2438" s="4">
        <v>70380</v>
      </c>
      <c r="P2438" t="s">
        <v>140</v>
      </c>
      <c r="R2438">
        <v>13373597535</v>
      </c>
      <c r="T2438">
        <v>112920</v>
      </c>
      <c r="U2438" t="s">
        <v>2129</v>
      </c>
      <c r="V2438" t="s">
        <v>14404</v>
      </c>
      <c r="W2438" t="s">
        <v>1267</v>
      </c>
      <c r="X2438" t="s">
        <v>1677</v>
      </c>
      <c r="Y2438" t="s">
        <v>14402</v>
      </c>
      <c r="AA2438" t="s">
        <v>14405</v>
      </c>
      <c r="AB2438" t="s">
        <v>246</v>
      </c>
      <c r="AC2438" s="4" t="s">
        <v>27714</v>
      </c>
      <c r="AD2438" t="s">
        <v>140</v>
      </c>
      <c r="AF2438">
        <v>13373597535</v>
      </c>
      <c r="AH2438" t="s">
        <v>14406</v>
      </c>
      <c r="AI2438" t="s">
        <v>226</v>
      </c>
      <c r="AJ2438" t="s">
        <v>646</v>
      </c>
      <c r="AK2438" t="s">
        <v>767</v>
      </c>
      <c r="AL2438" t="s">
        <v>768</v>
      </c>
      <c r="AM2438" t="s">
        <v>769</v>
      </c>
      <c r="AN2438" t="s">
        <v>770</v>
      </c>
      <c r="AO2438" t="s">
        <v>771</v>
      </c>
      <c r="AP2438" t="s">
        <v>246</v>
      </c>
      <c r="AQ2438" s="4">
        <v>70535</v>
      </c>
      <c r="AR2438" t="s">
        <v>140</v>
      </c>
      <c r="AT2438">
        <v>13374663722</v>
      </c>
      <c r="AV2438" t="s">
        <v>772</v>
      </c>
      <c r="AW2438" t="s">
        <v>773</v>
      </c>
      <c r="AX2438" t="s">
        <v>246</v>
      </c>
      <c r="AY2438" t="s">
        <v>774</v>
      </c>
      <c r="AZ2438" t="s">
        <v>334</v>
      </c>
      <c r="BA2438" t="s">
        <v>335</v>
      </c>
      <c r="BB2438" t="s">
        <v>136</v>
      </c>
      <c r="BC2438" t="s">
        <v>136</v>
      </c>
      <c r="BD2438" t="s">
        <v>148</v>
      </c>
      <c r="BE2438" t="s">
        <v>136</v>
      </c>
      <c r="BF2438" t="s">
        <v>136</v>
      </c>
      <c r="BG2438" t="s">
        <v>134</v>
      </c>
      <c r="BH2438" t="s">
        <v>136</v>
      </c>
      <c r="BN2438" t="s">
        <v>14407</v>
      </c>
      <c r="BO2438" t="s">
        <v>14408</v>
      </c>
      <c r="BP2438">
        <v>1</v>
      </c>
      <c r="BQ2438">
        <v>1</v>
      </c>
      <c r="BR2438">
        <v>1</v>
      </c>
      <c r="BS2438" s="1">
        <v>44228</v>
      </c>
      <c r="BT2438" s="1">
        <v>44500</v>
      </c>
      <c r="BU2438" s="1">
        <v>44228</v>
      </c>
      <c r="BV2438" s="1">
        <v>44500</v>
      </c>
      <c r="BW2438" t="s">
        <v>136</v>
      </c>
      <c r="BX2438">
        <v>40</v>
      </c>
      <c r="BY2438">
        <v>0</v>
      </c>
      <c r="BZ2438">
        <v>8</v>
      </c>
      <c r="CA2438">
        <v>8</v>
      </c>
      <c r="CB2438">
        <v>8</v>
      </c>
      <c r="CC2438">
        <v>8</v>
      </c>
      <c r="CD2438">
        <v>8</v>
      </c>
      <c r="CE2438">
        <v>0</v>
      </c>
      <c r="CF2438" t="str">
        <f>"7:00 AM"</f>
        <v>7:00 AM</v>
      </c>
      <c r="CG2438" t="str">
        <f>"4:00 PM"</f>
        <v>4:00 PM</v>
      </c>
      <c r="CH2438" s="5">
        <v>11.83</v>
      </c>
      <c r="CI2438" t="s">
        <v>146</v>
      </c>
      <c r="CK2438" t="s">
        <v>14409</v>
      </c>
      <c r="CL2438" t="s">
        <v>136</v>
      </c>
      <c r="CM2438" t="s">
        <v>147</v>
      </c>
      <c r="CN2438" t="s">
        <v>148</v>
      </c>
      <c r="CO2438" t="s">
        <v>14410</v>
      </c>
      <c r="CP2438" t="s">
        <v>149</v>
      </c>
      <c r="CQ2438">
        <v>0</v>
      </c>
      <c r="CR2438">
        <v>0</v>
      </c>
      <c r="CS2438" t="s">
        <v>136</v>
      </c>
      <c r="CT2438" t="s">
        <v>136</v>
      </c>
      <c r="CU2438" t="s">
        <v>136</v>
      </c>
      <c r="CV2438" t="s">
        <v>134</v>
      </c>
      <c r="CW2438" t="s">
        <v>134</v>
      </c>
      <c r="CX2438">
        <v>50</v>
      </c>
      <c r="CY2438" t="s">
        <v>134</v>
      </c>
      <c r="CZ2438" t="s">
        <v>136</v>
      </c>
      <c r="DA2438" t="s">
        <v>136</v>
      </c>
      <c r="DB2438" t="s">
        <v>136</v>
      </c>
      <c r="DC2438" t="s">
        <v>136</v>
      </c>
      <c r="DD2438" t="s">
        <v>136</v>
      </c>
      <c r="DF2438" t="s">
        <v>14411</v>
      </c>
      <c r="DG2438" t="s">
        <v>14412</v>
      </c>
      <c r="DH2438" t="s">
        <v>663</v>
      </c>
      <c r="DI2438" t="s">
        <v>246</v>
      </c>
      <c r="DJ2438" s="4">
        <v>70560</v>
      </c>
      <c r="DK2438" t="s">
        <v>679</v>
      </c>
      <c r="DL2438" t="s">
        <v>134</v>
      </c>
      <c r="DM2438">
        <v>2</v>
      </c>
      <c r="DN2438" t="s">
        <v>14413</v>
      </c>
      <c r="DO2438" t="s">
        <v>663</v>
      </c>
      <c r="DP2438" t="s">
        <v>246</v>
      </c>
      <c r="DQ2438" t="str">
        <f>"70560"</f>
        <v>70560</v>
      </c>
      <c r="DR2438" t="s">
        <v>679</v>
      </c>
      <c r="DS2438" t="s">
        <v>14414</v>
      </c>
      <c r="DT2438">
        <v>1</v>
      </c>
      <c r="DU2438">
        <v>1</v>
      </c>
      <c r="DV2438" t="s">
        <v>134</v>
      </c>
      <c r="DW2438" t="s">
        <v>134</v>
      </c>
      <c r="DX2438" t="s">
        <v>134</v>
      </c>
      <c r="DY2438" t="s">
        <v>136</v>
      </c>
      <c r="DZ2438">
        <v>1</v>
      </c>
      <c r="EA2438" t="s">
        <v>136</v>
      </c>
      <c r="EC2438" s="5">
        <v>12.68</v>
      </c>
      <c r="ED2438" s="5">
        <v>55</v>
      </c>
      <c r="EE2438">
        <v>13373597535</v>
      </c>
      <c r="EF2438" t="s">
        <v>14406</v>
      </c>
      <c r="EG2438" t="s">
        <v>148</v>
      </c>
      <c r="EH2438">
        <v>0</v>
      </c>
    </row>
    <row r="2439" spans="1:138" ht="15" customHeight="1" x14ac:dyDescent="0.35">
      <c r="A2439" t="s">
        <v>18943</v>
      </c>
      <c r="B2439" t="s">
        <v>157</v>
      </c>
      <c r="C2439" s="1">
        <v>44160.302600810188</v>
      </c>
      <c r="D2439" s="1">
        <v>44194</v>
      </c>
      <c r="E2439" t="s">
        <v>133</v>
      </c>
      <c r="F2439" t="s">
        <v>136</v>
      </c>
      <c r="G2439" t="s">
        <v>135</v>
      </c>
      <c r="H2439" t="s">
        <v>136</v>
      </c>
      <c r="I2439" t="s">
        <v>18944</v>
      </c>
      <c r="K2439" t="s">
        <v>18945</v>
      </c>
      <c r="L2439" t="s">
        <v>18946</v>
      </c>
      <c r="M2439" t="s">
        <v>1972</v>
      </c>
      <c r="N2439" t="s">
        <v>1187</v>
      </c>
      <c r="O2439" s="4">
        <v>67878</v>
      </c>
      <c r="P2439" t="s">
        <v>140</v>
      </c>
      <c r="R2439">
        <v>16203722156</v>
      </c>
      <c r="T2439">
        <v>115113</v>
      </c>
      <c r="U2439" t="s">
        <v>18947</v>
      </c>
      <c r="V2439" t="s">
        <v>1940</v>
      </c>
      <c r="X2439" t="s">
        <v>1323</v>
      </c>
      <c r="Y2439" t="s">
        <v>18945</v>
      </c>
      <c r="Z2439" t="s">
        <v>18946</v>
      </c>
      <c r="AA2439" t="s">
        <v>1972</v>
      </c>
      <c r="AB2439" t="s">
        <v>1187</v>
      </c>
      <c r="AC2439" s="4">
        <v>67878</v>
      </c>
      <c r="AD2439" t="s">
        <v>140</v>
      </c>
      <c r="AF2439">
        <v>16203722156</v>
      </c>
      <c r="AH2439" t="s">
        <v>18948</v>
      </c>
      <c r="AI2439" t="s">
        <v>168</v>
      </c>
      <c r="AJ2439" t="s">
        <v>281</v>
      </c>
      <c r="AK2439" t="s">
        <v>282</v>
      </c>
      <c r="AL2439" t="s">
        <v>250</v>
      </c>
      <c r="AM2439" t="s">
        <v>283</v>
      </c>
      <c r="AN2439" t="s">
        <v>284</v>
      </c>
      <c r="AO2439" t="s">
        <v>285</v>
      </c>
      <c r="AP2439" t="s">
        <v>221</v>
      </c>
      <c r="AQ2439" s="4">
        <v>37862</v>
      </c>
      <c r="AR2439" t="s">
        <v>140</v>
      </c>
      <c r="AT2439">
        <v>18653663731</v>
      </c>
      <c r="AV2439" t="s">
        <v>1107</v>
      </c>
      <c r="AW2439" t="s">
        <v>287</v>
      </c>
      <c r="AZ2439" t="s">
        <v>288</v>
      </c>
      <c r="BA2439" t="s">
        <v>289</v>
      </c>
      <c r="BB2439" t="s">
        <v>136</v>
      </c>
      <c r="BC2439" t="s">
        <v>136</v>
      </c>
      <c r="BD2439" t="s">
        <v>148</v>
      </c>
      <c r="BE2439" t="s">
        <v>136</v>
      </c>
      <c r="BF2439" t="s">
        <v>136</v>
      </c>
      <c r="BG2439" t="s">
        <v>134</v>
      </c>
      <c r="BH2439" t="s">
        <v>136</v>
      </c>
      <c r="BN2439" t="s">
        <v>18949</v>
      </c>
      <c r="BO2439" t="s">
        <v>965</v>
      </c>
      <c r="BP2439">
        <v>8</v>
      </c>
      <c r="BQ2439">
        <v>8</v>
      </c>
      <c r="BR2439">
        <v>8</v>
      </c>
      <c r="BS2439" s="1">
        <v>44228</v>
      </c>
      <c r="BT2439" s="1">
        <v>44531</v>
      </c>
      <c r="BU2439" s="1">
        <v>44228</v>
      </c>
      <c r="BV2439" s="1">
        <v>44531</v>
      </c>
      <c r="BW2439" t="s">
        <v>136</v>
      </c>
      <c r="BX2439">
        <v>50</v>
      </c>
      <c r="BY2439">
        <v>0</v>
      </c>
      <c r="BZ2439">
        <v>10</v>
      </c>
      <c r="CA2439">
        <v>10</v>
      </c>
      <c r="CB2439">
        <v>10</v>
      </c>
      <c r="CC2439">
        <v>10</v>
      </c>
      <c r="CD2439">
        <v>10</v>
      </c>
      <c r="CE2439">
        <v>0</v>
      </c>
      <c r="CF2439" t="str">
        <f>"8:00 AM"</f>
        <v>8:00 AM</v>
      </c>
      <c r="CG2439" t="str">
        <f>"5:00 PM"</f>
        <v>5:00 PM</v>
      </c>
      <c r="CH2439" s="5">
        <v>14.99</v>
      </c>
      <c r="CI2439" t="s">
        <v>146</v>
      </c>
      <c r="CL2439" t="s">
        <v>134</v>
      </c>
      <c r="CM2439" t="s">
        <v>312</v>
      </c>
      <c r="CN2439" t="s">
        <v>148</v>
      </c>
      <c r="CO2439" t="s">
        <v>18950</v>
      </c>
      <c r="CP2439" t="s">
        <v>545</v>
      </c>
      <c r="CQ2439">
        <v>3</v>
      </c>
      <c r="CR2439">
        <v>0</v>
      </c>
      <c r="CS2439" t="s">
        <v>136</v>
      </c>
      <c r="CT2439" t="s">
        <v>134</v>
      </c>
      <c r="CU2439" t="s">
        <v>136</v>
      </c>
      <c r="CV2439" t="s">
        <v>134</v>
      </c>
      <c r="CW2439" t="s">
        <v>134</v>
      </c>
      <c r="CX2439">
        <v>50</v>
      </c>
      <c r="CY2439" t="s">
        <v>136</v>
      </c>
      <c r="CZ2439" t="s">
        <v>136</v>
      </c>
      <c r="DA2439" t="s">
        <v>136</v>
      </c>
      <c r="DB2439" t="s">
        <v>136</v>
      </c>
      <c r="DC2439" t="s">
        <v>136</v>
      </c>
      <c r="DD2439" t="s">
        <v>136</v>
      </c>
      <c r="DF2439" t="s">
        <v>18951</v>
      </c>
      <c r="DG2439" t="s">
        <v>18945</v>
      </c>
      <c r="DH2439" t="s">
        <v>1972</v>
      </c>
      <c r="DI2439" t="s">
        <v>1187</v>
      </c>
      <c r="DJ2439" s="4">
        <v>67878</v>
      </c>
      <c r="DK2439" t="s">
        <v>4079</v>
      </c>
      <c r="DL2439" t="s">
        <v>136</v>
      </c>
      <c r="DM2439">
        <v>1</v>
      </c>
      <c r="DN2439" t="s">
        <v>18952</v>
      </c>
      <c r="DO2439" t="s">
        <v>1972</v>
      </c>
      <c r="DP2439" t="s">
        <v>1187</v>
      </c>
      <c r="DQ2439" t="str">
        <f>"67878"</f>
        <v>67878</v>
      </c>
      <c r="DR2439" t="s">
        <v>4079</v>
      </c>
      <c r="DS2439" t="s">
        <v>907</v>
      </c>
      <c r="DT2439">
        <v>1</v>
      </c>
      <c r="DU2439">
        <v>1</v>
      </c>
      <c r="DV2439" t="s">
        <v>134</v>
      </c>
      <c r="DW2439" t="s">
        <v>134</v>
      </c>
      <c r="DX2439" t="s">
        <v>134</v>
      </c>
      <c r="DY2439" t="s">
        <v>134</v>
      </c>
      <c r="DZ2439">
        <v>3</v>
      </c>
      <c r="EA2439" t="s">
        <v>136</v>
      </c>
      <c r="EC2439" s="5">
        <v>12.68</v>
      </c>
      <c r="ED2439" s="5">
        <v>55</v>
      </c>
      <c r="EE2439">
        <v>16203722156</v>
      </c>
      <c r="EF2439" t="s">
        <v>18953</v>
      </c>
      <c r="EG2439" t="s">
        <v>3046</v>
      </c>
      <c r="EH2439">
        <v>1</v>
      </c>
    </row>
    <row r="2440" spans="1:138" ht="15" customHeight="1" x14ac:dyDescent="0.35">
      <c r="A2440" t="s">
        <v>14031</v>
      </c>
      <c r="B2440" t="s">
        <v>157</v>
      </c>
      <c r="C2440" s="1">
        <v>44160.655398726849</v>
      </c>
      <c r="D2440" s="1">
        <v>44194</v>
      </c>
      <c r="E2440" t="s">
        <v>133</v>
      </c>
      <c r="F2440" t="s">
        <v>134</v>
      </c>
      <c r="G2440" t="s">
        <v>135</v>
      </c>
      <c r="H2440" t="s">
        <v>136</v>
      </c>
      <c r="I2440" t="s">
        <v>4158</v>
      </c>
      <c r="J2440" t="s">
        <v>4158</v>
      </c>
      <c r="K2440" t="s">
        <v>2591</v>
      </c>
      <c r="M2440" t="s">
        <v>2589</v>
      </c>
      <c r="N2440" t="s">
        <v>2120</v>
      </c>
      <c r="O2440" s="4">
        <v>49403</v>
      </c>
      <c r="P2440" t="s">
        <v>140</v>
      </c>
      <c r="R2440">
        <v>18636731549</v>
      </c>
      <c r="T2440">
        <v>1151</v>
      </c>
      <c r="U2440" t="s">
        <v>4159</v>
      </c>
      <c r="V2440" t="s">
        <v>1954</v>
      </c>
      <c r="X2440" t="s">
        <v>1677</v>
      </c>
      <c r="Y2440" t="s">
        <v>2591</v>
      </c>
      <c r="AA2440" t="s">
        <v>2589</v>
      </c>
      <c r="AB2440" t="s">
        <v>2120</v>
      </c>
      <c r="AC2440" s="4">
        <v>49403</v>
      </c>
      <c r="AD2440" t="s">
        <v>140</v>
      </c>
      <c r="AF2440">
        <v>18636731549</v>
      </c>
      <c r="AH2440" t="s">
        <v>4161</v>
      </c>
      <c r="AI2440" t="s">
        <v>226</v>
      </c>
      <c r="AJ2440" t="s">
        <v>2593</v>
      </c>
      <c r="AK2440" t="s">
        <v>2594</v>
      </c>
      <c r="AL2440" t="s">
        <v>347</v>
      </c>
      <c r="AM2440" t="s">
        <v>2595</v>
      </c>
      <c r="AN2440" t="s">
        <v>2596</v>
      </c>
      <c r="AO2440" t="s">
        <v>2597</v>
      </c>
      <c r="AP2440" t="s">
        <v>2120</v>
      </c>
      <c r="AQ2440" s="4">
        <v>49503</v>
      </c>
      <c r="AR2440" t="s">
        <v>140</v>
      </c>
      <c r="AT2440">
        <v>16162335276</v>
      </c>
      <c r="AV2440" t="s">
        <v>2598</v>
      </c>
      <c r="AW2440" t="s">
        <v>3884</v>
      </c>
      <c r="AX2440" t="s">
        <v>2120</v>
      </c>
      <c r="AY2440" t="s">
        <v>2600</v>
      </c>
      <c r="AZ2440" t="s">
        <v>821</v>
      </c>
      <c r="BA2440" t="s">
        <v>822</v>
      </c>
      <c r="BB2440" t="s">
        <v>134</v>
      </c>
      <c r="BC2440" t="s">
        <v>134</v>
      </c>
      <c r="BD2440" t="s">
        <v>134</v>
      </c>
      <c r="BE2440" t="s">
        <v>134</v>
      </c>
      <c r="BF2440" t="s">
        <v>136</v>
      </c>
      <c r="BG2440" t="s">
        <v>134</v>
      </c>
      <c r="BH2440" t="s">
        <v>136</v>
      </c>
      <c r="BN2440" t="s">
        <v>14032</v>
      </c>
      <c r="BO2440" t="s">
        <v>381</v>
      </c>
      <c r="BP2440">
        <v>55</v>
      </c>
      <c r="BQ2440">
        <v>55</v>
      </c>
      <c r="BR2440">
        <v>55</v>
      </c>
      <c r="BS2440" s="1">
        <v>44228</v>
      </c>
      <c r="BT2440" s="1">
        <v>44500</v>
      </c>
      <c r="BU2440" s="1">
        <v>44228</v>
      </c>
      <c r="BV2440" s="1">
        <v>44500</v>
      </c>
      <c r="BW2440" t="s">
        <v>136</v>
      </c>
      <c r="BX2440">
        <v>36</v>
      </c>
      <c r="BY2440">
        <v>0</v>
      </c>
      <c r="BZ2440">
        <v>6</v>
      </c>
      <c r="CA2440">
        <v>6</v>
      </c>
      <c r="CB2440">
        <v>6</v>
      </c>
      <c r="CC2440">
        <v>6</v>
      </c>
      <c r="CD2440">
        <v>6</v>
      </c>
      <c r="CE2440">
        <v>6</v>
      </c>
      <c r="CF2440" t="str">
        <f>"8:00 AM"</f>
        <v>8:00 AM</v>
      </c>
      <c r="CG2440" t="str">
        <f>"2:00 PM"</f>
        <v>2:00 PM</v>
      </c>
      <c r="CH2440" s="5">
        <v>14.4</v>
      </c>
      <c r="CI2440" t="s">
        <v>146</v>
      </c>
      <c r="CL2440" t="s">
        <v>136</v>
      </c>
      <c r="CM2440" t="s">
        <v>147</v>
      </c>
      <c r="CN2440" t="s">
        <v>148</v>
      </c>
      <c r="CO2440" t="s">
        <v>2602</v>
      </c>
      <c r="CP2440" t="s">
        <v>149</v>
      </c>
      <c r="CQ2440">
        <v>3</v>
      </c>
      <c r="CR2440">
        <v>0</v>
      </c>
      <c r="CS2440" t="s">
        <v>136</v>
      </c>
      <c r="CT2440" t="s">
        <v>136</v>
      </c>
      <c r="CU2440" t="s">
        <v>136</v>
      </c>
      <c r="CV2440" t="s">
        <v>134</v>
      </c>
      <c r="CW2440" t="s">
        <v>134</v>
      </c>
      <c r="CX2440">
        <v>60</v>
      </c>
      <c r="CY2440" t="s">
        <v>134</v>
      </c>
      <c r="CZ2440" t="s">
        <v>134</v>
      </c>
      <c r="DA2440" t="s">
        <v>134</v>
      </c>
      <c r="DB2440" t="s">
        <v>134</v>
      </c>
      <c r="DC2440" t="s">
        <v>134</v>
      </c>
      <c r="DD2440" t="s">
        <v>136</v>
      </c>
      <c r="DF2440" t="s">
        <v>14033</v>
      </c>
      <c r="DG2440" t="s">
        <v>14034</v>
      </c>
      <c r="DH2440" t="s">
        <v>14035</v>
      </c>
      <c r="DI2440" t="s">
        <v>2120</v>
      </c>
      <c r="DJ2440" s="4">
        <v>49505</v>
      </c>
      <c r="DK2440" t="s">
        <v>12013</v>
      </c>
      <c r="DL2440" t="s">
        <v>134</v>
      </c>
      <c r="DM2440">
        <v>28</v>
      </c>
      <c r="DN2440" t="s">
        <v>14036</v>
      </c>
      <c r="DO2440" t="s">
        <v>10648</v>
      </c>
      <c r="DP2440" t="s">
        <v>2120</v>
      </c>
      <c r="DQ2440" t="str">
        <f>"48838"</f>
        <v>48838</v>
      </c>
      <c r="DR2440" t="s">
        <v>14037</v>
      </c>
      <c r="DS2440" t="s">
        <v>861</v>
      </c>
      <c r="DT2440">
        <v>7</v>
      </c>
      <c r="DU2440">
        <v>72</v>
      </c>
      <c r="DV2440" t="s">
        <v>134</v>
      </c>
      <c r="DW2440" t="s">
        <v>134</v>
      </c>
      <c r="DX2440" t="s">
        <v>134</v>
      </c>
      <c r="DY2440" t="s">
        <v>134</v>
      </c>
      <c r="DZ2440">
        <v>2</v>
      </c>
      <c r="EA2440" t="s">
        <v>136</v>
      </c>
      <c r="EC2440" s="5">
        <v>12.68</v>
      </c>
      <c r="ED2440" s="5">
        <v>55</v>
      </c>
      <c r="EE2440">
        <v>18636731549</v>
      </c>
      <c r="EF2440" t="s">
        <v>4161</v>
      </c>
      <c r="EG2440" t="s">
        <v>155</v>
      </c>
      <c r="EH2440">
        <v>0</v>
      </c>
    </row>
    <row r="2441" spans="1:138" ht="15" customHeight="1" x14ac:dyDescent="0.35">
      <c r="A2441" t="s">
        <v>22866</v>
      </c>
      <c r="B2441" t="s">
        <v>157</v>
      </c>
      <c r="C2441" s="1">
        <v>44168.792702199076</v>
      </c>
      <c r="D2441" s="1">
        <v>44194</v>
      </c>
      <c r="E2441" t="s">
        <v>133</v>
      </c>
      <c r="F2441" t="s">
        <v>136</v>
      </c>
      <c r="G2441" t="s">
        <v>135</v>
      </c>
      <c r="H2441" t="s">
        <v>136</v>
      </c>
      <c r="I2441" t="s">
        <v>11972</v>
      </c>
      <c r="J2441" t="s">
        <v>11973</v>
      </c>
      <c r="K2441" t="s">
        <v>5250</v>
      </c>
      <c r="M2441" t="s">
        <v>5251</v>
      </c>
      <c r="N2441" t="s">
        <v>374</v>
      </c>
      <c r="O2441" s="4">
        <v>76049</v>
      </c>
      <c r="P2441" t="s">
        <v>140</v>
      </c>
      <c r="R2441">
        <v>18175790770</v>
      </c>
      <c r="T2441">
        <v>111421</v>
      </c>
      <c r="U2441" t="s">
        <v>5252</v>
      </c>
      <c r="V2441" t="s">
        <v>5253</v>
      </c>
      <c r="W2441" t="s">
        <v>2730</v>
      </c>
      <c r="X2441" t="s">
        <v>2047</v>
      </c>
      <c r="Y2441" t="s">
        <v>5250</v>
      </c>
      <c r="AA2441" t="s">
        <v>5251</v>
      </c>
      <c r="AB2441" t="s">
        <v>374</v>
      </c>
      <c r="AC2441" s="4">
        <v>76049</v>
      </c>
      <c r="AD2441" t="s">
        <v>140</v>
      </c>
      <c r="AF2441">
        <v>18175790770</v>
      </c>
      <c r="AH2441" t="s">
        <v>148</v>
      </c>
      <c r="AI2441" t="s">
        <v>226</v>
      </c>
      <c r="AJ2441" t="s">
        <v>22867</v>
      </c>
      <c r="AK2441" t="s">
        <v>786</v>
      </c>
      <c r="AL2441" t="s">
        <v>2235</v>
      </c>
      <c r="AM2441" t="s">
        <v>5255</v>
      </c>
      <c r="AN2441" t="s">
        <v>5256</v>
      </c>
      <c r="AO2441" t="s">
        <v>373</v>
      </c>
      <c r="AP2441" t="s">
        <v>374</v>
      </c>
      <c r="AQ2441" s="4">
        <v>78746</v>
      </c>
      <c r="AR2441" t="s">
        <v>140</v>
      </c>
      <c r="AT2441">
        <v>15123470007</v>
      </c>
      <c r="AV2441" t="s">
        <v>2785</v>
      </c>
      <c r="AW2441" t="s">
        <v>5257</v>
      </c>
      <c r="AX2441" t="s">
        <v>374</v>
      </c>
      <c r="AY2441" t="s">
        <v>1379</v>
      </c>
      <c r="AZ2441" t="s">
        <v>821</v>
      </c>
      <c r="BA2441" t="s">
        <v>822</v>
      </c>
      <c r="BB2441" t="s">
        <v>136</v>
      </c>
      <c r="BC2441" t="s">
        <v>136</v>
      </c>
      <c r="BD2441" t="s">
        <v>148</v>
      </c>
      <c r="BE2441" t="s">
        <v>136</v>
      </c>
      <c r="BF2441" t="s">
        <v>136</v>
      </c>
      <c r="BG2441" t="s">
        <v>134</v>
      </c>
      <c r="BH2441" t="s">
        <v>136</v>
      </c>
      <c r="BN2441" t="s">
        <v>22868</v>
      </c>
      <c r="BO2441" t="s">
        <v>734</v>
      </c>
      <c r="BP2441">
        <v>7</v>
      </c>
      <c r="BQ2441">
        <v>7</v>
      </c>
      <c r="BR2441">
        <v>7</v>
      </c>
      <c r="BS2441" s="1">
        <v>44228</v>
      </c>
      <c r="BT2441" s="1">
        <v>44530</v>
      </c>
      <c r="BU2441" s="1">
        <v>44228</v>
      </c>
      <c r="BV2441" s="1">
        <v>44530</v>
      </c>
      <c r="BW2441" t="s">
        <v>136</v>
      </c>
      <c r="BX2441">
        <v>40</v>
      </c>
      <c r="BY2441">
        <v>0</v>
      </c>
      <c r="BZ2441">
        <v>8</v>
      </c>
      <c r="CA2441">
        <v>8</v>
      </c>
      <c r="CB2441">
        <v>8</v>
      </c>
      <c r="CC2441">
        <v>8</v>
      </c>
      <c r="CD2441">
        <v>8</v>
      </c>
      <c r="CE2441">
        <v>0</v>
      </c>
      <c r="CF2441" t="str">
        <f>"8:00 AM"</f>
        <v>8:00 AM</v>
      </c>
      <c r="CG2441" t="str">
        <f>"5:00 PM"</f>
        <v>5:00 PM</v>
      </c>
      <c r="CH2441" s="5">
        <v>12.67</v>
      </c>
      <c r="CI2441" t="s">
        <v>146</v>
      </c>
      <c r="CJ2441">
        <v>0</v>
      </c>
      <c r="CK2441">
        <v>0</v>
      </c>
      <c r="CL2441" t="s">
        <v>136</v>
      </c>
      <c r="CM2441" t="s">
        <v>312</v>
      </c>
      <c r="CN2441" t="s">
        <v>148</v>
      </c>
      <c r="CO2441" t="s">
        <v>5259</v>
      </c>
      <c r="CP2441" t="s">
        <v>149</v>
      </c>
      <c r="CQ2441">
        <v>0</v>
      </c>
      <c r="CR2441">
        <v>0</v>
      </c>
      <c r="CS2441" t="s">
        <v>136</v>
      </c>
      <c r="CT2441" t="s">
        <v>136</v>
      </c>
      <c r="CU2441" t="s">
        <v>136</v>
      </c>
      <c r="CV2441" t="s">
        <v>136</v>
      </c>
      <c r="CW2441" t="s">
        <v>134</v>
      </c>
      <c r="CX2441">
        <v>50</v>
      </c>
      <c r="CY2441" t="s">
        <v>134</v>
      </c>
      <c r="CZ2441" t="s">
        <v>136</v>
      </c>
      <c r="DA2441" t="s">
        <v>134</v>
      </c>
      <c r="DB2441" t="s">
        <v>134</v>
      </c>
      <c r="DC2441" t="s">
        <v>134</v>
      </c>
      <c r="DD2441" t="s">
        <v>136</v>
      </c>
      <c r="DF2441" t="s">
        <v>149</v>
      </c>
      <c r="DG2441" t="s">
        <v>22869</v>
      </c>
      <c r="DH2441" t="s">
        <v>22870</v>
      </c>
      <c r="DI2441" t="s">
        <v>374</v>
      </c>
      <c r="DJ2441" s="4">
        <v>77801</v>
      </c>
      <c r="DK2441" t="s">
        <v>5306</v>
      </c>
      <c r="DL2441" t="s">
        <v>136</v>
      </c>
      <c r="DM2441">
        <v>1</v>
      </c>
      <c r="DN2441" t="s">
        <v>22871</v>
      </c>
      <c r="DO2441" t="s">
        <v>22872</v>
      </c>
      <c r="DP2441" t="s">
        <v>374</v>
      </c>
      <c r="DQ2441" t="str">
        <f>"76033"</f>
        <v>76033</v>
      </c>
      <c r="DR2441" t="s">
        <v>2901</v>
      </c>
      <c r="DS2441" t="s">
        <v>296</v>
      </c>
      <c r="DT2441">
        <v>1</v>
      </c>
      <c r="DU2441">
        <v>3</v>
      </c>
      <c r="DV2441" t="s">
        <v>134</v>
      </c>
      <c r="DW2441" t="s">
        <v>134</v>
      </c>
      <c r="DX2441" t="s">
        <v>134</v>
      </c>
      <c r="DY2441" t="s">
        <v>136</v>
      </c>
      <c r="DZ2441">
        <v>1</v>
      </c>
      <c r="EA2441" t="s">
        <v>136</v>
      </c>
      <c r="EC2441" s="5">
        <v>12.68</v>
      </c>
      <c r="ED2441" s="5">
        <v>55</v>
      </c>
      <c r="EE2441">
        <v>18175790770</v>
      </c>
      <c r="EF2441" t="s">
        <v>5264</v>
      </c>
      <c r="EG2441" t="s">
        <v>148</v>
      </c>
      <c r="EH2441">
        <v>0</v>
      </c>
    </row>
    <row r="2442" spans="1:138" ht="15" customHeight="1" x14ac:dyDescent="0.35">
      <c r="A2442" t="s">
        <v>23876</v>
      </c>
      <c r="B2442" t="s">
        <v>157</v>
      </c>
      <c r="C2442" s="1">
        <v>44169.764102893518</v>
      </c>
      <c r="D2442" s="1">
        <v>44194</v>
      </c>
      <c r="E2442" t="s">
        <v>133</v>
      </c>
      <c r="F2442" t="s">
        <v>136</v>
      </c>
      <c r="G2442" t="s">
        <v>135</v>
      </c>
      <c r="H2442" t="s">
        <v>136</v>
      </c>
      <c r="I2442" t="s">
        <v>23877</v>
      </c>
      <c r="K2442" t="s">
        <v>23878</v>
      </c>
      <c r="M2442" t="s">
        <v>373</v>
      </c>
      <c r="N2442" t="s">
        <v>374</v>
      </c>
      <c r="O2442" s="4">
        <v>78757</v>
      </c>
      <c r="P2442" t="s">
        <v>140</v>
      </c>
      <c r="R2442">
        <v>15126803911</v>
      </c>
      <c r="T2442">
        <v>112</v>
      </c>
      <c r="U2442" t="s">
        <v>13376</v>
      </c>
      <c r="V2442" t="s">
        <v>347</v>
      </c>
      <c r="X2442" t="s">
        <v>429</v>
      </c>
      <c r="Y2442" t="s">
        <v>23879</v>
      </c>
      <c r="Z2442" t="s">
        <v>11099</v>
      </c>
      <c r="AA2442" t="s">
        <v>373</v>
      </c>
      <c r="AB2442" t="s">
        <v>374</v>
      </c>
      <c r="AC2442" s="4">
        <v>78757</v>
      </c>
      <c r="AD2442" t="s">
        <v>140</v>
      </c>
      <c r="AF2442">
        <v>15126803911</v>
      </c>
      <c r="AH2442" t="s">
        <v>23880</v>
      </c>
      <c r="AI2442" t="s">
        <v>226</v>
      </c>
      <c r="AJ2442" t="s">
        <v>12030</v>
      </c>
      <c r="AK2442" t="s">
        <v>7862</v>
      </c>
      <c r="AM2442" t="s">
        <v>12031</v>
      </c>
      <c r="AN2442" t="s">
        <v>770</v>
      </c>
      <c r="AO2442" t="s">
        <v>373</v>
      </c>
      <c r="AP2442" t="s">
        <v>374</v>
      </c>
      <c r="AQ2442" s="4">
        <v>78701</v>
      </c>
      <c r="AR2442" t="s">
        <v>140</v>
      </c>
      <c r="AT2442">
        <v>15124780100</v>
      </c>
      <c r="AV2442" t="s">
        <v>12032</v>
      </c>
      <c r="AW2442" t="s">
        <v>12033</v>
      </c>
      <c r="AX2442" t="s">
        <v>374</v>
      </c>
      <c r="AY2442" t="s">
        <v>12034</v>
      </c>
      <c r="AZ2442" t="s">
        <v>334</v>
      </c>
      <c r="BA2442" t="s">
        <v>335</v>
      </c>
      <c r="BB2442" t="s">
        <v>136</v>
      </c>
      <c r="BC2442" t="s">
        <v>136</v>
      </c>
      <c r="BD2442" t="s">
        <v>148</v>
      </c>
      <c r="BE2442" t="s">
        <v>136</v>
      </c>
      <c r="BF2442" t="s">
        <v>136</v>
      </c>
      <c r="BG2442" t="s">
        <v>134</v>
      </c>
      <c r="BH2442" t="s">
        <v>136</v>
      </c>
      <c r="BN2442" t="s">
        <v>23881</v>
      </c>
      <c r="BO2442" t="s">
        <v>23882</v>
      </c>
      <c r="BP2442">
        <v>2</v>
      </c>
      <c r="BQ2442">
        <v>2</v>
      </c>
      <c r="BR2442">
        <v>2</v>
      </c>
      <c r="BS2442" s="1">
        <v>44215</v>
      </c>
      <c r="BT2442" s="1">
        <v>44519</v>
      </c>
      <c r="BU2442" s="1">
        <v>44215</v>
      </c>
      <c r="BV2442" s="1">
        <v>44519</v>
      </c>
      <c r="BW2442" t="s">
        <v>136</v>
      </c>
      <c r="BX2442">
        <v>40</v>
      </c>
      <c r="BY2442">
        <v>0</v>
      </c>
      <c r="BZ2442">
        <v>8</v>
      </c>
      <c r="CA2442">
        <v>8</v>
      </c>
      <c r="CB2442">
        <v>8</v>
      </c>
      <c r="CC2442">
        <v>8</v>
      </c>
      <c r="CD2442">
        <v>8</v>
      </c>
      <c r="CE2442">
        <v>0</v>
      </c>
      <c r="CF2442" t="str">
        <f>"8:00 AM"</f>
        <v>8:00 AM</v>
      </c>
      <c r="CG2442" t="str">
        <f>"5:00 PM"</f>
        <v>5:00 PM</v>
      </c>
      <c r="CH2442" s="5">
        <v>12.67</v>
      </c>
      <c r="CI2442" t="s">
        <v>146</v>
      </c>
      <c r="CK2442" t="s">
        <v>5402</v>
      </c>
      <c r="CL2442" t="s">
        <v>136</v>
      </c>
      <c r="CM2442" t="s">
        <v>312</v>
      </c>
      <c r="CN2442" t="s">
        <v>148</v>
      </c>
      <c r="CO2442" s="2" t="s">
        <v>23883</v>
      </c>
      <c r="CP2442" t="s">
        <v>149</v>
      </c>
      <c r="CQ2442">
        <v>3</v>
      </c>
      <c r="CR2442">
        <v>0</v>
      </c>
      <c r="CS2442" t="s">
        <v>136</v>
      </c>
      <c r="CT2442" t="s">
        <v>136</v>
      </c>
      <c r="CU2442" t="s">
        <v>136</v>
      </c>
      <c r="CV2442" t="s">
        <v>136</v>
      </c>
      <c r="CW2442" t="s">
        <v>134</v>
      </c>
      <c r="CX2442">
        <v>50</v>
      </c>
      <c r="CY2442" t="s">
        <v>134</v>
      </c>
      <c r="CZ2442" t="s">
        <v>134</v>
      </c>
      <c r="DA2442" t="s">
        <v>134</v>
      </c>
      <c r="DB2442" t="s">
        <v>134</v>
      </c>
      <c r="DC2442" t="s">
        <v>136</v>
      </c>
      <c r="DD2442" t="s">
        <v>136</v>
      </c>
      <c r="DF2442" s="2" t="s">
        <v>23884</v>
      </c>
      <c r="DG2442" s="2" t="s">
        <v>23885</v>
      </c>
      <c r="DH2442" t="s">
        <v>23886</v>
      </c>
      <c r="DI2442" t="s">
        <v>374</v>
      </c>
      <c r="DJ2442" s="4">
        <v>78611</v>
      </c>
      <c r="DK2442" t="s">
        <v>23887</v>
      </c>
      <c r="DL2442" t="s">
        <v>136</v>
      </c>
      <c r="DM2442">
        <v>1</v>
      </c>
      <c r="DN2442" t="s">
        <v>23888</v>
      </c>
      <c r="DO2442" t="s">
        <v>23886</v>
      </c>
      <c r="DP2442" t="s">
        <v>374</v>
      </c>
      <c r="DQ2442" t="str">
        <f>"78611"</f>
        <v>78611</v>
      </c>
      <c r="DR2442" t="s">
        <v>23887</v>
      </c>
      <c r="DS2442" t="s">
        <v>23889</v>
      </c>
      <c r="DT2442">
        <v>1</v>
      </c>
      <c r="DU2442">
        <v>6</v>
      </c>
      <c r="DV2442" t="s">
        <v>136</v>
      </c>
      <c r="DW2442" t="s">
        <v>134</v>
      </c>
      <c r="DX2442" t="s">
        <v>134</v>
      </c>
      <c r="DY2442" t="s">
        <v>136</v>
      </c>
      <c r="DZ2442">
        <v>1</v>
      </c>
      <c r="EA2442" t="s">
        <v>136</v>
      </c>
      <c r="EC2442" s="5">
        <v>12.68</v>
      </c>
      <c r="ED2442" s="5">
        <v>55</v>
      </c>
      <c r="EE2442">
        <v>15126803911</v>
      </c>
      <c r="EF2442" t="s">
        <v>23880</v>
      </c>
      <c r="EG2442" t="s">
        <v>148</v>
      </c>
      <c r="EH2442">
        <v>0</v>
      </c>
    </row>
    <row r="2443" spans="1:138" ht="15" customHeight="1" x14ac:dyDescent="0.35">
      <c r="A2443" t="s">
        <v>4565</v>
      </c>
      <c r="B2443" t="s">
        <v>157</v>
      </c>
      <c r="C2443" s="1">
        <v>44174.644334259261</v>
      </c>
      <c r="D2443" s="1">
        <v>44194</v>
      </c>
      <c r="E2443" t="s">
        <v>133</v>
      </c>
      <c r="F2443" t="s">
        <v>136</v>
      </c>
      <c r="G2443" t="s">
        <v>135</v>
      </c>
      <c r="H2443" t="s">
        <v>136</v>
      </c>
      <c r="I2443" t="s">
        <v>4566</v>
      </c>
      <c r="K2443" t="s">
        <v>4567</v>
      </c>
      <c r="M2443" t="s">
        <v>4568</v>
      </c>
      <c r="N2443" t="s">
        <v>784</v>
      </c>
      <c r="O2443" s="4">
        <v>59345</v>
      </c>
      <c r="P2443" t="s">
        <v>140</v>
      </c>
      <c r="R2443">
        <v>14065794951</v>
      </c>
      <c r="T2443">
        <v>1121</v>
      </c>
      <c r="U2443" t="s">
        <v>4569</v>
      </c>
      <c r="V2443" t="s">
        <v>403</v>
      </c>
      <c r="X2443" t="s">
        <v>4570</v>
      </c>
      <c r="Y2443" t="s">
        <v>4567</v>
      </c>
      <c r="AA2443" t="s">
        <v>4568</v>
      </c>
      <c r="AB2443" t="s">
        <v>784</v>
      </c>
      <c r="AC2443" s="4">
        <v>59345</v>
      </c>
      <c r="AD2443" t="s">
        <v>140</v>
      </c>
      <c r="AF2443">
        <v>14065794951</v>
      </c>
      <c r="AH2443" t="s">
        <v>4571</v>
      </c>
      <c r="AI2443" t="s">
        <v>168</v>
      </c>
      <c r="AJ2443" t="s">
        <v>1941</v>
      </c>
      <c r="AK2443" t="s">
        <v>1942</v>
      </c>
      <c r="AL2443" t="s">
        <v>1943</v>
      </c>
      <c r="AM2443" t="s">
        <v>1944</v>
      </c>
      <c r="AN2443" t="s">
        <v>1945</v>
      </c>
      <c r="AO2443" t="s">
        <v>1946</v>
      </c>
      <c r="AP2443" t="s">
        <v>374</v>
      </c>
      <c r="AQ2443" s="4">
        <v>78266</v>
      </c>
      <c r="AR2443" t="s">
        <v>140</v>
      </c>
      <c r="AT2443">
        <v>18305844555</v>
      </c>
      <c r="AV2443" t="s">
        <v>1947</v>
      </c>
      <c r="AW2443" t="s">
        <v>1948</v>
      </c>
      <c r="AZ2443" t="s">
        <v>821</v>
      </c>
      <c r="BA2443" t="s">
        <v>822</v>
      </c>
      <c r="BB2443" t="s">
        <v>136</v>
      </c>
      <c r="BC2443" t="s">
        <v>136</v>
      </c>
      <c r="BD2443" t="s">
        <v>148</v>
      </c>
      <c r="BE2443" t="s">
        <v>136</v>
      </c>
      <c r="BF2443" t="s">
        <v>136</v>
      </c>
      <c r="BG2443" t="s">
        <v>134</v>
      </c>
      <c r="BH2443" t="s">
        <v>136</v>
      </c>
      <c r="BN2443" t="s">
        <v>4572</v>
      </c>
      <c r="BO2443" t="s">
        <v>905</v>
      </c>
      <c r="BP2443">
        <v>2</v>
      </c>
      <c r="BQ2443">
        <v>2</v>
      </c>
      <c r="BR2443">
        <v>2</v>
      </c>
      <c r="BS2443" s="1">
        <v>44229</v>
      </c>
      <c r="BT2443" s="1">
        <v>44531</v>
      </c>
      <c r="BU2443" s="1">
        <v>44229</v>
      </c>
      <c r="BV2443" s="1">
        <v>44531</v>
      </c>
      <c r="BW2443" t="s">
        <v>136</v>
      </c>
      <c r="BX2443">
        <v>40</v>
      </c>
      <c r="BY2443">
        <v>0</v>
      </c>
      <c r="BZ2443">
        <v>8</v>
      </c>
      <c r="CA2443">
        <v>8</v>
      </c>
      <c r="CB2443">
        <v>8</v>
      </c>
      <c r="CC2443">
        <v>8</v>
      </c>
      <c r="CD2443">
        <v>8</v>
      </c>
      <c r="CE2443">
        <v>0</v>
      </c>
      <c r="CF2443" t="str">
        <f>"8:00 AM"</f>
        <v>8:00 AM</v>
      </c>
      <c r="CG2443" t="str">
        <f>"5:00 PM"</f>
        <v>5:00 PM</v>
      </c>
      <c r="CH2443" s="5">
        <v>13.62</v>
      </c>
      <c r="CI2443" t="s">
        <v>146</v>
      </c>
      <c r="CJ2443">
        <v>0</v>
      </c>
      <c r="CK2443" t="s">
        <v>148</v>
      </c>
      <c r="CL2443" t="s">
        <v>136</v>
      </c>
      <c r="CM2443" t="s">
        <v>312</v>
      </c>
      <c r="CN2443" t="s">
        <v>148</v>
      </c>
      <c r="CO2443" s="2" t="s">
        <v>1949</v>
      </c>
      <c r="CP2443" t="s">
        <v>149</v>
      </c>
      <c r="CQ2443">
        <v>3</v>
      </c>
      <c r="CR2443">
        <v>0</v>
      </c>
      <c r="CS2443" t="s">
        <v>136</v>
      </c>
      <c r="CT2443" t="s">
        <v>134</v>
      </c>
      <c r="CU2443" t="s">
        <v>136</v>
      </c>
      <c r="CV2443" t="s">
        <v>136</v>
      </c>
      <c r="CW2443" t="s">
        <v>134</v>
      </c>
      <c r="CX2443">
        <v>60</v>
      </c>
      <c r="CY2443" t="s">
        <v>136</v>
      </c>
      <c r="CZ2443" t="s">
        <v>136</v>
      </c>
      <c r="DA2443" t="s">
        <v>136</v>
      </c>
      <c r="DB2443" t="s">
        <v>136</v>
      </c>
      <c r="DC2443" t="s">
        <v>136</v>
      </c>
      <c r="DD2443" t="s">
        <v>136</v>
      </c>
      <c r="DF2443" t="s">
        <v>4573</v>
      </c>
      <c r="DG2443" t="s">
        <v>4574</v>
      </c>
      <c r="DH2443" t="s">
        <v>4568</v>
      </c>
      <c r="DI2443" t="s">
        <v>784</v>
      </c>
      <c r="DJ2443" s="4">
        <v>59345</v>
      </c>
      <c r="DK2443" t="s">
        <v>4264</v>
      </c>
      <c r="DL2443" t="s">
        <v>136</v>
      </c>
      <c r="DM2443">
        <v>1</v>
      </c>
      <c r="DN2443" t="s">
        <v>4574</v>
      </c>
      <c r="DO2443" t="s">
        <v>4568</v>
      </c>
      <c r="DP2443" t="s">
        <v>784</v>
      </c>
      <c r="DQ2443" t="str">
        <f>"59345"</f>
        <v>59345</v>
      </c>
      <c r="DR2443" t="s">
        <v>4264</v>
      </c>
      <c r="DS2443" t="s">
        <v>4575</v>
      </c>
      <c r="DT2443">
        <v>1</v>
      </c>
      <c r="DU2443">
        <v>2</v>
      </c>
      <c r="DV2443" t="s">
        <v>134</v>
      </c>
      <c r="DW2443" t="s">
        <v>134</v>
      </c>
      <c r="DX2443" t="s">
        <v>134</v>
      </c>
      <c r="DY2443" t="s">
        <v>136</v>
      </c>
      <c r="DZ2443">
        <v>1</v>
      </c>
      <c r="EA2443" t="s">
        <v>136</v>
      </c>
      <c r="EC2443" s="5">
        <v>12.68</v>
      </c>
      <c r="ED2443" s="5">
        <v>55</v>
      </c>
      <c r="EE2443">
        <v>14065543520</v>
      </c>
      <c r="EF2443" t="s">
        <v>4571</v>
      </c>
      <c r="EG2443" t="s">
        <v>148</v>
      </c>
      <c r="EH2443">
        <v>0</v>
      </c>
    </row>
    <row r="2444" spans="1:138" ht="15" customHeight="1" x14ac:dyDescent="0.35">
      <c r="A2444" t="s">
        <v>17995</v>
      </c>
      <c r="B2444" t="s">
        <v>157</v>
      </c>
      <c r="C2444" s="1">
        <v>44154.893392824073</v>
      </c>
      <c r="D2444" s="1">
        <v>44194</v>
      </c>
      <c r="E2444" t="s">
        <v>133</v>
      </c>
      <c r="F2444" t="s">
        <v>136</v>
      </c>
      <c r="G2444" t="s">
        <v>135</v>
      </c>
      <c r="H2444" t="s">
        <v>136</v>
      </c>
      <c r="I2444" t="s">
        <v>17996</v>
      </c>
      <c r="K2444" t="s">
        <v>17997</v>
      </c>
      <c r="M2444" t="s">
        <v>17998</v>
      </c>
      <c r="N2444" t="s">
        <v>374</v>
      </c>
      <c r="O2444" s="4">
        <v>78041</v>
      </c>
      <c r="P2444" t="s">
        <v>140</v>
      </c>
      <c r="R2444">
        <v>19567445565</v>
      </c>
      <c r="T2444">
        <v>11211</v>
      </c>
      <c r="U2444" t="s">
        <v>17999</v>
      </c>
      <c r="V2444" t="s">
        <v>2235</v>
      </c>
      <c r="W2444" t="s">
        <v>1536</v>
      </c>
      <c r="X2444" t="s">
        <v>2235</v>
      </c>
      <c r="Y2444" t="s">
        <v>17997</v>
      </c>
      <c r="AA2444" t="s">
        <v>17998</v>
      </c>
      <c r="AB2444" t="s">
        <v>374</v>
      </c>
      <c r="AC2444" s="4">
        <v>78041</v>
      </c>
      <c r="AD2444" t="s">
        <v>140</v>
      </c>
      <c r="AF2444">
        <v>19567445565</v>
      </c>
      <c r="AH2444" t="s">
        <v>148</v>
      </c>
      <c r="AI2444" t="s">
        <v>168</v>
      </c>
      <c r="AJ2444" t="s">
        <v>2532</v>
      </c>
      <c r="AK2444" t="s">
        <v>2533</v>
      </c>
      <c r="AM2444" t="s">
        <v>1020</v>
      </c>
      <c r="AO2444" t="s">
        <v>1021</v>
      </c>
      <c r="AP2444" t="s">
        <v>374</v>
      </c>
      <c r="AQ2444" s="4">
        <v>75442</v>
      </c>
      <c r="AR2444" t="s">
        <v>140</v>
      </c>
      <c r="AT2444">
        <v>14692388392</v>
      </c>
      <c r="AV2444" t="s">
        <v>2534</v>
      </c>
      <c r="AW2444" t="s">
        <v>1023</v>
      </c>
      <c r="AZ2444" t="s">
        <v>334</v>
      </c>
      <c r="BA2444" t="s">
        <v>335</v>
      </c>
      <c r="BB2444" t="s">
        <v>136</v>
      </c>
      <c r="BC2444" t="s">
        <v>136</v>
      </c>
      <c r="BD2444" t="s">
        <v>148</v>
      </c>
      <c r="BE2444" t="s">
        <v>136</v>
      </c>
      <c r="BF2444" t="s">
        <v>136</v>
      </c>
      <c r="BG2444" t="s">
        <v>134</v>
      </c>
      <c r="BH2444" t="s">
        <v>136</v>
      </c>
      <c r="BN2444" t="s">
        <v>18000</v>
      </c>
      <c r="BO2444" t="s">
        <v>2259</v>
      </c>
      <c r="BP2444">
        <v>11</v>
      </c>
      <c r="BQ2444">
        <v>11</v>
      </c>
      <c r="BR2444">
        <v>11</v>
      </c>
      <c r="BS2444" s="1">
        <v>44228</v>
      </c>
      <c r="BT2444" s="1">
        <v>44530</v>
      </c>
      <c r="BU2444" s="1">
        <v>44228</v>
      </c>
      <c r="BV2444" s="1">
        <v>44530</v>
      </c>
      <c r="BW2444" t="s">
        <v>134</v>
      </c>
      <c r="CH2444" s="5">
        <v>1682.33</v>
      </c>
      <c r="CI2444" t="s">
        <v>597</v>
      </c>
      <c r="CJ2444">
        <v>0</v>
      </c>
      <c r="CK2444" t="s">
        <v>1024</v>
      </c>
      <c r="CL2444" t="s">
        <v>134</v>
      </c>
      <c r="CM2444" t="s">
        <v>147</v>
      </c>
      <c r="CN2444" t="s">
        <v>148</v>
      </c>
      <c r="CO2444" t="s">
        <v>1025</v>
      </c>
      <c r="CP2444" t="s">
        <v>149</v>
      </c>
      <c r="CQ2444">
        <v>3</v>
      </c>
      <c r="CR2444">
        <v>0</v>
      </c>
      <c r="CS2444" t="s">
        <v>136</v>
      </c>
      <c r="CT2444" t="s">
        <v>136</v>
      </c>
      <c r="CU2444" t="s">
        <v>136</v>
      </c>
      <c r="CV2444" t="s">
        <v>136</v>
      </c>
      <c r="CW2444" t="s">
        <v>134</v>
      </c>
      <c r="CX2444">
        <v>50</v>
      </c>
      <c r="CY2444" t="s">
        <v>134</v>
      </c>
      <c r="CZ2444" t="s">
        <v>134</v>
      </c>
      <c r="DA2444" t="s">
        <v>134</v>
      </c>
      <c r="DB2444" t="s">
        <v>134</v>
      </c>
      <c r="DC2444" t="s">
        <v>134</v>
      </c>
      <c r="DD2444" t="s">
        <v>136</v>
      </c>
      <c r="DF2444" t="s">
        <v>18001</v>
      </c>
      <c r="DG2444" t="s">
        <v>17997</v>
      </c>
      <c r="DH2444" t="s">
        <v>17998</v>
      </c>
      <c r="DI2444" t="s">
        <v>374</v>
      </c>
      <c r="DJ2444" s="4">
        <v>78041</v>
      </c>
      <c r="DK2444" t="s">
        <v>18002</v>
      </c>
      <c r="DL2444" t="s">
        <v>136</v>
      </c>
      <c r="DM2444">
        <v>1</v>
      </c>
      <c r="DN2444" t="s">
        <v>18003</v>
      </c>
      <c r="DO2444" t="s">
        <v>17998</v>
      </c>
      <c r="DP2444" t="s">
        <v>374</v>
      </c>
      <c r="DQ2444" t="str">
        <f>"78041"</f>
        <v>78041</v>
      </c>
      <c r="DR2444" t="s">
        <v>18002</v>
      </c>
      <c r="DS2444" t="s">
        <v>18004</v>
      </c>
      <c r="DT2444">
        <v>2</v>
      </c>
      <c r="DU2444">
        <v>11</v>
      </c>
      <c r="DV2444" t="s">
        <v>134</v>
      </c>
      <c r="DW2444" t="s">
        <v>134</v>
      </c>
      <c r="DX2444" t="s">
        <v>134</v>
      </c>
      <c r="DY2444" t="s">
        <v>136</v>
      </c>
      <c r="DZ2444">
        <v>1</v>
      </c>
      <c r="EA2444" t="s">
        <v>136</v>
      </c>
      <c r="EC2444" s="5">
        <v>12.68</v>
      </c>
      <c r="ED2444" s="5">
        <v>55</v>
      </c>
      <c r="EE2444">
        <v>19567445565</v>
      </c>
      <c r="EF2444" t="s">
        <v>148</v>
      </c>
      <c r="EG2444" t="s">
        <v>2138</v>
      </c>
      <c r="EH2444">
        <v>1</v>
      </c>
    </row>
    <row r="2445" spans="1:138" ht="15" customHeight="1" x14ac:dyDescent="0.35">
      <c r="A2445" t="s">
        <v>22894</v>
      </c>
      <c r="B2445" t="s">
        <v>157</v>
      </c>
      <c r="C2445" s="1">
        <v>44166.913675578704</v>
      </c>
      <c r="D2445" s="1">
        <v>44194</v>
      </c>
      <c r="E2445" t="s">
        <v>133</v>
      </c>
      <c r="F2445" t="s">
        <v>136</v>
      </c>
      <c r="G2445" t="s">
        <v>135</v>
      </c>
      <c r="H2445" t="s">
        <v>136</v>
      </c>
      <c r="I2445" t="s">
        <v>20634</v>
      </c>
      <c r="K2445" t="s">
        <v>20635</v>
      </c>
      <c r="M2445" t="s">
        <v>20636</v>
      </c>
      <c r="N2445" t="s">
        <v>365</v>
      </c>
      <c r="O2445" s="4">
        <v>50480</v>
      </c>
      <c r="P2445" t="s">
        <v>140</v>
      </c>
      <c r="R2445">
        <v>15072364528</v>
      </c>
      <c r="T2445">
        <v>1111</v>
      </c>
      <c r="U2445" t="s">
        <v>20637</v>
      </c>
      <c r="V2445" t="s">
        <v>1821</v>
      </c>
      <c r="X2445" t="s">
        <v>429</v>
      </c>
      <c r="Y2445" t="s">
        <v>20635</v>
      </c>
      <c r="AA2445" t="s">
        <v>20636</v>
      </c>
      <c r="AB2445" t="s">
        <v>365</v>
      </c>
      <c r="AC2445" s="4">
        <v>50480</v>
      </c>
      <c r="AD2445" t="s">
        <v>140</v>
      </c>
      <c r="AF2445">
        <v>15072364528</v>
      </c>
      <c r="AH2445" t="s">
        <v>20638</v>
      </c>
      <c r="AI2445" t="s">
        <v>168</v>
      </c>
      <c r="AJ2445" t="s">
        <v>11666</v>
      </c>
      <c r="AK2445" t="s">
        <v>6932</v>
      </c>
      <c r="AL2445" t="s">
        <v>816</v>
      </c>
      <c r="AM2445" t="s">
        <v>11667</v>
      </c>
      <c r="AN2445" t="s">
        <v>11668</v>
      </c>
      <c r="AO2445" t="s">
        <v>11669</v>
      </c>
      <c r="AP2445" t="s">
        <v>395</v>
      </c>
      <c r="AQ2445" s="4">
        <v>94402</v>
      </c>
      <c r="AR2445" t="s">
        <v>140</v>
      </c>
      <c r="AT2445">
        <v>16503643108</v>
      </c>
      <c r="AV2445" t="s">
        <v>11670</v>
      </c>
      <c r="AW2445" t="s">
        <v>11671</v>
      </c>
      <c r="AZ2445" t="s">
        <v>175</v>
      </c>
      <c r="BA2445" t="s">
        <v>176</v>
      </c>
      <c r="BB2445" t="s">
        <v>136</v>
      </c>
      <c r="BC2445" t="s">
        <v>136</v>
      </c>
      <c r="BD2445" t="s">
        <v>148</v>
      </c>
      <c r="BE2445" t="s">
        <v>136</v>
      </c>
      <c r="BF2445" t="s">
        <v>136</v>
      </c>
      <c r="BG2445" t="s">
        <v>134</v>
      </c>
      <c r="BH2445" t="s">
        <v>136</v>
      </c>
      <c r="BN2445" t="s">
        <v>22895</v>
      </c>
      <c r="BO2445" t="s">
        <v>905</v>
      </c>
      <c r="BP2445">
        <v>1</v>
      </c>
      <c r="BQ2445">
        <v>1</v>
      </c>
      <c r="BR2445">
        <v>1</v>
      </c>
      <c r="BS2445" s="1">
        <v>44228</v>
      </c>
      <c r="BT2445" s="1">
        <v>44531</v>
      </c>
      <c r="BU2445" s="1">
        <v>44228</v>
      </c>
      <c r="BV2445" s="1">
        <v>44531</v>
      </c>
      <c r="BW2445" t="s">
        <v>136</v>
      </c>
      <c r="BX2445">
        <v>40</v>
      </c>
      <c r="BY2445">
        <v>0</v>
      </c>
      <c r="BZ2445">
        <v>8</v>
      </c>
      <c r="CA2445">
        <v>8</v>
      </c>
      <c r="CB2445">
        <v>8</v>
      </c>
      <c r="CC2445">
        <v>8</v>
      </c>
      <c r="CD2445">
        <v>8</v>
      </c>
      <c r="CE2445">
        <v>0</v>
      </c>
      <c r="CF2445" t="str">
        <f>"7:00 AM"</f>
        <v>7:00 AM</v>
      </c>
      <c r="CG2445" t="str">
        <f>"4:00 PM"</f>
        <v>4:00 PM</v>
      </c>
      <c r="CH2445" s="5">
        <v>15</v>
      </c>
      <c r="CI2445" t="s">
        <v>146</v>
      </c>
      <c r="CL2445" t="s">
        <v>134</v>
      </c>
      <c r="CM2445" t="s">
        <v>312</v>
      </c>
      <c r="CN2445" t="s">
        <v>148</v>
      </c>
      <c r="CO2445" s="2" t="s">
        <v>11672</v>
      </c>
      <c r="CP2445" t="s">
        <v>149</v>
      </c>
      <c r="CQ2445">
        <v>3</v>
      </c>
      <c r="CR2445">
        <v>0</v>
      </c>
      <c r="CS2445" t="s">
        <v>136</v>
      </c>
      <c r="CT2445" t="s">
        <v>134</v>
      </c>
      <c r="CU2445" t="s">
        <v>134</v>
      </c>
      <c r="CV2445" t="s">
        <v>136</v>
      </c>
      <c r="CW2445" t="s">
        <v>134</v>
      </c>
      <c r="CX2445">
        <v>50</v>
      </c>
      <c r="CY2445" t="s">
        <v>134</v>
      </c>
      <c r="CZ2445" t="s">
        <v>134</v>
      </c>
      <c r="DA2445" t="s">
        <v>134</v>
      </c>
      <c r="DB2445" t="s">
        <v>134</v>
      </c>
      <c r="DC2445" t="s">
        <v>134</v>
      </c>
      <c r="DD2445" t="s">
        <v>136</v>
      </c>
      <c r="DF2445" t="s">
        <v>22896</v>
      </c>
      <c r="DG2445" t="s">
        <v>20635</v>
      </c>
      <c r="DH2445" t="s">
        <v>20636</v>
      </c>
      <c r="DI2445" t="s">
        <v>365</v>
      </c>
      <c r="DJ2445" s="4">
        <v>50480</v>
      </c>
      <c r="DK2445" t="s">
        <v>5918</v>
      </c>
      <c r="DL2445" t="s">
        <v>136</v>
      </c>
      <c r="DM2445">
        <v>1</v>
      </c>
      <c r="DN2445" t="s">
        <v>20639</v>
      </c>
      <c r="DO2445" t="s">
        <v>5919</v>
      </c>
      <c r="DP2445" t="s">
        <v>365</v>
      </c>
      <c r="DQ2445" t="str">
        <f>"50517"</f>
        <v>50517</v>
      </c>
      <c r="DR2445" t="s">
        <v>5918</v>
      </c>
      <c r="DS2445" t="s">
        <v>296</v>
      </c>
      <c r="DT2445">
        <v>3</v>
      </c>
      <c r="DU2445">
        <v>3</v>
      </c>
      <c r="DV2445" t="s">
        <v>134</v>
      </c>
      <c r="DW2445" t="s">
        <v>136</v>
      </c>
      <c r="DX2445" t="s">
        <v>134</v>
      </c>
      <c r="DY2445" t="s">
        <v>136</v>
      </c>
      <c r="DZ2445">
        <v>1</v>
      </c>
      <c r="EA2445" t="s">
        <v>136</v>
      </c>
      <c r="EC2445" s="5">
        <v>12.68</v>
      </c>
      <c r="ED2445" s="5">
        <v>55</v>
      </c>
      <c r="EE2445">
        <v>15072364528</v>
      </c>
      <c r="EF2445" t="s">
        <v>20638</v>
      </c>
      <c r="EG2445" t="s">
        <v>148</v>
      </c>
      <c r="EH2445">
        <v>4</v>
      </c>
    </row>
    <row r="2446" spans="1:138" ht="15" customHeight="1" x14ac:dyDescent="0.35">
      <c r="A2446" t="s">
        <v>7963</v>
      </c>
      <c r="B2446" t="s">
        <v>157</v>
      </c>
      <c r="C2446" s="1">
        <v>44166.557496875001</v>
      </c>
      <c r="D2446" s="1">
        <v>44194</v>
      </c>
      <c r="E2446" t="s">
        <v>133</v>
      </c>
      <c r="F2446" t="s">
        <v>136</v>
      </c>
      <c r="G2446" t="s">
        <v>135</v>
      </c>
      <c r="H2446" t="s">
        <v>134</v>
      </c>
      <c r="I2446" t="s">
        <v>7964</v>
      </c>
      <c r="K2446" t="s">
        <v>7965</v>
      </c>
      <c r="M2446" t="s">
        <v>2704</v>
      </c>
      <c r="N2446" t="s">
        <v>995</v>
      </c>
      <c r="O2446" s="4">
        <v>72042</v>
      </c>
      <c r="P2446" t="s">
        <v>140</v>
      </c>
      <c r="R2446">
        <v>18708307011</v>
      </c>
      <c r="T2446">
        <v>311212</v>
      </c>
      <c r="U2446" t="s">
        <v>6478</v>
      </c>
      <c r="V2446" t="s">
        <v>2144</v>
      </c>
      <c r="X2446" t="s">
        <v>3510</v>
      </c>
      <c r="Y2446" t="s">
        <v>7966</v>
      </c>
      <c r="AA2446" t="s">
        <v>2704</v>
      </c>
      <c r="AB2446" t="s">
        <v>995</v>
      </c>
      <c r="AC2446" s="4">
        <v>72042</v>
      </c>
      <c r="AD2446" t="s">
        <v>140</v>
      </c>
      <c r="AF2446">
        <v>18708307011</v>
      </c>
      <c r="AH2446" t="s">
        <v>155</v>
      </c>
      <c r="AI2446" t="s">
        <v>168</v>
      </c>
      <c r="AJ2446" t="s">
        <v>3511</v>
      </c>
      <c r="AK2446" t="s">
        <v>3512</v>
      </c>
      <c r="AM2446" t="s">
        <v>3513</v>
      </c>
      <c r="AO2446" t="s">
        <v>3514</v>
      </c>
      <c r="AP2446" t="s">
        <v>161</v>
      </c>
      <c r="AQ2446" s="4">
        <v>31606</v>
      </c>
      <c r="AR2446" t="s">
        <v>140</v>
      </c>
      <c r="AT2446">
        <v>12295590241</v>
      </c>
      <c r="AV2446" t="s">
        <v>3515</v>
      </c>
      <c r="AW2446" t="s">
        <v>3516</v>
      </c>
      <c r="AZ2446" t="s">
        <v>175</v>
      </c>
      <c r="BA2446" t="s">
        <v>176</v>
      </c>
      <c r="BB2446" t="s">
        <v>136</v>
      </c>
      <c r="BC2446" t="s">
        <v>136</v>
      </c>
      <c r="BD2446" t="s">
        <v>148</v>
      </c>
      <c r="BE2446" t="s">
        <v>136</v>
      </c>
      <c r="BF2446" t="s">
        <v>136</v>
      </c>
      <c r="BG2446" t="s">
        <v>134</v>
      </c>
      <c r="BH2446" t="s">
        <v>136</v>
      </c>
      <c r="BN2446" t="s">
        <v>7967</v>
      </c>
      <c r="BO2446" t="s">
        <v>2135</v>
      </c>
      <c r="BP2446">
        <v>5</v>
      </c>
      <c r="BQ2446">
        <v>5</v>
      </c>
      <c r="BR2446">
        <v>5</v>
      </c>
      <c r="BS2446" s="1">
        <v>44228</v>
      </c>
      <c r="BT2446" s="1">
        <v>44513</v>
      </c>
      <c r="BU2446" s="1">
        <v>44228</v>
      </c>
      <c r="BV2446" s="1">
        <v>44513</v>
      </c>
      <c r="BW2446" t="s">
        <v>136</v>
      </c>
      <c r="BX2446">
        <v>40</v>
      </c>
      <c r="BY2446">
        <v>0</v>
      </c>
      <c r="BZ2446">
        <v>7</v>
      </c>
      <c r="CA2446">
        <v>7</v>
      </c>
      <c r="CB2446">
        <v>7</v>
      </c>
      <c r="CC2446">
        <v>7</v>
      </c>
      <c r="CD2446">
        <v>7</v>
      </c>
      <c r="CE2446">
        <v>5</v>
      </c>
      <c r="CF2446" t="str">
        <f>"6:00 AM"</f>
        <v>6:00 AM</v>
      </c>
      <c r="CG2446" t="str">
        <f>"2:00 PM"</f>
        <v>2:00 PM</v>
      </c>
      <c r="CH2446" s="5">
        <v>11.83</v>
      </c>
      <c r="CI2446" t="s">
        <v>146</v>
      </c>
      <c r="CK2446" t="s">
        <v>7968</v>
      </c>
      <c r="CL2446" t="s">
        <v>134</v>
      </c>
      <c r="CM2446" t="s">
        <v>147</v>
      </c>
      <c r="CN2446" t="s">
        <v>148</v>
      </c>
      <c r="CO2446" t="s">
        <v>5635</v>
      </c>
      <c r="CP2446" t="s">
        <v>149</v>
      </c>
      <c r="CQ2446">
        <v>0</v>
      </c>
      <c r="CR2446">
        <v>0</v>
      </c>
      <c r="CS2446" t="s">
        <v>136</v>
      </c>
      <c r="CT2446" t="s">
        <v>136</v>
      </c>
      <c r="CU2446" t="s">
        <v>136</v>
      </c>
      <c r="CV2446" t="s">
        <v>134</v>
      </c>
      <c r="CW2446" t="s">
        <v>134</v>
      </c>
      <c r="CX2446">
        <v>50</v>
      </c>
      <c r="CY2446" t="s">
        <v>136</v>
      </c>
      <c r="CZ2446" t="s">
        <v>134</v>
      </c>
      <c r="DA2446" t="s">
        <v>136</v>
      </c>
      <c r="DB2446" t="s">
        <v>134</v>
      </c>
      <c r="DC2446" t="s">
        <v>134</v>
      </c>
      <c r="DD2446" t="s">
        <v>136</v>
      </c>
      <c r="DF2446" t="s">
        <v>7969</v>
      </c>
      <c r="DG2446" t="s">
        <v>7970</v>
      </c>
      <c r="DH2446" t="s">
        <v>2704</v>
      </c>
      <c r="DI2446" t="s">
        <v>995</v>
      </c>
      <c r="DJ2446" s="4">
        <v>72042</v>
      </c>
      <c r="DK2446" t="s">
        <v>2707</v>
      </c>
      <c r="DL2446" t="s">
        <v>136</v>
      </c>
      <c r="DM2446">
        <v>1</v>
      </c>
      <c r="DN2446" t="s">
        <v>7971</v>
      </c>
      <c r="DO2446" t="s">
        <v>2704</v>
      </c>
      <c r="DP2446" t="s">
        <v>995</v>
      </c>
      <c r="DQ2446" t="str">
        <f>"72042"</f>
        <v>72042</v>
      </c>
      <c r="DR2446" t="s">
        <v>2707</v>
      </c>
      <c r="DS2446" t="s">
        <v>3518</v>
      </c>
      <c r="DT2446">
        <v>1</v>
      </c>
      <c r="DU2446">
        <v>5</v>
      </c>
      <c r="DV2446" t="s">
        <v>134</v>
      </c>
      <c r="DW2446" t="s">
        <v>134</v>
      </c>
      <c r="DX2446" t="s">
        <v>134</v>
      </c>
      <c r="DY2446" t="s">
        <v>136</v>
      </c>
      <c r="DZ2446">
        <v>1</v>
      </c>
      <c r="EA2446" t="s">
        <v>136</v>
      </c>
      <c r="EC2446" s="5">
        <v>12.68</v>
      </c>
      <c r="ED2446" s="5">
        <v>55</v>
      </c>
      <c r="EE2446">
        <v>12295590241</v>
      </c>
      <c r="EF2446" t="s">
        <v>3515</v>
      </c>
      <c r="EG2446" t="s">
        <v>148</v>
      </c>
      <c r="EH2446">
        <v>1</v>
      </c>
    </row>
    <row r="2447" spans="1:138" ht="15" customHeight="1" x14ac:dyDescent="0.35">
      <c r="A2447" t="s">
        <v>12116</v>
      </c>
      <c r="B2447" t="s">
        <v>157</v>
      </c>
      <c r="C2447" s="1">
        <v>44166.570388657405</v>
      </c>
      <c r="D2447" s="1">
        <v>44194</v>
      </c>
      <c r="E2447" t="s">
        <v>133</v>
      </c>
      <c r="F2447" t="s">
        <v>136</v>
      </c>
      <c r="G2447" t="s">
        <v>135</v>
      </c>
      <c r="H2447" t="s">
        <v>134</v>
      </c>
      <c r="I2447" t="s">
        <v>12117</v>
      </c>
      <c r="K2447" t="s">
        <v>12118</v>
      </c>
      <c r="M2447" t="s">
        <v>3379</v>
      </c>
      <c r="N2447" t="s">
        <v>995</v>
      </c>
      <c r="O2447" s="4">
        <v>72160</v>
      </c>
      <c r="P2447" t="s">
        <v>140</v>
      </c>
      <c r="R2447">
        <v>18705091419</v>
      </c>
      <c r="T2447">
        <v>11116</v>
      </c>
      <c r="U2447" t="s">
        <v>12119</v>
      </c>
      <c r="V2447" t="s">
        <v>12120</v>
      </c>
      <c r="X2447" t="s">
        <v>3510</v>
      </c>
      <c r="Y2447" t="s">
        <v>12118</v>
      </c>
      <c r="AA2447" t="s">
        <v>3379</v>
      </c>
      <c r="AB2447" t="s">
        <v>995</v>
      </c>
      <c r="AC2447" s="4">
        <v>72160</v>
      </c>
      <c r="AD2447" t="s">
        <v>140</v>
      </c>
      <c r="AF2447">
        <v>18705091419</v>
      </c>
      <c r="AH2447" t="s">
        <v>155</v>
      </c>
      <c r="AI2447" t="s">
        <v>168</v>
      </c>
      <c r="AJ2447" t="s">
        <v>3511</v>
      </c>
      <c r="AK2447" t="s">
        <v>3512</v>
      </c>
      <c r="AM2447" t="s">
        <v>3513</v>
      </c>
      <c r="AO2447" t="s">
        <v>3514</v>
      </c>
      <c r="AP2447" t="s">
        <v>161</v>
      </c>
      <c r="AQ2447" s="4">
        <v>31606</v>
      </c>
      <c r="AR2447" t="s">
        <v>140</v>
      </c>
      <c r="AT2447">
        <v>12295590241</v>
      </c>
      <c r="AV2447" t="s">
        <v>3515</v>
      </c>
      <c r="AW2447" t="s">
        <v>3516</v>
      </c>
      <c r="AZ2447" t="s">
        <v>175</v>
      </c>
      <c r="BA2447" t="s">
        <v>176</v>
      </c>
      <c r="BB2447" t="s">
        <v>136</v>
      </c>
      <c r="BC2447" t="s">
        <v>136</v>
      </c>
      <c r="BD2447" t="s">
        <v>148</v>
      </c>
      <c r="BE2447" t="s">
        <v>136</v>
      </c>
      <c r="BF2447" t="s">
        <v>136</v>
      </c>
      <c r="BG2447" t="s">
        <v>134</v>
      </c>
      <c r="BH2447" t="s">
        <v>136</v>
      </c>
      <c r="BN2447" t="s">
        <v>12121</v>
      </c>
      <c r="BO2447" t="s">
        <v>2135</v>
      </c>
      <c r="BP2447">
        <v>5</v>
      </c>
      <c r="BQ2447">
        <v>5</v>
      </c>
      <c r="BR2447">
        <v>5</v>
      </c>
      <c r="BS2447" s="1">
        <v>44228</v>
      </c>
      <c r="BT2447" s="1">
        <v>44523</v>
      </c>
      <c r="BU2447" s="1">
        <v>44228</v>
      </c>
      <c r="BV2447" s="1">
        <v>44523</v>
      </c>
      <c r="BW2447" t="s">
        <v>136</v>
      </c>
      <c r="BX2447">
        <v>40</v>
      </c>
      <c r="BY2447">
        <v>0</v>
      </c>
      <c r="BZ2447">
        <v>7</v>
      </c>
      <c r="CA2447">
        <v>7</v>
      </c>
      <c r="CB2447">
        <v>7</v>
      </c>
      <c r="CC2447">
        <v>7</v>
      </c>
      <c r="CD2447">
        <v>7</v>
      </c>
      <c r="CE2447">
        <v>5</v>
      </c>
      <c r="CF2447" t="str">
        <f>"6:00 AM"</f>
        <v>6:00 AM</v>
      </c>
      <c r="CG2447" t="str">
        <f>"2:00 PM"</f>
        <v>2:00 PM</v>
      </c>
      <c r="CH2447" s="5">
        <v>11.83</v>
      </c>
      <c r="CI2447" t="s">
        <v>146</v>
      </c>
      <c r="CK2447" t="s">
        <v>3517</v>
      </c>
      <c r="CL2447" t="s">
        <v>134</v>
      </c>
      <c r="CM2447" t="s">
        <v>147</v>
      </c>
      <c r="CN2447" t="s">
        <v>148</v>
      </c>
      <c r="CO2447" s="2" t="s">
        <v>7402</v>
      </c>
      <c r="CP2447" t="s">
        <v>149</v>
      </c>
      <c r="CQ2447">
        <v>0</v>
      </c>
      <c r="CR2447">
        <v>0</v>
      </c>
      <c r="CS2447" t="s">
        <v>136</v>
      </c>
      <c r="CT2447" t="s">
        <v>136</v>
      </c>
      <c r="CU2447" t="s">
        <v>136</v>
      </c>
      <c r="CV2447" t="s">
        <v>134</v>
      </c>
      <c r="CW2447" t="s">
        <v>134</v>
      </c>
      <c r="CX2447">
        <v>50</v>
      </c>
      <c r="CY2447" t="s">
        <v>136</v>
      </c>
      <c r="CZ2447" t="s">
        <v>134</v>
      </c>
      <c r="DA2447" t="s">
        <v>136</v>
      </c>
      <c r="DB2447" t="s">
        <v>134</v>
      </c>
      <c r="DC2447" t="s">
        <v>134</v>
      </c>
      <c r="DD2447" t="s">
        <v>136</v>
      </c>
      <c r="DF2447" t="s">
        <v>7969</v>
      </c>
      <c r="DG2447" t="s">
        <v>12122</v>
      </c>
      <c r="DH2447" t="s">
        <v>2704</v>
      </c>
      <c r="DI2447" t="s">
        <v>995</v>
      </c>
      <c r="DJ2447" s="4">
        <v>72042</v>
      </c>
      <c r="DK2447" t="s">
        <v>2707</v>
      </c>
      <c r="DL2447" t="s">
        <v>136</v>
      </c>
      <c r="DM2447">
        <v>1</v>
      </c>
      <c r="DN2447" t="s">
        <v>12123</v>
      </c>
      <c r="DO2447" t="s">
        <v>2704</v>
      </c>
      <c r="DP2447" t="s">
        <v>995</v>
      </c>
      <c r="DQ2447" t="str">
        <f>"72042"</f>
        <v>72042</v>
      </c>
      <c r="DR2447" t="s">
        <v>2707</v>
      </c>
      <c r="DS2447" t="s">
        <v>3518</v>
      </c>
      <c r="DT2447">
        <v>1</v>
      </c>
      <c r="DU2447">
        <v>5</v>
      </c>
      <c r="DV2447" t="s">
        <v>134</v>
      </c>
      <c r="DW2447" t="s">
        <v>134</v>
      </c>
      <c r="DX2447" t="s">
        <v>134</v>
      </c>
      <c r="DY2447" t="s">
        <v>136</v>
      </c>
      <c r="DZ2447">
        <v>1</v>
      </c>
      <c r="EA2447" t="s">
        <v>136</v>
      </c>
      <c r="EC2447" s="5">
        <v>12.68</v>
      </c>
      <c r="ED2447" s="5">
        <v>55</v>
      </c>
      <c r="EE2447">
        <v>12295590241</v>
      </c>
      <c r="EF2447" t="s">
        <v>3515</v>
      </c>
      <c r="EG2447" t="s">
        <v>148</v>
      </c>
      <c r="EH2447">
        <v>1</v>
      </c>
    </row>
    <row r="2448" spans="1:138" ht="15" customHeight="1" x14ac:dyDescent="0.35">
      <c r="A2448" t="s">
        <v>26937</v>
      </c>
      <c r="B2448" t="s">
        <v>157</v>
      </c>
      <c r="C2448" s="1">
        <v>44167.681731828707</v>
      </c>
      <c r="D2448" s="1">
        <v>44194</v>
      </c>
      <c r="E2448" t="s">
        <v>133</v>
      </c>
      <c r="F2448" t="s">
        <v>136</v>
      </c>
      <c r="G2448" t="s">
        <v>135</v>
      </c>
      <c r="H2448" t="s">
        <v>136</v>
      </c>
      <c r="I2448" t="s">
        <v>26938</v>
      </c>
      <c r="J2448" t="s">
        <v>5510</v>
      </c>
      <c r="K2448" t="s">
        <v>26939</v>
      </c>
      <c r="L2448" t="s">
        <v>26940</v>
      </c>
      <c r="M2448" t="s">
        <v>994</v>
      </c>
      <c r="N2448" t="s">
        <v>995</v>
      </c>
      <c r="O2448" s="4">
        <v>72069</v>
      </c>
      <c r="P2448" t="s">
        <v>140</v>
      </c>
      <c r="R2448">
        <v>18706721922</v>
      </c>
      <c r="T2448">
        <v>1111</v>
      </c>
      <c r="U2448" t="s">
        <v>1337</v>
      </c>
      <c r="V2448" t="s">
        <v>786</v>
      </c>
      <c r="W2448" t="s">
        <v>148</v>
      </c>
      <c r="X2448" t="s">
        <v>164</v>
      </c>
      <c r="Y2448" t="s">
        <v>26939</v>
      </c>
      <c r="Z2448" t="s">
        <v>26940</v>
      </c>
      <c r="AA2448" t="s">
        <v>994</v>
      </c>
      <c r="AB2448" t="s">
        <v>995</v>
      </c>
      <c r="AC2448" s="4">
        <v>72069</v>
      </c>
      <c r="AD2448" t="s">
        <v>140</v>
      </c>
      <c r="AF2448">
        <v>18706721922</v>
      </c>
      <c r="AH2448" t="s">
        <v>5709</v>
      </c>
      <c r="AI2448" t="s">
        <v>168</v>
      </c>
      <c r="AJ2448" t="s">
        <v>5706</v>
      </c>
      <c r="AK2448" t="s">
        <v>5707</v>
      </c>
      <c r="AL2448" t="s">
        <v>5510</v>
      </c>
      <c r="AM2448" t="s">
        <v>5708</v>
      </c>
      <c r="AN2448" t="s">
        <v>5510</v>
      </c>
      <c r="AO2448" t="s">
        <v>5705</v>
      </c>
      <c r="AP2448" t="s">
        <v>720</v>
      </c>
      <c r="AQ2448" s="4">
        <v>38671</v>
      </c>
      <c r="AR2448" t="s">
        <v>140</v>
      </c>
      <c r="AS2448" t="s">
        <v>5510</v>
      </c>
      <c r="AT2448">
        <v>16623934241</v>
      </c>
      <c r="AU2448">
        <v>227</v>
      </c>
      <c r="AV2448" t="s">
        <v>6447</v>
      </c>
      <c r="AW2448" t="s">
        <v>5703</v>
      </c>
      <c r="AZ2448" t="s">
        <v>288</v>
      </c>
      <c r="BA2448" t="s">
        <v>289</v>
      </c>
      <c r="BB2448" t="s">
        <v>136</v>
      </c>
      <c r="BC2448" t="s">
        <v>136</v>
      </c>
      <c r="BD2448" t="s">
        <v>148</v>
      </c>
      <c r="BE2448" t="s">
        <v>136</v>
      </c>
      <c r="BF2448" t="s">
        <v>136</v>
      </c>
      <c r="BG2448" t="s">
        <v>134</v>
      </c>
      <c r="BH2448" t="s">
        <v>136</v>
      </c>
      <c r="BI2448" t="s">
        <v>5510</v>
      </c>
      <c r="BJ2448" t="s">
        <v>5510</v>
      </c>
      <c r="BK2448" t="s">
        <v>5510</v>
      </c>
      <c r="BL2448" t="s">
        <v>5510</v>
      </c>
      <c r="BM2448" t="s">
        <v>148</v>
      </c>
      <c r="BN2448" t="s">
        <v>26941</v>
      </c>
      <c r="BO2448" t="s">
        <v>289</v>
      </c>
      <c r="BP2448">
        <v>2</v>
      </c>
      <c r="BQ2448">
        <v>2</v>
      </c>
      <c r="BR2448">
        <v>2</v>
      </c>
      <c r="BS2448" s="1">
        <v>44228</v>
      </c>
      <c r="BT2448" s="1">
        <v>44531</v>
      </c>
      <c r="BU2448" s="1">
        <v>44228</v>
      </c>
      <c r="BV2448" s="1">
        <v>44531</v>
      </c>
      <c r="BW2448" t="s">
        <v>136</v>
      </c>
      <c r="BX2448">
        <v>60</v>
      </c>
      <c r="BY2448">
        <v>0</v>
      </c>
      <c r="BZ2448">
        <v>10</v>
      </c>
      <c r="CA2448">
        <v>10</v>
      </c>
      <c r="CB2448">
        <v>10</v>
      </c>
      <c r="CC2448">
        <v>10</v>
      </c>
      <c r="CD2448">
        <v>10</v>
      </c>
      <c r="CE2448">
        <v>10</v>
      </c>
      <c r="CF2448" t="str">
        <f>"7:00 AM"</f>
        <v>7:00 AM</v>
      </c>
      <c r="CG2448" t="str">
        <f>"5:00 PM"</f>
        <v>5:00 PM</v>
      </c>
      <c r="CH2448" s="5">
        <v>11.83</v>
      </c>
      <c r="CI2448" t="s">
        <v>146</v>
      </c>
      <c r="CJ2448">
        <v>0</v>
      </c>
      <c r="CK2448" t="s">
        <v>148</v>
      </c>
      <c r="CL2448" t="s">
        <v>134</v>
      </c>
      <c r="CM2448" t="s">
        <v>147</v>
      </c>
      <c r="CN2448" t="s">
        <v>148</v>
      </c>
      <c r="CO2448" s="2" t="s">
        <v>22304</v>
      </c>
      <c r="CP2448" t="s">
        <v>149</v>
      </c>
      <c r="CQ2448">
        <v>3</v>
      </c>
      <c r="CR2448">
        <v>0</v>
      </c>
      <c r="CS2448" t="s">
        <v>134</v>
      </c>
      <c r="CT2448" t="s">
        <v>134</v>
      </c>
      <c r="CU2448" t="s">
        <v>134</v>
      </c>
      <c r="CV2448" t="s">
        <v>134</v>
      </c>
      <c r="CW2448" t="s">
        <v>134</v>
      </c>
      <c r="CX2448">
        <v>100</v>
      </c>
      <c r="CY2448" t="s">
        <v>134</v>
      </c>
      <c r="CZ2448" t="s">
        <v>134</v>
      </c>
      <c r="DA2448" t="s">
        <v>134</v>
      </c>
      <c r="DB2448" t="s">
        <v>134</v>
      </c>
      <c r="DC2448" t="s">
        <v>134</v>
      </c>
      <c r="DD2448" t="s">
        <v>136</v>
      </c>
      <c r="DF2448" t="s">
        <v>26942</v>
      </c>
      <c r="DG2448" t="s">
        <v>26943</v>
      </c>
      <c r="DH2448" t="s">
        <v>994</v>
      </c>
      <c r="DI2448" t="s">
        <v>995</v>
      </c>
      <c r="DJ2448" s="4">
        <v>72069</v>
      </c>
      <c r="DK2448" t="s">
        <v>997</v>
      </c>
      <c r="DL2448" t="s">
        <v>136</v>
      </c>
      <c r="DM2448">
        <v>1</v>
      </c>
      <c r="DN2448" t="s">
        <v>26944</v>
      </c>
      <c r="DO2448" t="s">
        <v>994</v>
      </c>
      <c r="DP2448" t="s">
        <v>995</v>
      </c>
      <c r="DQ2448" t="str">
        <f>"72069"</f>
        <v>72069</v>
      </c>
      <c r="DR2448" t="s">
        <v>997</v>
      </c>
      <c r="DS2448" t="s">
        <v>26945</v>
      </c>
      <c r="DT2448">
        <v>1</v>
      </c>
      <c r="DU2448">
        <v>6</v>
      </c>
      <c r="DV2448" t="s">
        <v>134</v>
      </c>
      <c r="DW2448" t="s">
        <v>134</v>
      </c>
      <c r="DX2448" t="s">
        <v>134</v>
      </c>
      <c r="DY2448" t="s">
        <v>136</v>
      </c>
      <c r="DZ2448">
        <v>1</v>
      </c>
      <c r="EA2448" t="s">
        <v>136</v>
      </c>
      <c r="EC2448" s="5">
        <v>12.68</v>
      </c>
      <c r="ED2448" s="5">
        <v>55</v>
      </c>
      <c r="EE2448">
        <v>18706721922</v>
      </c>
      <c r="EF2448" t="s">
        <v>26946</v>
      </c>
      <c r="EG2448" t="s">
        <v>20887</v>
      </c>
      <c r="EH2448">
        <v>6</v>
      </c>
    </row>
    <row r="2449" spans="1:138" ht="15" customHeight="1" x14ac:dyDescent="0.35">
      <c r="A2449" t="s">
        <v>2628</v>
      </c>
      <c r="B2449" t="s">
        <v>157</v>
      </c>
      <c r="C2449" s="1">
        <v>44168.366476736112</v>
      </c>
      <c r="D2449" s="1">
        <v>44194</v>
      </c>
      <c r="E2449" t="s">
        <v>133</v>
      </c>
      <c r="F2449" t="s">
        <v>136</v>
      </c>
      <c r="G2449" t="s">
        <v>135</v>
      </c>
      <c r="H2449" t="s">
        <v>136</v>
      </c>
      <c r="I2449" t="s">
        <v>2629</v>
      </c>
      <c r="K2449" t="s">
        <v>2630</v>
      </c>
      <c r="L2449" t="s">
        <v>148</v>
      </c>
      <c r="M2449" t="s">
        <v>2631</v>
      </c>
      <c r="N2449" t="s">
        <v>995</v>
      </c>
      <c r="O2449" s="4">
        <v>71635</v>
      </c>
      <c r="P2449" t="s">
        <v>140</v>
      </c>
      <c r="R2449">
        <v>18703642926</v>
      </c>
      <c r="T2449">
        <v>1112</v>
      </c>
      <c r="U2449" t="s">
        <v>1281</v>
      </c>
      <c r="V2449" t="s">
        <v>2533</v>
      </c>
      <c r="X2449" t="s">
        <v>634</v>
      </c>
      <c r="Y2449" t="s">
        <v>2630</v>
      </c>
      <c r="AA2449" t="s">
        <v>2631</v>
      </c>
      <c r="AB2449" t="s">
        <v>995</v>
      </c>
      <c r="AC2449" s="4">
        <v>71635</v>
      </c>
      <c r="AD2449" t="s">
        <v>140</v>
      </c>
      <c r="AE2449" t="s">
        <v>841</v>
      </c>
      <c r="AF2449">
        <v>18703642926</v>
      </c>
      <c r="AH2449" t="s">
        <v>2632</v>
      </c>
      <c r="AI2449" t="s">
        <v>168</v>
      </c>
      <c r="AJ2449" t="s">
        <v>2151</v>
      </c>
      <c r="AK2449" t="s">
        <v>2152</v>
      </c>
      <c r="AL2449" t="s">
        <v>509</v>
      </c>
      <c r="AM2449" t="s">
        <v>846</v>
      </c>
      <c r="AO2449" t="s">
        <v>847</v>
      </c>
      <c r="AP2449" t="s">
        <v>161</v>
      </c>
      <c r="AQ2449" s="4">
        <v>31636</v>
      </c>
      <c r="AR2449" t="s">
        <v>140</v>
      </c>
      <c r="AT2449">
        <v>12295596879</v>
      </c>
      <c r="AV2449" t="s">
        <v>2153</v>
      </c>
      <c r="AW2449" t="s">
        <v>849</v>
      </c>
      <c r="AZ2449" t="s">
        <v>175</v>
      </c>
      <c r="BA2449" t="s">
        <v>176</v>
      </c>
      <c r="BB2449" t="s">
        <v>136</v>
      </c>
      <c r="BC2449" t="s">
        <v>136</v>
      </c>
      <c r="BD2449" t="s">
        <v>148</v>
      </c>
      <c r="BE2449" t="s">
        <v>136</v>
      </c>
      <c r="BF2449" t="s">
        <v>136</v>
      </c>
      <c r="BG2449" t="s">
        <v>134</v>
      </c>
      <c r="BH2449" t="s">
        <v>136</v>
      </c>
      <c r="BI2449" t="s">
        <v>2154</v>
      </c>
      <c r="BJ2449" t="s">
        <v>2155</v>
      </c>
      <c r="BL2449" t="s">
        <v>849</v>
      </c>
      <c r="BM2449" t="s">
        <v>2153</v>
      </c>
      <c r="BN2449" t="s">
        <v>2633</v>
      </c>
      <c r="BO2449" t="s">
        <v>2634</v>
      </c>
      <c r="BP2449">
        <v>25</v>
      </c>
      <c r="BQ2449">
        <v>25</v>
      </c>
      <c r="BR2449">
        <v>25</v>
      </c>
      <c r="BS2449" s="1">
        <v>44232</v>
      </c>
      <c r="BT2449" s="1">
        <v>44515</v>
      </c>
      <c r="BU2449" s="1">
        <v>44232</v>
      </c>
      <c r="BV2449" s="1">
        <v>44515</v>
      </c>
      <c r="BW2449" t="s">
        <v>136</v>
      </c>
      <c r="BX2449">
        <v>40</v>
      </c>
      <c r="BY2449">
        <v>0</v>
      </c>
      <c r="BZ2449">
        <v>7</v>
      </c>
      <c r="CA2449">
        <v>7</v>
      </c>
      <c r="CB2449">
        <v>7</v>
      </c>
      <c r="CC2449">
        <v>7</v>
      </c>
      <c r="CD2449">
        <v>7</v>
      </c>
      <c r="CE2449">
        <v>5</v>
      </c>
      <c r="CF2449" t="str">
        <f>"7:00 AM"</f>
        <v>7:00 AM</v>
      </c>
      <c r="CG2449" t="str">
        <f>"3:00 PM"</f>
        <v>3:00 PM</v>
      </c>
      <c r="CH2449" s="5">
        <v>11.83</v>
      </c>
      <c r="CI2449" t="s">
        <v>146</v>
      </c>
      <c r="CL2449" t="s">
        <v>136</v>
      </c>
      <c r="CM2449" t="s">
        <v>147</v>
      </c>
      <c r="CN2449" t="s">
        <v>148</v>
      </c>
      <c r="CO2449" t="s">
        <v>854</v>
      </c>
      <c r="CP2449" t="s">
        <v>149</v>
      </c>
      <c r="CQ2449">
        <v>1</v>
      </c>
      <c r="CR2449">
        <v>0</v>
      </c>
      <c r="CS2449" t="s">
        <v>136</v>
      </c>
      <c r="CT2449" t="s">
        <v>136</v>
      </c>
      <c r="CU2449" t="s">
        <v>136</v>
      </c>
      <c r="CV2449" t="s">
        <v>134</v>
      </c>
      <c r="CW2449" t="s">
        <v>134</v>
      </c>
      <c r="CX2449">
        <v>50</v>
      </c>
      <c r="CY2449" t="s">
        <v>134</v>
      </c>
      <c r="CZ2449" t="s">
        <v>134</v>
      </c>
      <c r="DA2449" t="s">
        <v>134</v>
      </c>
      <c r="DB2449" t="s">
        <v>134</v>
      </c>
      <c r="DC2449" t="s">
        <v>134</v>
      </c>
      <c r="DD2449" t="s">
        <v>136</v>
      </c>
      <c r="DF2449" t="s">
        <v>2635</v>
      </c>
      <c r="DG2449" t="s">
        <v>2636</v>
      </c>
      <c r="DH2449" t="s">
        <v>2637</v>
      </c>
      <c r="DI2449" t="s">
        <v>995</v>
      </c>
      <c r="DJ2449" s="4">
        <v>71635</v>
      </c>
      <c r="DK2449" t="s">
        <v>2638</v>
      </c>
      <c r="DL2449" t="s">
        <v>134</v>
      </c>
      <c r="DM2449">
        <v>2</v>
      </c>
      <c r="DN2449" t="s">
        <v>2639</v>
      </c>
      <c r="DO2449" t="s">
        <v>2637</v>
      </c>
      <c r="DP2449" t="s">
        <v>995</v>
      </c>
      <c r="DQ2449" t="str">
        <f>"71635"</f>
        <v>71635</v>
      </c>
      <c r="DR2449" t="s">
        <v>2638</v>
      </c>
      <c r="DS2449" t="s">
        <v>861</v>
      </c>
      <c r="DT2449">
        <v>2</v>
      </c>
      <c r="DU2449">
        <v>104</v>
      </c>
      <c r="DV2449" t="s">
        <v>134</v>
      </c>
      <c r="DW2449" t="s">
        <v>134</v>
      </c>
      <c r="DX2449" t="s">
        <v>134</v>
      </c>
      <c r="DY2449" t="s">
        <v>136</v>
      </c>
      <c r="DZ2449">
        <v>1</v>
      </c>
      <c r="EA2449" t="s">
        <v>134</v>
      </c>
      <c r="EB2449" s="5">
        <v>12.68</v>
      </c>
      <c r="EC2449" s="5">
        <v>12.68</v>
      </c>
      <c r="ED2449" s="5">
        <v>55</v>
      </c>
      <c r="EE2449" t="s">
        <v>148</v>
      </c>
      <c r="EF2449" t="s">
        <v>2632</v>
      </c>
      <c r="EG2449" t="s">
        <v>2640</v>
      </c>
      <c r="EH2449">
        <v>0</v>
      </c>
    </row>
    <row r="2450" spans="1:138" ht="15" customHeight="1" x14ac:dyDescent="0.35">
      <c r="A2450" t="s">
        <v>25664</v>
      </c>
      <c r="B2450" t="s">
        <v>157</v>
      </c>
      <c r="C2450" s="1">
        <v>44173.53596400463</v>
      </c>
      <c r="D2450" s="1">
        <v>44194</v>
      </c>
      <c r="E2450" t="s">
        <v>133</v>
      </c>
      <c r="F2450" t="s">
        <v>136</v>
      </c>
      <c r="G2450" t="s">
        <v>135</v>
      </c>
      <c r="H2450" t="s">
        <v>136</v>
      </c>
      <c r="I2450" t="s">
        <v>21885</v>
      </c>
      <c r="K2450" t="s">
        <v>21886</v>
      </c>
      <c r="M2450" t="s">
        <v>1726</v>
      </c>
      <c r="N2450" t="s">
        <v>246</v>
      </c>
      <c r="O2450" s="4">
        <v>70591</v>
      </c>
      <c r="P2450" t="s">
        <v>140</v>
      </c>
      <c r="R2450">
        <v>13373706696</v>
      </c>
      <c r="T2450">
        <v>112512</v>
      </c>
      <c r="U2450" t="s">
        <v>12807</v>
      </c>
      <c r="V2450" t="s">
        <v>1257</v>
      </c>
      <c r="W2450" t="s">
        <v>136</v>
      </c>
      <c r="X2450" t="s">
        <v>164</v>
      </c>
      <c r="Y2450" t="s">
        <v>21886</v>
      </c>
      <c r="Z2450" t="s">
        <v>148</v>
      </c>
      <c r="AA2450" t="s">
        <v>1726</v>
      </c>
      <c r="AB2450" t="s">
        <v>246</v>
      </c>
      <c r="AC2450" s="4">
        <v>70591</v>
      </c>
      <c r="AD2450" t="s">
        <v>140</v>
      </c>
      <c r="AF2450">
        <v>13373706696</v>
      </c>
      <c r="AH2450" t="s">
        <v>1571</v>
      </c>
      <c r="AI2450" t="s">
        <v>168</v>
      </c>
      <c r="AJ2450" t="s">
        <v>1565</v>
      </c>
      <c r="AK2450" t="s">
        <v>1566</v>
      </c>
      <c r="AL2450" t="s">
        <v>1567</v>
      </c>
      <c r="AM2450" t="s">
        <v>1568</v>
      </c>
      <c r="AN2450" t="s">
        <v>1569</v>
      </c>
      <c r="AO2450" t="s">
        <v>1570</v>
      </c>
      <c r="AP2450" t="s">
        <v>537</v>
      </c>
      <c r="AQ2450" s="4">
        <v>27536</v>
      </c>
      <c r="AR2450" t="s">
        <v>140</v>
      </c>
      <c r="AT2450">
        <v>14349173294</v>
      </c>
      <c r="AV2450" t="s">
        <v>2442</v>
      </c>
      <c r="AW2450" t="s">
        <v>1572</v>
      </c>
      <c r="AZ2450" t="s">
        <v>334</v>
      </c>
      <c r="BA2450" t="s">
        <v>335</v>
      </c>
      <c r="BB2450" t="s">
        <v>136</v>
      </c>
      <c r="BC2450" t="s">
        <v>136</v>
      </c>
      <c r="BD2450" t="s">
        <v>148</v>
      </c>
      <c r="BE2450" t="s">
        <v>136</v>
      </c>
      <c r="BF2450" t="s">
        <v>136</v>
      </c>
      <c r="BG2450" t="s">
        <v>134</v>
      </c>
      <c r="BH2450" t="s">
        <v>136</v>
      </c>
      <c r="BN2450" t="s">
        <v>25665</v>
      </c>
      <c r="BO2450" t="s">
        <v>1574</v>
      </c>
      <c r="BP2450">
        <v>2</v>
      </c>
      <c r="BQ2450">
        <v>2</v>
      </c>
      <c r="BR2450">
        <v>2</v>
      </c>
      <c r="BS2450" s="1">
        <v>44224</v>
      </c>
      <c r="BT2450" s="1">
        <v>44469</v>
      </c>
      <c r="BU2450" s="1">
        <v>44224</v>
      </c>
      <c r="BV2450" s="1">
        <v>44469</v>
      </c>
      <c r="BW2450" t="s">
        <v>136</v>
      </c>
      <c r="BX2450">
        <v>40</v>
      </c>
      <c r="BY2450">
        <v>0</v>
      </c>
      <c r="BZ2450">
        <v>7</v>
      </c>
      <c r="CA2450">
        <v>7</v>
      </c>
      <c r="CB2450">
        <v>7</v>
      </c>
      <c r="CC2450">
        <v>7</v>
      </c>
      <c r="CD2450">
        <v>7</v>
      </c>
      <c r="CE2450">
        <v>5</v>
      </c>
      <c r="CF2450" t="str">
        <f>"7:00 AM"</f>
        <v>7:00 AM</v>
      </c>
      <c r="CG2450" t="str">
        <f>"4:00 PM"</f>
        <v>4:00 PM</v>
      </c>
      <c r="CH2450" s="5">
        <v>11.83</v>
      </c>
      <c r="CI2450" t="s">
        <v>146</v>
      </c>
      <c r="CL2450" t="s">
        <v>134</v>
      </c>
      <c r="CM2450" t="s">
        <v>147</v>
      </c>
      <c r="CN2450" t="s">
        <v>148</v>
      </c>
      <c r="CO2450" s="2" t="s">
        <v>5732</v>
      </c>
      <c r="CP2450" t="s">
        <v>149</v>
      </c>
      <c r="CQ2450">
        <v>3</v>
      </c>
      <c r="CR2450">
        <v>0</v>
      </c>
      <c r="CS2450" t="s">
        <v>136</v>
      </c>
      <c r="CT2450" t="s">
        <v>136</v>
      </c>
      <c r="CU2450" t="s">
        <v>134</v>
      </c>
      <c r="CV2450" t="s">
        <v>134</v>
      </c>
      <c r="CW2450" t="s">
        <v>134</v>
      </c>
      <c r="CX2450">
        <v>70</v>
      </c>
      <c r="CY2450" t="s">
        <v>134</v>
      </c>
      <c r="CZ2450" t="s">
        <v>134</v>
      </c>
      <c r="DA2450" t="s">
        <v>134</v>
      </c>
      <c r="DB2450" t="s">
        <v>134</v>
      </c>
      <c r="DC2450" t="s">
        <v>134</v>
      </c>
      <c r="DD2450" t="s">
        <v>136</v>
      </c>
      <c r="DF2450" s="2" t="s">
        <v>15189</v>
      </c>
      <c r="DG2450" t="s">
        <v>21886</v>
      </c>
      <c r="DH2450" t="s">
        <v>1726</v>
      </c>
      <c r="DI2450" t="s">
        <v>246</v>
      </c>
      <c r="DJ2450" s="4">
        <v>70591</v>
      </c>
      <c r="DK2450" t="s">
        <v>1610</v>
      </c>
      <c r="DL2450" t="s">
        <v>136</v>
      </c>
      <c r="DM2450">
        <v>1</v>
      </c>
      <c r="DN2450" t="s">
        <v>21888</v>
      </c>
      <c r="DO2450" t="s">
        <v>2924</v>
      </c>
      <c r="DP2450" t="s">
        <v>246</v>
      </c>
      <c r="DQ2450" t="str">
        <f>"70647"</f>
        <v>70647</v>
      </c>
      <c r="DR2450" t="s">
        <v>1161</v>
      </c>
      <c r="DS2450" t="s">
        <v>3109</v>
      </c>
      <c r="DT2450">
        <v>1</v>
      </c>
      <c r="DU2450">
        <v>5</v>
      </c>
      <c r="DV2450" t="s">
        <v>134</v>
      </c>
      <c r="DW2450" t="s">
        <v>134</v>
      </c>
      <c r="DX2450" t="s">
        <v>134</v>
      </c>
      <c r="DY2450" t="s">
        <v>136</v>
      </c>
      <c r="DZ2450">
        <v>1</v>
      </c>
      <c r="EA2450" t="s">
        <v>136</v>
      </c>
      <c r="EC2450" s="5">
        <v>12.68</v>
      </c>
      <c r="ED2450" s="5">
        <v>55</v>
      </c>
      <c r="EE2450">
        <v>13373706696</v>
      </c>
      <c r="EF2450" t="s">
        <v>148</v>
      </c>
      <c r="EG2450" t="s">
        <v>271</v>
      </c>
      <c r="EH2450">
        <v>2</v>
      </c>
    </row>
    <row r="2451" spans="1:138" ht="15" customHeight="1" x14ac:dyDescent="0.35">
      <c r="A2451" t="s">
        <v>23196</v>
      </c>
      <c r="B2451" t="s">
        <v>157</v>
      </c>
      <c r="C2451" s="1">
        <v>44179.657492939812</v>
      </c>
      <c r="D2451" s="1">
        <v>44194</v>
      </c>
      <c r="E2451" t="s">
        <v>133</v>
      </c>
      <c r="F2451" t="s">
        <v>136</v>
      </c>
      <c r="G2451" t="s">
        <v>135</v>
      </c>
      <c r="H2451" t="s">
        <v>136</v>
      </c>
      <c r="I2451" t="s">
        <v>23197</v>
      </c>
      <c r="K2451" t="s">
        <v>23198</v>
      </c>
      <c r="M2451" t="s">
        <v>23199</v>
      </c>
      <c r="N2451" t="s">
        <v>460</v>
      </c>
      <c r="O2451" s="4">
        <v>73947</v>
      </c>
      <c r="P2451" t="s">
        <v>140</v>
      </c>
      <c r="R2451">
        <v>15805181075</v>
      </c>
      <c r="T2451">
        <v>11194</v>
      </c>
      <c r="U2451" t="s">
        <v>4525</v>
      </c>
      <c r="V2451" t="s">
        <v>347</v>
      </c>
      <c r="W2451" t="s">
        <v>148</v>
      </c>
      <c r="X2451" t="s">
        <v>164</v>
      </c>
      <c r="Y2451" t="s">
        <v>23198</v>
      </c>
      <c r="AA2451" t="s">
        <v>23199</v>
      </c>
      <c r="AB2451" t="s">
        <v>460</v>
      </c>
      <c r="AC2451" s="4">
        <v>73947</v>
      </c>
      <c r="AD2451" t="s">
        <v>140</v>
      </c>
      <c r="AF2451">
        <v>15805181075</v>
      </c>
      <c r="AH2451" t="s">
        <v>23200</v>
      </c>
      <c r="AI2451" t="s">
        <v>168</v>
      </c>
      <c r="AJ2451" t="s">
        <v>3067</v>
      </c>
      <c r="AK2451" t="s">
        <v>1304</v>
      </c>
      <c r="AL2451" t="s">
        <v>148</v>
      </c>
      <c r="AM2451" t="s">
        <v>3068</v>
      </c>
      <c r="AN2451" t="s">
        <v>3069</v>
      </c>
      <c r="AO2451" t="s">
        <v>3070</v>
      </c>
      <c r="AP2451" t="s">
        <v>925</v>
      </c>
      <c r="AQ2451" s="4">
        <v>83814</v>
      </c>
      <c r="AR2451" t="s">
        <v>140</v>
      </c>
      <c r="AT2451">
        <v>12087772654</v>
      </c>
      <c r="AV2451" t="s">
        <v>3341</v>
      </c>
      <c r="AW2451" t="s">
        <v>3342</v>
      </c>
      <c r="AZ2451" t="s">
        <v>175</v>
      </c>
      <c r="BA2451" t="s">
        <v>176</v>
      </c>
      <c r="BB2451" t="s">
        <v>136</v>
      </c>
      <c r="BC2451" t="s">
        <v>136</v>
      </c>
      <c r="BD2451" t="s">
        <v>148</v>
      </c>
      <c r="BE2451" t="s">
        <v>136</v>
      </c>
      <c r="BF2451" t="s">
        <v>136</v>
      </c>
      <c r="BG2451" t="s">
        <v>134</v>
      </c>
      <c r="BH2451" t="s">
        <v>136</v>
      </c>
      <c r="BN2451" t="s">
        <v>23201</v>
      </c>
      <c r="BO2451" t="s">
        <v>6890</v>
      </c>
      <c r="BP2451">
        <v>12</v>
      </c>
      <c r="BQ2451">
        <v>12</v>
      </c>
      <c r="BR2451">
        <v>12</v>
      </c>
      <c r="BS2451" s="1">
        <v>44232</v>
      </c>
      <c r="BT2451" s="1">
        <v>44535</v>
      </c>
      <c r="BU2451" s="1">
        <v>44232</v>
      </c>
      <c r="BV2451" s="1">
        <v>44535</v>
      </c>
      <c r="BW2451" t="s">
        <v>136</v>
      </c>
      <c r="BX2451">
        <v>40</v>
      </c>
      <c r="BY2451">
        <v>0</v>
      </c>
      <c r="BZ2451">
        <v>8</v>
      </c>
      <c r="CA2451">
        <v>8</v>
      </c>
      <c r="CB2451">
        <v>8</v>
      </c>
      <c r="CC2451">
        <v>8</v>
      </c>
      <c r="CD2451">
        <v>8</v>
      </c>
      <c r="CE2451">
        <v>0</v>
      </c>
      <c r="CF2451" t="str">
        <f>"7:00 AM"</f>
        <v>7:00 AM</v>
      </c>
      <c r="CG2451" t="str">
        <f>"6:00 PM"</f>
        <v>6:00 PM</v>
      </c>
      <c r="CH2451" s="5">
        <v>12.67</v>
      </c>
      <c r="CI2451" t="s">
        <v>146</v>
      </c>
      <c r="CJ2451">
        <v>0</v>
      </c>
      <c r="CK2451" t="s">
        <v>19871</v>
      </c>
      <c r="CL2451" t="s">
        <v>134</v>
      </c>
      <c r="CM2451" t="s">
        <v>312</v>
      </c>
      <c r="CN2451" t="s">
        <v>148</v>
      </c>
      <c r="CO2451" t="s">
        <v>3075</v>
      </c>
      <c r="CP2451" t="s">
        <v>149</v>
      </c>
      <c r="CQ2451">
        <v>3</v>
      </c>
      <c r="CR2451">
        <v>0</v>
      </c>
      <c r="CS2451" t="s">
        <v>136</v>
      </c>
      <c r="CT2451" t="s">
        <v>136</v>
      </c>
      <c r="CU2451" t="s">
        <v>136</v>
      </c>
      <c r="CV2451" t="s">
        <v>136</v>
      </c>
      <c r="CW2451" t="s">
        <v>134</v>
      </c>
      <c r="CX2451">
        <v>75</v>
      </c>
      <c r="CY2451" t="s">
        <v>134</v>
      </c>
      <c r="CZ2451" t="s">
        <v>134</v>
      </c>
      <c r="DA2451" t="s">
        <v>134</v>
      </c>
      <c r="DB2451" t="s">
        <v>134</v>
      </c>
      <c r="DC2451" t="s">
        <v>134</v>
      </c>
      <c r="DD2451" t="s">
        <v>136</v>
      </c>
      <c r="DF2451" t="s">
        <v>23202</v>
      </c>
      <c r="DG2451" t="s">
        <v>23198</v>
      </c>
      <c r="DH2451" t="s">
        <v>23199</v>
      </c>
      <c r="DI2451" t="s">
        <v>460</v>
      </c>
      <c r="DJ2451" s="4">
        <v>73947</v>
      </c>
      <c r="DK2451" t="s">
        <v>2359</v>
      </c>
      <c r="DL2451" t="s">
        <v>136</v>
      </c>
      <c r="DM2451">
        <v>1</v>
      </c>
      <c r="DN2451" t="s">
        <v>23203</v>
      </c>
      <c r="DO2451" t="s">
        <v>23199</v>
      </c>
      <c r="DP2451" t="s">
        <v>460</v>
      </c>
      <c r="DQ2451" t="str">
        <f>"73947"</f>
        <v>73947</v>
      </c>
      <c r="DR2451" t="s">
        <v>2359</v>
      </c>
      <c r="DS2451" t="s">
        <v>23204</v>
      </c>
      <c r="DT2451">
        <v>1</v>
      </c>
      <c r="DU2451">
        <v>12</v>
      </c>
      <c r="DV2451" t="s">
        <v>134</v>
      </c>
      <c r="DW2451" t="s">
        <v>134</v>
      </c>
      <c r="DX2451" t="s">
        <v>134</v>
      </c>
      <c r="DY2451" t="s">
        <v>136</v>
      </c>
      <c r="DZ2451">
        <v>1</v>
      </c>
      <c r="EA2451" t="s">
        <v>136</v>
      </c>
      <c r="EC2451" s="5">
        <v>12.68</v>
      </c>
      <c r="ED2451" s="5">
        <v>55</v>
      </c>
      <c r="EE2451">
        <v>15805181075</v>
      </c>
      <c r="EF2451" t="s">
        <v>23200</v>
      </c>
      <c r="EG2451" t="s">
        <v>148</v>
      </c>
      <c r="EH2451">
        <v>2</v>
      </c>
    </row>
    <row r="2452" spans="1:138" ht="15" customHeight="1" x14ac:dyDescent="0.35">
      <c r="A2452" t="s">
        <v>27345</v>
      </c>
      <c r="B2452" t="s">
        <v>132</v>
      </c>
      <c r="C2452" s="1">
        <v>44167.825561111109</v>
      </c>
      <c r="D2452" s="1">
        <v>44194</v>
      </c>
      <c r="E2452" t="s">
        <v>579</v>
      </c>
      <c r="F2452" t="s">
        <v>136</v>
      </c>
      <c r="G2452" t="s">
        <v>135</v>
      </c>
      <c r="H2452" t="s">
        <v>134</v>
      </c>
      <c r="I2452" t="s">
        <v>27346</v>
      </c>
      <c r="J2452" t="s">
        <v>24237</v>
      </c>
      <c r="K2452" t="s">
        <v>24320</v>
      </c>
      <c r="M2452" t="s">
        <v>27347</v>
      </c>
      <c r="N2452" t="s">
        <v>1114</v>
      </c>
      <c r="O2452" s="4">
        <v>99362</v>
      </c>
      <c r="P2452" t="s">
        <v>140</v>
      </c>
      <c r="R2452">
        <v>15095229855</v>
      </c>
      <c r="T2452">
        <v>1114</v>
      </c>
      <c r="U2452" t="s">
        <v>24239</v>
      </c>
      <c r="V2452" t="s">
        <v>24240</v>
      </c>
      <c r="X2452" t="s">
        <v>684</v>
      </c>
      <c r="Y2452" t="s">
        <v>24238</v>
      </c>
      <c r="AA2452" t="s">
        <v>11862</v>
      </c>
      <c r="AB2452" t="s">
        <v>1114</v>
      </c>
      <c r="AC2452" s="4">
        <v>99362</v>
      </c>
      <c r="AD2452" t="s">
        <v>140</v>
      </c>
      <c r="AF2452">
        <v>15095229855</v>
      </c>
      <c r="AH2452" t="s">
        <v>8846</v>
      </c>
      <c r="AI2452" t="s">
        <v>168</v>
      </c>
      <c r="AJ2452" t="s">
        <v>8847</v>
      </c>
      <c r="AK2452" t="s">
        <v>8848</v>
      </c>
      <c r="AM2452" t="s">
        <v>9187</v>
      </c>
      <c r="AN2452" t="s">
        <v>1121</v>
      </c>
      <c r="AO2452" t="s">
        <v>1122</v>
      </c>
      <c r="AP2452" t="s">
        <v>1114</v>
      </c>
      <c r="AQ2452" s="4">
        <v>98516</v>
      </c>
      <c r="AR2452" t="s">
        <v>140</v>
      </c>
      <c r="AT2452">
        <v>13605220593</v>
      </c>
      <c r="AV2452" t="s">
        <v>8850</v>
      </c>
      <c r="AW2452" t="s">
        <v>1123</v>
      </c>
      <c r="AZ2452" t="s">
        <v>27348</v>
      </c>
      <c r="BA2452" t="s">
        <v>27349</v>
      </c>
      <c r="BB2452" t="s">
        <v>136</v>
      </c>
      <c r="BC2452" t="s">
        <v>136</v>
      </c>
      <c r="BD2452" t="s">
        <v>148</v>
      </c>
      <c r="BE2452" t="s">
        <v>136</v>
      </c>
      <c r="BF2452" t="s">
        <v>136</v>
      </c>
      <c r="BG2452" t="s">
        <v>134</v>
      </c>
      <c r="BH2452" t="s">
        <v>136</v>
      </c>
      <c r="BN2452" t="s">
        <v>27350</v>
      </c>
      <c r="BO2452" t="s">
        <v>1124</v>
      </c>
      <c r="BP2452">
        <v>4</v>
      </c>
      <c r="BQ2452">
        <v>4</v>
      </c>
      <c r="BS2452" s="1">
        <v>44228</v>
      </c>
      <c r="BT2452" s="1">
        <v>44428</v>
      </c>
      <c r="BU2452" s="1">
        <v>44228</v>
      </c>
      <c r="BV2452" s="1">
        <v>44428</v>
      </c>
      <c r="BW2452" t="s">
        <v>136</v>
      </c>
      <c r="BX2452">
        <v>50</v>
      </c>
      <c r="BY2452">
        <v>0</v>
      </c>
      <c r="BZ2452">
        <v>9</v>
      </c>
      <c r="CA2452">
        <v>9</v>
      </c>
      <c r="CB2452">
        <v>9</v>
      </c>
      <c r="CC2452">
        <v>9</v>
      </c>
      <c r="CD2452">
        <v>7</v>
      </c>
      <c r="CE2452">
        <v>7</v>
      </c>
      <c r="CF2452" t="str">
        <f>"7:00 AM"</f>
        <v>7:00 AM</v>
      </c>
      <c r="CG2452" t="str">
        <f>"4:00 PM"</f>
        <v>4:00 PM</v>
      </c>
      <c r="CH2452" s="5">
        <v>19</v>
      </c>
      <c r="CI2452" t="s">
        <v>146</v>
      </c>
      <c r="CJ2452">
        <v>0</v>
      </c>
      <c r="CK2452" t="s">
        <v>4386</v>
      </c>
      <c r="CL2452" t="s">
        <v>136</v>
      </c>
      <c r="CM2452" t="s">
        <v>312</v>
      </c>
      <c r="CN2452" t="s">
        <v>148</v>
      </c>
      <c r="CO2452" t="s">
        <v>3700</v>
      </c>
      <c r="CP2452" t="s">
        <v>149</v>
      </c>
      <c r="CQ2452">
        <v>3</v>
      </c>
      <c r="CR2452">
        <v>0</v>
      </c>
      <c r="CS2452" t="s">
        <v>134</v>
      </c>
      <c r="CT2452" t="s">
        <v>134</v>
      </c>
      <c r="CU2452" t="s">
        <v>136</v>
      </c>
      <c r="CV2452" t="s">
        <v>136</v>
      </c>
      <c r="CW2452" t="s">
        <v>134</v>
      </c>
      <c r="CX2452">
        <v>50</v>
      </c>
      <c r="CY2452" t="s">
        <v>134</v>
      </c>
      <c r="CZ2452" t="s">
        <v>136</v>
      </c>
      <c r="DA2452" t="s">
        <v>134</v>
      </c>
      <c r="DB2452" t="s">
        <v>134</v>
      </c>
      <c r="DC2452" t="s">
        <v>134</v>
      </c>
      <c r="DD2452" t="s">
        <v>136</v>
      </c>
      <c r="DF2452" s="2" t="s">
        <v>27351</v>
      </c>
      <c r="DG2452" t="s">
        <v>27352</v>
      </c>
      <c r="DH2452" t="s">
        <v>24244</v>
      </c>
      <c r="DI2452" t="s">
        <v>1251</v>
      </c>
      <c r="DJ2452" s="4">
        <v>97862</v>
      </c>
      <c r="DK2452" t="s">
        <v>2991</v>
      </c>
      <c r="DL2452" t="s">
        <v>136</v>
      </c>
      <c r="DM2452">
        <v>1</v>
      </c>
      <c r="DN2452" t="s">
        <v>24245</v>
      </c>
      <c r="DO2452" t="s">
        <v>24244</v>
      </c>
      <c r="DP2452" t="s">
        <v>1251</v>
      </c>
      <c r="DQ2452" t="str">
        <f>"97862"</f>
        <v>97862</v>
      </c>
      <c r="DR2452" t="s">
        <v>2991</v>
      </c>
      <c r="DS2452" t="s">
        <v>296</v>
      </c>
      <c r="DT2452">
        <v>1</v>
      </c>
      <c r="DU2452">
        <v>14</v>
      </c>
      <c r="DV2452" t="s">
        <v>134</v>
      </c>
      <c r="DW2452" t="s">
        <v>134</v>
      </c>
      <c r="DX2452" t="s">
        <v>134</v>
      </c>
      <c r="DY2452" t="s">
        <v>136</v>
      </c>
      <c r="DZ2452">
        <v>1</v>
      </c>
      <c r="EA2452" t="s">
        <v>134</v>
      </c>
      <c r="EB2452" s="5">
        <v>12.68</v>
      </c>
      <c r="EC2452" s="5">
        <v>12.68</v>
      </c>
      <c r="ED2452" s="5">
        <v>55</v>
      </c>
      <c r="EE2452">
        <v>15095229855</v>
      </c>
      <c r="EF2452" t="s">
        <v>24246</v>
      </c>
      <c r="EG2452" t="s">
        <v>148</v>
      </c>
      <c r="EH2452">
        <v>0</v>
      </c>
    </row>
    <row r="2453" spans="1:138" ht="15" customHeight="1" x14ac:dyDescent="0.35">
      <c r="A2453" t="s">
        <v>20331</v>
      </c>
      <c r="B2453" t="s">
        <v>157</v>
      </c>
      <c r="C2453" s="1">
        <v>44160.433602430552</v>
      </c>
      <c r="D2453" s="1">
        <v>44194</v>
      </c>
      <c r="E2453" t="s">
        <v>133</v>
      </c>
      <c r="F2453" t="s">
        <v>136</v>
      </c>
      <c r="G2453" t="s">
        <v>135</v>
      </c>
      <c r="H2453" t="s">
        <v>136</v>
      </c>
      <c r="I2453" t="s">
        <v>20332</v>
      </c>
      <c r="K2453" t="s">
        <v>20333</v>
      </c>
      <c r="M2453" t="s">
        <v>20334</v>
      </c>
      <c r="N2453" t="s">
        <v>1663</v>
      </c>
      <c r="O2453" s="4">
        <v>19350</v>
      </c>
      <c r="P2453" t="s">
        <v>140</v>
      </c>
      <c r="R2453">
        <v>16104449003</v>
      </c>
      <c r="T2453">
        <v>111332</v>
      </c>
      <c r="U2453" t="s">
        <v>280</v>
      </c>
      <c r="V2453" t="s">
        <v>20335</v>
      </c>
      <c r="X2453" t="s">
        <v>1677</v>
      </c>
      <c r="Y2453" t="s">
        <v>20333</v>
      </c>
      <c r="AA2453" t="s">
        <v>20334</v>
      </c>
      <c r="AB2453" t="s">
        <v>1663</v>
      </c>
      <c r="AC2453" s="4">
        <v>19350</v>
      </c>
      <c r="AD2453" t="s">
        <v>140</v>
      </c>
      <c r="AF2453">
        <v>16104449003</v>
      </c>
      <c r="AH2453" t="s">
        <v>148</v>
      </c>
      <c r="AI2453" t="s">
        <v>168</v>
      </c>
      <c r="AJ2453" t="s">
        <v>2532</v>
      </c>
      <c r="AK2453" t="s">
        <v>2533</v>
      </c>
      <c r="AM2453" t="s">
        <v>1020</v>
      </c>
      <c r="AO2453" t="s">
        <v>1021</v>
      </c>
      <c r="AP2453" t="s">
        <v>374</v>
      </c>
      <c r="AQ2453" s="4">
        <v>75442</v>
      </c>
      <c r="AR2453" t="s">
        <v>140</v>
      </c>
      <c r="AT2453">
        <v>14692388392</v>
      </c>
      <c r="AV2453" t="s">
        <v>2534</v>
      </c>
      <c r="AW2453" t="s">
        <v>1023</v>
      </c>
      <c r="AZ2453" t="s">
        <v>821</v>
      </c>
      <c r="BA2453" t="s">
        <v>822</v>
      </c>
      <c r="BB2453" t="s">
        <v>136</v>
      </c>
      <c r="BC2453" t="s">
        <v>136</v>
      </c>
      <c r="BD2453" t="s">
        <v>148</v>
      </c>
      <c r="BE2453" t="s">
        <v>136</v>
      </c>
      <c r="BF2453" t="s">
        <v>136</v>
      </c>
      <c r="BG2453" t="s">
        <v>134</v>
      </c>
      <c r="BH2453" t="s">
        <v>136</v>
      </c>
      <c r="BN2453" t="s">
        <v>20336</v>
      </c>
      <c r="BO2453" t="s">
        <v>9208</v>
      </c>
      <c r="BP2453">
        <v>1</v>
      </c>
      <c r="BQ2453">
        <v>1</v>
      </c>
      <c r="BR2453">
        <v>1</v>
      </c>
      <c r="BS2453" s="1">
        <v>44228</v>
      </c>
      <c r="BT2453" s="1">
        <v>44530</v>
      </c>
      <c r="BU2453" s="1">
        <v>44228</v>
      </c>
      <c r="BV2453" s="1">
        <v>44530</v>
      </c>
      <c r="BW2453" t="s">
        <v>136</v>
      </c>
      <c r="BX2453">
        <v>40</v>
      </c>
      <c r="BY2453">
        <v>0</v>
      </c>
      <c r="BZ2453">
        <v>8</v>
      </c>
      <c r="CA2453">
        <v>8</v>
      </c>
      <c r="CB2453">
        <v>8</v>
      </c>
      <c r="CC2453">
        <v>8</v>
      </c>
      <c r="CD2453">
        <v>8</v>
      </c>
      <c r="CE2453">
        <v>0</v>
      </c>
      <c r="CF2453" t="str">
        <f>"8:00 AM"</f>
        <v>8:00 AM</v>
      </c>
      <c r="CG2453" t="str">
        <f>"4:00 PM"</f>
        <v>4:00 PM</v>
      </c>
      <c r="CH2453" s="5">
        <v>13.34</v>
      </c>
      <c r="CI2453" t="s">
        <v>146</v>
      </c>
      <c r="CJ2453">
        <v>0</v>
      </c>
      <c r="CK2453" t="s">
        <v>1024</v>
      </c>
      <c r="CL2453" t="s">
        <v>134</v>
      </c>
      <c r="CM2453" t="s">
        <v>312</v>
      </c>
      <c r="CN2453" t="s">
        <v>148</v>
      </c>
      <c r="CO2453" t="s">
        <v>1025</v>
      </c>
      <c r="CP2453" t="s">
        <v>149</v>
      </c>
      <c r="CQ2453">
        <v>0</v>
      </c>
      <c r="CR2453">
        <v>0</v>
      </c>
      <c r="CS2453" t="s">
        <v>136</v>
      </c>
      <c r="CT2453" t="s">
        <v>136</v>
      </c>
      <c r="CU2453" t="s">
        <v>136</v>
      </c>
      <c r="CV2453" t="s">
        <v>136</v>
      </c>
      <c r="CW2453" t="s">
        <v>134</v>
      </c>
      <c r="CX2453">
        <v>50</v>
      </c>
      <c r="CY2453" t="s">
        <v>134</v>
      </c>
      <c r="CZ2453" t="s">
        <v>134</v>
      </c>
      <c r="DA2453" t="s">
        <v>134</v>
      </c>
      <c r="DB2453" t="s">
        <v>134</v>
      </c>
      <c r="DC2453" t="s">
        <v>134</v>
      </c>
      <c r="DD2453" t="s">
        <v>136</v>
      </c>
      <c r="DF2453" t="s">
        <v>180</v>
      </c>
      <c r="DG2453" t="s">
        <v>20333</v>
      </c>
      <c r="DH2453" t="s">
        <v>20334</v>
      </c>
      <c r="DI2453" t="s">
        <v>1663</v>
      </c>
      <c r="DJ2453" s="4">
        <v>19350</v>
      </c>
      <c r="DK2453" t="s">
        <v>2779</v>
      </c>
      <c r="DL2453" t="s">
        <v>136</v>
      </c>
      <c r="DM2453">
        <v>1</v>
      </c>
      <c r="DN2453" t="s">
        <v>20337</v>
      </c>
      <c r="DO2453" t="s">
        <v>20334</v>
      </c>
      <c r="DP2453" t="s">
        <v>1663</v>
      </c>
      <c r="DQ2453" t="str">
        <f>"19350"</f>
        <v>19350</v>
      </c>
      <c r="DR2453" t="s">
        <v>2779</v>
      </c>
      <c r="DS2453" t="s">
        <v>20338</v>
      </c>
      <c r="DT2453">
        <v>1</v>
      </c>
      <c r="DU2453">
        <v>1</v>
      </c>
      <c r="DV2453" t="s">
        <v>134</v>
      </c>
      <c r="DW2453" t="s">
        <v>134</v>
      </c>
      <c r="DX2453" t="s">
        <v>134</v>
      </c>
      <c r="DY2453" t="s">
        <v>136</v>
      </c>
      <c r="DZ2453">
        <v>1</v>
      </c>
      <c r="EA2453" t="s">
        <v>136</v>
      </c>
      <c r="EC2453" s="5">
        <v>12.68</v>
      </c>
      <c r="ED2453" s="5">
        <v>55</v>
      </c>
      <c r="EE2453">
        <v>16104449003</v>
      </c>
      <c r="EF2453" t="s">
        <v>148</v>
      </c>
      <c r="EG2453" t="s">
        <v>18692</v>
      </c>
      <c r="EH2453">
        <v>1</v>
      </c>
    </row>
    <row r="2454" spans="1:138" ht="15" customHeight="1" x14ac:dyDescent="0.35">
      <c r="A2454" t="s">
        <v>10089</v>
      </c>
      <c r="B2454" t="s">
        <v>157</v>
      </c>
      <c r="C2454" s="1">
        <v>44162.507395370369</v>
      </c>
      <c r="D2454" s="1">
        <v>44194</v>
      </c>
      <c r="E2454" t="s">
        <v>133</v>
      </c>
      <c r="F2454" t="s">
        <v>136</v>
      </c>
      <c r="G2454" t="s">
        <v>135</v>
      </c>
      <c r="H2454" t="s">
        <v>136</v>
      </c>
      <c r="I2454" t="s">
        <v>10090</v>
      </c>
      <c r="K2454" t="s">
        <v>10091</v>
      </c>
      <c r="M2454" t="s">
        <v>10092</v>
      </c>
      <c r="N2454" t="s">
        <v>893</v>
      </c>
      <c r="O2454" s="4">
        <v>13815</v>
      </c>
      <c r="P2454" t="s">
        <v>140</v>
      </c>
      <c r="R2454">
        <v>16073164474</v>
      </c>
      <c r="T2454">
        <v>11141</v>
      </c>
      <c r="U2454" t="s">
        <v>10093</v>
      </c>
      <c r="V2454" t="s">
        <v>10094</v>
      </c>
      <c r="W2454" t="s">
        <v>10095</v>
      </c>
      <c r="X2454" t="s">
        <v>10096</v>
      </c>
      <c r="Y2454" t="s">
        <v>10091</v>
      </c>
      <c r="AA2454" t="s">
        <v>10097</v>
      </c>
      <c r="AB2454" t="s">
        <v>893</v>
      </c>
      <c r="AC2454" s="4">
        <v>13815</v>
      </c>
      <c r="AD2454" t="s">
        <v>140</v>
      </c>
      <c r="AF2454">
        <v>16073164474</v>
      </c>
      <c r="AH2454" t="s">
        <v>10098</v>
      </c>
      <c r="AZ2454" t="s">
        <v>175</v>
      </c>
      <c r="BA2454" t="s">
        <v>176</v>
      </c>
      <c r="BB2454" t="s">
        <v>136</v>
      </c>
      <c r="BC2454" t="s">
        <v>136</v>
      </c>
      <c r="BD2454" t="s">
        <v>148</v>
      </c>
      <c r="BE2454" t="s">
        <v>136</v>
      </c>
      <c r="BF2454" t="s">
        <v>136</v>
      </c>
      <c r="BG2454" t="s">
        <v>134</v>
      </c>
      <c r="BH2454" t="s">
        <v>136</v>
      </c>
      <c r="BN2454" t="s">
        <v>10099</v>
      </c>
      <c r="BO2454" t="s">
        <v>10100</v>
      </c>
      <c r="BP2454">
        <v>31</v>
      </c>
      <c r="BQ2454">
        <v>31</v>
      </c>
      <c r="BR2454">
        <v>31</v>
      </c>
      <c r="BS2454" s="1">
        <v>44227</v>
      </c>
      <c r="BT2454" s="1">
        <v>44530</v>
      </c>
      <c r="BU2454" s="1">
        <v>44227</v>
      </c>
      <c r="BV2454" s="1">
        <v>44530</v>
      </c>
      <c r="BW2454" t="s">
        <v>136</v>
      </c>
      <c r="BX2454">
        <v>48</v>
      </c>
      <c r="BY2454">
        <v>0</v>
      </c>
      <c r="BZ2454">
        <v>8</v>
      </c>
      <c r="CA2454">
        <v>8</v>
      </c>
      <c r="CB2454">
        <v>8</v>
      </c>
      <c r="CC2454">
        <v>8</v>
      </c>
      <c r="CD2454">
        <v>8</v>
      </c>
      <c r="CE2454">
        <v>8</v>
      </c>
      <c r="CF2454" t="str">
        <f t="shared" ref="CF2454:CF2459" si="20">"7:00 AM"</f>
        <v>7:00 AM</v>
      </c>
      <c r="CG2454" t="str">
        <f>"4:00 PM"</f>
        <v>4:00 PM</v>
      </c>
      <c r="CH2454" s="5">
        <v>14.29</v>
      </c>
      <c r="CI2454" t="s">
        <v>146</v>
      </c>
      <c r="CL2454" t="s">
        <v>136</v>
      </c>
      <c r="CM2454" t="s">
        <v>147</v>
      </c>
      <c r="CN2454" t="s">
        <v>148</v>
      </c>
      <c r="CO2454" t="s">
        <v>8813</v>
      </c>
      <c r="CP2454" t="s">
        <v>149</v>
      </c>
      <c r="CQ2454">
        <v>2</v>
      </c>
      <c r="CR2454">
        <v>0</v>
      </c>
      <c r="CS2454" t="s">
        <v>136</v>
      </c>
      <c r="CT2454" t="s">
        <v>134</v>
      </c>
      <c r="CU2454" t="s">
        <v>136</v>
      </c>
      <c r="CV2454" t="s">
        <v>134</v>
      </c>
      <c r="CW2454" t="s">
        <v>134</v>
      </c>
      <c r="CX2454">
        <v>80</v>
      </c>
      <c r="CY2454" t="s">
        <v>134</v>
      </c>
      <c r="CZ2454" t="s">
        <v>134</v>
      </c>
      <c r="DA2454" t="s">
        <v>134</v>
      </c>
      <c r="DB2454" t="s">
        <v>134</v>
      </c>
      <c r="DC2454" t="s">
        <v>134</v>
      </c>
      <c r="DD2454" t="s">
        <v>136</v>
      </c>
      <c r="DF2454" s="2" t="s">
        <v>10101</v>
      </c>
      <c r="DG2454" t="s">
        <v>10102</v>
      </c>
      <c r="DH2454" t="s">
        <v>10092</v>
      </c>
      <c r="DI2454" t="s">
        <v>893</v>
      </c>
      <c r="DJ2454" s="4">
        <v>13815</v>
      </c>
      <c r="DK2454" t="s">
        <v>10103</v>
      </c>
      <c r="DL2454" t="s">
        <v>136</v>
      </c>
      <c r="DM2454">
        <v>1</v>
      </c>
      <c r="DN2454" s="2" t="s">
        <v>10104</v>
      </c>
      <c r="DO2454" t="s">
        <v>10105</v>
      </c>
      <c r="DP2454" t="s">
        <v>893</v>
      </c>
      <c r="DQ2454" t="str">
        <f>"13815"</f>
        <v>13815</v>
      </c>
      <c r="DR2454" t="s">
        <v>10103</v>
      </c>
      <c r="DS2454" t="s">
        <v>10106</v>
      </c>
      <c r="DT2454">
        <v>1</v>
      </c>
      <c r="DU2454">
        <v>14</v>
      </c>
      <c r="DV2454" t="s">
        <v>134</v>
      </c>
      <c r="DW2454" t="s">
        <v>134</v>
      </c>
      <c r="DX2454" t="s">
        <v>134</v>
      </c>
      <c r="DY2454" t="s">
        <v>134</v>
      </c>
      <c r="DZ2454">
        <v>2</v>
      </c>
      <c r="EA2454" t="s">
        <v>136</v>
      </c>
      <c r="EC2454" s="5">
        <v>12.68</v>
      </c>
      <c r="ED2454" s="5">
        <v>55</v>
      </c>
      <c r="EE2454">
        <v>16073164474</v>
      </c>
      <c r="EF2454" t="s">
        <v>10098</v>
      </c>
      <c r="EG2454" t="s">
        <v>148</v>
      </c>
      <c r="EH2454">
        <v>0</v>
      </c>
    </row>
    <row r="2455" spans="1:138" ht="15" customHeight="1" x14ac:dyDescent="0.35">
      <c r="A2455" t="s">
        <v>11149</v>
      </c>
      <c r="B2455" t="s">
        <v>157</v>
      </c>
      <c r="C2455" s="1">
        <v>44176.842942129631</v>
      </c>
      <c r="D2455" s="1">
        <v>44194</v>
      </c>
      <c r="E2455" t="s">
        <v>133</v>
      </c>
      <c r="F2455" t="s">
        <v>136</v>
      </c>
      <c r="G2455" t="s">
        <v>135</v>
      </c>
      <c r="H2455" t="s">
        <v>136</v>
      </c>
      <c r="I2455" t="s">
        <v>3048</v>
      </c>
      <c r="K2455" t="s">
        <v>3049</v>
      </c>
      <c r="M2455" t="s">
        <v>2450</v>
      </c>
      <c r="N2455" t="s">
        <v>246</v>
      </c>
      <c r="O2455" s="4">
        <v>70578</v>
      </c>
      <c r="P2455" t="s">
        <v>140</v>
      </c>
      <c r="Q2455" t="s">
        <v>247</v>
      </c>
      <c r="R2455">
        <v>13373347791</v>
      </c>
      <c r="T2455">
        <v>11251</v>
      </c>
      <c r="U2455" t="s">
        <v>3050</v>
      </c>
      <c r="V2455" t="s">
        <v>1148</v>
      </c>
      <c r="W2455" t="s">
        <v>3051</v>
      </c>
      <c r="X2455" t="s">
        <v>3052</v>
      </c>
      <c r="Y2455" t="s">
        <v>3053</v>
      </c>
      <c r="AA2455" t="s">
        <v>3054</v>
      </c>
      <c r="AB2455" t="s">
        <v>246</v>
      </c>
      <c r="AC2455" s="4">
        <v>70578</v>
      </c>
      <c r="AD2455" t="s">
        <v>140</v>
      </c>
      <c r="AE2455" t="s">
        <v>252</v>
      </c>
      <c r="AF2455">
        <v>13373347791</v>
      </c>
      <c r="AH2455" t="s">
        <v>3055</v>
      </c>
      <c r="AI2455" t="s">
        <v>168</v>
      </c>
      <c r="AJ2455" t="s">
        <v>254</v>
      </c>
      <c r="AK2455" t="s">
        <v>255</v>
      </c>
      <c r="AL2455" t="s">
        <v>256</v>
      </c>
      <c r="AM2455" t="s">
        <v>257</v>
      </c>
      <c r="AO2455" t="s">
        <v>258</v>
      </c>
      <c r="AP2455" t="s">
        <v>246</v>
      </c>
      <c r="AQ2455" s="4">
        <v>70760</v>
      </c>
      <c r="AR2455" t="s">
        <v>140</v>
      </c>
      <c r="AS2455" t="s">
        <v>351</v>
      </c>
      <c r="AT2455">
        <v>12256387218</v>
      </c>
      <c r="AV2455" t="s">
        <v>260</v>
      </c>
      <c r="AW2455" t="s">
        <v>261</v>
      </c>
      <c r="AZ2455" t="s">
        <v>334</v>
      </c>
      <c r="BA2455" t="s">
        <v>335</v>
      </c>
      <c r="BB2455" t="s">
        <v>136</v>
      </c>
      <c r="BC2455" t="s">
        <v>136</v>
      </c>
      <c r="BD2455" t="s">
        <v>148</v>
      </c>
      <c r="BE2455" t="s">
        <v>136</v>
      </c>
      <c r="BF2455" t="s">
        <v>136</v>
      </c>
      <c r="BG2455" t="s">
        <v>134</v>
      </c>
      <c r="BH2455" t="s">
        <v>136</v>
      </c>
      <c r="BN2455" t="s">
        <v>11150</v>
      </c>
      <c r="BO2455" t="s">
        <v>3057</v>
      </c>
      <c r="BP2455">
        <v>6</v>
      </c>
      <c r="BQ2455">
        <v>6</v>
      </c>
      <c r="BR2455">
        <v>6</v>
      </c>
      <c r="BS2455" s="1">
        <v>44228</v>
      </c>
      <c r="BT2455" s="1">
        <v>44408</v>
      </c>
      <c r="BU2455" s="1">
        <v>44228</v>
      </c>
      <c r="BV2455" s="1">
        <v>44408</v>
      </c>
      <c r="BW2455" t="s">
        <v>136</v>
      </c>
      <c r="BX2455">
        <v>40</v>
      </c>
      <c r="BY2455">
        <v>0</v>
      </c>
      <c r="BZ2455">
        <v>8</v>
      </c>
      <c r="CA2455">
        <v>8</v>
      </c>
      <c r="CB2455">
        <v>8</v>
      </c>
      <c r="CC2455">
        <v>8</v>
      </c>
      <c r="CD2455">
        <v>8</v>
      </c>
      <c r="CE2455">
        <v>0</v>
      </c>
      <c r="CF2455" t="str">
        <f t="shared" si="20"/>
        <v>7:00 AM</v>
      </c>
      <c r="CG2455" t="str">
        <f>"4:00 PM"</f>
        <v>4:00 PM</v>
      </c>
      <c r="CH2455" s="5">
        <v>11.83</v>
      </c>
      <c r="CI2455" t="s">
        <v>146</v>
      </c>
      <c r="CL2455" t="s">
        <v>134</v>
      </c>
      <c r="CM2455" t="s">
        <v>147</v>
      </c>
      <c r="CN2455" t="s">
        <v>148</v>
      </c>
      <c r="CO2455" t="s">
        <v>266</v>
      </c>
      <c r="CP2455" t="s">
        <v>149</v>
      </c>
      <c r="CQ2455">
        <v>3</v>
      </c>
      <c r="CR2455">
        <v>0</v>
      </c>
      <c r="CS2455" t="s">
        <v>136</v>
      </c>
      <c r="CT2455" t="s">
        <v>136</v>
      </c>
      <c r="CU2455" t="s">
        <v>136</v>
      </c>
      <c r="CV2455" t="s">
        <v>134</v>
      </c>
      <c r="CW2455" t="s">
        <v>134</v>
      </c>
      <c r="CX2455">
        <v>50</v>
      </c>
      <c r="CY2455" t="s">
        <v>134</v>
      </c>
      <c r="CZ2455" t="s">
        <v>134</v>
      </c>
      <c r="DA2455" t="s">
        <v>134</v>
      </c>
      <c r="DB2455" t="s">
        <v>134</v>
      </c>
      <c r="DC2455" t="s">
        <v>134</v>
      </c>
      <c r="DD2455" t="s">
        <v>136</v>
      </c>
      <c r="DF2455" s="2" t="s">
        <v>3058</v>
      </c>
      <c r="DG2455" t="s">
        <v>3053</v>
      </c>
      <c r="DH2455" t="s">
        <v>3054</v>
      </c>
      <c r="DI2455" t="s">
        <v>246</v>
      </c>
      <c r="DJ2455" s="4">
        <v>70578</v>
      </c>
      <c r="DK2455" t="s">
        <v>268</v>
      </c>
      <c r="DL2455" t="s">
        <v>134</v>
      </c>
      <c r="DM2455">
        <v>10</v>
      </c>
      <c r="DN2455" t="s">
        <v>3059</v>
      </c>
      <c r="DO2455" t="s">
        <v>3054</v>
      </c>
      <c r="DP2455" t="s">
        <v>246</v>
      </c>
      <c r="DQ2455" t="str">
        <f>"70578"</f>
        <v>70578</v>
      </c>
      <c r="DR2455" t="s">
        <v>268</v>
      </c>
      <c r="DS2455" t="s">
        <v>296</v>
      </c>
      <c r="DT2455">
        <v>1</v>
      </c>
      <c r="DU2455">
        <v>10</v>
      </c>
      <c r="DV2455" t="s">
        <v>134</v>
      </c>
      <c r="DW2455" t="s">
        <v>134</v>
      </c>
      <c r="DX2455" t="s">
        <v>134</v>
      </c>
      <c r="DY2455" t="s">
        <v>134</v>
      </c>
      <c r="DZ2455">
        <v>2</v>
      </c>
      <c r="EA2455" t="s">
        <v>136</v>
      </c>
      <c r="EC2455" s="5">
        <v>12.68</v>
      </c>
      <c r="ED2455" s="5">
        <v>55</v>
      </c>
      <c r="EE2455">
        <v>13373347791</v>
      </c>
      <c r="EF2455" t="s">
        <v>148</v>
      </c>
      <c r="EG2455" t="s">
        <v>271</v>
      </c>
      <c r="EH2455">
        <v>3</v>
      </c>
    </row>
    <row r="2456" spans="1:138" ht="15" customHeight="1" x14ac:dyDescent="0.35">
      <c r="A2456" t="s">
        <v>9006</v>
      </c>
      <c r="B2456" t="s">
        <v>157</v>
      </c>
      <c r="C2456" s="1">
        <v>44168.405733101848</v>
      </c>
      <c r="D2456" s="1">
        <v>44194</v>
      </c>
      <c r="E2456" t="s">
        <v>579</v>
      </c>
      <c r="F2456" t="s">
        <v>136</v>
      </c>
      <c r="G2456" t="s">
        <v>135</v>
      </c>
      <c r="H2456" t="s">
        <v>136</v>
      </c>
      <c r="I2456" t="s">
        <v>9007</v>
      </c>
      <c r="K2456" t="s">
        <v>9008</v>
      </c>
      <c r="M2456" t="s">
        <v>9009</v>
      </c>
      <c r="N2456" t="s">
        <v>4599</v>
      </c>
      <c r="O2456" s="4">
        <v>3307</v>
      </c>
      <c r="P2456" t="s">
        <v>140</v>
      </c>
      <c r="R2456">
        <v>16034351733</v>
      </c>
      <c r="T2456">
        <v>11199</v>
      </c>
      <c r="U2456" t="s">
        <v>7401</v>
      </c>
      <c r="V2456" t="s">
        <v>2296</v>
      </c>
      <c r="X2456" t="s">
        <v>4516</v>
      </c>
      <c r="Y2456" t="s">
        <v>9010</v>
      </c>
      <c r="AA2456" t="s">
        <v>9011</v>
      </c>
      <c r="AB2456" t="s">
        <v>4599</v>
      </c>
      <c r="AC2456" s="4">
        <v>3307</v>
      </c>
      <c r="AD2456" t="s">
        <v>140</v>
      </c>
      <c r="AF2456">
        <v>16034351733</v>
      </c>
      <c r="AH2456" t="s">
        <v>9012</v>
      </c>
      <c r="AI2456" t="s">
        <v>168</v>
      </c>
      <c r="AJ2456" t="s">
        <v>2137</v>
      </c>
      <c r="AK2456" t="s">
        <v>4596</v>
      </c>
      <c r="AM2456" t="s">
        <v>4597</v>
      </c>
      <c r="AO2456" t="s">
        <v>4598</v>
      </c>
      <c r="AP2456" t="s">
        <v>4599</v>
      </c>
      <c r="AQ2456" s="4">
        <v>3045</v>
      </c>
      <c r="AR2456" t="s">
        <v>140</v>
      </c>
      <c r="AT2456">
        <v>16034972132</v>
      </c>
      <c r="AV2456" t="s">
        <v>4600</v>
      </c>
      <c r="AW2456" t="s">
        <v>4601</v>
      </c>
      <c r="AZ2456" t="s">
        <v>175</v>
      </c>
      <c r="BA2456" t="s">
        <v>176</v>
      </c>
      <c r="BB2456" t="s">
        <v>136</v>
      </c>
      <c r="BC2456" t="s">
        <v>136</v>
      </c>
      <c r="BD2456" t="s">
        <v>148</v>
      </c>
      <c r="BE2456" t="s">
        <v>136</v>
      </c>
      <c r="BF2456" t="s">
        <v>136</v>
      </c>
      <c r="BG2456" t="s">
        <v>134</v>
      </c>
      <c r="BH2456" t="s">
        <v>136</v>
      </c>
      <c r="BN2456" t="s">
        <v>9013</v>
      </c>
      <c r="BO2456" t="s">
        <v>9014</v>
      </c>
      <c r="BP2456">
        <v>11</v>
      </c>
      <c r="BQ2456">
        <v>11</v>
      </c>
      <c r="BR2456">
        <v>11</v>
      </c>
      <c r="BS2456" s="1">
        <v>44233</v>
      </c>
      <c r="BT2456" s="1">
        <v>44379</v>
      </c>
      <c r="BU2456" s="1">
        <v>44233</v>
      </c>
      <c r="BV2456" s="1">
        <v>44379</v>
      </c>
      <c r="BW2456" t="s">
        <v>136</v>
      </c>
      <c r="BX2456">
        <v>40</v>
      </c>
      <c r="BY2456">
        <v>8</v>
      </c>
      <c r="BZ2456">
        <v>0</v>
      </c>
      <c r="CA2456">
        <v>0</v>
      </c>
      <c r="CB2456">
        <v>8</v>
      </c>
      <c r="CC2456">
        <v>8</v>
      </c>
      <c r="CD2456">
        <v>8</v>
      </c>
      <c r="CE2456">
        <v>8</v>
      </c>
      <c r="CF2456" t="str">
        <f t="shared" si="20"/>
        <v>7:00 AM</v>
      </c>
      <c r="CG2456" t="str">
        <f>"3:00 PM"</f>
        <v>3:00 PM</v>
      </c>
      <c r="CH2456" s="5">
        <v>14.29</v>
      </c>
      <c r="CI2456" t="s">
        <v>146</v>
      </c>
      <c r="CL2456" t="s">
        <v>134</v>
      </c>
      <c r="CM2456" t="s">
        <v>312</v>
      </c>
      <c r="CN2456" t="s">
        <v>148</v>
      </c>
      <c r="CO2456" s="2" t="s">
        <v>9015</v>
      </c>
      <c r="CP2456" t="s">
        <v>149</v>
      </c>
      <c r="CQ2456">
        <v>1</v>
      </c>
      <c r="CR2456">
        <v>0</v>
      </c>
      <c r="CS2456" t="s">
        <v>136</v>
      </c>
      <c r="CT2456" t="s">
        <v>136</v>
      </c>
      <c r="CU2456" t="s">
        <v>136</v>
      </c>
      <c r="CV2456" t="s">
        <v>136</v>
      </c>
      <c r="CW2456" t="s">
        <v>134</v>
      </c>
      <c r="CX2456">
        <v>50</v>
      </c>
      <c r="CY2456" t="s">
        <v>134</v>
      </c>
      <c r="CZ2456" t="s">
        <v>134</v>
      </c>
      <c r="DA2456" t="s">
        <v>134</v>
      </c>
      <c r="DB2456" t="s">
        <v>134</v>
      </c>
      <c r="DC2456" t="s">
        <v>134</v>
      </c>
      <c r="DD2456" t="s">
        <v>136</v>
      </c>
      <c r="DF2456" t="s">
        <v>4605</v>
      </c>
      <c r="DG2456" t="s">
        <v>9010</v>
      </c>
      <c r="DH2456" t="s">
        <v>9011</v>
      </c>
      <c r="DI2456" t="s">
        <v>4599</v>
      </c>
      <c r="DJ2456" s="4">
        <v>3307</v>
      </c>
      <c r="DK2456" t="s">
        <v>9016</v>
      </c>
      <c r="DL2456" t="s">
        <v>136</v>
      </c>
      <c r="DM2456">
        <v>1</v>
      </c>
      <c r="DN2456" t="s">
        <v>9017</v>
      </c>
      <c r="DO2456" t="s">
        <v>9011</v>
      </c>
      <c r="DP2456" t="s">
        <v>4599</v>
      </c>
      <c r="DQ2456" t="str">
        <f>"03307"</f>
        <v>03307</v>
      </c>
      <c r="DR2456" t="s">
        <v>9016</v>
      </c>
      <c r="DS2456" t="s">
        <v>9018</v>
      </c>
      <c r="DT2456">
        <v>1</v>
      </c>
      <c r="DU2456">
        <v>9</v>
      </c>
      <c r="DV2456" t="s">
        <v>134</v>
      </c>
      <c r="DW2456" t="s">
        <v>134</v>
      </c>
      <c r="DX2456" t="s">
        <v>134</v>
      </c>
      <c r="DY2456" t="s">
        <v>134</v>
      </c>
      <c r="DZ2456">
        <v>2</v>
      </c>
      <c r="EA2456" t="s">
        <v>136</v>
      </c>
      <c r="EC2456" s="5">
        <v>12.68</v>
      </c>
      <c r="ED2456" s="5">
        <v>55</v>
      </c>
      <c r="EE2456">
        <v>16034351719</v>
      </c>
      <c r="EF2456" t="s">
        <v>9019</v>
      </c>
      <c r="EG2456" t="s">
        <v>155</v>
      </c>
      <c r="EH2456">
        <v>1</v>
      </c>
    </row>
    <row r="2457" spans="1:138" ht="15" customHeight="1" x14ac:dyDescent="0.35">
      <c r="A2457" t="s">
        <v>19617</v>
      </c>
      <c r="B2457" t="s">
        <v>157</v>
      </c>
      <c r="C2457" s="1">
        <v>44168.580293749998</v>
      </c>
      <c r="D2457" s="1">
        <v>44194</v>
      </c>
      <c r="E2457" t="s">
        <v>133</v>
      </c>
      <c r="F2457" t="s">
        <v>136</v>
      </c>
      <c r="G2457" t="s">
        <v>135</v>
      </c>
      <c r="H2457" t="s">
        <v>134</v>
      </c>
      <c r="I2457" t="s">
        <v>19618</v>
      </c>
      <c r="J2457" t="s">
        <v>19618</v>
      </c>
      <c r="K2457" t="s">
        <v>19619</v>
      </c>
      <c r="M2457" t="s">
        <v>19620</v>
      </c>
      <c r="N2457" t="s">
        <v>161</v>
      </c>
      <c r="O2457" s="4">
        <v>30514</v>
      </c>
      <c r="P2457" t="s">
        <v>140</v>
      </c>
      <c r="R2457">
        <v>17067457057</v>
      </c>
      <c r="T2457">
        <v>1114</v>
      </c>
      <c r="U2457" t="s">
        <v>19621</v>
      </c>
      <c r="V2457" t="s">
        <v>19622</v>
      </c>
      <c r="X2457" t="s">
        <v>19623</v>
      </c>
      <c r="Y2457" t="s">
        <v>19624</v>
      </c>
      <c r="AA2457" t="s">
        <v>9519</v>
      </c>
      <c r="AB2457" t="s">
        <v>139</v>
      </c>
      <c r="AC2457" s="4">
        <v>33570</v>
      </c>
      <c r="AD2457" t="s">
        <v>140</v>
      </c>
      <c r="AF2457">
        <v>18135235126</v>
      </c>
      <c r="AH2457" t="s">
        <v>19625</v>
      </c>
      <c r="AZ2457" t="s">
        <v>19626</v>
      </c>
      <c r="BA2457" t="s">
        <v>19627</v>
      </c>
      <c r="BB2457" t="s">
        <v>136</v>
      </c>
      <c r="BC2457" t="s">
        <v>136</v>
      </c>
      <c r="BD2457" t="s">
        <v>148</v>
      </c>
      <c r="BE2457" t="s">
        <v>136</v>
      </c>
      <c r="BF2457" t="s">
        <v>136</v>
      </c>
      <c r="BG2457" t="s">
        <v>134</v>
      </c>
      <c r="BH2457" t="s">
        <v>136</v>
      </c>
      <c r="BN2457" t="s">
        <v>19628</v>
      </c>
      <c r="BO2457" t="s">
        <v>19629</v>
      </c>
      <c r="BP2457">
        <v>5</v>
      </c>
      <c r="BQ2457">
        <v>5</v>
      </c>
      <c r="BR2457">
        <v>5</v>
      </c>
      <c r="BS2457" s="1">
        <v>44213</v>
      </c>
      <c r="BT2457" s="1">
        <v>44505</v>
      </c>
      <c r="BU2457" s="1">
        <v>44213</v>
      </c>
      <c r="BV2457" s="1">
        <v>44505</v>
      </c>
      <c r="BW2457" t="s">
        <v>136</v>
      </c>
      <c r="BX2457">
        <v>40</v>
      </c>
      <c r="BY2457">
        <v>0</v>
      </c>
      <c r="BZ2457">
        <v>8</v>
      </c>
      <c r="CA2457">
        <v>8</v>
      </c>
      <c r="CB2457">
        <v>8</v>
      </c>
      <c r="CC2457">
        <v>8</v>
      </c>
      <c r="CD2457">
        <v>8</v>
      </c>
      <c r="CE2457">
        <v>0</v>
      </c>
      <c r="CF2457" t="str">
        <f t="shared" si="20"/>
        <v>7:00 AM</v>
      </c>
      <c r="CG2457" t="str">
        <f>"3:30 PM"</f>
        <v>3:30 PM</v>
      </c>
      <c r="CH2457" s="5">
        <v>11.71</v>
      </c>
      <c r="CI2457" t="s">
        <v>146</v>
      </c>
      <c r="CL2457" t="s">
        <v>136</v>
      </c>
      <c r="CM2457" t="s">
        <v>312</v>
      </c>
      <c r="CN2457" t="s">
        <v>148</v>
      </c>
      <c r="CO2457" t="s">
        <v>19630</v>
      </c>
      <c r="CP2457" t="s">
        <v>545</v>
      </c>
      <c r="CQ2457">
        <v>6</v>
      </c>
      <c r="CR2457">
        <v>0</v>
      </c>
      <c r="CS2457" t="s">
        <v>136</v>
      </c>
      <c r="CT2457" t="s">
        <v>136</v>
      </c>
      <c r="CU2457" t="s">
        <v>136</v>
      </c>
      <c r="CV2457" t="s">
        <v>136</v>
      </c>
      <c r="CW2457" t="s">
        <v>134</v>
      </c>
      <c r="CX2457">
        <v>50</v>
      </c>
      <c r="CY2457" t="s">
        <v>134</v>
      </c>
      <c r="CZ2457" t="s">
        <v>134</v>
      </c>
      <c r="DA2457" t="s">
        <v>134</v>
      </c>
      <c r="DB2457" t="s">
        <v>134</v>
      </c>
      <c r="DC2457" t="s">
        <v>134</v>
      </c>
      <c r="DD2457" t="s">
        <v>136</v>
      </c>
      <c r="DF2457" s="2" t="s">
        <v>19631</v>
      </c>
      <c r="DG2457" t="s">
        <v>19619</v>
      </c>
      <c r="DH2457" t="s">
        <v>19620</v>
      </c>
      <c r="DI2457" t="s">
        <v>161</v>
      </c>
      <c r="DJ2457" s="4">
        <v>30514</v>
      </c>
      <c r="DK2457" t="s">
        <v>858</v>
      </c>
      <c r="DL2457" t="s">
        <v>136</v>
      </c>
      <c r="DM2457">
        <v>2</v>
      </c>
      <c r="DN2457" t="s">
        <v>19619</v>
      </c>
      <c r="DO2457" t="s">
        <v>19620</v>
      </c>
      <c r="DP2457" t="s">
        <v>161</v>
      </c>
      <c r="DQ2457" t="str">
        <f>"30514"</f>
        <v>30514</v>
      </c>
      <c r="DR2457" t="s">
        <v>858</v>
      </c>
      <c r="DS2457" t="s">
        <v>19632</v>
      </c>
      <c r="DT2457">
        <v>1</v>
      </c>
      <c r="DU2457">
        <v>5</v>
      </c>
      <c r="DV2457" t="s">
        <v>134</v>
      </c>
      <c r="DW2457" t="s">
        <v>134</v>
      </c>
      <c r="DX2457" t="s">
        <v>134</v>
      </c>
      <c r="DY2457" t="s">
        <v>136</v>
      </c>
      <c r="DZ2457">
        <v>1</v>
      </c>
      <c r="EA2457" t="s">
        <v>136</v>
      </c>
      <c r="EC2457" s="5">
        <v>12.68</v>
      </c>
      <c r="ED2457" s="5">
        <v>55</v>
      </c>
      <c r="EE2457" t="s">
        <v>148</v>
      </c>
      <c r="EF2457" t="s">
        <v>19625</v>
      </c>
      <c r="EG2457" t="s">
        <v>19633</v>
      </c>
      <c r="EH2457">
        <v>0</v>
      </c>
    </row>
    <row r="2458" spans="1:138" ht="15" customHeight="1" x14ac:dyDescent="0.35">
      <c r="A2458" t="s">
        <v>15027</v>
      </c>
      <c r="B2458" t="s">
        <v>132</v>
      </c>
      <c r="C2458" s="1">
        <v>44169.463711226854</v>
      </c>
      <c r="D2458" s="1">
        <v>44194</v>
      </c>
      <c r="E2458" t="s">
        <v>133</v>
      </c>
      <c r="F2458" t="s">
        <v>136</v>
      </c>
      <c r="G2458" t="s">
        <v>135</v>
      </c>
      <c r="H2458" t="s">
        <v>136</v>
      </c>
      <c r="I2458" t="s">
        <v>6303</v>
      </c>
      <c r="K2458" t="s">
        <v>3264</v>
      </c>
      <c r="M2458" t="s">
        <v>1165</v>
      </c>
      <c r="N2458" t="s">
        <v>416</v>
      </c>
      <c r="O2458" s="4">
        <v>85024</v>
      </c>
      <c r="P2458" t="s">
        <v>140</v>
      </c>
      <c r="R2458">
        <v>15182533156</v>
      </c>
      <c r="T2458">
        <v>424930</v>
      </c>
      <c r="U2458" t="s">
        <v>3265</v>
      </c>
      <c r="V2458" t="s">
        <v>2778</v>
      </c>
      <c r="X2458" t="s">
        <v>3266</v>
      </c>
      <c r="Y2458" t="s">
        <v>3882</v>
      </c>
      <c r="Z2458" t="s">
        <v>3268</v>
      </c>
      <c r="AA2458" t="s">
        <v>1165</v>
      </c>
      <c r="AB2458" t="s">
        <v>416</v>
      </c>
      <c r="AC2458" s="4">
        <v>85024</v>
      </c>
      <c r="AD2458" t="s">
        <v>140</v>
      </c>
      <c r="AF2458">
        <v>15182533156</v>
      </c>
      <c r="AH2458" t="s">
        <v>3269</v>
      </c>
      <c r="AI2458" t="s">
        <v>168</v>
      </c>
      <c r="AJ2458" t="s">
        <v>1169</v>
      </c>
      <c r="AK2458" t="s">
        <v>3270</v>
      </c>
      <c r="AM2458" t="s">
        <v>15028</v>
      </c>
      <c r="AO2458" t="s">
        <v>1165</v>
      </c>
      <c r="AP2458" t="s">
        <v>416</v>
      </c>
      <c r="AQ2458" s="4">
        <v>85048</v>
      </c>
      <c r="AR2458" t="s">
        <v>140</v>
      </c>
      <c r="AT2458">
        <v>14809411885</v>
      </c>
      <c r="AV2458" t="s">
        <v>1172</v>
      </c>
      <c r="AW2458" t="s">
        <v>1173</v>
      </c>
      <c r="AZ2458" t="s">
        <v>821</v>
      </c>
      <c r="BA2458" t="s">
        <v>822</v>
      </c>
      <c r="BB2458" t="s">
        <v>136</v>
      </c>
      <c r="BC2458" t="s">
        <v>136</v>
      </c>
      <c r="BD2458" t="s">
        <v>148</v>
      </c>
      <c r="BE2458" t="s">
        <v>136</v>
      </c>
      <c r="BF2458" t="s">
        <v>136</v>
      </c>
      <c r="BG2458" t="s">
        <v>134</v>
      </c>
      <c r="BH2458" t="s">
        <v>136</v>
      </c>
      <c r="BN2458" t="s">
        <v>15029</v>
      </c>
      <c r="BO2458" t="s">
        <v>1174</v>
      </c>
      <c r="BP2458">
        <v>23</v>
      </c>
      <c r="BQ2458">
        <v>23</v>
      </c>
      <c r="BS2458" s="1">
        <v>44220</v>
      </c>
      <c r="BT2458" s="1">
        <v>44515</v>
      </c>
      <c r="BU2458" s="1">
        <v>44220</v>
      </c>
      <c r="BV2458" s="1">
        <v>44515</v>
      </c>
      <c r="BW2458" t="s">
        <v>136</v>
      </c>
      <c r="BX2458">
        <v>40</v>
      </c>
      <c r="BY2458">
        <v>0</v>
      </c>
      <c r="BZ2458">
        <v>7</v>
      </c>
      <c r="CA2458">
        <v>7</v>
      </c>
      <c r="CB2458">
        <v>7</v>
      </c>
      <c r="CC2458">
        <v>7</v>
      </c>
      <c r="CD2458">
        <v>7</v>
      </c>
      <c r="CE2458">
        <v>5</v>
      </c>
      <c r="CF2458" t="str">
        <f t="shared" si="20"/>
        <v>7:00 AM</v>
      </c>
      <c r="CG2458" t="str">
        <f>"4:30 PM"</f>
        <v>4:30 PM</v>
      </c>
      <c r="CH2458" s="5">
        <v>14.77</v>
      </c>
      <c r="CI2458" t="s">
        <v>146</v>
      </c>
      <c r="CL2458" t="s">
        <v>136</v>
      </c>
      <c r="CM2458" t="s">
        <v>312</v>
      </c>
      <c r="CN2458" t="s">
        <v>148</v>
      </c>
      <c r="CO2458" t="s">
        <v>1175</v>
      </c>
      <c r="CP2458" t="s">
        <v>149</v>
      </c>
      <c r="CQ2458">
        <v>0</v>
      </c>
      <c r="CR2458">
        <v>0</v>
      </c>
      <c r="CS2458" t="s">
        <v>136</v>
      </c>
      <c r="CT2458" t="s">
        <v>136</v>
      </c>
      <c r="CU2458" t="s">
        <v>136</v>
      </c>
      <c r="CV2458" t="s">
        <v>136</v>
      </c>
      <c r="CW2458" t="s">
        <v>134</v>
      </c>
      <c r="CX2458">
        <v>50</v>
      </c>
      <c r="CY2458" t="s">
        <v>134</v>
      </c>
      <c r="CZ2458" t="s">
        <v>134</v>
      </c>
      <c r="DA2458" t="s">
        <v>134</v>
      </c>
      <c r="DB2458" t="s">
        <v>134</v>
      </c>
      <c r="DC2458" t="s">
        <v>134</v>
      </c>
      <c r="DD2458" t="s">
        <v>136</v>
      </c>
      <c r="DF2458" t="s">
        <v>3271</v>
      </c>
      <c r="DG2458" t="s">
        <v>15030</v>
      </c>
      <c r="DH2458" t="s">
        <v>15031</v>
      </c>
      <c r="DI2458" t="s">
        <v>395</v>
      </c>
      <c r="DJ2458" s="4">
        <v>91746</v>
      </c>
      <c r="DK2458" t="s">
        <v>3272</v>
      </c>
      <c r="DL2458" t="s">
        <v>136</v>
      </c>
      <c r="DM2458">
        <v>1</v>
      </c>
      <c r="DN2458" t="s">
        <v>15032</v>
      </c>
      <c r="DO2458" t="s">
        <v>15033</v>
      </c>
      <c r="DP2458" t="s">
        <v>395</v>
      </c>
      <c r="DQ2458" t="str">
        <f>"91755"</f>
        <v>91755</v>
      </c>
      <c r="DR2458" t="s">
        <v>3272</v>
      </c>
      <c r="DS2458" t="s">
        <v>2316</v>
      </c>
      <c r="DT2458">
        <v>2</v>
      </c>
      <c r="DU2458">
        <v>23</v>
      </c>
      <c r="DV2458" t="s">
        <v>134</v>
      </c>
      <c r="DW2458" t="s">
        <v>134</v>
      </c>
      <c r="DX2458" t="s">
        <v>134</v>
      </c>
      <c r="DY2458" t="s">
        <v>136</v>
      </c>
      <c r="DZ2458">
        <v>1</v>
      </c>
      <c r="EA2458" t="s">
        <v>136</v>
      </c>
      <c r="EC2458" s="5">
        <v>12.68</v>
      </c>
      <c r="ED2458" s="5">
        <v>55</v>
      </c>
      <c r="EE2458" t="s">
        <v>15034</v>
      </c>
      <c r="EF2458" t="s">
        <v>3275</v>
      </c>
      <c r="EG2458" t="s">
        <v>148</v>
      </c>
      <c r="EH2458">
        <v>0</v>
      </c>
    </row>
    <row r="2459" spans="1:138" ht="15" customHeight="1" x14ac:dyDescent="0.35">
      <c r="A2459" t="s">
        <v>17556</v>
      </c>
      <c r="B2459" t="s">
        <v>157</v>
      </c>
      <c r="C2459" s="1">
        <v>44174.497740509258</v>
      </c>
      <c r="D2459" s="1">
        <v>44194</v>
      </c>
      <c r="E2459" t="s">
        <v>133</v>
      </c>
      <c r="F2459" t="s">
        <v>136</v>
      </c>
      <c r="G2459" t="s">
        <v>135</v>
      </c>
      <c r="H2459" t="s">
        <v>136</v>
      </c>
      <c r="I2459" t="s">
        <v>17557</v>
      </c>
      <c r="K2459" t="s">
        <v>17558</v>
      </c>
      <c r="M2459" t="s">
        <v>17559</v>
      </c>
      <c r="N2459" t="s">
        <v>246</v>
      </c>
      <c r="O2459" s="4">
        <v>70517</v>
      </c>
      <c r="P2459" t="s">
        <v>140</v>
      </c>
      <c r="R2459">
        <v>13372287535</v>
      </c>
      <c r="T2459">
        <v>11291</v>
      </c>
      <c r="U2459" t="s">
        <v>2758</v>
      </c>
      <c r="V2459" t="s">
        <v>2730</v>
      </c>
      <c r="W2459" t="s">
        <v>1536</v>
      </c>
      <c r="X2459" t="s">
        <v>429</v>
      </c>
      <c r="Y2459" t="s">
        <v>17558</v>
      </c>
      <c r="AA2459" t="s">
        <v>17559</v>
      </c>
      <c r="AB2459" t="s">
        <v>246</v>
      </c>
      <c r="AC2459" s="4">
        <v>70517</v>
      </c>
      <c r="AD2459" t="s">
        <v>140</v>
      </c>
      <c r="AF2459">
        <v>13372287535</v>
      </c>
      <c r="AH2459" t="s">
        <v>17560</v>
      </c>
      <c r="AI2459" t="s">
        <v>168</v>
      </c>
      <c r="AJ2459" t="s">
        <v>1977</v>
      </c>
      <c r="AK2459" t="s">
        <v>1978</v>
      </c>
      <c r="AL2459" t="s">
        <v>1979</v>
      </c>
      <c r="AM2459" t="s">
        <v>1980</v>
      </c>
      <c r="AN2459" t="s">
        <v>1981</v>
      </c>
      <c r="AO2459" t="s">
        <v>1982</v>
      </c>
      <c r="AP2459" t="s">
        <v>246</v>
      </c>
      <c r="AQ2459" s="4">
        <v>70754</v>
      </c>
      <c r="AR2459" t="s">
        <v>140</v>
      </c>
      <c r="AT2459">
        <v>12256863033</v>
      </c>
      <c r="AV2459" t="s">
        <v>1983</v>
      </c>
      <c r="AW2459" t="s">
        <v>1984</v>
      </c>
      <c r="AZ2459" t="s">
        <v>334</v>
      </c>
      <c r="BA2459" t="s">
        <v>335</v>
      </c>
      <c r="BB2459" t="s">
        <v>136</v>
      </c>
      <c r="BC2459" t="s">
        <v>136</v>
      </c>
      <c r="BD2459" t="s">
        <v>148</v>
      </c>
      <c r="BE2459" t="s">
        <v>136</v>
      </c>
      <c r="BF2459" t="s">
        <v>136</v>
      </c>
      <c r="BG2459" t="s">
        <v>134</v>
      </c>
      <c r="BH2459" t="s">
        <v>136</v>
      </c>
      <c r="BN2459" t="s">
        <v>17561</v>
      </c>
      <c r="BO2459" t="s">
        <v>905</v>
      </c>
      <c r="BP2459">
        <v>5</v>
      </c>
      <c r="BQ2459">
        <v>5</v>
      </c>
      <c r="BR2459">
        <v>5</v>
      </c>
      <c r="BS2459" s="1">
        <v>44237</v>
      </c>
      <c r="BT2459" s="1">
        <v>44540</v>
      </c>
      <c r="BU2459" s="1">
        <v>44237</v>
      </c>
      <c r="BV2459" s="1">
        <v>44540</v>
      </c>
      <c r="BW2459" t="s">
        <v>136</v>
      </c>
      <c r="BX2459">
        <v>35</v>
      </c>
      <c r="BY2459">
        <v>0</v>
      </c>
      <c r="BZ2459">
        <v>6</v>
      </c>
      <c r="CA2459">
        <v>6</v>
      </c>
      <c r="CB2459">
        <v>6</v>
      </c>
      <c r="CC2459">
        <v>6</v>
      </c>
      <c r="CD2459">
        <v>6</v>
      </c>
      <c r="CE2459">
        <v>5</v>
      </c>
      <c r="CF2459" t="str">
        <f t="shared" si="20"/>
        <v>7:00 AM</v>
      </c>
      <c r="CG2459" t="str">
        <f>"1:00 PM"</f>
        <v>1:00 PM</v>
      </c>
      <c r="CH2459" s="5">
        <v>11.83</v>
      </c>
      <c r="CI2459" t="s">
        <v>146</v>
      </c>
      <c r="CJ2459">
        <v>0</v>
      </c>
      <c r="CK2459" t="s">
        <v>1985</v>
      </c>
      <c r="CL2459" t="s">
        <v>134</v>
      </c>
      <c r="CM2459" t="s">
        <v>147</v>
      </c>
      <c r="CN2459" t="s">
        <v>148</v>
      </c>
      <c r="CO2459" s="2" t="s">
        <v>3165</v>
      </c>
      <c r="CP2459" t="s">
        <v>149</v>
      </c>
      <c r="CQ2459">
        <v>3</v>
      </c>
      <c r="CR2459">
        <v>0</v>
      </c>
      <c r="CS2459" t="s">
        <v>136</v>
      </c>
      <c r="CT2459" t="s">
        <v>136</v>
      </c>
      <c r="CU2459" t="s">
        <v>136</v>
      </c>
      <c r="CV2459" t="s">
        <v>134</v>
      </c>
      <c r="CW2459" t="s">
        <v>134</v>
      </c>
      <c r="CX2459">
        <v>70</v>
      </c>
      <c r="CY2459" t="s">
        <v>134</v>
      </c>
      <c r="CZ2459" t="s">
        <v>134</v>
      </c>
      <c r="DA2459" t="s">
        <v>134</v>
      </c>
      <c r="DB2459" t="s">
        <v>134</v>
      </c>
      <c r="DC2459" t="s">
        <v>134</v>
      </c>
      <c r="DD2459" t="s">
        <v>136</v>
      </c>
      <c r="DF2459" s="2" t="s">
        <v>17562</v>
      </c>
      <c r="DG2459" t="s">
        <v>17558</v>
      </c>
      <c r="DH2459" t="s">
        <v>17559</v>
      </c>
      <c r="DI2459" t="s">
        <v>246</v>
      </c>
      <c r="DJ2459" s="4">
        <v>70517</v>
      </c>
      <c r="DK2459" t="s">
        <v>9331</v>
      </c>
      <c r="DL2459" t="s">
        <v>136</v>
      </c>
      <c r="DM2459">
        <v>1</v>
      </c>
      <c r="DN2459" t="s">
        <v>17563</v>
      </c>
      <c r="DO2459" t="s">
        <v>17559</v>
      </c>
      <c r="DP2459" t="s">
        <v>246</v>
      </c>
      <c r="DQ2459" t="str">
        <f>"70517"</f>
        <v>70517</v>
      </c>
      <c r="DR2459" t="s">
        <v>9331</v>
      </c>
      <c r="DS2459" t="s">
        <v>17564</v>
      </c>
      <c r="DT2459">
        <v>1</v>
      </c>
      <c r="DU2459">
        <v>10</v>
      </c>
      <c r="DV2459" t="s">
        <v>134</v>
      </c>
      <c r="DW2459" t="s">
        <v>134</v>
      </c>
      <c r="DX2459" t="s">
        <v>134</v>
      </c>
      <c r="DY2459" t="s">
        <v>136</v>
      </c>
      <c r="DZ2459">
        <v>1</v>
      </c>
      <c r="EA2459" t="s">
        <v>136</v>
      </c>
      <c r="EC2459" s="5">
        <v>12.68</v>
      </c>
      <c r="ED2459" s="5">
        <v>55</v>
      </c>
      <c r="EE2459">
        <v>13372287535</v>
      </c>
      <c r="EF2459" t="s">
        <v>17560</v>
      </c>
      <c r="EG2459" t="s">
        <v>1989</v>
      </c>
      <c r="EH2459">
        <v>2</v>
      </c>
    </row>
    <row r="2460" spans="1:138" ht="15" customHeight="1" x14ac:dyDescent="0.35">
      <c r="A2460" t="s">
        <v>1001</v>
      </c>
      <c r="B2460" t="s">
        <v>157</v>
      </c>
      <c r="C2460" s="1">
        <v>44174.763125347221</v>
      </c>
      <c r="D2460" s="1">
        <v>44194</v>
      </c>
      <c r="E2460" t="s">
        <v>133</v>
      </c>
      <c r="F2460" t="s">
        <v>136</v>
      </c>
      <c r="G2460" t="s">
        <v>135</v>
      </c>
      <c r="H2460" t="s">
        <v>136</v>
      </c>
      <c r="I2460" t="s">
        <v>1002</v>
      </c>
      <c r="K2460" t="s">
        <v>1003</v>
      </c>
      <c r="M2460" t="s">
        <v>1004</v>
      </c>
      <c r="N2460" t="s">
        <v>246</v>
      </c>
      <c r="O2460" s="4">
        <v>71263</v>
      </c>
      <c r="P2460" t="s">
        <v>140</v>
      </c>
      <c r="R2460">
        <v>13184505685</v>
      </c>
      <c r="T2460">
        <v>111191</v>
      </c>
      <c r="U2460" t="s">
        <v>1005</v>
      </c>
      <c r="V2460" t="s">
        <v>1006</v>
      </c>
      <c r="W2460" t="s">
        <v>1007</v>
      </c>
      <c r="X2460" t="s">
        <v>224</v>
      </c>
      <c r="Y2460" t="s">
        <v>1003</v>
      </c>
      <c r="AA2460" t="s">
        <v>1004</v>
      </c>
      <c r="AB2460" t="s">
        <v>246</v>
      </c>
      <c r="AC2460" s="4">
        <v>71263</v>
      </c>
      <c r="AD2460" t="s">
        <v>140</v>
      </c>
      <c r="AF2460">
        <v>13184505685</v>
      </c>
      <c r="AH2460" t="s">
        <v>1008</v>
      </c>
      <c r="AZ2460" t="s">
        <v>288</v>
      </c>
      <c r="BA2460" t="s">
        <v>289</v>
      </c>
      <c r="BB2460" t="s">
        <v>136</v>
      </c>
      <c r="BC2460" t="s">
        <v>136</v>
      </c>
      <c r="BD2460" t="s">
        <v>148</v>
      </c>
      <c r="BE2460" t="s">
        <v>136</v>
      </c>
      <c r="BF2460" t="s">
        <v>136</v>
      </c>
      <c r="BG2460" t="s">
        <v>134</v>
      </c>
      <c r="BH2460" t="s">
        <v>136</v>
      </c>
      <c r="BN2460" t="s">
        <v>1009</v>
      </c>
      <c r="BO2460" t="s">
        <v>1010</v>
      </c>
      <c r="BP2460">
        <v>3</v>
      </c>
      <c r="BQ2460">
        <v>3</v>
      </c>
      <c r="BR2460">
        <v>3</v>
      </c>
      <c r="BS2460" s="1">
        <v>44228</v>
      </c>
      <c r="BT2460" s="1">
        <v>44531</v>
      </c>
      <c r="BU2460" s="1">
        <v>44228</v>
      </c>
      <c r="BV2460" s="1">
        <v>44531</v>
      </c>
      <c r="BW2460" t="s">
        <v>136</v>
      </c>
      <c r="BX2460">
        <v>36</v>
      </c>
      <c r="BY2460">
        <v>0</v>
      </c>
      <c r="BZ2460">
        <v>6</v>
      </c>
      <c r="CA2460">
        <v>6</v>
      </c>
      <c r="CB2460">
        <v>6</v>
      </c>
      <c r="CC2460">
        <v>6</v>
      </c>
      <c r="CD2460">
        <v>6</v>
      </c>
      <c r="CE2460">
        <v>6</v>
      </c>
      <c r="CF2460" t="str">
        <f>"6:00 AM"</f>
        <v>6:00 AM</v>
      </c>
      <c r="CG2460" t="str">
        <f>"12:00 PM"</f>
        <v>12:00 PM</v>
      </c>
      <c r="CH2460" s="5">
        <v>11.83</v>
      </c>
      <c r="CI2460" t="s">
        <v>146</v>
      </c>
      <c r="CJ2460">
        <v>0</v>
      </c>
      <c r="CK2460" t="s">
        <v>884</v>
      </c>
      <c r="CL2460" t="s">
        <v>134</v>
      </c>
      <c r="CM2460" t="s">
        <v>147</v>
      </c>
      <c r="CN2460" t="s">
        <v>148</v>
      </c>
      <c r="CO2460" s="2" t="s">
        <v>1011</v>
      </c>
      <c r="CP2460" t="s">
        <v>149</v>
      </c>
      <c r="CQ2460">
        <v>3</v>
      </c>
      <c r="CR2460">
        <v>0</v>
      </c>
      <c r="CS2460" t="s">
        <v>134</v>
      </c>
      <c r="CT2460" t="s">
        <v>134</v>
      </c>
      <c r="CU2460" t="s">
        <v>136</v>
      </c>
      <c r="CV2460" t="s">
        <v>136</v>
      </c>
      <c r="CW2460" t="s">
        <v>134</v>
      </c>
      <c r="CX2460">
        <v>75</v>
      </c>
      <c r="CY2460" t="s">
        <v>134</v>
      </c>
      <c r="CZ2460" t="s">
        <v>134</v>
      </c>
      <c r="DA2460" t="s">
        <v>134</v>
      </c>
      <c r="DB2460" t="s">
        <v>134</v>
      </c>
      <c r="DC2460" t="s">
        <v>134</v>
      </c>
      <c r="DD2460" t="s">
        <v>136</v>
      </c>
      <c r="DF2460" t="s">
        <v>180</v>
      </c>
      <c r="DG2460" t="s">
        <v>1012</v>
      </c>
      <c r="DH2460" t="s">
        <v>1013</v>
      </c>
      <c r="DI2460" t="s">
        <v>246</v>
      </c>
      <c r="DJ2460" s="4">
        <v>71237</v>
      </c>
      <c r="DK2460" t="s">
        <v>1014</v>
      </c>
      <c r="DL2460" t="s">
        <v>136</v>
      </c>
      <c r="DM2460">
        <v>1</v>
      </c>
      <c r="DN2460" s="2" t="s">
        <v>1015</v>
      </c>
      <c r="DO2460" t="s">
        <v>1016</v>
      </c>
      <c r="DP2460" t="s">
        <v>246</v>
      </c>
      <c r="DQ2460" t="str">
        <f>"71254"</f>
        <v>71254</v>
      </c>
      <c r="DR2460" t="s">
        <v>1017</v>
      </c>
      <c r="DS2460" t="s">
        <v>1018</v>
      </c>
      <c r="DT2460">
        <v>1</v>
      </c>
      <c r="DU2460">
        <v>4</v>
      </c>
      <c r="DV2460" t="s">
        <v>134</v>
      </c>
      <c r="DW2460" t="s">
        <v>134</v>
      </c>
      <c r="DX2460" t="s">
        <v>134</v>
      </c>
      <c r="DY2460" t="s">
        <v>136</v>
      </c>
      <c r="DZ2460">
        <v>1</v>
      </c>
      <c r="EA2460" t="s">
        <v>136</v>
      </c>
      <c r="EC2460" s="5">
        <v>12.68</v>
      </c>
      <c r="ED2460" s="5">
        <v>55</v>
      </c>
      <c r="EE2460">
        <v>13184505685</v>
      </c>
      <c r="EF2460" t="s">
        <v>1008</v>
      </c>
      <c r="EG2460" t="s">
        <v>148</v>
      </c>
      <c r="EH2460">
        <v>4</v>
      </c>
    </row>
    <row r="2461" spans="1:138" ht="15" customHeight="1" x14ac:dyDescent="0.35">
      <c r="A2461" t="s">
        <v>25312</v>
      </c>
      <c r="B2461" t="s">
        <v>157</v>
      </c>
      <c r="C2461" s="1">
        <v>44174.631274421299</v>
      </c>
      <c r="D2461" s="1">
        <v>44194</v>
      </c>
      <c r="E2461" t="s">
        <v>133</v>
      </c>
      <c r="F2461" t="s">
        <v>136</v>
      </c>
      <c r="G2461" t="s">
        <v>135</v>
      </c>
      <c r="H2461" t="s">
        <v>136</v>
      </c>
      <c r="I2461" t="s">
        <v>25313</v>
      </c>
      <c r="K2461" t="s">
        <v>25314</v>
      </c>
      <c r="M2461" t="s">
        <v>25315</v>
      </c>
      <c r="N2461" t="s">
        <v>611</v>
      </c>
      <c r="O2461" s="4">
        <v>57270</v>
      </c>
      <c r="P2461" t="s">
        <v>140</v>
      </c>
      <c r="R2461">
        <v>16057382550</v>
      </c>
      <c r="T2461">
        <v>111191</v>
      </c>
      <c r="U2461" t="s">
        <v>25316</v>
      </c>
      <c r="V2461" t="s">
        <v>14167</v>
      </c>
      <c r="X2461" t="s">
        <v>1677</v>
      </c>
      <c r="Y2461" t="s">
        <v>25314</v>
      </c>
      <c r="AA2461" t="s">
        <v>25315</v>
      </c>
      <c r="AB2461" t="s">
        <v>611</v>
      </c>
      <c r="AC2461" s="4">
        <v>57270</v>
      </c>
      <c r="AD2461" t="s">
        <v>140</v>
      </c>
      <c r="AF2461">
        <v>16057382550</v>
      </c>
      <c r="AH2461" t="s">
        <v>24927</v>
      </c>
      <c r="AI2461" t="s">
        <v>168</v>
      </c>
      <c r="AJ2461" t="s">
        <v>1941</v>
      </c>
      <c r="AK2461" t="s">
        <v>1942</v>
      </c>
      <c r="AL2461" t="s">
        <v>1943</v>
      </c>
      <c r="AM2461" t="s">
        <v>1944</v>
      </c>
      <c r="AN2461" t="s">
        <v>1945</v>
      </c>
      <c r="AO2461" t="s">
        <v>1946</v>
      </c>
      <c r="AP2461" t="s">
        <v>374</v>
      </c>
      <c r="AQ2461" s="4">
        <v>78266</v>
      </c>
      <c r="AR2461" t="s">
        <v>140</v>
      </c>
      <c r="AT2461">
        <v>18305844555</v>
      </c>
      <c r="AV2461" t="s">
        <v>1947</v>
      </c>
      <c r="AW2461" t="s">
        <v>1948</v>
      </c>
      <c r="AZ2461" t="s">
        <v>175</v>
      </c>
      <c r="BA2461" t="s">
        <v>176</v>
      </c>
      <c r="BB2461" t="s">
        <v>136</v>
      </c>
      <c r="BC2461" t="s">
        <v>136</v>
      </c>
      <c r="BD2461" t="s">
        <v>148</v>
      </c>
      <c r="BE2461" t="s">
        <v>136</v>
      </c>
      <c r="BF2461" t="s">
        <v>136</v>
      </c>
      <c r="BG2461" t="s">
        <v>134</v>
      </c>
      <c r="BH2461" t="s">
        <v>136</v>
      </c>
      <c r="BN2461" t="s">
        <v>25317</v>
      </c>
      <c r="BO2461" t="s">
        <v>905</v>
      </c>
      <c r="BP2461">
        <v>8</v>
      </c>
      <c r="BQ2461">
        <v>8</v>
      </c>
      <c r="BR2461">
        <v>8</v>
      </c>
      <c r="BS2461" s="1">
        <v>44228</v>
      </c>
      <c r="BT2461" s="1">
        <v>44530</v>
      </c>
      <c r="BU2461" s="1">
        <v>44228</v>
      </c>
      <c r="BV2461" s="1">
        <v>44530</v>
      </c>
      <c r="BW2461" t="s">
        <v>136</v>
      </c>
      <c r="BX2461">
        <v>40</v>
      </c>
      <c r="BY2461">
        <v>0</v>
      </c>
      <c r="BZ2461">
        <v>8</v>
      </c>
      <c r="CA2461">
        <v>8</v>
      </c>
      <c r="CB2461">
        <v>8</v>
      </c>
      <c r="CC2461">
        <v>8</v>
      </c>
      <c r="CD2461">
        <v>8</v>
      </c>
      <c r="CE2461">
        <v>0</v>
      </c>
      <c r="CF2461" t="str">
        <f>"8:00 AM"</f>
        <v>8:00 AM</v>
      </c>
      <c r="CG2461" t="str">
        <f>"5:00 PM"</f>
        <v>5:00 PM</v>
      </c>
      <c r="CH2461" s="5">
        <v>14.99</v>
      </c>
      <c r="CI2461" t="s">
        <v>146</v>
      </c>
      <c r="CJ2461">
        <v>0</v>
      </c>
      <c r="CK2461" t="s">
        <v>148</v>
      </c>
      <c r="CL2461" t="s">
        <v>136</v>
      </c>
      <c r="CM2461" t="s">
        <v>312</v>
      </c>
      <c r="CN2461" t="s">
        <v>148</v>
      </c>
      <c r="CO2461" s="2" t="s">
        <v>1949</v>
      </c>
      <c r="CP2461" t="s">
        <v>149</v>
      </c>
      <c r="CQ2461">
        <v>3</v>
      </c>
      <c r="CR2461">
        <v>0</v>
      </c>
      <c r="CS2461" t="s">
        <v>136</v>
      </c>
      <c r="CT2461" t="s">
        <v>134</v>
      </c>
      <c r="CU2461" t="s">
        <v>136</v>
      </c>
      <c r="CV2461" t="s">
        <v>136</v>
      </c>
      <c r="CW2461" t="s">
        <v>136</v>
      </c>
      <c r="CY2461" t="s">
        <v>136</v>
      </c>
      <c r="CZ2461" t="s">
        <v>136</v>
      </c>
      <c r="DA2461" t="s">
        <v>136</v>
      </c>
      <c r="DB2461" t="s">
        <v>136</v>
      </c>
      <c r="DC2461" t="s">
        <v>136</v>
      </c>
      <c r="DD2461" t="s">
        <v>136</v>
      </c>
      <c r="DF2461" t="s">
        <v>3500</v>
      </c>
      <c r="DG2461" t="s">
        <v>25314</v>
      </c>
      <c r="DH2461" t="s">
        <v>25315</v>
      </c>
      <c r="DI2461" t="s">
        <v>611</v>
      </c>
      <c r="DJ2461" s="4">
        <v>57270</v>
      </c>
      <c r="DK2461" t="s">
        <v>886</v>
      </c>
      <c r="DL2461" t="s">
        <v>136</v>
      </c>
      <c r="DM2461">
        <v>1</v>
      </c>
      <c r="DN2461" t="s">
        <v>25318</v>
      </c>
      <c r="DO2461" t="s">
        <v>25315</v>
      </c>
      <c r="DP2461" t="s">
        <v>611</v>
      </c>
      <c r="DQ2461" t="str">
        <f>"57270"</f>
        <v>57270</v>
      </c>
      <c r="DR2461" t="s">
        <v>886</v>
      </c>
      <c r="DS2461" t="s">
        <v>25319</v>
      </c>
      <c r="DT2461">
        <v>1</v>
      </c>
      <c r="DU2461">
        <v>8</v>
      </c>
      <c r="DV2461" t="s">
        <v>134</v>
      </c>
      <c r="DW2461" t="s">
        <v>134</v>
      </c>
      <c r="DX2461" t="s">
        <v>134</v>
      </c>
      <c r="DY2461" t="s">
        <v>136</v>
      </c>
      <c r="DZ2461">
        <v>1</v>
      </c>
      <c r="EA2461" t="s">
        <v>136</v>
      </c>
      <c r="EC2461" s="5">
        <v>12.68</v>
      </c>
      <c r="ED2461" s="5">
        <v>55</v>
      </c>
      <c r="EE2461">
        <v>16052373049</v>
      </c>
      <c r="EF2461" t="s">
        <v>24927</v>
      </c>
      <c r="EG2461" t="s">
        <v>148</v>
      </c>
      <c r="EH2461">
        <v>0</v>
      </c>
    </row>
    <row r="2462" spans="1:138" ht="15" customHeight="1" x14ac:dyDescent="0.35">
      <c r="A2462" t="s">
        <v>25650</v>
      </c>
      <c r="B2462" t="s">
        <v>157</v>
      </c>
      <c r="C2462" s="1">
        <v>44175.585768518518</v>
      </c>
      <c r="D2462" s="1">
        <v>44194</v>
      </c>
      <c r="E2462" t="s">
        <v>133</v>
      </c>
      <c r="F2462" t="s">
        <v>136</v>
      </c>
      <c r="G2462" t="s">
        <v>135</v>
      </c>
      <c r="H2462" t="s">
        <v>136</v>
      </c>
      <c r="I2462" t="s">
        <v>25651</v>
      </c>
      <c r="K2462" t="s">
        <v>25652</v>
      </c>
      <c r="L2462" t="s">
        <v>25653</v>
      </c>
      <c r="M2462" t="s">
        <v>16872</v>
      </c>
      <c r="N2462" t="s">
        <v>246</v>
      </c>
      <c r="O2462" s="4">
        <v>70443</v>
      </c>
      <c r="P2462" t="s">
        <v>140</v>
      </c>
      <c r="R2462">
        <v>19855073105</v>
      </c>
      <c r="T2462">
        <v>111333</v>
      </c>
      <c r="U2462" t="s">
        <v>25654</v>
      </c>
      <c r="V2462" t="s">
        <v>6767</v>
      </c>
      <c r="W2462" t="s">
        <v>1007</v>
      </c>
      <c r="X2462" t="s">
        <v>164</v>
      </c>
      <c r="Y2462" t="s">
        <v>25652</v>
      </c>
      <c r="Z2462" t="s">
        <v>25653</v>
      </c>
      <c r="AA2462" t="s">
        <v>16872</v>
      </c>
      <c r="AB2462" t="s">
        <v>246</v>
      </c>
      <c r="AC2462" s="4">
        <v>70443</v>
      </c>
      <c r="AD2462" t="s">
        <v>140</v>
      </c>
      <c r="AF2462">
        <v>19855073105</v>
      </c>
      <c r="AH2462" t="s">
        <v>25655</v>
      </c>
      <c r="AI2462" t="s">
        <v>168</v>
      </c>
      <c r="AJ2462" t="s">
        <v>1977</v>
      </c>
      <c r="AK2462" t="s">
        <v>1978</v>
      </c>
      <c r="AL2462" t="s">
        <v>1979</v>
      </c>
      <c r="AM2462" t="s">
        <v>1980</v>
      </c>
      <c r="AN2462" t="s">
        <v>1981</v>
      </c>
      <c r="AO2462" t="s">
        <v>1982</v>
      </c>
      <c r="AP2462" t="s">
        <v>246</v>
      </c>
      <c r="AQ2462" s="4">
        <v>70754</v>
      </c>
      <c r="AR2462" t="s">
        <v>140</v>
      </c>
      <c r="AT2462">
        <v>12256863033</v>
      </c>
      <c r="AV2462" t="s">
        <v>1983</v>
      </c>
      <c r="AW2462" t="s">
        <v>1984</v>
      </c>
      <c r="AZ2462" t="s">
        <v>175</v>
      </c>
      <c r="BA2462" t="s">
        <v>176</v>
      </c>
      <c r="BB2462" t="s">
        <v>136</v>
      </c>
      <c r="BC2462" t="s">
        <v>136</v>
      </c>
      <c r="BD2462" t="s">
        <v>148</v>
      </c>
      <c r="BE2462" t="s">
        <v>136</v>
      </c>
      <c r="BF2462" t="s">
        <v>136</v>
      </c>
      <c r="BG2462" t="s">
        <v>134</v>
      </c>
      <c r="BH2462" t="s">
        <v>136</v>
      </c>
      <c r="BN2462" t="s">
        <v>25656</v>
      </c>
      <c r="BO2462" t="s">
        <v>905</v>
      </c>
      <c r="BP2462">
        <v>6</v>
      </c>
      <c r="BQ2462">
        <v>6</v>
      </c>
      <c r="BR2462">
        <v>6</v>
      </c>
      <c r="BS2462" s="1">
        <v>44240</v>
      </c>
      <c r="BT2462" s="1">
        <v>44337</v>
      </c>
      <c r="BU2462" s="1">
        <v>44240</v>
      </c>
      <c r="BV2462" s="1">
        <v>44337</v>
      </c>
      <c r="BW2462" t="s">
        <v>136</v>
      </c>
      <c r="BX2462">
        <v>35</v>
      </c>
      <c r="BY2462">
        <v>0</v>
      </c>
      <c r="BZ2462">
        <v>6</v>
      </c>
      <c r="CA2462">
        <v>6</v>
      </c>
      <c r="CB2462">
        <v>6</v>
      </c>
      <c r="CC2462">
        <v>6</v>
      </c>
      <c r="CD2462">
        <v>6</v>
      </c>
      <c r="CE2462">
        <v>5</v>
      </c>
      <c r="CF2462" t="str">
        <f>"7:00 AM"</f>
        <v>7:00 AM</v>
      </c>
      <c r="CG2462" t="str">
        <f>"1:00 PM"</f>
        <v>1:00 PM</v>
      </c>
      <c r="CH2462" s="5">
        <v>11.83</v>
      </c>
      <c r="CI2462" t="s">
        <v>146</v>
      </c>
      <c r="CJ2462">
        <v>0</v>
      </c>
      <c r="CK2462" t="s">
        <v>1985</v>
      </c>
      <c r="CL2462" t="s">
        <v>134</v>
      </c>
      <c r="CM2462" t="s">
        <v>147</v>
      </c>
      <c r="CN2462" t="s">
        <v>148</v>
      </c>
      <c r="CO2462" s="2" t="s">
        <v>1986</v>
      </c>
      <c r="CP2462" t="s">
        <v>149</v>
      </c>
      <c r="CQ2462">
        <v>0</v>
      </c>
      <c r="CR2462">
        <v>0</v>
      </c>
      <c r="CS2462" t="s">
        <v>136</v>
      </c>
      <c r="CT2462" t="s">
        <v>136</v>
      </c>
      <c r="CU2462" t="s">
        <v>136</v>
      </c>
      <c r="CV2462" t="s">
        <v>134</v>
      </c>
      <c r="CW2462" t="s">
        <v>134</v>
      </c>
      <c r="CX2462">
        <v>50</v>
      </c>
      <c r="CY2462" t="s">
        <v>134</v>
      </c>
      <c r="CZ2462" t="s">
        <v>134</v>
      </c>
      <c r="DA2462" t="s">
        <v>134</v>
      </c>
      <c r="DB2462" t="s">
        <v>134</v>
      </c>
      <c r="DC2462" t="s">
        <v>134</v>
      </c>
      <c r="DD2462" t="s">
        <v>136</v>
      </c>
      <c r="DF2462" t="s">
        <v>2346</v>
      </c>
      <c r="DG2462" t="s">
        <v>25652</v>
      </c>
      <c r="DH2462" t="s">
        <v>16872</v>
      </c>
      <c r="DI2462" t="s">
        <v>246</v>
      </c>
      <c r="DJ2462" s="4">
        <v>70443</v>
      </c>
      <c r="DK2462" t="s">
        <v>4464</v>
      </c>
      <c r="DL2462" t="s">
        <v>134</v>
      </c>
      <c r="DM2462">
        <v>3</v>
      </c>
      <c r="DN2462" t="s">
        <v>25652</v>
      </c>
      <c r="DO2462" t="s">
        <v>16872</v>
      </c>
      <c r="DP2462" t="s">
        <v>246</v>
      </c>
      <c r="DQ2462" t="str">
        <f>"70443"</f>
        <v>70443</v>
      </c>
      <c r="DR2462" t="s">
        <v>4464</v>
      </c>
      <c r="DS2462" t="s">
        <v>25657</v>
      </c>
      <c r="DT2462">
        <v>1</v>
      </c>
      <c r="DU2462">
        <v>14</v>
      </c>
      <c r="DV2462" t="s">
        <v>134</v>
      </c>
      <c r="DW2462" t="s">
        <v>134</v>
      </c>
      <c r="DX2462" t="s">
        <v>134</v>
      </c>
      <c r="DY2462" t="s">
        <v>136</v>
      </c>
      <c r="DZ2462">
        <v>1</v>
      </c>
      <c r="EA2462" t="s">
        <v>136</v>
      </c>
      <c r="EC2462" s="5">
        <v>12.68</v>
      </c>
      <c r="ED2462" s="5">
        <v>55</v>
      </c>
      <c r="EE2462">
        <v>19855073105</v>
      </c>
      <c r="EF2462" t="s">
        <v>25655</v>
      </c>
      <c r="EG2462" t="s">
        <v>1989</v>
      </c>
      <c r="EH2462">
        <v>1</v>
      </c>
    </row>
    <row r="2463" spans="1:138" ht="15" customHeight="1" x14ac:dyDescent="0.35">
      <c r="A2463" t="s">
        <v>17071</v>
      </c>
      <c r="B2463" t="s">
        <v>157</v>
      </c>
      <c r="C2463" s="1">
        <v>44179.81676076389</v>
      </c>
      <c r="D2463" s="1">
        <v>44194</v>
      </c>
      <c r="E2463" t="s">
        <v>133</v>
      </c>
      <c r="F2463" t="s">
        <v>136</v>
      </c>
      <c r="G2463" t="s">
        <v>135</v>
      </c>
      <c r="H2463" t="s">
        <v>136</v>
      </c>
      <c r="I2463" t="s">
        <v>17072</v>
      </c>
      <c r="K2463" t="s">
        <v>17073</v>
      </c>
      <c r="M2463" t="s">
        <v>2166</v>
      </c>
      <c r="N2463" t="s">
        <v>925</v>
      </c>
      <c r="O2463" s="4">
        <v>83350</v>
      </c>
      <c r="P2463" t="s">
        <v>140</v>
      </c>
      <c r="R2463">
        <v>12088673517</v>
      </c>
      <c r="T2463">
        <v>1121</v>
      </c>
      <c r="U2463" t="s">
        <v>17074</v>
      </c>
      <c r="V2463" t="s">
        <v>17075</v>
      </c>
      <c r="W2463" t="s">
        <v>17076</v>
      </c>
      <c r="X2463" t="s">
        <v>164</v>
      </c>
      <c r="Y2463" t="s">
        <v>17073</v>
      </c>
      <c r="AA2463" t="s">
        <v>2166</v>
      </c>
      <c r="AB2463" t="s">
        <v>925</v>
      </c>
      <c r="AC2463" s="4">
        <v>83350</v>
      </c>
      <c r="AD2463" t="s">
        <v>140</v>
      </c>
      <c r="AF2463">
        <v>12088673517</v>
      </c>
      <c r="AH2463" t="s">
        <v>17077</v>
      </c>
      <c r="AI2463" t="s">
        <v>168</v>
      </c>
      <c r="AJ2463" t="s">
        <v>930</v>
      </c>
      <c r="AK2463" t="s">
        <v>931</v>
      </c>
      <c r="AL2463" t="s">
        <v>932</v>
      </c>
      <c r="AM2463" t="s">
        <v>933</v>
      </c>
      <c r="AO2463" t="s">
        <v>934</v>
      </c>
      <c r="AP2463" t="s">
        <v>925</v>
      </c>
      <c r="AQ2463" s="4">
        <v>83336</v>
      </c>
      <c r="AR2463" t="s">
        <v>140</v>
      </c>
      <c r="AT2463">
        <v>12084369737</v>
      </c>
      <c r="AV2463" t="s">
        <v>935</v>
      </c>
      <c r="AW2463" t="s">
        <v>936</v>
      </c>
      <c r="AZ2463" t="s">
        <v>334</v>
      </c>
      <c r="BA2463" t="s">
        <v>335</v>
      </c>
      <c r="BB2463" t="s">
        <v>136</v>
      </c>
      <c r="BC2463" t="s">
        <v>136</v>
      </c>
      <c r="BD2463" t="s">
        <v>148</v>
      </c>
      <c r="BE2463" t="s">
        <v>136</v>
      </c>
      <c r="BF2463" t="s">
        <v>136</v>
      </c>
      <c r="BG2463" t="s">
        <v>134</v>
      </c>
      <c r="BH2463" t="s">
        <v>136</v>
      </c>
      <c r="BI2463" t="s">
        <v>1032</v>
      </c>
      <c r="BJ2463" t="s">
        <v>1033</v>
      </c>
      <c r="BK2463" t="s">
        <v>11686</v>
      </c>
      <c r="BL2463" t="s">
        <v>1034</v>
      </c>
      <c r="BM2463" t="s">
        <v>941</v>
      </c>
      <c r="BN2463" t="s">
        <v>17078</v>
      </c>
      <c r="BO2463" t="s">
        <v>1622</v>
      </c>
      <c r="BP2463">
        <v>1</v>
      </c>
      <c r="BQ2463">
        <v>1</v>
      </c>
      <c r="BR2463">
        <v>1</v>
      </c>
      <c r="BS2463" s="1">
        <v>44228</v>
      </c>
      <c r="BT2463" s="1">
        <v>44530</v>
      </c>
      <c r="BU2463" s="1">
        <v>44228</v>
      </c>
      <c r="BV2463" s="1">
        <v>44530</v>
      </c>
      <c r="BW2463" t="s">
        <v>136</v>
      </c>
      <c r="BX2463">
        <v>48</v>
      </c>
      <c r="BY2463">
        <v>0</v>
      </c>
      <c r="BZ2463">
        <v>8</v>
      </c>
      <c r="CA2463">
        <v>8</v>
      </c>
      <c r="CB2463">
        <v>8</v>
      </c>
      <c r="CC2463">
        <v>8</v>
      </c>
      <c r="CD2463">
        <v>8</v>
      </c>
      <c r="CE2463">
        <v>8</v>
      </c>
      <c r="CF2463" t="str">
        <f>"6:00 AM"</f>
        <v>6:00 AM</v>
      </c>
      <c r="CG2463" t="str">
        <f>"8:00 PM"</f>
        <v>8:00 PM</v>
      </c>
      <c r="CH2463" s="5">
        <v>13.62</v>
      </c>
      <c r="CI2463" t="s">
        <v>146</v>
      </c>
      <c r="CJ2463">
        <v>0</v>
      </c>
      <c r="CK2463" t="s">
        <v>944</v>
      </c>
      <c r="CL2463" t="s">
        <v>136</v>
      </c>
      <c r="CM2463" t="s">
        <v>147</v>
      </c>
      <c r="CN2463" t="s">
        <v>148</v>
      </c>
      <c r="CO2463" t="s">
        <v>946</v>
      </c>
      <c r="CP2463" t="s">
        <v>149</v>
      </c>
      <c r="CQ2463">
        <v>0</v>
      </c>
      <c r="CR2463">
        <v>0</v>
      </c>
      <c r="CS2463" t="s">
        <v>134</v>
      </c>
      <c r="CT2463" t="s">
        <v>136</v>
      </c>
      <c r="CU2463" t="s">
        <v>136</v>
      </c>
      <c r="CV2463" t="s">
        <v>136</v>
      </c>
      <c r="CW2463" t="s">
        <v>134</v>
      </c>
      <c r="CX2463">
        <v>100</v>
      </c>
      <c r="CY2463" t="s">
        <v>134</v>
      </c>
      <c r="CZ2463" t="s">
        <v>136</v>
      </c>
      <c r="DA2463" t="s">
        <v>136</v>
      </c>
      <c r="DB2463" t="s">
        <v>136</v>
      </c>
      <c r="DC2463" t="s">
        <v>136</v>
      </c>
      <c r="DD2463" t="s">
        <v>136</v>
      </c>
      <c r="DF2463" t="s">
        <v>3875</v>
      </c>
      <c r="DG2463" t="s">
        <v>17079</v>
      </c>
      <c r="DH2463" t="s">
        <v>2166</v>
      </c>
      <c r="DI2463" t="s">
        <v>925</v>
      </c>
      <c r="DJ2463" s="4">
        <v>83350</v>
      </c>
      <c r="DK2463" t="s">
        <v>2173</v>
      </c>
      <c r="DL2463" t="s">
        <v>134</v>
      </c>
      <c r="DM2463">
        <v>2</v>
      </c>
      <c r="DN2463" t="s">
        <v>17080</v>
      </c>
      <c r="DO2463" t="s">
        <v>2166</v>
      </c>
      <c r="DP2463" t="s">
        <v>925</v>
      </c>
      <c r="DQ2463" t="str">
        <f>"83350"</f>
        <v>83350</v>
      </c>
      <c r="DR2463" t="s">
        <v>2173</v>
      </c>
      <c r="DS2463" t="s">
        <v>1200</v>
      </c>
      <c r="DT2463">
        <v>1</v>
      </c>
      <c r="DU2463">
        <v>1</v>
      </c>
      <c r="DV2463" t="s">
        <v>136</v>
      </c>
      <c r="DW2463" t="s">
        <v>136</v>
      </c>
      <c r="DX2463" t="s">
        <v>134</v>
      </c>
      <c r="DY2463" t="s">
        <v>134</v>
      </c>
      <c r="DZ2463">
        <v>2</v>
      </c>
      <c r="EA2463" t="s">
        <v>134</v>
      </c>
      <c r="EB2463" s="5">
        <v>12.68</v>
      </c>
      <c r="EC2463" s="5">
        <v>12.68</v>
      </c>
      <c r="ED2463" s="5">
        <v>55</v>
      </c>
      <c r="EE2463" t="s">
        <v>148</v>
      </c>
      <c r="EF2463" t="s">
        <v>953</v>
      </c>
      <c r="EG2463" t="s">
        <v>954</v>
      </c>
      <c r="EH2463">
        <v>0</v>
      </c>
    </row>
    <row r="2464" spans="1:138" ht="15" customHeight="1" x14ac:dyDescent="0.35">
      <c r="A2464" t="s">
        <v>19247</v>
      </c>
      <c r="B2464" t="s">
        <v>157</v>
      </c>
      <c r="C2464" s="1">
        <v>44180.501500578706</v>
      </c>
      <c r="D2464" s="1">
        <v>44194</v>
      </c>
      <c r="E2464" t="s">
        <v>133</v>
      </c>
      <c r="F2464" t="s">
        <v>134</v>
      </c>
      <c r="G2464" t="s">
        <v>135</v>
      </c>
      <c r="H2464" t="s">
        <v>136</v>
      </c>
      <c r="I2464" t="s">
        <v>19248</v>
      </c>
      <c r="K2464" t="s">
        <v>19249</v>
      </c>
      <c r="M2464" t="s">
        <v>8633</v>
      </c>
      <c r="N2464" t="s">
        <v>1631</v>
      </c>
      <c r="O2464" s="4">
        <v>88232</v>
      </c>
      <c r="P2464" t="s">
        <v>140</v>
      </c>
      <c r="R2464">
        <v>15755131275</v>
      </c>
      <c r="T2464">
        <v>115113</v>
      </c>
      <c r="U2464" t="s">
        <v>19250</v>
      </c>
      <c r="V2464" t="s">
        <v>19251</v>
      </c>
      <c r="X2464" t="s">
        <v>164</v>
      </c>
      <c r="Y2464" t="s">
        <v>19249</v>
      </c>
      <c r="AA2464" t="s">
        <v>8633</v>
      </c>
      <c r="AB2464" t="s">
        <v>1631</v>
      </c>
      <c r="AC2464" s="4">
        <v>88232</v>
      </c>
      <c r="AD2464" t="s">
        <v>140</v>
      </c>
      <c r="AF2464">
        <v>15755131275</v>
      </c>
      <c r="AH2464" t="s">
        <v>148</v>
      </c>
      <c r="AI2464" t="s">
        <v>168</v>
      </c>
      <c r="AJ2464" t="s">
        <v>456</v>
      </c>
      <c r="AK2464" t="s">
        <v>457</v>
      </c>
      <c r="AM2464" t="s">
        <v>458</v>
      </c>
      <c r="AO2464" t="s">
        <v>459</v>
      </c>
      <c r="AP2464" t="s">
        <v>460</v>
      </c>
      <c r="AQ2464" s="4">
        <v>73737</v>
      </c>
      <c r="AR2464" t="s">
        <v>140</v>
      </c>
      <c r="AT2464">
        <v>15802274747</v>
      </c>
      <c r="AV2464" t="s">
        <v>461</v>
      </c>
      <c r="AW2464" t="s">
        <v>462</v>
      </c>
      <c r="AZ2464" t="s">
        <v>288</v>
      </c>
      <c r="BA2464" t="s">
        <v>289</v>
      </c>
      <c r="BB2464" t="s">
        <v>134</v>
      </c>
      <c r="BC2464" t="s">
        <v>134</v>
      </c>
      <c r="BD2464" t="s">
        <v>148</v>
      </c>
      <c r="BE2464" t="s">
        <v>134</v>
      </c>
      <c r="BF2464" t="s">
        <v>136</v>
      </c>
      <c r="BG2464" t="s">
        <v>134</v>
      </c>
      <c r="BH2464" t="s">
        <v>136</v>
      </c>
      <c r="BN2464" t="s">
        <v>19252</v>
      </c>
      <c r="BO2464" t="s">
        <v>1183</v>
      </c>
      <c r="BP2464">
        <v>19</v>
      </c>
      <c r="BQ2464">
        <v>19</v>
      </c>
      <c r="BR2464">
        <v>19</v>
      </c>
      <c r="BS2464" s="1">
        <v>44237</v>
      </c>
      <c r="BT2464" s="1">
        <v>44539</v>
      </c>
      <c r="BU2464" s="1">
        <v>44237</v>
      </c>
      <c r="BV2464" s="1">
        <v>44539</v>
      </c>
      <c r="BW2464" t="s">
        <v>136</v>
      </c>
      <c r="BX2464">
        <v>48</v>
      </c>
      <c r="BY2464">
        <v>0</v>
      </c>
      <c r="BZ2464">
        <v>8</v>
      </c>
      <c r="CA2464">
        <v>8</v>
      </c>
      <c r="CB2464">
        <v>8</v>
      </c>
      <c r="CC2464">
        <v>8</v>
      </c>
      <c r="CD2464">
        <v>8</v>
      </c>
      <c r="CE2464">
        <v>8</v>
      </c>
      <c r="CF2464" t="str">
        <f>"8:00 AM"</f>
        <v>8:00 AM</v>
      </c>
      <c r="CG2464" t="str">
        <f>"5:00 PM"</f>
        <v>5:00 PM</v>
      </c>
      <c r="CH2464" s="5">
        <v>12.91</v>
      </c>
      <c r="CI2464" t="s">
        <v>146</v>
      </c>
      <c r="CL2464" t="s">
        <v>136</v>
      </c>
      <c r="CM2464" t="s">
        <v>312</v>
      </c>
      <c r="CN2464" t="s">
        <v>148</v>
      </c>
      <c r="CO2464" t="s">
        <v>465</v>
      </c>
      <c r="CP2464" t="s">
        <v>149</v>
      </c>
      <c r="CQ2464">
        <v>6</v>
      </c>
      <c r="CR2464">
        <v>0</v>
      </c>
      <c r="CS2464" t="s">
        <v>136</v>
      </c>
      <c r="CT2464" t="s">
        <v>134</v>
      </c>
      <c r="CU2464" t="s">
        <v>136</v>
      </c>
      <c r="CV2464" t="s">
        <v>134</v>
      </c>
      <c r="CW2464" t="s">
        <v>134</v>
      </c>
      <c r="CX2464">
        <v>75</v>
      </c>
      <c r="CY2464" t="s">
        <v>134</v>
      </c>
      <c r="CZ2464" t="s">
        <v>134</v>
      </c>
      <c r="DA2464" t="s">
        <v>134</v>
      </c>
      <c r="DB2464" t="s">
        <v>136</v>
      </c>
      <c r="DC2464" t="s">
        <v>134</v>
      </c>
      <c r="DD2464" t="s">
        <v>136</v>
      </c>
      <c r="DF2464" t="s">
        <v>466</v>
      </c>
      <c r="DG2464" t="s">
        <v>19249</v>
      </c>
      <c r="DH2464" t="s">
        <v>8633</v>
      </c>
      <c r="DI2464" t="s">
        <v>1631</v>
      </c>
      <c r="DJ2464" s="4">
        <v>88232</v>
      </c>
      <c r="DK2464" t="s">
        <v>8600</v>
      </c>
      <c r="DL2464" t="s">
        <v>134</v>
      </c>
      <c r="DM2464">
        <v>7</v>
      </c>
      <c r="DN2464" t="s">
        <v>19249</v>
      </c>
      <c r="DO2464" t="s">
        <v>8633</v>
      </c>
      <c r="DP2464" t="s">
        <v>1631</v>
      </c>
      <c r="DQ2464" t="str">
        <f>"88232"</f>
        <v>88232</v>
      </c>
      <c r="DR2464" t="s">
        <v>8600</v>
      </c>
      <c r="DS2464" t="s">
        <v>296</v>
      </c>
      <c r="DT2464">
        <v>1</v>
      </c>
      <c r="DU2464">
        <v>15</v>
      </c>
      <c r="DV2464" t="s">
        <v>134</v>
      </c>
      <c r="DW2464" t="s">
        <v>134</v>
      </c>
      <c r="DX2464" t="s">
        <v>134</v>
      </c>
      <c r="DY2464" t="s">
        <v>134</v>
      </c>
      <c r="DZ2464">
        <v>4</v>
      </c>
      <c r="EA2464" t="s">
        <v>136</v>
      </c>
      <c r="EC2464" s="5">
        <v>12.68</v>
      </c>
      <c r="ED2464" s="5">
        <v>55</v>
      </c>
      <c r="EE2464">
        <v>15755131275</v>
      </c>
      <c r="EF2464" t="s">
        <v>19253</v>
      </c>
      <c r="EG2464" t="s">
        <v>148</v>
      </c>
      <c r="EH2464">
        <v>0</v>
      </c>
    </row>
    <row r="2465" spans="1:138" ht="15" customHeight="1" x14ac:dyDescent="0.35">
      <c r="A2465" t="s">
        <v>22315</v>
      </c>
      <c r="B2465" t="s">
        <v>157</v>
      </c>
      <c r="C2465" s="1">
        <v>44168.732069328704</v>
      </c>
      <c r="D2465" s="1">
        <v>44194</v>
      </c>
      <c r="E2465" t="s">
        <v>133</v>
      </c>
      <c r="F2465" t="s">
        <v>136</v>
      </c>
      <c r="G2465" t="s">
        <v>135</v>
      </c>
      <c r="H2465" t="s">
        <v>136</v>
      </c>
      <c r="I2465" t="s">
        <v>22316</v>
      </c>
      <c r="K2465" t="s">
        <v>22317</v>
      </c>
      <c r="L2465" t="s">
        <v>22318</v>
      </c>
      <c r="M2465" t="s">
        <v>20886</v>
      </c>
      <c r="N2465" t="s">
        <v>1041</v>
      </c>
      <c r="O2465" s="4">
        <v>63801</v>
      </c>
      <c r="P2465" t="s">
        <v>140</v>
      </c>
      <c r="R2465">
        <v>15733808621</v>
      </c>
      <c r="T2465">
        <v>111191</v>
      </c>
      <c r="U2465" t="s">
        <v>22319</v>
      </c>
      <c r="V2465" t="s">
        <v>347</v>
      </c>
      <c r="X2465" t="s">
        <v>164</v>
      </c>
      <c r="Y2465" t="s">
        <v>22317</v>
      </c>
      <c r="Z2465" t="s">
        <v>22318</v>
      </c>
      <c r="AA2465" t="s">
        <v>20886</v>
      </c>
      <c r="AB2465" t="s">
        <v>1041</v>
      </c>
      <c r="AC2465" s="4">
        <v>63801</v>
      </c>
      <c r="AD2465" t="s">
        <v>140</v>
      </c>
      <c r="AF2465">
        <v>15733808621</v>
      </c>
      <c r="AH2465" t="s">
        <v>148</v>
      </c>
      <c r="AI2465" t="s">
        <v>168</v>
      </c>
      <c r="AJ2465" t="s">
        <v>456</v>
      </c>
      <c r="AK2465" t="s">
        <v>457</v>
      </c>
      <c r="AM2465" t="s">
        <v>458</v>
      </c>
      <c r="AO2465" t="s">
        <v>459</v>
      </c>
      <c r="AP2465" t="s">
        <v>460</v>
      </c>
      <c r="AQ2465" s="4">
        <v>73737</v>
      </c>
      <c r="AR2465" t="s">
        <v>140</v>
      </c>
      <c r="AT2465">
        <v>15802274747</v>
      </c>
      <c r="AV2465" t="s">
        <v>461</v>
      </c>
      <c r="AW2465" t="s">
        <v>462</v>
      </c>
      <c r="AZ2465" t="s">
        <v>288</v>
      </c>
      <c r="BA2465" t="s">
        <v>289</v>
      </c>
      <c r="BB2465" t="s">
        <v>136</v>
      </c>
      <c r="BC2465" t="s">
        <v>136</v>
      </c>
      <c r="BD2465" t="s">
        <v>148</v>
      </c>
      <c r="BE2465" t="s">
        <v>136</v>
      </c>
      <c r="BF2465" t="s">
        <v>136</v>
      </c>
      <c r="BG2465" t="s">
        <v>134</v>
      </c>
      <c r="BH2465" t="s">
        <v>136</v>
      </c>
      <c r="BN2465" t="s">
        <v>22320</v>
      </c>
      <c r="BO2465" t="s">
        <v>1043</v>
      </c>
      <c r="BP2465">
        <v>4</v>
      </c>
      <c r="BQ2465">
        <v>4</v>
      </c>
      <c r="BR2465">
        <v>4</v>
      </c>
      <c r="BS2465" s="1">
        <v>44235</v>
      </c>
      <c r="BT2465" s="1">
        <v>44534</v>
      </c>
      <c r="BU2465" s="1">
        <v>44235</v>
      </c>
      <c r="BV2465" s="1">
        <v>44534</v>
      </c>
      <c r="BW2465" t="s">
        <v>136</v>
      </c>
      <c r="BX2465">
        <v>48</v>
      </c>
      <c r="BY2465">
        <v>0</v>
      </c>
      <c r="BZ2465">
        <v>8</v>
      </c>
      <c r="CA2465">
        <v>8</v>
      </c>
      <c r="CB2465">
        <v>8</v>
      </c>
      <c r="CC2465">
        <v>8</v>
      </c>
      <c r="CD2465">
        <v>8</v>
      </c>
      <c r="CE2465">
        <v>8</v>
      </c>
      <c r="CF2465" t="str">
        <f>"8:00 AM"</f>
        <v>8:00 AM</v>
      </c>
      <c r="CG2465" t="str">
        <f>"5:00 PM"</f>
        <v>5:00 PM</v>
      </c>
      <c r="CH2465" s="5">
        <v>14.58</v>
      </c>
      <c r="CI2465" t="s">
        <v>146</v>
      </c>
      <c r="CL2465" t="s">
        <v>136</v>
      </c>
      <c r="CM2465" t="s">
        <v>147</v>
      </c>
      <c r="CN2465" t="s">
        <v>148</v>
      </c>
      <c r="CO2465" t="s">
        <v>465</v>
      </c>
      <c r="CP2465" t="s">
        <v>149</v>
      </c>
      <c r="CQ2465">
        <v>3</v>
      </c>
      <c r="CR2465">
        <v>0</v>
      </c>
      <c r="CS2465" t="s">
        <v>136</v>
      </c>
      <c r="CT2465" t="s">
        <v>134</v>
      </c>
      <c r="CU2465" t="s">
        <v>136</v>
      </c>
      <c r="CV2465" t="s">
        <v>134</v>
      </c>
      <c r="CW2465" t="s">
        <v>134</v>
      </c>
      <c r="CX2465">
        <v>75</v>
      </c>
      <c r="CY2465" t="s">
        <v>134</v>
      </c>
      <c r="CZ2465" t="s">
        <v>134</v>
      </c>
      <c r="DA2465" t="s">
        <v>134</v>
      </c>
      <c r="DB2465" t="s">
        <v>136</v>
      </c>
      <c r="DC2465" t="s">
        <v>134</v>
      </c>
      <c r="DD2465" t="s">
        <v>136</v>
      </c>
      <c r="DF2465" t="s">
        <v>466</v>
      </c>
      <c r="DG2465" t="s">
        <v>22321</v>
      </c>
      <c r="DH2465" t="s">
        <v>20886</v>
      </c>
      <c r="DI2465" t="s">
        <v>1041</v>
      </c>
      <c r="DJ2465" s="4">
        <v>63784</v>
      </c>
      <c r="DK2465" t="s">
        <v>6182</v>
      </c>
      <c r="DL2465" t="s">
        <v>136</v>
      </c>
      <c r="DM2465">
        <v>1</v>
      </c>
      <c r="DN2465" t="s">
        <v>22322</v>
      </c>
      <c r="DO2465" t="s">
        <v>20886</v>
      </c>
      <c r="DP2465" t="s">
        <v>1041</v>
      </c>
      <c r="DQ2465" t="str">
        <f>"63784"</f>
        <v>63784</v>
      </c>
      <c r="DR2465" t="s">
        <v>6182</v>
      </c>
      <c r="DS2465" t="s">
        <v>296</v>
      </c>
      <c r="DT2465">
        <v>1</v>
      </c>
      <c r="DU2465">
        <v>4</v>
      </c>
      <c r="DV2465" t="s">
        <v>134</v>
      </c>
      <c r="DW2465" t="s">
        <v>134</v>
      </c>
      <c r="DX2465" t="s">
        <v>134</v>
      </c>
      <c r="DY2465" t="s">
        <v>136</v>
      </c>
      <c r="DZ2465">
        <v>1</v>
      </c>
      <c r="EA2465" t="s">
        <v>136</v>
      </c>
      <c r="EC2465" s="5">
        <v>12.68</v>
      </c>
      <c r="ED2465" s="5">
        <v>55</v>
      </c>
      <c r="EE2465">
        <v>15733808621</v>
      </c>
      <c r="EF2465" t="s">
        <v>22323</v>
      </c>
      <c r="EG2465" t="s">
        <v>148</v>
      </c>
      <c r="EH2465">
        <v>0</v>
      </c>
    </row>
    <row r="2466" spans="1:138" ht="15" customHeight="1" x14ac:dyDescent="0.35">
      <c r="A2466" t="s">
        <v>19266</v>
      </c>
      <c r="B2466" t="s">
        <v>157</v>
      </c>
      <c r="C2466" s="1">
        <v>44168.780166550925</v>
      </c>
      <c r="D2466" s="1">
        <v>44194</v>
      </c>
      <c r="E2466" t="s">
        <v>133</v>
      </c>
      <c r="F2466" t="s">
        <v>136</v>
      </c>
      <c r="G2466" t="s">
        <v>135</v>
      </c>
      <c r="H2466" t="s">
        <v>136</v>
      </c>
      <c r="I2466" t="s">
        <v>19267</v>
      </c>
      <c r="K2466" t="s">
        <v>19268</v>
      </c>
      <c r="L2466" t="s">
        <v>19269</v>
      </c>
      <c r="M2466" t="s">
        <v>2801</v>
      </c>
      <c r="N2466" t="s">
        <v>720</v>
      </c>
      <c r="O2466" s="4">
        <v>38774</v>
      </c>
      <c r="P2466" t="s">
        <v>140</v>
      </c>
      <c r="R2466">
        <v>16623985121</v>
      </c>
      <c r="T2466">
        <v>111191</v>
      </c>
      <c r="U2466" t="s">
        <v>6662</v>
      </c>
      <c r="V2466" t="s">
        <v>433</v>
      </c>
      <c r="X2466" t="s">
        <v>164</v>
      </c>
      <c r="Y2466" t="s">
        <v>19268</v>
      </c>
      <c r="Z2466" t="s">
        <v>19269</v>
      </c>
      <c r="AA2466" t="s">
        <v>2801</v>
      </c>
      <c r="AB2466" t="s">
        <v>720</v>
      </c>
      <c r="AC2466" s="4">
        <v>38774</v>
      </c>
      <c r="AD2466" t="s">
        <v>140</v>
      </c>
      <c r="AF2466">
        <v>16623985121</v>
      </c>
      <c r="AH2466" t="s">
        <v>148</v>
      </c>
      <c r="AI2466" t="s">
        <v>168</v>
      </c>
      <c r="AJ2466" t="s">
        <v>456</v>
      </c>
      <c r="AK2466" t="s">
        <v>457</v>
      </c>
      <c r="AM2466" t="s">
        <v>458</v>
      </c>
      <c r="AO2466" t="s">
        <v>459</v>
      </c>
      <c r="AP2466" t="s">
        <v>460</v>
      </c>
      <c r="AQ2466" s="4">
        <v>73737</v>
      </c>
      <c r="AR2466" t="s">
        <v>140</v>
      </c>
      <c r="AT2466">
        <v>15802274747</v>
      </c>
      <c r="AV2466" t="s">
        <v>461</v>
      </c>
      <c r="AW2466" t="s">
        <v>462</v>
      </c>
      <c r="AZ2466" t="s">
        <v>821</v>
      </c>
      <c r="BA2466" t="s">
        <v>822</v>
      </c>
      <c r="BB2466" t="s">
        <v>136</v>
      </c>
      <c r="BC2466" t="s">
        <v>136</v>
      </c>
      <c r="BD2466" t="s">
        <v>148</v>
      </c>
      <c r="BE2466" t="s">
        <v>136</v>
      </c>
      <c r="BF2466" t="s">
        <v>136</v>
      </c>
      <c r="BG2466" t="s">
        <v>134</v>
      </c>
      <c r="BH2466" t="s">
        <v>136</v>
      </c>
      <c r="BN2466" t="s">
        <v>19270</v>
      </c>
      <c r="BO2466" t="s">
        <v>1585</v>
      </c>
      <c r="BP2466">
        <v>2</v>
      </c>
      <c r="BQ2466">
        <v>2</v>
      </c>
      <c r="BR2466">
        <v>2</v>
      </c>
      <c r="BS2466" s="1">
        <v>44228</v>
      </c>
      <c r="BT2466" s="1">
        <v>44531</v>
      </c>
      <c r="BU2466" s="1">
        <v>44228</v>
      </c>
      <c r="BV2466" s="1">
        <v>44531</v>
      </c>
      <c r="BW2466" t="s">
        <v>136</v>
      </c>
      <c r="BX2466">
        <v>48</v>
      </c>
      <c r="BY2466">
        <v>0</v>
      </c>
      <c r="BZ2466">
        <v>8</v>
      </c>
      <c r="CA2466">
        <v>8</v>
      </c>
      <c r="CB2466">
        <v>8</v>
      </c>
      <c r="CC2466">
        <v>8</v>
      </c>
      <c r="CD2466">
        <v>8</v>
      </c>
      <c r="CE2466">
        <v>8</v>
      </c>
      <c r="CF2466" t="str">
        <f>"8:00 AM"</f>
        <v>8:00 AM</v>
      </c>
      <c r="CG2466" t="str">
        <f>"5:00 PM"</f>
        <v>5:00 PM</v>
      </c>
      <c r="CH2466" s="5">
        <v>11.83</v>
      </c>
      <c r="CI2466" t="s">
        <v>146</v>
      </c>
      <c r="CL2466" t="s">
        <v>136</v>
      </c>
      <c r="CM2466" t="s">
        <v>147</v>
      </c>
      <c r="CN2466" t="s">
        <v>148</v>
      </c>
      <c r="CO2466" t="s">
        <v>465</v>
      </c>
      <c r="CP2466" t="s">
        <v>149</v>
      </c>
      <c r="CQ2466">
        <v>3</v>
      </c>
      <c r="CR2466">
        <v>0</v>
      </c>
      <c r="CS2466" t="s">
        <v>136</v>
      </c>
      <c r="CT2466" t="s">
        <v>134</v>
      </c>
      <c r="CU2466" t="s">
        <v>136</v>
      </c>
      <c r="CV2466" t="s">
        <v>134</v>
      </c>
      <c r="CW2466" t="s">
        <v>134</v>
      </c>
      <c r="CX2466">
        <v>75</v>
      </c>
      <c r="CY2466" t="s">
        <v>134</v>
      </c>
      <c r="CZ2466" t="s">
        <v>134</v>
      </c>
      <c r="DA2466" t="s">
        <v>134</v>
      </c>
      <c r="DB2466" t="s">
        <v>136</v>
      </c>
      <c r="DC2466" t="s">
        <v>134</v>
      </c>
      <c r="DD2466" t="s">
        <v>136</v>
      </c>
      <c r="DF2466" t="s">
        <v>466</v>
      </c>
      <c r="DG2466" t="s">
        <v>19271</v>
      </c>
      <c r="DH2466" t="s">
        <v>18056</v>
      </c>
      <c r="DI2466" t="s">
        <v>720</v>
      </c>
      <c r="DJ2466" s="4">
        <v>38645</v>
      </c>
      <c r="DK2466" t="s">
        <v>1913</v>
      </c>
      <c r="DL2466" t="s">
        <v>136</v>
      </c>
      <c r="DM2466">
        <v>1</v>
      </c>
      <c r="DN2466" t="s">
        <v>19272</v>
      </c>
      <c r="DO2466" t="s">
        <v>18056</v>
      </c>
      <c r="DP2466" t="s">
        <v>720</v>
      </c>
      <c r="DQ2466" t="str">
        <f>"38645"</f>
        <v>38645</v>
      </c>
      <c r="DR2466" t="s">
        <v>1913</v>
      </c>
      <c r="DS2466" t="s">
        <v>296</v>
      </c>
      <c r="DT2466">
        <v>1</v>
      </c>
      <c r="DU2466">
        <v>4</v>
      </c>
      <c r="DV2466" t="s">
        <v>134</v>
      </c>
      <c r="DW2466" t="s">
        <v>134</v>
      </c>
      <c r="DX2466" t="s">
        <v>134</v>
      </c>
      <c r="DY2466" t="s">
        <v>136</v>
      </c>
      <c r="DZ2466">
        <v>1</v>
      </c>
      <c r="EA2466" t="s">
        <v>136</v>
      </c>
      <c r="EC2466" s="5">
        <v>12.68</v>
      </c>
      <c r="ED2466" s="5">
        <v>55</v>
      </c>
      <c r="EE2466">
        <v>16623985121</v>
      </c>
      <c r="EF2466" t="s">
        <v>16358</v>
      </c>
      <c r="EG2466" t="s">
        <v>148</v>
      </c>
      <c r="EH2466">
        <v>0</v>
      </c>
    </row>
    <row r="2467" spans="1:138" ht="15" customHeight="1" x14ac:dyDescent="0.35">
      <c r="A2467" t="s">
        <v>7074</v>
      </c>
      <c r="B2467" t="s">
        <v>157</v>
      </c>
      <c r="C2467" s="1">
        <v>44172.441035416668</v>
      </c>
      <c r="D2467" s="1">
        <v>44194</v>
      </c>
      <c r="E2467" t="s">
        <v>133</v>
      </c>
      <c r="F2467" t="s">
        <v>136</v>
      </c>
      <c r="G2467" t="s">
        <v>135</v>
      </c>
      <c r="H2467" t="s">
        <v>136</v>
      </c>
      <c r="I2467" t="s">
        <v>7075</v>
      </c>
      <c r="K2467" t="s">
        <v>7076</v>
      </c>
      <c r="M2467" t="s">
        <v>7077</v>
      </c>
      <c r="N2467" t="s">
        <v>974</v>
      </c>
      <c r="O2467" s="4">
        <v>21075</v>
      </c>
      <c r="P2467" t="s">
        <v>140</v>
      </c>
      <c r="R2467">
        <v>14107824500</v>
      </c>
      <c r="T2467">
        <v>111421</v>
      </c>
      <c r="U2467" t="s">
        <v>7078</v>
      </c>
      <c r="V2467" t="s">
        <v>5902</v>
      </c>
      <c r="X2467" t="s">
        <v>7079</v>
      </c>
      <c r="Y2467" t="s">
        <v>7076</v>
      </c>
      <c r="AA2467" t="s">
        <v>7077</v>
      </c>
      <c r="AB2467" t="s">
        <v>974</v>
      </c>
      <c r="AC2467" s="4">
        <v>21075</v>
      </c>
      <c r="AD2467" t="s">
        <v>140</v>
      </c>
      <c r="AF2467">
        <v>14107824500</v>
      </c>
      <c r="AH2467" t="s">
        <v>558</v>
      </c>
      <c r="AI2467" t="s">
        <v>168</v>
      </c>
      <c r="AJ2467" t="s">
        <v>913</v>
      </c>
      <c r="AK2467" t="s">
        <v>914</v>
      </c>
      <c r="AL2467" t="s">
        <v>687</v>
      </c>
      <c r="AM2467" t="s">
        <v>561</v>
      </c>
      <c r="AN2467" t="s">
        <v>562</v>
      </c>
      <c r="AO2467" t="s">
        <v>563</v>
      </c>
      <c r="AP2467" t="s">
        <v>564</v>
      </c>
      <c r="AQ2467" s="4">
        <v>22949</v>
      </c>
      <c r="AR2467" t="s">
        <v>140</v>
      </c>
      <c r="AT2467">
        <v>14342634300</v>
      </c>
      <c r="AV2467" t="s">
        <v>565</v>
      </c>
      <c r="AW2467" t="s">
        <v>980</v>
      </c>
      <c r="AZ2467" t="s">
        <v>821</v>
      </c>
      <c r="BA2467" t="s">
        <v>822</v>
      </c>
      <c r="BB2467" t="s">
        <v>136</v>
      </c>
      <c r="BC2467" t="s">
        <v>136</v>
      </c>
      <c r="BD2467" t="s">
        <v>148</v>
      </c>
      <c r="BE2467" t="s">
        <v>136</v>
      </c>
      <c r="BF2467" t="s">
        <v>136</v>
      </c>
      <c r="BG2467" t="s">
        <v>134</v>
      </c>
      <c r="BH2467" t="s">
        <v>136</v>
      </c>
      <c r="BI2467" t="s">
        <v>567</v>
      </c>
      <c r="BJ2467" t="s">
        <v>568</v>
      </c>
      <c r="BL2467" t="s">
        <v>566</v>
      </c>
      <c r="BM2467" t="s">
        <v>558</v>
      </c>
      <c r="BN2467" t="s">
        <v>7080</v>
      </c>
      <c r="BO2467" t="s">
        <v>7081</v>
      </c>
      <c r="BP2467">
        <v>40</v>
      </c>
      <c r="BQ2467">
        <v>24</v>
      </c>
      <c r="BR2467">
        <v>24</v>
      </c>
      <c r="BS2467" s="1">
        <v>44235</v>
      </c>
      <c r="BT2467" s="1">
        <v>44469</v>
      </c>
      <c r="BU2467" s="1">
        <v>44235</v>
      </c>
      <c r="BV2467" s="1">
        <v>44469</v>
      </c>
      <c r="BW2467" t="s">
        <v>136</v>
      </c>
      <c r="BX2467">
        <v>45</v>
      </c>
      <c r="BY2467">
        <v>0</v>
      </c>
      <c r="BZ2467">
        <v>8</v>
      </c>
      <c r="CA2467">
        <v>8</v>
      </c>
      <c r="CB2467">
        <v>8</v>
      </c>
      <c r="CC2467">
        <v>8</v>
      </c>
      <c r="CD2467">
        <v>8</v>
      </c>
      <c r="CE2467">
        <v>5</v>
      </c>
      <c r="CF2467" t="str">
        <f>"7:30 AM"</f>
        <v>7:30 AM</v>
      </c>
      <c r="CG2467" t="str">
        <f>"4:00 PM"</f>
        <v>4:00 PM</v>
      </c>
      <c r="CH2467" s="5">
        <v>14.52</v>
      </c>
      <c r="CI2467" t="s">
        <v>146</v>
      </c>
      <c r="CL2467" t="s">
        <v>136</v>
      </c>
      <c r="CM2467" t="s">
        <v>312</v>
      </c>
      <c r="CN2467" t="s">
        <v>148</v>
      </c>
      <c r="CO2467" t="s">
        <v>854</v>
      </c>
      <c r="CP2467" t="s">
        <v>149</v>
      </c>
      <c r="CQ2467">
        <v>3</v>
      </c>
      <c r="CR2467">
        <v>0</v>
      </c>
      <c r="CS2467" t="s">
        <v>136</v>
      </c>
      <c r="CT2467" t="s">
        <v>136</v>
      </c>
      <c r="CU2467" t="s">
        <v>136</v>
      </c>
      <c r="CV2467" t="s">
        <v>136</v>
      </c>
      <c r="CW2467" t="s">
        <v>134</v>
      </c>
      <c r="CX2467">
        <v>60</v>
      </c>
      <c r="CY2467" t="s">
        <v>134</v>
      </c>
      <c r="CZ2467" t="s">
        <v>134</v>
      </c>
      <c r="DA2467" t="s">
        <v>134</v>
      </c>
      <c r="DB2467" t="s">
        <v>134</v>
      </c>
      <c r="DC2467" t="s">
        <v>134</v>
      </c>
      <c r="DD2467" t="s">
        <v>136</v>
      </c>
      <c r="DF2467" t="s">
        <v>7082</v>
      </c>
      <c r="DG2467" t="s">
        <v>7083</v>
      </c>
      <c r="DH2467" t="s">
        <v>1244</v>
      </c>
      <c r="DI2467" t="s">
        <v>2685</v>
      </c>
      <c r="DJ2467" s="4">
        <v>45502</v>
      </c>
      <c r="DK2467" t="s">
        <v>7084</v>
      </c>
      <c r="DL2467" t="s">
        <v>136</v>
      </c>
      <c r="DM2467">
        <v>1</v>
      </c>
      <c r="DN2467" t="s">
        <v>7085</v>
      </c>
      <c r="DO2467" t="s">
        <v>1244</v>
      </c>
      <c r="DP2467" t="s">
        <v>2685</v>
      </c>
      <c r="DQ2467" t="str">
        <f>"45506"</f>
        <v>45506</v>
      </c>
      <c r="DR2467" t="s">
        <v>7084</v>
      </c>
      <c r="DS2467" t="s">
        <v>2787</v>
      </c>
      <c r="DT2467">
        <v>1</v>
      </c>
      <c r="DU2467">
        <v>7</v>
      </c>
      <c r="DV2467" t="s">
        <v>134</v>
      </c>
      <c r="DW2467" t="s">
        <v>134</v>
      </c>
      <c r="DX2467" t="s">
        <v>134</v>
      </c>
      <c r="DY2467" t="s">
        <v>134</v>
      </c>
      <c r="DZ2467">
        <v>5</v>
      </c>
      <c r="EA2467" t="s">
        <v>134</v>
      </c>
      <c r="EB2467" s="5">
        <v>12.68</v>
      </c>
      <c r="EC2467" s="5">
        <v>12.68</v>
      </c>
      <c r="ED2467" s="5">
        <v>55</v>
      </c>
      <c r="EE2467" t="s">
        <v>148</v>
      </c>
      <c r="EF2467" t="s">
        <v>577</v>
      </c>
      <c r="EG2467" t="s">
        <v>2694</v>
      </c>
      <c r="EH2467">
        <v>0</v>
      </c>
    </row>
    <row r="2468" spans="1:138" ht="15" customHeight="1" x14ac:dyDescent="0.35">
      <c r="A2468" t="s">
        <v>22603</v>
      </c>
      <c r="B2468" t="s">
        <v>157</v>
      </c>
      <c r="C2468" s="1">
        <v>44166.942898148147</v>
      </c>
      <c r="D2468" s="1">
        <v>44194</v>
      </c>
      <c r="E2468" t="s">
        <v>579</v>
      </c>
      <c r="F2468" t="s">
        <v>136</v>
      </c>
      <c r="G2468" t="s">
        <v>135</v>
      </c>
      <c r="H2468" t="s">
        <v>136</v>
      </c>
      <c r="I2468" t="s">
        <v>9219</v>
      </c>
      <c r="K2468" t="s">
        <v>9220</v>
      </c>
      <c r="L2468" t="s">
        <v>9221</v>
      </c>
      <c r="M2468" t="s">
        <v>9222</v>
      </c>
      <c r="N2468" t="s">
        <v>592</v>
      </c>
      <c r="O2468" s="4">
        <v>83114</v>
      </c>
      <c r="P2468" t="s">
        <v>140</v>
      </c>
      <c r="R2468">
        <v>13074334131</v>
      </c>
      <c r="T2468">
        <v>112111</v>
      </c>
      <c r="U2468" t="s">
        <v>9223</v>
      </c>
      <c r="V2468" t="s">
        <v>22604</v>
      </c>
      <c r="X2468" t="s">
        <v>164</v>
      </c>
      <c r="Y2468" t="s">
        <v>9220</v>
      </c>
      <c r="AA2468" t="s">
        <v>9222</v>
      </c>
      <c r="AB2468" t="s">
        <v>592</v>
      </c>
      <c r="AC2468" s="4">
        <v>83114</v>
      </c>
      <c r="AD2468" t="s">
        <v>140</v>
      </c>
      <c r="AF2468">
        <v>13074334131</v>
      </c>
      <c r="AH2468" t="s">
        <v>9225</v>
      </c>
      <c r="AI2468" t="s">
        <v>168</v>
      </c>
      <c r="AJ2468" t="s">
        <v>588</v>
      </c>
      <c r="AK2468" t="s">
        <v>589</v>
      </c>
      <c r="AM2468" t="s">
        <v>590</v>
      </c>
      <c r="AO2468" t="s">
        <v>591</v>
      </c>
      <c r="AP2468" t="s">
        <v>592</v>
      </c>
      <c r="AQ2468" s="4">
        <v>82601</v>
      </c>
      <c r="AR2468" t="s">
        <v>140</v>
      </c>
      <c r="AT2468">
        <v>13074722105</v>
      </c>
      <c r="AV2468" t="s">
        <v>593</v>
      </c>
      <c r="AW2468" t="s">
        <v>594</v>
      </c>
      <c r="AZ2468" t="s">
        <v>334</v>
      </c>
      <c r="BA2468" t="s">
        <v>335</v>
      </c>
      <c r="BB2468" t="s">
        <v>136</v>
      </c>
      <c r="BC2468" t="s">
        <v>136</v>
      </c>
      <c r="BD2468" t="s">
        <v>148</v>
      </c>
      <c r="BE2468" t="s">
        <v>136</v>
      </c>
      <c r="BF2468" t="s">
        <v>136</v>
      </c>
      <c r="BG2468" t="s">
        <v>134</v>
      </c>
      <c r="BH2468" t="s">
        <v>136</v>
      </c>
      <c r="BN2468" t="s">
        <v>22605</v>
      </c>
      <c r="BO2468" t="s">
        <v>652</v>
      </c>
      <c r="BP2468">
        <v>2</v>
      </c>
      <c r="BQ2468">
        <v>2</v>
      </c>
      <c r="BR2468">
        <v>2</v>
      </c>
      <c r="BS2468" s="1">
        <v>44228</v>
      </c>
      <c r="BT2468" s="1">
        <v>44530</v>
      </c>
      <c r="BU2468" s="1">
        <v>44228</v>
      </c>
      <c r="BV2468" s="1">
        <v>44530</v>
      </c>
      <c r="BW2468" t="s">
        <v>134</v>
      </c>
      <c r="CH2468" s="5">
        <v>1727.75</v>
      </c>
      <c r="CI2468" t="s">
        <v>597</v>
      </c>
      <c r="CJ2468">
        <v>0</v>
      </c>
      <c r="CK2468" t="s">
        <v>598</v>
      </c>
      <c r="CL2468" t="s">
        <v>136</v>
      </c>
      <c r="CM2468" t="s">
        <v>354</v>
      </c>
      <c r="CN2468" t="s">
        <v>599</v>
      </c>
      <c r="CO2468" t="s">
        <v>600</v>
      </c>
      <c r="CP2468" t="s">
        <v>149</v>
      </c>
      <c r="CQ2468">
        <v>6</v>
      </c>
      <c r="CR2468">
        <v>0</v>
      </c>
      <c r="CS2468" t="s">
        <v>136</v>
      </c>
      <c r="CT2468" t="s">
        <v>134</v>
      </c>
      <c r="CU2468" t="s">
        <v>136</v>
      </c>
      <c r="CV2468" t="s">
        <v>136</v>
      </c>
      <c r="CW2468" t="s">
        <v>134</v>
      </c>
      <c r="CX2468">
        <v>50</v>
      </c>
      <c r="CY2468" t="s">
        <v>134</v>
      </c>
      <c r="CZ2468" t="s">
        <v>136</v>
      </c>
      <c r="DA2468" t="s">
        <v>134</v>
      </c>
      <c r="DB2468" t="s">
        <v>136</v>
      </c>
      <c r="DC2468" t="s">
        <v>136</v>
      </c>
      <c r="DD2468" t="s">
        <v>136</v>
      </c>
      <c r="DF2468" t="s">
        <v>22606</v>
      </c>
      <c r="DG2468" t="s">
        <v>9228</v>
      </c>
      <c r="DH2468" t="s">
        <v>9222</v>
      </c>
      <c r="DI2468" t="s">
        <v>592</v>
      </c>
      <c r="DJ2468" s="4">
        <v>83114</v>
      </c>
      <c r="DK2468" t="s">
        <v>1822</v>
      </c>
      <c r="DL2468" t="s">
        <v>134</v>
      </c>
      <c r="DM2468">
        <v>2</v>
      </c>
      <c r="DN2468" t="s">
        <v>9220</v>
      </c>
      <c r="DO2468" t="s">
        <v>9222</v>
      </c>
      <c r="DP2468" t="s">
        <v>592</v>
      </c>
      <c r="DQ2468" t="str">
        <f>"83114"</f>
        <v>83114</v>
      </c>
      <c r="DR2468" t="s">
        <v>1822</v>
      </c>
      <c r="DS2468" t="s">
        <v>1099</v>
      </c>
      <c r="DT2468">
        <v>1</v>
      </c>
      <c r="DU2468">
        <v>2</v>
      </c>
      <c r="DV2468" t="s">
        <v>136</v>
      </c>
      <c r="DW2468" t="s">
        <v>136</v>
      </c>
      <c r="DX2468" t="s">
        <v>134</v>
      </c>
      <c r="DY2468" t="s">
        <v>136</v>
      </c>
      <c r="DZ2468">
        <v>1</v>
      </c>
      <c r="EA2468" t="s">
        <v>136</v>
      </c>
      <c r="EC2468" s="5">
        <v>12.68</v>
      </c>
      <c r="ED2468" s="5">
        <v>55</v>
      </c>
      <c r="EE2468">
        <v>13074722105</v>
      </c>
      <c r="EF2468" t="s">
        <v>593</v>
      </c>
      <c r="EG2468" t="s">
        <v>148</v>
      </c>
      <c r="EH2468">
        <v>0</v>
      </c>
    </row>
    <row r="2469" spans="1:138" ht="15" customHeight="1" x14ac:dyDescent="0.35">
      <c r="A2469" t="s">
        <v>20372</v>
      </c>
      <c r="B2469" t="s">
        <v>157</v>
      </c>
      <c r="C2469" s="1">
        <v>44169.44498576389</v>
      </c>
      <c r="D2469" s="1">
        <v>44194</v>
      </c>
      <c r="E2469" t="s">
        <v>133</v>
      </c>
      <c r="F2469" t="s">
        <v>136</v>
      </c>
      <c r="G2469" t="s">
        <v>135</v>
      </c>
      <c r="H2469" t="s">
        <v>136</v>
      </c>
      <c r="I2469" t="s">
        <v>2059</v>
      </c>
      <c r="J2469" t="s">
        <v>2059</v>
      </c>
      <c r="K2469" t="s">
        <v>2060</v>
      </c>
      <c r="L2469" t="s">
        <v>148</v>
      </c>
      <c r="M2469" t="s">
        <v>2061</v>
      </c>
      <c r="N2469" t="s">
        <v>893</v>
      </c>
      <c r="O2469" s="4">
        <v>14568</v>
      </c>
      <c r="P2469" t="s">
        <v>140</v>
      </c>
      <c r="R2469">
        <v>13159260809</v>
      </c>
      <c r="T2469">
        <v>111331</v>
      </c>
      <c r="U2469" t="s">
        <v>2062</v>
      </c>
      <c r="V2469" t="s">
        <v>1245</v>
      </c>
      <c r="W2469" t="s">
        <v>434</v>
      </c>
      <c r="X2469" t="s">
        <v>747</v>
      </c>
      <c r="Y2469" t="s">
        <v>2063</v>
      </c>
      <c r="Z2469" t="s">
        <v>148</v>
      </c>
      <c r="AA2469" t="s">
        <v>2061</v>
      </c>
      <c r="AB2469" t="s">
        <v>893</v>
      </c>
      <c r="AC2469" s="4">
        <v>14568</v>
      </c>
      <c r="AD2469" t="s">
        <v>140</v>
      </c>
      <c r="AF2469">
        <v>13159260809</v>
      </c>
      <c r="AH2469" t="s">
        <v>2064</v>
      </c>
      <c r="AZ2469" t="s">
        <v>175</v>
      </c>
      <c r="BA2469" t="s">
        <v>176</v>
      </c>
      <c r="BB2469" t="s">
        <v>136</v>
      </c>
      <c r="BC2469" t="s">
        <v>136</v>
      </c>
      <c r="BD2469" t="s">
        <v>148</v>
      </c>
      <c r="BE2469" t="s">
        <v>136</v>
      </c>
      <c r="BF2469" t="s">
        <v>136</v>
      </c>
      <c r="BG2469" t="s">
        <v>134</v>
      </c>
      <c r="BH2469" t="s">
        <v>136</v>
      </c>
      <c r="BN2469" t="s">
        <v>20373</v>
      </c>
      <c r="BO2469" t="s">
        <v>2066</v>
      </c>
      <c r="BP2469">
        <v>4</v>
      </c>
      <c r="BQ2469">
        <v>4</v>
      </c>
      <c r="BR2469">
        <v>4</v>
      </c>
      <c r="BS2469" s="1">
        <v>44228</v>
      </c>
      <c r="BT2469" s="1">
        <v>44515</v>
      </c>
      <c r="BU2469" s="1">
        <v>44228</v>
      </c>
      <c r="BV2469" s="1">
        <v>44515</v>
      </c>
      <c r="BW2469" t="s">
        <v>136</v>
      </c>
      <c r="BX2469">
        <v>40</v>
      </c>
      <c r="BY2469">
        <v>0</v>
      </c>
      <c r="BZ2469">
        <v>7</v>
      </c>
      <c r="CA2469">
        <v>7</v>
      </c>
      <c r="CB2469">
        <v>7</v>
      </c>
      <c r="CC2469">
        <v>7</v>
      </c>
      <c r="CD2469">
        <v>7</v>
      </c>
      <c r="CE2469">
        <v>5</v>
      </c>
      <c r="CF2469" t="str">
        <f>"8:00 AM"</f>
        <v>8:00 AM</v>
      </c>
      <c r="CG2469" t="str">
        <f>"4:00 PM"</f>
        <v>4:00 PM</v>
      </c>
      <c r="CH2469" s="5">
        <v>14.29</v>
      </c>
      <c r="CI2469" t="s">
        <v>146</v>
      </c>
      <c r="CJ2469">
        <v>0.78</v>
      </c>
      <c r="CK2469" t="s">
        <v>2067</v>
      </c>
      <c r="CL2469" t="s">
        <v>134</v>
      </c>
      <c r="CM2469" t="s">
        <v>147</v>
      </c>
      <c r="CN2469" t="s">
        <v>148</v>
      </c>
      <c r="CO2469" t="s">
        <v>2068</v>
      </c>
      <c r="CP2469" t="s">
        <v>149</v>
      </c>
      <c r="CQ2469">
        <v>3</v>
      </c>
      <c r="CR2469">
        <v>0</v>
      </c>
      <c r="CS2469" t="s">
        <v>136</v>
      </c>
      <c r="CT2469" t="s">
        <v>136</v>
      </c>
      <c r="CU2469" t="s">
        <v>136</v>
      </c>
      <c r="CV2469" t="s">
        <v>136</v>
      </c>
      <c r="CW2469" t="s">
        <v>134</v>
      </c>
      <c r="CX2469">
        <v>50</v>
      </c>
      <c r="CY2469" t="s">
        <v>136</v>
      </c>
      <c r="CZ2469" t="s">
        <v>136</v>
      </c>
      <c r="DA2469" t="s">
        <v>136</v>
      </c>
      <c r="DB2469" t="s">
        <v>136</v>
      </c>
      <c r="DC2469" t="s">
        <v>134</v>
      </c>
      <c r="DD2469" t="s">
        <v>136</v>
      </c>
      <c r="DF2469" t="s">
        <v>2069</v>
      </c>
      <c r="DG2469" t="s">
        <v>2070</v>
      </c>
      <c r="DH2469" t="s">
        <v>2071</v>
      </c>
      <c r="DI2469" t="s">
        <v>893</v>
      </c>
      <c r="DJ2469" s="4">
        <v>14589</v>
      </c>
      <c r="DK2469" t="s">
        <v>1039</v>
      </c>
      <c r="DL2469" t="s">
        <v>136</v>
      </c>
      <c r="DM2469">
        <v>1</v>
      </c>
      <c r="DN2469" t="s">
        <v>20374</v>
      </c>
      <c r="DO2469" t="s">
        <v>2071</v>
      </c>
      <c r="DP2469" t="s">
        <v>893</v>
      </c>
      <c r="DQ2469" t="str">
        <f>"14589"</f>
        <v>14589</v>
      </c>
      <c r="DR2469" t="s">
        <v>1039</v>
      </c>
      <c r="DS2469" t="s">
        <v>2074</v>
      </c>
      <c r="DT2469">
        <v>4</v>
      </c>
      <c r="DU2469">
        <v>28</v>
      </c>
      <c r="DV2469" t="s">
        <v>134</v>
      </c>
      <c r="DW2469" t="s">
        <v>134</v>
      </c>
      <c r="DX2469" t="s">
        <v>134</v>
      </c>
      <c r="DY2469" t="s">
        <v>134</v>
      </c>
      <c r="DZ2469">
        <v>2</v>
      </c>
      <c r="EA2469" t="s">
        <v>136</v>
      </c>
      <c r="EC2469" s="5">
        <v>12.68</v>
      </c>
      <c r="ED2469" s="5">
        <v>55</v>
      </c>
      <c r="EE2469">
        <v>13159260809</v>
      </c>
      <c r="EF2469" t="s">
        <v>2064</v>
      </c>
      <c r="EG2469" t="s">
        <v>148</v>
      </c>
      <c r="EH2469">
        <v>2</v>
      </c>
    </row>
    <row r="2470" spans="1:138" ht="15" customHeight="1" x14ac:dyDescent="0.35">
      <c r="A2470" t="s">
        <v>20888</v>
      </c>
      <c r="B2470" t="s">
        <v>157</v>
      </c>
      <c r="C2470" s="1">
        <v>44175.560393518521</v>
      </c>
      <c r="D2470" s="1">
        <v>44194</v>
      </c>
      <c r="E2470" t="s">
        <v>133</v>
      </c>
      <c r="F2470" t="s">
        <v>136</v>
      </c>
      <c r="G2470" t="s">
        <v>135</v>
      </c>
      <c r="H2470" t="s">
        <v>136</v>
      </c>
      <c r="I2470" t="s">
        <v>20889</v>
      </c>
      <c r="K2470" t="s">
        <v>20890</v>
      </c>
      <c r="M2470" t="s">
        <v>11187</v>
      </c>
      <c r="N2470" t="s">
        <v>246</v>
      </c>
      <c r="O2470" s="4">
        <v>71485</v>
      </c>
      <c r="P2470" t="s">
        <v>140</v>
      </c>
      <c r="R2470">
        <v>13187924828</v>
      </c>
      <c r="T2470">
        <v>11251</v>
      </c>
      <c r="U2470" t="s">
        <v>20891</v>
      </c>
      <c r="V2470" t="s">
        <v>7431</v>
      </c>
      <c r="W2470" t="s">
        <v>687</v>
      </c>
      <c r="X2470" t="s">
        <v>164</v>
      </c>
      <c r="Y2470" t="s">
        <v>20892</v>
      </c>
      <c r="AA2470" t="s">
        <v>11187</v>
      </c>
      <c r="AB2470" t="s">
        <v>246</v>
      </c>
      <c r="AC2470" s="4">
        <v>71485</v>
      </c>
      <c r="AD2470" t="s">
        <v>140</v>
      </c>
      <c r="AF2470">
        <v>13187924828</v>
      </c>
      <c r="AH2470" t="s">
        <v>20893</v>
      </c>
      <c r="AI2470" t="s">
        <v>168</v>
      </c>
      <c r="AJ2470" t="s">
        <v>325</v>
      </c>
      <c r="AK2470" t="s">
        <v>329</v>
      </c>
      <c r="AM2470" t="s">
        <v>706</v>
      </c>
      <c r="AO2470" t="s">
        <v>324</v>
      </c>
      <c r="AP2470" t="s">
        <v>246</v>
      </c>
      <c r="AQ2470" s="4">
        <v>70554</v>
      </c>
      <c r="AR2470" t="s">
        <v>140</v>
      </c>
      <c r="AS2470" t="s">
        <v>331</v>
      </c>
      <c r="AT2470">
        <v>13377894322</v>
      </c>
      <c r="AV2470" t="s">
        <v>332</v>
      </c>
      <c r="AW2470" t="s">
        <v>333</v>
      </c>
      <c r="AZ2470" t="s">
        <v>334</v>
      </c>
      <c r="BA2470" t="s">
        <v>335</v>
      </c>
      <c r="BB2470" t="s">
        <v>136</v>
      </c>
      <c r="BC2470" t="s">
        <v>136</v>
      </c>
      <c r="BD2470" t="s">
        <v>148</v>
      </c>
      <c r="BE2470" t="s">
        <v>136</v>
      </c>
      <c r="BF2470" t="s">
        <v>136</v>
      </c>
      <c r="BG2470" t="s">
        <v>134</v>
      </c>
      <c r="BH2470" t="s">
        <v>136</v>
      </c>
      <c r="BN2470" t="s">
        <v>20894</v>
      </c>
      <c r="BO2470" t="s">
        <v>1574</v>
      </c>
      <c r="BP2470">
        <v>6</v>
      </c>
      <c r="BQ2470">
        <v>6</v>
      </c>
      <c r="BR2470">
        <v>6</v>
      </c>
      <c r="BS2470" s="1">
        <v>44228</v>
      </c>
      <c r="BT2470" s="1">
        <v>44392</v>
      </c>
      <c r="BU2470" s="1">
        <v>44228</v>
      </c>
      <c r="BV2470" s="1">
        <v>44392</v>
      </c>
      <c r="BW2470" t="s">
        <v>136</v>
      </c>
      <c r="BX2470">
        <v>35</v>
      </c>
      <c r="BY2470">
        <v>0</v>
      </c>
      <c r="BZ2470">
        <v>7</v>
      </c>
      <c r="CA2470">
        <v>7</v>
      </c>
      <c r="CB2470">
        <v>7</v>
      </c>
      <c r="CC2470">
        <v>7</v>
      </c>
      <c r="CD2470">
        <v>7</v>
      </c>
      <c r="CE2470">
        <v>0</v>
      </c>
      <c r="CF2470" t="str">
        <f>"8:00 AM"</f>
        <v>8:00 AM</v>
      </c>
      <c r="CG2470" t="str">
        <f>"4:00 PM"</f>
        <v>4:00 PM</v>
      </c>
      <c r="CH2470" s="5">
        <v>11.83</v>
      </c>
      <c r="CI2470" t="s">
        <v>146</v>
      </c>
      <c r="CL2470" t="s">
        <v>136</v>
      </c>
      <c r="CM2470" t="s">
        <v>147</v>
      </c>
      <c r="CN2470" t="s">
        <v>148</v>
      </c>
      <c r="CO2470" t="s">
        <v>338</v>
      </c>
      <c r="CP2470" t="s">
        <v>149</v>
      </c>
      <c r="CQ2470">
        <v>0</v>
      </c>
      <c r="CR2470">
        <v>0</v>
      </c>
      <c r="CS2470" t="s">
        <v>136</v>
      </c>
      <c r="CT2470" t="s">
        <v>136</v>
      </c>
      <c r="CU2470" t="s">
        <v>136</v>
      </c>
      <c r="CV2470" t="s">
        <v>136</v>
      </c>
      <c r="CW2470" t="s">
        <v>134</v>
      </c>
      <c r="CX2470">
        <v>40</v>
      </c>
      <c r="CY2470" t="s">
        <v>136</v>
      </c>
      <c r="CZ2470" t="s">
        <v>136</v>
      </c>
      <c r="DA2470" t="s">
        <v>136</v>
      </c>
      <c r="DB2470" t="s">
        <v>134</v>
      </c>
      <c r="DC2470" t="s">
        <v>134</v>
      </c>
      <c r="DD2470" t="s">
        <v>136</v>
      </c>
      <c r="DF2470" t="s">
        <v>1841</v>
      </c>
      <c r="DG2470" t="s">
        <v>20895</v>
      </c>
      <c r="DH2470" t="s">
        <v>11187</v>
      </c>
      <c r="DI2470" t="s">
        <v>246</v>
      </c>
      <c r="DJ2470" s="4">
        <v>71485</v>
      </c>
      <c r="DK2470" t="s">
        <v>2156</v>
      </c>
      <c r="DL2470" t="s">
        <v>136</v>
      </c>
      <c r="DM2470">
        <v>1</v>
      </c>
      <c r="DN2470" t="s">
        <v>20896</v>
      </c>
      <c r="DO2470" t="s">
        <v>11187</v>
      </c>
      <c r="DP2470" t="s">
        <v>246</v>
      </c>
      <c r="DQ2470" t="str">
        <f>"71485"</f>
        <v>71485</v>
      </c>
      <c r="DR2470" t="s">
        <v>2156</v>
      </c>
      <c r="DS2470" t="s">
        <v>1792</v>
      </c>
      <c r="DT2470">
        <v>1</v>
      </c>
      <c r="DU2470">
        <v>6</v>
      </c>
      <c r="DV2470" t="s">
        <v>134</v>
      </c>
      <c r="DW2470" t="s">
        <v>134</v>
      </c>
      <c r="DX2470" t="s">
        <v>134</v>
      </c>
      <c r="DY2470" t="s">
        <v>136</v>
      </c>
      <c r="DZ2470">
        <v>1</v>
      </c>
      <c r="EA2470" t="s">
        <v>136</v>
      </c>
      <c r="EC2470" s="5">
        <v>12.68</v>
      </c>
      <c r="ED2470" s="5">
        <v>55</v>
      </c>
      <c r="EE2470">
        <v>13187924828</v>
      </c>
      <c r="EF2470" t="s">
        <v>20893</v>
      </c>
      <c r="EG2470" t="s">
        <v>148</v>
      </c>
      <c r="EH2470">
        <v>0</v>
      </c>
    </row>
    <row r="2471" spans="1:138" ht="15" customHeight="1" x14ac:dyDescent="0.35">
      <c r="A2471" t="s">
        <v>19365</v>
      </c>
      <c r="B2471" t="s">
        <v>157</v>
      </c>
      <c r="C2471" s="1">
        <v>44187.729128356485</v>
      </c>
      <c r="D2471" s="1">
        <v>44194</v>
      </c>
      <c r="E2471" t="s">
        <v>133</v>
      </c>
      <c r="F2471" t="s">
        <v>136</v>
      </c>
      <c r="G2471" t="s">
        <v>135</v>
      </c>
      <c r="H2471" t="s">
        <v>136</v>
      </c>
      <c r="I2471" t="s">
        <v>19366</v>
      </c>
      <c r="K2471" t="s">
        <v>19367</v>
      </c>
      <c r="M2471" t="s">
        <v>2750</v>
      </c>
      <c r="N2471" t="s">
        <v>925</v>
      </c>
      <c r="O2471" s="4">
        <v>83660</v>
      </c>
      <c r="P2471" t="s">
        <v>140</v>
      </c>
      <c r="R2471">
        <v>12084826128</v>
      </c>
      <c r="T2471">
        <v>1119</v>
      </c>
      <c r="U2471" t="s">
        <v>11554</v>
      </c>
      <c r="V2471" t="s">
        <v>11555</v>
      </c>
      <c r="X2471" t="s">
        <v>11556</v>
      </c>
      <c r="Y2471" t="s">
        <v>19367</v>
      </c>
      <c r="AA2471" t="s">
        <v>2750</v>
      </c>
      <c r="AB2471" t="s">
        <v>925</v>
      </c>
      <c r="AC2471" s="4">
        <v>83660</v>
      </c>
      <c r="AD2471" t="s">
        <v>140</v>
      </c>
      <c r="AF2471">
        <v>12084826128</v>
      </c>
      <c r="AH2471" t="s">
        <v>11557</v>
      </c>
      <c r="AI2471" t="s">
        <v>168</v>
      </c>
      <c r="AJ2471" t="s">
        <v>930</v>
      </c>
      <c r="AK2471" t="s">
        <v>931</v>
      </c>
      <c r="AL2471" t="s">
        <v>932</v>
      </c>
      <c r="AM2471" t="s">
        <v>933</v>
      </c>
      <c r="AO2471" t="s">
        <v>934</v>
      </c>
      <c r="AP2471" t="s">
        <v>925</v>
      </c>
      <c r="AQ2471" s="4">
        <v>83336</v>
      </c>
      <c r="AR2471" t="s">
        <v>140</v>
      </c>
      <c r="AT2471">
        <v>12084369737</v>
      </c>
      <c r="AV2471" t="s">
        <v>935</v>
      </c>
      <c r="AW2471" t="s">
        <v>936</v>
      </c>
      <c r="AZ2471" t="s">
        <v>334</v>
      </c>
      <c r="BA2471" t="s">
        <v>335</v>
      </c>
      <c r="BB2471" t="s">
        <v>136</v>
      </c>
      <c r="BC2471" t="s">
        <v>136</v>
      </c>
      <c r="BD2471" t="s">
        <v>148</v>
      </c>
      <c r="BE2471" t="s">
        <v>136</v>
      </c>
      <c r="BF2471" t="s">
        <v>136</v>
      </c>
      <c r="BG2471" t="s">
        <v>134</v>
      </c>
      <c r="BH2471" t="s">
        <v>136</v>
      </c>
      <c r="BI2471" t="s">
        <v>937</v>
      </c>
      <c r="BJ2471" t="s">
        <v>938</v>
      </c>
      <c r="BK2471" t="s">
        <v>939</v>
      </c>
      <c r="BL2471" t="s">
        <v>940</v>
      </c>
      <c r="BM2471" t="s">
        <v>941</v>
      </c>
      <c r="BN2471" t="s">
        <v>19368</v>
      </c>
      <c r="BO2471" t="s">
        <v>1622</v>
      </c>
      <c r="BP2471">
        <v>1</v>
      </c>
      <c r="BQ2471">
        <v>1</v>
      </c>
      <c r="BR2471">
        <v>1</v>
      </c>
      <c r="BS2471" s="1">
        <v>44242</v>
      </c>
      <c r="BT2471" s="1">
        <v>44530</v>
      </c>
      <c r="BU2471" s="1">
        <v>44242</v>
      </c>
      <c r="BV2471" s="1">
        <v>44530</v>
      </c>
      <c r="BW2471" t="s">
        <v>136</v>
      </c>
      <c r="BX2471">
        <v>54</v>
      </c>
      <c r="BY2471">
        <v>0</v>
      </c>
      <c r="BZ2471">
        <v>9</v>
      </c>
      <c r="CA2471">
        <v>9</v>
      </c>
      <c r="CB2471">
        <v>9</v>
      </c>
      <c r="CC2471">
        <v>9</v>
      </c>
      <c r="CD2471">
        <v>9</v>
      </c>
      <c r="CE2471">
        <v>9</v>
      </c>
      <c r="CF2471" t="str">
        <f>"8:00 AM"</f>
        <v>8:00 AM</v>
      </c>
      <c r="CG2471" t="str">
        <f>"6:00 PM"</f>
        <v>6:00 PM</v>
      </c>
      <c r="CH2471" s="5">
        <v>15.83</v>
      </c>
      <c r="CI2471" t="s">
        <v>146</v>
      </c>
      <c r="CJ2471">
        <v>0</v>
      </c>
      <c r="CK2471" t="s">
        <v>944</v>
      </c>
      <c r="CL2471" t="s">
        <v>136</v>
      </c>
      <c r="CM2471" t="s">
        <v>312</v>
      </c>
      <c r="CN2471" t="s">
        <v>148</v>
      </c>
      <c r="CO2471" t="s">
        <v>11687</v>
      </c>
      <c r="CP2471" t="s">
        <v>149</v>
      </c>
      <c r="CQ2471">
        <v>0</v>
      </c>
      <c r="CR2471">
        <v>0</v>
      </c>
      <c r="CS2471" t="s">
        <v>134</v>
      </c>
      <c r="CT2471" t="s">
        <v>136</v>
      </c>
      <c r="CU2471" t="s">
        <v>136</v>
      </c>
      <c r="CV2471" t="s">
        <v>134</v>
      </c>
      <c r="CW2471" t="s">
        <v>134</v>
      </c>
      <c r="CX2471">
        <v>100</v>
      </c>
      <c r="CY2471" t="s">
        <v>134</v>
      </c>
      <c r="CZ2471" t="s">
        <v>134</v>
      </c>
      <c r="DA2471" t="s">
        <v>134</v>
      </c>
      <c r="DB2471" t="s">
        <v>134</v>
      </c>
      <c r="DC2471" t="s">
        <v>136</v>
      </c>
      <c r="DD2471" t="s">
        <v>136</v>
      </c>
      <c r="DF2471" t="s">
        <v>19369</v>
      </c>
      <c r="DG2471" t="s">
        <v>19370</v>
      </c>
      <c r="DH2471" t="s">
        <v>19371</v>
      </c>
      <c r="DI2471" t="s">
        <v>1251</v>
      </c>
      <c r="DJ2471" s="4">
        <v>97910</v>
      </c>
      <c r="DK2471" t="s">
        <v>12953</v>
      </c>
      <c r="DL2471" t="s">
        <v>136</v>
      </c>
      <c r="DM2471">
        <v>1</v>
      </c>
      <c r="DN2471" t="s">
        <v>19372</v>
      </c>
      <c r="DO2471" t="s">
        <v>19371</v>
      </c>
      <c r="DP2471" t="s">
        <v>1251</v>
      </c>
      <c r="DQ2471" t="str">
        <f>"97910"</f>
        <v>97910</v>
      </c>
      <c r="DR2471" t="s">
        <v>12953</v>
      </c>
      <c r="DS2471" t="s">
        <v>296</v>
      </c>
      <c r="DT2471">
        <v>1</v>
      </c>
      <c r="DU2471">
        <v>2</v>
      </c>
      <c r="DV2471" t="s">
        <v>136</v>
      </c>
      <c r="DW2471" t="s">
        <v>134</v>
      </c>
      <c r="DX2471" t="s">
        <v>136</v>
      </c>
      <c r="DY2471" t="s">
        <v>136</v>
      </c>
      <c r="DZ2471">
        <v>1</v>
      </c>
      <c r="EA2471" t="s">
        <v>134</v>
      </c>
      <c r="EB2471" s="5">
        <v>12.68</v>
      </c>
      <c r="EC2471" s="5">
        <v>12.68</v>
      </c>
      <c r="ED2471" s="5">
        <v>55</v>
      </c>
      <c r="EE2471" t="s">
        <v>148</v>
      </c>
      <c r="EF2471" t="s">
        <v>953</v>
      </c>
      <c r="EG2471" t="s">
        <v>11689</v>
      </c>
      <c r="EH2471">
        <v>0</v>
      </c>
    </row>
    <row r="2472" spans="1:138" ht="15" customHeight="1" x14ac:dyDescent="0.35">
      <c r="A2472" t="s">
        <v>22922</v>
      </c>
      <c r="B2472" t="s">
        <v>157</v>
      </c>
      <c r="C2472" s="1">
        <v>44175.752251041667</v>
      </c>
      <c r="D2472" s="1">
        <v>44194</v>
      </c>
      <c r="E2472" t="s">
        <v>133</v>
      </c>
      <c r="F2472" t="s">
        <v>136</v>
      </c>
      <c r="G2472" t="s">
        <v>135</v>
      </c>
      <c r="H2472" t="s">
        <v>136</v>
      </c>
      <c r="I2472" t="s">
        <v>22923</v>
      </c>
      <c r="K2472" t="s">
        <v>22924</v>
      </c>
      <c r="L2472" t="s">
        <v>22925</v>
      </c>
      <c r="M2472" t="s">
        <v>1735</v>
      </c>
      <c r="N2472" t="s">
        <v>246</v>
      </c>
      <c r="O2472" s="4">
        <v>70549</v>
      </c>
      <c r="P2472" t="s">
        <v>140</v>
      </c>
      <c r="R2472">
        <v>13374772827</v>
      </c>
      <c r="T2472">
        <v>11116</v>
      </c>
      <c r="U2472" t="s">
        <v>13768</v>
      </c>
      <c r="V2472" t="s">
        <v>433</v>
      </c>
      <c r="W2472" t="s">
        <v>5516</v>
      </c>
      <c r="X2472" t="s">
        <v>1677</v>
      </c>
      <c r="Y2472" t="s">
        <v>22924</v>
      </c>
      <c r="Z2472" t="s">
        <v>22925</v>
      </c>
      <c r="AA2472" t="s">
        <v>1735</v>
      </c>
      <c r="AB2472" t="s">
        <v>246</v>
      </c>
      <c r="AC2472" s="4">
        <v>70549</v>
      </c>
      <c r="AD2472" t="s">
        <v>140</v>
      </c>
      <c r="AF2472">
        <v>13374772827</v>
      </c>
      <c r="AH2472" t="s">
        <v>22926</v>
      </c>
      <c r="AI2472" t="s">
        <v>226</v>
      </c>
      <c r="AJ2472" t="s">
        <v>667</v>
      </c>
      <c r="AK2472" t="s">
        <v>668</v>
      </c>
      <c r="AL2472" t="s">
        <v>669</v>
      </c>
      <c r="AM2472" t="s">
        <v>670</v>
      </c>
      <c r="AO2472" t="s">
        <v>671</v>
      </c>
      <c r="AP2472" t="s">
        <v>246</v>
      </c>
      <c r="AQ2472" s="4">
        <v>70601</v>
      </c>
      <c r="AR2472" t="s">
        <v>140</v>
      </c>
      <c r="AT2472">
        <v>13372140354</v>
      </c>
      <c r="AV2472" t="s">
        <v>672</v>
      </c>
      <c r="AW2472" t="s">
        <v>1159</v>
      </c>
      <c r="AX2472" t="s">
        <v>246</v>
      </c>
      <c r="AY2472" t="s">
        <v>674</v>
      </c>
      <c r="AZ2472" t="s">
        <v>334</v>
      </c>
      <c r="BA2472" t="s">
        <v>335</v>
      </c>
      <c r="BB2472" t="s">
        <v>136</v>
      </c>
      <c r="BC2472" t="s">
        <v>136</v>
      </c>
      <c r="BD2472" t="s">
        <v>148</v>
      </c>
      <c r="BE2472" t="s">
        <v>136</v>
      </c>
      <c r="BF2472" t="s">
        <v>136</v>
      </c>
      <c r="BG2472" t="s">
        <v>134</v>
      </c>
      <c r="BH2472" t="s">
        <v>136</v>
      </c>
      <c r="BN2472" t="s">
        <v>22927</v>
      </c>
      <c r="BO2472" t="s">
        <v>905</v>
      </c>
      <c r="BP2472">
        <v>2</v>
      </c>
      <c r="BQ2472">
        <v>2</v>
      </c>
      <c r="BR2472">
        <v>2</v>
      </c>
      <c r="BS2472" s="1">
        <v>44242</v>
      </c>
      <c r="BT2472" s="1">
        <v>44545</v>
      </c>
      <c r="BU2472" s="1">
        <v>44242</v>
      </c>
      <c r="BV2472" s="1">
        <v>44545</v>
      </c>
      <c r="BW2472" t="s">
        <v>136</v>
      </c>
      <c r="BX2472">
        <v>40</v>
      </c>
      <c r="BY2472">
        <v>0</v>
      </c>
      <c r="BZ2472">
        <v>8</v>
      </c>
      <c r="CA2472">
        <v>8</v>
      </c>
      <c r="CB2472">
        <v>8</v>
      </c>
      <c r="CC2472">
        <v>8</v>
      </c>
      <c r="CD2472">
        <v>8</v>
      </c>
      <c r="CE2472">
        <v>0</v>
      </c>
      <c r="CF2472" t="str">
        <f>"8:00 AM"</f>
        <v>8:00 AM</v>
      </c>
      <c r="CG2472" t="str">
        <f>"5:00 PM"</f>
        <v>5:00 PM</v>
      </c>
      <c r="CH2472" s="5">
        <v>11.83</v>
      </c>
      <c r="CI2472" t="s">
        <v>146</v>
      </c>
      <c r="CJ2472">
        <v>0</v>
      </c>
      <c r="CK2472" t="s">
        <v>148</v>
      </c>
      <c r="CL2472" t="s">
        <v>134</v>
      </c>
      <c r="CM2472" t="s">
        <v>147</v>
      </c>
      <c r="CN2472" t="s">
        <v>148</v>
      </c>
      <c r="CO2472" t="s">
        <v>22928</v>
      </c>
      <c r="CP2472" t="s">
        <v>149</v>
      </c>
      <c r="CQ2472">
        <v>3</v>
      </c>
      <c r="CR2472">
        <v>0</v>
      </c>
      <c r="CS2472" t="s">
        <v>136</v>
      </c>
      <c r="CT2472" t="s">
        <v>136</v>
      </c>
      <c r="CU2472" t="s">
        <v>136</v>
      </c>
      <c r="CV2472" t="s">
        <v>134</v>
      </c>
      <c r="CW2472" t="s">
        <v>136</v>
      </c>
      <c r="CY2472" t="s">
        <v>134</v>
      </c>
      <c r="CZ2472" t="s">
        <v>134</v>
      </c>
      <c r="DA2472" t="s">
        <v>134</v>
      </c>
      <c r="DB2472" t="s">
        <v>134</v>
      </c>
      <c r="DC2472" t="s">
        <v>136</v>
      </c>
      <c r="DD2472" t="s">
        <v>136</v>
      </c>
      <c r="DF2472" t="s">
        <v>180</v>
      </c>
      <c r="DG2472" s="2" t="s">
        <v>22929</v>
      </c>
      <c r="DH2472" t="s">
        <v>1735</v>
      </c>
      <c r="DI2472" t="s">
        <v>246</v>
      </c>
      <c r="DJ2472" s="4">
        <v>70549</v>
      </c>
      <c r="DK2472" t="s">
        <v>1610</v>
      </c>
      <c r="DL2472" t="s">
        <v>134</v>
      </c>
      <c r="DM2472">
        <v>2</v>
      </c>
      <c r="DN2472" t="s">
        <v>22930</v>
      </c>
      <c r="DO2472" t="s">
        <v>1735</v>
      </c>
      <c r="DP2472" t="s">
        <v>246</v>
      </c>
      <c r="DQ2472" t="str">
        <f>"70549"</f>
        <v>70549</v>
      </c>
      <c r="DR2472" t="s">
        <v>1610</v>
      </c>
      <c r="DS2472" t="s">
        <v>296</v>
      </c>
      <c r="DT2472">
        <v>1</v>
      </c>
      <c r="DU2472">
        <v>10</v>
      </c>
      <c r="DV2472" t="s">
        <v>134</v>
      </c>
      <c r="DW2472" t="s">
        <v>134</v>
      </c>
      <c r="DX2472" t="s">
        <v>134</v>
      </c>
      <c r="DY2472" t="s">
        <v>136</v>
      </c>
      <c r="DZ2472">
        <v>1</v>
      </c>
      <c r="EA2472" t="s">
        <v>136</v>
      </c>
      <c r="EC2472" s="5">
        <v>12.68</v>
      </c>
      <c r="ED2472" s="5">
        <v>55</v>
      </c>
      <c r="EE2472">
        <v>13374772827</v>
      </c>
      <c r="EF2472" t="s">
        <v>22926</v>
      </c>
      <c r="EG2472" t="s">
        <v>148</v>
      </c>
      <c r="EH2472">
        <v>2</v>
      </c>
    </row>
    <row r="2473" spans="1:138" ht="15" customHeight="1" x14ac:dyDescent="0.35">
      <c r="A2473" t="s">
        <v>11994</v>
      </c>
      <c r="B2473" t="s">
        <v>157</v>
      </c>
      <c r="C2473" s="1">
        <v>44173.676477199071</v>
      </c>
      <c r="D2473" s="1">
        <v>44194</v>
      </c>
      <c r="E2473" t="s">
        <v>1298</v>
      </c>
      <c r="F2473" t="s">
        <v>136</v>
      </c>
      <c r="G2473" t="s">
        <v>135</v>
      </c>
      <c r="H2473" t="s">
        <v>136</v>
      </c>
      <c r="I2473" t="s">
        <v>11995</v>
      </c>
      <c r="K2473" t="s">
        <v>11996</v>
      </c>
      <c r="M2473" t="s">
        <v>11997</v>
      </c>
      <c r="N2473" t="s">
        <v>564</v>
      </c>
      <c r="O2473" s="4">
        <v>24592</v>
      </c>
      <c r="P2473" t="s">
        <v>140</v>
      </c>
      <c r="R2473">
        <v>14345726871</v>
      </c>
      <c r="T2473">
        <v>1114</v>
      </c>
      <c r="U2473" t="s">
        <v>2852</v>
      </c>
      <c r="V2473" t="s">
        <v>6038</v>
      </c>
      <c r="X2473" t="s">
        <v>11998</v>
      </c>
      <c r="Y2473" t="s">
        <v>11996</v>
      </c>
      <c r="Z2473" t="s">
        <v>11999</v>
      </c>
      <c r="AA2473" t="s">
        <v>12000</v>
      </c>
      <c r="AB2473" t="s">
        <v>564</v>
      </c>
      <c r="AC2473" s="4">
        <v>24592</v>
      </c>
      <c r="AD2473" t="s">
        <v>140</v>
      </c>
      <c r="AF2473">
        <v>14345726871</v>
      </c>
      <c r="AH2473" t="s">
        <v>12001</v>
      </c>
      <c r="AZ2473" t="s">
        <v>175</v>
      </c>
      <c r="BA2473" t="s">
        <v>12002</v>
      </c>
      <c r="BB2473" t="s">
        <v>136</v>
      </c>
      <c r="BC2473" t="s">
        <v>136</v>
      </c>
      <c r="BD2473" t="s">
        <v>148</v>
      </c>
      <c r="BE2473" t="s">
        <v>136</v>
      </c>
      <c r="BF2473" t="s">
        <v>136</v>
      </c>
      <c r="BG2473" t="s">
        <v>134</v>
      </c>
      <c r="BH2473" t="s">
        <v>136</v>
      </c>
      <c r="BN2473" t="s">
        <v>12003</v>
      </c>
      <c r="BO2473" t="s">
        <v>905</v>
      </c>
      <c r="BP2473">
        <v>27</v>
      </c>
      <c r="BQ2473">
        <v>8</v>
      </c>
      <c r="BR2473">
        <v>8</v>
      </c>
      <c r="BS2473" s="1">
        <v>44228</v>
      </c>
      <c r="BT2473" s="1">
        <v>44362</v>
      </c>
      <c r="BU2473" s="1">
        <v>44228</v>
      </c>
      <c r="BV2473" s="1">
        <v>44362</v>
      </c>
      <c r="BW2473" t="s">
        <v>136</v>
      </c>
      <c r="BX2473">
        <v>45</v>
      </c>
      <c r="BY2473">
        <v>0</v>
      </c>
      <c r="BZ2473">
        <v>8</v>
      </c>
      <c r="CA2473">
        <v>8</v>
      </c>
      <c r="CB2473">
        <v>8</v>
      </c>
      <c r="CC2473">
        <v>8</v>
      </c>
      <c r="CD2473">
        <v>8</v>
      </c>
      <c r="CE2473">
        <v>5</v>
      </c>
      <c r="CF2473" t="str">
        <f>"7:00 AM"</f>
        <v>7:00 AM</v>
      </c>
      <c r="CG2473" t="str">
        <f>"4:00 PM"</f>
        <v>4:00 PM</v>
      </c>
      <c r="CH2473" s="5">
        <v>12.67</v>
      </c>
      <c r="CI2473" t="s">
        <v>146</v>
      </c>
      <c r="CL2473" t="s">
        <v>136</v>
      </c>
      <c r="CM2473" t="s">
        <v>312</v>
      </c>
      <c r="CN2473" t="s">
        <v>10580</v>
      </c>
      <c r="CO2473" s="2" t="s">
        <v>12004</v>
      </c>
      <c r="CP2473" t="s">
        <v>149</v>
      </c>
      <c r="CQ2473">
        <v>0</v>
      </c>
      <c r="CR2473">
        <v>0</v>
      </c>
      <c r="CS2473" t="s">
        <v>136</v>
      </c>
      <c r="CT2473" t="s">
        <v>136</v>
      </c>
      <c r="CU2473" t="s">
        <v>136</v>
      </c>
      <c r="CV2473" t="s">
        <v>134</v>
      </c>
      <c r="CW2473" t="s">
        <v>134</v>
      </c>
      <c r="CX2473">
        <v>75</v>
      </c>
      <c r="CY2473" t="s">
        <v>134</v>
      </c>
      <c r="CZ2473" t="s">
        <v>134</v>
      </c>
      <c r="DA2473" t="s">
        <v>134</v>
      </c>
      <c r="DB2473" t="s">
        <v>134</v>
      </c>
      <c r="DC2473" t="s">
        <v>134</v>
      </c>
      <c r="DD2473" t="s">
        <v>136</v>
      </c>
      <c r="DF2473" s="2" t="s">
        <v>12005</v>
      </c>
      <c r="DG2473" t="s">
        <v>12006</v>
      </c>
      <c r="DH2473" t="s">
        <v>11997</v>
      </c>
      <c r="DI2473" t="s">
        <v>564</v>
      </c>
      <c r="DJ2473" s="4">
        <v>24592</v>
      </c>
      <c r="DK2473" t="s">
        <v>3889</v>
      </c>
      <c r="DL2473" t="s">
        <v>134</v>
      </c>
      <c r="DM2473">
        <v>2</v>
      </c>
      <c r="DN2473" t="s">
        <v>12007</v>
      </c>
      <c r="DO2473" t="s">
        <v>11997</v>
      </c>
      <c r="DP2473" t="s">
        <v>564</v>
      </c>
      <c r="DQ2473" t="str">
        <f>"24592"</f>
        <v>24592</v>
      </c>
      <c r="DR2473" t="s">
        <v>3889</v>
      </c>
      <c r="DS2473" t="s">
        <v>12008</v>
      </c>
      <c r="DT2473">
        <v>2</v>
      </c>
      <c r="DU2473">
        <v>16</v>
      </c>
      <c r="DV2473" t="s">
        <v>134</v>
      </c>
      <c r="DW2473" t="s">
        <v>134</v>
      </c>
      <c r="DX2473" t="s">
        <v>134</v>
      </c>
      <c r="DY2473" t="s">
        <v>134</v>
      </c>
      <c r="DZ2473">
        <v>4</v>
      </c>
      <c r="EA2473" t="s">
        <v>134</v>
      </c>
      <c r="EB2473" s="5">
        <v>12.68</v>
      </c>
      <c r="EC2473" s="5">
        <v>12.68</v>
      </c>
      <c r="ED2473" s="5">
        <v>55</v>
      </c>
      <c r="EE2473">
        <v>14345498220</v>
      </c>
      <c r="EF2473" t="s">
        <v>12001</v>
      </c>
      <c r="EG2473" t="s">
        <v>155</v>
      </c>
      <c r="EH2473">
        <v>0</v>
      </c>
    </row>
    <row r="2474" spans="1:138" ht="15" customHeight="1" x14ac:dyDescent="0.35">
      <c r="A2474" t="s">
        <v>21005</v>
      </c>
      <c r="B2474" t="s">
        <v>157</v>
      </c>
      <c r="C2474" s="1">
        <v>44177.681941782408</v>
      </c>
      <c r="D2474" s="1">
        <v>44194</v>
      </c>
      <c r="E2474" t="s">
        <v>133</v>
      </c>
      <c r="F2474" t="s">
        <v>136</v>
      </c>
      <c r="G2474" t="s">
        <v>135</v>
      </c>
      <c r="H2474" t="s">
        <v>134</v>
      </c>
      <c r="I2474" t="s">
        <v>21006</v>
      </c>
      <c r="K2474" t="s">
        <v>21007</v>
      </c>
      <c r="M2474" t="s">
        <v>1213</v>
      </c>
      <c r="N2474" t="s">
        <v>460</v>
      </c>
      <c r="O2474" s="4">
        <v>74037</v>
      </c>
      <c r="P2474" t="s">
        <v>140</v>
      </c>
      <c r="R2474">
        <v>19182985275</v>
      </c>
      <c r="T2474">
        <v>11142</v>
      </c>
      <c r="U2474" t="s">
        <v>5538</v>
      </c>
      <c r="V2474" t="s">
        <v>1922</v>
      </c>
      <c r="X2474" t="s">
        <v>1677</v>
      </c>
      <c r="Y2474" t="s">
        <v>21007</v>
      </c>
      <c r="AA2474" t="s">
        <v>1213</v>
      </c>
      <c r="AB2474" t="s">
        <v>460</v>
      </c>
      <c r="AC2474" s="4">
        <v>74137</v>
      </c>
      <c r="AD2474" t="s">
        <v>140</v>
      </c>
      <c r="AF2474">
        <v>19182985275</v>
      </c>
      <c r="AH2474" t="s">
        <v>148</v>
      </c>
      <c r="AI2474" t="s">
        <v>168</v>
      </c>
      <c r="AJ2474" t="s">
        <v>2162</v>
      </c>
      <c r="AK2474" t="s">
        <v>2163</v>
      </c>
      <c r="AM2474" t="s">
        <v>1212</v>
      </c>
      <c r="AO2474" t="s">
        <v>1213</v>
      </c>
      <c r="AP2474" t="s">
        <v>460</v>
      </c>
      <c r="AQ2474" s="4">
        <v>74132</v>
      </c>
      <c r="AR2474" t="s">
        <v>140</v>
      </c>
      <c r="AT2474">
        <v>19189065212</v>
      </c>
      <c r="AV2474" t="s">
        <v>2164</v>
      </c>
      <c r="AW2474" t="s">
        <v>1216</v>
      </c>
      <c r="AZ2474" t="s">
        <v>144</v>
      </c>
      <c r="BA2474" t="s">
        <v>145</v>
      </c>
      <c r="BB2474" t="s">
        <v>136</v>
      </c>
      <c r="BC2474" t="s">
        <v>136</v>
      </c>
      <c r="BD2474" t="s">
        <v>148</v>
      </c>
      <c r="BE2474" t="s">
        <v>136</v>
      </c>
      <c r="BF2474" t="s">
        <v>136</v>
      </c>
      <c r="BG2474" t="s">
        <v>134</v>
      </c>
      <c r="BH2474" t="s">
        <v>136</v>
      </c>
      <c r="BN2474" t="s">
        <v>21008</v>
      </c>
      <c r="BO2474" t="s">
        <v>905</v>
      </c>
      <c r="BP2474">
        <v>3</v>
      </c>
      <c r="BQ2474">
        <v>3</v>
      </c>
      <c r="BR2474">
        <v>3</v>
      </c>
      <c r="BS2474" s="1">
        <v>44242</v>
      </c>
      <c r="BT2474" s="1">
        <v>44545</v>
      </c>
      <c r="BU2474" s="1">
        <v>44242</v>
      </c>
      <c r="BV2474" s="1">
        <v>44545</v>
      </c>
      <c r="BW2474" t="s">
        <v>136</v>
      </c>
      <c r="BX2474">
        <v>40</v>
      </c>
      <c r="BY2474">
        <v>0</v>
      </c>
      <c r="BZ2474">
        <v>7</v>
      </c>
      <c r="CA2474">
        <v>7</v>
      </c>
      <c r="CB2474">
        <v>7</v>
      </c>
      <c r="CC2474">
        <v>7</v>
      </c>
      <c r="CD2474">
        <v>7</v>
      </c>
      <c r="CE2474">
        <v>5</v>
      </c>
      <c r="CF2474" t="str">
        <f>"7:30 AM"</f>
        <v>7:30 AM</v>
      </c>
      <c r="CG2474" t="str">
        <f>"4:30 PM"</f>
        <v>4:30 PM</v>
      </c>
      <c r="CH2474" s="5">
        <v>12.67</v>
      </c>
      <c r="CI2474" t="s">
        <v>146</v>
      </c>
      <c r="CL2474" t="s">
        <v>136</v>
      </c>
      <c r="CM2474" t="s">
        <v>312</v>
      </c>
      <c r="CN2474" t="s">
        <v>148</v>
      </c>
      <c r="CO2474" s="2" t="s">
        <v>21009</v>
      </c>
      <c r="CP2474" t="s">
        <v>149</v>
      </c>
      <c r="CQ2474">
        <v>3</v>
      </c>
      <c r="CR2474">
        <v>0</v>
      </c>
      <c r="CS2474" t="s">
        <v>136</v>
      </c>
      <c r="CT2474" t="s">
        <v>136</v>
      </c>
      <c r="CU2474" t="s">
        <v>136</v>
      </c>
      <c r="CV2474" t="s">
        <v>136</v>
      </c>
      <c r="CW2474" t="s">
        <v>134</v>
      </c>
      <c r="CX2474">
        <v>75</v>
      </c>
      <c r="CY2474" t="s">
        <v>136</v>
      </c>
      <c r="CZ2474" t="s">
        <v>136</v>
      </c>
      <c r="DA2474" t="s">
        <v>136</v>
      </c>
      <c r="DB2474" t="s">
        <v>136</v>
      </c>
      <c r="DC2474" t="s">
        <v>136</v>
      </c>
      <c r="DD2474" t="s">
        <v>136</v>
      </c>
      <c r="DF2474" t="s">
        <v>21010</v>
      </c>
      <c r="DG2474" t="s">
        <v>21007</v>
      </c>
      <c r="DH2474" t="s">
        <v>1213</v>
      </c>
      <c r="DI2474" t="s">
        <v>460</v>
      </c>
      <c r="DJ2474" s="4">
        <v>74137</v>
      </c>
      <c r="DK2474" t="s">
        <v>11675</v>
      </c>
      <c r="DL2474" t="s">
        <v>136</v>
      </c>
      <c r="DM2474">
        <v>1</v>
      </c>
      <c r="DN2474" t="s">
        <v>21011</v>
      </c>
      <c r="DO2474" t="s">
        <v>1213</v>
      </c>
      <c r="DP2474" t="s">
        <v>460</v>
      </c>
      <c r="DQ2474" t="str">
        <f>"74128"</f>
        <v>74128</v>
      </c>
      <c r="DR2474" t="s">
        <v>11675</v>
      </c>
      <c r="DS2474" t="s">
        <v>2696</v>
      </c>
      <c r="DT2474">
        <v>1</v>
      </c>
      <c r="DU2474">
        <v>3</v>
      </c>
      <c r="DV2474" t="s">
        <v>134</v>
      </c>
      <c r="DW2474" t="s">
        <v>134</v>
      </c>
      <c r="DX2474" t="s">
        <v>134</v>
      </c>
      <c r="DY2474" t="s">
        <v>136</v>
      </c>
      <c r="DZ2474">
        <v>1</v>
      </c>
      <c r="EA2474" t="s">
        <v>136</v>
      </c>
      <c r="EC2474" s="5">
        <v>12.68</v>
      </c>
      <c r="ED2474" s="5">
        <v>55</v>
      </c>
      <c r="EE2474">
        <v>19182985275</v>
      </c>
      <c r="EF2474" t="s">
        <v>148</v>
      </c>
      <c r="EG2474" t="s">
        <v>19265</v>
      </c>
      <c r="EH2474">
        <v>0</v>
      </c>
    </row>
    <row r="2475" spans="1:138" ht="15" customHeight="1" x14ac:dyDescent="0.35">
      <c r="A2475" t="s">
        <v>23295</v>
      </c>
      <c r="B2475" t="s">
        <v>157</v>
      </c>
      <c r="C2475" s="1">
        <v>44168.573980671295</v>
      </c>
      <c r="D2475" s="1">
        <v>44194</v>
      </c>
      <c r="E2475" t="s">
        <v>133</v>
      </c>
      <c r="F2475" t="s">
        <v>136</v>
      </c>
      <c r="G2475" t="s">
        <v>135</v>
      </c>
      <c r="H2475" t="s">
        <v>136</v>
      </c>
      <c r="I2475" t="s">
        <v>23296</v>
      </c>
      <c r="J2475" t="s">
        <v>23297</v>
      </c>
      <c r="K2475" t="s">
        <v>23298</v>
      </c>
      <c r="M2475" t="s">
        <v>3466</v>
      </c>
      <c r="N2475" t="s">
        <v>925</v>
      </c>
      <c r="O2475" s="4">
        <v>83402</v>
      </c>
      <c r="P2475" t="s">
        <v>140</v>
      </c>
      <c r="R2475">
        <v>12085222911</v>
      </c>
      <c r="T2475">
        <v>4411</v>
      </c>
      <c r="U2475" t="s">
        <v>23299</v>
      </c>
      <c r="V2475" t="s">
        <v>17450</v>
      </c>
      <c r="W2475" t="s">
        <v>2167</v>
      </c>
      <c r="X2475" t="s">
        <v>23300</v>
      </c>
      <c r="Y2475" t="s">
        <v>23298</v>
      </c>
      <c r="AA2475" t="s">
        <v>3466</v>
      </c>
      <c r="AB2475" t="s">
        <v>925</v>
      </c>
      <c r="AC2475" s="4">
        <v>83402</v>
      </c>
      <c r="AD2475" t="s">
        <v>140</v>
      </c>
      <c r="AF2475">
        <v>12085222911</v>
      </c>
      <c r="AH2475" t="s">
        <v>23301</v>
      </c>
      <c r="AI2475" t="s">
        <v>168</v>
      </c>
      <c r="AJ2475" t="s">
        <v>930</v>
      </c>
      <c r="AK2475" t="s">
        <v>931</v>
      </c>
      <c r="AL2475" t="s">
        <v>932</v>
      </c>
      <c r="AM2475" t="s">
        <v>933</v>
      </c>
      <c r="AO2475" t="s">
        <v>934</v>
      </c>
      <c r="AP2475" t="s">
        <v>925</v>
      </c>
      <c r="AQ2475" s="4">
        <v>83336</v>
      </c>
      <c r="AR2475" t="s">
        <v>140</v>
      </c>
      <c r="AT2475">
        <v>12084369737</v>
      </c>
      <c r="AV2475" t="s">
        <v>935</v>
      </c>
      <c r="AW2475" t="s">
        <v>936</v>
      </c>
      <c r="AZ2475" t="s">
        <v>821</v>
      </c>
      <c r="BA2475" t="s">
        <v>822</v>
      </c>
      <c r="BB2475" t="s">
        <v>136</v>
      </c>
      <c r="BC2475" t="s">
        <v>136</v>
      </c>
      <c r="BD2475" t="s">
        <v>148</v>
      </c>
      <c r="BE2475" t="s">
        <v>136</v>
      </c>
      <c r="BF2475" t="s">
        <v>136</v>
      </c>
      <c r="BG2475" t="s">
        <v>134</v>
      </c>
      <c r="BH2475" t="s">
        <v>136</v>
      </c>
      <c r="BI2475" t="s">
        <v>1152</v>
      </c>
      <c r="BJ2475" t="s">
        <v>1153</v>
      </c>
      <c r="BK2475" t="s">
        <v>504</v>
      </c>
      <c r="BL2475" t="s">
        <v>940</v>
      </c>
      <c r="BM2475" t="s">
        <v>941</v>
      </c>
      <c r="BN2475" t="s">
        <v>23302</v>
      </c>
      <c r="BO2475" t="s">
        <v>1622</v>
      </c>
      <c r="BP2475">
        <v>1</v>
      </c>
      <c r="BQ2475">
        <v>1</v>
      </c>
      <c r="BR2475">
        <v>1</v>
      </c>
      <c r="BS2475" s="1">
        <v>44242</v>
      </c>
      <c r="BT2475" s="1">
        <v>44525</v>
      </c>
      <c r="BU2475" s="1">
        <v>44242</v>
      </c>
      <c r="BV2475" s="1">
        <v>44525</v>
      </c>
      <c r="BW2475" t="s">
        <v>136</v>
      </c>
      <c r="BX2475">
        <v>48</v>
      </c>
      <c r="BY2475">
        <v>0</v>
      </c>
      <c r="BZ2475">
        <v>8</v>
      </c>
      <c r="CA2475">
        <v>8</v>
      </c>
      <c r="CB2475">
        <v>8</v>
      </c>
      <c r="CC2475">
        <v>8</v>
      </c>
      <c r="CD2475">
        <v>8</v>
      </c>
      <c r="CE2475">
        <v>8</v>
      </c>
      <c r="CF2475" t="str">
        <f>"8:00 AM"</f>
        <v>8:00 AM</v>
      </c>
      <c r="CG2475" t="str">
        <f>"5:00 PM"</f>
        <v>5:00 PM</v>
      </c>
      <c r="CH2475" s="5">
        <v>13.62</v>
      </c>
      <c r="CI2475" t="s">
        <v>146</v>
      </c>
      <c r="CJ2475">
        <v>0</v>
      </c>
      <c r="CK2475" t="s">
        <v>944</v>
      </c>
      <c r="CL2475" t="s">
        <v>136</v>
      </c>
      <c r="CM2475" t="s">
        <v>354</v>
      </c>
      <c r="CN2475" t="s">
        <v>599</v>
      </c>
      <c r="CO2475" t="s">
        <v>946</v>
      </c>
      <c r="CP2475" t="s">
        <v>149</v>
      </c>
      <c r="CQ2475">
        <v>0</v>
      </c>
      <c r="CR2475">
        <v>0</v>
      </c>
      <c r="CS2475" t="s">
        <v>134</v>
      </c>
      <c r="CT2475" t="s">
        <v>136</v>
      </c>
      <c r="CU2475" t="s">
        <v>136</v>
      </c>
      <c r="CV2475" t="s">
        <v>134</v>
      </c>
      <c r="CW2475" t="s">
        <v>134</v>
      </c>
      <c r="CX2475">
        <v>100</v>
      </c>
      <c r="CY2475" t="s">
        <v>134</v>
      </c>
      <c r="CZ2475" t="s">
        <v>134</v>
      </c>
      <c r="DA2475" t="s">
        <v>136</v>
      </c>
      <c r="DB2475" t="s">
        <v>136</v>
      </c>
      <c r="DC2475" t="s">
        <v>134</v>
      </c>
      <c r="DD2475" t="s">
        <v>136</v>
      </c>
      <c r="DF2475" t="s">
        <v>23303</v>
      </c>
      <c r="DG2475" t="s">
        <v>23304</v>
      </c>
      <c r="DH2475" t="s">
        <v>3466</v>
      </c>
      <c r="DI2475" t="s">
        <v>925</v>
      </c>
      <c r="DJ2475" s="4">
        <v>83401</v>
      </c>
      <c r="DK2475" t="s">
        <v>7284</v>
      </c>
      <c r="DL2475" t="s">
        <v>134</v>
      </c>
      <c r="DM2475">
        <v>3</v>
      </c>
      <c r="DN2475" t="s">
        <v>23305</v>
      </c>
      <c r="DO2475" t="s">
        <v>23306</v>
      </c>
      <c r="DP2475" t="s">
        <v>925</v>
      </c>
      <c r="DQ2475" t="str">
        <f>"83469"</f>
        <v>83469</v>
      </c>
      <c r="DR2475" t="s">
        <v>3197</v>
      </c>
      <c r="DS2475" t="s">
        <v>4107</v>
      </c>
      <c r="DT2475">
        <v>2</v>
      </c>
      <c r="DU2475">
        <v>4</v>
      </c>
      <c r="DV2475" t="s">
        <v>136</v>
      </c>
      <c r="DW2475" t="s">
        <v>136</v>
      </c>
      <c r="DX2475" t="s">
        <v>134</v>
      </c>
      <c r="DY2475" t="s">
        <v>134</v>
      </c>
      <c r="DZ2475">
        <v>2</v>
      </c>
      <c r="EA2475" t="s">
        <v>134</v>
      </c>
      <c r="EB2475" s="5">
        <v>12.68</v>
      </c>
      <c r="EC2475" s="5">
        <v>12.68</v>
      </c>
      <c r="ED2475" s="5">
        <v>55</v>
      </c>
      <c r="EE2475" t="s">
        <v>148</v>
      </c>
      <c r="EF2475" t="s">
        <v>953</v>
      </c>
      <c r="EG2475" t="s">
        <v>954</v>
      </c>
      <c r="EH2475">
        <v>0</v>
      </c>
    </row>
    <row r="2476" spans="1:138" ht="15" customHeight="1" x14ac:dyDescent="0.35">
      <c r="A2476" t="s">
        <v>20096</v>
      </c>
      <c r="B2476" t="s">
        <v>157</v>
      </c>
      <c r="C2476" s="1">
        <v>44168.522654282409</v>
      </c>
      <c r="D2476" s="1">
        <v>44194</v>
      </c>
      <c r="E2476" t="s">
        <v>133</v>
      </c>
      <c r="F2476" t="s">
        <v>136</v>
      </c>
      <c r="G2476" t="s">
        <v>135</v>
      </c>
      <c r="H2476" t="s">
        <v>136</v>
      </c>
      <c r="I2476" t="s">
        <v>20097</v>
      </c>
      <c r="J2476" t="s">
        <v>20098</v>
      </c>
      <c r="K2476" t="s">
        <v>20099</v>
      </c>
      <c r="L2476" t="s">
        <v>20100</v>
      </c>
      <c r="M2476" t="s">
        <v>20101</v>
      </c>
      <c r="N2476" t="s">
        <v>893</v>
      </c>
      <c r="O2476" s="4">
        <v>14092</v>
      </c>
      <c r="P2476" t="s">
        <v>140</v>
      </c>
      <c r="R2476">
        <v>19055624118</v>
      </c>
      <c r="T2476">
        <v>111421</v>
      </c>
      <c r="U2476" t="s">
        <v>20102</v>
      </c>
      <c r="V2476" t="s">
        <v>1225</v>
      </c>
      <c r="W2476" t="s">
        <v>1267</v>
      </c>
      <c r="X2476" t="s">
        <v>20103</v>
      </c>
      <c r="Y2476" t="s">
        <v>20099</v>
      </c>
      <c r="Z2476" t="s">
        <v>20104</v>
      </c>
      <c r="AA2476" t="s">
        <v>20101</v>
      </c>
      <c r="AB2476" t="s">
        <v>893</v>
      </c>
      <c r="AC2476" s="4">
        <v>14092</v>
      </c>
      <c r="AD2476" t="s">
        <v>140</v>
      </c>
      <c r="AF2476">
        <v>19055624118</v>
      </c>
      <c r="AH2476" t="s">
        <v>1134</v>
      </c>
      <c r="AI2476" t="s">
        <v>168</v>
      </c>
      <c r="AJ2476" t="s">
        <v>1135</v>
      </c>
      <c r="AK2476" t="s">
        <v>1136</v>
      </c>
      <c r="AL2476" t="s">
        <v>229</v>
      </c>
      <c r="AM2476" t="s">
        <v>1137</v>
      </c>
      <c r="AN2476" t="s">
        <v>1138</v>
      </c>
      <c r="AO2476" t="s">
        <v>1139</v>
      </c>
      <c r="AP2476" t="s">
        <v>537</v>
      </c>
      <c r="AQ2476" s="4">
        <v>28327</v>
      </c>
      <c r="AR2476" t="s">
        <v>140</v>
      </c>
      <c r="AT2476">
        <v>19109476004</v>
      </c>
      <c r="AV2476" t="s">
        <v>1140</v>
      </c>
      <c r="AW2476" t="s">
        <v>1141</v>
      </c>
      <c r="AZ2476" t="s">
        <v>144</v>
      </c>
      <c r="BA2476" t="s">
        <v>145</v>
      </c>
      <c r="BB2476" t="s">
        <v>136</v>
      </c>
      <c r="BC2476" t="s">
        <v>136</v>
      </c>
      <c r="BD2476" t="s">
        <v>148</v>
      </c>
      <c r="BE2476" t="s">
        <v>136</v>
      </c>
      <c r="BF2476" t="s">
        <v>136</v>
      </c>
      <c r="BG2476" t="s">
        <v>134</v>
      </c>
      <c r="BH2476" t="s">
        <v>136</v>
      </c>
      <c r="BN2476" t="s">
        <v>20105</v>
      </c>
      <c r="BO2476" t="s">
        <v>3418</v>
      </c>
      <c r="BP2476">
        <v>60</v>
      </c>
      <c r="BQ2476">
        <v>22</v>
      </c>
      <c r="BR2476">
        <v>22</v>
      </c>
      <c r="BS2476" s="1">
        <v>44242</v>
      </c>
      <c r="BT2476" s="1">
        <v>44484</v>
      </c>
      <c r="BU2476" s="1">
        <v>44242</v>
      </c>
      <c r="BV2476" s="1">
        <v>44484</v>
      </c>
      <c r="BW2476" t="s">
        <v>136</v>
      </c>
      <c r="BX2476">
        <v>40</v>
      </c>
      <c r="BY2476">
        <v>0</v>
      </c>
      <c r="BZ2476">
        <v>8</v>
      </c>
      <c r="CA2476">
        <v>8</v>
      </c>
      <c r="CB2476">
        <v>8</v>
      </c>
      <c r="CC2476">
        <v>8</v>
      </c>
      <c r="CD2476">
        <v>8</v>
      </c>
      <c r="CE2476">
        <v>0</v>
      </c>
      <c r="CF2476" t="str">
        <f>"7:00 AM"</f>
        <v>7:00 AM</v>
      </c>
      <c r="CG2476" t="str">
        <f>"3:00 PM"</f>
        <v>3:00 PM</v>
      </c>
      <c r="CH2476" s="5">
        <v>11.71</v>
      </c>
      <c r="CI2476" t="s">
        <v>146</v>
      </c>
      <c r="CL2476" t="s">
        <v>136</v>
      </c>
      <c r="CM2476" t="s">
        <v>312</v>
      </c>
      <c r="CN2476" t="s">
        <v>148</v>
      </c>
      <c r="CO2476" t="s">
        <v>1142</v>
      </c>
      <c r="CP2476" t="s">
        <v>149</v>
      </c>
      <c r="CQ2476">
        <v>3</v>
      </c>
      <c r="CR2476">
        <v>0</v>
      </c>
      <c r="CS2476" t="s">
        <v>136</v>
      </c>
      <c r="CT2476" t="s">
        <v>136</v>
      </c>
      <c r="CU2476" t="s">
        <v>136</v>
      </c>
      <c r="CV2476" t="s">
        <v>134</v>
      </c>
      <c r="CW2476" t="s">
        <v>134</v>
      </c>
      <c r="CX2476">
        <v>50</v>
      </c>
      <c r="CY2476" t="s">
        <v>134</v>
      </c>
      <c r="CZ2476" t="s">
        <v>134</v>
      </c>
      <c r="DA2476" t="s">
        <v>134</v>
      </c>
      <c r="DB2476" t="s">
        <v>134</v>
      </c>
      <c r="DC2476" t="s">
        <v>134</v>
      </c>
      <c r="DD2476" t="s">
        <v>136</v>
      </c>
      <c r="DF2476" t="s">
        <v>20106</v>
      </c>
      <c r="DG2476" t="s">
        <v>20107</v>
      </c>
      <c r="DH2476" t="s">
        <v>20108</v>
      </c>
      <c r="DI2476" t="s">
        <v>837</v>
      </c>
      <c r="DJ2476" s="4">
        <v>29340</v>
      </c>
      <c r="DK2476" t="s">
        <v>1276</v>
      </c>
      <c r="DL2476" t="s">
        <v>136</v>
      </c>
      <c r="DM2476">
        <v>1</v>
      </c>
      <c r="DN2476" t="s">
        <v>20109</v>
      </c>
      <c r="DO2476" t="s">
        <v>20108</v>
      </c>
      <c r="DP2476" t="s">
        <v>837</v>
      </c>
      <c r="DQ2476" t="str">
        <f>"29340"</f>
        <v>29340</v>
      </c>
      <c r="DR2476" t="s">
        <v>1276</v>
      </c>
      <c r="DS2476" t="s">
        <v>1750</v>
      </c>
      <c r="DT2476">
        <v>1</v>
      </c>
      <c r="DU2476">
        <v>12</v>
      </c>
      <c r="DV2476" t="s">
        <v>134</v>
      </c>
      <c r="DW2476" t="s">
        <v>136</v>
      </c>
      <c r="DX2476" t="s">
        <v>136</v>
      </c>
      <c r="DY2476" t="s">
        <v>134</v>
      </c>
      <c r="DZ2476">
        <v>2</v>
      </c>
      <c r="EA2476" t="s">
        <v>136</v>
      </c>
      <c r="EC2476" s="5">
        <v>12.68</v>
      </c>
      <c r="ED2476" s="5">
        <v>55</v>
      </c>
      <c r="EE2476">
        <v>18649029315</v>
      </c>
      <c r="EF2476" t="s">
        <v>20110</v>
      </c>
      <c r="EG2476" t="s">
        <v>1145</v>
      </c>
      <c r="EH2476">
        <v>0</v>
      </c>
    </row>
    <row r="2477" spans="1:138" ht="15" customHeight="1" x14ac:dyDescent="0.35">
      <c r="A2477" t="s">
        <v>24967</v>
      </c>
      <c r="B2477" t="s">
        <v>157</v>
      </c>
      <c r="C2477" s="1">
        <v>44170.605906944445</v>
      </c>
      <c r="D2477" s="1">
        <v>44194</v>
      </c>
      <c r="E2477" t="s">
        <v>133</v>
      </c>
      <c r="F2477" t="s">
        <v>136</v>
      </c>
      <c r="G2477" t="s">
        <v>135</v>
      </c>
      <c r="H2477" t="s">
        <v>136</v>
      </c>
      <c r="I2477" t="s">
        <v>24968</v>
      </c>
      <c r="K2477" t="s">
        <v>24969</v>
      </c>
      <c r="M2477" t="s">
        <v>2139</v>
      </c>
      <c r="N2477" t="s">
        <v>720</v>
      </c>
      <c r="O2477" s="4">
        <v>38732</v>
      </c>
      <c r="P2477" t="s">
        <v>140</v>
      </c>
      <c r="R2477">
        <v>16624028415</v>
      </c>
      <c r="T2477">
        <v>1111</v>
      </c>
      <c r="U2477" t="s">
        <v>5408</v>
      </c>
      <c r="V2477" t="s">
        <v>5334</v>
      </c>
      <c r="X2477" t="s">
        <v>1677</v>
      </c>
      <c r="Y2477" t="s">
        <v>24969</v>
      </c>
      <c r="AA2477" t="s">
        <v>2139</v>
      </c>
      <c r="AB2477" t="s">
        <v>720</v>
      </c>
      <c r="AC2477" s="4">
        <v>38732</v>
      </c>
      <c r="AD2477" t="s">
        <v>140</v>
      </c>
      <c r="AF2477">
        <v>16624028415</v>
      </c>
      <c r="AH2477" t="s">
        <v>24970</v>
      </c>
      <c r="AI2477" t="s">
        <v>168</v>
      </c>
      <c r="AJ2477" t="s">
        <v>725</v>
      </c>
      <c r="AK2477" t="s">
        <v>726</v>
      </c>
      <c r="AL2477" t="s">
        <v>727</v>
      </c>
      <c r="AM2477" t="s">
        <v>728</v>
      </c>
      <c r="AN2477" t="s">
        <v>729</v>
      </c>
      <c r="AO2477" t="s">
        <v>730</v>
      </c>
      <c r="AP2477" t="s">
        <v>720</v>
      </c>
      <c r="AQ2477" s="4">
        <v>38930</v>
      </c>
      <c r="AR2477" t="s">
        <v>140</v>
      </c>
      <c r="AT2477">
        <v>16623854219</v>
      </c>
      <c r="AV2477" t="s">
        <v>731</v>
      </c>
      <c r="AW2477" t="s">
        <v>732</v>
      </c>
      <c r="AZ2477" t="s">
        <v>288</v>
      </c>
      <c r="BA2477" t="s">
        <v>289</v>
      </c>
      <c r="BB2477" t="s">
        <v>136</v>
      </c>
      <c r="BC2477" t="s">
        <v>136</v>
      </c>
      <c r="BD2477" t="s">
        <v>148</v>
      </c>
      <c r="BE2477" t="s">
        <v>136</v>
      </c>
      <c r="BF2477" t="s">
        <v>136</v>
      </c>
      <c r="BG2477" t="s">
        <v>134</v>
      </c>
      <c r="BH2477" t="s">
        <v>136</v>
      </c>
      <c r="BN2477" t="s">
        <v>24971</v>
      </c>
      <c r="BO2477" t="s">
        <v>734</v>
      </c>
      <c r="BP2477">
        <v>3</v>
      </c>
      <c r="BQ2477">
        <v>3</v>
      </c>
      <c r="BR2477">
        <v>3</v>
      </c>
      <c r="BS2477" s="1">
        <v>44242</v>
      </c>
      <c r="BT2477" s="1">
        <v>44515</v>
      </c>
      <c r="BU2477" s="1">
        <v>44242</v>
      </c>
      <c r="BV2477" s="1">
        <v>44515</v>
      </c>
      <c r="BW2477" t="s">
        <v>136</v>
      </c>
      <c r="BX2477">
        <v>60</v>
      </c>
      <c r="BY2477">
        <v>0</v>
      </c>
      <c r="BZ2477">
        <v>10</v>
      </c>
      <c r="CA2477">
        <v>10</v>
      </c>
      <c r="CB2477">
        <v>10</v>
      </c>
      <c r="CC2477">
        <v>10</v>
      </c>
      <c r="CD2477">
        <v>10</v>
      </c>
      <c r="CE2477">
        <v>10</v>
      </c>
      <c r="CF2477" t="str">
        <f>"8:00 AM"</f>
        <v>8:00 AM</v>
      </c>
      <c r="CG2477" t="str">
        <f>"6:00 PM"</f>
        <v>6:00 PM</v>
      </c>
      <c r="CH2477" s="5">
        <v>11.83</v>
      </c>
      <c r="CI2477" t="s">
        <v>146</v>
      </c>
      <c r="CL2477" t="s">
        <v>134</v>
      </c>
      <c r="CM2477" t="s">
        <v>147</v>
      </c>
      <c r="CN2477" t="s">
        <v>148</v>
      </c>
      <c r="CO2477" t="s">
        <v>1179</v>
      </c>
      <c r="CP2477" t="s">
        <v>149</v>
      </c>
      <c r="CQ2477">
        <v>3</v>
      </c>
      <c r="CR2477">
        <v>0</v>
      </c>
      <c r="CS2477" t="s">
        <v>136</v>
      </c>
      <c r="CT2477" t="s">
        <v>134</v>
      </c>
      <c r="CU2477" t="s">
        <v>136</v>
      </c>
      <c r="CV2477" t="s">
        <v>136</v>
      </c>
      <c r="CW2477" t="s">
        <v>136</v>
      </c>
      <c r="CY2477" t="s">
        <v>136</v>
      </c>
      <c r="CZ2477" t="s">
        <v>136</v>
      </c>
      <c r="DA2477" t="s">
        <v>136</v>
      </c>
      <c r="DB2477" t="s">
        <v>136</v>
      </c>
      <c r="DC2477" t="s">
        <v>136</v>
      </c>
      <c r="DD2477" t="s">
        <v>136</v>
      </c>
      <c r="DF2477" t="s">
        <v>24972</v>
      </c>
      <c r="DG2477" t="s">
        <v>24973</v>
      </c>
      <c r="DH2477" t="s">
        <v>11242</v>
      </c>
      <c r="DI2477" t="s">
        <v>720</v>
      </c>
      <c r="DJ2477" s="4">
        <v>38759</v>
      </c>
      <c r="DK2477" t="s">
        <v>737</v>
      </c>
      <c r="DL2477" t="s">
        <v>136</v>
      </c>
      <c r="DM2477">
        <v>1</v>
      </c>
      <c r="DN2477" t="s">
        <v>24974</v>
      </c>
      <c r="DO2477" t="s">
        <v>11242</v>
      </c>
      <c r="DP2477" t="s">
        <v>720</v>
      </c>
      <c r="DQ2477" t="str">
        <f>"38759"</f>
        <v>38759</v>
      </c>
      <c r="DR2477" t="s">
        <v>737</v>
      </c>
      <c r="DS2477" t="s">
        <v>3785</v>
      </c>
      <c r="DT2477">
        <v>1</v>
      </c>
      <c r="DU2477">
        <v>6</v>
      </c>
      <c r="DV2477" t="s">
        <v>134</v>
      </c>
      <c r="DW2477" t="s">
        <v>134</v>
      </c>
      <c r="DX2477" t="s">
        <v>134</v>
      </c>
      <c r="DY2477" t="s">
        <v>136</v>
      </c>
      <c r="DZ2477">
        <v>1</v>
      </c>
      <c r="EA2477" t="s">
        <v>136</v>
      </c>
      <c r="EC2477" s="5">
        <v>12.68</v>
      </c>
      <c r="ED2477" s="5">
        <v>55</v>
      </c>
      <c r="EE2477">
        <v>16624028415</v>
      </c>
      <c r="EF2477" t="s">
        <v>24970</v>
      </c>
      <c r="EG2477" t="s">
        <v>148</v>
      </c>
      <c r="EH2477">
        <v>1</v>
      </c>
    </row>
    <row r="2478" spans="1:138" ht="15" customHeight="1" x14ac:dyDescent="0.35">
      <c r="A2478" t="s">
        <v>21334</v>
      </c>
      <c r="B2478" t="s">
        <v>157</v>
      </c>
      <c r="C2478" s="1">
        <v>44176.686391203701</v>
      </c>
      <c r="D2478" s="1">
        <v>44194</v>
      </c>
      <c r="E2478" t="s">
        <v>133</v>
      </c>
      <c r="F2478" t="s">
        <v>136</v>
      </c>
      <c r="G2478" t="s">
        <v>135</v>
      </c>
      <c r="H2478" t="s">
        <v>136</v>
      </c>
      <c r="I2478" t="s">
        <v>18981</v>
      </c>
      <c r="K2478" t="s">
        <v>18982</v>
      </c>
      <c r="M2478" t="s">
        <v>3279</v>
      </c>
      <c r="N2478" t="s">
        <v>1114</v>
      </c>
      <c r="O2478" s="4">
        <v>98801</v>
      </c>
      <c r="P2478" t="s">
        <v>140</v>
      </c>
      <c r="R2478">
        <v>15096632788</v>
      </c>
      <c r="T2478">
        <v>111</v>
      </c>
      <c r="U2478" t="s">
        <v>18983</v>
      </c>
      <c r="V2478" t="s">
        <v>9238</v>
      </c>
      <c r="X2478" t="s">
        <v>18984</v>
      </c>
      <c r="Y2478" t="s">
        <v>18982</v>
      </c>
      <c r="Z2478" t="s">
        <v>18985</v>
      </c>
      <c r="AA2478" t="s">
        <v>3279</v>
      </c>
      <c r="AB2478" t="s">
        <v>1114</v>
      </c>
      <c r="AC2478" s="4">
        <v>98801</v>
      </c>
      <c r="AD2478" t="s">
        <v>140</v>
      </c>
      <c r="AF2478">
        <v>15096632788</v>
      </c>
      <c r="AH2478" t="s">
        <v>18986</v>
      </c>
      <c r="AI2478" t="s">
        <v>168</v>
      </c>
      <c r="AJ2478" t="s">
        <v>15163</v>
      </c>
      <c r="AK2478" t="s">
        <v>1373</v>
      </c>
      <c r="AM2478" t="s">
        <v>18987</v>
      </c>
      <c r="AO2478" t="s">
        <v>8111</v>
      </c>
      <c r="AP2478" t="s">
        <v>1114</v>
      </c>
      <c r="AQ2478" s="4" t="s">
        <v>27720</v>
      </c>
      <c r="AR2478" t="s">
        <v>140</v>
      </c>
      <c r="AT2478">
        <v>13608126482</v>
      </c>
      <c r="AV2478" t="s">
        <v>18986</v>
      </c>
      <c r="AW2478" t="s">
        <v>18988</v>
      </c>
      <c r="AZ2478" t="s">
        <v>175</v>
      </c>
      <c r="BA2478" t="s">
        <v>176</v>
      </c>
      <c r="BB2478" t="s">
        <v>136</v>
      </c>
      <c r="BC2478" t="s">
        <v>136</v>
      </c>
      <c r="BD2478" t="s">
        <v>148</v>
      </c>
      <c r="BE2478" t="s">
        <v>136</v>
      </c>
      <c r="BF2478" t="s">
        <v>136</v>
      </c>
      <c r="BG2478" t="s">
        <v>134</v>
      </c>
      <c r="BH2478" t="s">
        <v>136</v>
      </c>
      <c r="BN2478" t="s">
        <v>21335</v>
      </c>
      <c r="BO2478" t="s">
        <v>381</v>
      </c>
      <c r="BP2478">
        <v>250</v>
      </c>
      <c r="BQ2478">
        <v>212</v>
      </c>
      <c r="BR2478">
        <v>212</v>
      </c>
      <c r="BS2478" s="1">
        <v>44235</v>
      </c>
      <c r="BT2478" s="1">
        <v>44513</v>
      </c>
      <c r="BU2478" s="1">
        <v>44235</v>
      </c>
      <c r="BV2478" s="1">
        <v>44513</v>
      </c>
      <c r="BW2478" t="s">
        <v>136</v>
      </c>
      <c r="BX2478">
        <v>35</v>
      </c>
      <c r="BY2478">
        <v>0</v>
      </c>
      <c r="BZ2478">
        <v>6</v>
      </c>
      <c r="CA2478">
        <v>6</v>
      </c>
      <c r="CB2478">
        <v>6</v>
      </c>
      <c r="CC2478">
        <v>6</v>
      </c>
      <c r="CD2478">
        <v>6</v>
      </c>
      <c r="CE2478">
        <v>5</v>
      </c>
      <c r="CF2478" t="str">
        <f>"6:00 AM"</f>
        <v>6:00 AM</v>
      </c>
      <c r="CG2478" t="str">
        <f>"12:30 PM"</f>
        <v>12:30 PM</v>
      </c>
      <c r="CH2478" s="5">
        <v>15.83</v>
      </c>
      <c r="CI2478" t="s">
        <v>146</v>
      </c>
      <c r="CJ2478">
        <v>24.5</v>
      </c>
      <c r="CK2478" t="s">
        <v>1764</v>
      </c>
      <c r="CL2478" t="s">
        <v>134</v>
      </c>
      <c r="CM2478" t="s">
        <v>312</v>
      </c>
      <c r="CN2478" t="s">
        <v>148</v>
      </c>
      <c r="CO2478" t="s">
        <v>800</v>
      </c>
      <c r="CP2478" t="s">
        <v>149</v>
      </c>
      <c r="CQ2478">
        <v>1</v>
      </c>
      <c r="CR2478">
        <v>0</v>
      </c>
      <c r="CS2478" t="s">
        <v>136</v>
      </c>
      <c r="CT2478" t="s">
        <v>136</v>
      </c>
      <c r="CU2478" t="s">
        <v>136</v>
      </c>
      <c r="CV2478" t="s">
        <v>134</v>
      </c>
      <c r="CW2478" t="s">
        <v>134</v>
      </c>
      <c r="CX2478">
        <v>60</v>
      </c>
      <c r="CY2478" t="s">
        <v>134</v>
      </c>
      <c r="CZ2478" t="s">
        <v>134</v>
      </c>
      <c r="DA2478" t="s">
        <v>134</v>
      </c>
      <c r="DB2478" t="s">
        <v>134</v>
      </c>
      <c r="DC2478" t="s">
        <v>134</v>
      </c>
      <c r="DD2478" t="s">
        <v>136</v>
      </c>
      <c r="DF2478" t="s">
        <v>21336</v>
      </c>
      <c r="DG2478" t="s">
        <v>21337</v>
      </c>
      <c r="DH2478" t="s">
        <v>5931</v>
      </c>
      <c r="DI2478" t="s">
        <v>1114</v>
      </c>
      <c r="DJ2478" s="4">
        <v>98848</v>
      </c>
      <c r="DK2478" t="s">
        <v>1026</v>
      </c>
      <c r="DL2478" t="s">
        <v>134</v>
      </c>
      <c r="DM2478">
        <v>19</v>
      </c>
      <c r="DN2478" t="s">
        <v>21338</v>
      </c>
      <c r="DO2478" t="s">
        <v>5931</v>
      </c>
      <c r="DP2478" t="s">
        <v>1114</v>
      </c>
      <c r="DQ2478" t="str">
        <f>"98848"</f>
        <v>98848</v>
      </c>
      <c r="DR2478" t="s">
        <v>1026</v>
      </c>
      <c r="DS2478" t="s">
        <v>21339</v>
      </c>
      <c r="DT2478">
        <v>2</v>
      </c>
      <c r="DU2478">
        <v>40</v>
      </c>
      <c r="DV2478" t="s">
        <v>134</v>
      </c>
      <c r="DW2478" t="s">
        <v>134</v>
      </c>
      <c r="DX2478" t="s">
        <v>134</v>
      </c>
      <c r="DY2478" t="s">
        <v>134</v>
      </c>
      <c r="DZ2478">
        <v>8</v>
      </c>
      <c r="EA2478" t="s">
        <v>134</v>
      </c>
      <c r="EB2478" s="5">
        <v>12.68</v>
      </c>
      <c r="EC2478" s="5">
        <v>12.68</v>
      </c>
      <c r="ED2478" s="5">
        <v>55</v>
      </c>
      <c r="EE2478" t="s">
        <v>148</v>
      </c>
      <c r="EF2478" t="s">
        <v>18994</v>
      </c>
      <c r="EG2478" t="s">
        <v>4157</v>
      </c>
      <c r="EH2478">
        <v>10</v>
      </c>
    </row>
    <row r="2479" spans="1:138" ht="15" customHeight="1" x14ac:dyDescent="0.35">
      <c r="A2479" t="s">
        <v>26637</v>
      </c>
      <c r="B2479" t="s">
        <v>157</v>
      </c>
      <c r="C2479" s="1">
        <v>44181.476351736113</v>
      </c>
      <c r="D2479" s="1">
        <v>44194</v>
      </c>
      <c r="E2479" t="s">
        <v>133</v>
      </c>
      <c r="F2479" t="s">
        <v>134</v>
      </c>
      <c r="G2479" t="s">
        <v>135</v>
      </c>
      <c r="H2479" t="s">
        <v>136</v>
      </c>
      <c r="I2479" t="s">
        <v>26638</v>
      </c>
      <c r="K2479" t="s">
        <v>16999</v>
      </c>
      <c r="L2479" t="s">
        <v>26639</v>
      </c>
      <c r="M2479" t="s">
        <v>6367</v>
      </c>
      <c r="N2479" t="s">
        <v>1631</v>
      </c>
      <c r="O2479" s="4">
        <v>88029</v>
      </c>
      <c r="P2479" t="s">
        <v>140</v>
      </c>
      <c r="R2479">
        <v>15756496730</v>
      </c>
      <c r="T2479">
        <v>115113</v>
      </c>
      <c r="U2479" t="s">
        <v>2847</v>
      </c>
      <c r="V2479" t="s">
        <v>26640</v>
      </c>
      <c r="X2479" t="s">
        <v>164</v>
      </c>
      <c r="Y2479" t="s">
        <v>16999</v>
      </c>
      <c r="Z2479" t="s">
        <v>26639</v>
      </c>
      <c r="AA2479" t="s">
        <v>6367</v>
      </c>
      <c r="AB2479" t="s">
        <v>1631</v>
      </c>
      <c r="AC2479" s="4">
        <v>88029</v>
      </c>
      <c r="AD2479" t="s">
        <v>140</v>
      </c>
      <c r="AF2479">
        <v>15756496730</v>
      </c>
      <c r="AH2479" t="s">
        <v>148</v>
      </c>
      <c r="AI2479" t="s">
        <v>168</v>
      </c>
      <c r="AJ2479" t="s">
        <v>456</v>
      </c>
      <c r="AK2479" t="s">
        <v>457</v>
      </c>
      <c r="AM2479" t="s">
        <v>458</v>
      </c>
      <c r="AO2479" t="s">
        <v>459</v>
      </c>
      <c r="AP2479" t="s">
        <v>460</v>
      </c>
      <c r="AQ2479" s="4">
        <v>73737</v>
      </c>
      <c r="AR2479" t="s">
        <v>140</v>
      </c>
      <c r="AT2479">
        <v>15802274747</v>
      </c>
      <c r="AV2479" t="s">
        <v>461</v>
      </c>
      <c r="AW2479" t="s">
        <v>462</v>
      </c>
      <c r="AZ2479" t="s">
        <v>288</v>
      </c>
      <c r="BA2479" t="s">
        <v>289</v>
      </c>
      <c r="BB2479" t="s">
        <v>134</v>
      </c>
      <c r="BC2479" t="s">
        <v>134</v>
      </c>
      <c r="BD2479" t="s">
        <v>148</v>
      </c>
      <c r="BE2479" t="s">
        <v>134</v>
      </c>
      <c r="BF2479" t="s">
        <v>136</v>
      </c>
      <c r="BG2479" t="s">
        <v>134</v>
      </c>
      <c r="BH2479" t="s">
        <v>136</v>
      </c>
      <c r="BN2479" t="s">
        <v>26641</v>
      </c>
      <c r="BO2479" t="s">
        <v>1183</v>
      </c>
      <c r="BP2479">
        <v>7</v>
      </c>
      <c r="BQ2479">
        <v>7</v>
      </c>
      <c r="BR2479">
        <v>7</v>
      </c>
      <c r="BS2479" s="1">
        <v>44228</v>
      </c>
      <c r="BT2479" s="1">
        <v>44531</v>
      </c>
      <c r="BU2479" s="1">
        <v>44228</v>
      </c>
      <c r="BV2479" s="1">
        <v>44531</v>
      </c>
      <c r="BW2479" t="s">
        <v>136</v>
      </c>
      <c r="BX2479">
        <v>40</v>
      </c>
      <c r="BY2479">
        <v>0</v>
      </c>
      <c r="BZ2479">
        <v>7</v>
      </c>
      <c r="CA2479">
        <v>7</v>
      </c>
      <c r="CB2479">
        <v>7</v>
      </c>
      <c r="CC2479">
        <v>7</v>
      </c>
      <c r="CD2479">
        <v>7</v>
      </c>
      <c r="CE2479">
        <v>5</v>
      </c>
      <c r="CF2479" t="str">
        <f>"9:00 AM"</f>
        <v>9:00 AM</v>
      </c>
      <c r="CG2479" t="str">
        <f>"5:00 PM"</f>
        <v>5:00 PM</v>
      </c>
      <c r="CH2479" s="5">
        <v>12.91</v>
      </c>
      <c r="CI2479" t="s">
        <v>146</v>
      </c>
      <c r="CL2479" t="s">
        <v>136</v>
      </c>
      <c r="CM2479" t="s">
        <v>147</v>
      </c>
      <c r="CN2479" t="s">
        <v>148</v>
      </c>
      <c r="CO2479" t="s">
        <v>465</v>
      </c>
      <c r="CP2479" t="s">
        <v>149</v>
      </c>
      <c r="CQ2479">
        <v>6</v>
      </c>
      <c r="CR2479">
        <v>0</v>
      </c>
      <c r="CS2479" t="s">
        <v>136</v>
      </c>
      <c r="CT2479" t="s">
        <v>134</v>
      </c>
      <c r="CU2479" t="s">
        <v>136</v>
      </c>
      <c r="CV2479" t="s">
        <v>134</v>
      </c>
      <c r="CW2479" t="s">
        <v>134</v>
      </c>
      <c r="CX2479">
        <v>75</v>
      </c>
      <c r="CY2479" t="s">
        <v>134</v>
      </c>
      <c r="CZ2479" t="s">
        <v>134</v>
      </c>
      <c r="DA2479" t="s">
        <v>134</v>
      </c>
      <c r="DB2479" t="s">
        <v>136</v>
      </c>
      <c r="DC2479" t="s">
        <v>134</v>
      </c>
      <c r="DD2479" t="s">
        <v>136</v>
      </c>
      <c r="DF2479" t="s">
        <v>466</v>
      </c>
      <c r="DG2479" t="s">
        <v>26642</v>
      </c>
      <c r="DH2479" t="s">
        <v>6367</v>
      </c>
      <c r="DI2479" t="s">
        <v>1631</v>
      </c>
      <c r="DJ2479" s="4">
        <v>88029</v>
      </c>
      <c r="DK2479" t="s">
        <v>18659</v>
      </c>
      <c r="DL2479" t="s">
        <v>134</v>
      </c>
      <c r="DM2479">
        <v>3</v>
      </c>
      <c r="DN2479" t="s">
        <v>26643</v>
      </c>
      <c r="DO2479" t="s">
        <v>26644</v>
      </c>
      <c r="DP2479" t="s">
        <v>374</v>
      </c>
      <c r="DQ2479" t="str">
        <f>"76442"</f>
        <v>76442</v>
      </c>
      <c r="DR2479" t="s">
        <v>9142</v>
      </c>
      <c r="DS2479" t="s">
        <v>3080</v>
      </c>
      <c r="DT2479">
        <v>4</v>
      </c>
      <c r="DU2479">
        <v>7</v>
      </c>
      <c r="DV2479" t="s">
        <v>134</v>
      </c>
      <c r="DW2479" t="s">
        <v>134</v>
      </c>
      <c r="DX2479" t="s">
        <v>134</v>
      </c>
      <c r="DY2479" t="s">
        <v>136</v>
      </c>
      <c r="DZ2479">
        <v>1</v>
      </c>
      <c r="EA2479" t="s">
        <v>136</v>
      </c>
      <c r="EC2479" s="5">
        <v>12.68</v>
      </c>
      <c r="ED2479" s="5">
        <v>55</v>
      </c>
      <c r="EE2479">
        <v>15756496730</v>
      </c>
      <c r="EF2479" t="s">
        <v>26645</v>
      </c>
      <c r="EG2479" t="s">
        <v>148</v>
      </c>
      <c r="EH2479">
        <v>0</v>
      </c>
    </row>
    <row r="2480" spans="1:138" ht="15" customHeight="1" x14ac:dyDescent="0.35">
      <c r="A2480" t="s">
        <v>22580</v>
      </c>
      <c r="B2480" t="s">
        <v>157</v>
      </c>
      <c r="C2480" s="1">
        <v>44179.578854629632</v>
      </c>
      <c r="D2480" s="1">
        <v>44194</v>
      </c>
      <c r="E2480" t="s">
        <v>133</v>
      </c>
      <c r="F2480" t="s">
        <v>136</v>
      </c>
      <c r="G2480" t="s">
        <v>135</v>
      </c>
      <c r="H2480" t="s">
        <v>136</v>
      </c>
      <c r="I2480" t="s">
        <v>22581</v>
      </c>
      <c r="K2480" t="s">
        <v>22582</v>
      </c>
      <c r="L2480" t="s">
        <v>22583</v>
      </c>
      <c r="M2480" t="s">
        <v>7026</v>
      </c>
      <c r="N2480" t="s">
        <v>246</v>
      </c>
      <c r="O2480" s="4">
        <v>71353</v>
      </c>
      <c r="P2480" t="s">
        <v>140</v>
      </c>
      <c r="R2480">
        <v>13375920044</v>
      </c>
      <c r="T2480">
        <v>11111</v>
      </c>
      <c r="U2480" t="s">
        <v>22584</v>
      </c>
      <c r="V2480" t="s">
        <v>1192</v>
      </c>
      <c r="X2480" t="s">
        <v>164</v>
      </c>
      <c r="Y2480" t="s">
        <v>22582</v>
      </c>
      <c r="Z2480" t="s">
        <v>22583</v>
      </c>
      <c r="AA2480" t="s">
        <v>7026</v>
      </c>
      <c r="AB2480" t="s">
        <v>246</v>
      </c>
      <c r="AC2480" s="4">
        <v>71353</v>
      </c>
      <c r="AD2480" t="s">
        <v>140</v>
      </c>
      <c r="AF2480">
        <v>13375920044</v>
      </c>
      <c r="AH2480" t="s">
        <v>22585</v>
      </c>
      <c r="AI2480" t="s">
        <v>168</v>
      </c>
      <c r="AJ2480" t="s">
        <v>1977</v>
      </c>
      <c r="AK2480" t="s">
        <v>1978</v>
      </c>
      <c r="AL2480" t="s">
        <v>1979</v>
      </c>
      <c r="AM2480" t="s">
        <v>1980</v>
      </c>
      <c r="AN2480" t="s">
        <v>1981</v>
      </c>
      <c r="AO2480" t="s">
        <v>1982</v>
      </c>
      <c r="AP2480" t="s">
        <v>246</v>
      </c>
      <c r="AQ2480" s="4">
        <v>70754</v>
      </c>
      <c r="AR2480" t="s">
        <v>140</v>
      </c>
      <c r="AT2480">
        <v>12256863033</v>
      </c>
      <c r="AV2480" t="s">
        <v>1983</v>
      </c>
      <c r="AW2480" t="s">
        <v>1984</v>
      </c>
      <c r="AZ2480" t="s">
        <v>175</v>
      </c>
      <c r="BA2480" t="s">
        <v>176</v>
      </c>
      <c r="BB2480" t="s">
        <v>136</v>
      </c>
      <c r="BC2480" t="s">
        <v>136</v>
      </c>
      <c r="BD2480" t="s">
        <v>148</v>
      </c>
      <c r="BE2480" t="s">
        <v>136</v>
      </c>
      <c r="BF2480" t="s">
        <v>136</v>
      </c>
      <c r="BG2480" t="s">
        <v>134</v>
      </c>
      <c r="BH2480" t="s">
        <v>136</v>
      </c>
      <c r="BN2480" t="s">
        <v>22586</v>
      </c>
      <c r="BO2480" t="s">
        <v>22587</v>
      </c>
      <c r="BP2480">
        <v>2</v>
      </c>
      <c r="BQ2480">
        <v>2</v>
      </c>
      <c r="BR2480">
        <v>2</v>
      </c>
      <c r="BS2480" s="1">
        <v>44242</v>
      </c>
      <c r="BT2480" s="1">
        <v>44545</v>
      </c>
      <c r="BU2480" s="1">
        <v>44242</v>
      </c>
      <c r="BV2480" s="1">
        <v>44545</v>
      </c>
      <c r="BW2480" t="s">
        <v>136</v>
      </c>
      <c r="BX2480">
        <v>35</v>
      </c>
      <c r="BY2480">
        <v>0</v>
      </c>
      <c r="BZ2480">
        <v>6</v>
      </c>
      <c r="CA2480">
        <v>6</v>
      </c>
      <c r="CB2480">
        <v>6</v>
      </c>
      <c r="CC2480">
        <v>6</v>
      </c>
      <c r="CD2480">
        <v>6</v>
      </c>
      <c r="CE2480">
        <v>5</v>
      </c>
      <c r="CF2480" t="str">
        <f>"7:00 AM"</f>
        <v>7:00 AM</v>
      </c>
      <c r="CG2480" t="str">
        <f>"1:00 PM"</f>
        <v>1:00 PM</v>
      </c>
      <c r="CH2480" s="5">
        <v>11.83</v>
      </c>
      <c r="CI2480" t="s">
        <v>146</v>
      </c>
      <c r="CJ2480">
        <v>0</v>
      </c>
      <c r="CK2480" t="s">
        <v>3352</v>
      </c>
      <c r="CL2480" t="s">
        <v>134</v>
      </c>
      <c r="CM2480" t="s">
        <v>312</v>
      </c>
      <c r="CN2480" t="s">
        <v>148</v>
      </c>
      <c r="CO2480" s="2" t="s">
        <v>3165</v>
      </c>
      <c r="CP2480" t="s">
        <v>149</v>
      </c>
      <c r="CQ2480">
        <v>0</v>
      </c>
      <c r="CR2480">
        <v>0</v>
      </c>
      <c r="CS2480" t="s">
        <v>136</v>
      </c>
      <c r="CT2480" t="s">
        <v>136</v>
      </c>
      <c r="CU2480" t="s">
        <v>136</v>
      </c>
      <c r="CV2480" t="s">
        <v>134</v>
      </c>
      <c r="CW2480" t="s">
        <v>134</v>
      </c>
      <c r="CX2480">
        <v>50</v>
      </c>
      <c r="CY2480" t="s">
        <v>134</v>
      </c>
      <c r="CZ2480" t="s">
        <v>134</v>
      </c>
      <c r="DA2480" t="s">
        <v>134</v>
      </c>
      <c r="DB2480" t="s">
        <v>134</v>
      </c>
      <c r="DC2480" t="s">
        <v>134</v>
      </c>
      <c r="DD2480" t="s">
        <v>136</v>
      </c>
      <c r="DF2480" t="s">
        <v>3353</v>
      </c>
      <c r="DG2480" t="s">
        <v>22582</v>
      </c>
      <c r="DH2480" t="s">
        <v>7026</v>
      </c>
      <c r="DI2480" t="s">
        <v>246</v>
      </c>
      <c r="DJ2480" s="4">
        <v>71353</v>
      </c>
      <c r="DK2480" t="s">
        <v>3260</v>
      </c>
      <c r="DL2480" t="s">
        <v>136</v>
      </c>
      <c r="DM2480">
        <v>1</v>
      </c>
      <c r="DN2480" t="s">
        <v>22588</v>
      </c>
      <c r="DO2480" t="s">
        <v>7026</v>
      </c>
      <c r="DP2480" t="s">
        <v>246</v>
      </c>
      <c r="DQ2480" t="str">
        <f>"71353"</f>
        <v>71353</v>
      </c>
      <c r="DR2480" t="s">
        <v>3260</v>
      </c>
      <c r="DS2480" t="s">
        <v>296</v>
      </c>
      <c r="DT2480">
        <v>1</v>
      </c>
      <c r="DU2480">
        <v>6</v>
      </c>
      <c r="DV2480" t="s">
        <v>134</v>
      </c>
      <c r="DW2480" t="s">
        <v>134</v>
      </c>
      <c r="DX2480" t="s">
        <v>134</v>
      </c>
      <c r="DY2480" t="s">
        <v>136</v>
      </c>
      <c r="DZ2480">
        <v>1</v>
      </c>
      <c r="EA2480" t="s">
        <v>136</v>
      </c>
      <c r="EC2480" s="5">
        <v>12.68</v>
      </c>
      <c r="ED2480" s="5">
        <v>55</v>
      </c>
      <c r="EE2480">
        <v>13375920044</v>
      </c>
      <c r="EF2480" t="s">
        <v>22585</v>
      </c>
      <c r="EG2480" t="s">
        <v>1989</v>
      </c>
      <c r="EH2480">
        <v>2</v>
      </c>
    </row>
    <row r="2481" spans="1:138" ht="15" customHeight="1" x14ac:dyDescent="0.35">
      <c r="A2481" t="s">
        <v>14474</v>
      </c>
      <c r="B2481" t="s">
        <v>157</v>
      </c>
      <c r="C2481" s="1">
        <v>44179.586017361115</v>
      </c>
      <c r="D2481" s="1">
        <v>44194</v>
      </c>
      <c r="E2481" t="s">
        <v>133</v>
      </c>
      <c r="F2481" t="s">
        <v>136</v>
      </c>
      <c r="G2481" t="s">
        <v>135</v>
      </c>
      <c r="H2481" t="s">
        <v>136</v>
      </c>
      <c r="I2481" t="s">
        <v>14475</v>
      </c>
      <c r="K2481" t="s">
        <v>14476</v>
      </c>
      <c r="M2481" t="s">
        <v>7618</v>
      </c>
      <c r="N2481" t="s">
        <v>246</v>
      </c>
      <c r="O2481" s="4">
        <v>71358</v>
      </c>
      <c r="P2481" t="s">
        <v>140</v>
      </c>
      <c r="R2481">
        <v>13379450228</v>
      </c>
      <c r="T2481">
        <v>11119</v>
      </c>
      <c r="U2481" t="s">
        <v>864</v>
      </c>
      <c r="V2481" t="s">
        <v>1019</v>
      </c>
      <c r="W2481" t="s">
        <v>1871</v>
      </c>
      <c r="X2481" t="s">
        <v>164</v>
      </c>
      <c r="Y2481" t="s">
        <v>14476</v>
      </c>
      <c r="AA2481" t="s">
        <v>7618</v>
      </c>
      <c r="AB2481" t="s">
        <v>246</v>
      </c>
      <c r="AC2481" s="4">
        <v>71358</v>
      </c>
      <c r="AD2481" t="s">
        <v>140</v>
      </c>
      <c r="AF2481">
        <v>13379450228</v>
      </c>
      <c r="AH2481" t="s">
        <v>14477</v>
      </c>
      <c r="AI2481" t="s">
        <v>168</v>
      </c>
      <c r="AJ2481" t="s">
        <v>1977</v>
      </c>
      <c r="AK2481" t="s">
        <v>1978</v>
      </c>
      <c r="AL2481" t="s">
        <v>1979</v>
      </c>
      <c r="AM2481" t="s">
        <v>1980</v>
      </c>
      <c r="AN2481" t="s">
        <v>1981</v>
      </c>
      <c r="AO2481" t="s">
        <v>1982</v>
      </c>
      <c r="AP2481" t="s">
        <v>246</v>
      </c>
      <c r="AQ2481" s="4">
        <v>70754</v>
      </c>
      <c r="AR2481" t="s">
        <v>140</v>
      </c>
      <c r="AT2481">
        <v>12256863033</v>
      </c>
      <c r="AV2481" t="s">
        <v>1983</v>
      </c>
      <c r="AW2481" t="s">
        <v>1984</v>
      </c>
      <c r="AZ2481" t="s">
        <v>175</v>
      </c>
      <c r="BA2481" t="s">
        <v>176</v>
      </c>
      <c r="BB2481" t="s">
        <v>136</v>
      </c>
      <c r="BC2481" t="s">
        <v>136</v>
      </c>
      <c r="BD2481" t="s">
        <v>148</v>
      </c>
      <c r="BE2481" t="s">
        <v>136</v>
      </c>
      <c r="BF2481" t="s">
        <v>136</v>
      </c>
      <c r="BG2481" t="s">
        <v>134</v>
      </c>
      <c r="BH2481" t="s">
        <v>136</v>
      </c>
      <c r="BN2481" t="s">
        <v>14478</v>
      </c>
      <c r="BO2481" t="s">
        <v>905</v>
      </c>
      <c r="BP2481">
        <v>8</v>
      </c>
      <c r="BQ2481">
        <v>8</v>
      </c>
      <c r="BR2481">
        <v>8</v>
      </c>
      <c r="BS2481" s="1">
        <v>44242</v>
      </c>
      <c r="BT2481" s="1">
        <v>44545</v>
      </c>
      <c r="BU2481" s="1">
        <v>44242</v>
      </c>
      <c r="BV2481" s="1">
        <v>44545</v>
      </c>
      <c r="BW2481" t="s">
        <v>136</v>
      </c>
      <c r="BX2481">
        <v>35</v>
      </c>
      <c r="BY2481">
        <v>0</v>
      </c>
      <c r="BZ2481">
        <v>6</v>
      </c>
      <c r="CA2481">
        <v>6</v>
      </c>
      <c r="CB2481">
        <v>6</v>
      </c>
      <c r="CC2481">
        <v>6</v>
      </c>
      <c r="CD2481">
        <v>6</v>
      </c>
      <c r="CE2481">
        <v>5</v>
      </c>
      <c r="CF2481" t="str">
        <f>"7:00 AM"</f>
        <v>7:00 AM</v>
      </c>
      <c r="CG2481" t="str">
        <f>"1:00 PM"</f>
        <v>1:00 PM</v>
      </c>
      <c r="CH2481" s="5">
        <v>11.83</v>
      </c>
      <c r="CI2481" t="s">
        <v>146</v>
      </c>
      <c r="CJ2481">
        <v>0</v>
      </c>
      <c r="CK2481" t="s">
        <v>3352</v>
      </c>
      <c r="CL2481" t="s">
        <v>134</v>
      </c>
      <c r="CM2481" t="s">
        <v>147</v>
      </c>
      <c r="CN2481" t="s">
        <v>148</v>
      </c>
      <c r="CO2481" s="2" t="s">
        <v>3165</v>
      </c>
      <c r="CP2481" t="s">
        <v>149</v>
      </c>
      <c r="CQ2481">
        <v>0</v>
      </c>
      <c r="CR2481">
        <v>0</v>
      </c>
      <c r="CS2481" t="s">
        <v>136</v>
      </c>
      <c r="CT2481" t="s">
        <v>136</v>
      </c>
      <c r="CU2481" t="s">
        <v>136</v>
      </c>
      <c r="CV2481" t="s">
        <v>134</v>
      </c>
      <c r="CW2481" t="s">
        <v>134</v>
      </c>
      <c r="CX2481">
        <v>50</v>
      </c>
      <c r="CY2481" t="s">
        <v>134</v>
      </c>
      <c r="CZ2481" t="s">
        <v>134</v>
      </c>
      <c r="DA2481" t="s">
        <v>134</v>
      </c>
      <c r="DB2481" t="s">
        <v>134</v>
      </c>
      <c r="DC2481" t="s">
        <v>134</v>
      </c>
      <c r="DD2481" t="s">
        <v>136</v>
      </c>
      <c r="DF2481" t="s">
        <v>2346</v>
      </c>
      <c r="DG2481" t="s">
        <v>14476</v>
      </c>
      <c r="DH2481" t="s">
        <v>7618</v>
      </c>
      <c r="DI2481" t="s">
        <v>246</v>
      </c>
      <c r="DJ2481" s="4">
        <v>71358</v>
      </c>
      <c r="DK2481" t="s">
        <v>3260</v>
      </c>
      <c r="DL2481" t="s">
        <v>136</v>
      </c>
      <c r="DM2481">
        <v>1</v>
      </c>
      <c r="DN2481" t="s">
        <v>14476</v>
      </c>
      <c r="DO2481" t="s">
        <v>7618</v>
      </c>
      <c r="DP2481" t="s">
        <v>246</v>
      </c>
      <c r="DQ2481" t="str">
        <f>"71358"</f>
        <v>71358</v>
      </c>
      <c r="DR2481" t="s">
        <v>3260</v>
      </c>
      <c r="DS2481" t="s">
        <v>497</v>
      </c>
      <c r="DT2481">
        <v>1</v>
      </c>
      <c r="DU2481">
        <v>7</v>
      </c>
      <c r="DV2481" t="s">
        <v>134</v>
      </c>
      <c r="DW2481" t="s">
        <v>134</v>
      </c>
      <c r="DX2481" t="s">
        <v>134</v>
      </c>
      <c r="DY2481" t="s">
        <v>134</v>
      </c>
      <c r="DZ2481">
        <v>2</v>
      </c>
      <c r="EA2481" t="s">
        <v>136</v>
      </c>
      <c r="EC2481" s="5">
        <v>12.68</v>
      </c>
      <c r="ED2481" s="5">
        <v>55</v>
      </c>
      <c r="EE2481">
        <v>13379450228</v>
      </c>
      <c r="EF2481" t="s">
        <v>14477</v>
      </c>
      <c r="EG2481" t="s">
        <v>1989</v>
      </c>
      <c r="EH2481">
        <v>3</v>
      </c>
    </row>
    <row r="2482" spans="1:138" ht="15" customHeight="1" x14ac:dyDescent="0.35">
      <c r="A2482" t="s">
        <v>22088</v>
      </c>
      <c r="B2482" t="s">
        <v>157</v>
      </c>
      <c r="C2482" s="1">
        <v>44181.471821990737</v>
      </c>
      <c r="D2482" s="1">
        <v>44194</v>
      </c>
      <c r="E2482" t="s">
        <v>133</v>
      </c>
      <c r="F2482" t="s">
        <v>136</v>
      </c>
      <c r="G2482" t="s">
        <v>135</v>
      </c>
      <c r="H2482" t="s">
        <v>136</v>
      </c>
      <c r="I2482" t="s">
        <v>17907</v>
      </c>
      <c r="K2482" t="s">
        <v>17908</v>
      </c>
      <c r="M2482" t="s">
        <v>11915</v>
      </c>
      <c r="N2482" t="s">
        <v>246</v>
      </c>
      <c r="O2482" s="4">
        <v>71322</v>
      </c>
      <c r="P2482" t="s">
        <v>140</v>
      </c>
      <c r="R2482">
        <v>13318557514</v>
      </c>
      <c r="T2482">
        <v>112512</v>
      </c>
      <c r="U2482" t="s">
        <v>9262</v>
      </c>
      <c r="V2482" t="s">
        <v>8690</v>
      </c>
      <c r="X2482" t="s">
        <v>1812</v>
      </c>
      <c r="Y2482" t="s">
        <v>17908</v>
      </c>
      <c r="AA2482" t="s">
        <v>11915</v>
      </c>
      <c r="AB2482" t="s">
        <v>246</v>
      </c>
      <c r="AC2482" s="4">
        <v>71322</v>
      </c>
      <c r="AD2482" t="s">
        <v>140</v>
      </c>
      <c r="AF2482">
        <v>13185575147</v>
      </c>
      <c r="AH2482" t="s">
        <v>17909</v>
      </c>
      <c r="AI2482" t="s">
        <v>168</v>
      </c>
      <c r="AJ2482" t="s">
        <v>1977</v>
      </c>
      <c r="AK2482" t="s">
        <v>1978</v>
      </c>
      <c r="AL2482" t="s">
        <v>1979</v>
      </c>
      <c r="AM2482" t="s">
        <v>1980</v>
      </c>
      <c r="AN2482" t="s">
        <v>1981</v>
      </c>
      <c r="AO2482" t="s">
        <v>1982</v>
      </c>
      <c r="AP2482" t="s">
        <v>246</v>
      </c>
      <c r="AQ2482" s="4">
        <v>70754</v>
      </c>
      <c r="AR2482" t="s">
        <v>140</v>
      </c>
      <c r="AT2482">
        <v>12256863033</v>
      </c>
      <c r="AV2482" t="s">
        <v>1983</v>
      </c>
      <c r="AW2482" t="s">
        <v>1984</v>
      </c>
      <c r="AZ2482" t="s">
        <v>334</v>
      </c>
      <c r="BA2482" t="s">
        <v>335</v>
      </c>
      <c r="BB2482" t="s">
        <v>136</v>
      </c>
      <c r="BC2482" t="s">
        <v>136</v>
      </c>
      <c r="BD2482" t="s">
        <v>148</v>
      </c>
      <c r="BE2482" t="s">
        <v>136</v>
      </c>
      <c r="BF2482" t="s">
        <v>136</v>
      </c>
      <c r="BG2482" t="s">
        <v>134</v>
      </c>
      <c r="BH2482" t="s">
        <v>136</v>
      </c>
      <c r="BN2482" t="s">
        <v>22089</v>
      </c>
      <c r="BO2482" t="s">
        <v>3652</v>
      </c>
      <c r="BP2482">
        <v>2</v>
      </c>
      <c r="BQ2482">
        <v>2</v>
      </c>
      <c r="BR2482">
        <v>2</v>
      </c>
      <c r="BS2482" s="1">
        <v>44242</v>
      </c>
      <c r="BT2482" s="1">
        <v>44378</v>
      </c>
      <c r="BU2482" s="1">
        <v>44242</v>
      </c>
      <c r="BV2482" s="1">
        <v>44378</v>
      </c>
      <c r="BW2482" t="s">
        <v>136</v>
      </c>
      <c r="BX2482">
        <v>35</v>
      </c>
      <c r="BY2482">
        <v>0</v>
      </c>
      <c r="BZ2482">
        <v>6</v>
      </c>
      <c r="CA2482">
        <v>6</v>
      </c>
      <c r="CB2482">
        <v>6</v>
      </c>
      <c r="CC2482">
        <v>6</v>
      </c>
      <c r="CD2482">
        <v>6</v>
      </c>
      <c r="CE2482">
        <v>5</v>
      </c>
      <c r="CF2482" t="str">
        <f>"7:00 AM"</f>
        <v>7:00 AM</v>
      </c>
      <c r="CG2482" t="str">
        <f>"1:00 PM"</f>
        <v>1:00 PM</v>
      </c>
      <c r="CH2482" s="5">
        <v>11.83</v>
      </c>
      <c r="CI2482" t="s">
        <v>146</v>
      </c>
      <c r="CJ2482">
        <v>0</v>
      </c>
      <c r="CK2482" t="s">
        <v>1985</v>
      </c>
      <c r="CL2482" t="s">
        <v>134</v>
      </c>
      <c r="CM2482" t="s">
        <v>147</v>
      </c>
      <c r="CN2482" t="s">
        <v>148</v>
      </c>
      <c r="CO2482" s="2" t="s">
        <v>3165</v>
      </c>
      <c r="CP2482" t="s">
        <v>149</v>
      </c>
      <c r="CQ2482">
        <v>3</v>
      </c>
      <c r="CR2482">
        <v>0</v>
      </c>
      <c r="CS2482" t="s">
        <v>136</v>
      </c>
      <c r="CT2482" t="s">
        <v>136</v>
      </c>
      <c r="CU2482" t="s">
        <v>136</v>
      </c>
      <c r="CV2482" t="s">
        <v>134</v>
      </c>
      <c r="CW2482" t="s">
        <v>134</v>
      </c>
      <c r="CX2482">
        <v>50</v>
      </c>
      <c r="CY2482" t="s">
        <v>134</v>
      </c>
      <c r="CZ2482" t="s">
        <v>134</v>
      </c>
      <c r="DA2482" t="s">
        <v>134</v>
      </c>
      <c r="DB2482" t="s">
        <v>134</v>
      </c>
      <c r="DC2482" t="s">
        <v>134</v>
      </c>
      <c r="DD2482" t="s">
        <v>136</v>
      </c>
      <c r="DF2482" s="2" t="s">
        <v>14134</v>
      </c>
      <c r="DG2482" t="s">
        <v>22090</v>
      </c>
      <c r="DH2482" t="s">
        <v>2149</v>
      </c>
      <c r="DI2482" t="s">
        <v>246</v>
      </c>
      <c r="DJ2482" s="4">
        <v>71325</v>
      </c>
      <c r="DK2482" t="s">
        <v>2156</v>
      </c>
      <c r="DL2482" t="s">
        <v>136</v>
      </c>
      <c r="DM2482">
        <v>1</v>
      </c>
      <c r="DN2482" t="s">
        <v>17912</v>
      </c>
      <c r="DO2482" t="s">
        <v>2149</v>
      </c>
      <c r="DP2482" t="s">
        <v>246</v>
      </c>
      <c r="DQ2482" t="str">
        <f>"71325"</f>
        <v>71325</v>
      </c>
      <c r="DR2482" t="s">
        <v>2156</v>
      </c>
      <c r="DS2482" t="s">
        <v>497</v>
      </c>
      <c r="DT2482">
        <v>1</v>
      </c>
      <c r="DU2482">
        <v>7</v>
      </c>
      <c r="DV2482" t="s">
        <v>134</v>
      </c>
      <c r="DW2482" t="s">
        <v>134</v>
      </c>
      <c r="DX2482" t="s">
        <v>134</v>
      </c>
      <c r="DY2482" t="s">
        <v>136</v>
      </c>
      <c r="DZ2482">
        <v>1</v>
      </c>
      <c r="EA2482" t="s">
        <v>136</v>
      </c>
      <c r="EC2482" s="5">
        <v>12.68</v>
      </c>
      <c r="ED2482" s="5">
        <v>55</v>
      </c>
      <c r="EE2482">
        <v>13185575147</v>
      </c>
      <c r="EF2482" t="s">
        <v>17909</v>
      </c>
      <c r="EG2482" t="s">
        <v>1989</v>
      </c>
      <c r="EH2482">
        <v>3</v>
      </c>
    </row>
    <row r="2483" spans="1:138" ht="15" customHeight="1" x14ac:dyDescent="0.35">
      <c r="A2483" t="s">
        <v>17953</v>
      </c>
      <c r="B2483" t="s">
        <v>157</v>
      </c>
      <c r="C2483" s="1">
        <v>44169.761784259259</v>
      </c>
      <c r="D2483" s="1">
        <v>44194</v>
      </c>
      <c r="E2483" t="s">
        <v>133</v>
      </c>
      <c r="F2483" t="s">
        <v>136</v>
      </c>
      <c r="G2483" t="s">
        <v>135</v>
      </c>
      <c r="H2483" t="s">
        <v>136</v>
      </c>
      <c r="I2483" t="s">
        <v>17954</v>
      </c>
      <c r="K2483" t="s">
        <v>17955</v>
      </c>
      <c r="M2483" t="s">
        <v>11193</v>
      </c>
      <c r="N2483" t="s">
        <v>1128</v>
      </c>
      <c r="O2483" s="4">
        <v>58344</v>
      </c>
      <c r="P2483" t="s">
        <v>140</v>
      </c>
      <c r="R2483">
        <v>17012707496</v>
      </c>
      <c r="T2483">
        <v>11199</v>
      </c>
      <c r="U2483" t="s">
        <v>17956</v>
      </c>
      <c r="V2483" t="s">
        <v>1798</v>
      </c>
      <c r="X2483" t="s">
        <v>164</v>
      </c>
      <c r="Y2483" t="s">
        <v>17957</v>
      </c>
      <c r="AA2483" t="s">
        <v>11193</v>
      </c>
      <c r="AB2483" t="s">
        <v>1128</v>
      </c>
      <c r="AC2483" s="4">
        <v>58344</v>
      </c>
      <c r="AD2483" t="s">
        <v>140</v>
      </c>
      <c r="AF2483">
        <v>17012707496</v>
      </c>
      <c r="AH2483" t="s">
        <v>17958</v>
      </c>
      <c r="AI2483" t="s">
        <v>168</v>
      </c>
      <c r="AJ2483" t="s">
        <v>875</v>
      </c>
      <c r="AK2483" t="s">
        <v>876</v>
      </c>
      <c r="AL2483" t="s">
        <v>877</v>
      </c>
      <c r="AM2483" t="s">
        <v>878</v>
      </c>
      <c r="AO2483" t="s">
        <v>879</v>
      </c>
      <c r="AP2483" t="s">
        <v>870</v>
      </c>
      <c r="AQ2483" s="4">
        <v>56537</v>
      </c>
      <c r="AR2483" t="s">
        <v>140</v>
      </c>
      <c r="AS2483" t="s">
        <v>880</v>
      </c>
      <c r="AT2483">
        <v>12183215494</v>
      </c>
      <c r="AV2483" t="s">
        <v>881</v>
      </c>
      <c r="AW2483" t="s">
        <v>882</v>
      </c>
      <c r="AZ2483" t="s">
        <v>288</v>
      </c>
      <c r="BA2483" t="s">
        <v>289</v>
      </c>
      <c r="BB2483" t="s">
        <v>136</v>
      </c>
      <c r="BC2483" t="s">
        <v>136</v>
      </c>
      <c r="BD2483" t="s">
        <v>148</v>
      </c>
      <c r="BE2483" t="s">
        <v>136</v>
      </c>
      <c r="BF2483" t="s">
        <v>136</v>
      </c>
      <c r="BG2483" t="s">
        <v>134</v>
      </c>
      <c r="BH2483" t="s">
        <v>136</v>
      </c>
      <c r="BN2483" t="s">
        <v>17959</v>
      </c>
      <c r="BO2483" t="s">
        <v>883</v>
      </c>
      <c r="BP2483">
        <v>2</v>
      </c>
      <c r="BQ2483">
        <v>2</v>
      </c>
      <c r="BR2483">
        <v>2</v>
      </c>
      <c r="BS2483" s="1">
        <v>44242</v>
      </c>
      <c r="BT2483" s="1">
        <v>44545</v>
      </c>
      <c r="BU2483" s="1">
        <v>44242</v>
      </c>
      <c r="BV2483" s="1">
        <v>44545</v>
      </c>
      <c r="BW2483" t="s">
        <v>136</v>
      </c>
      <c r="BX2483">
        <v>40</v>
      </c>
      <c r="BY2483">
        <v>0</v>
      </c>
      <c r="BZ2483">
        <v>8</v>
      </c>
      <c r="CA2483">
        <v>8</v>
      </c>
      <c r="CB2483">
        <v>8</v>
      </c>
      <c r="CC2483">
        <v>8</v>
      </c>
      <c r="CD2483">
        <v>8</v>
      </c>
      <c r="CE2483">
        <v>0</v>
      </c>
      <c r="CF2483" t="str">
        <f>"8:00 AM"</f>
        <v>8:00 AM</v>
      </c>
      <c r="CG2483" t="str">
        <f>"5:00 PM"</f>
        <v>5:00 PM</v>
      </c>
      <c r="CH2483" s="5">
        <v>14.99</v>
      </c>
      <c r="CI2483" t="s">
        <v>146</v>
      </c>
      <c r="CJ2483">
        <v>0</v>
      </c>
      <c r="CK2483" t="s">
        <v>884</v>
      </c>
      <c r="CL2483" t="s">
        <v>136</v>
      </c>
      <c r="CM2483" t="s">
        <v>312</v>
      </c>
      <c r="CN2483" t="s">
        <v>148</v>
      </c>
      <c r="CO2483" s="2" t="s">
        <v>1130</v>
      </c>
      <c r="CP2483" t="s">
        <v>149</v>
      </c>
      <c r="CQ2483">
        <v>3</v>
      </c>
      <c r="CR2483">
        <v>0</v>
      </c>
      <c r="CS2483" t="s">
        <v>136</v>
      </c>
      <c r="CT2483" t="s">
        <v>134</v>
      </c>
      <c r="CU2483" t="s">
        <v>136</v>
      </c>
      <c r="CV2483" t="s">
        <v>136</v>
      </c>
      <c r="CW2483" t="s">
        <v>134</v>
      </c>
      <c r="CX2483">
        <v>60</v>
      </c>
      <c r="CY2483" t="s">
        <v>136</v>
      </c>
      <c r="CZ2483" t="s">
        <v>136</v>
      </c>
      <c r="DA2483" t="s">
        <v>136</v>
      </c>
      <c r="DB2483" t="s">
        <v>136</v>
      </c>
      <c r="DC2483" t="s">
        <v>136</v>
      </c>
      <c r="DD2483" t="s">
        <v>136</v>
      </c>
      <c r="DF2483" t="s">
        <v>7894</v>
      </c>
      <c r="DG2483" s="2" t="s">
        <v>17960</v>
      </c>
      <c r="DH2483" t="s">
        <v>11193</v>
      </c>
      <c r="DI2483" t="s">
        <v>1128</v>
      </c>
      <c r="DJ2483" s="4">
        <v>58344</v>
      </c>
      <c r="DK2483" t="s">
        <v>8413</v>
      </c>
      <c r="DL2483" t="s">
        <v>136</v>
      </c>
      <c r="DM2483">
        <v>1</v>
      </c>
      <c r="DN2483" s="2" t="s">
        <v>17960</v>
      </c>
      <c r="DO2483" t="s">
        <v>11193</v>
      </c>
      <c r="DP2483" t="s">
        <v>1128</v>
      </c>
      <c r="DQ2483" t="str">
        <f>"58344"</f>
        <v>58344</v>
      </c>
      <c r="DR2483" t="s">
        <v>8413</v>
      </c>
      <c r="DS2483" t="s">
        <v>12859</v>
      </c>
      <c r="DT2483">
        <v>3</v>
      </c>
      <c r="DU2483">
        <v>3</v>
      </c>
      <c r="DV2483" t="s">
        <v>134</v>
      </c>
      <c r="DW2483" t="s">
        <v>134</v>
      </c>
      <c r="DX2483" t="s">
        <v>134</v>
      </c>
      <c r="DY2483" t="s">
        <v>136</v>
      </c>
      <c r="DZ2483">
        <v>1</v>
      </c>
      <c r="EA2483" t="s">
        <v>136</v>
      </c>
      <c r="EC2483" s="5">
        <v>12.68</v>
      </c>
      <c r="ED2483" s="5">
        <v>55</v>
      </c>
      <c r="EE2483">
        <v>17012707496</v>
      </c>
      <c r="EF2483" t="s">
        <v>17958</v>
      </c>
      <c r="EG2483" t="s">
        <v>1819</v>
      </c>
      <c r="EH2483">
        <v>0</v>
      </c>
    </row>
    <row r="2484" spans="1:138" ht="15" customHeight="1" x14ac:dyDescent="0.35">
      <c r="A2484" t="s">
        <v>20632</v>
      </c>
      <c r="B2484" t="s">
        <v>132</v>
      </c>
      <c r="C2484" s="1">
        <v>44172.624332754633</v>
      </c>
      <c r="D2484" s="1">
        <v>44194</v>
      </c>
      <c r="E2484" t="s">
        <v>133</v>
      </c>
      <c r="F2484" t="s">
        <v>136</v>
      </c>
      <c r="G2484" t="s">
        <v>135</v>
      </c>
      <c r="H2484" t="s">
        <v>136</v>
      </c>
      <c r="I2484" t="s">
        <v>15271</v>
      </c>
      <c r="J2484" t="s">
        <v>15272</v>
      </c>
      <c r="K2484" t="s">
        <v>15276</v>
      </c>
      <c r="M2484" t="s">
        <v>15274</v>
      </c>
      <c r="N2484" t="s">
        <v>221</v>
      </c>
      <c r="O2484" s="4">
        <v>37846</v>
      </c>
      <c r="P2484" t="s">
        <v>140</v>
      </c>
      <c r="R2484">
        <v>18654585223</v>
      </c>
      <c r="T2484">
        <v>11194</v>
      </c>
      <c r="U2484" t="s">
        <v>15275</v>
      </c>
      <c r="V2484" t="s">
        <v>1119</v>
      </c>
      <c r="W2484" t="s">
        <v>4798</v>
      </c>
      <c r="X2484" t="s">
        <v>164</v>
      </c>
      <c r="Y2484" t="s">
        <v>15276</v>
      </c>
      <c r="AA2484" t="s">
        <v>15274</v>
      </c>
      <c r="AB2484" t="s">
        <v>221</v>
      </c>
      <c r="AC2484" s="4">
        <v>37846</v>
      </c>
      <c r="AD2484" t="s">
        <v>140</v>
      </c>
      <c r="AF2484">
        <v>18654585223</v>
      </c>
      <c r="AH2484" t="s">
        <v>15277</v>
      </c>
      <c r="AI2484" t="s">
        <v>168</v>
      </c>
      <c r="AJ2484" t="s">
        <v>1226</v>
      </c>
      <c r="AK2484" t="s">
        <v>1227</v>
      </c>
      <c r="AM2484" t="s">
        <v>1228</v>
      </c>
      <c r="AO2484" t="s">
        <v>1229</v>
      </c>
      <c r="AP2484" t="s">
        <v>744</v>
      </c>
      <c r="AQ2484" s="4">
        <v>40475</v>
      </c>
      <c r="AR2484" t="s">
        <v>140</v>
      </c>
      <c r="AT2484">
        <v>16624254922</v>
      </c>
      <c r="AV2484" t="s">
        <v>1230</v>
      </c>
      <c r="AW2484" t="s">
        <v>1231</v>
      </c>
      <c r="AZ2484" t="s">
        <v>175</v>
      </c>
      <c r="BA2484" t="s">
        <v>176</v>
      </c>
      <c r="BB2484" t="s">
        <v>136</v>
      </c>
      <c r="BC2484" t="s">
        <v>136</v>
      </c>
      <c r="BD2484" t="s">
        <v>148</v>
      </c>
      <c r="BE2484" t="s">
        <v>136</v>
      </c>
      <c r="BF2484" t="s">
        <v>136</v>
      </c>
      <c r="BG2484" t="s">
        <v>134</v>
      </c>
      <c r="BH2484" t="s">
        <v>136</v>
      </c>
      <c r="BN2484" t="s">
        <v>20633</v>
      </c>
      <c r="BO2484" t="s">
        <v>905</v>
      </c>
      <c r="BP2484">
        <v>3</v>
      </c>
      <c r="BQ2484">
        <v>3</v>
      </c>
      <c r="BS2484" s="1">
        <v>44228</v>
      </c>
      <c r="BT2484" s="1">
        <v>44515</v>
      </c>
      <c r="BU2484" s="1">
        <v>44228</v>
      </c>
      <c r="BV2484" s="1">
        <v>44515</v>
      </c>
      <c r="BW2484" t="s">
        <v>136</v>
      </c>
      <c r="BX2484">
        <v>40</v>
      </c>
      <c r="BY2484">
        <v>6</v>
      </c>
      <c r="BZ2484">
        <v>6</v>
      </c>
      <c r="CA2484">
        <v>7</v>
      </c>
      <c r="CB2484">
        <v>0</v>
      </c>
      <c r="CC2484">
        <v>7</v>
      </c>
      <c r="CD2484">
        <v>7</v>
      </c>
      <c r="CE2484">
        <v>7</v>
      </c>
      <c r="CF2484" t="str">
        <f>"8:00 AM"</f>
        <v>8:00 AM</v>
      </c>
      <c r="CG2484" t="str">
        <f>"5:00 PM"</f>
        <v>5:00 PM</v>
      </c>
      <c r="CH2484" s="5">
        <v>12.4</v>
      </c>
      <c r="CI2484" t="s">
        <v>146</v>
      </c>
      <c r="CL2484" t="s">
        <v>134</v>
      </c>
      <c r="CM2484" t="s">
        <v>147</v>
      </c>
      <c r="CN2484" t="s">
        <v>148</v>
      </c>
      <c r="CO2484" s="2" t="s">
        <v>15280</v>
      </c>
      <c r="CP2484" t="s">
        <v>149</v>
      </c>
      <c r="CQ2484">
        <v>3</v>
      </c>
      <c r="CR2484">
        <v>0</v>
      </c>
      <c r="CS2484" t="s">
        <v>136</v>
      </c>
      <c r="CT2484" t="s">
        <v>136</v>
      </c>
      <c r="CU2484" t="s">
        <v>136</v>
      </c>
      <c r="CV2484" t="s">
        <v>136</v>
      </c>
      <c r="CW2484" t="s">
        <v>134</v>
      </c>
      <c r="CX2484">
        <v>60</v>
      </c>
      <c r="CY2484" t="s">
        <v>134</v>
      </c>
      <c r="CZ2484" t="s">
        <v>134</v>
      </c>
      <c r="DA2484" t="s">
        <v>134</v>
      </c>
      <c r="DB2484" t="s">
        <v>134</v>
      </c>
      <c r="DC2484" t="s">
        <v>134</v>
      </c>
      <c r="DD2484" t="s">
        <v>136</v>
      </c>
      <c r="DF2484" t="s">
        <v>149</v>
      </c>
      <c r="DG2484" s="2" t="s">
        <v>15281</v>
      </c>
      <c r="DH2484" t="s">
        <v>15274</v>
      </c>
      <c r="DI2484" t="s">
        <v>221</v>
      </c>
      <c r="DJ2484" s="4">
        <v>37846</v>
      </c>
      <c r="DK2484" t="s">
        <v>997</v>
      </c>
      <c r="DL2484" t="s">
        <v>136</v>
      </c>
      <c r="DM2484">
        <v>1</v>
      </c>
      <c r="DN2484" s="2" t="s">
        <v>15282</v>
      </c>
      <c r="DO2484" t="s">
        <v>15274</v>
      </c>
      <c r="DP2484" t="s">
        <v>221</v>
      </c>
      <c r="DQ2484" t="str">
        <f>"37846"</f>
        <v>37846</v>
      </c>
      <c r="DR2484" t="s">
        <v>997</v>
      </c>
      <c r="DS2484" t="s">
        <v>15283</v>
      </c>
      <c r="DT2484">
        <v>6</v>
      </c>
      <c r="DU2484">
        <v>3</v>
      </c>
      <c r="DV2484" t="s">
        <v>134</v>
      </c>
      <c r="DW2484" t="s">
        <v>134</v>
      </c>
      <c r="DX2484" t="s">
        <v>134</v>
      </c>
      <c r="DY2484" t="s">
        <v>136</v>
      </c>
      <c r="DZ2484">
        <v>1</v>
      </c>
      <c r="EA2484" t="s">
        <v>136</v>
      </c>
      <c r="EC2484" s="5">
        <v>12.68</v>
      </c>
      <c r="ED2484" s="5">
        <v>55</v>
      </c>
      <c r="EE2484">
        <v>18654585223</v>
      </c>
      <c r="EF2484" t="s">
        <v>15277</v>
      </c>
      <c r="EG2484" t="s">
        <v>148</v>
      </c>
      <c r="EH2484">
        <v>3</v>
      </c>
    </row>
    <row r="2485" spans="1:138" ht="15" customHeight="1" x14ac:dyDescent="0.35">
      <c r="A2485" t="s">
        <v>14496</v>
      </c>
      <c r="B2485" t="s">
        <v>132</v>
      </c>
      <c r="C2485" s="1">
        <v>44169.684436226853</v>
      </c>
      <c r="D2485" s="1">
        <v>44194</v>
      </c>
      <c r="E2485" t="s">
        <v>133</v>
      </c>
      <c r="F2485" t="s">
        <v>136</v>
      </c>
      <c r="G2485" t="s">
        <v>135</v>
      </c>
      <c r="H2485" t="s">
        <v>136</v>
      </c>
      <c r="I2485" t="s">
        <v>14497</v>
      </c>
      <c r="K2485" t="s">
        <v>14498</v>
      </c>
      <c r="M2485" t="s">
        <v>2417</v>
      </c>
      <c r="N2485" t="s">
        <v>374</v>
      </c>
      <c r="O2485" s="4">
        <v>79022</v>
      </c>
      <c r="P2485" t="s">
        <v>140</v>
      </c>
      <c r="R2485">
        <v>18066748272</v>
      </c>
      <c r="T2485">
        <v>111150</v>
      </c>
      <c r="U2485" t="s">
        <v>11602</v>
      </c>
      <c r="V2485" t="s">
        <v>11603</v>
      </c>
      <c r="X2485" t="s">
        <v>787</v>
      </c>
      <c r="Y2485" t="s">
        <v>14498</v>
      </c>
      <c r="AA2485" t="s">
        <v>2417</v>
      </c>
      <c r="AB2485" t="s">
        <v>374</v>
      </c>
      <c r="AC2485" s="4">
        <v>79022</v>
      </c>
      <c r="AD2485" t="s">
        <v>140</v>
      </c>
      <c r="AF2485">
        <v>18066748272</v>
      </c>
      <c r="AH2485" t="s">
        <v>11604</v>
      </c>
      <c r="AI2485" t="s">
        <v>226</v>
      </c>
      <c r="AJ2485" t="s">
        <v>11605</v>
      </c>
      <c r="AK2485" t="s">
        <v>11606</v>
      </c>
      <c r="AL2485" t="s">
        <v>148</v>
      </c>
      <c r="AM2485" t="s">
        <v>11607</v>
      </c>
      <c r="AO2485" t="s">
        <v>5345</v>
      </c>
      <c r="AP2485" t="s">
        <v>374</v>
      </c>
      <c r="AQ2485" s="4">
        <v>79101</v>
      </c>
      <c r="AR2485" t="s">
        <v>140</v>
      </c>
      <c r="AT2485">
        <v>18063455400</v>
      </c>
      <c r="AV2485" t="s">
        <v>11608</v>
      </c>
      <c r="AW2485" t="s">
        <v>14499</v>
      </c>
      <c r="AX2485" t="s">
        <v>374</v>
      </c>
      <c r="AY2485" t="s">
        <v>693</v>
      </c>
      <c r="AZ2485" t="s">
        <v>288</v>
      </c>
      <c r="BA2485" t="s">
        <v>289</v>
      </c>
      <c r="BB2485" t="s">
        <v>136</v>
      </c>
      <c r="BC2485" t="s">
        <v>136</v>
      </c>
      <c r="BD2485" t="s">
        <v>148</v>
      </c>
      <c r="BE2485" t="s">
        <v>136</v>
      </c>
      <c r="BF2485" t="s">
        <v>136</v>
      </c>
      <c r="BG2485" t="s">
        <v>134</v>
      </c>
      <c r="BH2485" t="s">
        <v>136</v>
      </c>
      <c r="BN2485" t="s">
        <v>14500</v>
      </c>
      <c r="BO2485" t="s">
        <v>965</v>
      </c>
      <c r="BP2485">
        <v>5</v>
      </c>
      <c r="BQ2485">
        <v>5</v>
      </c>
      <c r="BS2485" s="1">
        <v>44214</v>
      </c>
      <c r="BT2485" s="1">
        <v>44487</v>
      </c>
      <c r="BU2485" s="1">
        <v>44214</v>
      </c>
      <c r="BV2485" s="1">
        <v>44487</v>
      </c>
      <c r="BW2485" t="s">
        <v>136</v>
      </c>
      <c r="BX2485">
        <v>45</v>
      </c>
      <c r="BY2485">
        <v>0</v>
      </c>
      <c r="BZ2485">
        <v>8</v>
      </c>
      <c r="CA2485">
        <v>8</v>
      </c>
      <c r="CB2485">
        <v>8</v>
      </c>
      <c r="CC2485">
        <v>8</v>
      </c>
      <c r="CD2485">
        <v>5</v>
      </c>
      <c r="CE2485">
        <v>8</v>
      </c>
      <c r="CF2485" t="str">
        <f>"8:00 AM"</f>
        <v>8:00 AM</v>
      </c>
      <c r="CG2485" t="str">
        <f>"5:00 PM"</f>
        <v>5:00 PM</v>
      </c>
      <c r="CH2485" s="5">
        <v>12.91</v>
      </c>
      <c r="CI2485" t="s">
        <v>146</v>
      </c>
      <c r="CL2485" t="s">
        <v>136</v>
      </c>
      <c r="CM2485" t="s">
        <v>354</v>
      </c>
      <c r="CN2485" t="s">
        <v>2411</v>
      </c>
      <c r="CO2485" t="s">
        <v>11611</v>
      </c>
      <c r="CP2485" t="s">
        <v>149</v>
      </c>
      <c r="CQ2485">
        <v>0</v>
      </c>
      <c r="CR2485">
        <v>0</v>
      </c>
      <c r="CS2485" t="s">
        <v>136</v>
      </c>
      <c r="CT2485" t="s">
        <v>136</v>
      </c>
      <c r="CU2485" t="s">
        <v>136</v>
      </c>
      <c r="CV2485" t="s">
        <v>136</v>
      </c>
      <c r="CW2485" t="s">
        <v>136</v>
      </c>
      <c r="CY2485" t="s">
        <v>136</v>
      </c>
      <c r="CZ2485" t="s">
        <v>136</v>
      </c>
      <c r="DA2485" t="s">
        <v>136</v>
      </c>
      <c r="DB2485" t="s">
        <v>136</v>
      </c>
      <c r="DC2485" t="s">
        <v>136</v>
      </c>
      <c r="DD2485" t="s">
        <v>136</v>
      </c>
      <c r="DF2485" t="s">
        <v>149</v>
      </c>
      <c r="DG2485" t="s">
        <v>11612</v>
      </c>
      <c r="DH2485" t="s">
        <v>8222</v>
      </c>
      <c r="DI2485" t="s">
        <v>1631</v>
      </c>
      <c r="DJ2485" s="4">
        <v>88415</v>
      </c>
      <c r="DK2485" t="s">
        <v>858</v>
      </c>
      <c r="DL2485" t="s">
        <v>136</v>
      </c>
      <c r="DM2485">
        <v>1</v>
      </c>
      <c r="DN2485" t="s">
        <v>11613</v>
      </c>
      <c r="DO2485" t="s">
        <v>2414</v>
      </c>
      <c r="DP2485" t="s">
        <v>374</v>
      </c>
      <c r="DQ2485" t="str">
        <f>"79087"</f>
        <v>79087</v>
      </c>
      <c r="DR2485" t="s">
        <v>2415</v>
      </c>
      <c r="DS2485" t="s">
        <v>680</v>
      </c>
      <c r="DT2485">
        <v>2</v>
      </c>
      <c r="DU2485">
        <v>7</v>
      </c>
      <c r="DV2485" t="s">
        <v>134</v>
      </c>
      <c r="DW2485" t="s">
        <v>134</v>
      </c>
      <c r="DX2485" t="s">
        <v>134</v>
      </c>
      <c r="DY2485" t="s">
        <v>134</v>
      </c>
      <c r="DZ2485">
        <v>2</v>
      </c>
      <c r="EA2485" t="s">
        <v>136</v>
      </c>
      <c r="EC2485" s="5">
        <v>12.68</v>
      </c>
      <c r="ED2485" s="5">
        <v>55</v>
      </c>
      <c r="EE2485">
        <v>18066748272</v>
      </c>
      <c r="EF2485" t="s">
        <v>11604</v>
      </c>
      <c r="EG2485" t="s">
        <v>148</v>
      </c>
      <c r="EH2485">
        <v>0</v>
      </c>
    </row>
    <row r="2486" spans="1:138" ht="15" customHeight="1" x14ac:dyDescent="0.35">
      <c r="A2486" t="s">
        <v>21030</v>
      </c>
      <c r="B2486" t="s">
        <v>157</v>
      </c>
      <c r="C2486" s="1">
        <v>44170.391433101853</v>
      </c>
      <c r="D2486" s="1">
        <v>44194</v>
      </c>
      <c r="E2486" t="s">
        <v>579</v>
      </c>
      <c r="F2486" t="s">
        <v>136</v>
      </c>
      <c r="G2486" t="s">
        <v>135</v>
      </c>
      <c r="H2486" t="s">
        <v>136</v>
      </c>
      <c r="I2486" t="s">
        <v>12943</v>
      </c>
      <c r="K2486" t="s">
        <v>12944</v>
      </c>
      <c r="L2486" t="s">
        <v>12944</v>
      </c>
      <c r="M2486" t="s">
        <v>12946</v>
      </c>
      <c r="N2486" t="s">
        <v>1358</v>
      </c>
      <c r="O2486" s="4">
        <v>97911</v>
      </c>
      <c r="P2486" t="s">
        <v>140</v>
      </c>
      <c r="R2486">
        <v>15417091591</v>
      </c>
      <c r="T2486">
        <v>112111</v>
      </c>
      <c r="U2486" t="s">
        <v>12947</v>
      </c>
      <c r="V2486" t="s">
        <v>21031</v>
      </c>
      <c r="X2486" t="s">
        <v>164</v>
      </c>
      <c r="Y2486" t="s">
        <v>12944</v>
      </c>
      <c r="AA2486" t="s">
        <v>12946</v>
      </c>
      <c r="AB2486" t="s">
        <v>1251</v>
      </c>
      <c r="AC2486" s="4">
        <v>97911</v>
      </c>
      <c r="AD2486" t="s">
        <v>140</v>
      </c>
      <c r="AF2486">
        <v>15417091591</v>
      </c>
      <c r="AH2486" t="s">
        <v>12949</v>
      </c>
      <c r="AI2486" t="s">
        <v>168</v>
      </c>
      <c r="AJ2486" t="s">
        <v>588</v>
      </c>
      <c r="AK2486" t="s">
        <v>589</v>
      </c>
      <c r="AM2486" t="s">
        <v>590</v>
      </c>
      <c r="AO2486" t="s">
        <v>591</v>
      </c>
      <c r="AP2486" t="s">
        <v>592</v>
      </c>
      <c r="AQ2486" s="4">
        <v>82601</v>
      </c>
      <c r="AR2486" t="s">
        <v>140</v>
      </c>
      <c r="AT2486">
        <v>13074722105</v>
      </c>
      <c r="AV2486" t="s">
        <v>593</v>
      </c>
      <c r="AW2486" t="s">
        <v>594</v>
      </c>
      <c r="AZ2486" t="s">
        <v>334</v>
      </c>
      <c r="BA2486" t="s">
        <v>335</v>
      </c>
      <c r="BB2486" t="s">
        <v>136</v>
      </c>
      <c r="BC2486" t="s">
        <v>136</v>
      </c>
      <c r="BD2486" t="s">
        <v>148</v>
      </c>
      <c r="BE2486" t="s">
        <v>136</v>
      </c>
      <c r="BF2486" t="s">
        <v>136</v>
      </c>
      <c r="BG2486" t="s">
        <v>134</v>
      </c>
      <c r="BH2486" t="s">
        <v>136</v>
      </c>
      <c r="BN2486" t="s">
        <v>21032</v>
      </c>
      <c r="BO2486" t="s">
        <v>652</v>
      </c>
      <c r="BP2486">
        <v>1</v>
      </c>
      <c r="BQ2486">
        <v>1</v>
      </c>
      <c r="BR2486">
        <v>1</v>
      </c>
      <c r="BS2486" s="1">
        <v>44228</v>
      </c>
      <c r="BT2486" s="1">
        <v>44530</v>
      </c>
      <c r="BU2486" s="1">
        <v>44228</v>
      </c>
      <c r="BV2486" s="1">
        <v>44530</v>
      </c>
      <c r="BW2486" t="s">
        <v>134</v>
      </c>
      <c r="CH2486" s="5">
        <v>2080</v>
      </c>
      <c r="CI2486" t="s">
        <v>597</v>
      </c>
      <c r="CJ2486">
        <v>0</v>
      </c>
      <c r="CK2486" t="s">
        <v>598</v>
      </c>
      <c r="CL2486" t="s">
        <v>136</v>
      </c>
      <c r="CM2486" t="s">
        <v>354</v>
      </c>
      <c r="CN2486" t="s">
        <v>599</v>
      </c>
      <c r="CO2486" t="s">
        <v>21033</v>
      </c>
      <c r="CP2486" t="s">
        <v>149</v>
      </c>
      <c r="CQ2486">
        <v>6</v>
      </c>
      <c r="CR2486">
        <v>0</v>
      </c>
      <c r="CS2486" t="s">
        <v>136</v>
      </c>
      <c r="CT2486" t="s">
        <v>134</v>
      </c>
      <c r="CU2486" t="s">
        <v>136</v>
      </c>
      <c r="CV2486" t="s">
        <v>136</v>
      </c>
      <c r="CW2486" t="s">
        <v>134</v>
      </c>
      <c r="CX2486">
        <v>50</v>
      </c>
      <c r="CY2486" t="s">
        <v>134</v>
      </c>
      <c r="CZ2486" t="s">
        <v>136</v>
      </c>
      <c r="DA2486" t="s">
        <v>134</v>
      </c>
      <c r="DB2486" t="s">
        <v>136</v>
      </c>
      <c r="DC2486" t="s">
        <v>136</v>
      </c>
      <c r="DD2486" t="s">
        <v>136</v>
      </c>
      <c r="DF2486" t="s">
        <v>11680</v>
      </c>
      <c r="DG2486" t="s">
        <v>12952</v>
      </c>
      <c r="DH2486" t="s">
        <v>12946</v>
      </c>
      <c r="DI2486" t="s">
        <v>1251</v>
      </c>
      <c r="DJ2486" s="4">
        <v>97911</v>
      </c>
      <c r="DK2486" t="s">
        <v>12953</v>
      </c>
      <c r="DL2486" t="s">
        <v>136</v>
      </c>
      <c r="DM2486">
        <v>1</v>
      </c>
      <c r="DN2486" t="s">
        <v>12944</v>
      </c>
      <c r="DO2486" t="s">
        <v>12946</v>
      </c>
      <c r="DP2486" t="s">
        <v>1251</v>
      </c>
      <c r="DQ2486" t="str">
        <f>"97911"</f>
        <v>97911</v>
      </c>
      <c r="DR2486" t="s">
        <v>12953</v>
      </c>
      <c r="DS2486" t="s">
        <v>605</v>
      </c>
      <c r="DT2486">
        <v>1</v>
      </c>
      <c r="DU2486">
        <v>1</v>
      </c>
      <c r="DV2486" t="s">
        <v>136</v>
      </c>
      <c r="DW2486" t="s">
        <v>136</v>
      </c>
      <c r="DX2486" t="s">
        <v>134</v>
      </c>
      <c r="DY2486" t="s">
        <v>136</v>
      </c>
      <c r="DZ2486">
        <v>1</v>
      </c>
      <c r="EA2486" t="s">
        <v>136</v>
      </c>
      <c r="EC2486" s="5">
        <v>12.68</v>
      </c>
      <c r="ED2486" s="5">
        <v>55</v>
      </c>
      <c r="EE2486">
        <v>13074722105</v>
      </c>
      <c r="EF2486" t="s">
        <v>593</v>
      </c>
      <c r="EG2486" t="s">
        <v>148</v>
      </c>
      <c r="EH2486">
        <v>0</v>
      </c>
    </row>
    <row r="2487" spans="1:138" ht="15" customHeight="1" x14ac:dyDescent="0.35">
      <c r="A2487" t="s">
        <v>1990</v>
      </c>
      <c r="B2487" t="s">
        <v>157</v>
      </c>
      <c r="C2487" s="1">
        <v>44179.472574189815</v>
      </c>
      <c r="D2487" s="1">
        <v>44194</v>
      </c>
      <c r="E2487" t="s">
        <v>133</v>
      </c>
      <c r="F2487" t="s">
        <v>136</v>
      </c>
      <c r="G2487" t="s">
        <v>135</v>
      </c>
      <c r="H2487" t="s">
        <v>136</v>
      </c>
      <c r="I2487" t="s">
        <v>1991</v>
      </c>
      <c r="K2487" t="s">
        <v>1992</v>
      </c>
      <c r="L2487" t="s">
        <v>1993</v>
      </c>
      <c r="M2487" t="s">
        <v>1994</v>
      </c>
      <c r="N2487" t="s">
        <v>584</v>
      </c>
      <c r="O2487" s="4">
        <v>84651</v>
      </c>
      <c r="P2487" t="s">
        <v>140</v>
      </c>
      <c r="R2487">
        <v>18013726757</v>
      </c>
      <c r="T2487">
        <v>1129</v>
      </c>
      <c r="U2487" t="s">
        <v>1995</v>
      </c>
      <c r="V2487" t="s">
        <v>1996</v>
      </c>
      <c r="X2487" t="s">
        <v>1997</v>
      </c>
      <c r="Y2487" t="s">
        <v>1992</v>
      </c>
      <c r="Z2487" t="s">
        <v>1993</v>
      </c>
      <c r="AA2487" t="s">
        <v>1994</v>
      </c>
      <c r="AB2487" t="s">
        <v>584</v>
      </c>
      <c r="AC2487" s="4">
        <v>84651</v>
      </c>
      <c r="AD2487" t="s">
        <v>140</v>
      </c>
      <c r="AF2487">
        <v>18013726757</v>
      </c>
      <c r="AH2487" t="s">
        <v>1998</v>
      </c>
      <c r="AI2487" t="s">
        <v>168</v>
      </c>
      <c r="AJ2487" t="s">
        <v>930</v>
      </c>
      <c r="AK2487" t="s">
        <v>931</v>
      </c>
      <c r="AL2487" t="s">
        <v>932</v>
      </c>
      <c r="AM2487" t="s">
        <v>933</v>
      </c>
      <c r="AO2487" t="s">
        <v>934</v>
      </c>
      <c r="AP2487" t="s">
        <v>925</v>
      </c>
      <c r="AQ2487" s="4">
        <v>83336</v>
      </c>
      <c r="AR2487" t="s">
        <v>140</v>
      </c>
      <c r="AT2487">
        <v>12084369737</v>
      </c>
      <c r="AV2487" t="s">
        <v>935</v>
      </c>
      <c r="AW2487" t="s">
        <v>936</v>
      </c>
      <c r="AZ2487" t="s">
        <v>334</v>
      </c>
      <c r="BA2487" t="s">
        <v>335</v>
      </c>
      <c r="BB2487" t="s">
        <v>136</v>
      </c>
      <c r="BC2487" t="s">
        <v>136</v>
      </c>
      <c r="BD2487" t="s">
        <v>148</v>
      </c>
      <c r="BE2487" t="s">
        <v>136</v>
      </c>
      <c r="BF2487" t="s">
        <v>136</v>
      </c>
      <c r="BG2487" t="s">
        <v>134</v>
      </c>
      <c r="BH2487" t="s">
        <v>136</v>
      </c>
      <c r="BI2487" t="s">
        <v>1999</v>
      </c>
      <c r="BJ2487" t="s">
        <v>2000</v>
      </c>
      <c r="BK2487" t="s">
        <v>2001</v>
      </c>
      <c r="BL2487" t="s">
        <v>940</v>
      </c>
      <c r="BM2487" t="s">
        <v>941</v>
      </c>
      <c r="BN2487" t="s">
        <v>2002</v>
      </c>
      <c r="BO2487" t="s">
        <v>2003</v>
      </c>
      <c r="BP2487">
        <v>2</v>
      </c>
      <c r="BQ2487">
        <v>2</v>
      </c>
      <c r="BR2487">
        <v>2</v>
      </c>
      <c r="BS2487" s="1">
        <v>44229</v>
      </c>
      <c r="BT2487" s="1">
        <v>44287</v>
      </c>
      <c r="BU2487" s="1">
        <v>44229</v>
      </c>
      <c r="BV2487" s="1">
        <v>44287</v>
      </c>
      <c r="BW2487" t="s">
        <v>136</v>
      </c>
      <c r="BX2487">
        <v>40</v>
      </c>
      <c r="BY2487">
        <v>0</v>
      </c>
      <c r="BZ2487">
        <v>8</v>
      </c>
      <c r="CA2487">
        <v>8</v>
      </c>
      <c r="CB2487">
        <v>8</v>
      </c>
      <c r="CC2487">
        <v>8</v>
      </c>
      <c r="CD2487">
        <v>8</v>
      </c>
      <c r="CE2487">
        <v>0</v>
      </c>
      <c r="CF2487" t="str">
        <f>"8:00 AM"</f>
        <v>8:00 AM</v>
      </c>
      <c r="CG2487" t="str">
        <f>"5:00 PM"</f>
        <v>5:00 PM</v>
      </c>
      <c r="CH2487" s="5">
        <v>14.26</v>
      </c>
      <c r="CI2487" t="s">
        <v>146</v>
      </c>
      <c r="CJ2487">
        <v>0</v>
      </c>
      <c r="CK2487" t="s">
        <v>944</v>
      </c>
      <c r="CL2487" t="s">
        <v>136</v>
      </c>
      <c r="CM2487" t="s">
        <v>312</v>
      </c>
      <c r="CN2487" t="s">
        <v>148</v>
      </c>
      <c r="CO2487" t="s">
        <v>2004</v>
      </c>
      <c r="CP2487" t="s">
        <v>149</v>
      </c>
      <c r="CQ2487">
        <v>3</v>
      </c>
      <c r="CR2487">
        <v>0</v>
      </c>
      <c r="CS2487" t="s">
        <v>136</v>
      </c>
      <c r="CT2487" t="s">
        <v>136</v>
      </c>
      <c r="CU2487" t="s">
        <v>136</v>
      </c>
      <c r="CV2487" t="s">
        <v>136</v>
      </c>
      <c r="CW2487" t="s">
        <v>134</v>
      </c>
      <c r="CX2487">
        <v>100</v>
      </c>
      <c r="CY2487" t="s">
        <v>134</v>
      </c>
      <c r="CZ2487" t="s">
        <v>134</v>
      </c>
      <c r="DA2487" t="s">
        <v>134</v>
      </c>
      <c r="DB2487" t="s">
        <v>134</v>
      </c>
      <c r="DC2487" t="s">
        <v>134</v>
      </c>
      <c r="DD2487" t="s">
        <v>136</v>
      </c>
      <c r="DF2487" t="s">
        <v>2005</v>
      </c>
      <c r="DG2487" t="s">
        <v>2006</v>
      </c>
      <c r="DH2487" t="s">
        <v>2007</v>
      </c>
      <c r="DI2487" t="s">
        <v>584</v>
      </c>
      <c r="DJ2487" s="4">
        <v>84660</v>
      </c>
      <c r="DK2487" t="s">
        <v>2008</v>
      </c>
      <c r="DL2487" t="s">
        <v>136</v>
      </c>
      <c r="DM2487">
        <v>1</v>
      </c>
      <c r="DN2487" t="s">
        <v>2006</v>
      </c>
      <c r="DO2487" t="s">
        <v>2007</v>
      </c>
      <c r="DP2487" t="s">
        <v>584</v>
      </c>
      <c r="DQ2487" t="str">
        <f>"84660"</f>
        <v>84660</v>
      </c>
      <c r="DR2487" t="s">
        <v>2008</v>
      </c>
      <c r="DS2487" t="s">
        <v>2009</v>
      </c>
      <c r="DT2487">
        <v>1</v>
      </c>
      <c r="DU2487">
        <v>18</v>
      </c>
      <c r="DV2487" t="s">
        <v>136</v>
      </c>
      <c r="DW2487" t="s">
        <v>136</v>
      </c>
      <c r="DX2487" t="s">
        <v>134</v>
      </c>
      <c r="DY2487" t="s">
        <v>136</v>
      </c>
      <c r="DZ2487">
        <v>1</v>
      </c>
      <c r="EA2487" t="s">
        <v>134</v>
      </c>
      <c r="EB2487" s="5">
        <v>12.68</v>
      </c>
      <c r="EC2487" s="5">
        <v>12.68</v>
      </c>
      <c r="ED2487" s="5">
        <v>55</v>
      </c>
      <c r="EE2487" t="s">
        <v>148</v>
      </c>
      <c r="EF2487" t="s">
        <v>953</v>
      </c>
      <c r="EG2487" t="s">
        <v>2010</v>
      </c>
      <c r="EH2487">
        <v>0</v>
      </c>
    </row>
    <row r="2488" spans="1:138" ht="15" customHeight="1" x14ac:dyDescent="0.35">
      <c r="A2488" t="s">
        <v>23307</v>
      </c>
      <c r="B2488" t="s">
        <v>157</v>
      </c>
      <c r="C2488" s="1">
        <v>44172.605895370369</v>
      </c>
      <c r="D2488" s="1">
        <v>44194</v>
      </c>
      <c r="E2488" t="s">
        <v>133</v>
      </c>
      <c r="F2488" t="s">
        <v>136</v>
      </c>
      <c r="G2488" t="s">
        <v>135</v>
      </c>
      <c r="H2488" t="s">
        <v>136</v>
      </c>
      <c r="I2488" t="s">
        <v>23308</v>
      </c>
      <c r="J2488" t="s">
        <v>23308</v>
      </c>
      <c r="K2488" t="s">
        <v>23309</v>
      </c>
      <c r="M2488" t="s">
        <v>23310</v>
      </c>
      <c r="N2488" t="s">
        <v>744</v>
      </c>
      <c r="O2488" s="4">
        <v>42079</v>
      </c>
      <c r="P2488" t="s">
        <v>140</v>
      </c>
      <c r="R2488">
        <v>12703822698</v>
      </c>
      <c r="T2488">
        <v>11191</v>
      </c>
      <c r="U2488" t="s">
        <v>23311</v>
      </c>
      <c r="V2488" t="s">
        <v>23312</v>
      </c>
      <c r="X2488" t="s">
        <v>4438</v>
      </c>
      <c r="Y2488" t="s">
        <v>23313</v>
      </c>
      <c r="AA2488" t="s">
        <v>23310</v>
      </c>
      <c r="AB2488" t="s">
        <v>744</v>
      </c>
      <c r="AC2488" s="4">
        <v>42079</v>
      </c>
      <c r="AD2488" t="s">
        <v>140</v>
      </c>
      <c r="AF2488">
        <v>12703822698</v>
      </c>
      <c r="AH2488" t="s">
        <v>4439</v>
      </c>
      <c r="AI2488" t="s">
        <v>168</v>
      </c>
      <c r="AJ2488" t="s">
        <v>4440</v>
      </c>
      <c r="AK2488" t="s">
        <v>4441</v>
      </c>
      <c r="AM2488" t="s">
        <v>4442</v>
      </c>
      <c r="AO2488" t="s">
        <v>4443</v>
      </c>
      <c r="AP2488" t="s">
        <v>744</v>
      </c>
      <c r="AQ2488" s="4">
        <v>42071</v>
      </c>
      <c r="AR2488" t="s">
        <v>140</v>
      </c>
      <c r="AT2488">
        <v>12704892378</v>
      </c>
      <c r="AV2488" t="s">
        <v>4444</v>
      </c>
      <c r="AW2488" t="s">
        <v>4445</v>
      </c>
      <c r="AY2488" t="s">
        <v>155</v>
      </c>
      <c r="AZ2488" t="s">
        <v>175</v>
      </c>
      <c r="BA2488" t="s">
        <v>176</v>
      </c>
      <c r="BB2488" t="s">
        <v>136</v>
      </c>
      <c r="BC2488" t="s">
        <v>136</v>
      </c>
      <c r="BD2488" t="s">
        <v>148</v>
      </c>
      <c r="BE2488" t="s">
        <v>136</v>
      </c>
      <c r="BF2488" t="s">
        <v>136</v>
      </c>
      <c r="BG2488" t="s">
        <v>134</v>
      </c>
      <c r="BH2488" t="s">
        <v>136</v>
      </c>
      <c r="BN2488" t="s">
        <v>23314</v>
      </c>
      <c r="BO2488" t="s">
        <v>14149</v>
      </c>
      <c r="BP2488">
        <v>1</v>
      </c>
      <c r="BQ2488">
        <v>1</v>
      </c>
      <c r="BR2488">
        <v>1</v>
      </c>
      <c r="BS2488" s="1">
        <v>44232</v>
      </c>
      <c r="BT2488" s="1">
        <v>44500</v>
      </c>
      <c r="BU2488" s="1">
        <v>44232</v>
      </c>
      <c r="BV2488" s="1">
        <v>44500</v>
      </c>
      <c r="BW2488" t="s">
        <v>136</v>
      </c>
      <c r="BX2488">
        <v>40</v>
      </c>
      <c r="BY2488">
        <v>0</v>
      </c>
      <c r="BZ2488">
        <v>8</v>
      </c>
      <c r="CA2488">
        <v>8</v>
      </c>
      <c r="CB2488">
        <v>8</v>
      </c>
      <c r="CC2488">
        <v>8</v>
      </c>
      <c r="CD2488">
        <v>8</v>
      </c>
      <c r="CE2488">
        <v>0</v>
      </c>
      <c r="CF2488" t="str">
        <f>"7:00 AM"</f>
        <v>7:00 AM</v>
      </c>
      <c r="CG2488" t="str">
        <f>"4:00 PM"</f>
        <v>4:00 PM</v>
      </c>
      <c r="CH2488" s="5">
        <v>12.4</v>
      </c>
      <c r="CI2488" t="s">
        <v>146</v>
      </c>
      <c r="CJ2488">
        <v>0</v>
      </c>
      <c r="CK2488" t="s">
        <v>1841</v>
      </c>
      <c r="CL2488" t="s">
        <v>136</v>
      </c>
      <c r="CM2488" t="s">
        <v>147</v>
      </c>
      <c r="CN2488" t="s">
        <v>148</v>
      </c>
      <c r="CO2488" s="2" t="s">
        <v>23315</v>
      </c>
      <c r="CP2488" t="s">
        <v>149</v>
      </c>
      <c r="CQ2488">
        <v>3</v>
      </c>
      <c r="CR2488">
        <v>0</v>
      </c>
      <c r="CS2488" t="s">
        <v>136</v>
      </c>
      <c r="CT2488" t="s">
        <v>136</v>
      </c>
      <c r="CU2488" t="s">
        <v>136</v>
      </c>
      <c r="CV2488" t="s">
        <v>134</v>
      </c>
      <c r="CW2488" t="s">
        <v>134</v>
      </c>
      <c r="CX2488">
        <v>80</v>
      </c>
      <c r="CY2488" t="s">
        <v>134</v>
      </c>
      <c r="CZ2488" t="s">
        <v>134</v>
      </c>
      <c r="DA2488" t="s">
        <v>134</v>
      </c>
      <c r="DB2488" t="s">
        <v>134</v>
      </c>
      <c r="DC2488" t="s">
        <v>134</v>
      </c>
      <c r="DD2488" t="s">
        <v>136</v>
      </c>
      <c r="DF2488" s="2" t="s">
        <v>23316</v>
      </c>
      <c r="DG2488" t="s">
        <v>23309</v>
      </c>
      <c r="DH2488" t="s">
        <v>23310</v>
      </c>
      <c r="DI2488" t="s">
        <v>744</v>
      </c>
      <c r="DJ2488" s="4">
        <v>42079</v>
      </c>
      <c r="DK2488" t="s">
        <v>9158</v>
      </c>
      <c r="DL2488" t="s">
        <v>136</v>
      </c>
      <c r="DM2488">
        <v>1</v>
      </c>
      <c r="DN2488" t="s">
        <v>23317</v>
      </c>
      <c r="DO2488" t="s">
        <v>23310</v>
      </c>
      <c r="DP2488" t="s">
        <v>744</v>
      </c>
      <c r="DQ2488" t="str">
        <f>"42079"</f>
        <v>42079</v>
      </c>
      <c r="DR2488" t="s">
        <v>9158</v>
      </c>
      <c r="DS2488" t="s">
        <v>23318</v>
      </c>
      <c r="DT2488">
        <v>2</v>
      </c>
      <c r="DU2488">
        <v>26</v>
      </c>
      <c r="DV2488" t="s">
        <v>134</v>
      </c>
      <c r="DW2488" t="s">
        <v>134</v>
      </c>
      <c r="DX2488" t="s">
        <v>134</v>
      </c>
      <c r="DY2488" t="s">
        <v>136</v>
      </c>
      <c r="DZ2488">
        <v>1</v>
      </c>
      <c r="EA2488" t="s">
        <v>136</v>
      </c>
      <c r="EC2488" s="5">
        <v>12.68</v>
      </c>
      <c r="ED2488" s="5">
        <v>55</v>
      </c>
      <c r="EE2488">
        <v>12703822698</v>
      </c>
      <c r="EF2488" t="s">
        <v>148</v>
      </c>
      <c r="EG2488" t="s">
        <v>4453</v>
      </c>
      <c r="EH2488">
        <v>0</v>
      </c>
    </row>
    <row r="2489" spans="1:138" ht="15" customHeight="1" x14ac:dyDescent="0.35">
      <c r="A2489" t="s">
        <v>16016</v>
      </c>
      <c r="B2489" t="s">
        <v>157</v>
      </c>
      <c r="C2489" s="1">
        <v>44172.903919328703</v>
      </c>
      <c r="D2489" s="1">
        <v>44194</v>
      </c>
      <c r="E2489" t="s">
        <v>579</v>
      </c>
      <c r="F2489" t="s">
        <v>136</v>
      </c>
      <c r="G2489" t="s">
        <v>135</v>
      </c>
      <c r="H2489" t="s">
        <v>136</v>
      </c>
      <c r="I2489" t="s">
        <v>16017</v>
      </c>
      <c r="K2489" t="s">
        <v>16018</v>
      </c>
      <c r="L2489" t="s">
        <v>16019</v>
      </c>
      <c r="M2489" t="s">
        <v>16020</v>
      </c>
      <c r="N2489" t="s">
        <v>584</v>
      </c>
      <c r="O2489" s="4">
        <v>84627</v>
      </c>
      <c r="P2489" t="s">
        <v>140</v>
      </c>
      <c r="R2489">
        <v>18013627435</v>
      </c>
      <c r="T2489">
        <v>112410</v>
      </c>
      <c r="U2489" t="s">
        <v>12455</v>
      </c>
      <c r="V2489" t="s">
        <v>16021</v>
      </c>
      <c r="X2489" t="s">
        <v>164</v>
      </c>
      <c r="Y2489" t="s">
        <v>16018</v>
      </c>
      <c r="Z2489" t="s">
        <v>148</v>
      </c>
      <c r="AA2489" t="s">
        <v>16020</v>
      </c>
      <c r="AB2489" t="s">
        <v>584</v>
      </c>
      <c r="AC2489" s="4">
        <v>84627</v>
      </c>
      <c r="AD2489" t="s">
        <v>140</v>
      </c>
      <c r="AF2489">
        <v>18013627435</v>
      </c>
      <c r="AH2489" t="s">
        <v>16022</v>
      </c>
      <c r="AI2489" t="s">
        <v>168</v>
      </c>
      <c r="AJ2489" t="s">
        <v>588</v>
      </c>
      <c r="AK2489" t="s">
        <v>589</v>
      </c>
      <c r="AM2489" t="s">
        <v>590</v>
      </c>
      <c r="AO2489" t="s">
        <v>591</v>
      </c>
      <c r="AP2489" t="s">
        <v>592</v>
      </c>
      <c r="AQ2489" s="4">
        <v>82601</v>
      </c>
      <c r="AR2489" t="s">
        <v>140</v>
      </c>
      <c r="AT2489">
        <v>13074722105</v>
      </c>
      <c r="AV2489" t="s">
        <v>593</v>
      </c>
      <c r="AW2489" t="s">
        <v>594</v>
      </c>
      <c r="AZ2489" t="s">
        <v>334</v>
      </c>
      <c r="BA2489" t="s">
        <v>335</v>
      </c>
      <c r="BB2489" t="s">
        <v>136</v>
      </c>
      <c r="BC2489" t="s">
        <v>136</v>
      </c>
      <c r="BD2489" t="s">
        <v>148</v>
      </c>
      <c r="BE2489" t="s">
        <v>136</v>
      </c>
      <c r="BF2489" t="s">
        <v>136</v>
      </c>
      <c r="BG2489" t="s">
        <v>134</v>
      </c>
      <c r="BH2489" t="s">
        <v>136</v>
      </c>
      <c r="BN2489" t="s">
        <v>16023</v>
      </c>
      <c r="BO2489" t="s">
        <v>652</v>
      </c>
      <c r="BP2489">
        <v>5</v>
      </c>
      <c r="BQ2489">
        <v>5</v>
      </c>
      <c r="BR2489">
        <v>5</v>
      </c>
      <c r="BS2489" s="1">
        <v>44228</v>
      </c>
      <c r="BT2489" s="1">
        <v>44530</v>
      </c>
      <c r="BU2489" s="1">
        <v>44228</v>
      </c>
      <c r="BV2489" s="1">
        <v>44530</v>
      </c>
      <c r="BW2489" t="s">
        <v>134</v>
      </c>
      <c r="CH2489" s="5">
        <v>1727.75</v>
      </c>
      <c r="CI2489" t="s">
        <v>597</v>
      </c>
      <c r="CJ2489">
        <v>0</v>
      </c>
      <c r="CK2489" t="s">
        <v>1362</v>
      </c>
      <c r="CL2489" t="s">
        <v>136</v>
      </c>
      <c r="CM2489" t="s">
        <v>354</v>
      </c>
      <c r="CN2489" t="s">
        <v>945</v>
      </c>
      <c r="CO2489" t="s">
        <v>600</v>
      </c>
      <c r="CP2489" t="s">
        <v>149</v>
      </c>
      <c r="CQ2489">
        <v>6</v>
      </c>
      <c r="CR2489">
        <v>0</v>
      </c>
      <c r="CS2489" t="s">
        <v>136</v>
      </c>
      <c r="CT2489" t="s">
        <v>134</v>
      </c>
      <c r="CU2489" t="s">
        <v>136</v>
      </c>
      <c r="CV2489" t="s">
        <v>136</v>
      </c>
      <c r="CW2489" t="s">
        <v>134</v>
      </c>
      <c r="CX2489">
        <v>50</v>
      </c>
      <c r="CY2489" t="s">
        <v>134</v>
      </c>
      <c r="CZ2489" t="s">
        <v>136</v>
      </c>
      <c r="DA2489" t="s">
        <v>134</v>
      </c>
      <c r="DB2489" t="s">
        <v>136</v>
      </c>
      <c r="DC2489" t="s">
        <v>136</v>
      </c>
      <c r="DD2489" t="s">
        <v>136</v>
      </c>
      <c r="DF2489" t="s">
        <v>16024</v>
      </c>
      <c r="DG2489" t="s">
        <v>16025</v>
      </c>
      <c r="DH2489" t="s">
        <v>16020</v>
      </c>
      <c r="DI2489" t="s">
        <v>584</v>
      </c>
      <c r="DJ2489" s="4">
        <v>84627</v>
      </c>
      <c r="DK2489" t="s">
        <v>3004</v>
      </c>
      <c r="DL2489" t="s">
        <v>136</v>
      </c>
      <c r="DM2489">
        <v>1</v>
      </c>
      <c r="DN2489" t="s">
        <v>16025</v>
      </c>
      <c r="DO2489" t="s">
        <v>16020</v>
      </c>
      <c r="DP2489" t="s">
        <v>584</v>
      </c>
      <c r="DQ2489" t="str">
        <f>"84627"</f>
        <v>84627</v>
      </c>
      <c r="DR2489" t="s">
        <v>3004</v>
      </c>
      <c r="DS2489" t="s">
        <v>605</v>
      </c>
      <c r="DT2489">
        <v>10</v>
      </c>
      <c r="DU2489">
        <v>17</v>
      </c>
      <c r="DV2489" t="s">
        <v>136</v>
      </c>
      <c r="DW2489" t="s">
        <v>136</v>
      </c>
      <c r="DX2489" t="s">
        <v>134</v>
      </c>
      <c r="DY2489" t="s">
        <v>136</v>
      </c>
      <c r="DZ2489">
        <v>1</v>
      </c>
      <c r="EA2489" t="s">
        <v>136</v>
      </c>
      <c r="EC2489" s="5">
        <v>12.68</v>
      </c>
      <c r="ED2489" s="5">
        <v>55</v>
      </c>
      <c r="EE2489">
        <v>13074722105</v>
      </c>
      <c r="EF2489" t="s">
        <v>593</v>
      </c>
      <c r="EG2489" t="s">
        <v>148</v>
      </c>
      <c r="EH2489">
        <v>0</v>
      </c>
    </row>
    <row r="2490" spans="1:138" ht="15" customHeight="1" x14ac:dyDescent="0.35">
      <c r="A2490" t="s">
        <v>20987</v>
      </c>
      <c r="B2490" t="s">
        <v>157</v>
      </c>
      <c r="C2490" s="1">
        <v>44172.96365150463</v>
      </c>
      <c r="D2490" s="1">
        <v>44194</v>
      </c>
      <c r="E2490" t="s">
        <v>579</v>
      </c>
      <c r="F2490" t="s">
        <v>136</v>
      </c>
      <c r="G2490" t="s">
        <v>135</v>
      </c>
      <c r="H2490" t="s">
        <v>136</v>
      </c>
      <c r="I2490" t="s">
        <v>20988</v>
      </c>
      <c r="K2490" t="s">
        <v>20989</v>
      </c>
      <c r="L2490" t="s">
        <v>20989</v>
      </c>
      <c r="M2490" t="s">
        <v>12907</v>
      </c>
      <c r="N2490" t="s">
        <v>584</v>
      </c>
      <c r="O2490" s="4">
        <v>84720</v>
      </c>
      <c r="P2490" t="s">
        <v>140</v>
      </c>
      <c r="R2490">
        <v>14355904909</v>
      </c>
      <c r="T2490">
        <v>112410</v>
      </c>
      <c r="U2490" t="s">
        <v>20990</v>
      </c>
      <c r="V2490" t="s">
        <v>20991</v>
      </c>
      <c r="X2490" t="s">
        <v>1091</v>
      </c>
      <c r="Y2490" t="s">
        <v>20989</v>
      </c>
      <c r="AA2490" t="s">
        <v>12907</v>
      </c>
      <c r="AB2490" t="s">
        <v>584</v>
      </c>
      <c r="AC2490" s="4">
        <v>84720</v>
      </c>
      <c r="AD2490" t="s">
        <v>140</v>
      </c>
      <c r="AF2490">
        <v>14355904909</v>
      </c>
      <c r="AH2490" t="s">
        <v>20992</v>
      </c>
      <c r="AI2490" t="s">
        <v>168</v>
      </c>
      <c r="AJ2490" t="s">
        <v>588</v>
      </c>
      <c r="AK2490" t="s">
        <v>589</v>
      </c>
      <c r="AM2490" t="s">
        <v>1361</v>
      </c>
      <c r="AO2490" t="s">
        <v>591</v>
      </c>
      <c r="AP2490" t="s">
        <v>592</v>
      </c>
      <c r="AQ2490" s="4">
        <v>82601</v>
      </c>
      <c r="AR2490" t="s">
        <v>140</v>
      </c>
      <c r="AT2490">
        <v>13074722105</v>
      </c>
      <c r="AV2490" t="s">
        <v>593</v>
      </c>
      <c r="AW2490" t="s">
        <v>594</v>
      </c>
      <c r="AZ2490" t="s">
        <v>334</v>
      </c>
      <c r="BA2490" t="s">
        <v>335</v>
      </c>
      <c r="BB2490" t="s">
        <v>136</v>
      </c>
      <c r="BC2490" t="s">
        <v>136</v>
      </c>
      <c r="BD2490" t="s">
        <v>148</v>
      </c>
      <c r="BE2490" t="s">
        <v>136</v>
      </c>
      <c r="BF2490" t="s">
        <v>136</v>
      </c>
      <c r="BG2490" t="s">
        <v>134</v>
      </c>
      <c r="BH2490" t="s">
        <v>136</v>
      </c>
      <c r="BN2490" t="s">
        <v>20993</v>
      </c>
      <c r="BO2490" t="s">
        <v>2037</v>
      </c>
      <c r="BP2490">
        <v>1</v>
      </c>
      <c r="BQ2490">
        <v>1</v>
      </c>
      <c r="BR2490">
        <v>1</v>
      </c>
      <c r="BS2490" s="1">
        <v>44228</v>
      </c>
      <c r="BT2490" s="1">
        <v>44500</v>
      </c>
      <c r="BU2490" s="1">
        <v>44228</v>
      </c>
      <c r="BV2490" s="1">
        <v>44500</v>
      </c>
      <c r="BW2490" t="s">
        <v>134</v>
      </c>
      <c r="CH2490" s="5">
        <v>1682.33</v>
      </c>
      <c r="CI2490" t="s">
        <v>597</v>
      </c>
      <c r="CJ2490">
        <v>0</v>
      </c>
      <c r="CK2490" t="s">
        <v>598</v>
      </c>
      <c r="CL2490" t="s">
        <v>136</v>
      </c>
      <c r="CM2490" t="s">
        <v>354</v>
      </c>
      <c r="CN2490" t="s">
        <v>599</v>
      </c>
      <c r="CO2490" t="s">
        <v>600</v>
      </c>
      <c r="CP2490" t="s">
        <v>149</v>
      </c>
      <c r="CQ2490">
        <v>6</v>
      </c>
      <c r="CR2490">
        <v>0</v>
      </c>
      <c r="CS2490" t="s">
        <v>136</v>
      </c>
      <c r="CT2490" t="s">
        <v>134</v>
      </c>
      <c r="CU2490" t="s">
        <v>136</v>
      </c>
      <c r="CV2490" t="s">
        <v>136</v>
      </c>
      <c r="CW2490" t="s">
        <v>134</v>
      </c>
      <c r="CX2490">
        <v>50</v>
      </c>
      <c r="CY2490" t="s">
        <v>134</v>
      </c>
      <c r="CZ2490" t="s">
        <v>136</v>
      </c>
      <c r="DA2490" t="s">
        <v>134</v>
      </c>
      <c r="DB2490" t="s">
        <v>136</v>
      </c>
      <c r="DC2490" t="s">
        <v>136</v>
      </c>
      <c r="DD2490" t="s">
        <v>136</v>
      </c>
      <c r="DF2490" t="s">
        <v>20994</v>
      </c>
      <c r="DG2490" t="s">
        <v>20989</v>
      </c>
      <c r="DH2490" t="s">
        <v>12907</v>
      </c>
      <c r="DI2490" t="s">
        <v>584</v>
      </c>
      <c r="DJ2490" s="4">
        <v>84720</v>
      </c>
      <c r="DK2490" t="s">
        <v>2680</v>
      </c>
      <c r="DL2490" t="s">
        <v>136</v>
      </c>
      <c r="DM2490">
        <v>1</v>
      </c>
      <c r="DN2490" t="s">
        <v>20989</v>
      </c>
      <c r="DO2490" t="s">
        <v>12907</v>
      </c>
      <c r="DP2490" t="s">
        <v>584</v>
      </c>
      <c r="DQ2490" t="str">
        <f>"84720"</f>
        <v>84720</v>
      </c>
      <c r="DR2490" t="s">
        <v>2680</v>
      </c>
      <c r="DS2490" t="s">
        <v>1750</v>
      </c>
      <c r="DT2490">
        <v>2</v>
      </c>
      <c r="DU2490">
        <v>4</v>
      </c>
      <c r="DV2490" t="s">
        <v>136</v>
      </c>
      <c r="DW2490" t="s">
        <v>136</v>
      </c>
      <c r="DX2490" t="s">
        <v>134</v>
      </c>
      <c r="DY2490" t="s">
        <v>136</v>
      </c>
      <c r="DZ2490">
        <v>1</v>
      </c>
      <c r="EA2490" t="s">
        <v>136</v>
      </c>
      <c r="EC2490" s="5">
        <v>12.68</v>
      </c>
      <c r="ED2490" s="5">
        <v>55</v>
      </c>
      <c r="EE2490">
        <v>13074722105</v>
      </c>
      <c r="EF2490" t="s">
        <v>593</v>
      </c>
      <c r="EG2490" t="s">
        <v>148</v>
      </c>
      <c r="EH2490">
        <v>0</v>
      </c>
    </row>
    <row r="2491" spans="1:138" ht="15" customHeight="1" x14ac:dyDescent="0.35">
      <c r="A2491" t="s">
        <v>22555</v>
      </c>
      <c r="B2491" t="s">
        <v>157</v>
      </c>
      <c r="C2491" s="1">
        <v>44175.472039004628</v>
      </c>
      <c r="D2491" s="1">
        <v>44194</v>
      </c>
      <c r="E2491" t="s">
        <v>133</v>
      </c>
      <c r="F2491" t="s">
        <v>136</v>
      </c>
      <c r="G2491" t="s">
        <v>135</v>
      </c>
      <c r="H2491" t="s">
        <v>136</v>
      </c>
      <c r="I2491" t="s">
        <v>22556</v>
      </c>
      <c r="K2491" t="s">
        <v>22557</v>
      </c>
      <c r="L2491" t="s">
        <v>22558</v>
      </c>
      <c r="M2491" t="s">
        <v>2791</v>
      </c>
      <c r="N2491" t="s">
        <v>611</v>
      </c>
      <c r="O2491" s="4">
        <v>57442</v>
      </c>
      <c r="P2491" t="s">
        <v>140</v>
      </c>
      <c r="R2491">
        <v>16057652806</v>
      </c>
      <c r="T2491">
        <v>1119</v>
      </c>
      <c r="U2491" t="s">
        <v>22559</v>
      </c>
      <c r="V2491" t="s">
        <v>2129</v>
      </c>
      <c r="X2491" t="s">
        <v>164</v>
      </c>
      <c r="Y2491" t="s">
        <v>22557</v>
      </c>
      <c r="Z2491" t="s">
        <v>22558</v>
      </c>
      <c r="AA2491" t="s">
        <v>2791</v>
      </c>
      <c r="AB2491" t="s">
        <v>611</v>
      </c>
      <c r="AC2491" s="4">
        <v>57442</v>
      </c>
      <c r="AD2491" t="s">
        <v>140</v>
      </c>
      <c r="AF2491">
        <v>16057652806</v>
      </c>
      <c r="AH2491" t="s">
        <v>22560</v>
      </c>
      <c r="AI2491" t="s">
        <v>168</v>
      </c>
      <c r="AJ2491" t="s">
        <v>533</v>
      </c>
      <c r="AK2491" t="s">
        <v>534</v>
      </c>
      <c r="AM2491" t="s">
        <v>535</v>
      </c>
      <c r="AO2491" t="s">
        <v>536</v>
      </c>
      <c r="AP2491" t="s">
        <v>537</v>
      </c>
      <c r="AQ2491" s="4">
        <v>28786</v>
      </c>
      <c r="AR2491" t="s">
        <v>140</v>
      </c>
      <c r="AT2491">
        <v>18282460659</v>
      </c>
      <c r="AV2491" t="s">
        <v>538</v>
      </c>
      <c r="AW2491" t="s">
        <v>539</v>
      </c>
      <c r="AZ2491" t="s">
        <v>262</v>
      </c>
      <c r="BA2491" t="s">
        <v>263</v>
      </c>
      <c r="BB2491" t="s">
        <v>136</v>
      </c>
      <c r="BC2491" t="s">
        <v>136</v>
      </c>
      <c r="BD2491" t="s">
        <v>148</v>
      </c>
      <c r="BE2491" t="s">
        <v>136</v>
      </c>
      <c r="BF2491" t="s">
        <v>136</v>
      </c>
      <c r="BG2491" t="s">
        <v>134</v>
      </c>
      <c r="BH2491" t="s">
        <v>136</v>
      </c>
      <c r="BN2491" t="s">
        <v>22561</v>
      </c>
      <c r="BO2491" t="s">
        <v>22562</v>
      </c>
      <c r="BP2491">
        <v>1</v>
      </c>
      <c r="BQ2491">
        <v>1</v>
      </c>
      <c r="BR2491">
        <v>1</v>
      </c>
      <c r="BS2491" s="1">
        <v>44232</v>
      </c>
      <c r="BT2491" s="1">
        <v>44316</v>
      </c>
      <c r="BU2491" s="1">
        <v>44232</v>
      </c>
      <c r="BV2491" s="1">
        <v>44316</v>
      </c>
      <c r="BW2491" t="s">
        <v>136</v>
      </c>
      <c r="BX2491">
        <v>48</v>
      </c>
      <c r="BY2491">
        <v>0</v>
      </c>
      <c r="BZ2491">
        <v>8</v>
      </c>
      <c r="CA2491">
        <v>8</v>
      </c>
      <c r="CB2491">
        <v>8</v>
      </c>
      <c r="CC2491">
        <v>8</v>
      </c>
      <c r="CD2491">
        <v>8</v>
      </c>
      <c r="CE2491">
        <v>8</v>
      </c>
      <c r="CF2491" t="str">
        <f>"8:00 AM"</f>
        <v>8:00 AM</v>
      </c>
      <c r="CG2491" t="str">
        <f>"5:00 PM"</f>
        <v>5:00 PM</v>
      </c>
      <c r="CH2491" s="5">
        <v>14.99</v>
      </c>
      <c r="CI2491" t="s">
        <v>146</v>
      </c>
      <c r="CL2491" t="s">
        <v>136</v>
      </c>
      <c r="CM2491" t="s">
        <v>354</v>
      </c>
      <c r="CN2491" t="s">
        <v>8313</v>
      </c>
      <c r="CO2491" t="s">
        <v>4123</v>
      </c>
      <c r="CP2491" t="s">
        <v>149</v>
      </c>
      <c r="CQ2491">
        <v>3</v>
      </c>
      <c r="CR2491">
        <v>0</v>
      </c>
      <c r="CS2491" t="s">
        <v>136</v>
      </c>
      <c r="CT2491" t="s">
        <v>134</v>
      </c>
      <c r="CU2491" t="s">
        <v>136</v>
      </c>
      <c r="CV2491" t="s">
        <v>136</v>
      </c>
      <c r="CW2491" t="s">
        <v>134</v>
      </c>
      <c r="CX2491">
        <v>50</v>
      </c>
      <c r="CY2491" t="s">
        <v>134</v>
      </c>
      <c r="CZ2491" t="s">
        <v>134</v>
      </c>
      <c r="DA2491" t="s">
        <v>134</v>
      </c>
      <c r="DB2491" t="s">
        <v>134</v>
      </c>
      <c r="DC2491" t="s">
        <v>136</v>
      </c>
      <c r="DD2491" t="s">
        <v>136</v>
      </c>
      <c r="DF2491" t="s">
        <v>22563</v>
      </c>
      <c r="DG2491" t="s">
        <v>22557</v>
      </c>
      <c r="DH2491" t="s">
        <v>2791</v>
      </c>
      <c r="DI2491" t="s">
        <v>611</v>
      </c>
      <c r="DJ2491" s="4">
        <v>57442</v>
      </c>
      <c r="DK2491" t="s">
        <v>2792</v>
      </c>
      <c r="DL2491" t="s">
        <v>136</v>
      </c>
      <c r="DM2491">
        <v>1</v>
      </c>
      <c r="DN2491" t="s">
        <v>22564</v>
      </c>
      <c r="DO2491" t="s">
        <v>2791</v>
      </c>
      <c r="DP2491" t="s">
        <v>611</v>
      </c>
      <c r="DQ2491" t="str">
        <f>"57442"</f>
        <v>57442</v>
      </c>
      <c r="DR2491" t="s">
        <v>2792</v>
      </c>
      <c r="DS2491" t="s">
        <v>625</v>
      </c>
      <c r="DT2491">
        <v>1</v>
      </c>
      <c r="DU2491">
        <v>3</v>
      </c>
      <c r="DV2491" t="s">
        <v>134</v>
      </c>
      <c r="DW2491" t="s">
        <v>134</v>
      </c>
      <c r="DX2491" t="s">
        <v>134</v>
      </c>
      <c r="DY2491" t="s">
        <v>136</v>
      </c>
      <c r="DZ2491">
        <v>1</v>
      </c>
      <c r="EA2491" t="s">
        <v>136</v>
      </c>
      <c r="EC2491" s="5">
        <v>12.68</v>
      </c>
      <c r="ED2491" s="5">
        <v>55</v>
      </c>
      <c r="EE2491">
        <v>16057652806</v>
      </c>
      <c r="EF2491" t="s">
        <v>22560</v>
      </c>
      <c r="EG2491" t="s">
        <v>148</v>
      </c>
      <c r="EH2491">
        <v>0</v>
      </c>
    </row>
    <row r="2492" spans="1:138" ht="15" customHeight="1" x14ac:dyDescent="0.35">
      <c r="A2492" t="s">
        <v>21747</v>
      </c>
      <c r="B2492" t="s">
        <v>157</v>
      </c>
      <c r="C2492" s="1">
        <v>44174.766770486109</v>
      </c>
      <c r="D2492" s="1">
        <v>44194</v>
      </c>
      <c r="E2492" t="s">
        <v>579</v>
      </c>
      <c r="F2492" t="s">
        <v>136</v>
      </c>
      <c r="G2492" t="s">
        <v>135</v>
      </c>
      <c r="H2492" t="s">
        <v>136</v>
      </c>
      <c r="I2492" t="s">
        <v>21748</v>
      </c>
      <c r="K2492" t="s">
        <v>21749</v>
      </c>
      <c r="M2492" t="s">
        <v>3279</v>
      </c>
      <c r="N2492" t="s">
        <v>1114</v>
      </c>
      <c r="O2492" s="4">
        <v>98801</v>
      </c>
      <c r="P2492" t="s">
        <v>140</v>
      </c>
      <c r="R2492">
        <v>15096627153</v>
      </c>
      <c r="T2492">
        <v>1113</v>
      </c>
      <c r="U2492" t="s">
        <v>19758</v>
      </c>
      <c r="V2492" t="s">
        <v>7160</v>
      </c>
      <c r="X2492" t="s">
        <v>21750</v>
      </c>
      <c r="Y2492" t="s">
        <v>21749</v>
      </c>
      <c r="AA2492" t="s">
        <v>3279</v>
      </c>
      <c r="AB2492" t="s">
        <v>1114</v>
      </c>
      <c r="AC2492" s="4">
        <v>98801</v>
      </c>
      <c r="AD2492" t="s">
        <v>140</v>
      </c>
      <c r="AE2492" t="s">
        <v>1116</v>
      </c>
      <c r="AF2492">
        <v>15096627153</v>
      </c>
      <c r="AH2492" t="s">
        <v>1117</v>
      </c>
      <c r="AI2492" t="s">
        <v>168</v>
      </c>
      <c r="AJ2492" t="s">
        <v>1118</v>
      </c>
      <c r="AK2492" t="s">
        <v>1119</v>
      </c>
      <c r="AM2492" t="s">
        <v>1120</v>
      </c>
      <c r="AN2492" t="s">
        <v>1121</v>
      </c>
      <c r="AO2492" t="s">
        <v>1122</v>
      </c>
      <c r="AP2492" t="s">
        <v>1114</v>
      </c>
      <c r="AQ2492" s="4">
        <v>98516</v>
      </c>
      <c r="AR2492" t="s">
        <v>140</v>
      </c>
      <c r="AS2492" t="s">
        <v>21751</v>
      </c>
      <c r="AT2492">
        <v>15093790984</v>
      </c>
      <c r="AV2492" t="s">
        <v>1117</v>
      </c>
      <c r="AW2492" t="s">
        <v>1123</v>
      </c>
      <c r="AZ2492" t="s">
        <v>821</v>
      </c>
      <c r="BA2492" t="s">
        <v>822</v>
      </c>
      <c r="BB2492" t="s">
        <v>136</v>
      </c>
      <c r="BC2492" t="s">
        <v>136</v>
      </c>
      <c r="BD2492" t="s">
        <v>148</v>
      </c>
      <c r="BE2492" t="s">
        <v>136</v>
      </c>
      <c r="BF2492" t="s">
        <v>136</v>
      </c>
      <c r="BG2492" t="s">
        <v>134</v>
      </c>
      <c r="BH2492" t="s">
        <v>136</v>
      </c>
      <c r="BN2492" t="s">
        <v>21752</v>
      </c>
      <c r="BO2492" t="s">
        <v>1124</v>
      </c>
      <c r="BP2492">
        <v>262</v>
      </c>
      <c r="BQ2492">
        <v>262</v>
      </c>
      <c r="BR2492">
        <v>262</v>
      </c>
      <c r="BS2492" s="1">
        <v>44245</v>
      </c>
      <c r="BT2492" s="1">
        <v>44517</v>
      </c>
      <c r="BU2492" s="1">
        <v>44245</v>
      </c>
      <c r="BV2492" s="1">
        <v>44517</v>
      </c>
      <c r="BW2492" t="s">
        <v>136</v>
      </c>
      <c r="BX2492">
        <v>35</v>
      </c>
      <c r="BY2492">
        <v>0</v>
      </c>
      <c r="BZ2492">
        <v>6</v>
      </c>
      <c r="CA2492">
        <v>6</v>
      </c>
      <c r="CB2492">
        <v>6</v>
      </c>
      <c r="CC2492">
        <v>6</v>
      </c>
      <c r="CD2492">
        <v>6</v>
      </c>
      <c r="CE2492">
        <v>5</v>
      </c>
      <c r="CF2492" t="str">
        <f>"6:30 AM"</f>
        <v>6:30 AM</v>
      </c>
      <c r="CG2492" t="str">
        <f>"1:00 PM"</f>
        <v>1:00 PM</v>
      </c>
      <c r="CH2492" s="5">
        <v>15.83</v>
      </c>
      <c r="CI2492" t="s">
        <v>146</v>
      </c>
      <c r="CL2492" t="s">
        <v>136</v>
      </c>
      <c r="CM2492" t="s">
        <v>312</v>
      </c>
      <c r="CN2492" t="s">
        <v>148</v>
      </c>
      <c r="CO2492" t="s">
        <v>3283</v>
      </c>
      <c r="CP2492" t="s">
        <v>149</v>
      </c>
      <c r="CQ2492">
        <v>3</v>
      </c>
      <c r="CR2492">
        <v>0</v>
      </c>
      <c r="CS2492" t="s">
        <v>136</v>
      </c>
      <c r="CT2492" t="s">
        <v>136</v>
      </c>
      <c r="CU2492" t="s">
        <v>136</v>
      </c>
      <c r="CV2492" t="s">
        <v>136</v>
      </c>
      <c r="CW2492" t="s">
        <v>134</v>
      </c>
      <c r="CX2492">
        <v>60</v>
      </c>
      <c r="CY2492" t="s">
        <v>134</v>
      </c>
      <c r="CZ2492" t="s">
        <v>134</v>
      </c>
      <c r="DA2492" t="s">
        <v>134</v>
      </c>
      <c r="DB2492" t="s">
        <v>134</v>
      </c>
      <c r="DC2492" t="s">
        <v>134</v>
      </c>
      <c r="DD2492" t="s">
        <v>134</v>
      </c>
      <c r="DE2492">
        <v>25</v>
      </c>
      <c r="DF2492" s="2" t="s">
        <v>21753</v>
      </c>
      <c r="DG2492" t="s">
        <v>21749</v>
      </c>
      <c r="DH2492" t="s">
        <v>3279</v>
      </c>
      <c r="DI2492" t="s">
        <v>1114</v>
      </c>
      <c r="DJ2492" s="4">
        <v>98801</v>
      </c>
      <c r="DK2492" t="s">
        <v>6824</v>
      </c>
      <c r="DL2492" t="s">
        <v>134</v>
      </c>
      <c r="DM2492">
        <v>2</v>
      </c>
      <c r="DN2492" t="s">
        <v>21754</v>
      </c>
      <c r="DO2492" t="s">
        <v>21755</v>
      </c>
      <c r="DP2492" t="s">
        <v>1114</v>
      </c>
      <c r="DQ2492" t="str">
        <f>"98823"</f>
        <v>98823</v>
      </c>
      <c r="DR2492" t="s">
        <v>1026</v>
      </c>
      <c r="DS2492" t="s">
        <v>21756</v>
      </c>
      <c r="DT2492">
        <v>6</v>
      </c>
      <c r="DU2492">
        <v>96</v>
      </c>
      <c r="DV2492" t="s">
        <v>134</v>
      </c>
      <c r="DW2492" t="s">
        <v>134</v>
      </c>
      <c r="DX2492" t="s">
        <v>134</v>
      </c>
      <c r="DY2492" t="s">
        <v>134</v>
      </c>
      <c r="DZ2492">
        <v>4</v>
      </c>
      <c r="EA2492" t="s">
        <v>134</v>
      </c>
      <c r="EB2492" s="5">
        <v>12.68</v>
      </c>
      <c r="EC2492" s="5">
        <v>12.68</v>
      </c>
      <c r="ED2492" s="5">
        <v>55</v>
      </c>
      <c r="EE2492">
        <v>15096706256</v>
      </c>
      <c r="EF2492" t="s">
        <v>21757</v>
      </c>
      <c r="EG2492" t="s">
        <v>4157</v>
      </c>
      <c r="EH2492">
        <v>0</v>
      </c>
    </row>
    <row r="2493" spans="1:138" ht="15" customHeight="1" x14ac:dyDescent="0.35">
      <c r="A2493" t="s">
        <v>17913</v>
      </c>
      <c r="B2493" t="s">
        <v>157</v>
      </c>
      <c r="C2493" s="1">
        <v>44174.515521064815</v>
      </c>
      <c r="D2493" s="1">
        <v>44194</v>
      </c>
      <c r="E2493" t="s">
        <v>133</v>
      </c>
      <c r="F2493" t="s">
        <v>134</v>
      </c>
      <c r="G2493" t="s">
        <v>135</v>
      </c>
      <c r="H2493" t="s">
        <v>136</v>
      </c>
      <c r="I2493" t="s">
        <v>17914</v>
      </c>
      <c r="K2493" t="s">
        <v>17915</v>
      </c>
      <c r="L2493" t="s">
        <v>17916</v>
      </c>
      <c r="M2493" t="s">
        <v>501</v>
      </c>
      <c r="N2493" t="s">
        <v>139</v>
      </c>
      <c r="O2493" s="4">
        <v>33873</v>
      </c>
      <c r="P2493" t="s">
        <v>140</v>
      </c>
      <c r="R2493">
        <v>18636730206</v>
      </c>
      <c r="T2493">
        <v>115115</v>
      </c>
      <c r="U2493" t="s">
        <v>17917</v>
      </c>
      <c r="V2493" t="s">
        <v>2594</v>
      </c>
      <c r="X2493" t="s">
        <v>164</v>
      </c>
      <c r="Y2493" t="s">
        <v>17918</v>
      </c>
      <c r="AA2493" t="s">
        <v>501</v>
      </c>
      <c r="AB2493" t="s">
        <v>139</v>
      </c>
      <c r="AC2493" s="4">
        <v>33873</v>
      </c>
      <c r="AD2493" t="s">
        <v>140</v>
      </c>
      <c r="AF2493">
        <v>18636730206</v>
      </c>
      <c r="AH2493" t="s">
        <v>2325</v>
      </c>
      <c r="AI2493" t="s">
        <v>168</v>
      </c>
      <c r="AJ2493" t="s">
        <v>4942</v>
      </c>
      <c r="AK2493" t="s">
        <v>4943</v>
      </c>
      <c r="AM2493" t="s">
        <v>4944</v>
      </c>
      <c r="AO2493" t="s">
        <v>152</v>
      </c>
      <c r="AP2493" t="s">
        <v>139</v>
      </c>
      <c r="AQ2493" s="4">
        <v>33852</v>
      </c>
      <c r="AR2493" t="s">
        <v>140</v>
      </c>
      <c r="AS2493" t="s">
        <v>4945</v>
      </c>
      <c r="AT2493">
        <v>18634655550</v>
      </c>
      <c r="AV2493" t="s">
        <v>4946</v>
      </c>
      <c r="AW2493" t="s">
        <v>2330</v>
      </c>
      <c r="AZ2493" t="s">
        <v>175</v>
      </c>
      <c r="BA2493" t="s">
        <v>176</v>
      </c>
      <c r="BB2493" t="s">
        <v>134</v>
      </c>
      <c r="BC2493" t="s">
        <v>134</v>
      </c>
      <c r="BD2493" t="s">
        <v>134</v>
      </c>
      <c r="BE2493" t="s">
        <v>134</v>
      </c>
      <c r="BF2493" t="s">
        <v>136</v>
      </c>
      <c r="BG2493" t="s">
        <v>134</v>
      </c>
      <c r="BH2493" t="s">
        <v>136</v>
      </c>
      <c r="BN2493" t="s">
        <v>17919</v>
      </c>
      <c r="BO2493" t="s">
        <v>176</v>
      </c>
      <c r="BP2493">
        <v>6</v>
      </c>
      <c r="BQ2493">
        <v>6</v>
      </c>
      <c r="BR2493">
        <v>6</v>
      </c>
      <c r="BS2493" s="1">
        <v>44233</v>
      </c>
      <c r="BT2493" s="1">
        <v>44530</v>
      </c>
      <c r="BU2493" s="1">
        <v>44233</v>
      </c>
      <c r="BV2493" s="1">
        <v>44530</v>
      </c>
      <c r="BW2493" t="s">
        <v>136</v>
      </c>
      <c r="BX2493">
        <v>36</v>
      </c>
      <c r="BY2493">
        <v>0</v>
      </c>
      <c r="BZ2493">
        <v>6</v>
      </c>
      <c r="CA2493">
        <v>6</v>
      </c>
      <c r="CB2493">
        <v>6</v>
      </c>
      <c r="CC2493">
        <v>6</v>
      </c>
      <c r="CD2493">
        <v>6</v>
      </c>
      <c r="CE2493">
        <v>6</v>
      </c>
      <c r="CF2493" t="str">
        <f>"7:30 AM"</f>
        <v>7:30 AM</v>
      </c>
      <c r="CG2493" t="str">
        <f>"1:30 PM"</f>
        <v>1:30 PM</v>
      </c>
      <c r="CH2493" s="5">
        <v>11.71</v>
      </c>
      <c r="CI2493" t="s">
        <v>146</v>
      </c>
      <c r="CL2493" t="s">
        <v>136</v>
      </c>
      <c r="CM2493" t="s">
        <v>147</v>
      </c>
      <c r="CN2493" t="s">
        <v>148</v>
      </c>
      <c r="CO2493" s="2" t="s">
        <v>12158</v>
      </c>
      <c r="CP2493" t="s">
        <v>149</v>
      </c>
      <c r="CQ2493">
        <v>1</v>
      </c>
      <c r="CR2493">
        <v>0</v>
      </c>
      <c r="CS2493" t="s">
        <v>134</v>
      </c>
      <c r="CT2493" t="s">
        <v>134</v>
      </c>
      <c r="CU2493" t="s">
        <v>136</v>
      </c>
      <c r="CV2493" t="s">
        <v>136</v>
      </c>
      <c r="CW2493" t="s">
        <v>134</v>
      </c>
      <c r="CX2493">
        <v>60</v>
      </c>
      <c r="CY2493" t="s">
        <v>134</v>
      </c>
      <c r="CZ2493" t="s">
        <v>134</v>
      </c>
      <c r="DA2493" t="s">
        <v>134</v>
      </c>
      <c r="DB2493" t="s">
        <v>134</v>
      </c>
      <c r="DC2493" t="s">
        <v>134</v>
      </c>
      <c r="DD2493" t="s">
        <v>136</v>
      </c>
      <c r="DF2493" s="2" t="s">
        <v>17920</v>
      </c>
      <c r="DG2493" t="s">
        <v>17921</v>
      </c>
      <c r="DH2493" t="s">
        <v>1391</v>
      </c>
      <c r="DI2493" t="s">
        <v>139</v>
      </c>
      <c r="DJ2493" s="4">
        <v>33440</v>
      </c>
      <c r="DK2493" t="s">
        <v>210</v>
      </c>
      <c r="DL2493" t="s">
        <v>134</v>
      </c>
      <c r="DM2493">
        <v>4</v>
      </c>
      <c r="DN2493" t="s">
        <v>17922</v>
      </c>
      <c r="DO2493" t="s">
        <v>209</v>
      </c>
      <c r="DP2493" t="s">
        <v>139</v>
      </c>
      <c r="DQ2493" t="str">
        <f>"33935"</f>
        <v>33935</v>
      </c>
      <c r="DR2493" t="s">
        <v>210</v>
      </c>
      <c r="DS2493" t="s">
        <v>17923</v>
      </c>
      <c r="DT2493">
        <v>1</v>
      </c>
      <c r="DU2493">
        <v>6</v>
      </c>
      <c r="DV2493" t="s">
        <v>134</v>
      </c>
      <c r="DW2493" t="s">
        <v>134</v>
      </c>
      <c r="DX2493" t="s">
        <v>134</v>
      </c>
      <c r="DY2493" t="s">
        <v>136</v>
      </c>
      <c r="DZ2493">
        <v>1</v>
      </c>
      <c r="EA2493" t="s">
        <v>136</v>
      </c>
      <c r="EC2493" s="5">
        <v>12.68</v>
      </c>
      <c r="ED2493" s="5">
        <v>55</v>
      </c>
      <c r="EE2493">
        <v>18636730206</v>
      </c>
      <c r="EF2493" t="s">
        <v>17924</v>
      </c>
      <c r="EG2493" t="s">
        <v>148</v>
      </c>
      <c r="EH2493">
        <v>0</v>
      </c>
    </row>
    <row r="2494" spans="1:138" ht="15" customHeight="1" x14ac:dyDescent="0.35">
      <c r="A2494" t="s">
        <v>27588</v>
      </c>
      <c r="B2494" t="s">
        <v>157</v>
      </c>
      <c r="C2494" s="1">
        <v>44175.364870949074</v>
      </c>
      <c r="D2494" s="1">
        <v>44194</v>
      </c>
      <c r="E2494" t="s">
        <v>579</v>
      </c>
      <c r="F2494" t="s">
        <v>136</v>
      </c>
      <c r="G2494" t="s">
        <v>135</v>
      </c>
      <c r="H2494" t="s">
        <v>136</v>
      </c>
      <c r="I2494" t="s">
        <v>16850</v>
      </c>
      <c r="K2494" t="s">
        <v>16851</v>
      </c>
      <c r="L2494" t="s">
        <v>16851</v>
      </c>
      <c r="M2494" t="s">
        <v>12907</v>
      </c>
      <c r="N2494" t="s">
        <v>584</v>
      </c>
      <c r="O2494" s="4">
        <v>84720</v>
      </c>
      <c r="P2494" t="s">
        <v>140</v>
      </c>
      <c r="R2494">
        <v>14355594530</v>
      </c>
      <c r="T2494">
        <v>11241</v>
      </c>
      <c r="U2494" t="s">
        <v>4684</v>
      </c>
      <c r="V2494" t="s">
        <v>27589</v>
      </c>
      <c r="X2494" t="s">
        <v>164</v>
      </c>
      <c r="Y2494" t="s">
        <v>16851</v>
      </c>
      <c r="AA2494" t="s">
        <v>12907</v>
      </c>
      <c r="AB2494" t="s">
        <v>584</v>
      </c>
      <c r="AC2494" s="4">
        <v>84720</v>
      </c>
      <c r="AD2494" t="s">
        <v>140</v>
      </c>
      <c r="AF2494">
        <v>14355594530</v>
      </c>
      <c r="AH2494" t="s">
        <v>16854</v>
      </c>
      <c r="AI2494" t="s">
        <v>168</v>
      </c>
      <c r="AJ2494" t="s">
        <v>588</v>
      </c>
      <c r="AK2494" t="s">
        <v>589</v>
      </c>
      <c r="AM2494" t="s">
        <v>1361</v>
      </c>
      <c r="AO2494" t="s">
        <v>591</v>
      </c>
      <c r="AP2494" t="s">
        <v>592</v>
      </c>
      <c r="AQ2494" s="4">
        <v>82601</v>
      </c>
      <c r="AR2494" t="s">
        <v>140</v>
      </c>
      <c r="AT2494">
        <v>13074722105</v>
      </c>
      <c r="AV2494" t="s">
        <v>593</v>
      </c>
      <c r="AW2494" t="s">
        <v>594</v>
      </c>
      <c r="AZ2494" t="s">
        <v>334</v>
      </c>
      <c r="BA2494" t="s">
        <v>335</v>
      </c>
      <c r="BB2494" t="s">
        <v>136</v>
      </c>
      <c r="BC2494" t="s">
        <v>136</v>
      </c>
      <c r="BD2494" t="s">
        <v>148</v>
      </c>
      <c r="BE2494" t="s">
        <v>136</v>
      </c>
      <c r="BF2494" t="s">
        <v>136</v>
      </c>
      <c r="BG2494" t="s">
        <v>134</v>
      </c>
      <c r="BH2494" t="s">
        <v>136</v>
      </c>
      <c r="BN2494" t="s">
        <v>27590</v>
      </c>
      <c r="BO2494" t="s">
        <v>2037</v>
      </c>
      <c r="BP2494">
        <v>2</v>
      </c>
      <c r="BQ2494">
        <v>2</v>
      </c>
      <c r="BR2494">
        <v>2</v>
      </c>
      <c r="BS2494" s="1">
        <v>44243</v>
      </c>
      <c r="BT2494" s="1">
        <v>44514</v>
      </c>
      <c r="BU2494" s="1">
        <v>44243</v>
      </c>
      <c r="BV2494" s="1">
        <v>44514</v>
      </c>
      <c r="BW2494" t="s">
        <v>134</v>
      </c>
      <c r="CH2494" s="5">
        <v>1682.33</v>
      </c>
      <c r="CI2494" t="s">
        <v>597</v>
      </c>
      <c r="CJ2494">
        <v>0</v>
      </c>
      <c r="CK2494" t="s">
        <v>598</v>
      </c>
      <c r="CL2494" t="s">
        <v>136</v>
      </c>
      <c r="CM2494" t="s">
        <v>354</v>
      </c>
      <c r="CN2494" t="s">
        <v>27591</v>
      </c>
      <c r="CO2494" t="s">
        <v>600</v>
      </c>
      <c r="CP2494" t="s">
        <v>149</v>
      </c>
      <c r="CQ2494">
        <v>6</v>
      </c>
      <c r="CR2494">
        <v>0</v>
      </c>
      <c r="CS2494" t="s">
        <v>136</v>
      </c>
      <c r="CT2494" t="s">
        <v>134</v>
      </c>
      <c r="CU2494" t="s">
        <v>136</v>
      </c>
      <c r="CV2494" t="s">
        <v>136</v>
      </c>
      <c r="CW2494" t="s">
        <v>134</v>
      </c>
      <c r="CX2494">
        <v>50</v>
      </c>
      <c r="CY2494" t="s">
        <v>134</v>
      </c>
      <c r="CZ2494" t="s">
        <v>136</v>
      </c>
      <c r="DA2494" t="s">
        <v>134</v>
      </c>
      <c r="DB2494" t="s">
        <v>136</v>
      </c>
      <c r="DC2494" t="s">
        <v>136</v>
      </c>
      <c r="DD2494" t="s">
        <v>136</v>
      </c>
      <c r="DF2494" t="s">
        <v>11219</v>
      </c>
      <c r="DG2494" t="s">
        <v>16856</v>
      </c>
      <c r="DH2494" t="s">
        <v>12907</v>
      </c>
      <c r="DI2494" t="s">
        <v>584</v>
      </c>
      <c r="DJ2494" s="4">
        <v>84720</v>
      </c>
      <c r="DK2494" t="s">
        <v>2680</v>
      </c>
      <c r="DL2494" t="s">
        <v>136</v>
      </c>
      <c r="DM2494">
        <v>1</v>
      </c>
      <c r="DN2494" t="s">
        <v>16857</v>
      </c>
      <c r="DO2494" t="s">
        <v>12907</v>
      </c>
      <c r="DP2494" t="s">
        <v>584</v>
      </c>
      <c r="DQ2494" t="str">
        <f>"84720"</f>
        <v>84720</v>
      </c>
      <c r="DR2494" t="s">
        <v>2680</v>
      </c>
      <c r="DS2494" t="s">
        <v>1099</v>
      </c>
      <c r="DT2494">
        <v>1</v>
      </c>
      <c r="DU2494">
        <v>2</v>
      </c>
      <c r="DV2494" t="s">
        <v>136</v>
      </c>
      <c r="DW2494" t="s">
        <v>136</v>
      </c>
      <c r="DX2494" t="s">
        <v>134</v>
      </c>
      <c r="DY2494" t="s">
        <v>134</v>
      </c>
      <c r="DZ2494">
        <v>2</v>
      </c>
      <c r="EA2494" t="s">
        <v>136</v>
      </c>
      <c r="EC2494" s="5">
        <v>12.68</v>
      </c>
      <c r="ED2494" s="5">
        <v>55</v>
      </c>
      <c r="EE2494">
        <v>13074722105</v>
      </c>
      <c r="EF2494" t="s">
        <v>593</v>
      </c>
      <c r="EG2494" t="s">
        <v>148</v>
      </c>
      <c r="EH2494">
        <v>0</v>
      </c>
    </row>
    <row r="2495" spans="1:138" ht="15" customHeight="1" x14ac:dyDescent="0.35">
      <c r="A2495" t="s">
        <v>25321</v>
      </c>
      <c r="B2495" t="s">
        <v>157</v>
      </c>
      <c r="C2495" s="1">
        <v>44183.665578356478</v>
      </c>
      <c r="D2495" s="1">
        <v>44194</v>
      </c>
      <c r="E2495" t="s">
        <v>133</v>
      </c>
      <c r="F2495" t="s">
        <v>136</v>
      </c>
      <c r="G2495" t="s">
        <v>135</v>
      </c>
      <c r="H2495" t="s">
        <v>136</v>
      </c>
      <c r="I2495" t="s">
        <v>2611</v>
      </c>
      <c r="K2495" t="s">
        <v>2612</v>
      </c>
      <c r="L2495" t="s">
        <v>148</v>
      </c>
      <c r="M2495" t="s">
        <v>2613</v>
      </c>
      <c r="N2495" t="s">
        <v>960</v>
      </c>
      <c r="O2495" s="4">
        <v>36089</v>
      </c>
      <c r="P2495" t="s">
        <v>140</v>
      </c>
      <c r="R2495">
        <v>13347380039</v>
      </c>
      <c r="T2495">
        <v>4249</v>
      </c>
      <c r="U2495" t="s">
        <v>25322</v>
      </c>
      <c r="V2495" t="s">
        <v>367</v>
      </c>
      <c r="X2495" t="s">
        <v>2616</v>
      </c>
      <c r="Y2495" t="s">
        <v>25323</v>
      </c>
      <c r="AA2495" t="s">
        <v>5330</v>
      </c>
      <c r="AB2495" t="s">
        <v>529</v>
      </c>
      <c r="AC2495" s="4">
        <v>47933</v>
      </c>
      <c r="AD2495" t="s">
        <v>140</v>
      </c>
      <c r="AE2495" t="s">
        <v>841</v>
      </c>
      <c r="AF2495">
        <v>17658660551</v>
      </c>
      <c r="AH2495" t="s">
        <v>25324</v>
      </c>
      <c r="AI2495" t="s">
        <v>168</v>
      </c>
      <c r="AJ2495" t="s">
        <v>2151</v>
      </c>
      <c r="AK2495" t="s">
        <v>2152</v>
      </c>
      <c r="AL2495" t="s">
        <v>509</v>
      </c>
      <c r="AM2495" t="s">
        <v>846</v>
      </c>
      <c r="AO2495" t="s">
        <v>847</v>
      </c>
      <c r="AP2495" t="s">
        <v>161</v>
      </c>
      <c r="AQ2495" s="4">
        <v>31636</v>
      </c>
      <c r="AR2495" t="s">
        <v>140</v>
      </c>
      <c r="AT2495">
        <v>12295596879</v>
      </c>
      <c r="AV2495" t="s">
        <v>2153</v>
      </c>
      <c r="AW2495" t="s">
        <v>849</v>
      </c>
      <c r="AZ2495" t="s">
        <v>821</v>
      </c>
      <c r="BA2495" t="s">
        <v>822</v>
      </c>
      <c r="BB2495" t="s">
        <v>136</v>
      </c>
      <c r="BC2495" t="s">
        <v>136</v>
      </c>
      <c r="BD2495" t="s">
        <v>148</v>
      </c>
      <c r="BE2495" t="s">
        <v>136</v>
      </c>
      <c r="BF2495" t="s">
        <v>136</v>
      </c>
      <c r="BG2495" t="s">
        <v>134</v>
      </c>
      <c r="BH2495" t="s">
        <v>136</v>
      </c>
      <c r="BI2495" t="s">
        <v>2509</v>
      </c>
      <c r="BJ2495" t="s">
        <v>2510</v>
      </c>
      <c r="BL2495" t="s">
        <v>849</v>
      </c>
      <c r="BM2495" t="s">
        <v>2153</v>
      </c>
      <c r="BN2495" t="s">
        <v>25325</v>
      </c>
      <c r="BO2495" t="s">
        <v>2620</v>
      </c>
      <c r="BP2495">
        <v>16</v>
      </c>
      <c r="BQ2495">
        <v>10</v>
      </c>
      <c r="BR2495">
        <v>10</v>
      </c>
      <c r="BS2495" s="1">
        <v>44249</v>
      </c>
      <c r="BT2495" s="1">
        <v>44397</v>
      </c>
      <c r="BU2495" s="1">
        <v>44249</v>
      </c>
      <c r="BV2495" s="1">
        <v>44397</v>
      </c>
      <c r="BW2495" t="s">
        <v>136</v>
      </c>
      <c r="BX2495">
        <v>51</v>
      </c>
      <c r="BY2495">
        <v>0</v>
      </c>
      <c r="BZ2495">
        <v>8.5</v>
      </c>
      <c r="CA2495">
        <v>8.5</v>
      </c>
      <c r="CB2495">
        <v>8.5</v>
      </c>
      <c r="CC2495">
        <v>8.5</v>
      </c>
      <c r="CD2495">
        <v>8.5</v>
      </c>
      <c r="CE2495">
        <v>8.5</v>
      </c>
      <c r="CF2495" t="str">
        <f>"7:00 AM"</f>
        <v>7:00 AM</v>
      </c>
      <c r="CG2495" t="str">
        <f>"4:30 PM"</f>
        <v>4:30 PM</v>
      </c>
      <c r="CH2495" s="5">
        <v>14.52</v>
      </c>
      <c r="CI2495" t="s">
        <v>146</v>
      </c>
      <c r="CL2495" t="s">
        <v>136</v>
      </c>
      <c r="CM2495" t="s">
        <v>147</v>
      </c>
      <c r="CN2495" t="s">
        <v>148</v>
      </c>
      <c r="CO2495" t="s">
        <v>854</v>
      </c>
      <c r="CP2495" t="s">
        <v>149</v>
      </c>
      <c r="CQ2495">
        <v>3</v>
      </c>
      <c r="CR2495">
        <v>0</v>
      </c>
      <c r="CS2495" t="s">
        <v>136</v>
      </c>
      <c r="CT2495" t="s">
        <v>136</v>
      </c>
      <c r="CU2495" t="s">
        <v>136</v>
      </c>
      <c r="CV2495" t="s">
        <v>134</v>
      </c>
      <c r="CW2495" t="s">
        <v>134</v>
      </c>
      <c r="CX2495">
        <v>60</v>
      </c>
      <c r="CY2495" t="s">
        <v>134</v>
      </c>
      <c r="CZ2495" t="s">
        <v>134</v>
      </c>
      <c r="DA2495" t="s">
        <v>134</v>
      </c>
      <c r="DB2495" t="s">
        <v>134</v>
      </c>
      <c r="DC2495" t="s">
        <v>134</v>
      </c>
      <c r="DD2495" t="s">
        <v>136</v>
      </c>
      <c r="DF2495" t="s">
        <v>25326</v>
      </c>
      <c r="DG2495" t="s">
        <v>25323</v>
      </c>
      <c r="DH2495" t="s">
        <v>5330</v>
      </c>
      <c r="DI2495" t="s">
        <v>529</v>
      </c>
      <c r="DJ2495" s="4">
        <v>47933</v>
      </c>
      <c r="DK2495" t="s">
        <v>4837</v>
      </c>
      <c r="DL2495" t="s">
        <v>136</v>
      </c>
      <c r="DM2495">
        <v>1</v>
      </c>
      <c r="DN2495" t="s">
        <v>25323</v>
      </c>
      <c r="DO2495" t="s">
        <v>5330</v>
      </c>
      <c r="DP2495" t="s">
        <v>529</v>
      </c>
      <c r="DQ2495" t="str">
        <f>"47933"</f>
        <v>47933</v>
      </c>
      <c r="DR2495" t="s">
        <v>4837</v>
      </c>
      <c r="DS2495" t="s">
        <v>919</v>
      </c>
      <c r="DT2495">
        <v>1</v>
      </c>
      <c r="DU2495">
        <v>15</v>
      </c>
      <c r="DV2495" t="s">
        <v>134</v>
      </c>
      <c r="DW2495" t="s">
        <v>134</v>
      </c>
      <c r="DX2495" t="s">
        <v>134</v>
      </c>
      <c r="DY2495" t="s">
        <v>136</v>
      </c>
      <c r="DZ2495">
        <v>1</v>
      </c>
      <c r="EA2495" t="s">
        <v>134</v>
      </c>
      <c r="EB2495" s="5">
        <v>12.68</v>
      </c>
      <c r="EC2495" s="5">
        <v>12.68</v>
      </c>
      <c r="ED2495" s="5">
        <v>55</v>
      </c>
      <c r="EE2495" t="s">
        <v>148</v>
      </c>
      <c r="EF2495" t="s">
        <v>25324</v>
      </c>
      <c r="EG2495" t="s">
        <v>5407</v>
      </c>
      <c r="EH2495">
        <v>0</v>
      </c>
    </row>
    <row r="2496" spans="1:138" ht="15" customHeight="1" x14ac:dyDescent="0.35">
      <c r="A2496" t="s">
        <v>15904</v>
      </c>
      <c r="B2496" t="s">
        <v>157</v>
      </c>
      <c r="C2496" s="1">
        <v>44174.682337731479</v>
      </c>
      <c r="D2496" s="1">
        <v>44194</v>
      </c>
      <c r="E2496" t="s">
        <v>579</v>
      </c>
      <c r="F2496" t="s">
        <v>136</v>
      </c>
      <c r="G2496" t="s">
        <v>135</v>
      </c>
      <c r="H2496" t="s">
        <v>136</v>
      </c>
      <c r="I2496" t="s">
        <v>15905</v>
      </c>
      <c r="J2496" t="s">
        <v>15906</v>
      </c>
      <c r="K2496" t="s">
        <v>15907</v>
      </c>
      <c r="L2496" t="s">
        <v>15908</v>
      </c>
      <c r="M2496" t="s">
        <v>15909</v>
      </c>
      <c r="N2496" t="s">
        <v>584</v>
      </c>
      <c r="O2496" s="4">
        <v>84038</v>
      </c>
      <c r="P2496" t="s">
        <v>140</v>
      </c>
      <c r="R2496">
        <v>14359463221</v>
      </c>
      <c r="T2496">
        <v>112111</v>
      </c>
      <c r="U2496" t="s">
        <v>15910</v>
      </c>
      <c r="V2496" t="s">
        <v>15911</v>
      </c>
      <c r="X2496" t="s">
        <v>164</v>
      </c>
      <c r="Y2496" t="s">
        <v>15907</v>
      </c>
      <c r="AA2496" t="s">
        <v>15909</v>
      </c>
      <c r="AB2496" t="s">
        <v>584</v>
      </c>
      <c r="AC2496" s="4">
        <v>84038</v>
      </c>
      <c r="AD2496" t="s">
        <v>140</v>
      </c>
      <c r="AF2496">
        <v>14359463221</v>
      </c>
      <c r="AH2496" t="s">
        <v>15912</v>
      </c>
      <c r="AI2496" t="s">
        <v>168</v>
      </c>
      <c r="AJ2496" t="s">
        <v>588</v>
      </c>
      <c r="AK2496" t="s">
        <v>589</v>
      </c>
      <c r="AM2496" t="s">
        <v>1361</v>
      </c>
      <c r="AO2496" t="s">
        <v>591</v>
      </c>
      <c r="AP2496" t="s">
        <v>592</v>
      </c>
      <c r="AQ2496" s="4">
        <v>82601</v>
      </c>
      <c r="AR2496" t="s">
        <v>140</v>
      </c>
      <c r="AT2496">
        <v>13074722105</v>
      </c>
      <c r="AV2496" t="s">
        <v>593</v>
      </c>
      <c r="AW2496" t="s">
        <v>594</v>
      </c>
      <c r="AZ2496" t="s">
        <v>334</v>
      </c>
      <c r="BA2496" t="s">
        <v>335</v>
      </c>
      <c r="BB2496" t="s">
        <v>136</v>
      </c>
      <c r="BC2496" t="s">
        <v>136</v>
      </c>
      <c r="BD2496" t="s">
        <v>148</v>
      </c>
      <c r="BE2496" t="s">
        <v>136</v>
      </c>
      <c r="BF2496" t="s">
        <v>136</v>
      </c>
      <c r="BG2496" t="s">
        <v>134</v>
      </c>
      <c r="BH2496" t="s">
        <v>136</v>
      </c>
      <c r="BN2496" t="s">
        <v>15913</v>
      </c>
      <c r="BO2496" t="s">
        <v>652</v>
      </c>
      <c r="BP2496">
        <v>2</v>
      </c>
      <c r="BQ2496">
        <v>2</v>
      </c>
      <c r="BR2496">
        <v>2</v>
      </c>
      <c r="BS2496" s="1">
        <v>44228</v>
      </c>
      <c r="BT2496" s="1">
        <v>44530</v>
      </c>
      <c r="BU2496" s="1">
        <v>44228</v>
      </c>
      <c r="BV2496" s="1">
        <v>44530</v>
      </c>
      <c r="BW2496" t="s">
        <v>134</v>
      </c>
      <c r="CH2496" s="5">
        <v>1682.33</v>
      </c>
      <c r="CI2496" t="s">
        <v>597</v>
      </c>
      <c r="CJ2496">
        <v>0</v>
      </c>
      <c r="CK2496" t="s">
        <v>598</v>
      </c>
      <c r="CL2496" t="s">
        <v>136</v>
      </c>
      <c r="CM2496" t="s">
        <v>354</v>
      </c>
      <c r="CN2496" t="s">
        <v>599</v>
      </c>
      <c r="CO2496" t="s">
        <v>600</v>
      </c>
      <c r="CP2496" t="s">
        <v>149</v>
      </c>
      <c r="CQ2496">
        <v>6</v>
      </c>
      <c r="CR2496">
        <v>0</v>
      </c>
      <c r="CS2496" t="s">
        <v>136</v>
      </c>
      <c r="CT2496" t="s">
        <v>134</v>
      </c>
      <c r="CU2496" t="s">
        <v>136</v>
      </c>
      <c r="CV2496" t="s">
        <v>136</v>
      </c>
      <c r="CW2496" t="s">
        <v>134</v>
      </c>
      <c r="CX2496">
        <v>50</v>
      </c>
      <c r="CY2496" t="s">
        <v>134</v>
      </c>
      <c r="CZ2496" t="s">
        <v>136</v>
      </c>
      <c r="DA2496" t="s">
        <v>134</v>
      </c>
      <c r="DB2496" t="s">
        <v>136</v>
      </c>
      <c r="DC2496" t="s">
        <v>136</v>
      </c>
      <c r="DD2496" t="s">
        <v>136</v>
      </c>
      <c r="DF2496" t="s">
        <v>1344</v>
      </c>
      <c r="DG2496" t="s">
        <v>15914</v>
      </c>
      <c r="DH2496" t="s">
        <v>15909</v>
      </c>
      <c r="DI2496" t="s">
        <v>584</v>
      </c>
      <c r="DJ2496" s="4">
        <v>84038</v>
      </c>
      <c r="DK2496" t="s">
        <v>10700</v>
      </c>
      <c r="DL2496" t="s">
        <v>136</v>
      </c>
      <c r="DM2496">
        <v>1</v>
      </c>
      <c r="DN2496" t="s">
        <v>15914</v>
      </c>
      <c r="DO2496" t="s">
        <v>15909</v>
      </c>
      <c r="DP2496" t="s">
        <v>584</v>
      </c>
      <c r="DQ2496" t="str">
        <f>"84038"</f>
        <v>84038</v>
      </c>
      <c r="DR2496" t="s">
        <v>10700</v>
      </c>
      <c r="DS2496" t="s">
        <v>605</v>
      </c>
      <c r="DT2496">
        <v>1</v>
      </c>
      <c r="DU2496">
        <v>4</v>
      </c>
      <c r="DV2496" t="s">
        <v>136</v>
      </c>
      <c r="DW2496" t="s">
        <v>136</v>
      </c>
      <c r="DX2496" t="s">
        <v>134</v>
      </c>
      <c r="DY2496" t="s">
        <v>134</v>
      </c>
      <c r="DZ2496">
        <v>2</v>
      </c>
      <c r="EA2496" t="s">
        <v>136</v>
      </c>
      <c r="EC2496" s="5">
        <v>12.68</v>
      </c>
      <c r="ED2496" s="5">
        <v>55</v>
      </c>
      <c r="EE2496">
        <v>13074722105</v>
      </c>
      <c r="EF2496" t="s">
        <v>593</v>
      </c>
      <c r="EG2496" t="s">
        <v>148</v>
      </c>
      <c r="EH2496">
        <v>0</v>
      </c>
    </row>
    <row r="2497" spans="1:138" ht="15" customHeight="1" x14ac:dyDescent="0.35">
      <c r="A2497" t="s">
        <v>24690</v>
      </c>
      <c r="B2497" t="s">
        <v>157</v>
      </c>
      <c r="C2497" s="1">
        <v>44175.529441435188</v>
      </c>
      <c r="D2497" s="1">
        <v>44194</v>
      </c>
      <c r="E2497" t="s">
        <v>579</v>
      </c>
      <c r="F2497" t="s">
        <v>136</v>
      </c>
      <c r="G2497" t="s">
        <v>135</v>
      </c>
      <c r="H2497" t="s">
        <v>136</v>
      </c>
      <c r="I2497" t="s">
        <v>24691</v>
      </c>
      <c r="K2497" t="s">
        <v>24692</v>
      </c>
      <c r="M2497" t="s">
        <v>18486</v>
      </c>
      <c r="N2497" t="s">
        <v>1358</v>
      </c>
      <c r="O2497" s="4">
        <v>80430</v>
      </c>
      <c r="P2497" t="s">
        <v>140</v>
      </c>
      <c r="R2497">
        <v>19707234050</v>
      </c>
      <c r="T2497">
        <v>112111</v>
      </c>
      <c r="U2497" t="s">
        <v>24693</v>
      </c>
      <c r="V2497" t="s">
        <v>24693</v>
      </c>
      <c r="X2497" t="s">
        <v>24694</v>
      </c>
      <c r="Y2497" t="s">
        <v>24692</v>
      </c>
      <c r="AA2497" t="s">
        <v>18486</v>
      </c>
      <c r="AB2497" t="s">
        <v>1358</v>
      </c>
      <c r="AC2497" s="4">
        <v>80430</v>
      </c>
      <c r="AD2497" t="s">
        <v>140</v>
      </c>
      <c r="AF2497">
        <v>19707234050</v>
      </c>
      <c r="AH2497" t="s">
        <v>24695</v>
      </c>
      <c r="AI2497" t="s">
        <v>168</v>
      </c>
      <c r="AJ2497" t="s">
        <v>588</v>
      </c>
      <c r="AK2497" t="s">
        <v>589</v>
      </c>
      <c r="AM2497" t="s">
        <v>1361</v>
      </c>
      <c r="AO2497" t="s">
        <v>591</v>
      </c>
      <c r="AP2497" t="s">
        <v>592</v>
      </c>
      <c r="AQ2497" s="4">
        <v>82601</v>
      </c>
      <c r="AR2497" t="s">
        <v>140</v>
      </c>
      <c r="AT2497">
        <v>13074722105</v>
      </c>
      <c r="AV2497" t="s">
        <v>593</v>
      </c>
      <c r="AW2497" t="s">
        <v>594</v>
      </c>
      <c r="AZ2497" t="s">
        <v>334</v>
      </c>
      <c r="BA2497" t="s">
        <v>335</v>
      </c>
      <c r="BB2497" t="s">
        <v>136</v>
      </c>
      <c r="BC2497" t="s">
        <v>136</v>
      </c>
      <c r="BD2497" t="s">
        <v>148</v>
      </c>
      <c r="BE2497" t="s">
        <v>136</v>
      </c>
      <c r="BF2497" t="s">
        <v>136</v>
      </c>
      <c r="BG2497" t="s">
        <v>134</v>
      </c>
      <c r="BH2497" t="s">
        <v>136</v>
      </c>
      <c r="BN2497" t="s">
        <v>24696</v>
      </c>
      <c r="BO2497" t="s">
        <v>652</v>
      </c>
      <c r="BP2497">
        <v>3</v>
      </c>
      <c r="BQ2497">
        <v>3</v>
      </c>
      <c r="BR2497">
        <v>3</v>
      </c>
      <c r="BS2497" s="1">
        <v>44256</v>
      </c>
      <c r="BT2497" s="1">
        <v>44561</v>
      </c>
      <c r="BU2497" s="1">
        <v>44256</v>
      </c>
      <c r="BV2497" s="1">
        <v>44561</v>
      </c>
      <c r="BW2497" t="s">
        <v>134</v>
      </c>
      <c r="CH2497" s="5">
        <v>1682.33</v>
      </c>
      <c r="CI2497" t="s">
        <v>597</v>
      </c>
      <c r="CJ2497">
        <v>0</v>
      </c>
      <c r="CK2497" t="s">
        <v>598</v>
      </c>
      <c r="CL2497" t="s">
        <v>136</v>
      </c>
      <c r="CM2497" t="s">
        <v>354</v>
      </c>
      <c r="CN2497" t="s">
        <v>599</v>
      </c>
      <c r="CO2497" t="s">
        <v>600</v>
      </c>
      <c r="CP2497" t="s">
        <v>149</v>
      </c>
      <c r="CQ2497">
        <v>6</v>
      </c>
      <c r="CR2497">
        <v>0</v>
      </c>
      <c r="CS2497" t="s">
        <v>136</v>
      </c>
      <c r="CT2497" t="s">
        <v>134</v>
      </c>
      <c r="CU2497" t="s">
        <v>136</v>
      </c>
      <c r="CV2497" t="s">
        <v>136</v>
      </c>
      <c r="CW2497" t="s">
        <v>136</v>
      </c>
      <c r="CY2497" t="s">
        <v>134</v>
      </c>
      <c r="CZ2497" t="s">
        <v>136</v>
      </c>
      <c r="DA2497" t="s">
        <v>134</v>
      </c>
      <c r="DB2497" t="s">
        <v>136</v>
      </c>
      <c r="DC2497" t="s">
        <v>136</v>
      </c>
      <c r="DD2497" t="s">
        <v>136</v>
      </c>
      <c r="DF2497" t="s">
        <v>24697</v>
      </c>
      <c r="DG2497" t="s">
        <v>24698</v>
      </c>
      <c r="DH2497" t="s">
        <v>18486</v>
      </c>
      <c r="DI2497" t="s">
        <v>1358</v>
      </c>
      <c r="DJ2497" s="4">
        <v>80430</v>
      </c>
      <c r="DK2497" t="s">
        <v>712</v>
      </c>
      <c r="DL2497" t="s">
        <v>136</v>
      </c>
      <c r="DM2497">
        <v>1</v>
      </c>
      <c r="DN2497" t="s">
        <v>24692</v>
      </c>
      <c r="DO2497" t="s">
        <v>18486</v>
      </c>
      <c r="DP2497" t="s">
        <v>1358</v>
      </c>
      <c r="DQ2497" t="str">
        <f>"80430"</f>
        <v>80430</v>
      </c>
      <c r="DR2497" t="s">
        <v>712</v>
      </c>
      <c r="DS2497" t="s">
        <v>1099</v>
      </c>
      <c r="DT2497">
        <v>1</v>
      </c>
      <c r="DU2497">
        <v>2</v>
      </c>
      <c r="DV2497" t="s">
        <v>136</v>
      </c>
      <c r="DW2497" t="s">
        <v>136</v>
      </c>
      <c r="DX2497" t="s">
        <v>134</v>
      </c>
      <c r="DY2497" t="s">
        <v>136</v>
      </c>
      <c r="DZ2497">
        <v>1</v>
      </c>
      <c r="EA2497" t="s">
        <v>136</v>
      </c>
      <c r="EC2497" s="5">
        <v>12.68</v>
      </c>
      <c r="ED2497" s="5">
        <v>55</v>
      </c>
      <c r="EE2497">
        <v>13074722105</v>
      </c>
      <c r="EF2497" t="s">
        <v>593</v>
      </c>
      <c r="EG2497" t="s">
        <v>148</v>
      </c>
      <c r="EH2497">
        <v>0</v>
      </c>
    </row>
    <row r="2498" spans="1:138" ht="15" customHeight="1" x14ac:dyDescent="0.35">
      <c r="A2498" t="s">
        <v>13030</v>
      </c>
      <c r="B2498" t="s">
        <v>157</v>
      </c>
      <c r="C2498" s="1">
        <v>44175.54353333333</v>
      </c>
      <c r="D2498" s="1">
        <v>44194</v>
      </c>
      <c r="E2498" t="s">
        <v>579</v>
      </c>
      <c r="F2498" t="s">
        <v>136</v>
      </c>
      <c r="G2498" t="s">
        <v>135</v>
      </c>
      <c r="H2498" t="s">
        <v>136</v>
      </c>
      <c r="I2498" t="s">
        <v>13031</v>
      </c>
      <c r="K2498" t="s">
        <v>13032</v>
      </c>
      <c r="L2498" t="s">
        <v>13033</v>
      </c>
      <c r="M2498" t="s">
        <v>13034</v>
      </c>
      <c r="N2498" t="s">
        <v>1358</v>
      </c>
      <c r="O2498" s="4">
        <v>81524</v>
      </c>
      <c r="P2498" t="s">
        <v>140</v>
      </c>
      <c r="R2498">
        <v>19704626361</v>
      </c>
      <c r="T2498">
        <v>112410</v>
      </c>
      <c r="U2498" t="s">
        <v>13035</v>
      </c>
      <c r="V2498" t="s">
        <v>13036</v>
      </c>
      <c r="X2498" t="s">
        <v>1091</v>
      </c>
      <c r="Y2498" t="s">
        <v>13032</v>
      </c>
      <c r="AA2498" t="s">
        <v>13034</v>
      </c>
      <c r="AB2498" t="s">
        <v>1358</v>
      </c>
      <c r="AC2498" s="4">
        <v>81524</v>
      </c>
      <c r="AD2498" t="s">
        <v>140</v>
      </c>
      <c r="AF2498">
        <v>19704626361</v>
      </c>
      <c r="AH2498" t="s">
        <v>13037</v>
      </c>
      <c r="AI2498" t="s">
        <v>168</v>
      </c>
      <c r="AJ2498" t="s">
        <v>588</v>
      </c>
      <c r="AK2498" t="s">
        <v>589</v>
      </c>
      <c r="AM2498" t="s">
        <v>1361</v>
      </c>
      <c r="AO2498" t="s">
        <v>591</v>
      </c>
      <c r="AP2498" t="s">
        <v>592</v>
      </c>
      <c r="AQ2498" s="4">
        <v>82601</v>
      </c>
      <c r="AR2498" t="s">
        <v>140</v>
      </c>
      <c r="AT2498">
        <v>13074722105</v>
      </c>
      <c r="AV2498" t="s">
        <v>593</v>
      </c>
      <c r="AW2498" t="s">
        <v>594</v>
      </c>
      <c r="AZ2498" t="s">
        <v>334</v>
      </c>
      <c r="BA2498" t="s">
        <v>335</v>
      </c>
      <c r="BB2498" t="s">
        <v>136</v>
      </c>
      <c r="BC2498" t="s">
        <v>136</v>
      </c>
      <c r="BD2498" t="s">
        <v>148</v>
      </c>
      <c r="BE2498" t="s">
        <v>136</v>
      </c>
      <c r="BF2498" t="s">
        <v>136</v>
      </c>
      <c r="BG2498" t="s">
        <v>134</v>
      </c>
      <c r="BH2498" t="s">
        <v>136</v>
      </c>
      <c r="BN2498" t="s">
        <v>13038</v>
      </c>
      <c r="BO2498" t="s">
        <v>10768</v>
      </c>
      <c r="BP2498">
        <v>26</v>
      </c>
      <c r="BQ2498">
        <v>26</v>
      </c>
      <c r="BR2498">
        <v>26</v>
      </c>
      <c r="BS2498" s="1">
        <v>44228</v>
      </c>
      <c r="BT2498" s="1">
        <v>44530</v>
      </c>
      <c r="BU2498" s="1">
        <v>44228</v>
      </c>
      <c r="BV2498" s="1">
        <v>44530</v>
      </c>
      <c r="BW2498" t="s">
        <v>134</v>
      </c>
      <c r="CH2498" s="5">
        <v>1682.33</v>
      </c>
      <c r="CI2498" t="s">
        <v>597</v>
      </c>
      <c r="CJ2498">
        <v>0</v>
      </c>
      <c r="CK2498" t="s">
        <v>1362</v>
      </c>
      <c r="CL2498" t="s">
        <v>136</v>
      </c>
      <c r="CM2498" t="s">
        <v>354</v>
      </c>
      <c r="CN2498" t="s">
        <v>945</v>
      </c>
      <c r="CO2498" s="2" t="s">
        <v>13039</v>
      </c>
      <c r="CP2498" t="s">
        <v>149</v>
      </c>
      <c r="CQ2498">
        <v>6</v>
      </c>
      <c r="CR2498">
        <v>0</v>
      </c>
      <c r="CS2498" t="s">
        <v>136</v>
      </c>
      <c r="CT2498" t="s">
        <v>134</v>
      </c>
      <c r="CU2498" t="s">
        <v>136</v>
      </c>
      <c r="CV2498" t="s">
        <v>136</v>
      </c>
      <c r="CW2498" t="s">
        <v>134</v>
      </c>
      <c r="CX2498">
        <v>50</v>
      </c>
      <c r="CY2498" t="s">
        <v>134</v>
      </c>
      <c r="CZ2498" t="s">
        <v>136</v>
      </c>
      <c r="DA2498" t="s">
        <v>134</v>
      </c>
      <c r="DB2498" t="s">
        <v>136</v>
      </c>
      <c r="DC2498" t="s">
        <v>136</v>
      </c>
      <c r="DD2498" t="s">
        <v>136</v>
      </c>
      <c r="DF2498" s="2" t="s">
        <v>13040</v>
      </c>
      <c r="DG2498" t="s">
        <v>13032</v>
      </c>
      <c r="DH2498" t="s">
        <v>13034</v>
      </c>
      <c r="DI2498" t="s">
        <v>1358</v>
      </c>
      <c r="DJ2498" s="4">
        <v>81524</v>
      </c>
      <c r="DK2498" t="s">
        <v>2116</v>
      </c>
      <c r="DL2498" t="s">
        <v>136</v>
      </c>
      <c r="DM2498">
        <v>1</v>
      </c>
      <c r="DN2498" t="s">
        <v>13032</v>
      </c>
      <c r="DO2498" t="s">
        <v>13034</v>
      </c>
      <c r="DP2498" t="s">
        <v>1358</v>
      </c>
      <c r="DQ2498" t="str">
        <f>"81524"</f>
        <v>81524</v>
      </c>
      <c r="DR2498" t="s">
        <v>2116</v>
      </c>
      <c r="DS2498" t="s">
        <v>605</v>
      </c>
      <c r="DT2498">
        <v>26</v>
      </c>
      <c r="DU2498">
        <v>26</v>
      </c>
      <c r="DV2498" t="s">
        <v>136</v>
      </c>
      <c r="DW2498" t="s">
        <v>136</v>
      </c>
      <c r="DX2498" t="s">
        <v>134</v>
      </c>
      <c r="DY2498" t="s">
        <v>136</v>
      </c>
      <c r="DZ2498">
        <v>1</v>
      </c>
      <c r="EA2498" t="s">
        <v>136</v>
      </c>
      <c r="EC2498" s="5">
        <v>12.68</v>
      </c>
      <c r="ED2498" s="5">
        <v>12.68</v>
      </c>
      <c r="EE2498">
        <v>13074722105</v>
      </c>
      <c r="EF2498" t="s">
        <v>593</v>
      </c>
      <c r="EG2498" t="s">
        <v>148</v>
      </c>
      <c r="EH2498">
        <v>0</v>
      </c>
    </row>
    <row r="2499" spans="1:138" ht="15" customHeight="1" x14ac:dyDescent="0.35">
      <c r="A2499" t="s">
        <v>4632</v>
      </c>
      <c r="B2499" t="s">
        <v>157</v>
      </c>
      <c r="C2499" s="1">
        <v>44180.638495370367</v>
      </c>
      <c r="D2499" s="1">
        <v>44194</v>
      </c>
      <c r="E2499" t="s">
        <v>133</v>
      </c>
      <c r="F2499" t="s">
        <v>136</v>
      </c>
      <c r="G2499" t="s">
        <v>135</v>
      </c>
      <c r="H2499" t="s">
        <v>136</v>
      </c>
      <c r="I2499" t="s">
        <v>4633</v>
      </c>
      <c r="K2499" t="s">
        <v>4634</v>
      </c>
      <c r="M2499" t="s">
        <v>4635</v>
      </c>
      <c r="N2499" t="s">
        <v>893</v>
      </c>
      <c r="O2499" s="4">
        <v>11780</v>
      </c>
      <c r="P2499" t="s">
        <v>140</v>
      </c>
      <c r="R2499">
        <v>16315846330</v>
      </c>
      <c r="T2499">
        <v>115112</v>
      </c>
      <c r="U2499" t="s">
        <v>4636</v>
      </c>
      <c r="V2499" t="s">
        <v>4637</v>
      </c>
      <c r="X2499" t="s">
        <v>224</v>
      </c>
      <c r="Y2499" t="s">
        <v>4634</v>
      </c>
      <c r="AA2499" t="s">
        <v>4635</v>
      </c>
      <c r="AB2499" t="s">
        <v>893</v>
      </c>
      <c r="AC2499" s="4">
        <v>11780</v>
      </c>
      <c r="AD2499" t="s">
        <v>140</v>
      </c>
      <c r="AF2499">
        <v>16315846330</v>
      </c>
      <c r="AH2499" t="s">
        <v>4638</v>
      </c>
      <c r="AI2499" t="s">
        <v>168</v>
      </c>
      <c r="AJ2499" t="s">
        <v>4639</v>
      </c>
      <c r="AK2499" t="s">
        <v>347</v>
      </c>
      <c r="AM2499" t="s">
        <v>4640</v>
      </c>
      <c r="AO2499" t="s">
        <v>4641</v>
      </c>
      <c r="AP2499" t="s">
        <v>893</v>
      </c>
      <c r="AQ2499" s="4">
        <v>11590</v>
      </c>
      <c r="AR2499" t="s">
        <v>140</v>
      </c>
      <c r="AS2499" t="s">
        <v>999</v>
      </c>
      <c r="AT2499">
        <v>15163307168</v>
      </c>
      <c r="AV2499" t="s">
        <v>4642</v>
      </c>
      <c r="AW2499" t="s">
        <v>4643</v>
      </c>
      <c r="AZ2499" t="s">
        <v>821</v>
      </c>
      <c r="BA2499" t="s">
        <v>822</v>
      </c>
      <c r="BB2499" t="s">
        <v>136</v>
      </c>
      <c r="BC2499" t="s">
        <v>136</v>
      </c>
      <c r="BD2499" t="s">
        <v>148</v>
      </c>
      <c r="BE2499" t="s">
        <v>136</v>
      </c>
      <c r="BF2499" t="s">
        <v>136</v>
      </c>
      <c r="BG2499" t="s">
        <v>134</v>
      </c>
      <c r="BH2499" t="s">
        <v>136</v>
      </c>
      <c r="BN2499" t="s">
        <v>4644</v>
      </c>
      <c r="BO2499" t="s">
        <v>4645</v>
      </c>
      <c r="BP2499">
        <v>11</v>
      </c>
      <c r="BQ2499">
        <v>11</v>
      </c>
      <c r="BR2499">
        <v>11</v>
      </c>
      <c r="BS2499" s="1">
        <v>44250</v>
      </c>
      <c r="BT2499" s="1">
        <v>44545</v>
      </c>
      <c r="BU2499" s="1">
        <v>44250</v>
      </c>
      <c r="BV2499" s="1">
        <v>44545</v>
      </c>
      <c r="BW2499" t="s">
        <v>136</v>
      </c>
      <c r="BX2499">
        <v>40</v>
      </c>
      <c r="BY2499">
        <v>0</v>
      </c>
      <c r="BZ2499">
        <v>8</v>
      </c>
      <c r="CA2499">
        <v>8</v>
      </c>
      <c r="CB2499">
        <v>8</v>
      </c>
      <c r="CC2499">
        <v>0</v>
      </c>
      <c r="CD2499">
        <v>8</v>
      </c>
      <c r="CE2499">
        <v>8</v>
      </c>
      <c r="CF2499" t="str">
        <f>"7:00 AM"</f>
        <v>7:00 AM</v>
      </c>
      <c r="CG2499" t="str">
        <f>"3:00 PM"</f>
        <v>3:00 PM</v>
      </c>
      <c r="CH2499" s="5">
        <v>14.29</v>
      </c>
      <c r="CI2499" t="s">
        <v>146</v>
      </c>
      <c r="CL2499" t="s">
        <v>136</v>
      </c>
      <c r="CM2499" t="s">
        <v>147</v>
      </c>
      <c r="CN2499" t="s">
        <v>148</v>
      </c>
      <c r="CO2499" t="s">
        <v>4646</v>
      </c>
      <c r="CP2499" t="s">
        <v>149</v>
      </c>
      <c r="CQ2499">
        <v>1</v>
      </c>
      <c r="CR2499">
        <v>0</v>
      </c>
      <c r="CS2499" t="s">
        <v>136</v>
      </c>
      <c r="CT2499" t="s">
        <v>136</v>
      </c>
      <c r="CU2499" t="s">
        <v>136</v>
      </c>
      <c r="CV2499" t="s">
        <v>134</v>
      </c>
      <c r="CW2499" t="s">
        <v>134</v>
      </c>
      <c r="CX2499">
        <v>25</v>
      </c>
      <c r="CY2499" t="s">
        <v>134</v>
      </c>
      <c r="CZ2499" t="s">
        <v>134</v>
      </c>
      <c r="DA2499" t="s">
        <v>136</v>
      </c>
      <c r="DB2499" t="s">
        <v>134</v>
      </c>
      <c r="DC2499" t="s">
        <v>134</v>
      </c>
      <c r="DD2499" t="s">
        <v>136</v>
      </c>
      <c r="DF2499" t="s">
        <v>180</v>
      </c>
      <c r="DG2499" t="s">
        <v>4647</v>
      </c>
      <c r="DH2499" t="s">
        <v>4648</v>
      </c>
      <c r="DI2499" t="s">
        <v>893</v>
      </c>
      <c r="DJ2499" s="4">
        <v>11733</v>
      </c>
      <c r="DK2499" t="s">
        <v>2583</v>
      </c>
      <c r="DL2499" t="s">
        <v>136</v>
      </c>
      <c r="DM2499">
        <v>1</v>
      </c>
      <c r="DN2499" t="s">
        <v>4649</v>
      </c>
      <c r="DO2499" t="s">
        <v>4635</v>
      </c>
      <c r="DP2499" t="s">
        <v>893</v>
      </c>
      <c r="DQ2499" t="str">
        <f>"11780"</f>
        <v>11780</v>
      </c>
      <c r="DR2499" t="s">
        <v>2583</v>
      </c>
      <c r="DS2499" t="s">
        <v>4650</v>
      </c>
      <c r="DT2499">
        <v>1</v>
      </c>
      <c r="DU2499">
        <v>11</v>
      </c>
      <c r="DV2499" t="s">
        <v>134</v>
      </c>
      <c r="DW2499" t="s">
        <v>134</v>
      </c>
      <c r="DX2499" t="s">
        <v>134</v>
      </c>
      <c r="DY2499" t="s">
        <v>136</v>
      </c>
      <c r="DZ2499">
        <v>1</v>
      </c>
      <c r="EA2499" t="s">
        <v>136</v>
      </c>
      <c r="EC2499" s="5">
        <v>12.68</v>
      </c>
      <c r="ED2499" s="5">
        <v>55</v>
      </c>
      <c r="EE2499">
        <v>16315846330</v>
      </c>
      <c r="EF2499" t="s">
        <v>4638</v>
      </c>
      <c r="EG2499" t="s">
        <v>148</v>
      </c>
      <c r="EH2499">
        <v>0</v>
      </c>
    </row>
    <row r="2500" spans="1:138" ht="15" customHeight="1" x14ac:dyDescent="0.35">
      <c r="A2500" t="s">
        <v>21368</v>
      </c>
      <c r="B2500" t="s">
        <v>157</v>
      </c>
      <c r="C2500" s="1">
        <v>44178.508154861112</v>
      </c>
      <c r="D2500" s="1">
        <v>44194</v>
      </c>
      <c r="E2500" t="s">
        <v>1298</v>
      </c>
      <c r="F2500" t="s">
        <v>136</v>
      </c>
      <c r="G2500" t="s">
        <v>135</v>
      </c>
      <c r="H2500" t="s">
        <v>136</v>
      </c>
      <c r="I2500" t="s">
        <v>1299</v>
      </c>
      <c r="K2500" t="s">
        <v>1300</v>
      </c>
      <c r="L2500" t="s">
        <v>1301</v>
      </c>
      <c r="M2500" t="s">
        <v>1302</v>
      </c>
      <c r="N2500" t="s">
        <v>925</v>
      </c>
      <c r="O2500" s="4">
        <v>83301</v>
      </c>
      <c r="P2500" t="s">
        <v>140</v>
      </c>
      <c r="R2500">
        <v>12085952226</v>
      </c>
      <c r="T2500">
        <v>112410</v>
      </c>
      <c r="U2500" t="s">
        <v>1303</v>
      </c>
      <c r="V2500" t="s">
        <v>1304</v>
      </c>
      <c r="X2500" t="s">
        <v>1305</v>
      </c>
      <c r="Y2500" t="s">
        <v>1300</v>
      </c>
      <c r="Z2500" t="s">
        <v>1301</v>
      </c>
      <c r="AA2500" t="s">
        <v>1302</v>
      </c>
      <c r="AB2500" t="s">
        <v>925</v>
      </c>
      <c r="AC2500" s="4">
        <v>83301</v>
      </c>
      <c r="AD2500" t="s">
        <v>140</v>
      </c>
      <c r="AF2500">
        <v>12085952226</v>
      </c>
      <c r="AH2500" t="s">
        <v>1306</v>
      </c>
      <c r="AZ2500" t="s">
        <v>334</v>
      </c>
      <c r="BA2500" t="s">
        <v>335</v>
      </c>
      <c r="BB2500" t="s">
        <v>136</v>
      </c>
      <c r="BC2500" t="s">
        <v>136</v>
      </c>
      <c r="BD2500" t="s">
        <v>148</v>
      </c>
      <c r="BE2500" t="s">
        <v>136</v>
      </c>
      <c r="BF2500" t="s">
        <v>136</v>
      </c>
      <c r="BG2500" t="s">
        <v>134</v>
      </c>
      <c r="BH2500" t="s">
        <v>136</v>
      </c>
      <c r="BN2500" t="s">
        <v>21369</v>
      </c>
      <c r="BO2500" t="s">
        <v>1308</v>
      </c>
      <c r="BP2500">
        <v>3</v>
      </c>
      <c r="BQ2500">
        <v>3</v>
      </c>
      <c r="BR2500">
        <v>3</v>
      </c>
      <c r="BS2500" s="1">
        <v>44228</v>
      </c>
      <c r="BT2500" s="1">
        <v>44316</v>
      </c>
      <c r="BU2500" s="1">
        <v>44228</v>
      </c>
      <c r="BV2500" s="1">
        <v>44316</v>
      </c>
      <c r="BW2500" t="s">
        <v>134</v>
      </c>
      <c r="CH2500" s="5">
        <v>1682.33</v>
      </c>
      <c r="CI2500" t="s">
        <v>597</v>
      </c>
      <c r="CJ2500">
        <v>0</v>
      </c>
      <c r="CK2500" t="s">
        <v>1309</v>
      </c>
      <c r="CL2500" t="s">
        <v>136</v>
      </c>
      <c r="CM2500" t="s">
        <v>354</v>
      </c>
      <c r="CN2500" t="s">
        <v>1310</v>
      </c>
      <c r="CO2500" t="s">
        <v>21370</v>
      </c>
      <c r="CP2500" t="s">
        <v>149</v>
      </c>
      <c r="CQ2500">
        <v>3</v>
      </c>
      <c r="CR2500">
        <v>0</v>
      </c>
      <c r="CS2500" t="s">
        <v>136</v>
      </c>
      <c r="CT2500" t="s">
        <v>136</v>
      </c>
      <c r="CU2500" t="s">
        <v>136</v>
      </c>
      <c r="CV2500" t="s">
        <v>134</v>
      </c>
      <c r="CW2500" t="s">
        <v>134</v>
      </c>
      <c r="CX2500">
        <v>50</v>
      </c>
      <c r="CY2500" t="s">
        <v>134</v>
      </c>
      <c r="CZ2500" t="s">
        <v>136</v>
      </c>
      <c r="DA2500" t="s">
        <v>136</v>
      </c>
      <c r="DB2500" t="s">
        <v>136</v>
      </c>
      <c r="DC2500" t="s">
        <v>136</v>
      </c>
      <c r="DD2500" t="s">
        <v>136</v>
      </c>
      <c r="DF2500" t="s">
        <v>180</v>
      </c>
      <c r="DG2500" t="s">
        <v>21371</v>
      </c>
      <c r="DH2500" t="s">
        <v>21372</v>
      </c>
      <c r="DI2500" t="s">
        <v>592</v>
      </c>
      <c r="DJ2500" s="4">
        <v>82442</v>
      </c>
      <c r="DK2500" t="s">
        <v>10258</v>
      </c>
      <c r="DL2500" t="s">
        <v>134</v>
      </c>
      <c r="DM2500">
        <v>2</v>
      </c>
      <c r="DN2500" t="s">
        <v>21373</v>
      </c>
      <c r="DO2500" t="s">
        <v>21372</v>
      </c>
      <c r="DP2500" t="s">
        <v>592</v>
      </c>
      <c r="DQ2500" t="str">
        <f>"82442"</f>
        <v>82442</v>
      </c>
      <c r="DR2500" t="s">
        <v>10258</v>
      </c>
      <c r="DS2500" t="s">
        <v>21374</v>
      </c>
      <c r="DT2500">
        <v>6</v>
      </c>
      <c r="DU2500">
        <v>8</v>
      </c>
      <c r="DV2500" t="s">
        <v>134</v>
      </c>
      <c r="DW2500" t="s">
        <v>134</v>
      </c>
      <c r="DX2500" t="s">
        <v>134</v>
      </c>
      <c r="DY2500" t="s">
        <v>136</v>
      </c>
      <c r="DZ2500">
        <v>1</v>
      </c>
      <c r="EA2500" t="s">
        <v>136</v>
      </c>
      <c r="EC2500" s="5">
        <v>12.68</v>
      </c>
      <c r="ED2500" s="5">
        <v>55</v>
      </c>
      <c r="EE2500">
        <v>12085952226</v>
      </c>
      <c r="EF2500" t="s">
        <v>1316</v>
      </c>
      <c r="EG2500" t="s">
        <v>148</v>
      </c>
      <c r="EH2500">
        <v>0</v>
      </c>
    </row>
    <row r="2501" spans="1:138" ht="15" customHeight="1" x14ac:dyDescent="0.35">
      <c r="A2501" t="s">
        <v>20067</v>
      </c>
      <c r="B2501" t="s">
        <v>157</v>
      </c>
      <c r="C2501" s="1">
        <v>44182.798788310189</v>
      </c>
      <c r="D2501" s="1">
        <v>44194</v>
      </c>
      <c r="E2501" t="s">
        <v>133</v>
      </c>
      <c r="F2501" t="s">
        <v>136</v>
      </c>
      <c r="G2501" t="s">
        <v>135</v>
      </c>
      <c r="H2501" t="s">
        <v>136</v>
      </c>
      <c r="I2501" t="s">
        <v>20068</v>
      </c>
      <c r="K2501" t="s">
        <v>20069</v>
      </c>
      <c r="M2501" t="s">
        <v>20070</v>
      </c>
      <c r="N2501" t="s">
        <v>784</v>
      </c>
      <c r="O2501" s="4">
        <v>59336</v>
      </c>
      <c r="P2501" t="s">
        <v>140</v>
      </c>
      <c r="R2501">
        <v>14067787901</v>
      </c>
      <c r="T2501">
        <v>1121</v>
      </c>
      <c r="U2501" t="s">
        <v>6167</v>
      </c>
      <c r="V2501" t="s">
        <v>2820</v>
      </c>
      <c r="X2501" t="s">
        <v>164</v>
      </c>
      <c r="Y2501" t="s">
        <v>20069</v>
      </c>
      <c r="AA2501" t="s">
        <v>20070</v>
      </c>
      <c r="AB2501" t="s">
        <v>784</v>
      </c>
      <c r="AC2501" s="4">
        <v>59336</v>
      </c>
      <c r="AD2501" t="s">
        <v>140</v>
      </c>
      <c r="AF2501">
        <v>14067787901</v>
      </c>
      <c r="AH2501" t="s">
        <v>20071</v>
      </c>
      <c r="AI2501" t="s">
        <v>168</v>
      </c>
      <c r="AJ2501" t="s">
        <v>789</v>
      </c>
      <c r="AK2501" t="s">
        <v>790</v>
      </c>
      <c r="AL2501" t="s">
        <v>403</v>
      </c>
      <c r="AM2501" t="s">
        <v>791</v>
      </c>
      <c r="AO2501" t="s">
        <v>792</v>
      </c>
      <c r="AP2501" t="s">
        <v>784</v>
      </c>
      <c r="AQ2501" s="4">
        <v>59457</v>
      </c>
      <c r="AR2501" t="s">
        <v>140</v>
      </c>
      <c r="AS2501" t="s">
        <v>793</v>
      </c>
      <c r="AT2501">
        <v>14065797529</v>
      </c>
      <c r="AV2501" t="s">
        <v>794</v>
      </c>
      <c r="AW2501" t="s">
        <v>795</v>
      </c>
      <c r="AZ2501" t="s">
        <v>334</v>
      </c>
      <c r="BA2501" t="s">
        <v>335</v>
      </c>
      <c r="BB2501" t="s">
        <v>136</v>
      </c>
      <c r="BC2501" t="s">
        <v>136</v>
      </c>
      <c r="BD2501" t="s">
        <v>148</v>
      </c>
      <c r="BE2501" t="s">
        <v>136</v>
      </c>
      <c r="BF2501" t="s">
        <v>136</v>
      </c>
      <c r="BG2501" t="s">
        <v>134</v>
      </c>
      <c r="BH2501" t="s">
        <v>136</v>
      </c>
      <c r="BI2501" t="s">
        <v>796</v>
      </c>
      <c r="BJ2501" t="s">
        <v>797</v>
      </c>
      <c r="BL2501" t="s">
        <v>795</v>
      </c>
      <c r="BM2501" t="s">
        <v>794</v>
      </c>
      <c r="BN2501" t="s">
        <v>20072</v>
      </c>
      <c r="BO2501" t="s">
        <v>799</v>
      </c>
      <c r="BP2501">
        <v>2</v>
      </c>
      <c r="BQ2501">
        <v>2</v>
      </c>
      <c r="BR2501">
        <v>2</v>
      </c>
      <c r="BS2501" s="1">
        <v>44247</v>
      </c>
      <c r="BT2501" s="1">
        <v>44549</v>
      </c>
      <c r="BU2501" s="1">
        <v>44247</v>
      </c>
      <c r="BV2501" s="1">
        <v>44549</v>
      </c>
      <c r="BW2501" t="s">
        <v>136</v>
      </c>
      <c r="BX2501">
        <v>48</v>
      </c>
      <c r="BY2501">
        <v>0</v>
      </c>
      <c r="BZ2501">
        <v>8</v>
      </c>
      <c r="CA2501">
        <v>8</v>
      </c>
      <c r="CB2501">
        <v>8</v>
      </c>
      <c r="CC2501">
        <v>8</v>
      </c>
      <c r="CD2501">
        <v>8</v>
      </c>
      <c r="CE2501">
        <v>8</v>
      </c>
      <c r="CF2501" t="str">
        <f>"8:00 AM"</f>
        <v>8:00 AM</v>
      </c>
      <c r="CG2501" t="str">
        <f>"5:00 PM"</f>
        <v>5:00 PM</v>
      </c>
      <c r="CH2501" s="5">
        <v>13.62</v>
      </c>
      <c r="CI2501" t="s">
        <v>146</v>
      </c>
      <c r="CL2501" t="s">
        <v>136</v>
      </c>
      <c r="CM2501" t="s">
        <v>312</v>
      </c>
      <c r="CN2501" t="s">
        <v>148</v>
      </c>
      <c r="CO2501" t="s">
        <v>800</v>
      </c>
      <c r="CP2501" t="s">
        <v>149</v>
      </c>
      <c r="CQ2501">
        <v>3</v>
      </c>
      <c r="CR2501">
        <v>0</v>
      </c>
      <c r="CS2501" t="s">
        <v>136</v>
      </c>
      <c r="CT2501" t="s">
        <v>134</v>
      </c>
      <c r="CU2501" t="s">
        <v>136</v>
      </c>
      <c r="CV2501" t="s">
        <v>136</v>
      </c>
      <c r="CW2501" t="s">
        <v>134</v>
      </c>
      <c r="CX2501">
        <v>100</v>
      </c>
      <c r="CY2501" t="s">
        <v>134</v>
      </c>
      <c r="CZ2501" t="s">
        <v>134</v>
      </c>
      <c r="DA2501" t="s">
        <v>134</v>
      </c>
      <c r="DB2501" t="s">
        <v>134</v>
      </c>
      <c r="DC2501" t="s">
        <v>136</v>
      </c>
      <c r="DD2501" t="s">
        <v>136</v>
      </c>
      <c r="DF2501" s="2" t="s">
        <v>20073</v>
      </c>
      <c r="DG2501" t="s">
        <v>20074</v>
      </c>
      <c r="DH2501" t="s">
        <v>20070</v>
      </c>
      <c r="DI2501" t="s">
        <v>784</v>
      </c>
      <c r="DJ2501" s="4">
        <v>59336</v>
      </c>
      <c r="DK2501" t="s">
        <v>2920</v>
      </c>
      <c r="DL2501" t="s">
        <v>136</v>
      </c>
      <c r="DM2501">
        <v>1</v>
      </c>
      <c r="DN2501" t="s">
        <v>20075</v>
      </c>
      <c r="DO2501" t="s">
        <v>20070</v>
      </c>
      <c r="DP2501" t="s">
        <v>784</v>
      </c>
      <c r="DQ2501" t="str">
        <f>"59336"</f>
        <v>59336</v>
      </c>
      <c r="DR2501" t="s">
        <v>2920</v>
      </c>
      <c r="DS2501" t="s">
        <v>2917</v>
      </c>
      <c r="DT2501">
        <v>1</v>
      </c>
      <c r="DU2501">
        <v>3</v>
      </c>
      <c r="DV2501" t="s">
        <v>134</v>
      </c>
      <c r="DW2501" t="s">
        <v>134</v>
      </c>
      <c r="DX2501" t="s">
        <v>134</v>
      </c>
      <c r="DY2501" t="s">
        <v>136</v>
      </c>
      <c r="DZ2501">
        <v>1</v>
      </c>
      <c r="EA2501" t="s">
        <v>136</v>
      </c>
      <c r="EC2501" s="5">
        <v>12.68</v>
      </c>
      <c r="ED2501" s="5">
        <v>55</v>
      </c>
      <c r="EE2501">
        <v>14067787901</v>
      </c>
      <c r="EF2501" t="s">
        <v>20071</v>
      </c>
      <c r="EG2501" t="s">
        <v>148</v>
      </c>
      <c r="EH2501">
        <v>0</v>
      </c>
    </row>
    <row r="2502" spans="1:138" ht="15" customHeight="1" x14ac:dyDescent="0.35">
      <c r="A2502" t="s">
        <v>12921</v>
      </c>
      <c r="B2502" t="s">
        <v>157</v>
      </c>
      <c r="C2502" s="1">
        <v>44186.569087268515</v>
      </c>
      <c r="D2502" s="1">
        <v>44194</v>
      </c>
      <c r="E2502" t="s">
        <v>133</v>
      </c>
      <c r="F2502" t="s">
        <v>136</v>
      </c>
      <c r="G2502" t="s">
        <v>135</v>
      </c>
      <c r="H2502" t="s">
        <v>134</v>
      </c>
      <c r="I2502" t="s">
        <v>12922</v>
      </c>
      <c r="K2502" t="s">
        <v>12923</v>
      </c>
      <c r="M2502" t="s">
        <v>9515</v>
      </c>
      <c r="N2502" t="s">
        <v>374</v>
      </c>
      <c r="O2502" s="4">
        <v>76522</v>
      </c>
      <c r="P2502" t="s">
        <v>140</v>
      </c>
      <c r="R2502">
        <v>12545474263</v>
      </c>
      <c r="T2502">
        <v>11199</v>
      </c>
      <c r="U2502" t="s">
        <v>12924</v>
      </c>
      <c r="V2502" t="s">
        <v>2702</v>
      </c>
      <c r="X2502" t="s">
        <v>164</v>
      </c>
      <c r="Y2502" t="s">
        <v>12923</v>
      </c>
      <c r="AA2502" t="s">
        <v>9515</v>
      </c>
      <c r="AB2502" t="s">
        <v>374</v>
      </c>
      <c r="AC2502" s="4">
        <v>76522</v>
      </c>
      <c r="AD2502" t="s">
        <v>140</v>
      </c>
      <c r="AF2502">
        <v>12545474263</v>
      </c>
      <c r="AH2502" t="s">
        <v>12925</v>
      </c>
      <c r="AI2502" t="s">
        <v>168</v>
      </c>
      <c r="AJ2502" t="s">
        <v>2019</v>
      </c>
      <c r="AK2502" t="s">
        <v>2020</v>
      </c>
      <c r="AM2502" t="s">
        <v>2021</v>
      </c>
      <c r="AO2502" t="s">
        <v>2022</v>
      </c>
      <c r="AP2502" t="s">
        <v>374</v>
      </c>
      <c r="AQ2502" s="4">
        <v>75098</v>
      </c>
      <c r="AR2502" t="s">
        <v>140</v>
      </c>
      <c r="AT2502">
        <v>19724424244</v>
      </c>
      <c r="AV2502" t="s">
        <v>2023</v>
      </c>
      <c r="AW2502" t="s">
        <v>2024</v>
      </c>
      <c r="AZ2502" t="s">
        <v>334</v>
      </c>
      <c r="BA2502" t="s">
        <v>335</v>
      </c>
      <c r="BB2502" t="s">
        <v>136</v>
      </c>
      <c r="BC2502" t="s">
        <v>136</v>
      </c>
      <c r="BD2502" t="s">
        <v>148</v>
      </c>
      <c r="BE2502" t="s">
        <v>136</v>
      </c>
      <c r="BF2502" t="s">
        <v>136</v>
      </c>
      <c r="BG2502" t="s">
        <v>134</v>
      </c>
      <c r="BH2502" t="s">
        <v>136</v>
      </c>
      <c r="BN2502" t="s">
        <v>12926</v>
      </c>
      <c r="BO2502" t="s">
        <v>12927</v>
      </c>
      <c r="BP2502">
        <v>1</v>
      </c>
      <c r="BQ2502">
        <v>1</v>
      </c>
      <c r="BR2502">
        <v>1</v>
      </c>
      <c r="BS2502" s="1">
        <v>44242</v>
      </c>
      <c r="BT2502" s="1">
        <v>44545</v>
      </c>
      <c r="BU2502" s="1">
        <v>44242</v>
      </c>
      <c r="BV2502" s="1">
        <v>44545</v>
      </c>
      <c r="BW2502" t="s">
        <v>136</v>
      </c>
      <c r="BX2502">
        <v>40</v>
      </c>
      <c r="BY2502">
        <v>0</v>
      </c>
      <c r="BZ2502">
        <v>8</v>
      </c>
      <c r="CA2502">
        <v>8</v>
      </c>
      <c r="CB2502">
        <v>8</v>
      </c>
      <c r="CC2502">
        <v>8</v>
      </c>
      <c r="CD2502">
        <v>8</v>
      </c>
      <c r="CE2502">
        <v>0</v>
      </c>
      <c r="CF2502" t="str">
        <f>"8:00 AM"</f>
        <v>8:00 AM</v>
      </c>
      <c r="CG2502" t="str">
        <f>"5:00 PM"</f>
        <v>5:00 PM</v>
      </c>
      <c r="CH2502" s="5">
        <v>12.67</v>
      </c>
      <c r="CI2502" t="s">
        <v>146</v>
      </c>
      <c r="CL2502" t="s">
        <v>136</v>
      </c>
      <c r="CM2502" t="s">
        <v>312</v>
      </c>
      <c r="CN2502" t="s">
        <v>148</v>
      </c>
      <c r="CO2502" t="s">
        <v>181</v>
      </c>
      <c r="CP2502" t="s">
        <v>149</v>
      </c>
      <c r="CQ2502">
        <v>3</v>
      </c>
      <c r="CR2502">
        <v>0</v>
      </c>
      <c r="CS2502" t="s">
        <v>136</v>
      </c>
      <c r="CT2502" t="s">
        <v>136</v>
      </c>
      <c r="CU2502" t="s">
        <v>136</v>
      </c>
      <c r="CV2502" t="s">
        <v>136</v>
      </c>
      <c r="CW2502" t="s">
        <v>134</v>
      </c>
      <c r="CX2502">
        <v>50</v>
      </c>
      <c r="CY2502" t="s">
        <v>134</v>
      </c>
      <c r="CZ2502" t="s">
        <v>134</v>
      </c>
      <c r="DA2502" t="s">
        <v>134</v>
      </c>
      <c r="DB2502" t="s">
        <v>134</v>
      </c>
      <c r="DC2502" t="s">
        <v>136</v>
      </c>
      <c r="DD2502" t="s">
        <v>136</v>
      </c>
      <c r="DF2502" t="s">
        <v>180</v>
      </c>
      <c r="DG2502" t="s">
        <v>12923</v>
      </c>
      <c r="DH2502" t="s">
        <v>9515</v>
      </c>
      <c r="DI2502" t="s">
        <v>374</v>
      </c>
      <c r="DJ2502" s="4">
        <v>76522</v>
      </c>
      <c r="DK2502" t="s">
        <v>6220</v>
      </c>
      <c r="DL2502" t="s">
        <v>136</v>
      </c>
      <c r="DM2502">
        <v>1</v>
      </c>
      <c r="DN2502" t="s">
        <v>12923</v>
      </c>
      <c r="DO2502" t="s">
        <v>9515</v>
      </c>
      <c r="DP2502" t="s">
        <v>374</v>
      </c>
      <c r="DQ2502" t="str">
        <f>"76522"</f>
        <v>76522</v>
      </c>
      <c r="DR2502" t="s">
        <v>6220</v>
      </c>
      <c r="DS2502" t="s">
        <v>3044</v>
      </c>
      <c r="DT2502">
        <v>1</v>
      </c>
      <c r="DU2502">
        <v>1</v>
      </c>
      <c r="DV2502" t="s">
        <v>134</v>
      </c>
      <c r="DW2502" t="s">
        <v>134</v>
      </c>
      <c r="DX2502" t="s">
        <v>134</v>
      </c>
      <c r="DY2502" t="s">
        <v>136</v>
      </c>
      <c r="DZ2502">
        <v>1</v>
      </c>
      <c r="EA2502" t="s">
        <v>136</v>
      </c>
      <c r="EC2502" s="5">
        <v>12.68</v>
      </c>
      <c r="ED2502" s="5">
        <v>55</v>
      </c>
      <c r="EE2502">
        <v>12545474263</v>
      </c>
      <c r="EF2502" t="s">
        <v>12925</v>
      </c>
      <c r="EG2502" t="s">
        <v>148</v>
      </c>
      <c r="EH2502">
        <v>0</v>
      </c>
    </row>
    <row r="2503" spans="1:138" ht="15" customHeight="1" x14ac:dyDescent="0.35">
      <c r="A2503" t="s">
        <v>2802</v>
      </c>
      <c r="B2503" t="s">
        <v>157</v>
      </c>
      <c r="C2503" s="1">
        <v>44183.542022569447</v>
      </c>
      <c r="D2503" s="1">
        <v>44194</v>
      </c>
      <c r="E2503" t="s">
        <v>133</v>
      </c>
      <c r="F2503" t="s">
        <v>136</v>
      </c>
      <c r="G2503" t="s">
        <v>135</v>
      </c>
      <c r="H2503" t="s">
        <v>136</v>
      </c>
      <c r="I2503" t="s">
        <v>2803</v>
      </c>
      <c r="J2503" t="s">
        <v>2804</v>
      </c>
      <c r="K2503" t="s">
        <v>2805</v>
      </c>
      <c r="L2503" t="s">
        <v>2806</v>
      </c>
      <c r="M2503" t="s">
        <v>2807</v>
      </c>
      <c r="N2503" t="s">
        <v>1041</v>
      </c>
      <c r="O2503" s="4">
        <v>63366</v>
      </c>
      <c r="P2503" t="s">
        <v>140</v>
      </c>
      <c r="R2503">
        <v>16362404900</v>
      </c>
      <c r="T2503">
        <v>1114</v>
      </c>
      <c r="U2503" t="s">
        <v>2808</v>
      </c>
      <c r="V2503" t="s">
        <v>2809</v>
      </c>
      <c r="W2503" t="s">
        <v>1195</v>
      </c>
      <c r="X2503" t="s">
        <v>429</v>
      </c>
      <c r="Y2503" t="s">
        <v>2805</v>
      </c>
      <c r="Z2503" t="s">
        <v>2806</v>
      </c>
      <c r="AA2503" t="s">
        <v>2807</v>
      </c>
      <c r="AB2503" t="s">
        <v>1041</v>
      </c>
      <c r="AC2503" s="4">
        <v>63366</v>
      </c>
      <c r="AD2503" t="s">
        <v>140</v>
      </c>
      <c r="AE2503" t="s">
        <v>841</v>
      </c>
      <c r="AF2503">
        <v>16362404900</v>
      </c>
      <c r="AH2503" t="s">
        <v>1759</v>
      </c>
      <c r="AI2503" t="s">
        <v>168</v>
      </c>
      <c r="AJ2503" t="s">
        <v>913</v>
      </c>
      <c r="AK2503" t="s">
        <v>914</v>
      </c>
      <c r="AL2503" t="s">
        <v>845</v>
      </c>
      <c r="AM2503" t="s">
        <v>561</v>
      </c>
      <c r="AN2503" t="s">
        <v>562</v>
      </c>
      <c r="AO2503" t="s">
        <v>563</v>
      </c>
      <c r="AP2503" t="s">
        <v>564</v>
      </c>
      <c r="AQ2503" s="4">
        <v>22949</v>
      </c>
      <c r="AR2503" t="s">
        <v>140</v>
      </c>
      <c r="AT2503">
        <v>14342634300</v>
      </c>
      <c r="AV2503" t="s">
        <v>1760</v>
      </c>
      <c r="AW2503" t="s">
        <v>980</v>
      </c>
      <c r="AZ2503" t="s">
        <v>821</v>
      </c>
      <c r="BA2503" t="s">
        <v>822</v>
      </c>
      <c r="BB2503" t="s">
        <v>136</v>
      </c>
      <c r="BC2503" t="s">
        <v>136</v>
      </c>
      <c r="BD2503" t="s">
        <v>148</v>
      </c>
      <c r="BE2503" t="s">
        <v>136</v>
      </c>
      <c r="BF2503" t="s">
        <v>136</v>
      </c>
      <c r="BG2503" t="s">
        <v>134</v>
      </c>
      <c r="BH2503" t="s">
        <v>136</v>
      </c>
      <c r="BI2503" t="s">
        <v>1761</v>
      </c>
      <c r="BJ2503" t="s">
        <v>1762</v>
      </c>
      <c r="BL2503" t="s">
        <v>566</v>
      </c>
      <c r="BM2503" t="s">
        <v>1759</v>
      </c>
      <c r="BN2503" t="s">
        <v>2810</v>
      </c>
      <c r="BO2503" t="s">
        <v>2811</v>
      </c>
      <c r="BP2503">
        <v>8</v>
      </c>
      <c r="BQ2503">
        <v>8</v>
      </c>
      <c r="BR2503">
        <v>8</v>
      </c>
      <c r="BS2503" s="1">
        <v>44256</v>
      </c>
      <c r="BT2503" s="1">
        <v>44545</v>
      </c>
      <c r="BU2503" s="1">
        <v>44256</v>
      </c>
      <c r="BV2503" s="1">
        <v>44545</v>
      </c>
      <c r="BW2503" t="s">
        <v>136</v>
      </c>
      <c r="BX2503">
        <v>45</v>
      </c>
      <c r="BY2503">
        <v>0</v>
      </c>
      <c r="BZ2503">
        <v>8</v>
      </c>
      <c r="CA2503">
        <v>8</v>
      </c>
      <c r="CB2503">
        <v>8</v>
      </c>
      <c r="CC2503">
        <v>8</v>
      </c>
      <c r="CD2503">
        <v>8</v>
      </c>
      <c r="CE2503">
        <v>5</v>
      </c>
      <c r="CF2503" t="str">
        <f>"7:00 AM"</f>
        <v>7:00 AM</v>
      </c>
      <c r="CG2503" t="str">
        <f>"3:30 PM"</f>
        <v>3:30 PM</v>
      </c>
      <c r="CH2503" s="5">
        <v>14.58</v>
      </c>
      <c r="CI2503" t="s">
        <v>146</v>
      </c>
      <c r="CL2503" t="s">
        <v>136</v>
      </c>
      <c r="CM2503" t="s">
        <v>147</v>
      </c>
      <c r="CN2503" t="s">
        <v>148</v>
      </c>
      <c r="CO2503" t="s">
        <v>854</v>
      </c>
      <c r="CP2503" t="s">
        <v>149</v>
      </c>
      <c r="CQ2503">
        <v>1</v>
      </c>
      <c r="CR2503">
        <v>0</v>
      </c>
      <c r="CS2503" t="s">
        <v>136</v>
      </c>
      <c r="CT2503" t="s">
        <v>136</v>
      </c>
      <c r="CU2503" t="s">
        <v>136</v>
      </c>
      <c r="CV2503" t="s">
        <v>134</v>
      </c>
      <c r="CW2503" t="s">
        <v>134</v>
      </c>
      <c r="CX2503">
        <v>75</v>
      </c>
      <c r="CY2503" t="s">
        <v>134</v>
      </c>
      <c r="CZ2503" t="s">
        <v>134</v>
      </c>
      <c r="DA2503" t="s">
        <v>134</v>
      </c>
      <c r="DB2503" t="s">
        <v>134</v>
      </c>
      <c r="DC2503" t="s">
        <v>134</v>
      </c>
      <c r="DD2503" t="s">
        <v>136</v>
      </c>
      <c r="DF2503" t="s">
        <v>2812</v>
      </c>
      <c r="DG2503" t="s">
        <v>2813</v>
      </c>
      <c r="DH2503" t="s">
        <v>2807</v>
      </c>
      <c r="DI2503" t="s">
        <v>1041</v>
      </c>
      <c r="DJ2503" s="4">
        <v>63366</v>
      </c>
      <c r="DK2503" t="s">
        <v>2814</v>
      </c>
      <c r="DL2503" t="s">
        <v>134</v>
      </c>
      <c r="DM2503">
        <v>5</v>
      </c>
      <c r="DN2503" t="s">
        <v>2815</v>
      </c>
      <c r="DO2503" t="s">
        <v>2807</v>
      </c>
      <c r="DP2503" t="s">
        <v>1041</v>
      </c>
      <c r="DQ2503" t="str">
        <f>"63366"</f>
        <v>63366</v>
      </c>
      <c r="DR2503" t="s">
        <v>2814</v>
      </c>
      <c r="DS2503" t="s">
        <v>919</v>
      </c>
      <c r="DT2503">
        <v>1</v>
      </c>
      <c r="DU2503">
        <v>6</v>
      </c>
      <c r="DV2503" t="s">
        <v>134</v>
      </c>
      <c r="DW2503" t="s">
        <v>134</v>
      </c>
      <c r="DX2503" t="s">
        <v>134</v>
      </c>
      <c r="DY2503" t="s">
        <v>134</v>
      </c>
      <c r="DZ2503">
        <v>2</v>
      </c>
      <c r="EA2503" t="s">
        <v>134</v>
      </c>
      <c r="EB2503" s="5">
        <v>12.68</v>
      </c>
      <c r="EC2503" s="5">
        <v>12.68</v>
      </c>
      <c r="ED2503" s="5">
        <v>55</v>
      </c>
      <c r="EE2503" t="s">
        <v>148</v>
      </c>
      <c r="EF2503" t="s">
        <v>577</v>
      </c>
      <c r="EG2503" t="s">
        <v>2816</v>
      </c>
      <c r="EH2503">
        <v>0</v>
      </c>
    </row>
    <row r="2504" spans="1:138" ht="15" customHeight="1" x14ac:dyDescent="0.35">
      <c r="A2504" t="s">
        <v>11176</v>
      </c>
      <c r="B2504" t="s">
        <v>157</v>
      </c>
      <c r="C2504" s="1">
        <v>44186.636391203705</v>
      </c>
      <c r="D2504" s="1">
        <v>44194</v>
      </c>
      <c r="E2504" t="s">
        <v>133</v>
      </c>
      <c r="F2504" t="s">
        <v>136</v>
      </c>
      <c r="G2504" t="s">
        <v>135</v>
      </c>
      <c r="H2504" t="s">
        <v>136</v>
      </c>
      <c r="I2504" t="s">
        <v>11177</v>
      </c>
      <c r="K2504" t="s">
        <v>11178</v>
      </c>
      <c r="L2504" t="s">
        <v>11179</v>
      </c>
      <c r="M2504" t="s">
        <v>11180</v>
      </c>
      <c r="N2504" t="s">
        <v>1358</v>
      </c>
      <c r="O2504" s="4">
        <v>80831</v>
      </c>
      <c r="P2504" t="s">
        <v>140</v>
      </c>
      <c r="R2504">
        <v>17197492510</v>
      </c>
      <c r="T2504">
        <v>1114</v>
      </c>
      <c r="U2504" t="s">
        <v>5293</v>
      </c>
      <c r="V2504" t="s">
        <v>5294</v>
      </c>
      <c r="X2504" t="s">
        <v>5295</v>
      </c>
      <c r="Y2504" t="s">
        <v>11178</v>
      </c>
      <c r="Z2504" t="s">
        <v>11179</v>
      </c>
      <c r="AA2504" t="s">
        <v>11180</v>
      </c>
      <c r="AB2504" t="s">
        <v>1358</v>
      </c>
      <c r="AC2504" s="4">
        <v>80831</v>
      </c>
      <c r="AD2504" t="s">
        <v>140</v>
      </c>
      <c r="AF2504">
        <v>17197492510</v>
      </c>
      <c r="AH2504" t="s">
        <v>1599</v>
      </c>
      <c r="AI2504" t="s">
        <v>168</v>
      </c>
      <c r="AJ2504" t="s">
        <v>913</v>
      </c>
      <c r="AK2504" t="s">
        <v>914</v>
      </c>
      <c r="AL2504" t="s">
        <v>687</v>
      </c>
      <c r="AM2504" t="s">
        <v>561</v>
      </c>
      <c r="AN2504" t="s">
        <v>562</v>
      </c>
      <c r="AO2504" t="s">
        <v>563</v>
      </c>
      <c r="AP2504" t="s">
        <v>564</v>
      </c>
      <c r="AQ2504" s="4">
        <v>22949</v>
      </c>
      <c r="AR2504" t="s">
        <v>140</v>
      </c>
      <c r="AT2504">
        <v>14342634300</v>
      </c>
      <c r="AV2504" t="s">
        <v>1600</v>
      </c>
      <c r="AW2504" t="s">
        <v>566</v>
      </c>
      <c r="AZ2504" t="s">
        <v>1552</v>
      </c>
      <c r="BA2504" t="s">
        <v>1553</v>
      </c>
      <c r="BB2504" t="s">
        <v>136</v>
      </c>
      <c r="BC2504" t="s">
        <v>136</v>
      </c>
      <c r="BD2504" t="s">
        <v>148</v>
      </c>
      <c r="BE2504" t="s">
        <v>136</v>
      </c>
      <c r="BF2504" t="s">
        <v>136</v>
      </c>
      <c r="BG2504" t="s">
        <v>134</v>
      </c>
      <c r="BH2504" t="s">
        <v>136</v>
      </c>
      <c r="BI2504" t="s">
        <v>1601</v>
      </c>
      <c r="BJ2504" t="s">
        <v>1602</v>
      </c>
      <c r="BL2504" t="s">
        <v>566</v>
      </c>
      <c r="BM2504" t="s">
        <v>1599</v>
      </c>
      <c r="BN2504" t="s">
        <v>11181</v>
      </c>
      <c r="BO2504" t="s">
        <v>5297</v>
      </c>
      <c r="BP2504">
        <v>16</v>
      </c>
      <c r="BQ2504">
        <v>16</v>
      </c>
      <c r="BR2504">
        <v>16</v>
      </c>
      <c r="BS2504" s="1">
        <v>44256</v>
      </c>
      <c r="BT2504" s="1">
        <v>44387</v>
      </c>
      <c r="BU2504" s="1">
        <v>44256</v>
      </c>
      <c r="BV2504" s="1">
        <v>44387</v>
      </c>
      <c r="BW2504" t="s">
        <v>136</v>
      </c>
      <c r="BX2504">
        <v>50</v>
      </c>
      <c r="BY2504">
        <v>0</v>
      </c>
      <c r="BZ2504">
        <v>9</v>
      </c>
      <c r="CA2504">
        <v>9</v>
      </c>
      <c r="CB2504">
        <v>9</v>
      </c>
      <c r="CC2504">
        <v>9</v>
      </c>
      <c r="CD2504">
        <v>9</v>
      </c>
      <c r="CE2504">
        <v>5</v>
      </c>
      <c r="CF2504" t="str">
        <f>"6:00 AM"</f>
        <v>6:00 AM</v>
      </c>
      <c r="CG2504" t="str">
        <f>"4:00 PM"</f>
        <v>4:00 PM</v>
      </c>
      <c r="CH2504" s="5">
        <v>16</v>
      </c>
      <c r="CI2504" t="s">
        <v>146</v>
      </c>
      <c r="CL2504" t="s">
        <v>136</v>
      </c>
      <c r="CM2504" t="s">
        <v>312</v>
      </c>
      <c r="CN2504" t="s">
        <v>148</v>
      </c>
      <c r="CO2504" t="s">
        <v>854</v>
      </c>
      <c r="CP2504" t="s">
        <v>149</v>
      </c>
      <c r="CQ2504">
        <v>3</v>
      </c>
      <c r="CR2504">
        <v>0</v>
      </c>
      <c r="CS2504" t="s">
        <v>134</v>
      </c>
      <c r="CT2504" t="s">
        <v>134</v>
      </c>
      <c r="CU2504" t="s">
        <v>134</v>
      </c>
      <c r="CV2504" t="s">
        <v>134</v>
      </c>
      <c r="CW2504" t="s">
        <v>134</v>
      </c>
      <c r="CX2504">
        <v>60</v>
      </c>
      <c r="CY2504" t="s">
        <v>134</v>
      </c>
      <c r="CZ2504" t="s">
        <v>134</v>
      </c>
      <c r="DA2504" t="s">
        <v>134</v>
      </c>
      <c r="DB2504" t="s">
        <v>134</v>
      </c>
      <c r="DC2504" t="s">
        <v>134</v>
      </c>
      <c r="DD2504" t="s">
        <v>136</v>
      </c>
      <c r="DF2504" t="s">
        <v>5298</v>
      </c>
      <c r="DG2504" t="s">
        <v>11182</v>
      </c>
      <c r="DH2504" t="s">
        <v>11180</v>
      </c>
      <c r="DI2504" t="s">
        <v>1358</v>
      </c>
      <c r="DJ2504" s="4">
        <v>80831</v>
      </c>
      <c r="DK2504" t="s">
        <v>11183</v>
      </c>
      <c r="DL2504" t="s">
        <v>136</v>
      </c>
      <c r="DM2504">
        <v>1</v>
      </c>
      <c r="DN2504" t="s">
        <v>11184</v>
      </c>
      <c r="DO2504" t="s">
        <v>11185</v>
      </c>
      <c r="DP2504" t="s">
        <v>1358</v>
      </c>
      <c r="DQ2504" t="str">
        <f>"80916"</f>
        <v>80916</v>
      </c>
      <c r="DR2504" t="s">
        <v>11183</v>
      </c>
      <c r="DS2504" t="s">
        <v>2827</v>
      </c>
      <c r="DT2504">
        <v>4</v>
      </c>
      <c r="DU2504">
        <v>16</v>
      </c>
      <c r="DV2504" t="s">
        <v>134</v>
      </c>
      <c r="DW2504" t="s">
        <v>134</v>
      </c>
      <c r="DX2504" t="s">
        <v>134</v>
      </c>
      <c r="DY2504" t="s">
        <v>136</v>
      </c>
      <c r="DZ2504">
        <v>1</v>
      </c>
      <c r="EA2504" t="s">
        <v>134</v>
      </c>
      <c r="EB2504" s="5">
        <v>12.68</v>
      </c>
      <c r="EC2504" s="5">
        <v>12.68</v>
      </c>
      <c r="ED2504" s="5">
        <v>55</v>
      </c>
      <c r="EE2504" t="s">
        <v>148</v>
      </c>
      <c r="EF2504" t="s">
        <v>11186</v>
      </c>
      <c r="EG2504" t="s">
        <v>1722</v>
      </c>
      <c r="EH2504">
        <v>0</v>
      </c>
    </row>
    <row r="2505" spans="1:138" ht="15" customHeight="1" x14ac:dyDescent="0.35">
      <c r="A2505" t="s">
        <v>14528</v>
      </c>
      <c r="B2505" t="s">
        <v>157</v>
      </c>
      <c r="C2505" s="1">
        <v>44185.379490509258</v>
      </c>
      <c r="D2505" s="1">
        <v>44194</v>
      </c>
      <c r="E2505" t="s">
        <v>133</v>
      </c>
      <c r="F2505" t="s">
        <v>136</v>
      </c>
      <c r="G2505" t="s">
        <v>135</v>
      </c>
      <c r="H2505" t="s">
        <v>136</v>
      </c>
      <c r="I2505" t="s">
        <v>14529</v>
      </c>
      <c r="K2505" t="s">
        <v>14530</v>
      </c>
      <c r="L2505" t="s">
        <v>14531</v>
      </c>
      <c r="M2505" t="s">
        <v>3990</v>
      </c>
      <c r="N2505" t="s">
        <v>784</v>
      </c>
      <c r="O2505" s="4">
        <v>59263</v>
      </c>
      <c r="P2505" t="s">
        <v>140</v>
      </c>
      <c r="R2505">
        <v>14064872417</v>
      </c>
      <c r="T2505">
        <v>111191</v>
      </c>
      <c r="U2505" t="s">
        <v>14532</v>
      </c>
      <c r="V2505" t="s">
        <v>2888</v>
      </c>
      <c r="X2505" t="s">
        <v>164</v>
      </c>
      <c r="Y2505" t="s">
        <v>14531</v>
      </c>
      <c r="Z2505" t="s">
        <v>14533</v>
      </c>
      <c r="AA2505" t="s">
        <v>3990</v>
      </c>
      <c r="AB2505" t="s">
        <v>784</v>
      </c>
      <c r="AC2505" s="4">
        <v>59263</v>
      </c>
      <c r="AD2505" t="s">
        <v>140</v>
      </c>
      <c r="AF2505">
        <v>14064872417</v>
      </c>
      <c r="AH2505" t="s">
        <v>148</v>
      </c>
      <c r="AI2505" t="s">
        <v>168</v>
      </c>
      <c r="AJ2505" t="s">
        <v>2162</v>
      </c>
      <c r="AK2505" t="s">
        <v>2163</v>
      </c>
      <c r="AM2505" t="s">
        <v>1212</v>
      </c>
      <c r="AO2505" t="s">
        <v>1213</v>
      </c>
      <c r="AP2505" t="s">
        <v>460</v>
      </c>
      <c r="AQ2505" s="4">
        <v>74132</v>
      </c>
      <c r="AR2505" t="s">
        <v>140</v>
      </c>
      <c r="AT2505">
        <v>19189065212</v>
      </c>
      <c r="AV2505" t="s">
        <v>2164</v>
      </c>
      <c r="AW2505" t="s">
        <v>1216</v>
      </c>
      <c r="AZ2505" t="s">
        <v>288</v>
      </c>
      <c r="BA2505" t="s">
        <v>289</v>
      </c>
      <c r="BB2505" t="s">
        <v>136</v>
      </c>
      <c r="BC2505" t="s">
        <v>136</v>
      </c>
      <c r="BD2505" t="s">
        <v>148</v>
      </c>
      <c r="BE2505" t="s">
        <v>136</v>
      </c>
      <c r="BF2505" t="s">
        <v>136</v>
      </c>
      <c r="BG2505" t="s">
        <v>134</v>
      </c>
      <c r="BH2505" t="s">
        <v>136</v>
      </c>
      <c r="BN2505" t="s">
        <v>14534</v>
      </c>
      <c r="BO2505" t="s">
        <v>1043</v>
      </c>
      <c r="BP2505">
        <v>2</v>
      </c>
      <c r="BQ2505">
        <v>2</v>
      </c>
      <c r="BR2505">
        <v>2</v>
      </c>
      <c r="BS2505" s="1">
        <v>44256</v>
      </c>
      <c r="BT2505" s="1">
        <v>44545</v>
      </c>
      <c r="BU2505" s="1">
        <v>44256</v>
      </c>
      <c r="BV2505" s="1">
        <v>44545</v>
      </c>
      <c r="BW2505" t="s">
        <v>136</v>
      </c>
      <c r="BX2505">
        <v>48</v>
      </c>
      <c r="BY2505">
        <v>0</v>
      </c>
      <c r="BZ2505">
        <v>8</v>
      </c>
      <c r="CA2505">
        <v>8</v>
      </c>
      <c r="CB2505">
        <v>8</v>
      </c>
      <c r="CC2505">
        <v>8</v>
      </c>
      <c r="CD2505">
        <v>8</v>
      </c>
      <c r="CE2505">
        <v>8</v>
      </c>
      <c r="CF2505" t="str">
        <f>"8:00 AM"</f>
        <v>8:00 AM</v>
      </c>
      <c r="CG2505" t="str">
        <f>"5:00 PM"</f>
        <v>5:00 PM</v>
      </c>
      <c r="CH2505" s="5">
        <v>13.62</v>
      </c>
      <c r="CI2505" t="s">
        <v>146</v>
      </c>
      <c r="CL2505" t="s">
        <v>136</v>
      </c>
      <c r="CM2505" t="s">
        <v>312</v>
      </c>
      <c r="CN2505" t="s">
        <v>148</v>
      </c>
      <c r="CO2505" t="s">
        <v>2165</v>
      </c>
      <c r="CP2505" t="s">
        <v>545</v>
      </c>
      <c r="CQ2505">
        <v>3</v>
      </c>
      <c r="CR2505">
        <v>0</v>
      </c>
      <c r="CS2505" t="s">
        <v>136</v>
      </c>
      <c r="CT2505" t="s">
        <v>134</v>
      </c>
      <c r="CU2505" t="s">
        <v>136</v>
      </c>
      <c r="CV2505" t="s">
        <v>136</v>
      </c>
      <c r="CW2505" t="s">
        <v>134</v>
      </c>
      <c r="CX2505">
        <v>50</v>
      </c>
      <c r="CY2505" t="s">
        <v>136</v>
      </c>
      <c r="CZ2505" t="s">
        <v>136</v>
      </c>
      <c r="DA2505" t="s">
        <v>136</v>
      </c>
      <c r="DB2505" t="s">
        <v>136</v>
      </c>
      <c r="DC2505" t="s">
        <v>136</v>
      </c>
      <c r="DD2505" t="s">
        <v>136</v>
      </c>
      <c r="DF2505" s="2" t="s">
        <v>14535</v>
      </c>
      <c r="DG2505" t="s">
        <v>14536</v>
      </c>
      <c r="DH2505" t="s">
        <v>3990</v>
      </c>
      <c r="DI2505" t="s">
        <v>784</v>
      </c>
      <c r="DJ2505" s="4">
        <v>59263</v>
      </c>
      <c r="DK2505" t="s">
        <v>4003</v>
      </c>
      <c r="DL2505" t="s">
        <v>136</v>
      </c>
      <c r="DM2505">
        <v>1</v>
      </c>
      <c r="DN2505" s="2" t="s">
        <v>14537</v>
      </c>
      <c r="DO2505" t="s">
        <v>3990</v>
      </c>
      <c r="DP2505" t="s">
        <v>784</v>
      </c>
      <c r="DQ2505" t="str">
        <f>"59263"</f>
        <v>59263</v>
      </c>
      <c r="DR2505" t="s">
        <v>4003</v>
      </c>
      <c r="DS2505" t="s">
        <v>907</v>
      </c>
      <c r="DT2505">
        <v>1</v>
      </c>
      <c r="DU2505">
        <v>2</v>
      </c>
      <c r="DV2505" t="s">
        <v>134</v>
      </c>
      <c r="DW2505" t="s">
        <v>134</v>
      </c>
      <c r="DX2505" t="s">
        <v>134</v>
      </c>
      <c r="DY2505" t="s">
        <v>136</v>
      </c>
      <c r="DZ2505">
        <v>1</v>
      </c>
      <c r="EA2505" t="s">
        <v>136</v>
      </c>
      <c r="EC2505" s="5">
        <v>12.68</v>
      </c>
      <c r="ED2505" s="5">
        <v>55</v>
      </c>
      <c r="EE2505">
        <v>14064872417</v>
      </c>
      <c r="EF2505" t="s">
        <v>148</v>
      </c>
      <c r="EG2505" t="s">
        <v>14538</v>
      </c>
      <c r="EH2505">
        <v>0</v>
      </c>
    </row>
    <row r="2506" spans="1:138" ht="15" customHeight="1" x14ac:dyDescent="0.35">
      <c r="A2506" t="s">
        <v>22565</v>
      </c>
      <c r="B2506" t="s">
        <v>157</v>
      </c>
      <c r="C2506" s="1">
        <v>44182.730726504633</v>
      </c>
      <c r="D2506" s="1">
        <v>44194</v>
      </c>
      <c r="E2506" t="s">
        <v>133</v>
      </c>
      <c r="F2506" t="s">
        <v>136</v>
      </c>
      <c r="G2506" t="s">
        <v>135</v>
      </c>
      <c r="H2506" t="s">
        <v>136</v>
      </c>
      <c r="I2506" t="s">
        <v>22566</v>
      </c>
      <c r="K2506" t="s">
        <v>22567</v>
      </c>
      <c r="L2506" t="s">
        <v>22568</v>
      </c>
      <c r="M2506" t="s">
        <v>9192</v>
      </c>
      <c r="N2506" t="s">
        <v>925</v>
      </c>
      <c r="O2506" s="4">
        <v>83338</v>
      </c>
      <c r="P2506" t="s">
        <v>140</v>
      </c>
      <c r="R2506">
        <v>12086441803</v>
      </c>
      <c r="T2506">
        <v>11</v>
      </c>
      <c r="U2506" t="s">
        <v>14665</v>
      </c>
      <c r="V2506" t="s">
        <v>22569</v>
      </c>
      <c r="X2506" t="s">
        <v>15070</v>
      </c>
      <c r="Y2506" t="s">
        <v>22570</v>
      </c>
      <c r="Z2506" t="s">
        <v>22568</v>
      </c>
      <c r="AA2506" t="s">
        <v>22571</v>
      </c>
      <c r="AB2506" t="s">
        <v>925</v>
      </c>
      <c r="AC2506" s="4">
        <v>83338</v>
      </c>
      <c r="AD2506" t="s">
        <v>140</v>
      </c>
      <c r="AF2506">
        <v>12086441803</v>
      </c>
      <c r="AH2506" t="s">
        <v>22572</v>
      </c>
      <c r="AI2506" t="s">
        <v>168</v>
      </c>
      <c r="AJ2506" t="s">
        <v>930</v>
      </c>
      <c r="AK2506" t="s">
        <v>931</v>
      </c>
      <c r="AL2506" t="s">
        <v>932</v>
      </c>
      <c r="AM2506" t="s">
        <v>933</v>
      </c>
      <c r="AO2506" t="s">
        <v>934</v>
      </c>
      <c r="AP2506" t="s">
        <v>925</v>
      </c>
      <c r="AQ2506" s="4">
        <v>83336</v>
      </c>
      <c r="AR2506" t="s">
        <v>140</v>
      </c>
      <c r="AT2506">
        <v>12084369737</v>
      </c>
      <c r="AV2506" t="s">
        <v>935</v>
      </c>
      <c r="AW2506" t="s">
        <v>936</v>
      </c>
      <c r="AZ2506" t="s">
        <v>821</v>
      </c>
      <c r="BA2506" t="s">
        <v>822</v>
      </c>
      <c r="BB2506" t="s">
        <v>136</v>
      </c>
      <c r="BC2506" t="s">
        <v>136</v>
      </c>
      <c r="BD2506" t="s">
        <v>148</v>
      </c>
      <c r="BE2506" t="s">
        <v>136</v>
      </c>
      <c r="BF2506" t="s">
        <v>136</v>
      </c>
      <c r="BG2506" t="s">
        <v>134</v>
      </c>
      <c r="BH2506" t="s">
        <v>136</v>
      </c>
      <c r="BI2506" t="s">
        <v>1999</v>
      </c>
      <c r="BJ2506" t="s">
        <v>2000</v>
      </c>
      <c r="BK2506" t="s">
        <v>134</v>
      </c>
      <c r="BL2506" t="s">
        <v>940</v>
      </c>
      <c r="BM2506" t="s">
        <v>941</v>
      </c>
      <c r="BN2506" t="s">
        <v>22573</v>
      </c>
      <c r="BO2506" t="s">
        <v>2170</v>
      </c>
      <c r="BP2506">
        <v>9</v>
      </c>
      <c r="BQ2506">
        <v>9</v>
      </c>
      <c r="BR2506">
        <v>9</v>
      </c>
      <c r="BS2506" s="1">
        <v>44256</v>
      </c>
      <c r="BT2506" s="1">
        <v>44501</v>
      </c>
      <c r="BU2506" s="1">
        <v>44256</v>
      </c>
      <c r="BV2506" s="1">
        <v>44501</v>
      </c>
      <c r="BW2506" t="s">
        <v>136</v>
      </c>
      <c r="BX2506">
        <v>48</v>
      </c>
      <c r="BY2506">
        <v>0</v>
      </c>
      <c r="BZ2506">
        <v>8</v>
      </c>
      <c r="CA2506">
        <v>8</v>
      </c>
      <c r="CB2506">
        <v>8</v>
      </c>
      <c r="CC2506">
        <v>8</v>
      </c>
      <c r="CD2506">
        <v>8</v>
      </c>
      <c r="CE2506">
        <v>8</v>
      </c>
      <c r="CF2506" t="str">
        <f>"8:00 AM"</f>
        <v>8:00 AM</v>
      </c>
      <c r="CG2506" t="str">
        <f>"5:00 PM"</f>
        <v>5:00 PM</v>
      </c>
      <c r="CH2506" s="5">
        <v>13.62</v>
      </c>
      <c r="CI2506" t="s">
        <v>146</v>
      </c>
      <c r="CJ2506">
        <v>0</v>
      </c>
      <c r="CK2506" t="s">
        <v>944</v>
      </c>
      <c r="CL2506" t="s">
        <v>136</v>
      </c>
      <c r="CM2506" t="s">
        <v>312</v>
      </c>
      <c r="CN2506" t="s">
        <v>148</v>
      </c>
      <c r="CO2506" t="s">
        <v>4077</v>
      </c>
      <c r="CP2506" t="s">
        <v>149</v>
      </c>
      <c r="CQ2506">
        <v>0</v>
      </c>
      <c r="CR2506">
        <v>0</v>
      </c>
      <c r="CS2506" t="s">
        <v>134</v>
      </c>
      <c r="CT2506" t="s">
        <v>136</v>
      </c>
      <c r="CU2506" t="s">
        <v>136</v>
      </c>
      <c r="CV2506" t="s">
        <v>136</v>
      </c>
      <c r="CW2506" t="s">
        <v>134</v>
      </c>
      <c r="CX2506">
        <v>100</v>
      </c>
      <c r="CY2506" t="s">
        <v>134</v>
      </c>
      <c r="CZ2506" t="s">
        <v>136</v>
      </c>
      <c r="DA2506" t="s">
        <v>136</v>
      </c>
      <c r="DB2506" t="s">
        <v>136</v>
      </c>
      <c r="DC2506" t="s">
        <v>136</v>
      </c>
      <c r="DD2506" t="s">
        <v>136</v>
      </c>
      <c r="DF2506" t="s">
        <v>22574</v>
      </c>
      <c r="DG2506" t="s">
        <v>22575</v>
      </c>
      <c r="DH2506" t="s">
        <v>9192</v>
      </c>
      <c r="DI2506" t="s">
        <v>925</v>
      </c>
      <c r="DJ2506" s="4">
        <v>83338</v>
      </c>
      <c r="DK2506" t="s">
        <v>6924</v>
      </c>
      <c r="DL2506" t="s">
        <v>134</v>
      </c>
      <c r="DM2506">
        <v>2</v>
      </c>
      <c r="DN2506" t="s">
        <v>22576</v>
      </c>
      <c r="DO2506" t="s">
        <v>22577</v>
      </c>
      <c r="DP2506" t="s">
        <v>925</v>
      </c>
      <c r="DQ2506" t="str">
        <f>"83355"</f>
        <v>83355</v>
      </c>
      <c r="DR2506" t="s">
        <v>2969</v>
      </c>
      <c r="DS2506" t="s">
        <v>22578</v>
      </c>
      <c r="DT2506">
        <v>1</v>
      </c>
      <c r="DU2506">
        <v>7</v>
      </c>
      <c r="DV2506" t="s">
        <v>136</v>
      </c>
      <c r="DW2506" t="s">
        <v>136</v>
      </c>
      <c r="DX2506" t="s">
        <v>134</v>
      </c>
      <c r="DY2506" t="s">
        <v>134</v>
      </c>
      <c r="DZ2506">
        <v>2</v>
      </c>
      <c r="EA2506" t="s">
        <v>134</v>
      </c>
      <c r="EB2506" s="5">
        <v>12.68</v>
      </c>
      <c r="EC2506" s="5">
        <v>12.68</v>
      </c>
      <c r="ED2506" s="5">
        <v>55</v>
      </c>
      <c r="EE2506" t="s">
        <v>148</v>
      </c>
      <c r="EF2506" t="s">
        <v>953</v>
      </c>
      <c r="EG2506" t="s">
        <v>9195</v>
      </c>
      <c r="EH2506">
        <v>0</v>
      </c>
    </row>
    <row r="2507" spans="1:138" ht="15" customHeight="1" x14ac:dyDescent="0.35">
      <c r="A2507" t="s">
        <v>18719</v>
      </c>
      <c r="B2507" t="s">
        <v>157</v>
      </c>
      <c r="C2507" s="1">
        <v>44188.480752199073</v>
      </c>
      <c r="D2507" s="1">
        <v>44194</v>
      </c>
      <c r="E2507" t="s">
        <v>133</v>
      </c>
      <c r="F2507" t="s">
        <v>136</v>
      </c>
      <c r="G2507" t="s">
        <v>135</v>
      </c>
      <c r="H2507" t="s">
        <v>136</v>
      </c>
      <c r="I2507" t="s">
        <v>18720</v>
      </c>
      <c r="K2507" t="s">
        <v>18721</v>
      </c>
      <c r="L2507" t="s">
        <v>18722</v>
      </c>
      <c r="M2507" t="s">
        <v>9767</v>
      </c>
      <c r="N2507" t="s">
        <v>784</v>
      </c>
      <c r="O2507" s="4">
        <v>59644</v>
      </c>
      <c r="P2507" t="s">
        <v>140</v>
      </c>
      <c r="R2507">
        <v>14065819526</v>
      </c>
      <c r="T2507">
        <v>1119</v>
      </c>
      <c r="U2507" t="s">
        <v>3113</v>
      </c>
      <c r="V2507" t="s">
        <v>18723</v>
      </c>
      <c r="X2507" t="s">
        <v>164</v>
      </c>
      <c r="Y2507" t="s">
        <v>18721</v>
      </c>
      <c r="Z2507" t="s">
        <v>18722</v>
      </c>
      <c r="AA2507" t="s">
        <v>9767</v>
      </c>
      <c r="AB2507" t="s">
        <v>784</v>
      </c>
      <c r="AC2507" s="4">
        <v>59644</v>
      </c>
      <c r="AD2507" t="s">
        <v>140</v>
      </c>
      <c r="AF2507">
        <v>14065819526</v>
      </c>
      <c r="AH2507" t="s">
        <v>18724</v>
      </c>
      <c r="AI2507" t="s">
        <v>168</v>
      </c>
      <c r="AJ2507" t="s">
        <v>930</v>
      </c>
      <c r="AK2507" t="s">
        <v>931</v>
      </c>
      <c r="AL2507" t="s">
        <v>932</v>
      </c>
      <c r="AM2507" t="s">
        <v>933</v>
      </c>
      <c r="AO2507" t="s">
        <v>934</v>
      </c>
      <c r="AP2507" t="s">
        <v>925</v>
      </c>
      <c r="AQ2507" s="4">
        <v>83336</v>
      </c>
      <c r="AR2507" t="s">
        <v>140</v>
      </c>
      <c r="AT2507">
        <v>12084369737</v>
      </c>
      <c r="AV2507" t="s">
        <v>935</v>
      </c>
      <c r="AW2507" t="s">
        <v>936</v>
      </c>
      <c r="AZ2507" t="s">
        <v>821</v>
      </c>
      <c r="BA2507" t="s">
        <v>822</v>
      </c>
      <c r="BB2507" t="s">
        <v>136</v>
      </c>
      <c r="BC2507" t="s">
        <v>136</v>
      </c>
      <c r="BD2507" t="s">
        <v>148</v>
      </c>
      <c r="BE2507" t="s">
        <v>136</v>
      </c>
      <c r="BF2507" t="s">
        <v>136</v>
      </c>
      <c r="BG2507" t="s">
        <v>134</v>
      </c>
      <c r="BH2507" t="s">
        <v>136</v>
      </c>
      <c r="BI2507" t="s">
        <v>1194</v>
      </c>
      <c r="BJ2507" t="s">
        <v>633</v>
      </c>
      <c r="BK2507" t="s">
        <v>1195</v>
      </c>
      <c r="BL2507" t="s">
        <v>940</v>
      </c>
      <c r="BM2507" t="s">
        <v>941</v>
      </c>
      <c r="BN2507" t="s">
        <v>18725</v>
      </c>
      <c r="BO2507" t="s">
        <v>1622</v>
      </c>
      <c r="BP2507">
        <v>1</v>
      </c>
      <c r="BQ2507">
        <v>1</v>
      </c>
      <c r="BR2507">
        <v>1</v>
      </c>
      <c r="BS2507" s="1">
        <v>44256</v>
      </c>
      <c r="BT2507" s="1">
        <v>44530</v>
      </c>
      <c r="BU2507" s="1">
        <v>44256</v>
      </c>
      <c r="BV2507" s="1">
        <v>44530</v>
      </c>
      <c r="BW2507" t="s">
        <v>136</v>
      </c>
      <c r="BX2507">
        <v>48</v>
      </c>
      <c r="BY2507">
        <v>0</v>
      </c>
      <c r="BZ2507">
        <v>8</v>
      </c>
      <c r="CA2507">
        <v>8</v>
      </c>
      <c r="CB2507">
        <v>8</v>
      </c>
      <c r="CC2507">
        <v>8</v>
      </c>
      <c r="CD2507">
        <v>8</v>
      </c>
      <c r="CE2507">
        <v>8</v>
      </c>
      <c r="CF2507" t="str">
        <f>"8:00 AM"</f>
        <v>8:00 AM</v>
      </c>
      <c r="CG2507" t="str">
        <f>"5:00 PM"</f>
        <v>5:00 PM</v>
      </c>
      <c r="CH2507" s="5">
        <v>13.62</v>
      </c>
      <c r="CI2507" t="s">
        <v>146</v>
      </c>
      <c r="CJ2507">
        <v>0</v>
      </c>
      <c r="CK2507" t="s">
        <v>944</v>
      </c>
      <c r="CL2507" t="s">
        <v>136</v>
      </c>
      <c r="CM2507" t="s">
        <v>354</v>
      </c>
      <c r="CN2507" t="s">
        <v>3467</v>
      </c>
      <c r="CO2507" t="s">
        <v>946</v>
      </c>
      <c r="CP2507" t="s">
        <v>149</v>
      </c>
      <c r="CQ2507">
        <v>0</v>
      </c>
      <c r="CR2507">
        <v>0</v>
      </c>
      <c r="CS2507" t="s">
        <v>134</v>
      </c>
      <c r="CT2507" t="s">
        <v>136</v>
      </c>
      <c r="CU2507" t="s">
        <v>136</v>
      </c>
      <c r="CV2507" t="s">
        <v>136</v>
      </c>
      <c r="CW2507" t="s">
        <v>134</v>
      </c>
      <c r="CX2507">
        <v>100</v>
      </c>
      <c r="CY2507" t="s">
        <v>134</v>
      </c>
      <c r="CZ2507" t="s">
        <v>134</v>
      </c>
      <c r="DA2507" t="s">
        <v>134</v>
      </c>
      <c r="DB2507" t="s">
        <v>134</v>
      </c>
      <c r="DC2507" t="s">
        <v>134</v>
      </c>
      <c r="DD2507" t="s">
        <v>136</v>
      </c>
      <c r="DF2507" t="s">
        <v>18726</v>
      </c>
      <c r="DG2507" t="s">
        <v>18727</v>
      </c>
      <c r="DH2507" t="s">
        <v>9767</v>
      </c>
      <c r="DI2507" t="s">
        <v>784</v>
      </c>
      <c r="DJ2507" s="4">
        <v>59644</v>
      </c>
      <c r="DK2507" t="s">
        <v>18728</v>
      </c>
      <c r="DL2507" t="s">
        <v>136</v>
      </c>
      <c r="DM2507">
        <v>1</v>
      </c>
      <c r="DN2507" t="s">
        <v>18721</v>
      </c>
      <c r="DO2507" t="s">
        <v>9767</v>
      </c>
      <c r="DP2507" t="s">
        <v>784</v>
      </c>
      <c r="DQ2507" t="str">
        <f>"59644"</f>
        <v>59644</v>
      </c>
      <c r="DR2507" t="s">
        <v>18728</v>
      </c>
      <c r="DS2507" t="s">
        <v>18729</v>
      </c>
      <c r="DT2507">
        <v>1</v>
      </c>
      <c r="DU2507">
        <v>2</v>
      </c>
      <c r="DV2507" t="s">
        <v>136</v>
      </c>
      <c r="DW2507" t="s">
        <v>136</v>
      </c>
      <c r="DX2507" t="s">
        <v>134</v>
      </c>
      <c r="DY2507" t="s">
        <v>136</v>
      </c>
      <c r="DZ2507">
        <v>1</v>
      </c>
      <c r="EA2507" t="s">
        <v>134</v>
      </c>
      <c r="EB2507" s="5">
        <v>12.68</v>
      </c>
      <c r="EC2507" s="5">
        <v>12.68</v>
      </c>
      <c r="ED2507" s="5">
        <v>55</v>
      </c>
      <c r="EE2507" t="s">
        <v>148</v>
      </c>
      <c r="EF2507" t="s">
        <v>953</v>
      </c>
      <c r="EG2507" t="s">
        <v>1201</v>
      </c>
      <c r="EH2507">
        <v>0</v>
      </c>
    </row>
    <row r="2508" spans="1:138" ht="15" customHeight="1" x14ac:dyDescent="0.35">
      <c r="A2508" t="s">
        <v>14520</v>
      </c>
      <c r="B2508" t="s">
        <v>157</v>
      </c>
      <c r="C2508" s="1">
        <v>44182.765875925928</v>
      </c>
      <c r="D2508" s="1">
        <v>44194</v>
      </c>
      <c r="E2508" t="s">
        <v>133</v>
      </c>
      <c r="F2508" t="s">
        <v>136</v>
      </c>
      <c r="G2508" t="s">
        <v>135</v>
      </c>
      <c r="H2508" t="s">
        <v>136</v>
      </c>
      <c r="I2508" t="s">
        <v>14521</v>
      </c>
      <c r="K2508" t="s">
        <v>14522</v>
      </c>
      <c r="M2508" t="s">
        <v>1602</v>
      </c>
      <c r="N2508" t="s">
        <v>925</v>
      </c>
      <c r="O2508" s="4">
        <v>83274</v>
      </c>
      <c r="P2508" t="s">
        <v>140</v>
      </c>
      <c r="R2508">
        <v>12085219794</v>
      </c>
      <c r="T2508">
        <v>1119</v>
      </c>
      <c r="U2508" t="s">
        <v>14523</v>
      </c>
      <c r="V2508" t="s">
        <v>682</v>
      </c>
      <c r="W2508" t="s">
        <v>2897</v>
      </c>
      <c r="X2508" t="s">
        <v>164</v>
      </c>
      <c r="Y2508" t="s">
        <v>14522</v>
      </c>
      <c r="AA2508" t="s">
        <v>1602</v>
      </c>
      <c r="AB2508" t="s">
        <v>925</v>
      </c>
      <c r="AC2508" s="4">
        <v>83274</v>
      </c>
      <c r="AD2508" t="s">
        <v>140</v>
      </c>
      <c r="AF2508">
        <v>12085219794</v>
      </c>
      <c r="AH2508" t="s">
        <v>14524</v>
      </c>
      <c r="AI2508" t="s">
        <v>168</v>
      </c>
      <c r="AJ2508" t="s">
        <v>930</v>
      </c>
      <c r="AK2508" t="s">
        <v>931</v>
      </c>
      <c r="AL2508" t="s">
        <v>932</v>
      </c>
      <c r="AM2508" t="s">
        <v>933</v>
      </c>
      <c r="AO2508" t="s">
        <v>934</v>
      </c>
      <c r="AP2508" t="s">
        <v>925</v>
      </c>
      <c r="AQ2508" s="4">
        <v>83336</v>
      </c>
      <c r="AR2508" t="s">
        <v>140</v>
      </c>
      <c r="AT2508">
        <v>12084369737</v>
      </c>
      <c r="AV2508" t="s">
        <v>935</v>
      </c>
      <c r="AW2508" t="s">
        <v>936</v>
      </c>
      <c r="AZ2508" t="s">
        <v>821</v>
      </c>
      <c r="BA2508" t="s">
        <v>822</v>
      </c>
      <c r="BB2508" t="s">
        <v>136</v>
      </c>
      <c r="BC2508" t="s">
        <v>136</v>
      </c>
      <c r="BD2508" t="s">
        <v>148</v>
      </c>
      <c r="BE2508" t="s">
        <v>136</v>
      </c>
      <c r="BF2508" t="s">
        <v>136</v>
      </c>
      <c r="BG2508" t="s">
        <v>134</v>
      </c>
      <c r="BH2508" t="s">
        <v>136</v>
      </c>
      <c r="BI2508" t="s">
        <v>1152</v>
      </c>
      <c r="BJ2508" t="s">
        <v>1153</v>
      </c>
      <c r="BK2508" t="s">
        <v>504</v>
      </c>
      <c r="BL2508" t="s">
        <v>940</v>
      </c>
      <c r="BM2508" t="s">
        <v>941</v>
      </c>
      <c r="BN2508" t="s">
        <v>14525</v>
      </c>
      <c r="BO2508" t="s">
        <v>1035</v>
      </c>
      <c r="BP2508">
        <v>4</v>
      </c>
      <c r="BQ2508">
        <v>4</v>
      </c>
      <c r="BR2508">
        <v>4</v>
      </c>
      <c r="BS2508" s="1">
        <v>44256</v>
      </c>
      <c r="BT2508" s="1">
        <v>44515</v>
      </c>
      <c r="BU2508" s="1">
        <v>44256</v>
      </c>
      <c r="BV2508" s="1">
        <v>44515</v>
      </c>
      <c r="BW2508" t="s">
        <v>136</v>
      </c>
      <c r="BX2508">
        <v>48</v>
      </c>
      <c r="BY2508">
        <v>0</v>
      </c>
      <c r="BZ2508">
        <v>8</v>
      </c>
      <c r="CA2508">
        <v>8</v>
      </c>
      <c r="CB2508">
        <v>8</v>
      </c>
      <c r="CC2508">
        <v>8</v>
      </c>
      <c r="CD2508">
        <v>8</v>
      </c>
      <c r="CE2508">
        <v>8</v>
      </c>
      <c r="CF2508" t="str">
        <f>"7:00 AM"</f>
        <v>7:00 AM</v>
      </c>
      <c r="CG2508" t="str">
        <f>"5:00 PM"</f>
        <v>5:00 PM</v>
      </c>
      <c r="CH2508" s="5">
        <v>13.62</v>
      </c>
      <c r="CI2508" t="s">
        <v>146</v>
      </c>
      <c r="CJ2508">
        <v>0</v>
      </c>
      <c r="CK2508" t="s">
        <v>944</v>
      </c>
      <c r="CL2508" t="s">
        <v>136</v>
      </c>
      <c r="CM2508" t="s">
        <v>354</v>
      </c>
      <c r="CN2508" t="s">
        <v>599</v>
      </c>
      <c r="CO2508" t="s">
        <v>946</v>
      </c>
      <c r="CP2508" t="s">
        <v>149</v>
      </c>
      <c r="CQ2508">
        <v>0</v>
      </c>
      <c r="CR2508">
        <v>0</v>
      </c>
      <c r="CS2508" t="s">
        <v>134</v>
      </c>
      <c r="CT2508" t="s">
        <v>136</v>
      </c>
      <c r="CU2508" t="s">
        <v>136</v>
      </c>
      <c r="CV2508" t="s">
        <v>134</v>
      </c>
      <c r="CW2508" t="s">
        <v>134</v>
      </c>
      <c r="CX2508">
        <v>100</v>
      </c>
      <c r="CY2508" t="s">
        <v>134</v>
      </c>
      <c r="CZ2508" t="s">
        <v>134</v>
      </c>
      <c r="DA2508" t="s">
        <v>134</v>
      </c>
      <c r="DB2508" t="s">
        <v>134</v>
      </c>
      <c r="DC2508" t="s">
        <v>134</v>
      </c>
      <c r="DD2508" t="s">
        <v>136</v>
      </c>
      <c r="DF2508" t="s">
        <v>2884</v>
      </c>
      <c r="DG2508" t="s">
        <v>14526</v>
      </c>
      <c r="DH2508" t="s">
        <v>1602</v>
      </c>
      <c r="DI2508" t="s">
        <v>925</v>
      </c>
      <c r="DJ2508" s="4">
        <v>83274</v>
      </c>
      <c r="DK2508" t="s">
        <v>10268</v>
      </c>
      <c r="DL2508" t="s">
        <v>136</v>
      </c>
      <c r="DM2508">
        <v>1</v>
      </c>
      <c r="DN2508" t="s">
        <v>14527</v>
      </c>
      <c r="DO2508" t="s">
        <v>1602</v>
      </c>
      <c r="DP2508" t="s">
        <v>925</v>
      </c>
      <c r="DQ2508" t="str">
        <f>"83274"</f>
        <v>83274</v>
      </c>
      <c r="DR2508" t="s">
        <v>10268</v>
      </c>
      <c r="DS2508" t="s">
        <v>497</v>
      </c>
      <c r="DT2508">
        <v>1</v>
      </c>
      <c r="DU2508">
        <v>4</v>
      </c>
      <c r="DV2508" t="s">
        <v>136</v>
      </c>
      <c r="DW2508" t="s">
        <v>136</v>
      </c>
      <c r="DX2508" t="s">
        <v>134</v>
      </c>
      <c r="DY2508" t="s">
        <v>136</v>
      </c>
      <c r="DZ2508">
        <v>1</v>
      </c>
      <c r="EA2508" t="s">
        <v>134</v>
      </c>
      <c r="EB2508" s="5">
        <v>12.68</v>
      </c>
      <c r="EC2508" s="5">
        <v>12.68</v>
      </c>
      <c r="ED2508" s="5">
        <v>55</v>
      </c>
      <c r="EE2508" t="s">
        <v>148</v>
      </c>
      <c r="EF2508" t="s">
        <v>953</v>
      </c>
      <c r="EG2508" t="s">
        <v>954</v>
      </c>
      <c r="EH2508">
        <v>0</v>
      </c>
    </row>
    <row r="2509" spans="1:138" ht="15" customHeight="1" x14ac:dyDescent="0.35">
      <c r="A2509" t="s">
        <v>20902</v>
      </c>
      <c r="B2509" t="s">
        <v>157</v>
      </c>
      <c r="C2509" s="1">
        <v>44182.650064120367</v>
      </c>
      <c r="D2509" s="1">
        <v>44194</v>
      </c>
      <c r="E2509" t="s">
        <v>133</v>
      </c>
      <c r="F2509" t="s">
        <v>136</v>
      </c>
      <c r="G2509" t="s">
        <v>135</v>
      </c>
      <c r="H2509" t="s">
        <v>136</v>
      </c>
      <c r="I2509" t="s">
        <v>19949</v>
      </c>
      <c r="K2509" t="s">
        <v>19950</v>
      </c>
      <c r="L2509" t="s">
        <v>148</v>
      </c>
      <c r="M2509" t="s">
        <v>19951</v>
      </c>
      <c r="N2509" t="s">
        <v>7959</v>
      </c>
      <c r="O2509" s="4">
        <v>8343</v>
      </c>
      <c r="P2509" t="s">
        <v>140</v>
      </c>
      <c r="R2509">
        <v>18568810234</v>
      </c>
      <c r="S2509">
        <v>29</v>
      </c>
      <c r="T2509">
        <v>1114</v>
      </c>
      <c r="U2509" t="s">
        <v>19952</v>
      </c>
      <c r="V2509" t="s">
        <v>613</v>
      </c>
      <c r="X2509" t="s">
        <v>19953</v>
      </c>
      <c r="Y2509" t="s">
        <v>19950</v>
      </c>
      <c r="AA2509" t="s">
        <v>19951</v>
      </c>
      <c r="AB2509" t="s">
        <v>7959</v>
      </c>
      <c r="AC2509" s="4">
        <v>8343</v>
      </c>
      <c r="AD2509" t="s">
        <v>140</v>
      </c>
      <c r="AE2509" t="s">
        <v>841</v>
      </c>
      <c r="AF2509">
        <v>18568810234</v>
      </c>
      <c r="AG2509">
        <v>29</v>
      </c>
      <c r="AH2509" t="s">
        <v>19954</v>
      </c>
      <c r="AI2509" t="s">
        <v>168</v>
      </c>
      <c r="AJ2509" t="s">
        <v>843</v>
      </c>
      <c r="AK2509" t="s">
        <v>844</v>
      </c>
      <c r="AL2509" t="s">
        <v>845</v>
      </c>
      <c r="AM2509" t="s">
        <v>846</v>
      </c>
      <c r="AO2509" t="s">
        <v>847</v>
      </c>
      <c r="AP2509" t="s">
        <v>161</v>
      </c>
      <c r="AQ2509" s="4">
        <v>31636</v>
      </c>
      <c r="AR2509" t="s">
        <v>140</v>
      </c>
      <c r="AT2509">
        <v>12295596879</v>
      </c>
      <c r="AV2509" t="s">
        <v>848</v>
      </c>
      <c r="AW2509" t="s">
        <v>849</v>
      </c>
      <c r="AZ2509" t="s">
        <v>144</v>
      </c>
      <c r="BA2509" t="s">
        <v>145</v>
      </c>
      <c r="BB2509" t="s">
        <v>136</v>
      </c>
      <c r="BC2509" t="s">
        <v>136</v>
      </c>
      <c r="BD2509" t="s">
        <v>148</v>
      </c>
      <c r="BE2509" t="s">
        <v>136</v>
      </c>
      <c r="BF2509" t="s">
        <v>136</v>
      </c>
      <c r="BG2509" t="s">
        <v>134</v>
      </c>
      <c r="BH2509" t="s">
        <v>136</v>
      </c>
      <c r="BI2509" t="s">
        <v>7923</v>
      </c>
      <c r="BJ2509" t="s">
        <v>7924</v>
      </c>
      <c r="BL2509" t="s">
        <v>849</v>
      </c>
      <c r="BM2509" t="s">
        <v>848</v>
      </c>
      <c r="BN2509" t="s">
        <v>20903</v>
      </c>
      <c r="BO2509" t="s">
        <v>19956</v>
      </c>
      <c r="BP2509">
        <v>30</v>
      </c>
      <c r="BQ2509">
        <v>30</v>
      </c>
      <c r="BR2509">
        <v>30</v>
      </c>
      <c r="BS2509" s="1">
        <v>44256</v>
      </c>
      <c r="BT2509" s="1">
        <v>44348</v>
      </c>
      <c r="BU2509" s="1">
        <v>44256</v>
      </c>
      <c r="BV2509" s="1">
        <v>44348</v>
      </c>
      <c r="BW2509" t="s">
        <v>136</v>
      </c>
      <c r="BX2509">
        <v>50</v>
      </c>
      <c r="BY2509">
        <v>0</v>
      </c>
      <c r="BZ2509">
        <v>9</v>
      </c>
      <c r="CA2509">
        <v>9</v>
      </c>
      <c r="CB2509">
        <v>9</v>
      </c>
      <c r="CC2509">
        <v>9</v>
      </c>
      <c r="CD2509">
        <v>9</v>
      </c>
      <c r="CE2509">
        <v>5</v>
      </c>
      <c r="CF2509" t="str">
        <f>"7:00 AM"</f>
        <v>7:00 AM</v>
      </c>
      <c r="CG2509" t="str">
        <f>"5:00 PM"</f>
        <v>5:00 PM</v>
      </c>
      <c r="CH2509" s="5">
        <v>13.34</v>
      </c>
      <c r="CI2509" t="s">
        <v>146</v>
      </c>
      <c r="CL2509" t="s">
        <v>136</v>
      </c>
      <c r="CM2509" t="s">
        <v>312</v>
      </c>
      <c r="CN2509" t="s">
        <v>148</v>
      </c>
      <c r="CO2509" t="s">
        <v>854</v>
      </c>
      <c r="CP2509" t="s">
        <v>149</v>
      </c>
      <c r="CQ2509">
        <v>1</v>
      </c>
      <c r="CR2509">
        <v>0</v>
      </c>
      <c r="CS2509" t="s">
        <v>136</v>
      </c>
      <c r="CT2509" t="s">
        <v>136</v>
      </c>
      <c r="CU2509" t="s">
        <v>136</v>
      </c>
      <c r="CV2509" t="s">
        <v>136</v>
      </c>
      <c r="CW2509" t="s">
        <v>134</v>
      </c>
      <c r="CX2509">
        <v>40</v>
      </c>
      <c r="CY2509" t="s">
        <v>134</v>
      </c>
      <c r="CZ2509" t="s">
        <v>134</v>
      </c>
      <c r="DA2509" t="s">
        <v>134</v>
      </c>
      <c r="DB2509" t="s">
        <v>134</v>
      </c>
      <c r="DC2509" t="s">
        <v>134</v>
      </c>
      <c r="DD2509" t="s">
        <v>136</v>
      </c>
      <c r="DF2509" t="s">
        <v>20904</v>
      </c>
      <c r="DG2509" t="s">
        <v>19958</v>
      </c>
      <c r="DH2509" t="s">
        <v>19951</v>
      </c>
      <c r="DI2509" t="s">
        <v>7959</v>
      </c>
      <c r="DJ2509" s="4">
        <v>8343</v>
      </c>
      <c r="DK2509" t="s">
        <v>10719</v>
      </c>
      <c r="DL2509" t="s">
        <v>136</v>
      </c>
      <c r="DM2509">
        <v>1</v>
      </c>
      <c r="DN2509" t="s">
        <v>19959</v>
      </c>
      <c r="DO2509" t="s">
        <v>19951</v>
      </c>
      <c r="DP2509" t="s">
        <v>7959</v>
      </c>
      <c r="DQ2509" t="str">
        <f>"08343"</f>
        <v>08343</v>
      </c>
      <c r="DR2509" t="s">
        <v>10719</v>
      </c>
      <c r="DS2509" t="s">
        <v>861</v>
      </c>
      <c r="DT2509">
        <v>2</v>
      </c>
      <c r="DU2509">
        <v>28</v>
      </c>
      <c r="DV2509" t="s">
        <v>134</v>
      </c>
      <c r="DW2509" t="s">
        <v>134</v>
      </c>
      <c r="DX2509" t="s">
        <v>134</v>
      </c>
      <c r="DY2509" t="s">
        <v>134</v>
      </c>
      <c r="DZ2509">
        <v>4</v>
      </c>
      <c r="EA2509" t="s">
        <v>134</v>
      </c>
      <c r="EB2509" s="5">
        <v>12.68</v>
      </c>
      <c r="EC2509" s="5">
        <v>12.68</v>
      </c>
      <c r="ED2509" s="5">
        <v>55</v>
      </c>
      <c r="EE2509" t="s">
        <v>148</v>
      </c>
      <c r="EF2509" t="s">
        <v>19954</v>
      </c>
      <c r="EG2509" t="s">
        <v>12015</v>
      </c>
      <c r="EH2509">
        <v>0</v>
      </c>
    </row>
    <row r="2510" spans="1:138" ht="15" customHeight="1" x14ac:dyDescent="0.35">
      <c r="A2510" t="s">
        <v>4709</v>
      </c>
      <c r="B2510" t="s">
        <v>157</v>
      </c>
      <c r="C2510" s="1">
        <v>44183.491409027774</v>
      </c>
      <c r="D2510" s="1">
        <v>44194</v>
      </c>
      <c r="E2510" t="s">
        <v>133</v>
      </c>
      <c r="F2510" t="s">
        <v>136</v>
      </c>
      <c r="G2510" t="s">
        <v>135</v>
      </c>
      <c r="H2510" t="s">
        <v>136</v>
      </c>
      <c r="I2510" t="s">
        <v>4710</v>
      </c>
      <c r="K2510" t="s">
        <v>4711</v>
      </c>
      <c r="M2510" t="s">
        <v>4712</v>
      </c>
      <c r="N2510" t="s">
        <v>2685</v>
      </c>
      <c r="O2510" s="4">
        <v>45385</v>
      </c>
      <c r="P2510" t="s">
        <v>140</v>
      </c>
      <c r="R2510">
        <v>19373763671</v>
      </c>
      <c r="T2510">
        <v>111</v>
      </c>
      <c r="U2510" t="s">
        <v>4713</v>
      </c>
      <c r="V2510" t="s">
        <v>2932</v>
      </c>
      <c r="X2510" t="s">
        <v>164</v>
      </c>
      <c r="Y2510" t="s">
        <v>4711</v>
      </c>
      <c r="AA2510" t="s">
        <v>4712</v>
      </c>
      <c r="AB2510" t="s">
        <v>2685</v>
      </c>
      <c r="AC2510" s="4" t="s">
        <v>27716</v>
      </c>
      <c r="AD2510" t="s">
        <v>140</v>
      </c>
      <c r="AF2510">
        <v>19373763671</v>
      </c>
      <c r="AH2510" t="s">
        <v>897</v>
      </c>
      <c r="AI2510" t="s">
        <v>168</v>
      </c>
      <c r="AJ2510" t="s">
        <v>621</v>
      </c>
      <c r="AK2510" t="s">
        <v>898</v>
      </c>
      <c r="AL2510" t="s">
        <v>899</v>
      </c>
      <c r="AM2510" t="s">
        <v>900</v>
      </c>
      <c r="AO2510" t="s">
        <v>901</v>
      </c>
      <c r="AP2510" t="s">
        <v>374</v>
      </c>
      <c r="AQ2510" s="4">
        <v>78260</v>
      </c>
      <c r="AR2510" t="s">
        <v>140</v>
      </c>
      <c r="AT2510">
        <v>12104820641</v>
      </c>
      <c r="AV2510" t="s">
        <v>902</v>
      </c>
      <c r="AW2510" t="s">
        <v>903</v>
      </c>
      <c r="AZ2510" t="s">
        <v>821</v>
      </c>
      <c r="BA2510" t="s">
        <v>822</v>
      </c>
      <c r="BB2510" t="s">
        <v>136</v>
      </c>
      <c r="BC2510" t="s">
        <v>136</v>
      </c>
      <c r="BD2510" t="s">
        <v>148</v>
      </c>
      <c r="BE2510" t="s">
        <v>136</v>
      </c>
      <c r="BF2510" t="s">
        <v>136</v>
      </c>
      <c r="BG2510" t="s">
        <v>134</v>
      </c>
      <c r="BH2510" t="s">
        <v>136</v>
      </c>
      <c r="BN2510" t="s">
        <v>4714</v>
      </c>
      <c r="BO2510" t="s">
        <v>4715</v>
      </c>
      <c r="BP2510">
        <v>4</v>
      </c>
      <c r="BQ2510">
        <v>4</v>
      </c>
      <c r="BR2510">
        <v>4</v>
      </c>
      <c r="BS2510" s="1">
        <v>44256</v>
      </c>
      <c r="BT2510" s="1">
        <v>44554</v>
      </c>
      <c r="BU2510" s="1">
        <v>44256</v>
      </c>
      <c r="BV2510" s="1">
        <v>44554</v>
      </c>
      <c r="BW2510" t="s">
        <v>136</v>
      </c>
      <c r="BX2510">
        <v>40</v>
      </c>
      <c r="BY2510">
        <v>0</v>
      </c>
      <c r="BZ2510">
        <v>8</v>
      </c>
      <c r="CA2510">
        <v>8</v>
      </c>
      <c r="CB2510">
        <v>8</v>
      </c>
      <c r="CC2510">
        <v>8</v>
      </c>
      <c r="CD2510">
        <v>8</v>
      </c>
      <c r="CE2510">
        <v>0</v>
      </c>
      <c r="CF2510" t="str">
        <f>"7:00 AM"</f>
        <v>7:00 AM</v>
      </c>
      <c r="CG2510" t="str">
        <f>"4:00 PM"</f>
        <v>4:00 PM</v>
      </c>
      <c r="CH2510" s="5">
        <v>14.52</v>
      </c>
      <c r="CI2510" t="s">
        <v>146</v>
      </c>
      <c r="CL2510" t="s">
        <v>134</v>
      </c>
      <c r="CM2510" t="s">
        <v>147</v>
      </c>
      <c r="CN2510" t="s">
        <v>148</v>
      </c>
      <c r="CO2510" t="s">
        <v>4716</v>
      </c>
      <c r="CP2510" t="s">
        <v>149</v>
      </c>
      <c r="CQ2510">
        <v>3</v>
      </c>
      <c r="CR2510">
        <v>0</v>
      </c>
      <c r="CS2510" t="s">
        <v>136</v>
      </c>
      <c r="CT2510" t="s">
        <v>136</v>
      </c>
      <c r="CU2510" t="s">
        <v>136</v>
      </c>
      <c r="CV2510" t="s">
        <v>136</v>
      </c>
      <c r="CW2510" t="s">
        <v>134</v>
      </c>
      <c r="CX2510">
        <v>50</v>
      </c>
      <c r="CY2510" t="s">
        <v>134</v>
      </c>
      <c r="CZ2510" t="s">
        <v>134</v>
      </c>
      <c r="DA2510" t="s">
        <v>134</v>
      </c>
      <c r="DB2510" t="s">
        <v>134</v>
      </c>
      <c r="DC2510" t="s">
        <v>134</v>
      </c>
      <c r="DD2510" t="s">
        <v>136</v>
      </c>
      <c r="DF2510" t="s">
        <v>149</v>
      </c>
      <c r="DG2510" t="s">
        <v>4717</v>
      </c>
      <c r="DH2510" t="s">
        <v>4712</v>
      </c>
      <c r="DI2510" t="s">
        <v>2685</v>
      </c>
      <c r="DJ2510" s="4">
        <v>45385</v>
      </c>
      <c r="DK2510" t="s">
        <v>1000</v>
      </c>
      <c r="DL2510" t="s">
        <v>136</v>
      </c>
      <c r="DM2510">
        <v>1</v>
      </c>
      <c r="DN2510" t="s">
        <v>4718</v>
      </c>
      <c r="DO2510" t="s">
        <v>4712</v>
      </c>
      <c r="DP2510" t="s">
        <v>2685</v>
      </c>
      <c r="DQ2510" t="str">
        <f>"45385"</f>
        <v>45385</v>
      </c>
      <c r="DR2510" t="s">
        <v>1000</v>
      </c>
      <c r="DS2510" t="s">
        <v>4719</v>
      </c>
      <c r="DT2510">
        <v>1</v>
      </c>
      <c r="DU2510">
        <v>4</v>
      </c>
      <c r="DV2510" t="s">
        <v>134</v>
      </c>
      <c r="DW2510" t="s">
        <v>134</v>
      </c>
      <c r="DX2510" t="s">
        <v>134</v>
      </c>
      <c r="DY2510" t="s">
        <v>136</v>
      </c>
      <c r="DZ2510">
        <v>1</v>
      </c>
      <c r="EA2510" t="s">
        <v>136</v>
      </c>
      <c r="EC2510" s="5">
        <v>12.68</v>
      </c>
      <c r="ED2510" s="5">
        <v>55</v>
      </c>
      <c r="EE2510">
        <v>19379024936</v>
      </c>
      <c r="EF2510" t="s">
        <v>4720</v>
      </c>
      <c r="EG2510" t="s">
        <v>148</v>
      </c>
      <c r="EH2510">
        <v>1</v>
      </c>
    </row>
    <row r="2511" spans="1:138" ht="15" customHeight="1" x14ac:dyDescent="0.35">
      <c r="A2511" t="s">
        <v>7438</v>
      </c>
      <c r="B2511" t="s">
        <v>157</v>
      </c>
      <c r="C2511" s="1">
        <v>44187.362181597222</v>
      </c>
      <c r="D2511" s="1">
        <v>44194</v>
      </c>
      <c r="E2511" t="s">
        <v>133</v>
      </c>
      <c r="F2511" t="s">
        <v>136</v>
      </c>
      <c r="G2511" t="s">
        <v>135</v>
      </c>
      <c r="H2511" t="s">
        <v>136</v>
      </c>
      <c r="I2511" t="s">
        <v>7439</v>
      </c>
      <c r="K2511" t="s">
        <v>7440</v>
      </c>
      <c r="M2511" t="s">
        <v>7441</v>
      </c>
      <c r="N2511" t="s">
        <v>2685</v>
      </c>
      <c r="O2511" s="4">
        <v>43431</v>
      </c>
      <c r="P2511" t="s">
        <v>140</v>
      </c>
      <c r="R2511">
        <v>14195837477</v>
      </c>
      <c r="T2511">
        <v>115115</v>
      </c>
      <c r="U2511" t="s">
        <v>7442</v>
      </c>
      <c r="V2511" t="s">
        <v>347</v>
      </c>
      <c r="X2511" t="s">
        <v>164</v>
      </c>
      <c r="Y2511" t="s">
        <v>7443</v>
      </c>
      <c r="AA2511" t="s">
        <v>7444</v>
      </c>
      <c r="AB2511" t="s">
        <v>2685</v>
      </c>
      <c r="AC2511" s="4">
        <v>43431</v>
      </c>
      <c r="AD2511" t="s">
        <v>140</v>
      </c>
      <c r="AF2511">
        <v>14195837477</v>
      </c>
      <c r="AH2511" t="s">
        <v>2325</v>
      </c>
      <c r="AI2511" t="s">
        <v>168</v>
      </c>
      <c r="AJ2511" t="s">
        <v>2326</v>
      </c>
      <c r="AK2511" t="s">
        <v>2327</v>
      </c>
      <c r="AL2511" t="s">
        <v>2328</v>
      </c>
      <c r="AM2511" t="s">
        <v>2329</v>
      </c>
      <c r="AO2511" t="s">
        <v>152</v>
      </c>
      <c r="AP2511" t="s">
        <v>139</v>
      </c>
      <c r="AQ2511" s="4">
        <v>33852</v>
      </c>
      <c r="AR2511" t="s">
        <v>140</v>
      </c>
      <c r="AS2511" t="s">
        <v>1249</v>
      </c>
      <c r="AT2511">
        <v>18634655550</v>
      </c>
      <c r="AV2511" t="s">
        <v>2325</v>
      </c>
      <c r="AW2511" t="s">
        <v>2330</v>
      </c>
      <c r="AZ2511" t="s">
        <v>821</v>
      </c>
      <c r="BA2511" t="s">
        <v>822</v>
      </c>
      <c r="BB2511" t="s">
        <v>136</v>
      </c>
      <c r="BC2511" t="s">
        <v>136</v>
      </c>
      <c r="BD2511" t="s">
        <v>148</v>
      </c>
      <c r="BE2511" t="s">
        <v>136</v>
      </c>
      <c r="BF2511" t="s">
        <v>136</v>
      </c>
      <c r="BG2511" t="s">
        <v>134</v>
      </c>
      <c r="BH2511" t="s">
        <v>136</v>
      </c>
      <c r="BN2511" t="s">
        <v>7445</v>
      </c>
      <c r="BO2511" t="s">
        <v>176</v>
      </c>
      <c r="BP2511">
        <v>3</v>
      </c>
      <c r="BQ2511">
        <v>3</v>
      </c>
      <c r="BR2511">
        <v>3</v>
      </c>
      <c r="BS2511" s="1">
        <v>44256</v>
      </c>
      <c r="BT2511" s="1">
        <v>44377</v>
      </c>
      <c r="BU2511" s="1">
        <v>44256</v>
      </c>
      <c r="BV2511" s="1">
        <v>44377</v>
      </c>
      <c r="BW2511" t="s">
        <v>136</v>
      </c>
      <c r="BX2511">
        <v>36</v>
      </c>
      <c r="BY2511">
        <v>0</v>
      </c>
      <c r="BZ2511">
        <v>6</v>
      </c>
      <c r="CA2511">
        <v>6</v>
      </c>
      <c r="CB2511">
        <v>6</v>
      </c>
      <c r="CC2511">
        <v>6</v>
      </c>
      <c r="CD2511">
        <v>6</v>
      </c>
      <c r="CE2511">
        <v>6</v>
      </c>
      <c r="CF2511" t="str">
        <f>"7:30 AM"</f>
        <v>7:30 AM</v>
      </c>
      <c r="CG2511" t="str">
        <f>"1:30 PM"</f>
        <v>1:30 PM</v>
      </c>
      <c r="CH2511" s="5">
        <v>14.52</v>
      </c>
      <c r="CI2511" t="s">
        <v>146</v>
      </c>
      <c r="CL2511" t="s">
        <v>136</v>
      </c>
      <c r="CM2511" t="s">
        <v>147</v>
      </c>
      <c r="CN2511" t="s">
        <v>148</v>
      </c>
      <c r="CO2511" t="s">
        <v>2333</v>
      </c>
      <c r="CP2511" t="s">
        <v>149</v>
      </c>
      <c r="CQ2511">
        <v>1</v>
      </c>
      <c r="CR2511">
        <v>0</v>
      </c>
      <c r="CS2511" t="s">
        <v>136</v>
      </c>
      <c r="CT2511" t="s">
        <v>136</v>
      </c>
      <c r="CU2511" t="s">
        <v>136</v>
      </c>
      <c r="CV2511" t="s">
        <v>136</v>
      </c>
      <c r="CW2511" t="s">
        <v>134</v>
      </c>
      <c r="CX2511">
        <v>100</v>
      </c>
      <c r="CY2511" t="s">
        <v>134</v>
      </c>
      <c r="CZ2511" t="s">
        <v>134</v>
      </c>
      <c r="DA2511" t="s">
        <v>134</v>
      </c>
      <c r="DB2511" t="s">
        <v>134</v>
      </c>
      <c r="DC2511" t="s">
        <v>134</v>
      </c>
      <c r="DD2511" t="s">
        <v>136</v>
      </c>
      <c r="DF2511" t="s">
        <v>2334</v>
      </c>
      <c r="DG2511" t="s">
        <v>7446</v>
      </c>
      <c r="DH2511" t="s">
        <v>7441</v>
      </c>
      <c r="DI2511" t="s">
        <v>2685</v>
      </c>
      <c r="DJ2511" s="4">
        <v>43431</v>
      </c>
      <c r="DK2511" t="s">
        <v>7447</v>
      </c>
      <c r="DL2511" t="s">
        <v>136</v>
      </c>
      <c r="DM2511">
        <v>1</v>
      </c>
      <c r="DN2511" t="s">
        <v>7448</v>
      </c>
      <c r="DO2511" t="s">
        <v>7441</v>
      </c>
      <c r="DP2511" t="s">
        <v>2685</v>
      </c>
      <c r="DQ2511" t="str">
        <f>"43431"</f>
        <v>43431</v>
      </c>
      <c r="DR2511" t="s">
        <v>7447</v>
      </c>
      <c r="DS2511" t="s">
        <v>3226</v>
      </c>
      <c r="DT2511">
        <v>15</v>
      </c>
      <c r="DU2511">
        <v>55</v>
      </c>
      <c r="DV2511" t="s">
        <v>134</v>
      </c>
      <c r="DW2511" t="s">
        <v>134</v>
      </c>
      <c r="DX2511" t="s">
        <v>134</v>
      </c>
      <c r="DY2511" t="s">
        <v>136</v>
      </c>
      <c r="DZ2511">
        <v>1</v>
      </c>
      <c r="EA2511" t="s">
        <v>136</v>
      </c>
      <c r="EC2511" s="5">
        <v>12.68</v>
      </c>
      <c r="ED2511" s="5">
        <v>55</v>
      </c>
      <c r="EE2511">
        <v>14195837477</v>
      </c>
      <c r="EF2511" t="s">
        <v>7449</v>
      </c>
      <c r="EG2511" t="s">
        <v>148</v>
      </c>
      <c r="EH2511">
        <v>0</v>
      </c>
    </row>
    <row r="2512" spans="1:138" ht="15" customHeight="1" x14ac:dyDescent="0.35">
      <c r="A2512" t="s">
        <v>5984</v>
      </c>
      <c r="B2512" t="s">
        <v>157</v>
      </c>
      <c r="C2512" s="1">
        <v>44186.557272453705</v>
      </c>
      <c r="D2512" s="1">
        <v>44194</v>
      </c>
      <c r="E2512" t="s">
        <v>1202</v>
      </c>
      <c r="F2512" t="s">
        <v>136</v>
      </c>
      <c r="G2512" t="s">
        <v>135</v>
      </c>
      <c r="H2512" t="s">
        <v>136</v>
      </c>
      <c r="I2512" t="s">
        <v>5985</v>
      </c>
      <c r="J2512" t="s">
        <v>5986</v>
      </c>
      <c r="K2512" t="s">
        <v>5987</v>
      </c>
      <c r="L2512" t="s">
        <v>5988</v>
      </c>
      <c r="M2512" t="s">
        <v>5989</v>
      </c>
      <c r="N2512" t="s">
        <v>837</v>
      </c>
      <c r="O2512" s="4">
        <v>29349</v>
      </c>
      <c r="P2512" t="s">
        <v>140</v>
      </c>
      <c r="R2512">
        <v>18644720207</v>
      </c>
      <c r="T2512">
        <v>111421</v>
      </c>
      <c r="U2512" t="s">
        <v>5990</v>
      </c>
      <c r="V2512" t="s">
        <v>5597</v>
      </c>
      <c r="X2512" t="s">
        <v>896</v>
      </c>
      <c r="Y2512" t="s">
        <v>5987</v>
      </c>
      <c r="Z2512" t="s">
        <v>5988</v>
      </c>
      <c r="AA2512" t="s">
        <v>5989</v>
      </c>
      <c r="AB2512" t="s">
        <v>837</v>
      </c>
      <c r="AC2512" s="4">
        <v>29349</v>
      </c>
      <c r="AD2512" t="s">
        <v>140</v>
      </c>
      <c r="AF2512">
        <v>18644720207</v>
      </c>
      <c r="AH2512" t="s">
        <v>1134</v>
      </c>
      <c r="AI2512" t="s">
        <v>168</v>
      </c>
      <c r="AJ2512" t="s">
        <v>1135</v>
      </c>
      <c r="AK2512" t="s">
        <v>1136</v>
      </c>
      <c r="AL2512" t="s">
        <v>229</v>
      </c>
      <c r="AM2512" t="s">
        <v>1137</v>
      </c>
      <c r="AN2512" t="s">
        <v>1138</v>
      </c>
      <c r="AO2512" t="s">
        <v>1139</v>
      </c>
      <c r="AP2512" t="s">
        <v>537</v>
      </c>
      <c r="AQ2512" s="4">
        <v>28327</v>
      </c>
      <c r="AR2512" t="s">
        <v>140</v>
      </c>
      <c r="AT2512">
        <v>19109476004</v>
      </c>
      <c r="AV2512" t="s">
        <v>1140</v>
      </c>
      <c r="AW2512" t="s">
        <v>1141</v>
      </c>
      <c r="AZ2512" t="s">
        <v>175</v>
      </c>
      <c r="BA2512" t="s">
        <v>176</v>
      </c>
      <c r="BB2512" t="s">
        <v>136</v>
      </c>
      <c r="BC2512" t="s">
        <v>136</v>
      </c>
      <c r="BD2512" t="s">
        <v>148</v>
      </c>
      <c r="BE2512" t="s">
        <v>136</v>
      </c>
      <c r="BF2512" t="s">
        <v>136</v>
      </c>
      <c r="BG2512" t="s">
        <v>134</v>
      </c>
      <c r="BH2512" t="s">
        <v>134</v>
      </c>
      <c r="BN2512" t="s">
        <v>5991</v>
      </c>
      <c r="BO2512" t="s">
        <v>5992</v>
      </c>
      <c r="BP2512">
        <v>13</v>
      </c>
      <c r="BQ2512">
        <v>9</v>
      </c>
      <c r="BR2512">
        <v>9</v>
      </c>
      <c r="BS2512" s="1">
        <v>44255</v>
      </c>
      <c r="BT2512" s="1">
        <v>44545</v>
      </c>
      <c r="BU2512" s="1">
        <v>44255</v>
      </c>
      <c r="BV2512" s="1">
        <v>44545</v>
      </c>
      <c r="BW2512" t="s">
        <v>136</v>
      </c>
      <c r="BX2512">
        <v>40</v>
      </c>
      <c r="BY2512">
        <v>0</v>
      </c>
      <c r="BZ2512">
        <v>7</v>
      </c>
      <c r="CA2512">
        <v>7</v>
      </c>
      <c r="CB2512">
        <v>7</v>
      </c>
      <c r="CC2512">
        <v>7</v>
      </c>
      <c r="CD2512">
        <v>7</v>
      </c>
      <c r="CE2512">
        <v>5</v>
      </c>
      <c r="CF2512" t="str">
        <f>"7:00 AM"</f>
        <v>7:00 AM</v>
      </c>
      <c r="CG2512" t="str">
        <f>"3:00 PM"</f>
        <v>3:00 PM</v>
      </c>
      <c r="CH2512" s="5">
        <v>12.67</v>
      </c>
      <c r="CI2512" t="s">
        <v>146</v>
      </c>
      <c r="CL2512" t="s">
        <v>136</v>
      </c>
      <c r="CM2512" t="s">
        <v>147</v>
      </c>
      <c r="CN2512" t="s">
        <v>148</v>
      </c>
      <c r="CO2512" t="s">
        <v>1142</v>
      </c>
      <c r="CP2512" t="s">
        <v>149</v>
      </c>
      <c r="CQ2512">
        <v>3</v>
      </c>
      <c r="CR2512">
        <v>0</v>
      </c>
      <c r="CS2512" t="s">
        <v>136</v>
      </c>
      <c r="CT2512" t="s">
        <v>136</v>
      </c>
      <c r="CU2512" t="s">
        <v>136</v>
      </c>
      <c r="CV2512" t="s">
        <v>134</v>
      </c>
      <c r="CW2512" t="s">
        <v>134</v>
      </c>
      <c r="CX2512">
        <v>75</v>
      </c>
      <c r="CY2512" t="s">
        <v>134</v>
      </c>
      <c r="CZ2512" t="s">
        <v>134</v>
      </c>
      <c r="DA2512" t="s">
        <v>134</v>
      </c>
      <c r="DB2512" t="s">
        <v>134</v>
      </c>
      <c r="DC2512" t="s">
        <v>134</v>
      </c>
      <c r="DD2512" t="s">
        <v>136</v>
      </c>
      <c r="DF2512" t="s">
        <v>5993</v>
      </c>
      <c r="DG2512" t="s">
        <v>5994</v>
      </c>
      <c r="DH2512" t="s">
        <v>5995</v>
      </c>
      <c r="DI2512" t="s">
        <v>537</v>
      </c>
      <c r="DJ2512" s="4">
        <v>28139</v>
      </c>
      <c r="DK2512" t="s">
        <v>5996</v>
      </c>
      <c r="DL2512" t="s">
        <v>134</v>
      </c>
      <c r="DM2512">
        <v>8</v>
      </c>
      <c r="DN2512" t="s">
        <v>5997</v>
      </c>
      <c r="DO2512" t="s">
        <v>5989</v>
      </c>
      <c r="DP2512" t="s">
        <v>837</v>
      </c>
      <c r="DQ2512" t="str">
        <f>"29349"</f>
        <v>29349</v>
      </c>
      <c r="DR2512" t="s">
        <v>1273</v>
      </c>
      <c r="DS2512" t="s">
        <v>497</v>
      </c>
      <c r="DT2512">
        <v>2</v>
      </c>
      <c r="DU2512">
        <v>12</v>
      </c>
      <c r="DV2512" t="s">
        <v>134</v>
      </c>
      <c r="DW2512" t="s">
        <v>136</v>
      </c>
      <c r="DX2512" t="s">
        <v>136</v>
      </c>
      <c r="DY2512" t="s">
        <v>136</v>
      </c>
      <c r="DZ2512">
        <v>1</v>
      </c>
      <c r="EA2512" t="s">
        <v>136</v>
      </c>
      <c r="EC2512" s="5">
        <v>12.68</v>
      </c>
      <c r="ED2512" s="5">
        <v>55</v>
      </c>
      <c r="EE2512">
        <v>18644720207</v>
      </c>
      <c r="EF2512" t="s">
        <v>148</v>
      </c>
      <c r="EG2512" t="s">
        <v>1145</v>
      </c>
      <c r="EH2512">
        <v>0</v>
      </c>
    </row>
    <row r="2513" spans="1:138" ht="15" customHeight="1" x14ac:dyDescent="0.35">
      <c r="A2513" t="s">
        <v>2573</v>
      </c>
      <c r="B2513" t="s">
        <v>157</v>
      </c>
      <c r="C2513" s="1">
        <v>44141.478573032407</v>
      </c>
      <c r="D2513" s="1">
        <v>44195</v>
      </c>
      <c r="E2513" t="s">
        <v>133</v>
      </c>
      <c r="F2513" t="s">
        <v>136</v>
      </c>
      <c r="G2513" t="s">
        <v>135</v>
      </c>
      <c r="H2513" t="s">
        <v>136</v>
      </c>
      <c r="I2513" t="s">
        <v>2574</v>
      </c>
      <c r="J2513" t="s">
        <v>2575</v>
      </c>
      <c r="K2513" t="s">
        <v>2576</v>
      </c>
      <c r="L2513" t="s">
        <v>148</v>
      </c>
      <c r="M2513" t="s">
        <v>2577</v>
      </c>
      <c r="N2513" t="s">
        <v>893</v>
      </c>
      <c r="O2513" s="4">
        <v>11742</v>
      </c>
      <c r="P2513" t="s">
        <v>140</v>
      </c>
      <c r="R2513">
        <v>16314047953</v>
      </c>
      <c r="T2513">
        <v>111421</v>
      </c>
      <c r="U2513" t="s">
        <v>2578</v>
      </c>
      <c r="V2513" t="s">
        <v>1257</v>
      </c>
      <c r="X2513" t="s">
        <v>1677</v>
      </c>
      <c r="Y2513" t="s">
        <v>2576</v>
      </c>
      <c r="AA2513" t="s">
        <v>2577</v>
      </c>
      <c r="AB2513" t="s">
        <v>893</v>
      </c>
      <c r="AC2513" s="4">
        <v>11742</v>
      </c>
      <c r="AD2513" t="s">
        <v>140</v>
      </c>
      <c r="AE2513" t="s">
        <v>841</v>
      </c>
      <c r="AF2513">
        <v>16314047953</v>
      </c>
      <c r="AH2513" t="s">
        <v>912</v>
      </c>
      <c r="AI2513" t="s">
        <v>168</v>
      </c>
      <c r="AJ2513" t="s">
        <v>913</v>
      </c>
      <c r="AK2513" t="s">
        <v>914</v>
      </c>
      <c r="AL2513" t="s">
        <v>687</v>
      </c>
      <c r="AM2513" t="s">
        <v>561</v>
      </c>
      <c r="AN2513" t="s">
        <v>562</v>
      </c>
      <c r="AO2513" t="s">
        <v>563</v>
      </c>
      <c r="AP2513" t="s">
        <v>564</v>
      </c>
      <c r="AQ2513" s="4">
        <v>22949</v>
      </c>
      <c r="AR2513" t="s">
        <v>140</v>
      </c>
      <c r="AT2513">
        <v>14342634300</v>
      </c>
      <c r="AV2513" t="s">
        <v>915</v>
      </c>
      <c r="AW2513" t="s">
        <v>566</v>
      </c>
      <c r="AZ2513" t="s">
        <v>144</v>
      </c>
      <c r="BA2513" t="s">
        <v>145</v>
      </c>
      <c r="BB2513" t="s">
        <v>136</v>
      </c>
      <c r="BC2513" t="s">
        <v>136</v>
      </c>
      <c r="BD2513" t="s">
        <v>148</v>
      </c>
      <c r="BE2513" t="s">
        <v>136</v>
      </c>
      <c r="BF2513" t="s">
        <v>136</v>
      </c>
      <c r="BG2513" t="s">
        <v>134</v>
      </c>
      <c r="BH2513" t="s">
        <v>136</v>
      </c>
      <c r="BI2513" t="s">
        <v>916</v>
      </c>
      <c r="BJ2513" t="s">
        <v>917</v>
      </c>
      <c r="BL2513" t="s">
        <v>566</v>
      </c>
      <c r="BM2513" t="s">
        <v>912</v>
      </c>
      <c r="BN2513" t="s">
        <v>2579</v>
      </c>
      <c r="BO2513" t="s">
        <v>676</v>
      </c>
      <c r="BP2513">
        <v>15</v>
      </c>
      <c r="BQ2513">
        <v>10</v>
      </c>
      <c r="BR2513">
        <v>10</v>
      </c>
      <c r="BS2513" s="1">
        <v>44211</v>
      </c>
      <c r="BT2513" s="1">
        <v>44423</v>
      </c>
      <c r="BU2513" s="1">
        <v>44211</v>
      </c>
      <c r="BV2513" s="1">
        <v>44423</v>
      </c>
      <c r="BW2513" t="s">
        <v>136</v>
      </c>
      <c r="BX2513">
        <v>51</v>
      </c>
      <c r="BY2513">
        <v>0</v>
      </c>
      <c r="BZ2513">
        <v>8.5</v>
      </c>
      <c r="CA2513">
        <v>8.5</v>
      </c>
      <c r="CB2513">
        <v>8.5</v>
      </c>
      <c r="CC2513">
        <v>8.5</v>
      </c>
      <c r="CD2513">
        <v>8.5</v>
      </c>
      <c r="CE2513">
        <v>8.5</v>
      </c>
      <c r="CF2513" t="str">
        <f>"8:00 AM"</f>
        <v>8:00 AM</v>
      </c>
      <c r="CG2513" t="str">
        <f>"5:00 PM"</f>
        <v>5:00 PM</v>
      </c>
      <c r="CH2513" s="5">
        <v>14.29</v>
      </c>
      <c r="CI2513" t="s">
        <v>146</v>
      </c>
      <c r="CL2513" t="s">
        <v>136</v>
      </c>
      <c r="CM2513" t="s">
        <v>147</v>
      </c>
      <c r="CN2513" t="s">
        <v>148</v>
      </c>
      <c r="CO2513" s="2" t="s">
        <v>2580</v>
      </c>
      <c r="CP2513" t="s">
        <v>149</v>
      </c>
      <c r="CQ2513">
        <v>3</v>
      </c>
      <c r="CR2513">
        <v>0</v>
      </c>
      <c r="CS2513" t="s">
        <v>136</v>
      </c>
      <c r="CT2513" t="s">
        <v>136</v>
      </c>
      <c r="CU2513" t="s">
        <v>136</v>
      </c>
      <c r="CV2513" t="s">
        <v>136</v>
      </c>
      <c r="CW2513" t="s">
        <v>134</v>
      </c>
      <c r="CX2513">
        <v>60</v>
      </c>
      <c r="CY2513" t="s">
        <v>134</v>
      </c>
      <c r="CZ2513" t="s">
        <v>134</v>
      </c>
      <c r="DA2513" t="s">
        <v>134</v>
      </c>
      <c r="DB2513" t="s">
        <v>134</v>
      </c>
      <c r="DC2513" t="s">
        <v>134</v>
      </c>
      <c r="DD2513" t="s">
        <v>136</v>
      </c>
      <c r="DF2513" t="s">
        <v>2581</v>
      </c>
      <c r="DG2513" t="s">
        <v>2582</v>
      </c>
      <c r="DH2513" t="s">
        <v>2577</v>
      </c>
      <c r="DI2513" t="s">
        <v>893</v>
      </c>
      <c r="DJ2513" s="4">
        <v>11742</v>
      </c>
      <c r="DK2513" t="s">
        <v>2583</v>
      </c>
      <c r="DL2513" t="s">
        <v>134</v>
      </c>
      <c r="DM2513">
        <v>2</v>
      </c>
      <c r="DN2513" t="s">
        <v>2584</v>
      </c>
      <c r="DO2513" t="s">
        <v>2577</v>
      </c>
      <c r="DP2513" t="s">
        <v>893</v>
      </c>
      <c r="DQ2513" t="str">
        <f>"11742"</f>
        <v>11742</v>
      </c>
      <c r="DR2513" t="s">
        <v>2583</v>
      </c>
      <c r="DS2513" t="s">
        <v>919</v>
      </c>
      <c r="DT2513">
        <v>1</v>
      </c>
      <c r="DU2513">
        <v>6</v>
      </c>
      <c r="DV2513" t="s">
        <v>134</v>
      </c>
      <c r="DW2513" t="s">
        <v>134</v>
      </c>
      <c r="DX2513" t="s">
        <v>134</v>
      </c>
      <c r="DY2513" t="s">
        <v>134</v>
      </c>
      <c r="DZ2513">
        <v>2</v>
      </c>
      <c r="EA2513" t="s">
        <v>134</v>
      </c>
      <c r="EB2513" s="5">
        <v>12.68</v>
      </c>
      <c r="EC2513" s="5">
        <v>12.68</v>
      </c>
      <c r="ED2513" s="5">
        <v>55</v>
      </c>
      <c r="EE2513" t="s">
        <v>148</v>
      </c>
      <c r="EF2513" t="s">
        <v>577</v>
      </c>
      <c r="EG2513" t="s">
        <v>2585</v>
      </c>
      <c r="EH2513">
        <v>0</v>
      </c>
    </row>
    <row r="2514" spans="1:138" ht="15" customHeight="1" x14ac:dyDescent="0.35">
      <c r="A2514" t="s">
        <v>25923</v>
      </c>
      <c r="B2514" t="s">
        <v>157</v>
      </c>
      <c r="C2514" s="1">
        <v>44153.725331828704</v>
      </c>
      <c r="D2514" s="1">
        <v>44195</v>
      </c>
      <c r="E2514" t="s">
        <v>133</v>
      </c>
      <c r="F2514" t="s">
        <v>136</v>
      </c>
      <c r="G2514" t="s">
        <v>135</v>
      </c>
      <c r="H2514" t="s">
        <v>136</v>
      </c>
      <c r="I2514" t="s">
        <v>25924</v>
      </c>
      <c r="K2514" t="s">
        <v>25925</v>
      </c>
      <c r="M2514" t="s">
        <v>25926</v>
      </c>
      <c r="N2514" t="s">
        <v>1251</v>
      </c>
      <c r="O2514" s="4">
        <v>97862</v>
      </c>
      <c r="P2514" t="s">
        <v>140</v>
      </c>
      <c r="R2514">
        <v>13609070842</v>
      </c>
      <c r="T2514">
        <v>112910</v>
      </c>
      <c r="U2514" t="s">
        <v>25927</v>
      </c>
      <c r="V2514" t="s">
        <v>727</v>
      </c>
      <c r="X2514" t="s">
        <v>164</v>
      </c>
      <c r="Y2514" t="s">
        <v>25925</v>
      </c>
      <c r="Z2514" t="s">
        <v>148</v>
      </c>
      <c r="AA2514" t="s">
        <v>25926</v>
      </c>
      <c r="AB2514" t="s">
        <v>1251</v>
      </c>
      <c r="AC2514" s="4">
        <v>97862</v>
      </c>
      <c r="AD2514" t="s">
        <v>140</v>
      </c>
      <c r="AF2514">
        <v>13609070842</v>
      </c>
      <c r="AH2514" t="s">
        <v>25928</v>
      </c>
      <c r="AI2514" t="s">
        <v>168</v>
      </c>
      <c r="AJ2514" t="s">
        <v>1941</v>
      </c>
      <c r="AK2514" t="s">
        <v>1942</v>
      </c>
      <c r="AL2514" t="s">
        <v>1943</v>
      </c>
      <c r="AM2514" t="s">
        <v>1944</v>
      </c>
      <c r="AN2514" t="s">
        <v>1945</v>
      </c>
      <c r="AO2514" t="s">
        <v>1946</v>
      </c>
      <c r="AP2514" t="s">
        <v>374</v>
      </c>
      <c r="AQ2514" s="4">
        <v>78266</v>
      </c>
      <c r="AR2514" t="s">
        <v>140</v>
      </c>
      <c r="AT2514">
        <v>18305844555</v>
      </c>
      <c r="AV2514" t="s">
        <v>1947</v>
      </c>
      <c r="AW2514" t="s">
        <v>1948</v>
      </c>
      <c r="AZ2514" t="s">
        <v>334</v>
      </c>
      <c r="BA2514" t="s">
        <v>335</v>
      </c>
      <c r="BB2514" t="s">
        <v>136</v>
      </c>
      <c r="BC2514" t="s">
        <v>136</v>
      </c>
      <c r="BD2514" t="s">
        <v>148</v>
      </c>
      <c r="BE2514" t="s">
        <v>136</v>
      </c>
      <c r="BF2514" t="s">
        <v>136</v>
      </c>
      <c r="BG2514" t="s">
        <v>134</v>
      </c>
      <c r="BH2514" t="s">
        <v>136</v>
      </c>
      <c r="BN2514" t="s">
        <v>25929</v>
      </c>
      <c r="BO2514" t="s">
        <v>7737</v>
      </c>
      <c r="BP2514">
        <v>8</v>
      </c>
      <c r="BQ2514">
        <v>8</v>
      </c>
      <c r="BR2514">
        <v>8</v>
      </c>
      <c r="BS2514" s="1">
        <v>44212</v>
      </c>
      <c r="BT2514" s="1">
        <v>44515</v>
      </c>
      <c r="BU2514" s="1">
        <v>44212</v>
      </c>
      <c r="BV2514" s="1">
        <v>44515</v>
      </c>
      <c r="BW2514" t="s">
        <v>136</v>
      </c>
      <c r="BX2514">
        <v>40</v>
      </c>
      <c r="BY2514">
        <v>0</v>
      </c>
      <c r="BZ2514">
        <v>8</v>
      </c>
      <c r="CA2514">
        <v>8</v>
      </c>
      <c r="CB2514">
        <v>8</v>
      </c>
      <c r="CC2514">
        <v>8</v>
      </c>
      <c r="CD2514">
        <v>8</v>
      </c>
      <c r="CE2514">
        <v>0</v>
      </c>
      <c r="CF2514" t="str">
        <f>"8:00 AM"</f>
        <v>8:00 AM</v>
      </c>
      <c r="CG2514" t="str">
        <f>"5:00 PM"</f>
        <v>5:00 PM</v>
      </c>
      <c r="CH2514" s="5">
        <v>15.83</v>
      </c>
      <c r="CI2514" t="s">
        <v>146</v>
      </c>
      <c r="CJ2514">
        <v>0</v>
      </c>
      <c r="CK2514" t="s">
        <v>148</v>
      </c>
      <c r="CL2514" t="s">
        <v>136</v>
      </c>
      <c r="CM2514" t="s">
        <v>312</v>
      </c>
      <c r="CN2514" t="s">
        <v>148</v>
      </c>
      <c r="CO2514" s="2" t="s">
        <v>25930</v>
      </c>
      <c r="CP2514" t="s">
        <v>149</v>
      </c>
      <c r="CQ2514">
        <v>3</v>
      </c>
      <c r="CR2514">
        <v>0</v>
      </c>
      <c r="CS2514" t="s">
        <v>136</v>
      </c>
      <c r="CT2514" t="s">
        <v>136</v>
      </c>
      <c r="CU2514" t="s">
        <v>136</v>
      </c>
      <c r="CV2514" t="s">
        <v>136</v>
      </c>
      <c r="CW2514" t="s">
        <v>134</v>
      </c>
      <c r="CX2514">
        <v>50</v>
      </c>
      <c r="CY2514" t="s">
        <v>136</v>
      </c>
      <c r="CZ2514" t="s">
        <v>136</v>
      </c>
      <c r="DA2514" t="s">
        <v>136</v>
      </c>
      <c r="DB2514" t="s">
        <v>136</v>
      </c>
      <c r="DC2514" t="s">
        <v>136</v>
      </c>
      <c r="DD2514" t="s">
        <v>136</v>
      </c>
      <c r="DF2514" t="s">
        <v>6836</v>
      </c>
      <c r="DG2514" t="s">
        <v>25925</v>
      </c>
      <c r="DH2514" t="s">
        <v>25926</v>
      </c>
      <c r="DI2514" t="s">
        <v>1251</v>
      </c>
      <c r="DJ2514" s="4">
        <v>97862</v>
      </c>
      <c r="DK2514" t="s">
        <v>2991</v>
      </c>
      <c r="DL2514" t="s">
        <v>136</v>
      </c>
      <c r="DM2514">
        <v>1</v>
      </c>
      <c r="DN2514" t="s">
        <v>25925</v>
      </c>
      <c r="DO2514" t="s">
        <v>25926</v>
      </c>
      <c r="DP2514" t="s">
        <v>1251</v>
      </c>
      <c r="DQ2514" t="str">
        <f>"97862"</f>
        <v>97862</v>
      </c>
      <c r="DR2514" t="s">
        <v>2991</v>
      </c>
      <c r="DS2514" t="s">
        <v>4575</v>
      </c>
      <c r="DT2514">
        <v>1</v>
      </c>
      <c r="DU2514">
        <v>8</v>
      </c>
      <c r="DV2514" t="s">
        <v>134</v>
      </c>
      <c r="DW2514" t="s">
        <v>134</v>
      </c>
      <c r="DX2514" t="s">
        <v>134</v>
      </c>
      <c r="DY2514" t="s">
        <v>136</v>
      </c>
      <c r="DZ2514">
        <v>1</v>
      </c>
      <c r="EA2514" t="s">
        <v>136</v>
      </c>
      <c r="EC2514" s="5">
        <v>12.68</v>
      </c>
      <c r="ED2514" s="5">
        <v>55</v>
      </c>
      <c r="EE2514">
        <v>13609070842</v>
      </c>
      <c r="EF2514" t="s">
        <v>25928</v>
      </c>
      <c r="EG2514" t="s">
        <v>148</v>
      </c>
      <c r="EH2514">
        <v>0</v>
      </c>
    </row>
    <row r="2515" spans="1:138" ht="15" customHeight="1" x14ac:dyDescent="0.35">
      <c r="A2515" t="s">
        <v>25144</v>
      </c>
      <c r="B2515" t="s">
        <v>157</v>
      </c>
      <c r="C2515" s="1">
        <v>44141.588101967594</v>
      </c>
      <c r="D2515" s="1">
        <v>44195</v>
      </c>
      <c r="E2515" t="s">
        <v>133</v>
      </c>
      <c r="F2515" t="s">
        <v>136</v>
      </c>
      <c r="G2515" t="s">
        <v>135</v>
      </c>
      <c r="H2515" t="s">
        <v>136</v>
      </c>
      <c r="I2515" t="s">
        <v>25145</v>
      </c>
      <c r="K2515" t="s">
        <v>25146</v>
      </c>
      <c r="M2515" t="s">
        <v>25147</v>
      </c>
      <c r="N2515" t="s">
        <v>995</v>
      </c>
      <c r="O2515" s="4">
        <v>71860</v>
      </c>
      <c r="P2515" t="s">
        <v>140</v>
      </c>
      <c r="R2515">
        <v>19038245580</v>
      </c>
      <c r="T2515">
        <v>11291</v>
      </c>
      <c r="U2515" t="s">
        <v>3113</v>
      </c>
      <c r="V2515" t="s">
        <v>14148</v>
      </c>
      <c r="X2515" t="s">
        <v>164</v>
      </c>
      <c r="Y2515" t="s">
        <v>25146</v>
      </c>
      <c r="AA2515" t="s">
        <v>25147</v>
      </c>
      <c r="AB2515" t="s">
        <v>995</v>
      </c>
      <c r="AC2515" s="4">
        <v>71860</v>
      </c>
      <c r="AD2515" t="s">
        <v>140</v>
      </c>
      <c r="AF2515">
        <v>19038245580</v>
      </c>
      <c r="AH2515" t="s">
        <v>1599</v>
      </c>
      <c r="AI2515" t="s">
        <v>168</v>
      </c>
      <c r="AJ2515" t="s">
        <v>913</v>
      </c>
      <c r="AK2515" t="s">
        <v>914</v>
      </c>
      <c r="AL2515" t="s">
        <v>845</v>
      </c>
      <c r="AM2515" t="s">
        <v>561</v>
      </c>
      <c r="AN2515" t="s">
        <v>562</v>
      </c>
      <c r="AO2515" t="s">
        <v>563</v>
      </c>
      <c r="AP2515" t="s">
        <v>564</v>
      </c>
      <c r="AQ2515" s="4">
        <v>22949</v>
      </c>
      <c r="AR2515" t="s">
        <v>140</v>
      </c>
      <c r="AT2515">
        <v>14342634300</v>
      </c>
      <c r="AV2515" t="s">
        <v>1600</v>
      </c>
      <c r="AW2515" t="s">
        <v>566</v>
      </c>
      <c r="AZ2515" t="s">
        <v>334</v>
      </c>
      <c r="BA2515" t="s">
        <v>335</v>
      </c>
      <c r="BB2515" t="s">
        <v>136</v>
      </c>
      <c r="BC2515" t="s">
        <v>136</v>
      </c>
      <c r="BD2515" t="s">
        <v>148</v>
      </c>
      <c r="BE2515" t="s">
        <v>136</v>
      </c>
      <c r="BF2515" t="s">
        <v>136</v>
      </c>
      <c r="BG2515" t="s">
        <v>134</v>
      </c>
      <c r="BH2515" t="s">
        <v>136</v>
      </c>
      <c r="BI2515" t="s">
        <v>1601</v>
      </c>
      <c r="BJ2515" t="s">
        <v>1602</v>
      </c>
      <c r="BK2515" t="s">
        <v>816</v>
      </c>
      <c r="BL2515" t="s">
        <v>566</v>
      </c>
      <c r="BM2515" t="s">
        <v>1599</v>
      </c>
      <c r="BN2515" t="s">
        <v>25148</v>
      </c>
      <c r="BO2515" t="s">
        <v>14116</v>
      </c>
      <c r="BP2515">
        <v>3</v>
      </c>
      <c r="BQ2515">
        <v>3</v>
      </c>
      <c r="BR2515">
        <v>3</v>
      </c>
      <c r="BS2515" s="1">
        <v>44211</v>
      </c>
      <c r="BT2515" s="1">
        <v>44484</v>
      </c>
      <c r="BU2515" s="1">
        <v>44211</v>
      </c>
      <c r="BV2515" s="1">
        <v>44484</v>
      </c>
      <c r="BW2515" t="s">
        <v>136</v>
      </c>
      <c r="BX2515">
        <v>40</v>
      </c>
      <c r="BY2515">
        <v>0</v>
      </c>
      <c r="BZ2515">
        <v>7</v>
      </c>
      <c r="CA2515">
        <v>7</v>
      </c>
      <c r="CB2515">
        <v>7</v>
      </c>
      <c r="CC2515">
        <v>7</v>
      </c>
      <c r="CD2515">
        <v>7</v>
      </c>
      <c r="CE2515">
        <v>5</v>
      </c>
      <c r="CF2515" t="str">
        <f>"7:30 AM"</f>
        <v>7:30 AM</v>
      </c>
      <c r="CG2515" t="str">
        <f>"3:00 PM"</f>
        <v>3:00 PM</v>
      </c>
      <c r="CH2515" s="5">
        <v>11.83</v>
      </c>
      <c r="CI2515" t="s">
        <v>146</v>
      </c>
      <c r="CK2515" t="s">
        <v>25149</v>
      </c>
      <c r="CL2515" t="s">
        <v>136</v>
      </c>
      <c r="CM2515" t="s">
        <v>147</v>
      </c>
      <c r="CN2515" t="s">
        <v>148</v>
      </c>
      <c r="CO2515" t="s">
        <v>854</v>
      </c>
      <c r="CP2515" t="s">
        <v>149</v>
      </c>
      <c r="CQ2515">
        <v>3</v>
      </c>
      <c r="CR2515">
        <v>0</v>
      </c>
      <c r="CS2515" t="s">
        <v>136</v>
      </c>
      <c r="CT2515" t="s">
        <v>136</v>
      </c>
      <c r="CU2515" t="s">
        <v>136</v>
      </c>
      <c r="CV2515" t="s">
        <v>136</v>
      </c>
      <c r="CW2515" t="s">
        <v>134</v>
      </c>
      <c r="CX2515">
        <v>80</v>
      </c>
      <c r="CY2515" t="s">
        <v>134</v>
      </c>
      <c r="CZ2515" t="s">
        <v>134</v>
      </c>
      <c r="DA2515" t="s">
        <v>134</v>
      </c>
      <c r="DB2515" t="s">
        <v>134</v>
      </c>
      <c r="DC2515" t="s">
        <v>134</v>
      </c>
      <c r="DD2515" t="s">
        <v>136</v>
      </c>
      <c r="DF2515" t="s">
        <v>25150</v>
      </c>
      <c r="DG2515" t="s">
        <v>25151</v>
      </c>
      <c r="DH2515" t="s">
        <v>25147</v>
      </c>
      <c r="DI2515" t="s">
        <v>995</v>
      </c>
      <c r="DJ2515" s="4">
        <v>71860</v>
      </c>
      <c r="DK2515" t="s">
        <v>6700</v>
      </c>
      <c r="DL2515" t="s">
        <v>134</v>
      </c>
      <c r="DM2515">
        <v>12</v>
      </c>
      <c r="DN2515" t="s">
        <v>25146</v>
      </c>
      <c r="DO2515" t="s">
        <v>25147</v>
      </c>
      <c r="DP2515" t="s">
        <v>995</v>
      </c>
      <c r="DQ2515" t="str">
        <f>"71860"</f>
        <v>71860</v>
      </c>
      <c r="DR2515" t="s">
        <v>6700</v>
      </c>
      <c r="DS2515" t="s">
        <v>919</v>
      </c>
      <c r="DT2515">
        <v>1</v>
      </c>
      <c r="DU2515">
        <v>6</v>
      </c>
      <c r="DV2515" t="s">
        <v>134</v>
      </c>
      <c r="DW2515" t="s">
        <v>134</v>
      </c>
      <c r="DX2515" t="s">
        <v>134</v>
      </c>
      <c r="DY2515" t="s">
        <v>134</v>
      </c>
      <c r="DZ2515">
        <v>3</v>
      </c>
      <c r="EA2515" t="s">
        <v>134</v>
      </c>
      <c r="EB2515" s="5">
        <v>12.68</v>
      </c>
      <c r="EC2515" s="5">
        <v>12.68</v>
      </c>
      <c r="ED2515" s="5">
        <v>55</v>
      </c>
      <c r="EE2515" t="s">
        <v>148</v>
      </c>
      <c r="EF2515" t="s">
        <v>577</v>
      </c>
      <c r="EG2515" t="s">
        <v>25152</v>
      </c>
      <c r="EH2515">
        <v>0</v>
      </c>
    </row>
    <row r="2516" spans="1:138" ht="15" customHeight="1" x14ac:dyDescent="0.35">
      <c r="A2516" t="s">
        <v>18546</v>
      </c>
      <c r="B2516" t="s">
        <v>157</v>
      </c>
      <c r="C2516" s="1">
        <v>44153.404065162038</v>
      </c>
      <c r="D2516" s="1">
        <v>44195</v>
      </c>
      <c r="E2516" t="s">
        <v>133</v>
      </c>
      <c r="F2516" t="s">
        <v>136</v>
      </c>
      <c r="G2516" t="s">
        <v>135</v>
      </c>
      <c r="H2516" t="s">
        <v>136</v>
      </c>
      <c r="I2516" t="s">
        <v>18547</v>
      </c>
      <c r="J2516" t="s">
        <v>18548</v>
      </c>
      <c r="K2516" t="s">
        <v>18549</v>
      </c>
      <c r="L2516" t="s">
        <v>155</v>
      </c>
      <c r="M2516" t="s">
        <v>663</v>
      </c>
      <c r="N2516" t="s">
        <v>246</v>
      </c>
      <c r="O2516" s="4">
        <v>70760</v>
      </c>
      <c r="P2516" t="s">
        <v>140</v>
      </c>
      <c r="R2516">
        <v>13375192856</v>
      </c>
      <c r="T2516">
        <v>1119</v>
      </c>
      <c r="U2516" t="s">
        <v>18550</v>
      </c>
      <c r="V2516" t="s">
        <v>8880</v>
      </c>
      <c r="W2516" t="s">
        <v>155</v>
      </c>
      <c r="X2516" t="s">
        <v>164</v>
      </c>
      <c r="Y2516" t="s">
        <v>18549</v>
      </c>
      <c r="Z2516" t="s">
        <v>155</v>
      </c>
      <c r="AA2516" t="s">
        <v>663</v>
      </c>
      <c r="AB2516" t="s">
        <v>246</v>
      </c>
      <c r="AC2516" s="4">
        <v>70560</v>
      </c>
      <c r="AD2516" t="s">
        <v>140</v>
      </c>
      <c r="AE2516" t="s">
        <v>5402</v>
      </c>
      <c r="AF2516">
        <v>13375192856</v>
      </c>
      <c r="AH2516" t="s">
        <v>18551</v>
      </c>
      <c r="AI2516" t="s">
        <v>168</v>
      </c>
      <c r="AJ2516" t="s">
        <v>7007</v>
      </c>
      <c r="AK2516" t="s">
        <v>15546</v>
      </c>
      <c r="AL2516" t="s">
        <v>168</v>
      </c>
      <c r="AM2516" t="s">
        <v>18552</v>
      </c>
      <c r="AN2516" t="s">
        <v>155</v>
      </c>
      <c r="AO2516" t="s">
        <v>18553</v>
      </c>
      <c r="AP2516" t="s">
        <v>246</v>
      </c>
      <c r="AQ2516" s="4">
        <v>70820</v>
      </c>
      <c r="AR2516" t="s">
        <v>140</v>
      </c>
      <c r="AS2516" t="s">
        <v>5402</v>
      </c>
      <c r="AT2516">
        <v>12257739449</v>
      </c>
      <c r="AV2516" t="s">
        <v>7009</v>
      </c>
      <c r="AW2516" t="s">
        <v>18554</v>
      </c>
      <c r="AZ2516" t="s">
        <v>334</v>
      </c>
      <c r="BA2516" t="s">
        <v>335</v>
      </c>
      <c r="BB2516" t="s">
        <v>136</v>
      </c>
      <c r="BC2516" t="s">
        <v>136</v>
      </c>
      <c r="BD2516" t="s">
        <v>148</v>
      </c>
      <c r="BE2516" t="s">
        <v>136</v>
      </c>
      <c r="BF2516" t="s">
        <v>136</v>
      </c>
      <c r="BG2516" t="s">
        <v>134</v>
      </c>
      <c r="BH2516" t="s">
        <v>136</v>
      </c>
      <c r="BN2516" t="s">
        <v>18555</v>
      </c>
      <c r="BO2516" t="s">
        <v>15143</v>
      </c>
      <c r="BP2516">
        <v>2</v>
      </c>
      <c r="BQ2516">
        <v>2</v>
      </c>
      <c r="BR2516">
        <v>2</v>
      </c>
      <c r="BS2516" s="1">
        <v>44211</v>
      </c>
      <c r="BT2516" s="1">
        <v>44362</v>
      </c>
      <c r="BU2516" s="1">
        <v>44211</v>
      </c>
      <c r="BV2516" s="1">
        <v>44362</v>
      </c>
      <c r="BW2516" t="s">
        <v>136</v>
      </c>
      <c r="BX2516">
        <v>35</v>
      </c>
      <c r="BY2516">
        <v>0</v>
      </c>
      <c r="BZ2516">
        <v>7</v>
      </c>
      <c r="CA2516">
        <v>7</v>
      </c>
      <c r="CB2516">
        <v>7</v>
      </c>
      <c r="CC2516">
        <v>7</v>
      </c>
      <c r="CD2516">
        <v>7</v>
      </c>
      <c r="CE2516">
        <v>0</v>
      </c>
      <c r="CF2516" t="str">
        <f>"7:00 AM"</f>
        <v>7:00 AM</v>
      </c>
      <c r="CG2516" t="str">
        <f>"3:00 PM"</f>
        <v>3:00 PM</v>
      </c>
      <c r="CH2516" s="5">
        <v>11.83</v>
      </c>
      <c r="CI2516" t="s">
        <v>146</v>
      </c>
      <c r="CJ2516">
        <v>0</v>
      </c>
      <c r="CK2516" t="s">
        <v>1841</v>
      </c>
      <c r="CL2516" t="s">
        <v>136</v>
      </c>
      <c r="CM2516" t="s">
        <v>147</v>
      </c>
      <c r="CN2516" t="s">
        <v>148</v>
      </c>
      <c r="CO2516" s="2" t="s">
        <v>18556</v>
      </c>
      <c r="CP2516" t="s">
        <v>149</v>
      </c>
      <c r="CQ2516">
        <v>2</v>
      </c>
      <c r="CR2516">
        <v>2</v>
      </c>
      <c r="CS2516" t="s">
        <v>136</v>
      </c>
      <c r="CT2516" t="s">
        <v>136</v>
      </c>
      <c r="CU2516" t="s">
        <v>136</v>
      </c>
      <c r="CV2516" t="s">
        <v>134</v>
      </c>
      <c r="CW2516" t="s">
        <v>136</v>
      </c>
      <c r="CY2516" t="s">
        <v>136</v>
      </c>
      <c r="CZ2516" t="s">
        <v>136</v>
      </c>
      <c r="DA2516" t="s">
        <v>136</v>
      </c>
      <c r="DB2516" t="s">
        <v>136</v>
      </c>
      <c r="DC2516" t="s">
        <v>136</v>
      </c>
      <c r="DD2516" t="s">
        <v>136</v>
      </c>
      <c r="DF2516" t="s">
        <v>1841</v>
      </c>
      <c r="DG2516" t="s">
        <v>18549</v>
      </c>
      <c r="DH2516" t="s">
        <v>663</v>
      </c>
      <c r="DI2516" t="s">
        <v>246</v>
      </c>
      <c r="DJ2516" s="4">
        <v>70560</v>
      </c>
      <c r="DK2516" t="s">
        <v>679</v>
      </c>
      <c r="DL2516" t="s">
        <v>136</v>
      </c>
      <c r="DM2516">
        <v>1</v>
      </c>
      <c r="DN2516" t="s">
        <v>18549</v>
      </c>
      <c r="DO2516" t="s">
        <v>663</v>
      </c>
      <c r="DP2516" t="s">
        <v>246</v>
      </c>
      <c r="DQ2516" t="str">
        <f>"70560"</f>
        <v>70560</v>
      </c>
      <c r="DR2516" t="s">
        <v>679</v>
      </c>
      <c r="DS2516" s="2" t="s">
        <v>18557</v>
      </c>
      <c r="DT2516">
        <v>3</v>
      </c>
      <c r="DU2516">
        <v>29</v>
      </c>
      <c r="DV2516" t="s">
        <v>136</v>
      </c>
      <c r="DW2516" t="s">
        <v>134</v>
      </c>
      <c r="DX2516" t="s">
        <v>136</v>
      </c>
      <c r="DY2516" t="s">
        <v>136</v>
      </c>
      <c r="DZ2516">
        <v>1</v>
      </c>
      <c r="EA2516" t="s">
        <v>136</v>
      </c>
      <c r="EC2516" s="5">
        <v>12.68</v>
      </c>
      <c r="ED2516" s="5">
        <v>55</v>
      </c>
      <c r="EE2516">
        <v>13375192856</v>
      </c>
      <c r="EF2516" t="s">
        <v>18551</v>
      </c>
      <c r="EG2516" t="s">
        <v>155</v>
      </c>
      <c r="EH2516">
        <v>0</v>
      </c>
    </row>
    <row r="2517" spans="1:138" ht="15" customHeight="1" x14ac:dyDescent="0.35">
      <c r="A2517" t="s">
        <v>12036</v>
      </c>
      <c r="B2517" t="s">
        <v>157</v>
      </c>
      <c r="C2517" s="1">
        <v>44140.661067824076</v>
      </c>
      <c r="D2517" s="1">
        <v>44195</v>
      </c>
      <c r="E2517" t="s">
        <v>579</v>
      </c>
      <c r="F2517" t="s">
        <v>136</v>
      </c>
      <c r="G2517" t="s">
        <v>135</v>
      </c>
      <c r="H2517" t="s">
        <v>136</v>
      </c>
      <c r="I2517" t="s">
        <v>12037</v>
      </c>
      <c r="J2517" t="s">
        <v>12038</v>
      </c>
      <c r="K2517" t="s">
        <v>12039</v>
      </c>
      <c r="L2517" t="s">
        <v>12040</v>
      </c>
      <c r="M2517" t="s">
        <v>591</v>
      </c>
      <c r="N2517" t="s">
        <v>592</v>
      </c>
      <c r="O2517" s="4">
        <v>82601</v>
      </c>
      <c r="P2517" t="s">
        <v>140</v>
      </c>
      <c r="R2517">
        <v>13072650320</v>
      </c>
      <c r="T2517">
        <v>1129</v>
      </c>
      <c r="U2517" t="s">
        <v>12041</v>
      </c>
      <c r="V2517" t="s">
        <v>12042</v>
      </c>
      <c r="X2517" t="s">
        <v>164</v>
      </c>
      <c r="Y2517" t="s">
        <v>12039</v>
      </c>
      <c r="AA2517" t="s">
        <v>591</v>
      </c>
      <c r="AB2517" t="s">
        <v>592</v>
      </c>
      <c r="AC2517" s="4">
        <v>82601</v>
      </c>
      <c r="AD2517" t="s">
        <v>140</v>
      </c>
      <c r="AF2517">
        <v>13072650320</v>
      </c>
      <c r="AH2517" t="s">
        <v>12043</v>
      </c>
      <c r="AI2517" t="s">
        <v>168</v>
      </c>
      <c r="AJ2517" t="s">
        <v>588</v>
      </c>
      <c r="AK2517" t="s">
        <v>589</v>
      </c>
      <c r="AM2517" t="s">
        <v>590</v>
      </c>
      <c r="AO2517" t="s">
        <v>591</v>
      </c>
      <c r="AP2517" t="s">
        <v>592</v>
      </c>
      <c r="AQ2517" s="4">
        <v>82601</v>
      </c>
      <c r="AR2517" t="s">
        <v>140</v>
      </c>
      <c r="AT2517">
        <v>13074722105</v>
      </c>
      <c r="AV2517" t="s">
        <v>593</v>
      </c>
      <c r="AW2517" t="s">
        <v>594</v>
      </c>
      <c r="AZ2517" t="s">
        <v>334</v>
      </c>
      <c r="BA2517" t="s">
        <v>335</v>
      </c>
      <c r="BB2517" t="s">
        <v>136</v>
      </c>
      <c r="BC2517" t="s">
        <v>136</v>
      </c>
      <c r="BD2517" t="s">
        <v>148</v>
      </c>
      <c r="BE2517" t="s">
        <v>136</v>
      </c>
      <c r="BF2517" t="s">
        <v>136</v>
      </c>
      <c r="BG2517" t="s">
        <v>134</v>
      </c>
      <c r="BH2517" t="s">
        <v>136</v>
      </c>
      <c r="BN2517" t="s">
        <v>12044</v>
      </c>
      <c r="BO2517" t="s">
        <v>652</v>
      </c>
      <c r="BP2517">
        <v>1</v>
      </c>
      <c r="BQ2517">
        <v>1</v>
      </c>
      <c r="BR2517">
        <v>1</v>
      </c>
      <c r="BS2517" s="1">
        <v>44197</v>
      </c>
      <c r="BT2517" s="1">
        <v>44500</v>
      </c>
      <c r="BU2517" s="1">
        <v>44197</v>
      </c>
      <c r="BV2517" s="1">
        <v>44500</v>
      </c>
      <c r="BW2517" t="s">
        <v>134</v>
      </c>
      <c r="CH2517" s="5">
        <v>1682.33</v>
      </c>
      <c r="CI2517" t="s">
        <v>597</v>
      </c>
      <c r="CJ2517">
        <v>0</v>
      </c>
      <c r="CK2517" t="s">
        <v>598</v>
      </c>
      <c r="CL2517" t="s">
        <v>136</v>
      </c>
      <c r="CM2517" t="s">
        <v>354</v>
      </c>
      <c r="CN2517" t="s">
        <v>599</v>
      </c>
      <c r="CO2517" t="s">
        <v>600</v>
      </c>
      <c r="CP2517" t="s">
        <v>149</v>
      </c>
      <c r="CQ2517">
        <v>6</v>
      </c>
      <c r="CR2517">
        <v>0</v>
      </c>
      <c r="CS2517" t="s">
        <v>136</v>
      </c>
      <c r="CT2517" t="s">
        <v>134</v>
      </c>
      <c r="CU2517" t="s">
        <v>136</v>
      </c>
      <c r="CV2517" t="s">
        <v>136</v>
      </c>
      <c r="CW2517" t="s">
        <v>134</v>
      </c>
      <c r="CX2517">
        <v>50</v>
      </c>
      <c r="CY2517" t="s">
        <v>134</v>
      </c>
      <c r="CZ2517" t="s">
        <v>136</v>
      </c>
      <c r="DA2517" t="s">
        <v>134</v>
      </c>
      <c r="DB2517" t="s">
        <v>136</v>
      </c>
      <c r="DC2517" t="s">
        <v>136</v>
      </c>
      <c r="DD2517" t="s">
        <v>136</v>
      </c>
      <c r="DF2517" t="s">
        <v>12045</v>
      </c>
      <c r="DG2517" t="s">
        <v>12046</v>
      </c>
      <c r="DH2517" t="s">
        <v>12047</v>
      </c>
      <c r="DI2517" t="s">
        <v>1104</v>
      </c>
      <c r="DJ2517" s="4">
        <v>69367</v>
      </c>
      <c r="DK2517" t="s">
        <v>12048</v>
      </c>
      <c r="DL2517" t="s">
        <v>136</v>
      </c>
      <c r="DM2517">
        <v>1</v>
      </c>
      <c r="DN2517" t="s">
        <v>12049</v>
      </c>
      <c r="DO2517" t="s">
        <v>12047</v>
      </c>
      <c r="DP2517" t="s">
        <v>1104</v>
      </c>
      <c r="DQ2517" t="str">
        <f>"69367"</f>
        <v>69367</v>
      </c>
      <c r="DR2517" t="s">
        <v>12048</v>
      </c>
      <c r="DS2517" t="s">
        <v>2917</v>
      </c>
      <c r="DT2517">
        <v>1</v>
      </c>
      <c r="DU2517">
        <v>2</v>
      </c>
      <c r="DV2517" t="s">
        <v>136</v>
      </c>
      <c r="DW2517" t="s">
        <v>136</v>
      </c>
      <c r="DX2517" t="s">
        <v>134</v>
      </c>
      <c r="DY2517" t="s">
        <v>136</v>
      </c>
      <c r="DZ2517">
        <v>1</v>
      </c>
      <c r="EA2517" t="s">
        <v>136</v>
      </c>
      <c r="EC2517" s="5">
        <v>12.68</v>
      </c>
      <c r="ED2517" s="5">
        <v>55</v>
      </c>
      <c r="EE2517">
        <v>13074722105</v>
      </c>
      <c r="EF2517" t="s">
        <v>593</v>
      </c>
      <c r="EG2517" t="s">
        <v>148</v>
      </c>
      <c r="EH2517">
        <v>0</v>
      </c>
    </row>
    <row r="2518" spans="1:138" ht="15" customHeight="1" x14ac:dyDescent="0.35">
      <c r="A2518" t="s">
        <v>11044</v>
      </c>
      <c r="B2518" t="s">
        <v>157</v>
      </c>
      <c r="C2518" s="1">
        <v>44151.609029976855</v>
      </c>
      <c r="D2518" s="1">
        <v>44195</v>
      </c>
      <c r="E2518" t="s">
        <v>133</v>
      </c>
      <c r="F2518" t="s">
        <v>136</v>
      </c>
      <c r="G2518" t="s">
        <v>135</v>
      </c>
      <c r="H2518" t="s">
        <v>136</v>
      </c>
      <c r="I2518" t="s">
        <v>11045</v>
      </c>
      <c r="K2518" t="s">
        <v>11046</v>
      </c>
      <c r="M2518" t="s">
        <v>6691</v>
      </c>
      <c r="N2518" t="s">
        <v>246</v>
      </c>
      <c r="O2518" s="4">
        <v>70506</v>
      </c>
      <c r="P2518" t="s">
        <v>140</v>
      </c>
      <c r="R2518">
        <v>13372300733</v>
      </c>
      <c r="T2518">
        <v>112512</v>
      </c>
      <c r="U2518" t="s">
        <v>11047</v>
      </c>
      <c r="V2518" t="s">
        <v>8465</v>
      </c>
      <c r="W2518" t="s">
        <v>1512</v>
      </c>
      <c r="X2518" t="s">
        <v>164</v>
      </c>
      <c r="Y2518" t="s">
        <v>11046</v>
      </c>
      <c r="AA2518" t="s">
        <v>6691</v>
      </c>
      <c r="AB2518" t="s">
        <v>246</v>
      </c>
      <c r="AC2518" s="4">
        <v>70506</v>
      </c>
      <c r="AD2518" t="s">
        <v>140</v>
      </c>
      <c r="AF2518">
        <v>13372300733</v>
      </c>
      <c r="AH2518" t="s">
        <v>11048</v>
      </c>
      <c r="AI2518" t="s">
        <v>168</v>
      </c>
      <c r="AJ2518" t="s">
        <v>2425</v>
      </c>
      <c r="AK2518" t="s">
        <v>2426</v>
      </c>
      <c r="AL2518" t="s">
        <v>509</v>
      </c>
      <c r="AM2518" t="s">
        <v>2427</v>
      </c>
      <c r="AO2518" t="s">
        <v>345</v>
      </c>
      <c r="AP2518" t="s">
        <v>246</v>
      </c>
      <c r="AQ2518" s="4">
        <v>70526</v>
      </c>
      <c r="AR2518" t="s">
        <v>140</v>
      </c>
      <c r="AT2518">
        <v>13377835693</v>
      </c>
      <c r="AU2518">
        <v>3010</v>
      </c>
      <c r="AV2518" t="s">
        <v>2428</v>
      </c>
      <c r="AW2518" t="s">
        <v>2429</v>
      </c>
      <c r="AZ2518" t="s">
        <v>334</v>
      </c>
      <c r="BA2518" t="s">
        <v>335</v>
      </c>
      <c r="BB2518" t="s">
        <v>136</v>
      </c>
      <c r="BC2518" t="s">
        <v>136</v>
      </c>
      <c r="BD2518" t="s">
        <v>148</v>
      </c>
      <c r="BE2518" t="s">
        <v>136</v>
      </c>
      <c r="BF2518" t="s">
        <v>136</v>
      </c>
      <c r="BG2518" t="s">
        <v>134</v>
      </c>
      <c r="BH2518" t="s">
        <v>136</v>
      </c>
      <c r="BN2518" t="s">
        <v>11049</v>
      </c>
      <c r="BO2518" t="s">
        <v>11050</v>
      </c>
      <c r="BP2518">
        <v>1</v>
      </c>
      <c r="BQ2518">
        <v>1</v>
      </c>
      <c r="BR2518">
        <v>1</v>
      </c>
      <c r="BS2518" s="1">
        <v>44211</v>
      </c>
      <c r="BT2518" s="1">
        <v>44392</v>
      </c>
      <c r="BU2518" s="1">
        <v>44211</v>
      </c>
      <c r="BV2518" s="1">
        <v>44392</v>
      </c>
      <c r="BW2518" t="s">
        <v>136</v>
      </c>
      <c r="BX2518">
        <v>35</v>
      </c>
      <c r="BY2518">
        <v>0</v>
      </c>
      <c r="BZ2518">
        <v>6</v>
      </c>
      <c r="CA2518">
        <v>6</v>
      </c>
      <c r="CB2518">
        <v>6</v>
      </c>
      <c r="CC2518">
        <v>6</v>
      </c>
      <c r="CD2518">
        <v>6</v>
      </c>
      <c r="CE2518">
        <v>5</v>
      </c>
      <c r="CF2518" t="str">
        <f>"7:00 AM"</f>
        <v>7:00 AM</v>
      </c>
      <c r="CG2518" t="str">
        <f>"1:00 PM"</f>
        <v>1:00 PM</v>
      </c>
      <c r="CH2518" s="5">
        <v>11.83</v>
      </c>
      <c r="CI2518" t="s">
        <v>146</v>
      </c>
      <c r="CL2518" t="s">
        <v>134</v>
      </c>
      <c r="CM2518" t="s">
        <v>147</v>
      </c>
      <c r="CN2518" t="s">
        <v>148</v>
      </c>
      <c r="CO2518" t="s">
        <v>6134</v>
      </c>
      <c r="CP2518" t="s">
        <v>149</v>
      </c>
      <c r="CQ2518">
        <v>0</v>
      </c>
      <c r="CR2518">
        <v>0</v>
      </c>
      <c r="CS2518" t="s">
        <v>136</v>
      </c>
      <c r="CT2518" t="s">
        <v>136</v>
      </c>
      <c r="CU2518" t="s">
        <v>136</v>
      </c>
      <c r="CV2518" t="s">
        <v>134</v>
      </c>
      <c r="CW2518" t="s">
        <v>134</v>
      </c>
      <c r="CX2518">
        <v>50</v>
      </c>
      <c r="CY2518" t="s">
        <v>134</v>
      </c>
      <c r="CZ2518" t="s">
        <v>134</v>
      </c>
      <c r="DA2518" t="s">
        <v>134</v>
      </c>
      <c r="DB2518" t="s">
        <v>134</v>
      </c>
      <c r="DC2518" t="s">
        <v>134</v>
      </c>
      <c r="DD2518" t="s">
        <v>136</v>
      </c>
      <c r="DF2518" t="s">
        <v>2433</v>
      </c>
      <c r="DG2518" t="s">
        <v>11051</v>
      </c>
      <c r="DH2518" t="s">
        <v>2450</v>
      </c>
      <c r="DI2518" t="s">
        <v>246</v>
      </c>
      <c r="DJ2518" s="4">
        <v>70578</v>
      </c>
      <c r="DK2518" t="s">
        <v>268</v>
      </c>
      <c r="DL2518" t="s">
        <v>136</v>
      </c>
      <c r="DM2518">
        <v>1</v>
      </c>
      <c r="DN2518" t="s">
        <v>11046</v>
      </c>
      <c r="DO2518" t="s">
        <v>6691</v>
      </c>
      <c r="DP2518" t="s">
        <v>246</v>
      </c>
      <c r="DQ2518" t="str">
        <f>"70506"</f>
        <v>70506</v>
      </c>
      <c r="DR2518" t="s">
        <v>268</v>
      </c>
      <c r="DS2518" t="s">
        <v>11052</v>
      </c>
      <c r="DT2518">
        <v>1</v>
      </c>
      <c r="DU2518">
        <v>5</v>
      </c>
      <c r="DV2518" t="s">
        <v>136</v>
      </c>
      <c r="DW2518" t="s">
        <v>134</v>
      </c>
      <c r="DX2518" t="s">
        <v>136</v>
      </c>
      <c r="DY2518" t="s">
        <v>136</v>
      </c>
      <c r="DZ2518">
        <v>1</v>
      </c>
      <c r="EA2518" t="s">
        <v>136</v>
      </c>
      <c r="EC2518" s="5">
        <v>12.68</v>
      </c>
      <c r="ED2518" s="5">
        <v>55</v>
      </c>
      <c r="EE2518">
        <v>13372300733</v>
      </c>
      <c r="EF2518" t="s">
        <v>11048</v>
      </c>
      <c r="EG2518" t="s">
        <v>148</v>
      </c>
      <c r="EH2518">
        <v>1</v>
      </c>
    </row>
    <row r="2519" spans="1:138" ht="15" customHeight="1" x14ac:dyDescent="0.35">
      <c r="A2519" t="s">
        <v>14038</v>
      </c>
      <c r="B2519" t="s">
        <v>157</v>
      </c>
      <c r="C2519" s="1">
        <v>44156.832126157409</v>
      </c>
      <c r="D2519" s="1">
        <v>44195</v>
      </c>
      <c r="E2519" t="s">
        <v>133</v>
      </c>
      <c r="F2519" t="s">
        <v>134</v>
      </c>
      <c r="G2519" t="s">
        <v>135</v>
      </c>
      <c r="H2519" t="s">
        <v>136</v>
      </c>
      <c r="I2519" t="s">
        <v>14039</v>
      </c>
      <c r="J2519" t="s">
        <v>14040</v>
      </c>
      <c r="K2519" t="s">
        <v>14041</v>
      </c>
      <c r="M2519" t="s">
        <v>1847</v>
      </c>
      <c r="N2519" t="s">
        <v>395</v>
      </c>
      <c r="O2519" s="4">
        <v>94558</v>
      </c>
      <c r="P2519" t="s">
        <v>140</v>
      </c>
      <c r="R2519">
        <v>12098458129</v>
      </c>
      <c r="T2519">
        <v>1129</v>
      </c>
      <c r="U2519" t="s">
        <v>2928</v>
      </c>
      <c r="V2519" t="s">
        <v>1940</v>
      </c>
      <c r="X2519" t="s">
        <v>14042</v>
      </c>
      <c r="Y2519" t="s">
        <v>14041</v>
      </c>
      <c r="AA2519" t="s">
        <v>1847</v>
      </c>
      <c r="AB2519" t="s">
        <v>395</v>
      </c>
      <c r="AC2519" s="4">
        <v>94558</v>
      </c>
      <c r="AD2519" t="s">
        <v>140</v>
      </c>
      <c r="AF2519">
        <v>12098458129</v>
      </c>
      <c r="AH2519" t="s">
        <v>14043</v>
      </c>
      <c r="AI2519" t="s">
        <v>168</v>
      </c>
      <c r="AJ2519" t="s">
        <v>1941</v>
      </c>
      <c r="AK2519" t="s">
        <v>1942</v>
      </c>
      <c r="AL2519" t="s">
        <v>1943</v>
      </c>
      <c r="AM2519" t="s">
        <v>1944</v>
      </c>
      <c r="AN2519" t="s">
        <v>1945</v>
      </c>
      <c r="AO2519" t="s">
        <v>1946</v>
      </c>
      <c r="AP2519" t="s">
        <v>374</v>
      </c>
      <c r="AQ2519" s="4">
        <v>78266</v>
      </c>
      <c r="AR2519" t="s">
        <v>140</v>
      </c>
      <c r="AT2519">
        <v>18305844555</v>
      </c>
      <c r="AV2519" t="s">
        <v>1947</v>
      </c>
      <c r="AW2519" t="s">
        <v>1948</v>
      </c>
      <c r="AZ2519" t="s">
        <v>334</v>
      </c>
      <c r="BA2519" t="s">
        <v>335</v>
      </c>
      <c r="BB2519" t="s">
        <v>134</v>
      </c>
      <c r="BC2519" t="s">
        <v>134</v>
      </c>
      <c r="BD2519" t="s">
        <v>134</v>
      </c>
      <c r="BE2519" t="s">
        <v>134</v>
      </c>
      <c r="BF2519" t="s">
        <v>136</v>
      </c>
      <c r="BG2519" t="s">
        <v>134</v>
      </c>
      <c r="BH2519" t="s">
        <v>136</v>
      </c>
      <c r="BN2519" t="s">
        <v>14044</v>
      </c>
      <c r="BO2519" t="s">
        <v>1605</v>
      </c>
      <c r="BP2519">
        <v>3</v>
      </c>
      <c r="BQ2519">
        <v>3</v>
      </c>
      <c r="BR2519">
        <v>3</v>
      </c>
      <c r="BS2519" s="1">
        <v>44201</v>
      </c>
      <c r="BT2519" s="1">
        <v>44503</v>
      </c>
      <c r="BU2519" s="1">
        <v>44201</v>
      </c>
      <c r="BV2519" s="1">
        <v>44503</v>
      </c>
      <c r="BW2519" t="s">
        <v>136</v>
      </c>
      <c r="BX2519">
        <v>40</v>
      </c>
      <c r="BY2519">
        <v>0</v>
      </c>
      <c r="BZ2519">
        <v>8</v>
      </c>
      <c r="CA2519">
        <v>8</v>
      </c>
      <c r="CB2519">
        <v>8</v>
      </c>
      <c r="CC2519">
        <v>8</v>
      </c>
      <c r="CD2519">
        <v>8</v>
      </c>
      <c r="CE2519">
        <v>0</v>
      </c>
      <c r="CF2519" t="str">
        <f>"8:00 AM"</f>
        <v>8:00 AM</v>
      </c>
      <c r="CG2519" t="str">
        <f>"5:00 PM"</f>
        <v>5:00 PM</v>
      </c>
      <c r="CH2519" s="5">
        <v>14.77</v>
      </c>
      <c r="CI2519" t="s">
        <v>146</v>
      </c>
      <c r="CJ2519">
        <v>14.99</v>
      </c>
      <c r="CK2519" t="s">
        <v>148</v>
      </c>
      <c r="CL2519" t="s">
        <v>136</v>
      </c>
      <c r="CM2519" t="s">
        <v>312</v>
      </c>
      <c r="CN2519" t="s">
        <v>148</v>
      </c>
      <c r="CO2519" s="2" t="s">
        <v>1949</v>
      </c>
      <c r="CP2519" t="s">
        <v>149</v>
      </c>
      <c r="CQ2519">
        <v>3</v>
      </c>
      <c r="CR2519">
        <v>0</v>
      </c>
      <c r="CS2519" t="s">
        <v>136</v>
      </c>
      <c r="CT2519" t="s">
        <v>134</v>
      </c>
      <c r="CU2519" t="s">
        <v>136</v>
      </c>
      <c r="CV2519" t="s">
        <v>134</v>
      </c>
      <c r="CW2519" t="s">
        <v>134</v>
      </c>
      <c r="CX2519">
        <v>75</v>
      </c>
      <c r="CY2519" t="s">
        <v>136</v>
      </c>
      <c r="CZ2519" t="s">
        <v>136</v>
      </c>
      <c r="DA2519" t="s">
        <v>136</v>
      </c>
      <c r="DB2519" t="s">
        <v>136</v>
      </c>
      <c r="DC2519" t="s">
        <v>134</v>
      </c>
      <c r="DD2519" t="s">
        <v>136</v>
      </c>
      <c r="DF2519" t="s">
        <v>14045</v>
      </c>
      <c r="DG2519" t="s">
        <v>14046</v>
      </c>
      <c r="DH2519" t="s">
        <v>14047</v>
      </c>
      <c r="DI2519" t="s">
        <v>395</v>
      </c>
      <c r="DJ2519" s="4">
        <v>95386</v>
      </c>
      <c r="DK2519" t="s">
        <v>14048</v>
      </c>
      <c r="DL2519" t="s">
        <v>134</v>
      </c>
      <c r="DM2519">
        <v>8</v>
      </c>
      <c r="DN2519" t="s">
        <v>14046</v>
      </c>
      <c r="DO2519" t="s">
        <v>7758</v>
      </c>
      <c r="DP2519" t="s">
        <v>395</v>
      </c>
      <c r="DQ2519" t="str">
        <f>"95361"</f>
        <v>95361</v>
      </c>
      <c r="DR2519" t="s">
        <v>14048</v>
      </c>
      <c r="DS2519" t="s">
        <v>14049</v>
      </c>
      <c r="DT2519">
        <v>4</v>
      </c>
      <c r="DU2519">
        <v>4</v>
      </c>
      <c r="DV2519" t="s">
        <v>134</v>
      </c>
      <c r="DW2519" t="s">
        <v>134</v>
      </c>
      <c r="DX2519" t="s">
        <v>134</v>
      </c>
      <c r="DY2519" t="s">
        <v>134</v>
      </c>
      <c r="DZ2519">
        <v>3</v>
      </c>
      <c r="EA2519" t="s">
        <v>136</v>
      </c>
      <c r="EC2519" s="5">
        <v>12.68</v>
      </c>
      <c r="ED2519" s="5">
        <v>55</v>
      </c>
      <c r="EE2519">
        <v>12096286823</v>
      </c>
      <c r="EF2519" t="s">
        <v>14043</v>
      </c>
      <c r="EG2519" t="s">
        <v>148</v>
      </c>
      <c r="EH2519">
        <v>0</v>
      </c>
    </row>
    <row r="2520" spans="1:138" ht="15" customHeight="1" x14ac:dyDescent="0.35">
      <c r="A2520" t="s">
        <v>25549</v>
      </c>
      <c r="B2520" t="s">
        <v>157</v>
      </c>
      <c r="C2520" s="1">
        <v>44154.653006712964</v>
      </c>
      <c r="D2520" s="1">
        <v>44195</v>
      </c>
      <c r="E2520" t="s">
        <v>133</v>
      </c>
      <c r="F2520" t="s">
        <v>136</v>
      </c>
      <c r="G2520" t="s">
        <v>135</v>
      </c>
      <c r="H2520" t="s">
        <v>134</v>
      </c>
      <c r="I2520" t="s">
        <v>25550</v>
      </c>
      <c r="K2520" t="s">
        <v>25551</v>
      </c>
      <c r="M2520" t="s">
        <v>25552</v>
      </c>
      <c r="N2520" t="s">
        <v>246</v>
      </c>
      <c r="O2520" s="4">
        <v>70512</v>
      </c>
      <c r="P2520" t="s">
        <v>140</v>
      </c>
      <c r="R2520">
        <v>13372786697</v>
      </c>
      <c r="T2520">
        <v>112512</v>
      </c>
      <c r="U2520" t="s">
        <v>25553</v>
      </c>
      <c r="V2520" t="s">
        <v>25554</v>
      </c>
      <c r="X2520" t="s">
        <v>224</v>
      </c>
      <c r="Y2520" t="s">
        <v>25551</v>
      </c>
      <c r="AA2520" t="s">
        <v>25555</v>
      </c>
      <c r="AB2520" t="s">
        <v>246</v>
      </c>
      <c r="AC2520" s="4">
        <v>70512</v>
      </c>
      <c r="AD2520" t="s">
        <v>140</v>
      </c>
      <c r="AF2520">
        <v>13372786697</v>
      </c>
      <c r="AH2520" t="s">
        <v>25556</v>
      </c>
      <c r="AZ2520" t="s">
        <v>334</v>
      </c>
      <c r="BA2520" t="s">
        <v>335</v>
      </c>
      <c r="BB2520" t="s">
        <v>136</v>
      </c>
      <c r="BC2520" t="s">
        <v>136</v>
      </c>
      <c r="BD2520" t="s">
        <v>148</v>
      </c>
      <c r="BE2520" t="s">
        <v>136</v>
      </c>
      <c r="BF2520" t="s">
        <v>136</v>
      </c>
      <c r="BG2520" t="s">
        <v>134</v>
      </c>
      <c r="BH2520" t="s">
        <v>136</v>
      </c>
      <c r="BN2520" t="s">
        <v>25557</v>
      </c>
      <c r="BO2520" t="s">
        <v>10249</v>
      </c>
      <c r="BP2520">
        <v>4</v>
      </c>
      <c r="BQ2520">
        <v>4</v>
      </c>
      <c r="BR2520">
        <v>4</v>
      </c>
      <c r="BS2520" s="1">
        <v>44211</v>
      </c>
      <c r="BT2520" s="1">
        <v>44377</v>
      </c>
      <c r="BU2520" s="1">
        <v>44211</v>
      </c>
      <c r="BV2520" s="1">
        <v>44377</v>
      </c>
      <c r="BW2520" t="s">
        <v>136</v>
      </c>
      <c r="BX2520">
        <v>36</v>
      </c>
      <c r="BY2520">
        <v>0</v>
      </c>
      <c r="BZ2520">
        <v>6</v>
      </c>
      <c r="CA2520">
        <v>6</v>
      </c>
      <c r="CB2520">
        <v>6</v>
      </c>
      <c r="CC2520">
        <v>6</v>
      </c>
      <c r="CD2520">
        <v>6</v>
      </c>
      <c r="CE2520">
        <v>6</v>
      </c>
      <c r="CF2520" t="str">
        <f>"6:00 AM"</f>
        <v>6:00 AM</v>
      </c>
      <c r="CG2520" t="str">
        <f>"12:00 PM"</f>
        <v>12:00 PM</v>
      </c>
      <c r="CH2520" s="5">
        <v>11.83</v>
      </c>
      <c r="CI2520" t="s">
        <v>146</v>
      </c>
      <c r="CJ2520">
        <v>0</v>
      </c>
      <c r="CK2520" t="s">
        <v>148</v>
      </c>
      <c r="CL2520" t="s">
        <v>134</v>
      </c>
      <c r="CM2520" t="s">
        <v>312</v>
      </c>
      <c r="CN2520" t="s">
        <v>148</v>
      </c>
      <c r="CO2520" s="2" t="s">
        <v>25558</v>
      </c>
      <c r="CP2520" t="s">
        <v>149</v>
      </c>
      <c r="CQ2520">
        <v>3</v>
      </c>
      <c r="CR2520">
        <v>0</v>
      </c>
      <c r="CS2520" t="s">
        <v>136</v>
      </c>
      <c r="CT2520" t="s">
        <v>136</v>
      </c>
      <c r="CU2520" t="s">
        <v>136</v>
      </c>
      <c r="CV2520" t="s">
        <v>134</v>
      </c>
      <c r="CW2520" t="s">
        <v>134</v>
      </c>
      <c r="CX2520">
        <v>60</v>
      </c>
      <c r="CY2520" t="s">
        <v>134</v>
      </c>
      <c r="CZ2520" t="s">
        <v>134</v>
      </c>
      <c r="DA2520" t="s">
        <v>134</v>
      </c>
      <c r="DB2520" t="s">
        <v>134</v>
      </c>
      <c r="DC2520" t="s">
        <v>134</v>
      </c>
      <c r="DD2520" t="s">
        <v>136</v>
      </c>
      <c r="DF2520" t="s">
        <v>180</v>
      </c>
      <c r="DG2520" t="s">
        <v>25559</v>
      </c>
      <c r="DH2520" t="s">
        <v>25552</v>
      </c>
      <c r="DI2520" t="s">
        <v>246</v>
      </c>
      <c r="DJ2520" s="4">
        <v>70512</v>
      </c>
      <c r="DK2520" t="s">
        <v>3260</v>
      </c>
      <c r="DL2520" t="s">
        <v>136</v>
      </c>
      <c r="DM2520">
        <v>1</v>
      </c>
      <c r="DN2520" t="s">
        <v>25559</v>
      </c>
      <c r="DO2520" t="s">
        <v>25552</v>
      </c>
      <c r="DP2520" t="s">
        <v>246</v>
      </c>
      <c r="DQ2520" t="str">
        <f>"70512"</f>
        <v>70512</v>
      </c>
      <c r="DR2520" t="s">
        <v>3260</v>
      </c>
      <c r="DS2520" t="s">
        <v>154</v>
      </c>
      <c r="DT2520">
        <v>1</v>
      </c>
      <c r="DU2520">
        <v>4</v>
      </c>
      <c r="DV2520" t="s">
        <v>134</v>
      </c>
      <c r="DW2520" t="s">
        <v>134</v>
      </c>
      <c r="DX2520" t="s">
        <v>134</v>
      </c>
      <c r="DY2520" t="s">
        <v>136</v>
      </c>
      <c r="DZ2520">
        <v>1</v>
      </c>
      <c r="EA2520" t="s">
        <v>136</v>
      </c>
      <c r="EC2520" s="5">
        <v>12.68</v>
      </c>
      <c r="ED2520" s="5">
        <v>55</v>
      </c>
      <c r="EE2520">
        <v>13372786697</v>
      </c>
      <c r="EF2520" t="s">
        <v>25560</v>
      </c>
      <c r="EG2520" t="s">
        <v>148</v>
      </c>
      <c r="EH2520">
        <v>1</v>
      </c>
    </row>
    <row r="2521" spans="1:138" ht="15" customHeight="1" x14ac:dyDescent="0.35">
      <c r="A2521" t="s">
        <v>20579</v>
      </c>
      <c r="B2521" t="s">
        <v>157</v>
      </c>
      <c r="C2521" s="1">
        <v>44155.491288657409</v>
      </c>
      <c r="D2521" s="1">
        <v>44195</v>
      </c>
      <c r="E2521" t="s">
        <v>133</v>
      </c>
      <c r="F2521" t="s">
        <v>136</v>
      </c>
      <c r="G2521" t="s">
        <v>135</v>
      </c>
      <c r="H2521" t="s">
        <v>136</v>
      </c>
      <c r="I2521" t="s">
        <v>20580</v>
      </c>
      <c r="K2521" t="s">
        <v>20581</v>
      </c>
      <c r="M2521" t="s">
        <v>345</v>
      </c>
      <c r="N2521" t="s">
        <v>246</v>
      </c>
      <c r="O2521" s="4">
        <v>70526</v>
      </c>
      <c r="P2521" t="s">
        <v>140</v>
      </c>
      <c r="R2521">
        <v>13372475265</v>
      </c>
      <c r="T2521">
        <v>11251</v>
      </c>
      <c r="U2521" t="s">
        <v>20582</v>
      </c>
      <c r="V2521" t="s">
        <v>9294</v>
      </c>
      <c r="W2521" t="s">
        <v>1536</v>
      </c>
      <c r="X2521" t="s">
        <v>164</v>
      </c>
      <c r="Y2521" t="s">
        <v>20583</v>
      </c>
      <c r="AA2521" t="s">
        <v>345</v>
      </c>
      <c r="AB2521" t="s">
        <v>246</v>
      </c>
      <c r="AC2521" s="4">
        <v>70526</v>
      </c>
      <c r="AD2521" t="s">
        <v>140</v>
      </c>
      <c r="AF2521">
        <v>13372475265</v>
      </c>
      <c r="AH2521" t="s">
        <v>20584</v>
      </c>
      <c r="AI2521" t="s">
        <v>168</v>
      </c>
      <c r="AJ2521" t="s">
        <v>325</v>
      </c>
      <c r="AK2521" t="s">
        <v>329</v>
      </c>
      <c r="AM2521" t="s">
        <v>706</v>
      </c>
      <c r="AO2521" t="s">
        <v>324</v>
      </c>
      <c r="AP2521" t="s">
        <v>246</v>
      </c>
      <c r="AQ2521" s="4">
        <v>70554</v>
      </c>
      <c r="AR2521" t="s">
        <v>140</v>
      </c>
      <c r="AS2521" t="s">
        <v>331</v>
      </c>
      <c r="AT2521">
        <v>13377894322</v>
      </c>
      <c r="AV2521" t="s">
        <v>332</v>
      </c>
      <c r="AW2521" t="s">
        <v>333</v>
      </c>
      <c r="AZ2521" t="s">
        <v>334</v>
      </c>
      <c r="BA2521" t="s">
        <v>335</v>
      </c>
      <c r="BB2521" t="s">
        <v>136</v>
      </c>
      <c r="BC2521" t="s">
        <v>136</v>
      </c>
      <c r="BD2521" t="s">
        <v>148</v>
      </c>
      <c r="BE2521" t="s">
        <v>136</v>
      </c>
      <c r="BF2521" t="s">
        <v>136</v>
      </c>
      <c r="BG2521" t="s">
        <v>134</v>
      </c>
      <c r="BH2521" t="s">
        <v>136</v>
      </c>
      <c r="BN2521" t="s">
        <v>20585</v>
      </c>
      <c r="BO2521" t="s">
        <v>1574</v>
      </c>
      <c r="BP2521">
        <v>2</v>
      </c>
      <c r="BQ2521">
        <v>2</v>
      </c>
      <c r="BR2521">
        <v>2</v>
      </c>
      <c r="BS2521" s="1">
        <v>44211</v>
      </c>
      <c r="BT2521" s="1">
        <v>44449</v>
      </c>
      <c r="BU2521" s="1">
        <v>44211</v>
      </c>
      <c r="BV2521" s="1">
        <v>44449</v>
      </c>
      <c r="BW2521" t="s">
        <v>136</v>
      </c>
      <c r="BX2521">
        <v>35</v>
      </c>
      <c r="BY2521">
        <v>0</v>
      </c>
      <c r="BZ2521">
        <v>7</v>
      </c>
      <c r="CA2521">
        <v>7</v>
      </c>
      <c r="CB2521">
        <v>7</v>
      </c>
      <c r="CC2521">
        <v>7</v>
      </c>
      <c r="CD2521">
        <v>7</v>
      </c>
      <c r="CE2521">
        <v>0</v>
      </c>
      <c r="CF2521" t="str">
        <f>"8:00 AM"</f>
        <v>8:00 AM</v>
      </c>
      <c r="CG2521" t="str">
        <f>"4:00 PM"</f>
        <v>4:00 PM</v>
      </c>
      <c r="CH2521" s="5">
        <v>11.83</v>
      </c>
      <c r="CI2521" t="s">
        <v>146</v>
      </c>
      <c r="CL2521" t="s">
        <v>136</v>
      </c>
      <c r="CM2521" t="s">
        <v>147</v>
      </c>
      <c r="CN2521" t="s">
        <v>148</v>
      </c>
      <c r="CO2521" t="s">
        <v>338</v>
      </c>
      <c r="CP2521" t="s">
        <v>149</v>
      </c>
      <c r="CQ2521">
        <v>3</v>
      </c>
      <c r="CR2521">
        <v>0</v>
      </c>
      <c r="CS2521" t="s">
        <v>136</v>
      </c>
      <c r="CT2521" t="s">
        <v>136</v>
      </c>
      <c r="CU2521" t="s">
        <v>136</v>
      </c>
      <c r="CV2521" t="s">
        <v>136</v>
      </c>
      <c r="CW2521" t="s">
        <v>134</v>
      </c>
      <c r="CX2521">
        <v>40</v>
      </c>
      <c r="CY2521" t="s">
        <v>136</v>
      </c>
      <c r="CZ2521" t="s">
        <v>136</v>
      </c>
      <c r="DA2521" t="s">
        <v>136</v>
      </c>
      <c r="DB2521" t="s">
        <v>134</v>
      </c>
      <c r="DC2521" t="s">
        <v>134</v>
      </c>
      <c r="DD2521" t="s">
        <v>136</v>
      </c>
      <c r="DF2521" t="s">
        <v>149</v>
      </c>
      <c r="DG2521" t="s">
        <v>20586</v>
      </c>
      <c r="DH2521" t="s">
        <v>5442</v>
      </c>
      <c r="DI2521" t="s">
        <v>246</v>
      </c>
      <c r="DJ2521" s="4">
        <v>70548</v>
      </c>
      <c r="DK2521" t="s">
        <v>3166</v>
      </c>
      <c r="DL2521" t="s">
        <v>134</v>
      </c>
      <c r="DM2521">
        <v>2</v>
      </c>
      <c r="DN2521" t="s">
        <v>20586</v>
      </c>
      <c r="DO2521" t="s">
        <v>5442</v>
      </c>
      <c r="DP2521" t="s">
        <v>246</v>
      </c>
      <c r="DQ2521" t="str">
        <f>"70548"</f>
        <v>70548</v>
      </c>
      <c r="DR2521" t="s">
        <v>3166</v>
      </c>
      <c r="DS2521" t="s">
        <v>296</v>
      </c>
      <c r="DT2521">
        <v>1</v>
      </c>
      <c r="DU2521">
        <v>2</v>
      </c>
      <c r="DV2521" t="s">
        <v>134</v>
      </c>
      <c r="DW2521" t="s">
        <v>134</v>
      </c>
      <c r="DX2521" t="s">
        <v>134</v>
      </c>
      <c r="DY2521" t="s">
        <v>136</v>
      </c>
      <c r="DZ2521">
        <v>1</v>
      </c>
      <c r="EA2521" t="s">
        <v>136</v>
      </c>
      <c r="EC2521" s="5">
        <v>12.68</v>
      </c>
      <c r="ED2521" s="5">
        <v>55</v>
      </c>
      <c r="EE2521">
        <v>13372475265</v>
      </c>
      <c r="EF2521" t="s">
        <v>20584</v>
      </c>
      <c r="EG2521" t="s">
        <v>148</v>
      </c>
      <c r="EH2521">
        <v>0</v>
      </c>
    </row>
    <row r="2522" spans="1:138" ht="15" customHeight="1" x14ac:dyDescent="0.35">
      <c r="A2522" t="s">
        <v>8487</v>
      </c>
      <c r="B2522" t="s">
        <v>157</v>
      </c>
      <c r="C2522" s="1">
        <v>44159.780128124999</v>
      </c>
      <c r="D2522" s="1">
        <v>44195</v>
      </c>
      <c r="E2522" t="s">
        <v>133</v>
      </c>
      <c r="F2522" t="s">
        <v>134</v>
      </c>
      <c r="G2522" t="s">
        <v>135</v>
      </c>
      <c r="H2522" t="s">
        <v>136</v>
      </c>
      <c r="I2522" t="s">
        <v>8488</v>
      </c>
      <c r="K2522" t="s">
        <v>5355</v>
      </c>
      <c r="M2522" t="s">
        <v>5356</v>
      </c>
      <c r="N2522" t="s">
        <v>395</v>
      </c>
      <c r="O2522" s="4">
        <v>95403</v>
      </c>
      <c r="P2522" t="s">
        <v>140</v>
      </c>
      <c r="R2522">
        <v>17078677048</v>
      </c>
      <c r="T2522">
        <v>115115</v>
      </c>
      <c r="U2522" t="s">
        <v>5357</v>
      </c>
      <c r="V2522" t="s">
        <v>5358</v>
      </c>
      <c r="X2522" t="s">
        <v>5359</v>
      </c>
      <c r="Y2522" t="s">
        <v>8489</v>
      </c>
      <c r="AA2522" t="s">
        <v>5356</v>
      </c>
      <c r="AB2522" t="s">
        <v>395</v>
      </c>
      <c r="AC2522" s="4">
        <v>95403</v>
      </c>
      <c r="AD2522" t="s">
        <v>140</v>
      </c>
      <c r="AF2522">
        <v>17078677048</v>
      </c>
      <c r="AH2522" t="s">
        <v>8490</v>
      </c>
      <c r="AI2522" t="s">
        <v>226</v>
      </c>
      <c r="AJ2522" t="s">
        <v>401</v>
      </c>
      <c r="AK2522" t="s">
        <v>402</v>
      </c>
      <c r="AL2522" t="s">
        <v>403</v>
      </c>
      <c r="AM2522" t="s">
        <v>404</v>
      </c>
      <c r="AO2522" t="s">
        <v>405</v>
      </c>
      <c r="AP2522" t="s">
        <v>395</v>
      </c>
      <c r="AQ2522" s="4">
        <v>92106</v>
      </c>
      <c r="AR2522" t="s">
        <v>140</v>
      </c>
      <c r="AT2522">
        <v>16192696164</v>
      </c>
      <c r="AV2522" t="s">
        <v>406</v>
      </c>
      <c r="AW2522" t="s">
        <v>407</v>
      </c>
      <c r="AX2522" t="s">
        <v>395</v>
      </c>
      <c r="AY2522" t="s">
        <v>408</v>
      </c>
      <c r="AZ2522" t="s">
        <v>4549</v>
      </c>
      <c r="BA2522" t="s">
        <v>4550</v>
      </c>
      <c r="BB2522" t="s">
        <v>134</v>
      </c>
      <c r="BC2522" t="s">
        <v>134</v>
      </c>
      <c r="BD2522" t="s">
        <v>134</v>
      </c>
      <c r="BE2522" t="s">
        <v>134</v>
      </c>
      <c r="BF2522" t="s">
        <v>134</v>
      </c>
      <c r="BG2522" t="s">
        <v>134</v>
      </c>
      <c r="BH2522" t="s">
        <v>136</v>
      </c>
      <c r="BN2522" t="s">
        <v>8491</v>
      </c>
      <c r="BO2522" t="s">
        <v>8492</v>
      </c>
      <c r="BP2522">
        <v>26</v>
      </c>
      <c r="BQ2522">
        <v>26</v>
      </c>
      <c r="BR2522">
        <v>26</v>
      </c>
      <c r="BS2522" s="1">
        <v>44207</v>
      </c>
      <c r="BT2522" s="1">
        <v>44511</v>
      </c>
      <c r="BU2522" s="1">
        <v>44207</v>
      </c>
      <c r="BV2522" s="1">
        <v>44511</v>
      </c>
      <c r="BW2522" t="s">
        <v>136</v>
      </c>
      <c r="BX2522">
        <v>35</v>
      </c>
      <c r="BY2522">
        <v>0</v>
      </c>
      <c r="BZ2522">
        <v>7</v>
      </c>
      <c r="CA2522">
        <v>7</v>
      </c>
      <c r="CB2522">
        <v>7</v>
      </c>
      <c r="CC2522">
        <v>7</v>
      </c>
      <c r="CD2522">
        <v>7</v>
      </c>
      <c r="CE2522">
        <v>0</v>
      </c>
      <c r="CF2522" t="str">
        <f>"6:00 AM"</f>
        <v>6:00 AM</v>
      </c>
      <c r="CG2522" t="str">
        <f>"1:30 PM"</f>
        <v>1:30 PM</v>
      </c>
      <c r="CH2522" s="5">
        <v>18.52</v>
      </c>
      <c r="CI2522" t="s">
        <v>146</v>
      </c>
      <c r="CL2522" t="s">
        <v>136</v>
      </c>
      <c r="CM2522" t="s">
        <v>147</v>
      </c>
      <c r="CN2522" t="s">
        <v>148</v>
      </c>
      <c r="CO2522" t="s">
        <v>8493</v>
      </c>
      <c r="CP2522" t="s">
        <v>149</v>
      </c>
      <c r="CQ2522">
        <v>0</v>
      </c>
      <c r="CR2522">
        <v>0</v>
      </c>
      <c r="CS2522" t="s">
        <v>136</v>
      </c>
      <c r="CT2522" t="s">
        <v>134</v>
      </c>
      <c r="CU2522" t="s">
        <v>136</v>
      </c>
      <c r="CV2522" t="s">
        <v>134</v>
      </c>
      <c r="CW2522" t="s">
        <v>134</v>
      </c>
      <c r="CX2522">
        <v>50</v>
      </c>
      <c r="CY2522" t="s">
        <v>134</v>
      </c>
      <c r="CZ2522" t="s">
        <v>134</v>
      </c>
      <c r="DA2522" t="s">
        <v>134</v>
      </c>
      <c r="DB2522" t="s">
        <v>134</v>
      </c>
      <c r="DC2522" t="s">
        <v>134</v>
      </c>
      <c r="DD2522" t="s">
        <v>134</v>
      </c>
      <c r="DE2522">
        <v>352</v>
      </c>
      <c r="DF2522" t="s">
        <v>8494</v>
      </c>
      <c r="DG2522" t="s">
        <v>8495</v>
      </c>
      <c r="DH2522" t="s">
        <v>5292</v>
      </c>
      <c r="DI2522" t="s">
        <v>395</v>
      </c>
      <c r="DJ2522" s="4">
        <v>95441</v>
      </c>
      <c r="DK2522" t="s">
        <v>4518</v>
      </c>
      <c r="DL2522" t="s">
        <v>134</v>
      </c>
      <c r="DM2522">
        <v>56</v>
      </c>
      <c r="DN2522" t="s">
        <v>8496</v>
      </c>
      <c r="DO2522" t="s">
        <v>5292</v>
      </c>
      <c r="DP2522" t="s">
        <v>395</v>
      </c>
      <c r="DQ2522" t="str">
        <f>"95441"</f>
        <v>95441</v>
      </c>
      <c r="DR2522" t="s">
        <v>4518</v>
      </c>
      <c r="DS2522" t="s">
        <v>8497</v>
      </c>
      <c r="DT2522">
        <v>7</v>
      </c>
      <c r="DU2522">
        <v>20</v>
      </c>
      <c r="DV2522" t="s">
        <v>134</v>
      </c>
      <c r="DW2522" t="s">
        <v>134</v>
      </c>
      <c r="DX2522" t="s">
        <v>134</v>
      </c>
      <c r="DY2522" t="s">
        <v>134</v>
      </c>
      <c r="DZ2522">
        <v>8</v>
      </c>
      <c r="EA2522" t="s">
        <v>136</v>
      </c>
      <c r="EC2522" s="5">
        <v>12.68</v>
      </c>
      <c r="ED2522" s="5">
        <v>55</v>
      </c>
      <c r="EE2522">
        <v>17078677048</v>
      </c>
      <c r="EF2522" t="s">
        <v>8498</v>
      </c>
      <c r="EG2522" t="s">
        <v>148</v>
      </c>
      <c r="EH2522">
        <v>0</v>
      </c>
    </row>
    <row r="2523" spans="1:138" ht="15" customHeight="1" x14ac:dyDescent="0.35">
      <c r="A2523" t="s">
        <v>12107</v>
      </c>
      <c r="B2523" t="s">
        <v>157</v>
      </c>
      <c r="C2523" s="1">
        <v>44148.691938888885</v>
      </c>
      <c r="D2523" s="1">
        <v>44195</v>
      </c>
      <c r="E2523" t="s">
        <v>579</v>
      </c>
      <c r="F2523" t="s">
        <v>136</v>
      </c>
      <c r="G2523" t="s">
        <v>135</v>
      </c>
      <c r="H2523" t="s">
        <v>136</v>
      </c>
      <c r="I2523" t="s">
        <v>12108</v>
      </c>
      <c r="K2523" t="s">
        <v>12109</v>
      </c>
      <c r="M2523" t="s">
        <v>5481</v>
      </c>
      <c r="N2523" t="s">
        <v>784</v>
      </c>
      <c r="O2523" s="4">
        <v>59725</v>
      </c>
      <c r="P2523" t="s">
        <v>140</v>
      </c>
      <c r="R2523">
        <v>14066836236</v>
      </c>
      <c r="T2523">
        <v>1121</v>
      </c>
      <c r="U2523" t="s">
        <v>12110</v>
      </c>
      <c r="V2523" t="s">
        <v>4135</v>
      </c>
      <c r="X2523" t="s">
        <v>224</v>
      </c>
      <c r="Y2523" t="s">
        <v>12111</v>
      </c>
      <c r="AA2523" t="s">
        <v>12112</v>
      </c>
      <c r="AB2523" t="s">
        <v>784</v>
      </c>
      <c r="AC2523" s="4">
        <v>59725</v>
      </c>
      <c r="AD2523" t="s">
        <v>140</v>
      </c>
      <c r="AF2523">
        <v>14066836236</v>
      </c>
      <c r="AH2523" t="s">
        <v>1306</v>
      </c>
      <c r="AI2523" t="s">
        <v>168</v>
      </c>
      <c r="AJ2523" t="s">
        <v>1303</v>
      </c>
      <c r="AK2523" t="s">
        <v>1304</v>
      </c>
      <c r="AM2523" t="s">
        <v>1300</v>
      </c>
      <c r="AN2523" t="s">
        <v>1301</v>
      </c>
      <c r="AO2523" t="s">
        <v>1302</v>
      </c>
      <c r="AP2523" t="s">
        <v>925</v>
      </c>
      <c r="AQ2523" s="4">
        <v>83301</v>
      </c>
      <c r="AR2523" t="s">
        <v>140</v>
      </c>
      <c r="AT2523">
        <v>12085952226</v>
      </c>
      <c r="AV2523" t="s">
        <v>1306</v>
      </c>
      <c r="AW2523" t="s">
        <v>1299</v>
      </c>
      <c r="AZ2523" t="s">
        <v>334</v>
      </c>
      <c r="BA2523" t="s">
        <v>335</v>
      </c>
      <c r="BB2523" t="s">
        <v>136</v>
      </c>
      <c r="BC2523" t="s">
        <v>136</v>
      </c>
      <c r="BD2523" t="s">
        <v>148</v>
      </c>
      <c r="BE2523" t="s">
        <v>136</v>
      </c>
      <c r="BF2523" t="s">
        <v>136</v>
      </c>
      <c r="BG2523" t="s">
        <v>134</v>
      </c>
      <c r="BH2523" t="s">
        <v>136</v>
      </c>
      <c r="BN2523" t="s">
        <v>12113</v>
      </c>
      <c r="BO2523" t="s">
        <v>7514</v>
      </c>
      <c r="BP2523">
        <v>1</v>
      </c>
      <c r="BQ2523">
        <v>1</v>
      </c>
      <c r="BR2523">
        <v>1</v>
      </c>
      <c r="BS2523" s="1">
        <v>44197</v>
      </c>
      <c r="BT2523" s="1">
        <v>44347</v>
      </c>
      <c r="BU2523" s="1">
        <v>44197</v>
      </c>
      <c r="BV2523" s="1">
        <v>44347</v>
      </c>
      <c r="BW2523" t="s">
        <v>134</v>
      </c>
      <c r="CH2523" s="5">
        <v>1682.33</v>
      </c>
      <c r="CI2523" t="s">
        <v>597</v>
      </c>
      <c r="CJ2523">
        <v>0</v>
      </c>
      <c r="CK2523" t="s">
        <v>1309</v>
      </c>
      <c r="CL2523" t="s">
        <v>136</v>
      </c>
      <c r="CM2523" t="s">
        <v>354</v>
      </c>
      <c r="CN2523" t="s">
        <v>1310</v>
      </c>
      <c r="CO2523" t="s">
        <v>1350</v>
      </c>
      <c r="CP2523" t="s">
        <v>149</v>
      </c>
      <c r="CQ2523">
        <v>3</v>
      </c>
      <c r="CR2523">
        <v>0</v>
      </c>
      <c r="CS2523" t="s">
        <v>136</v>
      </c>
      <c r="CT2523" t="s">
        <v>136</v>
      </c>
      <c r="CU2523" t="s">
        <v>136</v>
      </c>
      <c r="CV2523" t="s">
        <v>134</v>
      </c>
      <c r="CW2523" t="s">
        <v>134</v>
      </c>
      <c r="CX2523">
        <v>50</v>
      </c>
      <c r="CY2523" t="s">
        <v>134</v>
      </c>
      <c r="CZ2523" t="s">
        <v>136</v>
      </c>
      <c r="DA2523" t="s">
        <v>136</v>
      </c>
      <c r="DB2523" t="s">
        <v>136</v>
      </c>
      <c r="DC2523" t="s">
        <v>136</v>
      </c>
      <c r="DD2523" t="s">
        <v>136</v>
      </c>
      <c r="DF2523" t="s">
        <v>180</v>
      </c>
      <c r="DG2523" t="s">
        <v>12111</v>
      </c>
      <c r="DH2523" t="s">
        <v>5481</v>
      </c>
      <c r="DI2523" t="s">
        <v>784</v>
      </c>
      <c r="DJ2523" s="4">
        <v>59725</v>
      </c>
      <c r="DK2523" t="s">
        <v>3470</v>
      </c>
      <c r="DL2523" t="s">
        <v>134</v>
      </c>
      <c r="DM2523">
        <v>2</v>
      </c>
      <c r="DN2523" s="2" t="s">
        <v>12114</v>
      </c>
      <c r="DO2523" t="s">
        <v>5481</v>
      </c>
      <c r="DP2523" t="s">
        <v>784</v>
      </c>
      <c r="DQ2523" t="str">
        <f>"59725"</f>
        <v>59725</v>
      </c>
      <c r="DR2523" t="s">
        <v>3470</v>
      </c>
      <c r="DS2523" t="s">
        <v>2979</v>
      </c>
      <c r="DT2523">
        <v>5</v>
      </c>
      <c r="DU2523">
        <v>6</v>
      </c>
      <c r="DV2523" t="s">
        <v>134</v>
      </c>
      <c r="DW2523" t="s">
        <v>134</v>
      </c>
      <c r="DX2523" t="s">
        <v>134</v>
      </c>
      <c r="DY2523" t="s">
        <v>136</v>
      </c>
      <c r="DZ2523">
        <v>1</v>
      </c>
      <c r="EA2523" t="s">
        <v>136</v>
      </c>
      <c r="EC2523" s="5">
        <v>12.68</v>
      </c>
      <c r="ED2523" s="5">
        <v>55</v>
      </c>
      <c r="EE2523">
        <v>12085952226</v>
      </c>
      <c r="EF2523" t="s">
        <v>1316</v>
      </c>
      <c r="EG2523" t="s">
        <v>148</v>
      </c>
      <c r="EH2523">
        <v>0</v>
      </c>
    </row>
    <row r="2524" spans="1:138" ht="15" customHeight="1" x14ac:dyDescent="0.35">
      <c r="A2524" t="s">
        <v>8432</v>
      </c>
      <c r="B2524" t="s">
        <v>157</v>
      </c>
      <c r="C2524" s="1">
        <v>44167.568563194443</v>
      </c>
      <c r="D2524" s="1">
        <v>44195</v>
      </c>
      <c r="E2524" t="s">
        <v>133</v>
      </c>
      <c r="F2524" t="s">
        <v>136</v>
      </c>
      <c r="G2524" t="s">
        <v>135</v>
      </c>
      <c r="H2524" t="s">
        <v>136</v>
      </c>
      <c r="I2524" t="s">
        <v>8433</v>
      </c>
      <c r="K2524" t="s">
        <v>8434</v>
      </c>
      <c r="M2524" t="s">
        <v>8435</v>
      </c>
      <c r="N2524" t="s">
        <v>246</v>
      </c>
      <c r="O2524" s="4">
        <v>70454</v>
      </c>
      <c r="P2524" t="s">
        <v>140</v>
      </c>
      <c r="R2524">
        <v>19859691040</v>
      </c>
      <c r="T2524">
        <v>111333</v>
      </c>
      <c r="U2524" t="s">
        <v>8436</v>
      </c>
      <c r="V2524" t="s">
        <v>2510</v>
      </c>
      <c r="X2524" t="s">
        <v>164</v>
      </c>
      <c r="Y2524" t="s">
        <v>8434</v>
      </c>
      <c r="AA2524" t="s">
        <v>8435</v>
      </c>
      <c r="AB2524" t="s">
        <v>246</v>
      </c>
      <c r="AC2524" s="4">
        <v>70454</v>
      </c>
      <c r="AD2524" t="s">
        <v>140</v>
      </c>
      <c r="AF2524">
        <v>19859691040</v>
      </c>
      <c r="AH2524" t="s">
        <v>8437</v>
      </c>
      <c r="AI2524" t="s">
        <v>168</v>
      </c>
      <c r="AJ2524" t="s">
        <v>1977</v>
      </c>
      <c r="AK2524" t="s">
        <v>1978</v>
      </c>
      <c r="AL2524" t="s">
        <v>1979</v>
      </c>
      <c r="AM2524" t="s">
        <v>1980</v>
      </c>
      <c r="AN2524" t="s">
        <v>1981</v>
      </c>
      <c r="AO2524" t="s">
        <v>1982</v>
      </c>
      <c r="AP2524" t="s">
        <v>246</v>
      </c>
      <c r="AQ2524" s="4">
        <v>70754</v>
      </c>
      <c r="AR2524" t="s">
        <v>140</v>
      </c>
      <c r="AT2524">
        <v>12256863033</v>
      </c>
      <c r="AV2524" t="s">
        <v>1983</v>
      </c>
      <c r="AW2524" t="s">
        <v>1984</v>
      </c>
      <c r="AZ2524" t="s">
        <v>175</v>
      </c>
      <c r="BA2524" t="s">
        <v>176</v>
      </c>
      <c r="BB2524" t="s">
        <v>136</v>
      </c>
      <c r="BC2524" t="s">
        <v>136</v>
      </c>
      <c r="BD2524" t="s">
        <v>148</v>
      </c>
      <c r="BE2524" t="s">
        <v>136</v>
      </c>
      <c r="BF2524" t="s">
        <v>136</v>
      </c>
      <c r="BG2524" t="s">
        <v>134</v>
      </c>
      <c r="BH2524" t="s">
        <v>136</v>
      </c>
      <c r="BN2524" t="s">
        <v>8438</v>
      </c>
      <c r="BO2524" t="s">
        <v>905</v>
      </c>
      <c r="BP2524">
        <v>6</v>
      </c>
      <c r="BQ2524">
        <v>6</v>
      </c>
      <c r="BR2524">
        <v>6</v>
      </c>
      <c r="BS2524" s="1">
        <v>44212</v>
      </c>
      <c r="BT2524" s="1">
        <v>44387</v>
      </c>
      <c r="BU2524" s="1">
        <v>44212</v>
      </c>
      <c r="BV2524" s="1">
        <v>44387</v>
      </c>
      <c r="BW2524" t="s">
        <v>136</v>
      </c>
      <c r="BX2524">
        <v>35</v>
      </c>
      <c r="BY2524">
        <v>0</v>
      </c>
      <c r="BZ2524">
        <v>6</v>
      </c>
      <c r="CA2524">
        <v>6</v>
      </c>
      <c r="CB2524">
        <v>6</v>
      </c>
      <c r="CC2524">
        <v>6</v>
      </c>
      <c r="CD2524">
        <v>6</v>
      </c>
      <c r="CE2524">
        <v>5</v>
      </c>
      <c r="CF2524" t="str">
        <f>"7:00 AM"</f>
        <v>7:00 AM</v>
      </c>
      <c r="CG2524" t="str">
        <f>"1:00 PM"</f>
        <v>1:00 PM</v>
      </c>
      <c r="CH2524" s="5">
        <v>11.83</v>
      </c>
      <c r="CI2524" t="s">
        <v>146</v>
      </c>
      <c r="CJ2524">
        <v>0</v>
      </c>
      <c r="CK2524" t="s">
        <v>1985</v>
      </c>
      <c r="CL2524" t="s">
        <v>134</v>
      </c>
      <c r="CM2524" t="s">
        <v>147</v>
      </c>
      <c r="CN2524" t="s">
        <v>148</v>
      </c>
      <c r="CO2524" s="2" t="s">
        <v>3165</v>
      </c>
      <c r="CP2524" t="s">
        <v>149</v>
      </c>
      <c r="CQ2524">
        <v>0</v>
      </c>
      <c r="CR2524">
        <v>0</v>
      </c>
      <c r="CS2524" t="s">
        <v>136</v>
      </c>
      <c r="CT2524" t="s">
        <v>136</v>
      </c>
      <c r="CU2524" t="s">
        <v>136</v>
      </c>
      <c r="CV2524" t="s">
        <v>134</v>
      </c>
      <c r="CW2524" t="s">
        <v>134</v>
      </c>
      <c r="CX2524">
        <v>50</v>
      </c>
      <c r="CY2524" t="s">
        <v>134</v>
      </c>
      <c r="CZ2524" t="s">
        <v>134</v>
      </c>
      <c r="DA2524" t="s">
        <v>134</v>
      </c>
      <c r="DB2524" t="s">
        <v>134</v>
      </c>
      <c r="DC2524" t="s">
        <v>134</v>
      </c>
      <c r="DD2524" t="s">
        <v>136</v>
      </c>
      <c r="DF2524" t="s">
        <v>3353</v>
      </c>
      <c r="DG2524" t="s">
        <v>8434</v>
      </c>
      <c r="DH2524" t="s">
        <v>8435</v>
      </c>
      <c r="DI2524" t="s">
        <v>246</v>
      </c>
      <c r="DJ2524" s="4">
        <v>70454</v>
      </c>
      <c r="DK2524" t="s">
        <v>4464</v>
      </c>
      <c r="DL2524" t="s">
        <v>134</v>
      </c>
      <c r="DM2524">
        <v>2</v>
      </c>
      <c r="DN2524" t="s">
        <v>8434</v>
      </c>
      <c r="DO2524" t="s">
        <v>8435</v>
      </c>
      <c r="DP2524" t="s">
        <v>246</v>
      </c>
      <c r="DQ2524" t="str">
        <f>"70454"</f>
        <v>70454</v>
      </c>
      <c r="DR2524" t="s">
        <v>4464</v>
      </c>
      <c r="DS2524" t="s">
        <v>296</v>
      </c>
      <c r="DT2524">
        <v>1</v>
      </c>
      <c r="DU2524">
        <v>9</v>
      </c>
      <c r="DV2524" t="s">
        <v>134</v>
      </c>
      <c r="DW2524" t="s">
        <v>134</v>
      </c>
      <c r="DX2524" t="s">
        <v>134</v>
      </c>
      <c r="DY2524" t="s">
        <v>136</v>
      </c>
      <c r="DZ2524">
        <v>1</v>
      </c>
      <c r="EA2524" t="s">
        <v>136</v>
      </c>
      <c r="EC2524" s="5">
        <v>12.68</v>
      </c>
      <c r="ED2524" s="5">
        <v>55</v>
      </c>
      <c r="EE2524">
        <v>19859691040</v>
      </c>
      <c r="EF2524" t="s">
        <v>8439</v>
      </c>
      <c r="EG2524" t="s">
        <v>1989</v>
      </c>
      <c r="EH2524">
        <v>1</v>
      </c>
    </row>
    <row r="2525" spans="1:138" ht="15" customHeight="1" x14ac:dyDescent="0.35">
      <c r="A2525" t="s">
        <v>14950</v>
      </c>
      <c r="B2525" t="s">
        <v>157</v>
      </c>
      <c r="C2525" s="1">
        <v>44161.773522685187</v>
      </c>
      <c r="D2525" s="1">
        <v>44195</v>
      </c>
      <c r="E2525" t="s">
        <v>133</v>
      </c>
      <c r="F2525" t="s">
        <v>136</v>
      </c>
      <c r="G2525" t="s">
        <v>135</v>
      </c>
      <c r="H2525" t="s">
        <v>136</v>
      </c>
      <c r="I2525" t="s">
        <v>7801</v>
      </c>
      <c r="K2525" t="s">
        <v>7802</v>
      </c>
      <c r="M2525" t="s">
        <v>700</v>
      </c>
      <c r="N2525" t="s">
        <v>246</v>
      </c>
      <c r="O2525" s="4">
        <v>70586</v>
      </c>
      <c r="P2525" t="s">
        <v>140</v>
      </c>
      <c r="R2525">
        <v>13375238438</v>
      </c>
      <c r="T2525">
        <v>112512</v>
      </c>
      <c r="U2525" t="s">
        <v>5057</v>
      </c>
      <c r="V2525" t="s">
        <v>7803</v>
      </c>
      <c r="X2525" t="s">
        <v>164</v>
      </c>
      <c r="Y2525" t="s">
        <v>7804</v>
      </c>
      <c r="AA2525" t="s">
        <v>700</v>
      </c>
      <c r="AB2525" t="s">
        <v>246</v>
      </c>
      <c r="AC2525" s="4">
        <v>70586</v>
      </c>
      <c r="AD2525" t="s">
        <v>140</v>
      </c>
      <c r="AF2525">
        <v>13375238438</v>
      </c>
      <c r="AH2525" t="s">
        <v>7806</v>
      </c>
      <c r="AI2525" t="s">
        <v>226</v>
      </c>
      <c r="AJ2525" t="s">
        <v>667</v>
      </c>
      <c r="AK2525" t="s">
        <v>668</v>
      </c>
      <c r="AL2525" t="s">
        <v>669</v>
      </c>
      <c r="AM2525" t="s">
        <v>670</v>
      </c>
      <c r="AO2525" t="s">
        <v>671</v>
      </c>
      <c r="AP2525" t="s">
        <v>246</v>
      </c>
      <c r="AQ2525" s="4">
        <v>70601</v>
      </c>
      <c r="AR2525" t="s">
        <v>140</v>
      </c>
      <c r="AT2525">
        <v>13372140354</v>
      </c>
      <c r="AV2525" t="s">
        <v>672</v>
      </c>
      <c r="AW2525" t="s">
        <v>1159</v>
      </c>
      <c r="AX2525" t="s">
        <v>246</v>
      </c>
      <c r="AY2525" t="s">
        <v>674</v>
      </c>
      <c r="AZ2525" t="s">
        <v>334</v>
      </c>
      <c r="BA2525" t="s">
        <v>335</v>
      </c>
      <c r="BB2525" t="s">
        <v>136</v>
      </c>
      <c r="BC2525" t="s">
        <v>136</v>
      </c>
      <c r="BD2525" t="s">
        <v>148</v>
      </c>
      <c r="BE2525" t="s">
        <v>136</v>
      </c>
      <c r="BF2525" t="s">
        <v>136</v>
      </c>
      <c r="BG2525" t="s">
        <v>134</v>
      </c>
      <c r="BH2525" t="s">
        <v>136</v>
      </c>
      <c r="BN2525" t="s">
        <v>14951</v>
      </c>
      <c r="BO2525" t="s">
        <v>734</v>
      </c>
      <c r="BP2525">
        <v>2</v>
      </c>
      <c r="BQ2525">
        <v>2</v>
      </c>
      <c r="BR2525">
        <v>2</v>
      </c>
      <c r="BS2525" s="1">
        <v>44211</v>
      </c>
      <c r="BT2525" s="1">
        <v>44362</v>
      </c>
      <c r="BU2525" s="1">
        <v>44211</v>
      </c>
      <c r="BV2525" s="1">
        <v>44362</v>
      </c>
      <c r="BW2525" t="s">
        <v>136</v>
      </c>
      <c r="BX2525">
        <v>40</v>
      </c>
      <c r="BY2525">
        <v>0</v>
      </c>
      <c r="BZ2525">
        <v>8</v>
      </c>
      <c r="CA2525">
        <v>8</v>
      </c>
      <c r="CB2525">
        <v>8</v>
      </c>
      <c r="CC2525">
        <v>8</v>
      </c>
      <c r="CD2525">
        <v>8</v>
      </c>
      <c r="CE2525">
        <v>0</v>
      </c>
      <c r="CF2525" t="str">
        <f>"7:00 AM"</f>
        <v>7:00 AM</v>
      </c>
      <c r="CG2525" t="str">
        <f>"4:00 PM"</f>
        <v>4:00 PM</v>
      </c>
      <c r="CH2525" s="5">
        <v>11.83</v>
      </c>
      <c r="CI2525" t="s">
        <v>146</v>
      </c>
      <c r="CL2525" t="s">
        <v>134</v>
      </c>
      <c r="CM2525" t="s">
        <v>147</v>
      </c>
      <c r="CN2525" t="s">
        <v>148</v>
      </c>
      <c r="CO2525" t="s">
        <v>9041</v>
      </c>
      <c r="CP2525" t="s">
        <v>149</v>
      </c>
      <c r="CQ2525">
        <v>3</v>
      </c>
      <c r="CR2525">
        <v>0</v>
      </c>
      <c r="CS2525" t="s">
        <v>136</v>
      </c>
      <c r="CT2525" t="s">
        <v>136</v>
      </c>
      <c r="CU2525" t="s">
        <v>136</v>
      </c>
      <c r="CV2525" t="s">
        <v>134</v>
      </c>
      <c r="CW2525" t="s">
        <v>134</v>
      </c>
      <c r="CX2525">
        <v>50</v>
      </c>
      <c r="CY2525" t="s">
        <v>134</v>
      </c>
      <c r="CZ2525" t="s">
        <v>136</v>
      </c>
      <c r="DA2525" t="s">
        <v>136</v>
      </c>
      <c r="DB2525" t="s">
        <v>134</v>
      </c>
      <c r="DC2525" t="s">
        <v>136</v>
      </c>
      <c r="DD2525" t="s">
        <v>136</v>
      </c>
      <c r="DF2525" t="s">
        <v>180</v>
      </c>
      <c r="DG2525" s="2" t="s">
        <v>14952</v>
      </c>
      <c r="DH2525" t="s">
        <v>700</v>
      </c>
      <c r="DI2525" t="s">
        <v>246</v>
      </c>
      <c r="DJ2525" s="4">
        <v>70586</v>
      </c>
      <c r="DK2525" t="s">
        <v>339</v>
      </c>
      <c r="DL2525" t="s">
        <v>134</v>
      </c>
      <c r="DM2525">
        <v>2</v>
      </c>
      <c r="DN2525" t="s">
        <v>14953</v>
      </c>
      <c r="DO2525" t="s">
        <v>700</v>
      </c>
      <c r="DP2525" t="s">
        <v>246</v>
      </c>
      <c r="DQ2525" t="str">
        <f>"70586"</f>
        <v>70586</v>
      </c>
      <c r="DR2525" t="s">
        <v>339</v>
      </c>
      <c r="DS2525" t="s">
        <v>296</v>
      </c>
      <c r="DT2525">
        <v>1</v>
      </c>
      <c r="DU2525">
        <v>7</v>
      </c>
      <c r="DV2525" t="s">
        <v>134</v>
      </c>
      <c r="DW2525" t="s">
        <v>134</v>
      </c>
      <c r="DX2525" t="s">
        <v>134</v>
      </c>
      <c r="DY2525" t="s">
        <v>136</v>
      </c>
      <c r="DZ2525">
        <v>1</v>
      </c>
      <c r="EA2525" t="s">
        <v>136</v>
      </c>
      <c r="EC2525" s="5">
        <v>12.68</v>
      </c>
      <c r="ED2525" s="5">
        <v>55</v>
      </c>
      <c r="EE2525">
        <v>13375238438</v>
      </c>
      <c r="EF2525" t="s">
        <v>7806</v>
      </c>
      <c r="EG2525" t="s">
        <v>148</v>
      </c>
      <c r="EH2525">
        <v>1</v>
      </c>
    </row>
    <row r="2526" spans="1:138" ht="15" customHeight="1" x14ac:dyDescent="0.35">
      <c r="A2526" t="s">
        <v>11103</v>
      </c>
      <c r="B2526" t="s">
        <v>157</v>
      </c>
      <c r="C2526" s="1">
        <v>44159.637325578704</v>
      </c>
      <c r="D2526" s="1">
        <v>44195</v>
      </c>
      <c r="E2526" t="s">
        <v>133</v>
      </c>
      <c r="F2526" t="s">
        <v>136</v>
      </c>
      <c r="G2526" t="s">
        <v>135</v>
      </c>
      <c r="H2526" t="s">
        <v>136</v>
      </c>
      <c r="I2526" t="s">
        <v>11104</v>
      </c>
      <c r="K2526" t="s">
        <v>11105</v>
      </c>
      <c r="M2526" t="s">
        <v>1583</v>
      </c>
      <c r="N2526" t="s">
        <v>995</v>
      </c>
      <c r="O2526" s="4">
        <v>72645</v>
      </c>
      <c r="P2526" t="s">
        <v>140</v>
      </c>
      <c r="R2526">
        <v>15017458728</v>
      </c>
      <c r="T2526">
        <v>112</v>
      </c>
      <c r="U2526" t="s">
        <v>433</v>
      </c>
      <c r="V2526" t="s">
        <v>2032</v>
      </c>
      <c r="X2526" t="s">
        <v>164</v>
      </c>
      <c r="Y2526" t="s">
        <v>11105</v>
      </c>
      <c r="AA2526" t="s">
        <v>1583</v>
      </c>
      <c r="AB2526" t="s">
        <v>995</v>
      </c>
      <c r="AC2526" s="4">
        <v>72645</v>
      </c>
      <c r="AD2526" t="s">
        <v>140</v>
      </c>
      <c r="AF2526">
        <v>15017458728</v>
      </c>
      <c r="AH2526" t="s">
        <v>11106</v>
      </c>
      <c r="AI2526" t="s">
        <v>226</v>
      </c>
      <c r="AJ2526" t="s">
        <v>1862</v>
      </c>
      <c r="AK2526" t="s">
        <v>1863</v>
      </c>
      <c r="AL2526" t="s">
        <v>1864</v>
      </c>
      <c r="AM2526" t="s">
        <v>1865</v>
      </c>
      <c r="AO2526" t="s">
        <v>1866</v>
      </c>
      <c r="AP2526" t="s">
        <v>995</v>
      </c>
      <c r="AQ2526" s="4">
        <v>72201</v>
      </c>
      <c r="AR2526" t="s">
        <v>140</v>
      </c>
      <c r="AT2526">
        <v>15013719999</v>
      </c>
      <c r="AV2526" t="s">
        <v>1868</v>
      </c>
      <c r="AW2526" t="s">
        <v>1869</v>
      </c>
      <c r="AX2526" t="s">
        <v>995</v>
      </c>
      <c r="AY2526" t="s">
        <v>1870</v>
      </c>
      <c r="AZ2526" t="s">
        <v>334</v>
      </c>
      <c r="BA2526" t="s">
        <v>335</v>
      </c>
      <c r="BB2526" t="s">
        <v>136</v>
      </c>
      <c r="BC2526" t="s">
        <v>136</v>
      </c>
      <c r="BD2526" t="s">
        <v>148</v>
      </c>
      <c r="BE2526" t="s">
        <v>136</v>
      </c>
      <c r="BF2526" t="s">
        <v>136</v>
      </c>
      <c r="BG2526" t="s">
        <v>134</v>
      </c>
      <c r="BH2526" t="s">
        <v>136</v>
      </c>
      <c r="BI2526" t="s">
        <v>850</v>
      </c>
      <c r="BJ2526" t="s">
        <v>1119</v>
      </c>
      <c r="BK2526" t="s">
        <v>1871</v>
      </c>
      <c r="BL2526" t="s">
        <v>1869</v>
      </c>
      <c r="BM2526" t="s">
        <v>1872</v>
      </c>
      <c r="BN2526" t="s">
        <v>11107</v>
      </c>
      <c r="BO2526" t="s">
        <v>734</v>
      </c>
      <c r="BP2526">
        <v>12</v>
      </c>
      <c r="BQ2526">
        <v>12</v>
      </c>
      <c r="BR2526">
        <v>12</v>
      </c>
      <c r="BS2526" s="1">
        <v>44228</v>
      </c>
      <c r="BT2526" s="1">
        <v>44530</v>
      </c>
      <c r="BU2526" s="1">
        <v>44228</v>
      </c>
      <c r="BV2526" s="1">
        <v>44530</v>
      </c>
      <c r="BW2526" t="s">
        <v>136</v>
      </c>
      <c r="BX2526">
        <v>35</v>
      </c>
      <c r="BY2526">
        <v>0</v>
      </c>
      <c r="BZ2526">
        <v>6</v>
      </c>
      <c r="CA2526">
        <v>6</v>
      </c>
      <c r="CB2526">
        <v>6</v>
      </c>
      <c r="CC2526">
        <v>6</v>
      </c>
      <c r="CD2526">
        <v>6</v>
      </c>
      <c r="CE2526">
        <v>5</v>
      </c>
      <c r="CF2526" t="str">
        <f>"8:00 AM"</f>
        <v>8:00 AM</v>
      </c>
      <c r="CG2526" t="str">
        <f>"2:00 PM"</f>
        <v>2:00 PM</v>
      </c>
      <c r="CH2526" s="5">
        <v>11.83</v>
      </c>
      <c r="CI2526" t="s">
        <v>146</v>
      </c>
      <c r="CL2526" t="s">
        <v>136</v>
      </c>
      <c r="CM2526" t="s">
        <v>312</v>
      </c>
      <c r="CN2526" t="s">
        <v>148</v>
      </c>
      <c r="CO2526" t="s">
        <v>1873</v>
      </c>
      <c r="CP2526" t="s">
        <v>149</v>
      </c>
      <c r="CQ2526">
        <v>3</v>
      </c>
      <c r="CR2526">
        <v>0</v>
      </c>
      <c r="CS2526" t="s">
        <v>136</v>
      </c>
      <c r="CT2526" t="s">
        <v>136</v>
      </c>
      <c r="CU2526" t="s">
        <v>136</v>
      </c>
      <c r="CV2526" t="s">
        <v>134</v>
      </c>
      <c r="CW2526" t="s">
        <v>134</v>
      </c>
      <c r="CX2526">
        <v>50</v>
      </c>
      <c r="CY2526" t="s">
        <v>136</v>
      </c>
      <c r="CZ2526" t="s">
        <v>136</v>
      </c>
      <c r="DA2526" t="s">
        <v>136</v>
      </c>
      <c r="DB2526" t="s">
        <v>136</v>
      </c>
      <c r="DC2526" t="s">
        <v>136</v>
      </c>
      <c r="DD2526" t="s">
        <v>136</v>
      </c>
      <c r="DF2526" t="s">
        <v>11108</v>
      </c>
      <c r="DG2526" t="s">
        <v>11105</v>
      </c>
      <c r="DH2526" t="s">
        <v>1583</v>
      </c>
      <c r="DI2526" t="s">
        <v>995</v>
      </c>
      <c r="DJ2526" s="4">
        <v>72645</v>
      </c>
      <c r="DK2526" t="s">
        <v>6522</v>
      </c>
      <c r="DL2526" t="s">
        <v>136</v>
      </c>
      <c r="DM2526">
        <v>1</v>
      </c>
      <c r="DN2526" t="s">
        <v>11109</v>
      </c>
      <c r="DO2526" t="s">
        <v>1583</v>
      </c>
      <c r="DP2526" t="s">
        <v>995</v>
      </c>
      <c r="DQ2526" t="str">
        <f>"72645"</f>
        <v>72645</v>
      </c>
      <c r="DR2526" t="s">
        <v>6522</v>
      </c>
      <c r="DS2526" t="s">
        <v>952</v>
      </c>
      <c r="DT2526">
        <v>1</v>
      </c>
      <c r="DU2526">
        <v>6</v>
      </c>
      <c r="DV2526" t="s">
        <v>134</v>
      </c>
      <c r="DW2526" t="s">
        <v>134</v>
      </c>
      <c r="DX2526" t="s">
        <v>134</v>
      </c>
      <c r="DY2526" t="s">
        <v>134</v>
      </c>
      <c r="DZ2526">
        <v>2</v>
      </c>
      <c r="EA2526" t="s">
        <v>136</v>
      </c>
      <c r="EC2526" s="5">
        <v>12.68</v>
      </c>
      <c r="ED2526" s="5">
        <v>55</v>
      </c>
      <c r="EE2526">
        <v>15017458728</v>
      </c>
      <c r="EF2526" t="s">
        <v>11106</v>
      </c>
      <c r="EG2526" t="s">
        <v>155</v>
      </c>
      <c r="EH2526">
        <v>0</v>
      </c>
    </row>
    <row r="2527" spans="1:138" ht="15" customHeight="1" x14ac:dyDescent="0.35">
      <c r="A2527" t="s">
        <v>21676</v>
      </c>
      <c r="B2527" t="s">
        <v>157</v>
      </c>
      <c r="C2527" s="1">
        <v>44165.328585995368</v>
      </c>
      <c r="D2527" s="1">
        <v>44195</v>
      </c>
      <c r="E2527" t="s">
        <v>133</v>
      </c>
      <c r="F2527" t="s">
        <v>136</v>
      </c>
      <c r="G2527" t="s">
        <v>135</v>
      </c>
      <c r="H2527" t="s">
        <v>136</v>
      </c>
      <c r="I2527" t="s">
        <v>21677</v>
      </c>
      <c r="K2527" t="s">
        <v>21678</v>
      </c>
      <c r="L2527" t="s">
        <v>148</v>
      </c>
      <c r="M2527" t="s">
        <v>21679</v>
      </c>
      <c r="N2527" t="s">
        <v>246</v>
      </c>
      <c r="O2527" s="4">
        <v>70466</v>
      </c>
      <c r="P2527" t="s">
        <v>140</v>
      </c>
      <c r="R2527">
        <v>19857480222</v>
      </c>
      <c r="T2527">
        <v>1112</v>
      </c>
      <c r="U2527" t="s">
        <v>21680</v>
      </c>
      <c r="V2527" t="s">
        <v>21681</v>
      </c>
      <c r="X2527" t="s">
        <v>990</v>
      </c>
      <c r="Y2527" t="s">
        <v>21678</v>
      </c>
      <c r="AA2527" t="s">
        <v>21679</v>
      </c>
      <c r="AB2527" t="s">
        <v>246</v>
      </c>
      <c r="AC2527" s="4">
        <v>70466</v>
      </c>
      <c r="AD2527" t="s">
        <v>140</v>
      </c>
      <c r="AE2527" t="s">
        <v>841</v>
      </c>
      <c r="AF2527">
        <v>19857480222</v>
      </c>
      <c r="AH2527" t="s">
        <v>21682</v>
      </c>
      <c r="AI2527" t="s">
        <v>168</v>
      </c>
      <c r="AJ2527" t="s">
        <v>843</v>
      </c>
      <c r="AK2527" t="s">
        <v>844</v>
      </c>
      <c r="AL2527" t="s">
        <v>845</v>
      </c>
      <c r="AM2527" t="s">
        <v>846</v>
      </c>
      <c r="AO2527" t="s">
        <v>847</v>
      </c>
      <c r="AP2527" t="s">
        <v>161</v>
      </c>
      <c r="AQ2527" s="4">
        <v>31636</v>
      </c>
      <c r="AR2527" t="s">
        <v>140</v>
      </c>
      <c r="AT2527">
        <v>12295596879</v>
      </c>
      <c r="AV2527" t="s">
        <v>848</v>
      </c>
      <c r="AW2527" t="s">
        <v>849</v>
      </c>
      <c r="AZ2527" t="s">
        <v>175</v>
      </c>
      <c r="BA2527" t="s">
        <v>176</v>
      </c>
      <c r="BB2527" t="s">
        <v>136</v>
      </c>
      <c r="BC2527" t="s">
        <v>136</v>
      </c>
      <c r="BD2527" t="s">
        <v>148</v>
      </c>
      <c r="BE2527" t="s">
        <v>136</v>
      </c>
      <c r="BF2527" t="s">
        <v>136</v>
      </c>
      <c r="BG2527" t="s">
        <v>134</v>
      </c>
      <c r="BH2527" t="s">
        <v>136</v>
      </c>
      <c r="BI2527" t="s">
        <v>1864</v>
      </c>
      <c r="BJ2527" t="s">
        <v>2113</v>
      </c>
      <c r="BL2527" t="s">
        <v>849</v>
      </c>
      <c r="BM2527" t="s">
        <v>848</v>
      </c>
      <c r="BN2527" t="s">
        <v>21683</v>
      </c>
      <c r="BO2527" t="s">
        <v>2634</v>
      </c>
      <c r="BP2527">
        <v>30</v>
      </c>
      <c r="BQ2527">
        <v>30</v>
      </c>
      <c r="BR2527">
        <v>30</v>
      </c>
      <c r="BS2527" s="1">
        <v>44228</v>
      </c>
      <c r="BT2527" s="1">
        <v>44387</v>
      </c>
      <c r="BU2527" s="1">
        <v>44228</v>
      </c>
      <c r="BV2527" s="1">
        <v>44387</v>
      </c>
      <c r="BW2527" t="s">
        <v>136</v>
      </c>
      <c r="BX2527">
        <v>40</v>
      </c>
      <c r="BY2527">
        <v>0</v>
      </c>
      <c r="BZ2527">
        <v>7</v>
      </c>
      <c r="CA2527">
        <v>7</v>
      </c>
      <c r="CB2527">
        <v>7</v>
      </c>
      <c r="CC2527">
        <v>7</v>
      </c>
      <c r="CD2527">
        <v>7</v>
      </c>
      <c r="CE2527">
        <v>5</v>
      </c>
      <c r="CF2527" t="str">
        <f>"7:00 AM"</f>
        <v>7:00 AM</v>
      </c>
      <c r="CG2527" t="str">
        <f>"2:30 PM"</f>
        <v>2:30 PM</v>
      </c>
      <c r="CH2527" s="5">
        <v>11.83</v>
      </c>
      <c r="CI2527" t="s">
        <v>146</v>
      </c>
      <c r="CJ2527">
        <v>2</v>
      </c>
      <c r="CK2527" t="s">
        <v>21684</v>
      </c>
      <c r="CL2527" t="s">
        <v>134</v>
      </c>
      <c r="CM2527" t="s">
        <v>147</v>
      </c>
      <c r="CN2527" t="s">
        <v>148</v>
      </c>
      <c r="CO2527" t="s">
        <v>854</v>
      </c>
      <c r="CP2527" t="s">
        <v>149</v>
      </c>
      <c r="CQ2527">
        <v>3</v>
      </c>
      <c r="CR2527">
        <v>0</v>
      </c>
      <c r="CS2527" t="s">
        <v>136</v>
      </c>
      <c r="CT2527" t="s">
        <v>136</v>
      </c>
      <c r="CU2527" t="s">
        <v>136</v>
      </c>
      <c r="CV2527" t="s">
        <v>136</v>
      </c>
      <c r="CW2527" t="s">
        <v>134</v>
      </c>
      <c r="CX2527">
        <v>50</v>
      </c>
      <c r="CY2527" t="s">
        <v>134</v>
      </c>
      <c r="CZ2527" t="s">
        <v>134</v>
      </c>
      <c r="DA2527" t="s">
        <v>134</v>
      </c>
      <c r="DB2527" t="s">
        <v>136</v>
      </c>
      <c r="DC2527" t="s">
        <v>134</v>
      </c>
      <c r="DD2527" t="s">
        <v>136</v>
      </c>
      <c r="DF2527" t="s">
        <v>21685</v>
      </c>
      <c r="DG2527" t="s">
        <v>21686</v>
      </c>
      <c r="DH2527" t="s">
        <v>4457</v>
      </c>
      <c r="DI2527" t="s">
        <v>246</v>
      </c>
      <c r="DJ2527" s="4">
        <v>70422</v>
      </c>
      <c r="DK2527" t="s">
        <v>4464</v>
      </c>
      <c r="DL2527" t="s">
        <v>134</v>
      </c>
      <c r="DM2527">
        <v>4</v>
      </c>
      <c r="DN2527" t="s">
        <v>21678</v>
      </c>
      <c r="DO2527" t="s">
        <v>21679</v>
      </c>
      <c r="DP2527" t="s">
        <v>246</v>
      </c>
      <c r="DQ2527" t="str">
        <f>"70466"</f>
        <v>70466</v>
      </c>
      <c r="DR2527" t="s">
        <v>4464</v>
      </c>
      <c r="DS2527" t="s">
        <v>861</v>
      </c>
      <c r="DT2527">
        <v>5</v>
      </c>
      <c r="DU2527">
        <v>125</v>
      </c>
      <c r="DV2527" t="s">
        <v>134</v>
      </c>
      <c r="DW2527" t="s">
        <v>134</v>
      </c>
      <c r="DX2527" t="s">
        <v>134</v>
      </c>
      <c r="DY2527" t="s">
        <v>134</v>
      </c>
      <c r="DZ2527">
        <v>4</v>
      </c>
      <c r="EA2527" t="s">
        <v>134</v>
      </c>
      <c r="EB2527" s="5">
        <v>12.68</v>
      </c>
      <c r="EC2527" s="5">
        <v>12.68</v>
      </c>
      <c r="ED2527" s="5">
        <v>55</v>
      </c>
      <c r="EE2527" t="s">
        <v>148</v>
      </c>
      <c r="EF2527" t="s">
        <v>21682</v>
      </c>
      <c r="EG2527" t="s">
        <v>1084</v>
      </c>
      <c r="EH2527">
        <v>11</v>
      </c>
    </row>
    <row r="2528" spans="1:138" ht="15" customHeight="1" x14ac:dyDescent="0.35">
      <c r="A2528" t="s">
        <v>23245</v>
      </c>
      <c r="B2528" t="s">
        <v>157</v>
      </c>
      <c r="C2528" s="1">
        <v>44155.414519675927</v>
      </c>
      <c r="D2528" s="1">
        <v>44195</v>
      </c>
      <c r="E2528" t="s">
        <v>133</v>
      </c>
      <c r="F2528" t="s">
        <v>136</v>
      </c>
      <c r="G2528" t="s">
        <v>135</v>
      </c>
      <c r="H2528" t="s">
        <v>136</v>
      </c>
      <c r="I2528" t="s">
        <v>23246</v>
      </c>
      <c r="K2528" t="s">
        <v>23247</v>
      </c>
      <c r="M2528" t="s">
        <v>23248</v>
      </c>
      <c r="N2528" t="s">
        <v>374</v>
      </c>
      <c r="O2528" s="4">
        <v>78155</v>
      </c>
      <c r="P2528" t="s">
        <v>140</v>
      </c>
      <c r="R2528">
        <v>12108855868</v>
      </c>
      <c r="T2528">
        <v>11291</v>
      </c>
      <c r="U2528" t="s">
        <v>23249</v>
      </c>
      <c r="V2528" t="s">
        <v>682</v>
      </c>
      <c r="X2528" t="s">
        <v>429</v>
      </c>
      <c r="Y2528" t="s">
        <v>23247</v>
      </c>
      <c r="AA2528" t="s">
        <v>23248</v>
      </c>
      <c r="AB2528" t="s">
        <v>374</v>
      </c>
      <c r="AC2528" s="4">
        <v>78155</v>
      </c>
      <c r="AD2528" t="s">
        <v>140</v>
      </c>
      <c r="AF2528">
        <v>12108855868</v>
      </c>
      <c r="AH2528" t="s">
        <v>1759</v>
      </c>
      <c r="AI2528" t="s">
        <v>168</v>
      </c>
      <c r="AJ2528" t="s">
        <v>559</v>
      </c>
      <c r="AK2528" t="s">
        <v>433</v>
      </c>
      <c r="AL2528" t="s">
        <v>978</v>
      </c>
      <c r="AM2528" t="s">
        <v>561</v>
      </c>
      <c r="AN2528" t="s">
        <v>562</v>
      </c>
      <c r="AO2528" t="s">
        <v>563</v>
      </c>
      <c r="AP2528" t="s">
        <v>564</v>
      </c>
      <c r="AQ2528" s="4">
        <v>22949</v>
      </c>
      <c r="AR2528" t="s">
        <v>140</v>
      </c>
      <c r="AT2528">
        <v>14342634300</v>
      </c>
      <c r="AV2528" t="s">
        <v>1760</v>
      </c>
      <c r="AW2528" t="s">
        <v>566</v>
      </c>
      <c r="AZ2528" t="s">
        <v>334</v>
      </c>
      <c r="BA2528" t="s">
        <v>335</v>
      </c>
      <c r="BB2528" t="s">
        <v>136</v>
      </c>
      <c r="BC2528" t="s">
        <v>136</v>
      </c>
      <c r="BD2528" t="s">
        <v>148</v>
      </c>
      <c r="BE2528" t="s">
        <v>136</v>
      </c>
      <c r="BF2528" t="s">
        <v>136</v>
      </c>
      <c r="BG2528" t="s">
        <v>134</v>
      </c>
      <c r="BH2528" t="s">
        <v>136</v>
      </c>
      <c r="BI2528" t="s">
        <v>1761</v>
      </c>
      <c r="BJ2528" t="s">
        <v>1762</v>
      </c>
      <c r="BL2528" t="s">
        <v>566</v>
      </c>
      <c r="BM2528" t="s">
        <v>1759</v>
      </c>
      <c r="BN2528" t="s">
        <v>23250</v>
      </c>
      <c r="BO2528" t="s">
        <v>570</v>
      </c>
      <c r="BP2528">
        <v>4</v>
      </c>
      <c r="BQ2528">
        <v>4</v>
      </c>
      <c r="BR2528">
        <v>4</v>
      </c>
      <c r="BS2528" s="1">
        <v>44228</v>
      </c>
      <c r="BT2528" s="1">
        <v>44525</v>
      </c>
      <c r="BU2528" s="1">
        <v>44228</v>
      </c>
      <c r="BV2528" s="1">
        <v>44525</v>
      </c>
      <c r="BW2528" t="s">
        <v>136</v>
      </c>
      <c r="BX2528">
        <v>45</v>
      </c>
      <c r="BY2528">
        <v>0</v>
      </c>
      <c r="BZ2528">
        <v>8</v>
      </c>
      <c r="CA2528">
        <v>8</v>
      </c>
      <c r="CB2528">
        <v>8</v>
      </c>
      <c r="CC2528">
        <v>8</v>
      </c>
      <c r="CD2528">
        <v>8</v>
      </c>
      <c r="CE2528">
        <v>5</v>
      </c>
      <c r="CF2528" t="str">
        <f>"6:00 AM"</f>
        <v>6:00 AM</v>
      </c>
      <c r="CG2528" t="str">
        <f>"2:30 PM"</f>
        <v>2:30 PM</v>
      </c>
      <c r="CH2528" s="5">
        <v>12.67</v>
      </c>
      <c r="CI2528" t="s">
        <v>146</v>
      </c>
      <c r="CL2528" t="s">
        <v>136</v>
      </c>
      <c r="CM2528" t="s">
        <v>147</v>
      </c>
      <c r="CN2528" t="s">
        <v>148</v>
      </c>
      <c r="CO2528" t="s">
        <v>854</v>
      </c>
      <c r="CP2528" t="s">
        <v>149</v>
      </c>
      <c r="CQ2528">
        <v>3</v>
      </c>
      <c r="CR2528">
        <v>0</v>
      </c>
      <c r="CS2528" t="s">
        <v>136</v>
      </c>
      <c r="CT2528" t="s">
        <v>136</v>
      </c>
      <c r="CU2528" t="s">
        <v>136</v>
      </c>
      <c r="CV2528" t="s">
        <v>134</v>
      </c>
      <c r="CW2528" t="s">
        <v>134</v>
      </c>
      <c r="CX2528">
        <v>60</v>
      </c>
      <c r="CY2528" t="s">
        <v>134</v>
      </c>
      <c r="CZ2528" t="s">
        <v>134</v>
      </c>
      <c r="DA2528" t="s">
        <v>134</v>
      </c>
      <c r="DB2528" t="s">
        <v>134</v>
      </c>
      <c r="DC2528" t="s">
        <v>134</v>
      </c>
      <c r="DD2528" t="s">
        <v>136</v>
      </c>
      <c r="DF2528" t="s">
        <v>23251</v>
      </c>
      <c r="DG2528" t="s">
        <v>23247</v>
      </c>
      <c r="DH2528" t="s">
        <v>23248</v>
      </c>
      <c r="DI2528" t="s">
        <v>374</v>
      </c>
      <c r="DJ2528" s="4">
        <v>78155</v>
      </c>
      <c r="DK2528" t="s">
        <v>22520</v>
      </c>
      <c r="DL2528" t="s">
        <v>134</v>
      </c>
      <c r="DM2528">
        <v>8</v>
      </c>
      <c r="DN2528" t="s">
        <v>23247</v>
      </c>
      <c r="DO2528" t="s">
        <v>23248</v>
      </c>
      <c r="DP2528" t="s">
        <v>374</v>
      </c>
      <c r="DQ2528" t="str">
        <f>"78155"</f>
        <v>78155</v>
      </c>
      <c r="DR2528" t="s">
        <v>22520</v>
      </c>
      <c r="DS2528" t="s">
        <v>919</v>
      </c>
      <c r="DT2528">
        <v>1</v>
      </c>
      <c r="DU2528">
        <v>4</v>
      </c>
      <c r="DV2528" t="s">
        <v>134</v>
      </c>
      <c r="DW2528" t="s">
        <v>134</v>
      </c>
      <c r="DX2528" t="s">
        <v>134</v>
      </c>
      <c r="DY2528" t="s">
        <v>136</v>
      </c>
      <c r="DZ2528">
        <v>1</v>
      </c>
      <c r="EA2528" t="s">
        <v>134</v>
      </c>
      <c r="EB2528" s="5">
        <v>12.68</v>
      </c>
      <c r="EC2528" s="5">
        <v>12.68</v>
      </c>
      <c r="ED2528" s="5">
        <v>55</v>
      </c>
      <c r="EE2528" t="s">
        <v>148</v>
      </c>
      <c r="EF2528" t="s">
        <v>577</v>
      </c>
      <c r="EG2528" t="s">
        <v>9442</v>
      </c>
      <c r="EH2528">
        <v>0</v>
      </c>
    </row>
    <row r="2529" spans="1:138" ht="15" customHeight="1" x14ac:dyDescent="0.35">
      <c r="A2529" t="s">
        <v>25620</v>
      </c>
      <c r="B2529" t="s">
        <v>157</v>
      </c>
      <c r="C2529" s="1">
        <v>44159.707689120369</v>
      </c>
      <c r="D2529" s="1">
        <v>44195</v>
      </c>
      <c r="E2529" t="s">
        <v>133</v>
      </c>
      <c r="F2529" t="s">
        <v>136</v>
      </c>
      <c r="G2529" t="s">
        <v>135</v>
      </c>
      <c r="H2529" t="s">
        <v>136</v>
      </c>
      <c r="I2529" t="s">
        <v>20388</v>
      </c>
      <c r="K2529" t="s">
        <v>20389</v>
      </c>
      <c r="L2529" t="s">
        <v>25621</v>
      </c>
      <c r="M2529" t="s">
        <v>9210</v>
      </c>
      <c r="N2529" t="s">
        <v>2685</v>
      </c>
      <c r="O2529" s="4">
        <v>45744</v>
      </c>
      <c r="P2529" t="s">
        <v>140</v>
      </c>
      <c r="R2529">
        <v>17403360865</v>
      </c>
      <c r="T2529">
        <v>1112</v>
      </c>
      <c r="U2529" t="s">
        <v>20390</v>
      </c>
      <c r="V2529" t="s">
        <v>2129</v>
      </c>
      <c r="X2529" t="s">
        <v>164</v>
      </c>
      <c r="Y2529" t="s">
        <v>20389</v>
      </c>
      <c r="Z2529" t="s">
        <v>25622</v>
      </c>
      <c r="AA2529" t="s">
        <v>9210</v>
      </c>
      <c r="AB2529" t="s">
        <v>2685</v>
      </c>
      <c r="AC2529" s="4">
        <v>45744</v>
      </c>
      <c r="AD2529" t="s">
        <v>140</v>
      </c>
      <c r="AE2529" t="s">
        <v>841</v>
      </c>
      <c r="AF2529">
        <v>17403360865</v>
      </c>
      <c r="AH2529" t="s">
        <v>1759</v>
      </c>
      <c r="AI2529" t="s">
        <v>168</v>
      </c>
      <c r="AJ2529" t="s">
        <v>559</v>
      </c>
      <c r="AK2529" t="s">
        <v>433</v>
      </c>
      <c r="AL2529" t="s">
        <v>978</v>
      </c>
      <c r="AM2529" t="s">
        <v>561</v>
      </c>
      <c r="AN2529" t="s">
        <v>562</v>
      </c>
      <c r="AO2529" t="s">
        <v>563</v>
      </c>
      <c r="AP2529" t="s">
        <v>564</v>
      </c>
      <c r="AQ2529" s="4">
        <v>22949</v>
      </c>
      <c r="AR2529" t="s">
        <v>140</v>
      </c>
      <c r="AT2529">
        <v>14342634300</v>
      </c>
      <c r="AV2529" t="s">
        <v>1760</v>
      </c>
      <c r="AW2529" t="s">
        <v>566</v>
      </c>
      <c r="AZ2529" t="s">
        <v>175</v>
      </c>
      <c r="BA2529" t="s">
        <v>176</v>
      </c>
      <c r="BB2529" t="s">
        <v>136</v>
      </c>
      <c r="BC2529" t="s">
        <v>136</v>
      </c>
      <c r="BD2529" t="s">
        <v>148</v>
      </c>
      <c r="BE2529" t="s">
        <v>136</v>
      </c>
      <c r="BF2529" t="s">
        <v>136</v>
      </c>
      <c r="BG2529" t="s">
        <v>134</v>
      </c>
      <c r="BH2529" t="s">
        <v>136</v>
      </c>
      <c r="BI2529" t="s">
        <v>1761</v>
      </c>
      <c r="BJ2529" t="s">
        <v>1762</v>
      </c>
      <c r="BL2529" t="s">
        <v>566</v>
      </c>
      <c r="BM2529" t="s">
        <v>1759</v>
      </c>
      <c r="BN2529" t="s">
        <v>25623</v>
      </c>
      <c r="BO2529" t="s">
        <v>20391</v>
      </c>
      <c r="BP2529">
        <v>6</v>
      </c>
      <c r="BQ2529">
        <v>6</v>
      </c>
      <c r="BR2529">
        <v>6</v>
      </c>
      <c r="BS2529" s="1">
        <v>44228</v>
      </c>
      <c r="BT2529" s="1">
        <v>44506</v>
      </c>
      <c r="BU2529" s="1">
        <v>44228</v>
      </c>
      <c r="BV2529" s="1">
        <v>44506</v>
      </c>
      <c r="BW2529" t="s">
        <v>136</v>
      </c>
      <c r="BX2529">
        <v>40</v>
      </c>
      <c r="BY2529">
        <v>0</v>
      </c>
      <c r="BZ2529">
        <v>7</v>
      </c>
      <c r="CA2529">
        <v>7</v>
      </c>
      <c r="CB2529">
        <v>7</v>
      </c>
      <c r="CC2529">
        <v>7</v>
      </c>
      <c r="CD2529">
        <v>7</v>
      </c>
      <c r="CE2529">
        <v>5</v>
      </c>
      <c r="CF2529" t="str">
        <f>"6:00 AM"</f>
        <v>6:00 AM</v>
      </c>
      <c r="CG2529" t="str">
        <f>"1:30 PM"</f>
        <v>1:30 PM</v>
      </c>
      <c r="CH2529" s="5">
        <v>14.52</v>
      </c>
      <c r="CI2529" t="s">
        <v>146</v>
      </c>
      <c r="CJ2529">
        <v>0.4</v>
      </c>
      <c r="CK2529" t="s">
        <v>20392</v>
      </c>
      <c r="CL2529" t="s">
        <v>134</v>
      </c>
      <c r="CM2529" t="s">
        <v>147</v>
      </c>
      <c r="CN2529" t="s">
        <v>148</v>
      </c>
      <c r="CO2529" t="s">
        <v>854</v>
      </c>
      <c r="CP2529" t="s">
        <v>149</v>
      </c>
      <c r="CQ2529">
        <v>3</v>
      </c>
      <c r="CR2529">
        <v>0</v>
      </c>
      <c r="CS2529" t="s">
        <v>136</v>
      </c>
      <c r="CT2529" t="s">
        <v>136</v>
      </c>
      <c r="CU2529" t="s">
        <v>136</v>
      </c>
      <c r="CV2529" t="s">
        <v>136</v>
      </c>
      <c r="CW2529" t="s">
        <v>134</v>
      </c>
      <c r="CX2529">
        <v>60</v>
      </c>
      <c r="CY2529" t="s">
        <v>134</v>
      </c>
      <c r="CZ2529" t="s">
        <v>134</v>
      </c>
      <c r="DA2529" t="s">
        <v>134</v>
      </c>
      <c r="DB2529" t="s">
        <v>134</v>
      </c>
      <c r="DC2529" t="s">
        <v>134</v>
      </c>
      <c r="DD2529" t="s">
        <v>136</v>
      </c>
      <c r="DF2529" t="s">
        <v>25624</v>
      </c>
      <c r="DG2529" t="s">
        <v>20389</v>
      </c>
      <c r="DH2529" t="s">
        <v>9210</v>
      </c>
      <c r="DI2529" t="s">
        <v>2685</v>
      </c>
      <c r="DJ2529" s="4">
        <v>45744</v>
      </c>
      <c r="DK2529" t="s">
        <v>866</v>
      </c>
      <c r="DL2529" t="s">
        <v>134</v>
      </c>
      <c r="DM2529">
        <v>4</v>
      </c>
      <c r="DN2529" t="s">
        <v>20389</v>
      </c>
      <c r="DO2529" t="s">
        <v>9210</v>
      </c>
      <c r="DP2529" t="s">
        <v>2685</v>
      </c>
      <c r="DQ2529" t="str">
        <f>"45744"</f>
        <v>45744</v>
      </c>
      <c r="DR2529" t="s">
        <v>866</v>
      </c>
      <c r="DS2529" t="s">
        <v>25625</v>
      </c>
      <c r="DT2529">
        <v>4</v>
      </c>
      <c r="DU2529">
        <v>40</v>
      </c>
      <c r="DV2529" t="s">
        <v>134</v>
      </c>
      <c r="DW2529" t="s">
        <v>134</v>
      </c>
      <c r="DX2529" t="s">
        <v>134</v>
      </c>
      <c r="DY2529" t="s">
        <v>134</v>
      </c>
      <c r="DZ2529">
        <v>1</v>
      </c>
      <c r="EA2529" t="s">
        <v>134</v>
      </c>
      <c r="EB2529" s="5">
        <v>12.68</v>
      </c>
      <c r="EC2529" s="5">
        <v>12.68</v>
      </c>
      <c r="ED2529" s="5">
        <v>55</v>
      </c>
      <c r="EE2529" t="s">
        <v>148</v>
      </c>
      <c r="EF2529" t="s">
        <v>577</v>
      </c>
      <c r="EG2529" t="s">
        <v>9820</v>
      </c>
      <c r="EH2529">
        <v>6</v>
      </c>
    </row>
    <row r="2530" spans="1:138" ht="15" customHeight="1" x14ac:dyDescent="0.35">
      <c r="A2530" t="s">
        <v>16355</v>
      </c>
      <c r="B2530" t="s">
        <v>157</v>
      </c>
      <c r="C2530" s="1">
        <v>44158.610170254629</v>
      </c>
      <c r="D2530" s="1">
        <v>44195</v>
      </c>
      <c r="E2530" t="s">
        <v>133</v>
      </c>
      <c r="F2530" t="s">
        <v>136</v>
      </c>
      <c r="G2530" t="s">
        <v>135</v>
      </c>
      <c r="H2530" t="s">
        <v>136</v>
      </c>
      <c r="I2530" t="s">
        <v>6659</v>
      </c>
      <c r="K2530" t="s">
        <v>6660</v>
      </c>
      <c r="L2530" t="s">
        <v>6661</v>
      </c>
      <c r="M2530" t="s">
        <v>2801</v>
      </c>
      <c r="N2530" t="s">
        <v>720</v>
      </c>
      <c r="O2530" s="4">
        <v>38774</v>
      </c>
      <c r="P2530" t="s">
        <v>140</v>
      </c>
      <c r="R2530">
        <v>16623985121</v>
      </c>
      <c r="T2530">
        <v>111191</v>
      </c>
      <c r="U2530" t="s">
        <v>6662</v>
      </c>
      <c r="V2530" t="s">
        <v>6663</v>
      </c>
      <c r="X2530" t="s">
        <v>164</v>
      </c>
      <c r="Y2530" t="s">
        <v>6660</v>
      </c>
      <c r="Z2530" t="s">
        <v>6661</v>
      </c>
      <c r="AA2530" t="s">
        <v>2801</v>
      </c>
      <c r="AB2530" t="s">
        <v>720</v>
      </c>
      <c r="AC2530" s="4">
        <v>38774</v>
      </c>
      <c r="AD2530" t="s">
        <v>140</v>
      </c>
      <c r="AF2530">
        <v>16623985121</v>
      </c>
      <c r="AH2530" t="s">
        <v>148</v>
      </c>
      <c r="AI2530" t="s">
        <v>168</v>
      </c>
      <c r="AJ2530" t="s">
        <v>456</v>
      </c>
      <c r="AK2530" t="s">
        <v>457</v>
      </c>
      <c r="AM2530" t="s">
        <v>458</v>
      </c>
      <c r="AO2530" t="s">
        <v>459</v>
      </c>
      <c r="AP2530" t="s">
        <v>460</v>
      </c>
      <c r="AQ2530" s="4">
        <v>73737</v>
      </c>
      <c r="AR2530" t="s">
        <v>140</v>
      </c>
      <c r="AT2530">
        <v>15802274747</v>
      </c>
      <c r="AV2530" t="s">
        <v>461</v>
      </c>
      <c r="AW2530" t="s">
        <v>462</v>
      </c>
      <c r="AZ2530" t="s">
        <v>288</v>
      </c>
      <c r="BA2530" t="s">
        <v>289</v>
      </c>
      <c r="BB2530" t="s">
        <v>136</v>
      </c>
      <c r="BC2530" t="s">
        <v>136</v>
      </c>
      <c r="BD2530" t="s">
        <v>148</v>
      </c>
      <c r="BE2530" t="s">
        <v>136</v>
      </c>
      <c r="BF2530" t="s">
        <v>136</v>
      </c>
      <c r="BG2530" t="s">
        <v>134</v>
      </c>
      <c r="BH2530" t="s">
        <v>136</v>
      </c>
      <c r="BN2530" t="s">
        <v>16356</v>
      </c>
      <c r="BO2530" t="s">
        <v>1043</v>
      </c>
      <c r="BP2530">
        <v>12</v>
      </c>
      <c r="BQ2530">
        <v>12</v>
      </c>
      <c r="BR2530">
        <v>12</v>
      </c>
      <c r="BS2530" s="1">
        <v>44228</v>
      </c>
      <c r="BT2530" s="1">
        <v>44531</v>
      </c>
      <c r="BU2530" s="1">
        <v>44228</v>
      </c>
      <c r="BV2530" s="1">
        <v>44531</v>
      </c>
      <c r="BW2530" t="s">
        <v>136</v>
      </c>
      <c r="BX2530">
        <v>48</v>
      </c>
      <c r="BY2530">
        <v>0</v>
      </c>
      <c r="BZ2530">
        <v>8</v>
      </c>
      <c r="CA2530">
        <v>8</v>
      </c>
      <c r="CB2530">
        <v>8</v>
      </c>
      <c r="CC2530">
        <v>8</v>
      </c>
      <c r="CD2530">
        <v>8</v>
      </c>
      <c r="CE2530">
        <v>8</v>
      </c>
      <c r="CF2530" t="str">
        <f>"8:00 AM"</f>
        <v>8:00 AM</v>
      </c>
      <c r="CG2530" t="str">
        <f>"5:00 PM"</f>
        <v>5:00 PM</v>
      </c>
      <c r="CH2530" s="5">
        <v>11.83</v>
      </c>
      <c r="CI2530" t="s">
        <v>146</v>
      </c>
      <c r="CL2530" t="s">
        <v>136</v>
      </c>
      <c r="CM2530" t="s">
        <v>147</v>
      </c>
      <c r="CN2530" t="s">
        <v>148</v>
      </c>
      <c r="CO2530" t="s">
        <v>465</v>
      </c>
      <c r="CP2530" t="s">
        <v>149</v>
      </c>
      <c r="CQ2530">
        <v>3</v>
      </c>
      <c r="CR2530">
        <v>0</v>
      </c>
      <c r="CS2530" t="s">
        <v>136</v>
      </c>
      <c r="CT2530" t="s">
        <v>134</v>
      </c>
      <c r="CU2530" t="s">
        <v>136</v>
      </c>
      <c r="CV2530" t="s">
        <v>134</v>
      </c>
      <c r="CW2530" t="s">
        <v>134</v>
      </c>
      <c r="CX2530">
        <v>75</v>
      </c>
      <c r="CY2530" t="s">
        <v>134</v>
      </c>
      <c r="CZ2530" t="s">
        <v>134</v>
      </c>
      <c r="DA2530" t="s">
        <v>134</v>
      </c>
      <c r="DB2530" t="s">
        <v>136</v>
      </c>
      <c r="DC2530" t="s">
        <v>134</v>
      </c>
      <c r="DD2530" t="s">
        <v>136</v>
      </c>
      <c r="DF2530" t="s">
        <v>466</v>
      </c>
      <c r="DG2530" t="s">
        <v>6661</v>
      </c>
      <c r="DH2530" t="s">
        <v>2801</v>
      </c>
      <c r="DI2530" t="s">
        <v>720</v>
      </c>
      <c r="DJ2530" s="4">
        <v>38774</v>
      </c>
      <c r="DK2530" t="s">
        <v>737</v>
      </c>
      <c r="DL2530" t="s">
        <v>134</v>
      </c>
      <c r="DM2530">
        <v>2</v>
      </c>
      <c r="DN2530" t="s">
        <v>16357</v>
      </c>
      <c r="DO2530" t="s">
        <v>2801</v>
      </c>
      <c r="DP2530" t="s">
        <v>720</v>
      </c>
      <c r="DQ2530" t="str">
        <f>"38774"</f>
        <v>38774</v>
      </c>
      <c r="DR2530" t="s">
        <v>737</v>
      </c>
      <c r="DS2530" t="s">
        <v>7241</v>
      </c>
      <c r="DT2530">
        <v>3</v>
      </c>
      <c r="DU2530">
        <v>12</v>
      </c>
      <c r="DV2530" t="s">
        <v>134</v>
      </c>
      <c r="DW2530" t="s">
        <v>134</v>
      </c>
      <c r="DX2530" t="s">
        <v>134</v>
      </c>
      <c r="DY2530" t="s">
        <v>136</v>
      </c>
      <c r="DZ2530">
        <v>1</v>
      </c>
      <c r="EA2530" t="s">
        <v>136</v>
      </c>
      <c r="EC2530" s="5">
        <v>12.68</v>
      </c>
      <c r="ED2530" s="5">
        <v>55</v>
      </c>
      <c r="EE2530">
        <v>16623985121</v>
      </c>
      <c r="EF2530" t="s">
        <v>16358</v>
      </c>
      <c r="EG2530" t="s">
        <v>148</v>
      </c>
      <c r="EH2530">
        <v>0</v>
      </c>
    </row>
    <row r="2531" spans="1:138" ht="15" customHeight="1" x14ac:dyDescent="0.35">
      <c r="A2531" t="s">
        <v>23508</v>
      </c>
      <c r="B2531" t="s">
        <v>157</v>
      </c>
      <c r="C2531" s="1">
        <v>44154.691828935189</v>
      </c>
      <c r="D2531" s="1">
        <v>44195</v>
      </c>
      <c r="E2531" t="s">
        <v>133</v>
      </c>
      <c r="F2531" t="s">
        <v>136</v>
      </c>
      <c r="G2531" t="s">
        <v>135</v>
      </c>
      <c r="H2531" t="s">
        <v>136</v>
      </c>
      <c r="I2531" t="s">
        <v>23509</v>
      </c>
      <c r="J2531" t="s">
        <v>23510</v>
      </c>
      <c r="K2531" t="s">
        <v>23511</v>
      </c>
      <c r="L2531" t="s">
        <v>148</v>
      </c>
      <c r="M2531" t="s">
        <v>23512</v>
      </c>
      <c r="N2531" t="s">
        <v>584</v>
      </c>
      <c r="O2531" s="4">
        <v>84041</v>
      </c>
      <c r="P2531" t="s">
        <v>140</v>
      </c>
      <c r="R2531">
        <v>18015442499</v>
      </c>
      <c r="T2531">
        <v>11142</v>
      </c>
      <c r="U2531" t="s">
        <v>1163</v>
      </c>
      <c r="V2531" t="s">
        <v>23513</v>
      </c>
      <c r="W2531" t="s">
        <v>148</v>
      </c>
      <c r="X2531" t="s">
        <v>23514</v>
      </c>
      <c r="Y2531" t="s">
        <v>23511</v>
      </c>
      <c r="Z2531" t="s">
        <v>148</v>
      </c>
      <c r="AA2531" t="s">
        <v>23512</v>
      </c>
      <c r="AB2531" t="s">
        <v>584</v>
      </c>
      <c r="AC2531" s="4">
        <v>84041</v>
      </c>
      <c r="AD2531" t="s">
        <v>140</v>
      </c>
      <c r="AF2531">
        <v>18015442499</v>
      </c>
      <c r="AH2531" t="s">
        <v>23515</v>
      </c>
      <c r="AI2531" t="s">
        <v>168</v>
      </c>
      <c r="AJ2531" t="s">
        <v>8996</v>
      </c>
      <c r="AK2531" t="s">
        <v>4490</v>
      </c>
      <c r="AL2531" t="s">
        <v>229</v>
      </c>
      <c r="AM2531" t="s">
        <v>8997</v>
      </c>
      <c r="AN2531" t="s">
        <v>148</v>
      </c>
      <c r="AO2531" t="s">
        <v>1783</v>
      </c>
      <c r="AP2531" t="s">
        <v>374</v>
      </c>
      <c r="AQ2531" s="4">
        <v>77414</v>
      </c>
      <c r="AR2531" t="s">
        <v>140</v>
      </c>
      <c r="AT2531">
        <v>19792457577</v>
      </c>
      <c r="AU2531">
        <v>104</v>
      </c>
      <c r="AV2531" t="s">
        <v>8998</v>
      </c>
      <c r="AW2531" t="s">
        <v>1785</v>
      </c>
      <c r="AZ2531" t="s">
        <v>821</v>
      </c>
      <c r="BA2531" t="s">
        <v>822</v>
      </c>
      <c r="BB2531" t="s">
        <v>136</v>
      </c>
      <c r="BC2531" t="s">
        <v>136</v>
      </c>
      <c r="BD2531" t="s">
        <v>148</v>
      </c>
      <c r="BE2531" t="s">
        <v>136</v>
      </c>
      <c r="BF2531" t="s">
        <v>136</v>
      </c>
      <c r="BG2531" t="s">
        <v>134</v>
      </c>
      <c r="BH2531" t="s">
        <v>136</v>
      </c>
      <c r="BN2531" t="s">
        <v>23516</v>
      </c>
      <c r="BO2531" t="s">
        <v>23517</v>
      </c>
      <c r="BP2531">
        <v>6</v>
      </c>
      <c r="BQ2531">
        <v>6</v>
      </c>
      <c r="BR2531">
        <v>6</v>
      </c>
      <c r="BS2531" s="1">
        <v>44228</v>
      </c>
      <c r="BT2531" s="1">
        <v>44530</v>
      </c>
      <c r="BU2531" s="1">
        <v>44228</v>
      </c>
      <c r="BV2531" s="1">
        <v>44530</v>
      </c>
      <c r="BW2531" t="s">
        <v>136</v>
      </c>
      <c r="BX2531">
        <v>45</v>
      </c>
      <c r="BY2531">
        <v>0</v>
      </c>
      <c r="BZ2531">
        <v>7.5</v>
      </c>
      <c r="CA2531">
        <v>7.5</v>
      </c>
      <c r="CB2531">
        <v>7.5</v>
      </c>
      <c r="CC2531">
        <v>7.5</v>
      </c>
      <c r="CD2531">
        <v>7.5</v>
      </c>
      <c r="CE2531">
        <v>7.5</v>
      </c>
      <c r="CF2531" t="str">
        <f>"7:30 AM"</f>
        <v>7:30 AM</v>
      </c>
      <c r="CG2531" t="str">
        <f>"4:30 PM"</f>
        <v>4:30 PM</v>
      </c>
      <c r="CH2531" s="5">
        <v>14.26</v>
      </c>
      <c r="CI2531" t="s">
        <v>146</v>
      </c>
      <c r="CL2531" t="s">
        <v>136</v>
      </c>
      <c r="CM2531" t="s">
        <v>312</v>
      </c>
      <c r="CN2531" t="s">
        <v>148</v>
      </c>
      <c r="CO2531" t="s">
        <v>23518</v>
      </c>
      <c r="CP2531" t="s">
        <v>149</v>
      </c>
      <c r="CQ2531">
        <v>0</v>
      </c>
      <c r="CR2531">
        <v>0</v>
      </c>
      <c r="CS2531" t="s">
        <v>136</v>
      </c>
      <c r="CT2531" t="s">
        <v>136</v>
      </c>
      <c r="CU2531" t="s">
        <v>136</v>
      </c>
      <c r="CV2531" t="s">
        <v>136</v>
      </c>
      <c r="CW2531" t="s">
        <v>134</v>
      </c>
      <c r="CX2531">
        <v>70</v>
      </c>
      <c r="CY2531" t="s">
        <v>134</v>
      </c>
      <c r="CZ2531" t="s">
        <v>136</v>
      </c>
      <c r="DA2531" t="s">
        <v>136</v>
      </c>
      <c r="DB2531" t="s">
        <v>134</v>
      </c>
      <c r="DC2531" t="s">
        <v>134</v>
      </c>
      <c r="DD2531" t="s">
        <v>136</v>
      </c>
      <c r="DF2531" t="s">
        <v>23519</v>
      </c>
      <c r="DG2531" t="s">
        <v>23511</v>
      </c>
      <c r="DH2531" t="s">
        <v>23512</v>
      </c>
      <c r="DI2531" t="s">
        <v>584</v>
      </c>
      <c r="DJ2531" s="4">
        <v>84041</v>
      </c>
      <c r="DK2531" t="s">
        <v>7434</v>
      </c>
      <c r="DL2531" t="s">
        <v>136</v>
      </c>
      <c r="DM2531">
        <v>1</v>
      </c>
      <c r="DN2531" t="s">
        <v>23520</v>
      </c>
      <c r="DO2531" t="s">
        <v>23512</v>
      </c>
      <c r="DP2531" t="s">
        <v>584</v>
      </c>
      <c r="DQ2531" t="str">
        <f>"84041"</f>
        <v>84041</v>
      </c>
      <c r="DR2531" t="s">
        <v>7434</v>
      </c>
      <c r="DS2531" t="s">
        <v>23521</v>
      </c>
      <c r="DT2531">
        <v>1</v>
      </c>
      <c r="DU2531">
        <v>8</v>
      </c>
      <c r="DV2531" t="s">
        <v>134</v>
      </c>
      <c r="DW2531" t="s">
        <v>134</v>
      </c>
      <c r="DX2531" t="s">
        <v>134</v>
      </c>
      <c r="DY2531" t="s">
        <v>136</v>
      </c>
      <c r="DZ2531">
        <v>1</v>
      </c>
      <c r="EA2531" t="s">
        <v>136</v>
      </c>
      <c r="EC2531" s="5">
        <v>12.68</v>
      </c>
      <c r="ED2531" s="5">
        <v>55</v>
      </c>
      <c r="EE2531">
        <v>18014304354</v>
      </c>
      <c r="EF2531" t="s">
        <v>23522</v>
      </c>
      <c r="EG2531" t="s">
        <v>148</v>
      </c>
      <c r="EH2531">
        <v>0</v>
      </c>
    </row>
    <row r="2532" spans="1:138" ht="15" customHeight="1" x14ac:dyDescent="0.35">
      <c r="A2532" t="s">
        <v>26991</v>
      </c>
      <c r="B2532" t="s">
        <v>157</v>
      </c>
      <c r="C2532" s="1">
        <v>44159.741694560187</v>
      </c>
      <c r="D2532" s="1">
        <v>44195</v>
      </c>
      <c r="E2532" t="s">
        <v>133</v>
      </c>
      <c r="F2532" t="s">
        <v>136</v>
      </c>
      <c r="G2532" t="s">
        <v>135</v>
      </c>
      <c r="H2532" t="s">
        <v>136</v>
      </c>
      <c r="I2532" t="s">
        <v>26992</v>
      </c>
      <c r="K2532" t="s">
        <v>26993</v>
      </c>
      <c r="M2532" t="s">
        <v>4241</v>
      </c>
      <c r="N2532" t="s">
        <v>374</v>
      </c>
      <c r="O2532" s="4">
        <v>79029</v>
      </c>
      <c r="P2532" t="s">
        <v>140</v>
      </c>
      <c r="R2532">
        <v>18062684845</v>
      </c>
      <c r="T2532">
        <v>111191</v>
      </c>
      <c r="U2532" t="s">
        <v>26994</v>
      </c>
      <c r="V2532" t="s">
        <v>7797</v>
      </c>
      <c r="X2532" t="s">
        <v>990</v>
      </c>
      <c r="Y2532" t="s">
        <v>26993</v>
      </c>
      <c r="AA2532" t="s">
        <v>4241</v>
      </c>
      <c r="AB2532" t="s">
        <v>374</v>
      </c>
      <c r="AC2532" s="4">
        <v>79029</v>
      </c>
      <c r="AD2532" t="s">
        <v>140</v>
      </c>
      <c r="AF2532">
        <v>18062684845</v>
      </c>
      <c r="AH2532" t="s">
        <v>148</v>
      </c>
      <c r="AI2532" t="s">
        <v>168</v>
      </c>
      <c r="AJ2532" t="s">
        <v>456</v>
      </c>
      <c r="AK2532" t="s">
        <v>457</v>
      </c>
      <c r="AM2532" t="s">
        <v>458</v>
      </c>
      <c r="AO2532" t="s">
        <v>459</v>
      </c>
      <c r="AP2532" t="s">
        <v>460</v>
      </c>
      <c r="AQ2532" s="4">
        <v>73737</v>
      </c>
      <c r="AR2532" t="s">
        <v>140</v>
      </c>
      <c r="AT2532">
        <v>15802274747</v>
      </c>
      <c r="AV2532" t="s">
        <v>461</v>
      </c>
      <c r="AW2532" t="s">
        <v>462</v>
      </c>
      <c r="AZ2532" t="s">
        <v>288</v>
      </c>
      <c r="BA2532" t="s">
        <v>289</v>
      </c>
      <c r="BB2532" t="s">
        <v>136</v>
      </c>
      <c r="BC2532" t="s">
        <v>136</v>
      </c>
      <c r="BD2532" t="s">
        <v>148</v>
      </c>
      <c r="BE2532" t="s">
        <v>136</v>
      </c>
      <c r="BF2532" t="s">
        <v>136</v>
      </c>
      <c r="BG2532" t="s">
        <v>134</v>
      </c>
      <c r="BH2532" t="s">
        <v>136</v>
      </c>
      <c r="BN2532" t="s">
        <v>26995</v>
      </c>
      <c r="BO2532" t="s">
        <v>1043</v>
      </c>
      <c r="BP2532">
        <v>5</v>
      </c>
      <c r="BQ2532">
        <v>5</v>
      </c>
      <c r="BR2532">
        <v>5</v>
      </c>
      <c r="BS2532" s="1">
        <v>44228</v>
      </c>
      <c r="BT2532" s="1">
        <v>44530</v>
      </c>
      <c r="BU2532" s="1">
        <v>44228</v>
      </c>
      <c r="BV2532" s="1">
        <v>44530</v>
      </c>
      <c r="BW2532" t="s">
        <v>136</v>
      </c>
      <c r="BX2532">
        <v>48</v>
      </c>
      <c r="BY2532">
        <v>0</v>
      </c>
      <c r="BZ2532">
        <v>8</v>
      </c>
      <c r="CA2532">
        <v>8</v>
      </c>
      <c r="CB2532">
        <v>8</v>
      </c>
      <c r="CC2532">
        <v>8</v>
      </c>
      <c r="CD2532">
        <v>8</v>
      </c>
      <c r="CE2532">
        <v>8</v>
      </c>
      <c r="CF2532" t="str">
        <f>"8:00 AM"</f>
        <v>8:00 AM</v>
      </c>
      <c r="CG2532" t="str">
        <f>"5:00 PM"</f>
        <v>5:00 PM</v>
      </c>
      <c r="CH2532" s="5">
        <v>12.67</v>
      </c>
      <c r="CI2532" t="s">
        <v>146</v>
      </c>
      <c r="CL2532" t="s">
        <v>136</v>
      </c>
      <c r="CM2532" t="s">
        <v>354</v>
      </c>
      <c r="CN2532" t="s">
        <v>6050</v>
      </c>
      <c r="CO2532" t="s">
        <v>465</v>
      </c>
      <c r="CP2532" t="s">
        <v>149</v>
      </c>
      <c r="CQ2532">
        <v>3</v>
      </c>
      <c r="CR2532">
        <v>0</v>
      </c>
      <c r="CS2532" t="s">
        <v>136</v>
      </c>
      <c r="CT2532" t="s">
        <v>134</v>
      </c>
      <c r="CU2532" t="s">
        <v>136</v>
      </c>
      <c r="CV2532" t="s">
        <v>134</v>
      </c>
      <c r="CW2532" t="s">
        <v>134</v>
      </c>
      <c r="CX2532">
        <v>75</v>
      </c>
      <c r="CY2532" t="s">
        <v>134</v>
      </c>
      <c r="CZ2532" t="s">
        <v>134</v>
      </c>
      <c r="DA2532" t="s">
        <v>134</v>
      </c>
      <c r="DB2532" t="s">
        <v>136</v>
      </c>
      <c r="DC2532" t="s">
        <v>134</v>
      </c>
      <c r="DD2532" t="s">
        <v>136</v>
      </c>
      <c r="DF2532" t="s">
        <v>466</v>
      </c>
      <c r="DG2532" t="s">
        <v>26993</v>
      </c>
      <c r="DH2532" t="s">
        <v>4241</v>
      </c>
      <c r="DI2532" t="s">
        <v>374</v>
      </c>
      <c r="DJ2532" s="4">
        <v>79029</v>
      </c>
      <c r="DK2532" t="s">
        <v>2728</v>
      </c>
      <c r="DL2532" t="s">
        <v>136</v>
      </c>
      <c r="DM2532">
        <v>1</v>
      </c>
      <c r="DN2532" t="s">
        <v>26996</v>
      </c>
      <c r="DO2532" t="s">
        <v>5760</v>
      </c>
      <c r="DP2532" t="s">
        <v>374</v>
      </c>
      <c r="DQ2532" t="str">
        <f>"79084"</f>
        <v>79084</v>
      </c>
      <c r="DR2532" t="s">
        <v>5761</v>
      </c>
      <c r="DS2532" t="s">
        <v>296</v>
      </c>
      <c r="DT2532">
        <v>1</v>
      </c>
      <c r="DU2532">
        <v>2</v>
      </c>
      <c r="DV2532" t="s">
        <v>134</v>
      </c>
      <c r="DW2532" t="s">
        <v>134</v>
      </c>
      <c r="DX2532" t="s">
        <v>134</v>
      </c>
      <c r="DY2532" t="s">
        <v>134</v>
      </c>
      <c r="DZ2532">
        <v>2</v>
      </c>
      <c r="EA2532" t="s">
        <v>136</v>
      </c>
      <c r="EC2532" s="5">
        <v>12.68</v>
      </c>
      <c r="ED2532" s="5">
        <v>55</v>
      </c>
      <c r="EE2532">
        <v>18062684845</v>
      </c>
      <c r="EF2532" t="s">
        <v>26997</v>
      </c>
      <c r="EG2532" t="s">
        <v>148</v>
      </c>
      <c r="EH2532">
        <v>0</v>
      </c>
    </row>
    <row r="2533" spans="1:138" ht="15" customHeight="1" x14ac:dyDescent="0.35">
      <c r="A2533" t="s">
        <v>9045</v>
      </c>
      <c r="B2533" t="s">
        <v>157</v>
      </c>
      <c r="C2533" s="1">
        <v>44158.631923032408</v>
      </c>
      <c r="D2533" s="1">
        <v>44195</v>
      </c>
      <c r="E2533" t="s">
        <v>133</v>
      </c>
      <c r="F2533" t="s">
        <v>136</v>
      </c>
      <c r="G2533" t="s">
        <v>135</v>
      </c>
      <c r="H2533" t="s">
        <v>136</v>
      </c>
      <c r="I2533" t="s">
        <v>9046</v>
      </c>
      <c r="K2533" t="s">
        <v>9047</v>
      </c>
      <c r="M2533" t="s">
        <v>1906</v>
      </c>
      <c r="N2533" t="s">
        <v>720</v>
      </c>
      <c r="O2533" s="4">
        <v>38614</v>
      </c>
      <c r="P2533" t="s">
        <v>140</v>
      </c>
      <c r="R2533">
        <v>16629020729</v>
      </c>
      <c r="T2533">
        <v>111191</v>
      </c>
      <c r="U2533" t="s">
        <v>9048</v>
      </c>
      <c r="V2533" t="s">
        <v>4057</v>
      </c>
      <c r="X2533" t="s">
        <v>723</v>
      </c>
      <c r="Y2533" t="s">
        <v>9047</v>
      </c>
      <c r="AA2533" t="s">
        <v>1906</v>
      </c>
      <c r="AB2533" t="s">
        <v>720</v>
      </c>
      <c r="AC2533" s="4">
        <v>38614</v>
      </c>
      <c r="AD2533" t="s">
        <v>140</v>
      </c>
      <c r="AF2533">
        <v>16629020729</v>
      </c>
      <c r="AH2533" t="s">
        <v>148</v>
      </c>
      <c r="AI2533" t="s">
        <v>168</v>
      </c>
      <c r="AJ2533" t="s">
        <v>456</v>
      </c>
      <c r="AK2533" t="s">
        <v>457</v>
      </c>
      <c r="AM2533" t="s">
        <v>458</v>
      </c>
      <c r="AO2533" t="s">
        <v>459</v>
      </c>
      <c r="AP2533" t="s">
        <v>460</v>
      </c>
      <c r="AQ2533" s="4">
        <v>73737</v>
      </c>
      <c r="AR2533" t="s">
        <v>140</v>
      </c>
      <c r="AT2533">
        <v>15802274747</v>
      </c>
      <c r="AV2533" t="s">
        <v>461</v>
      </c>
      <c r="AW2533" t="s">
        <v>462</v>
      </c>
      <c r="AZ2533" t="s">
        <v>288</v>
      </c>
      <c r="BA2533" t="s">
        <v>289</v>
      </c>
      <c r="BB2533" t="s">
        <v>136</v>
      </c>
      <c r="BC2533" t="s">
        <v>136</v>
      </c>
      <c r="BD2533" t="s">
        <v>148</v>
      </c>
      <c r="BE2533" t="s">
        <v>136</v>
      </c>
      <c r="BF2533" t="s">
        <v>136</v>
      </c>
      <c r="BG2533" t="s">
        <v>134</v>
      </c>
      <c r="BH2533" t="s">
        <v>136</v>
      </c>
      <c r="BN2533" t="s">
        <v>9049</v>
      </c>
      <c r="BO2533" t="s">
        <v>1043</v>
      </c>
      <c r="BP2533">
        <v>5</v>
      </c>
      <c r="BQ2533">
        <v>5</v>
      </c>
      <c r="BR2533">
        <v>5</v>
      </c>
      <c r="BS2533" s="1">
        <v>44228</v>
      </c>
      <c r="BT2533" s="1">
        <v>44531</v>
      </c>
      <c r="BU2533" s="1">
        <v>44228</v>
      </c>
      <c r="BV2533" s="1">
        <v>44531</v>
      </c>
      <c r="BW2533" t="s">
        <v>136</v>
      </c>
      <c r="BX2533">
        <v>48</v>
      </c>
      <c r="BY2533">
        <v>0</v>
      </c>
      <c r="BZ2533">
        <v>8</v>
      </c>
      <c r="CA2533">
        <v>8</v>
      </c>
      <c r="CB2533">
        <v>8</v>
      </c>
      <c r="CC2533">
        <v>8</v>
      </c>
      <c r="CD2533">
        <v>8</v>
      </c>
      <c r="CE2533">
        <v>8</v>
      </c>
      <c r="CF2533" t="str">
        <f>"8:00 AM"</f>
        <v>8:00 AM</v>
      </c>
      <c r="CG2533" t="str">
        <f>"5:00 PM"</f>
        <v>5:00 PM</v>
      </c>
      <c r="CH2533" s="5">
        <v>11.83</v>
      </c>
      <c r="CI2533" t="s">
        <v>597</v>
      </c>
      <c r="CL2533" t="s">
        <v>136</v>
      </c>
      <c r="CM2533" t="s">
        <v>312</v>
      </c>
      <c r="CN2533" t="s">
        <v>148</v>
      </c>
      <c r="CO2533" t="s">
        <v>465</v>
      </c>
      <c r="CP2533" t="s">
        <v>149</v>
      </c>
      <c r="CQ2533">
        <v>3</v>
      </c>
      <c r="CR2533">
        <v>0</v>
      </c>
      <c r="CS2533" t="s">
        <v>136</v>
      </c>
      <c r="CT2533" t="s">
        <v>134</v>
      </c>
      <c r="CU2533" t="s">
        <v>136</v>
      </c>
      <c r="CV2533" t="s">
        <v>134</v>
      </c>
      <c r="CW2533" t="s">
        <v>134</v>
      </c>
      <c r="CX2533">
        <v>75</v>
      </c>
      <c r="CY2533" t="s">
        <v>134</v>
      </c>
      <c r="CZ2533" t="s">
        <v>134</v>
      </c>
      <c r="DA2533" t="s">
        <v>134</v>
      </c>
      <c r="DB2533" t="s">
        <v>136</v>
      </c>
      <c r="DC2533" t="s">
        <v>134</v>
      </c>
      <c r="DD2533" t="s">
        <v>136</v>
      </c>
      <c r="DF2533" t="s">
        <v>466</v>
      </c>
      <c r="DG2533" t="s">
        <v>9050</v>
      </c>
      <c r="DH2533" t="s">
        <v>1906</v>
      </c>
      <c r="DI2533" t="s">
        <v>720</v>
      </c>
      <c r="DJ2533" s="4">
        <v>38614</v>
      </c>
      <c r="DK2533" t="s">
        <v>1913</v>
      </c>
      <c r="DL2533" t="s">
        <v>136</v>
      </c>
      <c r="DM2533">
        <v>1</v>
      </c>
      <c r="DN2533" t="s">
        <v>9051</v>
      </c>
      <c r="DO2533" t="s">
        <v>1906</v>
      </c>
      <c r="DP2533" t="s">
        <v>720</v>
      </c>
      <c r="DQ2533" t="str">
        <f>"38614"</f>
        <v>38614</v>
      </c>
      <c r="DR2533" t="s">
        <v>1913</v>
      </c>
      <c r="DS2533" t="s">
        <v>296</v>
      </c>
      <c r="DT2533">
        <v>1</v>
      </c>
      <c r="DU2533">
        <v>5</v>
      </c>
      <c r="DV2533" t="s">
        <v>134</v>
      </c>
      <c r="DW2533" t="s">
        <v>134</v>
      </c>
      <c r="DX2533" t="s">
        <v>134</v>
      </c>
      <c r="DY2533" t="s">
        <v>136</v>
      </c>
      <c r="DZ2533">
        <v>1</v>
      </c>
      <c r="EA2533" t="s">
        <v>136</v>
      </c>
      <c r="EC2533" s="5">
        <v>12.68</v>
      </c>
      <c r="ED2533" s="5">
        <v>55</v>
      </c>
      <c r="EE2533">
        <v>16629020729</v>
      </c>
      <c r="EF2533" t="s">
        <v>9052</v>
      </c>
      <c r="EG2533" t="s">
        <v>148</v>
      </c>
      <c r="EH2533">
        <v>0</v>
      </c>
    </row>
    <row r="2534" spans="1:138" ht="15" customHeight="1" x14ac:dyDescent="0.35">
      <c r="A2534" t="s">
        <v>18956</v>
      </c>
      <c r="B2534" t="s">
        <v>157</v>
      </c>
      <c r="C2534" s="1">
        <v>44155.712227430558</v>
      </c>
      <c r="D2534" s="1">
        <v>44195</v>
      </c>
      <c r="E2534" t="s">
        <v>133</v>
      </c>
      <c r="F2534" t="s">
        <v>136</v>
      </c>
      <c r="G2534" t="s">
        <v>135</v>
      </c>
      <c r="H2534" t="s">
        <v>136</v>
      </c>
      <c r="I2534" t="s">
        <v>18957</v>
      </c>
      <c r="K2534" t="s">
        <v>18958</v>
      </c>
      <c r="M2534" t="s">
        <v>5921</v>
      </c>
      <c r="N2534" t="s">
        <v>995</v>
      </c>
      <c r="O2534" s="4">
        <v>72433</v>
      </c>
      <c r="P2534" t="s">
        <v>140</v>
      </c>
      <c r="R2534">
        <v>15014124150</v>
      </c>
      <c r="T2534">
        <v>111191</v>
      </c>
      <c r="U2534" t="s">
        <v>18959</v>
      </c>
      <c r="V2534" t="s">
        <v>1147</v>
      </c>
      <c r="X2534" t="s">
        <v>723</v>
      </c>
      <c r="Y2534" t="s">
        <v>18958</v>
      </c>
      <c r="AA2534" t="s">
        <v>5921</v>
      </c>
      <c r="AB2534" t="s">
        <v>995</v>
      </c>
      <c r="AC2534" s="4">
        <v>72433</v>
      </c>
      <c r="AD2534" t="s">
        <v>140</v>
      </c>
      <c r="AF2534">
        <v>15014124150</v>
      </c>
      <c r="AH2534" t="s">
        <v>148</v>
      </c>
      <c r="AI2534" t="s">
        <v>168</v>
      </c>
      <c r="AJ2534" t="s">
        <v>456</v>
      </c>
      <c r="AK2534" t="s">
        <v>457</v>
      </c>
      <c r="AM2534" t="s">
        <v>458</v>
      </c>
      <c r="AO2534" t="s">
        <v>459</v>
      </c>
      <c r="AP2534" t="s">
        <v>460</v>
      </c>
      <c r="AQ2534" s="4">
        <v>73737</v>
      </c>
      <c r="AR2534" t="s">
        <v>140</v>
      </c>
      <c r="AT2534">
        <v>15802274747</v>
      </c>
      <c r="AV2534" t="s">
        <v>461</v>
      </c>
      <c r="AW2534" t="s">
        <v>462</v>
      </c>
      <c r="AZ2534" t="s">
        <v>288</v>
      </c>
      <c r="BA2534" t="s">
        <v>289</v>
      </c>
      <c r="BB2534" t="s">
        <v>136</v>
      </c>
      <c r="BC2534" t="s">
        <v>136</v>
      </c>
      <c r="BD2534" t="s">
        <v>148</v>
      </c>
      <c r="BE2534" t="s">
        <v>136</v>
      </c>
      <c r="BF2534" t="s">
        <v>136</v>
      </c>
      <c r="BG2534" t="s">
        <v>134</v>
      </c>
      <c r="BH2534" t="s">
        <v>136</v>
      </c>
      <c r="BN2534" t="s">
        <v>18960</v>
      </c>
      <c r="BO2534" t="s">
        <v>1043</v>
      </c>
      <c r="BP2534">
        <v>5</v>
      </c>
      <c r="BQ2534">
        <v>5</v>
      </c>
      <c r="BR2534">
        <v>5</v>
      </c>
      <c r="BS2534" s="1">
        <v>44228</v>
      </c>
      <c r="BT2534" s="1">
        <v>44510</v>
      </c>
      <c r="BU2534" s="1">
        <v>44228</v>
      </c>
      <c r="BV2534" s="1">
        <v>44510</v>
      </c>
      <c r="BW2534" t="s">
        <v>136</v>
      </c>
      <c r="BX2534">
        <v>48</v>
      </c>
      <c r="BY2534">
        <v>0</v>
      </c>
      <c r="BZ2534">
        <v>8</v>
      </c>
      <c r="CA2534">
        <v>8</v>
      </c>
      <c r="CB2534">
        <v>8</v>
      </c>
      <c r="CC2534">
        <v>8</v>
      </c>
      <c r="CD2534">
        <v>8</v>
      </c>
      <c r="CE2534">
        <v>8</v>
      </c>
      <c r="CF2534" t="str">
        <f>"8:00 AM"</f>
        <v>8:00 AM</v>
      </c>
      <c r="CG2534" t="str">
        <f>"5:00 PM"</f>
        <v>5:00 PM</v>
      </c>
      <c r="CH2534" s="5">
        <v>11.83</v>
      </c>
      <c r="CI2534" t="s">
        <v>146</v>
      </c>
      <c r="CL2534" t="s">
        <v>136</v>
      </c>
      <c r="CM2534" t="s">
        <v>312</v>
      </c>
      <c r="CN2534" t="s">
        <v>148</v>
      </c>
      <c r="CO2534" t="s">
        <v>465</v>
      </c>
      <c r="CP2534" t="s">
        <v>149</v>
      </c>
      <c r="CQ2534">
        <v>3</v>
      </c>
      <c r="CR2534">
        <v>0</v>
      </c>
      <c r="CS2534" t="s">
        <v>136</v>
      </c>
      <c r="CT2534" t="s">
        <v>134</v>
      </c>
      <c r="CU2534" t="s">
        <v>136</v>
      </c>
      <c r="CV2534" t="s">
        <v>134</v>
      </c>
      <c r="CW2534" t="s">
        <v>134</v>
      </c>
      <c r="CX2534">
        <v>75</v>
      </c>
      <c r="CY2534" t="s">
        <v>134</v>
      </c>
      <c r="CZ2534" t="s">
        <v>134</v>
      </c>
      <c r="DA2534" t="s">
        <v>134</v>
      </c>
      <c r="DB2534" t="s">
        <v>136</v>
      </c>
      <c r="DC2534" t="s">
        <v>134</v>
      </c>
      <c r="DD2534" t="s">
        <v>136</v>
      </c>
      <c r="DF2534" t="s">
        <v>466</v>
      </c>
      <c r="DG2534" t="s">
        <v>18958</v>
      </c>
      <c r="DH2534" t="s">
        <v>5921</v>
      </c>
      <c r="DI2534" t="s">
        <v>995</v>
      </c>
      <c r="DJ2534" s="4">
        <v>72433</v>
      </c>
      <c r="DK2534" t="s">
        <v>3294</v>
      </c>
      <c r="DL2534" t="s">
        <v>136</v>
      </c>
      <c r="DM2534">
        <v>1</v>
      </c>
      <c r="DN2534" t="s">
        <v>18961</v>
      </c>
      <c r="DO2534" t="s">
        <v>5921</v>
      </c>
      <c r="DP2534" t="s">
        <v>995</v>
      </c>
      <c r="DQ2534" t="str">
        <f>"72433"</f>
        <v>72433</v>
      </c>
      <c r="DR2534" t="s">
        <v>3294</v>
      </c>
      <c r="DS2534" t="s">
        <v>296</v>
      </c>
      <c r="DT2534">
        <v>1</v>
      </c>
      <c r="DU2534">
        <v>2</v>
      </c>
      <c r="DV2534" t="s">
        <v>134</v>
      </c>
      <c r="DW2534" t="s">
        <v>134</v>
      </c>
      <c r="DX2534" t="s">
        <v>134</v>
      </c>
      <c r="DY2534" t="s">
        <v>134</v>
      </c>
      <c r="DZ2534">
        <v>2</v>
      </c>
      <c r="EA2534" t="s">
        <v>136</v>
      </c>
      <c r="EC2534" s="5">
        <v>12.68</v>
      </c>
      <c r="ED2534" s="5">
        <v>55</v>
      </c>
      <c r="EE2534">
        <v>15014124150</v>
      </c>
      <c r="EF2534" t="s">
        <v>18962</v>
      </c>
      <c r="EG2534" t="s">
        <v>148</v>
      </c>
      <c r="EH2534">
        <v>0</v>
      </c>
    </row>
    <row r="2535" spans="1:138" ht="15" customHeight="1" x14ac:dyDescent="0.35">
      <c r="A2535" t="s">
        <v>19328</v>
      </c>
      <c r="B2535" t="s">
        <v>833</v>
      </c>
      <c r="C2535" s="1">
        <v>44165.679536111114</v>
      </c>
      <c r="D2535" s="1">
        <v>44195</v>
      </c>
      <c r="E2535" t="s">
        <v>133</v>
      </c>
      <c r="F2535" t="s">
        <v>136</v>
      </c>
      <c r="G2535" t="s">
        <v>135</v>
      </c>
      <c r="H2535" t="s">
        <v>136</v>
      </c>
      <c r="I2535" t="s">
        <v>19329</v>
      </c>
      <c r="J2535" t="s">
        <v>19330</v>
      </c>
      <c r="K2535" t="s">
        <v>19331</v>
      </c>
      <c r="M2535" t="s">
        <v>19332</v>
      </c>
      <c r="N2535" t="s">
        <v>374</v>
      </c>
      <c r="O2535" s="4">
        <v>78838</v>
      </c>
      <c r="P2535" t="s">
        <v>140</v>
      </c>
      <c r="R2535">
        <v>18302326625</v>
      </c>
      <c r="T2535">
        <v>72111</v>
      </c>
      <c r="U2535" t="s">
        <v>3419</v>
      </c>
      <c r="V2535" t="s">
        <v>19333</v>
      </c>
      <c r="X2535" t="s">
        <v>1677</v>
      </c>
      <c r="Y2535" t="s">
        <v>19331</v>
      </c>
      <c r="AA2535" t="s">
        <v>19332</v>
      </c>
      <c r="AB2535" t="s">
        <v>374</v>
      </c>
      <c r="AC2535" s="4">
        <v>78838</v>
      </c>
      <c r="AD2535" t="s">
        <v>140</v>
      </c>
      <c r="AF2535">
        <v>18302326625</v>
      </c>
      <c r="AH2535" t="s">
        <v>19334</v>
      </c>
      <c r="AI2535" t="s">
        <v>226</v>
      </c>
      <c r="AJ2535" t="s">
        <v>2783</v>
      </c>
      <c r="AK2535" t="s">
        <v>786</v>
      </c>
      <c r="AM2535" t="s">
        <v>3490</v>
      </c>
      <c r="AN2535" t="s">
        <v>19335</v>
      </c>
      <c r="AO2535" t="s">
        <v>373</v>
      </c>
      <c r="AP2535" t="s">
        <v>374</v>
      </c>
      <c r="AQ2535" s="4">
        <v>78746</v>
      </c>
      <c r="AR2535" t="s">
        <v>140</v>
      </c>
      <c r="AT2535">
        <v>15123470007</v>
      </c>
      <c r="AV2535" t="s">
        <v>2785</v>
      </c>
      <c r="AW2535" t="s">
        <v>2786</v>
      </c>
      <c r="AX2535" t="s">
        <v>374</v>
      </c>
      <c r="AY2535" t="s">
        <v>1379</v>
      </c>
      <c r="AZ2535" t="s">
        <v>144</v>
      </c>
      <c r="BA2535" t="s">
        <v>145</v>
      </c>
      <c r="BB2535" t="s">
        <v>136</v>
      </c>
      <c r="BC2535" t="s">
        <v>136</v>
      </c>
      <c r="BD2535" t="s">
        <v>148</v>
      </c>
      <c r="BE2535" t="s">
        <v>136</v>
      </c>
      <c r="BF2535" t="s">
        <v>136</v>
      </c>
      <c r="BG2535" t="s">
        <v>134</v>
      </c>
      <c r="BH2535" t="s">
        <v>136</v>
      </c>
      <c r="BN2535" t="s">
        <v>19336</v>
      </c>
      <c r="BO2535" t="s">
        <v>734</v>
      </c>
      <c r="BP2535">
        <v>30</v>
      </c>
      <c r="BQ2535">
        <v>30</v>
      </c>
      <c r="BR2535">
        <v>25</v>
      </c>
      <c r="BS2535" s="1">
        <v>44228</v>
      </c>
      <c r="BT2535" s="1">
        <v>44530</v>
      </c>
      <c r="BU2535" s="1">
        <v>44228</v>
      </c>
      <c r="BV2535" s="1">
        <v>44530</v>
      </c>
      <c r="BW2535" t="s">
        <v>136</v>
      </c>
      <c r="BX2535">
        <v>40</v>
      </c>
      <c r="BY2535">
        <v>0</v>
      </c>
      <c r="BZ2535">
        <v>8</v>
      </c>
      <c r="CA2535">
        <v>8</v>
      </c>
      <c r="CB2535">
        <v>8</v>
      </c>
      <c r="CC2535">
        <v>8</v>
      </c>
      <c r="CD2535">
        <v>8</v>
      </c>
      <c r="CE2535">
        <v>0</v>
      </c>
      <c r="CF2535" t="str">
        <f>"8:00 AM"</f>
        <v>8:00 AM</v>
      </c>
      <c r="CG2535" t="str">
        <f>"5:00 PM"</f>
        <v>5:00 PM</v>
      </c>
      <c r="CH2535" s="5">
        <v>12.67</v>
      </c>
      <c r="CI2535" t="s">
        <v>146</v>
      </c>
      <c r="CJ2535">
        <v>0</v>
      </c>
      <c r="CK2535" t="s">
        <v>19337</v>
      </c>
      <c r="CL2535" t="s">
        <v>136</v>
      </c>
      <c r="CM2535" t="s">
        <v>312</v>
      </c>
      <c r="CN2535" t="s">
        <v>148</v>
      </c>
      <c r="CO2535" t="s">
        <v>19338</v>
      </c>
      <c r="CP2535" t="s">
        <v>149</v>
      </c>
      <c r="CQ2535">
        <v>0</v>
      </c>
      <c r="CR2535">
        <v>1</v>
      </c>
      <c r="CS2535" t="s">
        <v>136</v>
      </c>
      <c r="CT2535" t="s">
        <v>136</v>
      </c>
      <c r="CU2535" t="s">
        <v>136</v>
      </c>
      <c r="CV2535" t="s">
        <v>136</v>
      </c>
      <c r="CW2535" t="s">
        <v>134</v>
      </c>
      <c r="CX2535">
        <v>50</v>
      </c>
      <c r="CY2535" t="s">
        <v>136</v>
      </c>
      <c r="CZ2535" t="s">
        <v>134</v>
      </c>
      <c r="DA2535" t="s">
        <v>134</v>
      </c>
      <c r="DB2535" t="s">
        <v>134</v>
      </c>
      <c r="DC2535" t="s">
        <v>134</v>
      </c>
      <c r="DD2535" t="s">
        <v>136</v>
      </c>
      <c r="DF2535" t="s">
        <v>19339</v>
      </c>
      <c r="DG2535" t="s">
        <v>19331</v>
      </c>
      <c r="DH2535" t="s">
        <v>19332</v>
      </c>
      <c r="DI2535" t="s">
        <v>374</v>
      </c>
      <c r="DJ2535" s="4">
        <v>78838</v>
      </c>
      <c r="DK2535" t="s">
        <v>13190</v>
      </c>
      <c r="DL2535" t="s">
        <v>136</v>
      </c>
      <c r="DM2535">
        <v>1</v>
      </c>
      <c r="DN2535" t="s">
        <v>19331</v>
      </c>
      <c r="DO2535" t="s">
        <v>19332</v>
      </c>
      <c r="DP2535" t="s">
        <v>374</v>
      </c>
      <c r="DQ2535" t="str">
        <f>"78838"</f>
        <v>78838</v>
      </c>
      <c r="DR2535" t="s">
        <v>13190</v>
      </c>
      <c r="DS2535" t="s">
        <v>19340</v>
      </c>
      <c r="DT2535">
        <v>7</v>
      </c>
      <c r="DU2535">
        <v>30</v>
      </c>
      <c r="DV2535" t="s">
        <v>134</v>
      </c>
      <c r="DW2535" t="s">
        <v>134</v>
      </c>
      <c r="DX2535" t="s">
        <v>134</v>
      </c>
      <c r="DY2535" t="s">
        <v>136</v>
      </c>
      <c r="DZ2535">
        <v>1</v>
      </c>
      <c r="EA2535" t="s">
        <v>136</v>
      </c>
      <c r="EC2535" s="5">
        <v>12.68</v>
      </c>
      <c r="ED2535" s="5">
        <v>55</v>
      </c>
      <c r="EE2535">
        <v>18302326625</v>
      </c>
      <c r="EF2535" t="s">
        <v>19341</v>
      </c>
      <c r="EG2535" t="s">
        <v>148</v>
      </c>
      <c r="EH2535">
        <v>0</v>
      </c>
    </row>
    <row r="2536" spans="1:138" ht="15" customHeight="1" x14ac:dyDescent="0.35">
      <c r="A2536" t="s">
        <v>22511</v>
      </c>
      <c r="B2536" t="s">
        <v>157</v>
      </c>
      <c r="C2536" s="1">
        <v>44166.492620370373</v>
      </c>
      <c r="D2536" s="1">
        <v>44195</v>
      </c>
      <c r="E2536" t="s">
        <v>133</v>
      </c>
      <c r="F2536" t="s">
        <v>136</v>
      </c>
      <c r="G2536" t="s">
        <v>135</v>
      </c>
      <c r="H2536" t="s">
        <v>136</v>
      </c>
      <c r="I2536" t="s">
        <v>22512</v>
      </c>
      <c r="K2536" t="s">
        <v>22513</v>
      </c>
      <c r="M2536" t="s">
        <v>2781</v>
      </c>
      <c r="N2536" t="s">
        <v>374</v>
      </c>
      <c r="O2536" s="4">
        <v>78130</v>
      </c>
      <c r="P2536" t="s">
        <v>140</v>
      </c>
      <c r="R2536">
        <v>18306295296</v>
      </c>
      <c r="T2536">
        <v>56173</v>
      </c>
      <c r="U2536" t="s">
        <v>22514</v>
      </c>
      <c r="V2536" t="s">
        <v>6163</v>
      </c>
      <c r="X2536" t="s">
        <v>990</v>
      </c>
      <c r="Y2536" t="s">
        <v>22513</v>
      </c>
      <c r="AA2536" t="s">
        <v>2781</v>
      </c>
      <c r="AB2536" t="s">
        <v>374</v>
      </c>
      <c r="AC2536" s="4">
        <v>78130</v>
      </c>
      <c r="AD2536" t="s">
        <v>140</v>
      </c>
      <c r="AF2536">
        <v>18306295296</v>
      </c>
      <c r="AH2536" t="s">
        <v>22515</v>
      </c>
      <c r="AI2536" t="s">
        <v>226</v>
      </c>
      <c r="AJ2536" t="s">
        <v>2783</v>
      </c>
      <c r="AK2536" t="s">
        <v>786</v>
      </c>
      <c r="AM2536" t="s">
        <v>3490</v>
      </c>
      <c r="AN2536" t="s">
        <v>2784</v>
      </c>
      <c r="AO2536" t="s">
        <v>373</v>
      </c>
      <c r="AP2536" t="s">
        <v>374</v>
      </c>
      <c r="AQ2536" s="4">
        <v>78746</v>
      </c>
      <c r="AR2536" t="s">
        <v>140</v>
      </c>
      <c r="AT2536">
        <v>15123470007</v>
      </c>
      <c r="AV2536" t="s">
        <v>2785</v>
      </c>
      <c r="AW2536" t="s">
        <v>2786</v>
      </c>
      <c r="AX2536" t="s">
        <v>374</v>
      </c>
      <c r="AY2536" t="s">
        <v>1379</v>
      </c>
      <c r="AZ2536" t="s">
        <v>144</v>
      </c>
      <c r="BA2536" t="s">
        <v>145</v>
      </c>
      <c r="BB2536" t="s">
        <v>136</v>
      </c>
      <c r="BC2536" t="s">
        <v>136</v>
      </c>
      <c r="BD2536" t="s">
        <v>148</v>
      </c>
      <c r="BE2536" t="s">
        <v>136</v>
      </c>
      <c r="BF2536" t="s">
        <v>136</v>
      </c>
      <c r="BG2536" t="s">
        <v>134</v>
      </c>
      <c r="BH2536" t="s">
        <v>136</v>
      </c>
      <c r="BN2536" t="s">
        <v>22516</v>
      </c>
      <c r="BO2536" t="s">
        <v>734</v>
      </c>
      <c r="BP2536">
        <v>4</v>
      </c>
      <c r="BQ2536">
        <v>4</v>
      </c>
      <c r="BR2536">
        <v>4</v>
      </c>
      <c r="BS2536" s="1">
        <v>44228</v>
      </c>
      <c r="BT2536" s="1">
        <v>44501</v>
      </c>
      <c r="BU2536" s="1">
        <v>44228</v>
      </c>
      <c r="BV2536" s="1">
        <v>44501</v>
      </c>
      <c r="BW2536" t="s">
        <v>136</v>
      </c>
      <c r="BX2536">
        <v>40</v>
      </c>
      <c r="BY2536">
        <v>0</v>
      </c>
      <c r="BZ2536">
        <v>8</v>
      </c>
      <c r="CA2536">
        <v>8</v>
      </c>
      <c r="CB2536">
        <v>8</v>
      </c>
      <c r="CC2536">
        <v>8</v>
      </c>
      <c r="CD2536">
        <v>8</v>
      </c>
      <c r="CE2536">
        <v>0</v>
      </c>
      <c r="CF2536" t="str">
        <f>"7:00 AM"</f>
        <v>7:00 AM</v>
      </c>
      <c r="CG2536" t="str">
        <f>"4:00 PM"</f>
        <v>4:00 PM</v>
      </c>
      <c r="CH2536" s="5">
        <v>12.67</v>
      </c>
      <c r="CI2536" t="s">
        <v>146</v>
      </c>
      <c r="CJ2536">
        <v>0</v>
      </c>
      <c r="CK2536" t="s">
        <v>22517</v>
      </c>
      <c r="CL2536" t="s">
        <v>136</v>
      </c>
      <c r="CM2536" t="s">
        <v>147</v>
      </c>
      <c r="CN2536" t="s">
        <v>148</v>
      </c>
      <c r="CO2536" t="s">
        <v>22518</v>
      </c>
      <c r="CP2536" t="s">
        <v>149</v>
      </c>
      <c r="CQ2536">
        <v>0</v>
      </c>
      <c r="CR2536">
        <v>1</v>
      </c>
      <c r="CS2536" t="s">
        <v>136</v>
      </c>
      <c r="CT2536" t="s">
        <v>136</v>
      </c>
      <c r="CU2536" t="s">
        <v>136</v>
      </c>
      <c r="CV2536" t="s">
        <v>136</v>
      </c>
      <c r="CW2536" t="s">
        <v>134</v>
      </c>
      <c r="CX2536">
        <v>50</v>
      </c>
      <c r="CY2536" t="s">
        <v>134</v>
      </c>
      <c r="CZ2536" t="s">
        <v>134</v>
      </c>
      <c r="DA2536" t="s">
        <v>134</v>
      </c>
      <c r="DB2536" t="s">
        <v>134</v>
      </c>
      <c r="DC2536" t="s">
        <v>134</v>
      </c>
      <c r="DD2536" t="s">
        <v>136</v>
      </c>
      <c r="DF2536" t="s">
        <v>12646</v>
      </c>
      <c r="DG2536" t="s">
        <v>22519</v>
      </c>
      <c r="DH2536" t="s">
        <v>2781</v>
      </c>
      <c r="DI2536" t="s">
        <v>374</v>
      </c>
      <c r="DJ2536" s="4">
        <v>78130</v>
      </c>
      <c r="DK2536" t="s">
        <v>22520</v>
      </c>
      <c r="DL2536" t="s">
        <v>136</v>
      </c>
      <c r="DM2536">
        <v>1</v>
      </c>
      <c r="DN2536" t="s">
        <v>22521</v>
      </c>
      <c r="DO2536" t="s">
        <v>2781</v>
      </c>
      <c r="DP2536" t="s">
        <v>374</v>
      </c>
      <c r="DQ2536" t="str">
        <f>"78130"</f>
        <v>78130</v>
      </c>
      <c r="DR2536" t="s">
        <v>22520</v>
      </c>
      <c r="DS2536" t="s">
        <v>497</v>
      </c>
      <c r="DT2536">
        <v>1</v>
      </c>
      <c r="DU2536">
        <v>6</v>
      </c>
      <c r="DV2536" t="s">
        <v>134</v>
      </c>
      <c r="DW2536" t="s">
        <v>134</v>
      </c>
      <c r="DX2536" t="s">
        <v>134</v>
      </c>
      <c r="DY2536" t="s">
        <v>136</v>
      </c>
      <c r="DZ2536">
        <v>1</v>
      </c>
      <c r="EA2536" t="s">
        <v>136</v>
      </c>
      <c r="EC2536" s="5">
        <v>12.68</v>
      </c>
      <c r="ED2536" s="5">
        <v>55</v>
      </c>
      <c r="EE2536">
        <v>18306295296</v>
      </c>
      <c r="EF2536" t="s">
        <v>22515</v>
      </c>
      <c r="EG2536" t="s">
        <v>148</v>
      </c>
      <c r="EH2536">
        <v>0</v>
      </c>
    </row>
    <row r="2537" spans="1:138" ht="15" customHeight="1" x14ac:dyDescent="0.35">
      <c r="A2537" t="s">
        <v>6324</v>
      </c>
      <c r="B2537" t="s">
        <v>157</v>
      </c>
      <c r="C2537" s="1">
        <v>44155.698377893517</v>
      </c>
      <c r="D2537" s="1">
        <v>44195</v>
      </c>
      <c r="E2537" t="s">
        <v>133</v>
      </c>
      <c r="F2537" t="s">
        <v>136</v>
      </c>
      <c r="G2537" t="s">
        <v>135</v>
      </c>
      <c r="H2537" t="s">
        <v>136</v>
      </c>
      <c r="I2537" t="s">
        <v>6325</v>
      </c>
      <c r="K2537" t="s">
        <v>6326</v>
      </c>
      <c r="L2537" t="s">
        <v>6327</v>
      </c>
      <c r="M2537" t="s">
        <v>6328</v>
      </c>
      <c r="N2537" t="s">
        <v>374</v>
      </c>
      <c r="O2537" s="4">
        <v>77493</v>
      </c>
      <c r="P2537" t="s">
        <v>140</v>
      </c>
      <c r="R2537">
        <v>12813918151</v>
      </c>
      <c r="T2537">
        <v>111191</v>
      </c>
      <c r="U2537" t="s">
        <v>6329</v>
      </c>
      <c r="V2537" t="s">
        <v>6330</v>
      </c>
      <c r="X2537" t="s">
        <v>164</v>
      </c>
      <c r="Y2537" t="s">
        <v>6326</v>
      </c>
      <c r="Z2537" t="s">
        <v>6327</v>
      </c>
      <c r="AA2537" t="s">
        <v>6328</v>
      </c>
      <c r="AB2537" t="s">
        <v>374</v>
      </c>
      <c r="AC2537" s="4">
        <v>77493</v>
      </c>
      <c r="AD2537" t="s">
        <v>140</v>
      </c>
      <c r="AF2537">
        <v>12813918151</v>
      </c>
      <c r="AH2537" t="s">
        <v>148</v>
      </c>
      <c r="AI2537" t="s">
        <v>168</v>
      </c>
      <c r="AJ2537" t="s">
        <v>456</v>
      </c>
      <c r="AK2537" t="s">
        <v>457</v>
      </c>
      <c r="AM2537" t="s">
        <v>458</v>
      </c>
      <c r="AO2537" t="s">
        <v>459</v>
      </c>
      <c r="AP2537" t="s">
        <v>460</v>
      </c>
      <c r="AQ2537" s="4">
        <v>73737</v>
      </c>
      <c r="AR2537" t="s">
        <v>140</v>
      </c>
      <c r="AT2537">
        <v>15802274747</v>
      </c>
      <c r="AV2537" t="s">
        <v>461</v>
      </c>
      <c r="AW2537" t="s">
        <v>462</v>
      </c>
      <c r="AZ2537" t="s">
        <v>288</v>
      </c>
      <c r="BA2537" t="s">
        <v>289</v>
      </c>
      <c r="BB2537" t="s">
        <v>136</v>
      </c>
      <c r="BC2537" t="s">
        <v>136</v>
      </c>
      <c r="BD2537" t="s">
        <v>148</v>
      </c>
      <c r="BE2537" t="s">
        <v>136</v>
      </c>
      <c r="BF2537" t="s">
        <v>136</v>
      </c>
      <c r="BG2537" t="s">
        <v>134</v>
      </c>
      <c r="BH2537" t="s">
        <v>136</v>
      </c>
      <c r="BN2537" t="s">
        <v>6331</v>
      </c>
      <c r="BO2537" t="s">
        <v>1043</v>
      </c>
      <c r="BP2537">
        <v>3</v>
      </c>
      <c r="BQ2537">
        <v>3</v>
      </c>
      <c r="BR2537">
        <v>3</v>
      </c>
      <c r="BS2537" s="1">
        <v>44228</v>
      </c>
      <c r="BT2537" s="1">
        <v>44531</v>
      </c>
      <c r="BU2537" s="1">
        <v>44228</v>
      </c>
      <c r="BV2537" s="1">
        <v>44531</v>
      </c>
      <c r="BW2537" t="s">
        <v>136</v>
      </c>
      <c r="BX2537">
        <v>48</v>
      </c>
      <c r="BY2537">
        <v>0</v>
      </c>
      <c r="BZ2537">
        <v>8</v>
      </c>
      <c r="CA2537">
        <v>8</v>
      </c>
      <c r="CB2537">
        <v>8</v>
      </c>
      <c r="CC2537">
        <v>8</v>
      </c>
      <c r="CD2537">
        <v>8</v>
      </c>
      <c r="CE2537">
        <v>8</v>
      </c>
      <c r="CF2537" t="str">
        <f>"8:00 AM"</f>
        <v>8:00 AM</v>
      </c>
      <c r="CG2537" t="str">
        <f>"5:00 PM"</f>
        <v>5:00 PM</v>
      </c>
      <c r="CH2537" s="5">
        <v>12.67</v>
      </c>
      <c r="CI2537" t="s">
        <v>146</v>
      </c>
      <c r="CL2537" t="s">
        <v>136</v>
      </c>
      <c r="CM2537" t="s">
        <v>312</v>
      </c>
      <c r="CN2537" t="s">
        <v>148</v>
      </c>
      <c r="CO2537" t="s">
        <v>465</v>
      </c>
      <c r="CP2537" t="s">
        <v>149</v>
      </c>
      <c r="CQ2537">
        <v>3</v>
      </c>
      <c r="CR2537">
        <v>0</v>
      </c>
      <c r="CS2537" t="s">
        <v>136</v>
      </c>
      <c r="CT2537" t="s">
        <v>134</v>
      </c>
      <c r="CU2537" t="s">
        <v>136</v>
      </c>
      <c r="CV2537" t="s">
        <v>134</v>
      </c>
      <c r="CW2537" t="s">
        <v>134</v>
      </c>
      <c r="CX2537">
        <v>75</v>
      </c>
      <c r="CY2537" t="s">
        <v>134</v>
      </c>
      <c r="CZ2537" t="s">
        <v>134</v>
      </c>
      <c r="DA2537" t="s">
        <v>134</v>
      </c>
      <c r="DB2537" t="s">
        <v>136</v>
      </c>
      <c r="DC2537" t="s">
        <v>134</v>
      </c>
      <c r="DD2537" t="s">
        <v>136</v>
      </c>
      <c r="DF2537" t="s">
        <v>466</v>
      </c>
      <c r="DG2537" t="s">
        <v>6327</v>
      </c>
      <c r="DH2537" t="s">
        <v>6328</v>
      </c>
      <c r="DI2537" t="s">
        <v>374</v>
      </c>
      <c r="DJ2537" s="4">
        <v>77493</v>
      </c>
      <c r="DK2537" t="s">
        <v>6332</v>
      </c>
      <c r="DL2537" t="s">
        <v>136</v>
      </c>
      <c r="DM2537">
        <v>1</v>
      </c>
      <c r="DN2537" t="s">
        <v>6327</v>
      </c>
      <c r="DO2537" t="s">
        <v>6328</v>
      </c>
      <c r="DP2537" t="s">
        <v>374</v>
      </c>
      <c r="DQ2537" t="str">
        <f>"77493"</f>
        <v>77493</v>
      </c>
      <c r="DR2537" t="s">
        <v>6332</v>
      </c>
      <c r="DS2537" t="s">
        <v>296</v>
      </c>
      <c r="DT2537">
        <v>1</v>
      </c>
      <c r="DU2537">
        <v>3</v>
      </c>
      <c r="DV2537" t="s">
        <v>134</v>
      </c>
      <c r="DW2537" t="s">
        <v>134</v>
      </c>
      <c r="DX2537" t="s">
        <v>134</v>
      </c>
      <c r="DY2537" t="s">
        <v>136</v>
      </c>
      <c r="DZ2537">
        <v>1</v>
      </c>
      <c r="EA2537" t="s">
        <v>136</v>
      </c>
      <c r="EC2537" s="5">
        <v>12.68</v>
      </c>
      <c r="ED2537" s="5">
        <v>55</v>
      </c>
      <c r="EE2537">
        <v>12813918151</v>
      </c>
      <c r="EF2537" t="s">
        <v>6333</v>
      </c>
      <c r="EG2537" t="s">
        <v>148</v>
      </c>
      <c r="EH2537">
        <v>0</v>
      </c>
    </row>
    <row r="2538" spans="1:138" ht="15" customHeight="1" x14ac:dyDescent="0.35">
      <c r="A2538" t="s">
        <v>22536</v>
      </c>
      <c r="B2538" t="s">
        <v>157</v>
      </c>
      <c r="C2538" s="1">
        <v>44156.434141782411</v>
      </c>
      <c r="D2538" s="1">
        <v>44195</v>
      </c>
      <c r="E2538" t="s">
        <v>133</v>
      </c>
      <c r="F2538" t="s">
        <v>136</v>
      </c>
      <c r="G2538" t="s">
        <v>135</v>
      </c>
      <c r="H2538" t="s">
        <v>136</v>
      </c>
      <c r="I2538" t="s">
        <v>22537</v>
      </c>
      <c r="K2538" t="s">
        <v>22538</v>
      </c>
      <c r="L2538" t="s">
        <v>22539</v>
      </c>
      <c r="M2538" t="s">
        <v>22540</v>
      </c>
      <c r="N2538" t="s">
        <v>870</v>
      </c>
      <c r="O2538" s="4">
        <v>56751</v>
      </c>
      <c r="P2538" t="s">
        <v>140</v>
      </c>
      <c r="R2538">
        <v>12186890494</v>
      </c>
      <c r="T2538">
        <v>112330</v>
      </c>
      <c r="U2538" t="s">
        <v>22541</v>
      </c>
      <c r="V2538" t="s">
        <v>14404</v>
      </c>
      <c r="X2538" t="s">
        <v>429</v>
      </c>
      <c r="Y2538" t="s">
        <v>22538</v>
      </c>
      <c r="Z2538" t="s">
        <v>22539</v>
      </c>
      <c r="AA2538" t="s">
        <v>22540</v>
      </c>
      <c r="AB2538" t="s">
        <v>870</v>
      </c>
      <c r="AC2538" s="4">
        <v>56751</v>
      </c>
      <c r="AD2538" t="s">
        <v>140</v>
      </c>
      <c r="AF2538">
        <v>12186890494</v>
      </c>
      <c r="AH2538" t="s">
        <v>148</v>
      </c>
      <c r="AI2538" t="s">
        <v>168</v>
      </c>
      <c r="AJ2538" t="s">
        <v>456</v>
      </c>
      <c r="AK2538" t="s">
        <v>457</v>
      </c>
      <c r="AM2538" t="s">
        <v>458</v>
      </c>
      <c r="AO2538" t="s">
        <v>459</v>
      </c>
      <c r="AP2538" t="s">
        <v>460</v>
      </c>
      <c r="AQ2538" s="4">
        <v>73737</v>
      </c>
      <c r="AR2538" t="s">
        <v>140</v>
      </c>
      <c r="AT2538">
        <v>15802274747</v>
      </c>
      <c r="AV2538" t="s">
        <v>461</v>
      </c>
      <c r="AW2538" t="s">
        <v>462</v>
      </c>
      <c r="AZ2538" t="s">
        <v>334</v>
      </c>
      <c r="BA2538" t="s">
        <v>335</v>
      </c>
      <c r="BB2538" t="s">
        <v>136</v>
      </c>
      <c r="BC2538" t="s">
        <v>136</v>
      </c>
      <c r="BD2538" t="s">
        <v>148</v>
      </c>
      <c r="BE2538" t="s">
        <v>136</v>
      </c>
      <c r="BF2538" t="s">
        <v>136</v>
      </c>
      <c r="BG2538" t="s">
        <v>134</v>
      </c>
      <c r="BH2538" t="s">
        <v>136</v>
      </c>
      <c r="BN2538" t="s">
        <v>22542</v>
      </c>
      <c r="BO2538" t="s">
        <v>1585</v>
      </c>
      <c r="BP2538">
        <v>1</v>
      </c>
      <c r="BQ2538">
        <v>1</v>
      </c>
      <c r="BR2538">
        <v>1</v>
      </c>
      <c r="BS2538" s="1">
        <v>44228</v>
      </c>
      <c r="BT2538" s="1">
        <v>44531</v>
      </c>
      <c r="BU2538" s="1">
        <v>44228</v>
      </c>
      <c r="BV2538" s="1">
        <v>44531</v>
      </c>
      <c r="BW2538" t="s">
        <v>136</v>
      </c>
      <c r="BX2538">
        <v>40</v>
      </c>
      <c r="BY2538">
        <v>0</v>
      </c>
      <c r="BZ2538">
        <v>7</v>
      </c>
      <c r="CA2538">
        <v>7</v>
      </c>
      <c r="CB2538">
        <v>7</v>
      </c>
      <c r="CC2538">
        <v>7</v>
      </c>
      <c r="CD2538">
        <v>7</v>
      </c>
      <c r="CE2538">
        <v>5</v>
      </c>
      <c r="CF2538" t="str">
        <f>"9:00 AM"</f>
        <v>9:00 AM</v>
      </c>
      <c r="CG2538" t="str">
        <f>"5:00 PM"</f>
        <v>5:00 PM</v>
      </c>
      <c r="CH2538" s="5">
        <v>14.4</v>
      </c>
      <c r="CI2538" t="s">
        <v>146</v>
      </c>
      <c r="CL2538" t="s">
        <v>136</v>
      </c>
      <c r="CM2538" t="s">
        <v>354</v>
      </c>
      <c r="CN2538" t="s">
        <v>5956</v>
      </c>
      <c r="CO2538" t="s">
        <v>465</v>
      </c>
      <c r="CP2538" t="s">
        <v>149</v>
      </c>
      <c r="CQ2538">
        <v>3</v>
      </c>
      <c r="CR2538">
        <v>0</v>
      </c>
      <c r="CS2538" t="s">
        <v>136</v>
      </c>
      <c r="CT2538" t="s">
        <v>136</v>
      </c>
      <c r="CU2538" t="s">
        <v>136</v>
      </c>
      <c r="CV2538" t="s">
        <v>134</v>
      </c>
      <c r="CW2538" t="s">
        <v>134</v>
      </c>
      <c r="CX2538">
        <v>60</v>
      </c>
      <c r="CY2538" t="s">
        <v>134</v>
      </c>
      <c r="CZ2538" t="s">
        <v>134</v>
      </c>
      <c r="DA2538" t="s">
        <v>134</v>
      </c>
      <c r="DB2538" t="s">
        <v>136</v>
      </c>
      <c r="DC2538" t="s">
        <v>134</v>
      </c>
      <c r="DD2538" t="s">
        <v>136</v>
      </c>
      <c r="DF2538" t="s">
        <v>466</v>
      </c>
      <c r="DG2538" t="s">
        <v>22543</v>
      </c>
      <c r="DH2538" t="s">
        <v>15125</v>
      </c>
      <c r="DI2538" t="s">
        <v>870</v>
      </c>
      <c r="DJ2538" s="4">
        <v>56726</v>
      </c>
      <c r="DK2538" t="s">
        <v>22544</v>
      </c>
      <c r="DL2538" t="s">
        <v>136</v>
      </c>
      <c r="DM2538">
        <v>1</v>
      </c>
      <c r="DN2538" t="s">
        <v>22543</v>
      </c>
      <c r="DO2538" t="s">
        <v>15125</v>
      </c>
      <c r="DP2538" t="s">
        <v>870</v>
      </c>
      <c r="DQ2538" t="str">
        <f>"56726"</f>
        <v>56726</v>
      </c>
      <c r="DR2538" t="s">
        <v>22544</v>
      </c>
      <c r="DS2538" t="s">
        <v>907</v>
      </c>
      <c r="DT2538">
        <v>1</v>
      </c>
      <c r="DU2538">
        <v>1</v>
      </c>
      <c r="DV2538" t="s">
        <v>134</v>
      </c>
      <c r="DW2538" t="s">
        <v>134</v>
      </c>
      <c r="DX2538" t="s">
        <v>134</v>
      </c>
      <c r="DY2538" t="s">
        <v>136</v>
      </c>
      <c r="DZ2538">
        <v>1</v>
      </c>
      <c r="EA2538" t="s">
        <v>136</v>
      </c>
      <c r="EC2538" s="5">
        <v>12.68</v>
      </c>
      <c r="ED2538" s="5">
        <v>55</v>
      </c>
      <c r="EE2538">
        <v>12186890494</v>
      </c>
      <c r="EF2538" t="s">
        <v>22545</v>
      </c>
      <c r="EG2538" t="s">
        <v>148</v>
      </c>
      <c r="EH2538">
        <v>0</v>
      </c>
    </row>
    <row r="2539" spans="1:138" ht="15" customHeight="1" x14ac:dyDescent="0.35">
      <c r="A2539" t="s">
        <v>2657</v>
      </c>
      <c r="B2539" t="s">
        <v>157</v>
      </c>
      <c r="C2539" s="1">
        <v>44155.639759143516</v>
      </c>
      <c r="D2539" s="1">
        <v>44195</v>
      </c>
      <c r="E2539" t="s">
        <v>133</v>
      </c>
      <c r="F2539" t="s">
        <v>136</v>
      </c>
      <c r="G2539" t="s">
        <v>135</v>
      </c>
      <c r="H2539" t="s">
        <v>136</v>
      </c>
      <c r="I2539" t="s">
        <v>2658</v>
      </c>
      <c r="K2539" t="s">
        <v>2659</v>
      </c>
      <c r="M2539" t="s">
        <v>2660</v>
      </c>
      <c r="N2539" t="s">
        <v>537</v>
      </c>
      <c r="O2539" s="4">
        <v>28103</v>
      </c>
      <c r="P2539" t="s">
        <v>140</v>
      </c>
      <c r="R2539">
        <v>17042832345</v>
      </c>
      <c r="T2539">
        <v>111421</v>
      </c>
      <c r="U2539" t="s">
        <v>2661</v>
      </c>
      <c r="V2539" t="s">
        <v>2662</v>
      </c>
      <c r="W2539" t="s">
        <v>816</v>
      </c>
      <c r="X2539" t="s">
        <v>684</v>
      </c>
      <c r="Y2539" t="s">
        <v>2663</v>
      </c>
      <c r="AA2539" t="s">
        <v>2660</v>
      </c>
      <c r="AB2539" t="s">
        <v>537</v>
      </c>
      <c r="AC2539" s="4">
        <v>28103</v>
      </c>
      <c r="AD2539" t="s">
        <v>140</v>
      </c>
      <c r="AF2539">
        <v>17042832345</v>
      </c>
      <c r="AH2539" t="s">
        <v>2664</v>
      </c>
      <c r="AI2539" t="s">
        <v>226</v>
      </c>
      <c r="AJ2539" t="s">
        <v>685</v>
      </c>
      <c r="AK2539" t="s">
        <v>686</v>
      </c>
      <c r="AL2539" t="s">
        <v>687</v>
      </c>
      <c r="AM2539" t="s">
        <v>688</v>
      </c>
      <c r="AN2539" t="s">
        <v>689</v>
      </c>
      <c r="AO2539" t="s">
        <v>690</v>
      </c>
      <c r="AP2539" t="s">
        <v>537</v>
      </c>
      <c r="AQ2539" s="4">
        <v>28328</v>
      </c>
      <c r="AR2539" t="s">
        <v>140</v>
      </c>
      <c r="AT2539">
        <v>19105924121</v>
      </c>
      <c r="AV2539" t="s">
        <v>691</v>
      </c>
      <c r="AW2539" t="s">
        <v>692</v>
      </c>
      <c r="AX2539" t="s">
        <v>537</v>
      </c>
      <c r="AY2539" t="s">
        <v>693</v>
      </c>
      <c r="AZ2539" t="s">
        <v>144</v>
      </c>
      <c r="BA2539" t="s">
        <v>145</v>
      </c>
      <c r="BB2539" t="s">
        <v>136</v>
      </c>
      <c r="BC2539" t="s">
        <v>136</v>
      </c>
      <c r="BD2539" t="s">
        <v>148</v>
      </c>
      <c r="BE2539" t="s">
        <v>136</v>
      </c>
      <c r="BF2539" t="s">
        <v>136</v>
      </c>
      <c r="BG2539" t="s">
        <v>134</v>
      </c>
      <c r="BH2539" t="s">
        <v>136</v>
      </c>
      <c r="BN2539" t="s">
        <v>2665</v>
      </c>
      <c r="BO2539" t="s">
        <v>2666</v>
      </c>
      <c r="BP2539">
        <v>10</v>
      </c>
      <c r="BQ2539">
        <v>10</v>
      </c>
      <c r="BR2539">
        <v>10</v>
      </c>
      <c r="BS2539" s="1">
        <v>44228</v>
      </c>
      <c r="BT2539" s="1">
        <v>44530</v>
      </c>
      <c r="BU2539" s="1">
        <v>44228</v>
      </c>
      <c r="BV2539" s="1">
        <v>44530</v>
      </c>
      <c r="BW2539" t="s">
        <v>136</v>
      </c>
      <c r="BX2539">
        <v>42</v>
      </c>
      <c r="BY2539">
        <v>0</v>
      </c>
      <c r="BZ2539">
        <v>7</v>
      </c>
      <c r="CA2539">
        <v>7</v>
      </c>
      <c r="CB2539">
        <v>7</v>
      </c>
      <c r="CC2539">
        <v>7</v>
      </c>
      <c r="CD2539">
        <v>7</v>
      </c>
      <c r="CE2539">
        <v>7</v>
      </c>
      <c r="CF2539" t="str">
        <f>"7:00 AM"</f>
        <v>7:00 AM</v>
      </c>
      <c r="CG2539" t="str">
        <f>"3:00 PM"</f>
        <v>3:00 PM</v>
      </c>
      <c r="CH2539" s="5">
        <v>12.67</v>
      </c>
      <c r="CI2539" t="s">
        <v>146</v>
      </c>
      <c r="CL2539" t="s">
        <v>136</v>
      </c>
      <c r="CM2539" t="s">
        <v>147</v>
      </c>
      <c r="CN2539" t="s">
        <v>148</v>
      </c>
      <c r="CO2539" t="s">
        <v>694</v>
      </c>
      <c r="CP2539" t="s">
        <v>149</v>
      </c>
      <c r="CQ2539">
        <v>1</v>
      </c>
      <c r="CR2539">
        <v>0</v>
      </c>
      <c r="CS2539" t="s">
        <v>136</v>
      </c>
      <c r="CT2539" t="s">
        <v>136</v>
      </c>
      <c r="CU2539" t="s">
        <v>136</v>
      </c>
      <c r="CV2539" t="s">
        <v>134</v>
      </c>
      <c r="CW2539" t="s">
        <v>134</v>
      </c>
      <c r="CX2539">
        <v>75</v>
      </c>
      <c r="CY2539" t="s">
        <v>134</v>
      </c>
      <c r="CZ2539" t="s">
        <v>134</v>
      </c>
      <c r="DA2539" t="s">
        <v>134</v>
      </c>
      <c r="DB2539" t="s">
        <v>134</v>
      </c>
      <c r="DC2539" t="s">
        <v>134</v>
      </c>
      <c r="DD2539" t="s">
        <v>136</v>
      </c>
      <c r="DF2539" t="s">
        <v>2667</v>
      </c>
      <c r="DG2539" t="s">
        <v>2659</v>
      </c>
      <c r="DH2539" t="s">
        <v>2660</v>
      </c>
      <c r="DI2539" t="s">
        <v>537</v>
      </c>
      <c r="DJ2539" s="4">
        <v>28103</v>
      </c>
      <c r="DK2539" t="s">
        <v>858</v>
      </c>
      <c r="DL2539" t="s">
        <v>136</v>
      </c>
      <c r="DM2539">
        <v>1</v>
      </c>
      <c r="DN2539" t="s">
        <v>2668</v>
      </c>
      <c r="DO2539" t="s">
        <v>2660</v>
      </c>
      <c r="DP2539" t="s">
        <v>537</v>
      </c>
      <c r="DQ2539" t="str">
        <f>"28103"</f>
        <v>28103</v>
      </c>
      <c r="DR2539" t="s">
        <v>858</v>
      </c>
      <c r="DS2539" t="s">
        <v>2669</v>
      </c>
      <c r="DT2539">
        <v>1</v>
      </c>
      <c r="DU2539">
        <v>6</v>
      </c>
      <c r="DV2539" t="s">
        <v>134</v>
      </c>
      <c r="DW2539" t="s">
        <v>134</v>
      </c>
      <c r="DX2539" t="s">
        <v>134</v>
      </c>
      <c r="DY2539" t="s">
        <v>134</v>
      </c>
      <c r="DZ2539">
        <v>2</v>
      </c>
      <c r="EA2539" t="s">
        <v>136</v>
      </c>
      <c r="EC2539" s="5">
        <v>12.68</v>
      </c>
      <c r="ED2539" s="5">
        <v>55</v>
      </c>
      <c r="EE2539">
        <v>17042832345</v>
      </c>
      <c r="EF2539" t="s">
        <v>2664</v>
      </c>
      <c r="EG2539" t="s">
        <v>696</v>
      </c>
      <c r="EH2539">
        <v>0</v>
      </c>
    </row>
    <row r="2540" spans="1:138" ht="15" customHeight="1" x14ac:dyDescent="0.35">
      <c r="A2540" t="s">
        <v>25940</v>
      </c>
      <c r="B2540" t="s">
        <v>157</v>
      </c>
      <c r="C2540" s="1">
        <v>44167.57043240741</v>
      </c>
      <c r="D2540" s="1">
        <v>44195</v>
      </c>
      <c r="E2540" t="s">
        <v>133</v>
      </c>
      <c r="F2540" t="s">
        <v>136</v>
      </c>
      <c r="G2540" t="s">
        <v>135</v>
      </c>
      <c r="H2540" t="s">
        <v>136</v>
      </c>
      <c r="I2540" t="s">
        <v>25941</v>
      </c>
      <c r="K2540" t="s">
        <v>25942</v>
      </c>
      <c r="M2540" t="s">
        <v>19744</v>
      </c>
      <c r="N2540" t="s">
        <v>246</v>
      </c>
      <c r="O2540" s="4">
        <v>71328</v>
      </c>
      <c r="P2540" t="s">
        <v>140</v>
      </c>
      <c r="R2540">
        <v>13184660009</v>
      </c>
      <c r="T2540">
        <v>11119</v>
      </c>
      <c r="U2540" t="s">
        <v>25943</v>
      </c>
      <c r="V2540" t="s">
        <v>14750</v>
      </c>
      <c r="W2540" t="s">
        <v>1979</v>
      </c>
      <c r="X2540" t="s">
        <v>164</v>
      </c>
      <c r="Y2540" t="s">
        <v>25942</v>
      </c>
      <c r="AA2540" t="s">
        <v>19744</v>
      </c>
      <c r="AB2540" t="s">
        <v>246</v>
      </c>
      <c r="AC2540" s="4">
        <v>71328</v>
      </c>
      <c r="AD2540" t="s">
        <v>140</v>
      </c>
      <c r="AF2540">
        <v>13184473170</v>
      </c>
      <c r="AH2540" t="s">
        <v>25944</v>
      </c>
      <c r="AI2540" t="s">
        <v>168</v>
      </c>
      <c r="AJ2540" t="s">
        <v>1977</v>
      </c>
      <c r="AK2540" t="s">
        <v>1978</v>
      </c>
      <c r="AL2540" t="s">
        <v>1979</v>
      </c>
      <c r="AM2540" t="s">
        <v>1980</v>
      </c>
      <c r="AN2540" t="s">
        <v>1981</v>
      </c>
      <c r="AO2540" t="s">
        <v>1982</v>
      </c>
      <c r="AP2540" t="s">
        <v>246</v>
      </c>
      <c r="AQ2540" s="4">
        <v>70754</v>
      </c>
      <c r="AR2540" t="s">
        <v>140</v>
      </c>
      <c r="AT2540">
        <v>12256863033</v>
      </c>
      <c r="AV2540" t="s">
        <v>1983</v>
      </c>
      <c r="AW2540" t="s">
        <v>1984</v>
      </c>
      <c r="AZ2540" t="s">
        <v>175</v>
      </c>
      <c r="BA2540" t="s">
        <v>176</v>
      </c>
      <c r="BB2540" t="s">
        <v>136</v>
      </c>
      <c r="BC2540" t="s">
        <v>136</v>
      </c>
      <c r="BD2540" t="s">
        <v>148</v>
      </c>
      <c r="BE2540" t="s">
        <v>136</v>
      </c>
      <c r="BF2540" t="s">
        <v>136</v>
      </c>
      <c r="BG2540" t="s">
        <v>134</v>
      </c>
      <c r="BH2540" t="s">
        <v>136</v>
      </c>
      <c r="BN2540" t="s">
        <v>25945</v>
      </c>
      <c r="BO2540" t="s">
        <v>905</v>
      </c>
      <c r="BP2540">
        <v>2</v>
      </c>
      <c r="BQ2540">
        <v>2</v>
      </c>
      <c r="BR2540">
        <v>2</v>
      </c>
      <c r="BS2540" s="1">
        <v>44228</v>
      </c>
      <c r="BT2540" s="1">
        <v>44531</v>
      </c>
      <c r="BU2540" s="1">
        <v>44228</v>
      </c>
      <c r="BV2540" s="1">
        <v>44531</v>
      </c>
      <c r="BW2540" t="s">
        <v>136</v>
      </c>
      <c r="BX2540">
        <v>35</v>
      </c>
      <c r="BY2540">
        <v>0</v>
      </c>
      <c r="BZ2540">
        <v>6</v>
      </c>
      <c r="CA2540">
        <v>6</v>
      </c>
      <c r="CB2540">
        <v>6</v>
      </c>
      <c r="CC2540">
        <v>6</v>
      </c>
      <c r="CD2540">
        <v>6</v>
      </c>
      <c r="CE2540">
        <v>5</v>
      </c>
      <c r="CF2540" t="str">
        <f>"7:00 AM"</f>
        <v>7:00 AM</v>
      </c>
      <c r="CG2540" t="str">
        <f>"1:00 PM"</f>
        <v>1:00 PM</v>
      </c>
      <c r="CH2540" s="5">
        <v>11.83</v>
      </c>
      <c r="CI2540" t="s">
        <v>146</v>
      </c>
      <c r="CJ2540">
        <v>0</v>
      </c>
      <c r="CK2540" t="s">
        <v>1985</v>
      </c>
      <c r="CL2540" t="s">
        <v>134</v>
      </c>
      <c r="CM2540" t="s">
        <v>147</v>
      </c>
      <c r="CN2540" t="s">
        <v>148</v>
      </c>
      <c r="CO2540" s="2" t="s">
        <v>21287</v>
      </c>
      <c r="CP2540" t="s">
        <v>149</v>
      </c>
      <c r="CQ2540">
        <v>0</v>
      </c>
      <c r="CR2540">
        <v>0</v>
      </c>
      <c r="CS2540" t="s">
        <v>136</v>
      </c>
      <c r="CT2540" t="s">
        <v>136</v>
      </c>
      <c r="CU2540" t="s">
        <v>136</v>
      </c>
      <c r="CV2540" t="s">
        <v>134</v>
      </c>
      <c r="CW2540" t="s">
        <v>134</v>
      </c>
      <c r="CX2540">
        <v>50</v>
      </c>
      <c r="CY2540" t="s">
        <v>134</v>
      </c>
      <c r="CZ2540" t="s">
        <v>136</v>
      </c>
      <c r="DA2540" t="s">
        <v>134</v>
      </c>
      <c r="DB2540" t="s">
        <v>134</v>
      </c>
      <c r="DC2540" t="s">
        <v>134</v>
      </c>
      <c r="DD2540" t="s">
        <v>136</v>
      </c>
      <c r="DF2540" t="s">
        <v>2346</v>
      </c>
      <c r="DG2540" t="s">
        <v>25946</v>
      </c>
      <c r="DH2540" t="s">
        <v>3504</v>
      </c>
      <c r="DI2540" t="s">
        <v>246</v>
      </c>
      <c r="DJ2540" s="4">
        <v>71331</v>
      </c>
      <c r="DK2540" t="s">
        <v>4740</v>
      </c>
      <c r="DL2540" t="s">
        <v>136</v>
      </c>
      <c r="DM2540">
        <v>1</v>
      </c>
      <c r="DN2540" t="s">
        <v>25947</v>
      </c>
      <c r="DO2540" t="s">
        <v>25948</v>
      </c>
      <c r="DP2540" t="s">
        <v>246</v>
      </c>
      <c r="DQ2540" t="str">
        <f>"71331"</f>
        <v>71331</v>
      </c>
      <c r="DR2540" t="s">
        <v>4740</v>
      </c>
      <c r="DS2540" t="s">
        <v>296</v>
      </c>
      <c r="DT2540">
        <v>1</v>
      </c>
      <c r="DU2540">
        <v>2</v>
      </c>
      <c r="DV2540" t="s">
        <v>134</v>
      </c>
      <c r="DW2540" t="s">
        <v>134</v>
      </c>
      <c r="DX2540" t="s">
        <v>134</v>
      </c>
      <c r="DY2540" t="s">
        <v>136</v>
      </c>
      <c r="DZ2540">
        <v>1</v>
      </c>
      <c r="EA2540" t="s">
        <v>136</v>
      </c>
      <c r="EC2540" s="5">
        <v>12.68</v>
      </c>
      <c r="ED2540" s="5">
        <v>55</v>
      </c>
      <c r="EE2540">
        <v>13184660009</v>
      </c>
      <c r="EF2540" t="s">
        <v>25944</v>
      </c>
      <c r="EG2540" t="s">
        <v>1989</v>
      </c>
      <c r="EH2540">
        <v>5</v>
      </c>
    </row>
    <row r="2541" spans="1:138" ht="15" customHeight="1" x14ac:dyDescent="0.35">
      <c r="A2541" t="s">
        <v>21313</v>
      </c>
      <c r="B2541" t="s">
        <v>157</v>
      </c>
      <c r="C2541" s="1">
        <v>44158.605973495367</v>
      </c>
      <c r="D2541" s="1">
        <v>44195</v>
      </c>
      <c r="E2541" t="s">
        <v>133</v>
      </c>
      <c r="F2541" t="s">
        <v>136</v>
      </c>
      <c r="G2541" t="s">
        <v>135</v>
      </c>
      <c r="H2541" t="s">
        <v>136</v>
      </c>
      <c r="I2541" t="s">
        <v>21314</v>
      </c>
      <c r="K2541" t="s">
        <v>21315</v>
      </c>
      <c r="M2541" t="s">
        <v>21316</v>
      </c>
      <c r="N2541" t="s">
        <v>374</v>
      </c>
      <c r="O2541" s="4">
        <v>77612</v>
      </c>
      <c r="P2541" t="s">
        <v>140</v>
      </c>
      <c r="R2541">
        <v>14099943616</v>
      </c>
      <c r="T2541">
        <v>112910</v>
      </c>
      <c r="U2541" t="s">
        <v>21317</v>
      </c>
      <c r="V2541" t="s">
        <v>1798</v>
      </c>
      <c r="X2541" t="s">
        <v>164</v>
      </c>
      <c r="Y2541" t="s">
        <v>21315</v>
      </c>
      <c r="AA2541" t="s">
        <v>21316</v>
      </c>
      <c r="AB2541" t="s">
        <v>374</v>
      </c>
      <c r="AC2541" s="4">
        <v>77612</v>
      </c>
      <c r="AD2541" t="s">
        <v>140</v>
      </c>
      <c r="AF2541">
        <v>14099943616</v>
      </c>
      <c r="AH2541" t="s">
        <v>148</v>
      </c>
      <c r="AI2541" t="s">
        <v>168</v>
      </c>
      <c r="AJ2541" t="s">
        <v>456</v>
      </c>
      <c r="AK2541" t="s">
        <v>457</v>
      </c>
      <c r="AM2541" t="s">
        <v>458</v>
      </c>
      <c r="AO2541" t="s">
        <v>459</v>
      </c>
      <c r="AP2541" t="s">
        <v>460</v>
      </c>
      <c r="AQ2541" s="4">
        <v>73737</v>
      </c>
      <c r="AR2541" t="s">
        <v>140</v>
      </c>
      <c r="AT2541">
        <v>15802274747</v>
      </c>
      <c r="AV2541" t="s">
        <v>461</v>
      </c>
      <c r="AW2541" t="s">
        <v>462</v>
      </c>
      <c r="AZ2541" t="s">
        <v>334</v>
      </c>
      <c r="BA2541" t="s">
        <v>335</v>
      </c>
      <c r="BB2541" t="s">
        <v>136</v>
      </c>
      <c r="BC2541" t="s">
        <v>136</v>
      </c>
      <c r="BD2541" t="s">
        <v>148</v>
      </c>
      <c r="BE2541" t="s">
        <v>136</v>
      </c>
      <c r="BF2541" t="s">
        <v>136</v>
      </c>
      <c r="BG2541" t="s">
        <v>134</v>
      </c>
      <c r="BH2541" t="s">
        <v>136</v>
      </c>
      <c r="BN2541" t="s">
        <v>21318</v>
      </c>
      <c r="BO2541" t="s">
        <v>464</v>
      </c>
      <c r="BP2541">
        <v>3</v>
      </c>
      <c r="BQ2541">
        <v>3</v>
      </c>
      <c r="BR2541">
        <v>3</v>
      </c>
      <c r="BS2541" s="1">
        <v>44228</v>
      </c>
      <c r="BT2541" s="1">
        <v>44530</v>
      </c>
      <c r="BU2541" s="1">
        <v>44228</v>
      </c>
      <c r="BV2541" s="1">
        <v>44530</v>
      </c>
      <c r="BW2541" t="s">
        <v>136</v>
      </c>
      <c r="BX2541">
        <v>48</v>
      </c>
      <c r="BY2541">
        <v>0</v>
      </c>
      <c r="BZ2541">
        <v>8</v>
      </c>
      <c r="CA2541">
        <v>8</v>
      </c>
      <c r="CB2541">
        <v>8</v>
      </c>
      <c r="CC2541">
        <v>8</v>
      </c>
      <c r="CD2541">
        <v>8</v>
      </c>
      <c r="CE2541">
        <v>8</v>
      </c>
      <c r="CF2541" t="str">
        <f>"8:00 AM"</f>
        <v>8:00 AM</v>
      </c>
      <c r="CG2541" t="str">
        <f>"5:00 PM"</f>
        <v>5:00 PM</v>
      </c>
      <c r="CH2541" s="5">
        <v>12.67</v>
      </c>
      <c r="CI2541" t="s">
        <v>146</v>
      </c>
      <c r="CL2541" t="s">
        <v>136</v>
      </c>
      <c r="CM2541" t="s">
        <v>312</v>
      </c>
      <c r="CN2541" t="s">
        <v>148</v>
      </c>
      <c r="CO2541" t="s">
        <v>465</v>
      </c>
      <c r="CP2541" t="s">
        <v>149</v>
      </c>
      <c r="CQ2541">
        <v>3</v>
      </c>
      <c r="CR2541">
        <v>0</v>
      </c>
      <c r="CS2541" t="s">
        <v>136</v>
      </c>
      <c r="CT2541" t="s">
        <v>134</v>
      </c>
      <c r="CU2541" t="s">
        <v>136</v>
      </c>
      <c r="CV2541" t="s">
        <v>134</v>
      </c>
      <c r="CW2541" t="s">
        <v>134</v>
      </c>
      <c r="CX2541">
        <v>75</v>
      </c>
      <c r="CY2541" t="s">
        <v>134</v>
      </c>
      <c r="CZ2541" t="s">
        <v>134</v>
      </c>
      <c r="DA2541" t="s">
        <v>134</v>
      </c>
      <c r="DB2541" t="s">
        <v>136</v>
      </c>
      <c r="DC2541" t="s">
        <v>134</v>
      </c>
      <c r="DD2541" t="s">
        <v>136</v>
      </c>
      <c r="DF2541" t="s">
        <v>466</v>
      </c>
      <c r="DG2541" t="s">
        <v>21315</v>
      </c>
      <c r="DH2541" t="s">
        <v>21316</v>
      </c>
      <c r="DI2541" t="s">
        <v>374</v>
      </c>
      <c r="DJ2541" s="4">
        <v>77612</v>
      </c>
      <c r="DK2541" t="s">
        <v>4328</v>
      </c>
      <c r="DL2541" t="s">
        <v>136</v>
      </c>
      <c r="DM2541">
        <v>1</v>
      </c>
      <c r="DN2541" t="s">
        <v>21319</v>
      </c>
      <c r="DO2541" t="s">
        <v>21316</v>
      </c>
      <c r="DP2541" t="s">
        <v>374</v>
      </c>
      <c r="DQ2541" t="str">
        <f>"77612"</f>
        <v>77612</v>
      </c>
      <c r="DR2541" t="s">
        <v>4328</v>
      </c>
      <c r="DS2541" t="s">
        <v>296</v>
      </c>
      <c r="DT2541">
        <v>1</v>
      </c>
      <c r="DU2541">
        <v>3</v>
      </c>
      <c r="DV2541" t="s">
        <v>134</v>
      </c>
      <c r="DW2541" t="s">
        <v>134</v>
      </c>
      <c r="DX2541" t="s">
        <v>134</v>
      </c>
      <c r="DY2541" t="s">
        <v>136</v>
      </c>
      <c r="DZ2541">
        <v>1</v>
      </c>
      <c r="EA2541" t="s">
        <v>136</v>
      </c>
      <c r="EC2541" s="5">
        <v>12.68</v>
      </c>
      <c r="ED2541" s="5">
        <v>55</v>
      </c>
      <c r="EE2541">
        <v>14099943616</v>
      </c>
      <c r="EF2541" t="s">
        <v>13735</v>
      </c>
      <c r="EG2541" t="s">
        <v>148</v>
      </c>
      <c r="EH2541">
        <v>0</v>
      </c>
    </row>
    <row r="2542" spans="1:138" ht="15" customHeight="1" x14ac:dyDescent="0.35">
      <c r="A2542" t="s">
        <v>6891</v>
      </c>
      <c r="B2542" t="s">
        <v>157</v>
      </c>
      <c r="C2542" s="1">
        <v>44159.549813425925</v>
      </c>
      <c r="D2542" s="1">
        <v>44195</v>
      </c>
      <c r="E2542" t="s">
        <v>133</v>
      </c>
      <c r="F2542" t="s">
        <v>136</v>
      </c>
      <c r="G2542" t="s">
        <v>135</v>
      </c>
      <c r="H2542" t="s">
        <v>136</v>
      </c>
      <c r="I2542" t="s">
        <v>6892</v>
      </c>
      <c r="K2542" t="s">
        <v>6893</v>
      </c>
      <c r="M2542" t="s">
        <v>6894</v>
      </c>
      <c r="N2542" t="s">
        <v>784</v>
      </c>
      <c r="O2542" s="4">
        <v>59255</v>
      </c>
      <c r="P2542" t="s">
        <v>140</v>
      </c>
      <c r="R2542">
        <v>12183215494</v>
      </c>
      <c r="T2542">
        <v>11199</v>
      </c>
      <c r="U2542" t="s">
        <v>6895</v>
      </c>
      <c r="V2542" t="s">
        <v>2759</v>
      </c>
      <c r="X2542" t="s">
        <v>164</v>
      </c>
      <c r="Y2542" t="s">
        <v>6896</v>
      </c>
      <c r="AA2542" t="s">
        <v>6897</v>
      </c>
      <c r="AB2542" t="s">
        <v>784</v>
      </c>
      <c r="AC2542" s="4">
        <v>59255</v>
      </c>
      <c r="AD2542" t="s">
        <v>140</v>
      </c>
      <c r="AF2542">
        <v>14064482201</v>
      </c>
      <c r="AH2542" t="s">
        <v>6898</v>
      </c>
      <c r="AI2542" t="s">
        <v>168</v>
      </c>
      <c r="AJ2542" t="s">
        <v>875</v>
      </c>
      <c r="AK2542" t="s">
        <v>876</v>
      </c>
      <c r="AL2542" t="s">
        <v>877</v>
      </c>
      <c r="AM2542" t="s">
        <v>878</v>
      </c>
      <c r="AO2542" t="s">
        <v>879</v>
      </c>
      <c r="AP2542" t="s">
        <v>870</v>
      </c>
      <c r="AQ2542" s="4">
        <v>56537</v>
      </c>
      <c r="AR2542" t="s">
        <v>140</v>
      </c>
      <c r="AS2542" t="s">
        <v>880</v>
      </c>
      <c r="AT2542">
        <v>12183215494</v>
      </c>
      <c r="AV2542" t="s">
        <v>881</v>
      </c>
      <c r="AW2542" t="s">
        <v>882</v>
      </c>
      <c r="AZ2542" t="s">
        <v>288</v>
      </c>
      <c r="BA2542" t="s">
        <v>289</v>
      </c>
      <c r="BB2542" t="s">
        <v>136</v>
      </c>
      <c r="BC2542" t="s">
        <v>136</v>
      </c>
      <c r="BD2542" t="s">
        <v>148</v>
      </c>
      <c r="BE2542" t="s">
        <v>136</v>
      </c>
      <c r="BF2542" t="s">
        <v>136</v>
      </c>
      <c r="BG2542" t="s">
        <v>134</v>
      </c>
      <c r="BH2542" t="s">
        <v>136</v>
      </c>
      <c r="BN2542" t="s">
        <v>6899</v>
      </c>
      <c r="BO2542" t="s">
        <v>965</v>
      </c>
      <c r="BP2542">
        <v>2</v>
      </c>
      <c r="BQ2542">
        <v>2</v>
      </c>
      <c r="BR2542">
        <v>2</v>
      </c>
      <c r="BS2542" s="1">
        <v>44228</v>
      </c>
      <c r="BT2542" s="1">
        <v>44531</v>
      </c>
      <c r="BU2542" s="1">
        <v>44228</v>
      </c>
      <c r="BV2542" s="1">
        <v>44531</v>
      </c>
      <c r="BW2542" t="s">
        <v>136</v>
      </c>
      <c r="BX2542">
        <v>40</v>
      </c>
      <c r="BY2542">
        <v>0</v>
      </c>
      <c r="BZ2542">
        <v>8</v>
      </c>
      <c r="CA2542">
        <v>8</v>
      </c>
      <c r="CB2542">
        <v>8</v>
      </c>
      <c r="CC2542">
        <v>8</v>
      </c>
      <c r="CD2542">
        <v>8</v>
      </c>
      <c r="CE2542">
        <v>0</v>
      </c>
      <c r="CF2542" t="str">
        <f>"8:00 AM"</f>
        <v>8:00 AM</v>
      </c>
      <c r="CG2542" t="str">
        <f>"5:00 PM"</f>
        <v>5:00 PM</v>
      </c>
      <c r="CH2542" s="5">
        <v>13.62</v>
      </c>
      <c r="CI2542" t="s">
        <v>146</v>
      </c>
      <c r="CJ2542">
        <v>0</v>
      </c>
      <c r="CK2542" t="s">
        <v>884</v>
      </c>
      <c r="CL2542" t="s">
        <v>136</v>
      </c>
      <c r="CM2542" t="s">
        <v>312</v>
      </c>
      <c r="CN2542" t="s">
        <v>148</v>
      </c>
      <c r="CO2542" s="2" t="s">
        <v>6900</v>
      </c>
      <c r="CP2542" t="s">
        <v>149</v>
      </c>
      <c r="CQ2542">
        <v>3</v>
      </c>
      <c r="CR2542">
        <v>0</v>
      </c>
      <c r="CS2542" t="s">
        <v>136</v>
      </c>
      <c r="CT2542" t="s">
        <v>134</v>
      </c>
      <c r="CU2542" t="s">
        <v>136</v>
      </c>
      <c r="CV2542" t="s">
        <v>136</v>
      </c>
      <c r="CW2542" t="s">
        <v>134</v>
      </c>
      <c r="CX2542">
        <v>60</v>
      </c>
      <c r="CY2542" t="s">
        <v>136</v>
      </c>
      <c r="CZ2542" t="s">
        <v>136</v>
      </c>
      <c r="DA2542" t="s">
        <v>136</v>
      </c>
      <c r="DB2542" t="s">
        <v>136</v>
      </c>
      <c r="DC2542" t="s">
        <v>136</v>
      </c>
      <c r="DD2542" t="s">
        <v>136</v>
      </c>
      <c r="DF2542" s="2" t="s">
        <v>1929</v>
      </c>
      <c r="DG2542" s="2" t="s">
        <v>6901</v>
      </c>
      <c r="DH2542" t="s">
        <v>6897</v>
      </c>
      <c r="DI2542" t="s">
        <v>784</v>
      </c>
      <c r="DJ2542" s="4">
        <v>59255</v>
      </c>
      <c r="DK2542" t="s">
        <v>3944</v>
      </c>
      <c r="DL2542" t="s">
        <v>136</v>
      </c>
      <c r="DM2542">
        <v>1</v>
      </c>
      <c r="DN2542" s="2" t="s">
        <v>6902</v>
      </c>
      <c r="DO2542" t="s">
        <v>6897</v>
      </c>
      <c r="DP2542" t="s">
        <v>784</v>
      </c>
      <c r="DQ2542" t="str">
        <f>"59255"</f>
        <v>59255</v>
      </c>
      <c r="DR2542" t="s">
        <v>3944</v>
      </c>
      <c r="DS2542" t="s">
        <v>6903</v>
      </c>
      <c r="DT2542">
        <v>2</v>
      </c>
      <c r="DU2542">
        <v>2</v>
      </c>
      <c r="DV2542" t="s">
        <v>134</v>
      </c>
      <c r="DW2542" t="s">
        <v>134</v>
      </c>
      <c r="DX2542" t="s">
        <v>136</v>
      </c>
      <c r="DY2542" t="s">
        <v>136</v>
      </c>
      <c r="DZ2542">
        <v>1</v>
      </c>
      <c r="EA2542" t="s">
        <v>136</v>
      </c>
      <c r="EC2542" s="5">
        <v>12.68</v>
      </c>
      <c r="ED2542" s="5">
        <v>55</v>
      </c>
      <c r="EE2542">
        <v>14064482201</v>
      </c>
      <c r="EF2542" t="s">
        <v>6898</v>
      </c>
      <c r="EG2542" t="s">
        <v>5877</v>
      </c>
      <c r="EH2542">
        <v>0</v>
      </c>
    </row>
    <row r="2543" spans="1:138" ht="15" customHeight="1" x14ac:dyDescent="0.35">
      <c r="A2543" t="s">
        <v>8530</v>
      </c>
      <c r="B2543" t="s">
        <v>157</v>
      </c>
      <c r="C2543" s="1">
        <v>44160.645755092592</v>
      </c>
      <c r="D2543" s="1">
        <v>44195</v>
      </c>
      <c r="E2543" t="s">
        <v>133</v>
      </c>
      <c r="F2543" t="s">
        <v>136</v>
      </c>
      <c r="G2543" t="s">
        <v>135</v>
      </c>
      <c r="H2543" t="s">
        <v>136</v>
      </c>
      <c r="I2543" t="s">
        <v>8531</v>
      </c>
      <c r="K2543" t="s">
        <v>8532</v>
      </c>
      <c r="M2543" t="s">
        <v>8533</v>
      </c>
      <c r="N2543" t="s">
        <v>870</v>
      </c>
      <c r="O2543" s="4">
        <v>59538</v>
      </c>
      <c r="P2543" t="s">
        <v>140</v>
      </c>
      <c r="R2543">
        <v>14063903720</v>
      </c>
      <c r="T2543">
        <v>11199</v>
      </c>
      <c r="U2543" t="s">
        <v>8534</v>
      </c>
      <c r="V2543" t="s">
        <v>7388</v>
      </c>
      <c r="X2543" t="s">
        <v>634</v>
      </c>
      <c r="Y2543" t="s">
        <v>8535</v>
      </c>
      <c r="AA2543" t="s">
        <v>8536</v>
      </c>
      <c r="AB2543" t="s">
        <v>784</v>
      </c>
      <c r="AC2543" s="4">
        <v>59544</v>
      </c>
      <c r="AD2543" t="s">
        <v>140</v>
      </c>
      <c r="AF2543">
        <v>14063903720</v>
      </c>
      <c r="AH2543" t="s">
        <v>8537</v>
      </c>
      <c r="AI2543" t="s">
        <v>168</v>
      </c>
      <c r="AJ2543" t="s">
        <v>875</v>
      </c>
      <c r="AK2543" t="s">
        <v>876</v>
      </c>
      <c r="AL2543" t="s">
        <v>877</v>
      </c>
      <c r="AM2543" t="s">
        <v>878</v>
      </c>
      <c r="AO2543" t="s">
        <v>879</v>
      </c>
      <c r="AP2543" t="s">
        <v>870</v>
      </c>
      <c r="AQ2543" s="4">
        <v>56537</v>
      </c>
      <c r="AR2543" t="s">
        <v>140</v>
      </c>
      <c r="AS2543" t="s">
        <v>880</v>
      </c>
      <c r="AT2543">
        <v>12183215494</v>
      </c>
      <c r="AV2543" t="s">
        <v>881</v>
      </c>
      <c r="AW2543" t="s">
        <v>882</v>
      </c>
      <c r="AZ2543" t="s">
        <v>288</v>
      </c>
      <c r="BA2543" t="s">
        <v>289</v>
      </c>
      <c r="BB2543" t="s">
        <v>136</v>
      </c>
      <c r="BC2543" t="s">
        <v>136</v>
      </c>
      <c r="BD2543" t="s">
        <v>148</v>
      </c>
      <c r="BE2543" t="s">
        <v>136</v>
      </c>
      <c r="BF2543" t="s">
        <v>136</v>
      </c>
      <c r="BG2543" t="s">
        <v>134</v>
      </c>
      <c r="BH2543" t="s">
        <v>136</v>
      </c>
      <c r="BN2543" t="s">
        <v>8538</v>
      </c>
      <c r="BO2543" t="s">
        <v>1043</v>
      </c>
      <c r="BP2543">
        <v>2</v>
      </c>
      <c r="BQ2543">
        <v>2</v>
      </c>
      <c r="BR2543">
        <v>2</v>
      </c>
      <c r="BS2543" s="1">
        <v>44228</v>
      </c>
      <c r="BT2543" s="1">
        <v>44531</v>
      </c>
      <c r="BU2543" s="1">
        <v>44228</v>
      </c>
      <c r="BV2543" s="1">
        <v>44531</v>
      </c>
      <c r="BW2543" t="s">
        <v>136</v>
      </c>
      <c r="BX2543">
        <v>40</v>
      </c>
      <c r="BY2543">
        <v>0</v>
      </c>
      <c r="BZ2543">
        <v>8</v>
      </c>
      <c r="CA2543">
        <v>8</v>
      </c>
      <c r="CB2543">
        <v>8</v>
      </c>
      <c r="CC2543">
        <v>8</v>
      </c>
      <c r="CD2543">
        <v>8</v>
      </c>
      <c r="CE2543">
        <v>0</v>
      </c>
      <c r="CF2543" t="str">
        <f>"8:00 AM"</f>
        <v>8:00 AM</v>
      </c>
      <c r="CG2543" t="str">
        <f>"5:00 PM"</f>
        <v>5:00 PM</v>
      </c>
      <c r="CH2543" s="5">
        <v>13.62</v>
      </c>
      <c r="CI2543" t="s">
        <v>146</v>
      </c>
      <c r="CJ2543">
        <v>0</v>
      </c>
      <c r="CK2543" t="s">
        <v>884</v>
      </c>
      <c r="CL2543" t="s">
        <v>136</v>
      </c>
      <c r="CM2543" t="s">
        <v>312</v>
      </c>
      <c r="CN2543" t="s">
        <v>148</v>
      </c>
      <c r="CO2543" s="2" t="s">
        <v>1928</v>
      </c>
      <c r="CP2543" t="s">
        <v>149</v>
      </c>
      <c r="CQ2543">
        <v>3</v>
      </c>
      <c r="CR2543">
        <v>0</v>
      </c>
      <c r="CS2543" t="s">
        <v>134</v>
      </c>
      <c r="CT2543" t="s">
        <v>136</v>
      </c>
      <c r="CU2543" t="s">
        <v>136</v>
      </c>
      <c r="CV2543" t="s">
        <v>136</v>
      </c>
      <c r="CW2543" t="s">
        <v>134</v>
      </c>
      <c r="CX2543">
        <v>60</v>
      </c>
      <c r="CY2543" t="s">
        <v>136</v>
      </c>
      <c r="CZ2543" t="s">
        <v>136</v>
      </c>
      <c r="DA2543" t="s">
        <v>136</v>
      </c>
      <c r="DB2543" t="s">
        <v>136</v>
      </c>
      <c r="DC2543" t="s">
        <v>136</v>
      </c>
      <c r="DD2543" t="s">
        <v>136</v>
      </c>
      <c r="DF2543" t="s">
        <v>1816</v>
      </c>
      <c r="DG2543" s="2" t="s">
        <v>8539</v>
      </c>
      <c r="DH2543" t="s">
        <v>8536</v>
      </c>
      <c r="DI2543" t="s">
        <v>784</v>
      </c>
      <c r="DJ2543" s="4">
        <v>59544</v>
      </c>
      <c r="DK2543" t="s">
        <v>4035</v>
      </c>
      <c r="DL2543" t="s">
        <v>136</v>
      </c>
      <c r="DM2543">
        <v>1</v>
      </c>
      <c r="DN2543" s="2" t="s">
        <v>8540</v>
      </c>
      <c r="DO2543" t="s">
        <v>8536</v>
      </c>
      <c r="DP2543" t="s">
        <v>784</v>
      </c>
      <c r="DQ2543" t="str">
        <f>"59544"</f>
        <v>59544</v>
      </c>
      <c r="DR2543" t="s">
        <v>4035</v>
      </c>
      <c r="DS2543" s="2" t="s">
        <v>8541</v>
      </c>
      <c r="DT2543">
        <v>4</v>
      </c>
      <c r="DU2543">
        <v>4</v>
      </c>
      <c r="DV2543" t="s">
        <v>134</v>
      </c>
      <c r="DW2543" t="s">
        <v>134</v>
      </c>
      <c r="DX2543" t="s">
        <v>134</v>
      </c>
      <c r="DY2543" t="s">
        <v>136</v>
      </c>
      <c r="DZ2543">
        <v>1</v>
      </c>
      <c r="EA2543" t="s">
        <v>136</v>
      </c>
      <c r="EC2543" s="5">
        <v>12.68</v>
      </c>
      <c r="ED2543" s="5">
        <v>55</v>
      </c>
      <c r="EE2543">
        <v>14063903720</v>
      </c>
      <c r="EF2543" t="s">
        <v>8537</v>
      </c>
      <c r="EG2543" t="s">
        <v>5877</v>
      </c>
      <c r="EH2543">
        <v>0</v>
      </c>
    </row>
    <row r="2544" spans="1:138" ht="15" customHeight="1" x14ac:dyDescent="0.35">
      <c r="A2544" t="s">
        <v>17845</v>
      </c>
      <c r="B2544" t="s">
        <v>157</v>
      </c>
      <c r="C2544" s="1">
        <v>44160.640730555555</v>
      </c>
      <c r="D2544" s="1">
        <v>44195</v>
      </c>
      <c r="E2544" t="s">
        <v>133</v>
      </c>
      <c r="F2544" t="s">
        <v>136</v>
      </c>
      <c r="G2544" t="s">
        <v>135</v>
      </c>
      <c r="H2544" t="s">
        <v>136</v>
      </c>
      <c r="I2544" t="s">
        <v>17846</v>
      </c>
      <c r="K2544" t="s">
        <v>17847</v>
      </c>
      <c r="M2544" t="s">
        <v>5238</v>
      </c>
      <c r="N2544" t="s">
        <v>1128</v>
      </c>
      <c r="O2544" s="4">
        <v>58737</v>
      </c>
      <c r="P2544" t="s">
        <v>140</v>
      </c>
      <c r="R2544">
        <v>17018486347</v>
      </c>
      <c r="T2544">
        <v>1119</v>
      </c>
      <c r="U2544" t="s">
        <v>10931</v>
      </c>
      <c r="V2544" t="s">
        <v>17848</v>
      </c>
      <c r="X2544" t="s">
        <v>164</v>
      </c>
      <c r="Y2544" t="s">
        <v>10930</v>
      </c>
      <c r="AA2544" t="s">
        <v>5238</v>
      </c>
      <c r="AB2544" t="s">
        <v>1128</v>
      </c>
      <c r="AC2544" s="4">
        <v>58737</v>
      </c>
      <c r="AD2544" t="s">
        <v>140</v>
      </c>
      <c r="AF2544">
        <v>17018486347</v>
      </c>
      <c r="AH2544" t="s">
        <v>10933</v>
      </c>
      <c r="AI2544" t="s">
        <v>168</v>
      </c>
      <c r="AJ2544" t="s">
        <v>875</v>
      </c>
      <c r="AK2544" t="s">
        <v>876</v>
      </c>
      <c r="AL2544" t="s">
        <v>877</v>
      </c>
      <c r="AM2544" t="s">
        <v>878</v>
      </c>
      <c r="AO2544" t="s">
        <v>879</v>
      </c>
      <c r="AP2544" t="s">
        <v>870</v>
      </c>
      <c r="AQ2544" s="4">
        <v>56537</v>
      </c>
      <c r="AR2544" t="s">
        <v>140</v>
      </c>
      <c r="AS2544" t="s">
        <v>4235</v>
      </c>
      <c r="AT2544">
        <v>12183215494</v>
      </c>
      <c r="AV2544" t="s">
        <v>881</v>
      </c>
      <c r="AW2544" t="s">
        <v>882</v>
      </c>
      <c r="AZ2544" t="s">
        <v>175</v>
      </c>
      <c r="BA2544" t="s">
        <v>176</v>
      </c>
      <c r="BB2544" t="s">
        <v>136</v>
      </c>
      <c r="BC2544" t="s">
        <v>136</v>
      </c>
      <c r="BD2544" t="s">
        <v>148</v>
      </c>
      <c r="BE2544" t="s">
        <v>136</v>
      </c>
      <c r="BF2544" t="s">
        <v>136</v>
      </c>
      <c r="BG2544" t="s">
        <v>134</v>
      </c>
      <c r="BH2544" t="s">
        <v>136</v>
      </c>
      <c r="BN2544" t="s">
        <v>17849</v>
      </c>
      <c r="BO2544" t="s">
        <v>883</v>
      </c>
      <c r="BP2544">
        <v>4</v>
      </c>
      <c r="BQ2544">
        <v>4</v>
      </c>
      <c r="BR2544">
        <v>4</v>
      </c>
      <c r="BS2544" s="1">
        <v>44228</v>
      </c>
      <c r="BT2544" s="1">
        <v>44531</v>
      </c>
      <c r="BU2544" s="1">
        <v>44228</v>
      </c>
      <c r="BV2544" s="1">
        <v>44531</v>
      </c>
      <c r="BW2544" t="s">
        <v>136</v>
      </c>
      <c r="BX2544">
        <v>48</v>
      </c>
      <c r="BY2544">
        <v>0</v>
      </c>
      <c r="BZ2544">
        <v>8</v>
      </c>
      <c r="CA2544">
        <v>8</v>
      </c>
      <c r="CB2544">
        <v>8</v>
      </c>
      <c r="CC2544">
        <v>8</v>
      </c>
      <c r="CD2544">
        <v>8</v>
      </c>
      <c r="CE2544">
        <v>8</v>
      </c>
      <c r="CF2544" t="str">
        <f>"8:00 AM"</f>
        <v>8:00 AM</v>
      </c>
      <c r="CG2544" t="str">
        <f>"5:00 PM"</f>
        <v>5:00 PM</v>
      </c>
      <c r="CH2544" s="5">
        <v>14.99</v>
      </c>
      <c r="CI2544" t="s">
        <v>146</v>
      </c>
      <c r="CJ2544">
        <v>0</v>
      </c>
      <c r="CK2544" t="s">
        <v>884</v>
      </c>
      <c r="CL2544" t="s">
        <v>136</v>
      </c>
      <c r="CM2544" t="s">
        <v>312</v>
      </c>
      <c r="CN2544" t="s">
        <v>148</v>
      </c>
      <c r="CO2544" s="2" t="s">
        <v>1130</v>
      </c>
      <c r="CP2544" t="s">
        <v>149</v>
      </c>
      <c r="CQ2544">
        <v>3</v>
      </c>
      <c r="CR2544">
        <v>0</v>
      </c>
      <c r="CS2544" t="s">
        <v>136</v>
      </c>
      <c r="CT2544" t="s">
        <v>134</v>
      </c>
      <c r="CU2544" t="s">
        <v>136</v>
      </c>
      <c r="CV2544" t="s">
        <v>136</v>
      </c>
      <c r="CW2544" t="s">
        <v>134</v>
      </c>
      <c r="CX2544">
        <v>60</v>
      </c>
      <c r="CY2544" t="s">
        <v>136</v>
      </c>
      <c r="CZ2544" t="s">
        <v>136</v>
      </c>
      <c r="DA2544" t="s">
        <v>136</v>
      </c>
      <c r="DB2544" t="s">
        <v>136</v>
      </c>
      <c r="DC2544" t="s">
        <v>136</v>
      </c>
      <c r="DD2544" t="s">
        <v>136</v>
      </c>
      <c r="DF2544" t="s">
        <v>4654</v>
      </c>
      <c r="DG2544" s="2" t="s">
        <v>17850</v>
      </c>
      <c r="DH2544" t="s">
        <v>5238</v>
      </c>
      <c r="DI2544" t="s">
        <v>1128</v>
      </c>
      <c r="DJ2544" s="4">
        <v>58737</v>
      </c>
      <c r="DK2544" t="s">
        <v>5244</v>
      </c>
      <c r="DL2544" t="s">
        <v>136</v>
      </c>
      <c r="DM2544">
        <v>1</v>
      </c>
      <c r="DN2544" s="2" t="s">
        <v>17850</v>
      </c>
      <c r="DO2544" t="s">
        <v>5238</v>
      </c>
      <c r="DP2544" t="s">
        <v>1128</v>
      </c>
      <c r="DQ2544" t="str">
        <f>"58737"</f>
        <v>58737</v>
      </c>
      <c r="DR2544" t="s">
        <v>5244</v>
      </c>
      <c r="DS2544" t="s">
        <v>17851</v>
      </c>
      <c r="DT2544">
        <v>2</v>
      </c>
      <c r="DU2544">
        <v>4</v>
      </c>
      <c r="DV2544" t="s">
        <v>134</v>
      </c>
      <c r="DW2544" t="s">
        <v>134</v>
      </c>
      <c r="DX2544" t="s">
        <v>134</v>
      </c>
      <c r="DY2544" t="s">
        <v>136</v>
      </c>
      <c r="DZ2544">
        <v>1</v>
      </c>
      <c r="EA2544" t="s">
        <v>136</v>
      </c>
      <c r="EC2544" s="5">
        <v>12.68</v>
      </c>
      <c r="ED2544" s="5">
        <v>55</v>
      </c>
      <c r="EE2544">
        <v>17018486347</v>
      </c>
      <c r="EF2544" t="s">
        <v>10933</v>
      </c>
      <c r="EG2544" t="s">
        <v>1132</v>
      </c>
      <c r="EH2544">
        <v>0</v>
      </c>
    </row>
    <row r="2545" spans="1:138" ht="15" customHeight="1" x14ac:dyDescent="0.35">
      <c r="A2545" t="s">
        <v>16719</v>
      </c>
      <c r="B2545" t="s">
        <v>157</v>
      </c>
      <c r="C2545" s="1">
        <v>44165.406981018517</v>
      </c>
      <c r="D2545" s="1">
        <v>44195</v>
      </c>
      <c r="E2545" t="s">
        <v>133</v>
      </c>
      <c r="F2545" t="s">
        <v>136</v>
      </c>
      <c r="G2545" t="s">
        <v>135</v>
      </c>
      <c r="H2545" t="s">
        <v>136</v>
      </c>
      <c r="I2545" t="s">
        <v>16720</v>
      </c>
      <c r="K2545" t="s">
        <v>16721</v>
      </c>
      <c r="M2545" t="s">
        <v>13779</v>
      </c>
      <c r="N2545" t="s">
        <v>1128</v>
      </c>
      <c r="O2545" s="4">
        <v>58441</v>
      </c>
      <c r="P2545" t="s">
        <v>140</v>
      </c>
      <c r="R2545">
        <v>17013756330</v>
      </c>
      <c r="T2545">
        <v>111191</v>
      </c>
      <c r="U2545" t="s">
        <v>16722</v>
      </c>
      <c r="V2545" t="s">
        <v>1798</v>
      </c>
      <c r="X2545" t="s">
        <v>164</v>
      </c>
      <c r="Y2545" t="s">
        <v>16721</v>
      </c>
      <c r="AA2545" t="s">
        <v>13779</v>
      </c>
      <c r="AB2545" t="s">
        <v>1128</v>
      </c>
      <c r="AC2545" s="4">
        <v>58441</v>
      </c>
      <c r="AD2545" t="s">
        <v>140</v>
      </c>
      <c r="AF2545">
        <v>17013756330</v>
      </c>
      <c r="AH2545" t="s">
        <v>148</v>
      </c>
      <c r="AI2545" t="s">
        <v>168</v>
      </c>
      <c r="AJ2545" t="s">
        <v>2162</v>
      </c>
      <c r="AK2545" t="s">
        <v>2163</v>
      </c>
      <c r="AM2545" t="s">
        <v>1212</v>
      </c>
      <c r="AO2545" t="s">
        <v>1213</v>
      </c>
      <c r="AP2545" t="s">
        <v>460</v>
      </c>
      <c r="AQ2545" s="4">
        <v>74132</v>
      </c>
      <c r="AR2545" t="s">
        <v>140</v>
      </c>
      <c r="AT2545">
        <v>19189065212</v>
      </c>
      <c r="AV2545" t="s">
        <v>2164</v>
      </c>
      <c r="AW2545" t="s">
        <v>1216</v>
      </c>
      <c r="AZ2545" t="s">
        <v>175</v>
      </c>
      <c r="BA2545" t="s">
        <v>176</v>
      </c>
      <c r="BB2545" t="s">
        <v>136</v>
      </c>
      <c r="BC2545" t="s">
        <v>136</v>
      </c>
      <c r="BD2545" t="s">
        <v>148</v>
      </c>
      <c r="BE2545" t="s">
        <v>136</v>
      </c>
      <c r="BF2545" t="s">
        <v>136</v>
      </c>
      <c r="BG2545" t="s">
        <v>134</v>
      </c>
      <c r="BH2545" t="s">
        <v>136</v>
      </c>
      <c r="BN2545" t="s">
        <v>16723</v>
      </c>
      <c r="BO2545" t="s">
        <v>905</v>
      </c>
      <c r="BP2545">
        <v>3</v>
      </c>
      <c r="BQ2545">
        <v>3</v>
      </c>
      <c r="BR2545">
        <v>3</v>
      </c>
      <c r="BS2545" s="1">
        <v>44228</v>
      </c>
      <c r="BT2545" s="1">
        <v>44530</v>
      </c>
      <c r="BU2545" s="1">
        <v>44228</v>
      </c>
      <c r="BV2545" s="1">
        <v>44530</v>
      </c>
      <c r="BW2545" t="s">
        <v>136</v>
      </c>
      <c r="BX2545">
        <v>53</v>
      </c>
      <c r="BY2545">
        <v>5</v>
      </c>
      <c r="BZ2545">
        <v>8</v>
      </c>
      <c r="CA2545">
        <v>8</v>
      </c>
      <c r="CB2545">
        <v>8</v>
      </c>
      <c r="CC2545">
        <v>8</v>
      </c>
      <c r="CD2545">
        <v>8</v>
      </c>
      <c r="CE2545">
        <v>8</v>
      </c>
      <c r="CF2545" t="str">
        <f>"8:00 AM"</f>
        <v>8:00 AM</v>
      </c>
      <c r="CG2545" t="str">
        <f>"6:00 PM"</f>
        <v>6:00 PM</v>
      </c>
      <c r="CH2545" s="5">
        <v>14.99</v>
      </c>
      <c r="CI2545" t="s">
        <v>146</v>
      </c>
      <c r="CL2545" t="s">
        <v>136</v>
      </c>
      <c r="CM2545" t="s">
        <v>312</v>
      </c>
      <c r="CN2545" t="s">
        <v>148</v>
      </c>
      <c r="CO2545" t="s">
        <v>2165</v>
      </c>
      <c r="CP2545" t="s">
        <v>545</v>
      </c>
      <c r="CQ2545">
        <v>3</v>
      </c>
      <c r="CR2545">
        <v>0</v>
      </c>
      <c r="CS2545" t="s">
        <v>136</v>
      </c>
      <c r="CT2545" t="s">
        <v>134</v>
      </c>
      <c r="CU2545" t="s">
        <v>136</v>
      </c>
      <c r="CV2545" t="s">
        <v>136</v>
      </c>
      <c r="CW2545" t="s">
        <v>134</v>
      </c>
      <c r="CX2545">
        <v>75</v>
      </c>
      <c r="CY2545" t="s">
        <v>136</v>
      </c>
      <c r="CZ2545" t="s">
        <v>136</v>
      </c>
      <c r="DA2545" t="s">
        <v>136</v>
      </c>
      <c r="DB2545" t="s">
        <v>136</v>
      </c>
      <c r="DC2545" t="s">
        <v>136</v>
      </c>
      <c r="DD2545" t="s">
        <v>136</v>
      </c>
      <c r="DF2545" s="2" t="s">
        <v>16724</v>
      </c>
      <c r="DG2545" t="s">
        <v>16721</v>
      </c>
      <c r="DH2545" t="s">
        <v>13779</v>
      </c>
      <c r="DI2545" t="s">
        <v>1128</v>
      </c>
      <c r="DJ2545" s="4">
        <v>58441</v>
      </c>
      <c r="DK2545" t="s">
        <v>5546</v>
      </c>
      <c r="DL2545" t="s">
        <v>136</v>
      </c>
      <c r="DM2545">
        <v>1</v>
      </c>
      <c r="DN2545" t="s">
        <v>16725</v>
      </c>
      <c r="DO2545" t="s">
        <v>13779</v>
      </c>
      <c r="DP2545" t="s">
        <v>1128</v>
      </c>
      <c r="DQ2545" t="str">
        <f>"58441"</f>
        <v>58441</v>
      </c>
      <c r="DR2545" t="s">
        <v>5546</v>
      </c>
      <c r="DS2545" t="s">
        <v>3402</v>
      </c>
      <c r="DT2545">
        <v>1</v>
      </c>
      <c r="DU2545">
        <v>5</v>
      </c>
      <c r="DV2545" t="s">
        <v>134</v>
      </c>
      <c r="DW2545" t="s">
        <v>134</v>
      </c>
      <c r="DX2545" t="s">
        <v>134</v>
      </c>
      <c r="DY2545" t="s">
        <v>136</v>
      </c>
      <c r="DZ2545">
        <v>1</v>
      </c>
      <c r="EA2545" t="s">
        <v>136</v>
      </c>
      <c r="EC2545" s="5">
        <v>12.68</v>
      </c>
      <c r="ED2545" s="5">
        <v>55</v>
      </c>
      <c r="EE2545">
        <v>17013756330</v>
      </c>
      <c r="EF2545" t="s">
        <v>148</v>
      </c>
      <c r="EG2545" t="s">
        <v>1132</v>
      </c>
      <c r="EH2545">
        <v>0</v>
      </c>
    </row>
    <row r="2546" spans="1:138" ht="15" customHeight="1" x14ac:dyDescent="0.35">
      <c r="A2546" t="s">
        <v>26947</v>
      </c>
      <c r="B2546" t="s">
        <v>157</v>
      </c>
      <c r="C2546" s="1">
        <v>44167.559236689813</v>
      </c>
      <c r="D2546" s="1">
        <v>44195</v>
      </c>
      <c r="E2546" t="s">
        <v>133</v>
      </c>
      <c r="F2546" t="s">
        <v>136</v>
      </c>
      <c r="G2546" t="s">
        <v>135</v>
      </c>
      <c r="H2546" t="s">
        <v>136</v>
      </c>
      <c r="I2546" t="s">
        <v>26948</v>
      </c>
      <c r="J2546" t="s">
        <v>26949</v>
      </c>
      <c r="K2546" t="s">
        <v>26950</v>
      </c>
      <c r="L2546" t="s">
        <v>26951</v>
      </c>
      <c r="M2546" t="s">
        <v>6442</v>
      </c>
      <c r="N2546" t="s">
        <v>246</v>
      </c>
      <c r="O2546" s="4">
        <v>70744</v>
      </c>
      <c r="P2546" t="s">
        <v>140</v>
      </c>
      <c r="R2546">
        <v>19859697607</v>
      </c>
      <c r="T2546">
        <v>111333</v>
      </c>
      <c r="U2546" t="s">
        <v>26952</v>
      </c>
      <c r="V2546" t="s">
        <v>347</v>
      </c>
      <c r="W2546" t="s">
        <v>1517</v>
      </c>
      <c r="X2546" t="s">
        <v>164</v>
      </c>
      <c r="Y2546" t="s">
        <v>26950</v>
      </c>
      <c r="Z2546" t="s">
        <v>26951</v>
      </c>
      <c r="AA2546" t="s">
        <v>6442</v>
      </c>
      <c r="AB2546" t="s">
        <v>246</v>
      </c>
      <c r="AC2546" s="4">
        <v>70744</v>
      </c>
      <c r="AD2546" t="s">
        <v>140</v>
      </c>
      <c r="AF2546">
        <v>19859697607</v>
      </c>
      <c r="AH2546" t="s">
        <v>26953</v>
      </c>
      <c r="AI2546" t="s">
        <v>168</v>
      </c>
      <c r="AJ2546" t="s">
        <v>1977</v>
      </c>
      <c r="AK2546" t="s">
        <v>1978</v>
      </c>
      <c r="AL2546" t="s">
        <v>1979</v>
      </c>
      <c r="AM2546" t="s">
        <v>1980</v>
      </c>
      <c r="AN2546" t="s">
        <v>1981</v>
      </c>
      <c r="AO2546" t="s">
        <v>1982</v>
      </c>
      <c r="AP2546" t="s">
        <v>246</v>
      </c>
      <c r="AQ2546" s="4">
        <v>70754</v>
      </c>
      <c r="AR2546" t="s">
        <v>140</v>
      </c>
      <c r="AT2546">
        <v>12256863033</v>
      </c>
      <c r="AV2546" t="s">
        <v>1983</v>
      </c>
      <c r="AW2546" t="s">
        <v>1984</v>
      </c>
      <c r="AZ2546" t="s">
        <v>175</v>
      </c>
      <c r="BA2546" t="s">
        <v>176</v>
      </c>
      <c r="BB2546" t="s">
        <v>136</v>
      </c>
      <c r="BC2546" t="s">
        <v>136</v>
      </c>
      <c r="BD2546" t="s">
        <v>148</v>
      </c>
      <c r="BE2546" t="s">
        <v>136</v>
      </c>
      <c r="BF2546" t="s">
        <v>136</v>
      </c>
      <c r="BG2546" t="s">
        <v>134</v>
      </c>
      <c r="BH2546" t="s">
        <v>136</v>
      </c>
      <c r="BN2546" t="s">
        <v>26954</v>
      </c>
      <c r="BO2546" t="s">
        <v>905</v>
      </c>
      <c r="BP2546">
        <v>10</v>
      </c>
      <c r="BQ2546">
        <v>10</v>
      </c>
      <c r="BR2546">
        <v>10</v>
      </c>
      <c r="BS2546" s="1">
        <v>44228</v>
      </c>
      <c r="BT2546" s="1">
        <v>44362</v>
      </c>
      <c r="BU2546" s="1">
        <v>44228</v>
      </c>
      <c r="BV2546" s="1">
        <v>44362</v>
      </c>
      <c r="BW2546" t="s">
        <v>136</v>
      </c>
      <c r="BX2546">
        <v>35</v>
      </c>
      <c r="BY2546">
        <v>0</v>
      </c>
      <c r="BZ2546">
        <v>6</v>
      </c>
      <c r="CA2546">
        <v>6</v>
      </c>
      <c r="CB2546">
        <v>6</v>
      </c>
      <c r="CC2546">
        <v>6</v>
      </c>
      <c r="CD2546">
        <v>6</v>
      </c>
      <c r="CE2546">
        <v>5</v>
      </c>
      <c r="CF2546" t="str">
        <f>"7:00 AM"</f>
        <v>7:00 AM</v>
      </c>
      <c r="CG2546" t="str">
        <f>"1:00 PM"</f>
        <v>1:00 PM</v>
      </c>
      <c r="CH2546" s="5">
        <v>11.83</v>
      </c>
      <c r="CI2546" t="s">
        <v>146</v>
      </c>
      <c r="CJ2546">
        <v>2</v>
      </c>
      <c r="CK2546" t="s">
        <v>26955</v>
      </c>
      <c r="CL2546" t="s">
        <v>134</v>
      </c>
      <c r="CM2546" t="s">
        <v>147</v>
      </c>
      <c r="CN2546" t="s">
        <v>148</v>
      </c>
      <c r="CO2546" s="2" t="s">
        <v>3165</v>
      </c>
      <c r="CP2546" t="s">
        <v>149</v>
      </c>
      <c r="CQ2546">
        <v>0</v>
      </c>
      <c r="CR2546">
        <v>0</v>
      </c>
      <c r="CS2546" t="s">
        <v>136</v>
      </c>
      <c r="CT2546" t="s">
        <v>136</v>
      </c>
      <c r="CU2546" t="s">
        <v>136</v>
      </c>
      <c r="CV2546" t="s">
        <v>134</v>
      </c>
      <c r="CW2546" t="s">
        <v>134</v>
      </c>
      <c r="CX2546">
        <v>50</v>
      </c>
      <c r="CY2546" t="s">
        <v>134</v>
      </c>
      <c r="CZ2546" t="s">
        <v>134</v>
      </c>
      <c r="DA2546" t="s">
        <v>134</v>
      </c>
      <c r="DB2546" t="s">
        <v>134</v>
      </c>
      <c r="DC2546" t="s">
        <v>134</v>
      </c>
      <c r="DD2546" t="s">
        <v>136</v>
      </c>
      <c r="DF2546" t="s">
        <v>2346</v>
      </c>
      <c r="DG2546" t="s">
        <v>26956</v>
      </c>
      <c r="DH2546" t="s">
        <v>6442</v>
      </c>
      <c r="DI2546" t="s">
        <v>246</v>
      </c>
      <c r="DJ2546" s="4">
        <v>70744</v>
      </c>
      <c r="DK2546" t="s">
        <v>9511</v>
      </c>
      <c r="DL2546" t="s">
        <v>134</v>
      </c>
      <c r="DM2546">
        <v>2</v>
      </c>
      <c r="DN2546" t="s">
        <v>26956</v>
      </c>
      <c r="DO2546" t="s">
        <v>6442</v>
      </c>
      <c r="DP2546" t="s">
        <v>246</v>
      </c>
      <c r="DQ2546" t="str">
        <f>"70744"</f>
        <v>70744</v>
      </c>
      <c r="DR2546" t="s">
        <v>9511</v>
      </c>
      <c r="DS2546" t="s">
        <v>26957</v>
      </c>
      <c r="DT2546">
        <v>2</v>
      </c>
      <c r="DU2546">
        <v>10</v>
      </c>
      <c r="DV2546" t="s">
        <v>134</v>
      </c>
      <c r="DW2546" t="s">
        <v>134</v>
      </c>
      <c r="DX2546" t="s">
        <v>134</v>
      </c>
      <c r="DY2546" t="s">
        <v>136</v>
      </c>
      <c r="DZ2546">
        <v>1</v>
      </c>
      <c r="EA2546" t="s">
        <v>136</v>
      </c>
      <c r="EC2546" s="5">
        <v>12.68</v>
      </c>
      <c r="ED2546" s="5">
        <v>55</v>
      </c>
      <c r="EE2546">
        <v>19859697607</v>
      </c>
      <c r="EF2546" t="s">
        <v>26953</v>
      </c>
      <c r="EG2546" t="s">
        <v>1989</v>
      </c>
      <c r="EH2546">
        <v>1</v>
      </c>
    </row>
    <row r="2547" spans="1:138" ht="15" customHeight="1" x14ac:dyDescent="0.35">
      <c r="A2547" t="s">
        <v>14070</v>
      </c>
      <c r="B2547" t="s">
        <v>157</v>
      </c>
      <c r="C2547" s="1">
        <v>44160.311147916669</v>
      </c>
      <c r="D2547" s="1">
        <v>44195</v>
      </c>
      <c r="E2547" t="s">
        <v>133</v>
      </c>
      <c r="F2547" t="s">
        <v>136</v>
      </c>
      <c r="G2547" t="s">
        <v>135</v>
      </c>
      <c r="H2547" t="s">
        <v>136</v>
      </c>
      <c r="I2547" t="s">
        <v>14071</v>
      </c>
      <c r="J2547" t="s">
        <v>14072</v>
      </c>
      <c r="K2547" t="s">
        <v>14073</v>
      </c>
      <c r="M2547" t="s">
        <v>2423</v>
      </c>
      <c r="N2547" t="s">
        <v>611</v>
      </c>
      <c r="O2547" s="4">
        <v>57441</v>
      </c>
      <c r="P2547" t="s">
        <v>140</v>
      </c>
      <c r="R2547">
        <v>16053292645</v>
      </c>
      <c r="T2547">
        <v>115113</v>
      </c>
      <c r="U2547" t="s">
        <v>1515</v>
      </c>
      <c r="V2547" t="s">
        <v>2158</v>
      </c>
      <c r="W2547" t="s">
        <v>2129</v>
      </c>
      <c r="X2547" t="s">
        <v>164</v>
      </c>
      <c r="Y2547" t="s">
        <v>14073</v>
      </c>
      <c r="AA2547" t="s">
        <v>2423</v>
      </c>
      <c r="AB2547" t="s">
        <v>611</v>
      </c>
      <c r="AC2547" s="4">
        <v>57441</v>
      </c>
      <c r="AD2547" t="s">
        <v>140</v>
      </c>
      <c r="AF2547">
        <v>16053292645</v>
      </c>
      <c r="AH2547" t="s">
        <v>155</v>
      </c>
      <c r="AI2547" t="s">
        <v>168</v>
      </c>
      <c r="AJ2547" t="s">
        <v>281</v>
      </c>
      <c r="AK2547" t="s">
        <v>282</v>
      </c>
      <c r="AL2547" t="s">
        <v>250</v>
      </c>
      <c r="AM2547" t="s">
        <v>283</v>
      </c>
      <c r="AN2547" t="s">
        <v>284</v>
      </c>
      <c r="AO2547" t="s">
        <v>285</v>
      </c>
      <c r="AP2547" t="s">
        <v>221</v>
      </c>
      <c r="AQ2547" s="4">
        <v>37862</v>
      </c>
      <c r="AR2547" t="s">
        <v>140</v>
      </c>
      <c r="AT2547">
        <v>18653663731</v>
      </c>
      <c r="AV2547" t="s">
        <v>1107</v>
      </c>
      <c r="AW2547" t="s">
        <v>287</v>
      </c>
      <c r="AZ2547" t="s">
        <v>334</v>
      </c>
      <c r="BA2547" t="s">
        <v>335</v>
      </c>
      <c r="BB2547" t="s">
        <v>136</v>
      </c>
      <c r="BC2547" t="s">
        <v>136</v>
      </c>
      <c r="BD2547" t="s">
        <v>148</v>
      </c>
      <c r="BE2547" t="s">
        <v>136</v>
      </c>
      <c r="BF2547" t="s">
        <v>136</v>
      </c>
      <c r="BG2547" t="s">
        <v>134</v>
      </c>
      <c r="BH2547" t="s">
        <v>136</v>
      </c>
      <c r="BN2547" t="s">
        <v>14074</v>
      </c>
      <c r="BO2547" t="s">
        <v>799</v>
      </c>
      <c r="BP2547">
        <v>2</v>
      </c>
      <c r="BQ2547">
        <v>2</v>
      </c>
      <c r="BR2547">
        <v>2</v>
      </c>
      <c r="BS2547" s="1">
        <v>44228</v>
      </c>
      <c r="BT2547" s="1">
        <v>44530</v>
      </c>
      <c r="BU2547" s="1">
        <v>44228</v>
      </c>
      <c r="BV2547" s="1">
        <v>44530</v>
      </c>
      <c r="BW2547" t="s">
        <v>136</v>
      </c>
      <c r="BX2547">
        <v>40</v>
      </c>
      <c r="BY2547">
        <v>0</v>
      </c>
      <c r="BZ2547">
        <v>8</v>
      </c>
      <c r="CA2547">
        <v>8</v>
      </c>
      <c r="CB2547">
        <v>8</v>
      </c>
      <c r="CC2547">
        <v>8</v>
      </c>
      <c r="CD2547">
        <v>8</v>
      </c>
      <c r="CE2547">
        <v>0</v>
      </c>
      <c r="CF2547" t="str">
        <f t="shared" ref="CF2547:CF2556" si="21">"8:00 AM"</f>
        <v>8:00 AM</v>
      </c>
      <c r="CG2547" t="str">
        <f>"5:00 PM"</f>
        <v>5:00 PM</v>
      </c>
      <c r="CH2547" s="5">
        <v>14.99</v>
      </c>
      <c r="CI2547" t="s">
        <v>146</v>
      </c>
      <c r="CL2547" t="s">
        <v>134</v>
      </c>
      <c r="CM2547" t="s">
        <v>354</v>
      </c>
      <c r="CN2547" t="s">
        <v>2859</v>
      </c>
      <c r="CO2547" t="s">
        <v>2012</v>
      </c>
      <c r="CP2547" t="s">
        <v>149</v>
      </c>
      <c r="CQ2547">
        <v>3</v>
      </c>
      <c r="CR2547">
        <v>0</v>
      </c>
      <c r="CS2547" t="s">
        <v>136</v>
      </c>
      <c r="CT2547" t="s">
        <v>134</v>
      </c>
      <c r="CU2547" t="s">
        <v>136</v>
      </c>
      <c r="CV2547" t="s">
        <v>136</v>
      </c>
      <c r="CW2547" t="s">
        <v>134</v>
      </c>
      <c r="CX2547">
        <v>50</v>
      </c>
      <c r="CY2547" t="s">
        <v>134</v>
      </c>
      <c r="CZ2547" t="s">
        <v>134</v>
      </c>
      <c r="DA2547" t="s">
        <v>134</v>
      </c>
      <c r="DB2547" t="s">
        <v>134</v>
      </c>
      <c r="DC2547" t="s">
        <v>136</v>
      </c>
      <c r="DD2547" t="s">
        <v>136</v>
      </c>
      <c r="DF2547" t="s">
        <v>14075</v>
      </c>
      <c r="DG2547" t="s">
        <v>14073</v>
      </c>
      <c r="DH2547" t="s">
        <v>2423</v>
      </c>
      <c r="DI2547" t="s">
        <v>611</v>
      </c>
      <c r="DJ2547" s="4">
        <v>57441</v>
      </c>
      <c r="DK2547" t="s">
        <v>549</v>
      </c>
      <c r="DL2547" t="s">
        <v>136</v>
      </c>
      <c r="DM2547">
        <v>1</v>
      </c>
      <c r="DN2547" t="s">
        <v>14076</v>
      </c>
      <c r="DO2547" t="s">
        <v>2423</v>
      </c>
      <c r="DP2547" t="s">
        <v>611</v>
      </c>
      <c r="DQ2547" t="str">
        <f>"57441"</f>
        <v>57441</v>
      </c>
      <c r="DR2547" t="s">
        <v>549</v>
      </c>
      <c r="DS2547" t="s">
        <v>296</v>
      </c>
      <c r="DT2547">
        <v>1</v>
      </c>
      <c r="DU2547">
        <v>2</v>
      </c>
      <c r="DV2547" t="s">
        <v>134</v>
      </c>
      <c r="DW2547" t="s">
        <v>134</v>
      </c>
      <c r="DX2547" t="s">
        <v>134</v>
      </c>
      <c r="DY2547" t="s">
        <v>136</v>
      </c>
      <c r="DZ2547">
        <v>1</v>
      </c>
      <c r="EA2547" t="s">
        <v>136</v>
      </c>
      <c r="EC2547" s="5">
        <v>12.68</v>
      </c>
      <c r="ED2547" s="5">
        <v>55</v>
      </c>
      <c r="EE2547">
        <v>16053292645</v>
      </c>
      <c r="EF2547" t="s">
        <v>14077</v>
      </c>
      <c r="EG2547" t="s">
        <v>2890</v>
      </c>
      <c r="EH2547">
        <v>2</v>
      </c>
    </row>
    <row r="2548" spans="1:138" ht="15" customHeight="1" x14ac:dyDescent="0.35">
      <c r="A2548" t="s">
        <v>20322</v>
      </c>
      <c r="B2548" t="s">
        <v>157</v>
      </c>
      <c r="C2548" s="1">
        <v>44158.4486525463</v>
      </c>
      <c r="D2548" s="1">
        <v>44195</v>
      </c>
      <c r="E2548" t="s">
        <v>133</v>
      </c>
      <c r="F2548" t="s">
        <v>136</v>
      </c>
      <c r="G2548" t="s">
        <v>135</v>
      </c>
      <c r="H2548" t="s">
        <v>136</v>
      </c>
      <c r="I2548" t="s">
        <v>20323</v>
      </c>
      <c r="K2548" t="s">
        <v>20324</v>
      </c>
      <c r="M2548" t="s">
        <v>20325</v>
      </c>
      <c r="N2548" t="s">
        <v>1041</v>
      </c>
      <c r="O2548" s="4">
        <v>63848</v>
      </c>
      <c r="P2548" t="s">
        <v>140</v>
      </c>
      <c r="R2548">
        <v>15738887013</v>
      </c>
      <c r="T2548">
        <v>1119</v>
      </c>
      <c r="U2548" t="s">
        <v>280</v>
      </c>
      <c r="V2548" t="s">
        <v>2757</v>
      </c>
      <c r="X2548" t="s">
        <v>723</v>
      </c>
      <c r="Y2548" t="s">
        <v>20324</v>
      </c>
      <c r="AA2548" t="s">
        <v>20325</v>
      </c>
      <c r="AB2548" t="s">
        <v>1041</v>
      </c>
      <c r="AC2548" s="4">
        <v>63848</v>
      </c>
      <c r="AD2548" t="s">
        <v>140</v>
      </c>
      <c r="AF2548">
        <v>15738887013</v>
      </c>
      <c r="AH2548" t="s">
        <v>20326</v>
      </c>
      <c r="AI2548" t="s">
        <v>168</v>
      </c>
      <c r="AJ2548" t="s">
        <v>725</v>
      </c>
      <c r="AK2548" t="s">
        <v>726</v>
      </c>
      <c r="AL2548" t="s">
        <v>727</v>
      </c>
      <c r="AM2548" t="s">
        <v>729</v>
      </c>
      <c r="AN2548" t="s">
        <v>728</v>
      </c>
      <c r="AO2548" t="s">
        <v>730</v>
      </c>
      <c r="AP2548" t="s">
        <v>720</v>
      </c>
      <c r="AQ2548" s="4">
        <v>38930</v>
      </c>
      <c r="AR2548" t="s">
        <v>140</v>
      </c>
      <c r="AT2548">
        <v>16623854219</v>
      </c>
      <c r="AV2548" t="s">
        <v>731</v>
      </c>
      <c r="AW2548" t="s">
        <v>732</v>
      </c>
      <c r="AZ2548" t="s">
        <v>175</v>
      </c>
      <c r="BA2548" t="s">
        <v>176</v>
      </c>
      <c r="BB2548" t="s">
        <v>136</v>
      </c>
      <c r="BC2548" t="s">
        <v>136</v>
      </c>
      <c r="BD2548" t="s">
        <v>148</v>
      </c>
      <c r="BE2548" t="s">
        <v>136</v>
      </c>
      <c r="BF2548" t="s">
        <v>136</v>
      </c>
      <c r="BG2548" t="s">
        <v>134</v>
      </c>
      <c r="BH2548" t="s">
        <v>136</v>
      </c>
      <c r="BN2548" t="s">
        <v>20327</v>
      </c>
      <c r="BO2548" t="s">
        <v>734</v>
      </c>
      <c r="BP2548">
        <v>7</v>
      </c>
      <c r="BQ2548">
        <v>7</v>
      </c>
      <c r="BR2548">
        <v>7</v>
      </c>
      <c r="BS2548" s="1">
        <v>44228</v>
      </c>
      <c r="BT2548" s="1">
        <v>44520</v>
      </c>
      <c r="BU2548" s="1">
        <v>44228</v>
      </c>
      <c r="BV2548" s="1">
        <v>44520</v>
      </c>
      <c r="BW2548" t="s">
        <v>136</v>
      </c>
      <c r="BX2548">
        <v>49.98</v>
      </c>
      <c r="BY2548">
        <v>0</v>
      </c>
      <c r="BZ2548">
        <v>8.33</v>
      </c>
      <c r="CA2548">
        <v>8.33</v>
      </c>
      <c r="CB2548">
        <v>8.33</v>
      </c>
      <c r="CC2548">
        <v>8.33</v>
      </c>
      <c r="CD2548">
        <v>8.33</v>
      </c>
      <c r="CE2548">
        <v>8.33</v>
      </c>
      <c r="CF2548" t="str">
        <f t="shared" si="21"/>
        <v>8:00 AM</v>
      </c>
      <c r="CG2548" t="str">
        <f>"4:20 PM"</f>
        <v>4:20 PM</v>
      </c>
      <c r="CH2548" s="5">
        <v>14.58</v>
      </c>
      <c r="CI2548" t="s">
        <v>146</v>
      </c>
      <c r="CL2548" t="s">
        <v>134</v>
      </c>
      <c r="CM2548" t="s">
        <v>147</v>
      </c>
      <c r="CN2548" t="s">
        <v>148</v>
      </c>
      <c r="CO2548" t="s">
        <v>1179</v>
      </c>
      <c r="CP2548" t="s">
        <v>149</v>
      </c>
      <c r="CQ2548">
        <v>3</v>
      </c>
      <c r="CR2548">
        <v>0</v>
      </c>
      <c r="CS2548" t="s">
        <v>136</v>
      </c>
      <c r="CT2548" t="s">
        <v>134</v>
      </c>
      <c r="CU2548" t="s">
        <v>136</v>
      </c>
      <c r="CV2548" t="s">
        <v>136</v>
      </c>
      <c r="CW2548" t="s">
        <v>136</v>
      </c>
      <c r="CY2548" t="s">
        <v>136</v>
      </c>
      <c r="CZ2548" t="s">
        <v>136</v>
      </c>
      <c r="DA2548" t="s">
        <v>136</v>
      </c>
      <c r="DB2548" t="s">
        <v>136</v>
      </c>
      <c r="DC2548" t="s">
        <v>136</v>
      </c>
      <c r="DD2548" t="s">
        <v>136</v>
      </c>
      <c r="DF2548" t="s">
        <v>20328</v>
      </c>
      <c r="DG2548" t="s">
        <v>20324</v>
      </c>
      <c r="DH2548" t="s">
        <v>20325</v>
      </c>
      <c r="DI2548" t="s">
        <v>1041</v>
      </c>
      <c r="DJ2548" s="4">
        <v>63848</v>
      </c>
      <c r="DK2548" t="s">
        <v>11903</v>
      </c>
      <c r="DL2548" t="s">
        <v>136</v>
      </c>
      <c r="DM2548">
        <v>1</v>
      </c>
      <c r="DN2548" t="s">
        <v>20329</v>
      </c>
      <c r="DO2548" t="s">
        <v>20330</v>
      </c>
      <c r="DP2548" t="s">
        <v>1041</v>
      </c>
      <c r="DQ2548" t="str">
        <f>"63857"</f>
        <v>63857</v>
      </c>
      <c r="DR2548" t="s">
        <v>9577</v>
      </c>
      <c r="DS2548" t="s">
        <v>1248</v>
      </c>
      <c r="DT2548">
        <v>1</v>
      </c>
      <c r="DU2548">
        <v>10</v>
      </c>
      <c r="DV2548" t="s">
        <v>134</v>
      </c>
      <c r="DW2548" t="s">
        <v>134</v>
      </c>
      <c r="DX2548" t="s">
        <v>134</v>
      </c>
      <c r="DY2548" t="s">
        <v>136</v>
      </c>
      <c r="DZ2548">
        <v>2</v>
      </c>
      <c r="EA2548" t="s">
        <v>136</v>
      </c>
      <c r="EC2548" s="5">
        <v>12.68</v>
      </c>
      <c r="ED2548" s="5">
        <v>55</v>
      </c>
      <c r="EE2548">
        <v>15738887013</v>
      </c>
      <c r="EF2548" t="s">
        <v>20326</v>
      </c>
      <c r="EG2548" t="s">
        <v>148</v>
      </c>
      <c r="EH2548">
        <v>1</v>
      </c>
    </row>
    <row r="2549" spans="1:138" ht="15" customHeight="1" x14ac:dyDescent="0.35">
      <c r="A2549" t="s">
        <v>12522</v>
      </c>
      <c r="B2549" t="s">
        <v>157</v>
      </c>
      <c r="C2549" s="1">
        <v>44162.475987500002</v>
      </c>
      <c r="D2549" s="1">
        <v>44195</v>
      </c>
      <c r="E2549" t="s">
        <v>133</v>
      </c>
      <c r="F2549" t="s">
        <v>136</v>
      </c>
      <c r="G2549" t="s">
        <v>135</v>
      </c>
      <c r="H2549" t="s">
        <v>134</v>
      </c>
      <c r="I2549" t="s">
        <v>12523</v>
      </c>
      <c r="K2549" t="s">
        <v>12524</v>
      </c>
      <c r="L2549" t="s">
        <v>12525</v>
      </c>
      <c r="M2549" t="s">
        <v>9517</v>
      </c>
      <c r="N2549" t="s">
        <v>995</v>
      </c>
      <c r="O2549" s="4">
        <v>72390</v>
      </c>
      <c r="P2549" t="s">
        <v>140</v>
      </c>
      <c r="R2549">
        <v>18703380954</v>
      </c>
      <c r="T2549">
        <v>111191</v>
      </c>
      <c r="U2549" t="s">
        <v>12526</v>
      </c>
      <c r="V2549" t="s">
        <v>2720</v>
      </c>
      <c r="X2549" t="s">
        <v>1193</v>
      </c>
      <c r="Y2549" t="s">
        <v>12524</v>
      </c>
      <c r="Z2549" t="s">
        <v>12525</v>
      </c>
      <c r="AA2549" t="s">
        <v>9517</v>
      </c>
      <c r="AB2549" t="s">
        <v>995</v>
      </c>
      <c r="AC2549" s="4">
        <v>72390</v>
      </c>
      <c r="AD2549" t="s">
        <v>140</v>
      </c>
      <c r="AF2549">
        <v>18703380954</v>
      </c>
      <c r="AH2549" t="s">
        <v>148</v>
      </c>
      <c r="AI2549" t="s">
        <v>168</v>
      </c>
      <c r="AJ2549" t="s">
        <v>456</v>
      </c>
      <c r="AK2549" t="s">
        <v>457</v>
      </c>
      <c r="AM2549" t="s">
        <v>458</v>
      </c>
      <c r="AO2549" t="s">
        <v>459</v>
      </c>
      <c r="AP2549" t="s">
        <v>460</v>
      </c>
      <c r="AQ2549" s="4">
        <v>73737</v>
      </c>
      <c r="AR2549" t="s">
        <v>140</v>
      </c>
      <c r="AT2549">
        <v>15802274747</v>
      </c>
      <c r="AV2549" t="s">
        <v>461</v>
      </c>
      <c r="AW2549" t="s">
        <v>462</v>
      </c>
      <c r="AZ2549" t="s">
        <v>288</v>
      </c>
      <c r="BA2549" t="s">
        <v>289</v>
      </c>
      <c r="BB2549" t="s">
        <v>136</v>
      </c>
      <c r="BC2549" t="s">
        <v>136</v>
      </c>
      <c r="BD2549" t="s">
        <v>148</v>
      </c>
      <c r="BE2549" t="s">
        <v>136</v>
      </c>
      <c r="BF2549" t="s">
        <v>136</v>
      </c>
      <c r="BG2549" t="s">
        <v>134</v>
      </c>
      <c r="BH2549" t="s">
        <v>136</v>
      </c>
      <c r="BN2549" t="s">
        <v>12527</v>
      </c>
      <c r="BO2549" t="s">
        <v>1585</v>
      </c>
      <c r="BP2549">
        <v>5</v>
      </c>
      <c r="BQ2549">
        <v>5</v>
      </c>
      <c r="BR2549">
        <v>5</v>
      </c>
      <c r="BS2549" s="1">
        <v>44228</v>
      </c>
      <c r="BT2549" s="1">
        <v>44515</v>
      </c>
      <c r="BU2549" s="1">
        <v>44228</v>
      </c>
      <c r="BV2549" s="1">
        <v>44515</v>
      </c>
      <c r="BW2549" t="s">
        <v>136</v>
      </c>
      <c r="BX2549">
        <v>48</v>
      </c>
      <c r="BY2549">
        <v>0</v>
      </c>
      <c r="BZ2549">
        <v>8</v>
      </c>
      <c r="CA2549">
        <v>8</v>
      </c>
      <c r="CB2549">
        <v>8</v>
      </c>
      <c r="CC2549">
        <v>8</v>
      </c>
      <c r="CD2549">
        <v>8</v>
      </c>
      <c r="CE2549">
        <v>8</v>
      </c>
      <c r="CF2549" t="str">
        <f t="shared" si="21"/>
        <v>8:00 AM</v>
      </c>
      <c r="CG2549" t="str">
        <f>"5:00 PM"</f>
        <v>5:00 PM</v>
      </c>
      <c r="CH2549" s="5">
        <v>11.83</v>
      </c>
      <c r="CI2549" t="s">
        <v>146</v>
      </c>
      <c r="CL2549" t="s">
        <v>136</v>
      </c>
      <c r="CM2549" t="s">
        <v>147</v>
      </c>
      <c r="CN2549" t="s">
        <v>148</v>
      </c>
      <c r="CO2549" t="s">
        <v>465</v>
      </c>
      <c r="CP2549" t="s">
        <v>149</v>
      </c>
      <c r="CQ2549">
        <v>3</v>
      </c>
      <c r="CR2549">
        <v>0</v>
      </c>
      <c r="CS2549" t="s">
        <v>136</v>
      </c>
      <c r="CT2549" t="s">
        <v>134</v>
      </c>
      <c r="CU2549" t="s">
        <v>136</v>
      </c>
      <c r="CV2549" t="s">
        <v>134</v>
      </c>
      <c r="CW2549" t="s">
        <v>134</v>
      </c>
      <c r="CX2549">
        <v>75</v>
      </c>
      <c r="CY2549" t="s">
        <v>134</v>
      </c>
      <c r="CZ2549" t="s">
        <v>134</v>
      </c>
      <c r="DA2549" t="s">
        <v>134</v>
      </c>
      <c r="DB2549" t="s">
        <v>136</v>
      </c>
      <c r="DC2549" t="s">
        <v>134</v>
      </c>
      <c r="DD2549" t="s">
        <v>136</v>
      </c>
      <c r="DF2549" t="s">
        <v>466</v>
      </c>
      <c r="DG2549" t="s">
        <v>12528</v>
      </c>
      <c r="DH2549" t="s">
        <v>1566</v>
      </c>
      <c r="DI2549" t="s">
        <v>995</v>
      </c>
      <c r="DJ2549" s="4">
        <v>72333</v>
      </c>
      <c r="DK2549" t="s">
        <v>4035</v>
      </c>
      <c r="DL2549" t="s">
        <v>136</v>
      </c>
      <c r="DM2549">
        <v>1</v>
      </c>
      <c r="DN2549" t="s">
        <v>12529</v>
      </c>
      <c r="DO2549" t="s">
        <v>1566</v>
      </c>
      <c r="DP2549" t="s">
        <v>995</v>
      </c>
      <c r="DQ2549" t="str">
        <f>"72333"</f>
        <v>72333</v>
      </c>
      <c r="DR2549" t="s">
        <v>4035</v>
      </c>
      <c r="DS2549" t="s">
        <v>296</v>
      </c>
      <c r="DT2549">
        <v>1</v>
      </c>
      <c r="DU2549">
        <v>7</v>
      </c>
      <c r="DV2549" t="s">
        <v>134</v>
      </c>
      <c r="DW2549" t="s">
        <v>134</v>
      </c>
      <c r="DX2549" t="s">
        <v>134</v>
      </c>
      <c r="DY2549" t="s">
        <v>136</v>
      </c>
      <c r="DZ2549">
        <v>1</v>
      </c>
      <c r="EA2549" t="s">
        <v>136</v>
      </c>
      <c r="EC2549" s="5">
        <v>12.68</v>
      </c>
      <c r="ED2549" s="5">
        <v>55</v>
      </c>
      <c r="EE2549">
        <v>18703380954</v>
      </c>
      <c r="EF2549" t="s">
        <v>12530</v>
      </c>
      <c r="EG2549" t="s">
        <v>148</v>
      </c>
      <c r="EH2549">
        <v>0</v>
      </c>
    </row>
    <row r="2550" spans="1:138" ht="15" customHeight="1" x14ac:dyDescent="0.35">
      <c r="A2550" t="s">
        <v>18277</v>
      </c>
      <c r="B2550" t="s">
        <v>157</v>
      </c>
      <c r="C2550" s="1">
        <v>44165.635955902777</v>
      </c>
      <c r="D2550" s="1">
        <v>44195</v>
      </c>
      <c r="E2550" t="s">
        <v>133</v>
      </c>
      <c r="F2550" t="s">
        <v>136</v>
      </c>
      <c r="G2550" t="s">
        <v>135</v>
      </c>
      <c r="H2550" t="s">
        <v>136</v>
      </c>
      <c r="I2550" t="s">
        <v>18278</v>
      </c>
      <c r="K2550" t="s">
        <v>18279</v>
      </c>
      <c r="L2550" t="s">
        <v>18280</v>
      </c>
      <c r="M2550" t="s">
        <v>18281</v>
      </c>
      <c r="N2550" t="s">
        <v>1128</v>
      </c>
      <c r="O2550" s="4">
        <v>58448</v>
      </c>
      <c r="P2550" t="s">
        <v>140</v>
      </c>
      <c r="R2550">
        <v>17017692300</v>
      </c>
      <c r="T2550">
        <v>1119</v>
      </c>
      <c r="U2550" t="s">
        <v>18282</v>
      </c>
      <c r="V2550" t="s">
        <v>18283</v>
      </c>
      <c r="X2550" t="s">
        <v>164</v>
      </c>
      <c r="Y2550" t="s">
        <v>18279</v>
      </c>
      <c r="Z2550" t="s">
        <v>18280</v>
      </c>
      <c r="AA2550" t="s">
        <v>18281</v>
      </c>
      <c r="AB2550" t="s">
        <v>1128</v>
      </c>
      <c r="AC2550" s="4">
        <v>58448</v>
      </c>
      <c r="AD2550" t="s">
        <v>140</v>
      </c>
      <c r="AF2550">
        <v>17017692300</v>
      </c>
      <c r="AH2550" t="s">
        <v>18284</v>
      </c>
      <c r="AI2550" t="s">
        <v>168</v>
      </c>
      <c r="AJ2550" t="s">
        <v>533</v>
      </c>
      <c r="AK2550" t="s">
        <v>534</v>
      </c>
      <c r="AM2550" t="s">
        <v>535</v>
      </c>
      <c r="AO2550" t="s">
        <v>536</v>
      </c>
      <c r="AP2550" t="s">
        <v>537</v>
      </c>
      <c r="AQ2550" s="4">
        <v>28786</v>
      </c>
      <c r="AR2550" t="s">
        <v>140</v>
      </c>
      <c r="AT2550">
        <v>18282460659</v>
      </c>
      <c r="AV2550" t="s">
        <v>538</v>
      </c>
      <c r="AW2550" t="s">
        <v>539</v>
      </c>
      <c r="AZ2550" t="s">
        <v>288</v>
      </c>
      <c r="BA2550" t="s">
        <v>289</v>
      </c>
      <c r="BB2550" t="s">
        <v>136</v>
      </c>
      <c r="BC2550" t="s">
        <v>136</v>
      </c>
      <c r="BD2550" t="s">
        <v>148</v>
      </c>
      <c r="BE2550" t="s">
        <v>136</v>
      </c>
      <c r="BF2550" t="s">
        <v>136</v>
      </c>
      <c r="BG2550" t="s">
        <v>134</v>
      </c>
      <c r="BH2550" t="s">
        <v>136</v>
      </c>
      <c r="BN2550" t="s">
        <v>18285</v>
      </c>
      <c r="BO2550" t="s">
        <v>1043</v>
      </c>
      <c r="BP2550">
        <v>1</v>
      </c>
      <c r="BQ2550">
        <v>1</v>
      </c>
      <c r="BR2550">
        <v>1</v>
      </c>
      <c r="BS2550" s="1">
        <v>44228</v>
      </c>
      <c r="BT2550" s="1">
        <v>44531</v>
      </c>
      <c r="BU2550" s="1">
        <v>44228</v>
      </c>
      <c r="BV2550" s="1">
        <v>44531</v>
      </c>
      <c r="BW2550" t="s">
        <v>136</v>
      </c>
      <c r="BX2550">
        <v>48</v>
      </c>
      <c r="BY2550">
        <v>0</v>
      </c>
      <c r="BZ2550">
        <v>8</v>
      </c>
      <c r="CA2550">
        <v>8</v>
      </c>
      <c r="CB2550">
        <v>8</v>
      </c>
      <c r="CC2550">
        <v>8</v>
      </c>
      <c r="CD2550">
        <v>8</v>
      </c>
      <c r="CE2550">
        <v>8</v>
      </c>
      <c r="CF2550" t="str">
        <f t="shared" si="21"/>
        <v>8:00 AM</v>
      </c>
      <c r="CG2550" t="str">
        <f>"5:00 PM"</f>
        <v>5:00 PM</v>
      </c>
      <c r="CH2550" s="5">
        <v>14.99</v>
      </c>
      <c r="CI2550" t="s">
        <v>146</v>
      </c>
      <c r="CL2550" t="s">
        <v>136</v>
      </c>
      <c r="CM2550" t="s">
        <v>312</v>
      </c>
      <c r="CN2550" t="s">
        <v>148</v>
      </c>
      <c r="CO2550" t="s">
        <v>996</v>
      </c>
      <c r="CP2550" t="s">
        <v>149</v>
      </c>
      <c r="CQ2550">
        <v>3</v>
      </c>
      <c r="CR2550">
        <v>0</v>
      </c>
      <c r="CS2550" t="s">
        <v>136</v>
      </c>
      <c r="CT2550" t="s">
        <v>134</v>
      </c>
      <c r="CU2550" t="s">
        <v>136</v>
      </c>
      <c r="CV2550" t="s">
        <v>136</v>
      </c>
      <c r="CW2550" t="s">
        <v>134</v>
      </c>
      <c r="CX2550">
        <v>60</v>
      </c>
      <c r="CY2550" t="s">
        <v>136</v>
      </c>
      <c r="CZ2550" t="s">
        <v>136</v>
      </c>
      <c r="DA2550" t="s">
        <v>136</v>
      </c>
      <c r="DB2550" t="s">
        <v>136</v>
      </c>
      <c r="DC2550" t="s">
        <v>136</v>
      </c>
      <c r="DD2550" t="s">
        <v>136</v>
      </c>
      <c r="DF2550" t="s">
        <v>2931</v>
      </c>
      <c r="DG2550" t="s">
        <v>18286</v>
      </c>
      <c r="DH2550" t="s">
        <v>18281</v>
      </c>
      <c r="DI2550" t="s">
        <v>1128</v>
      </c>
      <c r="DJ2550" s="4">
        <v>58448</v>
      </c>
      <c r="DK2550" t="s">
        <v>9134</v>
      </c>
      <c r="DL2550" t="s">
        <v>136</v>
      </c>
      <c r="DM2550">
        <v>1</v>
      </c>
      <c r="DN2550" t="s">
        <v>18287</v>
      </c>
      <c r="DO2550" t="s">
        <v>11993</v>
      </c>
      <c r="DP2550" t="s">
        <v>1128</v>
      </c>
      <c r="DQ2550" t="str">
        <f>"58425"</f>
        <v>58425</v>
      </c>
      <c r="DR2550" t="s">
        <v>9134</v>
      </c>
      <c r="DS2550" t="s">
        <v>625</v>
      </c>
      <c r="DT2550">
        <v>1</v>
      </c>
      <c r="DU2550">
        <v>4</v>
      </c>
      <c r="DV2550" t="s">
        <v>134</v>
      </c>
      <c r="DW2550" t="s">
        <v>134</v>
      </c>
      <c r="DX2550" t="s">
        <v>134</v>
      </c>
      <c r="DY2550" t="s">
        <v>136</v>
      </c>
      <c r="DZ2550">
        <v>1</v>
      </c>
      <c r="EA2550" t="s">
        <v>136</v>
      </c>
      <c r="EC2550" s="5">
        <v>12.68</v>
      </c>
      <c r="ED2550" s="5">
        <v>55</v>
      </c>
      <c r="EE2550">
        <v>17017692300</v>
      </c>
      <c r="EF2550" t="s">
        <v>18284</v>
      </c>
      <c r="EG2550" t="s">
        <v>2909</v>
      </c>
      <c r="EH2550">
        <v>0</v>
      </c>
    </row>
    <row r="2551" spans="1:138" ht="15" customHeight="1" x14ac:dyDescent="0.35">
      <c r="A2551" t="s">
        <v>3925</v>
      </c>
      <c r="B2551" t="s">
        <v>157</v>
      </c>
      <c r="C2551" s="1">
        <v>44161.902159143516</v>
      </c>
      <c r="D2551" s="1">
        <v>44195</v>
      </c>
      <c r="E2551" t="s">
        <v>133</v>
      </c>
      <c r="F2551" t="s">
        <v>136</v>
      </c>
      <c r="G2551" t="s">
        <v>135</v>
      </c>
      <c r="H2551" t="s">
        <v>136</v>
      </c>
      <c r="I2551" t="s">
        <v>3926</v>
      </c>
      <c r="K2551" t="s">
        <v>3927</v>
      </c>
      <c r="M2551" t="s">
        <v>863</v>
      </c>
      <c r="N2551" t="s">
        <v>720</v>
      </c>
      <c r="O2551" s="4">
        <v>38748</v>
      </c>
      <c r="P2551" t="s">
        <v>140</v>
      </c>
      <c r="R2551">
        <v>16628225718</v>
      </c>
      <c r="T2551">
        <v>1111</v>
      </c>
      <c r="U2551" t="s">
        <v>3928</v>
      </c>
      <c r="V2551" t="s">
        <v>3929</v>
      </c>
      <c r="X2551" t="s">
        <v>3930</v>
      </c>
      <c r="Y2551" t="s">
        <v>3931</v>
      </c>
      <c r="AA2551" t="s">
        <v>863</v>
      </c>
      <c r="AB2551" t="s">
        <v>720</v>
      </c>
      <c r="AC2551" s="4">
        <v>38748</v>
      </c>
      <c r="AD2551" t="s">
        <v>140</v>
      </c>
      <c r="AF2551">
        <v>16628225718</v>
      </c>
      <c r="AH2551" t="s">
        <v>3932</v>
      </c>
      <c r="AI2551" t="s">
        <v>168</v>
      </c>
      <c r="AJ2551" t="s">
        <v>725</v>
      </c>
      <c r="AK2551" t="s">
        <v>726</v>
      </c>
      <c r="AL2551" t="s">
        <v>727</v>
      </c>
      <c r="AM2551" t="s">
        <v>728</v>
      </c>
      <c r="AN2551" t="s">
        <v>729</v>
      </c>
      <c r="AO2551" t="s">
        <v>730</v>
      </c>
      <c r="AP2551" t="s">
        <v>720</v>
      </c>
      <c r="AQ2551" s="4">
        <v>38930</v>
      </c>
      <c r="AR2551" t="s">
        <v>140</v>
      </c>
      <c r="AT2551">
        <v>16623854219</v>
      </c>
      <c r="AV2551" t="s">
        <v>731</v>
      </c>
      <c r="AW2551" t="s">
        <v>732</v>
      </c>
      <c r="AZ2551" t="s">
        <v>288</v>
      </c>
      <c r="BA2551" t="s">
        <v>289</v>
      </c>
      <c r="BB2551" t="s">
        <v>136</v>
      </c>
      <c r="BC2551" t="s">
        <v>136</v>
      </c>
      <c r="BD2551" t="s">
        <v>148</v>
      </c>
      <c r="BE2551" t="s">
        <v>136</v>
      </c>
      <c r="BF2551" t="s">
        <v>136</v>
      </c>
      <c r="BG2551" t="s">
        <v>134</v>
      </c>
      <c r="BH2551" t="s">
        <v>136</v>
      </c>
      <c r="BN2551" t="s">
        <v>3933</v>
      </c>
      <c r="BO2551" t="s">
        <v>734</v>
      </c>
      <c r="BP2551">
        <v>4</v>
      </c>
      <c r="BQ2551">
        <v>4</v>
      </c>
      <c r="BR2551">
        <v>4</v>
      </c>
      <c r="BS2551" s="1">
        <v>44228</v>
      </c>
      <c r="BT2551" s="1">
        <v>44515</v>
      </c>
      <c r="BU2551" s="1">
        <v>44228</v>
      </c>
      <c r="BV2551" s="1">
        <v>44515</v>
      </c>
      <c r="BW2551" t="s">
        <v>136</v>
      </c>
      <c r="BX2551">
        <v>50.01</v>
      </c>
      <c r="BY2551">
        <v>0</v>
      </c>
      <c r="BZ2551">
        <v>8.34</v>
      </c>
      <c r="CA2551">
        <v>8.34</v>
      </c>
      <c r="CB2551">
        <v>8.34</v>
      </c>
      <c r="CC2551">
        <v>8.33</v>
      </c>
      <c r="CD2551">
        <v>8.33</v>
      </c>
      <c r="CE2551">
        <v>8.33</v>
      </c>
      <c r="CF2551" t="str">
        <f t="shared" si="21"/>
        <v>8:00 AM</v>
      </c>
      <c r="CG2551" t="str">
        <f>"4:20 PM"</f>
        <v>4:20 PM</v>
      </c>
      <c r="CH2551" s="5">
        <v>11.83</v>
      </c>
      <c r="CI2551" t="s">
        <v>146</v>
      </c>
      <c r="CL2551" t="s">
        <v>134</v>
      </c>
      <c r="CM2551" t="s">
        <v>147</v>
      </c>
      <c r="CN2551" t="s">
        <v>148</v>
      </c>
      <c r="CO2551" t="s">
        <v>735</v>
      </c>
      <c r="CP2551" t="s">
        <v>149</v>
      </c>
      <c r="CQ2551">
        <v>3</v>
      </c>
      <c r="CR2551">
        <v>0</v>
      </c>
      <c r="CS2551" t="s">
        <v>136</v>
      </c>
      <c r="CT2551" t="s">
        <v>134</v>
      </c>
      <c r="CU2551" t="s">
        <v>136</v>
      </c>
      <c r="CV2551" t="s">
        <v>136</v>
      </c>
      <c r="CW2551" t="s">
        <v>136</v>
      </c>
      <c r="CY2551" t="s">
        <v>136</v>
      </c>
      <c r="CZ2551" t="s">
        <v>136</v>
      </c>
      <c r="DA2551" t="s">
        <v>136</v>
      </c>
      <c r="DB2551" t="s">
        <v>136</v>
      </c>
      <c r="DC2551" t="s">
        <v>136</v>
      </c>
      <c r="DD2551" t="s">
        <v>136</v>
      </c>
      <c r="DF2551" t="s">
        <v>3934</v>
      </c>
      <c r="DG2551" t="s">
        <v>3931</v>
      </c>
      <c r="DH2551" t="s">
        <v>863</v>
      </c>
      <c r="DI2551" t="s">
        <v>720</v>
      </c>
      <c r="DJ2551" s="4">
        <v>38748</v>
      </c>
      <c r="DK2551" t="s">
        <v>866</v>
      </c>
      <c r="DL2551" t="s">
        <v>136</v>
      </c>
      <c r="DM2551">
        <v>1</v>
      </c>
      <c r="DN2551" t="s">
        <v>3935</v>
      </c>
      <c r="DO2551" t="s">
        <v>863</v>
      </c>
      <c r="DP2551" t="s">
        <v>720</v>
      </c>
      <c r="DQ2551" t="str">
        <f>"38748"</f>
        <v>38748</v>
      </c>
      <c r="DR2551" t="s">
        <v>866</v>
      </c>
      <c r="DS2551" t="s">
        <v>739</v>
      </c>
      <c r="DT2551">
        <v>1</v>
      </c>
      <c r="DU2551">
        <v>4</v>
      </c>
      <c r="DV2551" t="s">
        <v>134</v>
      </c>
      <c r="DW2551" t="s">
        <v>134</v>
      </c>
      <c r="DX2551" t="s">
        <v>134</v>
      </c>
      <c r="DY2551" t="s">
        <v>136</v>
      </c>
      <c r="DZ2551">
        <v>1</v>
      </c>
      <c r="EA2551" t="s">
        <v>136</v>
      </c>
      <c r="EC2551" s="5">
        <v>12.68</v>
      </c>
      <c r="ED2551" s="5">
        <v>55</v>
      </c>
      <c r="EE2551">
        <v>16628225718</v>
      </c>
      <c r="EF2551" t="s">
        <v>3932</v>
      </c>
      <c r="EG2551" t="s">
        <v>148</v>
      </c>
      <c r="EH2551">
        <v>1</v>
      </c>
    </row>
    <row r="2552" spans="1:138" ht="15" customHeight="1" x14ac:dyDescent="0.35">
      <c r="A2552" t="s">
        <v>22018</v>
      </c>
      <c r="B2552" t="s">
        <v>157</v>
      </c>
      <c r="C2552" s="1">
        <v>44159.59317511574</v>
      </c>
      <c r="D2552" s="1">
        <v>44195</v>
      </c>
      <c r="E2552" t="s">
        <v>133</v>
      </c>
      <c r="F2552" t="s">
        <v>136</v>
      </c>
      <c r="G2552" t="s">
        <v>135</v>
      </c>
      <c r="H2552" t="s">
        <v>136</v>
      </c>
      <c r="I2552" t="s">
        <v>22019</v>
      </c>
      <c r="K2552" t="s">
        <v>22020</v>
      </c>
      <c r="L2552" t="s">
        <v>22021</v>
      </c>
      <c r="M2552" t="s">
        <v>6037</v>
      </c>
      <c r="N2552" t="s">
        <v>1187</v>
      </c>
      <c r="O2552" s="4">
        <v>67576</v>
      </c>
      <c r="P2552" t="s">
        <v>140</v>
      </c>
      <c r="R2552">
        <v>16205464474</v>
      </c>
      <c r="T2552">
        <v>1121</v>
      </c>
      <c r="U2552" t="s">
        <v>5269</v>
      </c>
      <c r="V2552" t="s">
        <v>4142</v>
      </c>
      <c r="X2552" t="s">
        <v>164</v>
      </c>
      <c r="Y2552" t="s">
        <v>22022</v>
      </c>
      <c r="Z2552" t="s">
        <v>22021</v>
      </c>
      <c r="AA2552" t="s">
        <v>6037</v>
      </c>
      <c r="AB2552" t="s">
        <v>1187</v>
      </c>
      <c r="AC2552" s="4">
        <v>67576</v>
      </c>
      <c r="AD2552" t="s">
        <v>140</v>
      </c>
      <c r="AF2552">
        <v>16205464474</v>
      </c>
      <c r="AH2552" t="s">
        <v>21038</v>
      </c>
      <c r="AI2552" t="s">
        <v>168</v>
      </c>
      <c r="AJ2552" t="s">
        <v>1941</v>
      </c>
      <c r="AK2552" t="s">
        <v>1942</v>
      </c>
      <c r="AL2552" t="s">
        <v>1943</v>
      </c>
      <c r="AM2552" t="s">
        <v>1944</v>
      </c>
      <c r="AN2552" t="s">
        <v>1945</v>
      </c>
      <c r="AO2552" t="s">
        <v>1946</v>
      </c>
      <c r="AP2552" t="s">
        <v>374</v>
      </c>
      <c r="AQ2552" s="4">
        <v>78266</v>
      </c>
      <c r="AR2552" t="s">
        <v>140</v>
      </c>
      <c r="AT2552">
        <v>18305844555</v>
      </c>
      <c r="AV2552" t="s">
        <v>1947</v>
      </c>
      <c r="AW2552" t="s">
        <v>1948</v>
      </c>
      <c r="AZ2552" t="s">
        <v>334</v>
      </c>
      <c r="BA2552" t="s">
        <v>335</v>
      </c>
      <c r="BB2552" t="s">
        <v>136</v>
      </c>
      <c r="BC2552" t="s">
        <v>136</v>
      </c>
      <c r="BD2552" t="s">
        <v>148</v>
      </c>
      <c r="BE2552" t="s">
        <v>136</v>
      </c>
      <c r="BF2552" t="s">
        <v>136</v>
      </c>
      <c r="BG2552" t="s">
        <v>134</v>
      </c>
      <c r="BH2552" t="s">
        <v>136</v>
      </c>
      <c r="BN2552" t="s">
        <v>22023</v>
      </c>
      <c r="BO2552" t="s">
        <v>905</v>
      </c>
      <c r="BP2552">
        <v>4</v>
      </c>
      <c r="BQ2552">
        <v>4</v>
      </c>
      <c r="BR2552">
        <v>4</v>
      </c>
      <c r="BS2552" s="1">
        <v>44228</v>
      </c>
      <c r="BT2552" s="1">
        <v>44501</v>
      </c>
      <c r="BU2552" s="1">
        <v>44228</v>
      </c>
      <c r="BV2552" s="1">
        <v>44501</v>
      </c>
      <c r="BW2552" t="s">
        <v>136</v>
      </c>
      <c r="BX2552">
        <v>40</v>
      </c>
      <c r="BY2552">
        <v>0</v>
      </c>
      <c r="BZ2552">
        <v>8</v>
      </c>
      <c r="CA2552">
        <v>8</v>
      </c>
      <c r="CB2552">
        <v>8</v>
      </c>
      <c r="CC2552">
        <v>8</v>
      </c>
      <c r="CD2552">
        <v>8</v>
      </c>
      <c r="CE2552">
        <v>0</v>
      </c>
      <c r="CF2552" t="str">
        <f t="shared" si="21"/>
        <v>8:00 AM</v>
      </c>
      <c r="CG2552" t="str">
        <f>"5:00 PM"</f>
        <v>5:00 PM</v>
      </c>
      <c r="CH2552" s="5">
        <v>14.99</v>
      </c>
      <c r="CI2552" t="s">
        <v>146</v>
      </c>
      <c r="CJ2552">
        <v>0</v>
      </c>
      <c r="CK2552" t="s">
        <v>148</v>
      </c>
      <c r="CL2552" t="s">
        <v>136</v>
      </c>
      <c r="CM2552" t="s">
        <v>312</v>
      </c>
      <c r="CN2552" t="s">
        <v>148</v>
      </c>
      <c r="CO2552" s="2" t="s">
        <v>1949</v>
      </c>
      <c r="CP2552" t="s">
        <v>149</v>
      </c>
      <c r="CQ2552">
        <v>6</v>
      </c>
      <c r="CR2552">
        <v>0</v>
      </c>
      <c r="CS2552" t="s">
        <v>136</v>
      </c>
      <c r="CT2552" t="s">
        <v>134</v>
      </c>
      <c r="CU2552" t="s">
        <v>136</v>
      </c>
      <c r="CV2552" t="s">
        <v>136</v>
      </c>
      <c r="CW2552" t="s">
        <v>136</v>
      </c>
      <c r="CY2552" t="s">
        <v>136</v>
      </c>
      <c r="CZ2552" t="s">
        <v>136</v>
      </c>
      <c r="DA2552" t="s">
        <v>136</v>
      </c>
      <c r="DB2552" t="s">
        <v>136</v>
      </c>
      <c r="DC2552" t="s">
        <v>136</v>
      </c>
      <c r="DD2552" t="s">
        <v>136</v>
      </c>
      <c r="DF2552" t="s">
        <v>3500</v>
      </c>
      <c r="DG2552" t="s">
        <v>22024</v>
      </c>
      <c r="DH2552" t="s">
        <v>6037</v>
      </c>
      <c r="DI2552" t="s">
        <v>1187</v>
      </c>
      <c r="DJ2552" s="4">
        <v>67576</v>
      </c>
      <c r="DK2552" t="s">
        <v>3345</v>
      </c>
      <c r="DL2552" t="s">
        <v>136</v>
      </c>
      <c r="DM2552">
        <v>1</v>
      </c>
      <c r="DN2552" t="s">
        <v>22025</v>
      </c>
      <c r="DO2552" t="s">
        <v>6037</v>
      </c>
      <c r="DP2552" t="s">
        <v>1187</v>
      </c>
      <c r="DQ2552" t="str">
        <f>"67576"</f>
        <v>67576</v>
      </c>
      <c r="DR2552" t="s">
        <v>3345</v>
      </c>
      <c r="DS2552" t="s">
        <v>1952</v>
      </c>
      <c r="DT2552">
        <v>1</v>
      </c>
      <c r="DU2552">
        <v>6</v>
      </c>
      <c r="DV2552" t="s">
        <v>134</v>
      </c>
      <c r="DW2552" t="s">
        <v>134</v>
      </c>
      <c r="DX2552" t="s">
        <v>134</v>
      </c>
      <c r="DY2552" t="s">
        <v>136</v>
      </c>
      <c r="DZ2552">
        <v>1</v>
      </c>
      <c r="EA2552" t="s">
        <v>136</v>
      </c>
      <c r="EC2552" s="5">
        <v>12.68</v>
      </c>
      <c r="ED2552" s="5">
        <v>55</v>
      </c>
      <c r="EE2552">
        <v>16205464474</v>
      </c>
      <c r="EF2552" t="s">
        <v>21038</v>
      </c>
      <c r="EG2552" t="s">
        <v>148</v>
      </c>
      <c r="EH2552">
        <v>0</v>
      </c>
    </row>
    <row r="2553" spans="1:138" ht="15" customHeight="1" x14ac:dyDescent="0.35">
      <c r="A2553" t="s">
        <v>20587</v>
      </c>
      <c r="B2553" t="s">
        <v>157</v>
      </c>
      <c r="C2553" s="1">
        <v>44161.9239787037</v>
      </c>
      <c r="D2553" s="1">
        <v>44195</v>
      </c>
      <c r="E2553" t="s">
        <v>133</v>
      </c>
      <c r="F2553" t="s">
        <v>136</v>
      </c>
      <c r="G2553" t="s">
        <v>135</v>
      </c>
      <c r="H2553" t="s">
        <v>136</v>
      </c>
      <c r="I2553" t="s">
        <v>20588</v>
      </c>
      <c r="K2553" t="s">
        <v>20589</v>
      </c>
      <c r="M2553" t="s">
        <v>6079</v>
      </c>
      <c r="N2553" t="s">
        <v>720</v>
      </c>
      <c r="O2553" s="4">
        <v>38957</v>
      </c>
      <c r="P2553" t="s">
        <v>140</v>
      </c>
      <c r="R2553">
        <v>19012622929</v>
      </c>
      <c r="T2553">
        <v>1111</v>
      </c>
      <c r="U2553" t="s">
        <v>7261</v>
      </c>
      <c r="V2553" t="s">
        <v>2626</v>
      </c>
      <c r="X2553" t="s">
        <v>429</v>
      </c>
      <c r="Y2553" t="s">
        <v>20590</v>
      </c>
      <c r="AA2553" t="s">
        <v>6079</v>
      </c>
      <c r="AB2553" t="s">
        <v>720</v>
      </c>
      <c r="AC2553" s="4">
        <v>38957</v>
      </c>
      <c r="AD2553" t="s">
        <v>140</v>
      </c>
      <c r="AF2553">
        <v>19012622929</v>
      </c>
      <c r="AH2553" t="s">
        <v>20591</v>
      </c>
      <c r="AI2553" t="s">
        <v>168</v>
      </c>
      <c r="AJ2553" t="s">
        <v>725</v>
      </c>
      <c r="AK2553" t="s">
        <v>726</v>
      </c>
      <c r="AL2553" t="s">
        <v>727</v>
      </c>
      <c r="AM2553" t="s">
        <v>728</v>
      </c>
      <c r="AN2553" t="s">
        <v>729</v>
      </c>
      <c r="AO2553" t="s">
        <v>730</v>
      </c>
      <c r="AP2553" t="s">
        <v>720</v>
      </c>
      <c r="AQ2553" s="4">
        <v>38930</v>
      </c>
      <c r="AR2553" t="s">
        <v>140</v>
      </c>
      <c r="AT2553">
        <v>16623854219</v>
      </c>
      <c r="AV2553" t="s">
        <v>731</v>
      </c>
      <c r="AW2553" t="s">
        <v>732</v>
      </c>
      <c r="AZ2553" t="s">
        <v>288</v>
      </c>
      <c r="BA2553" t="s">
        <v>289</v>
      </c>
      <c r="BB2553" t="s">
        <v>136</v>
      </c>
      <c r="BC2553" t="s">
        <v>136</v>
      </c>
      <c r="BD2553" t="s">
        <v>148</v>
      </c>
      <c r="BE2553" t="s">
        <v>136</v>
      </c>
      <c r="BF2553" t="s">
        <v>136</v>
      </c>
      <c r="BG2553" t="s">
        <v>134</v>
      </c>
      <c r="BH2553" t="s">
        <v>136</v>
      </c>
      <c r="BN2553" t="s">
        <v>20592</v>
      </c>
      <c r="BO2553" t="s">
        <v>734</v>
      </c>
      <c r="BP2553">
        <v>4</v>
      </c>
      <c r="BQ2553">
        <v>4</v>
      </c>
      <c r="BR2553">
        <v>4</v>
      </c>
      <c r="BS2553" s="1">
        <v>44228</v>
      </c>
      <c r="BT2553" s="1">
        <v>44530</v>
      </c>
      <c r="BU2553" s="1">
        <v>44228</v>
      </c>
      <c r="BV2553" s="1">
        <v>44530</v>
      </c>
      <c r="BW2553" t="s">
        <v>136</v>
      </c>
      <c r="BX2553">
        <v>55</v>
      </c>
      <c r="BY2553">
        <v>0</v>
      </c>
      <c r="BZ2553">
        <v>9.17</v>
      </c>
      <c r="CA2553">
        <v>9.17</v>
      </c>
      <c r="CB2553">
        <v>9.17</v>
      </c>
      <c r="CC2553">
        <v>9.17</v>
      </c>
      <c r="CD2553">
        <v>9.16</v>
      </c>
      <c r="CE2553">
        <v>9.16</v>
      </c>
      <c r="CF2553" t="str">
        <f t="shared" si="21"/>
        <v>8:00 AM</v>
      </c>
      <c r="CG2553" t="str">
        <f>"5:10 PM"</f>
        <v>5:10 PM</v>
      </c>
      <c r="CH2553" s="5">
        <v>11.83</v>
      </c>
      <c r="CI2553" t="s">
        <v>146</v>
      </c>
      <c r="CL2553" t="s">
        <v>134</v>
      </c>
      <c r="CM2553" t="s">
        <v>312</v>
      </c>
      <c r="CN2553" t="s">
        <v>148</v>
      </c>
      <c r="CO2553" t="s">
        <v>735</v>
      </c>
      <c r="CP2553" t="s">
        <v>149</v>
      </c>
      <c r="CQ2553">
        <v>3</v>
      </c>
      <c r="CR2553">
        <v>0</v>
      </c>
      <c r="CS2553" t="s">
        <v>136</v>
      </c>
      <c r="CT2553" t="s">
        <v>134</v>
      </c>
      <c r="CU2553" t="s">
        <v>136</v>
      </c>
      <c r="CV2553" t="s">
        <v>136</v>
      </c>
      <c r="CW2553" t="s">
        <v>136</v>
      </c>
      <c r="CY2553" t="s">
        <v>136</v>
      </c>
      <c r="CZ2553" t="s">
        <v>136</v>
      </c>
      <c r="DA2553" t="s">
        <v>136</v>
      </c>
      <c r="DB2553" t="s">
        <v>136</v>
      </c>
      <c r="DC2553" t="s">
        <v>136</v>
      </c>
      <c r="DD2553" t="s">
        <v>136</v>
      </c>
      <c r="DF2553" t="s">
        <v>20593</v>
      </c>
      <c r="DG2553" t="s">
        <v>20589</v>
      </c>
      <c r="DH2553" t="s">
        <v>6079</v>
      </c>
      <c r="DI2553" t="s">
        <v>720</v>
      </c>
      <c r="DJ2553" s="4">
        <v>38957</v>
      </c>
      <c r="DK2553" t="s">
        <v>1247</v>
      </c>
      <c r="DL2553" t="s">
        <v>136</v>
      </c>
      <c r="DM2553">
        <v>1</v>
      </c>
      <c r="DN2553" t="s">
        <v>20594</v>
      </c>
      <c r="DO2553" t="s">
        <v>6079</v>
      </c>
      <c r="DP2553" t="s">
        <v>720</v>
      </c>
      <c r="DQ2553" t="str">
        <f>"38957"</f>
        <v>38957</v>
      </c>
      <c r="DR2553" t="s">
        <v>1247</v>
      </c>
      <c r="DS2553" t="s">
        <v>739</v>
      </c>
      <c r="DT2553">
        <v>1</v>
      </c>
      <c r="DU2553">
        <v>8</v>
      </c>
      <c r="DV2553" t="s">
        <v>134</v>
      </c>
      <c r="DW2553" t="s">
        <v>134</v>
      </c>
      <c r="DX2553" t="s">
        <v>134</v>
      </c>
      <c r="DY2553" t="s">
        <v>136</v>
      </c>
      <c r="DZ2553">
        <v>1</v>
      </c>
      <c r="EA2553" t="s">
        <v>136</v>
      </c>
      <c r="EC2553" s="5">
        <v>12.68</v>
      </c>
      <c r="ED2553" s="5">
        <v>55</v>
      </c>
      <c r="EE2553">
        <v>19012622929</v>
      </c>
      <c r="EF2553" t="s">
        <v>20591</v>
      </c>
      <c r="EG2553" t="s">
        <v>148</v>
      </c>
      <c r="EH2553">
        <v>1</v>
      </c>
    </row>
    <row r="2554" spans="1:138" ht="15" customHeight="1" x14ac:dyDescent="0.35">
      <c r="A2554" t="s">
        <v>10645</v>
      </c>
      <c r="B2554" t="s">
        <v>157</v>
      </c>
      <c r="C2554" s="1">
        <v>44160.425948148149</v>
      </c>
      <c r="D2554" s="1">
        <v>44195</v>
      </c>
      <c r="E2554" t="s">
        <v>133</v>
      </c>
      <c r="F2554" t="s">
        <v>136</v>
      </c>
      <c r="G2554" t="s">
        <v>135</v>
      </c>
      <c r="H2554" t="s">
        <v>136</v>
      </c>
      <c r="I2554" t="s">
        <v>10646</v>
      </c>
      <c r="K2554" t="s">
        <v>10647</v>
      </c>
      <c r="M2554" t="s">
        <v>10648</v>
      </c>
      <c r="N2554" t="s">
        <v>720</v>
      </c>
      <c r="O2554" s="4">
        <v>38703</v>
      </c>
      <c r="P2554" t="s">
        <v>140</v>
      </c>
      <c r="R2554">
        <v>16624023146</v>
      </c>
      <c r="T2554">
        <v>1111</v>
      </c>
      <c r="U2554" t="s">
        <v>1798</v>
      </c>
      <c r="V2554" t="s">
        <v>10649</v>
      </c>
      <c r="X2554" t="s">
        <v>164</v>
      </c>
      <c r="Y2554" t="s">
        <v>10647</v>
      </c>
      <c r="AA2554" t="s">
        <v>10648</v>
      </c>
      <c r="AB2554" t="s">
        <v>720</v>
      </c>
      <c r="AC2554" s="4">
        <v>38703</v>
      </c>
      <c r="AD2554" t="s">
        <v>140</v>
      </c>
      <c r="AF2554">
        <v>16624023146</v>
      </c>
      <c r="AH2554" t="s">
        <v>10650</v>
      </c>
      <c r="AI2554" t="s">
        <v>168</v>
      </c>
      <c r="AJ2554" t="s">
        <v>725</v>
      </c>
      <c r="AK2554" t="s">
        <v>2767</v>
      </c>
      <c r="AL2554" t="s">
        <v>2768</v>
      </c>
      <c r="AM2554" t="s">
        <v>728</v>
      </c>
      <c r="AN2554" t="s">
        <v>729</v>
      </c>
      <c r="AO2554" t="s">
        <v>730</v>
      </c>
      <c r="AP2554" t="s">
        <v>720</v>
      </c>
      <c r="AQ2554" s="4">
        <v>38930</v>
      </c>
      <c r="AR2554" t="s">
        <v>140</v>
      </c>
      <c r="AT2554">
        <v>16623854219</v>
      </c>
      <c r="AV2554" t="s">
        <v>2769</v>
      </c>
      <c r="AW2554" t="s">
        <v>732</v>
      </c>
      <c r="AZ2554" t="s">
        <v>288</v>
      </c>
      <c r="BA2554" t="s">
        <v>289</v>
      </c>
      <c r="BB2554" t="s">
        <v>136</v>
      </c>
      <c r="BC2554" t="s">
        <v>136</v>
      </c>
      <c r="BD2554" t="s">
        <v>148</v>
      </c>
      <c r="BE2554" t="s">
        <v>136</v>
      </c>
      <c r="BF2554" t="s">
        <v>136</v>
      </c>
      <c r="BG2554" t="s">
        <v>134</v>
      </c>
      <c r="BH2554" t="s">
        <v>136</v>
      </c>
      <c r="BN2554" t="s">
        <v>10651</v>
      </c>
      <c r="BO2554" t="s">
        <v>734</v>
      </c>
      <c r="BP2554">
        <v>4</v>
      </c>
      <c r="BQ2554">
        <v>4</v>
      </c>
      <c r="BR2554">
        <v>4</v>
      </c>
      <c r="BS2554" s="1">
        <v>44228</v>
      </c>
      <c r="BT2554" s="1">
        <v>44507</v>
      </c>
      <c r="BU2554" s="1">
        <v>44228</v>
      </c>
      <c r="BV2554" s="1">
        <v>44507</v>
      </c>
      <c r="BW2554" t="s">
        <v>136</v>
      </c>
      <c r="BX2554">
        <v>65</v>
      </c>
      <c r="BY2554">
        <v>0</v>
      </c>
      <c r="BZ2554">
        <v>10.84</v>
      </c>
      <c r="CA2554">
        <v>10.84</v>
      </c>
      <c r="CB2554">
        <v>10.83</v>
      </c>
      <c r="CC2554">
        <v>10.83</v>
      </c>
      <c r="CD2554">
        <v>10.83</v>
      </c>
      <c r="CE2554">
        <v>10.83</v>
      </c>
      <c r="CF2554" t="str">
        <f t="shared" si="21"/>
        <v>8:00 AM</v>
      </c>
      <c r="CG2554" t="str">
        <f>"6:50 PM"</f>
        <v>6:50 PM</v>
      </c>
      <c r="CH2554" s="5">
        <v>11.83</v>
      </c>
      <c r="CI2554" t="s">
        <v>146</v>
      </c>
      <c r="CL2554" t="s">
        <v>134</v>
      </c>
      <c r="CM2554" t="s">
        <v>312</v>
      </c>
      <c r="CN2554" t="s">
        <v>148</v>
      </c>
      <c r="CO2554" t="s">
        <v>735</v>
      </c>
      <c r="CP2554" t="s">
        <v>149</v>
      </c>
      <c r="CQ2554">
        <v>3</v>
      </c>
      <c r="CR2554">
        <v>0</v>
      </c>
      <c r="CS2554" t="s">
        <v>136</v>
      </c>
      <c r="CT2554" t="s">
        <v>134</v>
      </c>
      <c r="CU2554" t="s">
        <v>136</v>
      </c>
      <c r="CV2554" t="s">
        <v>136</v>
      </c>
      <c r="CW2554" t="s">
        <v>136</v>
      </c>
      <c r="CY2554" t="s">
        <v>136</v>
      </c>
      <c r="CZ2554" t="s">
        <v>136</v>
      </c>
      <c r="DA2554" t="s">
        <v>136</v>
      </c>
      <c r="DB2554" t="s">
        <v>136</v>
      </c>
      <c r="DC2554" t="s">
        <v>136</v>
      </c>
      <c r="DD2554" t="s">
        <v>136</v>
      </c>
      <c r="DF2554" t="s">
        <v>10652</v>
      </c>
      <c r="DG2554" t="s">
        <v>10647</v>
      </c>
      <c r="DH2554" t="s">
        <v>10648</v>
      </c>
      <c r="DI2554" t="s">
        <v>720</v>
      </c>
      <c r="DJ2554" s="4">
        <v>38703</v>
      </c>
      <c r="DK2554" t="s">
        <v>866</v>
      </c>
      <c r="DL2554" t="s">
        <v>136</v>
      </c>
      <c r="DM2554">
        <v>1</v>
      </c>
      <c r="DN2554" t="s">
        <v>10647</v>
      </c>
      <c r="DO2554" t="s">
        <v>10648</v>
      </c>
      <c r="DP2554" t="s">
        <v>720</v>
      </c>
      <c r="DQ2554" t="str">
        <f>"38703"</f>
        <v>38703</v>
      </c>
      <c r="DR2554" t="s">
        <v>866</v>
      </c>
      <c r="DS2554" t="s">
        <v>739</v>
      </c>
      <c r="DT2554">
        <v>1</v>
      </c>
      <c r="DU2554">
        <v>6</v>
      </c>
      <c r="DV2554" t="s">
        <v>134</v>
      </c>
      <c r="DW2554" t="s">
        <v>134</v>
      </c>
      <c r="DX2554" t="s">
        <v>134</v>
      </c>
      <c r="DY2554" t="s">
        <v>136</v>
      </c>
      <c r="DZ2554">
        <v>1</v>
      </c>
      <c r="EA2554" t="s">
        <v>136</v>
      </c>
      <c r="EC2554" s="5">
        <v>12.68</v>
      </c>
      <c r="ED2554" s="5">
        <v>55</v>
      </c>
      <c r="EE2554">
        <v>16624023146</v>
      </c>
      <c r="EF2554" t="s">
        <v>10650</v>
      </c>
      <c r="EG2554" t="s">
        <v>148</v>
      </c>
      <c r="EH2554">
        <v>1</v>
      </c>
    </row>
    <row r="2555" spans="1:138" ht="15" customHeight="1" x14ac:dyDescent="0.35">
      <c r="A2555" t="s">
        <v>16694</v>
      </c>
      <c r="B2555" t="s">
        <v>157</v>
      </c>
      <c r="C2555" s="1">
        <v>44159.784031597221</v>
      </c>
      <c r="D2555" s="1">
        <v>44195</v>
      </c>
      <c r="E2555" t="s">
        <v>133</v>
      </c>
      <c r="F2555" t="s">
        <v>136</v>
      </c>
      <c r="G2555" t="s">
        <v>135</v>
      </c>
      <c r="H2555" t="s">
        <v>136</v>
      </c>
      <c r="I2555" t="s">
        <v>16695</v>
      </c>
      <c r="K2555" t="s">
        <v>16696</v>
      </c>
      <c r="M2555" t="s">
        <v>3385</v>
      </c>
      <c r="N2555" t="s">
        <v>720</v>
      </c>
      <c r="O2555" s="4">
        <v>39038</v>
      </c>
      <c r="P2555" t="s">
        <v>140</v>
      </c>
      <c r="R2555">
        <v>16622471214</v>
      </c>
      <c r="T2555">
        <v>1111</v>
      </c>
      <c r="U2555" t="s">
        <v>7719</v>
      </c>
      <c r="V2555" t="s">
        <v>2926</v>
      </c>
      <c r="X2555" t="s">
        <v>723</v>
      </c>
      <c r="Y2555" t="s">
        <v>16697</v>
      </c>
      <c r="AA2555" t="s">
        <v>3385</v>
      </c>
      <c r="AB2555" t="s">
        <v>720</v>
      </c>
      <c r="AC2555" s="4">
        <v>39038</v>
      </c>
      <c r="AD2555" t="s">
        <v>140</v>
      </c>
      <c r="AF2555">
        <v>16622471214</v>
      </c>
      <c r="AH2555" t="s">
        <v>16698</v>
      </c>
      <c r="AI2555" t="s">
        <v>168</v>
      </c>
      <c r="AJ2555" t="s">
        <v>725</v>
      </c>
      <c r="AK2555" t="s">
        <v>2767</v>
      </c>
      <c r="AL2555" t="s">
        <v>2768</v>
      </c>
      <c r="AM2555" t="s">
        <v>728</v>
      </c>
      <c r="AN2555" t="s">
        <v>729</v>
      </c>
      <c r="AO2555" t="s">
        <v>730</v>
      </c>
      <c r="AP2555" t="s">
        <v>720</v>
      </c>
      <c r="AQ2555" s="4">
        <v>38930</v>
      </c>
      <c r="AR2555" t="s">
        <v>140</v>
      </c>
      <c r="AT2555">
        <v>16623854219</v>
      </c>
      <c r="AV2555" t="s">
        <v>2769</v>
      </c>
      <c r="AW2555" t="s">
        <v>732</v>
      </c>
      <c r="AZ2555" t="s">
        <v>288</v>
      </c>
      <c r="BA2555" t="s">
        <v>289</v>
      </c>
      <c r="BB2555" t="s">
        <v>136</v>
      </c>
      <c r="BC2555" t="s">
        <v>136</v>
      </c>
      <c r="BD2555" t="s">
        <v>148</v>
      </c>
      <c r="BE2555" t="s">
        <v>136</v>
      </c>
      <c r="BF2555" t="s">
        <v>136</v>
      </c>
      <c r="BG2555" t="s">
        <v>134</v>
      </c>
      <c r="BH2555" t="s">
        <v>136</v>
      </c>
      <c r="BN2555" t="s">
        <v>16699</v>
      </c>
      <c r="BO2555" t="s">
        <v>734</v>
      </c>
      <c r="BP2555">
        <v>6</v>
      </c>
      <c r="BQ2555">
        <v>6</v>
      </c>
      <c r="BR2555">
        <v>6</v>
      </c>
      <c r="BS2555" s="1">
        <v>44228</v>
      </c>
      <c r="BT2555" s="1">
        <v>44523</v>
      </c>
      <c r="BU2555" s="1">
        <v>44228</v>
      </c>
      <c r="BV2555" s="1">
        <v>44523</v>
      </c>
      <c r="BW2555" t="s">
        <v>136</v>
      </c>
      <c r="BX2555">
        <v>55</v>
      </c>
      <c r="BY2555">
        <v>0</v>
      </c>
      <c r="BZ2555">
        <v>9.17</v>
      </c>
      <c r="CA2555">
        <v>9.17</v>
      </c>
      <c r="CB2555">
        <v>9.17</v>
      </c>
      <c r="CC2555">
        <v>9.17</v>
      </c>
      <c r="CD2555">
        <v>9.16</v>
      </c>
      <c r="CE2555">
        <v>9.16</v>
      </c>
      <c r="CF2555" t="str">
        <f t="shared" si="21"/>
        <v>8:00 AM</v>
      </c>
      <c r="CG2555" t="str">
        <f>"5:00 PM"</f>
        <v>5:00 PM</v>
      </c>
      <c r="CH2555" s="5">
        <v>11.83</v>
      </c>
      <c r="CI2555" t="s">
        <v>146</v>
      </c>
      <c r="CL2555" t="s">
        <v>134</v>
      </c>
      <c r="CM2555" t="s">
        <v>147</v>
      </c>
      <c r="CN2555" t="s">
        <v>148</v>
      </c>
      <c r="CO2555" t="s">
        <v>735</v>
      </c>
      <c r="CP2555" t="s">
        <v>149</v>
      </c>
      <c r="CQ2555">
        <v>3</v>
      </c>
      <c r="CR2555">
        <v>0</v>
      </c>
      <c r="CS2555" t="s">
        <v>136</v>
      </c>
      <c r="CT2555" t="s">
        <v>134</v>
      </c>
      <c r="CU2555" t="s">
        <v>136</v>
      </c>
      <c r="CV2555" t="s">
        <v>136</v>
      </c>
      <c r="CW2555" t="s">
        <v>136</v>
      </c>
      <c r="CY2555" t="s">
        <v>136</v>
      </c>
      <c r="CZ2555" t="s">
        <v>136</v>
      </c>
      <c r="DA2555" t="s">
        <v>136</v>
      </c>
      <c r="DB2555" t="s">
        <v>136</v>
      </c>
      <c r="DC2555" t="s">
        <v>136</v>
      </c>
      <c r="DD2555" t="s">
        <v>136</v>
      </c>
      <c r="DF2555" t="s">
        <v>16700</v>
      </c>
      <c r="DG2555" t="s">
        <v>16697</v>
      </c>
      <c r="DH2555" t="s">
        <v>3385</v>
      </c>
      <c r="DI2555" t="s">
        <v>720</v>
      </c>
      <c r="DJ2555" s="4">
        <v>39038</v>
      </c>
      <c r="DK2555" t="s">
        <v>1180</v>
      </c>
      <c r="DL2555" t="s">
        <v>136</v>
      </c>
      <c r="DM2555">
        <v>1</v>
      </c>
      <c r="DN2555" t="s">
        <v>16701</v>
      </c>
      <c r="DO2555" t="s">
        <v>867</v>
      </c>
      <c r="DP2555" t="s">
        <v>720</v>
      </c>
      <c r="DQ2555" t="str">
        <f>"38754"</f>
        <v>38754</v>
      </c>
      <c r="DR2555" t="s">
        <v>1180</v>
      </c>
      <c r="DS2555" t="s">
        <v>739</v>
      </c>
      <c r="DT2555">
        <v>1</v>
      </c>
      <c r="DU2555">
        <v>14</v>
      </c>
      <c r="DV2555" t="s">
        <v>134</v>
      </c>
      <c r="DW2555" t="s">
        <v>134</v>
      </c>
      <c r="DX2555" t="s">
        <v>134</v>
      </c>
      <c r="DY2555" t="s">
        <v>136</v>
      </c>
      <c r="DZ2555">
        <v>1</v>
      </c>
      <c r="EA2555" t="s">
        <v>136</v>
      </c>
      <c r="EC2555" s="5">
        <v>12.68</v>
      </c>
      <c r="ED2555" s="5">
        <v>55</v>
      </c>
      <c r="EE2555">
        <v>16622471214</v>
      </c>
      <c r="EF2555" t="s">
        <v>16698</v>
      </c>
      <c r="EG2555" t="s">
        <v>148</v>
      </c>
      <c r="EH2555">
        <v>1</v>
      </c>
    </row>
    <row r="2556" spans="1:138" ht="15" customHeight="1" x14ac:dyDescent="0.35">
      <c r="A2556" t="s">
        <v>8510</v>
      </c>
      <c r="B2556" t="s">
        <v>157</v>
      </c>
      <c r="C2556" s="1">
        <v>44170.542709953705</v>
      </c>
      <c r="D2556" s="1">
        <v>44195</v>
      </c>
      <c r="E2556" t="s">
        <v>133</v>
      </c>
      <c r="F2556" t="s">
        <v>134</v>
      </c>
      <c r="G2556" t="s">
        <v>135</v>
      </c>
      <c r="H2556" t="s">
        <v>136</v>
      </c>
      <c r="I2556" t="s">
        <v>8511</v>
      </c>
      <c r="K2556" t="s">
        <v>8512</v>
      </c>
      <c r="M2556" t="s">
        <v>8513</v>
      </c>
      <c r="N2556" t="s">
        <v>1187</v>
      </c>
      <c r="O2556" s="4">
        <v>67653</v>
      </c>
      <c r="P2556" t="s">
        <v>140</v>
      </c>
      <c r="R2556">
        <v>17854758578</v>
      </c>
      <c r="T2556">
        <v>1151</v>
      </c>
      <c r="U2556" t="s">
        <v>8514</v>
      </c>
      <c r="V2556" t="s">
        <v>8515</v>
      </c>
      <c r="X2556" t="s">
        <v>723</v>
      </c>
      <c r="Y2556" t="s">
        <v>8512</v>
      </c>
      <c r="AA2556" t="s">
        <v>8513</v>
      </c>
      <c r="AB2556" t="s">
        <v>1187</v>
      </c>
      <c r="AC2556" s="4">
        <v>67653</v>
      </c>
      <c r="AD2556" t="s">
        <v>140</v>
      </c>
      <c r="AF2556">
        <v>17854758578</v>
      </c>
      <c r="AH2556" t="s">
        <v>8516</v>
      </c>
      <c r="AI2556" t="s">
        <v>168</v>
      </c>
      <c r="AJ2556" t="s">
        <v>725</v>
      </c>
      <c r="AK2556" t="s">
        <v>726</v>
      </c>
      <c r="AL2556" t="s">
        <v>727</v>
      </c>
      <c r="AM2556" t="s">
        <v>728</v>
      </c>
      <c r="AN2556" t="s">
        <v>729</v>
      </c>
      <c r="AO2556" t="s">
        <v>730</v>
      </c>
      <c r="AP2556" t="s">
        <v>720</v>
      </c>
      <c r="AQ2556" s="4">
        <v>38930</v>
      </c>
      <c r="AR2556" t="s">
        <v>140</v>
      </c>
      <c r="AT2556">
        <v>16623854219</v>
      </c>
      <c r="AV2556" t="s">
        <v>731</v>
      </c>
      <c r="AW2556" t="s">
        <v>732</v>
      </c>
      <c r="AZ2556" t="s">
        <v>288</v>
      </c>
      <c r="BA2556" t="s">
        <v>289</v>
      </c>
      <c r="BB2556" t="s">
        <v>134</v>
      </c>
      <c r="BC2556" t="s">
        <v>134</v>
      </c>
      <c r="BD2556" t="s">
        <v>148</v>
      </c>
      <c r="BE2556" t="s">
        <v>134</v>
      </c>
      <c r="BF2556" t="s">
        <v>136</v>
      </c>
      <c r="BG2556" t="s">
        <v>134</v>
      </c>
      <c r="BH2556" t="s">
        <v>136</v>
      </c>
      <c r="BN2556" t="s">
        <v>8517</v>
      </c>
      <c r="BO2556" t="s">
        <v>2770</v>
      </c>
      <c r="BP2556">
        <v>21</v>
      </c>
      <c r="BQ2556">
        <v>21</v>
      </c>
      <c r="BR2556">
        <v>21</v>
      </c>
      <c r="BS2556" s="1">
        <v>44228</v>
      </c>
      <c r="BT2556" s="1">
        <v>44530</v>
      </c>
      <c r="BU2556" s="1">
        <v>44228</v>
      </c>
      <c r="BV2556" s="1">
        <v>44530</v>
      </c>
      <c r="BW2556" t="s">
        <v>136</v>
      </c>
      <c r="BX2556">
        <v>60</v>
      </c>
      <c r="BY2556">
        <v>0</v>
      </c>
      <c r="BZ2556">
        <v>10</v>
      </c>
      <c r="CA2556">
        <v>10</v>
      </c>
      <c r="CB2556">
        <v>10</v>
      </c>
      <c r="CC2556">
        <v>10</v>
      </c>
      <c r="CD2556">
        <v>10</v>
      </c>
      <c r="CE2556">
        <v>10</v>
      </c>
      <c r="CF2556" t="str">
        <f t="shared" si="21"/>
        <v>8:00 AM</v>
      </c>
      <c r="CG2556" t="str">
        <f>"6:00 PM"</f>
        <v>6:00 PM</v>
      </c>
      <c r="CH2556" s="5">
        <v>14.99</v>
      </c>
      <c r="CI2556" t="s">
        <v>146</v>
      </c>
      <c r="CL2556" t="s">
        <v>134</v>
      </c>
      <c r="CM2556" t="s">
        <v>312</v>
      </c>
      <c r="CN2556" t="s">
        <v>148</v>
      </c>
      <c r="CO2556" t="s">
        <v>735</v>
      </c>
      <c r="CP2556" t="s">
        <v>149</v>
      </c>
      <c r="CQ2556">
        <v>6</v>
      </c>
      <c r="CR2556">
        <v>0</v>
      </c>
      <c r="CS2556" t="s">
        <v>134</v>
      </c>
      <c r="CT2556" t="s">
        <v>134</v>
      </c>
      <c r="CU2556" t="s">
        <v>136</v>
      </c>
      <c r="CV2556" t="s">
        <v>136</v>
      </c>
      <c r="CW2556" t="s">
        <v>136</v>
      </c>
      <c r="CY2556" t="s">
        <v>136</v>
      </c>
      <c r="CZ2556" t="s">
        <v>136</v>
      </c>
      <c r="DA2556" t="s">
        <v>136</v>
      </c>
      <c r="DB2556" t="s">
        <v>136</v>
      </c>
      <c r="DC2556" t="s">
        <v>136</v>
      </c>
      <c r="DD2556" t="s">
        <v>136</v>
      </c>
      <c r="DF2556" t="s">
        <v>8518</v>
      </c>
      <c r="DG2556" t="s">
        <v>8519</v>
      </c>
      <c r="DH2556" t="s">
        <v>8513</v>
      </c>
      <c r="DI2556" t="s">
        <v>1187</v>
      </c>
      <c r="DJ2556" s="4">
        <v>67653</v>
      </c>
      <c r="DK2556" t="s">
        <v>8520</v>
      </c>
      <c r="DL2556" t="s">
        <v>134</v>
      </c>
      <c r="DM2556">
        <v>16</v>
      </c>
      <c r="DN2556" t="s">
        <v>8512</v>
      </c>
      <c r="DO2556" t="s">
        <v>8513</v>
      </c>
      <c r="DP2556" t="s">
        <v>1187</v>
      </c>
      <c r="DQ2556" t="str">
        <f>"67653"</f>
        <v>67653</v>
      </c>
      <c r="DR2556" t="s">
        <v>8520</v>
      </c>
      <c r="DS2556" t="s">
        <v>8521</v>
      </c>
      <c r="DT2556">
        <v>3</v>
      </c>
      <c r="DU2556">
        <v>24</v>
      </c>
      <c r="DV2556" t="s">
        <v>134</v>
      </c>
      <c r="DW2556" t="s">
        <v>134</v>
      </c>
      <c r="DX2556" t="s">
        <v>134</v>
      </c>
      <c r="DY2556" t="s">
        <v>136</v>
      </c>
      <c r="DZ2556">
        <v>1</v>
      </c>
      <c r="EA2556" t="s">
        <v>136</v>
      </c>
      <c r="EC2556" s="5">
        <v>12.68</v>
      </c>
      <c r="ED2556" s="5">
        <v>55</v>
      </c>
      <c r="EE2556">
        <v>17854758578</v>
      </c>
      <c r="EF2556" t="s">
        <v>8516</v>
      </c>
      <c r="EG2556" t="s">
        <v>148</v>
      </c>
      <c r="EH2556">
        <v>1</v>
      </c>
    </row>
    <row r="2557" spans="1:138" ht="15" customHeight="1" x14ac:dyDescent="0.35">
      <c r="A2557" t="s">
        <v>25226</v>
      </c>
      <c r="B2557" t="s">
        <v>157</v>
      </c>
      <c r="C2557" s="1">
        <v>44159.156467245368</v>
      </c>
      <c r="D2557" s="1">
        <v>44195</v>
      </c>
      <c r="E2557" t="s">
        <v>133</v>
      </c>
      <c r="F2557" t="s">
        <v>136</v>
      </c>
      <c r="G2557" t="s">
        <v>135</v>
      </c>
      <c r="H2557" t="s">
        <v>136</v>
      </c>
      <c r="I2557" t="s">
        <v>25227</v>
      </c>
      <c r="K2557" t="s">
        <v>807</v>
      </c>
      <c r="M2557" t="s">
        <v>808</v>
      </c>
      <c r="N2557" t="s">
        <v>720</v>
      </c>
      <c r="O2557" s="4">
        <v>39453</v>
      </c>
      <c r="P2557" t="s">
        <v>140</v>
      </c>
      <c r="R2557">
        <v>16019472127</v>
      </c>
      <c r="T2557">
        <v>111421</v>
      </c>
      <c r="U2557" t="s">
        <v>25228</v>
      </c>
      <c r="V2557" t="s">
        <v>7430</v>
      </c>
      <c r="X2557" t="s">
        <v>429</v>
      </c>
      <c r="Y2557" t="s">
        <v>807</v>
      </c>
      <c r="AA2557" t="s">
        <v>808</v>
      </c>
      <c r="AB2557" t="s">
        <v>720</v>
      </c>
      <c r="AC2557" s="4">
        <v>39452</v>
      </c>
      <c r="AD2557" t="s">
        <v>140</v>
      </c>
      <c r="AF2557">
        <v>16019472127</v>
      </c>
      <c r="AH2557" t="s">
        <v>25229</v>
      </c>
      <c r="AI2557" t="s">
        <v>168</v>
      </c>
      <c r="AJ2557" t="s">
        <v>814</v>
      </c>
      <c r="AK2557" t="s">
        <v>815</v>
      </c>
      <c r="AL2557" t="s">
        <v>816</v>
      </c>
      <c r="AM2557" t="s">
        <v>817</v>
      </c>
      <c r="AO2557" t="s">
        <v>818</v>
      </c>
      <c r="AP2557" t="s">
        <v>720</v>
      </c>
      <c r="AQ2557" s="4">
        <v>39114</v>
      </c>
      <c r="AR2557" t="s">
        <v>140</v>
      </c>
      <c r="AT2557">
        <v>16018475110</v>
      </c>
      <c r="AV2557" t="s">
        <v>819</v>
      </c>
      <c r="AW2557" t="s">
        <v>820</v>
      </c>
      <c r="AZ2557" t="s">
        <v>821</v>
      </c>
      <c r="BA2557" t="s">
        <v>822</v>
      </c>
      <c r="BB2557" t="s">
        <v>136</v>
      </c>
      <c r="BC2557" t="s">
        <v>136</v>
      </c>
      <c r="BD2557" t="s">
        <v>148</v>
      </c>
      <c r="BE2557" t="s">
        <v>136</v>
      </c>
      <c r="BF2557" t="s">
        <v>136</v>
      </c>
      <c r="BG2557" t="s">
        <v>134</v>
      </c>
      <c r="BH2557" t="s">
        <v>136</v>
      </c>
      <c r="BN2557" t="s">
        <v>25230</v>
      </c>
      <c r="BO2557" t="s">
        <v>824</v>
      </c>
      <c r="BP2557">
        <v>4</v>
      </c>
      <c r="BQ2557">
        <v>4</v>
      </c>
      <c r="BR2557">
        <v>4</v>
      </c>
      <c r="BS2557" s="1">
        <v>44228</v>
      </c>
      <c r="BT2557" s="1">
        <v>44529</v>
      </c>
      <c r="BU2557" s="1">
        <v>44228</v>
      </c>
      <c r="BV2557" s="1">
        <v>44529</v>
      </c>
      <c r="BW2557" t="s">
        <v>136</v>
      </c>
      <c r="BX2557">
        <v>45</v>
      </c>
      <c r="BY2557">
        <v>0</v>
      </c>
      <c r="BZ2557">
        <v>8</v>
      </c>
      <c r="CA2557">
        <v>8</v>
      </c>
      <c r="CB2557">
        <v>8</v>
      </c>
      <c r="CC2557">
        <v>8</v>
      </c>
      <c r="CD2557">
        <v>8</v>
      </c>
      <c r="CE2557">
        <v>5</v>
      </c>
      <c r="CF2557" t="str">
        <f>"7:00 AM"</f>
        <v>7:00 AM</v>
      </c>
      <c r="CG2557" t="str">
        <f>"4:00 PM"</f>
        <v>4:00 PM</v>
      </c>
      <c r="CH2557" s="5">
        <v>11.83</v>
      </c>
      <c r="CI2557" t="s">
        <v>146</v>
      </c>
      <c r="CL2557" t="s">
        <v>136</v>
      </c>
      <c r="CM2557" t="s">
        <v>147</v>
      </c>
      <c r="CN2557" t="s">
        <v>148</v>
      </c>
      <c r="CO2557" s="2" t="s">
        <v>18938</v>
      </c>
      <c r="CP2557" t="s">
        <v>149</v>
      </c>
      <c r="CQ2557">
        <v>3</v>
      </c>
      <c r="CR2557">
        <v>0</v>
      </c>
      <c r="CS2557" t="s">
        <v>136</v>
      </c>
      <c r="CT2557" t="s">
        <v>134</v>
      </c>
      <c r="CU2557" t="s">
        <v>136</v>
      </c>
      <c r="CV2557" t="s">
        <v>134</v>
      </c>
      <c r="CW2557" t="s">
        <v>134</v>
      </c>
      <c r="CX2557">
        <v>75</v>
      </c>
      <c r="CY2557" t="s">
        <v>134</v>
      </c>
      <c r="CZ2557" t="s">
        <v>136</v>
      </c>
      <c r="DA2557" t="s">
        <v>136</v>
      </c>
      <c r="DB2557" t="s">
        <v>134</v>
      </c>
      <c r="DC2557" t="s">
        <v>134</v>
      </c>
      <c r="DD2557" t="s">
        <v>136</v>
      </c>
      <c r="DF2557" s="2" t="s">
        <v>25231</v>
      </c>
      <c r="DG2557" t="s">
        <v>25232</v>
      </c>
      <c r="DH2557" t="s">
        <v>808</v>
      </c>
      <c r="DI2557" t="s">
        <v>720</v>
      </c>
      <c r="DJ2557" s="4">
        <v>39452</v>
      </c>
      <c r="DK2557" t="s">
        <v>828</v>
      </c>
      <c r="DL2557" t="s">
        <v>136</v>
      </c>
      <c r="DM2557">
        <v>1</v>
      </c>
      <c r="DN2557" t="s">
        <v>25233</v>
      </c>
      <c r="DO2557" t="s">
        <v>808</v>
      </c>
      <c r="DP2557" t="s">
        <v>720</v>
      </c>
      <c r="DQ2557" t="str">
        <f>"39452"</f>
        <v>39452</v>
      </c>
      <c r="DR2557" t="s">
        <v>828</v>
      </c>
      <c r="DS2557" t="s">
        <v>1177</v>
      </c>
      <c r="DT2557">
        <v>1</v>
      </c>
      <c r="DU2557">
        <v>4</v>
      </c>
      <c r="DV2557" t="s">
        <v>136</v>
      </c>
      <c r="DW2557" t="s">
        <v>136</v>
      </c>
      <c r="DX2557" t="s">
        <v>134</v>
      </c>
      <c r="DY2557" t="s">
        <v>136</v>
      </c>
      <c r="DZ2557">
        <v>1</v>
      </c>
      <c r="EA2557" t="s">
        <v>136</v>
      </c>
      <c r="EC2557" s="5">
        <v>12.68</v>
      </c>
      <c r="ED2557" s="5">
        <v>55</v>
      </c>
      <c r="EE2557">
        <v>16019472127</v>
      </c>
      <c r="EF2557" t="s">
        <v>25229</v>
      </c>
      <c r="EG2557" t="s">
        <v>25234</v>
      </c>
      <c r="EH2557">
        <v>0</v>
      </c>
    </row>
    <row r="2558" spans="1:138" ht="15" customHeight="1" x14ac:dyDescent="0.35">
      <c r="A2558" t="s">
        <v>805</v>
      </c>
      <c r="B2558" t="s">
        <v>157</v>
      </c>
      <c r="C2558" s="1">
        <v>44159.169104745371</v>
      </c>
      <c r="D2558" s="1">
        <v>44195</v>
      </c>
      <c r="E2558" t="s">
        <v>133</v>
      </c>
      <c r="F2558" t="s">
        <v>136</v>
      </c>
      <c r="G2558" t="s">
        <v>135</v>
      </c>
      <c r="H2558" t="s">
        <v>136</v>
      </c>
      <c r="I2558" t="s">
        <v>806</v>
      </c>
      <c r="K2558" t="s">
        <v>807</v>
      </c>
      <c r="M2558" t="s">
        <v>808</v>
      </c>
      <c r="N2558" t="s">
        <v>720</v>
      </c>
      <c r="O2558" s="4">
        <v>39452</v>
      </c>
      <c r="P2558" t="s">
        <v>140</v>
      </c>
      <c r="R2558">
        <v>16019472127</v>
      </c>
      <c r="T2558">
        <v>111421</v>
      </c>
      <c r="U2558" t="s">
        <v>809</v>
      </c>
      <c r="V2558" t="s">
        <v>810</v>
      </c>
      <c r="W2558" t="s">
        <v>811</v>
      </c>
      <c r="X2558" t="s">
        <v>429</v>
      </c>
      <c r="Y2558" t="s">
        <v>812</v>
      </c>
      <c r="AA2558" t="s">
        <v>808</v>
      </c>
      <c r="AB2558" t="s">
        <v>720</v>
      </c>
      <c r="AC2558" s="4">
        <v>39452</v>
      </c>
      <c r="AD2558" t="s">
        <v>140</v>
      </c>
      <c r="AF2558">
        <v>16019473635</v>
      </c>
      <c r="AH2558" t="s">
        <v>813</v>
      </c>
      <c r="AI2558" t="s">
        <v>168</v>
      </c>
      <c r="AJ2558" t="s">
        <v>814</v>
      </c>
      <c r="AK2558" t="s">
        <v>815</v>
      </c>
      <c r="AL2558" t="s">
        <v>816</v>
      </c>
      <c r="AM2558" t="s">
        <v>817</v>
      </c>
      <c r="AO2558" t="s">
        <v>818</v>
      </c>
      <c r="AP2558" t="s">
        <v>720</v>
      </c>
      <c r="AQ2558" s="4">
        <v>39114</v>
      </c>
      <c r="AR2558" t="s">
        <v>140</v>
      </c>
      <c r="AT2558">
        <v>16018475110</v>
      </c>
      <c r="AV2558" t="s">
        <v>819</v>
      </c>
      <c r="AW2558" t="s">
        <v>820</v>
      </c>
      <c r="AZ2558" t="s">
        <v>821</v>
      </c>
      <c r="BA2558" t="s">
        <v>822</v>
      </c>
      <c r="BB2558" t="s">
        <v>136</v>
      </c>
      <c r="BC2558" t="s">
        <v>136</v>
      </c>
      <c r="BD2558" t="s">
        <v>148</v>
      </c>
      <c r="BE2558" t="s">
        <v>136</v>
      </c>
      <c r="BF2558" t="s">
        <v>136</v>
      </c>
      <c r="BG2558" t="s">
        <v>134</v>
      </c>
      <c r="BH2558" t="s">
        <v>136</v>
      </c>
      <c r="BN2558" t="s">
        <v>823</v>
      </c>
      <c r="BO2558" t="s">
        <v>824</v>
      </c>
      <c r="BP2558">
        <v>6</v>
      </c>
      <c r="BQ2558">
        <v>6</v>
      </c>
      <c r="BR2558">
        <v>6</v>
      </c>
      <c r="BS2558" s="1">
        <v>44228</v>
      </c>
      <c r="BT2558" s="1">
        <v>44529</v>
      </c>
      <c r="BU2558" s="1">
        <v>44228</v>
      </c>
      <c r="BV2558" s="1">
        <v>44529</v>
      </c>
      <c r="BW2558" t="s">
        <v>136</v>
      </c>
      <c r="BX2558">
        <v>48</v>
      </c>
      <c r="BY2558">
        <v>0</v>
      </c>
      <c r="BZ2558">
        <v>8</v>
      </c>
      <c r="CA2558">
        <v>8</v>
      </c>
      <c r="CB2558">
        <v>8</v>
      </c>
      <c r="CC2558">
        <v>8</v>
      </c>
      <c r="CD2558">
        <v>8</v>
      </c>
      <c r="CE2558">
        <v>8</v>
      </c>
      <c r="CF2558" t="str">
        <f>"7:00 AM"</f>
        <v>7:00 AM</v>
      </c>
      <c r="CG2558" t="str">
        <f>"4:00 PM"</f>
        <v>4:00 PM</v>
      </c>
      <c r="CH2558" s="5">
        <v>11.83</v>
      </c>
      <c r="CI2558" t="s">
        <v>146</v>
      </c>
      <c r="CL2558" t="s">
        <v>136</v>
      </c>
      <c r="CM2558" t="s">
        <v>147</v>
      </c>
      <c r="CN2558" t="s">
        <v>148</v>
      </c>
      <c r="CO2558" s="2" t="s">
        <v>825</v>
      </c>
      <c r="CP2558" t="s">
        <v>149</v>
      </c>
      <c r="CQ2558">
        <v>3</v>
      </c>
      <c r="CR2558">
        <v>0</v>
      </c>
      <c r="CS2558" t="s">
        <v>136</v>
      </c>
      <c r="CT2558" t="s">
        <v>134</v>
      </c>
      <c r="CU2558" t="s">
        <v>136</v>
      </c>
      <c r="CV2558" t="s">
        <v>134</v>
      </c>
      <c r="CW2558" t="s">
        <v>134</v>
      </c>
      <c r="CX2558">
        <v>75</v>
      </c>
      <c r="CY2558" t="s">
        <v>134</v>
      </c>
      <c r="CZ2558" t="s">
        <v>134</v>
      </c>
      <c r="DA2558" t="s">
        <v>136</v>
      </c>
      <c r="DB2558" t="s">
        <v>134</v>
      </c>
      <c r="DC2558" t="s">
        <v>134</v>
      </c>
      <c r="DD2558" t="s">
        <v>136</v>
      </c>
      <c r="DF2558" s="2" t="s">
        <v>826</v>
      </c>
      <c r="DG2558" t="s">
        <v>827</v>
      </c>
      <c r="DH2558" t="s">
        <v>808</v>
      </c>
      <c r="DI2558" t="s">
        <v>720</v>
      </c>
      <c r="DJ2558" s="4">
        <v>39452</v>
      </c>
      <c r="DK2558" t="s">
        <v>828</v>
      </c>
      <c r="DL2558" t="s">
        <v>136</v>
      </c>
      <c r="DM2558">
        <v>1</v>
      </c>
      <c r="DN2558" t="s">
        <v>829</v>
      </c>
      <c r="DO2558" t="s">
        <v>808</v>
      </c>
      <c r="DP2558" t="s">
        <v>720</v>
      </c>
      <c r="DQ2558" t="str">
        <f>"39452"</f>
        <v>39452</v>
      </c>
      <c r="DR2558" t="s">
        <v>828</v>
      </c>
      <c r="DS2558" t="s">
        <v>830</v>
      </c>
      <c r="DT2558">
        <v>1</v>
      </c>
      <c r="DU2558">
        <v>8</v>
      </c>
      <c r="DV2558" t="s">
        <v>136</v>
      </c>
      <c r="DW2558" t="s">
        <v>136</v>
      </c>
      <c r="DX2558" t="s">
        <v>134</v>
      </c>
      <c r="DY2558" t="s">
        <v>136</v>
      </c>
      <c r="DZ2558">
        <v>1</v>
      </c>
      <c r="EA2558" t="s">
        <v>136</v>
      </c>
      <c r="EC2558" s="5">
        <v>12.68</v>
      </c>
      <c r="ED2558" s="5">
        <v>55</v>
      </c>
      <c r="EE2558">
        <v>16019473635</v>
      </c>
      <c r="EF2558" t="s">
        <v>813</v>
      </c>
      <c r="EG2558" t="s">
        <v>831</v>
      </c>
      <c r="EH2558">
        <v>0</v>
      </c>
    </row>
    <row r="2559" spans="1:138" ht="15" customHeight="1" x14ac:dyDescent="0.35">
      <c r="A2559" t="s">
        <v>9094</v>
      </c>
      <c r="B2559" t="s">
        <v>157</v>
      </c>
      <c r="C2559" s="1">
        <v>44159.624041782408</v>
      </c>
      <c r="D2559" s="1">
        <v>44195</v>
      </c>
      <c r="E2559" t="s">
        <v>133</v>
      </c>
      <c r="F2559" t="s">
        <v>136</v>
      </c>
      <c r="G2559" t="s">
        <v>135</v>
      </c>
      <c r="H2559" t="s">
        <v>136</v>
      </c>
      <c r="I2559" t="s">
        <v>9095</v>
      </c>
      <c r="K2559" t="s">
        <v>9096</v>
      </c>
      <c r="M2559" t="s">
        <v>3749</v>
      </c>
      <c r="N2559" t="s">
        <v>374</v>
      </c>
      <c r="O2559" s="4">
        <v>78624</v>
      </c>
      <c r="P2559" t="s">
        <v>140</v>
      </c>
      <c r="R2559">
        <v>18309974057</v>
      </c>
      <c r="T2559">
        <v>11194</v>
      </c>
      <c r="U2559" t="s">
        <v>9097</v>
      </c>
      <c r="V2559" t="s">
        <v>3717</v>
      </c>
      <c r="W2559" t="s">
        <v>910</v>
      </c>
      <c r="X2559" t="s">
        <v>164</v>
      </c>
      <c r="Y2559" t="s">
        <v>9098</v>
      </c>
      <c r="AA2559" t="s">
        <v>3749</v>
      </c>
      <c r="AB2559" t="s">
        <v>374</v>
      </c>
      <c r="AC2559" s="4">
        <v>78624</v>
      </c>
      <c r="AD2559" t="s">
        <v>140</v>
      </c>
      <c r="AF2559">
        <v>18309974057</v>
      </c>
      <c r="AH2559" t="s">
        <v>897</v>
      </c>
      <c r="AI2559" t="s">
        <v>168</v>
      </c>
      <c r="AJ2559" t="s">
        <v>621</v>
      </c>
      <c r="AK2559" t="s">
        <v>898</v>
      </c>
      <c r="AL2559" t="s">
        <v>899</v>
      </c>
      <c r="AM2559" t="s">
        <v>900</v>
      </c>
      <c r="AO2559" t="s">
        <v>901</v>
      </c>
      <c r="AP2559" t="s">
        <v>374</v>
      </c>
      <c r="AQ2559" s="4">
        <v>78260</v>
      </c>
      <c r="AR2559" t="s">
        <v>140</v>
      </c>
      <c r="AT2559">
        <v>12104820641</v>
      </c>
      <c r="AV2559" t="s">
        <v>902</v>
      </c>
      <c r="AW2559" t="s">
        <v>903</v>
      </c>
      <c r="AZ2559" t="s">
        <v>334</v>
      </c>
      <c r="BA2559" t="s">
        <v>335</v>
      </c>
      <c r="BB2559" t="s">
        <v>136</v>
      </c>
      <c r="BC2559" t="s">
        <v>136</v>
      </c>
      <c r="BD2559" t="s">
        <v>148</v>
      </c>
      <c r="BE2559" t="s">
        <v>136</v>
      </c>
      <c r="BF2559" t="s">
        <v>136</v>
      </c>
      <c r="BG2559" t="s">
        <v>134</v>
      </c>
      <c r="BH2559" t="s">
        <v>136</v>
      </c>
      <c r="BN2559" t="s">
        <v>9099</v>
      </c>
      <c r="BO2559" t="s">
        <v>905</v>
      </c>
      <c r="BP2559">
        <v>3</v>
      </c>
      <c r="BQ2559">
        <v>3</v>
      </c>
      <c r="BR2559">
        <v>3</v>
      </c>
      <c r="BS2559" s="1">
        <v>44228</v>
      </c>
      <c r="BT2559" s="1">
        <v>44530</v>
      </c>
      <c r="BU2559" s="1">
        <v>44228</v>
      </c>
      <c r="BV2559" s="1">
        <v>44530</v>
      </c>
      <c r="BW2559" t="s">
        <v>136</v>
      </c>
      <c r="BX2559">
        <v>40</v>
      </c>
      <c r="BY2559">
        <v>0</v>
      </c>
      <c r="BZ2559">
        <v>7</v>
      </c>
      <c r="CA2559">
        <v>7</v>
      </c>
      <c r="CB2559">
        <v>7</v>
      </c>
      <c r="CC2559">
        <v>7</v>
      </c>
      <c r="CD2559">
        <v>7</v>
      </c>
      <c r="CE2559">
        <v>5</v>
      </c>
      <c r="CF2559" t="str">
        <f>"7:00 AM"</f>
        <v>7:00 AM</v>
      </c>
      <c r="CG2559" t="str">
        <f>"4:00 PM"</f>
        <v>4:00 PM</v>
      </c>
      <c r="CH2559" s="5">
        <v>12.67</v>
      </c>
      <c r="CI2559" t="s">
        <v>146</v>
      </c>
      <c r="CL2559" t="s">
        <v>134</v>
      </c>
      <c r="CM2559" t="s">
        <v>147</v>
      </c>
      <c r="CN2559" t="s">
        <v>148</v>
      </c>
      <c r="CO2559" t="s">
        <v>3661</v>
      </c>
      <c r="CP2559" t="s">
        <v>149</v>
      </c>
      <c r="CQ2559">
        <v>3</v>
      </c>
      <c r="CR2559">
        <v>0</v>
      </c>
      <c r="CS2559" t="s">
        <v>136</v>
      </c>
      <c r="CT2559" t="s">
        <v>136</v>
      </c>
      <c r="CU2559" t="s">
        <v>136</v>
      </c>
      <c r="CV2559" t="s">
        <v>136</v>
      </c>
      <c r="CW2559" t="s">
        <v>134</v>
      </c>
      <c r="CX2559">
        <v>50</v>
      </c>
      <c r="CY2559" t="s">
        <v>134</v>
      </c>
      <c r="CZ2559" t="s">
        <v>134</v>
      </c>
      <c r="DA2559" t="s">
        <v>134</v>
      </c>
      <c r="DB2559" t="s">
        <v>134</v>
      </c>
      <c r="DC2559" t="s">
        <v>134</v>
      </c>
      <c r="DD2559" t="s">
        <v>136</v>
      </c>
      <c r="DF2559" t="s">
        <v>149</v>
      </c>
      <c r="DG2559" t="s">
        <v>9098</v>
      </c>
      <c r="DH2559" t="s">
        <v>3749</v>
      </c>
      <c r="DI2559" t="s">
        <v>374</v>
      </c>
      <c r="DJ2559" s="4">
        <v>78624</v>
      </c>
      <c r="DK2559" t="s">
        <v>9100</v>
      </c>
      <c r="DL2559" t="s">
        <v>136</v>
      </c>
      <c r="DM2559">
        <v>1</v>
      </c>
      <c r="DN2559" t="s">
        <v>9098</v>
      </c>
      <c r="DO2559" t="s">
        <v>3749</v>
      </c>
      <c r="DP2559" t="s">
        <v>374</v>
      </c>
      <c r="DQ2559" t="str">
        <f>"78624"</f>
        <v>78624</v>
      </c>
      <c r="DR2559" t="s">
        <v>9100</v>
      </c>
      <c r="DS2559" t="s">
        <v>6701</v>
      </c>
      <c r="DT2559">
        <v>1</v>
      </c>
      <c r="DU2559">
        <v>3</v>
      </c>
      <c r="DV2559" t="s">
        <v>134</v>
      </c>
      <c r="DW2559" t="s">
        <v>134</v>
      </c>
      <c r="DX2559" t="s">
        <v>134</v>
      </c>
      <c r="DY2559" t="s">
        <v>136</v>
      </c>
      <c r="DZ2559">
        <v>1</v>
      </c>
      <c r="EA2559" t="s">
        <v>136</v>
      </c>
      <c r="EC2559" s="5">
        <v>12.68</v>
      </c>
      <c r="ED2559" s="5">
        <v>55</v>
      </c>
      <c r="EE2559">
        <v>18309979023</v>
      </c>
      <c r="EF2559" t="s">
        <v>9101</v>
      </c>
      <c r="EG2559" t="s">
        <v>148</v>
      </c>
      <c r="EH2559">
        <v>2</v>
      </c>
    </row>
    <row r="2560" spans="1:138" ht="15" customHeight="1" x14ac:dyDescent="0.35">
      <c r="A2560" t="s">
        <v>11588</v>
      </c>
      <c r="B2560" t="s">
        <v>157</v>
      </c>
      <c r="C2560" s="1">
        <v>44162.604077314812</v>
      </c>
      <c r="D2560" s="1">
        <v>44195</v>
      </c>
      <c r="E2560" t="s">
        <v>133</v>
      </c>
      <c r="F2560" t="s">
        <v>136</v>
      </c>
      <c r="G2560" t="s">
        <v>135</v>
      </c>
      <c r="H2560" t="s">
        <v>136</v>
      </c>
      <c r="I2560" t="s">
        <v>11589</v>
      </c>
      <c r="K2560" t="s">
        <v>11590</v>
      </c>
      <c r="M2560" t="s">
        <v>11591</v>
      </c>
      <c r="N2560" t="s">
        <v>221</v>
      </c>
      <c r="O2560" s="4">
        <v>78016</v>
      </c>
      <c r="P2560" t="s">
        <v>140</v>
      </c>
      <c r="R2560">
        <v>12102189097</v>
      </c>
      <c r="T2560">
        <v>1112</v>
      </c>
      <c r="U2560" t="s">
        <v>11592</v>
      </c>
      <c r="V2560" t="s">
        <v>347</v>
      </c>
      <c r="X2560" t="s">
        <v>164</v>
      </c>
      <c r="Y2560" t="s">
        <v>11590</v>
      </c>
      <c r="AA2560" t="s">
        <v>11591</v>
      </c>
      <c r="AB2560" t="s">
        <v>374</v>
      </c>
      <c r="AC2560" s="4">
        <v>78016</v>
      </c>
      <c r="AD2560" t="s">
        <v>140</v>
      </c>
      <c r="AF2560">
        <v>12102189097</v>
      </c>
      <c r="AH2560" t="s">
        <v>897</v>
      </c>
      <c r="AI2560" t="s">
        <v>168</v>
      </c>
      <c r="AJ2560" t="s">
        <v>621</v>
      </c>
      <c r="AK2560" t="s">
        <v>898</v>
      </c>
      <c r="AL2560" t="s">
        <v>899</v>
      </c>
      <c r="AM2560" t="s">
        <v>900</v>
      </c>
      <c r="AO2560" t="s">
        <v>901</v>
      </c>
      <c r="AP2560" t="s">
        <v>374</v>
      </c>
      <c r="AQ2560" s="4">
        <v>78260</v>
      </c>
      <c r="AR2560" t="s">
        <v>140</v>
      </c>
      <c r="AS2560" t="s">
        <v>2754</v>
      </c>
      <c r="AT2560">
        <v>12104820641</v>
      </c>
      <c r="AV2560" t="s">
        <v>902</v>
      </c>
      <c r="AW2560" t="s">
        <v>2755</v>
      </c>
      <c r="AZ2560" t="s">
        <v>175</v>
      </c>
      <c r="BA2560" t="s">
        <v>176</v>
      </c>
      <c r="BB2560" t="s">
        <v>136</v>
      </c>
      <c r="BC2560" t="s">
        <v>136</v>
      </c>
      <c r="BD2560" t="s">
        <v>148</v>
      </c>
      <c r="BE2560" t="s">
        <v>136</v>
      </c>
      <c r="BF2560" t="s">
        <v>136</v>
      </c>
      <c r="BG2560" t="s">
        <v>134</v>
      </c>
      <c r="BH2560" t="s">
        <v>136</v>
      </c>
      <c r="BN2560" t="s">
        <v>11593</v>
      </c>
      <c r="BO2560" t="s">
        <v>905</v>
      </c>
      <c r="BP2560">
        <v>40</v>
      </c>
      <c r="BQ2560">
        <v>40</v>
      </c>
      <c r="BR2560">
        <v>40</v>
      </c>
      <c r="BS2560" s="1">
        <v>44228</v>
      </c>
      <c r="BT2560" s="1">
        <v>44530</v>
      </c>
      <c r="BU2560" s="1">
        <v>44228</v>
      </c>
      <c r="BV2560" s="1">
        <v>44530</v>
      </c>
      <c r="BW2560" t="s">
        <v>136</v>
      </c>
      <c r="BX2560">
        <v>36</v>
      </c>
      <c r="BY2560">
        <v>0</v>
      </c>
      <c r="BZ2560">
        <v>6</v>
      </c>
      <c r="CA2560">
        <v>6</v>
      </c>
      <c r="CB2560">
        <v>6</v>
      </c>
      <c r="CC2560">
        <v>6</v>
      </c>
      <c r="CD2560">
        <v>6</v>
      </c>
      <c r="CE2560">
        <v>6</v>
      </c>
      <c r="CF2560" t="str">
        <f>"7:00 AM"</f>
        <v>7:00 AM</v>
      </c>
      <c r="CG2560" t="str">
        <f>"4:00 PM"</f>
        <v>4:00 PM</v>
      </c>
      <c r="CH2560" s="5">
        <v>12.67</v>
      </c>
      <c r="CI2560" t="s">
        <v>146</v>
      </c>
      <c r="CL2560" t="s">
        <v>134</v>
      </c>
      <c r="CM2560" t="s">
        <v>147</v>
      </c>
      <c r="CN2560" t="s">
        <v>148</v>
      </c>
      <c r="CO2560" t="s">
        <v>4716</v>
      </c>
      <c r="CP2560" t="s">
        <v>149</v>
      </c>
      <c r="CQ2560">
        <v>3</v>
      </c>
      <c r="CR2560">
        <v>0</v>
      </c>
      <c r="CS2560" t="s">
        <v>136</v>
      </c>
      <c r="CT2560" t="s">
        <v>136</v>
      </c>
      <c r="CU2560" t="s">
        <v>136</v>
      </c>
      <c r="CV2560" t="s">
        <v>136</v>
      </c>
      <c r="CW2560" t="s">
        <v>134</v>
      </c>
      <c r="CX2560">
        <v>50</v>
      </c>
      <c r="CY2560" t="s">
        <v>134</v>
      </c>
      <c r="CZ2560" t="s">
        <v>134</v>
      </c>
      <c r="DA2560" t="s">
        <v>134</v>
      </c>
      <c r="DB2560" t="s">
        <v>134</v>
      </c>
      <c r="DC2560" t="s">
        <v>134</v>
      </c>
      <c r="DD2560" t="s">
        <v>136</v>
      </c>
      <c r="DF2560" t="s">
        <v>149</v>
      </c>
      <c r="DG2560" t="s">
        <v>11594</v>
      </c>
      <c r="DH2560" t="s">
        <v>11595</v>
      </c>
      <c r="DI2560" t="s">
        <v>374</v>
      </c>
      <c r="DJ2560" s="4">
        <v>78017</v>
      </c>
      <c r="DK2560" t="s">
        <v>11596</v>
      </c>
      <c r="DL2560" t="s">
        <v>136</v>
      </c>
      <c r="DM2560">
        <v>1</v>
      </c>
      <c r="DN2560" t="s">
        <v>11594</v>
      </c>
      <c r="DO2560" t="s">
        <v>11595</v>
      </c>
      <c r="DP2560" t="s">
        <v>374</v>
      </c>
      <c r="DQ2560" t="str">
        <f>"78017"</f>
        <v>78017</v>
      </c>
      <c r="DR2560" t="s">
        <v>11596</v>
      </c>
      <c r="DS2560" t="s">
        <v>11597</v>
      </c>
      <c r="DT2560">
        <v>3</v>
      </c>
      <c r="DU2560">
        <v>45</v>
      </c>
      <c r="DV2560" t="s">
        <v>134</v>
      </c>
      <c r="DW2560" t="s">
        <v>134</v>
      </c>
      <c r="DX2560" t="s">
        <v>134</v>
      </c>
      <c r="DY2560" t="s">
        <v>136</v>
      </c>
      <c r="DZ2560">
        <v>1</v>
      </c>
      <c r="EA2560" t="s">
        <v>136</v>
      </c>
      <c r="EC2560" s="5">
        <v>12.68</v>
      </c>
      <c r="ED2560" s="5">
        <v>55</v>
      </c>
      <c r="EE2560">
        <v>12102189097</v>
      </c>
      <c r="EF2560" t="s">
        <v>11598</v>
      </c>
      <c r="EG2560" t="s">
        <v>148</v>
      </c>
      <c r="EH2560">
        <v>5</v>
      </c>
    </row>
    <row r="2561" spans="1:138" ht="15" customHeight="1" x14ac:dyDescent="0.35">
      <c r="A2561" t="s">
        <v>15320</v>
      </c>
      <c r="B2561" t="s">
        <v>157</v>
      </c>
      <c r="C2561" s="1">
        <v>44167.585358217591</v>
      </c>
      <c r="D2561" s="1">
        <v>44195</v>
      </c>
      <c r="E2561" t="s">
        <v>133</v>
      </c>
      <c r="F2561" t="s">
        <v>136</v>
      </c>
      <c r="G2561" t="s">
        <v>135</v>
      </c>
      <c r="H2561" t="s">
        <v>136</v>
      </c>
      <c r="I2561" t="s">
        <v>15321</v>
      </c>
      <c r="K2561" t="s">
        <v>15322</v>
      </c>
      <c r="M2561" t="s">
        <v>771</v>
      </c>
      <c r="N2561" t="s">
        <v>246</v>
      </c>
      <c r="O2561" s="4">
        <v>70535</v>
      </c>
      <c r="P2561" t="s">
        <v>140</v>
      </c>
      <c r="R2561">
        <v>13375800700</v>
      </c>
      <c r="T2561">
        <v>1125</v>
      </c>
      <c r="U2561" t="s">
        <v>3256</v>
      </c>
      <c r="V2561" t="s">
        <v>15323</v>
      </c>
      <c r="X2561" t="s">
        <v>164</v>
      </c>
      <c r="Y2561" t="s">
        <v>15324</v>
      </c>
      <c r="AA2561" t="s">
        <v>771</v>
      </c>
      <c r="AB2561" t="s">
        <v>246</v>
      </c>
      <c r="AC2561" s="4">
        <v>70535</v>
      </c>
      <c r="AD2561" t="s">
        <v>140</v>
      </c>
      <c r="AF2561">
        <v>13375800700</v>
      </c>
      <c r="AH2561" t="s">
        <v>15325</v>
      </c>
      <c r="AI2561" t="s">
        <v>168</v>
      </c>
      <c r="AJ2561" t="s">
        <v>325</v>
      </c>
      <c r="AK2561" t="s">
        <v>329</v>
      </c>
      <c r="AM2561" t="s">
        <v>706</v>
      </c>
      <c r="AO2561" t="s">
        <v>324</v>
      </c>
      <c r="AP2561" t="s">
        <v>246</v>
      </c>
      <c r="AQ2561" s="4">
        <v>70554</v>
      </c>
      <c r="AR2561" t="s">
        <v>140</v>
      </c>
      <c r="AS2561" t="s">
        <v>331</v>
      </c>
      <c r="AT2561">
        <v>13377894322</v>
      </c>
      <c r="AV2561" t="s">
        <v>332</v>
      </c>
      <c r="AW2561" t="s">
        <v>333</v>
      </c>
      <c r="AZ2561" t="s">
        <v>175</v>
      </c>
      <c r="BA2561" t="s">
        <v>176</v>
      </c>
      <c r="BB2561" t="s">
        <v>136</v>
      </c>
      <c r="BC2561" t="s">
        <v>136</v>
      </c>
      <c r="BD2561" t="s">
        <v>148</v>
      </c>
      <c r="BE2561" t="s">
        <v>136</v>
      </c>
      <c r="BF2561" t="s">
        <v>136</v>
      </c>
      <c r="BG2561" t="s">
        <v>134</v>
      </c>
      <c r="BH2561" t="s">
        <v>136</v>
      </c>
      <c r="BN2561" t="s">
        <v>15326</v>
      </c>
      <c r="BO2561" t="s">
        <v>15327</v>
      </c>
      <c r="BP2561">
        <v>3</v>
      </c>
      <c r="BQ2561">
        <v>3</v>
      </c>
      <c r="BR2561">
        <v>3</v>
      </c>
      <c r="BS2561" s="1">
        <v>44228</v>
      </c>
      <c r="BT2561" s="1">
        <v>44530</v>
      </c>
      <c r="BU2561" s="1">
        <v>44228</v>
      </c>
      <c r="BV2561" s="1">
        <v>44530</v>
      </c>
      <c r="BW2561" t="s">
        <v>136</v>
      </c>
      <c r="BX2561">
        <v>35</v>
      </c>
      <c r="BY2561">
        <v>0</v>
      </c>
      <c r="BZ2561">
        <v>7</v>
      </c>
      <c r="CA2561">
        <v>7</v>
      </c>
      <c r="CB2561">
        <v>7</v>
      </c>
      <c r="CC2561">
        <v>7</v>
      </c>
      <c r="CD2561">
        <v>7</v>
      </c>
      <c r="CE2561">
        <v>0</v>
      </c>
      <c r="CF2561" t="str">
        <f>"8:00 AM"</f>
        <v>8:00 AM</v>
      </c>
      <c r="CG2561" t="str">
        <f>"4:00 PM"</f>
        <v>4:00 PM</v>
      </c>
      <c r="CH2561" s="5">
        <v>11.83</v>
      </c>
      <c r="CI2561" t="s">
        <v>146</v>
      </c>
      <c r="CL2561" t="s">
        <v>136</v>
      </c>
      <c r="CM2561" t="s">
        <v>147</v>
      </c>
      <c r="CN2561" t="s">
        <v>148</v>
      </c>
      <c r="CO2561" t="s">
        <v>338</v>
      </c>
      <c r="CP2561" t="s">
        <v>149</v>
      </c>
      <c r="CQ2561">
        <v>0</v>
      </c>
      <c r="CR2561">
        <v>0</v>
      </c>
      <c r="CS2561" t="s">
        <v>136</v>
      </c>
      <c r="CT2561" t="s">
        <v>136</v>
      </c>
      <c r="CU2561" t="s">
        <v>136</v>
      </c>
      <c r="CV2561" t="s">
        <v>136</v>
      </c>
      <c r="CW2561" t="s">
        <v>136</v>
      </c>
      <c r="CY2561" t="s">
        <v>136</v>
      </c>
      <c r="CZ2561" t="s">
        <v>136</v>
      </c>
      <c r="DA2561" t="s">
        <v>136</v>
      </c>
      <c r="DB2561" t="s">
        <v>136</v>
      </c>
      <c r="DC2561" t="s">
        <v>136</v>
      </c>
      <c r="DD2561" t="s">
        <v>136</v>
      </c>
      <c r="DF2561" t="s">
        <v>149</v>
      </c>
      <c r="DG2561" t="s">
        <v>15324</v>
      </c>
      <c r="DH2561" t="s">
        <v>771</v>
      </c>
      <c r="DI2561" t="s">
        <v>246</v>
      </c>
      <c r="DJ2561" s="4">
        <v>70535</v>
      </c>
      <c r="DK2561" t="s">
        <v>3260</v>
      </c>
      <c r="DL2561" t="s">
        <v>136</v>
      </c>
      <c r="DM2561">
        <v>1</v>
      </c>
      <c r="DN2561" t="s">
        <v>3261</v>
      </c>
      <c r="DO2561" t="s">
        <v>771</v>
      </c>
      <c r="DP2561" t="s">
        <v>246</v>
      </c>
      <c r="DQ2561" t="str">
        <f>"70535"</f>
        <v>70535</v>
      </c>
      <c r="DR2561" t="s">
        <v>3260</v>
      </c>
      <c r="DS2561" t="s">
        <v>296</v>
      </c>
      <c r="DT2561">
        <v>1</v>
      </c>
      <c r="DU2561">
        <v>3</v>
      </c>
      <c r="DV2561" t="s">
        <v>134</v>
      </c>
      <c r="DW2561" t="s">
        <v>134</v>
      </c>
      <c r="DX2561" t="s">
        <v>134</v>
      </c>
      <c r="DY2561" t="s">
        <v>136</v>
      </c>
      <c r="DZ2561">
        <v>1</v>
      </c>
      <c r="EA2561" t="s">
        <v>136</v>
      </c>
      <c r="EC2561" s="5">
        <v>12.68</v>
      </c>
      <c r="ED2561" s="5">
        <v>55</v>
      </c>
      <c r="EE2561">
        <v>13375800700</v>
      </c>
      <c r="EF2561" t="s">
        <v>15325</v>
      </c>
      <c r="EG2561" t="s">
        <v>148</v>
      </c>
      <c r="EH2561">
        <v>0</v>
      </c>
    </row>
    <row r="2562" spans="1:138" ht="15" customHeight="1" x14ac:dyDescent="0.35">
      <c r="A2562" t="s">
        <v>15380</v>
      </c>
      <c r="B2562" t="s">
        <v>157</v>
      </c>
      <c r="C2562" s="1">
        <v>44155.737674189812</v>
      </c>
      <c r="D2562" s="1">
        <v>44195</v>
      </c>
      <c r="E2562" t="s">
        <v>133</v>
      </c>
      <c r="F2562" t="s">
        <v>136</v>
      </c>
      <c r="G2562" t="s">
        <v>135</v>
      </c>
      <c r="H2562" t="s">
        <v>136</v>
      </c>
      <c r="I2562" t="s">
        <v>6883</v>
      </c>
      <c r="K2562" t="s">
        <v>15381</v>
      </c>
      <c r="M2562" t="s">
        <v>15382</v>
      </c>
      <c r="N2562" t="s">
        <v>925</v>
      </c>
      <c r="O2562" s="4">
        <v>83243</v>
      </c>
      <c r="P2562" t="s">
        <v>140</v>
      </c>
      <c r="R2562">
        <v>12083805741</v>
      </c>
      <c r="T2562">
        <v>111211</v>
      </c>
      <c r="U2562" t="s">
        <v>15383</v>
      </c>
      <c r="V2562" t="s">
        <v>1861</v>
      </c>
      <c r="X2562" t="s">
        <v>896</v>
      </c>
      <c r="Y2562" t="s">
        <v>15381</v>
      </c>
      <c r="AA2562" t="s">
        <v>15382</v>
      </c>
      <c r="AB2562" t="s">
        <v>925</v>
      </c>
      <c r="AC2562" s="4">
        <v>83243</v>
      </c>
      <c r="AD2562" t="s">
        <v>140</v>
      </c>
      <c r="AF2562">
        <v>12082698135</v>
      </c>
      <c r="AH2562" t="s">
        <v>148</v>
      </c>
      <c r="AI2562" t="s">
        <v>168</v>
      </c>
      <c r="AJ2562" t="s">
        <v>456</v>
      </c>
      <c r="AK2562" t="s">
        <v>457</v>
      </c>
      <c r="AM2562" t="s">
        <v>458</v>
      </c>
      <c r="AO2562" t="s">
        <v>459</v>
      </c>
      <c r="AP2562" t="s">
        <v>460</v>
      </c>
      <c r="AQ2562" s="4">
        <v>73737</v>
      </c>
      <c r="AR2562" t="s">
        <v>140</v>
      </c>
      <c r="AT2562">
        <v>15802274747</v>
      </c>
      <c r="AV2562" t="s">
        <v>461</v>
      </c>
      <c r="AW2562" t="s">
        <v>462</v>
      </c>
      <c r="AZ2562" t="s">
        <v>175</v>
      </c>
      <c r="BA2562" t="s">
        <v>176</v>
      </c>
      <c r="BB2562" t="s">
        <v>136</v>
      </c>
      <c r="BC2562" t="s">
        <v>136</v>
      </c>
      <c r="BD2562" t="s">
        <v>148</v>
      </c>
      <c r="BE2562" t="s">
        <v>136</v>
      </c>
      <c r="BF2562" t="s">
        <v>136</v>
      </c>
      <c r="BG2562" t="s">
        <v>134</v>
      </c>
      <c r="BH2562" t="s">
        <v>136</v>
      </c>
      <c r="BN2562" t="s">
        <v>15384</v>
      </c>
      <c r="BO2562" t="s">
        <v>1585</v>
      </c>
      <c r="BP2562">
        <v>2</v>
      </c>
      <c r="BQ2562">
        <v>2</v>
      </c>
      <c r="BR2562">
        <v>2</v>
      </c>
      <c r="BS2562" s="1">
        <v>44228</v>
      </c>
      <c r="BT2562" s="1">
        <v>44517</v>
      </c>
      <c r="BU2562" s="1">
        <v>44228</v>
      </c>
      <c r="BV2562" s="1">
        <v>44517</v>
      </c>
      <c r="BW2562" t="s">
        <v>136</v>
      </c>
      <c r="BX2562">
        <v>48</v>
      </c>
      <c r="BY2562">
        <v>0</v>
      </c>
      <c r="BZ2562">
        <v>8</v>
      </c>
      <c r="CA2562">
        <v>8</v>
      </c>
      <c r="CB2562">
        <v>8</v>
      </c>
      <c r="CC2562">
        <v>8</v>
      </c>
      <c r="CD2562">
        <v>8</v>
      </c>
      <c r="CE2562">
        <v>8</v>
      </c>
      <c r="CF2562" t="str">
        <f>"8:00 AM"</f>
        <v>8:00 AM</v>
      </c>
      <c r="CG2562" t="str">
        <f>"5:00 PM"</f>
        <v>5:00 PM</v>
      </c>
      <c r="CH2562" s="5">
        <v>13.62</v>
      </c>
      <c r="CI2562" t="s">
        <v>146</v>
      </c>
      <c r="CL2562" t="s">
        <v>136</v>
      </c>
      <c r="CM2562" t="s">
        <v>312</v>
      </c>
      <c r="CN2562" t="s">
        <v>148</v>
      </c>
      <c r="CO2562" t="s">
        <v>465</v>
      </c>
      <c r="CP2562" t="s">
        <v>149</v>
      </c>
      <c r="CQ2562">
        <v>3</v>
      </c>
      <c r="CR2562">
        <v>0</v>
      </c>
      <c r="CS2562" t="s">
        <v>136</v>
      </c>
      <c r="CT2562" t="s">
        <v>134</v>
      </c>
      <c r="CU2562" t="s">
        <v>136</v>
      </c>
      <c r="CV2562" t="s">
        <v>134</v>
      </c>
      <c r="CW2562" t="s">
        <v>134</v>
      </c>
      <c r="CX2562">
        <v>75</v>
      </c>
      <c r="CY2562" t="s">
        <v>134</v>
      </c>
      <c r="CZ2562" t="s">
        <v>134</v>
      </c>
      <c r="DA2562" t="s">
        <v>134</v>
      </c>
      <c r="DB2562" t="s">
        <v>136</v>
      </c>
      <c r="DC2562" t="s">
        <v>134</v>
      </c>
      <c r="DD2562" t="s">
        <v>136</v>
      </c>
      <c r="DF2562" t="s">
        <v>466</v>
      </c>
      <c r="DG2562" t="s">
        <v>15381</v>
      </c>
      <c r="DH2562" t="s">
        <v>15382</v>
      </c>
      <c r="DI2562" t="s">
        <v>925</v>
      </c>
      <c r="DJ2562" s="4">
        <v>83243</v>
      </c>
      <c r="DK2562" t="s">
        <v>6563</v>
      </c>
      <c r="DL2562" t="s">
        <v>136</v>
      </c>
      <c r="DM2562">
        <v>1</v>
      </c>
      <c r="DN2562" t="s">
        <v>15381</v>
      </c>
      <c r="DO2562" t="s">
        <v>15382</v>
      </c>
      <c r="DP2562" t="s">
        <v>925</v>
      </c>
      <c r="DQ2562" t="str">
        <f>"83243"</f>
        <v>83243</v>
      </c>
      <c r="DR2562" t="s">
        <v>6563</v>
      </c>
      <c r="DS2562" t="s">
        <v>296</v>
      </c>
      <c r="DT2562">
        <v>1</v>
      </c>
      <c r="DU2562">
        <v>2</v>
      </c>
      <c r="DV2562" t="s">
        <v>134</v>
      </c>
      <c r="DW2562" t="s">
        <v>134</v>
      </c>
      <c r="DX2562" t="s">
        <v>134</v>
      </c>
      <c r="DY2562" t="s">
        <v>134</v>
      </c>
      <c r="DZ2562">
        <v>2</v>
      </c>
      <c r="EA2562" t="s">
        <v>136</v>
      </c>
      <c r="EC2562" s="5">
        <v>12.68</v>
      </c>
      <c r="ED2562" s="5">
        <v>55</v>
      </c>
      <c r="EE2562">
        <v>12082698135</v>
      </c>
      <c r="EF2562" t="s">
        <v>15385</v>
      </c>
      <c r="EG2562" t="s">
        <v>148</v>
      </c>
      <c r="EH2562">
        <v>0</v>
      </c>
    </row>
    <row r="2563" spans="1:138" ht="15" customHeight="1" x14ac:dyDescent="0.35">
      <c r="A2563" t="s">
        <v>23602</v>
      </c>
      <c r="B2563" t="s">
        <v>157</v>
      </c>
      <c r="C2563" s="1">
        <v>44162.446016898146</v>
      </c>
      <c r="D2563" s="1">
        <v>44195</v>
      </c>
      <c r="E2563" t="s">
        <v>133</v>
      </c>
      <c r="F2563" t="s">
        <v>136</v>
      </c>
      <c r="G2563" t="s">
        <v>135</v>
      </c>
      <c r="H2563" t="s">
        <v>134</v>
      </c>
      <c r="I2563" t="s">
        <v>23603</v>
      </c>
      <c r="K2563" t="s">
        <v>23604</v>
      </c>
      <c r="L2563" t="s">
        <v>23605</v>
      </c>
      <c r="M2563" t="s">
        <v>5317</v>
      </c>
      <c r="N2563" t="s">
        <v>995</v>
      </c>
      <c r="O2563" s="4">
        <v>72374</v>
      </c>
      <c r="P2563" t="s">
        <v>140</v>
      </c>
      <c r="Q2563" t="s">
        <v>2707</v>
      </c>
      <c r="R2563">
        <v>18703381799</v>
      </c>
      <c r="T2563">
        <v>111191</v>
      </c>
      <c r="U2563" t="s">
        <v>6971</v>
      </c>
      <c r="V2563" t="s">
        <v>5581</v>
      </c>
      <c r="W2563" t="s">
        <v>11686</v>
      </c>
      <c r="X2563" t="s">
        <v>164</v>
      </c>
      <c r="Y2563" t="s">
        <v>23604</v>
      </c>
      <c r="Z2563" t="s">
        <v>23606</v>
      </c>
      <c r="AA2563" t="s">
        <v>5317</v>
      </c>
      <c r="AB2563" t="s">
        <v>995</v>
      </c>
      <c r="AC2563" s="4">
        <v>72374</v>
      </c>
      <c r="AD2563" t="s">
        <v>140</v>
      </c>
      <c r="AF2563">
        <v>18703381799</v>
      </c>
      <c r="AH2563" t="s">
        <v>148</v>
      </c>
      <c r="AI2563" t="s">
        <v>168</v>
      </c>
      <c r="AJ2563" t="s">
        <v>456</v>
      </c>
      <c r="AK2563" t="s">
        <v>457</v>
      </c>
      <c r="AM2563" t="s">
        <v>458</v>
      </c>
      <c r="AO2563" t="s">
        <v>459</v>
      </c>
      <c r="AP2563" t="s">
        <v>460</v>
      </c>
      <c r="AQ2563" s="4">
        <v>73737</v>
      </c>
      <c r="AR2563" t="s">
        <v>140</v>
      </c>
      <c r="AT2563">
        <v>15802274747</v>
      </c>
      <c r="AV2563" t="s">
        <v>461</v>
      </c>
      <c r="AW2563" t="s">
        <v>462</v>
      </c>
      <c r="AZ2563" t="s">
        <v>288</v>
      </c>
      <c r="BA2563" t="s">
        <v>289</v>
      </c>
      <c r="BB2563" t="s">
        <v>136</v>
      </c>
      <c r="BC2563" t="s">
        <v>136</v>
      </c>
      <c r="BD2563" t="s">
        <v>148</v>
      </c>
      <c r="BE2563" t="s">
        <v>136</v>
      </c>
      <c r="BF2563" t="s">
        <v>136</v>
      </c>
      <c r="BG2563" t="s">
        <v>134</v>
      </c>
      <c r="BH2563" t="s">
        <v>136</v>
      </c>
      <c r="BN2563" t="s">
        <v>23607</v>
      </c>
      <c r="BO2563" t="s">
        <v>1043</v>
      </c>
      <c r="BP2563">
        <v>11</v>
      </c>
      <c r="BQ2563">
        <v>11</v>
      </c>
      <c r="BR2563">
        <v>11</v>
      </c>
      <c r="BS2563" s="1">
        <v>44228</v>
      </c>
      <c r="BT2563" s="1">
        <v>44530</v>
      </c>
      <c r="BU2563" s="1">
        <v>44228</v>
      </c>
      <c r="BV2563" s="1">
        <v>44530</v>
      </c>
      <c r="BW2563" t="s">
        <v>136</v>
      </c>
      <c r="BX2563">
        <v>48</v>
      </c>
      <c r="BY2563">
        <v>0</v>
      </c>
      <c r="BZ2563">
        <v>8</v>
      </c>
      <c r="CA2563">
        <v>8</v>
      </c>
      <c r="CB2563">
        <v>8</v>
      </c>
      <c r="CC2563">
        <v>8</v>
      </c>
      <c r="CD2563">
        <v>8</v>
      </c>
      <c r="CE2563">
        <v>8</v>
      </c>
      <c r="CF2563" t="str">
        <f>"8:00 AM"</f>
        <v>8:00 AM</v>
      </c>
      <c r="CG2563" t="str">
        <f>"5:00 PM"</f>
        <v>5:00 PM</v>
      </c>
      <c r="CH2563" s="5">
        <v>11.83</v>
      </c>
      <c r="CI2563" t="s">
        <v>146</v>
      </c>
      <c r="CL2563" t="s">
        <v>136</v>
      </c>
      <c r="CM2563" t="s">
        <v>147</v>
      </c>
      <c r="CN2563" t="s">
        <v>148</v>
      </c>
      <c r="CO2563" t="s">
        <v>465</v>
      </c>
      <c r="CP2563" t="s">
        <v>149</v>
      </c>
      <c r="CQ2563">
        <v>3</v>
      </c>
      <c r="CR2563">
        <v>0</v>
      </c>
      <c r="CS2563" t="s">
        <v>136</v>
      </c>
      <c r="CT2563" t="s">
        <v>134</v>
      </c>
      <c r="CU2563" t="s">
        <v>136</v>
      </c>
      <c r="CV2563" t="s">
        <v>134</v>
      </c>
      <c r="CW2563" t="s">
        <v>134</v>
      </c>
      <c r="CX2563">
        <v>75</v>
      </c>
      <c r="CY2563" t="s">
        <v>134</v>
      </c>
      <c r="CZ2563" t="s">
        <v>134</v>
      </c>
      <c r="DA2563" t="s">
        <v>134</v>
      </c>
      <c r="DB2563" t="s">
        <v>136</v>
      </c>
      <c r="DC2563" t="s">
        <v>134</v>
      </c>
      <c r="DD2563" t="s">
        <v>136</v>
      </c>
      <c r="DF2563" t="s">
        <v>466</v>
      </c>
      <c r="DG2563" t="s">
        <v>23604</v>
      </c>
      <c r="DH2563" t="s">
        <v>5317</v>
      </c>
      <c r="DI2563" t="s">
        <v>995</v>
      </c>
      <c r="DJ2563" s="4">
        <v>72374</v>
      </c>
      <c r="DK2563" t="s">
        <v>4035</v>
      </c>
      <c r="DL2563" t="s">
        <v>136</v>
      </c>
      <c r="DM2563">
        <v>1</v>
      </c>
      <c r="DN2563" t="s">
        <v>23608</v>
      </c>
      <c r="DO2563" t="s">
        <v>5317</v>
      </c>
      <c r="DP2563" t="s">
        <v>995</v>
      </c>
      <c r="DQ2563" t="str">
        <f>"72374"</f>
        <v>72374</v>
      </c>
      <c r="DR2563" t="s">
        <v>4035</v>
      </c>
      <c r="DS2563" t="s">
        <v>296</v>
      </c>
      <c r="DT2563">
        <v>1</v>
      </c>
      <c r="DU2563">
        <v>3</v>
      </c>
      <c r="DV2563" t="s">
        <v>134</v>
      </c>
      <c r="DW2563" t="s">
        <v>134</v>
      </c>
      <c r="DX2563" t="s">
        <v>134</v>
      </c>
      <c r="DY2563" t="s">
        <v>134</v>
      </c>
      <c r="DZ2563">
        <v>2</v>
      </c>
      <c r="EA2563" t="s">
        <v>136</v>
      </c>
      <c r="EC2563" s="5">
        <v>12.68</v>
      </c>
      <c r="ED2563" s="5">
        <v>55</v>
      </c>
      <c r="EE2563">
        <v>18703381799</v>
      </c>
      <c r="EF2563" t="s">
        <v>23609</v>
      </c>
      <c r="EG2563" t="s">
        <v>148</v>
      </c>
      <c r="EH2563">
        <v>0</v>
      </c>
    </row>
    <row r="2564" spans="1:138" ht="15" customHeight="1" x14ac:dyDescent="0.35">
      <c r="A2564" t="s">
        <v>20805</v>
      </c>
      <c r="B2564" t="s">
        <v>157</v>
      </c>
      <c r="C2564" s="1">
        <v>44167.569678125001</v>
      </c>
      <c r="D2564" s="1">
        <v>44195</v>
      </c>
      <c r="E2564" t="s">
        <v>133</v>
      </c>
      <c r="F2564" t="s">
        <v>136</v>
      </c>
      <c r="G2564" t="s">
        <v>135</v>
      </c>
      <c r="H2564" t="s">
        <v>136</v>
      </c>
      <c r="I2564" t="s">
        <v>20806</v>
      </c>
      <c r="J2564" t="s">
        <v>20806</v>
      </c>
      <c r="K2564" t="s">
        <v>20807</v>
      </c>
      <c r="L2564" t="s">
        <v>20808</v>
      </c>
      <c r="M2564" t="s">
        <v>994</v>
      </c>
      <c r="N2564" t="s">
        <v>995</v>
      </c>
      <c r="O2564" s="4">
        <v>72069</v>
      </c>
      <c r="P2564" t="s">
        <v>140</v>
      </c>
      <c r="R2564">
        <v>15015166223</v>
      </c>
      <c r="T2564">
        <v>1119</v>
      </c>
      <c r="U2564" t="s">
        <v>1864</v>
      </c>
      <c r="V2564" t="s">
        <v>4704</v>
      </c>
      <c r="X2564" t="s">
        <v>723</v>
      </c>
      <c r="Y2564" t="s">
        <v>20807</v>
      </c>
      <c r="Z2564" t="s">
        <v>20809</v>
      </c>
      <c r="AA2564" t="s">
        <v>994</v>
      </c>
      <c r="AB2564" t="s">
        <v>995</v>
      </c>
      <c r="AC2564" s="4">
        <v>72069</v>
      </c>
      <c r="AD2564" t="s">
        <v>140</v>
      </c>
      <c r="AF2564">
        <v>15015166223</v>
      </c>
      <c r="AH2564" t="s">
        <v>5709</v>
      </c>
      <c r="AI2564" t="s">
        <v>168</v>
      </c>
      <c r="AJ2564" t="s">
        <v>5706</v>
      </c>
      <c r="AK2564" t="s">
        <v>5707</v>
      </c>
      <c r="AM2564" t="s">
        <v>5708</v>
      </c>
      <c r="AO2564" t="s">
        <v>10414</v>
      </c>
      <c r="AP2564" t="s">
        <v>720</v>
      </c>
      <c r="AQ2564" s="4">
        <v>38671</v>
      </c>
      <c r="AR2564" t="s">
        <v>140</v>
      </c>
      <c r="AT2564">
        <v>16623934241</v>
      </c>
      <c r="AU2564">
        <v>227</v>
      </c>
      <c r="AV2564" t="s">
        <v>6447</v>
      </c>
      <c r="AW2564" t="s">
        <v>7235</v>
      </c>
      <c r="AZ2564" t="s">
        <v>288</v>
      </c>
      <c r="BA2564" t="s">
        <v>289</v>
      </c>
      <c r="BB2564" t="s">
        <v>136</v>
      </c>
      <c r="BC2564" t="s">
        <v>136</v>
      </c>
      <c r="BD2564" t="s">
        <v>148</v>
      </c>
      <c r="BE2564" t="s">
        <v>136</v>
      </c>
      <c r="BF2564" t="s">
        <v>136</v>
      </c>
      <c r="BG2564" t="s">
        <v>134</v>
      </c>
      <c r="BH2564" t="s">
        <v>136</v>
      </c>
      <c r="BN2564" t="s">
        <v>20810</v>
      </c>
      <c r="BO2564" t="s">
        <v>289</v>
      </c>
      <c r="BP2564">
        <v>2</v>
      </c>
      <c r="BQ2564">
        <v>2</v>
      </c>
      <c r="BR2564">
        <v>2</v>
      </c>
      <c r="BS2564" s="1">
        <v>44228</v>
      </c>
      <c r="BT2564" s="1">
        <v>44515</v>
      </c>
      <c r="BU2564" s="1">
        <v>44228</v>
      </c>
      <c r="BV2564" s="1">
        <v>44515</v>
      </c>
      <c r="BW2564" t="s">
        <v>136</v>
      </c>
      <c r="BX2564">
        <v>40</v>
      </c>
      <c r="BY2564">
        <v>0</v>
      </c>
      <c r="BZ2564">
        <v>8</v>
      </c>
      <c r="CA2564">
        <v>8</v>
      </c>
      <c r="CB2564">
        <v>8</v>
      </c>
      <c r="CC2564">
        <v>8</v>
      </c>
      <c r="CD2564">
        <v>8</v>
      </c>
      <c r="CE2564">
        <v>0</v>
      </c>
      <c r="CF2564" t="str">
        <f>"7:00 AM"</f>
        <v>7:00 AM</v>
      </c>
      <c r="CG2564" t="str">
        <f>"3:00 PM"</f>
        <v>3:00 PM</v>
      </c>
      <c r="CH2564" s="5">
        <v>11.83</v>
      </c>
      <c r="CI2564" t="s">
        <v>146</v>
      </c>
      <c r="CJ2564">
        <v>0</v>
      </c>
      <c r="CK2564" t="s">
        <v>148</v>
      </c>
      <c r="CL2564" t="s">
        <v>134</v>
      </c>
      <c r="CM2564" t="s">
        <v>147</v>
      </c>
      <c r="CN2564" t="s">
        <v>148</v>
      </c>
      <c r="CO2564" s="2" t="s">
        <v>7237</v>
      </c>
      <c r="CP2564" t="s">
        <v>149</v>
      </c>
      <c r="CQ2564">
        <v>12</v>
      </c>
      <c r="CR2564">
        <v>0</v>
      </c>
      <c r="CS2564" t="s">
        <v>134</v>
      </c>
      <c r="CT2564" t="s">
        <v>134</v>
      </c>
      <c r="CU2564" t="s">
        <v>134</v>
      </c>
      <c r="CV2564" t="s">
        <v>136</v>
      </c>
      <c r="CW2564" t="s">
        <v>134</v>
      </c>
      <c r="CX2564">
        <v>100</v>
      </c>
      <c r="CY2564" t="s">
        <v>134</v>
      </c>
      <c r="CZ2564" t="s">
        <v>134</v>
      </c>
      <c r="DA2564" t="s">
        <v>134</v>
      </c>
      <c r="DB2564" t="s">
        <v>134</v>
      </c>
      <c r="DC2564" t="s">
        <v>134</v>
      </c>
      <c r="DD2564" t="s">
        <v>136</v>
      </c>
      <c r="DF2564" t="s">
        <v>7238</v>
      </c>
      <c r="DG2564" t="s">
        <v>20807</v>
      </c>
      <c r="DH2564" t="s">
        <v>994</v>
      </c>
      <c r="DI2564" t="s">
        <v>995</v>
      </c>
      <c r="DJ2564" s="4">
        <v>72069</v>
      </c>
      <c r="DK2564" t="s">
        <v>997</v>
      </c>
      <c r="DL2564" t="s">
        <v>136</v>
      </c>
      <c r="DM2564">
        <v>1</v>
      </c>
      <c r="DN2564" t="s">
        <v>20811</v>
      </c>
      <c r="DO2564" t="s">
        <v>4773</v>
      </c>
      <c r="DP2564" t="s">
        <v>995</v>
      </c>
      <c r="DQ2564" t="str">
        <f>"72029"</f>
        <v>72029</v>
      </c>
      <c r="DR2564" t="s">
        <v>997</v>
      </c>
      <c r="DS2564" t="s">
        <v>296</v>
      </c>
      <c r="DT2564">
        <v>1</v>
      </c>
      <c r="DU2564">
        <v>2</v>
      </c>
      <c r="DV2564" t="s">
        <v>134</v>
      </c>
      <c r="DW2564" t="s">
        <v>134</v>
      </c>
      <c r="DX2564" t="s">
        <v>134</v>
      </c>
      <c r="DY2564" t="s">
        <v>136</v>
      </c>
      <c r="DZ2564">
        <v>1</v>
      </c>
      <c r="EA2564" t="s">
        <v>136</v>
      </c>
      <c r="EC2564" s="5">
        <v>12.68</v>
      </c>
      <c r="ED2564" s="5">
        <v>55</v>
      </c>
      <c r="EE2564">
        <v>15015166223</v>
      </c>
      <c r="EF2564" t="s">
        <v>20812</v>
      </c>
      <c r="EG2564" t="s">
        <v>7243</v>
      </c>
      <c r="EH2564">
        <v>7</v>
      </c>
    </row>
    <row r="2565" spans="1:138" ht="15" customHeight="1" x14ac:dyDescent="0.35">
      <c r="A2565" t="s">
        <v>23499</v>
      </c>
      <c r="B2565" t="s">
        <v>157</v>
      </c>
      <c r="C2565" s="1">
        <v>44166.726365509261</v>
      </c>
      <c r="D2565" s="1">
        <v>44195</v>
      </c>
      <c r="E2565" t="s">
        <v>133</v>
      </c>
      <c r="F2565" t="s">
        <v>136</v>
      </c>
      <c r="G2565" t="s">
        <v>135</v>
      </c>
      <c r="H2565" t="s">
        <v>136</v>
      </c>
      <c r="I2565" t="s">
        <v>23500</v>
      </c>
      <c r="K2565" t="s">
        <v>23501</v>
      </c>
      <c r="L2565" t="s">
        <v>148</v>
      </c>
      <c r="M2565" t="s">
        <v>21812</v>
      </c>
      <c r="N2565" t="s">
        <v>161</v>
      </c>
      <c r="O2565" s="4">
        <v>39845</v>
      </c>
      <c r="P2565" t="s">
        <v>140</v>
      </c>
      <c r="R2565">
        <v>12295242725</v>
      </c>
      <c r="T2565">
        <v>1119</v>
      </c>
      <c r="U2565" t="s">
        <v>23502</v>
      </c>
      <c r="V2565" t="s">
        <v>255</v>
      </c>
      <c r="W2565" t="s">
        <v>845</v>
      </c>
      <c r="X2565" t="s">
        <v>723</v>
      </c>
      <c r="Y2565" t="s">
        <v>23501</v>
      </c>
      <c r="AA2565" t="s">
        <v>21812</v>
      </c>
      <c r="AB2565" t="s">
        <v>161</v>
      </c>
      <c r="AC2565" s="4">
        <v>39845</v>
      </c>
      <c r="AD2565" t="s">
        <v>140</v>
      </c>
      <c r="AE2565" t="s">
        <v>841</v>
      </c>
      <c r="AF2565">
        <v>12295242725</v>
      </c>
      <c r="AH2565" t="s">
        <v>23503</v>
      </c>
      <c r="AI2565" t="s">
        <v>168</v>
      </c>
      <c r="AJ2565" t="s">
        <v>843</v>
      </c>
      <c r="AK2565" t="s">
        <v>844</v>
      </c>
      <c r="AL2565" t="s">
        <v>845</v>
      </c>
      <c r="AM2565" t="s">
        <v>846</v>
      </c>
      <c r="AO2565" t="s">
        <v>847</v>
      </c>
      <c r="AP2565" t="s">
        <v>161</v>
      </c>
      <c r="AQ2565" s="4">
        <v>31636</v>
      </c>
      <c r="AR2565" t="s">
        <v>140</v>
      </c>
      <c r="AT2565">
        <v>12295596879</v>
      </c>
      <c r="AV2565" t="s">
        <v>848</v>
      </c>
      <c r="AW2565" t="s">
        <v>849</v>
      </c>
      <c r="AZ2565" t="s">
        <v>288</v>
      </c>
      <c r="BA2565" t="s">
        <v>289</v>
      </c>
      <c r="BB2565" t="s">
        <v>136</v>
      </c>
      <c r="BC2565" t="s">
        <v>136</v>
      </c>
      <c r="BD2565" t="s">
        <v>148</v>
      </c>
      <c r="BE2565" t="s">
        <v>136</v>
      </c>
      <c r="BF2565" t="s">
        <v>136</v>
      </c>
      <c r="BG2565" t="s">
        <v>134</v>
      </c>
      <c r="BH2565" t="s">
        <v>136</v>
      </c>
      <c r="BI2565" t="s">
        <v>1080</v>
      </c>
      <c r="BJ2565" t="s">
        <v>508</v>
      </c>
      <c r="BL2565" t="s">
        <v>849</v>
      </c>
      <c r="BM2565" t="s">
        <v>848</v>
      </c>
      <c r="BN2565" t="s">
        <v>23504</v>
      </c>
      <c r="BO2565" t="s">
        <v>965</v>
      </c>
      <c r="BP2565">
        <v>4</v>
      </c>
      <c r="BQ2565">
        <v>4</v>
      </c>
      <c r="BR2565">
        <v>4</v>
      </c>
      <c r="BS2565" s="1">
        <v>44228</v>
      </c>
      <c r="BT2565" s="1">
        <v>44531</v>
      </c>
      <c r="BU2565" s="1">
        <v>44228</v>
      </c>
      <c r="BV2565" s="1">
        <v>44531</v>
      </c>
      <c r="BW2565" t="s">
        <v>136</v>
      </c>
      <c r="BX2565">
        <v>54.5</v>
      </c>
      <c r="BY2565">
        <v>0</v>
      </c>
      <c r="BZ2565">
        <v>10</v>
      </c>
      <c r="CA2565">
        <v>10</v>
      </c>
      <c r="CB2565">
        <v>10</v>
      </c>
      <c r="CC2565">
        <v>10</v>
      </c>
      <c r="CD2565">
        <v>10</v>
      </c>
      <c r="CE2565">
        <v>4.5</v>
      </c>
      <c r="CF2565" t="str">
        <f>"7:30 AM"</f>
        <v>7:30 AM</v>
      </c>
      <c r="CG2565" t="str">
        <f>"6:30 PM"</f>
        <v>6:30 PM</v>
      </c>
      <c r="CH2565" s="5">
        <v>11.71</v>
      </c>
      <c r="CI2565" t="s">
        <v>146</v>
      </c>
      <c r="CL2565" t="s">
        <v>136</v>
      </c>
      <c r="CM2565" t="s">
        <v>147</v>
      </c>
      <c r="CN2565" t="s">
        <v>148</v>
      </c>
      <c r="CO2565" t="s">
        <v>854</v>
      </c>
      <c r="CP2565" t="s">
        <v>149</v>
      </c>
      <c r="CQ2565">
        <v>3</v>
      </c>
      <c r="CR2565">
        <v>0</v>
      </c>
      <c r="CS2565" t="s">
        <v>136</v>
      </c>
      <c r="CT2565" t="s">
        <v>136</v>
      </c>
      <c r="CU2565" t="s">
        <v>136</v>
      </c>
      <c r="CV2565" t="s">
        <v>134</v>
      </c>
      <c r="CW2565" t="s">
        <v>134</v>
      </c>
      <c r="CX2565">
        <v>50</v>
      </c>
      <c r="CY2565" t="s">
        <v>136</v>
      </c>
      <c r="CZ2565" t="s">
        <v>136</v>
      </c>
      <c r="DA2565" t="s">
        <v>134</v>
      </c>
      <c r="DB2565" t="s">
        <v>136</v>
      </c>
      <c r="DC2565" t="s">
        <v>134</v>
      </c>
      <c r="DD2565" t="s">
        <v>136</v>
      </c>
      <c r="DF2565" t="s">
        <v>23505</v>
      </c>
      <c r="DG2565" t="s">
        <v>23506</v>
      </c>
      <c r="DH2565" t="s">
        <v>21812</v>
      </c>
      <c r="DI2565" t="s">
        <v>161</v>
      </c>
      <c r="DJ2565" s="4">
        <v>39845</v>
      </c>
      <c r="DK2565" t="s">
        <v>21935</v>
      </c>
      <c r="DL2565" t="s">
        <v>136</v>
      </c>
      <c r="DM2565">
        <v>1</v>
      </c>
      <c r="DN2565" t="s">
        <v>23507</v>
      </c>
      <c r="DO2565" t="s">
        <v>21812</v>
      </c>
      <c r="DP2565" t="s">
        <v>161</v>
      </c>
      <c r="DQ2565" t="str">
        <f>"39845"</f>
        <v>39845</v>
      </c>
      <c r="DR2565" t="s">
        <v>21935</v>
      </c>
      <c r="DS2565" t="s">
        <v>919</v>
      </c>
      <c r="DT2565">
        <v>1</v>
      </c>
      <c r="DU2565">
        <v>6</v>
      </c>
      <c r="DV2565" t="s">
        <v>134</v>
      </c>
      <c r="DW2565" t="s">
        <v>134</v>
      </c>
      <c r="DX2565" t="s">
        <v>134</v>
      </c>
      <c r="DY2565" t="s">
        <v>136</v>
      </c>
      <c r="DZ2565">
        <v>1</v>
      </c>
      <c r="EA2565" t="s">
        <v>134</v>
      </c>
      <c r="EB2565" s="5">
        <v>12.68</v>
      </c>
      <c r="EC2565" s="5">
        <v>12.68</v>
      </c>
      <c r="ED2565" s="5">
        <v>55</v>
      </c>
      <c r="EE2565" t="s">
        <v>148</v>
      </c>
      <c r="EF2565" t="s">
        <v>23503</v>
      </c>
      <c r="EG2565" t="s">
        <v>5288</v>
      </c>
      <c r="EH2565">
        <v>0</v>
      </c>
    </row>
    <row r="2566" spans="1:138" ht="15" customHeight="1" x14ac:dyDescent="0.35">
      <c r="A2566" t="s">
        <v>5247</v>
      </c>
      <c r="B2566" t="s">
        <v>157</v>
      </c>
      <c r="C2566" s="1">
        <v>44168.785878009257</v>
      </c>
      <c r="D2566" s="1">
        <v>44195</v>
      </c>
      <c r="E2566" t="s">
        <v>133</v>
      </c>
      <c r="F2566" t="s">
        <v>136</v>
      </c>
      <c r="G2566" t="s">
        <v>135</v>
      </c>
      <c r="H2566" t="s">
        <v>136</v>
      </c>
      <c r="I2566" t="s">
        <v>5248</v>
      </c>
      <c r="J2566" t="s">
        <v>5249</v>
      </c>
      <c r="K2566" t="s">
        <v>5250</v>
      </c>
      <c r="M2566" t="s">
        <v>5251</v>
      </c>
      <c r="N2566" t="s">
        <v>374</v>
      </c>
      <c r="O2566" s="4">
        <v>76049</v>
      </c>
      <c r="P2566" t="s">
        <v>140</v>
      </c>
      <c r="R2566">
        <v>18175790770</v>
      </c>
      <c r="T2566">
        <v>11142</v>
      </c>
      <c r="U2566" t="s">
        <v>5252</v>
      </c>
      <c r="V2566" t="s">
        <v>5253</v>
      </c>
      <c r="W2566" t="s">
        <v>2730</v>
      </c>
      <c r="X2566" t="s">
        <v>5254</v>
      </c>
      <c r="Y2566" t="s">
        <v>5250</v>
      </c>
      <c r="AA2566" t="s">
        <v>5251</v>
      </c>
      <c r="AB2566" t="s">
        <v>374</v>
      </c>
      <c r="AC2566" s="4">
        <v>76049</v>
      </c>
      <c r="AD2566" t="s">
        <v>140</v>
      </c>
      <c r="AF2566">
        <v>18175790770</v>
      </c>
      <c r="AH2566" t="s">
        <v>148</v>
      </c>
      <c r="AI2566" t="s">
        <v>226</v>
      </c>
      <c r="AJ2566" t="s">
        <v>2783</v>
      </c>
      <c r="AK2566" t="s">
        <v>786</v>
      </c>
      <c r="AL2566" t="s">
        <v>2235</v>
      </c>
      <c r="AM2566" t="s">
        <v>5255</v>
      </c>
      <c r="AN2566" t="s">
        <v>5256</v>
      </c>
      <c r="AO2566" t="s">
        <v>373</v>
      </c>
      <c r="AP2566" t="s">
        <v>374</v>
      </c>
      <c r="AQ2566" s="4">
        <v>78746</v>
      </c>
      <c r="AR2566" t="s">
        <v>140</v>
      </c>
      <c r="AT2566">
        <v>15123470007</v>
      </c>
      <c r="AV2566" t="s">
        <v>2785</v>
      </c>
      <c r="AW2566" t="s">
        <v>5257</v>
      </c>
      <c r="AX2566" t="s">
        <v>374</v>
      </c>
      <c r="AY2566" t="s">
        <v>1379</v>
      </c>
      <c r="AZ2566" t="s">
        <v>821</v>
      </c>
      <c r="BA2566" t="s">
        <v>822</v>
      </c>
      <c r="BB2566" t="s">
        <v>136</v>
      </c>
      <c r="BC2566" t="s">
        <v>136</v>
      </c>
      <c r="BD2566" t="s">
        <v>148</v>
      </c>
      <c r="BE2566" t="s">
        <v>136</v>
      </c>
      <c r="BF2566" t="s">
        <v>136</v>
      </c>
      <c r="BG2566" t="s">
        <v>134</v>
      </c>
      <c r="BH2566" t="s">
        <v>136</v>
      </c>
      <c r="BN2566" t="s">
        <v>5258</v>
      </c>
      <c r="BO2566" t="s">
        <v>734</v>
      </c>
      <c r="BP2566">
        <v>9</v>
      </c>
      <c r="BQ2566">
        <v>9</v>
      </c>
      <c r="BR2566">
        <v>9</v>
      </c>
      <c r="BS2566" s="1">
        <v>44228</v>
      </c>
      <c r="BT2566" s="1">
        <v>44530</v>
      </c>
      <c r="BU2566" s="1">
        <v>44228</v>
      </c>
      <c r="BV2566" s="1">
        <v>44530</v>
      </c>
      <c r="BW2566" t="s">
        <v>136</v>
      </c>
      <c r="BX2566">
        <v>40</v>
      </c>
      <c r="BY2566">
        <v>0</v>
      </c>
      <c r="BZ2566">
        <v>8</v>
      </c>
      <c r="CA2566">
        <v>8</v>
      </c>
      <c r="CB2566">
        <v>8</v>
      </c>
      <c r="CC2566">
        <v>8</v>
      </c>
      <c r="CD2566">
        <v>8</v>
      </c>
      <c r="CE2566">
        <v>0</v>
      </c>
      <c r="CF2566" t="str">
        <f>"8:00 AM"</f>
        <v>8:00 AM</v>
      </c>
      <c r="CG2566" t="str">
        <f>"5:00 PM"</f>
        <v>5:00 PM</v>
      </c>
      <c r="CH2566" s="5">
        <v>12.68</v>
      </c>
      <c r="CI2566" t="s">
        <v>146</v>
      </c>
      <c r="CJ2566">
        <v>0</v>
      </c>
      <c r="CK2566">
        <v>0</v>
      </c>
      <c r="CL2566" t="s">
        <v>136</v>
      </c>
      <c r="CM2566" t="s">
        <v>312</v>
      </c>
      <c r="CN2566" t="s">
        <v>148</v>
      </c>
      <c r="CO2566" t="s">
        <v>5259</v>
      </c>
      <c r="CP2566" t="s">
        <v>149</v>
      </c>
      <c r="CQ2566">
        <v>0</v>
      </c>
      <c r="CR2566">
        <v>0</v>
      </c>
      <c r="CS2566" t="s">
        <v>136</v>
      </c>
      <c r="CT2566" t="s">
        <v>136</v>
      </c>
      <c r="CU2566" t="s">
        <v>136</v>
      </c>
      <c r="CV2566" t="s">
        <v>136</v>
      </c>
      <c r="CW2566" t="s">
        <v>134</v>
      </c>
      <c r="CX2566">
        <v>50</v>
      </c>
      <c r="CY2566" t="s">
        <v>134</v>
      </c>
      <c r="CZ2566" t="s">
        <v>134</v>
      </c>
      <c r="DA2566" t="s">
        <v>134</v>
      </c>
      <c r="DB2566" t="s">
        <v>134</v>
      </c>
      <c r="DC2566" t="s">
        <v>134</v>
      </c>
      <c r="DD2566" t="s">
        <v>136</v>
      </c>
      <c r="DF2566" t="s">
        <v>149</v>
      </c>
      <c r="DG2566" t="s">
        <v>5260</v>
      </c>
      <c r="DH2566" t="s">
        <v>326</v>
      </c>
      <c r="DI2566" t="s">
        <v>374</v>
      </c>
      <c r="DJ2566" s="4">
        <v>77807</v>
      </c>
      <c r="DK2566" t="s">
        <v>5261</v>
      </c>
      <c r="DL2566" t="s">
        <v>136</v>
      </c>
      <c r="DM2566">
        <v>1</v>
      </c>
      <c r="DN2566" t="s">
        <v>5262</v>
      </c>
      <c r="DO2566" t="s">
        <v>326</v>
      </c>
      <c r="DP2566" t="s">
        <v>374</v>
      </c>
      <c r="DQ2566" t="str">
        <f>"77807"</f>
        <v>77807</v>
      </c>
      <c r="DR2566" t="s">
        <v>5261</v>
      </c>
      <c r="DS2566" t="s">
        <v>5263</v>
      </c>
      <c r="DT2566">
        <v>1</v>
      </c>
      <c r="DU2566">
        <v>4</v>
      </c>
      <c r="DV2566" t="s">
        <v>134</v>
      </c>
      <c r="DW2566" t="s">
        <v>134</v>
      </c>
      <c r="DX2566" t="s">
        <v>134</v>
      </c>
      <c r="DY2566" t="s">
        <v>134</v>
      </c>
      <c r="DZ2566">
        <v>2</v>
      </c>
      <c r="EA2566" t="s">
        <v>136</v>
      </c>
      <c r="EC2566" s="5">
        <v>12.68</v>
      </c>
      <c r="ED2566" s="5">
        <v>55</v>
      </c>
      <c r="EE2566">
        <v>18175790770</v>
      </c>
      <c r="EF2566" t="s">
        <v>5264</v>
      </c>
      <c r="EG2566" t="s">
        <v>148</v>
      </c>
      <c r="EH2566">
        <v>0</v>
      </c>
    </row>
    <row r="2567" spans="1:138" ht="15" customHeight="1" x14ac:dyDescent="0.35">
      <c r="A2567" t="s">
        <v>17825</v>
      </c>
      <c r="B2567" t="s">
        <v>157</v>
      </c>
      <c r="C2567" s="1">
        <v>44165.716167939812</v>
      </c>
      <c r="D2567" s="1">
        <v>44195</v>
      </c>
      <c r="E2567" t="s">
        <v>133</v>
      </c>
      <c r="F2567" t="s">
        <v>136</v>
      </c>
      <c r="G2567" t="s">
        <v>135</v>
      </c>
      <c r="H2567" t="s">
        <v>136</v>
      </c>
      <c r="I2567" t="s">
        <v>17826</v>
      </c>
      <c r="K2567" t="s">
        <v>17827</v>
      </c>
      <c r="M2567" t="s">
        <v>17828</v>
      </c>
      <c r="N2567" t="s">
        <v>374</v>
      </c>
      <c r="O2567" s="4">
        <v>75474</v>
      </c>
      <c r="P2567" t="s">
        <v>140</v>
      </c>
      <c r="R2567">
        <v>12148862182</v>
      </c>
      <c r="T2567">
        <v>11142</v>
      </c>
      <c r="U2567" t="s">
        <v>17829</v>
      </c>
      <c r="V2567" t="s">
        <v>17830</v>
      </c>
      <c r="X2567" t="s">
        <v>164</v>
      </c>
      <c r="Y2567" t="s">
        <v>17827</v>
      </c>
      <c r="AA2567" t="s">
        <v>17828</v>
      </c>
      <c r="AB2567" t="s">
        <v>374</v>
      </c>
      <c r="AC2567" s="4">
        <v>75474</v>
      </c>
      <c r="AD2567" t="s">
        <v>140</v>
      </c>
      <c r="AF2567">
        <v>12148862182</v>
      </c>
      <c r="AH2567" t="s">
        <v>148</v>
      </c>
      <c r="AI2567" t="s">
        <v>168</v>
      </c>
      <c r="AJ2567" t="s">
        <v>639</v>
      </c>
      <c r="AK2567" t="s">
        <v>767</v>
      </c>
      <c r="AM2567" t="s">
        <v>1020</v>
      </c>
      <c r="AO2567" t="s">
        <v>1021</v>
      </c>
      <c r="AP2567" t="s">
        <v>374</v>
      </c>
      <c r="AQ2567" s="4">
        <v>75442</v>
      </c>
      <c r="AR2567" t="s">
        <v>140</v>
      </c>
      <c r="AT2567">
        <v>14692388392</v>
      </c>
      <c r="AV2567" t="s">
        <v>1022</v>
      </c>
      <c r="AW2567" t="s">
        <v>1023</v>
      </c>
      <c r="AZ2567" t="s">
        <v>144</v>
      </c>
      <c r="BA2567" t="s">
        <v>145</v>
      </c>
      <c r="BB2567" t="s">
        <v>136</v>
      </c>
      <c r="BC2567" t="s">
        <v>136</v>
      </c>
      <c r="BD2567" t="s">
        <v>148</v>
      </c>
      <c r="BE2567" t="s">
        <v>136</v>
      </c>
      <c r="BF2567" t="s">
        <v>136</v>
      </c>
      <c r="BG2567" t="s">
        <v>134</v>
      </c>
      <c r="BH2567" t="s">
        <v>136</v>
      </c>
      <c r="BN2567" t="s">
        <v>17831</v>
      </c>
      <c r="BO2567" t="s">
        <v>7081</v>
      </c>
      <c r="BP2567">
        <v>10</v>
      </c>
      <c r="BQ2567">
        <v>10</v>
      </c>
      <c r="BR2567">
        <v>10</v>
      </c>
      <c r="BS2567" s="1">
        <v>44228</v>
      </c>
      <c r="BT2567" s="1">
        <v>44531</v>
      </c>
      <c r="BU2567" s="1">
        <v>44228</v>
      </c>
      <c r="BV2567" s="1">
        <v>44531</v>
      </c>
      <c r="BW2567" t="s">
        <v>136</v>
      </c>
      <c r="BX2567">
        <v>40</v>
      </c>
      <c r="BY2567">
        <v>0</v>
      </c>
      <c r="BZ2567">
        <v>8</v>
      </c>
      <c r="CA2567">
        <v>8</v>
      </c>
      <c r="CB2567">
        <v>8</v>
      </c>
      <c r="CC2567">
        <v>8</v>
      </c>
      <c r="CD2567">
        <v>8</v>
      </c>
      <c r="CE2567">
        <v>0</v>
      </c>
      <c r="CF2567" t="str">
        <f>"8:00 AM"</f>
        <v>8:00 AM</v>
      </c>
      <c r="CG2567" t="str">
        <f>"5:00 PM"</f>
        <v>5:00 PM</v>
      </c>
      <c r="CH2567" s="5">
        <v>12.67</v>
      </c>
      <c r="CI2567" t="s">
        <v>146</v>
      </c>
      <c r="CJ2567">
        <v>0</v>
      </c>
      <c r="CK2567" t="s">
        <v>1024</v>
      </c>
      <c r="CL2567" t="s">
        <v>134</v>
      </c>
      <c r="CM2567" t="s">
        <v>312</v>
      </c>
      <c r="CN2567" t="s">
        <v>148</v>
      </c>
      <c r="CO2567" t="s">
        <v>1025</v>
      </c>
      <c r="CP2567" t="s">
        <v>149</v>
      </c>
      <c r="CQ2567">
        <v>0</v>
      </c>
      <c r="CR2567">
        <v>0</v>
      </c>
      <c r="CS2567" t="s">
        <v>136</v>
      </c>
      <c r="CT2567" t="s">
        <v>136</v>
      </c>
      <c r="CU2567" t="s">
        <v>136</v>
      </c>
      <c r="CV2567" t="s">
        <v>136</v>
      </c>
      <c r="CW2567" t="s">
        <v>136</v>
      </c>
      <c r="CY2567" t="s">
        <v>134</v>
      </c>
      <c r="CZ2567" t="s">
        <v>134</v>
      </c>
      <c r="DA2567" t="s">
        <v>134</v>
      </c>
      <c r="DB2567" t="s">
        <v>134</v>
      </c>
      <c r="DC2567" t="s">
        <v>134</v>
      </c>
      <c r="DD2567" t="s">
        <v>136</v>
      </c>
      <c r="DF2567" t="s">
        <v>149</v>
      </c>
      <c r="DG2567" t="s">
        <v>17832</v>
      </c>
      <c r="DH2567" t="s">
        <v>17833</v>
      </c>
      <c r="DI2567" t="s">
        <v>374</v>
      </c>
      <c r="DJ2567" s="4">
        <v>75474</v>
      </c>
      <c r="DK2567" t="s">
        <v>13632</v>
      </c>
      <c r="DL2567" t="s">
        <v>134</v>
      </c>
      <c r="DM2567">
        <v>4</v>
      </c>
      <c r="DN2567" t="s">
        <v>17834</v>
      </c>
      <c r="DO2567" t="s">
        <v>17828</v>
      </c>
      <c r="DP2567" t="s">
        <v>374</v>
      </c>
      <c r="DQ2567" t="str">
        <f>"75474"</f>
        <v>75474</v>
      </c>
      <c r="DR2567" t="s">
        <v>13632</v>
      </c>
      <c r="DS2567" t="s">
        <v>17835</v>
      </c>
      <c r="DT2567">
        <v>1</v>
      </c>
      <c r="DU2567">
        <v>10</v>
      </c>
      <c r="DV2567" t="s">
        <v>134</v>
      </c>
      <c r="DW2567" t="s">
        <v>134</v>
      </c>
      <c r="DX2567" t="s">
        <v>134</v>
      </c>
      <c r="DY2567" t="s">
        <v>136</v>
      </c>
      <c r="DZ2567">
        <v>1</v>
      </c>
      <c r="EA2567" t="s">
        <v>136</v>
      </c>
      <c r="EC2567" s="5">
        <v>12.68</v>
      </c>
      <c r="ED2567" s="5">
        <v>55</v>
      </c>
      <c r="EE2567">
        <v>12148862182</v>
      </c>
      <c r="EF2567" t="s">
        <v>148</v>
      </c>
      <c r="EG2567" t="s">
        <v>2138</v>
      </c>
      <c r="EH2567">
        <v>1</v>
      </c>
    </row>
    <row r="2568" spans="1:138" ht="15" customHeight="1" x14ac:dyDescent="0.35">
      <c r="A2568" t="s">
        <v>23205</v>
      </c>
      <c r="B2568" t="s">
        <v>157</v>
      </c>
      <c r="C2568" s="1">
        <v>44165.49943009259</v>
      </c>
      <c r="D2568" s="1">
        <v>44195</v>
      </c>
      <c r="E2568" t="s">
        <v>133</v>
      </c>
      <c r="F2568" t="s">
        <v>136</v>
      </c>
      <c r="G2568" t="s">
        <v>135</v>
      </c>
      <c r="H2568" t="s">
        <v>134</v>
      </c>
      <c r="I2568" t="s">
        <v>23206</v>
      </c>
      <c r="K2568" t="s">
        <v>23207</v>
      </c>
      <c r="M2568" t="s">
        <v>1582</v>
      </c>
      <c r="N2568" t="s">
        <v>995</v>
      </c>
      <c r="O2568" s="4">
        <v>72021</v>
      </c>
      <c r="P2568" t="s">
        <v>140</v>
      </c>
      <c r="R2568">
        <v>18707685003</v>
      </c>
      <c r="T2568">
        <v>11116</v>
      </c>
      <c r="U2568" t="s">
        <v>3878</v>
      </c>
      <c r="V2568" t="s">
        <v>367</v>
      </c>
      <c r="X2568" t="s">
        <v>164</v>
      </c>
      <c r="Y2568" t="s">
        <v>23207</v>
      </c>
      <c r="AA2568" t="s">
        <v>1582</v>
      </c>
      <c r="AB2568" t="s">
        <v>995</v>
      </c>
      <c r="AC2568" s="4">
        <v>72021</v>
      </c>
      <c r="AD2568" t="s">
        <v>140</v>
      </c>
      <c r="AF2568">
        <v>18707685003</v>
      </c>
      <c r="AH2568" t="s">
        <v>148</v>
      </c>
      <c r="AI2568" t="s">
        <v>168</v>
      </c>
      <c r="AJ2568" t="s">
        <v>2532</v>
      </c>
      <c r="AK2568" t="s">
        <v>2533</v>
      </c>
      <c r="AM2568" t="s">
        <v>1020</v>
      </c>
      <c r="AO2568" t="s">
        <v>1021</v>
      </c>
      <c r="AP2568" t="s">
        <v>374</v>
      </c>
      <c r="AQ2568" s="4">
        <v>75442</v>
      </c>
      <c r="AR2568" t="s">
        <v>140</v>
      </c>
      <c r="AT2568">
        <v>14692388392</v>
      </c>
      <c r="AV2568" t="s">
        <v>2534</v>
      </c>
      <c r="AW2568" t="s">
        <v>1023</v>
      </c>
      <c r="AZ2568" t="s">
        <v>288</v>
      </c>
      <c r="BA2568" t="s">
        <v>289</v>
      </c>
      <c r="BB2568" t="s">
        <v>136</v>
      </c>
      <c r="BC2568" t="s">
        <v>136</v>
      </c>
      <c r="BD2568" t="s">
        <v>148</v>
      </c>
      <c r="BE2568" t="s">
        <v>136</v>
      </c>
      <c r="BF2568" t="s">
        <v>136</v>
      </c>
      <c r="BG2568" t="s">
        <v>134</v>
      </c>
      <c r="BH2568" t="s">
        <v>136</v>
      </c>
      <c r="BN2568" t="s">
        <v>23208</v>
      </c>
      <c r="BO2568" t="s">
        <v>381</v>
      </c>
      <c r="BP2568">
        <v>6</v>
      </c>
      <c r="BQ2568">
        <v>3</v>
      </c>
      <c r="BR2568">
        <v>3</v>
      </c>
      <c r="BS2568" s="1">
        <v>44228</v>
      </c>
      <c r="BT2568" s="1">
        <v>44530</v>
      </c>
      <c r="BU2568" s="1">
        <v>44228</v>
      </c>
      <c r="BV2568" s="1">
        <v>44530</v>
      </c>
      <c r="BW2568" t="s">
        <v>136</v>
      </c>
      <c r="BX2568">
        <v>40</v>
      </c>
      <c r="BY2568">
        <v>0</v>
      </c>
      <c r="BZ2568">
        <v>8</v>
      </c>
      <c r="CA2568">
        <v>8</v>
      </c>
      <c r="CB2568">
        <v>8</v>
      </c>
      <c r="CC2568">
        <v>8</v>
      </c>
      <c r="CD2568">
        <v>8</v>
      </c>
      <c r="CE2568">
        <v>0</v>
      </c>
      <c r="CF2568" t="str">
        <f>"8:00 AM"</f>
        <v>8:00 AM</v>
      </c>
      <c r="CG2568" t="str">
        <f>"5:00 PM"</f>
        <v>5:00 PM</v>
      </c>
      <c r="CH2568" s="5">
        <v>11.83</v>
      </c>
      <c r="CI2568" t="s">
        <v>146</v>
      </c>
      <c r="CJ2568">
        <v>0</v>
      </c>
      <c r="CK2568" t="s">
        <v>1024</v>
      </c>
      <c r="CL2568" t="s">
        <v>134</v>
      </c>
      <c r="CM2568" t="s">
        <v>147</v>
      </c>
      <c r="CN2568" t="s">
        <v>148</v>
      </c>
      <c r="CO2568" t="s">
        <v>1025</v>
      </c>
      <c r="CP2568" t="s">
        <v>149</v>
      </c>
      <c r="CQ2568">
        <v>3</v>
      </c>
      <c r="CR2568">
        <v>0</v>
      </c>
      <c r="CS2568" t="s">
        <v>136</v>
      </c>
      <c r="CT2568" t="s">
        <v>136</v>
      </c>
      <c r="CU2568" t="s">
        <v>134</v>
      </c>
      <c r="CV2568" t="s">
        <v>134</v>
      </c>
      <c r="CW2568" t="s">
        <v>134</v>
      </c>
      <c r="CX2568">
        <v>50</v>
      </c>
      <c r="CY2568" t="s">
        <v>134</v>
      </c>
      <c r="CZ2568" t="s">
        <v>134</v>
      </c>
      <c r="DA2568" t="s">
        <v>134</v>
      </c>
      <c r="DB2568" t="s">
        <v>134</v>
      </c>
      <c r="DC2568" t="s">
        <v>134</v>
      </c>
      <c r="DD2568" t="s">
        <v>136</v>
      </c>
      <c r="DF2568" t="s">
        <v>3880</v>
      </c>
      <c r="DG2568" t="s">
        <v>23207</v>
      </c>
      <c r="DH2568" t="s">
        <v>1582</v>
      </c>
      <c r="DI2568" t="s">
        <v>995</v>
      </c>
      <c r="DJ2568" s="4">
        <v>72021</v>
      </c>
      <c r="DK2568" t="s">
        <v>997</v>
      </c>
      <c r="DL2568" t="s">
        <v>136</v>
      </c>
      <c r="DM2568">
        <v>1</v>
      </c>
      <c r="DN2568" t="s">
        <v>23209</v>
      </c>
      <c r="DO2568" t="s">
        <v>1582</v>
      </c>
      <c r="DP2568" t="s">
        <v>995</v>
      </c>
      <c r="DQ2568" t="str">
        <f>"72021"</f>
        <v>72021</v>
      </c>
      <c r="DR2568" t="s">
        <v>997</v>
      </c>
      <c r="DS2568" t="s">
        <v>1027</v>
      </c>
      <c r="DT2568">
        <v>1</v>
      </c>
      <c r="DU2568">
        <v>4</v>
      </c>
      <c r="DV2568" t="s">
        <v>134</v>
      </c>
      <c r="DW2568" t="s">
        <v>134</v>
      </c>
      <c r="DX2568" t="s">
        <v>134</v>
      </c>
      <c r="DY2568" t="s">
        <v>136</v>
      </c>
      <c r="DZ2568">
        <v>1</v>
      </c>
      <c r="EA2568" t="s">
        <v>136</v>
      </c>
      <c r="EC2568" s="5">
        <v>12.68</v>
      </c>
      <c r="ED2568" s="5">
        <v>55</v>
      </c>
      <c r="EE2568">
        <v>18707685003</v>
      </c>
      <c r="EF2568" t="s">
        <v>148</v>
      </c>
      <c r="EG2568" t="s">
        <v>3881</v>
      </c>
      <c r="EH2568">
        <v>1</v>
      </c>
    </row>
    <row r="2569" spans="1:138" ht="15" customHeight="1" x14ac:dyDescent="0.35">
      <c r="A2569" t="s">
        <v>24362</v>
      </c>
      <c r="B2569" t="s">
        <v>157</v>
      </c>
      <c r="C2569" s="1">
        <v>44165.516024652781</v>
      </c>
      <c r="D2569" s="1">
        <v>44195</v>
      </c>
      <c r="E2569" t="s">
        <v>133</v>
      </c>
      <c r="F2569" t="s">
        <v>136</v>
      </c>
      <c r="G2569" t="s">
        <v>135</v>
      </c>
      <c r="H2569" t="s">
        <v>134</v>
      </c>
      <c r="I2569" t="s">
        <v>24363</v>
      </c>
      <c r="K2569" t="s">
        <v>24364</v>
      </c>
      <c r="M2569" t="s">
        <v>18689</v>
      </c>
      <c r="N2569" t="s">
        <v>374</v>
      </c>
      <c r="O2569" s="4">
        <v>78801</v>
      </c>
      <c r="P2569" t="s">
        <v>140</v>
      </c>
      <c r="R2569">
        <v>18438133552</v>
      </c>
      <c r="T2569">
        <v>11121</v>
      </c>
      <c r="U2569" t="s">
        <v>3869</v>
      </c>
      <c r="V2569" t="s">
        <v>4068</v>
      </c>
      <c r="W2569" t="s">
        <v>1871</v>
      </c>
      <c r="X2569" t="s">
        <v>1052</v>
      </c>
      <c r="Y2569" t="s">
        <v>24364</v>
      </c>
      <c r="AA2569" t="s">
        <v>18689</v>
      </c>
      <c r="AB2569" t="s">
        <v>374</v>
      </c>
      <c r="AC2569" s="4">
        <v>78801</v>
      </c>
      <c r="AD2569" t="s">
        <v>140</v>
      </c>
      <c r="AF2569">
        <v>18438133552</v>
      </c>
      <c r="AH2569" t="s">
        <v>148</v>
      </c>
      <c r="AI2569" t="s">
        <v>168</v>
      </c>
      <c r="AJ2569" t="s">
        <v>2532</v>
      </c>
      <c r="AK2569" t="s">
        <v>2533</v>
      </c>
      <c r="AM2569" t="s">
        <v>1020</v>
      </c>
      <c r="AO2569" t="s">
        <v>1021</v>
      </c>
      <c r="AP2569" t="s">
        <v>374</v>
      </c>
      <c r="AQ2569" s="4">
        <v>75442</v>
      </c>
      <c r="AR2569" t="s">
        <v>140</v>
      </c>
      <c r="AT2569">
        <v>14692388392</v>
      </c>
      <c r="AV2569" t="s">
        <v>2534</v>
      </c>
      <c r="AW2569" t="s">
        <v>1023</v>
      </c>
      <c r="AZ2569" t="s">
        <v>175</v>
      </c>
      <c r="BA2569" t="s">
        <v>176</v>
      </c>
      <c r="BB2569" t="s">
        <v>136</v>
      </c>
      <c r="BC2569" t="s">
        <v>136</v>
      </c>
      <c r="BD2569" t="s">
        <v>148</v>
      </c>
      <c r="BE2569" t="s">
        <v>136</v>
      </c>
      <c r="BF2569" t="s">
        <v>136</v>
      </c>
      <c r="BG2569" t="s">
        <v>134</v>
      </c>
      <c r="BH2569" t="s">
        <v>136</v>
      </c>
      <c r="BN2569" t="s">
        <v>24365</v>
      </c>
      <c r="BO2569" t="s">
        <v>4736</v>
      </c>
      <c r="BP2569">
        <v>5</v>
      </c>
      <c r="BQ2569">
        <v>3</v>
      </c>
      <c r="BR2569">
        <v>3</v>
      </c>
      <c r="BS2569" s="1">
        <v>44228</v>
      </c>
      <c r="BT2569" s="1">
        <v>44501</v>
      </c>
      <c r="BU2569" s="1">
        <v>44228</v>
      </c>
      <c r="BV2569" s="1">
        <v>44501</v>
      </c>
      <c r="BW2569" t="s">
        <v>136</v>
      </c>
      <c r="BX2569">
        <v>40</v>
      </c>
      <c r="BY2569">
        <v>0</v>
      </c>
      <c r="BZ2569">
        <v>8</v>
      </c>
      <c r="CA2569">
        <v>8</v>
      </c>
      <c r="CB2569">
        <v>8</v>
      </c>
      <c r="CC2569">
        <v>8</v>
      </c>
      <c r="CD2569">
        <v>8</v>
      </c>
      <c r="CE2569">
        <v>0</v>
      </c>
      <c r="CF2569" t="str">
        <f>"7:00 AM"</f>
        <v>7:00 AM</v>
      </c>
      <c r="CG2569" t="str">
        <f>"6:00 PM"</f>
        <v>6:00 PM</v>
      </c>
      <c r="CH2569" s="5">
        <v>12.67</v>
      </c>
      <c r="CI2569" t="s">
        <v>146</v>
      </c>
      <c r="CJ2569">
        <v>0</v>
      </c>
      <c r="CK2569" t="s">
        <v>1024</v>
      </c>
      <c r="CL2569" t="s">
        <v>134</v>
      </c>
      <c r="CM2569" t="s">
        <v>147</v>
      </c>
      <c r="CN2569" t="s">
        <v>148</v>
      </c>
      <c r="CO2569" t="s">
        <v>1025</v>
      </c>
      <c r="CP2569" t="s">
        <v>149</v>
      </c>
      <c r="CQ2569">
        <v>2</v>
      </c>
      <c r="CR2569">
        <v>0</v>
      </c>
      <c r="CS2569" t="s">
        <v>136</v>
      </c>
      <c r="CT2569" t="s">
        <v>136</v>
      </c>
      <c r="CU2569" t="s">
        <v>136</v>
      </c>
      <c r="CV2569" t="s">
        <v>136</v>
      </c>
      <c r="CW2569" t="s">
        <v>134</v>
      </c>
      <c r="CX2569">
        <v>100</v>
      </c>
      <c r="CY2569" t="s">
        <v>134</v>
      </c>
      <c r="CZ2569" t="s">
        <v>134</v>
      </c>
      <c r="DA2569" t="s">
        <v>134</v>
      </c>
      <c r="DB2569" t="s">
        <v>134</v>
      </c>
      <c r="DC2569" t="s">
        <v>134</v>
      </c>
      <c r="DD2569" t="s">
        <v>136</v>
      </c>
      <c r="DF2569" t="s">
        <v>24366</v>
      </c>
      <c r="DG2569" t="s">
        <v>24364</v>
      </c>
      <c r="DH2569" t="s">
        <v>18689</v>
      </c>
      <c r="DI2569" t="s">
        <v>374</v>
      </c>
      <c r="DJ2569" s="4">
        <v>78801</v>
      </c>
      <c r="DK2569" t="s">
        <v>13190</v>
      </c>
      <c r="DL2569" t="s">
        <v>136</v>
      </c>
      <c r="DM2569">
        <v>1</v>
      </c>
      <c r="DN2569" t="s">
        <v>24364</v>
      </c>
      <c r="DO2569" t="s">
        <v>18689</v>
      </c>
      <c r="DP2569" t="s">
        <v>374</v>
      </c>
      <c r="DQ2569" t="str">
        <f>"78801"</f>
        <v>78801</v>
      </c>
      <c r="DR2569" t="s">
        <v>13190</v>
      </c>
      <c r="DS2569" t="s">
        <v>24367</v>
      </c>
      <c r="DT2569">
        <v>1</v>
      </c>
      <c r="DU2569">
        <v>3</v>
      </c>
      <c r="DV2569" t="s">
        <v>134</v>
      </c>
      <c r="DW2569" t="s">
        <v>134</v>
      </c>
      <c r="DX2569" t="s">
        <v>134</v>
      </c>
      <c r="DY2569" t="s">
        <v>136</v>
      </c>
      <c r="DZ2569">
        <v>1</v>
      </c>
      <c r="EA2569" t="s">
        <v>136</v>
      </c>
      <c r="EC2569" s="5">
        <v>12.68</v>
      </c>
      <c r="ED2569" s="5">
        <v>55</v>
      </c>
      <c r="EE2569">
        <v>18438133552</v>
      </c>
      <c r="EF2569" t="s">
        <v>148</v>
      </c>
      <c r="EG2569" t="s">
        <v>2138</v>
      </c>
      <c r="EH2569">
        <v>1</v>
      </c>
    </row>
    <row r="2570" spans="1:138" ht="15" customHeight="1" x14ac:dyDescent="0.35">
      <c r="A2570" t="s">
        <v>18268</v>
      </c>
      <c r="B2570" t="s">
        <v>157</v>
      </c>
      <c r="C2570" s="1">
        <v>44160.394911342592</v>
      </c>
      <c r="D2570" s="1">
        <v>44195</v>
      </c>
      <c r="E2570" t="s">
        <v>133</v>
      </c>
      <c r="F2570" t="s">
        <v>136</v>
      </c>
      <c r="G2570" t="s">
        <v>135</v>
      </c>
      <c r="H2570" t="s">
        <v>136</v>
      </c>
      <c r="I2570" t="s">
        <v>18269</v>
      </c>
      <c r="K2570" t="s">
        <v>18270</v>
      </c>
      <c r="M2570" t="s">
        <v>11752</v>
      </c>
      <c r="N2570" t="s">
        <v>1187</v>
      </c>
      <c r="O2570" s="4">
        <v>67871</v>
      </c>
      <c r="P2570" t="s">
        <v>140</v>
      </c>
      <c r="R2570">
        <v>16208744446</v>
      </c>
      <c r="T2570">
        <v>111191</v>
      </c>
      <c r="U2570" t="s">
        <v>18271</v>
      </c>
      <c r="V2570" t="s">
        <v>9196</v>
      </c>
      <c r="X2570" t="s">
        <v>723</v>
      </c>
      <c r="Y2570" t="s">
        <v>18270</v>
      </c>
      <c r="AA2570" t="s">
        <v>11752</v>
      </c>
      <c r="AB2570" t="s">
        <v>1187</v>
      </c>
      <c r="AC2570" s="4">
        <v>67871</v>
      </c>
      <c r="AD2570" t="s">
        <v>140</v>
      </c>
      <c r="AF2570">
        <v>16208744446</v>
      </c>
      <c r="AH2570" t="s">
        <v>148</v>
      </c>
      <c r="AI2570" t="s">
        <v>168</v>
      </c>
      <c r="AJ2570" t="s">
        <v>2162</v>
      </c>
      <c r="AK2570" t="s">
        <v>2163</v>
      </c>
      <c r="AM2570" t="s">
        <v>1212</v>
      </c>
      <c r="AO2570" t="s">
        <v>1213</v>
      </c>
      <c r="AP2570" t="s">
        <v>460</v>
      </c>
      <c r="AQ2570" s="4">
        <v>74132</v>
      </c>
      <c r="AR2570" t="s">
        <v>140</v>
      </c>
      <c r="AT2570">
        <v>19189065212</v>
      </c>
      <c r="AV2570" t="s">
        <v>2164</v>
      </c>
      <c r="AW2570" t="s">
        <v>1216</v>
      </c>
      <c r="AZ2570" t="s">
        <v>288</v>
      </c>
      <c r="BA2570" t="s">
        <v>289</v>
      </c>
      <c r="BB2570" t="s">
        <v>136</v>
      </c>
      <c r="BC2570" t="s">
        <v>136</v>
      </c>
      <c r="BD2570" t="s">
        <v>148</v>
      </c>
      <c r="BE2570" t="s">
        <v>136</v>
      </c>
      <c r="BF2570" t="s">
        <v>136</v>
      </c>
      <c r="BG2570" t="s">
        <v>134</v>
      </c>
      <c r="BH2570" t="s">
        <v>136</v>
      </c>
      <c r="BN2570" t="s">
        <v>18272</v>
      </c>
      <c r="BO2570" t="s">
        <v>1043</v>
      </c>
      <c r="BP2570">
        <v>7</v>
      </c>
      <c r="BQ2570">
        <v>5</v>
      </c>
      <c r="BR2570">
        <v>5</v>
      </c>
      <c r="BS2570" s="1">
        <v>44228</v>
      </c>
      <c r="BT2570" s="1">
        <v>44530</v>
      </c>
      <c r="BU2570" s="1">
        <v>44228</v>
      </c>
      <c r="BV2570" s="1">
        <v>44530</v>
      </c>
      <c r="BW2570" t="s">
        <v>136</v>
      </c>
      <c r="BX2570">
        <v>48</v>
      </c>
      <c r="BY2570">
        <v>0</v>
      </c>
      <c r="BZ2570">
        <v>8</v>
      </c>
      <c r="CA2570">
        <v>8</v>
      </c>
      <c r="CB2570">
        <v>8</v>
      </c>
      <c r="CC2570">
        <v>8</v>
      </c>
      <c r="CD2570">
        <v>8</v>
      </c>
      <c r="CE2570">
        <v>8</v>
      </c>
      <c r="CF2570" t="str">
        <f>"8:00 AM"</f>
        <v>8:00 AM</v>
      </c>
      <c r="CG2570" t="str">
        <f>"5:00 PM"</f>
        <v>5:00 PM</v>
      </c>
      <c r="CH2570" s="5">
        <v>14.99</v>
      </c>
      <c r="CI2570" t="s">
        <v>146</v>
      </c>
      <c r="CL2570" t="s">
        <v>136</v>
      </c>
      <c r="CM2570" t="s">
        <v>312</v>
      </c>
      <c r="CN2570" t="s">
        <v>148</v>
      </c>
      <c r="CO2570" t="s">
        <v>2165</v>
      </c>
      <c r="CP2570" t="s">
        <v>545</v>
      </c>
      <c r="CQ2570">
        <v>3</v>
      </c>
      <c r="CR2570">
        <v>0</v>
      </c>
      <c r="CS2570" t="s">
        <v>136</v>
      </c>
      <c r="CT2570" t="s">
        <v>134</v>
      </c>
      <c r="CU2570" t="s">
        <v>136</v>
      </c>
      <c r="CV2570" t="s">
        <v>136</v>
      </c>
      <c r="CW2570" t="s">
        <v>136</v>
      </c>
      <c r="CY2570" t="s">
        <v>136</v>
      </c>
      <c r="CZ2570" t="s">
        <v>136</v>
      </c>
      <c r="DA2570" t="s">
        <v>136</v>
      </c>
      <c r="DB2570" t="s">
        <v>136</v>
      </c>
      <c r="DC2570" t="s">
        <v>136</v>
      </c>
      <c r="DD2570" t="s">
        <v>136</v>
      </c>
      <c r="DF2570" t="s">
        <v>18273</v>
      </c>
      <c r="DG2570" s="2" t="s">
        <v>18274</v>
      </c>
      <c r="DH2570" t="s">
        <v>11752</v>
      </c>
      <c r="DI2570" t="s">
        <v>1187</v>
      </c>
      <c r="DJ2570" s="4">
        <v>67871</v>
      </c>
      <c r="DK2570" t="s">
        <v>6182</v>
      </c>
      <c r="DL2570" t="s">
        <v>136</v>
      </c>
      <c r="DM2570">
        <v>1</v>
      </c>
      <c r="DN2570" t="s">
        <v>18275</v>
      </c>
      <c r="DO2570" t="s">
        <v>11752</v>
      </c>
      <c r="DP2570" t="s">
        <v>1187</v>
      </c>
      <c r="DQ2570" t="str">
        <f>"67871"</f>
        <v>67871</v>
      </c>
      <c r="DR2570" t="s">
        <v>6182</v>
      </c>
      <c r="DS2570" t="s">
        <v>18276</v>
      </c>
      <c r="DT2570">
        <v>1</v>
      </c>
      <c r="DU2570">
        <v>5</v>
      </c>
      <c r="DV2570" t="s">
        <v>134</v>
      </c>
      <c r="DW2570" t="s">
        <v>134</v>
      </c>
      <c r="DX2570" t="s">
        <v>134</v>
      </c>
      <c r="DY2570" t="s">
        <v>134</v>
      </c>
      <c r="DZ2570">
        <v>2</v>
      </c>
      <c r="EA2570" t="s">
        <v>136</v>
      </c>
      <c r="EC2570" s="5">
        <v>12.68</v>
      </c>
      <c r="ED2570" s="5">
        <v>55</v>
      </c>
      <c r="EE2570">
        <v>16208744446</v>
      </c>
      <c r="EF2570" t="s">
        <v>148</v>
      </c>
      <c r="EG2570" t="s">
        <v>17431</v>
      </c>
      <c r="EH2570">
        <v>0</v>
      </c>
    </row>
    <row r="2571" spans="1:138" ht="15" customHeight="1" x14ac:dyDescent="0.35">
      <c r="A2571" t="s">
        <v>15846</v>
      </c>
      <c r="B2571" t="s">
        <v>157</v>
      </c>
      <c r="C2571" s="1">
        <v>44161.019806597222</v>
      </c>
      <c r="D2571" s="1">
        <v>44195</v>
      </c>
      <c r="E2571" t="s">
        <v>133</v>
      </c>
      <c r="F2571" t="s">
        <v>136</v>
      </c>
      <c r="G2571" t="s">
        <v>135</v>
      </c>
      <c r="H2571" t="s">
        <v>136</v>
      </c>
      <c r="I2571" t="s">
        <v>15847</v>
      </c>
      <c r="K2571" t="s">
        <v>15848</v>
      </c>
      <c r="M2571" t="s">
        <v>15849</v>
      </c>
      <c r="N2571" t="s">
        <v>720</v>
      </c>
      <c r="O2571" s="4">
        <v>38641</v>
      </c>
      <c r="P2571" t="s">
        <v>140</v>
      </c>
      <c r="R2571">
        <v>16622994297</v>
      </c>
      <c r="T2571">
        <v>112511</v>
      </c>
      <c r="U2571" t="s">
        <v>15850</v>
      </c>
      <c r="V2571" t="s">
        <v>686</v>
      </c>
      <c r="X2571" t="s">
        <v>896</v>
      </c>
      <c r="Y2571" t="s">
        <v>15848</v>
      </c>
      <c r="AA2571" t="s">
        <v>15849</v>
      </c>
      <c r="AB2571" t="s">
        <v>720</v>
      </c>
      <c r="AC2571" s="4">
        <v>38941</v>
      </c>
      <c r="AD2571" t="s">
        <v>140</v>
      </c>
      <c r="AF2571">
        <v>16622994297</v>
      </c>
      <c r="AH2571" t="s">
        <v>15851</v>
      </c>
      <c r="AI2571" t="s">
        <v>168</v>
      </c>
      <c r="AJ2571" t="s">
        <v>814</v>
      </c>
      <c r="AK2571" t="s">
        <v>815</v>
      </c>
      <c r="AL2571" t="s">
        <v>816</v>
      </c>
      <c r="AM2571" t="s">
        <v>817</v>
      </c>
      <c r="AO2571" t="s">
        <v>818</v>
      </c>
      <c r="AP2571" t="s">
        <v>720</v>
      </c>
      <c r="AQ2571" s="4">
        <v>39114</v>
      </c>
      <c r="AR2571" t="s">
        <v>140</v>
      </c>
      <c r="AT2571">
        <v>16018475110</v>
      </c>
      <c r="AV2571" t="s">
        <v>819</v>
      </c>
      <c r="AW2571" t="s">
        <v>820</v>
      </c>
      <c r="AZ2571" t="s">
        <v>334</v>
      </c>
      <c r="BA2571" t="s">
        <v>335</v>
      </c>
      <c r="BB2571" t="s">
        <v>136</v>
      </c>
      <c r="BC2571" t="s">
        <v>136</v>
      </c>
      <c r="BD2571" t="s">
        <v>148</v>
      </c>
      <c r="BE2571" t="s">
        <v>136</v>
      </c>
      <c r="BF2571" t="s">
        <v>136</v>
      </c>
      <c r="BG2571" t="s">
        <v>134</v>
      </c>
      <c r="BH2571" t="s">
        <v>136</v>
      </c>
      <c r="BN2571" t="s">
        <v>15852</v>
      </c>
      <c r="BO2571" t="s">
        <v>2916</v>
      </c>
      <c r="BP2571">
        <v>70</v>
      </c>
      <c r="BQ2571">
        <v>70</v>
      </c>
      <c r="BR2571">
        <v>70</v>
      </c>
      <c r="BS2571" s="1">
        <v>44230</v>
      </c>
      <c r="BT2571" s="1">
        <v>44530</v>
      </c>
      <c r="BU2571" s="1">
        <v>44230</v>
      </c>
      <c r="BV2571" s="1">
        <v>44530</v>
      </c>
      <c r="BW2571" t="s">
        <v>136</v>
      </c>
      <c r="BX2571">
        <v>40</v>
      </c>
      <c r="BY2571">
        <v>0</v>
      </c>
      <c r="BZ2571">
        <v>8</v>
      </c>
      <c r="CA2571">
        <v>8</v>
      </c>
      <c r="CB2571">
        <v>8</v>
      </c>
      <c r="CC2571">
        <v>8</v>
      </c>
      <c r="CD2571">
        <v>8</v>
      </c>
      <c r="CE2571">
        <v>0</v>
      </c>
      <c r="CF2571" t="str">
        <f>"8:00 AM"</f>
        <v>8:00 AM</v>
      </c>
      <c r="CG2571" t="str">
        <f>"4:00 AM"</f>
        <v>4:00 AM</v>
      </c>
      <c r="CH2571" s="5">
        <v>11.83</v>
      </c>
      <c r="CI2571" t="s">
        <v>146</v>
      </c>
      <c r="CL2571" t="s">
        <v>136</v>
      </c>
      <c r="CM2571" t="s">
        <v>147</v>
      </c>
      <c r="CN2571" t="s">
        <v>148</v>
      </c>
      <c r="CO2571" s="2" t="s">
        <v>825</v>
      </c>
      <c r="CP2571" t="s">
        <v>149</v>
      </c>
      <c r="CQ2571">
        <v>3</v>
      </c>
      <c r="CR2571">
        <v>0</v>
      </c>
      <c r="CS2571" t="s">
        <v>136</v>
      </c>
      <c r="CT2571" t="s">
        <v>134</v>
      </c>
      <c r="CU2571" t="s">
        <v>136</v>
      </c>
      <c r="CV2571" t="s">
        <v>134</v>
      </c>
      <c r="CW2571" t="s">
        <v>134</v>
      </c>
      <c r="CX2571">
        <v>30</v>
      </c>
      <c r="CY2571" t="s">
        <v>134</v>
      </c>
      <c r="CZ2571" t="s">
        <v>136</v>
      </c>
      <c r="DA2571" t="s">
        <v>136</v>
      </c>
      <c r="DB2571" t="s">
        <v>134</v>
      </c>
      <c r="DC2571" t="s">
        <v>134</v>
      </c>
      <c r="DD2571" t="s">
        <v>136</v>
      </c>
      <c r="DF2571" t="s">
        <v>15853</v>
      </c>
      <c r="DG2571" t="s">
        <v>15854</v>
      </c>
      <c r="DH2571" t="s">
        <v>15849</v>
      </c>
      <c r="DI2571" t="s">
        <v>720</v>
      </c>
      <c r="DJ2571" s="4">
        <v>38941</v>
      </c>
      <c r="DK2571" t="s">
        <v>5329</v>
      </c>
      <c r="DL2571" t="s">
        <v>136</v>
      </c>
      <c r="DM2571">
        <v>1</v>
      </c>
      <c r="DN2571" t="s">
        <v>15855</v>
      </c>
      <c r="DO2571" t="s">
        <v>15849</v>
      </c>
      <c r="DP2571" t="s">
        <v>720</v>
      </c>
      <c r="DQ2571" t="str">
        <f>"38941"</f>
        <v>38941</v>
      </c>
      <c r="DR2571" t="s">
        <v>5329</v>
      </c>
      <c r="DS2571" t="s">
        <v>15856</v>
      </c>
      <c r="DT2571">
        <v>1</v>
      </c>
      <c r="DU2571">
        <v>4</v>
      </c>
      <c r="DV2571" t="s">
        <v>136</v>
      </c>
      <c r="DW2571" t="s">
        <v>136</v>
      </c>
      <c r="DX2571" t="s">
        <v>134</v>
      </c>
      <c r="DY2571" t="s">
        <v>134</v>
      </c>
      <c r="DZ2571">
        <v>4</v>
      </c>
      <c r="EA2571" t="s">
        <v>136</v>
      </c>
      <c r="EC2571" s="5">
        <v>12.68</v>
      </c>
      <c r="ED2571" s="5">
        <v>55</v>
      </c>
      <c r="EE2571">
        <v>16622994297</v>
      </c>
      <c r="EF2571" t="s">
        <v>15851</v>
      </c>
      <c r="EG2571" t="s">
        <v>831</v>
      </c>
      <c r="EH2571">
        <v>0</v>
      </c>
    </row>
    <row r="2572" spans="1:138" ht="15" customHeight="1" x14ac:dyDescent="0.35">
      <c r="A2572" t="s">
        <v>8581</v>
      </c>
      <c r="B2572" t="s">
        <v>157</v>
      </c>
      <c r="C2572" s="1">
        <v>44171.649131018516</v>
      </c>
      <c r="D2572" s="1">
        <v>44195</v>
      </c>
      <c r="E2572" t="s">
        <v>1202</v>
      </c>
      <c r="F2572" t="s">
        <v>136</v>
      </c>
      <c r="G2572" t="s">
        <v>135</v>
      </c>
      <c r="H2572" t="s">
        <v>136</v>
      </c>
      <c r="I2572" t="s">
        <v>8582</v>
      </c>
      <c r="K2572" t="s">
        <v>8583</v>
      </c>
      <c r="M2572" t="s">
        <v>1016</v>
      </c>
      <c r="N2572" t="s">
        <v>246</v>
      </c>
      <c r="O2572" s="4">
        <v>71254</v>
      </c>
      <c r="P2572" t="s">
        <v>140</v>
      </c>
      <c r="R2572">
        <v>13185592020</v>
      </c>
      <c r="T2572">
        <v>1111</v>
      </c>
      <c r="U2572" t="s">
        <v>997</v>
      </c>
      <c r="V2572" t="s">
        <v>8584</v>
      </c>
      <c r="W2572" t="s">
        <v>8585</v>
      </c>
      <c r="X2572" t="s">
        <v>8586</v>
      </c>
      <c r="Y2572" t="s">
        <v>8587</v>
      </c>
      <c r="AA2572" t="s">
        <v>2102</v>
      </c>
      <c r="AB2572" t="s">
        <v>246</v>
      </c>
      <c r="AC2572" s="4">
        <v>71254</v>
      </c>
      <c r="AD2572" t="s">
        <v>140</v>
      </c>
      <c r="AF2572">
        <v>13182824778</v>
      </c>
      <c r="AH2572" t="s">
        <v>8588</v>
      </c>
      <c r="AZ2572" t="s">
        <v>288</v>
      </c>
      <c r="BA2572" t="s">
        <v>289</v>
      </c>
      <c r="BB2572" t="s">
        <v>136</v>
      </c>
      <c r="BC2572" t="s">
        <v>136</v>
      </c>
      <c r="BD2572" t="s">
        <v>148</v>
      </c>
      <c r="BE2572" t="s">
        <v>136</v>
      </c>
      <c r="BF2572" t="s">
        <v>136</v>
      </c>
      <c r="BG2572" t="s">
        <v>134</v>
      </c>
      <c r="BH2572" t="s">
        <v>134</v>
      </c>
      <c r="BN2572" t="s">
        <v>8589</v>
      </c>
      <c r="BO2572" t="s">
        <v>1010</v>
      </c>
      <c r="BP2572">
        <v>16</v>
      </c>
      <c r="BQ2572">
        <v>14</v>
      </c>
      <c r="BR2572">
        <v>14</v>
      </c>
      <c r="BS2572" s="1">
        <v>44228</v>
      </c>
      <c r="BT2572" s="1">
        <v>44531</v>
      </c>
      <c r="BU2572" s="1">
        <v>44228</v>
      </c>
      <c r="BV2572" s="1">
        <v>44531</v>
      </c>
      <c r="BW2572" t="s">
        <v>136</v>
      </c>
      <c r="BX2572">
        <v>36</v>
      </c>
      <c r="BY2572">
        <v>0</v>
      </c>
      <c r="BZ2572">
        <v>6</v>
      </c>
      <c r="CA2572">
        <v>6</v>
      </c>
      <c r="CB2572">
        <v>6</v>
      </c>
      <c r="CC2572">
        <v>6</v>
      </c>
      <c r="CD2572">
        <v>6</v>
      </c>
      <c r="CE2572">
        <v>6</v>
      </c>
      <c r="CF2572" t="str">
        <f>"6:00 AM"</f>
        <v>6:00 AM</v>
      </c>
      <c r="CG2572" t="str">
        <f>"12:00 PM"</f>
        <v>12:00 PM</v>
      </c>
      <c r="CH2572" s="5">
        <v>11.83</v>
      </c>
      <c r="CI2572" t="s">
        <v>146</v>
      </c>
      <c r="CL2572" t="s">
        <v>134</v>
      </c>
      <c r="CM2572" t="s">
        <v>147</v>
      </c>
      <c r="CN2572" t="s">
        <v>148</v>
      </c>
      <c r="CO2572" t="s">
        <v>8590</v>
      </c>
      <c r="CP2572" t="s">
        <v>149</v>
      </c>
      <c r="CQ2572">
        <v>6</v>
      </c>
      <c r="CR2572">
        <v>0</v>
      </c>
      <c r="CS2572" t="s">
        <v>136</v>
      </c>
      <c r="CT2572" t="s">
        <v>134</v>
      </c>
      <c r="CU2572" t="s">
        <v>136</v>
      </c>
      <c r="CV2572" t="s">
        <v>136</v>
      </c>
      <c r="CW2572" t="s">
        <v>134</v>
      </c>
      <c r="CX2572">
        <v>75</v>
      </c>
      <c r="CY2572" t="s">
        <v>134</v>
      </c>
      <c r="CZ2572" t="s">
        <v>136</v>
      </c>
      <c r="DA2572" t="s">
        <v>134</v>
      </c>
      <c r="DB2572" t="s">
        <v>134</v>
      </c>
      <c r="DC2572" t="s">
        <v>134</v>
      </c>
      <c r="DD2572" t="s">
        <v>136</v>
      </c>
      <c r="DF2572" t="s">
        <v>180</v>
      </c>
      <c r="DG2572" t="s">
        <v>8583</v>
      </c>
      <c r="DH2572" t="s">
        <v>1016</v>
      </c>
      <c r="DI2572" t="s">
        <v>246</v>
      </c>
      <c r="DJ2572" s="4">
        <v>71254</v>
      </c>
      <c r="DK2572" t="s">
        <v>1017</v>
      </c>
      <c r="DL2572" t="s">
        <v>134</v>
      </c>
      <c r="DM2572">
        <v>2</v>
      </c>
      <c r="DN2572" s="2" t="s">
        <v>8591</v>
      </c>
      <c r="DO2572" t="s">
        <v>1016</v>
      </c>
      <c r="DP2572" t="s">
        <v>246</v>
      </c>
      <c r="DQ2572" t="str">
        <f>"71254"</f>
        <v>71254</v>
      </c>
      <c r="DR2572" t="s">
        <v>1017</v>
      </c>
      <c r="DS2572" s="2" t="s">
        <v>8592</v>
      </c>
      <c r="DT2572">
        <v>2</v>
      </c>
      <c r="DU2572">
        <v>8</v>
      </c>
      <c r="DV2572" t="s">
        <v>134</v>
      </c>
      <c r="DW2572" t="s">
        <v>134</v>
      </c>
      <c r="DX2572" t="s">
        <v>134</v>
      </c>
      <c r="DY2572" t="s">
        <v>134</v>
      </c>
      <c r="DZ2572">
        <v>2</v>
      </c>
      <c r="EA2572" t="s">
        <v>136</v>
      </c>
      <c r="EC2572" s="5">
        <v>12.68</v>
      </c>
      <c r="ED2572" s="5">
        <v>55</v>
      </c>
      <c r="EE2572">
        <v>13185592020</v>
      </c>
      <c r="EF2572" t="s">
        <v>8588</v>
      </c>
      <c r="EG2572" t="s">
        <v>148</v>
      </c>
      <c r="EH2572">
        <v>6</v>
      </c>
    </row>
    <row r="2573" spans="1:138" ht="15" customHeight="1" x14ac:dyDescent="0.35">
      <c r="A2573" t="s">
        <v>16407</v>
      </c>
      <c r="B2573" t="s">
        <v>157</v>
      </c>
      <c r="C2573" s="1">
        <v>44160.571717592589</v>
      </c>
      <c r="D2573" s="1">
        <v>44195</v>
      </c>
      <c r="E2573" t="s">
        <v>133</v>
      </c>
      <c r="F2573" t="s">
        <v>136</v>
      </c>
      <c r="G2573" t="s">
        <v>135</v>
      </c>
      <c r="H2573" t="s">
        <v>136</v>
      </c>
      <c r="I2573" t="s">
        <v>2611</v>
      </c>
      <c r="K2573" t="s">
        <v>2612</v>
      </c>
      <c r="L2573" t="s">
        <v>148</v>
      </c>
      <c r="M2573" t="s">
        <v>2613</v>
      </c>
      <c r="N2573" t="s">
        <v>960</v>
      </c>
      <c r="O2573" s="4">
        <v>36089</v>
      </c>
      <c r="P2573" t="s">
        <v>140</v>
      </c>
      <c r="R2573">
        <v>13347380039</v>
      </c>
      <c r="T2573">
        <v>4249</v>
      </c>
      <c r="U2573" t="s">
        <v>16408</v>
      </c>
      <c r="V2573" t="s">
        <v>2926</v>
      </c>
      <c r="X2573" t="s">
        <v>2616</v>
      </c>
      <c r="Y2573" t="s">
        <v>16409</v>
      </c>
      <c r="AA2573" t="s">
        <v>13714</v>
      </c>
      <c r="AB2573" t="s">
        <v>720</v>
      </c>
      <c r="AC2573" s="4">
        <v>39208</v>
      </c>
      <c r="AD2573" t="s">
        <v>140</v>
      </c>
      <c r="AE2573" t="s">
        <v>841</v>
      </c>
      <c r="AF2573">
        <v>13342680098</v>
      </c>
      <c r="AH2573" t="s">
        <v>16410</v>
      </c>
      <c r="AI2573" t="s">
        <v>168</v>
      </c>
      <c r="AJ2573" t="s">
        <v>2151</v>
      </c>
      <c r="AK2573" t="s">
        <v>2152</v>
      </c>
      <c r="AL2573" t="s">
        <v>509</v>
      </c>
      <c r="AM2573" t="s">
        <v>846</v>
      </c>
      <c r="AO2573" t="s">
        <v>847</v>
      </c>
      <c r="AP2573" t="s">
        <v>161</v>
      </c>
      <c r="AQ2573" s="4">
        <v>31636</v>
      </c>
      <c r="AR2573" t="s">
        <v>140</v>
      </c>
      <c r="AT2573">
        <v>12295596879</v>
      </c>
      <c r="AV2573" t="s">
        <v>2153</v>
      </c>
      <c r="AW2573" t="s">
        <v>849</v>
      </c>
      <c r="AZ2573" t="s">
        <v>821</v>
      </c>
      <c r="BA2573" t="s">
        <v>822</v>
      </c>
      <c r="BB2573" t="s">
        <v>136</v>
      </c>
      <c r="BC2573" t="s">
        <v>136</v>
      </c>
      <c r="BD2573" t="s">
        <v>148</v>
      </c>
      <c r="BE2573" t="s">
        <v>136</v>
      </c>
      <c r="BF2573" t="s">
        <v>136</v>
      </c>
      <c r="BG2573" t="s">
        <v>134</v>
      </c>
      <c r="BH2573" t="s">
        <v>136</v>
      </c>
      <c r="BI2573" t="s">
        <v>2509</v>
      </c>
      <c r="BJ2573" t="s">
        <v>2510</v>
      </c>
      <c r="BL2573" t="s">
        <v>849</v>
      </c>
      <c r="BM2573" t="s">
        <v>2153</v>
      </c>
      <c r="BN2573" t="s">
        <v>16411</v>
      </c>
      <c r="BO2573" t="s">
        <v>2620</v>
      </c>
      <c r="BP2573">
        <v>4</v>
      </c>
      <c r="BQ2573">
        <v>4</v>
      </c>
      <c r="BR2573">
        <v>4</v>
      </c>
      <c r="BS2573" s="1">
        <v>44232</v>
      </c>
      <c r="BT2573" s="1">
        <v>44378</v>
      </c>
      <c r="BU2573" s="1">
        <v>44232</v>
      </c>
      <c r="BV2573" s="1">
        <v>44378</v>
      </c>
      <c r="BW2573" t="s">
        <v>136</v>
      </c>
      <c r="BX2573">
        <v>47.5</v>
      </c>
      <c r="BY2573">
        <v>0</v>
      </c>
      <c r="BZ2573">
        <v>8.5</v>
      </c>
      <c r="CA2573">
        <v>8.5</v>
      </c>
      <c r="CB2573">
        <v>8.5</v>
      </c>
      <c r="CC2573">
        <v>8.5</v>
      </c>
      <c r="CD2573">
        <v>8.5</v>
      </c>
      <c r="CE2573">
        <v>5</v>
      </c>
      <c r="CF2573" t="str">
        <f>"7:00 AM"</f>
        <v>7:00 AM</v>
      </c>
      <c r="CG2573" t="str">
        <f>"4:00 PM"</f>
        <v>4:00 PM</v>
      </c>
      <c r="CH2573" s="5">
        <v>11.83</v>
      </c>
      <c r="CI2573" t="s">
        <v>146</v>
      </c>
      <c r="CL2573" t="s">
        <v>136</v>
      </c>
      <c r="CM2573" t="s">
        <v>147</v>
      </c>
      <c r="CN2573" t="s">
        <v>148</v>
      </c>
      <c r="CO2573" t="s">
        <v>854</v>
      </c>
      <c r="CP2573" t="s">
        <v>149</v>
      </c>
      <c r="CQ2573">
        <v>3</v>
      </c>
      <c r="CR2573">
        <v>0</v>
      </c>
      <c r="CS2573" t="s">
        <v>136</v>
      </c>
      <c r="CT2573" t="s">
        <v>136</v>
      </c>
      <c r="CU2573" t="s">
        <v>136</v>
      </c>
      <c r="CV2573" t="s">
        <v>134</v>
      </c>
      <c r="CW2573" t="s">
        <v>134</v>
      </c>
      <c r="CX2573">
        <v>60</v>
      </c>
      <c r="CY2573" t="s">
        <v>134</v>
      </c>
      <c r="CZ2573" t="s">
        <v>134</v>
      </c>
      <c r="DA2573" t="s">
        <v>134</v>
      </c>
      <c r="DB2573" t="s">
        <v>134</v>
      </c>
      <c r="DC2573" t="s">
        <v>134</v>
      </c>
      <c r="DD2573" t="s">
        <v>136</v>
      </c>
      <c r="DF2573" t="s">
        <v>16412</v>
      </c>
      <c r="DG2573" t="s">
        <v>16409</v>
      </c>
      <c r="DH2573" t="s">
        <v>13714</v>
      </c>
      <c r="DI2573" t="s">
        <v>720</v>
      </c>
      <c r="DJ2573" s="4">
        <v>39208</v>
      </c>
      <c r="DK2573" t="s">
        <v>6415</v>
      </c>
      <c r="DL2573" t="s">
        <v>136</v>
      </c>
      <c r="DM2573">
        <v>1</v>
      </c>
      <c r="DN2573" t="s">
        <v>16413</v>
      </c>
      <c r="DO2573" t="s">
        <v>13714</v>
      </c>
      <c r="DP2573" t="s">
        <v>720</v>
      </c>
      <c r="DQ2573" t="str">
        <f>"39208"</f>
        <v>39208</v>
      </c>
      <c r="DR2573" t="s">
        <v>6415</v>
      </c>
      <c r="DS2573" t="s">
        <v>497</v>
      </c>
      <c r="DT2573">
        <v>1</v>
      </c>
      <c r="DU2573">
        <v>5</v>
      </c>
      <c r="DV2573" t="s">
        <v>134</v>
      </c>
      <c r="DW2573" t="s">
        <v>134</v>
      </c>
      <c r="DX2573" t="s">
        <v>134</v>
      </c>
      <c r="DY2573" t="s">
        <v>134</v>
      </c>
      <c r="DZ2573">
        <v>2</v>
      </c>
      <c r="EA2573" t="s">
        <v>134</v>
      </c>
      <c r="EB2573" s="5">
        <v>12.68</v>
      </c>
      <c r="EC2573" s="5">
        <v>12.68</v>
      </c>
      <c r="ED2573" s="5">
        <v>55</v>
      </c>
      <c r="EE2573" t="s">
        <v>148</v>
      </c>
      <c r="EF2573" t="s">
        <v>16410</v>
      </c>
      <c r="EG2573" t="s">
        <v>2800</v>
      </c>
      <c r="EH2573">
        <v>0</v>
      </c>
    </row>
    <row r="2574" spans="1:138" ht="15" customHeight="1" x14ac:dyDescent="0.35">
      <c r="A2574" t="s">
        <v>25967</v>
      </c>
      <c r="B2574" t="s">
        <v>157</v>
      </c>
      <c r="C2574" s="1">
        <v>44159.752621180553</v>
      </c>
      <c r="D2574" s="1">
        <v>44195</v>
      </c>
      <c r="E2574" t="s">
        <v>133</v>
      </c>
      <c r="F2574" t="s">
        <v>136</v>
      </c>
      <c r="G2574" t="s">
        <v>135</v>
      </c>
      <c r="H2574" t="s">
        <v>136</v>
      </c>
      <c r="I2574" t="s">
        <v>25968</v>
      </c>
      <c r="K2574" t="s">
        <v>25969</v>
      </c>
      <c r="M2574" t="s">
        <v>6468</v>
      </c>
      <c r="N2574" t="s">
        <v>720</v>
      </c>
      <c r="O2574" s="4">
        <v>38963</v>
      </c>
      <c r="P2574" t="s">
        <v>140</v>
      </c>
      <c r="R2574">
        <v>16629022648</v>
      </c>
      <c r="T2574">
        <v>111191</v>
      </c>
      <c r="U2574" t="s">
        <v>25970</v>
      </c>
      <c r="V2574" t="s">
        <v>3172</v>
      </c>
      <c r="X2574" t="s">
        <v>1677</v>
      </c>
      <c r="Y2574" t="s">
        <v>25969</v>
      </c>
      <c r="AA2574" t="s">
        <v>6468</v>
      </c>
      <c r="AB2574" t="s">
        <v>720</v>
      </c>
      <c r="AC2574" s="4">
        <v>38963</v>
      </c>
      <c r="AD2574" t="s">
        <v>140</v>
      </c>
      <c r="AF2574">
        <v>16629022648</v>
      </c>
      <c r="AH2574" t="s">
        <v>148</v>
      </c>
      <c r="AI2574" t="s">
        <v>168</v>
      </c>
      <c r="AJ2574" t="s">
        <v>456</v>
      </c>
      <c r="AK2574" t="s">
        <v>457</v>
      </c>
      <c r="AM2574" t="s">
        <v>458</v>
      </c>
      <c r="AO2574" t="s">
        <v>459</v>
      </c>
      <c r="AP2574" t="s">
        <v>460</v>
      </c>
      <c r="AQ2574" s="4">
        <v>73737</v>
      </c>
      <c r="AR2574" t="s">
        <v>140</v>
      </c>
      <c r="AT2574">
        <v>15802274747</v>
      </c>
      <c r="AV2574" t="s">
        <v>461</v>
      </c>
      <c r="AW2574" t="s">
        <v>462</v>
      </c>
      <c r="AZ2574" t="s">
        <v>288</v>
      </c>
      <c r="BA2574" t="s">
        <v>289</v>
      </c>
      <c r="BB2574" t="s">
        <v>136</v>
      </c>
      <c r="BC2574" t="s">
        <v>136</v>
      </c>
      <c r="BD2574" t="s">
        <v>148</v>
      </c>
      <c r="BE2574" t="s">
        <v>136</v>
      </c>
      <c r="BF2574" t="s">
        <v>136</v>
      </c>
      <c r="BG2574" t="s">
        <v>134</v>
      </c>
      <c r="BH2574" t="s">
        <v>136</v>
      </c>
      <c r="BN2574" t="s">
        <v>25971</v>
      </c>
      <c r="BO2574" t="s">
        <v>1043</v>
      </c>
      <c r="BP2574">
        <v>8</v>
      </c>
      <c r="BQ2574">
        <v>8</v>
      </c>
      <c r="BR2574">
        <v>8</v>
      </c>
      <c r="BS2574" s="1">
        <v>44228</v>
      </c>
      <c r="BT2574" s="1">
        <v>44531</v>
      </c>
      <c r="BU2574" s="1">
        <v>44228</v>
      </c>
      <c r="BV2574" s="1">
        <v>44531</v>
      </c>
      <c r="BW2574" t="s">
        <v>136</v>
      </c>
      <c r="BX2574">
        <v>48</v>
      </c>
      <c r="BY2574">
        <v>0</v>
      </c>
      <c r="BZ2574">
        <v>8</v>
      </c>
      <c r="CA2574">
        <v>8</v>
      </c>
      <c r="CB2574">
        <v>8</v>
      </c>
      <c r="CC2574">
        <v>8</v>
      </c>
      <c r="CD2574">
        <v>8</v>
      </c>
      <c r="CE2574">
        <v>8</v>
      </c>
      <c r="CF2574" t="str">
        <f>"8:00 AM"</f>
        <v>8:00 AM</v>
      </c>
      <c r="CG2574" t="str">
        <f>"5:00 PM"</f>
        <v>5:00 PM</v>
      </c>
      <c r="CH2574" s="5">
        <v>11.83</v>
      </c>
      <c r="CI2574" t="s">
        <v>146</v>
      </c>
      <c r="CL2574" t="s">
        <v>136</v>
      </c>
      <c r="CM2574" t="s">
        <v>312</v>
      </c>
      <c r="CN2574" t="s">
        <v>148</v>
      </c>
      <c r="CO2574" t="s">
        <v>465</v>
      </c>
      <c r="CP2574" t="s">
        <v>149</v>
      </c>
      <c r="CQ2574">
        <v>3</v>
      </c>
      <c r="CR2574">
        <v>0</v>
      </c>
      <c r="CS2574" t="s">
        <v>136</v>
      </c>
      <c r="CT2574" t="s">
        <v>134</v>
      </c>
      <c r="CU2574" t="s">
        <v>136</v>
      </c>
      <c r="CV2574" t="s">
        <v>134</v>
      </c>
      <c r="CW2574" t="s">
        <v>134</v>
      </c>
      <c r="CX2574">
        <v>75</v>
      </c>
      <c r="CY2574" t="s">
        <v>134</v>
      </c>
      <c r="CZ2574" t="s">
        <v>134</v>
      </c>
      <c r="DA2574" t="s">
        <v>134</v>
      </c>
      <c r="DB2574" t="s">
        <v>136</v>
      </c>
      <c r="DC2574" t="s">
        <v>134</v>
      </c>
      <c r="DD2574" t="s">
        <v>136</v>
      </c>
      <c r="DF2574" t="s">
        <v>466</v>
      </c>
      <c r="DG2574" t="s">
        <v>25972</v>
      </c>
      <c r="DH2574" t="s">
        <v>6468</v>
      </c>
      <c r="DI2574" t="s">
        <v>720</v>
      </c>
      <c r="DJ2574" s="4">
        <v>38963</v>
      </c>
      <c r="DK2574" t="s">
        <v>1247</v>
      </c>
      <c r="DL2574" t="s">
        <v>136</v>
      </c>
      <c r="DM2574">
        <v>1</v>
      </c>
      <c r="DN2574" t="s">
        <v>25973</v>
      </c>
      <c r="DO2574" t="s">
        <v>6468</v>
      </c>
      <c r="DP2574" t="s">
        <v>720</v>
      </c>
      <c r="DQ2574" t="str">
        <f>"38963"</f>
        <v>38963</v>
      </c>
      <c r="DR2574" t="s">
        <v>1247</v>
      </c>
      <c r="DS2574" t="s">
        <v>296</v>
      </c>
      <c r="DT2574">
        <v>1</v>
      </c>
      <c r="DU2574">
        <v>3</v>
      </c>
      <c r="DV2574" t="s">
        <v>134</v>
      </c>
      <c r="DW2574" t="s">
        <v>134</v>
      </c>
      <c r="DX2574" t="s">
        <v>134</v>
      </c>
      <c r="DY2574" t="s">
        <v>134</v>
      </c>
      <c r="DZ2574">
        <v>2</v>
      </c>
      <c r="EA2574" t="s">
        <v>136</v>
      </c>
      <c r="EC2574" s="5">
        <v>12.68</v>
      </c>
      <c r="ED2574" s="5">
        <v>55</v>
      </c>
      <c r="EE2574">
        <v>16629022648</v>
      </c>
      <c r="EF2574" t="s">
        <v>25974</v>
      </c>
      <c r="EG2574" t="s">
        <v>148</v>
      </c>
      <c r="EH2574">
        <v>0</v>
      </c>
    </row>
    <row r="2575" spans="1:138" ht="15" customHeight="1" x14ac:dyDescent="0.35">
      <c r="A2575" t="s">
        <v>1806</v>
      </c>
      <c r="B2575" t="s">
        <v>157</v>
      </c>
      <c r="C2575" s="1">
        <v>44166.532404861115</v>
      </c>
      <c r="D2575" s="1">
        <v>44195</v>
      </c>
      <c r="E2575" t="s">
        <v>133</v>
      </c>
      <c r="F2575" t="s">
        <v>136</v>
      </c>
      <c r="G2575" t="s">
        <v>135</v>
      </c>
      <c r="H2575" t="s">
        <v>136</v>
      </c>
      <c r="I2575" t="s">
        <v>1807</v>
      </c>
      <c r="K2575" t="s">
        <v>1808</v>
      </c>
      <c r="M2575" t="s">
        <v>1809</v>
      </c>
      <c r="N2575" t="s">
        <v>1128</v>
      </c>
      <c r="O2575" s="4">
        <v>58363</v>
      </c>
      <c r="P2575" t="s">
        <v>140</v>
      </c>
      <c r="R2575">
        <v>17014772203</v>
      </c>
      <c r="T2575">
        <v>11199</v>
      </c>
      <c r="U2575" t="s">
        <v>1810</v>
      </c>
      <c r="V2575" t="s">
        <v>1811</v>
      </c>
      <c r="X2575" t="s">
        <v>1812</v>
      </c>
      <c r="Y2575" t="s">
        <v>1808</v>
      </c>
      <c r="AA2575" t="s">
        <v>1809</v>
      </c>
      <c r="AB2575" t="s">
        <v>1128</v>
      </c>
      <c r="AC2575" s="4">
        <v>58363</v>
      </c>
      <c r="AD2575" t="s">
        <v>140</v>
      </c>
      <c r="AF2575">
        <v>17014772203</v>
      </c>
      <c r="AH2575" t="s">
        <v>1813</v>
      </c>
      <c r="AI2575" t="s">
        <v>168</v>
      </c>
      <c r="AJ2575" t="s">
        <v>875</v>
      </c>
      <c r="AK2575" t="s">
        <v>876</v>
      </c>
      <c r="AL2575" t="s">
        <v>877</v>
      </c>
      <c r="AM2575" t="s">
        <v>878</v>
      </c>
      <c r="AO2575" t="s">
        <v>879</v>
      </c>
      <c r="AP2575" t="s">
        <v>870</v>
      </c>
      <c r="AQ2575" s="4">
        <v>56537</v>
      </c>
      <c r="AR2575" t="s">
        <v>140</v>
      </c>
      <c r="AS2575" t="s">
        <v>880</v>
      </c>
      <c r="AT2575">
        <v>12183215494</v>
      </c>
      <c r="AV2575" t="s">
        <v>881</v>
      </c>
      <c r="AW2575" t="s">
        <v>882</v>
      </c>
      <c r="AZ2575" t="s">
        <v>175</v>
      </c>
      <c r="BA2575" t="s">
        <v>176</v>
      </c>
      <c r="BB2575" t="s">
        <v>136</v>
      </c>
      <c r="BC2575" t="s">
        <v>136</v>
      </c>
      <c r="BD2575" t="s">
        <v>148</v>
      </c>
      <c r="BE2575" t="s">
        <v>136</v>
      </c>
      <c r="BF2575" t="s">
        <v>136</v>
      </c>
      <c r="BG2575" t="s">
        <v>134</v>
      </c>
      <c r="BH2575" t="s">
        <v>136</v>
      </c>
      <c r="BN2575" t="s">
        <v>1814</v>
      </c>
      <c r="BO2575" t="s">
        <v>883</v>
      </c>
      <c r="BP2575">
        <v>2</v>
      </c>
      <c r="BQ2575">
        <v>2</v>
      </c>
      <c r="BR2575">
        <v>2</v>
      </c>
      <c r="BS2575" s="1">
        <v>44228</v>
      </c>
      <c r="BT2575" s="1">
        <v>44531</v>
      </c>
      <c r="BU2575" s="1">
        <v>44228</v>
      </c>
      <c r="BV2575" s="1">
        <v>44531</v>
      </c>
      <c r="BW2575" t="s">
        <v>136</v>
      </c>
      <c r="BX2575">
        <v>40</v>
      </c>
      <c r="BY2575">
        <v>0</v>
      </c>
      <c r="BZ2575">
        <v>8</v>
      </c>
      <c r="CA2575">
        <v>8</v>
      </c>
      <c r="CB2575">
        <v>8</v>
      </c>
      <c r="CC2575">
        <v>8</v>
      </c>
      <c r="CD2575">
        <v>8</v>
      </c>
      <c r="CE2575">
        <v>0</v>
      </c>
      <c r="CF2575" t="str">
        <f>"8:00 AM"</f>
        <v>8:00 AM</v>
      </c>
      <c r="CG2575" t="str">
        <f>"5:00 PM"</f>
        <v>5:00 PM</v>
      </c>
      <c r="CH2575" s="5">
        <v>14.99</v>
      </c>
      <c r="CI2575" t="s">
        <v>146</v>
      </c>
      <c r="CJ2575">
        <v>0</v>
      </c>
      <c r="CK2575" t="s">
        <v>884</v>
      </c>
      <c r="CL2575" t="s">
        <v>136</v>
      </c>
      <c r="CM2575" t="s">
        <v>312</v>
      </c>
      <c r="CN2575" t="s">
        <v>148</v>
      </c>
      <c r="CO2575" s="2" t="s">
        <v>1815</v>
      </c>
      <c r="CP2575" t="s">
        <v>149</v>
      </c>
      <c r="CQ2575">
        <v>3</v>
      </c>
      <c r="CR2575">
        <v>0</v>
      </c>
      <c r="CS2575" t="s">
        <v>136</v>
      </c>
      <c r="CT2575" t="s">
        <v>134</v>
      </c>
      <c r="CU2575" t="s">
        <v>136</v>
      </c>
      <c r="CV2575" t="s">
        <v>136</v>
      </c>
      <c r="CW2575" t="s">
        <v>134</v>
      </c>
      <c r="CX2575">
        <v>60</v>
      </c>
      <c r="CY2575" t="s">
        <v>136</v>
      </c>
      <c r="CZ2575" t="s">
        <v>136</v>
      </c>
      <c r="DA2575" t="s">
        <v>136</v>
      </c>
      <c r="DB2575" t="s">
        <v>136</v>
      </c>
      <c r="DC2575" t="s">
        <v>136</v>
      </c>
      <c r="DD2575" t="s">
        <v>136</v>
      </c>
      <c r="DF2575" t="s">
        <v>1816</v>
      </c>
      <c r="DG2575" t="s">
        <v>1808</v>
      </c>
      <c r="DH2575" t="s">
        <v>1809</v>
      </c>
      <c r="DI2575" t="s">
        <v>1128</v>
      </c>
      <c r="DJ2575" s="4">
        <v>58363</v>
      </c>
      <c r="DK2575" t="s">
        <v>1817</v>
      </c>
      <c r="DL2575" t="s">
        <v>136</v>
      </c>
      <c r="DM2575">
        <v>1</v>
      </c>
      <c r="DN2575" t="s">
        <v>1808</v>
      </c>
      <c r="DO2575" t="s">
        <v>1809</v>
      </c>
      <c r="DP2575" t="s">
        <v>1128</v>
      </c>
      <c r="DQ2575" t="str">
        <f>"58363"</f>
        <v>58363</v>
      </c>
      <c r="DR2575" t="s">
        <v>1817</v>
      </c>
      <c r="DS2575" t="s">
        <v>1818</v>
      </c>
      <c r="DT2575">
        <v>2</v>
      </c>
      <c r="DU2575">
        <v>2</v>
      </c>
      <c r="DV2575" t="s">
        <v>134</v>
      </c>
      <c r="DW2575" t="s">
        <v>134</v>
      </c>
      <c r="DX2575" t="s">
        <v>134</v>
      </c>
      <c r="DY2575" t="s">
        <v>136</v>
      </c>
      <c r="DZ2575">
        <v>1</v>
      </c>
      <c r="EA2575" t="s">
        <v>136</v>
      </c>
      <c r="EC2575" s="5">
        <v>12.68</v>
      </c>
      <c r="ED2575" s="5">
        <v>55</v>
      </c>
      <c r="EE2575">
        <v>17014772203</v>
      </c>
      <c r="EF2575" t="s">
        <v>1813</v>
      </c>
      <c r="EG2575" t="s">
        <v>1819</v>
      </c>
      <c r="EH2575">
        <v>0</v>
      </c>
    </row>
    <row r="2576" spans="1:138" ht="15" customHeight="1" x14ac:dyDescent="0.35">
      <c r="A2576" t="s">
        <v>12974</v>
      </c>
      <c r="B2576" t="s">
        <v>157</v>
      </c>
      <c r="C2576" s="1">
        <v>44160.687570717593</v>
      </c>
      <c r="D2576" s="1">
        <v>44195</v>
      </c>
      <c r="E2576" t="s">
        <v>133</v>
      </c>
      <c r="F2576" t="s">
        <v>136</v>
      </c>
      <c r="G2576" t="s">
        <v>135</v>
      </c>
      <c r="H2576" t="s">
        <v>134</v>
      </c>
      <c r="I2576" t="s">
        <v>12975</v>
      </c>
      <c r="K2576" t="s">
        <v>12976</v>
      </c>
      <c r="M2576" t="s">
        <v>12977</v>
      </c>
      <c r="N2576" t="s">
        <v>995</v>
      </c>
      <c r="O2576" s="4">
        <v>72450</v>
      </c>
      <c r="P2576" t="s">
        <v>140</v>
      </c>
      <c r="R2576">
        <v>18702151965</v>
      </c>
      <c r="T2576">
        <v>1111</v>
      </c>
      <c r="U2576" t="s">
        <v>12978</v>
      </c>
      <c r="V2576" t="s">
        <v>12979</v>
      </c>
      <c r="X2576" t="s">
        <v>2097</v>
      </c>
      <c r="Y2576" t="s">
        <v>12976</v>
      </c>
      <c r="AA2576" t="s">
        <v>12977</v>
      </c>
      <c r="AB2576" t="s">
        <v>995</v>
      </c>
      <c r="AC2576" s="4">
        <v>72450</v>
      </c>
      <c r="AD2576" t="s">
        <v>140</v>
      </c>
      <c r="AF2576">
        <v>18702151965</v>
      </c>
      <c r="AH2576" t="s">
        <v>12980</v>
      </c>
      <c r="AZ2576" t="s">
        <v>288</v>
      </c>
      <c r="BA2576" t="s">
        <v>289</v>
      </c>
      <c r="BB2576" t="s">
        <v>136</v>
      </c>
      <c r="BC2576" t="s">
        <v>136</v>
      </c>
      <c r="BD2576" t="s">
        <v>148</v>
      </c>
      <c r="BE2576" t="s">
        <v>136</v>
      </c>
      <c r="BF2576" t="s">
        <v>136</v>
      </c>
      <c r="BG2576" t="s">
        <v>134</v>
      </c>
      <c r="BH2576" t="s">
        <v>136</v>
      </c>
      <c r="BN2576" t="s">
        <v>12981</v>
      </c>
      <c r="BO2576" t="s">
        <v>12982</v>
      </c>
      <c r="BP2576">
        <v>5</v>
      </c>
      <c r="BQ2576">
        <v>5</v>
      </c>
      <c r="BR2576">
        <v>5</v>
      </c>
      <c r="BS2576" s="1">
        <v>44228</v>
      </c>
      <c r="BT2576" s="1">
        <v>44531</v>
      </c>
      <c r="BU2576" s="1">
        <v>44228</v>
      </c>
      <c r="BV2576" s="1">
        <v>44531</v>
      </c>
      <c r="BW2576" t="s">
        <v>136</v>
      </c>
      <c r="BX2576">
        <v>60</v>
      </c>
      <c r="BY2576">
        <v>0</v>
      </c>
      <c r="BZ2576">
        <v>10</v>
      </c>
      <c r="CA2576">
        <v>10</v>
      </c>
      <c r="CB2576">
        <v>10</v>
      </c>
      <c r="CC2576">
        <v>10</v>
      </c>
      <c r="CD2576">
        <v>10</v>
      </c>
      <c r="CE2576">
        <v>10</v>
      </c>
      <c r="CF2576" t="str">
        <f>"6:00 AM"</f>
        <v>6:00 AM</v>
      </c>
      <c r="CG2576" t="str">
        <f>"5:00 PM"</f>
        <v>5:00 PM</v>
      </c>
      <c r="CH2576" s="5">
        <v>11.83</v>
      </c>
      <c r="CI2576" t="s">
        <v>146</v>
      </c>
      <c r="CJ2576">
        <v>0</v>
      </c>
      <c r="CK2576" t="s">
        <v>148</v>
      </c>
      <c r="CL2576" t="s">
        <v>134</v>
      </c>
      <c r="CM2576" t="s">
        <v>147</v>
      </c>
      <c r="CN2576" t="s">
        <v>148</v>
      </c>
      <c r="CO2576" s="2" t="s">
        <v>12983</v>
      </c>
      <c r="CP2576" t="s">
        <v>149</v>
      </c>
      <c r="CQ2576">
        <v>3</v>
      </c>
      <c r="CR2576">
        <v>0</v>
      </c>
      <c r="CS2576" t="s">
        <v>136</v>
      </c>
      <c r="CT2576" t="s">
        <v>134</v>
      </c>
      <c r="CU2576" t="s">
        <v>136</v>
      </c>
      <c r="CV2576" t="s">
        <v>134</v>
      </c>
      <c r="CW2576" t="s">
        <v>134</v>
      </c>
      <c r="CX2576">
        <v>60</v>
      </c>
      <c r="CY2576" t="s">
        <v>134</v>
      </c>
      <c r="CZ2576" t="s">
        <v>134</v>
      </c>
      <c r="DA2576" t="s">
        <v>134</v>
      </c>
      <c r="DB2576" t="s">
        <v>134</v>
      </c>
      <c r="DC2576" t="s">
        <v>134</v>
      </c>
      <c r="DD2576" t="s">
        <v>136</v>
      </c>
      <c r="DF2576" t="s">
        <v>180</v>
      </c>
      <c r="DG2576" t="s">
        <v>12984</v>
      </c>
      <c r="DH2576" t="s">
        <v>12977</v>
      </c>
      <c r="DI2576" t="s">
        <v>995</v>
      </c>
      <c r="DJ2576" s="4">
        <v>72450</v>
      </c>
      <c r="DK2576" t="s">
        <v>1000</v>
      </c>
      <c r="DL2576" t="s">
        <v>136</v>
      </c>
      <c r="DM2576">
        <v>1</v>
      </c>
      <c r="DN2576" t="s">
        <v>12985</v>
      </c>
      <c r="DO2576" t="s">
        <v>12977</v>
      </c>
      <c r="DP2576" t="s">
        <v>995</v>
      </c>
      <c r="DQ2576" t="str">
        <f>"72450"</f>
        <v>72450</v>
      </c>
      <c r="DR2576" t="s">
        <v>1000</v>
      </c>
      <c r="DS2576" t="s">
        <v>12986</v>
      </c>
      <c r="DT2576">
        <v>1</v>
      </c>
      <c r="DU2576">
        <v>5</v>
      </c>
      <c r="DV2576" t="s">
        <v>134</v>
      </c>
      <c r="DW2576" t="s">
        <v>134</v>
      </c>
      <c r="DX2576" t="s">
        <v>134</v>
      </c>
      <c r="DY2576" t="s">
        <v>136</v>
      </c>
      <c r="DZ2576">
        <v>1</v>
      </c>
      <c r="EA2576" t="s">
        <v>136</v>
      </c>
      <c r="EC2576" s="5">
        <v>12.68</v>
      </c>
      <c r="ED2576" s="5">
        <v>55</v>
      </c>
      <c r="EE2576">
        <v>18702151965</v>
      </c>
      <c r="EF2576" t="s">
        <v>12980</v>
      </c>
      <c r="EG2576" t="s">
        <v>148</v>
      </c>
      <c r="EH2576">
        <v>3</v>
      </c>
    </row>
    <row r="2577" spans="1:138" ht="15" customHeight="1" x14ac:dyDescent="0.35">
      <c r="A2577" t="s">
        <v>11110</v>
      </c>
      <c r="B2577" t="s">
        <v>157</v>
      </c>
      <c r="C2577" s="1">
        <v>44165.408005439815</v>
      </c>
      <c r="D2577" s="1">
        <v>44195</v>
      </c>
      <c r="E2577" t="s">
        <v>133</v>
      </c>
      <c r="F2577" t="s">
        <v>136</v>
      </c>
      <c r="G2577" t="s">
        <v>135</v>
      </c>
      <c r="H2577" t="s">
        <v>136</v>
      </c>
      <c r="I2577" t="s">
        <v>11111</v>
      </c>
      <c r="K2577" t="s">
        <v>11112</v>
      </c>
      <c r="M2577" t="s">
        <v>11113</v>
      </c>
      <c r="N2577" t="s">
        <v>2685</v>
      </c>
      <c r="O2577" s="4">
        <v>44203</v>
      </c>
      <c r="P2577" t="s">
        <v>140</v>
      </c>
      <c r="R2577">
        <v>13308253320</v>
      </c>
      <c r="T2577">
        <v>111421</v>
      </c>
      <c r="U2577" t="s">
        <v>11114</v>
      </c>
      <c r="V2577" t="s">
        <v>433</v>
      </c>
      <c r="W2577" t="s">
        <v>5516</v>
      </c>
      <c r="X2577" t="s">
        <v>429</v>
      </c>
      <c r="Y2577" t="s">
        <v>11112</v>
      </c>
      <c r="AA2577" t="s">
        <v>11115</v>
      </c>
      <c r="AB2577" t="s">
        <v>2685</v>
      </c>
      <c r="AC2577" s="4">
        <v>44203</v>
      </c>
      <c r="AD2577" t="s">
        <v>140</v>
      </c>
      <c r="AF2577">
        <v>13308253320</v>
      </c>
      <c r="AH2577" t="s">
        <v>11116</v>
      </c>
      <c r="AI2577" t="s">
        <v>226</v>
      </c>
      <c r="AJ2577" t="s">
        <v>685</v>
      </c>
      <c r="AK2577" t="s">
        <v>686</v>
      </c>
      <c r="AL2577" t="s">
        <v>687</v>
      </c>
      <c r="AM2577" t="s">
        <v>688</v>
      </c>
      <c r="AN2577" t="s">
        <v>689</v>
      </c>
      <c r="AO2577" t="s">
        <v>690</v>
      </c>
      <c r="AP2577" t="s">
        <v>537</v>
      </c>
      <c r="AQ2577" s="4">
        <v>28328</v>
      </c>
      <c r="AR2577" t="s">
        <v>140</v>
      </c>
      <c r="AT2577">
        <v>19105924121</v>
      </c>
      <c r="AV2577" t="s">
        <v>691</v>
      </c>
      <c r="AW2577" t="s">
        <v>692</v>
      </c>
      <c r="AX2577" t="s">
        <v>537</v>
      </c>
      <c r="AY2577" t="s">
        <v>693</v>
      </c>
      <c r="AZ2577" t="s">
        <v>821</v>
      </c>
      <c r="BA2577" t="s">
        <v>822</v>
      </c>
      <c r="BB2577" t="s">
        <v>136</v>
      </c>
      <c r="BC2577" t="s">
        <v>136</v>
      </c>
      <c r="BD2577" t="s">
        <v>148</v>
      </c>
      <c r="BE2577" t="s">
        <v>136</v>
      </c>
      <c r="BF2577" t="s">
        <v>136</v>
      </c>
      <c r="BG2577" t="s">
        <v>134</v>
      </c>
      <c r="BH2577" t="s">
        <v>136</v>
      </c>
      <c r="BN2577" t="s">
        <v>11117</v>
      </c>
      <c r="BO2577" t="s">
        <v>676</v>
      </c>
      <c r="BP2577">
        <v>3</v>
      </c>
      <c r="BQ2577">
        <v>3</v>
      </c>
      <c r="BR2577">
        <v>3</v>
      </c>
      <c r="BS2577" s="1">
        <v>44233</v>
      </c>
      <c r="BT2577" s="1">
        <v>44498</v>
      </c>
      <c r="BU2577" s="1">
        <v>44233</v>
      </c>
      <c r="BV2577" s="1">
        <v>44498</v>
      </c>
      <c r="BW2577" t="s">
        <v>136</v>
      </c>
      <c r="BX2577">
        <v>48</v>
      </c>
      <c r="BY2577">
        <v>0</v>
      </c>
      <c r="BZ2577">
        <v>8</v>
      </c>
      <c r="CA2577">
        <v>8</v>
      </c>
      <c r="CB2577">
        <v>8</v>
      </c>
      <c r="CC2577">
        <v>8</v>
      </c>
      <c r="CD2577">
        <v>8</v>
      </c>
      <c r="CE2577">
        <v>8</v>
      </c>
      <c r="CF2577" t="str">
        <f>"7:00 AM"</f>
        <v>7:00 AM</v>
      </c>
      <c r="CG2577" t="str">
        <f>"4:00 PM"</f>
        <v>4:00 PM</v>
      </c>
      <c r="CH2577" s="5">
        <v>14.52</v>
      </c>
      <c r="CI2577" t="s">
        <v>146</v>
      </c>
      <c r="CL2577" t="s">
        <v>136</v>
      </c>
      <c r="CM2577" t="s">
        <v>147</v>
      </c>
      <c r="CN2577" t="s">
        <v>148</v>
      </c>
      <c r="CO2577" t="s">
        <v>694</v>
      </c>
      <c r="CP2577" t="s">
        <v>149</v>
      </c>
      <c r="CQ2577">
        <v>3</v>
      </c>
      <c r="CR2577">
        <v>0</v>
      </c>
      <c r="CS2577" t="s">
        <v>136</v>
      </c>
      <c r="CT2577" t="s">
        <v>136</v>
      </c>
      <c r="CU2577" t="s">
        <v>136</v>
      </c>
      <c r="CV2577" t="s">
        <v>134</v>
      </c>
      <c r="CW2577" t="s">
        <v>134</v>
      </c>
      <c r="CX2577">
        <v>75</v>
      </c>
      <c r="CY2577" t="s">
        <v>134</v>
      </c>
      <c r="CZ2577" t="s">
        <v>134</v>
      </c>
      <c r="DA2577" t="s">
        <v>134</v>
      </c>
      <c r="DB2577" t="s">
        <v>134</v>
      </c>
      <c r="DC2577" t="s">
        <v>134</v>
      </c>
      <c r="DD2577" t="s">
        <v>136</v>
      </c>
      <c r="DF2577" t="s">
        <v>2691</v>
      </c>
      <c r="DG2577" t="s">
        <v>11112</v>
      </c>
      <c r="DH2577" t="s">
        <v>11115</v>
      </c>
      <c r="DI2577" t="s">
        <v>2685</v>
      </c>
      <c r="DJ2577" s="4">
        <v>44203</v>
      </c>
      <c r="DK2577" t="s">
        <v>656</v>
      </c>
      <c r="DL2577" t="s">
        <v>136</v>
      </c>
      <c r="DM2577">
        <v>1</v>
      </c>
      <c r="DN2577" t="s">
        <v>11118</v>
      </c>
      <c r="DO2577" t="s">
        <v>11115</v>
      </c>
      <c r="DP2577" t="s">
        <v>2685</v>
      </c>
      <c r="DQ2577" t="str">
        <f>"44203"</f>
        <v>44203</v>
      </c>
      <c r="DR2577" t="s">
        <v>656</v>
      </c>
      <c r="DS2577" t="s">
        <v>2693</v>
      </c>
      <c r="DT2577">
        <v>1</v>
      </c>
      <c r="DU2577">
        <v>3</v>
      </c>
      <c r="DV2577" t="s">
        <v>134</v>
      </c>
      <c r="DW2577" t="s">
        <v>134</v>
      </c>
      <c r="DX2577" t="s">
        <v>134</v>
      </c>
      <c r="DY2577" t="s">
        <v>136</v>
      </c>
      <c r="DZ2577">
        <v>1</v>
      </c>
      <c r="EA2577" t="s">
        <v>136</v>
      </c>
      <c r="EC2577" s="5">
        <v>12.68</v>
      </c>
      <c r="ED2577" s="5">
        <v>55</v>
      </c>
      <c r="EE2577">
        <v>13308253320</v>
      </c>
      <c r="EF2577" t="s">
        <v>11116</v>
      </c>
      <c r="EG2577" t="s">
        <v>2694</v>
      </c>
      <c r="EH2577">
        <v>0</v>
      </c>
    </row>
    <row r="2578" spans="1:138" ht="15" customHeight="1" x14ac:dyDescent="0.35">
      <c r="A2578" t="s">
        <v>4556</v>
      </c>
      <c r="B2578" t="s">
        <v>157</v>
      </c>
      <c r="C2578" s="1">
        <v>44161.04095289352</v>
      </c>
      <c r="D2578" s="1">
        <v>44195</v>
      </c>
      <c r="E2578" t="s">
        <v>1202</v>
      </c>
      <c r="F2578" t="s">
        <v>136</v>
      </c>
      <c r="G2578" t="s">
        <v>135</v>
      </c>
      <c r="H2578" t="s">
        <v>136</v>
      </c>
      <c r="I2578" t="s">
        <v>4557</v>
      </c>
      <c r="K2578" t="s">
        <v>4558</v>
      </c>
      <c r="M2578" t="s">
        <v>4220</v>
      </c>
      <c r="N2578" t="s">
        <v>720</v>
      </c>
      <c r="O2578" s="4">
        <v>39194</v>
      </c>
      <c r="P2578" t="s">
        <v>140</v>
      </c>
      <c r="R2578">
        <v>16627465687</v>
      </c>
      <c r="T2578">
        <v>11251</v>
      </c>
      <c r="U2578" t="s">
        <v>4559</v>
      </c>
      <c r="V2578" t="s">
        <v>790</v>
      </c>
      <c r="X2578" t="s">
        <v>4516</v>
      </c>
      <c r="Y2578" t="s">
        <v>4560</v>
      </c>
      <c r="AA2578" t="s">
        <v>4220</v>
      </c>
      <c r="AB2578" t="s">
        <v>720</v>
      </c>
      <c r="AC2578" s="4">
        <v>39194</v>
      </c>
      <c r="AD2578" t="s">
        <v>140</v>
      </c>
      <c r="AF2578">
        <v>16627465687</v>
      </c>
      <c r="AH2578" t="s">
        <v>4561</v>
      </c>
      <c r="AI2578" t="s">
        <v>168</v>
      </c>
      <c r="AJ2578" t="s">
        <v>814</v>
      </c>
      <c r="AK2578" t="s">
        <v>815</v>
      </c>
      <c r="AL2578" t="s">
        <v>816</v>
      </c>
      <c r="AM2578" t="s">
        <v>817</v>
      </c>
      <c r="AO2578" t="s">
        <v>818</v>
      </c>
      <c r="AP2578" t="s">
        <v>720</v>
      </c>
      <c r="AQ2578" s="4">
        <v>39114</v>
      </c>
      <c r="AR2578" t="s">
        <v>140</v>
      </c>
      <c r="AT2578">
        <v>16018475110</v>
      </c>
      <c r="AV2578" t="s">
        <v>819</v>
      </c>
      <c r="AW2578" t="s">
        <v>820</v>
      </c>
      <c r="AZ2578" t="s">
        <v>334</v>
      </c>
      <c r="BA2578" t="s">
        <v>335</v>
      </c>
      <c r="BB2578" t="s">
        <v>136</v>
      </c>
      <c r="BC2578" t="s">
        <v>136</v>
      </c>
      <c r="BD2578" t="s">
        <v>148</v>
      </c>
      <c r="BE2578" t="s">
        <v>136</v>
      </c>
      <c r="BF2578" t="s">
        <v>136</v>
      </c>
      <c r="BG2578" t="s">
        <v>134</v>
      </c>
      <c r="BH2578" t="s">
        <v>134</v>
      </c>
      <c r="BN2578" t="s">
        <v>4562</v>
      </c>
      <c r="BO2578" t="s">
        <v>2916</v>
      </c>
      <c r="BP2578">
        <v>13</v>
      </c>
      <c r="BQ2578">
        <v>13</v>
      </c>
      <c r="BR2578">
        <v>13</v>
      </c>
      <c r="BS2578" s="1">
        <v>44230</v>
      </c>
      <c r="BT2578" s="1">
        <v>44530</v>
      </c>
      <c r="BU2578" s="1">
        <v>44230</v>
      </c>
      <c r="BV2578" s="1">
        <v>44530</v>
      </c>
      <c r="BW2578" t="s">
        <v>136</v>
      </c>
      <c r="BX2578">
        <v>60</v>
      </c>
      <c r="BY2578">
        <v>5</v>
      </c>
      <c r="BZ2578">
        <v>10</v>
      </c>
      <c r="CA2578">
        <v>10</v>
      </c>
      <c r="CB2578">
        <v>10</v>
      </c>
      <c r="CC2578">
        <v>10</v>
      </c>
      <c r="CD2578">
        <v>10</v>
      </c>
      <c r="CE2578">
        <v>5</v>
      </c>
      <c r="CF2578" t="str">
        <f>"7:00 AM"</f>
        <v>7:00 AM</v>
      </c>
      <c r="CG2578" t="str">
        <f>"5:00 PM"</f>
        <v>5:00 PM</v>
      </c>
      <c r="CH2578" s="5">
        <v>11.83</v>
      </c>
      <c r="CI2578" t="s">
        <v>146</v>
      </c>
      <c r="CL2578" t="s">
        <v>136</v>
      </c>
      <c r="CM2578" t="s">
        <v>147</v>
      </c>
      <c r="CN2578" t="s">
        <v>148</v>
      </c>
      <c r="CO2578" s="2" t="s">
        <v>825</v>
      </c>
      <c r="CP2578" t="s">
        <v>149</v>
      </c>
      <c r="CQ2578">
        <v>0</v>
      </c>
      <c r="CR2578">
        <v>0</v>
      </c>
      <c r="CS2578" t="s">
        <v>136</v>
      </c>
      <c r="CT2578" t="s">
        <v>134</v>
      </c>
      <c r="CU2578" t="s">
        <v>136</v>
      </c>
      <c r="CV2578" t="s">
        <v>136</v>
      </c>
      <c r="CW2578" t="s">
        <v>134</v>
      </c>
      <c r="CX2578">
        <v>30</v>
      </c>
      <c r="CY2578" t="s">
        <v>134</v>
      </c>
      <c r="CZ2578" t="s">
        <v>136</v>
      </c>
      <c r="DA2578" t="s">
        <v>134</v>
      </c>
      <c r="DB2578" t="s">
        <v>134</v>
      </c>
      <c r="DC2578" t="s">
        <v>134</v>
      </c>
      <c r="DD2578" t="s">
        <v>136</v>
      </c>
      <c r="DF2578" t="s">
        <v>4563</v>
      </c>
      <c r="DG2578" t="s">
        <v>4558</v>
      </c>
      <c r="DH2578" t="s">
        <v>4220</v>
      </c>
      <c r="DI2578" t="s">
        <v>720</v>
      </c>
      <c r="DJ2578" s="4">
        <v>39194</v>
      </c>
      <c r="DK2578" t="s">
        <v>1236</v>
      </c>
      <c r="DL2578" t="s">
        <v>134</v>
      </c>
      <c r="DM2578">
        <v>2</v>
      </c>
      <c r="DN2578" t="s">
        <v>4564</v>
      </c>
      <c r="DO2578" t="s">
        <v>4220</v>
      </c>
      <c r="DP2578" t="s">
        <v>720</v>
      </c>
      <c r="DQ2578" t="str">
        <f>"39194"</f>
        <v>39194</v>
      </c>
      <c r="DR2578" t="s">
        <v>1236</v>
      </c>
      <c r="DS2578" t="s">
        <v>3273</v>
      </c>
      <c r="DT2578">
        <v>4</v>
      </c>
      <c r="DU2578">
        <v>24</v>
      </c>
      <c r="DV2578" t="s">
        <v>136</v>
      </c>
      <c r="DW2578" t="s">
        <v>136</v>
      </c>
      <c r="DX2578" t="s">
        <v>134</v>
      </c>
      <c r="DY2578" t="s">
        <v>136</v>
      </c>
      <c r="DZ2578">
        <v>1</v>
      </c>
      <c r="EA2578" t="s">
        <v>136</v>
      </c>
      <c r="EC2578" s="5">
        <v>12.68</v>
      </c>
      <c r="ED2578" s="5">
        <v>55</v>
      </c>
      <c r="EE2578">
        <v>16627465687</v>
      </c>
      <c r="EF2578" t="s">
        <v>4561</v>
      </c>
      <c r="EG2578" t="s">
        <v>2899</v>
      </c>
      <c r="EH2578">
        <v>0</v>
      </c>
    </row>
    <row r="2579" spans="1:138" ht="15" customHeight="1" x14ac:dyDescent="0.35">
      <c r="A2579" t="s">
        <v>26646</v>
      </c>
      <c r="B2579" t="s">
        <v>157</v>
      </c>
      <c r="C2579" s="1">
        <v>44179.686577430555</v>
      </c>
      <c r="D2579" s="1">
        <v>44195</v>
      </c>
      <c r="E2579" t="s">
        <v>133</v>
      </c>
      <c r="F2579" t="s">
        <v>134</v>
      </c>
      <c r="G2579" t="s">
        <v>135</v>
      </c>
      <c r="H2579" t="s">
        <v>136</v>
      </c>
      <c r="I2579" t="s">
        <v>26647</v>
      </c>
      <c r="K2579" t="s">
        <v>26648</v>
      </c>
      <c r="L2579" t="s">
        <v>155</v>
      </c>
      <c r="M2579" t="s">
        <v>4735</v>
      </c>
      <c r="N2579" t="s">
        <v>611</v>
      </c>
      <c r="O2579" s="4">
        <v>57471</v>
      </c>
      <c r="P2579" t="s">
        <v>140</v>
      </c>
      <c r="R2579">
        <v>16053103015</v>
      </c>
      <c r="T2579">
        <v>115113</v>
      </c>
      <c r="U2579" t="s">
        <v>26649</v>
      </c>
      <c r="V2579" t="s">
        <v>12889</v>
      </c>
      <c r="X2579" t="s">
        <v>164</v>
      </c>
      <c r="Y2579" t="s">
        <v>26648</v>
      </c>
      <c r="AA2579" t="s">
        <v>4735</v>
      </c>
      <c r="AB2579" t="s">
        <v>611</v>
      </c>
      <c r="AC2579" s="4">
        <v>57471</v>
      </c>
      <c r="AD2579" t="s">
        <v>140</v>
      </c>
      <c r="AF2579">
        <v>16053103015</v>
      </c>
      <c r="AH2579" t="s">
        <v>155</v>
      </c>
      <c r="AI2579" t="s">
        <v>168</v>
      </c>
      <c r="AJ2579" t="s">
        <v>281</v>
      </c>
      <c r="AK2579" t="s">
        <v>282</v>
      </c>
      <c r="AL2579" t="s">
        <v>250</v>
      </c>
      <c r="AM2579" t="s">
        <v>283</v>
      </c>
      <c r="AN2579" t="s">
        <v>284</v>
      </c>
      <c r="AO2579" t="s">
        <v>285</v>
      </c>
      <c r="AP2579" t="s">
        <v>221</v>
      </c>
      <c r="AQ2579" s="4">
        <v>37862</v>
      </c>
      <c r="AR2579" t="s">
        <v>140</v>
      </c>
      <c r="AT2579">
        <v>18653663731</v>
      </c>
      <c r="AV2579" t="s">
        <v>1107</v>
      </c>
      <c r="AW2579" t="s">
        <v>287</v>
      </c>
      <c r="AZ2579" t="s">
        <v>288</v>
      </c>
      <c r="BA2579" t="s">
        <v>289</v>
      </c>
      <c r="BB2579" t="s">
        <v>134</v>
      </c>
      <c r="BC2579" t="s">
        <v>134</v>
      </c>
      <c r="BD2579" t="s">
        <v>148</v>
      </c>
      <c r="BE2579" t="s">
        <v>134</v>
      </c>
      <c r="BF2579" t="s">
        <v>136</v>
      </c>
      <c r="BG2579" t="s">
        <v>134</v>
      </c>
      <c r="BH2579" t="s">
        <v>136</v>
      </c>
      <c r="BN2579" t="s">
        <v>26650</v>
      </c>
      <c r="BO2579" t="s">
        <v>965</v>
      </c>
      <c r="BP2579">
        <v>20</v>
      </c>
      <c r="BQ2579">
        <v>20</v>
      </c>
      <c r="BR2579">
        <v>20</v>
      </c>
      <c r="BS2579" s="1">
        <v>44228</v>
      </c>
      <c r="BT2579" s="1">
        <v>44531</v>
      </c>
      <c r="BU2579" s="1">
        <v>44228</v>
      </c>
      <c r="BV2579" s="1">
        <v>44531</v>
      </c>
      <c r="BW2579" t="s">
        <v>136</v>
      </c>
      <c r="BX2579">
        <v>48</v>
      </c>
      <c r="BY2579">
        <v>0</v>
      </c>
      <c r="BZ2579">
        <v>8</v>
      </c>
      <c r="CA2579">
        <v>8</v>
      </c>
      <c r="CB2579">
        <v>8</v>
      </c>
      <c r="CC2579">
        <v>8</v>
      </c>
      <c r="CD2579">
        <v>8</v>
      </c>
      <c r="CE2579">
        <v>8</v>
      </c>
      <c r="CF2579" t="str">
        <f>"8:00 AM"</f>
        <v>8:00 AM</v>
      </c>
      <c r="CG2579" t="str">
        <f>"5:00 PM"</f>
        <v>5:00 PM</v>
      </c>
      <c r="CH2579" s="5">
        <v>14.99</v>
      </c>
      <c r="CI2579" t="s">
        <v>146</v>
      </c>
      <c r="CL2579" t="s">
        <v>134</v>
      </c>
      <c r="CM2579" t="s">
        <v>312</v>
      </c>
      <c r="CN2579" t="s">
        <v>148</v>
      </c>
      <c r="CO2579" s="2" t="s">
        <v>292</v>
      </c>
      <c r="CP2579" t="s">
        <v>149</v>
      </c>
      <c r="CQ2579">
        <v>3</v>
      </c>
      <c r="CR2579">
        <v>0</v>
      </c>
      <c r="CS2579" t="s">
        <v>136</v>
      </c>
      <c r="CT2579" t="s">
        <v>134</v>
      </c>
      <c r="CU2579" t="s">
        <v>136</v>
      </c>
      <c r="CV2579" t="s">
        <v>136</v>
      </c>
      <c r="CW2579" t="s">
        <v>136</v>
      </c>
      <c r="CY2579" t="s">
        <v>136</v>
      </c>
      <c r="CZ2579" t="s">
        <v>136</v>
      </c>
      <c r="DA2579" t="s">
        <v>136</v>
      </c>
      <c r="DB2579" t="s">
        <v>136</v>
      </c>
      <c r="DC2579" t="s">
        <v>136</v>
      </c>
      <c r="DD2579" t="s">
        <v>136</v>
      </c>
      <c r="DF2579" t="s">
        <v>26651</v>
      </c>
      <c r="DG2579" t="s">
        <v>26648</v>
      </c>
      <c r="DH2579" t="s">
        <v>4735</v>
      </c>
      <c r="DI2579" t="s">
        <v>611</v>
      </c>
      <c r="DJ2579" s="4">
        <v>57471</v>
      </c>
      <c r="DK2579" t="s">
        <v>1184</v>
      </c>
      <c r="DL2579" t="s">
        <v>134</v>
      </c>
      <c r="DM2579">
        <v>10</v>
      </c>
      <c r="DN2579" t="s">
        <v>26648</v>
      </c>
      <c r="DO2579" t="s">
        <v>4735</v>
      </c>
      <c r="DP2579" t="s">
        <v>611</v>
      </c>
      <c r="DQ2579" t="str">
        <f>"57471"</f>
        <v>57471</v>
      </c>
      <c r="DR2579" t="s">
        <v>1184</v>
      </c>
      <c r="DS2579" t="s">
        <v>2864</v>
      </c>
      <c r="DT2579">
        <v>4</v>
      </c>
      <c r="DU2579">
        <v>24</v>
      </c>
      <c r="DV2579" t="s">
        <v>134</v>
      </c>
      <c r="DW2579" t="s">
        <v>134</v>
      </c>
      <c r="DX2579" t="s">
        <v>134</v>
      </c>
      <c r="DY2579" t="s">
        <v>136</v>
      </c>
      <c r="DZ2579">
        <v>1</v>
      </c>
      <c r="EA2579" t="s">
        <v>136</v>
      </c>
      <c r="EC2579" s="5">
        <v>12.68</v>
      </c>
      <c r="ED2579" s="5">
        <v>55</v>
      </c>
      <c r="EE2579">
        <v>16053103015</v>
      </c>
      <c r="EF2579" t="s">
        <v>26652</v>
      </c>
      <c r="EG2579" t="s">
        <v>2890</v>
      </c>
      <c r="EH2579">
        <v>4</v>
      </c>
    </row>
    <row r="2580" spans="1:138" ht="15" customHeight="1" x14ac:dyDescent="0.35">
      <c r="A2580" t="s">
        <v>25596</v>
      </c>
      <c r="B2580" t="s">
        <v>157</v>
      </c>
      <c r="C2580" s="1">
        <v>44167.460082638892</v>
      </c>
      <c r="D2580" s="1">
        <v>44195</v>
      </c>
      <c r="E2580" t="s">
        <v>133</v>
      </c>
      <c r="F2580" t="s">
        <v>134</v>
      </c>
      <c r="G2580" t="s">
        <v>135</v>
      </c>
      <c r="H2580" t="s">
        <v>136</v>
      </c>
      <c r="I2580" t="s">
        <v>4667</v>
      </c>
      <c r="K2580" t="s">
        <v>4668</v>
      </c>
      <c r="M2580" t="s">
        <v>4669</v>
      </c>
      <c r="N2580" t="s">
        <v>837</v>
      </c>
      <c r="O2580" s="4">
        <v>29108</v>
      </c>
      <c r="P2580" t="s">
        <v>140</v>
      </c>
      <c r="R2580">
        <v>18632439136</v>
      </c>
      <c r="T2580">
        <v>115115</v>
      </c>
      <c r="U2580" t="s">
        <v>4670</v>
      </c>
      <c r="V2580" t="s">
        <v>4671</v>
      </c>
      <c r="W2580" t="s">
        <v>4672</v>
      </c>
      <c r="X2580" t="s">
        <v>164</v>
      </c>
      <c r="Y2580" t="s">
        <v>4668</v>
      </c>
      <c r="AA2580" t="s">
        <v>4669</v>
      </c>
      <c r="AB2580" t="s">
        <v>837</v>
      </c>
      <c r="AC2580" s="4">
        <v>29108</v>
      </c>
      <c r="AD2580" t="s">
        <v>140</v>
      </c>
      <c r="AF2580">
        <v>18632439136</v>
      </c>
      <c r="AH2580" t="s">
        <v>4673</v>
      </c>
      <c r="AI2580" t="s">
        <v>226</v>
      </c>
      <c r="AJ2580" t="s">
        <v>481</v>
      </c>
      <c r="AK2580" t="s">
        <v>482</v>
      </c>
      <c r="AL2580" t="s">
        <v>483</v>
      </c>
      <c r="AM2580" t="s">
        <v>484</v>
      </c>
      <c r="AO2580" t="s">
        <v>485</v>
      </c>
      <c r="AP2580" t="s">
        <v>139</v>
      </c>
      <c r="AQ2580" s="4">
        <v>33825</v>
      </c>
      <c r="AR2580" t="s">
        <v>140</v>
      </c>
      <c r="AT2580">
        <v>18632019211</v>
      </c>
      <c r="AV2580" t="s">
        <v>487</v>
      </c>
      <c r="AW2580" t="s">
        <v>488</v>
      </c>
      <c r="AX2580" t="s">
        <v>139</v>
      </c>
      <c r="AY2580" t="s">
        <v>489</v>
      </c>
      <c r="AZ2580" t="s">
        <v>288</v>
      </c>
      <c r="BA2580" t="s">
        <v>289</v>
      </c>
      <c r="BB2580" t="s">
        <v>134</v>
      </c>
      <c r="BC2580" t="s">
        <v>134</v>
      </c>
      <c r="BD2580" t="s">
        <v>134</v>
      </c>
      <c r="BE2580" t="s">
        <v>134</v>
      </c>
      <c r="BF2580" t="s">
        <v>136</v>
      </c>
      <c r="BG2580" t="s">
        <v>134</v>
      </c>
      <c r="BH2580" t="s">
        <v>136</v>
      </c>
      <c r="BI2580" t="s">
        <v>148</v>
      </c>
      <c r="BJ2580" t="s">
        <v>148</v>
      </c>
      <c r="BK2580" t="s">
        <v>148</v>
      </c>
      <c r="BN2580" t="s">
        <v>25597</v>
      </c>
      <c r="BO2580" t="s">
        <v>965</v>
      </c>
      <c r="BP2580">
        <v>2</v>
      </c>
      <c r="BQ2580">
        <v>2</v>
      </c>
      <c r="BR2580">
        <v>2</v>
      </c>
      <c r="BS2580" s="1">
        <v>44228</v>
      </c>
      <c r="BT2580" s="1">
        <v>44499</v>
      </c>
      <c r="BU2580" s="1">
        <v>44228</v>
      </c>
      <c r="BV2580" s="1">
        <v>44499</v>
      </c>
      <c r="BW2580" t="s">
        <v>136</v>
      </c>
      <c r="BX2580">
        <v>36</v>
      </c>
      <c r="BY2580">
        <v>0</v>
      </c>
      <c r="BZ2580">
        <v>6</v>
      </c>
      <c r="CA2580">
        <v>6</v>
      </c>
      <c r="CB2580">
        <v>6</v>
      </c>
      <c r="CC2580">
        <v>6</v>
      </c>
      <c r="CD2580">
        <v>6</v>
      </c>
      <c r="CE2580">
        <v>6</v>
      </c>
      <c r="CF2580" t="str">
        <f>"7:00 AM"</f>
        <v>7:00 AM</v>
      </c>
      <c r="CG2580" t="str">
        <f>"8:00 PM"</f>
        <v>8:00 PM</v>
      </c>
      <c r="CH2580" s="5">
        <v>12.67</v>
      </c>
      <c r="CI2580" t="s">
        <v>146</v>
      </c>
      <c r="CL2580" t="s">
        <v>136</v>
      </c>
      <c r="CM2580" t="s">
        <v>147</v>
      </c>
      <c r="CN2580" t="s">
        <v>148</v>
      </c>
      <c r="CO2580" t="s">
        <v>492</v>
      </c>
      <c r="CP2580" t="s">
        <v>149</v>
      </c>
      <c r="CQ2580">
        <v>3</v>
      </c>
      <c r="CR2580">
        <v>0</v>
      </c>
      <c r="CS2580" t="s">
        <v>134</v>
      </c>
      <c r="CT2580" t="s">
        <v>134</v>
      </c>
      <c r="CU2580" t="s">
        <v>134</v>
      </c>
      <c r="CV2580" t="s">
        <v>134</v>
      </c>
      <c r="CW2580" t="s">
        <v>134</v>
      </c>
      <c r="CX2580">
        <v>80</v>
      </c>
      <c r="CY2580" t="s">
        <v>134</v>
      </c>
      <c r="CZ2580" t="s">
        <v>134</v>
      </c>
      <c r="DA2580" t="s">
        <v>134</v>
      </c>
      <c r="DB2580" t="s">
        <v>134</v>
      </c>
      <c r="DC2580" t="s">
        <v>134</v>
      </c>
      <c r="DD2580" t="s">
        <v>134</v>
      </c>
      <c r="DE2580">
        <v>28</v>
      </c>
      <c r="DF2580" t="s">
        <v>4675</v>
      </c>
      <c r="DG2580" t="s">
        <v>22015</v>
      </c>
      <c r="DH2580" t="s">
        <v>22016</v>
      </c>
      <c r="DI2580" t="s">
        <v>374</v>
      </c>
      <c r="DJ2580" s="4">
        <v>77488</v>
      </c>
      <c r="DK2580" t="s">
        <v>4678</v>
      </c>
      <c r="DL2580" t="s">
        <v>134</v>
      </c>
      <c r="DM2580">
        <v>2</v>
      </c>
      <c r="DN2580" t="s">
        <v>22017</v>
      </c>
      <c r="DO2580" t="s">
        <v>4680</v>
      </c>
      <c r="DP2580" t="s">
        <v>374</v>
      </c>
      <c r="DQ2580" t="str">
        <f>"77419"</f>
        <v>77419</v>
      </c>
      <c r="DR2580" t="s">
        <v>4681</v>
      </c>
      <c r="DS2580" t="s">
        <v>1403</v>
      </c>
      <c r="DT2580">
        <v>1</v>
      </c>
      <c r="DU2580">
        <v>48</v>
      </c>
      <c r="DV2580" t="s">
        <v>134</v>
      </c>
      <c r="DW2580" t="s">
        <v>134</v>
      </c>
      <c r="DX2580" t="s">
        <v>134</v>
      </c>
      <c r="DY2580" t="s">
        <v>136</v>
      </c>
      <c r="DZ2580">
        <v>1</v>
      </c>
      <c r="EA2580" t="s">
        <v>136</v>
      </c>
      <c r="EC2580" s="5">
        <v>12.68</v>
      </c>
      <c r="ED2580" s="5">
        <v>55</v>
      </c>
      <c r="EE2580">
        <v>18033178058</v>
      </c>
      <c r="EF2580" t="s">
        <v>4673</v>
      </c>
      <c r="EG2580" t="s">
        <v>148</v>
      </c>
      <c r="EH2580">
        <v>0</v>
      </c>
    </row>
    <row r="2581" spans="1:138" ht="15" customHeight="1" x14ac:dyDescent="0.35">
      <c r="A2581" t="s">
        <v>23944</v>
      </c>
      <c r="B2581" t="s">
        <v>157</v>
      </c>
      <c r="C2581" s="1">
        <v>44174.477635069445</v>
      </c>
      <c r="D2581" s="1">
        <v>44195</v>
      </c>
      <c r="E2581" t="s">
        <v>133</v>
      </c>
      <c r="F2581" t="s">
        <v>136</v>
      </c>
      <c r="G2581" t="s">
        <v>135</v>
      </c>
      <c r="H2581" t="s">
        <v>136</v>
      </c>
      <c r="I2581" t="s">
        <v>23945</v>
      </c>
      <c r="K2581" t="s">
        <v>23946</v>
      </c>
      <c r="L2581" t="s">
        <v>23947</v>
      </c>
      <c r="M2581" t="s">
        <v>857</v>
      </c>
      <c r="N2581" t="s">
        <v>246</v>
      </c>
      <c r="O2581" s="4">
        <v>71201</v>
      </c>
      <c r="P2581" t="s">
        <v>140</v>
      </c>
      <c r="R2581">
        <v>13183413042</v>
      </c>
      <c r="T2581">
        <v>111</v>
      </c>
      <c r="U2581" t="s">
        <v>23948</v>
      </c>
      <c r="V2581" t="s">
        <v>1257</v>
      </c>
      <c r="X2581" t="s">
        <v>164</v>
      </c>
      <c r="Y2581" t="s">
        <v>23946</v>
      </c>
      <c r="Z2581" t="s">
        <v>23947</v>
      </c>
      <c r="AA2581" t="s">
        <v>857</v>
      </c>
      <c r="AB2581" t="s">
        <v>246</v>
      </c>
      <c r="AC2581" s="4">
        <v>71201</v>
      </c>
      <c r="AD2581" t="s">
        <v>140</v>
      </c>
      <c r="AF2581">
        <v>13183413042</v>
      </c>
      <c r="AH2581" t="s">
        <v>23342</v>
      </c>
      <c r="AI2581" t="s">
        <v>168</v>
      </c>
      <c r="AJ2581" t="s">
        <v>533</v>
      </c>
      <c r="AK2581" t="s">
        <v>534</v>
      </c>
      <c r="AM2581" t="s">
        <v>535</v>
      </c>
      <c r="AO2581" t="s">
        <v>536</v>
      </c>
      <c r="AP2581" t="s">
        <v>537</v>
      </c>
      <c r="AQ2581" s="4">
        <v>28786</v>
      </c>
      <c r="AR2581" t="s">
        <v>140</v>
      </c>
      <c r="AT2581">
        <v>18282460659</v>
      </c>
      <c r="AV2581" t="s">
        <v>538</v>
      </c>
      <c r="AW2581" t="s">
        <v>539</v>
      </c>
      <c r="AZ2581" t="s">
        <v>288</v>
      </c>
      <c r="BA2581" t="s">
        <v>289</v>
      </c>
      <c r="BB2581" t="s">
        <v>136</v>
      </c>
      <c r="BC2581" t="s">
        <v>136</v>
      </c>
      <c r="BD2581" t="s">
        <v>148</v>
      </c>
      <c r="BE2581" t="s">
        <v>136</v>
      </c>
      <c r="BF2581" t="s">
        <v>136</v>
      </c>
      <c r="BG2581" t="s">
        <v>134</v>
      </c>
      <c r="BH2581" t="s">
        <v>136</v>
      </c>
      <c r="BN2581" t="s">
        <v>23949</v>
      </c>
      <c r="BO2581" t="s">
        <v>965</v>
      </c>
      <c r="BP2581">
        <v>3</v>
      </c>
      <c r="BQ2581">
        <v>3</v>
      </c>
      <c r="BR2581">
        <v>3</v>
      </c>
      <c r="BS2581" s="1">
        <v>44222</v>
      </c>
      <c r="BT2581" s="1">
        <v>44522</v>
      </c>
      <c r="BU2581" s="1">
        <v>44222</v>
      </c>
      <c r="BV2581" s="1">
        <v>44522</v>
      </c>
      <c r="BW2581" t="s">
        <v>136</v>
      </c>
      <c r="BX2581">
        <v>48</v>
      </c>
      <c r="BY2581">
        <v>0</v>
      </c>
      <c r="BZ2581">
        <v>8</v>
      </c>
      <c r="CA2581">
        <v>8</v>
      </c>
      <c r="CB2581">
        <v>8</v>
      </c>
      <c r="CC2581">
        <v>8</v>
      </c>
      <c r="CD2581">
        <v>8</v>
      </c>
      <c r="CE2581">
        <v>8</v>
      </c>
      <c r="CF2581" t="str">
        <f>"8:00 AM"</f>
        <v>8:00 AM</v>
      </c>
      <c r="CG2581" t="str">
        <f>"5:00 PM"</f>
        <v>5:00 PM</v>
      </c>
      <c r="CH2581" s="5">
        <v>11.83</v>
      </c>
      <c r="CI2581" t="s">
        <v>146</v>
      </c>
      <c r="CL2581" t="s">
        <v>136</v>
      </c>
      <c r="CM2581" t="s">
        <v>147</v>
      </c>
      <c r="CN2581" t="s">
        <v>148</v>
      </c>
      <c r="CO2581" t="s">
        <v>966</v>
      </c>
      <c r="CP2581" t="s">
        <v>149</v>
      </c>
      <c r="CQ2581">
        <v>3</v>
      </c>
      <c r="CR2581">
        <v>0</v>
      </c>
      <c r="CS2581" t="s">
        <v>136</v>
      </c>
      <c r="CT2581" t="s">
        <v>134</v>
      </c>
      <c r="CU2581" t="s">
        <v>136</v>
      </c>
      <c r="CV2581" t="s">
        <v>136</v>
      </c>
      <c r="CW2581" t="s">
        <v>134</v>
      </c>
      <c r="CX2581">
        <v>50</v>
      </c>
      <c r="CY2581" t="s">
        <v>136</v>
      </c>
      <c r="CZ2581" t="s">
        <v>136</v>
      </c>
      <c r="DA2581" t="s">
        <v>134</v>
      </c>
      <c r="DB2581" t="s">
        <v>136</v>
      </c>
      <c r="DC2581" t="s">
        <v>136</v>
      </c>
      <c r="DD2581" t="s">
        <v>136</v>
      </c>
      <c r="DF2581" t="s">
        <v>23950</v>
      </c>
      <c r="DG2581" t="s">
        <v>23951</v>
      </c>
      <c r="DH2581" t="s">
        <v>1279</v>
      </c>
      <c r="DI2581" t="s">
        <v>246</v>
      </c>
      <c r="DJ2581" s="4">
        <v>71282</v>
      </c>
      <c r="DK2581" t="s">
        <v>715</v>
      </c>
      <c r="DL2581" t="s">
        <v>136</v>
      </c>
      <c r="DM2581">
        <v>1</v>
      </c>
      <c r="DN2581" t="s">
        <v>23952</v>
      </c>
      <c r="DO2581" t="s">
        <v>1279</v>
      </c>
      <c r="DP2581" t="s">
        <v>246</v>
      </c>
      <c r="DQ2581" t="str">
        <f>"71282"</f>
        <v>71282</v>
      </c>
      <c r="DR2581" t="s">
        <v>715</v>
      </c>
      <c r="DS2581" t="s">
        <v>15925</v>
      </c>
      <c r="DT2581">
        <v>1</v>
      </c>
      <c r="DU2581">
        <v>3</v>
      </c>
      <c r="DV2581" t="s">
        <v>134</v>
      </c>
      <c r="DW2581" t="s">
        <v>134</v>
      </c>
      <c r="DX2581" t="s">
        <v>134</v>
      </c>
      <c r="DY2581" t="s">
        <v>136</v>
      </c>
      <c r="DZ2581">
        <v>1</v>
      </c>
      <c r="EA2581" t="s">
        <v>136</v>
      </c>
      <c r="EC2581" s="5">
        <v>12.68</v>
      </c>
      <c r="ED2581" s="5">
        <v>55</v>
      </c>
      <c r="EE2581">
        <v>13183413042</v>
      </c>
      <c r="EF2581" t="s">
        <v>23342</v>
      </c>
      <c r="EG2581" t="s">
        <v>148</v>
      </c>
      <c r="EH2581">
        <v>0</v>
      </c>
    </row>
    <row r="2582" spans="1:138" ht="15" customHeight="1" x14ac:dyDescent="0.35">
      <c r="A2582" t="s">
        <v>27594</v>
      </c>
      <c r="B2582" t="s">
        <v>157</v>
      </c>
      <c r="C2582" s="1">
        <v>44172.58341655093</v>
      </c>
      <c r="D2582" s="1">
        <v>44195</v>
      </c>
      <c r="E2582" t="s">
        <v>133</v>
      </c>
      <c r="F2582" t="s">
        <v>136</v>
      </c>
      <c r="G2582" t="s">
        <v>135</v>
      </c>
      <c r="H2582" t="s">
        <v>136</v>
      </c>
      <c r="I2582" t="s">
        <v>27595</v>
      </c>
      <c r="K2582" t="s">
        <v>27596</v>
      </c>
      <c r="L2582" t="s">
        <v>27597</v>
      </c>
      <c r="M2582" t="s">
        <v>6255</v>
      </c>
      <c r="N2582" t="s">
        <v>995</v>
      </c>
      <c r="O2582" s="4">
        <v>72396</v>
      </c>
      <c r="P2582" t="s">
        <v>140</v>
      </c>
      <c r="R2582">
        <v>18706351160</v>
      </c>
      <c r="T2582">
        <v>112910</v>
      </c>
      <c r="U2582" t="s">
        <v>27598</v>
      </c>
      <c r="V2582" t="s">
        <v>27599</v>
      </c>
      <c r="W2582" t="s">
        <v>2129</v>
      </c>
      <c r="X2582" t="s">
        <v>164</v>
      </c>
      <c r="Y2582" t="s">
        <v>27596</v>
      </c>
      <c r="Z2582" t="s">
        <v>27597</v>
      </c>
      <c r="AA2582" t="s">
        <v>6255</v>
      </c>
      <c r="AB2582" t="s">
        <v>995</v>
      </c>
      <c r="AC2582" s="4">
        <v>72396</v>
      </c>
      <c r="AD2582" t="s">
        <v>140</v>
      </c>
      <c r="AF2582">
        <v>18706351160</v>
      </c>
      <c r="AH2582" t="s">
        <v>27600</v>
      </c>
      <c r="AI2582" t="s">
        <v>168</v>
      </c>
      <c r="AJ2582" t="s">
        <v>1977</v>
      </c>
      <c r="AK2582" t="s">
        <v>1978</v>
      </c>
      <c r="AL2582" t="s">
        <v>1979</v>
      </c>
      <c r="AM2582" t="s">
        <v>1980</v>
      </c>
      <c r="AN2582" t="s">
        <v>1981</v>
      </c>
      <c r="AO2582" t="s">
        <v>1982</v>
      </c>
      <c r="AP2582" t="s">
        <v>246</v>
      </c>
      <c r="AQ2582" s="4">
        <v>70754</v>
      </c>
      <c r="AR2582" t="s">
        <v>140</v>
      </c>
      <c r="AT2582">
        <v>12256863033</v>
      </c>
      <c r="AV2582" t="s">
        <v>1983</v>
      </c>
      <c r="AW2582" t="s">
        <v>1984</v>
      </c>
      <c r="AZ2582" t="s">
        <v>334</v>
      </c>
      <c r="BA2582" t="s">
        <v>335</v>
      </c>
      <c r="BB2582" t="s">
        <v>136</v>
      </c>
      <c r="BC2582" t="s">
        <v>136</v>
      </c>
      <c r="BD2582" t="s">
        <v>148</v>
      </c>
      <c r="BE2582" t="s">
        <v>136</v>
      </c>
      <c r="BF2582" t="s">
        <v>136</v>
      </c>
      <c r="BG2582" t="s">
        <v>134</v>
      </c>
      <c r="BH2582" t="s">
        <v>136</v>
      </c>
      <c r="BN2582" t="s">
        <v>27601</v>
      </c>
      <c r="BO2582" t="s">
        <v>9777</v>
      </c>
      <c r="BP2582">
        <v>4</v>
      </c>
      <c r="BQ2582">
        <v>4</v>
      </c>
      <c r="BR2582">
        <v>4</v>
      </c>
      <c r="BS2582" s="1">
        <v>44222</v>
      </c>
      <c r="BT2582" s="1">
        <v>44515</v>
      </c>
      <c r="BU2582" s="1">
        <v>44222</v>
      </c>
      <c r="BV2582" s="1">
        <v>44515</v>
      </c>
      <c r="BW2582" t="s">
        <v>136</v>
      </c>
      <c r="BX2582">
        <v>35</v>
      </c>
      <c r="BY2582">
        <v>0</v>
      </c>
      <c r="BZ2582">
        <v>6</v>
      </c>
      <c r="CA2582">
        <v>6</v>
      </c>
      <c r="CB2582">
        <v>6</v>
      </c>
      <c r="CC2582">
        <v>6</v>
      </c>
      <c r="CD2582">
        <v>6</v>
      </c>
      <c r="CE2582">
        <v>5</v>
      </c>
      <c r="CF2582" t="str">
        <f>"7:00 AM"</f>
        <v>7:00 AM</v>
      </c>
      <c r="CG2582" t="str">
        <f>"1:00 PM"</f>
        <v>1:00 PM</v>
      </c>
      <c r="CH2582" s="5">
        <v>11.83</v>
      </c>
      <c r="CI2582" t="s">
        <v>146</v>
      </c>
      <c r="CJ2582">
        <v>0</v>
      </c>
      <c r="CK2582" t="s">
        <v>3352</v>
      </c>
      <c r="CL2582" t="s">
        <v>134</v>
      </c>
      <c r="CM2582" t="s">
        <v>147</v>
      </c>
      <c r="CN2582" t="s">
        <v>148</v>
      </c>
      <c r="CO2582" s="2" t="s">
        <v>3165</v>
      </c>
      <c r="CP2582" t="s">
        <v>149</v>
      </c>
      <c r="CQ2582">
        <v>3</v>
      </c>
      <c r="CR2582">
        <v>0</v>
      </c>
      <c r="CS2582" t="s">
        <v>136</v>
      </c>
      <c r="CT2582" t="s">
        <v>136</v>
      </c>
      <c r="CU2582" t="s">
        <v>136</v>
      </c>
      <c r="CV2582" t="s">
        <v>136</v>
      </c>
      <c r="CW2582" t="s">
        <v>134</v>
      </c>
      <c r="CX2582">
        <v>50</v>
      </c>
      <c r="CY2582" t="s">
        <v>134</v>
      </c>
      <c r="CZ2582" t="s">
        <v>136</v>
      </c>
      <c r="DA2582" t="s">
        <v>134</v>
      </c>
      <c r="DB2582" t="s">
        <v>134</v>
      </c>
      <c r="DC2582" t="s">
        <v>134</v>
      </c>
      <c r="DD2582" t="s">
        <v>136</v>
      </c>
      <c r="DF2582" s="2" t="s">
        <v>10535</v>
      </c>
      <c r="DG2582" t="s">
        <v>27602</v>
      </c>
      <c r="DH2582" t="s">
        <v>7231</v>
      </c>
      <c r="DI2582" t="s">
        <v>995</v>
      </c>
      <c r="DJ2582" s="4">
        <v>72331</v>
      </c>
      <c r="DK2582" t="s">
        <v>1902</v>
      </c>
      <c r="DL2582" t="s">
        <v>136</v>
      </c>
      <c r="DM2582">
        <v>1</v>
      </c>
      <c r="DN2582" t="s">
        <v>27602</v>
      </c>
      <c r="DO2582" t="s">
        <v>7231</v>
      </c>
      <c r="DP2582" t="s">
        <v>995</v>
      </c>
      <c r="DQ2582" t="str">
        <f>"72331"</f>
        <v>72331</v>
      </c>
      <c r="DR2582" t="s">
        <v>1902</v>
      </c>
      <c r="DS2582" t="s">
        <v>497</v>
      </c>
      <c r="DT2582">
        <v>1</v>
      </c>
      <c r="DU2582">
        <v>6</v>
      </c>
      <c r="DV2582" t="s">
        <v>134</v>
      </c>
      <c r="DW2582" t="s">
        <v>134</v>
      </c>
      <c r="DX2582" t="s">
        <v>134</v>
      </c>
      <c r="DY2582" t="s">
        <v>136</v>
      </c>
      <c r="DZ2582">
        <v>1</v>
      </c>
      <c r="EA2582" t="s">
        <v>136</v>
      </c>
      <c r="EC2582" s="5">
        <v>12.68</v>
      </c>
      <c r="ED2582" s="5">
        <v>55</v>
      </c>
      <c r="EE2582">
        <v>18706351160</v>
      </c>
      <c r="EF2582" t="s">
        <v>27600</v>
      </c>
      <c r="EG2582" t="s">
        <v>27603</v>
      </c>
      <c r="EH2582">
        <v>2</v>
      </c>
    </row>
    <row r="2583" spans="1:138" ht="15" customHeight="1" x14ac:dyDescent="0.35">
      <c r="A2583" t="s">
        <v>5837</v>
      </c>
      <c r="B2583" t="s">
        <v>157</v>
      </c>
      <c r="C2583" s="1">
        <v>44165.71758877315</v>
      </c>
      <c r="D2583" s="1">
        <v>44195</v>
      </c>
      <c r="E2583" t="s">
        <v>133</v>
      </c>
      <c r="F2583" t="s">
        <v>136</v>
      </c>
      <c r="G2583" t="s">
        <v>135</v>
      </c>
      <c r="H2583" t="s">
        <v>136</v>
      </c>
      <c r="I2583" t="s">
        <v>5838</v>
      </c>
      <c r="K2583" t="s">
        <v>5839</v>
      </c>
      <c r="M2583" t="s">
        <v>5840</v>
      </c>
      <c r="N2583" t="s">
        <v>720</v>
      </c>
      <c r="O2583" s="4">
        <v>39470</v>
      </c>
      <c r="P2583" t="s">
        <v>140</v>
      </c>
      <c r="R2583">
        <v>16058503692</v>
      </c>
      <c r="T2583">
        <v>112910</v>
      </c>
      <c r="U2583" t="s">
        <v>5841</v>
      </c>
      <c r="V2583" t="s">
        <v>3951</v>
      </c>
      <c r="X2583" t="s">
        <v>747</v>
      </c>
      <c r="Y2583" t="s">
        <v>5839</v>
      </c>
      <c r="AA2583" t="s">
        <v>5840</v>
      </c>
      <c r="AB2583" t="s">
        <v>720</v>
      </c>
      <c r="AC2583" s="4">
        <v>39470</v>
      </c>
      <c r="AD2583" t="s">
        <v>140</v>
      </c>
      <c r="AF2583">
        <v>16058503692</v>
      </c>
      <c r="AH2583" t="s">
        <v>148</v>
      </c>
      <c r="AI2583" t="s">
        <v>168</v>
      </c>
      <c r="AJ2583" t="s">
        <v>456</v>
      </c>
      <c r="AK2583" t="s">
        <v>457</v>
      </c>
      <c r="AM2583" t="s">
        <v>458</v>
      </c>
      <c r="AO2583" t="s">
        <v>459</v>
      </c>
      <c r="AP2583" t="s">
        <v>460</v>
      </c>
      <c r="AQ2583" s="4">
        <v>73737</v>
      </c>
      <c r="AR2583" t="s">
        <v>140</v>
      </c>
      <c r="AT2583">
        <v>15802274747</v>
      </c>
      <c r="AV2583" t="s">
        <v>461</v>
      </c>
      <c r="AW2583" t="s">
        <v>462</v>
      </c>
      <c r="AZ2583" t="s">
        <v>334</v>
      </c>
      <c r="BA2583" t="s">
        <v>335</v>
      </c>
      <c r="BB2583" t="s">
        <v>136</v>
      </c>
      <c r="BC2583" t="s">
        <v>136</v>
      </c>
      <c r="BD2583" t="s">
        <v>148</v>
      </c>
      <c r="BE2583" t="s">
        <v>136</v>
      </c>
      <c r="BF2583" t="s">
        <v>136</v>
      </c>
      <c r="BG2583" t="s">
        <v>134</v>
      </c>
      <c r="BH2583" t="s">
        <v>136</v>
      </c>
      <c r="BN2583" t="s">
        <v>5842</v>
      </c>
      <c r="BO2583" t="s">
        <v>464</v>
      </c>
      <c r="BP2583">
        <v>6</v>
      </c>
      <c r="BQ2583">
        <v>6</v>
      </c>
      <c r="BR2583">
        <v>6</v>
      </c>
      <c r="BS2583" s="1">
        <v>44237</v>
      </c>
      <c r="BT2583" s="1">
        <v>44522</v>
      </c>
      <c r="BU2583" s="1">
        <v>44237</v>
      </c>
      <c r="BV2583" s="1">
        <v>44522</v>
      </c>
      <c r="BW2583" t="s">
        <v>136</v>
      </c>
      <c r="BX2583">
        <v>48</v>
      </c>
      <c r="BY2583">
        <v>0</v>
      </c>
      <c r="BZ2583">
        <v>8</v>
      </c>
      <c r="CA2583">
        <v>8</v>
      </c>
      <c r="CB2583">
        <v>8</v>
      </c>
      <c r="CC2583">
        <v>8</v>
      </c>
      <c r="CD2583">
        <v>8</v>
      </c>
      <c r="CE2583">
        <v>8</v>
      </c>
      <c r="CF2583" t="str">
        <f>"8:00 AM"</f>
        <v>8:00 AM</v>
      </c>
      <c r="CG2583" t="str">
        <f>"5:00 PM"</f>
        <v>5:00 PM</v>
      </c>
      <c r="CH2583" s="5">
        <v>11.83</v>
      </c>
      <c r="CI2583" t="s">
        <v>146</v>
      </c>
      <c r="CL2583" t="s">
        <v>136</v>
      </c>
      <c r="CM2583" t="s">
        <v>312</v>
      </c>
      <c r="CN2583" t="s">
        <v>148</v>
      </c>
      <c r="CO2583" t="s">
        <v>465</v>
      </c>
      <c r="CP2583" t="s">
        <v>149</v>
      </c>
      <c r="CQ2583">
        <v>3</v>
      </c>
      <c r="CR2583">
        <v>0</v>
      </c>
      <c r="CS2583" t="s">
        <v>136</v>
      </c>
      <c r="CT2583" t="s">
        <v>134</v>
      </c>
      <c r="CU2583" t="s">
        <v>136</v>
      </c>
      <c r="CV2583" t="s">
        <v>134</v>
      </c>
      <c r="CW2583" t="s">
        <v>134</v>
      </c>
      <c r="CX2583">
        <v>75</v>
      </c>
      <c r="CY2583" t="s">
        <v>134</v>
      </c>
      <c r="CZ2583" t="s">
        <v>134</v>
      </c>
      <c r="DA2583" t="s">
        <v>134</v>
      </c>
      <c r="DB2583" t="s">
        <v>136</v>
      </c>
      <c r="DC2583" t="s">
        <v>134</v>
      </c>
      <c r="DD2583" t="s">
        <v>136</v>
      </c>
      <c r="DF2583" t="s">
        <v>466</v>
      </c>
      <c r="DG2583" t="s">
        <v>5843</v>
      </c>
      <c r="DH2583" t="s">
        <v>5840</v>
      </c>
      <c r="DI2583" t="s">
        <v>720</v>
      </c>
      <c r="DJ2583" s="4">
        <v>39470</v>
      </c>
      <c r="DK2583" t="s">
        <v>5844</v>
      </c>
      <c r="DL2583" t="s">
        <v>134</v>
      </c>
      <c r="DM2583">
        <v>2</v>
      </c>
      <c r="DN2583" t="s">
        <v>5843</v>
      </c>
      <c r="DO2583" t="s">
        <v>5840</v>
      </c>
      <c r="DP2583" t="s">
        <v>720</v>
      </c>
      <c r="DQ2583" t="str">
        <f>"39470"</f>
        <v>39470</v>
      </c>
      <c r="DR2583" t="s">
        <v>5844</v>
      </c>
      <c r="DS2583" t="s">
        <v>907</v>
      </c>
      <c r="DT2583">
        <v>1</v>
      </c>
      <c r="DU2583">
        <v>6</v>
      </c>
      <c r="DV2583" t="s">
        <v>134</v>
      </c>
      <c r="DW2583" t="s">
        <v>134</v>
      </c>
      <c r="DX2583" t="s">
        <v>134</v>
      </c>
      <c r="DY2583" t="s">
        <v>134</v>
      </c>
      <c r="DZ2583">
        <v>2</v>
      </c>
      <c r="EA2583" t="s">
        <v>136</v>
      </c>
      <c r="EC2583" s="5">
        <v>12.68</v>
      </c>
      <c r="ED2583" s="5">
        <v>55</v>
      </c>
      <c r="EE2583">
        <v>16058503692</v>
      </c>
      <c r="EF2583" t="s">
        <v>5845</v>
      </c>
      <c r="EG2583" t="s">
        <v>148</v>
      </c>
      <c r="EH2583">
        <v>0</v>
      </c>
    </row>
    <row r="2584" spans="1:138" ht="15" customHeight="1" x14ac:dyDescent="0.35">
      <c r="A2584" t="s">
        <v>19357</v>
      </c>
      <c r="B2584" t="s">
        <v>157</v>
      </c>
      <c r="C2584" s="1">
        <v>44174.488031944442</v>
      </c>
      <c r="D2584" s="1">
        <v>44195</v>
      </c>
      <c r="E2584" t="s">
        <v>133</v>
      </c>
      <c r="F2584" t="s">
        <v>136</v>
      </c>
      <c r="G2584" t="s">
        <v>135</v>
      </c>
      <c r="H2584" t="s">
        <v>136</v>
      </c>
      <c r="I2584" t="s">
        <v>19358</v>
      </c>
      <c r="K2584" t="s">
        <v>19359</v>
      </c>
      <c r="M2584" t="s">
        <v>19360</v>
      </c>
      <c r="N2584" t="s">
        <v>246</v>
      </c>
      <c r="O2584" s="4">
        <v>71334</v>
      </c>
      <c r="P2584" t="s">
        <v>140</v>
      </c>
      <c r="R2584">
        <v>13187573141</v>
      </c>
      <c r="T2584">
        <v>1119</v>
      </c>
      <c r="U2584" t="s">
        <v>19361</v>
      </c>
      <c r="V2584" t="s">
        <v>3292</v>
      </c>
      <c r="W2584" t="s">
        <v>1871</v>
      </c>
      <c r="X2584" t="s">
        <v>164</v>
      </c>
      <c r="Y2584" t="s">
        <v>19359</v>
      </c>
      <c r="AA2584" t="s">
        <v>19360</v>
      </c>
      <c r="AB2584" t="s">
        <v>246</v>
      </c>
      <c r="AC2584" s="4">
        <v>71334</v>
      </c>
      <c r="AD2584" t="s">
        <v>140</v>
      </c>
      <c r="AF2584">
        <v>16017481444</v>
      </c>
      <c r="AH2584" t="s">
        <v>19362</v>
      </c>
      <c r="AI2584" t="s">
        <v>168</v>
      </c>
      <c r="AJ2584" t="s">
        <v>1977</v>
      </c>
      <c r="AK2584" t="s">
        <v>1978</v>
      </c>
      <c r="AL2584" t="s">
        <v>1979</v>
      </c>
      <c r="AM2584" t="s">
        <v>1980</v>
      </c>
      <c r="AN2584" t="s">
        <v>1981</v>
      </c>
      <c r="AO2584" t="s">
        <v>1982</v>
      </c>
      <c r="AP2584" t="s">
        <v>246</v>
      </c>
      <c r="AQ2584" s="4">
        <v>70754</v>
      </c>
      <c r="AR2584" t="s">
        <v>140</v>
      </c>
      <c r="AT2584">
        <v>12256863033</v>
      </c>
      <c r="AV2584" t="s">
        <v>1983</v>
      </c>
      <c r="AW2584" t="s">
        <v>1984</v>
      </c>
      <c r="AZ2584" t="s">
        <v>175</v>
      </c>
      <c r="BA2584" t="s">
        <v>176</v>
      </c>
      <c r="BB2584" t="s">
        <v>136</v>
      </c>
      <c r="BC2584" t="s">
        <v>136</v>
      </c>
      <c r="BD2584" t="s">
        <v>148</v>
      </c>
      <c r="BE2584" t="s">
        <v>136</v>
      </c>
      <c r="BF2584" t="s">
        <v>136</v>
      </c>
      <c r="BG2584" t="s">
        <v>134</v>
      </c>
      <c r="BH2584" t="s">
        <v>136</v>
      </c>
      <c r="BN2584" t="s">
        <v>19363</v>
      </c>
      <c r="BO2584" t="s">
        <v>905</v>
      </c>
      <c r="BP2584">
        <v>5</v>
      </c>
      <c r="BQ2584">
        <v>5</v>
      </c>
      <c r="BR2584">
        <v>5</v>
      </c>
      <c r="BS2584" s="1">
        <v>44228</v>
      </c>
      <c r="BT2584" s="1">
        <v>44515</v>
      </c>
      <c r="BU2584" s="1">
        <v>44228</v>
      </c>
      <c r="BV2584" s="1">
        <v>44515</v>
      </c>
      <c r="BW2584" t="s">
        <v>136</v>
      </c>
      <c r="BX2584">
        <v>35</v>
      </c>
      <c r="BY2584">
        <v>0</v>
      </c>
      <c r="BZ2584">
        <v>6</v>
      </c>
      <c r="CA2584">
        <v>6</v>
      </c>
      <c r="CB2584">
        <v>6</v>
      </c>
      <c r="CC2584">
        <v>6</v>
      </c>
      <c r="CD2584">
        <v>6</v>
      </c>
      <c r="CE2584">
        <v>5</v>
      </c>
      <c r="CF2584" t="str">
        <f>"7:00 AM"</f>
        <v>7:00 AM</v>
      </c>
      <c r="CG2584" t="str">
        <f>"1:00 PM"</f>
        <v>1:00 PM</v>
      </c>
      <c r="CH2584" s="5">
        <v>11.83</v>
      </c>
      <c r="CI2584" t="s">
        <v>146</v>
      </c>
      <c r="CJ2584">
        <v>0</v>
      </c>
      <c r="CK2584" t="s">
        <v>3352</v>
      </c>
      <c r="CL2584" t="s">
        <v>134</v>
      </c>
      <c r="CM2584" t="s">
        <v>147</v>
      </c>
      <c r="CN2584" t="s">
        <v>148</v>
      </c>
      <c r="CO2584" s="2" t="s">
        <v>1986</v>
      </c>
      <c r="CP2584" t="s">
        <v>149</v>
      </c>
      <c r="CQ2584">
        <v>0</v>
      </c>
      <c r="CR2584">
        <v>0</v>
      </c>
      <c r="CS2584" t="s">
        <v>136</v>
      </c>
      <c r="CT2584" t="s">
        <v>136</v>
      </c>
      <c r="CU2584" t="s">
        <v>136</v>
      </c>
      <c r="CV2584" t="s">
        <v>134</v>
      </c>
      <c r="CW2584" t="s">
        <v>134</v>
      </c>
      <c r="CX2584">
        <v>50</v>
      </c>
      <c r="CY2584" t="s">
        <v>134</v>
      </c>
      <c r="CZ2584" t="s">
        <v>134</v>
      </c>
      <c r="DA2584" t="s">
        <v>134</v>
      </c>
      <c r="DB2584" t="s">
        <v>134</v>
      </c>
      <c r="DC2584" t="s">
        <v>134</v>
      </c>
      <c r="DD2584" t="s">
        <v>136</v>
      </c>
      <c r="DF2584" t="s">
        <v>2346</v>
      </c>
      <c r="DG2584" t="s">
        <v>19364</v>
      </c>
      <c r="DH2584" t="s">
        <v>19360</v>
      </c>
      <c r="DI2584" t="s">
        <v>246</v>
      </c>
      <c r="DJ2584" s="4">
        <v>71334</v>
      </c>
      <c r="DK2584" t="s">
        <v>6529</v>
      </c>
      <c r="DL2584" t="s">
        <v>136</v>
      </c>
      <c r="DM2584">
        <v>1</v>
      </c>
      <c r="DN2584" t="s">
        <v>19364</v>
      </c>
      <c r="DO2584" t="s">
        <v>19360</v>
      </c>
      <c r="DP2584" t="s">
        <v>246</v>
      </c>
      <c r="DQ2584" t="str">
        <f>"71334"</f>
        <v>71334</v>
      </c>
      <c r="DR2584" t="s">
        <v>6529</v>
      </c>
      <c r="DS2584" t="s">
        <v>497</v>
      </c>
      <c r="DT2584">
        <v>1</v>
      </c>
      <c r="DU2584">
        <v>5</v>
      </c>
      <c r="DV2584" t="s">
        <v>134</v>
      </c>
      <c r="DW2584" t="s">
        <v>134</v>
      </c>
      <c r="DX2584" t="s">
        <v>134</v>
      </c>
      <c r="DY2584" t="s">
        <v>136</v>
      </c>
      <c r="DZ2584">
        <v>1</v>
      </c>
      <c r="EA2584" t="s">
        <v>136</v>
      </c>
      <c r="EC2584" s="5">
        <v>12.68</v>
      </c>
      <c r="ED2584" s="5">
        <v>55</v>
      </c>
      <c r="EE2584">
        <v>13187573141</v>
      </c>
      <c r="EF2584" t="s">
        <v>19362</v>
      </c>
      <c r="EG2584" t="s">
        <v>1989</v>
      </c>
      <c r="EH2584">
        <v>2</v>
      </c>
    </row>
    <row r="2585" spans="1:138" ht="15" customHeight="1" x14ac:dyDescent="0.35">
      <c r="A2585" t="s">
        <v>3432</v>
      </c>
      <c r="B2585" t="s">
        <v>157</v>
      </c>
      <c r="C2585" s="1">
        <v>44174.491083333334</v>
      </c>
      <c r="D2585" s="1">
        <v>44195</v>
      </c>
      <c r="E2585" t="s">
        <v>133</v>
      </c>
      <c r="F2585" t="s">
        <v>136</v>
      </c>
      <c r="G2585" t="s">
        <v>135</v>
      </c>
      <c r="H2585" t="s">
        <v>136</v>
      </c>
      <c r="I2585" t="s">
        <v>3433</v>
      </c>
      <c r="K2585" t="s">
        <v>3434</v>
      </c>
      <c r="M2585" t="s">
        <v>3435</v>
      </c>
      <c r="N2585" t="s">
        <v>246</v>
      </c>
      <c r="O2585" s="4">
        <v>70533</v>
      </c>
      <c r="P2585" t="s">
        <v>140</v>
      </c>
      <c r="R2585">
        <v>13376526510</v>
      </c>
      <c r="T2585">
        <v>112512</v>
      </c>
      <c r="U2585" t="s">
        <v>3436</v>
      </c>
      <c r="V2585" t="s">
        <v>3437</v>
      </c>
      <c r="W2585" t="s">
        <v>1536</v>
      </c>
      <c r="X2585" t="s">
        <v>164</v>
      </c>
      <c r="Y2585" t="s">
        <v>3434</v>
      </c>
      <c r="AA2585" t="s">
        <v>3435</v>
      </c>
      <c r="AB2585" t="s">
        <v>246</v>
      </c>
      <c r="AC2585" s="4">
        <v>70533</v>
      </c>
      <c r="AD2585" t="s">
        <v>140</v>
      </c>
      <c r="AF2585">
        <v>13376526510</v>
      </c>
      <c r="AH2585" t="s">
        <v>3438</v>
      </c>
      <c r="AI2585" t="s">
        <v>168</v>
      </c>
      <c r="AJ2585" t="s">
        <v>1977</v>
      </c>
      <c r="AK2585" t="s">
        <v>1978</v>
      </c>
      <c r="AL2585" t="s">
        <v>1979</v>
      </c>
      <c r="AM2585" t="s">
        <v>1980</v>
      </c>
      <c r="AN2585" t="s">
        <v>1981</v>
      </c>
      <c r="AO2585" t="s">
        <v>1982</v>
      </c>
      <c r="AP2585" t="s">
        <v>246</v>
      </c>
      <c r="AQ2585" s="4">
        <v>70754</v>
      </c>
      <c r="AR2585" t="s">
        <v>140</v>
      </c>
      <c r="AT2585">
        <v>12256863033</v>
      </c>
      <c r="AV2585" t="s">
        <v>1983</v>
      </c>
      <c r="AW2585" t="s">
        <v>1984</v>
      </c>
      <c r="AZ2585" t="s">
        <v>334</v>
      </c>
      <c r="BA2585" t="s">
        <v>335</v>
      </c>
      <c r="BB2585" t="s">
        <v>136</v>
      </c>
      <c r="BC2585" t="s">
        <v>136</v>
      </c>
      <c r="BD2585" t="s">
        <v>148</v>
      </c>
      <c r="BE2585" t="s">
        <v>136</v>
      </c>
      <c r="BF2585" t="s">
        <v>136</v>
      </c>
      <c r="BG2585" t="s">
        <v>134</v>
      </c>
      <c r="BH2585" t="s">
        <v>136</v>
      </c>
      <c r="BN2585" t="s">
        <v>3439</v>
      </c>
      <c r="BO2585" t="s">
        <v>905</v>
      </c>
      <c r="BP2585">
        <v>1</v>
      </c>
      <c r="BQ2585">
        <v>1</v>
      </c>
      <c r="BR2585">
        <v>1</v>
      </c>
      <c r="BS2585" s="1">
        <v>44230</v>
      </c>
      <c r="BT2585" s="1">
        <v>44348</v>
      </c>
      <c r="BU2585" s="1">
        <v>44230</v>
      </c>
      <c r="BV2585" s="1">
        <v>44348</v>
      </c>
      <c r="BW2585" t="s">
        <v>136</v>
      </c>
      <c r="BX2585">
        <v>35</v>
      </c>
      <c r="BY2585">
        <v>0</v>
      </c>
      <c r="BZ2585">
        <v>6</v>
      </c>
      <c r="CA2585">
        <v>6</v>
      </c>
      <c r="CB2585">
        <v>6</v>
      </c>
      <c r="CC2585">
        <v>6</v>
      </c>
      <c r="CD2585">
        <v>6</v>
      </c>
      <c r="CE2585">
        <v>5</v>
      </c>
      <c r="CF2585" t="str">
        <f>"7:00 AM"</f>
        <v>7:00 AM</v>
      </c>
      <c r="CG2585" t="str">
        <f>"1:00 PM"</f>
        <v>1:00 PM</v>
      </c>
      <c r="CH2585" s="5">
        <v>11.83</v>
      </c>
      <c r="CI2585" t="s">
        <v>146</v>
      </c>
      <c r="CJ2585">
        <v>0</v>
      </c>
      <c r="CK2585" t="s">
        <v>1985</v>
      </c>
      <c r="CL2585" t="s">
        <v>134</v>
      </c>
      <c r="CM2585" t="s">
        <v>147</v>
      </c>
      <c r="CN2585" t="s">
        <v>148</v>
      </c>
      <c r="CO2585" s="2" t="s">
        <v>3165</v>
      </c>
      <c r="CP2585" t="s">
        <v>149</v>
      </c>
      <c r="CQ2585">
        <v>3</v>
      </c>
      <c r="CR2585">
        <v>0</v>
      </c>
      <c r="CS2585" t="s">
        <v>136</v>
      </c>
      <c r="CT2585" t="s">
        <v>136</v>
      </c>
      <c r="CU2585" t="s">
        <v>136</v>
      </c>
      <c r="CV2585" t="s">
        <v>134</v>
      </c>
      <c r="CW2585" t="s">
        <v>134</v>
      </c>
      <c r="CX2585">
        <v>50</v>
      </c>
      <c r="CY2585" t="s">
        <v>134</v>
      </c>
      <c r="CZ2585" t="s">
        <v>134</v>
      </c>
      <c r="DA2585" t="s">
        <v>134</v>
      </c>
      <c r="DB2585" t="s">
        <v>134</v>
      </c>
      <c r="DC2585" t="s">
        <v>134</v>
      </c>
      <c r="DD2585" t="s">
        <v>136</v>
      </c>
      <c r="DF2585" s="2" t="s">
        <v>1987</v>
      </c>
      <c r="DG2585" t="s">
        <v>3434</v>
      </c>
      <c r="DH2585" t="s">
        <v>3435</v>
      </c>
      <c r="DI2585" t="s">
        <v>246</v>
      </c>
      <c r="DJ2585" s="4">
        <v>70533</v>
      </c>
      <c r="DK2585" t="s">
        <v>3166</v>
      </c>
      <c r="DL2585" t="s">
        <v>134</v>
      </c>
      <c r="DM2585">
        <v>3</v>
      </c>
      <c r="DN2585" t="s">
        <v>3440</v>
      </c>
      <c r="DO2585" t="s">
        <v>3435</v>
      </c>
      <c r="DP2585" t="s">
        <v>246</v>
      </c>
      <c r="DQ2585" t="str">
        <f>"70533"</f>
        <v>70533</v>
      </c>
      <c r="DR2585" t="s">
        <v>3166</v>
      </c>
      <c r="DS2585" t="s">
        <v>3441</v>
      </c>
      <c r="DT2585">
        <v>1</v>
      </c>
      <c r="DU2585">
        <v>1</v>
      </c>
      <c r="DV2585" t="s">
        <v>134</v>
      </c>
      <c r="DW2585" t="s">
        <v>134</v>
      </c>
      <c r="DX2585" t="s">
        <v>134</v>
      </c>
      <c r="DY2585" t="s">
        <v>136</v>
      </c>
      <c r="DZ2585">
        <v>1</v>
      </c>
      <c r="EA2585" t="s">
        <v>136</v>
      </c>
      <c r="EC2585" s="5">
        <v>12.68</v>
      </c>
      <c r="ED2585" s="5">
        <v>55</v>
      </c>
      <c r="EE2585">
        <v>13376526510</v>
      </c>
      <c r="EF2585" t="s">
        <v>3438</v>
      </c>
      <c r="EG2585" t="s">
        <v>1989</v>
      </c>
      <c r="EH2585">
        <v>3</v>
      </c>
    </row>
    <row r="2586" spans="1:138" ht="15" customHeight="1" x14ac:dyDescent="0.35">
      <c r="A2586" t="s">
        <v>27035</v>
      </c>
      <c r="B2586" t="s">
        <v>157</v>
      </c>
      <c r="C2586" s="1">
        <v>44173.775727199078</v>
      </c>
      <c r="D2586" s="1">
        <v>44195</v>
      </c>
      <c r="E2586" t="s">
        <v>133</v>
      </c>
      <c r="F2586" t="s">
        <v>136</v>
      </c>
      <c r="G2586" t="s">
        <v>135</v>
      </c>
      <c r="H2586" t="s">
        <v>136</v>
      </c>
      <c r="I2586" t="s">
        <v>27036</v>
      </c>
      <c r="K2586" t="s">
        <v>27037</v>
      </c>
      <c r="M2586" t="s">
        <v>997</v>
      </c>
      <c r="N2586" t="s">
        <v>246</v>
      </c>
      <c r="O2586" s="4">
        <v>71203</v>
      </c>
      <c r="P2586" t="s">
        <v>140</v>
      </c>
      <c r="R2586">
        <v>13183815742</v>
      </c>
      <c r="T2586">
        <v>111191</v>
      </c>
      <c r="U2586" t="s">
        <v>27038</v>
      </c>
      <c r="V2586" t="s">
        <v>2147</v>
      </c>
      <c r="X2586" t="s">
        <v>224</v>
      </c>
      <c r="Y2586" t="s">
        <v>27037</v>
      </c>
      <c r="AA2586" t="s">
        <v>997</v>
      </c>
      <c r="AB2586" t="s">
        <v>246</v>
      </c>
      <c r="AC2586" s="4">
        <v>71203</v>
      </c>
      <c r="AD2586" t="s">
        <v>140</v>
      </c>
      <c r="AF2586">
        <v>13183815742</v>
      </c>
      <c r="AH2586" t="s">
        <v>27039</v>
      </c>
      <c r="AZ2586" t="s">
        <v>175</v>
      </c>
      <c r="BA2586" t="s">
        <v>176</v>
      </c>
      <c r="BB2586" t="s">
        <v>136</v>
      </c>
      <c r="BC2586" t="s">
        <v>136</v>
      </c>
      <c r="BD2586" t="s">
        <v>148</v>
      </c>
      <c r="BE2586" t="s">
        <v>136</v>
      </c>
      <c r="BF2586" t="s">
        <v>136</v>
      </c>
      <c r="BG2586" t="s">
        <v>134</v>
      </c>
      <c r="BH2586" t="s">
        <v>136</v>
      </c>
      <c r="BN2586" t="s">
        <v>27040</v>
      </c>
      <c r="BO2586" t="s">
        <v>1010</v>
      </c>
      <c r="BP2586">
        <v>2</v>
      </c>
      <c r="BQ2586">
        <v>2</v>
      </c>
      <c r="BR2586">
        <v>2</v>
      </c>
      <c r="BS2586" s="1">
        <v>44228</v>
      </c>
      <c r="BT2586" s="1">
        <v>44531</v>
      </c>
      <c r="BU2586" s="1">
        <v>44228</v>
      </c>
      <c r="BV2586" s="1">
        <v>44531</v>
      </c>
      <c r="BW2586" t="s">
        <v>136</v>
      </c>
      <c r="BX2586">
        <v>36</v>
      </c>
      <c r="BY2586">
        <v>0</v>
      </c>
      <c r="BZ2586">
        <v>6</v>
      </c>
      <c r="CA2586">
        <v>6</v>
      </c>
      <c r="CB2586">
        <v>6</v>
      </c>
      <c r="CC2586">
        <v>6</v>
      </c>
      <c r="CD2586">
        <v>6</v>
      </c>
      <c r="CE2586">
        <v>6</v>
      </c>
      <c r="CF2586" t="str">
        <f>"6:00 AM"</f>
        <v>6:00 AM</v>
      </c>
      <c r="CG2586" t="str">
        <f>"12:00 PM"</f>
        <v>12:00 PM</v>
      </c>
      <c r="CH2586" s="5">
        <v>11.83</v>
      </c>
      <c r="CI2586" t="s">
        <v>146</v>
      </c>
      <c r="CL2586" t="s">
        <v>134</v>
      </c>
      <c r="CM2586" t="s">
        <v>147</v>
      </c>
      <c r="CN2586" t="s">
        <v>148</v>
      </c>
      <c r="CO2586" s="2" t="s">
        <v>24975</v>
      </c>
      <c r="CP2586" t="s">
        <v>149</v>
      </c>
      <c r="CQ2586">
        <v>3</v>
      </c>
      <c r="CR2586">
        <v>0</v>
      </c>
      <c r="CS2586" t="s">
        <v>134</v>
      </c>
      <c r="CT2586" t="s">
        <v>134</v>
      </c>
      <c r="CU2586" t="s">
        <v>136</v>
      </c>
      <c r="CV2586" t="s">
        <v>136</v>
      </c>
      <c r="CW2586" t="s">
        <v>134</v>
      </c>
      <c r="CX2586">
        <v>75</v>
      </c>
      <c r="CY2586" t="s">
        <v>134</v>
      </c>
      <c r="CZ2586" t="s">
        <v>134</v>
      </c>
      <c r="DA2586" t="s">
        <v>134</v>
      </c>
      <c r="DB2586" t="s">
        <v>134</v>
      </c>
      <c r="DC2586" t="s">
        <v>134</v>
      </c>
      <c r="DD2586" t="s">
        <v>136</v>
      </c>
      <c r="DF2586" t="s">
        <v>180</v>
      </c>
      <c r="DG2586" s="2" t="s">
        <v>27041</v>
      </c>
      <c r="DH2586" t="s">
        <v>27042</v>
      </c>
      <c r="DI2586" t="s">
        <v>246</v>
      </c>
      <c r="DJ2586" s="4">
        <v>71264</v>
      </c>
      <c r="DK2586" t="s">
        <v>5426</v>
      </c>
      <c r="DL2586" t="s">
        <v>136</v>
      </c>
      <c r="DM2586">
        <v>1</v>
      </c>
      <c r="DN2586" t="s">
        <v>27043</v>
      </c>
      <c r="DO2586" t="s">
        <v>27044</v>
      </c>
      <c r="DP2586" t="s">
        <v>246</v>
      </c>
      <c r="DQ2586" t="str">
        <f>"71269"</f>
        <v>71269</v>
      </c>
      <c r="DR2586" t="s">
        <v>1542</v>
      </c>
      <c r="DS2586" t="s">
        <v>27045</v>
      </c>
      <c r="DT2586">
        <v>1</v>
      </c>
      <c r="DU2586">
        <v>2</v>
      </c>
      <c r="DV2586" t="s">
        <v>134</v>
      </c>
      <c r="DW2586" t="s">
        <v>134</v>
      </c>
      <c r="DX2586" t="s">
        <v>134</v>
      </c>
      <c r="DY2586" t="s">
        <v>136</v>
      </c>
      <c r="DZ2586">
        <v>1</v>
      </c>
      <c r="EA2586" t="s">
        <v>136</v>
      </c>
      <c r="EC2586" s="5">
        <v>12.68</v>
      </c>
      <c r="ED2586" s="5">
        <v>55</v>
      </c>
      <c r="EE2586">
        <v>13183815742</v>
      </c>
      <c r="EF2586" t="s">
        <v>27039</v>
      </c>
      <c r="EG2586" t="s">
        <v>148</v>
      </c>
      <c r="EH2586">
        <v>6</v>
      </c>
    </row>
    <row r="2587" spans="1:138" ht="15" customHeight="1" x14ac:dyDescent="0.35">
      <c r="A2587" t="s">
        <v>15017</v>
      </c>
      <c r="B2587" t="s">
        <v>157</v>
      </c>
      <c r="C2587" s="1">
        <v>44173.782819444445</v>
      </c>
      <c r="D2587" s="1">
        <v>44195</v>
      </c>
      <c r="E2587" t="s">
        <v>133</v>
      </c>
      <c r="F2587" t="s">
        <v>136</v>
      </c>
      <c r="G2587" t="s">
        <v>135</v>
      </c>
      <c r="H2587" t="s">
        <v>136</v>
      </c>
      <c r="I2587" t="s">
        <v>15018</v>
      </c>
      <c r="K2587" t="s">
        <v>15019</v>
      </c>
      <c r="M2587" t="s">
        <v>15020</v>
      </c>
      <c r="N2587" t="s">
        <v>246</v>
      </c>
      <c r="O2587" s="4">
        <v>71261</v>
      </c>
      <c r="P2587" t="s">
        <v>140</v>
      </c>
      <c r="R2587">
        <v>13186473311</v>
      </c>
      <c r="T2587">
        <v>111191</v>
      </c>
      <c r="U2587" t="s">
        <v>7084</v>
      </c>
      <c r="V2587" t="s">
        <v>1942</v>
      </c>
      <c r="W2587" t="s">
        <v>136</v>
      </c>
      <c r="X2587" t="s">
        <v>2097</v>
      </c>
      <c r="Y2587" t="s">
        <v>15019</v>
      </c>
      <c r="Z2587" t="s">
        <v>148</v>
      </c>
      <c r="AA2587" t="s">
        <v>15020</v>
      </c>
      <c r="AB2587" t="s">
        <v>246</v>
      </c>
      <c r="AC2587" s="4">
        <v>71261</v>
      </c>
      <c r="AD2587" t="s">
        <v>140</v>
      </c>
      <c r="AF2587">
        <v>13186473311</v>
      </c>
      <c r="AH2587" t="s">
        <v>15021</v>
      </c>
      <c r="AZ2587" t="s">
        <v>288</v>
      </c>
      <c r="BA2587" t="s">
        <v>289</v>
      </c>
      <c r="BB2587" t="s">
        <v>136</v>
      </c>
      <c r="BC2587" t="s">
        <v>136</v>
      </c>
      <c r="BD2587" t="s">
        <v>148</v>
      </c>
      <c r="BE2587" t="s">
        <v>136</v>
      </c>
      <c r="BF2587" t="s">
        <v>136</v>
      </c>
      <c r="BG2587" t="s">
        <v>134</v>
      </c>
      <c r="BH2587" t="s">
        <v>136</v>
      </c>
      <c r="BN2587" t="s">
        <v>15022</v>
      </c>
      <c r="BO2587" t="s">
        <v>1010</v>
      </c>
      <c r="BP2587">
        <v>12</v>
      </c>
      <c r="BQ2587">
        <v>4</v>
      </c>
      <c r="BR2587">
        <v>4</v>
      </c>
      <c r="BS2587" s="1">
        <v>44228</v>
      </c>
      <c r="BT2587" s="1">
        <v>44531</v>
      </c>
      <c r="BU2587" s="1">
        <v>44228</v>
      </c>
      <c r="BV2587" s="1">
        <v>44531</v>
      </c>
      <c r="BW2587" t="s">
        <v>136</v>
      </c>
      <c r="BX2587">
        <v>36</v>
      </c>
      <c r="BY2587">
        <v>0</v>
      </c>
      <c r="BZ2587">
        <v>6</v>
      </c>
      <c r="CA2587">
        <v>6</v>
      </c>
      <c r="CB2587">
        <v>6</v>
      </c>
      <c r="CC2587">
        <v>6</v>
      </c>
      <c r="CD2587">
        <v>6</v>
      </c>
      <c r="CE2587">
        <v>6</v>
      </c>
      <c r="CF2587" t="str">
        <f>"6:00 AM"</f>
        <v>6:00 AM</v>
      </c>
      <c r="CG2587" t="str">
        <f>"12:00 PM"</f>
        <v>12:00 PM</v>
      </c>
      <c r="CH2587" s="5">
        <v>11.83</v>
      </c>
      <c r="CI2587" t="s">
        <v>146</v>
      </c>
      <c r="CJ2587">
        <v>0</v>
      </c>
      <c r="CK2587" t="s">
        <v>148</v>
      </c>
      <c r="CL2587" t="s">
        <v>134</v>
      </c>
      <c r="CM2587" t="s">
        <v>147</v>
      </c>
      <c r="CN2587" t="s">
        <v>148</v>
      </c>
      <c r="CO2587" s="2" t="s">
        <v>15023</v>
      </c>
      <c r="CP2587" t="s">
        <v>149</v>
      </c>
      <c r="CQ2587">
        <v>3</v>
      </c>
      <c r="CR2587">
        <v>0</v>
      </c>
      <c r="CS2587" t="s">
        <v>134</v>
      </c>
      <c r="CT2587" t="s">
        <v>134</v>
      </c>
      <c r="CU2587" t="s">
        <v>136</v>
      </c>
      <c r="CV2587" t="s">
        <v>136</v>
      </c>
      <c r="CW2587" t="s">
        <v>134</v>
      </c>
      <c r="CX2587">
        <v>75</v>
      </c>
      <c r="CY2587" t="s">
        <v>134</v>
      </c>
      <c r="CZ2587" t="s">
        <v>134</v>
      </c>
      <c r="DA2587" t="s">
        <v>134</v>
      </c>
      <c r="DB2587" t="s">
        <v>134</v>
      </c>
      <c r="DC2587" t="s">
        <v>134</v>
      </c>
      <c r="DD2587" t="s">
        <v>136</v>
      </c>
      <c r="DF2587" t="s">
        <v>180</v>
      </c>
      <c r="DG2587" t="s">
        <v>15024</v>
      </c>
      <c r="DH2587" t="s">
        <v>15020</v>
      </c>
      <c r="DI2587" t="s">
        <v>246</v>
      </c>
      <c r="DJ2587" s="4">
        <v>71261</v>
      </c>
      <c r="DK2587" t="s">
        <v>5426</v>
      </c>
      <c r="DL2587" t="s">
        <v>136</v>
      </c>
      <c r="DM2587">
        <v>1</v>
      </c>
      <c r="DN2587" t="s">
        <v>15025</v>
      </c>
      <c r="DO2587" t="s">
        <v>15020</v>
      </c>
      <c r="DP2587" t="s">
        <v>246</v>
      </c>
      <c r="DQ2587" t="str">
        <f>"71261"</f>
        <v>71261</v>
      </c>
      <c r="DR2587" t="s">
        <v>5426</v>
      </c>
      <c r="DS2587" s="2" t="s">
        <v>15026</v>
      </c>
      <c r="DT2587">
        <v>1</v>
      </c>
      <c r="DU2587">
        <v>4</v>
      </c>
      <c r="DV2587" t="s">
        <v>134</v>
      </c>
      <c r="DW2587" t="s">
        <v>134</v>
      </c>
      <c r="DX2587" t="s">
        <v>134</v>
      </c>
      <c r="DY2587" t="s">
        <v>136</v>
      </c>
      <c r="DZ2587">
        <v>1</v>
      </c>
      <c r="EA2587" t="s">
        <v>136</v>
      </c>
      <c r="EC2587" s="5">
        <v>12.68</v>
      </c>
      <c r="ED2587" s="5">
        <v>55</v>
      </c>
      <c r="EE2587">
        <v>13186473311</v>
      </c>
      <c r="EF2587" t="s">
        <v>15021</v>
      </c>
      <c r="EG2587" t="s">
        <v>148</v>
      </c>
      <c r="EH2587">
        <v>4</v>
      </c>
    </row>
    <row r="2588" spans="1:138" ht="15" customHeight="1" x14ac:dyDescent="0.35">
      <c r="A2588" t="s">
        <v>26001</v>
      </c>
      <c r="B2588" t="s">
        <v>157</v>
      </c>
      <c r="C2588" s="1">
        <v>44172.633701851853</v>
      </c>
      <c r="D2588" s="1">
        <v>44195</v>
      </c>
      <c r="E2588" t="s">
        <v>133</v>
      </c>
      <c r="F2588" t="s">
        <v>136</v>
      </c>
      <c r="G2588" t="s">
        <v>135</v>
      </c>
      <c r="H2588" t="s">
        <v>136</v>
      </c>
      <c r="I2588" t="s">
        <v>26002</v>
      </c>
      <c r="K2588" t="s">
        <v>26003</v>
      </c>
      <c r="M2588" t="s">
        <v>1582</v>
      </c>
      <c r="N2588" t="s">
        <v>995</v>
      </c>
      <c r="O2588" s="4">
        <v>72021</v>
      </c>
      <c r="P2588" t="s">
        <v>140</v>
      </c>
      <c r="R2588">
        <v>18707346819</v>
      </c>
      <c r="T2588">
        <v>111191</v>
      </c>
      <c r="U2588" t="s">
        <v>22303</v>
      </c>
      <c r="V2588" t="s">
        <v>26004</v>
      </c>
      <c r="X2588" t="s">
        <v>164</v>
      </c>
      <c r="Y2588" t="s">
        <v>26003</v>
      </c>
      <c r="AA2588" t="s">
        <v>1582</v>
      </c>
      <c r="AB2588" t="s">
        <v>995</v>
      </c>
      <c r="AC2588" s="4">
        <v>72021</v>
      </c>
      <c r="AD2588" t="s">
        <v>140</v>
      </c>
      <c r="AF2588">
        <v>18707346819</v>
      </c>
      <c r="AH2588" t="s">
        <v>148</v>
      </c>
      <c r="AI2588" t="s">
        <v>168</v>
      </c>
      <c r="AJ2588" t="s">
        <v>456</v>
      </c>
      <c r="AK2588" t="s">
        <v>457</v>
      </c>
      <c r="AM2588" t="s">
        <v>458</v>
      </c>
      <c r="AO2588" t="s">
        <v>459</v>
      </c>
      <c r="AP2588" t="s">
        <v>460</v>
      </c>
      <c r="AQ2588" s="4">
        <v>73737</v>
      </c>
      <c r="AR2588" t="s">
        <v>140</v>
      </c>
      <c r="AT2588">
        <v>15802274747</v>
      </c>
      <c r="AV2588" t="s">
        <v>461</v>
      </c>
      <c r="AW2588" t="s">
        <v>462</v>
      </c>
      <c r="AZ2588" t="s">
        <v>288</v>
      </c>
      <c r="BA2588" t="s">
        <v>289</v>
      </c>
      <c r="BB2588" t="s">
        <v>136</v>
      </c>
      <c r="BC2588" t="s">
        <v>136</v>
      </c>
      <c r="BD2588" t="s">
        <v>148</v>
      </c>
      <c r="BE2588" t="s">
        <v>136</v>
      </c>
      <c r="BF2588" t="s">
        <v>136</v>
      </c>
      <c r="BG2588" t="s">
        <v>134</v>
      </c>
      <c r="BH2588" t="s">
        <v>136</v>
      </c>
      <c r="BN2588" t="s">
        <v>26005</v>
      </c>
      <c r="BO2588" t="s">
        <v>1043</v>
      </c>
      <c r="BP2588">
        <v>5</v>
      </c>
      <c r="BQ2588">
        <v>5</v>
      </c>
      <c r="BR2588">
        <v>5</v>
      </c>
      <c r="BS2588" s="1">
        <v>44239</v>
      </c>
      <c r="BT2588" s="1">
        <v>44531</v>
      </c>
      <c r="BU2588" s="1">
        <v>44239</v>
      </c>
      <c r="BV2588" s="1">
        <v>44531</v>
      </c>
      <c r="BW2588" t="s">
        <v>136</v>
      </c>
      <c r="BX2588">
        <v>48</v>
      </c>
      <c r="BY2588">
        <v>0</v>
      </c>
      <c r="BZ2588">
        <v>8</v>
      </c>
      <c r="CA2588">
        <v>8</v>
      </c>
      <c r="CB2588">
        <v>8</v>
      </c>
      <c r="CC2588">
        <v>8</v>
      </c>
      <c r="CD2588">
        <v>8</v>
      </c>
      <c r="CE2588">
        <v>8</v>
      </c>
      <c r="CF2588" t="str">
        <f>"8:00 AM"</f>
        <v>8:00 AM</v>
      </c>
      <c r="CG2588" t="str">
        <f>"5:00 PM"</f>
        <v>5:00 PM</v>
      </c>
      <c r="CH2588" s="5">
        <v>11.83</v>
      </c>
      <c r="CI2588" t="s">
        <v>146</v>
      </c>
      <c r="CL2588" t="s">
        <v>136</v>
      </c>
      <c r="CM2588" t="s">
        <v>312</v>
      </c>
      <c r="CN2588" t="s">
        <v>148</v>
      </c>
      <c r="CO2588" t="s">
        <v>465</v>
      </c>
      <c r="CP2588" t="s">
        <v>149</v>
      </c>
      <c r="CQ2588">
        <v>3</v>
      </c>
      <c r="CR2588">
        <v>0</v>
      </c>
      <c r="CS2588" t="s">
        <v>136</v>
      </c>
      <c r="CT2588" t="s">
        <v>134</v>
      </c>
      <c r="CU2588" t="s">
        <v>136</v>
      </c>
      <c r="CV2588" t="s">
        <v>134</v>
      </c>
      <c r="CW2588" t="s">
        <v>134</v>
      </c>
      <c r="CX2588">
        <v>75</v>
      </c>
      <c r="CY2588" t="s">
        <v>134</v>
      </c>
      <c r="CZ2588" t="s">
        <v>134</v>
      </c>
      <c r="DA2588" t="s">
        <v>134</v>
      </c>
      <c r="DB2588" t="s">
        <v>136</v>
      </c>
      <c r="DC2588" t="s">
        <v>134</v>
      </c>
      <c r="DD2588" t="s">
        <v>136</v>
      </c>
      <c r="DF2588" t="s">
        <v>466</v>
      </c>
      <c r="DG2588" t="s">
        <v>26003</v>
      </c>
      <c r="DH2588" t="s">
        <v>1582</v>
      </c>
      <c r="DI2588" t="s">
        <v>995</v>
      </c>
      <c r="DJ2588" s="4">
        <v>72021</v>
      </c>
      <c r="DK2588" t="s">
        <v>997</v>
      </c>
      <c r="DL2588" t="s">
        <v>136</v>
      </c>
      <c r="DM2588">
        <v>1</v>
      </c>
      <c r="DN2588" t="s">
        <v>26006</v>
      </c>
      <c r="DO2588" t="s">
        <v>1582</v>
      </c>
      <c r="DP2588" t="s">
        <v>995</v>
      </c>
      <c r="DQ2588" t="str">
        <f>"72021"</f>
        <v>72021</v>
      </c>
      <c r="DR2588" t="s">
        <v>997</v>
      </c>
      <c r="DS2588" t="s">
        <v>296</v>
      </c>
      <c r="DT2588">
        <v>1</v>
      </c>
      <c r="DU2588">
        <v>5</v>
      </c>
      <c r="DV2588" t="s">
        <v>134</v>
      </c>
      <c r="DW2588" t="s">
        <v>134</v>
      </c>
      <c r="DX2588" t="s">
        <v>134</v>
      </c>
      <c r="DY2588" t="s">
        <v>136</v>
      </c>
      <c r="DZ2588">
        <v>1</v>
      </c>
      <c r="EA2588" t="s">
        <v>136</v>
      </c>
      <c r="EC2588" s="5">
        <v>12.68</v>
      </c>
      <c r="ED2588" s="5">
        <v>55</v>
      </c>
      <c r="EE2588">
        <v>18707346819</v>
      </c>
      <c r="EF2588" t="s">
        <v>26007</v>
      </c>
      <c r="EG2588" t="s">
        <v>148</v>
      </c>
      <c r="EH2588">
        <v>0</v>
      </c>
    </row>
    <row r="2589" spans="1:138" ht="15" customHeight="1" x14ac:dyDescent="0.35">
      <c r="A2589" t="s">
        <v>20375</v>
      </c>
      <c r="B2589" t="s">
        <v>157</v>
      </c>
      <c r="C2589" s="1">
        <v>44176.676852314813</v>
      </c>
      <c r="D2589" s="1">
        <v>44195</v>
      </c>
      <c r="E2589" t="s">
        <v>579</v>
      </c>
      <c r="F2589" t="s">
        <v>136</v>
      </c>
      <c r="G2589" t="s">
        <v>135</v>
      </c>
      <c r="H2589" t="s">
        <v>136</v>
      </c>
      <c r="I2589" t="s">
        <v>20376</v>
      </c>
      <c r="K2589" t="s">
        <v>20377</v>
      </c>
      <c r="M2589" t="s">
        <v>10148</v>
      </c>
      <c r="N2589" t="s">
        <v>1251</v>
      </c>
      <c r="O2589" s="4">
        <v>97818</v>
      </c>
      <c r="P2589" t="s">
        <v>140</v>
      </c>
      <c r="R2589">
        <v>15414819274</v>
      </c>
      <c r="T2589">
        <v>11121</v>
      </c>
      <c r="U2589" t="s">
        <v>10149</v>
      </c>
      <c r="V2589" t="s">
        <v>10150</v>
      </c>
      <c r="X2589" t="s">
        <v>1115</v>
      </c>
      <c r="Y2589" t="s">
        <v>20378</v>
      </c>
      <c r="AA2589" t="s">
        <v>7935</v>
      </c>
      <c r="AB2589" t="s">
        <v>1251</v>
      </c>
      <c r="AC2589" s="4">
        <v>97818</v>
      </c>
      <c r="AD2589" t="s">
        <v>140</v>
      </c>
      <c r="AF2589">
        <v>15414819274</v>
      </c>
      <c r="AH2589" t="s">
        <v>5932</v>
      </c>
      <c r="AI2589" t="s">
        <v>168</v>
      </c>
      <c r="AJ2589" t="s">
        <v>5933</v>
      </c>
      <c r="AK2589" t="s">
        <v>5934</v>
      </c>
      <c r="AM2589" t="s">
        <v>5935</v>
      </c>
      <c r="AN2589" t="s">
        <v>10151</v>
      </c>
      <c r="AO2589" t="s">
        <v>1122</v>
      </c>
      <c r="AP2589" t="s">
        <v>1114</v>
      </c>
      <c r="AQ2589" s="4">
        <v>98516</v>
      </c>
      <c r="AR2589" t="s">
        <v>140</v>
      </c>
      <c r="AT2589">
        <v>13604558064</v>
      </c>
      <c r="AV2589" t="s">
        <v>5932</v>
      </c>
      <c r="AW2589" t="s">
        <v>1123</v>
      </c>
      <c r="AZ2589" t="s">
        <v>288</v>
      </c>
      <c r="BA2589" t="s">
        <v>289</v>
      </c>
      <c r="BB2589" t="s">
        <v>136</v>
      </c>
      <c r="BC2589" t="s">
        <v>136</v>
      </c>
      <c r="BD2589" t="s">
        <v>148</v>
      </c>
      <c r="BE2589" t="s">
        <v>136</v>
      </c>
      <c r="BF2589" t="s">
        <v>136</v>
      </c>
      <c r="BG2589" t="s">
        <v>134</v>
      </c>
      <c r="BH2589" t="s">
        <v>136</v>
      </c>
      <c r="BN2589" t="s">
        <v>20379</v>
      </c>
      <c r="BO2589" t="s">
        <v>5776</v>
      </c>
      <c r="BP2589">
        <v>25</v>
      </c>
      <c r="BQ2589">
        <v>25</v>
      </c>
      <c r="BR2589">
        <v>25</v>
      </c>
      <c r="BS2589" s="1">
        <v>44226</v>
      </c>
      <c r="BT2589" s="1">
        <v>44505</v>
      </c>
      <c r="BU2589" s="1">
        <v>44226</v>
      </c>
      <c r="BV2589" s="1">
        <v>44505</v>
      </c>
      <c r="BW2589" t="s">
        <v>136</v>
      </c>
      <c r="BX2589">
        <v>50</v>
      </c>
      <c r="BY2589">
        <v>0</v>
      </c>
      <c r="BZ2589">
        <v>8</v>
      </c>
      <c r="CA2589">
        <v>8</v>
      </c>
      <c r="CB2589">
        <v>8</v>
      </c>
      <c r="CC2589">
        <v>8</v>
      </c>
      <c r="CD2589">
        <v>8</v>
      </c>
      <c r="CE2589">
        <v>10</v>
      </c>
      <c r="CF2589" t="str">
        <f>"7:00 AM"</f>
        <v>7:00 AM</v>
      </c>
      <c r="CG2589" t="str">
        <f>"3:00 PM"</f>
        <v>3:00 PM</v>
      </c>
      <c r="CH2589" s="5">
        <v>15.83</v>
      </c>
      <c r="CI2589" t="s">
        <v>146</v>
      </c>
      <c r="CJ2589">
        <v>0</v>
      </c>
      <c r="CK2589" t="s">
        <v>20380</v>
      </c>
      <c r="CL2589" t="s">
        <v>136</v>
      </c>
      <c r="CM2589" t="s">
        <v>147</v>
      </c>
      <c r="CN2589" t="s">
        <v>148</v>
      </c>
      <c r="CO2589" t="s">
        <v>20381</v>
      </c>
      <c r="CP2589" t="s">
        <v>149</v>
      </c>
      <c r="CQ2589">
        <v>3</v>
      </c>
      <c r="CR2589">
        <v>0</v>
      </c>
      <c r="CS2589" t="s">
        <v>136</v>
      </c>
      <c r="CT2589" t="s">
        <v>136</v>
      </c>
      <c r="CU2589" t="s">
        <v>136</v>
      </c>
      <c r="CV2589" t="s">
        <v>136</v>
      </c>
      <c r="CW2589" t="s">
        <v>134</v>
      </c>
      <c r="CX2589">
        <v>60</v>
      </c>
      <c r="CY2589" t="s">
        <v>134</v>
      </c>
      <c r="CZ2589" t="s">
        <v>134</v>
      </c>
      <c r="DA2589" t="s">
        <v>134</v>
      </c>
      <c r="DB2589" t="s">
        <v>134</v>
      </c>
      <c r="DC2589" t="s">
        <v>134</v>
      </c>
      <c r="DD2589" t="s">
        <v>136</v>
      </c>
      <c r="DF2589" s="2" t="s">
        <v>20382</v>
      </c>
      <c r="DG2589" t="s">
        <v>20383</v>
      </c>
      <c r="DH2589" t="s">
        <v>7935</v>
      </c>
      <c r="DI2589" t="s">
        <v>1251</v>
      </c>
      <c r="DJ2589" s="4">
        <v>97818</v>
      </c>
      <c r="DK2589" t="s">
        <v>7937</v>
      </c>
      <c r="DL2589" t="s">
        <v>136</v>
      </c>
      <c r="DM2589">
        <v>1</v>
      </c>
      <c r="DN2589" t="s">
        <v>20384</v>
      </c>
      <c r="DO2589" t="s">
        <v>10148</v>
      </c>
      <c r="DP2589" t="s">
        <v>1251</v>
      </c>
      <c r="DQ2589" t="str">
        <f>"97818"</f>
        <v>97818</v>
      </c>
      <c r="DR2589" t="s">
        <v>7937</v>
      </c>
      <c r="DS2589" t="s">
        <v>5413</v>
      </c>
      <c r="DT2589">
        <v>1</v>
      </c>
      <c r="DU2589">
        <v>20</v>
      </c>
      <c r="DV2589" t="s">
        <v>136</v>
      </c>
      <c r="DW2589" t="s">
        <v>134</v>
      </c>
      <c r="DX2589" t="s">
        <v>136</v>
      </c>
      <c r="DY2589" t="s">
        <v>134</v>
      </c>
      <c r="DZ2589">
        <v>2</v>
      </c>
      <c r="EA2589" t="s">
        <v>134</v>
      </c>
      <c r="EB2589" s="5">
        <v>12.68</v>
      </c>
      <c r="EC2589" s="5">
        <v>12.68</v>
      </c>
      <c r="ED2589" s="5">
        <v>55</v>
      </c>
      <c r="EE2589">
        <v>15414819274</v>
      </c>
      <c r="EF2589" t="s">
        <v>10152</v>
      </c>
      <c r="EG2589" t="s">
        <v>20385</v>
      </c>
      <c r="EH2589">
        <v>0</v>
      </c>
    </row>
    <row r="2590" spans="1:138" ht="15" customHeight="1" x14ac:dyDescent="0.35">
      <c r="A2590" t="s">
        <v>11063</v>
      </c>
      <c r="B2590" t="s">
        <v>157</v>
      </c>
      <c r="C2590" s="1">
        <v>44167.678732175926</v>
      </c>
      <c r="D2590" s="1">
        <v>44195</v>
      </c>
      <c r="E2590" t="s">
        <v>133</v>
      </c>
      <c r="F2590" t="s">
        <v>136</v>
      </c>
      <c r="G2590" t="s">
        <v>135</v>
      </c>
      <c r="H2590" t="s">
        <v>136</v>
      </c>
      <c r="I2590" t="s">
        <v>11064</v>
      </c>
      <c r="J2590" t="s">
        <v>11064</v>
      </c>
      <c r="K2590" t="s">
        <v>11065</v>
      </c>
      <c r="M2590" t="s">
        <v>11066</v>
      </c>
      <c r="N2590" t="s">
        <v>974</v>
      </c>
      <c r="O2590" s="4">
        <v>21771</v>
      </c>
      <c r="P2590" t="s">
        <v>140</v>
      </c>
      <c r="R2590">
        <v>16192038230</v>
      </c>
      <c r="T2590">
        <v>31213</v>
      </c>
      <c r="U2590" t="s">
        <v>11067</v>
      </c>
      <c r="V2590" t="s">
        <v>5207</v>
      </c>
      <c r="W2590" t="s">
        <v>4741</v>
      </c>
      <c r="X2590" t="s">
        <v>1323</v>
      </c>
      <c r="Y2590" t="s">
        <v>11065</v>
      </c>
      <c r="AA2590" t="s">
        <v>11066</v>
      </c>
      <c r="AB2590" t="s">
        <v>974</v>
      </c>
      <c r="AC2590" s="4">
        <v>21771</v>
      </c>
      <c r="AD2590" t="s">
        <v>140</v>
      </c>
      <c r="AF2590">
        <v>16192038230</v>
      </c>
      <c r="AH2590" t="s">
        <v>11068</v>
      </c>
      <c r="AZ2590" t="s">
        <v>175</v>
      </c>
      <c r="BA2590" t="s">
        <v>176</v>
      </c>
      <c r="BB2590" t="s">
        <v>136</v>
      </c>
      <c r="BC2590" t="s">
        <v>136</v>
      </c>
      <c r="BD2590" t="s">
        <v>148</v>
      </c>
      <c r="BE2590" t="s">
        <v>136</v>
      </c>
      <c r="BF2590" t="s">
        <v>136</v>
      </c>
      <c r="BG2590" t="s">
        <v>134</v>
      </c>
      <c r="BH2590" t="s">
        <v>136</v>
      </c>
      <c r="BN2590" t="s">
        <v>11069</v>
      </c>
      <c r="BO2590" t="s">
        <v>822</v>
      </c>
      <c r="BP2590">
        <v>18</v>
      </c>
      <c r="BQ2590">
        <v>18</v>
      </c>
      <c r="BR2590">
        <v>18</v>
      </c>
      <c r="BS2590" s="1">
        <v>44231</v>
      </c>
      <c r="BT2590" s="1">
        <v>44530</v>
      </c>
      <c r="BU2590" s="1">
        <v>44231</v>
      </c>
      <c r="BV2590" s="1">
        <v>44530</v>
      </c>
      <c r="BW2590" t="s">
        <v>136</v>
      </c>
      <c r="BX2590">
        <v>39</v>
      </c>
      <c r="BY2590">
        <v>0</v>
      </c>
      <c r="BZ2590">
        <v>7</v>
      </c>
      <c r="CA2590">
        <v>7</v>
      </c>
      <c r="CB2590">
        <v>7</v>
      </c>
      <c r="CC2590">
        <v>7</v>
      </c>
      <c r="CD2590">
        <v>7</v>
      </c>
      <c r="CE2590">
        <v>4</v>
      </c>
      <c r="CF2590" t="str">
        <f>"7:00 AM"</f>
        <v>7:00 AM</v>
      </c>
      <c r="CG2590" t="str">
        <f>"4:00 PM"</f>
        <v>4:00 PM</v>
      </c>
      <c r="CH2590" s="5">
        <v>13.34</v>
      </c>
      <c r="CI2590" t="s">
        <v>146</v>
      </c>
      <c r="CL2590" t="s">
        <v>134</v>
      </c>
      <c r="CM2590" t="s">
        <v>312</v>
      </c>
      <c r="CN2590" t="s">
        <v>148</v>
      </c>
      <c r="CO2590" t="s">
        <v>11070</v>
      </c>
      <c r="CP2590" t="s">
        <v>149</v>
      </c>
      <c r="CQ2590">
        <v>3</v>
      </c>
      <c r="CR2590">
        <v>0</v>
      </c>
      <c r="CS2590" t="s">
        <v>136</v>
      </c>
      <c r="CT2590" t="s">
        <v>136</v>
      </c>
      <c r="CU2590" t="s">
        <v>136</v>
      </c>
      <c r="CV2590" t="s">
        <v>136</v>
      </c>
      <c r="CW2590" t="s">
        <v>134</v>
      </c>
      <c r="CX2590">
        <v>75</v>
      </c>
      <c r="CY2590" t="s">
        <v>134</v>
      </c>
      <c r="CZ2590" t="s">
        <v>134</v>
      </c>
      <c r="DA2590" t="s">
        <v>134</v>
      </c>
      <c r="DB2590" t="s">
        <v>134</v>
      </c>
      <c r="DC2590" t="s">
        <v>134</v>
      </c>
      <c r="DD2590" t="s">
        <v>136</v>
      </c>
      <c r="DF2590" t="s">
        <v>180</v>
      </c>
      <c r="DG2590" t="s">
        <v>11065</v>
      </c>
      <c r="DH2590" t="s">
        <v>11071</v>
      </c>
      <c r="DI2590" t="s">
        <v>974</v>
      </c>
      <c r="DJ2590" s="4">
        <v>21771</v>
      </c>
      <c r="DK2590" t="s">
        <v>6365</v>
      </c>
      <c r="DL2590" t="s">
        <v>134</v>
      </c>
      <c r="DM2590">
        <v>3</v>
      </c>
      <c r="DN2590" t="s">
        <v>11065</v>
      </c>
      <c r="DO2590" t="s">
        <v>11071</v>
      </c>
      <c r="DP2590" t="s">
        <v>974</v>
      </c>
      <c r="DQ2590" t="str">
        <f>"21771"</f>
        <v>21771</v>
      </c>
      <c r="DR2590" t="s">
        <v>6365</v>
      </c>
      <c r="DS2590" t="s">
        <v>11072</v>
      </c>
      <c r="DT2590">
        <v>2</v>
      </c>
      <c r="DU2590">
        <v>10</v>
      </c>
      <c r="DV2590" t="s">
        <v>134</v>
      </c>
      <c r="DW2590" t="s">
        <v>134</v>
      </c>
      <c r="DX2590" t="s">
        <v>134</v>
      </c>
      <c r="DY2590" t="s">
        <v>134</v>
      </c>
      <c r="DZ2590">
        <v>3</v>
      </c>
      <c r="EA2590" t="s">
        <v>136</v>
      </c>
      <c r="EC2590" s="5">
        <v>12.68</v>
      </c>
      <c r="ED2590" s="5">
        <v>55</v>
      </c>
      <c r="EE2590" t="s">
        <v>148</v>
      </c>
      <c r="EF2590" t="s">
        <v>11073</v>
      </c>
      <c r="EG2590" t="s">
        <v>11074</v>
      </c>
      <c r="EH2590">
        <v>1</v>
      </c>
    </row>
    <row r="2591" spans="1:138" ht="15" customHeight="1" x14ac:dyDescent="0.35">
      <c r="A2591" t="s">
        <v>20627</v>
      </c>
      <c r="B2591" t="s">
        <v>157</v>
      </c>
      <c r="C2591" s="1">
        <v>44172.519210995371</v>
      </c>
      <c r="D2591" s="1">
        <v>44195</v>
      </c>
      <c r="E2591" t="s">
        <v>133</v>
      </c>
      <c r="F2591" t="s">
        <v>136</v>
      </c>
      <c r="G2591" t="s">
        <v>135</v>
      </c>
      <c r="H2591" t="s">
        <v>134</v>
      </c>
      <c r="I2591" t="s">
        <v>9444</v>
      </c>
      <c r="K2591" t="s">
        <v>9445</v>
      </c>
      <c r="M2591" t="s">
        <v>9446</v>
      </c>
      <c r="N2591" t="s">
        <v>139</v>
      </c>
      <c r="O2591" s="4">
        <v>33187</v>
      </c>
      <c r="P2591" t="s">
        <v>140</v>
      </c>
      <c r="R2591">
        <v>13052550422</v>
      </c>
      <c r="T2591">
        <v>111421</v>
      </c>
      <c r="U2591" t="s">
        <v>9447</v>
      </c>
      <c r="V2591" t="s">
        <v>5406</v>
      </c>
      <c r="X2591" t="s">
        <v>9448</v>
      </c>
      <c r="Y2591" t="s">
        <v>9445</v>
      </c>
      <c r="Z2591" t="s">
        <v>20628</v>
      </c>
      <c r="AA2591" t="s">
        <v>9446</v>
      </c>
      <c r="AB2591" t="s">
        <v>139</v>
      </c>
      <c r="AC2591" s="4">
        <v>33187</v>
      </c>
      <c r="AD2591" t="s">
        <v>140</v>
      </c>
      <c r="AF2591">
        <v>13052550422</v>
      </c>
      <c r="AH2591" t="s">
        <v>1134</v>
      </c>
      <c r="AI2591" t="s">
        <v>168</v>
      </c>
      <c r="AJ2591" t="s">
        <v>1135</v>
      </c>
      <c r="AK2591" t="s">
        <v>1136</v>
      </c>
      <c r="AL2591" t="s">
        <v>229</v>
      </c>
      <c r="AM2591" t="s">
        <v>1137</v>
      </c>
      <c r="AN2591" t="s">
        <v>1138</v>
      </c>
      <c r="AO2591" t="s">
        <v>1139</v>
      </c>
      <c r="AP2591" t="s">
        <v>537</v>
      </c>
      <c r="AQ2591" s="4">
        <v>28327</v>
      </c>
      <c r="AR2591" t="s">
        <v>140</v>
      </c>
      <c r="AT2591">
        <v>19109476004</v>
      </c>
      <c r="AV2591" t="s">
        <v>1140</v>
      </c>
      <c r="AW2591" t="s">
        <v>1141</v>
      </c>
      <c r="AZ2591" t="s">
        <v>144</v>
      </c>
      <c r="BA2591" t="s">
        <v>145</v>
      </c>
      <c r="BB2591" t="s">
        <v>136</v>
      </c>
      <c r="BC2591" t="s">
        <v>136</v>
      </c>
      <c r="BD2591" t="s">
        <v>148</v>
      </c>
      <c r="BE2591" t="s">
        <v>136</v>
      </c>
      <c r="BF2591" t="s">
        <v>136</v>
      </c>
      <c r="BG2591" t="s">
        <v>134</v>
      </c>
      <c r="BH2591" t="s">
        <v>136</v>
      </c>
      <c r="BN2591" t="s">
        <v>20629</v>
      </c>
      <c r="BO2591" t="s">
        <v>1174</v>
      </c>
      <c r="BP2591">
        <v>280</v>
      </c>
      <c r="BQ2591">
        <v>32</v>
      </c>
      <c r="BR2591">
        <v>32</v>
      </c>
      <c r="BS2591" s="1">
        <v>44237</v>
      </c>
      <c r="BT2591" s="1">
        <v>44540</v>
      </c>
      <c r="BU2591" s="1">
        <v>44237</v>
      </c>
      <c r="BV2591" s="1">
        <v>44540</v>
      </c>
      <c r="BW2591" t="s">
        <v>136</v>
      </c>
      <c r="BX2591">
        <v>40</v>
      </c>
      <c r="BY2591">
        <v>7</v>
      </c>
      <c r="BZ2591">
        <v>7</v>
      </c>
      <c r="CA2591">
        <v>7</v>
      </c>
      <c r="CB2591">
        <v>0</v>
      </c>
      <c r="CC2591">
        <v>7</v>
      </c>
      <c r="CD2591">
        <v>7</v>
      </c>
      <c r="CE2591">
        <v>5</v>
      </c>
      <c r="CF2591" t="str">
        <f>"7:00 AM"</f>
        <v>7:00 AM</v>
      </c>
      <c r="CG2591" t="str">
        <f>"3:00 PM"</f>
        <v>3:00 PM</v>
      </c>
      <c r="CH2591" s="5">
        <v>11.71</v>
      </c>
      <c r="CI2591" t="s">
        <v>146</v>
      </c>
      <c r="CL2591" t="s">
        <v>136</v>
      </c>
      <c r="CM2591" t="s">
        <v>312</v>
      </c>
      <c r="CN2591" t="s">
        <v>148</v>
      </c>
      <c r="CO2591" t="s">
        <v>1142</v>
      </c>
      <c r="CP2591" t="s">
        <v>149</v>
      </c>
      <c r="CQ2591">
        <v>3</v>
      </c>
      <c r="CR2591">
        <v>0</v>
      </c>
      <c r="CS2591" t="s">
        <v>136</v>
      </c>
      <c r="CT2591" t="s">
        <v>134</v>
      </c>
      <c r="CU2591" t="s">
        <v>136</v>
      </c>
      <c r="CV2591" t="s">
        <v>134</v>
      </c>
      <c r="CW2591" t="s">
        <v>134</v>
      </c>
      <c r="CX2591">
        <v>50</v>
      </c>
      <c r="CY2591" t="s">
        <v>134</v>
      </c>
      <c r="CZ2591" t="s">
        <v>134</v>
      </c>
      <c r="DA2591" t="s">
        <v>134</v>
      </c>
      <c r="DB2591" t="s">
        <v>134</v>
      </c>
      <c r="DC2591" t="s">
        <v>134</v>
      </c>
      <c r="DD2591" t="s">
        <v>136</v>
      </c>
      <c r="DF2591" t="s">
        <v>20630</v>
      </c>
      <c r="DG2591" t="s">
        <v>20631</v>
      </c>
      <c r="DH2591" t="s">
        <v>15069</v>
      </c>
      <c r="DI2591" t="s">
        <v>161</v>
      </c>
      <c r="DJ2591" s="4">
        <v>30642</v>
      </c>
      <c r="DK2591" t="s">
        <v>1000</v>
      </c>
      <c r="DL2591" t="s">
        <v>136</v>
      </c>
      <c r="DM2591">
        <v>1</v>
      </c>
      <c r="DN2591" t="s">
        <v>20631</v>
      </c>
      <c r="DO2591" t="s">
        <v>15069</v>
      </c>
      <c r="DP2591" t="s">
        <v>161</v>
      </c>
      <c r="DQ2591" t="str">
        <f>"30642"</f>
        <v>30642</v>
      </c>
      <c r="DR2591" t="s">
        <v>1000</v>
      </c>
      <c r="DS2591" t="s">
        <v>861</v>
      </c>
      <c r="DT2591">
        <v>1</v>
      </c>
      <c r="DU2591">
        <v>42</v>
      </c>
      <c r="DV2591" t="s">
        <v>134</v>
      </c>
      <c r="DW2591" t="s">
        <v>136</v>
      </c>
      <c r="DX2591" t="s">
        <v>136</v>
      </c>
      <c r="DY2591" t="s">
        <v>136</v>
      </c>
      <c r="DZ2591">
        <v>1</v>
      </c>
      <c r="EA2591" t="s">
        <v>136</v>
      </c>
      <c r="EC2591" s="5">
        <v>12.68</v>
      </c>
      <c r="ED2591" s="5">
        <v>55</v>
      </c>
      <c r="EE2591" t="s">
        <v>148</v>
      </c>
      <c r="EF2591" t="s">
        <v>9453</v>
      </c>
      <c r="EG2591" t="s">
        <v>1145</v>
      </c>
      <c r="EH2591">
        <v>0</v>
      </c>
    </row>
    <row r="2592" spans="1:138" ht="15" customHeight="1" x14ac:dyDescent="0.35">
      <c r="A2592" t="s">
        <v>7884</v>
      </c>
      <c r="B2592" t="s">
        <v>157</v>
      </c>
      <c r="C2592" s="1">
        <v>44176.499384374998</v>
      </c>
      <c r="D2592" s="1">
        <v>44195</v>
      </c>
      <c r="E2592" t="s">
        <v>133</v>
      </c>
      <c r="F2592" t="s">
        <v>136</v>
      </c>
      <c r="G2592" t="s">
        <v>135</v>
      </c>
      <c r="H2592" t="s">
        <v>136</v>
      </c>
      <c r="I2592" t="s">
        <v>7885</v>
      </c>
      <c r="K2592" t="s">
        <v>7886</v>
      </c>
      <c r="M2592" t="s">
        <v>994</v>
      </c>
      <c r="N2592" t="s">
        <v>995</v>
      </c>
      <c r="O2592" s="4">
        <v>72069</v>
      </c>
      <c r="P2592" t="s">
        <v>140</v>
      </c>
      <c r="R2592">
        <v>18703380654</v>
      </c>
      <c r="T2592">
        <v>1119</v>
      </c>
      <c r="U2592" t="s">
        <v>7887</v>
      </c>
      <c r="V2592" t="s">
        <v>7888</v>
      </c>
      <c r="X2592" t="s">
        <v>164</v>
      </c>
      <c r="Y2592" t="s">
        <v>7886</v>
      </c>
      <c r="AA2592" t="s">
        <v>994</v>
      </c>
      <c r="AB2592" t="s">
        <v>995</v>
      </c>
      <c r="AC2592" s="4">
        <v>72069</v>
      </c>
      <c r="AD2592" t="s">
        <v>140</v>
      </c>
      <c r="AF2592">
        <v>18703380654</v>
      </c>
      <c r="AH2592" t="s">
        <v>7889</v>
      </c>
      <c r="AI2592" t="s">
        <v>168</v>
      </c>
      <c r="AJ2592" t="s">
        <v>533</v>
      </c>
      <c r="AK2592" t="s">
        <v>534</v>
      </c>
      <c r="AM2592" t="s">
        <v>535</v>
      </c>
      <c r="AO2592" t="s">
        <v>536</v>
      </c>
      <c r="AP2592" t="s">
        <v>537</v>
      </c>
      <c r="AQ2592" s="4">
        <v>28786</v>
      </c>
      <c r="AR2592" t="s">
        <v>140</v>
      </c>
      <c r="AT2592">
        <v>18282460659</v>
      </c>
      <c r="AV2592" t="s">
        <v>538</v>
      </c>
      <c r="AW2592" t="s">
        <v>539</v>
      </c>
      <c r="AZ2592" t="s">
        <v>288</v>
      </c>
      <c r="BA2592" t="s">
        <v>289</v>
      </c>
      <c r="BB2592" t="s">
        <v>136</v>
      </c>
      <c r="BC2592" t="s">
        <v>136</v>
      </c>
      <c r="BD2592" t="s">
        <v>148</v>
      </c>
      <c r="BE2592" t="s">
        <v>136</v>
      </c>
      <c r="BF2592" t="s">
        <v>136</v>
      </c>
      <c r="BG2592" t="s">
        <v>134</v>
      </c>
      <c r="BH2592" t="s">
        <v>136</v>
      </c>
      <c r="BN2592" t="s">
        <v>7890</v>
      </c>
      <c r="BO2592" t="s">
        <v>1937</v>
      </c>
      <c r="BP2592">
        <v>3</v>
      </c>
      <c r="BQ2592">
        <v>3</v>
      </c>
      <c r="BR2592">
        <v>3</v>
      </c>
      <c r="BS2592" s="1">
        <v>44228</v>
      </c>
      <c r="BT2592" s="1">
        <v>44515</v>
      </c>
      <c r="BU2592" s="1">
        <v>44228</v>
      </c>
      <c r="BV2592" s="1">
        <v>44515</v>
      </c>
      <c r="BW2592" t="s">
        <v>136</v>
      </c>
      <c r="BX2592">
        <v>48</v>
      </c>
      <c r="BY2592">
        <v>0</v>
      </c>
      <c r="BZ2592">
        <v>8</v>
      </c>
      <c r="CA2592">
        <v>8</v>
      </c>
      <c r="CB2592">
        <v>8</v>
      </c>
      <c r="CC2592">
        <v>8</v>
      </c>
      <c r="CD2592">
        <v>8</v>
      </c>
      <c r="CE2592">
        <v>8</v>
      </c>
      <c r="CF2592" t="str">
        <f>"8:00 AM"</f>
        <v>8:00 AM</v>
      </c>
      <c r="CG2592" t="str">
        <f>"5:00 PM"</f>
        <v>5:00 PM</v>
      </c>
      <c r="CH2592" s="5">
        <v>11.83</v>
      </c>
      <c r="CI2592" t="s">
        <v>146</v>
      </c>
      <c r="CL2592" t="s">
        <v>136</v>
      </c>
      <c r="CM2592" t="s">
        <v>147</v>
      </c>
      <c r="CN2592" t="s">
        <v>148</v>
      </c>
      <c r="CO2592" t="s">
        <v>996</v>
      </c>
      <c r="CP2592" t="s">
        <v>149</v>
      </c>
      <c r="CQ2592">
        <v>3</v>
      </c>
      <c r="CR2592">
        <v>0</v>
      </c>
      <c r="CS2592" t="s">
        <v>136</v>
      </c>
      <c r="CT2592" t="s">
        <v>134</v>
      </c>
      <c r="CU2592" t="s">
        <v>136</v>
      </c>
      <c r="CV2592" t="s">
        <v>136</v>
      </c>
      <c r="CW2592" t="s">
        <v>134</v>
      </c>
      <c r="CX2592">
        <v>60</v>
      </c>
      <c r="CY2592" t="s">
        <v>134</v>
      </c>
      <c r="CZ2592" t="s">
        <v>134</v>
      </c>
      <c r="DA2592" t="s">
        <v>134</v>
      </c>
      <c r="DB2592" t="s">
        <v>134</v>
      </c>
      <c r="DC2592" t="s">
        <v>134</v>
      </c>
      <c r="DD2592" t="s">
        <v>136</v>
      </c>
      <c r="DF2592" t="s">
        <v>7891</v>
      </c>
      <c r="DG2592" t="s">
        <v>7892</v>
      </c>
      <c r="DH2592" t="s">
        <v>994</v>
      </c>
      <c r="DI2592" t="s">
        <v>995</v>
      </c>
      <c r="DJ2592" s="4">
        <v>72069</v>
      </c>
      <c r="DK2592" t="s">
        <v>997</v>
      </c>
      <c r="DL2592" t="s">
        <v>136</v>
      </c>
      <c r="DM2592">
        <v>1</v>
      </c>
      <c r="DN2592" t="s">
        <v>7892</v>
      </c>
      <c r="DO2592" t="s">
        <v>7893</v>
      </c>
      <c r="DP2592" t="s">
        <v>995</v>
      </c>
      <c r="DQ2592" t="str">
        <f>"72069"</f>
        <v>72069</v>
      </c>
      <c r="DR2592" t="s">
        <v>997</v>
      </c>
      <c r="DS2592" t="s">
        <v>625</v>
      </c>
      <c r="DT2592">
        <v>1</v>
      </c>
      <c r="DU2592">
        <v>4</v>
      </c>
      <c r="DV2592" t="s">
        <v>134</v>
      </c>
      <c r="DW2592" t="s">
        <v>134</v>
      </c>
      <c r="DX2592" t="s">
        <v>134</v>
      </c>
      <c r="DY2592" t="s">
        <v>136</v>
      </c>
      <c r="DZ2592">
        <v>1</v>
      </c>
      <c r="EA2592" t="s">
        <v>136</v>
      </c>
      <c r="EC2592" s="5">
        <v>12.68</v>
      </c>
      <c r="ED2592" s="5">
        <v>55</v>
      </c>
      <c r="EE2592">
        <v>18703380654</v>
      </c>
      <c r="EF2592" t="s">
        <v>7889</v>
      </c>
      <c r="EG2592" t="s">
        <v>148</v>
      </c>
      <c r="EH2592">
        <v>0</v>
      </c>
    </row>
    <row r="2593" spans="1:138" ht="15" customHeight="1" x14ac:dyDescent="0.35">
      <c r="A2593" t="s">
        <v>8016</v>
      </c>
      <c r="B2593" t="s">
        <v>157</v>
      </c>
      <c r="C2593" s="1">
        <v>44166.934911921293</v>
      </c>
      <c r="D2593" s="1">
        <v>44195</v>
      </c>
      <c r="E2593" t="s">
        <v>579</v>
      </c>
      <c r="F2593" t="s">
        <v>136</v>
      </c>
      <c r="G2593" t="s">
        <v>135</v>
      </c>
      <c r="H2593" t="s">
        <v>136</v>
      </c>
      <c r="I2593" t="s">
        <v>8017</v>
      </c>
      <c r="J2593" t="s">
        <v>8018</v>
      </c>
      <c r="K2593" t="s">
        <v>8019</v>
      </c>
      <c r="M2593" t="s">
        <v>8020</v>
      </c>
      <c r="N2593" t="s">
        <v>784</v>
      </c>
      <c r="O2593" s="4">
        <v>59046</v>
      </c>
      <c r="P2593" t="s">
        <v>140</v>
      </c>
      <c r="R2593">
        <v>14065754334</v>
      </c>
      <c r="T2593">
        <v>112410</v>
      </c>
      <c r="U2593" t="s">
        <v>8021</v>
      </c>
      <c r="V2593" t="s">
        <v>8022</v>
      </c>
      <c r="X2593" t="s">
        <v>164</v>
      </c>
      <c r="Y2593" t="s">
        <v>8019</v>
      </c>
      <c r="AA2593" t="s">
        <v>8020</v>
      </c>
      <c r="AB2593" t="s">
        <v>784</v>
      </c>
      <c r="AC2593" s="4">
        <v>59046</v>
      </c>
      <c r="AD2593" t="s">
        <v>140</v>
      </c>
      <c r="AF2593">
        <v>14065754334</v>
      </c>
      <c r="AH2593" t="s">
        <v>8023</v>
      </c>
      <c r="AI2593" t="s">
        <v>168</v>
      </c>
      <c r="AJ2593" t="s">
        <v>588</v>
      </c>
      <c r="AK2593" t="s">
        <v>589</v>
      </c>
      <c r="AM2593" t="s">
        <v>590</v>
      </c>
      <c r="AO2593" t="s">
        <v>591</v>
      </c>
      <c r="AP2593" t="s">
        <v>592</v>
      </c>
      <c r="AQ2593" s="4">
        <v>82601</v>
      </c>
      <c r="AR2593" t="s">
        <v>140</v>
      </c>
      <c r="AT2593">
        <v>13074722105</v>
      </c>
      <c r="AV2593" t="s">
        <v>593</v>
      </c>
      <c r="AW2593" t="s">
        <v>594</v>
      </c>
      <c r="AZ2593" t="s">
        <v>334</v>
      </c>
      <c r="BA2593" t="s">
        <v>335</v>
      </c>
      <c r="BB2593" t="s">
        <v>136</v>
      </c>
      <c r="BC2593" t="s">
        <v>136</v>
      </c>
      <c r="BD2593" t="s">
        <v>148</v>
      </c>
      <c r="BE2593" t="s">
        <v>136</v>
      </c>
      <c r="BF2593" t="s">
        <v>136</v>
      </c>
      <c r="BG2593" t="s">
        <v>134</v>
      </c>
      <c r="BH2593" t="s">
        <v>136</v>
      </c>
      <c r="BN2593" t="s">
        <v>8024</v>
      </c>
      <c r="BO2593" t="s">
        <v>652</v>
      </c>
      <c r="BP2593">
        <v>6</v>
      </c>
      <c r="BQ2593">
        <v>4</v>
      </c>
      <c r="BR2593">
        <v>4</v>
      </c>
      <c r="BS2593" s="1">
        <v>44228</v>
      </c>
      <c r="BT2593" s="1">
        <v>44530</v>
      </c>
      <c r="BU2593" s="1">
        <v>44228</v>
      </c>
      <c r="BV2593" s="1">
        <v>44530</v>
      </c>
      <c r="BW2593" t="s">
        <v>134</v>
      </c>
      <c r="CH2593" s="5">
        <v>1682.33</v>
      </c>
      <c r="CI2593" t="s">
        <v>597</v>
      </c>
      <c r="CJ2593">
        <v>0</v>
      </c>
      <c r="CK2593" t="s">
        <v>598</v>
      </c>
      <c r="CL2593" t="s">
        <v>136</v>
      </c>
      <c r="CM2593" t="s">
        <v>354</v>
      </c>
      <c r="CN2593" t="s">
        <v>599</v>
      </c>
      <c r="CO2593" t="s">
        <v>600</v>
      </c>
      <c r="CP2593" t="s">
        <v>149</v>
      </c>
      <c r="CQ2593">
        <v>6</v>
      </c>
      <c r="CR2593">
        <v>0</v>
      </c>
      <c r="CS2593" t="s">
        <v>136</v>
      </c>
      <c r="CT2593" t="s">
        <v>134</v>
      </c>
      <c r="CU2593" t="s">
        <v>136</v>
      </c>
      <c r="CV2593" t="s">
        <v>136</v>
      </c>
      <c r="CW2593" t="s">
        <v>134</v>
      </c>
      <c r="CX2593">
        <v>50</v>
      </c>
      <c r="CY2593" t="s">
        <v>134</v>
      </c>
      <c r="CZ2593" t="s">
        <v>136</v>
      </c>
      <c r="DA2593" t="s">
        <v>134</v>
      </c>
      <c r="DB2593" t="s">
        <v>136</v>
      </c>
      <c r="DC2593" t="s">
        <v>136</v>
      </c>
      <c r="DD2593" t="s">
        <v>136</v>
      </c>
      <c r="DF2593" t="s">
        <v>8025</v>
      </c>
      <c r="DG2593" t="s">
        <v>8026</v>
      </c>
      <c r="DH2593" t="s">
        <v>8020</v>
      </c>
      <c r="DI2593" t="s">
        <v>784</v>
      </c>
      <c r="DJ2593" s="4">
        <v>59046</v>
      </c>
      <c r="DK2593" t="s">
        <v>7681</v>
      </c>
      <c r="DL2593" t="s">
        <v>136</v>
      </c>
      <c r="DM2593">
        <v>1</v>
      </c>
      <c r="DN2593" t="s">
        <v>8026</v>
      </c>
      <c r="DO2593" t="s">
        <v>8020</v>
      </c>
      <c r="DP2593" t="s">
        <v>784</v>
      </c>
      <c r="DQ2593" t="str">
        <f>"59046"</f>
        <v>59046</v>
      </c>
      <c r="DR2593" t="s">
        <v>7681</v>
      </c>
      <c r="DS2593" t="s">
        <v>605</v>
      </c>
      <c r="DT2593">
        <v>6</v>
      </c>
      <c r="DU2593">
        <v>6</v>
      </c>
      <c r="DV2593" t="s">
        <v>136</v>
      </c>
      <c r="DW2593" t="s">
        <v>136</v>
      </c>
      <c r="DX2593" t="s">
        <v>134</v>
      </c>
      <c r="DY2593" t="s">
        <v>136</v>
      </c>
      <c r="DZ2593">
        <v>1</v>
      </c>
      <c r="EA2593" t="s">
        <v>136</v>
      </c>
      <c r="EC2593" s="5">
        <v>12.68</v>
      </c>
      <c r="ED2593" s="5">
        <v>55</v>
      </c>
      <c r="EE2593">
        <v>13074722105</v>
      </c>
      <c r="EF2593" t="s">
        <v>593</v>
      </c>
      <c r="EG2593" t="s">
        <v>148</v>
      </c>
      <c r="EH2593">
        <v>0</v>
      </c>
    </row>
    <row r="2594" spans="1:138" ht="15" customHeight="1" x14ac:dyDescent="0.35">
      <c r="A2594" t="s">
        <v>12869</v>
      </c>
      <c r="B2594" t="s">
        <v>157</v>
      </c>
      <c r="C2594" s="1">
        <v>44175.53563622685</v>
      </c>
      <c r="D2594" s="1">
        <v>44195</v>
      </c>
      <c r="E2594" t="s">
        <v>133</v>
      </c>
      <c r="F2594" t="s">
        <v>136</v>
      </c>
      <c r="G2594" t="s">
        <v>135</v>
      </c>
      <c r="H2594" t="s">
        <v>136</v>
      </c>
      <c r="I2594" t="s">
        <v>12870</v>
      </c>
      <c r="K2594" t="s">
        <v>12871</v>
      </c>
      <c r="M2594" t="s">
        <v>12872</v>
      </c>
      <c r="N2594" t="s">
        <v>995</v>
      </c>
      <c r="O2594" s="4">
        <v>72663</v>
      </c>
      <c r="P2594" t="s">
        <v>140</v>
      </c>
      <c r="R2594">
        <v>18707464595</v>
      </c>
      <c r="T2594">
        <v>11133</v>
      </c>
      <c r="U2594" t="s">
        <v>12873</v>
      </c>
      <c r="V2594" t="s">
        <v>2235</v>
      </c>
      <c r="X2594" t="s">
        <v>723</v>
      </c>
      <c r="Y2594" t="s">
        <v>12874</v>
      </c>
      <c r="AA2594" t="s">
        <v>12875</v>
      </c>
      <c r="AB2594" t="s">
        <v>995</v>
      </c>
      <c r="AC2594" s="4">
        <v>72680</v>
      </c>
      <c r="AD2594" t="s">
        <v>140</v>
      </c>
      <c r="AF2594">
        <v>18707464595</v>
      </c>
      <c r="AH2594" t="s">
        <v>12876</v>
      </c>
      <c r="AI2594" t="s">
        <v>168</v>
      </c>
      <c r="AJ2594" t="s">
        <v>4738</v>
      </c>
      <c r="AK2594" t="s">
        <v>8381</v>
      </c>
      <c r="AL2594" t="s">
        <v>3480</v>
      </c>
      <c r="AM2594" t="s">
        <v>8382</v>
      </c>
      <c r="AO2594" t="s">
        <v>8383</v>
      </c>
      <c r="AP2594" t="s">
        <v>960</v>
      </c>
      <c r="AQ2594" s="4">
        <v>36029</v>
      </c>
      <c r="AR2594" t="s">
        <v>140</v>
      </c>
      <c r="AT2594">
        <v>15014540627</v>
      </c>
      <c r="AV2594" t="s">
        <v>8384</v>
      </c>
      <c r="AW2594" t="s">
        <v>8385</v>
      </c>
      <c r="AZ2594" t="s">
        <v>821</v>
      </c>
      <c r="BA2594" t="s">
        <v>822</v>
      </c>
      <c r="BB2594" t="s">
        <v>136</v>
      </c>
      <c r="BC2594" t="s">
        <v>136</v>
      </c>
      <c r="BD2594" t="s">
        <v>148</v>
      </c>
      <c r="BE2594" t="s">
        <v>136</v>
      </c>
      <c r="BF2594" t="s">
        <v>136</v>
      </c>
      <c r="BG2594" t="s">
        <v>134</v>
      </c>
      <c r="BH2594" t="s">
        <v>136</v>
      </c>
      <c r="BN2594" t="s">
        <v>12877</v>
      </c>
      <c r="BO2594" t="s">
        <v>905</v>
      </c>
      <c r="BP2594">
        <v>8</v>
      </c>
      <c r="BQ2594">
        <v>8</v>
      </c>
      <c r="BR2594">
        <v>8</v>
      </c>
      <c r="BS2594" s="1">
        <v>44228</v>
      </c>
      <c r="BT2594" s="1">
        <v>44530</v>
      </c>
      <c r="BU2594" s="1">
        <v>44228</v>
      </c>
      <c r="BV2594" s="1">
        <v>44530</v>
      </c>
      <c r="BW2594" t="s">
        <v>136</v>
      </c>
      <c r="BX2594">
        <v>40</v>
      </c>
      <c r="BY2594">
        <v>3</v>
      </c>
      <c r="BZ2594">
        <v>7</v>
      </c>
      <c r="CA2594">
        <v>7</v>
      </c>
      <c r="CB2594">
        <v>7</v>
      </c>
      <c r="CC2594">
        <v>6</v>
      </c>
      <c r="CD2594">
        <v>6</v>
      </c>
      <c r="CE2594">
        <v>4</v>
      </c>
      <c r="CF2594" t="str">
        <f>"7:00 AM"</f>
        <v>7:00 AM</v>
      </c>
      <c r="CG2594" t="str">
        <f>"4:00 PM"</f>
        <v>4:00 PM</v>
      </c>
      <c r="CH2594" s="5">
        <v>11.83</v>
      </c>
      <c r="CI2594" t="s">
        <v>146</v>
      </c>
      <c r="CL2594" t="s">
        <v>136</v>
      </c>
      <c r="CM2594" t="s">
        <v>147</v>
      </c>
      <c r="CN2594" t="s">
        <v>148</v>
      </c>
      <c r="CO2594" t="s">
        <v>8387</v>
      </c>
      <c r="CP2594" t="s">
        <v>149</v>
      </c>
      <c r="CQ2594">
        <v>0</v>
      </c>
      <c r="CR2594">
        <v>0</v>
      </c>
      <c r="CS2594" t="s">
        <v>136</v>
      </c>
      <c r="CT2594" t="s">
        <v>136</v>
      </c>
      <c r="CU2594" t="s">
        <v>136</v>
      </c>
      <c r="CV2594" t="s">
        <v>136</v>
      </c>
      <c r="CW2594" t="s">
        <v>134</v>
      </c>
      <c r="CX2594">
        <v>60</v>
      </c>
      <c r="CY2594" t="s">
        <v>134</v>
      </c>
      <c r="CZ2594" t="s">
        <v>136</v>
      </c>
      <c r="DA2594" t="s">
        <v>134</v>
      </c>
      <c r="DB2594" t="s">
        <v>134</v>
      </c>
      <c r="DC2594" t="s">
        <v>134</v>
      </c>
      <c r="DD2594" t="s">
        <v>136</v>
      </c>
      <c r="DF2594" t="s">
        <v>180</v>
      </c>
      <c r="DG2594" t="s">
        <v>12878</v>
      </c>
      <c r="DH2594" t="s">
        <v>12872</v>
      </c>
      <c r="DI2594" t="s">
        <v>995</v>
      </c>
      <c r="DJ2594" s="4">
        <v>72663</v>
      </c>
      <c r="DK2594" t="s">
        <v>1655</v>
      </c>
      <c r="DL2594" t="s">
        <v>136</v>
      </c>
      <c r="DM2594">
        <v>1</v>
      </c>
      <c r="DN2594" t="s">
        <v>12879</v>
      </c>
      <c r="DO2594" t="s">
        <v>12872</v>
      </c>
      <c r="DP2594" t="s">
        <v>995</v>
      </c>
      <c r="DQ2594" t="str">
        <f>"72663"</f>
        <v>72663</v>
      </c>
      <c r="DR2594" t="s">
        <v>1655</v>
      </c>
      <c r="DS2594" t="s">
        <v>12880</v>
      </c>
      <c r="DT2594">
        <v>13</v>
      </c>
      <c r="DU2594">
        <v>26</v>
      </c>
      <c r="DV2594" t="s">
        <v>134</v>
      </c>
      <c r="DW2594" t="s">
        <v>134</v>
      </c>
      <c r="DX2594" t="s">
        <v>134</v>
      </c>
      <c r="DY2594" t="s">
        <v>136</v>
      </c>
      <c r="DZ2594">
        <v>1</v>
      </c>
      <c r="EA2594" t="s">
        <v>136</v>
      </c>
      <c r="EB2594" s="5">
        <v>12.46</v>
      </c>
      <c r="EC2594" s="5">
        <v>12.68</v>
      </c>
      <c r="ED2594" s="5">
        <v>55</v>
      </c>
      <c r="EE2594">
        <v>18707464595</v>
      </c>
      <c r="EF2594" t="s">
        <v>12876</v>
      </c>
      <c r="EG2594" t="s">
        <v>8392</v>
      </c>
      <c r="EH2594">
        <v>0</v>
      </c>
    </row>
    <row r="2595" spans="1:138" ht="15" customHeight="1" x14ac:dyDescent="0.35">
      <c r="A2595" t="s">
        <v>2058</v>
      </c>
      <c r="B2595" t="s">
        <v>157</v>
      </c>
      <c r="C2595" s="1">
        <v>44169.447530787038</v>
      </c>
      <c r="D2595" s="1">
        <v>44195</v>
      </c>
      <c r="E2595" t="s">
        <v>133</v>
      </c>
      <c r="F2595" t="s">
        <v>136</v>
      </c>
      <c r="G2595" t="s">
        <v>135</v>
      </c>
      <c r="H2595" t="s">
        <v>136</v>
      </c>
      <c r="I2595" t="s">
        <v>2059</v>
      </c>
      <c r="J2595" t="s">
        <v>2059</v>
      </c>
      <c r="K2595" t="s">
        <v>2060</v>
      </c>
      <c r="L2595" t="s">
        <v>148</v>
      </c>
      <c r="M2595" t="s">
        <v>2061</v>
      </c>
      <c r="N2595" t="s">
        <v>893</v>
      </c>
      <c r="O2595" s="4">
        <v>14568</v>
      </c>
      <c r="P2595" t="s">
        <v>140</v>
      </c>
      <c r="R2595">
        <v>13159260809</v>
      </c>
      <c r="T2595">
        <v>111331</v>
      </c>
      <c r="U2595" t="s">
        <v>2062</v>
      </c>
      <c r="V2595" t="s">
        <v>1245</v>
      </c>
      <c r="W2595" t="s">
        <v>434</v>
      </c>
      <c r="X2595" t="s">
        <v>747</v>
      </c>
      <c r="Y2595" t="s">
        <v>2063</v>
      </c>
      <c r="Z2595" t="s">
        <v>148</v>
      </c>
      <c r="AA2595" t="s">
        <v>2061</v>
      </c>
      <c r="AB2595" t="s">
        <v>893</v>
      </c>
      <c r="AC2595" s="4">
        <v>14568</v>
      </c>
      <c r="AD2595" t="s">
        <v>140</v>
      </c>
      <c r="AF2595">
        <v>13159260809</v>
      </c>
      <c r="AH2595" t="s">
        <v>2064</v>
      </c>
      <c r="AZ2595" t="s">
        <v>175</v>
      </c>
      <c r="BA2595" t="s">
        <v>176</v>
      </c>
      <c r="BB2595" t="s">
        <v>136</v>
      </c>
      <c r="BC2595" t="s">
        <v>136</v>
      </c>
      <c r="BD2595" t="s">
        <v>148</v>
      </c>
      <c r="BE2595" t="s">
        <v>136</v>
      </c>
      <c r="BF2595" t="s">
        <v>136</v>
      </c>
      <c r="BG2595" t="s">
        <v>134</v>
      </c>
      <c r="BH2595" t="s">
        <v>136</v>
      </c>
      <c r="BN2595" t="s">
        <v>2065</v>
      </c>
      <c r="BO2595" t="s">
        <v>2066</v>
      </c>
      <c r="BP2595">
        <v>5</v>
      </c>
      <c r="BQ2595">
        <v>5</v>
      </c>
      <c r="BR2595">
        <v>5</v>
      </c>
      <c r="BS2595" s="1">
        <v>44228</v>
      </c>
      <c r="BT2595" s="1">
        <v>44298</v>
      </c>
      <c r="BU2595" s="1">
        <v>44228</v>
      </c>
      <c r="BV2595" s="1">
        <v>44298</v>
      </c>
      <c r="BW2595" t="s">
        <v>136</v>
      </c>
      <c r="BX2595">
        <v>40</v>
      </c>
      <c r="BY2595">
        <v>0</v>
      </c>
      <c r="BZ2595">
        <v>7</v>
      </c>
      <c r="CA2595">
        <v>7</v>
      </c>
      <c r="CB2595">
        <v>7</v>
      </c>
      <c r="CC2595">
        <v>7</v>
      </c>
      <c r="CD2595">
        <v>7</v>
      </c>
      <c r="CE2595">
        <v>5</v>
      </c>
      <c r="CF2595" t="str">
        <f>"8:00 AM"</f>
        <v>8:00 AM</v>
      </c>
      <c r="CG2595" t="str">
        <f>"4:00 PM"</f>
        <v>4:00 PM</v>
      </c>
      <c r="CH2595" s="5">
        <v>14.29</v>
      </c>
      <c r="CI2595" t="s">
        <v>146</v>
      </c>
      <c r="CJ2595">
        <v>0.78</v>
      </c>
      <c r="CK2595" t="s">
        <v>2067</v>
      </c>
      <c r="CL2595" t="s">
        <v>134</v>
      </c>
      <c r="CM2595" t="s">
        <v>147</v>
      </c>
      <c r="CN2595" t="s">
        <v>148</v>
      </c>
      <c r="CO2595" t="s">
        <v>2068</v>
      </c>
      <c r="CP2595" t="s">
        <v>149</v>
      </c>
      <c r="CQ2595">
        <v>3</v>
      </c>
      <c r="CR2595">
        <v>0</v>
      </c>
      <c r="CS2595" t="s">
        <v>136</v>
      </c>
      <c r="CT2595" t="s">
        <v>136</v>
      </c>
      <c r="CU2595" t="s">
        <v>136</v>
      </c>
      <c r="CV2595" t="s">
        <v>136</v>
      </c>
      <c r="CW2595" t="s">
        <v>134</v>
      </c>
      <c r="CX2595">
        <v>50</v>
      </c>
      <c r="CY2595" t="s">
        <v>136</v>
      </c>
      <c r="CZ2595" t="s">
        <v>136</v>
      </c>
      <c r="DA2595" t="s">
        <v>136</v>
      </c>
      <c r="DB2595" t="s">
        <v>136</v>
      </c>
      <c r="DC2595" t="s">
        <v>134</v>
      </c>
      <c r="DD2595" t="s">
        <v>136</v>
      </c>
      <c r="DF2595" t="s">
        <v>2069</v>
      </c>
      <c r="DG2595" t="s">
        <v>2070</v>
      </c>
      <c r="DH2595" t="s">
        <v>2071</v>
      </c>
      <c r="DI2595" t="s">
        <v>893</v>
      </c>
      <c r="DJ2595" s="4">
        <v>14589</v>
      </c>
      <c r="DK2595" t="s">
        <v>1039</v>
      </c>
      <c r="DL2595" t="s">
        <v>136</v>
      </c>
      <c r="DM2595">
        <v>1</v>
      </c>
      <c r="DN2595" t="s">
        <v>2072</v>
      </c>
      <c r="DO2595" t="s">
        <v>2073</v>
      </c>
      <c r="DP2595" t="s">
        <v>893</v>
      </c>
      <c r="DQ2595" t="str">
        <f>"14505"</f>
        <v>14505</v>
      </c>
      <c r="DR2595" t="s">
        <v>1039</v>
      </c>
      <c r="DS2595" t="s">
        <v>2074</v>
      </c>
      <c r="DT2595">
        <v>4</v>
      </c>
      <c r="DU2595">
        <v>28</v>
      </c>
      <c r="DV2595" t="s">
        <v>134</v>
      </c>
      <c r="DW2595" t="s">
        <v>134</v>
      </c>
      <c r="DX2595" t="s">
        <v>134</v>
      </c>
      <c r="DY2595" t="s">
        <v>136</v>
      </c>
      <c r="DZ2595">
        <v>2</v>
      </c>
      <c r="EA2595" t="s">
        <v>136</v>
      </c>
      <c r="EC2595" s="5">
        <v>12.68</v>
      </c>
      <c r="ED2595" s="5">
        <v>55</v>
      </c>
      <c r="EE2595">
        <v>13159260809</v>
      </c>
      <c r="EF2595" t="s">
        <v>2064</v>
      </c>
      <c r="EG2595" t="s">
        <v>148</v>
      </c>
      <c r="EH2595">
        <v>2</v>
      </c>
    </row>
    <row r="2596" spans="1:138" ht="15" customHeight="1" x14ac:dyDescent="0.35">
      <c r="A2596" t="s">
        <v>7035</v>
      </c>
      <c r="B2596" t="s">
        <v>157</v>
      </c>
      <c r="C2596" s="1">
        <v>44169.561857754627</v>
      </c>
      <c r="D2596" s="1">
        <v>44195</v>
      </c>
      <c r="E2596" t="s">
        <v>133</v>
      </c>
      <c r="F2596" t="s">
        <v>136</v>
      </c>
      <c r="G2596" t="s">
        <v>135</v>
      </c>
      <c r="H2596" t="s">
        <v>136</v>
      </c>
      <c r="I2596" t="s">
        <v>7036</v>
      </c>
      <c r="K2596" t="s">
        <v>7037</v>
      </c>
      <c r="M2596" t="s">
        <v>7038</v>
      </c>
      <c r="N2596" t="s">
        <v>1128</v>
      </c>
      <c r="O2596" s="4">
        <v>58577</v>
      </c>
      <c r="P2596" t="s">
        <v>140</v>
      </c>
      <c r="R2596">
        <v>17012206543</v>
      </c>
      <c r="T2596">
        <v>111191</v>
      </c>
      <c r="U2596" t="s">
        <v>7039</v>
      </c>
      <c r="V2596" t="s">
        <v>7040</v>
      </c>
      <c r="X2596" t="s">
        <v>164</v>
      </c>
      <c r="Y2596" t="s">
        <v>7037</v>
      </c>
      <c r="AA2596" t="s">
        <v>7038</v>
      </c>
      <c r="AB2596" t="s">
        <v>1128</v>
      </c>
      <c r="AC2596" s="4">
        <v>58477</v>
      </c>
      <c r="AD2596" t="s">
        <v>140</v>
      </c>
      <c r="AF2596">
        <v>17012206543</v>
      </c>
      <c r="AH2596" t="s">
        <v>148</v>
      </c>
      <c r="AI2596" t="s">
        <v>168</v>
      </c>
      <c r="AJ2596" t="s">
        <v>456</v>
      </c>
      <c r="AK2596" t="s">
        <v>457</v>
      </c>
      <c r="AM2596" t="s">
        <v>458</v>
      </c>
      <c r="AO2596" t="s">
        <v>459</v>
      </c>
      <c r="AP2596" t="s">
        <v>460</v>
      </c>
      <c r="AQ2596" s="4">
        <v>73737</v>
      </c>
      <c r="AR2596" t="s">
        <v>140</v>
      </c>
      <c r="AT2596">
        <v>15802274747</v>
      </c>
      <c r="AV2596" t="s">
        <v>461</v>
      </c>
      <c r="AW2596" t="s">
        <v>462</v>
      </c>
      <c r="AZ2596" t="s">
        <v>288</v>
      </c>
      <c r="BA2596" t="s">
        <v>289</v>
      </c>
      <c r="BB2596" t="s">
        <v>136</v>
      </c>
      <c r="BC2596" t="s">
        <v>136</v>
      </c>
      <c r="BD2596" t="s">
        <v>148</v>
      </c>
      <c r="BE2596" t="s">
        <v>136</v>
      </c>
      <c r="BF2596" t="s">
        <v>136</v>
      </c>
      <c r="BG2596" t="s">
        <v>134</v>
      </c>
      <c r="BH2596" t="s">
        <v>136</v>
      </c>
      <c r="BN2596" t="s">
        <v>7041</v>
      </c>
      <c r="BO2596" t="s">
        <v>1043</v>
      </c>
      <c r="BP2596">
        <v>7</v>
      </c>
      <c r="BQ2596">
        <v>7</v>
      </c>
      <c r="BR2596">
        <v>7</v>
      </c>
      <c r="BS2596" s="1">
        <v>44242</v>
      </c>
      <c r="BT2596" s="1">
        <v>44545</v>
      </c>
      <c r="BU2596" s="1">
        <v>44242</v>
      </c>
      <c r="BV2596" s="1">
        <v>44545</v>
      </c>
      <c r="BW2596" t="s">
        <v>136</v>
      </c>
      <c r="BX2596">
        <v>48</v>
      </c>
      <c r="BY2596">
        <v>0</v>
      </c>
      <c r="BZ2596">
        <v>8</v>
      </c>
      <c r="CA2596">
        <v>8</v>
      </c>
      <c r="CB2596">
        <v>8</v>
      </c>
      <c r="CC2596">
        <v>8</v>
      </c>
      <c r="CD2596">
        <v>8</v>
      </c>
      <c r="CE2596">
        <v>8</v>
      </c>
      <c r="CF2596" t="str">
        <f>"8:00 AM"</f>
        <v>8:00 AM</v>
      </c>
      <c r="CG2596" t="str">
        <f>"5:00 PM"</f>
        <v>5:00 PM</v>
      </c>
      <c r="CH2596" s="5">
        <v>14.99</v>
      </c>
      <c r="CI2596" t="s">
        <v>146</v>
      </c>
      <c r="CL2596" t="s">
        <v>136</v>
      </c>
      <c r="CM2596" t="s">
        <v>312</v>
      </c>
      <c r="CN2596" t="s">
        <v>148</v>
      </c>
      <c r="CO2596" t="s">
        <v>465</v>
      </c>
      <c r="CP2596" t="s">
        <v>149</v>
      </c>
      <c r="CQ2596">
        <v>3</v>
      </c>
      <c r="CR2596">
        <v>0</v>
      </c>
      <c r="CS2596" t="s">
        <v>136</v>
      </c>
      <c r="CT2596" t="s">
        <v>134</v>
      </c>
      <c r="CU2596" t="s">
        <v>136</v>
      </c>
      <c r="CV2596" t="s">
        <v>134</v>
      </c>
      <c r="CW2596" t="s">
        <v>134</v>
      </c>
      <c r="CX2596">
        <v>75</v>
      </c>
      <c r="CY2596" t="s">
        <v>134</v>
      </c>
      <c r="CZ2596" t="s">
        <v>134</v>
      </c>
      <c r="DA2596" t="s">
        <v>134</v>
      </c>
      <c r="DB2596" t="s">
        <v>136</v>
      </c>
      <c r="DC2596" t="s">
        <v>134</v>
      </c>
      <c r="DD2596" t="s">
        <v>136</v>
      </c>
      <c r="DF2596" t="s">
        <v>466</v>
      </c>
      <c r="DG2596" t="s">
        <v>7042</v>
      </c>
      <c r="DH2596" t="s">
        <v>7038</v>
      </c>
      <c r="DI2596" t="s">
        <v>1128</v>
      </c>
      <c r="DJ2596" s="4">
        <v>58477</v>
      </c>
      <c r="DK2596" t="s">
        <v>7043</v>
      </c>
      <c r="DL2596" t="s">
        <v>136</v>
      </c>
      <c r="DM2596">
        <v>1</v>
      </c>
      <c r="DN2596" t="s">
        <v>7044</v>
      </c>
      <c r="DO2596" t="s">
        <v>7038</v>
      </c>
      <c r="DP2596" t="s">
        <v>1128</v>
      </c>
      <c r="DQ2596" t="str">
        <f>"58477"</f>
        <v>58477</v>
      </c>
      <c r="DR2596" t="s">
        <v>7043</v>
      </c>
      <c r="DS2596" t="s">
        <v>296</v>
      </c>
      <c r="DT2596">
        <v>1</v>
      </c>
      <c r="DU2596">
        <v>3</v>
      </c>
      <c r="DV2596" t="s">
        <v>134</v>
      </c>
      <c r="DW2596" t="s">
        <v>134</v>
      </c>
      <c r="DX2596" t="s">
        <v>134</v>
      </c>
      <c r="DY2596" t="s">
        <v>134</v>
      </c>
      <c r="DZ2596">
        <v>4</v>
      </c>
      <c r="EA2596" t="s">
        <v>136</v>
      </c>
      <c r="EC2596" s="5">
        <v>12.68</v>
      </c>
      <c r="ED2596" s="5">
        <v>55</v>
      </c>
      <c r="EE2596">
        <v>17012206543</v>
      </c>
      <c r="EF2596" t="s">
        <v>7045</v>
      </c>
      <c r="EG2596" t="s">
        <v>148</v>
      </c>
      <c r="EH2596">
        <v>0</v>
      </c>
    </row>
    <row r="2597" spans="1:138" ht="15" customHeight="1" x14ac:dyDescent="0.35">
      <c r="A2597" t="s">
        <v>12456</v>
      </c>
      <c r="B2597" t="s">
        <v>157</v>
      </c>
      <c r="C2597" s="1">
        <v>44174.814512268516</v>
      </c>
      <c r="D2597" s="1">
        <v>44195</v>
      </c>
      <c r="E2597" t="s">
        <v>133</v>
      </c>
      <c r="F2597" t="s">
        <v>136</v>
      </c>
      <c r="G2597" t="s">
        <v>135</v>
      </c>
      <c r="H2597" t="s">
        <v>136</v>
      </c>
      <c r="I2597" t="s">
        <v>12457</v>
      </c>
      <c r="K2597" t="s">
        <v>12458</v>
      </c>
      <c r="M2597" t="s">
        <v>12459</v>
      </c>
      <c r="N2597" t="s">
        <v>1104</v>
      </c>
      <c r="O2597" s="4">
        <v>68864</v>
      </c>
      <c r="P2597" t="s">
        <v>140</v>
      </c>
      <c r="R2597">
        <v>13088949000</v>
      </c>
      <c r="T2597">
        <v>11511</v>
      </c>
      <c r="U2597" t="s">
        <v>12460</v>
      </c>
      <c r="V2597" t="s">
        <v>1257</v>
      </c>
      <c r="X2597" t="s">
        <v>164</v>
      </c>
      <c r="Y2597" t="s">
        <v>12458</v>
      </c>
      <c r="AA2597" t="s">
        <v>12459</v>
      </c>
      <c r="AB2597" t="s">
        <v>1104</v>
      </c>
      <c r="AC2597" s="4">
        <v>68864</v>
      </c>
      <c r="AD2597" t="s">
        <v>140</v>
      </c>
      <c r="AF2597">
        <v>13088949000</v>
      </c>
      <c r="AH2597" t="s">
        <v>12461</v>
      </c>
      <c r="AI2597" t="s">
        <v>226</v>
      </c>
      <c r="AJ2597" t="s">
        <v>2758</v>
      </c>
      <c r="AK2597" t="s">
        <v>2759</v>
      </c>
      <c r="AM2597" t="s">
        <v>2760</v>
      </c>
      <c r="AO2597" t="s">
        <v>2761</v>
      </c>
      <c r="AP2597" t="s">
        <v>365</v>
      </c>
      <c r="AQ2597" s="4">
        <v>50010</v>
      </c>
      <c r="AR2597" t="s">
        <v>140</v>
      </c>
      <c r="AT2597">
        <v>15152324444</v>
      </c>
      <c r="AV2597" t="s">
        <v>2762</v>
      </c>
      <c r="AW2597" t="s">
        <v>2763</v>
      </c>
      <c r="AX2597" t="s">
        <v>365</v>
      </c>
      <c r="AY2597" t="s">
        <v>693</v>
      </c>
      <c r="AZ2597" t="s">
        <v>288</v>
      </c>
      <c r="BA2597" t="s">
        <v>289</v>
      </c>
      <c r="BB2597" t="s">
        <v>136</v>
      </c>
      <c r="BC2597" t="s">
        <v>136</v>
      </c>
      <c r="BD2597" t="s">
        <v>148</v>
      </c>
      <c r="BE2597" t="s">
        <v>136</v>
      </c>
      <c r="BF2597" t="s">
        <v>136</v>
      </c>
      <c r="BG2597" t="s">
        <v>134</v>
      </c>
      <c r="BH2597" t="s">
        <v>136</v>
      </c>
      <c r="BN2597" t="s">
        <v>12462</v>
      </c>
      <c r="BO2597" t="s">
        <v>1217</v>
      </c>
      <c r="BP2597">
        <v>6</v>
      </c>
      <c r="BQ2597">
        <v>6</v>
      </c>
      <c r="BR2597">
        <v>6</v>
      </c>
      <c r="BS2597" s="1">
        <v>44242</v>
      </c>
      <c r="BT2597" s="1">
        <v>44550</v>
      </c>
      <c r="BU2597" s="1">
        <v>44242</v>
      </c>
      <c r="BV2597" s="1">
        <v>44550</v>
      </c>
      <c r="BW2597" t="s">
        <v>136</v>
      </c>
      <c r="BX2597">
        <v>48</v>
      </c>
      <c r="BY2597">
        <v>0</v>
      </c>
      <c r="BZ2597">
        <v>8</v>
      </c>
      <c r="CA2597">
        <v>8</v>
      </c>
      <c r="CB2597">
        <v>8</v>
      </c>
      <c r="CC2597">
        <v>8</v>
      </c>
      <c r="CD2597">
        <v>8</v>
      </c>
      <c r="CE2597">
        <v>8</v>
      </c>
      <c r="CF2597" t="str">
        <f>"7:30 AM"</f>
        <v>7:30 AM</v>
      </c>
      <c r="CG2597" t="str">
        <f>"7:30 PM"</f>
        <v>7:30 PM</v>
      </c>
      <c r="CH2597" s="5">
        <v>14.99</v>
      </c>
      <c r="CI2597" t="s">
        <v>146</v>
      </c>
      <c r="CJ2597">
        <v>0</v>
      </c>
      <c r="CK2597" t="s">
        <v>2764</v>
      </c>
      <c r="CL2597" t="s">
        <v>136</v>
      </c>
      <c r="CM2597" t="s">
        <v>312</v>
      </c>
      <c r="CN2597" t="s">
        <v>148</v>
      </c>
      <c r="CO2597" s="2" t="s">
        <v>12376</v>
      </c>
      <c r="CP2597" t="s">
        <v>149</v>
      </c>
      <c r="CQ2597">
        <v>6</v>
      </c>
      <c r="CR2597">
        <v>0</v>
      </c>
      <c r="CS2597" t="s">
        <v>136</v>
      </c>
      <c r="CT2597" t="s">
        <v>134</v>
      </c>
      <c r="CU2597" t="s">
        <v>136</v>
      </c>
      <c r="CV2597" t="s">
        <v>136</v>
      </c>
      <c r="CW2597" t="s">
        <v>134</v>
      </c>
      <c r="CX2597">
        <v>75</v>
      </c>
      <c r="CY2597" t="s">
        <v>134</v>
      </c>
      <c r="CZ2597" t="s">
        <v>136</v>
      </c>
      <c r="DA2597" t="s">
        <v>134</v>
      </c>
      <c r="DB2597" t="s">
        <v>134</v>
      </c>
      <c r="DC2597" t="s">
        <v>134</v>
      </c>
      <c r="DD2597" t="s">
        <v>136</v>
      </c>
      <c r="DF2597" t="s">
        <v>180</v>
      </c>
      <c r="DG2597" t="s">
        <v>12458</v>
      </c>
      <c r="DH2597" t="s">
        <v>12459</v>
      </c>
      <c r="DI2597" t="s">
        <v>1104</v>
      </c>
      <c r="DJ2597" s="4">
        <v>68864</v>
      </c>
      <c r="DK2597" t="s">
        <v>12463</v>
      </c>
      <c r="DL2597" t="s">
        <v>136</v>
      </c>
      <c r="DM2597">
        <v>1</v>
      </c>
      <c r="DN2597" t="s">
        <v>12464</v>
      </c>
      <c r="DO2597" t="s">
        <v>12465</v>
      </c>
      <c r="DP2597" t="s">
        <v>1104</v>
      </c>
      <c r="DQ2597" t="str">
        <f>"68873"</f>
        <v>68873</v>
      </c>
      <c r="DR2597" t="s">
        <v>12466</v>
      </c>
      <c r="DS2597" t="s">
        <v>12467</v>
      </c>
      <c r="DT2597">
        <v>1</v>
      </c>
      <c r="DU2597">
        <v>6</v>
      </c>
      <c r="DV2597" t="s">
        <v>134</v>
      </c>
      <c r="DW2597" t="s">
        <v>134</v>
      </c>
      <c r="DX2597" t="s">
        <v>134</v>
      </c>
      <c r="DY2597" t="s">
        <v>136</v>
      </c>
      <c r="DZ2597">
        <v>1</v>
      </c>
      <c r="EA2597" t="s">
        <v>136</v>
      </c>
      <c r="EC2597" s="5">
        <v>12.68</v>
      </c>
      <c r="ED2597" s="5">
        <v>55</v>
      </c>
      <c r="EE2597">
        <v>13088949000</v>
      </c>
      <c r="EF2597" t="s">
        <v>12461</v>
      </c>
      <c r="EG2597" t="s">
        <v>148</v>
      </c>
      <c r="EH2597">
        <v>0</v>
      </c>
    </row>
    <row r="2598" spans="1:138" ht="15" customHeight="1" x14ac:dyDescent="0.35">
      <c r="A2598" t="s">
        <v>26611</v>
      </c>
      <c r="B2598" t="s">
        <v>157</v>
      </c>
      <c r="C2598" s="1">
        <v>44179.464789814818</v>
      </c>
      <c r="D2598" s="1">
        <v>44195</v>
      </c>
      <c r="E2598" t="s">
        <v>133</v>
      </c>
      <c r="F2598" t="s">
        <v>136</v>
      </c>
      <c r="G2598" t="s">
        <v>135</v>
      </c>
      <c r="H2598" t="s">
        <v>136</v>
      </c>
      <c r="I2598" t="s">
        <v>26612</v>
      </c>
      <c r="K2598" t="s">
        <v>26613</v>
      </c>
      <c r="M2598" t="s">
        <v>1726</v>
      </c>
      <c r="N2598" t="s">
        <v>246</v>
      </c>
      <c r="O2598" s="4">
        <v>70591</v>
      </c>
      <c r="P2598" t="s">
        <v>140</v>
      </c>
      <c r="R2598">
        <v>13377343088</v>
      </c>
      <c r="T2598">
        <v>112512</v>
      </c>
      <c r="U2598" t="s">
        <v>6003</v>
      </c>
      <c r="V2598" t="s">
        <v>1148</v>
      </c>
      <c r="W2598" t="s">
        <v>3180</v>
      </c>
      <c r="X2598" t="s">
        <v>1677</v>
      </c>
      <c r="Y2598" t="s">
        <v>26613</v>
      </c>
      <c r="Z2598" t="s">
        <v>148</v>
      </c>
      <c r="AA2598" t="s">
        <v>1726</v>
      </c>
      <c r="AB2598" t="s">
        <v>246</v>
      </c>
      <c r="AC2598" s="4">
        <v>70591</v>
      </c>
      <c r="AD2598" t="s">
        <v>140</v>
      </c>
      <c r="AF2598">
        <v>13377343088</v>
      </c>
      <c r="AH2598" t="s">
        <v>1571</v>
      </c>
      <c r="AI2598" t="s">
        <v>168</v>
      </c>
      <c r="AJ2598" t="s">
        <v>1565</v>
      </c>
      <c r="AK2598" t="s">
        <v>1566</v>
      </c>
      <c r="AL2598" t="s">
        <v>1567</v>
      </c>
      <c r="AM2598" t="s">
        <v>1568</v>
      </c>
      <c r="AN2598" t="s">
        <v>1569</v>
      </c>
      <c r="AO2598" t="s">
        <v>1570</v>
      </c>
      <c r="AP2598" t="s">
        <v>537</v>
      </c>
      <c r="AQ2598" s="4">
        <v>27536</v>
      </c>
      <c r="AR2598" t="s">
        <v>140</v>
      </c>
      <c r="AT2598">
        <v>14349173294</v>
      </c>
      <c r="AV2598" t="s">
        <v>2442</v>
      </c>
      <c r="AW2598" t="s">
        <v>1572</v>
      </c>
      <c r="AZ2598" t="s">
        <v>334</v>
      </c>
      <c r="BA2598" t="s">
        <v>335</v>
      </c>
      <c r="BB2598" t="s">
        <v>136</v>
      </c>
      <c r="BC2598" t="s">
        <v>136</v>
      </c>
      <c r="BD2598" t="s">
        <v>148</v>
      </c>
      <c r="BE2598" t="s">
        <v>136</v>
      </c>
      <c r="BF2598" t="s">
        <v>136</v>
      </c>
      <c r="BG2598" t="s">
        <v>134</v>
      </c>
      <c r="BH2598" t="s">
        <v>136</v>
      </c>
      <c r="BN2598" t="s">
        <v>26614</v>
      </c>
      <c r="BO2598" t="s">
        <v>1574</v>
      </c>
      <c r="BP2598">
        <v>2</v>
      </c>
      <c r="BQ2598">
        <v>2</v>
      </c>
      <c r="BR2598">
        <v>2</v>
      </c>
      <c r="BS2598" s="1">
        <v>44228</v>
      </c>
      <c r="BT2598" s="1">
        <v>44469</v>
      </c>
      <c r="BU2598" s="1">
        <v>44228</v>
      </c>
      <c r="BV2598" s="1">
        <v>44469</v>
      </c>
      <c r="BW2598" t="s">
        <v>136</v>
      </c>
      <c r="BX2598">
        <v>40</v>
      </c>
      <c r="BY2598">
        <v>0</v>
      </c>
      <c r="BZ2598">
        <v>7</v>
      </c>
      <c r="CA2598">
        <v>7</v>
      </c>
      <c r="CB2598">
        <v>7</v>
      </c>
      <c r="CC2598">
        <v>7</v>
      </c>
      <c r="CD2598">
        <v>7</v>
      </c>
      <c r="CE2598">
        <v>5</v>
      </c>
      <c r="CF2598" t="str">
        <f>"7:00 AM"</f>
        <v>7:00 AM</v>
      </c>
      <c r="CG2598" t="str">
        <f>"4:00 PM"</f>
        <v>4:00 PM</v>
      </c>
      <c r="CH2598" s="5">
        <v>11.83</v>
      </c>
      <c r="CI2598" t="s">
        <v>146</v>
      </c>
      <c r="CL2598" t="s">
        <v>134</v>
      </c>
      <c r="CM2598" t="s">
        <v>147</v>
      </c>
      <c r="CN2598" t="s">
        <v>148</v>
      </c>
      <c r="CO2598" t="s">
        <v>1575</v>
      </c>
      <c r="CP2598" t="s">
        <v>149</v>
      </c>
      <c r="CQ2598">
        <v>3</v>
      </c>
      <c r="CR2598">
        <v>0</v>
      </c>
      <c r="CS2598" t="s">
        <v>136</v>
      </c>
      <c r="CT2598" t="s">
        <v>136</v>
      </c>
      <c r="CU2598" t="s">
        <v>134</v>
      </c>
      <c r="CV2598" t="s">
        <v>134</v>
      </c>
      <c r="CW2598" t="s">
        <v>134</v>
      </c>
      <c r="CX2598">
        <v>70</v>
      </c>
      <c r="CY2598" t="s">
        <v>134</v>
      </c>
      <c r="CZ2598" t="s">
        <v>134</v>
      </c>
      <c r="DA2598" t="s">
        <v>134</v>
      </c>
      <c r="DB2598" t="s">
        <v>134</v>
      </c>
      <c r="DC2598" t="s">
        <v>134</v>
      </c>
      <c r="DD2598" t="s">
        <v>136</v>
      </c>
      <c r="DF2598" t="s">
        <v>3953</v>
      </c>
      <c r="DG2598" t="s">
        <v>26613</v>
      </c>
      <c r="DH2598" t="s">
        <v>1726</v>
      </c>
      <c r="DI2598" t="s">
        <v>246</v>
      </c>
      <c r="DJ2598" s="4">
        <v>70591</v>
      </c>
      <c r="DK2598" t="s">
        <v>1610</v>
      </c>
      <c r="DL2598" t="s">
        <v>136</v>
      </c>
      <c r="DM2598">
        <v>1</v>
      </c>
      <c r="DN2598" t="s">
        <v>26615</v>
      </c>
      <c r="DO2598" t="s">
        <v>1726</v>
      </c>
      <c r="DP2598" t="s">
        <v>246</v>
      </c>
      <c r="DQ2598" t="str">
        <f>"70591"</f>
        <v>70591</v>
      </c>
      <c r="DR2598" t="s">
        <v>1610</v>
      </c>
      <c r="DS2598" t="s">
        <v>26616</v>
      </c>
      <c r="DT2598">
        <v>1</v>
      </c>
      <c r="DU2598">
        <v>4</v>
      </c>
      <c r="DV2598" t="s">
        <v>134</v>
      </c>
      <c r="DW2598" t="s">
        <v>134</v>
      </c>
      <c r="DX2598" t="s">
        <v>134</v>
      </c>
      <c r="DY2598" t="s">
        <v>136</v>
      </c>
      <c r="DZ2598">
        <v>1</v>
      </c>
      <c r="EA2598" t="s">
        <v>136</v>
      </c>
      <c r="EC2598" s="5">
        <v>12.68</v>
      </c>
      <c r="ED2598" s="5">
        <v>55</v>
      </c>
      <c r="EE2598">
        <v>13377343088</v>
      </c>
      <c r="EF2598" t="s">
        <v>148</v>
      </c>
      <c r="EG2598" t="s">
        <v>271</v>
      </c>
      <c r="EH2598">
        <v>2</v>
      </c>
    </row>
    <row r="2599" spans="1:138" ht="15" customHeight="1" x14ac:dyDescent="0.35">
      <c r="A2599" t="s">
        <v>9810</v>
      </c>
      <c r="B2599" t="s">
        <v>157</v>
      </c>
      <c r="C2599" s="1">
        <v>44173.717702430557</v>
      </c>
      <c r="D2599" s="1">
        <v>44195</v>
      </c>
      <c r="E2599" t="s">
        <v>133</v>
      </c>
      <c r="F2599" t="s">
        <v>136</v>
      </c>
      <c r="G2599" t="s">
        <v>135</v>
      </c>
      <c r="H2599" t="s">
        <v>136</v>
      </c>
      <c r="I2599" t="s">
        <v>9811</v>
      </c>
      <c r="K2599" t="s">
        <v>9812</v>
      </c>
      <c r="L2599" t="s">
        <v>6450</v>
      </c>
      <c r="M2599" t="s">
        <v>9813</v>
      </c>
      <c r="N2599" t="s">
        <v>395</v>
      </c>
      <c r="O2599" s="4">
        <v>92084</v>
      </c>
      <c r="P2599" t="s">
        <v>140</v>
      </c>
      <c r="R2599">
        <v>17607448191</v>
      </c>
      <c r="T2599">
        <v>1114</v>
      </c>
      <c r="U2599" t="s">
        <v>5293</v>
      </c>
      <c r="V2599" t="s">
        <v>5294</v>
      </c>
      <c r="X2599" t="s">
        <v>5295</v>
      </c>
      <c r="Y2599" t="s">
        <v>9812</v>
      </c>
      <c r="Z2599" t="s">
        <v>6450</v>
      </c>
      <c r="AA2599" t="s">
        <v>9813</v>
      </c>
      <c r="AB2599" t="s">
        <v>395</v>
      </c>
      <c r="AC2599" s="4">
        <v>92084</v>
      </c>
      <c r="AD2599" t="s">
        <v>140</v>
      </c>
      <c r="AE2599" t="s">
        <v>841</v>
      </c>
      <c r="AF2599">
        <v>17607448191</v>
      </c>
      <c r="AH2599" t="s">
        <v>1599</v>
      </c>
      <c r="AI2599" t="s">
        <v>168</v>
      </c>
      <c r="AJ2599" t="s">
        <v>913</v>
      </c>
      <c r="AK2599" t="s">
        <v>914</v>
      </c>
      <c r="AL2599" t="s">
        <v>687</v>
      </c>
      <c r="AM2599" t="s">
        <v>561</v>
      </c>
      <c r="AN2599" t="s">
        <v>562</v>
      </c>
      <c r="AO2599" t="s">
        <v>563</v>
      </c>
      <c r="AP2599" t="s">
        <v>564</v>
      </c>
      <c r="AQ2599" s="4">
        <v>22949</v>
      </c>
      <c r="AR2599" t="s">
        <v>140</v>
      </c>
      <c r="AT2599">
        <v>14342634300</v>
      </c>
      <c r="AV2599" t="s">
        <v>1600</v>
      </c>
      <c r="AW2599" t="s">
        <v>980</v>
      </c>
      <c r="AZ2599" t="s">
        <v>821</v>
      </c>
      <c r="BA2599" t="s">
        <v>822</v>
      </c>
      <c r="BB2599" t="s">
        <v>136</v>
      </c>
      <c r="BC2599" t="s">
        <v>136</v>
      </c>
      <c r="BD2599" t="s">
        <v>148</v>
      </c>
      <c r="BE2599" t="s">
        <v>136</v>
      </c>
      <c r="BF2599" t="s">
        <v>136</v>
      </c>
      <c r="BG2599" t="s">
        <v>134</v>
      </c>
      <c r="BH2599" t="s">
        <v>136</v>
      </c>
      <c r="BI2599" t="s">
        <v>1601</v>
      </c>
      <c r="BJ2599" t="s">
        <v>1602</v>
      </c>
      <c r="BL2599" t="s">
        <v>566</v>
      </c>
      <c r="BM2599" t="s">
        <v>1599</v>
      </c>
      <c r="BN2599" t="s">
        <v>9814</v>
      </c>
      <c r="BO2599" t="s">
        <v>9815</v>
      </c>
      <c r="BP2599">
        <v>20</v>
      </c>
      <c r="BQ2599">
        <v>20</v>
      </c>
      <c r="BR2599">
        <v>20</v>
      </c>
      <c r="BS2599" s="1">
        <v>44228</v>
      </c>
      <c r="BT2599" s="1">
        <v>44407</v>
      </c>
      <c r="BU2599" s="1">
        <v>44228</v>
      </c>
      <c r="BV2599" s="1">
        <v>44407</v>
      </c>
      <c r="BW2599" t="s">
        <v>136</v>
      </c>
      <c r="BX2599">
        <v>46</v>
      </c>
      <c r="BY2599">
        <v>0</v>
      </c>
      <c r="BZ2599">
        <v>8</v>
      </c>
      <c r="CA2599">
        <v>8</v>
      </c>
      <c r="CB2599">
        <v>8</v>
      </c>
      <c r="CC2599">
        <v>8</v>
      </c>
      <c r="CD2599">
        <v>8</v>
      </c>
      <c r="CE2599">
        <v>6</v>
      </c>
      <c r="CF2599" t="str">
        <f>"11:30 AM"</f>
        <v>11:30 AM</v>
      </c>
      <c r="CG2599" t="str">
        <f>"8:00 PM"</f>
        <v>8:00 PM</v>
      </c>
      <c r="CH2599" s="5">
        <v>14.77</v>
      </c>
      <c r="CI2599" t="s">
        <v>146</v>
      </c>
      <c r="CL2599" t="s">
        <v>136</v>
      </c>
      <c r="CM2599" t="s">
        <v>312</v>
      </c>
      <c r="CN2599" t="s">
        <v>148</v>
      </c>
      <c r="CO2599" t="s">
        <v>854</v>
      </c>
      <c r="CP2599" t="s">
        <v>149</v>
      </c>
      <c r="CQ2599">
        <v>3</v>
      </c>
      <c r="CR2599">
        <v>0</v>
      </c>
      <c r="CS2599" t="s">
        <v>136</v>
      </c>
      <c r="CT2599" t="s">
        <v>136</v>
      </c>
      <c r="CU2599" t="s">
        <v>136</v>
      </c>
      <c r="CV2599" t="s">
        <v>134</v>
      </c>
      <c r="CW2599" t="s">
        <v>134</v>
      </c>
      <c r="CX2599">
        <v>60</v>
      </c>
      <c r="CY2599" t="s">
        <v>134</v>
      </c>
      <c r="CZ2599" t="s">
        <v>134</v>
      </c>
      <c r="DA2599" t="s">
        <v>134</v>
      </c>
      <c r="DB2599" t="s">
        <v>134</v>
      </c>
      <c r="DC2599" t="s">
        <v>134</v>
      </c>
      <c r="DD2599" t="s">
        <v>136</v>
      </c>
      <c r="DF2599" t="s">
        <v>9816</v>
      </c>
      <c r="DG2599" t="s">
        <v>9812</v>
      </c>
      <c r="DH2599" t="s">
        <v>9813</v>
      </c>
      <c r="DI2599" t="s">
        <v>395</v>
      </c>
      <c r="DJ2599" s="4">
        <v>92084</v>
      </c>
      <c r="DK2599" t="s">
        <v>9597</v>
      </c>
      <c r="DL2599" t="s">
        <v>136</v>
      </c>
      <c r="DM2599">
        <v>1</v>
      </c>
      <c r="DN2599" t="s">
        <v>9817</v>
      </c>
      <c r="DO2599" t="s">
        <v>9813</v>
      </c>
      <c r="DP2599" t="s">
        <v>395</v>
      </c>
      <c r="DQ2599" t="str">
        <f>"92084"</f>
        <v>92084</v>
      </c>
      <c r="DR2599" t="s">
        <v>9597</v>
      </c>
      <c r="DS2599" t="s">
        <v>919</v>
      </c>
      <c r="DT2599">
        <v>1</v>
      </c>
      <c r="DU2599">
        <v>20</v>
      </c>
      <c r="DV2599" t="s">
        <v>134</v>
      </c>
      <c r="DW2599" t="s">
        <v>134</v>
      </c>
      <c r="DX2599" t="s">
        <v>134</v>
      </c>
      <c r="DY2599" t="s">
        <v>136</v>
      </c>
      <c r="DZ2599">
        <v>1</v>
      </c>
      <c r="EA2599" t="s">
        <v>134</v>
      </c>
      <c r="EB2599" s="5">
        <v>12.68</v>
      </c>
      <c r="EC2599" s="5">
        <v>12.68</v>
      </c>
      <c r="ED2599" s="5">
        <v>55</v>
      </c>
      <c r="EE2599">
        <v>17602160986</v>
      </c>
      <c r="EF2599" t="s">
        <v>148</v>
      </c>
      <c r="EG2599" t="s">
        <v>2109</v>
      </c>
      <c r="EH2599">
        <v>0</v>
      </c>
    </row>
    <row r="2600" spans="1:138" ht="15" customHeight="1" x14ac:dyDescent="0.35">
      <c r="A2600" t="s">
        <v>2734</v>
      </c>
      <c r="B2600" t="s">
        <v>157</v>
      </c>
      <c r="C2600" s="1">
        <v>44174.596649421299</v>
      </c>
      <c r="D2600" s="1">
        <v>44195</v>
      </c>
      <c r="E2600" t="s">
        <v>133</v>
      </c>
      <c r="F2600" t="s">
        <v>136</v>
      </c>
      <c r="G2600" t="s">
        <v>135</v>
      </c>
      <c r="H2600" t="s">
        <v>136</v>
      </c>
      <c r="I2600" t="s">
        <v>2735</v>
      </c>
      <c r="K2600" t="s">
        <v>2736</v>
      </c>
      <c r="M2600" t="s">
        <v>2737</v>
      </c>
      <c r="N2600" t="s">
        <v>161</v>
      </c>
      <c r="O2600" s="4">
        <v>31763</v>
      </c>
      <c r="P2600" t="s">
        <v>140</v>
      </c>
      <c r="R2600">
        <v>12294059673</v>
      </c>
      <c r="T2600">
        <v>115113</v>
      </c>
      <c r="U2600" t="s">
        <v>2738</v>
      </c>
      <c r="V2600" t="s">
        <v>2739</v>
      </c>
      <c r="W2600" t="s">
        <v>2740</v>
      </c>
      <c r="X2600" t="s">
        <v>164</v>
      </c>
      <c r="Y2600" t="s">
        <v>2736</v>
      </c>
      <c r="AA2600" t="s">
        <v>2737</v>
      </c>
      <c r="AB2600" t="s">
        <v>161</v>
      </c>
      <c r="AC2600" s="4">
        <v>31763</v>
      </c>
      <c r="AD2600" t="s">
        <v>140</v>
      </c>
      <c r="AF2600">
        <v>12294059673</v>
      </c>
      <c r="AH2600" t="s">
        <v>155</v>
      </c>
      <c r="AI2600" t="s">
        <v>168</v>
      </c>
      <c r="AJ2600" t="s">
        <v>281</v>
      </c>
      <c r="AK2600" t="s">
        <v>282</v>
      </c>
      <c r="AL2600" t="s">
        <v>250</v>
      </c>
      <c r="AM2600" t="s">
        <v>283</v>
      </c>
      <c r="AN2600" t="s">
        <v>284</v>
      </c>
      <c r="AO2600" t="s">
        <v>285</v>
      </c>
      <c r="AP2600" t="s">
        <v>221</v>
      </c>
      <c r="AQ2600" s="4">
        <v>37862</v>
      </c>
      <c r="AR2600" t="s">
        <v>140</v>
      </c>
      <c r="AT2600">
        <v>18653663731</v>
      </c>
      <c r="AV2600" t="s">
        <v>1107</v>
      </c>
      <c r="AW2600" t="s">
        <v>287</v>
      </c>
      <c r="AZ2600" t="s">
        <v>288</v>
      </c>
      <c r="BA2600" t="s">
        <v>289</v>
      </c>
      <c r="BB2600" t="s">
        <v>136</v>
      </c>
      <c r="BC2600" t="s">
        <v>136</v>
      </c>
      <c r="BD2600" t="s">
        <v>148</v>
      </c>
      <c r="BE2600" t="s">
        <v>136</v>
      </c>
      <c r="BF2600" t="s">
        <v>136</v>
      </c>
      <c r="BG2600" t="s">
        <v>134</v>
      </c>
      <c r="BH2600" t="s">
        <v>136</v>
      </c>
      <c r="BN2600" t="s">
        <v>2741</v>
      </c>
      <c r="BO2600" t="s">
        <v>2742</v>
      </c>
      <c r="BP2600">
        <v>2</v>
      </c>
      <c r="BQ2600">
        <v>2</v>
      </c>
      <c r="BR2600">
        <v>2</v>
      </c>
      <c r="BS2600" s="1">
        <v>44242</v>
      </c>
      <c r="BT2600" s="1">
        <v>44545</v>
      </c>
      <c r="BU2600" s="1">
        <v>44242</v>
      </c>
      <c r="BV2600" s="1">
        <v>44545</v>
      </c>
      <c r="BW2600" t="s">
        <v>136</v>
      </c>
      <c r="BX2600">
        <v>45</v>
      </c>
      <c r="BY2600">
        <v>0</v>
      </c>
      <c r="BZ2600">
        <v>8</v>
      </c>
      <c r="CA2600">
        <v>8</v>
      </c>
      <c r="CB2600">
        <v>8</v>
      </c>
      <c r="CC2600">
        <v>8</v>
      </c>
      <c r="CD2600">
        <v>8</v>
      </c>
      <c r="CE2600">
        <v>5</v>
      </c>
      <c r="CF2600" t="str">
        <f>"8:00 AM"</f>
        <v>8:00 AM</v>
      </c>
      <c r="CG2600" t="str">
        <f>"5:00 PM"</f>
        <v>5:00 PM</v>
      </c>
      <c r="CH2600" s="5">
        <v>11.71</v>
      </c>
      <c r="CI2600" t="s">
        <v>146</v>
      </c>
      <c r="CL2600" t="s">
        <v>134</v>
      </c>
      <c r="CM2600" t="s">
        <v>147</v>
      </c>
      <c r="CN2600" t="s">
        <v>148</v>
      </c>
      <c r="CO2600" s="2" t="s">
        <v>2368</v>
      </c>
      <c r="CP2600" t="s">
        <v>149</v>
      </c>
      <c r="CQ2600">
        <v>3</v>
      </c>
      <c r="CR2600">
        <v>0</v>
      </c>
      <c r="CS2600" t="s">
        <v>136</v>
      </c>
      <c r="CT2600" t="s">
        <v>134</v>
      </c>
      <c r="CU2600" t="s">
        <v>136</v>
      </c>
      <c r="CV2600" t="s">
        <v>136</v>
      </c>
      <c r="CW2600" t="s">
        <v>136</v>
      </c>
      <c r="CY2600" t="s">
        <v>136</v>
      </c>
      <c r="CZ2600" t="s">
        <v>136</v>
      </c>
      <c r="DA2600" t="s">
        <v>136</v>
      </c>
      <c r="DB2600" t="s">
        <v>136</v>
      </c>
      <c r="DC2600" t="s">
        <v>136</v>
      </c>
      <c r="DD2600" t="s">
        <v>136</v>
      </c>
      <c r="DF2600" t="s">
        <v>2743</v>
      </c>
      <c r="DG2600" t="s">
        <v>2736</v>
      </c>
      <c r="DH2600" t="s">
        <v>2737</v>
      </c>
      <c r="DI2600" t="s">
        <v>161</v>
      </c>
      <c r="DJ2600" s="4">
        <v>31763</v>
      </c>
      <c r="DK2600" t="s">
        <v>713</v>
      </c>
      <c r="DL2600" t="s">
        <v>136</v>
      </c>
      <c r="DM2600">
        <v>1</v>
      </c>
      <c r="DN2600" t="s">
        <v>2744</v>
      </c>
      <c r="DO2600" t="s">
        <v>2745</v>
      </c>
      <c r="DP2600" t="s">
        <v>161</v>
      </c>
      <c r="DQ2600" t="str">
        <f>"31832"</f>
        <v>31832</v>
      </c>
      <c r="DR2600" t="s">
        <v>2746</v>
      </c>
      <c r="DS2600" t="s">
        <v>296</v>
      </c>
      <c r="DT2600">
        <v>1</v>
      </c>
      <c r="DU2600">
        <v>3</v>
      </c>
      <c r="DV2600" t="s">
        <v>134</v>
      </c>
      <c r="DW2600" t="s">
        <v>134</v>
      </c>
      <c r="DX2600" t="s">
        <v>134</v>
      </c>
      <c r="DY2600" t="s">
        <v>136</v>
      </c>
      <c r="DZ2600">
        <v>1</v>
      </c>
      <c r="EA2600" t="s">
        <v>136</v>
      </c>
      <c r="EC2600" s="5">
        <v>12.68</v>
      </c>
      <c r="ED2600" s="5">
        <v>55</v>
      </c>
      <c r="EE2600">
        <v>12294059673</v>
      </c>
      <c r="EF2600" t="s">
        <v>2747</v>
      </c>
      <c r="EG2600" t="s">
        <v>2748</v>
      </c>
      <c r="EH2600">
        <v>1</v>
      </c>
    </row>
    <row r="2601" spans="1:138" ht="15" customHeight="1" x14ac:dyDescent="0.35">
      <c r="A2601" t="s">
        <v>22091</v>
      </c>
      <c r="B2601" t="s">
        <v>157</v>
      </c>
      <c r="C2601" s="1">
        <v>44176.863887615742</v>
      </c>
      <c r="D2601" s="1">
        <v>44195</v>
      </c>
      <c r="E2601" t="s">
        <v>133</v>
      </c>
      <c r="F2601" t="s">
        <v>136</v>
      </c>
      <c r="G2601" t="s">
        <v>135</v>
      </c>
      <c r="H2601" t="s">
        <v>136</v>
      </c>
      <c r="I2601" t="s">
        <v>22092</v>
      </c>
      <c r="K2601" t="s">
        <v>22093</v>
      </c>
      <c r="M2601" t="s">
        <v>16248</v>
      </c>
      <c r="N2601" t="s">
        <v>246</v>
      </c>
      <c r="O2601" s="4">
        <v>70577</v>
      </c>
      <c r="P2601" t="s">
        <v>140</v>
      </c>
      <c r="Q2601" t="s">
        <v>22094</v>
      </c>
      <c r="R2601">
        <v>13375857164</v>
      </c>
      <c r="T2601">
        <v>1125</v>
      </c>
      <c r="U2601" t="s">
        <v>11141</v>
      </c>
      <c r="V2601" t="s">
        <v>1908</v>
      </c>
      <c r="W2601" t="s">
        <v>1781</v>
      </c>
      <c r="X2601" t="s">
        <v>251</v>
      </c>
      <c r="Y2601" t="s">
        <v>22093</v>
      </c>
      <c r="AA2601" t="s">
        <v>16248</v>
      </c>
      <c r="AB2601" t="s">
        <v>246</v>
      </c>
      <c r="AC2601" s="4">
        <v>70577</v>
      </c>
      <c r="AD2601" t="s">
        <v>140</v>
      </c>
      <c r="AE2601" t="s">
        <v>11142</v>
      </c>
      <c r="AF2601">
        <v>13375857164</v>
      </c>
      <c r="AH2601" t="s">
        <v>22095</v>
      </c>
      <c r="AI2601" t="s">
        <v>168</v>
      </c>
      <c r="AJ2601" t="s">
        <v>254</v>
      </c>
      <c r="AK2601" t="s">
        <v>255</v>
      </c>
      <c r="AL2601" t="s">
        <v>256</v>
      </c>
      <c r="AM2601" t="s">
        <v>257</v>
      </c>
      <c r="AO2601" t="s">
        <v>258</v>
      </c>
      <c r="AP2601" t="s">
        <v>246</v>
      </c>
      <c r="AQ2601" s="4">
        <v>70760</v>
      </c>
      <c r="AR2601" t="s">
        <v>140</v>
      </c>
      <c r="AS2601" t="s">
        <v>351</v>
      </c>
      <c r="AT2601">
        <v>12256387218</v>
      </c>
      <c r="AV2601" t="s">
        <v>260</v>
      </c>
      <c r="AW2601" t="s">
        <v>261</v>
      </c>
      <c r="AZ2601" t="s">
        <v>334</v>
      </c>
      <c r="BA2601" t="s">
        <v>335</v>
      </c>
      <c r="BB2601" t="s">
        <v>136</v>
      </c>
      <c r="BC2601" t="s">
        <v>136</v>
      </c>
      <c r="BD2601" t="s">
        <v>148</v>
      </c>
      <c r="BE2601" t="s">
        <v>136</v>
      </c>
      <c r="BF2601" t="s">
        <v>136</v>
      </c>
      <c r="BG2601" t="s">
        <v>134</v>
      </c>
      <c r="BH2601" t="s">
        <v>136</v>
      </c>
      <c r="BN2601" t="s">
        <v>22096</v>
      </c>
      <c r="BO2601" t="s">
        <v>775</v>
      </c>
      <c r="BP2601">
        <v>7</v>
      </c>
      <c r="BQ2601">
        <v>7</v>
      </c>
      <c r="BR2601">
        <v>7</v>
      </c>
      <c r="BS2601" s="1">
        <v>44228</v>
      </c>
      <c r="BT2601" s="1">
        <v>44408</v>
      </c>
      <c r="BU2601" s="1">
        <v>44228</v>
      </c>
      <c r="BV2601" s="1">
        <v>44408</v>
      </c>
      <c r="BW2601" t="s">
        <v>136</v>
      </c>
      <c r="BX2601">
        <v>40</v>
      </c>
      <c r="BY2601">
        <v>0</v>
      </c>
      <c r="BZ2601">
        <v>8</v>
      </c>
      <c r="CA2601">
        <v>8</v>
      </c>
      <c r="CB2601">
        <v>8</v>
      </c>
      <c r="CC2601">
        <v>8</v>
      </c>
      <c r="CD2601">
        <v>8</v>
      </c>
      <c r="CE2601">
        <v>0</v>
      </c>
      <c r="CF2601" t="str">
        <f>"7:00 AM"</f>
        <v>7:00 AM</v>
      </c>
      <c r="CG2601" t="str">
        <f>"4:00 PM"</f>
        <v>4:00 PM</v>
      </c>
      <c r="CH2601" s="5">
        <v>11.83</v>
      </c>
      <c r="CI2601" t="s">
        <v>146</v>
      </c>
      <c r="CL2601" t="s">
        <v>134</v>
      </c>
      <c r="CM2601" t="s">
        <v>147</v>
      </c>
      <c r="CN2601" t="s">
        <v>148</v>
      </c>
      <c r="CO2601" t="s">
        <v>266</v>
      </c>
      <c r="CP2601" t="s">
        <v>149</v>
      </c>
      <c r="CQ2601">
        <v>3</v>
      </c>
      <c r="CR2601">
        <v>0</v>
      </c>
      <c r="CS2601" t="s">
        <v>136</v>
      </c>
      <c r="CT2601" t="s">
        <v>136</v>
      </c>
      <c r="CU2601" t="s">
        <v>136</v>
      </c>
      <c r="CV2601" t="s">
        <v>134</v>
      </c>
      <c r="CW2601" t="s">
        <v>134</v>
      </c>
      <c r="CX2601">
        <v>50</v>
      </c>
      <c r="CY2601" t="s">
        <v>134</v>
      </c>
      <c r="CZ2601" t="s">
        <v>134</v>
      </c>
      <c r="DA2601" t="s">
        <v>134</v>
      </c>
      <c r="DB2601" t="s">
        <v>134</v>
      </c>
      <c r="DC2601" t="s">
        <v>134</v>
      </c>
      <c r="DD2601" t="s">
        <v>136</v>
      </c>
      <c r="DF2601" t="s">
        <v>149</v>
      </c>
      <c r="DG2601" t="s">
        <v>22093</v>
      </c>
      <c r="DH2601" t="s">
        <v>16248</v>
      </c>
      <c r="DI2601" t="s">
        <v>246</v>
      </c>
      <c r="DJ2601" s="4">
        <v>70577</v>
      </c>
      <c r="DK2601" t="s">
        <v>3260</v>
      </c>
      <c r="DL2601" t="s">
        <v>134</v>
      </c>
      <c r="DM2601">
        <v>4</v>
      </c>
      <c r="DN2601" t="s">
        <v>22093</v>
      </c>
      <c r="DO2601" t="s">
        <v>16248</v>
      </c>
      <c r="DP2601" t="s">
        <v>246</v>
      </c>
      <c r="DQ2601" t="str">
        <f>"70577"</f>
        <v>70577</v>
      </c>
      <c r="DR2601" t="s">
        <v>3260</v>
      </c>
      <c r="DS2601" s="2" t="s">
        <v>22097</v>
      </c>
      <c r="DT2601">
        <v>3</v>
      </c>
      <c r="DU2601">
        <v>12</v>
      </c>
      <c r="DV2601" t="s">
        <v>134</v>
      </c>
      <c r="DW2601" t="s">
        <v>134</v>
      </c>
      <c r="DX2601" t="s">
        <v>134</v>
      </c>
      <c r="DY2601" t="s">
        <v>136</v>
      </c>
      <c r="DZ2601">
        <v>1</v>
      </c>
      <c r="EA2601" t="s">
        <v>136</v>
      </c>
      <c r="EC2601" s="5">
        <v>12.68</v>
      </c>
      <c r="ED2601" s="5">
        <v>55</v>
      </c>
      <c r="EE2601">
        <v>13375857164</v>
      </c>
      <c r="EF2601" t="s">
        <v>148</v>
      </c>
      <c r="EG2601" t="s">
        <v>271</v>
      </c>
      <c r="EH2601">
        <v>5</v>
      </c>
    </row>
    <row r="2602" spans="1:138" ht="15" customHeight="1" x14ac:dyDescent="0.35">
      <c r="A2602" t="s">
        <v>1100</v>
      </c>
      <c r="B2602" t="s">
        <v>157</v>
      </c>
      <c r="C2602" s="1">
        <v>44173.272172106481</v>
      </c>
      <c r="D2602" s="1">
        <v>44195</v>
      </c>
      <c r="E2602" t="s">
        <v>133</v>
      </c>
      <c r="F2602" t="s">
        <v>136</v>
      </c>
      <c r="G2602" t="s">
        <v>135</v>
      </c>
      <c r="H2602" t="s">
        <v>136</v>
      </c>
      <c r="I2602" t="s">
        <v>1101</v>
      </c>
      <c r="K2602" t="s">
        <v>1102</v>
      </c>
      <c r="M2602" t="s">
        <v>1103</v>
      </c>
      <c r="N2602" t="s">
        <v>1104</v>
      </c>
      <c r="O2602" s="4">
        <v>68002</v>
      </c>
      <c r="P2602" t="s">
        <v>140</v>
      </c>
      <c r="R2602">
        <v>14024784344</v>
      </c>
      <c r="T2602">
        <v>112112</v>
      </c>
      <c r="U2602" t="s">
        <v>1105</v>
      </c>
      <c r="V2602" t="s">
        <v>682</v>
      </c>
      <c r="W2602" t="s">
        <v>686</v>
      </c>
      <c r="X2602" t="s">
        <v>1106</v>
      </c>
      <c r="Y2602" t="s">
        <v>1102</v>
      </c>
      <c r="AA2602" t="s">
        <v>1103</v>
      </c>
      <c r="AB2602" t="s">
        <v>1104</v>
      </c>
      <c r="AC2602" s="4">
        <v>68002</v>
      </c>
      <c r="AD2602" t="s">
        <v>140</v>
      </c>
      <c r="AF2602">
        <v>14024784344</v>
      </c>
      <c r="AH2602" t="s">
        <v>155</v>
      </c>
      <c r="AI2602" t="s">
        <v>168</v>
      </c>
      <c r="AJ2602" t="s">
        <v>281</v>
      </c>
      <c r="AK2602" t="s">
        <v>282</v>
      </c>
      <c r="AL2602" t="s">
        <v>250</v>
      </c>
      <c r="AM2602" t="s">
        <v>283</v>
      </c>
      <c r="AN2602" t="s">
        <v>284</v>
      </c>
      <c r="AO2602" t="s">
        <v>285</v>
      </c>
      <c r="AP2602" t="s">
        <v>221</v>
      </c>
      <c r="AQ2602" s="4">
        <v>37862</v>
      </c>
      <c r="AR2602" t="s">
        <v>140</v>
      </c>
      <c r="AT2602">
        <v>18653663731</v>
      </c>
      <c r="AV2602" t="s">
        <v>1107</v>
      </c>
      <c r="AW2602" t="s">
        <v>287</v>
      </c>
      <c r="AZ2602" t="s">
        <v>288</v>
      </c>
      <c r="BA2602" t="s">
        <v>289</v>
      </c>
      <c r="BB2602" t="s">
        <v>136</v>
      </c>
      <c r="BC2602" t="s">
        <v>136</v>
      </c>
      <c r="BD2602" t="s">
        <v>148</v>
      </c>
      <c r="BE2602" t="s">
        <v>136</v>
      </c>
      <c r="BF2602" t="s">
        <v>136</v>
      </c>
      <c r="BG2602" t="s">
        <v>134</v>
      </c>
      <c r="BH2602" t="s">
        <v>136</v>
      </c>
      <c r="BN2602" t="s">
        <v>1108</v>
      </c>
      <c r="BO2602" t="s">
        <v>289</v>
      </c>
      <c r="BP2602">
        <v>24</v>
      </c>
      <c r="BQ2602">
        <v>24</v>
      </c>
      <c r="BR2602">
        <v>24</v>
      </c>
      <c r="BS2602" s="1">
        <v>44242</v>
      </c>
      <c r="BT2602" s="1">
        <v>44530</v>
      </c>
      <c r="BU2602" s="1">
        <v>44242</v>
      </c>
      <c r="BV2602" s="1">
        <v>44530</v>
      </c>
      <c r="BW2602" t="s">
        <v>136</v>
      </c>
      <c r="BX2602">
        <v>40</v>
      </c>
      <c r="BY2602">
        <v>0</v>
      </c>
      <c r="BZ2602">
        <v>8</v>
      </c>
      <c r="CA2602">
        <v>8</v>
      </c>
      <c r="CB2602">
        <v>8</v>
      </c>
      <c r="CC2602">
        <v>8</v>
      </c>
      <c r="CD2602">
        <v>8</v>
      </c>
      <c r="CE2602">
        <v>0</v>
      </c>
      <c r="CF2602" t="str">
        <f>"8:00 AM"</f>
        <v>8:00 AM</v>
      </c>
      <c r="CG2602" t="str">
        <f>"5:00 PM"</f>
        <v>5:00 PM</v>
      </c>
      <c r="CH2602" s="5">
        <v>14.99</v>
      </c>
      <c r="CI2602" t="s">
        <v>146</v>
      </c>
      <c r="CL2602" t="s">
        <v>134</v>
      </c>
      <c r="CM2602" t="s">
        <v>312</v>
      </c>
      <c r="CN2602" t="s">
        <v>148</v>
      </c>
      <c r="CO2602" s="2" t="s">
        <v>292</v>
      </c>
      <c r="CP2602" t="s">
        <v>149</v>
      </c>
      <c r="CQ2602">
        <v>3</v>
      </c>
      <c r="CR2602">
        <v>0</v>
      </c>
      <c r="CS2602" t="s">
        <v>136</v>
      </c>
      <c r="CT2602" t="s">
        <v>134</v>
      </c>
      <c r="CU2602" t="s">
        <v>134</v>
      </c>
      <c r="CV2602" t="s">
        <v>134</v>
      </c>
      <c r="CW2602" t="s">
        <v>134</v>
      </c>
      <c r="CX2602">
        <v>40</v>
      </c>
      <c r="CY2602" t="s">
        <v>136</v>
      </c>
      <c r="CZ2602" t="s">
        <v>136</v>
      </c>
      <c r="DA2602" t="s">
        <v>136</v>
      </c>
      <c r="DB2602" t="s">
        <v>136</v>
      </c>
      <c r="DC2602" t="s">
        <v>136</v>
      </c>
      <c r="DD2602" t="s">
        <v>136</v>
      </c>
      <c r="DF2602" t="s">
        <v>1109</v>
      </c>
      <c r="DG2602" t="s">
        <v>1102</v>
      </c>
      <c r="DH2602" t="s">
        <v>1103</v>
      </c>
      <c r="DI2602" t="s">
        <v>1104</v>
      </c>
      <c r="DJ2602" s="4">
        <v>68002</v>
      </c>
      <c r="DK2602" t="s">
        <v>866</v>
      </c>
      <c r="DL2602" t="s">
        <v>134</v>
      </c>
      <c r="DM2602">
        <v>2</v>
      </c>
      <c r="DN2602" t="s">
        <v>1110</v>
      </c>
      <c r="DO2602" t="s">
        <v>1103</v>
      </c>
      <c r="DP2602" t="s">
        <v>1104</v>
      </c>
      <c r="DQ2602" t="str">
        <f>"68002"</f>
        <v>68002</v>
      </c>
      <c r="DR2602" t="s">
        <v>866</v>
      </c>
      <c r="DS2602" t="s">
        <v>296</v>
      </c>
      <c r="DT2602">
        <v>1</v>
      </c>
      <c r="DU2602">
        <v>6</v>
      </c>
      <c r="DV2602" t="s">
        <v>134</v>
      </c>
      <c r="DW2602" t="s">
        <v>134</v>
      </c>
      <c r="DX2602" t="s">
        <v>134</v>
      </c>
      <c r="DY2602" t="s">
        <v>134</v>
      </c>
      <c r="DZ2602">
        <v>6</v>
      </c>
      <c r="EA2602" t="s">
        <v>136</v>
      </c>
      <c r="EC2602" s="5">
        <v>12.68</v>
      </c>
      <c r="ED2602" s="5">
        <v>55</v>
      </c>
      <c r="EE2602">
        <v>14024784344</v>
      </c>
      <c r="EF2602" t="s">
        <v>1111</v>
      </c>
      <c r="EG2602" t="s">
        <v>1112</v>
      </c>
      <c r="EH2602">
        <v>2</v>
      </c>
    </row>
    <row r="2603" spans="1:138" ht="15" customHeight="1" x14ac:dyDescent="0.35">
      <c r="A2603" t="s">
        <v>15035</v>
      </c>
      <c r="B2603" t="s">
        <v>157</v>
      </c>
      <c r="C2603" s="1">
        <v>44169.630423379633</v>
      </c>
      <c r="D2603" s="1">
        <v>44195</v>
      </c>
      <c r="E2603" t="s">
        <v>133</v>
      </c>
      <c r="F2603" t="s">
        <v>136</v>
      </c>
      <c r="G2603" t="s">
        <v>135</v>
      </c>
      <c r="H2603" t="s">
        <v>136</v>
      </c>
      <c r="I2603" t="s">
        <v>15036</v>
      </c>
      <c r="K2603" t="s">
        <v>15037</v>
      </c>
      <c r="L2603" t="s">
        <v>15038</v>
      </c>
      <c r="M2603" t="s">
        <v>15039</v>
      </c>
      <c r="N2603" t="s">
        <v>1104</v>
      </c>
      <c r="O2603" s="4">
        <v>68343</v>
      </c>
      <c r="P2603" t="s">
        <v>140</v>
      </c>
      <c r="R2603">
        <v>14029462211</v>
      </c>
      <c r="T2603">
        <v>11511</v>
      </c>
      <c r="U2603" t="s">
        <v>9558</v>
      </c>
      <c r="V2603" t="s">
        <v>1211</v>
      </c>
      <c r="W2603" t="s">
        <v>1148</v>
      </c>
      <c r="X2603" t="s">
        <v>7013</v>
      </c>
      <c r="Y2603" t="s">
        <v>15037</v>
      </c>
      <c r="Z2603" t="s">
        <v>15038</v>
      </c>
      <c r="AA2603" t="s">
        <v>15039</v>
      </c>
      <c r="AB2603" t="s">
        <v>1104</v>
      </c>
      <c r="AC2603" s="4">
        <v>68343</v>
      </c>
      <c r="AD2603" t="s">
        <v>140</v>
      </c>
      <c r="AF2603">
        <v>14029462211</v>
      </c>
      <c r="AH2603" t="s">
        <v>155</v>
      </c>
      <c r="AI2603" t="s">
        <v>168</v>
      </c>
      <c r="AJ2603" t="s">
        <v>281</v>
      </c>
      <c r="AK2603" t="s">
        <v>282</v>
      </c>
      <c r="AL2603" t="s">
        <v>250</v>
      </c>
      <c r="AM2603" t="s">
        <v>283</v>
      </c>
      <c r="AN2603" t="s">
        <v>284</v>
      </c>
      <c r="AO2603" t="s">
        <v>285</v>
      </c>
      <c r="AP2603" t="s">
        <v>221</v>
      </c>
      <c r="AQ2603" s="4">
        <v>37862</v>
      </c>
      <c r="AR2603" t="s">
        <v>140</v>
      </c>
      <c r="AT2603">
        <v>18653663731</v>
      </c>
      <c r="AV2603" t="s">
        <v>1107</v>
      </c>
      <c r="AW2603" t="s">
        <v>287</v>
      </c>
      <c r="AZ2603" t="s">
        <v>262</v>
      </c>
      <c r="BA2603" t="s">
        <v>263</v>
      </c>
      <c r="BB2603" t="s">
        <v>136</v>
      </c>
      <c r="BC2603" t="s">
        <v>136</v>
      </c>
      <c r="BD2603" t="s">
        <v>148</v>
      </c>
      <c r="BE2603" t="s">
        <v>136</v>
      </c>
      <c r="BF2603" t="s">
        <v>136</v>
      </c>
      <c r="BG2603" t="s">
        <v>134</v>
      </c>
      <c r="BH2603" t="s">
        <v>136</v>
      </c>
      <c r="BN2603" t="s">
        <v>15040</v>
      </c>
      <c r="BO2603" t="s">
        <v>15041</v>
      </c>
      <c r="BP2603">
        <v>18</v>
      </c>
      <c r="BQ2603">
        <v>18</v>
      </c>
      <c r="BR2603">
        <v>18</v>
      </c>
      <c r="BS2603" s="1">
        <v>44242</v>
      </c>
      <c r="BT2603" s="1">
        <v>44545</v>
      </c>
      <c r="BU2603" s="1">
        <v>44242</v>
      </c>
      <c r="BV2603" s="1">
        <v>44545</v>
      </c>
      <c r="BW2603" t="s">
        <v>136</v>
      </c>
      <c r="BX2603">
        <v>40</v>
      </c>
      <c r="BY2603">
        <v>0</v>
      </c>
      <c r="BZ2603">
        <v>8</v>
      </c>
      <c r="CA2603">
        <v>8</v>
      </c>
      <c r="CB2603">
        <v>8</v>
      </c>
      <c r="CC2603">
        <v>8</v>
      </c>
      <c r="CD2603">
        <v>8</v>
      </c>
      <c r="CE2603">
        <v>0</v>
      </c>
      <c r="CF2603" t="str">
        <f>"8:00 AM"</f>
        <v>8:00 AM</v>
      </c>
      <c r="CG2603" t="str">
        <f>"5:00 PM"</f>
        <v>5:00 PM</v>
      </c>
      <c r="CH2603" s="5">
        <v>14.99</v>
      </c>
      <c r="CI2603" t="s">
        <v>146</v>
      </c>
      <c r="CL2603" t="s">
        <v>134</v>
      </c>
      <c r="CM2603" t="s">
        <v>312</v>
      </c>
      <c r="CN2603" t="s">
        <v>148</v>
      </c>
      <c r="CO2603" s="2" t="s">
        <v>292</v>
      </c>
      <c r="CP2603" t="s">
        <v>545</v>
      </c>
      <c r="CQ2603">
        <v>3</v>
      </c>
      <c r="CR2603">
        <v>0</v>
      </c>
      <c r="CS2603" t="s">
        <v>136</v>
      </c>
      <c r="CT2603" t="s">
        <v>134</v>
      </c>
      <c r="CU2603" t="s">
        <v>136</v>
      </c>
      <c r="CV2603" t="s">
        <v>134</v>
      </c>
      <c r="CW2603" t="s">
        <v>134</v>
      </c>
      <c r="CX2603">
        <v>50</v>
      </c>
      <c r="CY2603" t="s">
        <v>134</v>
      </c>
      <c r="CZ2603" t="s">
        <v>136</v>
      </c>
      <c r="DA2603" t="s">
        <v>136</v>
      </c>
      <c r="DB2603" t="s">
        <v>134</v>
      </c>
      <c r="DC2603" t="s">
        <v>136</v>
      </c>
      <c r="DD2603" t="s">
        <v>136</v>
      </c>
      <c r="DF2603" t="s">
        <v>15042</v>
      </c>
      <c r="DG2603" t="s">
        <v>15037</v>
      </c>
      <c r="DH2603" t="s">
        <v>15039</v>
      </c>
      <c r="DI2603" t="s">
        <v>1104</v>
      </c>
      <c r="DJ2603" s="4">
        <v>68343</v>
      </c>
      <c r="DK2603" t="s">
        <v>15043</v>
      </c>
      <c r="DL2603" t="s">
        <v>134</v>
      </c>
      <c r="DM2603">
        <v>69</v>
      </c>
      <c r="DN2603" t="s">
        <v>15044</v>
      </c>
      <c r="DO2603" t="s">
        <v>15045</v>
      </c>
      <c r="DP2603" t="s">
        <v>1104</v>
      </c>
      <c r="DQ2603" t="str">
        <f>"68310"</f>
        <v>68310</v>
      </c>
      <c r="DR2603" t="s">
        <v>15046</v>
      </c>
      <c r="DS2603" t="s">
        <v>296</v>
      </c>
      <c r="DT2603">
        <v>1</v>
      </c>
      <c r="DU2603">
        <v>4</v>
      </c>
      <c r="DV2603" t="s">
        <v>134</v>
      </c>
      <c r="DW2603" t="s">
        <v>134</v>
      </c>
      <c r="DX2603" t="s">
        <v>134</v>
      </c>
      <c r="DY2603" t="s">
        <v>134</v>
      </c>
      <c r="DZ2603">
        <v>4</v>
      </c>
      <c r="EA2603" t="s">
        <v>136</v>
      </c>
      <c r="EC2603" s="5">
        <v>12.68</v>
      </c>
      <c r="ED2603" s="5">
        <v>55</v>
      </c>
      <c r="EE2603">
        <v>14029462211</v>
      </c>
      <c r="EF2603" t="s">
        <v>15047</v>
      </c>
      <c r="EG2603" t="s">
        <v>1112</v>
      </c>
      <c r="EH2603">
        <v>1</v>
      </c>
    </row>
    <row r="2604" spans="1:138" ht="15" customHeight="1" x14ac:dyDescent="0.35">
      <c r="A2604" t="s">
        <v>10681</v>
      </c>
      <c r="B2604" t="s">
        <v>157</v>
      </c>
      <c r="C2604" s="1">
        <v>44174.434483217592</v>
      </c>
      <c r="D2604" s="1">
        <v>44195</v>
      </c>
      <c r="E2604" t="s">
        <v>133</v>
      </c>
      <c r="F2604" t="s">
        <v>136</v>
      </c>
      <c r="G2604" t="s">
        <v>135</v>
      </c>
      <c r="H2604" t="s">
        <v>136</v>
      </c>
      <c r="I2604" t="s">
        <v>10682</v>
      </c>
      <c r="J2604" t="s">
        <v>10682</v>
      </c>
      <c r="K2604" t="s">
        <v>10683</v>
      </c>
      <c r="L2604" t="s">
        <v>10684</v>
      </c>
      <c r="M2604" t="s">
        <v>7952</v>
      </c>
      <c r="N2604" t="s">
        <v>1128</v>
      </c>
      <c r="O2604" s="4">
        <v>58718</v>
      </c>
      <c r="P2604" t="s">
        <v>140</v>
      </c>
      <c r="R2604">
        <v>17012409507</v>
      </c>
      <c r="T2604">
        <v>1119</v>
      </c>
      <c r="U2604" t="s">
        <v>10685</v>
      </c>
      <c r="V2604" t="s">
        <v>255</v>
      </c>
      <c r="X2604" t="s">
        <v>164</v>
      </c>
      <c r="Y2604" t="s">
        <v>10683</v>
      </c>
      <c r="Z2604" t="s">
        <v>10684</v>
      </c>
      <c r="AA2604" t="s">
        <v>7952</v>
      </c>
      <c r="AB2604" t="s">
        <v>1128</v>
      </c>
      <c r="AC2604" s="4">
        <v>58718</v>
      </c>
      <c r="AD2604" t="s">
        <v>140</v>
      </c>
      <c r="AF2604">
        <v>17012409507</v>
      </c>
      <c r="AH2604" t="s">
        <v>10686</v>
      </c>
      <c r="AI2604" t="s">
        <v>168</v>
      </c>
      <c r="AJ2604" t="s">
        <v>533</v>
      </c>
      <c r="AK2604" t="s">
        <v>534</v>
      </c>
      <c r="AM2604" t="s">
        <v>535</v>
      </c>
      <c r="AO2604" t="s">
        <v>536</v>
      </c>
      <c r="AP2604" t="s">
        <v>537</v>
      </c>
      <c r="AQ2604" s="4">
        <v>28786</v>
      </c>
      <c r="AR2604" t="s">
        <v>140</v>
      </c>
      <c r="AT2604">
        <v>18282460659</v>
      </c>
      <c r="AV2604" t="s">
        <v>538</v>
      </c>
      <c r="AW2604" t="s">
        <v>539</v>
      </c>
      <c r="AZ2604" t="s">
        <v>288</v>
      </c>
      <c r="BA2604" t="s">
        <v>289</v>
      </c>
      <c r="BB2604" t="s">
        <v>136</v>
      </c>
      <c r="BC2604" t="s">
        <v>136</v>
      </c>
      <c r="BD2604" t="s">
        <v>148</v>
      </c>
      <c r="BE2604" t="s">
        <v>136</v>
      </c>
      <c r="BF2604" t="s">
        <v>136</v>
      </c>
      <c r="BG2604" t="s">
        <v>134</v>
      </c>
      <c r="BH2604" t="s">
        <v>136</v>
      </c>
      <c r="BN2604" t="s">
        <v>10687</v>
      </c>
      <c r="BO2604" t="s">
        <v>1043</v>
      </c>
      <c r="BP2604">
        <v>4</v>
      </c>
      <c r="BQ2604">
        <v>4</v>
      </c>
      <c r="BR2604">
        <v>4</v>
      </c>
      <c r="BS2604" s="1">
        <v>44242</v>
      </c>
      <c r="BT2604" s="1">
        <v>44515</v>
      </c>
      <c r="BU2604" s="1">
        <v>44242</v>
      </c>
      <c r="BV2604" s="1">
        <v>44515</v>
      </c>
      <c r="BW2604" t="s">
        <v>136</v>
      </c>
      <c r="BX2604">
        <v>40</v>
      </c>
      <c r="BY2604">
        <v>0</v>
      </c>
      <c r="BZ2604">
        <v>8</v>
      </c>
      <c r="CA2604">
        <v>8</v>
      </c>
      <c r="CB2604">
        <v>8</v>
      </c>
      <c r="CC2604">
        <v>8</v>
      </c>
      <c r="CD2604">
        <v>8</v>
      </c>
      <c r="CE2604">
        <v>0</v>
      </c>
      <c r="CF2604" t="str">
        <f>"8:00 AM"</f>
        <v>8:00 AM</v>
      </c>
      <c r="CG2604" t="str">
        <f>"5:00 PM"</f>
        <v>5:00 PM</v>
      </c>
      <c r="CH2604" s="5">
        <v>14.99</v>
      </c>
      <c r="CI2604" t="s">
        <v>146</v>
      </c>
      <c r="CL2604" t="s">
        <v>136</v>
      </c>
      <c r="CM2604" t="s">
        <v>312</v>
      </c>
      <c r="CN2604" t="s">
        <v>148</v>
      </c>
      <c r="CO2604" t="s">
        <v>996</v>
      </c>
      <c r="CP2604" t="s">
        <v>149</v>
      </c>
      <c r="CQ2604">
        <v>3</v>
      </c>
      <c r="CR2604">
        <v>0</v>
      </c>
      <c r="CS2604" t="s">
        <v>136</v>
      </c>
      <c r="CT2604" t="s">
        <v>134</v>
      </c>
      <c r="CU2604" t="s">
        <v>136</v>
      </c>
      <c r="CV2604" t="s">
        <v>136</v>
      </c>
      <c r="CW2604" t="s">
        <v>134</v>
      </c>
      <c r="CX2604">
        <v>60</v>
      </c>
      <c r="CY2604" t="s">
        <v>134</v>
      </c>
      <c r="CZ2604" t="s">
        <v>134</v>
      </c>
      <c r="DA2604" t="s">
        <v>134</v>
      </c>
      <c r="DB2604" t="s">
        <v>136</v>
      </c>
      <c r="DC2604" t="s">
        <v>136</v>
      </c>
      <c r="DD2604" t="s">
        <v>136</v>
      </c>
      <c r="DF2604" t="s">
        <v>10688</v>
      </c>
      <c r="DG2604" t="s">
        <v>10689</v>
      </c>
      <c r="DH2604" t="s">
        <v>7952</v>
      </c>
      <c r="DI2604" t="s">
        <v>1128</v>
      </c>
      <c r="DJ2604" s="4">
        <v>58718</v>
      </c>
      <c r="DK2604" t="s">
        <v>1005</v>
      </c>
      <c r="DL2604" t="s">
        <v>136</v>
      </c>
      <c r="DM2604">
        <v>1</v>
      </c>
      <c r="DN2604" t="s">
        <v>10690</v>
      </c>
      <c r="DO2604" t="s">
        <v>7952</v>
      </c>
      <c r="DP2604" t="s">
        <v>1128</v>
      </c>
      <c r="DQ2604" t="str">
        <f>"58718"</f>
        <v>58718</v>
      </c>
      <c r="DR2604" t="s">
        <v>1005</v>
      </c>
      <c r="DS2604" t="s">
        <v>625</v>
      </c>
      <c r="DT2604">
        <v>1</v>
      </c>
      <c r="DU2604">
        <v>3</v>
      </c>
      <c r="DV2604" t="s">
        <v>134</v>
      </c>
      <c r="DW2604" t="s">
        <v>134</v>
      </c>
      <c r="DX2604" t="s">
        <v>134</v>
      </c>
      <c r="DY2604" t="s">
        <v>134</v>
      </c>
      <c r="DZ2604">
        <v>2</v>
      </c>
      <c r="EA2604" t="s">
        <v>136</v>
      </c>
      <c r="EC2604" s="5">
        <v>12.68</v>
      </c>
      <c r="ED2604" s="5">
        <v>55</v>
      </c>
      <c r="EE2604">
        <v>17012409507</v>
      </c>
      <c r="EF2604" t="s">
        <v>10686</v>
      </c>
      <c r="EG2604" t="s">
        <v>2909</v>
      </c>
      <c r="EH2604">
        <v>0</v>
      </c>
    </row>
    <row r="2605" spans="1:138" ht="15" customHeight="1" x14ac:dyDescent="0.35">
      <c r="A2605" t="s">
        <v>7403</v>
      </c>
      <c r="B2605" t="s">
        <v>157</v>
      </c>
      <c r="C2605" s="1">
        <v>44179.591946643515</v>
      </c>
      <c r="D2605" s="1">
        <v>44195</v>
      </c>
      <c r="E2605" t="s">
        <v>133</v>
      </c>
      <c r="F2605" t="s">
        <v>136</v>
      </c>
      <c r="G2605" t="s">
        <v>135</v>
      </c>
      <c r="H2605" t="s">
        <v>136</v>
      </c>
      <c r="I2605" t="s">
        <v>5054</v>
      </c>
      <c r="K2605" t="s">
        <v>5055</v>
      </c>
      <c r="L2605" t="s">
        <v>5056</v>
      </c>
      <c r="M2605" t="s">
        <v>1975</v>
      </c>
      <c r="N2605" t="s">
        <v>246</v>
      </c>
      <c r="O2605" s="4">
        <v>71362</v>
      </c>
      <c r="P2605" t="s">
        <v>140</v>
      </c>
      <c r="R2605">
        <v>13183598877</v>
      </c>
      <c r="T2605">
        <v>112512</v>
      </c>
      <c r="U2605" t="s">
        <v>5057</v>
      </c>
      <c r="V2605" t="s">
        <v>5058</v>
      </c>
      <c r="X2605" t="s">
        <v>164</v>
      </c>
      <c r="Y2605" t="s">
        <v>5059</v>
      </c>
      <c r="AA2605" t="s">
        <v>1975</v>
      </c>
      <c r="AB2605" t="s">
        <v>246</v>
      </c>
      <c r="AC2605" s="4">
        <v>71362</v>
      </c>
      <c r="AD2605" t="s">
        <v>140</v>
      </c>
      <c r="AF2605">
        <v>13183598877</v>
      </c>
      <c r="AH2605" t="s">
        <v>5060</v>
      </c>
      <c r="AI2605" t="s">
        <v>168</v>
      </c>
      <c r="AJ2605" t="s">
        <v>1977</v>
      </c>
      <c r="AK2605" t="s">
        <v>1978</v>
      </c>
      <c r="AL2605" t="s">
        <v>1979</v>
      </c>
      <c r="AM2605" t="s">
        <v>1980</v>
      </c>
      <c r="AN2605" t="s">
        <v>1981</v>
      </c>
      <c r="AO2605" t="s">
        <v>1982</v>
      </c>
      <c r="AP2605" t="s">
        <v>246</v>
      </c>
      <c r="AQ2605" s="4">
        <v>70754</v>
      </c>
      <c r="AR2605" t="s">
        <v>140</v>
      </c>
      <c r="AT2605">
        <v>12256863033</v>
      </c>
      <c r="AV2605" t="s">
        <v>1983</v>
      </c>
      <c r="AW2605" t="s">
        <v>1984</v>
      </c>
      <c r="AZ2605" t="s">
        <v>334</v>
      </c>
      <c r="BA2605" t="s">
        <v>335</v>
      </c>
      <c r="BB2605" t="s">
        <v>136</v>
      </c>
      <c r="BC2605" t="s">
        <v>136</v>
      </c>
      <c r="BD2605" t="s">
        <v>148</v>
      </c>
      <c r="BE2605" t="s">
        <v>136</v>
      </c>
      <c r="BF2605" t="s">
        <v>136</v>
      </c>
      <c r="BG2605" t="s">
        <v>134</v>
      </c>
      <c r="BH2605" t="s">
        <v>136</v>
      </c>
      <c r="BN2605" t="s">
        <v>7404</v>
      </c>
      <c r="BO2605" t="s">
        <v>5062</v>
      </c>
      <c r="BP2605">
        <v>35</v>
      </c>
      <c r="BQ2605">
        <v>35</v>
      </c>
      <c r="BR2605">
        <v>35</v>
      </c>
      <c r="BS2605" s="1">
        <v>44242</v>
      </c>
      <c r="BT2605" s="1">
        <v>44362</v>
      </c>
      <c r="BU2605" s="1">
        <v>44242</v>
      </c>
      <c r="BV2605" s="1">
        <v>44362</v>
      </c>
      <c r="BW2605" t="s">
        <v>136</v>
      </c>
      <c r="BX2605">
        <v>35</v>
      </c>
      <c r="BY2605">
        <v>0</v>
      </c>
      <c r="BZ2605">
        <v>6</v>
      </c>
      <c r="CA2605">
        <v>6</v>
      </c>
      <c r="CB2605">
        <v>6</v>
      </c>
      <c r="CC2605">
        <v>6</v>
      </c>
      <c r="CD2605">
        <v>6</v>
      </c>
      <c r="CE2605">
        <v>5</v>
      </c>
      <c r="CF2605" t="str">
        <f>"7:00 AM"</f>
        <v>7:00 AM</v>
      </c>
      <c r="CG2605" t="str">
        <f>"1:00 PM"</f>
        <v>1:00 PM</v>
      </c>
      <c r="CH2605" s="5">
        <v>11.83</v>
      </c>
      <c r="CI2605" t="s">
        <v>146</v>
      </c>
      <c r="CJ2605">
        <v>0</v>
      </c>
      <c r="CK2605" t="s">
        <v>1985</v>
      </c>
      <c r="CL2605" t="s">
        <v>134</v>
      </c>
      <c r="CM2605" t="s">
        <v>147</v>
      </c>
      <c r="CN2605" t="s">
        <v>148</v>
      </c>
      <c r="CO2605" s="2" t="s">
        <v>5063</v>
      </c>
      <c r="CP2605" t="s">
        <v>149</v>
      </c>
      <c r="CQ2605">
        <v>0</v>
      </c>
      <c r="CR2605">
        <v>0</v>
      </c>
      <c r="CS2605" t="s">
        <v>136</v>
      </c>
      <c r="CT2605" t="s">
        <v>136</v>
      </c>
      <c r="CU2605" t="s">
        <v>136</v>
      </c>
      <c r="CV2605" t="s">
        <v>134</v>
      </c>
      <c r="CW2605" t="s">
        <v>134</v>
      </c>
      <c r="CX2605">
        <v>50</v>
      </c>
      <c r="CY2605" t="s">
        <v>134</v>
      </c>
      <c r="CZ2605" t="s">
        <v>136</v>
      </c>
      <c r="DA2605" t="s">
        <v>134</v>
      </c>
      <c r="DB2605" t="s">
        <v>134</v>
      </c>
      <c r="DC2605" t="s">
        <v>134</v>
      </c>
      <c r="DD2605" t="s">
        <v>136</v>
      </c>
      <c r="DF2605" s="2" t="s">
        <v>5064</v>
      </c>
      <c r="DG2605" t="s">
        <v>5065</v>
      </c>
      <c r="DH2605" t="s">
        <v>1975</v>
      </c>
      <c r="DI2605" t="s">
        <v>246</v>
      </c>
      <c r="DJ2605" s="4">
        <v>71362</v>
      </c>
      <c r="DK2605" t="s">
        <v>711</v>
      </c>
      <c r="DL2605" t="s">
        <v>134</v>
      </c>
      <c r="DM2605">
        <v>3</v>
      </c>
      <c r="DN2605" t="s">
        <v>1988</v>
      </c>
      <c r="DO2605" t="s">
        <v>7405</v>
      </c>
      <c r="DP2605" t="s">
        <v>246</v>
      </c>
      <c r="DQ2605" t="str">
        <f>"71362"</f>
        <v>71362</v>
      </c>
      <c r="DR2605" t="s">
        <v>711</v>
      </c>
      <c r="DS2605" t="s">
        <v>7241</v>
      </c>
      <c r="DT2605">
        <v>6</v>
      </c>
      <c r="DU2605">
        <v>40</v>
      </c>
      <c r="DV2605" t="s">
        <v>134</v>
      </c>
      <c r="DW2605" t="s">
        <v>134</v>
      </c>
      <c r="DX2605" t="s">
        <v>134</v>
      </c>
      <c r="DY2605" t="s">
        <v>134</v>
      </c>
      <c r="DZ2605">
        <v>2</v>
      </c>
      <c r="EA2605" t="s">
        <v>136</v>
      </c>
      <c r="EC2605" s="5">
        <v>12.68</v>
      </c>
      <c r="ED2605" s="5">
        <v>55</v>
      </c>
      <c r="EE2605">
        <v>13183598877</v>
      </c>
      <c r="EF2605" t="s">
        <v>5060</v>
      </c>
      <c r="EG2605" t="s">
        <v>1989</v>
      </c>
      <c r="EH2605">
        <v>1</v>
      </c>
    </row>
    <row r="2606" spans="1:138" ht="15" customHeight="1" x14ac:dyDescent="0.35">
      <c r="A2606" t="s">
        <v>5337</v>
      </c>
      <c r="B2606" t="s">
        <v>157</v>
      </c>
      <c r="C2606" s="1">
        <v>44182.477789467594</v>
      </c>
      <c r="D2606" s="1">
        <v>44195</v>
      </c>
      <c r="E2606" t="s">
        <v>133</v>
      </c>
      <c r="F2606" t="s">
        <v>136</v>
      </c>
      <c r="G2606" t="s">
        <v>135</v>
      </c>
      <c r="H2606" t="s">
        <v>136</v>
      </c>
      <c r="I2606" t="s">
        <v>5338</v>
      </c>
      <c r="K2606" t="s">
        <v>5339</v>
      </c>
      <c r="M2606" t="s">
        <v>4366</v>
      </c>
      <c r="N2606" t="s">
        <v>1128</v>
      </c>
      <c r="O2606" s="4">
        <v>58640</v>
      </c>
      <c r="P2606" t="s">
        <v>140</v>
      </c>
      <c r="R2606">
        <v>17012600208</v>
      </c>
      <c r="T2606">
        <v>111191</v>
      </c>
      <c r="U2606" t="s">
        <v>5340</v>
      </c>
      <c r="V2606" t="s">
        <v>2134</v>
      </c>
      <c r="X2606" t="s">
        <v>164</v>
      </c>
      <c r="Y2606" t="s">
        <v>5339</v>
      </c>
      <c r="AA2606" t="s">
        <v>4366</v>
      </c>
      <c r="AB2606" t="s">
        <v>1128</v>
      </c>
      <c r="AC2606" s="4">
        <v>58640</v>
      </c>
      <c r="AD2606" t="s">
        <v>140</v>
      </c>
      <c r="AF2606">
        <v>17012600208</v>
      </c>
      <c r="AH2606" t="s">
        <v>5341</v>
      </c>
      <c r="AI2606" t="s">
        <v>168</v>
      </c>
      <c r="AJ2606" t="s">
        <v>1941</v>
      </c>
      <c r="AK2606" t="s">
        <v>1942</v>
      </c>
      <c r="AL2606" t="s">
        <v>1943</v>
      </c>
      <c r="AM2606" t="s">
        <v>1944</v>
      </c>
      <c r="AN2606" t="s">
        <v>1945</v>
      </c>
      <c r="AO2606" t="s">
        <v>1946</v>
      </c>
      <c r="AP2606" t="s">
        <v>374</v>
      </c>
      <c r="AQ2606" s="4">
        <v>78266</v>
      </c>
      <c r="AR2606" t="s">
        <v>140</v>
      </c>
      <c r="AT2606">
        <v>18305844555</v>
      </c>
      <c r="AV2606" t="s">
        <v>1947</v>
      </c>
      <c r="AW2606" t="s">
        <v>1948</v>
      </c>
      <c r="AZ2606" t="s">
        <v>288</v>
      </c>
      <c r="BA2606" t="s">
        <v>289</v>
      </c>
      <c r="BB2606" t="s">
        <v>136</v>
      </c>
      <c r="BC2606" t="s">
        <v>136</v>
      </c>
      <c r="BD2606" t="s">
        <v>148</v>
      </c>
      <c r="BE2606" t="s">
        <v>136</v>
      </c>
      <c r="BF2606" t="s">
        <v>136</v>
      </c>
      <c r="BG2606" t="s">
        <v>134</v>
      </c>
      <c r="BH2606" t="s">
        <v>136</v>
      </c>
      <c r="BN2606" t="s">
        <v>5342</v>
      </c>
      <c r="BO2606" t="s">
        <v>905</v>
      </c>
      <c r="BP2606">
        <v>7</v>
      </c>
      <c r="BQ2606">
        <v>7</v>
      </c>
      <c r="BR2606">
        <v>7</v>
      </c>
      <c r="BS2606" s="1">
        <v>44242</v>
      </c>
      <c r="BT2606" s="1">
        <v>44544</v>
      </c>
      <c r="BU2606" s="1">
        <v>44242</v>
      </c>
      <c r="BV2606" s="1">
        <v>44544</v>
      </c>
      <c r="BW2606" t="s">
        <v>136</v>
      </c>
      <c r="BX2606">
        <v>40</v>
      </c>
      <c r="BY2606">
        <v>0</v>
      </c>
      <c r="BZ2606">
        <v>8</v>
      </c>
      <c r="CA2606">
        <v>8</v>
      </c>
      <c r="CB2606">
        <v>8</v>
      </c>
      <c r="CC2606">
        <v>8</v>
      </c>
      <c r="CD2606">
        <v>8</v>
      </c>
      <c r="CE2606">
        <v>0</v>
      </c>
      <c r="CF2606" t="str">
        <f>"8:00 AM"</f>
        <v>8:00 AM</v>
      </c>
      <c r="CG2606" t="str">
        <f>"5:00 PM"</f>
        <v>5:00 PM</v>
      </c>
      <c r="CH2606" s="5">
        <v>14.99</v>
      </c>
      <c r="CI2606" t="s">
        <v>146</v>
      </c>
      <c r="CJ2606">
        <v>0</v>
      </c>
      <c r="CK2606" t="s">
        <v>148</v>
      </c>
      <c r="CL2606" t="s">
        <v>136</v>
      </c>
      <c r="CM2606" t="s">
        <v>312</v>
      </c>
      <c r="CN2606" t="s">
        <v>148</v>
      </c>
      <c r="CO2606" s="2" t="s">
        <v>1949</v>
      </c>
      <c r="CP2606" t="s">
        <v>149</v>
      </c>
      <c r="CQ2606">
        <v>6</v>
      </c>
      <c r="CR2606">
        <v>0</v>
      </c>
      <c r="CS2606" t="s">
        <v>136</v>
      </c>
      <c r="CT2606" t="s">
        <v>134</v>
      </c>
      <c r="CU2606" t="s">
        <v>136</v>
      </c>
      <c r="CV2606" t="s">
        <v>136</v>
      </c>
      <c r="CW2606" t="s">
        <v>136</v>
      </c>
      <c r="CY2606" t="s">
        <v>136</v>
      </c>
      <c r="CZ2606" t="s">
        <v>136</v>
      </c>
      <c r="DA2606" t="s">
        <v>136</v>
      </c>
      <c r="DB2606" t="s">
        <v>136</v>
      </c>
      <c r="DC2606" t="s">
        <v>136</v>
      </c>
      <c r="DD2606" t="s">
        <v>136</v>
      </c>
      <c r="DF2606" t="s">
        <v>3500</v>
      </c>
      <c r="DG2606" t="s">
        <v>5343</v>
      </c>
      <c r="DH2606" t="s">
        <v>4366</v>
      </c>
      <c r="DI2606" t="s">
        <v>1128</v>
      </c>
      <c r="DJ2606" s="4">
        <v>58640</v>
      </c>
      <c r="DK2606" t="s">
        <v>1527</v>
      </c>
      <c r="DL2606" t="s">
        <v>136</v>
      </c>
      <c r="DM2606">
        <v>1</v>
      </c>
      <c r="DN2606" t="s">
        <v>5343</v>
      </c>
      <c r="DO2606" t="s">
        <v>4366</v>
      </c>
      <c r="DP2606" t="s">
        <v>1128</v>
      </c>
      <c r="DQ2606" t="str">
        <f>"58640"</f>
        <v>58640</v>
      </c>
      <c r="DR2606" t="s">
        <v>1527</v>
      </c>
      <c r="DS2606" t="s">
        <v>5344</v>
      </c>
      <c r="DT2606">
        <v>1</v>
      </c>
      <c r="DU2606">
        <v>4</v>
      </c>
      <c r="DV2606" t="s">
        <v>134</v>
      </c>
      <c r="DW2606" t="s">
        <v>134</v>
      </c>
      <c r="DX2606" t="s">
        <v>134</v>
      </c>
      <c r="DY2606" t="s">
        <v>134</v>
      </c>
      <c r="DZ2606">
        <v>2</v>
      </c>
      <c r="EA2606" t="s">
        <v>136</v>
      </c>
      <c r="EC2606" s="5">
        <v>12.68</v>
      </c>
      <c r="ED2606" s="5">
        <v>55</v>
      </c>
      <c r="EE2606">
        <v>17012600208</v>
      </c>
      <c r="EF2606" t="s">
        <v>5341</v>
      </c>
      <c r="EG2606" t="s">
        <v>1132</v>
      </c>
      <c r="EH2606">
        <v>0</v>
      </c>
    </row>
    <row r="2607" spans="1:138" ht="15" customHeight="1" x14ac:dyDescent="0.35">
      <c r="A2607" t="s">
        <v>17906</v>
      </c>
      <c r="B2607" t="s">
        <v>157</v>
      </c>
      <c r="C2607" s="1">
        <v>44181.466781712959</v>
      </c>
      <c r="D2607" s="1">
        <v>44195</v>
      </c>
      <c r="E2607" t="s">
        <v>133</v>
      </c>
      <c r="F2607" t="s">
        <v>136</v>
      </c>
      <c r="G2607" t="s">
        <v>135</v>
      </c>
      <c r="H2607" t="s">
        <v>136</v>
      </c>
      <c r="I2607" t="s">
        <v>17907</v>
      </c>
      <c r="K2607" t="s">
        <v>17908</v>
      </c>
      <c r="M2607" t="s">
        <v>11915</v>
      </c>
      <c r="N2607" t="s">
        <v>246</v>
      </c>
      <c r="O2607" s="4">
        <v>71322</v>
      </c>
      <c r="P2607" t="s">
        <v>140</v>
      </c>
      <c r="R2607">
        <v>13318557514</v>
      </c>
      <c r="T2607">
        <v>112512</v>
      </c>
      <c r="U2607" t="s">
        <v>9262</v>
      </c>
      <c r="V2607" t="s">
        <v>8690</v>
      </c>
      <c r="X2607" t="s">
        <v>1812</v>
      </c>
      <c r="Y2607" t="s">
        <v>17908</v>
      </c>
      <c r="AA2607" t="s">
        <v>11915</v>
      </c>
      <c r="AB2607" t="s">
        <v>246</v>
      </c>
      <c r="AC2607" s="4">
        <v>71322</v>
      </c>
      <c r="AD2607" t="s">
        <v>140</v>
      </c>
      <c r="AF2607">
        <v>13185575147</v>
      </c>
      <c r="AH2607" t="s">
        <v>17909</v>
      </c>
      <c r="AI2607" t="s">
        <v>168</v>
      </c>
      <c r="AJ2607" t="s">
        <v>1977</v>
      </c>
      <c r="AK2607" t="s">
        <v>1978</v>
      </c>
      <c r="AL2607" t="s">
        <v>1979</v>
      </c>
      <c r="AM2607" t="s">
        <v>1980</v>
      </c>
      <c r="AN2607" t="s">
        <v>1981</v>
      </c>
      <c r="AO2607" t="s">
        <v>1982</v>
      </c>
      <c r="AP2607" t="s">
        <v>246</v>
      </c>
      <c r="AQ2607" s="4">
        <v>70754</v>
      </c>
      <c r="AR2607" t="s">
        <v>140</v>
      </c>
      <c r="AT2607">
        <v>12256863033</v>
      </c>
      <c r="AV2607" t="s">
        <v>1983</v>
      </c>
      <c r="AW2607" t="s">
        <v>1984</v>
      </c>
      <c r="AZ2607" t="s">
        <v>334</v>
      </c>
      <c r="BA2607" t="s">
        <v>335</v>
      </c>
      <c r="BB2607" t="s">
        <v>136</v>
      </c>
      <c r="BC2607" t="s">
        <v>136</v>
      </c>
      <c r="BD2607" t="s">
        <v>148</v>
      </c>
      <c r="BE2607" t="s">
        <v>136</v>
      </c>
      <c r="BF2607" t="s">
        <v>136</v>
      </c>
      <c r="BG2607" t="s">
        <v>134</v>
      </c>
      <c r="BH2607" t="s">
        <v>136</v>
      </c>
      <c r="BN2607" t="s">
        <v>17910</v>
      </c>
      <c r="BO2607" t="s">
        <v>3652</v>
      </c>
      <c r="BP2607">
        <v>3</v>
      </c>
      <c r="BQ2607">
        <v>3</v>
      </c>
      <c r="BR2607">
        <v>3</v>
      </c>
      <c r="BS2607" s="1">
        <v>44242</v>
      </c>
      <c r="BT2607" s="1">
        <v>44501</v>
      </c>
      <c r="BU2607" s="1">
        <v>44242</v>
      </c>
      <c r="BV2607" s="1">
        <v>44501</v>
      </c>
      <c r="BW2607" t="s">
        <v>136</v>
      </c>
      <c r="BX2607">
        <v>35</v>
      </c>
      <c r="BY2607">
        <v>0</v>
      </c>
      <c r="BZ2607">
        <v>6</v>
      </c>
      <c r="CA2607">
        <v>6</v>
      </c>
      <c r="CB2607">
        <v>6</v>
      </c>
      <c r="CC2607">
        <v>6</v>
      </c>
      <c r="CD2607">
        <v>6</v>
      </c>
      <c r="CE2607">
        <v>5</v>
      </c>
      <c r="CF2607" t="str">
        <f>"7:00 AM"</f>
        <v>7:00 AM</v>
      </c>
      <c r="CG2607" t="str">
        <f>"1:00 PM"</f>
        <v>1:00 PM</v>
      </c>
      <c r="CH2607" s="5">
        <v>11.83</v>
      </c>
      <c r="CI2607" t="s">
        <v>146</v>
      </c>
      <c r="CJ2607">
        <v>0</v>
      </c>
      <c r="CK2607" t="s">
        <v>1985</v>
      </c>
      <c r="CL2607" t="s">
        <v>134</v>
      </c>
      <c r="CM2607" t="s">
        <v>147</v>
      </c>
      <c r="CN2607" t="s">
        <v>148</v>
      </c>
      <c r="CO2607" s="2" t="s">
        <v>1986</v>
      </c>
      <c r="CP2607" t="s">
        <v>149</v>
      </c>
      <c r="CQ2607">
        <v>3</v>
      </c>
      <c r="CR2607">
        <v>0</v>
      </c>
      <c r="CS2607" t="s">
        <v>136</v>
      </c>
      <c r="CT2607" t="s">
        <v>136</v>
      </c>
      <c r="CU2607" t="s">
        <v>136</v>
      </c>
      <c r="CV2607" t="s">
        <v>134</v>
      </c>
      <c r="CW2607" t="s">
        <v>134</v>
      </c>
      <c r="CX2607">
        <v>50</v>
      </c>
      <c r="CY2607" t="s">
        <v>134</v>
      </c>
      <c r="CZ2607" t="s">
        <v>134</v>
      </c>
      <c r="DA2607" t="s">
        <v>134</v>
      </c>
      <c r="DB2607" t="s">
        <v>134</v>
      </c>
      <c r="DC2607" t="s">
        <v>134</v>
      </c>
      <c r="DD2607" t="s">
        <v>136</v>
      </c>
      <c r="DF2607" s="2" t="s">
        <v>1987</v>
      </c>
      <c r="DG2607" t="s">
        <v>17911</v>
      </c>
      <c r="DH2607" t="s">
        <v>2149</v>
      </c>
      <c r="DI2607" t="s">
        <v>246</v>
      </c>
      <c r="DJ2607" s="4">
        <v>71325</v>
      </c>
      <c r="DK2607" t="s">
        <v>2156</v>
      </c>
      <c r="DL2607" t="s">
        <v>136</v>
      </c>
      <c r="DM2607">
        <v>1</v>
      </c>
      <c r="DN2607" t="s">
        <v>17912</v>
      </c>
      <c r="DO2607" t="s">
        <v>2149</v>
      </c>
      <c r="DP2607" t="s">
        <v>246</v>
      </c>
      <c r="DQ2607" t="str">
        <f>"71325"</f>
        <v>71325</v>
      </c>
      <c r="DR2607" t="s">
        <v>2156</v>
      </c>
      <c r="DS2607" t="s">
        <v>497</v>
      </c>
      <c r="DT2607">
        <v>1</v>
      </c>
      <c r="DU2607">
        <v>7</v>
      </c>
      <c r="DV2607" t="s">
        <v>134</v>
      </c>
      <c r="DW2607" t="s">
        <v>134</v>
      </c>
      <c r="DX2607" t="s">
        <v>134</v>
      </c>
      <c r="DY2607" t="s">
        <v>136</v>
      </c>
      <c r="DZ2607">
        <v>1</v>
      </c>
      <c r="EA2607" t="s">
        <v>136</v>
      </c>
      <c r="EC2607" s="5">
        <v>12.68</v>
      </c>
      <c r="ED2607" s="5">
        <v>55</v>
      </c>
      <c r="EE2607">
        <v>13185575147</v>
      </c>
      <c r="EF2607" t="s">
        <v>17909</v>
      </c>
      <c r="EG2607" t="s">
        <v>1989</v>
      </c>
      <c r="EH2607">
        <v>3</v>
      </c>
    </row>
    <row r="2608" spans="1:138" ht="15" customHeight="1" x14ac:dyDescent="0.35">
      <c r="A2608" t="s">
        <v>6420</v>
      </c>
      <c r="B2608" t="s">
        <v>157</v>
      </c>
      <c r="C2608" s="1">
        <v>44174.540514583336</v>
      </c>
      <c r="D2608" s="1">
        <v>44195</v>
      </c>
      <c r="E2608" t="s">
        <v>133</v>
      </c>
      <c r="F2608" t="s">
        <v>136</v>
      </c>
      <c r="G2608" t="s">
        <v>135</v>
      </c>
      <c r="H2608" t="s">
        <v>136</v>
      </c>
      <c r="I2608" t="s">
        <v>6421</v>
      </c>
      <c r="K2608" t="s">
        <v>6422</v>
      </c>
      <c r="M2608" t="s">
        <v>6423</v>
      </c>
      <c r="N2608" t="s">
        <v>426</v>
      </c>
      <c r="O2608" s="4">
        <v>4555</v>
      </c>
      <c r="P2608" t="s">
        <v>140</v>
      </c>
      <c r="R2608">
        <v>12078324488</v>
      </c>
      <c r="T2608">
        <v>11199</v>
      </c>
      <c r="U2608" t="s">
        <v>6424</v>
      </c>
      <c r="V2608" t="s">
        <v>2235</v>
      </c>
      <c r="X2608" t="s">
        <v>6425</v>
      </c>
      <c r="Y2608" t="s">
        <v>6426</v>
      </c>
      <c r="AA2608" t="s">
        <v>6427</v>
      </c>
      <c r="AB2608" t="s">
        <v>426</v>
      </c>
      <c r="AC2608" s="4">
        <v>4555</v>
      </c>
      <c r="AD2608" t="s">
        <v>140</v>
      </c>
      <c r="AF2608">
        <v>12078324488</v>
      </c>
      <c r="AH2608" t="s">
        <v>6428</v>
      </c>
      <c r="AI2608" t="s">
        <v>168</v>
      </c>
      <c r="AJ2608" t="s">
        <v>875</v>
      </c>
      <c r="AK2608" t="s">
        <v>876</v>
      </c>
      <c r="AL2608" t="s">
        <v>877</v>
      </c>
      <c r="AM2608" t="s">
        <v>878</v>
      </c>
      <c r="AO2608" t="s">
        <v>879</v>
      </c>
      <c r="AP2608" t="s">
        <v>870</v>
      </c>
      <c r="AQ2608" s="4">
        <v>56537</v>
      </c>
      <c r="AR2608" t="s">
        <v>140</v>
      </c>
      <c r="AS2608" t="s">
        <v>880</v>
      </c>
      <c r="AT2608">
        <v>12183215494</v>
      </c>
      <c r="AV2608" t="s">
        <v>881</v>
      </c>
      <c r="AW2608" t="s">
        <v>882</v>
      </c>
      <c r="AZ2608" t="s">
        <v>821</v>
      </c>
      <c r="BA2608" t="s">
        <v>822</v>
      </c>
      <c r="BB2608" t="s">
        <v>136</v>
      </c>
      <c r="BC2608" t="s">
        <v>136</v>
      </c>
      <c r="BD2608" t="s">
        <v>148</v>
      </c>
      <c r="BE2608" t="s">
        <v>136</v>
      </c>
      <c r="BF2608" t="s">
        <v>136</v>
      </c>
      <c r="BG2608" t="s">
        <v>134</v>
      </c>
      <c r="BH2608" t="s">
        <v>136</v>
      </c>
      <c r="BN2608" t="s">
        <v>6429</v>
      </c>
      <c r="BO2608" t="s">
        <v>883</v>
      </c>
      <c r="BP2608">
        <v>8</v>
      </c>
      <c r="BQ2608">
        <v>8</v>
      </c>
      <c r="BR2608">
        <v>8</v>
      </c>
      <c r="BS2608" s="1">
        <v>44242</v>
      </c>
      <c r="BT2608" s="1">
        <v>44545</v>
      </c>
      <c r="BU2608" s="1">
        <v>44242</v>
      </c>
      <c r="BV2608" s="1">
        <v>44545</v>
      </c>
      <c r="BW2608" t="s">
        <v>136</v>
      </c>
      <c r="BX2608">
        <v>48</v>
      </c>
      <c r="BY2608">
        <v>0</v>
      </c>
      <c r="BZ2608">
        <v>8</v>
      </c>
      <c r="CA2608">
        <v>8</v>
      </c>
      <c r="CB2608">
        <v>8</v>
      </c>
      <c r="CC2608">
        <v>8</v>
      </c>
      <c r="CD2608">
        <v>8</v>
      </c>
      <c r="CE2608">
        <v>8</v>
      </c>
      <c r="CF2608" t="str">
        <f>"8:00 AM"</f>
        <v>8:00 AM</v>
      </c>
      <c r="CG2608" t="str">
        <f>"5:00 PM"</f>
        <v>5:00 PM</v>
      </c>
      <c r="CH2608" s="5">
        <v>14.29</v>
      </c>
      <c r="CI2608" t="s">
        <v>146</v>
      </c>
      <c r="CJ2608">
        <v>0</v>
      </c>
      <c r="CK2608" t="s">
        <v>884</v>
      </c>
      <c r="CL2608" t="s">
        <v>136</v>
      </c>
      <c r="CM2608" t="s">
        <v>312</v>
      </c>
      <c r="CN2608" t="s">
        <v>148</v>
      </c>
      <c r="CO2608" s="2" t="s">
        <v>1130</v>
      </c>
      <c r="CP2608" t="s">
        <v>149</v>
      </c>
      <c r="CQ2608">
        <v>3</v>
      </c>
      <c r="CR2608">
        <v>0</v>
      </c>
      <c r="CS2608" t="s">
        <v>136</v>
      </c>
      <c r="CT2608" t="s">
        <v>134</v>
      </c>
      <c r="CU2608" t="s">
        <v>136</v>
      </c>
      <c r="CV2608" t="s">
        <v>136</v>
      </c>
      <c r="CW2608" t="s">
        <v>134</v>
      </c>
      <c r="CX2608">
        <v>60</v>
      </c>
      <c r="CY2608" t="s">
        <v>136</v>
      </c>
      <c r="CZ2608" t="s">
        <v>136</v>
      </c>
      <c r="DA2608" t="s">
        <v>136</v>
      </c>
      <c r="DB2608" t="s">
        <v>136</v>
      </c>
      <c r="DC2608" t="s">
        <v>136</v>
      </c>
      <c r="DD2608" t="s">
        <v>136</v>
      </c>
      <c r="DF2608" t="s">
        <v>6430</v>
      </c>
      <c r="DG2608" s="2" t="s">
        <v>6431</v>
      </c>
      <c r="DH2608" t="s">
        <v>6427</v>
      </c>
      <c r="DI2608" t="s">
        <v>426</v>
      </c>
      <c r="DJ2608" s="4">
        <v>4555</v>
      </c>
      <c r="DK2608" t="s">
        <v>6432</v>
      </c>
      <c r="DL2608" t="s">
        <v>136</v>
      </c>
      <c r="DM2608">
        <v>1</v>
      </c>
      <c r="DN2608" s="2" t="s">
        <v>6433</v>
      </c>
      <c r="DO2608" t="s">
        <v>6427</v>
      </c>
      <c r="DP2608" t="s">
        <v>426</v>
      </c>
      <c r="DQ2608" t="str">
        <f>"04555"</f>
        <v>04555</v>
      </c>
      <c r="DR2608" t="s">
        <v>6432</v>
      </c>
      <c r="DS2608" t="s">
        <v>6434</v>
      </c>
      <c r="DT2608">
        <v>4</v>
      </c>
      <c r="DU2608">
        <v>8</v>
      </c>
      <c r="DV2608" t="s">
        <v>134</v>
      </c>
      <c r="DW2608" t="s">
        <v>134</v>
      </c>
      <c r="DX2608" t="s">
        <v>134</v>
      </c>
      <c r="DY2608" t="s">
        <v>136</v>
      </c>
      <c r="DZ2608">
        <v>1</v>
      </c>
      <c r="EA2608" t="s">
        <v>136</v>
      </c>
      <c r="EC2608" s="5">
        <v>12.68</v>
      </c>
      <c r="ED2608" s="5">
        <v>55</v>
      </c>
      <c r="EE2608">
        <v>12078324488</v>
      </c>
      <c r="EF2608" t="s">
        <v>6428</v>
      </c>
      <c r="EG2608" t="s">
        <v>6435</v>
      </c>
      <c r="EH2608">
        <v>0</v>
      </c>
    </row>
    <row r="2609" spans="1:138" ht="15" customHeight="1" x14ac:dyDescent="0.35">
      <c r="A2609" t="s">
        <v>10667</v>
      </c>
      <c r="B2609" t="s">
        <v>157</v>
      </c>
      <c r="C2609" s="1">
        <v>44183.682873611113</v>
      </c>
      <c r="D2609" s="1">
        <v>44195</v>
      </c>
      <c r="E2609" t="s">
        <v>133</v>
      </c>
      <c r="F2609" t="s">
        <v>134</v>
      </c>
      <c r="G2609" t="s">
        <v>135</v>
      </c>
      <c r="H2609" t="s">
        <v>136</v>
      </c>
      <c r="I2609" t="s">
        <v>10668</v>
      </c>
      <c r="K2609" t="s">
        <v>10669</v>
      </c>
      <c r="M2609" t="s">
        <v>6618</v>
      </c>
      <c r="N2609" t="s">
        <v>139</v>
      </c>
      <c r="O2609" s="4">
        <v>33852</v>
      </c>
      <c r="P2609" t="s">
        <v>140</v>
      </c>
      <c r="R2609">
        <v>18634411500</v>
      </c>
      <c r="T2609">
        <v>1151</v>
      </c>
      <c r="U2609" t="s">
        <v>8190</v>
      </c>
      <c r="V2609" t="s">
        <v>4700</v>
      </c>
      <c r="W2609" t="s">
        <v>1007</v>
      </c>
      <c r="X2609" t="s">
        <v>429</v>
      </c>
      <c r="Y2609" t="s">
        <v>10670</v>
      </c>
      <c r="AA2609" t="s">
        <v>152</v>
      </c>
      <c r="AB2609" t="s">
        <v>139</v>
      </c>
      <c r="AC2609" s="4">
        <v>33852</v>
      </c>
      <c r="AD2609" t="s">
        <v>140</v>
      </c>
      <c r="AF2609">
        <v>18634411500</v>
      </c>
      <c r="AH2609" t="s">
        <v>10671</v>
      </c>
      <c r="AI2609" t="s">
        <v>226</v>
      </c>
      <c r="AJ2609" t="s">
        <v>685</v>
      </c>
      <c r="AK2609" t="s">
        <v>686</v>
      </c>
      <c r="AL2609" t="s">
        <v>687</v>
      </c>
      <c r="AM2609" t="s">
        <v>688</v>
      </c>
      <c r="AN2609" t="s">
        <v>689</v>
      </c>
      <c r="AO2609" t="s">
        <v>690</v>
      </c>
      <c r="AP2609" t="s">
        <v>537</v>
      </c>
      <c r="AQ2609" s="4">
        <v>28328</v>
      </c>
      <c r="AR2609" t="s">
        <v>140</v>
      </c>
      <c r="AT2609">
        <v>19105924121</v>
      </c>
      <c r="AV2609" t="s">
        <v>691</v>
      </c>
      <c r="AW2609" t="s">
        <v>692</v>
      </c>
      <c r="AX2609" t="s">
        <v>537</v>
      </c>
      <c r="AY2609" t="s">
        <v>693</v>
      </c>
      <c r="AZ2609" t="s">
        <v>175</v>
      </c>
      <c r="BA2609" t="s">
        <v>176</v>
      </c>
      <c r="BB2609" t="s">
        <v>134</v>
      </c>
      <c r="BC2609" t="s">
        <v>134</v>
      </c>
      <c r="BD2609" t="s">
        <v>134</v>
      </c>
      <c r="BE2609" t="s">
        <v>134</v>
      </c>
      <c r="BF2609" t="s">
        <v>136</v>
      </c>
      <c r="BG2609" t="s">
        <v>134</v>
      </c>
      <c r="BH2609" t="s">
        <v>136</v>
      </c>
      <c r="BN2609" t="s">
        <v>10672</v>
      </c>
      <c r="BO2609" t="s">
        <v>10673</v>
      </c>
      <c r="BP2609">
        <v>135</v>
      </c>
      <c r="BQ2609">
        <v>135</v>
      </c>
      <c r="BR2609">
        <v>135</v>
      </c>
      <c r="BS2609" s="1">
        <v>44242</v>
      </c>
      <c r="BT2609" s="1">
        <v>44348</v>
      </c>
      <c r="BU2609" s="1">
        <v>44242</v>
      </c>
      <c r="BV2609" s="1">
        <v>44348</v>
      </c>
      <c r="BW2609" t="s">
        <v>136</v>
      </c>
      <c r="BX2609">
        <v>42</v>
      </c>
      <c r="BY2609">
        <v>0</v>
      </c>
      <c r="BZ2609">
        <v>7</v>
      </c>
      <c r="CA2609">
        <v>7</v>
      </c>
      <c r="CB2609">
        <v>7</v>
      </c>
      <c r="CC2609">
        <v>7</v>
      </c>
      <c r="CD2609">
        <v>7</v>
      </c>
      <c r="CE2609">
        <v>7</v>
      </c>
      <c r="CF2609" t="str">
        <f>"7:00 AM"</f>
        <v>7:00 AM</v>
      </c>
      <c r="CG2609" t="str">
        <f>"3:00 PM"</f>
        <v>3:00 PM</v>
      </c>
      <c r="CH2609" s="5">
        <v>11.71</v>
      </c>
      <c r="CI2609" t="s">
        <v>146</v>
      </c>
      <c r="CJ2609">
        <v>0.5</v>
      </c>
      <c r="CK2609" t="s">
        <v>10674</v>
      </c>
      <c r="CL2609" t="s">
        <v>134</v>
      </c>
      <c r="CM2609" t="s">
        <v>147</v>
      </c>
      <c r="CN2609" t="s">
        <v>148</v>
      </c>
      <c r="CO2609" t="s">
        <v>2056</v>
      </c>
      <c r="CP2609" t="s">
        <v>149</v>
      </c>
      <c r="CQ2609">
        <v>3</v>
      </c>
      <c r="CR2609">
        <v>0</v>
      </c>
      <c r="CS2609" t="s">
        <v>136</v>
      </c>
      <c r="CT2609" t="s">
        <v>136</v>
      </c>
      <c r="CU2609" t="s">
        <v>136</v>
      </c>
      <c r="CV2609" t="s">
        <v>134</v>
      </c>
      <c r="CW2609" t="s">
        <v>134</v>
      </c>
      <c r="CX2609">
        <v>75</v>
      </c>
      <c r="CY2609" t="s">
        <v>134</v>
      </c>
      <c r="CZ2609" t="s">
        <v>134</v>
      </c>
      <c r="DA2609" t="s">
        <v>134</v>
      </c>
      <c r="DB2609" t="s">
        <v>134</v>
      </c>
      <c r="DC2609" t="s">
        <v>134</v>
      </c>
      <c r="DD2609" t="s">
        <v>134</v>
      </c>
      <c r="DE2609">
        <v>40</v>
      </c>
      <c r="DF2609" s="2" t="s">
        <v>10675</v>
      </c>
      <c r="DG2609" t="s">
        <v>10676</v>
      </c>
      <c r="DH2609" t="s">
        <v>10677</v>
      </c>
      <c r="DI2609" t="s">
        <v>139</v>
      </c>
      <c r="DJ2609" s="4">
        <v>33473</v>
      </c>
      <c r="DK2609" t="s">
        <v>1400</v>
      </c>
      <c r="DL2609" t="s">
        <v>134</v>
      </c>
      <c r="DM2609">
        <v>12</v>
      </c>
      <c r="DN2609" t="s">
        <v>10678</v>
      </c>
      <c r="DO2609" t="s">
        <v>2459</v>
      </c>
      <c r="DP2609" t="s">
        <v>139</v>
      </c>
      <c r="DQ2609" t="str">
        <f>"33430"</f>
        <v>33430</v>
      </c>
      <c r="DR2609" t="s">
        <v>1400</v>
      </c>
      <c r="DS2609" t="s">
        <v>861</v>
      </c>
      <c r="DT2609">
        <v>2</v>
      </c>
      <c r="DU2609">
        <v>388</v>
      </c>
      <c r="DV2609" t="s">
        <v>134</v>
      </c>
      <c r="DW2609" t="s">
        <v>134</v>
      </c>
      <c r="DX2609" t="s">
        <v>134</v>
      </c>
      <c r="DY2609" t="s">
        <v>136</v>
      </c>
      <c r="DZ2609">
        <v>1</v>
      </c>
      <c r="EA2609" t="s">
        <v>134</v>
      </c>
      <c r="EB2609" s="5">
        <v>12.68</v>
      </c>
      <c r="EC2609" s="5">
        <v>12.68</v>
      </c>
      <c r="ED2609" s="5">
        <v>55</v>
      </c>
      <c r="EE2609">
        <v>18634411500</v>
      </c>
      <c r="EF2609" t="s">
        <v>10671</v>
      </c>
      <c r="EG2609" t="s">
        <v>524</v>
      </c>
      <c r="EH2609">
        <v>8</v>
      </c>
    </row>
    <row r="2610" spans="1:138" ht="15" customHeight="1" x14ac:dyDescent="0.35">
      <c r="A2610" t="s">
        <v>14503</v>
      </c>
      <c r="B2610" t="s">
        <v>157</v>
      </c>
      <c r="C2610" s="1">
        <v>44172.595812384257</v>
      </c>
      <c r="D2610" s="1">
        <v>44195</v>
      </c>
      <c r="E2610" t="s">
        <v>579</v>
      </c>
      <c r="F2610" t="s">
        <v>136</v>
      </c>
      <c r="G2610" t="s">
        <v>135</v>
      </c>
      <c r="H2610" t="s">
        <v>136</v>
      </c>
      <c r="I2610" t="s">
        <v>8988</v>
      </c>
      <c r="K2610" t="s">
        <v>14504</v>
      </c>
      <c r="L2610" t="s">
        <v>14504</v>
      </c>
      <c r="M2610" t="s">
        <v>11085</v>
      </c>
      <c r="N2610" t="s">
        <v>925</v>
      </c>
      <c r="O2610" s="4">
        <v>83221</v>
      </c>
      <c r="P2610" t="s">
        <v>140</v>
      </c>
      <c r="R2610">
        <v>12086819298</v>
      </c>
      <c r="T2610">
        <v>11211</v>
      </c>
      <c r="U2610" t="s">
        <v>3869</v>
      </c>
      <c r="V2610" t="s">
        <v>2857</v>
      </c>
      <c r="X2610" t="s">
        <v>164</v>
      </c>
      <c r="Y2610" t="s">
        <v>14504</v>
      </c>
      <c r="AA2610" t="s">
        <v>11085</v>
      </c>
      <c r="AB2610" t="s">
        <v>925</v>
      </c>
      <c r="AC2610" s="4">
        <v>83221</v>
      </c>
      <c r="AD2610" t="s">
        <v>140</v>
      </c>
      <c r="AF2610">
        <v>12086819298</v>
      </c>
      <c r="AH2610" t="s">
        <v>14505</v>
      </c>
      <c r="AI2610" t="s">
        <v>168</v>
      </c>
      <c r="AJ2610" t="s">
        <v>588</v>
      </c>
      <c r="AK2610" t="s">
        <v>589</v>
      </c>
      <c r="AM2610" t="s">
        <v>590</v>
      </c>
      <c r="AO2610" t="s">
        <v>591</v>
      </c>
      <c r="AP2610" t="s">
        <v>592</v>
      </c>
      <c r="AQ2610" s="4">
        <v>82601</v>
      </c>
      <c r="AR2610" t="s">
        <v>140</v>
      </c>
      <c r="AT2610">
        <v>13074722105</v>
      </c>
      <c r="AV2610" t="s">
        <v>593</v>
      </c>
      <c r="AW2610" t="s">
        <v>594</v>
      </c>
      <c r="AZ2610" t="s">
        <v>334</v>
      </c>
      <c r="BA2610" t="s">
        <v>335</v>
      </c>
      <c r="BB2610" t="s">
        <v>136</v>
      </c>
      <c r="BC2610" t="s">
        <v>136</v>
      </c>
      <c r="BD2610" t="s">
        <v>148</v>
      </c>
      <c r="BE2610" t="s">
        <v>136</v>
      </c>
      <c r="BF2610" t="s">
        <v>136</v>
      </c>
      <c r="BG2610" t="s">
        <v>134</v>
      </c>
      <c r="BH2610" t="s">
        <v>136</v>
      </c>
      <c r="BN2610" t="s">
        <v>14506</v>
      </c>
      <c r="BO2610" t="s">
        <v>652</v>
      </c>
      <c r="BP2610">
        <v>1</v>
      </c>
      <c r="BQ2610">
        <v>1</v>
      </c>
      <c r="BR2610">
        <v>1</v>
      </c>
      <c r="BS2610" s="1">
        <v>44228</v>
      </c>
      <c r="BT2610" s="1">
        <v>44500</v>
      </c>
      <c r="BU2610" s="1">
        <v>44228</v>
      </c>
      <c r="BV2610" s="1">
        <v>44500</v>
      </c>
      <c r="BW2610" t="s">
        <v>134</v>
      </c>
      <c r="CH2610" s="5">
        <v>1682.33</v>
      </c>
      <c r="CI2610" t="s">
        <v>597</v>
      </c>
      <c r="CJ2610">
        <v>0</v>
      </c>
      <c r="CK2610" t="s">
        <v>598</v>
      </c>
      <c r="CL2610" t="s">
        <v>136</v>
      </c>
      <c r="CM2610" t="s">
        <v>354</v>
      </c>
      <c r="CN2610" t="s">
        <v>599</v>
      </c>
      <c r="CO2610" t="s">
        <v>600</v>
      </c>
      <c r="CP2610" t="s">
        <v>149</v>
      </c>
      <c r="CQ2610">
        <v>6</v>
      </c>
      <c r="CR2610">
        <v>0</v>
      </c>
      <c r="CS2610" t="s">
        <v>136</v>
      </c>
      <c r="CT2610" t="s">
        <v>134</v>
      </c>
      <c r="CU2610" t="s">
        <v>136</v>
      </c>
      <c r="CV2610" t="s">
        <v>136</v>
      </c>
      <c r="CW2610" t="s">
        <v>134</v>
      </c>
      <c r="CX2610">
        <v>50</v>
      </c>
      <c r="CY2610" t="s">
        <v>134</v>
      </c>
      <c r="CZ2610" t="s">
        <v>136</v>
      </c>
      <c r="DA2610" t="s">
        <v>134</v>
      </c>
      <c r="DB2610" t="s">
        <v>136</v>
      </c>
      <c r="DC2610" t="s">
        <v>136</v>
      </c>
      <c r="DD2610" t="s">
        <v>136</v>
      </c>
      <c r="DF2610" t="s">
        <v>14507</v>
      </c>
      <c r="DG2610" t="s">
        <v>14508</v>
      </c>
      <c r="DH2610" t="s">
        <v>11085</v>
      </c>
      <c r="DI2610" t="s">
        <v>925</v>
      </c>
      <c r="DJ2610" s="4">
        <v>83221</v>
      </c>
      <c r="DK2610" t="s">
        <v>10268</v>
      </c>
      <c r="DL2610" t="s">
        <v>134</v>
      </c>
      <c r="DM2610">
        <v>2</v>
      </c>
      <c r="DN2610" t="s">
        <v>14509</v>
      </c>
      <c r="DO2610" t="s">
        <v>11085</v>
      </c>
      <c r="DP2610" t="s">
        <v>925</v>
      </c>
      <c r="DQ2610" t="str">
        <f>"83221"</f>
        <v>83221</v>
      </c>
      <c r="DR2610" t="s">
        <v>10268</v>
      </c>
      <c r="DS2610" t="s">
        <v>605</v>
      </c>
      <c r="DT2610">
        <v>1</v>
      </c>
      <c r="DU2610">
        <v>1</v>
      </c>
      <c r="DV2610" t="s">
        <v>136</v>
      </c>
      <c r="DW2610" t="s">
        <v>136</v>
      </c>
      <c r="DX2610" t="s">
        <v>134</v>
      </c>
      <c r="DY2610" t="s">
        <v>134</v>
      </c>
      <c r="DZ2610">
        <v>2</v>
      </c>
      <c r="EA2610" t="s">
        <v>136</v>
      </c>
      <c r="EC2610" s="5">
        <v>12.68</v>
      </c>
      <c r="ED2610" s="5">
        <v>55</v>
      </c>
      <c r="EE2610">
        <v>13074722105</v>
      </c>
      <c r="EF2610" t="s">
        <v>593</v>
      </c>
      <c r="EG2610" t="s">
        <v>148</v>
      </c>
      <c r="EH2610">
        <v>0</v>
      </c>
    </row>
    <row r="2611" spans="1:138" ht="15" customHeight="1" x14ac:dyDescent="0.35">
      <c r="A2611" t="s">
        <v>26617</v>
      </c>
      <c r="B2611" t="s">
        <v>157</v>
      </c>
      <c r="C2611" s="1">
        <v>44176.514021064817</v>
      </c>
      <c r="D2611" s="1">
        <v>44195</v>
      </c>
      <c r="E2611" t="s">
        <v>133</v>
      </c>
      <c r="F2611" t="s">
        <v>136</v>
      </c>
      <c r="G2611" t="s">
        <v>135</v>
      </c>
      <c r="H2611" t="s">
        <v>136</v>
      </c>
      <c r="I2611" t="s">
        <v>26618</v>
      </c>
      <c r="K2611" t="s">
        <v>26619</v>
      </c>
      <c r="L2611" t="s">
        <v>26620</v>
      </c>
      <c r="M2611" t="s">
        <v>26621</v>
      </c>
      <c r="N2611" t="s">
        <v>1114</v>
      </c>
      <c r="O2611" s="4">
        <v>98930</v>
      </c>
      <c r="P2611" t="s">
        <v>140</v>
      </c>
      <c r="R2611">
        <v>15098823934</v>
      </c>
      <c r="S2611">
        <v>268</v>
      </c>
      <c r="T2611">
        <v>11133</v>
      </c>
      <c r="U2611" t="s">
        <v>26622</v>
      </c>
      <c r="V2611" t="s">
        <v>4397</v>
      </c>
      <c r="X2611" t="s">
        <v>1167</v>
      </c>
      <c r="Y2611" t="s">
        <v>26619</v>
      </c>
      <c r="Z2611" t="s">
        <v>26620</v>
      </c>
      <c r="AA2611" t="s">
        <v>26621</v>
      </c>
      <c r="AB2611" t="s">
        <v>1114</v>
      </c>
      <c r="AC2611" s="4">
        <v>98930</v>
      </c>
      <c r="AD2611" t="s">
        <v>140</v>
      </c>
      <c r="AE2611" t="s">
        <v>841</v>
      </c>
      <c r="AF2611">
        <v>15098823934</v>
      </c>
      <c r="AG2611">
        <v>268</v>
      </c>
      <c r="AH2611" t="s">
        <v>2123</v>
      </c>
      <c r="AI2611" t="s">
        <v>168</v>
      </c>
      <c r="AJ2611" t="s">
        <v>559</v>
      </c>
      <c r="AK2611" t="s">
        <v>433</v>
      </c>
      <c r="AL2611" t="s">
        <v>978</v>
      </c>
      <c r="AM2611" t="s">
        <v>561</v>
      </c>
      <c r="AN2611" t="s">
        <v>562</v>
      </c>
      <c r="AO2611" t="s">
        <v>563</v>
      </c>
      <c r="AP2611" t="s">
        <v>564</v>
      </c>
      <c r="AQ2611" s="4">
        <v>22949</v>
      </c>
      <c r="AR2611" t="s">
        <v>140</v>
      </c>
      <c r="AT2611">
        <v>14342634300</v>
      </c>
      <c r="AV2611" t="s">
        <v>2124</v>
      </c>
      <c r="AW2611" t="s">
        <v>980</v>
      </c>
      <c r="AZ2611" t="s">
        <v>175</v>
      </c>
      <c r="BA2611" t="s">
        <v>176</v>
      </c>
      <c r="BB2611" t="s">
        <v>136</v>
      </c>
      <c r="BC2611" t="s">
        <v>136</v>
      </c>
      <c r="BD2611" t="s">
        <v>148</v>
      </c>
      <c r="BE2611" t="s">
        <v>136</v>
      </c>
      <c r="BF2611" t="s">
        <v>136</v>
      </c>
      <c r="BG2611" t="s">
        <v>134</v>
      </c>
      <c r="BH2611" t="s">
        <v>136</v>
      </c>
      <c r="BI2611" t="s">
        <v>1129</v>
      </c>
      <c r="BJ2611" t="s">
        <v>2125</v>
      </c>
      <c r="BL2611" t="s">
        <v>566</v>
      </c>
      <c r="BM2611" t="s">
        <v>2123</v>
      </c>
      <c r="BN2611" t="s">
        <v>26623</v>
      </c>
      <c r="BO2611" t="s">
        <v>734</v>
      </c>
      <c r="BP2611">
        <v>650</v>
      </c>
      <c r="BQ2611">
        <v>250</v>
      </c>
      <c r="BR2611">
        <v>250</v>
      </c>
      <c r="BS2611" s="1">
        <v>44229</v>
      </c>
      <c r="BT2611" s="1">
        <v>44304</v>
      </c>
      <c r="BU2611" s="1">
        <v>44229</v>
      </c>
      <c r="BV2611" s="1">
        <v>44304</v>
      </c>
      <c r="BW2611" t="s">
        <v>136</v>
      </c>
      <c r="BX2611">
        <v>39</v>
      </c>
      <c r="BY2611">
        <v>0</v>
      </c>
      <c r="BZ2611">
        <v>6.5</v>
      </c>
      <c r="CA2611">
        <v>6.5</v>
      </c>
      <c r="CB2611">
        <v>6.5</v>
      </c>
      <c r="CC2611">
        <v>6.5</v>
      </c>
      <c r="CD2611">
        <v>6.5</v>
      </c>
      <c r="CE2611">
        <v>6.5</v>
      </c>
      <c r="CF2611" t="str">
        <f>"6:00 AM"</f>
        <v>6:00 AM</v>
      </c>
      <c r="CG2611" t="str">
        <f>"1:00 PM"</f>
        <v>1:00 PM</v>
      </c>
      <c r="CH2611" s="5">
        <v>15.83</v>
      </c>
      <c r="CI2611" t="s">
        <v>146</v>
      </c>
      <c r="CJ2611">
        <v>0.02</v>
      </c>
      <c r="CK2611" t="s">
        <v>26624</v>
      </c>
      <c r="CL2611" t="s">
        <v>134</v>
      </c>
      <c r="CM2611" t="s">
        <v>147</v>
      </c>
      <c r="CN2611" t="s">
        <v>148</v>
      </c>
      <c r="CO2611" t="s">
        <v>2837</v>
      </c>
      <c r="CP2611" t="s">
        <v>149</v>
      </c>
      <c r="CQ2611">
        <v>3</v>
      </c>
      <c r="CR2611">
        <v>0</v>
      </c>
      <c r="CS2611" t="s">
        <v>136</v>
      </c>
      <c r="CT2611" t="s">
        <v>136</v>
      </c>
      <c r="CU2611" t="s">
        <v>136</v>
      </c>
      <c r="CV2611" t="s">
        <v>136</v>
      </c>
      <c r="CW2611" t="s">
        <v>134</v>
      </c>
      <c r="CX2611">
        <v>60</v>
      </c>
      <c r="CY2611" t="s">
        <v>134</v>
      </c>
      <c r="CZ2611" t="s">
        <v>134</v>
      </c>
      <c r="DA2611" t="s">
        <v>134</v>
      </c>
      <c r="DB2611" t="s">
        <v>134</v>
      </c>
      <c r="DC2611" t="s">
        <v>134</v>
      </c>
      <c r="DD2611" t="s">
        <v>136</v>
      </c>
      <c r="DF2611" t="s">
        <v>26625</v>
      </c>
      <c r="DG2611" t="s">
        <v>26626</v>
      </c>
      <c r="DH2611" t="s">
        <v>26621</v>
      </c>
      <c r="DI2611" t="s">
        <v>1114</v>
      </c>
      <c r="DJ2611" s="4">
        <v>98930</v>
      </c>
      <c r="DK2611" t="s">
        <v>6232</v>
      </c>
      <c r="DL2611" t="s">
        <v>134</v>
      </c>
      <c r="DM2611">
        <v>5</v>
      </c>
      <c r="DN2611" t="s">
        <v>26627</v>
      </c>
      <c r="DO2611" t="s">
        <v>26621</v>
      </c>
      <c r="DP2611" t="s">
        <v>1114</v>
      </c>
      <c r="DQ2611" t="str">
        <f>"98930"</f>
        <v>98930</v>
      </c>
      <c r="DR2611" t="s">
        <v>6232</v>
      </c>
      <c r="DS2611" t="s">
        <v>4153</v>
      </c>
      <c r="DT2611">
        <v>5</v>
      </c>
      <c r="DU2611">
        <v>80</v>
      </c>
      <c r="DV2611" t="s">
        <v>134</v>
      </c>
      <c r="DW2611" t="s">
        <v>134</v>
      </c>
      <c r="DX2611" t="s">
        <v>134</v>
      </c>
      <c r="DY2611" t="s">
        <v>134</v>
      </c>
      <c r="DZ2611">
        <v>7</v>
      </c>
      <c r="EA2611" t="s">
        <v>134</v>
      </c>
      <c r="EB2611" s="5">
        <v>12.68</v>
      </c>
      <c r="EC2611" s="5">
        <v>12.68</v>
      </c>
      <c r="ED2611" s="5">
        <v>55</v>
      </c>
      <c r="EE2611">
        <v>15092037830</v>
      </c>
      <c r="EF2611" t="s">
        <v>148</v>
      </c>
      <c r="EG2611" t="s">
        <v>1126</v>
      </c>
      <c r="EH2611">
        <v>15</v>
      </c>
    </row>
    <row r="2612" spans="1:138" ht="15" customHeight="1" x14ac:dyDescent="0.35">
      <c r="A2612" t="s">
        <v>20922</v>
      </c>
      <c r="B2612" t="s">
        <v>157</v>
      </c>
      <c r="C2612" s="1">
        <v>44172.876868865744</v>
      </c>
      <c r="D2612" s="1">
        <v>44195</v>
      </c>
      <c r="E2612" t="s">
        <v>579</v>
      </c>
      <c r="F2612" t="s">
        <v>136</v>
      </c>
      <c r="G2612" t="s">
        <v>135</v>
      </c>
      <c r="H2612" t="s">
        <v>136</v>
      </c>
      <c r="I2612" t="s">
        <v>20923</v>
      </c>
      <c r="K2612" t="s">
        <v>20924</v>
      </c>
      <c r="L2612" t="s">
        <v>20924</v>
      </c>
      <c r="M2612" t="s">
        <v>20925</v>
      </c>
      <c r="N2612" t="s">
        <v>584</v>
      </c>
      <c r="O2612" s="4">
        <v>84501</v>
      </c>
      <c r="P2612" t="s">
        <v>140</v>
      </c>
      <c r="R2612">
        <v>14356375383</v>
      </c>
      <c r="T2612">
        <v>112410</v>
      </c>
      <c r="U2612" t="s">
        <v>20926</v>
      </c>
      <c r="V2612" t="s">
        <v>20927</v>
      </c>
      <c r="X2612" t="s">
        <v>1091</v>
      </c>
      <c r="Y2612" t="s">
        <v>20924</v>
      </c>
      <c r="Z2612" t="s">
        <v>148</v>
      </c>
      <c r="AA2612" t="s">
        <v>10659</v>
      </c>
      <c r="AB2612" t="s">
        <v>584</v>
      </c>
      <c r="AC2612" s="4">
        <v>84501</v>
      </c>
      <c r="AD2612" t="s">
        <v>140</v>
      </c>
      <c r="AF2612">
        <v>14356375383</v>
      </c>
      <c r="AH2612" t="s">
        <v>20928</v>
      </c>
      <c r="AI2612" t="s">
        <v>168</v>
      </c>
      <c r="AJ2612" t="s">
        <v>588</v>
      </c>
      <c r="AK2612" t="s">
        <v>589</v>
      </c>
      <c r="AM2612" t="s">
        <v>1361</v>
      </c>
      <c r="AO2612" t="s">
        <v>591</v>
      </c>
      <c r="AP2612" t="s">
        <v>592</v>
      </c>
      <c r="AQ2612" s="4">
        <v>82601</v>
      </c>
      <c r="AR2612" t="s">
        <v>140</v>
      </c>
      <c r="AT2612">
        <v>13074722105</v>
      </c>
      <c r="AV2612" t="s">
        <v>593</v>
      </c>
      <c r="AW2612" t="s">
        <v>594</v>
      </c>
      <c r="AZ2612" t="s">
        <v>334</v>
      </c>
      <c r="BA2612" t="s">
        <v>335</v>
      </c>
      <c r="BB2612" t="s">
        <v>136</v>
      </c>
      <c r="BC2612" t="s">
        <v>136</v>
      </c>
      <c r="BD2612" t="s">
        <v>148</v>
      </c>
      <c r="BE2612" t="s">
        <v>136</v>
      </c>
      <c r="BF2612" t="s">
        <v>136</v>
      </c>
      <c r="BG2612" t="s">
        <v>134</v>
      </c>
      <c r="BH2612" t="s">
        <v>136</v>
      </c>
      <c r="BN2612" t="s">
        <v>20929</v>
      </c>
      <c r="BO2612" t="s">
        <v>596</v>
      </c>
      <c r="BP2612">
        <v>2</v>
      </c>
      <c r="BQ2612">
        <v>2</v>
      </c>
      <c r="BR2612">
        <v>2</v>
      </c>
      <c r="BS2612" s="1">
        <v>44222</v>
      </c>
      <c r="BT2612" s="1">
        <v>44286</v>
      </c>
      <c r="BU2612" s="1">
        <v>44222</v>
      </c>
      <c r="BV2612" s="1">
        <v>44286</v>
      </c>
      <c r="BW2612" t="s">
        <v>134</v>
      </c>
      <c r="CH2612" s="5">
        <v>1682.33</v>
      </c>
      <c r="CI2612" t="s">
        <v>597</v>
      </c>
      <c r="CJ2612">
        <v>0</v>
      </c>
      <c r="CK2612" t="s">
        <v>599</v>
      </c>
      <c r="CL2612" t="s">
        <v>136</v>
      </c>
      <c r="CM2612" t="s">
        <v>354</v>
      </c>
      <c r="CN2612" t="s">
        <v>945</v>
      </c>
      <c r="CO2612" t="s">
        <v>600</v>
      </c>
      <c r="CP2612" t="s">
        <v>149</v>
      </c>
      <c r="CQ2612">
        <v>6</v>
      </c>
      <c r="CR2612">
        <v>0</v>
      </c>
      <c r="CS2612" t="s">
        <v>136</v>
      </c>
      <c r="CT2612" t="s">
        <v>134</v>
      </c>
      <c r="CU2612" t="s">
        <v>136</v>
      </c>
      <c r="CV2612" t="s">
        <v>136</v>
      </c>
      <c r="CW2612" t="s">
        <v>134</v>
      </c>
      <c r="CX2612">
        <v>50</v>
      </c>
      <c r="CY2612" t="s">
        <v>134</v>
      </c>
      <c r="CZ2612" t="s">
        <v>136</v>
      </c>
      <c r="DA2612" t="s">
        <v>134</v>
      </c>
      <c r="DB2612" t="s">
        <v>136</v>
      </c>
      <c r="DC2612" t="s">
        <v>136</v>
      </c>
      <c r="DD2612" t="s">
        <v>136</v>
      </c>
      <c r="DF2612" t="s">
        <v>9807</v>
      </c>
      <c r="DG2612" t="s">
        <v>20930</v>
      </c>
      <c r="DH2612" t="s">
        <v>20931</v>
      </c>
      <c r="DI2612" t="s">
        <v>584</v>
      </c>
      <c r="DJ2612" s="4">
        <v>84501</v>
      </c>
      <c r="DK2612" t="s">
        <v>7731</v>
      </c>
      <c r="DL2612" t="s">
        <v>136</v>
      </c>
      <c r="DM2612">
        <v>1</v>
      </c>
      <c r="DN2612" t="s">
        <v>20924</v>
      </c>
      <c r="DO2612" t="s">
        <v>10659</v>
      </c>
      <c r="DP2612" t="s">
        <v>584</v>
      </c>
      <c r="DQ2612" t="str">
        <f>"84501"</f>
        <v>84501</v>
      </c>
      <c r="DR2612" t="s">
        <v>7731</v>
      </c>
      <c r="DS2612" t="s">
        <v>605</v>
      </c>
      <c r="DT2612">
        <v>3</v>
      </c>
      <c r="DU2612">
        <v>9</v>
      </c>
      <c r="DV2612" t="s">
        <v>136</v>
      </c>
      <c r="DW2612" t="s">
        <v>136</v>
      </c>
      <c r="DX2612" t="s">
        <v>134</v>
      </c>
      <c r="DY2612" t="s">
        <v>136</v>
      </c>
      <c r="DZ2612">
        <v>1</v>
      </c>
      <c r="EA2612" t="s">
        <v>136</v>
      </c>
      <c r="EC2612" s="5">
        <v>12.68</v>
      </c>
      <c r="ED2612" s="5">
        <v>55</v>
      </c>
      <c r="EE2612">
        <v>13074722105</v>
      </c>
      <c r="EF2612" t="s">
        <v>593</v>
      </c>
      <c r="EG2612" t="s">
        <v>148</v>
      </c>
      <c r="EH2612">
        <v>0</v>
      </c>
    </row>
    <row r="2613" spans="1:138" ht="15" customHeight="1" x14ac:dyDescent="0.35">
      <c r="A2613" t="s">
        <v>12987</v>
      </c>
      <c r="B2613" t="s">
        <v>157</v>
      </c>
      <c r="C2613" s="1">
        <v>44172.954441666669</v>
      </c>
      <c r="D2613" s="1">
        <v>44195</v>
      </c>
      <c r="E2613" t="s">
        <v>579</v>
      </c>
      <c r="F2613" t="s">
        <v>136</v>
      </c>
      <c r="G2613" t="s">
        <v>135</v>
      </c>
      <c r="H2613" t="s">
        <v>136</v>
      </c>
      <c r="I2613" t="s">
        <v>12988</v>
      </c>
      <c r="K2613" t="s">
        <v>12989</v>
      </c>
      <c r="L2613" t="s">
        <v>12990</v>
      </c>
      <c r="M2613" t="s">
        <v>12991</v>
      </c>
      <c r="N2613" t="s">
        <v>1358</v>
      </c>
      <c r="O2613" s="4">
        <v>81419</v>
      </c>
      <c r="P2613" t="s">
        <v>140</v>
      </c>
      <c r="R2613">
        <v>19702344852</v>
      </c>
      <c r="T2613">
        <v>112410</v>
      </c>
      <c r="U2613" t="s">
        <v>12992</v>
      </c>
      <c r="V2613" t="s">
        <v>12993</v>
      </c>
      <c r="X2613" t="s">
        <v>164</v>
      </c>
      <c r="Y2613" t="s">
        <v>12989</v>
      </c>
      <c r="AA2613" t="s">
        <v>12991</v>
      </c>
      <c r="AB2613" t="s">
        <v>1358</v>
      </c>
      <c r="AC2613" s="4">
        <v>81419</v>
      </c>
      <c r="AD2613" t="s">
        <v>140</v>
      </c>
      <c r="AF2613">
        <v>19702344852</v>
      </c>
      <c r="AH2613" t="s">
        <v>12994</v>
      </c>
      <c r="AI2613" t="s">
        <v>168</v>
      </c>
      <c r="AJ2613" t="s">
        <v>588</v>
      </c>
      <c r="AK2613" t="s">
        <v>589</v>
      </c>
      <c r="AM2613" t="s">
        <v>590</v>
      </c>
      <c r="AO2613" t="s">
        <v>591</v>
      </c>
      <c r="AP2613" t="s">
        <v>592</v>
      </c>
      <c r="AQ2613" s="4">
        <v>82601</v>
      </c>
      <c r="AR2613" t="s">
        <v>140</v>
      </c>
      <c r="AT2613">
        <v>13074722105</v>
      </c>
      <c r="AV2613" t="s">
        <v>593</v>
      </c>
      <c r="AW2613" t="s">
        <v>594</v>
      </c>
      <c r="AZ2613" t="s">
        <v>334</v>
      </c>
      <c r="BA2613" t="s">
        <v>335</v>
      </c>
      <c r="BB2613" t="s">
        <v>136</v>
      </c>
      <c r="BC2613" t="s">
        <v>136</v>
      </c>
      <c r="BD2613" t="s">
        <v>148</v>
      </c>
      <c r="BE2613" t="s">
        <v>136</v>
      </c>
      <c r="BF2613" t="s">
        <v>136</v>
      </c>
      <c r="BG2613" t="s">
        <v>134</v>
      </c>
      <c r="BH2613" t="s">
        <v>136</v>
      </c>
      <c r="BN2613" t="s">
        <v>12995</v>
      </c>
      <c r="BO2613" t="s">
        <v>652</v>
      </c>
      <c r="BP2613">
        <v>8</v>
      </c>
      <c r="BQ2613">
        <v>8</v>
      </c>
      <c r="BR2613">
        <v>8</v>
      </c>
      <c r="BS2613" s="1">
        <v>44228</v>
      </c>
      <c r="BT2613" s="1">
        <v>44500</v>
      </c>
      <c r="BU2613" s="1">
        <v>44228</v>
      </c>
      <c r="BV2613" s="1">
        <v>44500</v>
      </c>
      <c r="BW2613" t="s">
        <v>134</v>
      </c>
      <c r="CH2613" s="5">
        <v>1682.33</v>
      </c>
      <c r="CI2613" t="s">
        <v>597</v>
      </c>
      <c r="CJ2613">
        <v>0</v>
      </c>
      <c r="CK2613" t="s">
        <v>598</v>
      </c>
      <c r="CL2613" t="s">
        <v>136</v>
      </c>
      <c r="CM2613" t="s">
        <v>354</v>
      </c>
      <c r="CN2613" t="s">
        <v>599</v>
      </c>
      <c r="CO2613" t="s">
        <v>600</v>
      </c>
      <c r="CP2613" t="s">
        <v>149</v>
      </c>
      <c r="CQ2613">
        <v>6</v>
      </c>
      <c r="CR2613">
        <v>0</v>
      </c>
      <c r="CS2613" t="s">
        <v>136</v>
      </c>
      <c r="CT2613" t="s">
        <v>134</v>
      </c>
      <c r="CU2613" t="s">
        <v>136</v>
      </c>
      <c r="CV2613" t="s">
        <v>136</v>
      </c>
      <c r="CW2613" t="s">
        <v>134</v>
      </c>
      <c r="CX2613">
        <v>50</v>
      </c>
      <c r="CY2613" t="s">
        <v>134</v>
      </c>
      <c r="CZ2613" t="s">
        <v>136</v>
      </c>
      <c r="DA2613" t="s">
        <v>134</v>
      </c>
      <c r="DB2613" t="s">
        <v>136</v>
      </c>
      <c r="DC2613" t="s">
        <v>136</v>
      </c>
      <c r="DD2613" t="s">
        <v>136</v>
      </c>
      <c r="DF2613" t="s">
        <v>12996</v>
      </c>
      <c r="DG2613" t="s">
        <v>12997</v>
      </c>
      <c r="DH2613" t="s">
        <v>12991</v>
      </c>
      <c r="DI2613" t="s">
        <v>1358</v>
      </c>
      <c r="DJ2613" s="4">
        <v>81419</v>
      </c>
      <c r="DK2613" t="s">
        <v>3863</v>
      </c>
      <c r="DL2613" t="s">
        <v>136</v>
      </c>
      <c r="DM2613">
        <v>1</v>
      </c>
      <c r="DN2613" t="s">
        <v>12998</v>
      </c>
      <c r="DO2613" t="s">
        <v>12991</v>
      </c>
      <c r="DP2613" t="s">
        <v>1358</v>
      </c>
      <c r="DQ2613" t="str">
        <f>"81419"</f>
        <v>81419</v>
      </c>
      <c r="DR2613" t="s">
        <v>3863</v>
      </c>
      <c r="DS2613" t="s">
        <v>605</v>
      </c>
      <c r="DT2613">
        <v>5</v>
      </c>
      <c r="DU2613">
        <v>5</v>
      </c>
      <c r="DV2613" t="s">
        <v>136</v>
      </c>
      <c r="DW2613" t="s">
        <v>136</v>
      </c>
      <c r="DX2613" t="s">
        <v>134</v>
      </c>
      <c r="DY2613" t="s">
        <v>134</v>
      </c>
      <c r="DZ2613">
        <v>2</v>
      </c>
      <c r="EA2613" t="s">
        <v>136</v>
      </c>
      <c r="EC2613" s="5">
        <v>12.68</v>
      </c>
      <c r="ED2613" s="5">
        <v>55</v>
      </c>
      <c r="EE2613">
        <v>13074722105</v>
      </c>
      <c r="EF2613" t="s">
        <v>593</v>
      </c>
      <c r="EG2613" t="s">
        <v>148</v>
      </c>
      <c r="EH2613">
        <v>0</v>
      </c>
    </row>
    <row r="2614" spans="1:138" ht="15" customHeight="1" x14ac:dyDescent="0.35">
      <c r="A2614" t="s">
        <v>26008</v>
      </c>
      <c r="B2614" t="s">
        <v>157</v>
      </c>
      <c r="C2614" s="1">
        <v>44173.763539004627</v>
      </c>
      <c r="D2614" s="1">
        <v>44195</v>
      </c>
      <c r="E2614" t="s">
        <v>579</v>
      </c>
      <c r="F2614" t="s">
        <v>136</v>
      </c>
      <c r="G2614" t="s">
        <v>135</v>
      </c>
      <c r="H2614" t="s">
        <v>136</v>
      </c>
      <c r="I2614" t="s">
        <v>26009</v>
      </c>
      <c r="K2614" t="s">
        <v>26010</v>
      </c>
      <c r="L2614" t="s">
        <v>26011</v>
      </c>
      <c r="M2614" t="s">
        <v>583</v>
      </c>
      <c r="N2614" t="s">
        <v>584</v>
      </c>
      <c r="O2614" s="4">
        <v>84337</v>
      </c>
      <c r="P2614" t="s">
        <v>140</v>
      </c>
      <c r="R2614">
        <v>14352577201</v>
      </c>
      <c r="T2614">
        <v>112410</v>
      </c>
      <c r="U2614" t="s">
        <v>20387</v>
      </c>
      <c r="V2614" t="s">
        <v>2128</v>
      </c>
      <c r="X2614" t="s">
        <v>164</v>
      </c>
      <c r="Y2614" t="s">
        <v>26010</v>
      </c>
      <c r="AA2614" t="s">
        <v>583</v>
      </c>
      <c r="AB2614" t="s">
        <v>584</v>
      </c>
      <c r="AC2614" s="4">
        <v>84337</v>
      </c>
      <c r="AD2614" t="s">
        <v>140</v>
      </c>
      <c r="AF2614">
        <v>14352577201</v>
      </c>
      <c r="AH2614" t="s">
        <v>26012</v>
      </c>
      <c r="AI2614" t="s">
        <v>168</v>
      </c>
      <c r="AJ2614" t="s">
        <v>588</v>
      </c>
      <c r="AK2614" t="s">
        <v>589</v>
      </c>
      <c r="AM2614" t="s">
        <v>1361</v>
      </c>
      <c r="AO2614" t="s">
        <v>591</v>
      </c>
      <c r="AP2614" t="s">
        <v>592</v>
      </c>
      <c r="AQ2614" s="4">
        <v>82601</v>
      </c>
      <c r="AR2614" t="s">
        <v>140</v>
      </c>
      <c r="AT2614">
        <v>13074722105</v>
      </c>
      <c r="AV2614" t="s">
        <v>593</v>
      </c>
      <c r="AW2614" t="s">
        <v>594</v>
      </c>
      <c r="AZ2614" t="s">
        <v>334</v>
      </c>
      <c r="BA2614" t="s">
        <v>335</v>
      </c>
      <c r="BB2614" t="s">
        <v>136</v>
      </c>
      <c r="BC2614" t="s">
        <v>136</v>
      </c>
      <c r="BD2614" t="s">
        <v>148</v>
      </c>
      <c r="BE2614" t="s">
        <v>136</v>
      </c>
      <c r="BF2614" t="s">
        <v>136</v>
      </c>
      <c r="BG2614" t="s">
        <v>134</v>
      </c>
      <c r="BH2614" t="s">
        <v>136</v>
      </c>
      <c r="BN2614" t="s">
        <v>26013</v>
      </c>
      <c r="BO2614" t="s">
        <v>652</v>
      </c>
      <c r="BP2614">
        <v>5</v>
      </c>
      <c r="BQ2614">
        <v>5</v>
      </c>
      <c r="BR2614">
        <v>5</v>
      </c>
      <c r="BS2614" s="1">
        <v>44228</v>
      </c>
      <c r="BT2614" s="1">
        <v>44500</v>
      </c>
      <c r="BU2614" s="1">
        <v>44228</v>
      </c>
      <c r="BV2614" s="1">
        <v>44500</v>
      </c>
      <c r="BW2614" t="s">
        <v>134</v>
      </c>
      <c r="CH2614" s="5">
        <v>1682.33</v>
      </c>
      <c r="CI2614" t="s">
        <v>597</v>
      </c>
      <c r="CJ2614">
        <v>0</v>
      </c>
      <c r="CK2614" t="s">
        <v>598</v>
      </c>
      <c r="CL2614" t="s">
        <v>136</v>
      </c>
      <c r="CM2614" t="s">
        <v>354</v>
      </c>
      <c r="CN2614" t="s">
        <v>599</v>
      </c>
      <c r="CO2614" t="s">
        <v>600</v>
      </c>
      <c r="CP2614" t="s">
        <v>149</v>
      </c>
      <c r="CQ2614">
        <v>6</v>
      </c>
      <c r="CR2614">
        <v>0</v>
      </c>
      <c r="CS2614" t="s">
        <v>136</v>
      </c>
      <c r="CT2614" t="s">
        <v>134</v>
      </c>
      <c r="CU2614" t="s">
        <v>136</v>
      </c>
      <c r="CV2614" t="s">
        <v>136</v>
      </c>
      <c r="CW2614" t="s">
        <v>134</v>
      </c>
      <c r="CX2614">
        <v>50</v>
      </c>
      <c r="CY2614" t="s">
        <v>134</v>
      </c>
      <c r="CZ2614" t="s">
        <v>136</v>
      </c>
      <c r="DA2614" t="s">
        <v>134</v>
      </c>
      <c r="DB2614" t="s">
        <v>136</v>
      </c>
      <c r="DC2614" t="s">
        <v>136</v>
      </c>
      <c r="DD2614" t="s">
        <v>136</v>
      </c>
      <c r="DF2614" t="s">
        <v>19045</v>
      </c>
      <c r="DG2614" t="s">
        <v>26014</v>
      </c>
      <c r="DH2614" t="s">
        <v>583</v>
      </c>
      <c r="DI2614" t="s">
        <v>584</v>
      </c>
      <c r="DJ2614" s="4">
        <v>84337</v>
      </c>
      <c r="DK2614" t="s">
        <v>603</v>
      </c>
      <c r="DL2614" t="s">
        <v>136</v>
      </c>
      <c r="DM2614">
        <v>1</v>
      </c>
      <c r="DN2614" t="s">
        <v>26014</v>
      </c>
      <c r="DO2614" t="s">
        <v>583</v>
      </c>
      <c r="DP2614" t="s">
        <v>584</v>
      </c>
      <c r="DQ2614" t="str">
        <f>"84337"</f>
        <v>84337</v>
      </c>
      <c r="DR2614" t="s">
        <v>603</v>
      </c>
      <c r="DS2614" t="s">
        <v>1750</v>
      </c>
      <c r="DT2614">
        <v>4</v>
      </c>
      <c r="DU2614">
        <v>8</v>
      </c>
      <c r="DV2614" t="s">
        <v>136</v>
      </c>
      <c r="DW2614" t="s">
        <v>136</v>
      </c>
      <c r="DX2614" t="s">
        <v>134</v>
      </c>
      <c r="DY2614" t="s">
        <v>136</v>
      </c>
      <c r="DZ2614">
        <v>1</v>
      </c>
      <c r="EA2614" t="s">
        <v>136</v>
      </c>
      <c r="EC2614" s="5">
        <v>12.68</v>
      </c>
      <c r="ED2614" s="5">
        <v>55</v>
      </c>
      <c r="EE2614">
        <v>13074722105</v>
      </c>
      <c r="EF2614" t="s">
        <v>593</v>
      </c>
      <c r="EG2614" t="s">
        <v>148</v>
      </c>
      <c r="EH2614">
        <v>0</v>
      </c>
    </row>
    <row r="2615" spans="1:138" ht="15" customHeight="1" x14ac:dyDescent="0.35">
      <c r="A2615" t="s">
        <v>20348</v>
      </c>
      <c r="B2615" t="s">
        <v>157</v>
      </c>
      <c r="C2615" s="1">
        <v>44175.745387847222</v>
      </c>
      <c r="D2615" s="1">
        <v>44195</v>
      </c>
      <c r="E2615" t="s">
        <v>133</v>
      </c>
      <c r="F2615" t="s">
        <v>136</v>
      </c>
      <c r="G2615" t="s">
        <v>135</v>
      </c>
      <c r="H2615" t="s">
        <v>136</v>
      </c>
      <c r="I2615" t="s">
        <v>19916</v>
      </c>
      <c r="K2615" t="s">
        <v>19917</v>
      </c>
      <c r="M2615" t="s">
        <v>19918</v>
      </c>
      <c r="N2615" t="s">
        <v>784</v>
      </c>
      <c r="O2615" s="4">
        <v>59318</v>
      </c>
      <c r="P2615" t="s">
        <v>140</v>
      </c>
      <c r="R2615">
        <v>14065709558</v>
      </c>
      <c r="T2615">
        <v>1121</v>
      </c>
      <c r="U2615" t="s">
        <v>19919</v>
      </c>
      <c r="V2615" t="s">
        <v>8465</v>
      </c>
      <c r="X2615" t="s">
        <v>164</v>
      </c>
      <c r="Y2615" t="s">
        <v>19917</v>
      </c>
      <c r="AA2615" t="s">
        <v>19918</v>
      </c>
      <c r="AB2615" t="s">
        <v>784</v>
      </c>
      <c r="AC2615" s="4">
        <v>59318</v>
      </c>
      <c r="AD2615" t="s">
        <v>140</v>
      </c>
      <c r="AF2615">
        <v>14065709558</v>
      </c>
      <c r="AH2615" t="s">
        <v>19920</v>
      </c>
      <c r="AI2615" t="s">
        <v>168</v>
      </c>
      <c r="AJ2615" t="s">
        <v>789</v>
      </c>
      <c r="AK2615" t="s">
        <v>790</v>
      </c>
      <c r="AL2615" t="s">
        <v>403</v>
      </c>
      <c r="AM2615" t="s">
        <v>791</v>
      </c>
      <c r="AO2615" t="s">
        <v>792</v>
      </c>
      <c r="AP2615" t="s">
        <v>784</v>
      </c>
      <c r="AQ2615" s="4">
        <v>59457</v>
      </c>
      <c r="AR2615" t="s">
        <v>140</v>
      </c>
      <c r="AS2615" t="s">
        <v>793</v>
      </c>
      <c r="AT2615">
        <v>14065797529</v>
      </c>
      <c r="AV2615" t="s">
        <v>794</v>
      </c>
      <c r="AW2615" t="s">
        <v>795</v>
      </c>
      <c r="AZ2615" t="s">
        <v>334</v>
      </c>
      <c r="BA2615" t="s">
        <v>335</v>
      </c>
      <c r="BB2615" t="s">
        <v>136</v>
      </c>
      <c r="BC2615" t="s">
        <v>136</v>
      </c>
      <c r="BD2615" t="s">
        <v>148</v>
      </c>
      <c r="BE2615" t="s">
        <v>136</v>
      </c>
      <c r="BF2615" t="s">
        <v>136</v>
      </c>
      <c r="BG2615" t="s">
        <v>134</v>
      </c>
      <c r="BH2615" t="s">
        <v>136</v>
      </c>
      <c r="BI2615" t="s">
        <v>796</v>
      </c>
      <c r="BJ2615" t="s">
        <v>797</v>
      </c>
      <c r="BL2615" t="s">
        <v>795</v>
      </c>
      <c r="BM2615" t="s">
        <v>794</v>
      </c>
      <c r="BN2615" t="s">
        <v>20349</v>
      </c>
      <c r="BO2615" t="s">
        <v>17538</v>
      </c>
      <c r="BP2615">
        <v>2</v>
      </c>
      <c r="BQ2615">
        <v>2</v>
      </c>
      <c r="BR2615">
        <v>2</v>
      </c>
      <c r="BS2615" s="1">
        <v>44242</v>
      </c>
      <c r="BT2615" s="1">
        <v>44544</v>
      </c>
      <c r="BU2615" s="1">
        <v>44242</v>
      </c>
      <c r="BV2615" s="1">
        <v>44544</v>
      </c>
      <c r="BW2615" t="s">
        <v>136</v>
      </c>
      <c r="BX2615">
        <v>40</v>
      </c>
      <c r="BY2615">
        <v>0</v>
      </c>
      <c r="BZ2615">
        <v>8</v>
      </c>
      <c r="CA2615">
        <v>8</v>
      </c>
      <c r="CB2615">
        <v>8</v>
      </c>
      <c r="CC2615">
        <v>8</v>
      </c>
      <c r="CD2615">
        <v>8</v>
      </c>
      <c r="CE2615">
        <v>0</v>
      </c>
      <c r="CF2615" t="str">
        <f>"8:00 AM"</f>
        <v>8:00 AM</v>
      </c>
      <c r="CG2615" t="str">
        <f>"5:00 PM"</f>
        <v>5:00 PM</v>
      </c>
      <c r="CH2615" s="5">
        <v>13.62</v>
      </c>
      <c r="CI2615" t="s">
        <v>146</v>
      </c>
      <c r="CL2615" t="s">
        <v>136</v>
      </c>
      <c r="CM2615" t="s">
        <v>312</v>
      </c>
      <c r="CN2615" t="s">
        <v>148</v>
      </c>
      <c r="CO2615" t="s">
        <v>800</v>
      </c>
      <c r="CP2615" t="s">
        <v>149</v>
      </c>
      <c r="CQ2615">
        <v>3</v>
      </c>
      <c r="CR2615">
        <v>0</v>
      </c>
      <c r="CS2615" t="s">
        <v>136</v>
      </c>
      <c r="CT2615" t="s">
        <v>136</v>
      </c>
      <c r="CU2615" t="s">
        <v>136</v>
      </c>
      <c r="CV2615" t="s">
        <v>136</v>
      </c>
      <c r="CW2615" t="s">
        <v>134</v>
      </c>
      <c r="CX2615">
        <v>75</v>
      </c>
      <c r="CY2615" t="s">
        <v>134</v>
      </c>
      <c r="CZ2615" t="s">
        <v>134</v>
      </c>
      <c r="DA2615" t="s">
        <v>134</v>
      </c>
      <c r="DB2615" t="s">
        <v>134</v>
      </c>
      <c r="DC2615" t="s">
        <v>136</v>
      </c>
      <c r="DD2615" t="s">
        <v>136</v>
      </c>
      <c r="DF2615" t="s">
        <v>149</v>
      </c>
      <c r="DG2615" t="s">
        <v>19923</v>
      </c>
      <c r="DH2615" t="s">
        <v>19918</v>
      </c>
      <c r="DI2615" t="s">
        <v>784</v>
      </c>
      <c r="DJ2615" s="4">
        <v>59318</v>
      </c>
      <c r="DK2615" t="s">
        <v>1314</v>
      </c>
      <c r="DL2615" t="s">
        <v>136</v>
      </c>
      <c r="DM2615">
        <v>1</v>
      </c>
      <c r="DN2615" t="s">
        <v>19924</v>
      </c>
      <c r="DO2615" t="s">
        <v>19918</v>
      </c>
      <c r="DP2615" t="s">
        <v>784</v>
      </c>
      <c r="DQ2615" t="str">
        <f>"59318"</f>
        <v>59318</v>
      </c>
      <c r="DR2615" t="s">
        <v>1314</v>
      </c>
      <c r="DS2615" t="s">
        <v>2917</v>
      </c>
      <c r="DT2615">
        <v>1</v>
      </c>
      <c r="DU2615">
        <v>3</v>
      </c>
      <c r="DV2615" t="s">
        <v>134</v>
      </c>
      <c r="DW2615" t="s">
        <v>134</v>
      </c>
      <c r="DX2615" t="s">
        <v>134</v>
      </c>
      <c r="DY2615" t="s">
        <v>136</v>
      </c>
      <c r="DZ2615">
        <v>1</v>
      </c>
      <c r="EA2615" t="s">
        <v>136</v>
      </c>
      <c r="EC2615" s="5">
        <v>12.68</v>
      </c>
      <c r="ED2615" s="5">
        <v>55</v>
      </c>
      <c r="EE2615">
        <v>14065709558</v>
      </c>
      <c r="EF2615" t="s">
        <v>19920</v>
      </c>
      <c r="EG2615" t="s">
        <v>148</v>
      </c>
      <c r="EH2615">
        <v>0</v>
      </c>
    </row>
    <row r="2616" spans="1:138" ht="15" customHeight="1" x14ac:dyDescent="0.35">
      <c r="A2616" t="s">
        <v>19723</v>
      </c>
      <c r="B2616" t="s">
        <v>157</v>
      </c>
      <c r="C2616" s="1">
        <v>44175.626466550922</v>
      </c>
      <c r="D2616" s="1">
        <v>44195</v>
      </c>
      <c r="E2616" t="s">
        <v>133</v>
      </c>
      <c r="F2616" t="s">
        <v>136</v>
      </c>
      <c r="G2616" t="s">
        <v>135</v>
      </c>
      <c r="H2616" t="s">
        <v>136</v>
      </c>
      <c r="I2616" t="s">
        <v>19724</v>
      </c>
      <c r="K2616" t="s">
        <v>19725</v>
      </c>
      <c r="M2616" t="s">
        <v>19726</v>
      </c>
      <c r="N2616" t="s">
        <v>784</v>
      </c>
      <c r="O2616" s="4">
        <v>59225</v>
      </c>
      <c r="P2616" t="s">
        <v>140</v>
      </c>
      <c r="R2616">
        <v>14063927174</v>
      </c>
      <c r="T2616">
        <v>11213</v>
      </c>
      <c r="U2616" t="s">
        <v>19727</v>
      </c>
      <c r="V2616" t="s">
        <v>1155</v>
      </c>
      <c r="X2616" t="s">
        <v>1812</v>
      </c>
      <c r="Y2616" t="s">
        <v>19725</v>
      </c>
      <c r="AA2616" t="s">
        <v>19726</v>
      </c>
      <c r="AB2616" t="s">
        <v>784</v>
      </c>
      <c r="AC2616" s="4">
        <v>59225</v>
      </c>
      <c r="AD2616" t="s">
        <v>140</v>
      </c>
      <c r="AF2616">
        <v>14063927174</v>
      </c>
      <c r="AH2616" t="s">
        <v>148</v>
      </c>
      <c r="AI2616" t="s">
        <v>168</v>
      </c>
      <c r="AJ2616" t="s">
        <v>456</v>
      </c>
      <c r="AK2616" t="s">
        <v>457</v>
      </c>
      <c r="AM2616" t="s">
        <v>458</v>
      </c>
      <c r="AO2616" t="s">
        <v>459</v>
      </c>
      <c r="AP2616" t="s">
        <v>460</v>
      </c>
      <c r="AQ2616" s="4">
        <v>73737</v>
      </c>
      <c r="AR2616" t="s">
        <v>140</v>
      </c>
      <c r="AT2616">
        <v>15802274747</v>
      </c>
      <c r="AV2616" t="s">
        <v>461</v>
      </c>
      <c r="AW2616" t="s">
        <v>462</v>
      </c>
      <c r="AZ2616" t="s">
        <v>288</v>
      </c>
      <c r="BA2616" t="s">
        <v>289</v>
      </c>
      <c r="BB2616" t="s">
        <v>136</v>
      </c>
      <c r="BC2616" t="s">
        <v>136</v>
      </c>
      <c r="BD2616" t="s">
        <v>148</v>
      </c>
      <c r="BE2616" t="s">
        <v>136</v>
      </c>
      <c r="BF2616" t="s">
        <v>136</v>
      </c>
      <c r="BG2616" t="s">
        <v>134</v>
      </c>
      <c r="BH2616" t="s">
        <v>136</v>
      </c>
      <c r="BN2616" t="s">
        <v>19728</v>
      </c>
      <c r="BO2616" t="s">
        <v>1043</v>
      </c>
      <c r="BP2616">
        <v>4</v>
      </c>
      <c r="BQ2616">
        <v>4</v>
      </c>
      <c r="BR2616">
        <v>4</v>
      </c>
      <c r="BS2616" s="1">
        <v>44242</v>
      </c>
      <c r="BT2616" s="1">
        <v>44520</v>
      </c>
      <c r="BU2616" s="1">
        <v>44242</v>
      </c>
      <c r="BV2616" s="1">
        <v>44520</v>
      </c>
      <c r="BW2616" t="s">
        <v>136</v>
      </c>
      <c r="BX2616">
        <v>48</v>
      </c>
      <c r="BY2616">
        <v>0</v>
      </c>
      <c r="BZ2616">
        <v>8</v>
      </c>
      <c r="CA2616">
        <v>8</v>
      </c>
      <c r="CB2616">
        <v>8</v>
      </c>
      <c r="CC2616">
        <v>8</v>
      </c>
      <c r="CD2616">
        <v>8</v>
      </c>
      <c r="CE2616">
        <v>8</v>
      </c>
      <c r="CF2616" t="str">
        <f>"8:00 AM"</f>
        <v>8:00 AM</v>
      </c>
      <c r="CG2616" t="str">
        <f>"5:00 PM"</f>
        <v>5:00 PM</v>
      </c>
      <c r="CH2616" s="5">
        <v>13.62</v>
      </c>
      <c r="CI2616" t="s">
        <v>146</v>
      </c>
      <c r="CL2616" t="s">
        <v>136</v>
      </c>
      <c r="CM2616" t="s">
        <v>312</v>
      </c>
      <c r="CN2616" t="s">
        <v>148</v>
      </c>
      <c r="CO2616" t="s">
        <v>465</v>
      </c>
      <c r="CP2616" t="s">
        <v>149</v>
      </c>
      <c r="CQ2616">
        <v>3</v>
      </c>
      <c r="CR2616">
        <v>0</v>
      </c>
      <c r="CS2616" t="s">
        <v>136</v>
      </c>
      <c r="CT2616" t="s">
        <v>134</v>
      </c>
      <c r="CU2616" t="s">
        <v>136</v>
      </c>
      <c r="CV2616" t="s">
        <v>134</v>
      </c>
      <c r="CW2616" t="s">
        <v>134</v>
      </c>
      <c r="CX2616">
        <v>75</v>
      </c>
      <c r="CY2616" t="s">
        <v>134</v>
      </c>
      <c r="CZ2616" t="s">
        <v>134</v>
      </c>
      <c r="DA2616" t="s">
        <v>134</v>
      </c>
      <c r="DB2616" t="s">
        <v>136</v>
      </c>
      <c r="DC2616" t="s">
        <v>134</v>
      </c>
      <c r="DD2616" t="s">
        <v>136</v>
      </c>
      <c r="DF2616" t="s">
        <v>466</v>
      </c>
      <c r="DG2616" t="s">
        <v>19725</v>
      </c>
      <c r="DH2616" t="s">
        <v>19726</v>
      </c>
      <c r="DI2616" t="s">
        <v>784</v>
      </c>
      <c r="DJ2616" s="4">
        <v>59225</v>
      </c>
      <c r="DK2616" t="s">
        <v>2487</v>
      </c>
      <c r="DL2616" t="s">
        <v>136</v>
      </c>
      <c r="DM2616">
        <v>1</v>
      </c>
      <c r="DN2616" t="s">
        <v>19729</v>
      </c>
      <c r="DO2616" t="s">
        <v>19726</v>
      </c>
      <c r="DP2616" t="s">
        <v>784</v>
      </c>
      <c r="DQ2616" t="str">
        <f>"59225"</f>
        <v>59225</v>
      </c>
      <c r="DR2616" t="s">
        <v>2487</v>
      </c>
      <c r="DS2616" t="s">
        <v>296</v>
      </c>
      <c r="DT2616">
        <v>1</v>
      </c>
      <c r="DU2616">
        <v>4</v>
      </c>
      <c r="DV2616" t="s">
        <v>134</v>
      </c>
      <c r="DW2616" t="s">
        <v>134</v>
      </c>
      <c r="DX2616" t="s">
        <v>134</v>
      </c>
      <c r="DY2616" t="s">
        <v>136</v>
      </c>
      <c r="DZ2616">
        <v>1</v>
      </c>
      <c r="EA2616" t="s">
        <v>136</v>
      </c>
      <c r="EC2616" s="5">
        <v>12.68</v>
      </c>
      <c r="ED2616" s="5">
        <v>55</v>
      </c>
      <c r="EE2616">
        <v>14063927174</v>
      </c>
      <c r="EF2616" t="s">
        <v>19730</v>
      </c>
      <c r="EG2616" t="s">
        <v>148</v>
      </c>
      <c r="EH2616">
        <v>0</v>
      </c>
    </row>
    <row r="2617" spans="1:138" ht="15" customHeight="1" x14ac:dyDescent="0.35">
      <c r="A2617" t="s">
        <v>5923</v>
      </c>
      <c r="B2617" t="s">
        <v>157</v>
      </c>
      <c r="C2617" s="1">
        <v>44176.553680439814</v>
      </c>
      <c r="D2617" s="1">
        <v>44195</v>
      </c>
      <c r="E2617" t="s">
        <v>579</v>
      </c>
      <c r="F2617" t="s">
        <v>136</v>
      </c>
      <c r="G2617" t="s">
        <v>135</v>
      </c>
      <c r="H2617" t="s">
        <v>136</v>
      </c>
      <c r="I2617" t="s">
        <v>5924</v>
      </c>
      <c r="K2617" t="s">
        <v>5925</v>
      </c>
      <c r="M2617" t="s">
        <v>5926</v>
      </c>
      <c r="N2617" t="s">
        <v>1114</v>
      </c>
      <c r="O2617" s="4">
        <v>98848</v>
      </c>
      <c r="P2617" t="s">
        <v>140</v>
      </c>
      <c r="R2617">
        <v>15097876276</v>
      </c>
      <c r="T2617">
        <v>111</v>
      </c>
      <c r="U2617" t="s">
        <v>5927</v>
      </c>
      <c r="V2617" t="s">
        <v>5928</v>
      </c>
      <c r="X2617" t="s">
        <v>5929</v>
      </c>
      <c r="Y2617" t="s">
        <v>5930</v>
      </c>
      <c r="AA2617" t="s">
        <v>5931</v>
      </c>
      <c r="AB2617" t="s">
        <v>1114</v>
      </c>
      <c r="AC2617" s="4">
        <v>98848</v>
      </c>
      <c r="AD2617" t="s">
        <v>140</v>
      </c>
      <c r="AF2617">
        <v>15097876276</v>
      </c>
      <c r="AH2617" t="s">
        <v>5932</v>
      </c>
      <c r="AI2617" t="s">
        <v>168</v>
      </c>
      <c r="AJ2617" t="s">
        <v>5933</v>
      </c>
      <c r="AK2617" t="s">
        <v>5934</v>
      </c>
      <c r="AM2617" t="s">
        <v>5935</v>
      </c>
      <c r="AO2617" t="s">
        <v>1122</v>
      </c>
      <c r="AP2617" t="s">
        <v>1114</v>
      </c>
      <c r="AQ2617" s="4">
        <v>98516</v>
      </c>
      <c r="AR2617" t="s">
        <v>140</v>
      </c>
      <c r="AS2617" t="s">
        <v>866</v>
      </c>
      <c r="AT2617">
        <v>13604558064</v>
      </c>
      <c r="AV2617" t="s">
        <v>5932</v>
      </c>
      <c r="AW2617" t="s">
        <v>1123</v>
      </c>
      <c r="AZ2617" t="s">
        <v>821</v>
      </c>
      <c r="BA2617" t="s">
        <v>822</v>
      </c>
      <c r="BB2617" t="s">
        <v>136</v>
      </c>
      <c r="BC2617" t="s">
        <v>136</v>
      </c>
      <c r="BD2617" t="s">
        <v>148</v>
      </c>
      <c r="BE2617" t="s">
        <v>136</v>
      </c>
      <c r="BF2617" t="s">
        <v>136</v>
      </c>
      <c r="BG2617" t="s">
        <v>134</v>
      </c>
      <c r="BH2617" t="s">
        <v>136</v>
      </c>
      <c r="BN2617" t="s">
        <v>5936</v>
      </c>
      <c r="BO2617" t="s">
        <v>3698</v>
      </c>
      <c r="BP2617">
        <v>180</v>
      </c>
      <c r="BQ2617">
        <v>180</v>
      </c>
      <c r="BR2617">
        <v>180</v>
      </c>
      <c r="BS2617" s="1">
        <v>44242</v>
      </c>
      <c r="BT2617" s="1">
        <v>44515</v>
      </c>
      <c r="BU2617" s="1">
        <v>44242</v>
      </c>
      <c r="BV2617" s="1">
        <v>44515</v>
      </c>
      <c r="BW2617" t="s">
        <v>136</v>
      </c>
      <c r="BX2617">
        <v>35</v>
      </c>
      <c r="BY2617">
        <v>0</v>
      </c>
      <c r="BZ2617">
        <v>6</v>
      </c>
      <c r="CA2617">
        <v>6</v>
      </c>
      <c r="CB2617">
        <v>6</v>
      </c>
      <c r="CC2617">
        <v>6</v>
      </c>
      <c r="CD2617">
        <v>6</v>
      </c>
      <c r="CE2617">
        <v>5</v>
      </c>
      <c r="CF2617" t="str">
        <f>"7:00 AM"</f>
        <v>7:00 AM</v>
      </c>
      <c r="CG2617" t="str">
        <f>"1:30 PM"</f>
        <v>1:30 PM</v>
      </c>
      <c r="CH2617" s="5">
        <v>15.83</v>
      </c>
      <c r="CI2617" t="s">
        <v>146</v>
      </c>
      <c r="CJ2617">
        <v>0</v>
      </c>
      <c r="CK2617" t="s">
        <v>5937</v>
      </c>
      <c r="CL2617" t="s">
        <v>136</v>
      </c>
      <c r="CM2617" t="s">
        <v>147</v>
      </c>
      <c r="CN2617" t="s">
        <v>148</v>
      </c>
      <c r="CO2617" t="s">
        <v>2753</v>
      </c>
      <c r="CP2617" t="s">
        <v>149</v>
      </c>
      <c r="CQ2617">
        <v>3</v>
      </c>
      <c r="CR2617">
        <v>0</v>
      </c>
      <c r="CS2617" t="s">
        <v>136</v>
      </c>
      <c r="CT2617" t="s">
        <v>136</v>
      </c>
      <c r="CU2617" t="s">
        <v>136</v>
      </c>
      <c r="CV2617" t="s">
        <v>136</v>
      </c>
      <c r="CW2617" t="s">
        <v>134</v>
      </c>
      <c r="CX2617">
        <v>60</v>
      </c>
      <c r="CY2617" t="s">
        <v>134</v>
      </c>
      <c r="CZ2617" t="s">
        <v>134</v>
      </c>
      <c r="DA2617" t="s">
        <v>134</v>
      </c>
      <c r="DB2617" t="s">
        <v>134</v>
      </c>
      <c r="DC2617" t="s">
        <v>134</v>
      </c>
      <c r="DD2617" t="s">
        <v>136</v>
      </c>
      <c r="DF2617" s="2" t="s">
        <v>5938</v>
      </c>
      <c r="DG2617" t="s">
        <v>5939</v>
      </c>
      <c r="DH2617" t="s">
        <v>5931</v>
      </c>
      <c r="DI2617" t="s">
        <v>1114</v>
      </c>
      <c r="DJ2617" s="4">
        <v>98848</v>
      </c>
      <c r="DK2617" t="s">
        <v>1026</v>
      </c>
      <c r="DL2617" t="s">
        <v>134</v>
      </c>
      <c r="DM2617">
        <v>6</v>
      </c>
      <c r="DN2617" t="s">
        <v>5940</v>
      </c>
      <c r="DO2617" t="s">
        <v>5931</v>
      </c>
      <c r="DP2617" t="s">
        <v>1114</v>
      </c>
      <c r="DQ2617" t="str">
        <f>"98848"</f>
        <v>98848</v>
      </c>
      <c r="DR2617" t="s">
        <v>1026</v>
      </c>
      <c r="DS2617" t="s">
        <v>5941</v>
      </c>
      <c r="DT2617">
        <v>13</v>
      </c>
      <c r="DU2617">
        <v>200</v>
      </c>
      <c r="DV2617" t="s">
        <v>134</v>
      </c>
      <c r="DW2617" t="s">
        <v>134</v>
      </c>
      <c r="DX2617" t="s">
        <v>134</v>
      </c>
      <c r="DY2617" t="s">
        <v>134</v>
      </c>
      <c r="DZ2617">
        <v>3</v>
      </c>
      <c r="EA2617" t="s">
        <v>134</v>
      </c>
      <c r="EB2617" s="5">
        <v>12.68</v>
      </c>
      <c r="EC2617" s="5">
        <v>12.68</v>
      </c>
      <c r="ED2617" s="5">
        <v>55</v>
      </c>
      <c r="EE2617">
        <v>15097876276</v>
      </c>
      <c r="EF2617" t="s">
        <v>5942</v>
      </c>
      <c r="EG2617" t="s">
        <v>4157</v>
      </c>
      <c r="EH2617">
        <v>0</v>
      </c>
    </row>
    <row r="2618" spans="1:138" ht="15" customHeight="1" x14ac:dyDescent="0.35">
      <c r="A2618" t="s">
        <v>21324</v>
      </c>
      <c r="B2618" t="s">
        <v>157</v>
      </c>
      <c r="C2618" s="1">
        <v>44175.370630787038</v>
      </c>
      <c r="D2618" s="1">
        <v>44195</v>
      </c>
      <c r="E2618" t="s">
        <v>579</v>
      </c>
      <c r="F2618" t="s">
        <v>136</v>
      </c>
      <c r="G2618" t="s">
        <v>135</v>
      </c>
      <c r="H2618" t="s">
        <v>136</v>
      </c>
      <c r="I2618" t="s">
        <v>21325</v>
      </c>
      <c r="K2618" t="s">
        <v>21326</v>
      </c>
      <c r="L2618" t="s">
        <v>21327</v>
      </c>
      <c r="M2618" t="s">
        <v>7321</v>
      </c>
      <c r="N2618" t="s">
        <v>784</v>
      </c>
      <c r="O2618" s="4">
        <v>59066</v>
      </c>
      <c r="P2618" t="s">
        <v>140</v>
      </c>
      <c r="R2618">
        <v>14068552633</v>
      </c>
      <c r="T2618">
        <v>1121</v>
      </c>
      <c r="U2618" t="s">
        <v>2129</v>
      </c>
      <c r="V2618" t="s">
        <v>21328</v>
      </c>
      <c r="X2618" t="s">
        <v>1091</v>
      </c>
      <c r="Y2618" t="s">
        <v>21326</v>
      </c>
      <c r="AA2618" t="s">
        <v>7321</v>
      </c>
      <c r="AB2618" t="s">
        <v>784</v>
      </c>
      <c r="AC2618" s="4">
        <v>59066</v>
      </c>
      <c r="AD2618" t="s">
        <v>140</v>
      </c>
      <c r="AF2618">
        <v>14068552633</v>
      </c>
      <c r="AH2618" t="s">
        <v>21329</v>
      </c>
      <c r="AI2618" t="s">
        <v>168</v>
      </c>
      <c r="AJ2618" t="s">
        <v>588</v>
      </c>
      <c r="AK2618" t="s">
        <v>589</v>
      </c>
      <c r="AM2618" t="s">
        <v>1361</v>
      </c>
      <c r="AO2618" t="s">
        <v>591</v>
      </c>
      <c r="AP2618" t="s">
        <v>592</v>
      </c>
      <c r="AQ2618" s="4">
        <v>82601</v>
      </c>
      <c r="AR2618" t="s">
        <v>140</v>
      </c>
      <c r="AT2618">
        <v>13074722105</v>
      </c>
      <c r="AV2618" t="s">
        <v>593</v>
      </c>
      <c r="AW2618" t="s">
        <v>594</v>
      </c>
      <c r="AZ2618" t="s">
        <v>334</v>
      </c>
      <c r="BA2618" t="s">
        <v>335</v>
      </c>
      <c r="BB2618" t="s">
        <v>136</v>
      </c>
      <c r="BC2618" t="s">
        <v>136</v>
      </c>
      <c r="BD2618" t="s">
        <v>148</v>
      </c>
      <c r="BE2618" t="s">
        <v>136</v>
      </c>
      <c r="BF2618" t="s">
        <v>136</v>
      </c>
      <c r="BG2618" t="s">
        <v>134</v>
      </c>
      <c r="BH2618" t="s">
        <v>136</v>
      </c>
      <c r="BN2618" t="s">
        <v>21330</v>
      </c>
      <c r="BO2618" t="s">
        <v>652</v>
      </c>
      <c r="BP2618">
        <v>2</v>
      </c>
      <c r="BQ2618">
        <v>2</v>
      </c>
      <c r="BR2618">
        <v>2</v>
      </c>
      <c r="BS2618" s="1">
        <v>44228</v>
      </c>
      <c r="BT2618" s="1">
        <v>44530</v>
      </c>
      <c r="BU2618" s="1">
        <v>44228</v>
      </c>
      <c r="BV2618" s="1">
        <v>44530</v>
      </c>
      <c r="BW2618" t="s">
        <v>134</v>
      </c>
      <c r="CH2618" s="5">
        <v>1682.33</v>
      </c>
      <c r="CI2618" t="s">
        <v>597</v>
      </c>
      <c r="CJ2618">
        <v>0</v>
      </c>
      <c r="CK2618" t="s">
        <v>598</v>
      </c>
      <c r="CL2618" t="s">
        <v>136</v>
      </c>
      <c r="CM2618" t="s">
        <v>354</v>
      </c>
      <c r="CN2618" t="s">
        <v>599</v>
      </c>
      <c r="CO2618" t="s">
        <v>600</v>
      </c>
      <c r="CP2618" t="s">
        <v>149</v>
      </c>
      <c r="CQ2618">
        <v>6</v>
      </c>
      <c r="CR2618">
        <v>0</v>
      </c>
      <c r="CS2618" t="s">
        <v>136</v>
      </c>
      <c r="CT2618" t="s">
        <v>134</v>
      </c>
      <c r="CU2618" t="s">
        <v>136</v>
      </c>
      <c r="CV2618" t="s">
        <v>136</v>
      </c>
      <c r="CW2618" t="s">
        <v>134</v>
      </c>
      <c r="CX2618">
        <v>50</v>
      </c>
      <c r="CY2618" t="s">
        <v>134</v>
      </c>
      <c r="CZ2618" t="s">
        <v>136</v>
      </c>
      <c r="DA2618" t="s">
        <v>134</v>
      </c>
      <c r="DB2618" t="s">
        <v>136</v>
      </c>
      <c r="DC2618" t="s">
        <v>136</v>
      </c>
      <c r="DD2618" t="s">
        <v>136</v>
      </c>
      <c r="DF2618" t="s">
        <v>21331</v>
      </c>
      <c r="DG2618" t="s">
        <v>21332</v>
      </c>
      <c r="DH2618" t="s">
        <v>7321</v>
      </c>
      <c r="DI2618" t="s">
        <v>784</v>
      </c>
      <c r="DJ2618" s="4">
        <v>59066</v>
      </c>
      <c r="DK2618" t="s">
        <v>10258</v>
      </c>
      <c r="DL2618" t="s">
        <v>134</v>
      </c>
      <c r="DM2618">
        <v>2</v>
      </c>
      <c r="DN2618" t="s">
        <v>21333</v>
      </c>
      <c r="DO2618" t="s">
        <v>7321</v>
      </c>
      <c r="DP2618" t="s">
        <v>784</v>
      </c>
      <c r="DQ2618" t="str">
        <f>"89066"</f>
        <v>89066</v>
      </c>
      <c r="DR2618" t="s">
        <v>10258</v>
      </c>
      <c r="DS2618" t="s">
        <v>1099</v>
      </c>
      <c r="DT2618">
        <v>1</v>
      </c>
      <c r="DU2618">
        <v>6</v>
      </c>
      <c r="DV2618" t="s">
        <v>136</v>
      </c>
      <c r="DW2618" t="s">
        <v>136</v>
      </c>
      <c r="DX2618" t="s">
        <v>134</v>
      </c>
      <c r="DY2618" t="s">
        <v>134</v>
      </c>
      <c r="DZ2618">
        <v>3</v>
      </c>
      <c r="EA2618" t="s">
        <v>136</v>
      </c>
      <c r="EC2618" s="5">
        <v>12.68</v>
      </c>
      <c r="ED2618" s="5">
        <v>55</v>
      </c>
      <c r="EE2618">
        <v>13074722105</v>
      </c>
      <c r="EF2618" t="s">
        <v>593</v>
      </c>
      <c r="EG2618" t="s">
        <v>148</v>
      </c>
      <c r="EH2618">
        <v>0</v>
      </c>
    </row>
    <row r="2619" spans="1:138" ht="15" customHeight="1" x14ac:dyDescent="0.35">
      <c r="A2619" t="s">
        <v>8556</v>
      </c>
      <c r="B2619" t="s">
        <v>132</v>
      </c>
      <c r="C2619" s="1">
        <v>44175.418029166663</v>
      </c>
      <c r="D2619" s="1">
        <v>44195</v>
      </c>
      <c r="E2619" t="s">
        <v>133</v>
      </c>
      <c r="F2619" t="s">
        <v>134</v>
      </c>
      <c r="G2619" t="s">
        <v>135</v>
      </c>
      <c r="H2619" t="s">
        <v>136</v>
      </c>
      <c r="I2619" t="s">
        <v>1405</v>
      </c>
      <c r="K2619" t="s">
        <v>1406</v>
      </c>
      <c r="M2619" t="s">
        <v>1407</v>
      </c>
      <c r="N2619" t="s">
        <v>139</v>
      </c>
      <c r="O2619" s="4">
        <v>34266</v>
      </c>
      <c r="P2619" t="s">
        <v>140</v>
      </c>
      <c r="R2619">
        <v>18634914002</v>
      </c>
      <c r="T2619">
        <v>115115</v>
      </c>
      <c r="U2619" t="s">
        <v>1408</v>
      </c>
      <c r="V2619" t="s">
        <v>8557</v>
      </c>
      <c r="X2619" t="s">
        <v>143</v>
      </c>
      <c r="Y2619" t="s">
        <v>1406</v>
      </c>
      <c r="AA2619" t="s">
        <v>1407</v>
      </c>
      <c r="AB2619" t="s">
        <v>139</v>
      </c>
      <c r="AC2619" s="4">
        <v>34266</v>
      </c>
      <c r="AD2619" t="s">
        <v>140</v>
      </c>
      <c r="AF2619">
        <v>18634914002</v>
      </c>
      <c r="AH2619" t="s">
        <v>1411</v>
      </c>
      <c r="AZ2619" t="s">
        <v>175</v>
      </c>
      <c r="BA2619" t="s">
        <v>176</v>
      </c>
      <c r="BB2619" t="s">
        <v>134</v>
      </c>
      <c r="BC2619" t="s">
        <v>134</v>
      </c>
      <c r="BD2619" t="s">
        <v>134</v>
      </c>
      <c r="BE2619" t="s">
        <v>134</v>
      </c>
      <c r="BF2619" t="s">
        <v>134</v>
      </c>
      <c r="BG2619" t="s">
        <v>134</v>
      </c>
      <c r="BH2619" t="s">
        <v>136</v>
      </c>
      <c r="BN2619" t="s">
        <v>8558</v>
      </c>
      <c r="BO2619" t="s">
        <v>1413</v>
      </c>
      <c r="BP2619">
        <v>65</v>
      </c>
      <c r="BQ2619">
        <v>65</v>
      </c>
      <c r="BS2619" s="1">
        <v>44242</v>
      </c>
      <c r="BT2619" s="1">
        <v>44352</v>
      </c>
      <c r="BU2619" s="1">
        <v>44242</v>
      </c>
      <c r="BV2619" s="1">
        <v>44352</v>
      </c>
      <c r="BW2619" t="s">
        <v>136</v>
      </c>
      <c r="BX2619">
        <v>36</v>
      </c>
      <c r="BY2619">
        <v>0</v>
      </c>
      <c r="BZ2619">
        <v>6</v>
      </c>
      <c r="CA2619">
        <v>6</v>
      </c>
      <c r="CB2619">
        <v>6</v>
      </c>
      <c r="CC2619">
        <v>6</v>
      </c>
      <c r="CD2619">
        <v>6</v>
      </c>
      <c r="CE2619">
        <v>6</v>
      </c>
      <c r="CF2619" t="str">
        <f>"7:00 AM"</f>
        <v>7:00 AM</v>
      </c>
      <c r="CG2619" t="str">
        <f>"2:00 PM"</f>
        <v>2:00 PM</v>
      </c>
      <c r="CH2619" s="5">
        <v>11.71</v>
      </c>
      <c r="CI2619" t="s">
        <v>146</v>
      </c>
      <c r="CL2619" t="s">
        <v>134</v>
      </c>
      <c r="CM2619" t="s">
        <v>147</v>
      </c>
      <c r="CN2619" t="s">
        <v>148</v>
      </c>
      <c r="CO2619" s="2" t="s">
        <v>8559</v>
      </c>
      <c r="CP2619" t="s">
        <v>149</v>
      </c>
      <c r="CQ2619">
        <v>0</v>
      </c>
      <c r="CR2619">
        <v>0</v>
      </c>
      <c r="CS2619" t="s">
        <v>136</v>
      </c>
      <c r="CT2619" t="s">
        <v>136</v>
      </c>
      <c r="CU2619" t="s">
        <v>136</v>
      </c>
      <c r="CV2619" t="s">
        <v>136</v>
      </c>
      <c r="CW2619" t="s">
        <v>134</v>
      </c>
      <c r="CX2619">
        <v>100</v>
      </c>
      <c r="CY2619" t="s">
        <v>134</v>
      </c>
      <c r="CZ2619" t="s">
        <v>134</v>
      </c>
      <c r="DA2619" t="s">
        <v>134</v>
      </c>
      <c r="DB2619" t="s">
        <v>134</v>
      </c>
      <c r="DC2619" t="s">
        <v>134</v>
      </c>
      <c r="DD2619" t="s">
        <v>136</v>
      </c>
      <c r="DF2619" t="s">
        <v>8560</v>
      </c>
      <c r="DG2619" t="s">
        <v>8561</v>
      </c>
      <c r="DH2619" t="s">
        <v>1407</v>
      </c>
      <c r="DI2619" t="s">
        <v>139</v>
      </c>
      <c r="DJ2619" s="4">
        <v>34266</v>
      </c>
      <c r="DK2619" t="s">
        <v>521</v>
      </c>
      <c r="DL2619" t="s">
        <v>134</v>
      </c>
      <c r="DM2619">
        <v>88</v>
      </c>
      <c r="DN2619" t="s">
        <v>8562</v>
      </c>
      <c r="DO2619" t="s">
        <v>1407</v>
      </c>
      <c r="DP2619" t="s">
        <v>139</v>
      </c>
      <c r="DQ2619" t="str">
        <f>"34266"</f>
        <v>34266</v>
      </c>
      <c r="DR2619" t="s">
        <v>521</v>
      </c>
      <c r="DS2619" t="s">
        <v>1418</v>
      </c>
      <c r="DT2619">
        <v>1</v>
      </c>
      <c r="DU2619">
        <v>15</v>
      </c>
      <c r="DV2619" t="s">
        <v>134</v>
      </c>
      <c r="DW2619" t="s">
        <v>134</v>
      </c>
      <c r="DX2619" t="s">
        <v>134</v>
      </c>
      <c r="DY2619" t="s">
        <v>134</v>
      </c>
      <c r="DZ2619">
        <v>3</v>
      </c>
      <c r="EA2619" t="s">
        <v>136</v>
      </c>
      <c r="EC2619" s="5">
        <v>12.68</v>
      </c>
      <c r="ED2619" s="5">
        <v>55</v>
      </c>
      <c r="EE2619">
        <v>18634914002</v>
      </c>
      <c r="EF2619" t="s">
        <v>1411</v>
      </c>
      <c r="EG2619" t="s">
        <v>148</v>
      </c>
      <c r="EH2619">
        <v>3</v>
      </c>
    </row>
    <row r="2620" spans="1:138" ht="15" customHeight="1" x14ac:dyDescent="0.35">
      <c r="A2620" t="s">
        <v>17592</v>
      </c>
      <c r="B2620" t="s">
        <v>157</v>
      </c>
      <c r="C2620" s="1">
        <v>44176.675739814818</v>
      </c>
      <c r="D2620" s="1">
        <v>44195</v>
      </c>
      <c r="E2620" t="s">
        <v>1298</v>
      </c>
      <c r="F2620" t="s">
        <v>136</v>
      </c>
      <c r="G2620" t="s">
        <v>135</v>
      </c>
      <c r="H2620" t="s">
        <v>136</v>
      </c>
      <c r="I2620" t="s">
        <v>1299</v>
      </c>
      <c r="K2620" t="s">
        <v>1300</v>
      </c>
      <c r="L2620" t="s">
        <v>1301</v>
      </c>
      <c r="M2620" t="s">
        <v>1302</v>
      </c>
      <c r="N2620" t="s">
        <v>925</v>
      </c>
      <c r="O2620" s="4">
        <v>83301</v>
      </c>
      <c r="P2620" t="s">
        <v>140</v>
      </c>
      <c r="R2620">
        <v>12085952226</v>
      </c>
      <c r="T2620">
        <v>112410</v>
      </c>
      <c r="U2620" t="s">
        <v>1303</v>
      </c>
      <c r="V2620" t="s">
        <v>1304</v>
      </c>
      <c r="X2620" t="s">
        <v>1305</v>
      </c>
      <c r="Y2620" t="s">
        <v>1300</v>
      </c>
      <c r="Z2620" t="s">
        <v>1301</v>
      </c>
      <c r="AA2620" t="s">
        <v>1302</v>
      </c>
      <c r="AB2620" t="s">
        <v>925</v>
      </c>
      <c r="AC2620" s="4">
        <v>83301</v>
      </c>
      <c r="AD2620" t="s">
        <v>140</v>
      </c>
      <c r="AF2620">
        <v>12085952226</v>
      </c>
      <c r="AH2620" t="s">
        <v>1306</v>
      </c>
      <c r="AZ2620" t="s">
        <v>334</v>
      </c>
      <c r="BA2620" t="s">
        <v>335</v>
      </c>
      <c r="BB2620" t="s">
        <v>136</v>
      </c>
      <c r="BC2620" t="s">
        <v>136</v>
      </c>
      <c r="BD2620" t="s">
        <v>148</v>
      </c>
      <c r="BE2620" t="s">
        <v>136</v>
      </c>
      <c r="BF2620" t="s">
        <v>136</v>
      </c>
      <c r="BG2620" t="s">
        <v>134</v>
      </c>
      <c r="BH2620" t="s">
        <v>136</v>
      </c>
      <c r="BN2620" t="s">
        <v>17593</v>
      </c>
      <c r="BO2620" t="s">
        <v>2284</v>
      </c>
      <c r="BP2620">
        <v>1</v>
      </c>
      <c r="BQ2620">
        <v>1</v>
      </c>
      <c r="BR2620">
        <v>1</v>
      </c>
      <c r="BS2620" s="1">
        <v>44228</v>
      </c>
      <c r="BT2620" s="1">
        <v>44287</v>
      </c>
      <c r="BU2620" s="1">
        <v>44228</v>
      </c>
      <c r="BV2620" s="1">
        <v>44287</v>
      </c>
      <c r="BW2620" t="s">
        <v>134</v>
      </c>
      <c r="CH2620" s="5">
        <v>2133.52</v>
      </c>
      <c r="CI2620" t="s">
        <v>597</v>
      </c>
      <c r="CJ2620">
        <v>0</v>
      </c>
      <c r="CK2620" t="s">
        <v>3249</v>
      </c>
      <c r="CL2620" t="s">
        <v>136</v>
      </c>
      <c r="CM2620" t="s">
        <v>354</v>
      </c>
      <c r="CN2620" t="s">
        <v>1310</v>
      </c>
      <c r="CO2620" t="s">
        <v>1350</v>
      </c>
      <c r="CP2620" t="s">
        <v>149</v>
      </c>
      <c r="CQ2620">
        <v>3</v>
      </c>
      <c r="CR2620">
        <v>0</v>
      </c>
      <c r="CS2620" t="s">
        <v>136</v>
      </c>
      <c r="CT2620" t="s">
        <v>136</v>
      </c>
      <c r="CU2620" t="s">
        <v>136</v>
      </c>
      <c r="CV2620" t="s">
        <v>134</v>
      </c>
      <c r="CW2620" t="s">
        <v>134</v>
      </c>
      <c r="CX2620">
        <v>50</v>
      </c>
      <c r="CY2620" t="s">
        <v>134</v>
      </c>
      <c r="CZ2620" t="s">
        <v>136</v>
      </c>
      <c r="DA2620" t="s">
        <v>136</v>
      </c>
      <c r="DB2620" t="s">
        <v>136</v>
      </c>
      <c r="DC2620" t="s">
        <v>136</v>
      </c>
      <c r="DD2620" t="s">
        <v>136</v>
      </c>
      <c r="DF2620" t="s">
        <v>180</v>
      </c>
      <c r="DG2620" t="s">
        <v>17594</v>
      </c>
      <c r="DH2620" t="s">
        <v>4784</v>
      </c>
      <c r="DI2620" t="s">
        <v>395</v>
      </c>
      <c r="DJ2620" s="4">
        <v>94571</v>
      </c>
      <c r="DK2620" t="s">
        <v>1858</v>
      </c>
      <c r="DL2620" t="s">
        <v>134</v>
      </c>
      <c r="DM2620">
        <v>2</v>
      </c>
      <c r="DN2620" t="s">
        <v>17595</v>
      </c>
      <c r="DO2620" t="s">
        <v>17596</v>
      </c>
      <c r="DP2620" t="s">
        <v>395</v>
      </c>
      <c r="DQ2620" t="str">
        <f>"94571"</f>
        <v>94571</v>
      </c>
      <c r="DR2620" t="s">
        <v>1858</v>
      </c>
      <c r="DS2620" t="s">
        <v>7515</v>
      </c>
      <c r="DT2620">
        <v>2</v>
      </c>
      <c r="DU2620">
        <v>2</v>
      </c>
      <c r="DV2620" t="s">
        <v>134</v>
      </c>
      <c r="DW2620" t="s">
        <v>134</v>
      </c>
      <c r="DX2620" t="s">
        <v>134</v>
      </c>
      <c r="DY2620" t="s">
        <v>136</v>
      </c>
      <c r="DZ2620">
        <v>1</v>
      </c>
      <c r="EA2620" t="s">
        <v>136</v>
      </c>
      <c r="EC2620" s="5">
        <v>12.68</v>
      </c>
      <c r="ED2620" s="5">
        <v>55</v>
      </c>
      <c r="EE2620">
        <v>12085952226</v>
      </c>
      <c r="EF2620" t="s">
        <v>1316</v>
      </c>
      <c r="EG2620" t="s">
        <v>148</v>
      </c>
      <c r="EH2620">
        <v>0</v>
      </c>
    </row>
    <row r="2621" spans="1:138" ht="15" customHeight="1" x14ac:dyDescent="0.35">
      <c r="A2621" t="s">
        <v>13801</v>
      </c>
      <c r="B2621" t="s">
        <v>157</v>
      </c>
      <c r="C2621" s="1">
        <v>44176.734275578703</v>
      </c>
      <c r="D2621" s="1">
        <v>44195</v>
      </c>
      <c r="E2621" t="s">
        <v>1298</v>
      </c>
      <c r="F2621" t="s">
        <v>136</v>
      </c>
      <c r="G2621" t="s">
        <v>135</v>
      </c>
      <c r="H2621" t="s">
        <v>136</v>
      </c>
      <c r="I2621" t="s">
        <v>1299</v>
      </c>
      <c r="K2621" t="s">
        <v>1300</v>
      </c>
      <c r="L2621" t="s">
        <v>1301</v>
      </c>
      <c r="M2621" t="s">
        <v>1302</v>
      </c>
      <c r="N2621" t="s">
        <v>925</v>
      </c>
      <c r="O2621" s="4">
        <v>83301</v>
      </c>
      <c r="P2621" t="s">
        <v>140</v>
      </c>
      <c r="R2621">
        <v>12085952226</v>
      </c>
      <c r="T2621">
        <v>112410</v>
      </c>
      <c r="U2621" t="s">
        <v>1303</v>
      </c>
      <c r="V2621" t="s">
        <v>1304</v>
      </c>
      <c r="X2621" t="s">
        <v>1305</v>
      </c>
      <c r="Y2621" t="s">
        <v>1300</v>
      </c>
      <c r="Z2621" t="s">
        <v>1301</v>
      </c>
      <c r="AA2621" t="s">
        <v>1302</v>
      </c>
      <c r="AB2621" t="s">
        <v>925</v>
      </c>
      <c r="AC2621" s="4">
        <v>83301</v>
      </c>
      <c r="AD2621" t="s">
        <v>140</v>
      </c>
      <c r="AF2621">
        <v>12085952226</v>
      </c>
      <c r="AH2621" t="s">
        <v>1306</v>
      </c>
      <c r="AZ2621" t="s">
        <v>334</v>
      </c>
      <c r="BA2621" t="s">
        <v>335</v>
      </c>
      <c r="BB2621" t="s">
        <v>136</v>
      </c>
      <c r="BC2621" t="s">
        <v>136</v>
      </c>
      <c r="BD2621" t="s">
        <v>148</v>
      </c>
      <c r="BE2621" t="s">
        <v>136</v>
      </c>
      <c r="BF2621" t="s">
        <v>136</v>
      </c>
      <c r="BG2621" t="s">
        <v>134</v>
      </c>
      <c r="BH2621" t="s">
        <v>136</v>
      </c>
      <c r="BN2621" t="s">
        <v>13802</v>
      </c>
      <c r="BO2621" t="s">
        <v>1308</v>
      </c>
      <c r="BP2621">
        <v>5</v>
      </c>
      <c r="BQ2621">
        <v>5</v>
      </c>
      <c r="BR2621">
        <v>5</v>
      </c>
      <c r="BS2621" s="1">
        <v>44228</v>
      </c>
      <c r="BT2621" s="1">
        <v>44316</v>
      </c>
      <c r="BU2621" s="1">
        <v>44228</v>
      </c>
      <c r="BV2621" s="1">
        <v>44316</v>
      </c>
      <c r="BW2621" t="s">
        <v>134</v>
      </c>
      <c r="CH2621" s="5">
        <v>1682.33</v>
      </c>
      <c r="CI2621" t="s">
        <v>597</v>
      </c>
      <c r="CJ2621">
        <v>0</v>
      </c>
      <c r="CK2621" t="s">
        <v>1309</v>
      </c>
      <c r="CL2621" t="s">
        <v>136</v>
      </c>
      <c r="CM2621" t="s">
        <v>354</v>
      </c>
      <c r="CN2621" t="s">
        <v>1310</v>
      </c>
      <c r="CO2621" t="s">
        <v>2377</v>
      </c>
      <c r="CP2621" t="s">
        <v>149</v>
      </c>
      <c r="CQ2621">
        <v>3</v>
      </c>
      <c r="CR2621">
        <v>0</v>
      </c>
      <c r="CS2621" t="s">
        <v>136</v>
      </c>
      <c r="CT2621" t="s">
        <v>136</v>
      </c>
      <c r="CU2621" t="s">
        <v>136</v>
      </c>
      <c r="CV2621" t="s">
        <v>134</v>
      </c>
      <c r="CW2621" t="s">
        <v>134</v>
      </c>
      <c r="CX2621">
        <v>50</v>
      </c>
      <c r="CY2621" t="s">
        <v>134</v>
      </c>
      <c r="CZ2621" t="s">
        <v>136</v>
      </c>
      <c r="DA2621" t="s">
        <v>136</v>
      </c>
      <c r="DB2621" t="s">
        <v>136</v>
      </c>
      <c r="DC2621" t="s">
        <v>136</v>
      </c>
      <c r="DD2621" t="s">
        <v>136</v>
      </c>
      <c r="DF2621" t="s">
        <v>180</v>
      </c>
      <c r="DG2621" t="s">
        <v>13803</v>
      </c>
      <c r="DH2621" t="s">
        <v>13804</v>
      </c>
      <c r="DI2621" t="s">
        <v>1358</v>
      </c>
      <c r="DJ2621" s="4">
        <v>81425</v>
      </c>
      <c r="DK2621" t="s">
        <v>5458</v>
      </c>
      <c r="DL2621" t="s">
        <v>134</v>
      </c>
      <c r="DM2621">
        <v>2</v>
      </c>
      <c r="DN2621" t="s">
        <v>13803</v>
      </c>
      <c r="DO2621" t="s">
        <v>13804</v>
      </c>
      <c r="DP2621" t="s">
        <v>1358</v>
      </c>
      <c r="DQ2621" t="str">
        <f>"81425"</f>
        <v>81425</v>
      </c>
      <c r="DR2621" t="s">
        <v>5458</v>
      </c>
      <c r="DS2621" t="s">
        <v>2962</v>
      </c>
      <c r="DT2621">
        <v>10</v>
      </c>
      <c r="DU2621">
        <v>13</v>
      </c>
      <c r="DV2621" t="s">
        <v>134</v>
      </c>
      <c r="DW2621" t="s">
        <v>134</v>
      </c>
      <c r="DX2621" t="s">
        <v>134</v>
      </c>
      <c r="DY2621" t="s">
        <v>136</v>
      </c>
      <c r="DZ2621">
        <v>1</v>
      </c>
      <c r="EA2621" t="s">
        <v>136</v>
      </c>
      <c r="EC2621" s="5">
        <v>12.68</v>
      </c>
      <c r="ED2621" s="5">
        <v>55</v>
      </c>
      <c r="EE2621">
        <v>12085952226</v>
      </c>
      <c r="EF2621" t="s">
        <v>1316</v>
      </c>
      <c r="EG2621" t="s">
        <v>148</v>
      </c>
      <c r="EH2621">
        <v>0</v>
      </c>
    </row>
    <row r="2622" spans="1:138" ht="15" customHeight="1" x14ac:dyDescent="0.35">
      <c r="A2622" t="s">
        <v>21321</v>
      </c>
      <c r="B2622" t="s">
        <v>157</v>
      </c>
      <c r="C2622" s="1">
        <v>44176.762625347219</v>
      </c>
      <c r="D2622" s="1">
        <v>44195</v>
      </c>
      <c r="E2622" t="s">
        <v>1298</v>
      </c>
      <c r="F2622" t="s">
        <v>136</v>
      </c>
      <c r="G2622" t="s">
        <v>135</v>
      </c>
      <c r="H2622" t="s">
        <v>136</v>
      </c>
      <c r="I2622" t="s">
        <v>1299</v>
      </c>
      <c r="K2622" t="s">
        <v>1300</v>
      </c>
      <c r="L2622" t="s">
        <v>1301</v>
      </c>
      <c r="M2622" t="s">
        <v>1302</v>
      </c>
      <c r="N2622" t="s">
        <v>925</v>
      </c>
      <c r="O2622" s="4">
        <v>83301</v>
      </c>
      <c r="P2622" t="s">
        <v>140</v>
      </c>
      <c r="R2622">
        <v>12085952226</v>
      </c>
      <c r="T2622">
        <v>11241</v>
      </c>
      <c r="U2622" t="s">
        <v>1303</v>
      </c>
      <c r="V2622" t="s">
        <v>1304</v>
      </c>
      <c r="X2622" t="s">
        <v>1305</v>
      </c>
      <c r="Y2622" t="s">
        <v>1300</v>
      </c>
      <c r="Z2622" t="s">
        <v>1301</v>
      </c>
      <c r="AA2622" t="s">
        <v>1302</v>
      </c>
      <c r="AB2622" t="s">
        <v>925</v>
      </c>
      <c r="AC2622" s="4">
        <v>83301</v>
      </c>
      <c r="AD2622" t="s">
        <v>140</v>
      </c>
      <c r="AF2622">
        <v>12085952226</v>
      </c>
      <c r="AH2622" t="s">
        <v>1306</v>
      </c>
      <c r="AZ2622" t="s">
        <v>334</v>
      </c>
      <c r="BA2622" t="s">
        <v>335</v>
      </c>
      <c r="BB2622" t="s">
        <v>136</v>
      </c>
      <c r="BC2622" t="s">
        <v>136</v>
      </c>
      <c r="BD2622" t="s">
        <v>148</v>
      </c>
      <c r="BE2622" t="s">
        <v>136</v>
      </c>
      <c r="BF2622" t="s">
        <v>136</v>
      </c>
      <c r="BG2622" t="s">
        <v>134</v>
      </c>
      <c r="BH2622" t="s">
        <v>136</v>
      </c>
      <c r="BN2622" t="s">
        <v>21322</v>
      </c>
      <c r="BO2622" t="s">
        <v>5505</v>
      </c>
      <c r="BP2622">
        <v>1</v>
      </c>
      <c r="BQ2622">
        <v>1</v>
      </c>
      <c r="BR2622">
        <v>1</v>
      </c>
      <c r="BS2622" s="1">
        <v>44228</v>
      </c>
      <c r="BT2622" s="1">
        <v>44422</v>
      </c>
      <c r="BU2622" s="1">
        <v>44228</v>
      </c>
      <c r="BV2622" s="1">
        <v>44422</v>
      </c>
      <c r="BW2622" t="s">
        <v>134</v>
      </c>
      <c r="CH2622" s="5">
        <v>2311.2399999999998</v>
      </c>
      <c r="CI2622" t="s">
        <v>597</v>
      </c>
      <c r="CJ2622">
        <v>0</v>
      </c>
      <c r="CK2622" t="s">
        <v>4781</v>
      </c>
      <c r="CL2622" t="s">
        <v>136</v>
      </c>
      <c r="CM2622" t="s">
        <v>354</v>
      </c>
      <c r="CN2622" t="s">
        <v>1310</v>
      </c>
      <c r="CO2622" t="s">
        <v>2377</v>
      </c>
      <c r="CP2622" t="s">
        <v>149</v>
      </c>
      <c r="CQ2622">
        <v>3</v>
      </c>
      <c r="CR2622">
        <v>0</v>
      </c>
      <c r="CS2622" t="s">
        <v>136</v>
      </c>
      <c r="CT2622" t="s">
        <v>136</v>
      </c>
      <c r="CU2622" t="s">
        <v>136</v>
      </c>
      <c r="CV2622" t="s">
        <v>134</v>
      </c>
      <c r="CW2622" t="s">
        <v>134</v>
      </c>
      <c r="CX2622">
        <v>50</v>
      </c>
      <c r="CY2622" t="s">
        <v>134</v>
      </c>
      <c r="CZ2622" t="s">
        <v>136</v>
      </c>
      <c r="DA2622" t="s">
        <v>136</v>
      </c>
      <c r="DB2622" t="s">
        <v>136</v>
      </c>
      <c r="DC2622" t="s">
        <v>136</v>
      </c>
      <c r="DD2622" t="s">
        <v>136</v>
      </c>
      <c r="DF2622" t="s">
        <v>180</v>
      </c>
      <c r="DG2622" t="s">
        <v>21323</v>
      </c>
      <c r="DH2622" t="s">
        <v>4783</v>
      </c>
      <c r="DI2622" t="s">
        <v>395</v>
      </c>
      <c r="DJ2622" s="4">
        <v>94571</v>
      </c>
      <c r="DK2622" t="s">
        <v>1858</v>
      </c>
      <c r="DL2622" t="s">
        <v>134</v>
      </c>
      <c r="DM2622">
        <v>2</v>
      </c>
      <c r="DN2622" t="s">
        <v>21323</v>
      </c>
      <c r="DO2622" t="s">
        <v>4784</v>
      </c>
      <c r="DP2622" t="s">
        <v>395</v>
      </c>
      <c r="DQ2622" t="str">
        <f>"94571"</f>
        <v>94571</v>
      </c>
      <c r="DR2622" t="s">
        <v>1858</v>
      </c>
      <c r="DS2622" t="s">
        <v>4785</v>
      </c>
      <c r="DT2622">
        <v>1</v>
      </c>
      <c r="DU2622">
        <v>1</v>
      </c>
      <c r="DV2622" t="s">
        <v>134</v>
      </c>
      <c r="DW2622" t="s">
        <v>134</v>
      </c>
      <c r="DX2622" t="s">
        <v>134</v>
      </c>
      <c r="DY2622" t="s">
        <v>136</v>
      </c>
      <c r="DZ2622">
        <v>1</v>
      </c>
      <c r="EA2622" t="s">
        <v>136</v>
      </c>
      <c r="EC2622" s="5">
        <v>12.68</v>
      </c>
      <c r="ED2622" s="5">
        <v>55</v>
      </c>
      <c r="EE2622">
        <v>12085952226</v>
      </c>
      <c r="EF2622" t="s">
        <v>1316</v>
      </c>
      <c r="EG2622" t="s">
        <v>148</v>
      </c>
      <c r="EH2622">
        <v>0</v>
      </c>
    </row>
    <row r="2623" spans="1:138" ht="15" customHeight="1" x14ac:dyDescent="0.35">
      <c r="A2623" t="s">
        <v>27059</v>
      </c>
      <c r="B2623" t="s">
        <v>157</v>
      </c>
      <c r="C2623" s="1">
        <v>44178.530276041667</v>
      </c>
      <c r="D2623" s="1">
        <v>44195</v>
      </c>
      <c r="E2623" t="s">
        <v>1298</v>
      </c>
      <c r="F2623" t="s">
        <v>136</v>
      </c>
      <c r="G2623" t="s">
        <v>135</v>
      </c>
      <c r="H2623" t="s">
        <v>136</v>
      </c>
      <c r="I2623" t="s">
        <v>1299</v>
      </c>
      <c r="K2623" t="s">
        <v>1300</v>
      </c>
      <c r="L2623" t="s">
        <v>1301</v>
      </c>
      <c r="M2623" t="s">
        <v>1302</v>
      </c>
      <c r="N2623" t="s">
        <v>925</v>
      </c>
      <c r="O2623" s="4">
        <v>83301</v>
      </c>
      <c r="P2623" t="s">
        <v>140</v>
      </c>
      <c r="R2623">
        <v>12085952226</v>
      </c>
      <c r="T2623">
        <v>112410</v>
      </c>
      <c r="U2623" t="s">
        <v>1303</v>
      </c>
      <c r="V2623" t="s">
        <v>1304</v>
      </c>
      <c r="X2623" t="s">
        <v>1305</v>
      </c>
      <c r="Y2623" t="s">
        <v>1300</v>
      </c>
      <c r="Z2623" t="s">
        <v>1301</v>
      </c>
      <c r="AA2623" t="s">
        <v>1302</v>
      </c>
      <c r="AB2623" t="s">
        <v>925</v>
      </c>
      <c r="AC2623" s="4">
        <v>83301</v>
      </c>
      <c r="AD2623" t="s">
        <v>140</v>
      </c>
      <c r="AF2623">
        <v>12085952226</v>
      </c>
      <c r="AH2623" t="s">
        <v>1306</v>
      </c>
      <c r="AZ2623" t="s">
        <v>334</v>
      </c>
      <c r="BA2623" t="s">
        <v>335</v>
      </c>
      <c r="BB2623" t="s">
        <v>136</v>
      </c>
      <c r="BC2623" t="s">
        <v>136</v>
      </c>
      <c r="BD2623" t="s">
        <v>148</v>
      </c>
      <c r="BE2623" t="s">
        <v>136</v>
      </c>
      <c r="BF2623" t="s">
        <v>136</v>
      </c>
      <c r="BG2623" t="s">
        <v>134</v>
      </c>
      <c r="BH2623" t="s">
        <v>136</v>
      </c>
      <c r="BN2623" t="s">
        <v>27060</v>
      </c>
      <c r="BO2623" t="s">
        <v>1308</v>
      </c>
      <c r="BP2623">
        <v>1</v>
      </c>
      <c r="BQ2623">
        <v>1</v>
      </c>
      <c r="BR2623">
        <v>1</v>
      </c>
      <c r="BS2623" s="1">
        <v>44228</v>
      </c>
      <c r="BT2623" s="1">
        <v>44255</v>
      </c>
      <c r="BU2623" s="1">
        <v>44228</v>
      </c>
      <c r="BV2623" s="1">
        <v>44255</v>
      </c>
      <c r="BW2623" t="s">
        <v>134</v>
      </c>
      <c r="CH2623" s="5">
        <v>1682.33</v>
      </c>
      <c r="CI2623" t="s">
        <v>597</v>
      </c>
      <c r="CJ2623">
        <v>0</v>
      </c>
      <c r="CK2623" t="s">
        <v>2285</v>
      </c>
      <c r="CL2623" t="s">
        <v>136</v>
      </c>
      <c r="CM2623" t="s">
        <v>354</v>
      </c>
      <c r="CN2623" t="s">
        <v>1310</v>
      </c>
      <c r="CO2623" t="s">
        <v>2377</v>
      </c>
      <c r="CP2623" t="s">
        <v>149</v>
      </c>
      <c r="CQ2623">
        <v>3</v>
      </c>
      <c r="CR2623">
        <v>0</v>
      </c>
      <c r="CS2623" t="s">
        <v>136</v>
      </c>
      <c r="CT2623" t="s">
        <v>136</v>
      </c>
      <c r="CU2623" t="s">
        <v>136</v>
      </c>
      <c r="CV2623" t="s">
        <v>134</v>
      </c>
      <c r="CW2623" t="s">
        <v>134</v>
      </c>
      <c r="CX2623">
        <v>50</v>
      </c>
      <c r="CY2623" t="s">
        <v>134</v>
      </c>
      <c r="CZ2623" t="s">
        <v>136</v>
      </c>
      <c r="DA2623" t="s">
        <v>136</v>
      </c>
      <c r="DB2623" t="s">
        <v>136</v>
      </c>
      <c r="DC2623" t="s">
        <v>136</v>
      </c>
      <c r="DD2623" t="s">
        <v>136</v>
      </c>
      <c r="DF2623" t="s">
        <v>180</v>
      </c>
      <c r="DG2623" t="s">
        <v>22350</v>
      </c>
      <c r="DH2623" t="s">
        <v>22351</v>
      </c>
      <c r="DI2623" t="s">
        <v>925</v>
      </c>
      <c r="DJ2623" s="4">
        <v>83423</v>
      </c>
      <c r="DK2623" t="s">
        <v>7084</v>
      </c>
      <c r="DL2623" t="s">
        <v>134</v>
      </c>
      <c r="DM2623">
        <v>2</v>
      </c>
      <c r="DN2623" t="s">
        <v>22350</v>
      </c>
      <c r="DO2623" t="s">
        <v>22351</v>
      </c>
      <c r="DP2623" t="s">
        <v>925</v>
      </c>
      <c r="DQ2623" t="str">
        <f>"83423"</f>
        <v>83423</v>
      </c>
      <c r="DR2623" t="s">
        <v>7084</v>
      </c>
      <c r="DS2623" t="s">
        <v>22352</v>
      </c>
      <c r="DT2623">
        <v>4</v>
      </c>
      <c r="DU2623">
        <v>4</v>
      </c>
      <c r="DV2623" t="s">
        <v>134</v>
      </c>
      <c r="DW2623" t="s">
        <v>134</v>
      </c>
      <c r="DX2623" t="s">
        <v>134</v>
      </c>
      <c r="DY2623" t="s">
        <v>136</v>
      </c>
      <c r="DZ2623">
        <v>1</v>
      </c>
      <c r="EA2623" t="s">
        <v>136</v>
      </c>
      <c r="EC2623" s="5">
        <v>12.68</v>
      </c>
      <c r="ED2623" s="5">
        <v>55</v>
      </c>
      <c r="EE2623">
        <v>12085952226</v>
      </c>
      <c r="EF2623" t="s">
        <v>1316</v>
      </c>
      <c r="EG2623" t="s">
        <v>148</v>
      </c>
      <c r="EH2623">
        <v>0</v>
      </c>
    </row>
    <row r="2624" spans="1:138" ht="15" customHeight="1" x14ac:dyDescent="0.35">
      <c r="A2624" t="s">
        <v>18978</v>
      </c>
      <c r="B2624" t="s">
        <v>157</v>
      </c>
      <c r="C2624" s="1">
        <v>44178.536415393515</v>
      </c>
      <c r="D2624" s="1">
        <v>44195</v>
      </c>
      <c r="E2624" t="s">
        <v>1298</v>
      </c>
      <c r="F2624" t="s">
        <v>136</v>
      </c>
      <c r="G2624" t="s">
        <v>135</v>
      </c>
      <c r="H2624" t="s">
        <v>136</v>
      </c>
      <c r="I2624" t="s">
        <v>1299</v>
      </c>
      <c r="K2624" t="s">
        <v>1300</v>
      </c>
      <c r="L2624" t="s">
        <v>1301</v>
      </c>
      <c r="M2624" t="s">
        <v>1302</v>
      </c>
      <c r="N2624" t="s">
        <v>925</v>
      </c>
      <c r="O2624" s="4">
        <v>83301</v>
      </c>
      <c r="P2624" t="s">
        <v>140</v>
      </c>
      <c r="R2624">
        <v>12085952226</v>
      </c>
      <c r="T2624">
        <v>112410</v>
      </c>
      <c r="U2624" t="s">
        <v>1303</v>
      </c>
      <c r="V2624" t="s">
        <v>1304</v>
      </c>
      <c r="X2624" t="s">
        <v>1305</v>
      </c>
      <c r="Y2624" t="s">
        <v>1300</v>
      </c>
      <c r="Z2624" t="s">
        <v>1301</v>
      </c>
      <c r="AA2624" t="s">
        <v>1302</v>
      </c>
      <c r="AB2624" t="s">
        <v>925</v>
      </c>
      <c r="AC2624" s="4">
        <v>83301</v>
      </c>
      <c r="AD2624" t="s">
        <v>140</v>
      </c>
      <c r="AF2624">
        <v>12085952226</v>
      </c>
      <c r="AH2624" t="s">
        <v>1306</v>
      </c>
      <c r="AZ2624" t="s">
        <v>334</v>
      </c>
      <c r="BA2624" t="s">
        <v>335</v>
      </c>
      <c r="BB2624" t="s">
        <v>136</v>
      </c>
      <c r="BC2624" t="s">
        <v>136</v>
      </c>
      <c r="BD2624" t="s">
        <v>148</v>
      </c>
      <c r="BE2624" t="s">
        <v>136</v>
      </c>
      <c r="BF2624" t="s">
        <v>136</v>
      </c>
      <c r="BG2624" t="s">
        <v>134</v>
      </c>
      <c r="BH2624" t="s">
        <v>136</v>
      </c>
      <c r="BN2624" t="s">
        <v>18979</v>
      </c>
      <c r="BO2624" t="s">
        <v>5505</v>
      </c>
      <c r="BP2624">
        <v>4</v>
      </c>
      <c r="BQ2624">
        <v>4</v>
      </c>
      <c r="BR2624">
        <v>4</v>
      </c>
      <c r="BS2624" s="1">
        <v>44228</v>
      </c>
      <c r="BT2624" s="1">
        <v>44408</v>
      </c>
      <c r="BU2624" s="1">
        <v>44228</v>
      </c>
      <c r="BV2624" s="1">
        <v>44408</v>
      </c>
      <c r="BW2624" t="s">
        <v>134</v>
      </c>
      <c r="CH2624" s="5">
        <v>1993.33</v>
      </c>
      <c r="CI2624" t="s">
        <v>597</v>
      </c>
      <c r="CJ2624">
        <v>0</v>
      </c>
      <c r="CK2624" t="s">
        <v>14162</v>
      </c>
      <c r="CL2624" t="s">
        <v>136</v>
      </c>
      <c r="CM2624" t="s">
        <v>354</v>
      </c>
      <c r="CN2624" t="s">
        <v>1310</v>
      </c>
      <c r="CO2624" s="2" t="s">
        <v>14163</v>
      </c>
      <c r="CP2624" t="s">
        <v>149</v>
      </c>
      <c r="CQ2624">
        <v>3</v>
      </c>
      <c r="CR2624">
        <v>0</v>
      </c>
      <c r="CS2624" t="s">
        <v>136</v>
      </c>
      <c r="CT2624" t="s">
        <v>136</v>
      </c>
      <c r="CU2624" t="s">
        <v>136</v>
      </c>
      <c r="CV2624" t="s">
        <v>134</v>
      </c>
      <c r="CW2624" t="s">
        <v>134</v>
      </c>
      <c r="CX2624">
        <v>50</v>
      </c>
      <c r="CY2624" t="s">
        <v>134</v>
      </c>
      <c r="CZ2624" t="s">
        <v>136</v>
      </c>
      <c r="DA2624" t="s">
        <v>136</v>
      </c>
      <c r="DB2624" t="s">
        <v>136</v>
      </c>
      <c r="DC2624" t="s">
        <v>136</v>
      </c>
      <c r="DD2624" t="s">
        <v>136</v>
      </c>
      <c r="DF2624" t="s">
        <v>180</v>
      </c>
      <c r="DG2624" t="s">
        <v>14164</v>
      </c>
      <c r="DH2624" t="s">
        <v>5511</v>
      </c>
      <c r="DI2624" t="s">
        <v>1251</v>
      </c>
      <c r="DJ2624" s="4">
        <v>97873</v>
      </c>
      <c r="DK2624" t="s">
        <v>1026</v>
      </c>
      <c r="DL2624" t="s">
        <v>134</v>
      </c>
      <c r="DM2624">
        <v>2</v>
      </c>
      <c r="DN2624" t="s">
        <v>14164</v>
      </c>
      <c r="DO2624" t="s">
        <v>14165</v>
      </c>
      <c r="DP2624" t="s">
        <v>1251</v>
      </c>
      <c r="DQ2624" t="str">
        <f>"97873"</f>
        <v>97873</v>
      </c>
      <c r="DR2624" t="s">
        <v>1026</v>
      </c>
      <c r="DS2624" t="s">
        <v>2979</v>
      </c>
      <c r="DT2624">
        <v>3</v>
      </c>
      <c r="DU2624">
        <v>8</v>
      </c>
      <c r="DV2624" t="s">
        <v>134</v>
      </c>
      <c r="DW2624" t="s">
        <v>134</v>
      </c>
      <c r="DX2624" t="s">
        <v>134</v>
      </c>
      <c r="DY2624" t="s">
        <v>136</v>
      </c>
      <c r="DZ2624">
        <v>1</v>
      </c>
      <c r="EA2624" t="s">
        <v>136</v>
      </c>
      <c r="EC2624" s="5">
        <v>12.68</v>
      </c>
      <c r="ED2624" s="5">
        <v>55</v>
      </c>
      <c r="EE2624">
        <v>12085952226</v>
      </c>
      <c r="EF2624" t="s">
        <v>1316</v>
      </c>
      <c r="EG2624" t="s">
        <v>148</v>
      </c>
      <c r="EH2624">
        <v>0</v>
      </c>
    </row>
    <row r="2625" spans="1:138" ht="15" customHeight="1" x14ac:dyDescent="0.35">
      <c r="A2625" t="s">
        <v>14555</v>
      </c>
      <c r="B2625" t="s">
        <v>157</v>
      </c>
      <c r="C2625" s="1">
        <v>44177.517499305555</v>
      </c>
      <c r="D2625" s="1">
        <v>44195</v>
      </c>
      <c r="E2625" t="s">
        <v>579</v>
      </c>
      <c r="F2625" t="s">
        <v>136</v>
      </c>
      <c r="G2625" t="s">
        <v>135</v>
      </c>
      <c r="H2625" t="s">
        <v>136</v>
      </c>
      <c r="I2625" t="s">
        <v>14556</v>
      </c>
      <c r="K2625" t="s">
        <v>14557</v>
      </c>
      <c r="M2625" t="s">
        <v>9671</v>
      </c>
      <c r="N2625" t="s">
        <v>1358</v>
      </c>
      <c r="O2625" s="4">
        <v>81144</v>
      </c>
      <c r="P2625" t="s">
        <v>140</v>
      </c>
      <c r="R2625">
        <v>17198522236</v>
      </c>
      <c r="T2625">
        <v>112410</v>
      </c>
      <c r="U2625" t="s">
        <v>11964</v>
      </c>
      <c r="V2625" t="s">
        <v>4976</v>
      </c>
      <c r="W2625" t="s">
        <v>1536</v>
      </c>
      <c r="X2625" t="s">
        <v>164</v>
      </c>
      <c r="Y2625" t="s">
        <v>14558</v>
      </c>
      <c r="AA2625" t="s">
        <v>9671</v>
      </c>
      <c r="AB2625" t="s">
        <v>1358</v>
      </c>
      <c r="AC2625" s="4">
        <v>81144</v>
      </c>
      <c r="AD2625" t="s">
        <v>140</v>
      </c>
      <c r="AF2625">
        <v>17198522236</v>
      </c>
      <c r="AH2625" t="s">
        <v>14559</v>
      </c>
      <c r="AI2625" t="s">
        <v>168</v>
      </c>
      <c r="AJ2625" t="s">
        <v>588</v>
      </c>
      <c r="AK2625" t="s">
        <v>589</v>
      </c>
      <c r="AM2625" t="s">
        <v>1291</v>
      </c>
      <c r="AO2625" t="s">
        <v>591</v>
      </c>
      <c r="AP2625" t="s">
        <v>592</v>
      </c>
      <c r="AQ2625" s="4">
        <v>82601</v>
      </c>
      <c r="AR2625" t="s">
        <v>140</v>
      </c>
      <c r="AT2625">
        <v>13074722105</v>
      </c>
      <c r="AV2625" t="s">
        <v>593</v>
      </c>
      <c r="AW2625" t="s">
        <v>1292</v>
      </c>
      <c r="AZ2625" t="s">
        <v>334</v>
      </c>
      <c r="BA2625" t="s">
        <v>335</v>
      </c>
      <c r="BB2625" t="s">
        <v>136</v>
      </c>
      <c r="BC2625" t="s">
        <v>136</v>
      </c>
      <c r="BD2625" t="s">
        <v>148</v>
      </c>
      <c r="BE2625" t="s">
        <v>136</v>
      </c>
      <c r="BF2625" t="s">
        <v>136</v>
      </c>
      <c r="BG2625" t="s">
        <v>134</v>
      </c>
      <c r="BH2625" t="s">
        <v>136</v>
      </c>
      <c r="BN2625" t="s">
        <v>14560</v>
      </c>
      <c r="BO2625" t="s">
        <v>652</v>
      </c>
      <c r="BP2625">
        <v>6</v>
      </c>
      <c r="BQ2625">
        <v>6</v>
      </c>
      <c r="BR2625">
        <v>6</v>
      </c>
      <c r="BS2625" s="1">
        <v>44228</v>
      </c>
      <c r="BT2625" s="1">
        <v>44530</v>
      </c>
      <c r="BU2625" s="1">
        <v>44228</v>
      </c>
      <c r="BV2625" s="1">
        <v>44530</v>
      </c>
      <c r="BW2625" t="s">
        <v>134</v>
      </c>
      <c r="CH2625" s="5">
        <v>1682.33</v>
      </c>
      <c r="CI2625" t="s">
        <v>597</v>
      </c>
      <c r="CJ2625">
        <v>0</v>
      </c>
      <c r="CK2625" t="s">
        <v>598</v>
      </c>
      <c r="CL2625" t="s">
        <v>136</v>
      </c>
      <c r="CM2625" t="s">
        <v>354</v>
      </c>
      <c r="CN2625" t="s">
        <v>599</v>
      </c>
      <c r="CO2625" t="s">
        <v>600</v>
      </c>
      <c r="CP2625" t="s">
        <v>149</v>
      </c>
      <c r="CQ2625">
        <v>6</v>
      </c>
      <c r="CR2625">
        <v>0</v>
      </c>
      <c r="CS2625" t="s">
        <v>136</v>
      </c>
      <c r="CT2625" t="s">
        <v>134</v>
      </c>
      <c r="CU2625" t="s">
        <v>136</v>
      </c>
      <c r="CV2625" t="s">
        <v>136</v>
      </c>
      <c r="CW2625" t="s">
        <v>134</v>
      </c>
      <c r="CX2625">
        <v>50</v>
      </c>
      <c r="CY2625" t="s">
        <v>134</v>
      </c>
      <c r="CZ2625" t="s">
        <v>136</v>
      </c>
      <c r="DA2625" t="s">
        <v>134</v>
      </c>
      <c r="DB2625" t="s">
        <v>136</v>
      </c>
      <c r="DC2625" t="s">
        <v>136</v>
      </c>
      <c r="DD2625" t="s">
        <v>136</v>
      </c>
      <c r="DF2625" t="s">
        <v>14561</v>
      </c>
      <c r="DG2625" t="s">
        <v>14562</v>
      </c>
      <c r="DH2625" t="s">
        <v>9671</v>
      </c>
      <c r="DI2625" t="s">
        <v>1358</v>
      </c>
      <c r="DJ2625" s="4">
        <v>81144</v>
      </c>
      <c r="DK2625" t="s">
        <v>7990</v>
      </c>
      <c r="DL2625" t="s">
        <v>136</v>
      </c>
      <c r="DM2625">
        <v>1</v>
      </c>
      <c r="DN2625" t="s">
        <v>14563</v>
      </c>
      <c r="DO2625" t="s">
        <v>9671</v>
      </c>
      <c r="DP2625" t="s">
        <v>1358</v>
      </c>
      <c r="DQ2625" t="str">
        <f>"81144"</f>
        <v>81144</v>
      </c>
      <c r="DR2625" t="s">
        <v>7990</v>
      </c>
      <c r="DS2625" t="s">
        <v>605</v>
      </c>
      <c r="DT2625">
        <v>7</v>
      </c>
      <c r="DU2625">
        <v>7</v>
      </c>
      <c r="DV2625" t="s">
        <v>136</v>
      </c>
      <c r="DW2625" t="s">
        <v>136</v>
      </c>
      <c r="DX2625" t="s">
        <v>134</v>
      </c>
      <c r="DY2625" t="s">
        <v>136</v>
      </c>
      <c r="DZ2625">
        <v>1</v>
      </c>
      <c r="EA2625" t="s">
        <v>136</v>
      </c>
      <c r="EC2625" s="5">
        <v>12.68</v>
      </c>
      <c r="ED2625" s="5">
        <v>55</v>
      </c>
      <c r="EE2625">
        <v>13074722105</v>
      </c>
      <c r="EF2625" t="s">
        <v>593</v>
      </c>
      <c r="EG2625" t="s">
        <v>148</v>
      </c>
      <c r="EH2625">
        <v>0</v>
      </c>
    </row>
    <row r="2626" spans="1:138" ht="15" customHeight="1" x14ac:dyDescent="0.35">
      <c r="A2626" t="s">
        <v>2830</v>
      </c>
      <c r="B2626" t="s">
        <v>157</v>
      </c>
      <c r="C2626" s="1">
        <v>44183.53540763889</v>
      </c>
      <c r="D2626" s="1">
        <v>44195</v>
      </c>
      <c r="E2626" t="s">
        <v>133</v>
      </c>
      <c r="F2626" t="s">
        <v>136</v>
      </c>
      <c r="G2626" t="s">
        <v>135</v>
      </c>
      <c r="H2626" t="s">
        <v>136</v>
      </c>
      <c r="I2626" t="s">
        <v>2831</v>
      </c>
      <c r="K2626" t="s">
        <v>2832</v>
      </c>
      <c r="L2626" t="s">
        <v>2833</v>
      </c>
      <c r="M2626" t="s">
        <v>1756</v>
      </c>
      <c r="N2626" t="s">
        <v>1114</v>
      </c>
      <c r="O2626" s="4">
        <v>98901</v>
      </c>
      <c r="P2626" t="s">
        <v>140</v>
      </c>
      <c r="R2626">
        <v>15099526883</v>
      </c>
      <c r="T2626">
        <v>11199</v>
      </c>
      <c r="U2626" t="s">
        <v>2834</v>
      </c>
      <c r="V2626" t="s">
        <v>2835</v>
      </c>
      <c r="X2626" t="s">
        <v>1677</v>
      </c>
      <c r="Y2626" t="s">
        <v>2832</v>
      </c>
      <c r="Z2626" t="s">
        <v>2833</v>
      </c>
      <c r="AA2626" t="s">
        <v>1756</v>
      </c>
      <c r="AB2626" t="s">
        <v>1114</v>
      </c>
      <c r="AC2626" s="4">
        <v>98901</v>
      </c>
      <c r="AD2626" t="s">
        <v>140</v>
      </c>
      <c r="AE2626" t="s">
        <v>841</v>
      </c>
      <c r="AF2626">
        <v>15099526883</v>
      </c>
      <c r="AH2626" t="s">
        <v>1759</v>
      </c>
      <c r="AI2626" t="s">
        <v>168</v>
      </c>
      <c r="AJ2626" t="s">
        <v>559</v>
      </c>
      <c r="AK2626" t="s">
        <v>433</v>
      </c>
      <c r="AL2626" t="s">
        <v>978</v>
      </c>
      <c r="AM2626" t="s">
        <v>561</v>
      </c>
      <c r="AN2626" t="s">
        <v>562</v>
      </c>
      <c r="AO2626" t="s">
        <v>563</v>
      </c>
      <c r="AP2626" t="s">
        <v>564</v>
      </c>
      <c r="AQ2626" s="4">
        <v>22949</v>
      </c>
      <c r="AR2626" t="s">
        <v>140</v>
      </c>
      <c r="AT2626">
        <v>14342634300</v>
      </c>
      <c r="AV2626" t="s">
        <v>1760</v>
      </c>
      <c r="AW2626" t="s">
        <v>980</v>
      </c>
      <c r="AZ2626" t="s">
        <v>821</v>
      </c>
      <c r="BA2626" t="s">
        <v>822</v>
      </c>
      <c r="BB2626" t="s">
        <v>136</v>
      </c>
      <c r="BC2626" t="s">
        <v>136</v>
      </c>
      <c r="BD2626" t="s">
        <v>148</v>
      </c>
      <c r="BE2626" t="s">
        <v>136</v>
      </c>
      <c r="BF2626" t="s">
        <v>136</v>
      </c>
      <c r="BG2626" t="s">
        <v>134</v>
      </c>
      <c r="BH2626" t="s">
        <v>136</v>
      </c>
      <c r="BI2626" t="s">
        <v>1761</v>
      </c>
      <c r="BJ2626" t="s">
        <v>1762</v>
      </c>
      <c r="BL2626" t="s">
        <v>566</v>
      </c>
      <c r="BM2626" t="s">
        <v>1759</v>
      </c>
      <c r="BN2626" t="s">
        <v>2836</v>
      </c>
      <c r="BO2626" t="s">
        <v>2634</v>
      </c>
      <c r="BP2626">
        <v>16</v>
      </c>
      <c r="BQ2626">
        <v>16</v>
      </c>
      <c r="BR2626">
        <v>16</v>
      </c>
      <c r="BS2626" s="1">
        <v>44256</v>
      </c>
      <c r="BT2626" s="1">
        <v>44489</v>
      </c>
      <c r="BU2626" s="1">
        <v>44256</v>
      </c>
      <c r="BV2626" s="1">
        <v>44489</v>
      </c>
      <c r="BW2626" t="s">
        <v>136</v>
      </c>
      <c r="BX2626">
        <v>40</v>
      </c>
      <c r="BY2626">
        <v>0</v>
      </c>
      <c r="BZ2626">
        <v>7</v>
      </c>
      <c r="CA2626">
        <v>7</v>
      </c>
      <c r="CB2626">
        <v>7</v>
      </c>
      <c r="CC2626">
        <v>7</v>
      </c>
      <c r="CD2626">
        <v>7</v>
      </c>
      <c r="CE2626">
        <v>5</v>
      </c>
      <c r="CF2626" t="str">
        <f>"9:00 AM"</f>
        <v>9:00 AM</v>
      </c>
      <c r="CG2626" t="str">
        <f>"4:30 PM"</f>
        <v>4:30 PM</v>
      </c>
      <c r="CH2626" s="5">
        <v>15.83</v>
      </c>
      <c r="CI2626" t="s">
        <v>146</v>
      </c>
      <c r="CL2626" t="s">
        <v>136</v>
      </c>
      <c r="CM2626" t="s">
        <v>147</v>
      </c>
      <c r="CN2626" t="s">
        <v>148</v>
      </c>
      <c r="CO2626" t="s">
        <v>2837</v>
      </c>
      <c r="CP2626" t="s">
        <v>149</v>
      </c>
      <c r="CQ2626">
        <v>3</v>
      </c>
      <c r="CR2626">
        <v>0</v>
      </c>
      <c r="CS2626" t="s">
        <v>136</v>
      </c>
      <c r="CT2626" t="s">
        <v>136</v>
      </c>
      <c r="CU2626" t="s">
        <v>136</v>
      </c>
      <c r="CV2626" t="s">
        <v>136</v>
      </c>
      <c r="CW2626" t="s">
        <v>134</v>
      </c>
      <c r="CX2626">
        <v>60</v>
      </c>
      <c r="CY2626" t="s">
        <v>134</v>
      </c>
      <c r="CZ2626" t="s">
        <v>134</v>
      </c>
      <c r="DA2626" t="s">
        <v>134</v>
      </c>
      <c r="DB2626" t="s">
        <v>134</v>
      </c>
      <c r="DC2626" t="s">
        <v>134</v>
      </c>
      <c r="DD2626" t="s">
        <v>136</v>
      </c>
      <c r="DF2626" t="s">
        <v>2838</v>
      </c>
      <c r="DG2626" t="s">
        <v>2839</v>
      </c>
      <c r="DH2626" t="s">
        <v>2840</v>
      </c>
      <c r="DI2626" t="s">
        <v>1114</v>
      </c>
      <c r="DJ2626" s="4">
        <v>98942</v>
      </c>
      <c r="DK2626" t="s">
        <v>2841</v>
      </c>
      <c r="DL2626" t="s">
        <v>136</v>
      </c>
      <c r="DM2626">
        <v>1</v>
      </c>
      <c r="DN2626" t="s">
        <v>2842</v>
      </c>
      <c r="DO2626" t="s">
        <v>1756</v>
      </c>
      <c r="DP2626" t="s">
        <v>1114</v>
      </c>
      <c r="DQ2626" t="str">
        <f>"98902"</f>
        <v>98902</v>
      </c>
      <c r="DR2626" t="s">
        <v>2841</v>
      </c>
      <c r="DS2626" t="s">
        <v>2827</v>
      </c>
      <c r="DT2626">
        <v>4</v>
      </c>
      <c r="DU2626">
        <v>18</v>
      </c>
      <c r="DV2626" t="s">
        <v>134</v>
      </c>
      <c r="DW2626" t="s">
        <v>134</v>
      </c>
      <c r="DX2626" t="s">
        <v>134</v>
      </c>
      <c r="DY2626" t="s">
        <v>136</v>
      </c>
      <c r="DZ2626">
        <v>1</v>
      </c>
      <c r="EA2626" t="s">
        <v>134</v>
      </c>
      <c r="EB2626" s="5">
        <v>12.68</v>
      </c>
      <c r="EC2626" s="5">
        <v>12.68</v>
      </c>
      <c r="ED2626" s="5">
        <v>55</v>
      </c>
      <c r="EE2626" t="s">
        <v>148</v>
      </c>
      <c r="EF2626" t="s">
        <v>2843</v>
      </c>
      <c r="EG2626" t="s">
        <v>1126</v>
      </c>
      <c r="EH2626">
        <v>0</v>
      </c>
    </row>
    <row r="2627" spans="1:138" ht="15" customHeight="1" x14ac:dyDescent="0.35">
      <c r="A2627" t="s">
        <v>6530</v>
      </c>
      <c r="B2627" t="s">
        <v>273</v>
      </c>
      <c r="C2627" s="1">
        <v>44195.927620486109</v>
      </c>
      <c r="D2627" s="1">
        <v>44195</v>
      </c>
      <c r="E2627" t="s">
        <v>133</v>
      </c>
      <c r="F2627" t="s">
        <v>134</v>
      </c>
      <c r="G2627" t="s">
        <v>135</v>
      </c>
      <c r="H2627" t="s">
        <v>134</v>
      </c>
      <c r="I2627" t="s">
        <v>6531</v>
      </c>
      <c r="K2627" t="s">
        <v>6532</v>
      </c>
      <c r="M2627" t="s">
        <v>6533</v>
      </c>
      <c r="N2627" t="s">
        <v>277</v>
      </c>
      <c r="O2627" s="4">
        <v>61102</v>
      </c>
      <c r="P2627" t="s">
        <v>140</v>
      </c>
      <c r="R2627">
        <v>18156708289</v>
      </c>
      <c r="T2627">
        <v>115115</v>
      </c>
      <c r="U2627" t="s">
        <v>6534</v>
      </c>
      <c r="V2627" t="s">
        <v>6535</v>
      </c>
      <c r="X2627" t="s">
        <v>429</v>
      </c>
      <c r="Y2627" t="s">
        <v>6536</v>
      </c>
      <c r="AA2627" t="s">
        <v>6533</v>
      </c>
      <c r="AB2627" t="s">
        <v>277</v>
      </c>
      <c r="AC2627" s="4">
        <v>61102</v>
      </c>
      <c r="AD2627" t="s">
        <v>140</v>
      </c>
      <c r="AF2627">
        <v>18156708289</v>
      </c>
      <c r="AH2627" t="s">
        <v>6537</v>
      </c>
      <c r="AI2627" t="s">
        <v>226</v>
      </c>
      <c r="AJ2627" t="s">
        <v>2758</v>
      </c>
      <c r="AK2627" t="s">
        <v>2759</v>
      </c>
      <c r="AL2627" t="s">
        <v>682</v>
      </c>
      <c r="AM2627" t="s">
        <v>3458</v>
      </c>
      <c r="AN2627" t="s">
        <v>148</v>
      </c>
      <c r="AO2627" t="s">
        <v>2761</v>
      </c>
      <c r="AP2627" t="s">
        <v>365</v>
      </c>
      <c r="AQ2627" s="4">
        <v>50010</v>
      </c>
      <c r="AR2627" t="s">
        <v>140</v>
      </c>
      <c r="AT2627">
        <v>15152324444</v>
      </c>
      <c r="AU2627">
        <v>0</v>
      </c>
      <c r="AV2627" t="s">
        <v>3459</v>
      </c>
      <c r="AW2627" t="s">
        <v>3460</v>
      </c>
      <c r="AX2627" t="s">
        <v>365</v>
      </c>
      <c r="AY2627" t="s">
        <v>693</v>
      </c>
      <c r="AZ2627" t="s">
        <v>6538</v>
      </c>
      <c r="BA2627" t="s">
        <v>6539</v>
      </c>
      <c r="BB2627" t="s">
        <v>134</v>
      </c>
      <c r="BC2627" t="s">
        <v>134</v>
      </c>
      <c r="BD2627" t="s">
        <v>134</v>
      </c>
      <c r="BE2627" t="s">
        <v>134</v>
      </c>
      <c r="BF2627" t="s">
        <v>134</v>
      </c>
      <c r="BG2627" t="s">
        <v>134</v>
      </c>
      <c r="BH2627" t="s">
        <v>136</v>
      </c>
      <c r="BN2627" t="s">
        <v>6540</v>
      </c>
      <c r="BO2627" t="s">
        <v>6541</v>
      </c>
      <c r="BP2627">
        <v>60</v>
      </c>
      <c r="BQ2627">
        <v>60</v>
      </c>
      <c r="BS2627" s="1">
        <v>44242</v>
      </c>
      <c r="BT2627" s="1">
        <v>44346</v>
      </c>
      <c r="BU2627" s="1">
        <v>44242</v>
      </c>
      <c r="BV2627" s="1">
        <v>44346</v>
      </c>
      <c r="BW2627" t="s">
        <v>136</v>
      </c>
      <c r="BX2627">
        <v>48</v>
      </c>
      <c r="BY2627">
        <v>0</v>
      </c>
      <c r="BZ2627">
        <v>8</v>
      </c>
      <c r="CA2627">
        <v>8</v>
      </c>
      <c r="CB2627">
        <v>8</v>
      </c>
      <c r="CC2627">
        <v>8</v>
      </c>
      <c r="CD2627">
        <v>8</v>
      </c>
      <c r="CE2627">
        <v>8</v>
      </c>
      <c r="CF2627" t="str">
        <f>"7:00 AM"</f>
        <v>7:00 AM</v>
      </c>
      <c r="CG2627" t="str">
        <f>"4:00 PM"</f>
        <v>4:00 PM</v>
      </c>
      <c r="CH2627" s="5">
        <v>17.059999999999999</v>
      </c>
      <c r="CI2627" t="s">
        <v>146</v>
      </c>
      <c r="CJ2627">
        <v>0</v>
      </c>
      <c r="CK2627" t="s">
        <v>6542</v>
      </c>
      <c r="CL2627" t="s">
        <v>136</v>
      </c>
      <c r="CM2627" t="s">
        <v>147</v>
      </c>
      <c r="CN2627" t="s">
        <v>148</v>
      </c>
      <c r="CO2627" s="2" t="s">
        <v>4326</v>
      </c>
      <c r="CP2627" t="s">
        <v>149</v>
      </c>
      <c r="CQ2627">
        <v>3</v>
      </c>
      <c r="CR2627">
        <v>0</v>
      </c>
      <c r="CS2627" t="s">
        <v>136</v>
      </c>
      <c r="CT2627" t="s">
        <v>136</v>
      </c>
      <c r="CU2627" t="s">
        <v>136</v>
      </c>
      <c r="CV2627" t="s">
        <v>136</v>
      </c>
      <c r="CW2627" t="s">
        <v>134</v>
      </c>
      <c r="CX2627">
        <v>75</v>
      </c>
      <c r="CY2627" t="s">
        <v>134</v>
      </c>
      <c r="CZ2627" t="s">
        <v>134</v>
      </c>
      <c r="DA2627" t="s">
        <v>134</v>
      </c>
      <c r="DB2627" t="s">
        <v>134</v>
      </c>
      <c r="DC2627" t="s">
        <v>134</v>
      </c>
      <c r="DD2627" t="s">
        <v>136</v>
      </c>
      <c r="DF2627" t="s">
        <v>6543</v>
      </c>
      <c r="DG2627" t="s">
        <v>6544</v>
      </c>
      <c r="DH2627" t="s">
        <v>6545</v>
      </c>
      <c r="DI2627" t="s">
        <v>870</v>
      </c>
      <c r="DJ2627" s="4">
        <v>55355</v>
      </c>
      <c r="DK2627" t="s">
        <v>6546</v>
      </c>
      <c r="DL2627" t="s">
        <v>136</v>
      </c>
      <c r="DM2627">
        <v>2</v>
      </c>
      <c r="DN2627" t="s">
        <v>6547</v>
      </c>
      <c r="DO2627" t="s">
        <v>6548</v>
      </c>
      <c r="DP2627" t="s">
        <v>870</v>
      </c>
      <c r="DQ2627" t="str">
        <f>"56201"</f>
        <v>56201</v>
      </c>
      <c r="DR2627" t="s">
        <v>6549</v>
      </c>
      <c r="DS2627" t="s">
        <v>907</v>
      </c>
      <c r="DT2627">
        <v>10</v>
      </c>
      <c r="DU2627">
        <v>90</v>
      </c>
      <c r="DV2627" t="s">
        <v>134</v>
      </c>
      <c r="DW2627" t="s">
        <v>134</v>
      </c>
      <c r="DX2627" t="s">
        <v>134</v>
      </c>
      <c r="DY2627" t="s">
        <v>134</v>
      </c>
      <c r="DZ2627">
        <v>5</v>
      </c>
      <c r="EA2627" t="s">
        <v>136</v>
      </c>
      <c r="EC2627" s="5">
        <v>12.68</v>
      </c>
      <c r="ED2627" s="5">
        <v>55</v>
      </c>
      <c r="EE2627">
        <v>15153826101</v>
      </c>
      <c r="EF2627" t="s">
        <v>6550</v>
      </c>
      <c r="EG2627" t="s">
        <v>148</v>
      </c>
      <c r="EH2627">
        <v>0</v>
      </c>
    </row>
    <row r="2628" spans="1:138" ht="15" customHeight="1" x14ac:dyDescent="0.35">
      <c r="A2628" t="s">
        <v>23073</v>
      </c>
      <c r="B2628" t="s">
        <v>157</v>
      </c>
      <c r="C2628" s="1">
        <v>44126.617105787038</v>
      </c>
      <c r="D2628" s="1">
        <v>44196</v>
      </c>
      <c r="E2628" t="s">
        <v>133</v>
      </c>
      <c r="F2628" t="s">
        <v>136</v>
      </c>
      <c r="G2628" t="s">
        <v>135</v>
      </c>
      <c r="H2628" t="s">
        <v>136</v>
      </c>
      <c r="I2628" t="s">
        <v>23074</v>
      </c>
      <c r="K2628" t="s">
        <v>4651</v>
      </c>
      <c r="M2628" t="s">
        <v>23075</v>
      </c>
      <c r="N2628" t="s">
        <v>374</v>
      </c>
      <c r="O2628" s="4">
        <v>78834</v>
      </c>
      <c r="P2628" t="s">
        <v>140</v>
      </c>
      <c r="R2628">
        <v>18303173216</v>
      </c>
      <c r="T2628">
        <v>1121</v>
      </c>
      <c r="U2628" t="s">
        <v>23076</v>
      </c>
      <c r="V2628" t="s">
        <v>23077</v>
      </c>
      <c r="X2628" t="s">
        <v>164</v>
      </c>
      <c r="Y2628" t="s">
        <v>4651</v>
      </c>
      <c r="AA2628" t="s">
        <v>23075</v>
      </c>
      <c r="AB2628" t="s">
        <v>374</v>
      </c>
      <c r="AC2628" s="4">
        <v>78834</v>
      </c>
      <c r="AD2628" t="s">
        <v>140</v>
      </c>
      <c r="AF2628">
        <v>18303173216</v>
      </c>
      <c r="AH2628" t="s">
        <v>897</v>
      </c>
      <c r="AI2628" t="s">
        <v>168</v>
      </c>
      <c r="AJ2628" t="s">
        <v>621</v>
      </c>
      <c r="AK2628" t="s">
        <v>898</v>
      </c>
      <c r="AL2628" t="s">
        <v>899</v>
      </c>
      <c r="AM2628" t="s">
        <v>900</v>
      </c>
      <c r="AO2628" t="s">
        <v>901</v>
      </c>
      <c r="AP2628" t="s">
        <v>374</v>
      </c>
      <c r="AQ2628" s="4">
        <v>78260</v>
      </c>
      <c r="AR2628" t="s">
        <v>140</v>
      </c>
      <c r="AT2628">
        <v>12104820641</v>
      </c>
      <c r="AV2628" t="s">
        <v>902</v>
      </c>
      <c r="AW2628" t="s">
        <v>903</v>
      </c>
      <c r="AZ2628" t="s">
        <v>334</v>
      </c>
      <c r="BA2628" t="s">
        <v>335</v>
      </c>
      <c r="BB2628" t="s">
        <v>136</v>
      </c>
      <c r="BC2628" t="s">
        <v>136</v>
      </c>
      <c r="BD2628" t="s">
        <v>148</v>
      </c>
      <c r="BE2628" t="s">
        <v>136</v>
      </c>
      <c r="BF2628" t="s">
        <v>136</v>
      </c>
      <c r="BG2628" t="s">
        <v>134</v>
      </c>
      <c r="BH2628" t="s">
        <v>136</v>
      </c>
      <c r="BN2628" t="s">
        <v>23078</v>
      </c>
      <c r="BO2628" t="s">
        <v>23079</v>
      </c>
      <c r="BP2628">
        <v>2</v>
      </c>
      <c r="BQ2628">
        <v>2</v>
      </c>
      <c r="BR2628">
        <v>2</v>
      </c>
      <c r="BS2628" s="1">
        <v>44228</v>
      </c>
      <c r="BT2628" s="1">
        <v>44530</v>
      </c>
      <c r="BU2628" s="1">
        <v>44228</v>
      </c>
      <c r="BV2628" s="1">
        <v>44530</v>
      </c>
      <c r="BW2628" t="s">
        <v>134</v>
      </c>
      <c r="CH2628" s="5">
        <v>1682.33</v>
      </c>
      <c r="CI2628" t="s">
        <v>597</v>
      </c>
      <c r="CL2628" t="s">
        <v>134</v>
      </c>
      <c r="CM2628" t="s">
        <v>312</v>
      </c>
      <c r="CN2628" t="s">
        <v>148</v>
      </c>
      <c r="CO2628" s="2" t="s">
        <v>23080</v>
      </c>
      <c r="CP2628" t="s">
        <v>149</v>
      </c>
      <c r="CQ2628">
        <v>6</v>
      </c>
      <c r="CR2628">
        <v>0</v>
      </c>
      <c r="CS2628" t="s">
        <v>136</v>
      </c>
      <c r="CT2628" t="s">
        <v>136</v>
      </c>
      <c r="CU2628" t="s">
        <v>136</v>
      </c>
      <c r="CV2628" t="s">
        <v>136</v>
      </c>
      <c r="CW2628" t="s">
        <v>134</v>
      </c>
      <c r="CX2628">
        <v>50</v>
      </c>
      <c r="CY2628" t="s">
        <v>134</v>
      </c>
      <c r="CZ2628" t="s">
        <v>134</v>
      </c>
      <c r="DA2628" t="s">
        <v>134</v>
      </c>
      <c r="DB2628" t="s">
        <v>134</v>
      </c>
      <c r="DC2628" t="s">
        <v>134</v>
      </c>
      <c r="DD2628" t="s">
        <v>136</v>
      </c>
      <c r="DF2628" t="s">
        <v>23081</v>
      </c>
      <c r="DG2628" t="s">
        <v>23082</v>
      </c>
      <c r="DH2628" t="s">
        <v>23083</v>
      </c>
      <c r="DI2628" t="s">
        <v>374</v>
      </c>
      <c r="DJ2628" s="4">
        <v>78836</v>
      </c>
      <c r="DK2628" t="s">
        <v>23084</v>
      </c>
      <c r="DL2628" t="s">
        <v>136</v>
      </c>
      <c r="DM2628">
        <v>1</v>
      </c>
      <c r="DN2628" t="s">
        <v>23082</v>
      </c>
      <c r="DO2628" t="s">
        <v>23083</v>
      </c>
      <c r="DP2628" t="s">
        <v>374</v>
      </c>
      <c r="DQ2628" t="str">
        <f>"78836"</f>
        <v>78836</v>
      </c>
      <c r="DR2628" t="s">
        <v>23084</v>
      </c>
      <c r="DS2628" t="s">
        <v>296</v>
      </c>
      <c r="DT2628">
        <v>1</v>
      </c>
      <c r="DU2628">
        <v>2</v>
      </c>
      <c r="DV2628" t="s">
        <v>134</v>
      </c>
      <c r="DW2628" t="s">
        <v>134</v>
      </c>
      <c r="DX2628" t="s">
        <v>134</v>
      </c>
      <c r="DY2628" t="s">
        <v>136</v>
      </c>
      <c r="DZ2628">
        <v>1</v>
      </c>
      <c r="EA2628" t="s">
        <v>136</v>
      </c>
      <c r="EC2628" s="5">
        <v>12.68</v>
      </c>
      <c r="ED2628" s="5">
        <v>55</v>
      </c>
      <c r="EE2628">
        <v>18303173216</v>
      </c>
      <c r="EF2628" t="s">
        <v>23085</v>
      </c>
      <c r="EG2628" t="s">
        <v>148</v>
      </c>
      <c r="EH2628">
        <v>1</v>
      </c>
    </row>
    <row r="2629" spans="1:138" ht="15" customHeight="1" x14ac:dyDescent="0.35">
      <c r="A2629" t="s">
        <v>3199</v>
      </c>
      <c r="B2629" t="s">
        <v>157</v>
      </c>
      <c r="C2629" s="1">
        <v>44148.765471643521</v>
      </c>
      <c r="D2629" s="1">
        <v>44196</v>
      </c>
      <c r="E2629" t="s">
        <v>133</v>
      </c>
      <c r="F2629" t="s">
        <v>134</v>
      </c>
      <c r="G2629" t="s">
        <v>135</v>
      </c>
      <c r="H2629" t="s">
        <v>136</v>
      </c>
      <c r="I2629" t="s">
        <v>3200</v>
      </c>
      <c r="J2629" t="s">
        <v>3201</v>
      </c>
      <c r="K2629" t="s">
        <v>3202</v>
      </c>
      <c r="M2629" t="s">
        <v>3203</v>
      </c>
      <c r="N2629" t="s">
        <v>139</v>
      </c>
      <c r="O2629" s="4">
        <v>33527</v>
      </c>
      <c r="P2629" t="s">
        <v>140</v>
      </c>
      <c r="R2629">
        <v>18134782993</v>
      </c>
      <c r="T2629">
        <v>1151</v>
      </c>
      <c r="U2629" t="s">
        <v>646</v>
      </c>
      <c r="V2629" t="s">
        <v>3204</v>
      </c>
      <c r="W2629" t="s">
        <v>3205</v>
      </c>
      <c r="X2629" t="s">
        <v>3206</v>
      </c>
      <c r="Y2629" t="s">
        <v>3202</v>
      </c>
      <c r="AA2629" t="s">
        <v>3203</v>
      </c>
      <c r="AB2629" t="s">
        <v>139</v>
      </c>
      <c r="AC2629" s="4">
        <v>33527</v>
      </c>
      <c r="AD2629" t="s">
        <v>140</v>
      </c>
      <c r="AF2629">
        <v>18134782993</v>
      </c>
      <c r="AH2629" t="s">
        <v>3207</v>
      </c>
      <c r="AZ2629" t="s">
        <v>175</v>
      </c>
      <c r="BA2629" t="s">
        <v>176</v>
      </c>
      <c r="BB2629" t="s">
        <v>134</v>
      </c>
      <c r="BC2629" t="s">
        <v>134</v>
      </c>
      <c r="BD2629" t="s">
        <v>134</v>
      </c>
      <c r="BE2629" t="s">
        <v>134</v>
      </c>
      <c r="BF2629" t="s">
        <v>134</v>
      </c>
      <c r="BG2629" t="s">
        <v>134</v>
      </c>
      <c r="BH2629" t="s">
        <v>136</v>
      </c>
      <c r="BN2629" t="s">
        <v>3208</v>
      </c>
      <c r="BO2629" t="s">
        <v>179</v>
      </c>
      <c r="BP2629">
        <v>170</v>
      </c>
      <c r="BQ2629">
        <v>170</v>
      </c>
      <c r="BR2629">
        <v>170</v>
      </c>
      <c r="BS2629" s="1">
        <v>44205</v>
      </c>
      <c r="BT2629" s="1">
        <v>44360</v>
      </c>
      <c r="BU2629" s="1">
        <v>44205</v>
      </c>
      <c r="BV2629" s="1">
        <v>44360</v>
      </c>
      <c r="BW2629" t="s">
        <v>136</v>
      </c>
      <c r="BX2629">
        <v>35</v>
      </c>
      <c r="BY2629">
        <v>0</v>
      </c>
      <c r="BZ2629">
        <v>6</v>
      </c>
      <c r="CA2629">
        <v>6</v>
      </c>
      <c r="CB2629">
        <v>6</v>
      </c>
      <c r="CC2629">
        <v>6</v>
      </c>
      <c r="CD2629">
        <v>6</v>
      </c>
      <c r="CE2629">
        <v>5</v>
      </c>
      <c r="CF2629" t="str">
        <f>"7:00 AM"</f>
        <v>7:00 AM</v>
      </c>
      <c r="CG2629" t="str">
        <f>"3:00 PM"</f>
        <v>3:00 PM</v>
      </c>
      <c r="CH2629" s="5">
        <v>11.71</v>
      </c>
      <c r="CI2629" t="s">
        <v>146</v>
      </c>
      <c r="CJ2629">
        <v>1.5</v>
      </c>
      <c r="CK2629" t="s">
        <v>3209</v>
      </c>
      <c r="CL2629" t="s">
        <v>134</v>
      </c>
      <c r="CM2629" t="s">
        <v>147</v>
      </c>
      <c r="CN2629" t="s">
        <v>148</v>
      </c>
      <c r="CO2629" t="s">
        <v>3210</v>
      </c>
      <c r="CP2629" t="s">
        <v>149</v>
      </c>
      <c r="CQ2629">
        <v>3</v>
      </c>
      <c r="CR2629">
        <v>0</v>
      </c>
      <c r="CS2629" t="s">
        <v>136</v>
      </c>
      <c r="CT2629" t="s">
        <v>136</v>
      </c>
      <c r="CU2629" t="s">
        <v>136</v>
      </c>
      <c r="CV2629" t="s">
        <v>136</v>
      </c>
      <c r="CW2629" t="s">
        <v>134</v>
      </c>
      <c r="CX2629">
        <v>60</v>
      </c>
      <c r="CY2629" t="s">
        <v>134</v>
      </c>
      <c r="CZ2629" t="s">
        <v>134</v>
      </c>
      <c r="DA2629" t="s">
        <v>136</v>
      </c>
      <c r="DB2629" t="s">
        <v>134</v>
      </c>
      <c r="DC2629" t="s">
        <v>134</v>
      </c>
      <c r="DD2629" t="s">
        <v>136</v>
      </c>
      <c r="DF2629" t="s">
        <v>3211</v>
      </c>
      <c r="DG2629" t="s">
        <v>3212</v>
      </c>
      <c r="DH2629" t="s">
        <v>3203</v>
      </c>
      <c r="DI2629" t="s">
        <v>139</v>
      </c>
      <c r="DJ2629" s="4">
        <v>33527</v>
      </c>
      <c r="DK2629" t="s">
        <v>1067</v>
      </c>
      <c r="DL2629" t="s">
        <v>134</v>
      </c>
      <c r="DM2629">
        <v>8</v>
      </c>
      <c r="DN2629" t="s">
        <v>3213</v>
      </c>
      <c r="DO2629" t="s">
        <v>3203</v>
      </c>
      <c r="DP2629" t="s">
        <v>139</v>
      </c>
      <c r="DQ2629" t="str">
        <f>"33527"</f>
        <v>33527</v>
      </c>
      <c r="DR2629" t="s">
        <v>1067</v>
      </c>
      <c r="DS2629" t="s">
        <v>3214</v>
      </c>
      <c r="DT2629">
        <v>24</v>
      </c>
      <c r="DU2629">
        <v>107</v>
      </c>
      <c r="DV2629" t="s">
        <v>134</v>
      </c>
      <c r="DW2629" t="s">
        <v>134</v>
      </c>
      <c r="DX2629" t="s">
        <v>134</v>
      </c>
      <c r="DY2629" t="s">
        <v>134</v>
      </c>
      <c r="DZ2629">
        <v>11</v>
      </c>
      <c r="EA2629" t="s">
        <v>136</v>
      </c>
      <c r="EC2629" s="5">
        <v>12.68</v>
      </c>
      <c r="ED2629" s="5">
        <v>55</v>
      </c>
      <c r="EE2629">
        <v>8134782993</v>
      </c>
      <c r="EF2629" t="s">
        <v>3207</v>
      </c>
      <c r="EG2629" t="s">
        <v>524</v>
      </c>
      <c r="EH2629">
        <v>5</v>
      </c>
    </row>
    <row r="2630" spans="1:138" ht="15" customHeight="1" x14ac:dyDescent="0.35">
      <c r="A2630" t="s">
        <v>22607</v>
      </c>
      <c r="B2630" t="s">
        <v>157</v>
      </c>
      <c r="C2630" s="1">
        <v>44141.468431944442</v>
      </c>
      <c r="D2630" s="1">
        <v>44196</v>
      </c>
      <c r="E2630" t="s">
        <v>133</v>
      </c>
      <c r="F2630" t="s">
        <v>136</v>
      </c>
      <c r="G2630" t="s">
        <v>135</v>
      </c>
      <c r="H2630" t="s">
        <v>134</v>
      </c>
      <c r="I2630" t="s">
        <v>7060</v>
      </c>
      <c r="K2630" t="s">
        <v>7061</v>
      </c>
      <c r="M2630" t="s">
        <v>7069</v>
      </c>
      <c r="N2630" t="s">
        <v>416</v>
      </c>
      <c r="O2630" s="4">
        <v>85320</v>
      </c>
      <c r="P2630" t="s">
        <v>140</v>
      </c>
      <c r="R2630">
        <v>13067419291</v>
      </c>
      <c r="T2630">
        <v>1111</v>
      </c>
      <c r="U2630" t="s">
        <v>7063</v>
      </c>
      <c r="V2630" t="s">
        <v>7064</v>
      </c>
      <c r="X2630" t="s">
        <v>7065</v>
      </c>
      <c r="Y2630" t="s">
        <v>7061</v>
      </c>
      <c r="AA2630" t="s">
        <v>7062</v>
      </c>
      <c r="AB2630" t="s">
        <v>416</v>
      </c>
      <c r="AC2630" s="4">
        <v>85320</v>
      </c>
      <c r="AD2630" t="s">
        <v>140</v>
      </c>
      <c r="AF2630">
        <v>13067419291</v>
      </c>
      <c r="AH2630" t="s">
        <v>155</v>
      </c>
      <c r="AI2630" t="s">
        <v>168</v>
      </c>
      <c r="AJ2630" t="s">
        <v>1210</v>
      </c>
      <c r="AK2630" t="s">
        <v>1211</v>
      </c>
      <c r="AM2630" t="s">
        <v>1212</v>
      </c>
      <c r="AO2630" t="s">
        <v>1213</v>
      </c>
      <c r="AP2630" t="s">
        <v>460</v>
      </c>
      <c r="AQ2630" s="4">
        <v>74132</v>
      </c>
      <c r="AR2630" t="s">
        <v>140</v>
      </c>
      <c r="AS2630" t="s">
        <v>1214</v>
      </c>
      <c r="AT2630">
        <v>19189065212</v>
      </c>
      <c r="AV2630" t="s">
        <v>1215</v>
      </c>
      <c r="AW2630" t="s">
        <v>1216</v>
      </c>
      <c r="AZ2630" t="s">
        <v>175</v>
      </c>
      <c r="BA2630" t="s">
        <v>176</v>
      </c>
      <c r="BB2630" t="s">
        <v>136</v>
      </c>
      <c r="BC2630" t="s">
        <v>136</v>
      </c>
      <c r="BD2630" t="s">
        <v>148</v>
      </c>
      <c r="BE2630" t="s">
        <v>136</v>
      </c>
      <c r="BF2630" t="s">
        <v>136</v>
      </c>
      <c r="BG2630" t="s">
        <v>134</v>
      </c>
      <c r="BH2630" t="s">
        <v>136</v>
      </c>
      <c r="BN2630" t="s">
        <v>22608</v>
      </c>
      <c r="BO2630" t="s">
        <v>822</v>
      </c>
      <c r="BP2630">
        <v>10</v>
      </c>
      <c r="BQ2630">
        <v>10</v>
      </c>
      <c r="BR2630">
        <v>10</v>
      </c>
      <c r="BS2630" s="1">
        <v>44197</v>
      </c>
      <c r="BT2630" s="1">
        <v>44501</v>
      </c>
      <c r="BU2630" s="1">
        <v>44197</v>
      </c>
      <c r="BV2630" s="1">
        <v>44501</v>
      </c>
      <c r="BW2630" t="s">
        <v>136</v>
      </c>
      <c r="BX2630">
        <v>45</v>
      </c>
      <c r="BY2630">
        <v>0</v>
      </c>
      <c r="BZ2630">
        <v>8</v>
      </c>
      <c r="CA2630">
        <v>8</v>
      </c>
      <c r="CB2630">
        <v>8</v>
      </c>
      <c r="CC2630">
        <v>8</v>
      </c>
      <c r="CD2630">
        <v>8</v>
      </c>
      <c r="CE2630">
        <v>5</v>
      </c>
      <c r="CF2630" t="str">
        <f>"8:00 AM"</f>
        <v>8:00 AM</v>
      </c>
      <c r="CG2630" t="str">
        <f>"4:00 PM"</f>
        <v>4:00 PM</v>
      </c>
      <c r="CH2630" s="5">
        <v>12.91</v>
      </c>
      <c r="CI2630" t="s">
        <v>146</v>
      </c>
      <c r="CL2630" t="s">
        <v>136</v>
      </c>
      <c r="CM2630" t="s">
        <v>312</v>
      </c>
      <c r="CN2630" t="s">
        <v>148</v>
      </c>
      <c r="CO2630" t="s">
        <v>1218</v>
      </c>
      <c r="CP2630" t="s">
        <v>545</v>
      </c>
      <c r="CQ2630">
        <v>3</v>
      </c>
      <c r="CR2630">
        <v>0</v>
      </c>
      <c r="CS2630" t="s">
        <v>136</v>
      </c>
      <c r="CT2630" t="s">
        <v>134</v>
      </c>
      <c r="CU2630" t="s">
        <v>136</v>
      </c>
      <c r="CV2630" t="s">
        <v>136</v>
      </c>
      <c r="CW2630" t="s">
        <v>134</v>
      </c>
      <c r="CX2630">
        <v>50</v>
      </c>
      <c r="CY2630" t="s">
        <v>136</v>
      </c>
      <c r="CZ2630" t="s">
        <v>136</v>
      </c>
      <c r="DA2630" t="s">
        <v>136</v>
      </c>
      <c r="DB2630" t="s">
        <v>136</v>
      </c>
      <c r="DC2630" t="s">
        <v>136</v>
      </c>
      <c r="DD2630" t="s">
        <v>136</v>
      </c>
      <c r="DF2630" t="s">
        <v>7067</v>
      </c>
      <c r="DG2630" t="s">
        <v>7068</v>
      </c>
      <c r="DH2630" t="s">
        <v>7069</v>
      </c>
      <c r="DI2630" t="s">
        <v>416</v>
      </c>
      <c r="DJ2630" s="4">
        <v>85320</v>
      </c>
      <c r="DK2630" t="s">
        <v>1176</v>
      </c>
      <c r="DL2630" t="s">
        <v>136</v>
      </c>
      <c r="DM2630">
        <v>1</v>
      </c>
      <c r="DN2630" t="s">
        <v>22609</v>
      </c>
      <c r="DO2630" t="s">
        <v>7069</v>
      </c>
      <c r="DP2630" t="s">
        <v>416</v>
      </c>
      <c r="DQ2630" t="str">
        <f>"85320"</f>
        <v>85320</v>
      </c>
      <c r="DR2630" t="s">
        <v>1176</v>
      </c>
      <c r="DS2630" t="s">
        <v>22610</v>
      </c>
      <c r="DT2630">
        <v>1</v>
      </c>
      <c r="DU2630">
        <v>5</v>
      </c>
      <c r="DV2630" t="s">
        <v>134</v>
      </c>
      <c r="DW2630" t="s">
        <v>134</v>
      </c>
      <c r="DX2630" t="s">
        <v>134</v>
      </c>
      <c r="DY2630" t="s">
        <v>134</v>
      </c>
      <c r="DZ2630">
        <v>2</v>
      </c>
      <c r="EA2630" t="s">
        <v>136</v>
      </c>
      <c r="EC2630" s="5">
        <v>12.68</v>
      </c>
      <c r="ED2630" s="5">
        <v>55</v>
      </c>
      <c r="EE2630">
        <v>13067419291</v>
      </c>
      <c r="EF2630" t="s">
        <v>148</v>
      </c>
      <c r="EG2630" t="s">
        <v>1221</v>
      </c>
      <c r="EH2630">
        <v>0</v>
      </c>
    </row>
    <row r="2631" spans="1:138" ht="15" customHeight="1" x14ac:dyDescent="0.35">
      <c r="A2631" t="s">
        <v>20765</v>
      </c>
      <c r="B2631" t="s">
        <v>157</v>
      </c>
      <c r="C2631" s="1">
        <v>44154.692394212965</v>
      </c>
      <c r="D2631" s="1">
        <v>44196</v>
      </c>
      <c r="E2631" t="s">
        <v>133</v>
      </c>
      <c r="F2631" t="s">
        <v>136</v>
      </c>
      <c r="G2631" t="s">
        <v>135</v>
      </c>
      <c r="H2631" t="s">
        <v>136</v>
      </c>
      <c r="I2631" t="s">
        <v>17581</v>
      </c>
      <c r="K2631" t="s">
        <v>17582</v>
      </c>
      <c r="L2631" t="s">
        <v>17583</v>
      </c>
      <c r="M2631" t="s">
        <v>17584</v>
      </c>
      <c r="N2631" t="s">
        <v>374</v>
      </c>
      <c r="O2631" s="4">
        <v>75845</v>
      </c>
      <c r="P2631" t="s">
        <v>140</v>
      </c>
      <c r="R2631">
        <v>16056803461</v>
      </c>
      <c r="T2631">
        <v>112910</v>
      </c>
      <c r="U2631" t="s">
        <v>17585</v>
      </c>
      <c r="V2631" t="s">
        <v>2122</v>
      </c>
      <c r="W2631" t="s">
        <v>17586</v>
      </c>
      <c r="X2631" t="s">
        <v>872</v>
      </c>
      <c r="Y2631" t="s">
        <v>17587</v>
      </c>
      <c r="Z2631" t="s">
        <v>17588</v>
      </c>
      <c r="AA2631" t="s">
        <v>17584</v>
      </c>
      <c r="AB2631" t="s">
        <v>374</v>
      </c>
      <c r="AC2631" s="4">
        <v>75845</v>
      </c>
      <c r="AD2631" t="s">
        <v>140</v>
      </c>
      <c r="AF2631">
        <v>16056803461</v>
      </c>
      <c r="AH2631" t="s">
        <v>148</v>
      </c>
      <c r="AI2631" t="s">
        <v>168</v>
      </c>
      <c r="AJ2631" t="s">
        <v>456</v>
      </c>
      <c r="AK2631" t="s">
        <v>457</v>
      </c>
      <c r="AM2631" t="s">
        <v>458</v>
      </c>
      <c r="AO2631" t="s">
        <v>459</v>
      </c>
      <c r="AP2631" t="s">
        <v>460</v>
      </c>
      <c r="AQ2631" s="4">
        <v>73737</v>
      </c>
      <c r="AR2631" t="s">
        <v>140</v>
      </c>
      <c r="AT2631">
        <v>15802274747</v>
      </c>
      <c r="AV2631" t="s">
        <v>461</v>
      </c>
      <c r="AW2631" t="s">
        <v>462</v>
      </c>
      <c r="AZ2631" t="s">
        <v>334</v>
      </c>
      <c r="BA2631" t="s">
        <v>335</v>
      </c>
      <c r="BB2631" t="s">
        <v>136</v>
      </c>
      <c r="BC2631" t="s">
        <v>136</v>
      </c>
      <c r="BD2631" t="s">
        <v>148</v>
      </c>
      <c r="BE2631" t="s">
        <v>136</v>
      </c>
      <c r="BF2631" t="s">
        <v>136</v>
      </c>
      <c r="BG2631" t="s">
        <v>134</v>
      </c>
      <c r="BH2631" t="s">
        <v>136</v>
      </c>
      <c r="BN2631" t="s">
        <v>20766</v>
      </c>
      <c r="BO2631" t="s">
        <v>464</v>
      </c>
      <c r="BP2631">
        <v>40</v>
      </c>
      <c r="BQ2631">
        <v>40</v>
      </c>
      <c r="BR2631">
        <v>40</v>
      </c>
      <c r="BS2631" s="1">
        <v>44201</v>
      </c>
      <c r="BT2631" s="1">
        <v>44501</v>
      </c>
      <c r="BU2631" s="1">
        <v>44201</v>
      </c>
      <c r="BV2631" s="1">
        <v>44501</v>
      </c>
      <c r="BW2631" t="s">
        <v>136</v>
      </c>
      <c r="BX2631">
        <v>48</v>
      </c>
      <c r="BY2631">
        <v>0</v>
      </c>
      <c r="BZ2631">
        <v>8</v>
      </c>
      <c r="CA2631">
        <v>8</v>
      </c>
      <c r="CB2631">
        <v>8</v>
      </c>
      <c r="CC2631">
        <v>8</v>
      </c>
      <c r="CD2631">
        <v>8</v>
      </c>
      <c r="CE2631">
        <v>8</v>
      </c>
      <c r="CF2631" t="str">
        <f>"8:00 AM"</f>
        <v>8:00 AM</v>
      </c>
      <c r="CG2631" t="str">
        <f>"5:00 PM"</f>
        <v>5:00 PM</v>
      </c>
      <c r="CH2631" s="5">
        <v>12.67</v>
      </c>
      <c r="CI2631" t="s">
        <v>146</v>
      </c>
      <c r="CL2631" t="s">
        <v>136</v>
      </c>
      <c r="CM2631" t="s">
        <v>312</v>
      </c>
      <c r="CN2631" t="s">
        <v>148</v>
      </c>
      <c r="CO2631" t="s">
        <v>465</v>
      </c>
      <c r="CP2631" t="s">
        <v>149</v>
      </c>
      <c r="CQ2631">
        <v>3</v>
      </c>
      <c r="CR2631">
        <v>0</v>
      </c>
      <c r="CS2631" t="s">
        <v>136</v>
      </c>
      <c r="CT2631" t="s">
        <v>136</v>
      </c>
      <c r="CU2631" t="s">
        <v>136</v>
      </c>
      <c r="CV2631" t="s">
        <v>134</v>
      </c>
      <c r="CW2631" t="s">
        <v>134</v>
      </c>
      <c r="CX2631">
        <v>75</v>
      </c>
      <c r="CY2631" t="s">
        <v>134</v>
      </c>
      <c r="CZ2631" t="s">
        <v>134</v>
      </c>
      <c r="DA2631" t="s">
        <v>134</v>
      </c>
      <c r="DB2631" t="s">
        <v>136</v>
      </c>
      <c r="DC2631" t="s">
        <v>134</v>
      </c>
      <c r="DD2631" t="s">
        <v>136</v>
      </c>
      <c r="DF2631" t="s">
        <v>466</v>
      </c>
      <c r="DG2631" t="s">
        <v>17583</v>
      </c>
      <c r="DH2631" t="s">
        <v>17584</v>
      </c>
      <c r="DI2631" t="s">
        <v>374</v>
      </c>
      <c r="DJ2631" s="4">
        <v>75845</v>
      </c>
      <c r="DK2631" t="s">
        <v>20767</v>
      </c>
      <c r="DL2631" t="s">
        <v>134</v>
      </c>
      <c r="DM2631">
        <v>5</v>
      </c>
      <c r="DN2631" t="s">
        <v>20768</v>
      </c>
      <c r="DO2631" t="s">
        <v>17584</v>
      </c>
      <c r="DP2631" t="s">
        <v>374</v>
      </c>
      <c r="DQ2631" t="str">
        <f>"75845"</f>
        <v>75845</v>
      </c>
      <c r="DR2631" t="s">
        <v>20767</v>
      </c>
      <c r="DS2631" t="s">
        <v>296</v>
      </c>
      <c r="DT2631">
        <v>8</v>
      </c>
      <c r="DU2631">
        <v>40</v>
      </c>
      <c r="DV2631" t="s">
        <v>134</v>
      </c>
      <c r="DW2631" t="s">
        <v>134</v>
      </c>
      <c r="DX2631" t="s">
        <v>134</v>
      </c>
      <c r="DY2631" t="s">
        <v>134</v>
      </c>
      <c r="DZ2631">
        <v>6</v>
      </c>
      <c r="EA2631" t="s">
        <v>136</v>
      </c>
      <c r="EC2631" s="5">
        <v>12.68</v>
      </c>
      <c r="ED2631" s="5">
        <v>55</v>
      </c>
      <c r="EE2631">
        <v>16056803461</v>
      </c>
      <c r="EF2631" t="s">
        <v>17589</v>
      </c>
      <c r="EG2631" t="s">
        <v>148</v>
      </c>
      <c r="EH2631">
        <v>0</v>
      </c>
    </row>
    <row r="2632" spans="1:138" ht="15" customHeight="1" x14ac:dyDescent="0.35">
      <c r="A2632" t="s">
        <v>4609</v>
      </c>
      <c r="B2632" t="s">
        <v>157</v>
      </c>
      <c r="C2632" s="1">
        <v>44159.858500462964</v>
      </c>
      <c r="D2632" s="1">
        <v>44196</v>
      </c>
      <c r="E2632" t="s">
        <v>133</v>
      </c>
      <c r="F2632" t="s">
        <v>134</v>
      </c>
      <c r="G2632" t="s">
        <v>135</v>
      </c>
      <c r="H2632" t="s">
        <v>136</v>
      </c>
      <c r="I2632" t="s">
        <v>4610</v>
      </c>
      <c r="K2632" t="s">
        <v>4611</v>
      </c>
      <c r="M2632" t="s">
        <v>4612</v>
      </c>
      <c r="N2632" t="s">
        <v>395</v>
      </c>
      <c r="O2632" s="4">
        <v>95492</v>
      </c>
      <c r="P2632" t="s">
        <v>140</v>
      </c>
      <c r="R2632">
        <v>17075251018</v>
      </c>
      <c r="T2632">
        <v>11511</v>
      </c>
      <c r="U2632" t="s">
        <v>4613</v>
      </c>
      <c r="V2632" t="s">
        <v>428</v>
      </c>
      <c r="X2632" t="s">
        <v>990</v>
      </c>
      <c r="Y2632" t="s">
        <v>4611</v>
      </c>
      <c r="AA2632" t="s">
        <v>4614</v>
      </c>
      <c r="AB2632" t="s">
        <v>395</v>
      </c>
      <c r="AC2632" s="4">
        <v>95492</v>
      </c>
      <c r="AD2632" t="s">
        <v>140</v>
      </c>
      <c r="AF2632">
        <v>17075251018</v>
      </c>
      <c r="AH2632" t="s">
        <v>4615</v>
      </c>
      <c r="AI2632" t="s">
        <v>226</v>
      </c>
      <c r="AJ2632" t="s">
        <v>401</v>
      </c>
      <c r="AK2632" t="s">
        <v>402</v>
      </c>
      <c r="AL2632" t="s">
        <v>403</v>
      </c>
      <c r="AM2632" t="s">
        <v>404</v>
      </c>
      <c r="AO2632" t="s">
        <v>405</v>
      </c>
      <c r="AP2632" t="s">
        <v>395</v>
      </c>
      <c r="AQ2632" s="4">
        <v>92106</v>
      </c>
      <c r="AR2632" t="s">
        <v>140</v>
      </c>
      <c r="AT2632">
        <v>16192696164</v>
      </c>
      <c r="AV2632" t="s">
        <v>406</v>
      </c>
      <c r="AW2632" t="s">
        <v>407</v>
      </c>
      <c r="AX2632" t="s">
        <v>395</v>
      </c>
      <c r="AY2632" t="s">
        <v>408</v>
      </c>
      <c r="AZ2632" t="s">
        <v>175</v>
      </c>
      <c r="BA2632" t="s">
        <v>176</v>
      </c>
      <c r="BB2632" t="s">
        <v>134</v>
      </c>
      <c r="BC2632" t="s">
        <v>134</v>
      </c>
      <c r="BD2632" t="s">
        <v>134</v>
      </c>
      <c r="BE2632" t="s">
        <v>134</v>
      </c>
      <c r="BF2632" t="s">
        <v>136</v>
      </c>
      <c r="BG2632" t="s">
        <v>134</v>
      </c>
      <c r="BH2632" t="s">
        <v>136</v>
      </c>
      <c r="BN2632" t="s">
        <v>4616</v>
      </c>
      <c r="BO2632" t="s">
        <v>4617</v>
      </c>
      <c r="BP2632">
        <v>44</v>
      </c>
      <c r="BQ2632">
        <v>43</v>
      </c>
      <c r="BR2632">
        <v>43</v>
      </c>
      <c r="BS2632" s="1">
        <v>44205</v>
      </c>
      <c r="BT2632" s="1">
        <v>44500</v>
      </c>
      <c r="BU2632" s="1">
        <v>44205</v>
      </c>
      <c r="BV2632" s="1">
        <v>44500</v>
      </c>
      <c r="BW2632" t="s">
        <v>136</v>
      </c>
      <c r="BX2632">
        <v>35</v>
      </c>
      <c r="BY2632">
        <v>0</v>
      </c>
      <c r="BZ2632">
        <v>6</v>
      </c>
      <c r="CA2632">
        <v>6</v>
      </c>
      <c r="CB2632">
        <v>6</v>
      </c>
      <c r="CC2632">
        <v>6</v>
      </c>
      <c r="CD2632">
        <v>6</v>
      </c>
      <c r="CE2632">
        <v>5</v>
      </c>
      <c r="CF2632" t="str">
        <f>"7:00 AM"</f>
        <v>7:00 AM</v>
      </c>
      <c r="CG2632" t="str">
        <f>"1:30 PM"</f>
        <v>1:30 PM</v>
      </c>
      <c r="CH2632" s="5">
        <v>14.77</v>
      </c>
      <c r="CI2632" t="s">
        <v>146</v>
      </c>
      <c r="CJ2632">
        <v>20</v>
      </c>
      <c r="CK2632" t="s">
        <v>4618</v>
      </c>
      <c r="CL2632" t="s">
        <v>134</v>
      </c>
      <c r="CM2632" t="s">
        <v>147</v>
      </c>
      <c r="CN2632" t="s">
        <v>148</v>
      </c>
      <c r="CO2632" s="2" t="s">
        <v>4619</v>
      </c>
      <c r="CP2632" t="s">
        <v>149</v>
      </c>
      <c r="CQ2632">
        <v>3</v>
      </c>
      <c r="CR2632">
        <v>0</v>
      </c>
      <c r="CS2632" t="s">
        <v>136</v>
      </c>
      <c r="CT2632" t="s">
        <v>136</v>
      </c>
      <c r="CU2632" t="s">
        <v>136</v>
      </c>
      <c r="CV2632" t="s">
        <v>134</v>
      </c>
      <c r="CW2632" t="s">
        <v>134</v>
      </c>
      <c r="CX2632">
        <v>50</v>
      </c>
      <c r="CY2632" t="s">
        <v>134</v>
      </c>
      <c r="CZ2632" t="s">
        <v>136</v>
      </c>
      <c r="DA2632" t="s">
        <v>134</v>
      </c>
      <c r="DB2632" t="s">
        <v>134</v>
      </c>
      <c r="DC2632" t="s">
        <v>134</v>
      </c>
      <c r="DD2632" t="s">
        <v>136</v>
      </c>
      <c r="DF2632" s="2" t="s">
        <v>4620</v>
      </c>
      <c r="DG2632" t="s">
        <v>4621</v>
      </c>
      <c r="DH2632" t="s">
        <v>4622</v>
      </c>
      <c r="DI2632" t="s">
        <v>395</v>
      </c>
      <c r="DJ2632" s="4">
        <v>95436</v>
      </c>
      <c r="DK2632" t="s">
        <v>4518</v>
      </c>
      <c r="DL2632" t="s">
        <v>134</v>
      </c>
      <c r="DM2632">
        <v>44</v>
      </c>
      <c r="DN2632" t="s">
        <v>4623</v>
      </c>
      <c r="DO2632" t="s">
        <v>4624</v>
      </c>
      <c r="DP2632" t="s">
        <v>395</v>
      </c>
      <c r="DQ2632" t="str">
        <f>"95472"</f>
        <v>95472</v>
      </c>
      <c r="DR2632" t="s">
        <v>4518</v>
      </c>
      <c r="DS2632" t="s">
        <v>4625</v>
      </c>
      <c r="DT2632">
        <v>8</v>
      </c>
      <c r="DU2632">
        <v>8</v>
      </c>
      <c r="DV2632" t="s">
        <v>134</v>
      </c>
      <c r="DW2632" t="s">
        <v>134</v>
      </c>
      <c r="DX2632" t="s">
        <v>134</v>
      </c>
      <c r="DY2632" t="s">
        <v>134</v>
      </c>
      <c r="DZ2632">
        <v>8</v>
      </c>
      <c r="EA2632" t="s">
        <v>136</v>
      </c>
      <c r="EC2632" s="5">
        <v>12.68</v>
      </c>
      <c r="ED2632" s="5">
        <v>55</v>
      </c>
      <c r="EE2632">
        <v>17075251018</v>
      </c>
      <c r="EF2632" t="s">
        <v>4626</v>
      </c>
      <c r="EG2632" t="s">
        <v>148</v>
      </c>
      <c r="EH2632">
        <v>2</v>
      </c>
    </row>
    <row r="2633" spans="1:138" ht="15" customHeight="1" x14ac:dyDescent="0.35">
      <c r="A2633" t="s">
        <v>9473</v>
      </c>
      <c r="B2633" t="s">
        <v>157</v>
      </c>
      <c r="C2633" s="1">
        <v>44166.898289583332</v>
      </c>
      <c r="D2633" s="1">
        <v>44196</v>
      </c>
      <c r="E2633" t="s">
        <v>133</v>
      </c>
      <c r="F2633" t="s">
        <v>134</v>
      </c>
      <c r="G2633" t="s">
        <v>135</v>
      </c>
      <c r="H2633" t="s">
        <v>136</v>
      </c>
      <c r="I2633" t="s">
        <v>9474</v>
      </c>
      <c r="J2633" t="s">
        <v>9474</v>
      </c>
      <c r="K2633" t="s">
        <v>9475</v>
      </c>
      <c r="L2633" t="s">
        <v>9476</v>
      </c>
      <c r="M2633" t="s">
        <v>3146</v>
      </c>
      <c r="N2633" t="s">
        <v>1128</v>
      </c>
      <c r="O2633" s="4">
        <v>58788</v>
      </c>
      <c r="P2633" t="s">
        <v>140</v>
      </c>
      <c r="R2633">
        <v>17015375137</v>
      </c>
      <c r="T2633">
        <v>1129</v>
      </c>
      <c r="U2633" t="s">
        <v>9477</v>
      </c>
      <c r="V2633" t="s">
        <v>9478</v>
      </c>
      <c r="W2633" t="s">
        <v>148</v>
      </c>
      <c r="X2633" t="s">
        <v>164</v>
      </c>
      <c r="Y2633" t="s">
        <v>9475</v>
      </c>
      <c r="Z2633" t="s">
        <v>9476</v>
      </c>
      <c r="AA2633" t="s">
        <v>3146</v>
      </c>
      <c r="AB2633" t="s">
        <v>1128</v>
      </c>
      <c r="AC2633" s="4">
        <v>58788</v>
      </c>
      <c r="AD2633" t="s">
        <v>140</v>
      </c>
      <c r="AF2633">
        <v>17015375137</v>
      </c>
      <c r="AH2633" t="s">
        <v>9479</v>
      </c>
      <c r="AI2633" t="s">
        <v>168</v>
      </c>
      <c r="AJ2633" t="s">
        <v>1941</v>
      </c>
      <c r="AK2633" t="s">
        <v>1942</v>
      </c>
      <c r="AL2633" t="s">
        <v>1943</v>
      </c>
      <c r="AM2633" t="s">
        <v>1944</v>
      </c>
      <c r="AN2633" t="s">
        <v>1945</v>
      </c>
      <c r="AO2633" t="s">
        <v>1946</v>
      </c>
      <c r="AP2633" t="s">
        <v>374</v>
      </c>
      <c r="AQ2633" s="4">
        <v>78266</v>
      </c>
      <c r="AR2633" t="s">
        <v>140</v>
      </c>
      <c r="AT2633">
        <v>18305844555</v>
      </c>
      <c r="AV2633" t="s">
        <v>1947</v>
      </c>
      <c r="AW2633" t="s">
        <v>1948</v>
      </c>
      <c r="AZ2633" t="s">
        <v>334</v>
      </c>
      <c r="BA2633" t="s">
        <v>335</v>
      </c>
      <c r="BB2633" t="s">
        <v>134</v>
      </c>
      <c r="BC2633" t="s">
        <v>134</v>
      </c>
      <c r="BD2633" t="s">
        <v>134</v>
      </c>
      <c r="BE2633" t="s">
        <v>134</v>
      </c>
      <c r="BF2633" t="s">
        <v>136</v>
      </c>
      <c r="BG2633" t="s">
        <v>134</v>
      </c>
      <c r="BH2633" t="s">
        <v>136</v>
      </c>
      <c r="BN2633" t="s">
        <v>9480</v>
      </c>
      <c r="BO2633" t="s">
        <v>7737</v>
      </c>
      <c r="BP2633">
        <v>6</v>
      </c>
      <c r="BQ2633">
        <v>6</v>
      </c>
      <c r="BR2633">
        <v>6</v>
      </c>
      <c r="BS2633" s="1">
        <v>44211</v>
      </c>
      <c r="BT2633" s="1">
        <v>44501</v>
      </c>
      <c r="BU2633" s="1">
        <v>44211</v>
      </c>
      <c r="BV2633" s="1">
        <v>44501</v>
      </c>
      <c r="BW2633" t="s">
        <v>136</v>
      </c>
      <c r="BX2633">
        <v>40</v>
      </c>
      <c r="BY2633">
        <v>0</v>
      </c>
      <c r="BZ2633">
        <v>8</v>
      </c>
      <c r="CA2633">
        <v>8</v>
      </c>
      <c r="CB2633">
        <v>8</v>
      </c>
      <c r="CC2633">
        <v>8</v>
      </c>
      <c r="CD2633">
        <v>8</v>
      </c>
      <c r="CE2633">
        <v>0</v>
      </c>
      <c r="CF2633" t="str">
        <f>"8:00 AM"</f>
        <v>8:00 AM</v>
      </c>
      <c r="CG2633" t="str">
        <f>"5:00 PM"</f>
        <v>5:00 PM</v>
      </c>
      <c r="CH2633" s="5">
        <v>14.99</v>
      </c>
      <c r="CI2633" t="s">
        <v>146</v>
      </c>
      <c r="CJ2633">
        <v>0</v>
      </c>
      <c r="CK2633" t="s">
        <v>9481</v>
      </c>
      <c r="CL2633" t="s">
        <v>136</v>
      </c>
      <c r="CM2633" t="s">
        <v>312</v>
      </c>
      <c r="CN2633" t="s">
        <v>148</v>
      </c>
      <c r="CO2633" s="2" t="s">
        <v>1949</v>
      </c>
      <c r="CP2633" t="s">
        <v>149</v>
      </c>
      <c r="CQ2633">
        <v>3</v>
      </c>
      <c r="CR2633">
        <v>0</v>
      </c>
      <c r="CS2633" t="s">
        <v>136</v>
      </c>
      <c r="CT2633" t="s">
        <v>134</v>
      </c>
      <c r="CU2633" t="s">
        <v>136</v>
      </c>
      <c r="CV2633" t="s">
        <v>136</v>
      </c>
      <c r="CW2633" t="s">
        <v>134</v>
      </c>
      <c r="CX2633">
        <v>50</v>
      </c>
      <c r="CY2633" t="s">
        <v>136</v>
      </c>
      <c r="CZ2633" t="s">
        <v>136</v>
      </c>
      <c r="DA2633" t="s">
        <v>136</v>
      </c>
      <c r="DB2633" t="s">
        <v>136</v>
      </c>
      <c r="DC2633" t="s">
        <v>136</v>
      </c>
      <c r="DD2633" t="s">
        <v>136</v>
      </c>
      <c r="DF2633" t="s">
        <v>9482</v>
      </c>
      <c r="DG2633" t="s">
        <v>9475</v>
      </c>
      <c r="DH2633" t="s">
        <v>3146</v>
      </c>
      <c r="DI2633" t="s">
        <v>1128</v>
      </c>
      <c r="DJ2633" s="4">
        <v>58788</v>
      </c>
      <c r="DK2633" t="s">
        <v>3155</v>
      </c>
      <c r="DL2633" t="s">
        <v>134</v>
      </c>
      <c r="DM2633">
        <v>33</v>
      </c>
      <c r="DN2633" t="s">
        <v>9483</v>
      </c>
      <c r="DO2633" t="s">
        <v>3146</v>
      </c>
      <c r="DP2633" t="s">
        <v>1128</v>
      </c>
      <c r="DQ2633" t="str">
        <f>"58788"</f>
        <v>58788</v>
      </c>
      <c r="DR2633" t="s">
        <v>3155</v>
      </c>
      <c r="DS2633" t="s">
        <v>9484</v>
      </c>
      <c r="DT2633">
        <v>2</v>
      </c>
      <c r="DU2633">
        <v>6</v>
      </c>
      <c r="DV2633" t="s">
        <v>134</v>
      </c>
      <c r="DW2633" t="s">
        <v>134</v>
      </c>
      <c r="DX2633" t="s">
        <v>134</v>
      </c>
      <c r="DY2633" t="s">
        <v>134</v>
      </c>
      <c r="DZ2633">
        <v>2</v>
      </c>
      <c r="EA2633" t="s">
        <v>134</v>
      </c>
      <c r="EB2633" s="5">
        <v>12.68</v>
      </c>
      <c r="EC2633" s="5">
        <v>12.68</v>
      </c>
      <c r="ED2633" s="5">
        <v>55</v>
      </c>
      <c r="EE2633">
        <v>17015375137</v>
      </c>
      <c r="EF2633" t="s">
        <v>9479</v>
      </c>
      <c r="EG2633" t="s">
        <v>1132</v>
      </c>
      <c r="EH2633">
        <v>0</v>
      </c>
    </row>
    <row r="2634" spans="1:138" ht="15" customHeight="1" x14ac:dyDescent="0.35">
      <c r="A2634" t="s">
        <v>18619</v>
      </c>
      <c r="B2634" t="s">
        <v>157</v>
      </c>
      <c r="C2634" s="1">
        <v>44158.34974247685</v>
      </c>
      <c r="D2634" s="1">
        <v>44196</v>
      </c>
      <c r="E2634" t="s">
        <v>579</v>
      </c>
      <c r="F2634" t="s">
        <v>136</v>
      </c>
      <c r="G2634" t="s">
        <v>135</v>
      </c>
      <c r="H2634" t="s">
        <v>136</v>
      </c>
      <c r="I2634" t="s">
        <v>18620</v>
      </c>
      <c r="K2634" t="s">
        <v>18621</v>
      </c>
      <c r="M2634" t="s">
        <v>11153</v>
      </c>
      <c r="N2634" t="s">
        <v>744</v>
      </c>
      <c r="O2634" s="4">
        <v>40391</v>
      </c>
      <c r="P2634" t="s">
        <v>140</v>
      </c>
      <c r="R2634">
        <v>18599836470</v>
      </c>
      <c r="T2634">
        <v>11292</v>
      </c>
      <c r="U2634" t="s">
        <v>18622</v>
      </c>
      <c r="V2634" t="s">
        <v>1373</v>
      </c>
      <c r="X2634" t="s">
        <v>164</v>
      </c>
      <c r="Y2634" t="s">
        <v>18623</v>
      </c>
      <c r="AA2634" t="s">
        <v>11153</v>
      </c>
      <c r="AB2634" t="s">
        <v>744</v>
      </c>
      <c r="AC2634" s="4">
        <v>40391</v>
      </c>
      <c r="AD2634" t="s">
        <v>140</v>
      </c>
      <c r="AF2634">
        <v>18599836470</v>
      </c>
      <c r="AH2634" t="s">
        <v>155</v>
      </c>
      <c r="AI2634" t="s">
        <v>168</v>
      </c>
      <c r="AJ2634" t="s">
        <v>749</v>
      </c>
      <c r="AK2634" t="s">
        <v>750</v>
      </c>
      <c r="AM2634" t="s">
        <v>751</v>
      </c>
      <c r="AO2634" t="s">
        <v>752</v>
      </c>
      <c r="AP2634" t="s">
        <v>744</v>
      </c>
      <c r="AQ2634" s="4">
        <v>40508</v>
      </c>
      <c r="AR2634" t="s">
        <v>140</v>
      </c>
      <c r="AT2634">
        <v>18592337845</v>
      </c>
      <c r="AV2634" t="s">
        <v>753</v>
      </c>
      <c r="AW2634" t="s">
        <v>754</v>
      </c>
      <c r="AY2634" t="s">
        <v>155</v>
      </c>
      <c r="AZ2634" t="s">
        <v>334</v>
      </c>
      <c r="BA2634" t="s">
        <v>335</v>
      </c>
      <c r="BB2634" t="s">
        <v>136</v>
      </c>
      <c r="BC2634" t="s">
        <v>136</v>
      </c>
      <c r="BD2634" t="s">
        <v>148</v>
      </c>
      <c r="BE2634" t="s">
        <v>136</v>
      </c>
      <c r="BF2634" t="s">
        <v>136</v>
      </c>
      <c r="BG2634" t="s">
        <v>134</v>
      </c>
      <c r="BH2634" t="s">
        <v>136</v>
      </c>
      <c r="BN2634" t="s">
        <v>18624</v>
      </c>
      <c r="BO2634" t="s">
        <v>756</v>
      </c>
      <c r="BP2634">
        <v>1</v>
      </c>
      <c r="BQ2634">
        <v>1</v>
      </c>
      <c r="BR2634">
        <v>1</v>
      </c>
      <c r="BS2634" s="1">
        <v>44228</v>
      </c>
      <c r="BT2634" s="1">
        <v>44531</v>
      </c>
      <c r="BU2634" s="1">
        <v>44228</v>
      </c>
      <c r="BV2634" s="1">
        <v>44531</v>
      </c>
      <c r="BW2634" t="s">
        <v>136</v>
      </c>
      <c r="BX2634">
        <v>40</v>
      </c>
      <c r="BY2634">
        <v>0</v>
      </c>
      <c r="BZ2634">
        <v>7</v>
      </c>
      <c r="CA2634">
        <v>7</v>
      </c>
      <c r="CB2634">
        <v>7</v>
      </c>
      <c r="CC2634">
        <v>7</v>
      </c>
      <c r="CD2634">
        <v>7</v>
      </c>
      <c r="CE2634">
        <v>5</v>
      </c>
      <c r="CF2634" t="str">
        <f>"8:00 AM"</f>
        <v>8:00 AM</v>
      </c>
      <c r="CG2634" t="str">
        <f>"4:00 PM"</f>
        <v>4:00 PM</v>
      </c>
      <c r="CH2634" s="5">
        <v>12.4</v>
      </c>
      <c r="CI2634" t="s">
        <v>146</v>
      </c>
      <c r="CL2634" t="s">
        <v>136</v>
      </c>
      <c r="CM2634" t="s">
        <v>147</v>
      </c>
      <c r="CN2634" t="s">
        <v>148</v>
      </c>
      <c r="CO2634" t="s">
        <v>757</v>
      </c>
      <c r="CP2634" t="s">
        <v>149</v>
      </c>
      <c r="CQ2634">
        <v>0</v>
      </c>
      <c r="CR2634">
        <v>0</v>
      </c>
      <c r="CS2634" t="s">
        <v>136</v>
      </c>
      <c r="CT2634" t="s">
        <v>136</v>
      </c>
      <c r="CU2634" t="s">
        <v>134</v>
      </c>
      <c r="CV2634" t="s">
        <v>134</v>
      </c>
      <c r="CW2634" t="s">
        <v>136</v>
      </c>
      <c r="CY2634" t="s">
        <v>134</v>
      </c>
      <c r="CZ2634" t="s">
        <v>136</v>
      </c>
      <c r="DA2634" t="s">
        <v>136</v>
      </c>
      <c r="DB2634" t="s">
        <v>134</v>
      </c>
      <c r="DC2634" t="s">
        <v>134</v>
      </c>
      <c r="DD2634" t="s">
        <v>136</v>
      </c>
      <c r="DF2634" t="s">
        <v>758</v>
      </c>
      <c r="DG2634" t="s">
        <v>18625</v>
      </c>
      <c r="DH2634" t="s">
        <v>1146</v>
      </c>
      <c r="DI2634" t="s">
        <v>744</v>
      </c>
      <c r="DJ2634" s="4">
        <v>40361</v>
      </c>
      <c r="DK2634" t="s">
        <v>14677</v>
      </c>
      <c r="DL2634" t="s">
        <v>136</v>
      </c>
      <c r="DM2634">
        <v>1</v>
      </c>
      <c r="DN2634" t="s">
        <v>18626</v>
      </c>
      <c r="DO2634" t="s">
        <v>1146</v>
      </c>
      <c r="DP2634" t="s">
        <v>744</v>
      </c>
      <c r="DQ2634" t="str">
        <f>"40361"</f>
        <v>40361</v>
      </c>
      <c r="DR2634" t="s">
        <v>14677</v>
      </c>
      <c r="DS2634" t="s">
        <v>763</v>
      </c>
      <c r="DT2634">
        <v>1</v>
      </c>
      <c r="DU2634">
        <v>6</v>
      </c>
      <c r="DV2634" t="s">
        <v>134</v>
      </c>
      <c r="DW2634" t="s">
        <v>134</v>
      </c>
      <c r="DX2634" t="s">
        <v>134</v>
      </c>
      <c r="DY2634" t="s">
        <v>136</v>
      </c>
      <c r="DZ2634">
        <v>1</v>
      </c>
      <c r="EA2634" t="s">
        <v>136</v>
      </c>
      <c r="EC2634" s="5">
        <v>12.68</v>
      </c>
      <c r="ED2634" s="5">
        <v>55</v>
      </c>
      <c r="EE2634">
        <v>18599836470</v>
      </c>
      <c r="EF2634" t="s">
        <v>148</v>
      </c>
      <c r="EG2634" t="s">
        <v>764</v>
      </c>
      <c r="EH2634">
        <v>0</v>
      </c>
    </row>
    <row r="2635" spans="1:138" ht="15" customHeight="1" x14ac:dyDescent="0.35">
      <c r="A2635" t="s">
        <v>23592</v>
      </c>
      <c r="B2635" t="s">
        <v>157</v>
      </c>
      <c r="C2635" s="1">
        <v>44162.465917361114</v>
      </c>
      <c r="D2635" s="1">
        <v>44196</v>
      </c>
      <c r="E2635" t="s">
        <v>133</v>
      </c>
      <c r="F2635" t="s">
        <v>136</v>
      </c>
      <c r="G2635" t="s">
        <v>135</v>
      </c>
      <c r="H2635" t="s">
        <v>134</v>
      </c>
      <c r="I2635" t="s">
        <v>23593</v>
      </c>
      <c r="K2635" t="s">
        <v>23594</v>
      </c>
      <c r="M2635" t="s">
        <v>23595</v>
      </c>
      <c r="N2635" t="s">
        <v>460</v>
      </c>
      <c r="O2635" s="4">
        <v>73729</v>
      </c>
      <c r="P2635" t="s">
        <v>140</v>
      </c>
      <c r="R2635">
        <v>15805411245</v>
      </c>
      <c r="T2635">
        <v>111191</v>
      </c>
      <c r="U2635" t="s">
        <v>23596</v>
      </c>
      <c r="V2635" t="s">
        <v>326</v>
      </c>
      <c r="W2635" t="s">
        <v>2897</v>
      </c>
      <c r="X2635" t="s">
        <v>164</v>
      </c>
      <c r="Y2635" t="s">
        <v>23597</v>
      </c>
      <c r="AA2635" t="s">
        <v>23595</v>
      </c>
      <c r="AB2635" t="s">
        <v>460</v>
      </c>
      <c r="AC2635" s="4">
        <v>73729</v>
      </c>
      <c r="AD2635" t="s">
        <v>140</v>
      </c>
      <c r="AF2635">
        <v>15805411245</v>
      </c>
      <c r="AH2635" t="s">
        <v>148</v>
      </c>
      <c r="AI2635" t="s">
        <v>168</v>
      </c>
      <c r="AJ2635" t="s">
        <v>456</v>
      </c>
      <c r="AK2635" t="s">
        <v>457</v>
      </c>
      <c r="AM2635" t="s">
        <v>458</v>
      </c>
      <c r="AO2635" t="s">
        <v>459</v>
      </c>
      <c r="AP2635" t="s">
        <v>460</v>
      </c>
      <c r="AQ2635" s="4">
        <v>73737</v>
      </c>
      <c r="AR2635" t="s">
        <v>140</v>
      </c>
      <c r="AT2635">
        <v>15802274747</v>
      </c>
      <c r="AV2635" t="s">
        <v>461</v>
      </c>
      <c r="AW2635" t="s">
        <v>462</v>
      </c>
      <c r="AZ2635" t="s">
        <v>288</v>
      </c>
      <c r="BA2635" t="s">
        <v>289</v>
      </c>
      <c r="BB2635" t="s">
        <v>136</v>
      </c>
      <c r="BC2635" t="s">
        <v>136</v>
      </c>
      <c r="BD2635" t="s">
        <v>148</v>
      </c>
      <c r="BE2635" t="s">
        <v>136</v>
      </c>
      <c r="BF2635" t="s">
        <v>136</v>
      </c>
      <c r="BG2635" t="s">
        <v>134</v>
      </c>
      <c r="BH2635" t="s">
        <v>136</v>
      </c>
      <c r="BN2635" t="s">
        <v>23598</v>
      </c>
      <c r="BO2635" t="s">
        <v>1043</v>
      </c>
      <c r="BP2635">
        <v>14</v>
      </c>
      <c r="BQ2635">
        <v>14</v>
      </c>
      <c r="BR2635">
        <v>14</v>
      </c>
      <c r="BS2635" s="1">
        <v>44228</v>
      </c>
      <c r="BT2635" s="1">
        <v>44530</v>
      </c>
      <c r="BU2635" s="1">
        <v>44228</v>
      </c>
      <c r="BV2635" s="1">
        <v>44530</v>
      </c>
      <c r="BW2635" t="s">
        <v>136</v>
      </c>
      <c r="BX2635">
        <v>48</v>
      </c>
      <c r="BY2635">
        <v>0</v>
      </c>
      <c r="BZ2635">
        <v>8</v>
      </c>
      <c r="CA2635">
        <v>8</v>
      </c>
      <c r="CB2635">
        <v>8</v>
      </c>
      <c r="CC2635">
        <v>8</v>
      </c>
      <c r="CD2635">
        <v>8</v>
      </c>
      <c r="CE2635">
        <v>8</v>
      </c>
      <c r="CF2635" t="str">
        <f>"8:00 AM"</f>
        <v>8:00 AM</v>
      </c>
      <c r="CG2635" t="str">
        <f>"5:00 PM"</f>
        <v>5:00 PM</v>
      </c>
      <c r="CH2635" s="5">
        <v>12.67</v>
      </c>
      <c r="CI2635" t="s">
        <v>146</v>
      </c>
      <c r="CL2635" t="s">
        <v>136</v>
      </c>
      <c r="CM2635" t="s">
        <v>312</v>
      </c>
      <c r="CN2635" t="s">
        <v>148</v>
      </c>
      <c r="CO2635" t="s">
        <v>465</v>
      </c>
      <c r="CP2635" t="s">
        <v>149</v>
      </c>
      <c r="CQ2635">
        <v>3</v>
      </c>
      <c r="CR2635">
        <v>0</v>
      </c>
      <c r="CS2635" t="s">
        <v>136</v>
      </c>
      <c r="CT2635" t="s">
        <v>134</v>
      </c>
      <c r="CU2635" t="s">
        <v>136</v>
      </c>
      <c r="CV2635" t="s">
        <v>134</v>
      </c>
      <c r="CW2635" t="s">
        <v>134</v>
      </c>
      <c r="CX2635">
        <v>75</v>
      </c>
      <c r="CY2635" t="s">
        <v>134</v>
      </c>
      <c r="CZ2635" t="s">
        <v>134</v>
      </c>
      <c r="DA2635" t="s">
        <v>134</v>
      </c>
      <c r="DB2635" t="s">
        <v>136</v>
      </c>
      <c r="DC2635" t="s">
        <v>134</v>
      </c>
      <c r="DD2635" t="s">
        <v>136</v>
      </c>
      <c r="DF2635" t="s">
        <v>466</v>
      </c>
      <c r="DG2635" t="s">
        <v>23599</v>
      </c>
      <c r="DH2635" t="s">
        <v>23600</v>
      </c>
      <c r="DI2635" t="s">
        <v>460</v>
      </c>
      <c r="DJ2635" s="4">
        <v>73703</v>
      </c>
      <c r="DK2635" t="s">
        <v>1314</v>
      </c>
      <c r="DL2635" t="s">
        <v>136</v>
      </c>
      <c r="DM2635">
        <v>1</v>
      </c>
      <c r="DN2635" t="s">
        <v>23599</v>
      </c>
      <c r="DO2635" t="s">
        <v>23600</v>
      </c>
      <c r="DP2635" t="s">
        <v>460</v>
      </c>
      <c r="DQ2635" t="str">
        <f>"73703"</f>
        <v>73703</v>
      </c>
      <c r="DR2635" t="s">
        <v>1314</v>
      </c>
      <c r="DS2635" t="s">
        <v>296</v>
      </c>
      <c r="DT2635">
        <v>1</v>
      </c>
      <c r="DU2635">
        <v>14</v>
      </c>
      <c r="DV2635" t="s">
        <v>134</v>
      </c>
      <c r="DW2635" t="s">
        <v>134</v>
      </c>
      <c r="DX2635" t="s">
        <v>134</v>
      </c>
      <c r="DY2635" t="s">
        <v>136</v>
      </c>
      <c r="DZ2635">
        <v>1</v>
      </c>
      <c r="EA2635" t="s">
        <v>136</v>
      </c>
      <c r="EC2635" s="5">
        <v>12.68</v>
      </c>
      <c r="ED2635" s="5">
        <v>55</v>
      </c>
      <c r="EE2635">
        <v>15805411245</v>
      </c>
      <c r="EF2635" t="s">
        <v>23601</v>
      </c>
      <c r="EG2635" t="s">
        <v>148</v>
      </c>
      <c r="EH2635">
        <v>0</v>
      </c>
    </row>
    <row r="2636" spans="1:138" ht="15" customHeight="1" x14ac:dyDescent="0.35">
      <c r="A2636" t="s">
        <v>6346</v>
      </c>
      <c r="B2636" t="s">
        <v>157</v>
      </c>
      <c r="C2636" s="1">
        <v>44155.671318055553</v>
      </c>
      <c r="D2636" s="1">
        <v>44196</v>
      </c>
      <c r="E2636" t="s">
        <v>133</v>
      </c>
      <c r="F2636" t="s">
        <v>136</v>
      </c>
      <c r="G2636" t="s">
        <v>135</v>
      </c>
      <c r="H2636" t="s">
        <v>136</v>
      </c>
      <c r="I2636" t="s">
        <v>6347</v>
      </c>
      <c r="K2636" t="s">
        <v>6348</v>
      </c>
      <c r="M2636" t="s">
        <v>2851</v>
      </c>
      <c r="N2636" t="s">
        <v>995</v>
      </c>
      <c r="O2636" s="4">
        <v>72437</v>
      </c>
      <c r="P2636" t="s">
        <v>140</v>
      </c>
      <c r="R2636">
        <v>18706160024</v>
      </c>
      <c r="T2636">
        <v>111191</v>
      </c>
      <c r="U2636" t="s">
        <v>5418</v>
      </c>
      <c r="V2636" t="s">
        <v>2759</v>
      </c>
      <c r="X2636" t="s">
        <v>787</v>
      </c>
      <c r="Y2636" t="s">
        <v>6348</v>
      </c>
      <c r="AA2636" t="s">
        <v>2851</v>
      </c>
      <c r="AB2636" t="s">
        <v>995</v>
      </c>
      <c r="AC2636" s="4">
        <v>72437</v>
      </c>
      <c r="AD2636" t="s">
        <v>140</v>
      </c>
      <c r="AF2636">
        <v>18706160024</v>
      </c>
      <c r="AH2636" t="s">
        <v>148</v>
      </c>
      <c r="AI2636" t="s">
        <v>168</v>
      </c>
      <c r="AJ2636" t="s">
        <v>456</v>
      </c>
      <c r="AK2636" t="s">
        <v>457</v>
      </c>
      <c r="AM2636" t="s">
        <v>458</v>
      </c>
      <c r="AO2636" t="s">
        <v>459</v>
      </c>
      <c r="AP2636" t="s">
        <v>460</v>
      </c>
      <c r="AQ2636" s="4">
        <v>73737</v>
      </c>
      <c r="AR2636" t="s">
        <v>140</v>
      </c>
      <c r="AT2636">
        <v>15802274747</v>
      </c>
      <c r="AV2636" t="s">
        <v>461</v>
      </c>
      <c r="AW2636" t="s">
        <v>462</v>
      </c>
      <c r="AZ2636" t="s">
        <v>288</v>
      </c>
      <c r="BA2636" t="s">
        <v>289</v>
      </c>
      <c r="BB2636" t="s">
        <v>136</v>
      </c>
      <c r="BC2636" t="s">
        <v>136</v>
      </c>
      <c r="BD2636" t="s">
        <v>148</v>
      </c>
      <c r="BE2636" t="s">
        <v>136</v>
      </c>
      <c r="BF2636" t="s">
        <v>136</v>
      </c>
      <c r="BG2636" t="s">
        <v>134</v>
      </c>
      <c r="BH2636" t="s">
        <v>136</v>
      </c>
      <c r="BN2636" t="s">
        <v>6349</v>
      </c>
      <c r="BO2636" t="s">
        <v>1043</v>
      </c>
      <c r="BP2636">
        <v>8</v>
      </c>
      <c r="BQ2636">
        <v>8</v>
      </c>
      <c r="BR2636">
        <v>8</v>
      </c>
      <c r="BS2636" s="1">
        <v>44228</v>
      </c>
      <c r="BT2636" s="1">
        <v>44531</v>
      </c>
      <c r="BU2636" s="1">
        <v>44228</v>
      </c>
      <c r="BV2636" s="1">
        <v>44531</v>
      </c>
      <c r="BW2636" t="s">
        <v>136</v>
      </c>
      <c r="BX2636">
        <v>48</v>
      </c>
      <c r="BY2636">
        <v>0</v>
      </c>
      <c r="BZ2636">
        <v>8</v>
      </c>
      <c r="CA2636">
        <v>8</v>
      </c>
      <c r="CB2636">
        <v>8</v>
      </c>
      <c r="CC2636">
        <v>8</v>
      </c>
      <c r="CD2636">
        <v>8</v>
      </c>
      <c r="CE2636">
        <v>8</v>
      </c>
      <c r="CF2636" t="str">
        <f>"8:00 AM"</f>
        <v>8:00 AM</v>
      </c>
      <c r="CG2636" t="str">
        <f>"5:00 PM"</f>
        <v>5:00 PM</v>
      </c>
      <c r="CH2636" s="5">
        <v>11.83</v>
      </c>
      <c r="CI2636" t="s">
        <v>146</v>
      </c>
      <c r="CL2636" t="s">
        <v>136</v>
      </c>
      <c r="CM2636" t="s">
        <v>147</v>
      </c>
      <c r="CN2636" t="s">
        <v>148</v>
      </c>
      <c r="CO2636" t="s">
        <v>465</v>
      </c>
      <c r="CP2636" t="s">
        <v>149</v>
      </c>
      <c r="CQ2636">
        <v>3</v>
      </c>
      <c r="CR2636">
        <v>0</v>
      </c>
      <c r="CS2636" t="s">
        <v>136</v>
      </c>
      <c r="CT2636" t="s">
        <v>134</v>
      </c>
      <c r="CU2636" t="s">
        <v>136</v>
      </c>
      <c r="CV2636" t="s">
        <v>134</v>
      </c>
      <c r="CW2636" t="s">
        <v>134</v>
      </c>
      <c r="CX2636">
        <v>60</v>
      </c>
      <c r="CY2636" t="s">
        <v>134</v>
      </c>
      <c r="CZ2636" t="s">
        <v>134</v>
      </c>
      <c r="DA2636" t="s">
        <v>134</v>
      </c>
      <c r="DB2636" t="s">
        <v>136</v>
      </c>
      <c r="DC2636" t="s">
        <v>134</v>
      </c>
      <c r="DD2636" t="s">
        <v>136</v>
      </c>
      <c r="DF2636" t="s">
        <v>466</v>
      </c>
      <c r="DG2636" t="s">
        <v>6348</v>
      </c>
      <c r="DH2636" t="s">
        <v>2851</v>
      </c>
      <c r="DI2636" t="s">
        <v>995</v>
      </c>
      <c r="DJ2636" s="4">
        <v>72437</v>
      </c>
      <c r="DK2636" t="s">
        <v>2314</v>
      </c>
      <c r="DL2636" t="s">
        <v>136</v>
      </c>
      <c r="DM2636">
        <v>1</v>
      </c>
      <c r="DN2636" t="s">
        <v>6350</v>
      </c>
      <c r="DO2636" t="s">
        <v>2851</v>
      </c>
      <c r="DP2636" t="s">
        <v>995</v>
      </c>
      <c r="DQ2636" t="str">
        <f>"72437"</f>
        <v>72437</v>
      </c>
      <c r="DR2636" t="s">
        <v>2314</v>
      </c>
      <c r="DS2636" t="s">
        <v>3273</v>
      </c>
      <c r="DT2636">
        <v>2</v>
      </c>
      <c r="DU2636">
        <v>4</v>
      </c>
      <c r="DV2636" t="s">
        <v>134</v>
      </c>
      <c r="DW2636" t="s">
        <v>134</v>
      </c>
      <c r="DX2636" t="s">
        <v>134</v>
      </c>
      <c r="DY2636" t="s">
        <v>134</v>
      </c>
      <c r="DZ2636">
        <v>3</v>
      </c>
      <c r="EA2636" t="s">
        <v>136</v>
      </c>
      <c r="EC2636" s="5">
        <v>12.68</v>
      </c>
      <c r="ED2636" s="5">
        <v>55</v>
      </c>
      <c r="EE2636">
        <v>18706160024</v>
      </c>
      <c r="EF2636" t="s">
        <v>6351</v>
      </c>
      <c r="EG2636" t="s">
        <v>148</v>
      </c>
      <c r="EH2636">
        <v>0</v>
      </c>
    </row>
    <row r="2637" spans="1:138" ht="15" customHeight="1" x14ac:dyDescent="0.35">
      <c r="A2637" t="s">
        <v>20567</v>
      </c>
      <c r="B2637" t="s">
        <v>157</v>
      </c>
      <c r="C2637" s="1">
        <v>44166.672110069441</v>
      </c>
      <c r="D2637" s="1">
        <v>44196</v>
      </c>
      <c r="E2637" t="s">
        <v>133</v>
      </c>
      <c r="F2637" t="s">
        <v>136</v>
      </c>
      <c r="G2637" t="s">
        <v>135</v>
      </c>
      <c r="H2637" t="s">
        <v>136</v>
      </c>
      <c r="I2637" t="s">
        <v>20568</v>
      </c>
      <c r="K2637" t="s">
        <v>20569</v>
      </c>
      <c r="L2637" t="s">
        <v>20570</v>
      </c>
      <c r="M2637" t="s">
        <v>20571</v>
      </c>
      <c r="N2637" t="s">
        <v>374</v>
      </c>
      <c r="O2637" s="4">
        <v>78005</v>
      </c>
      <c r="P2637" t="s">
        <v>140</v>
      </c>
      <c r="R2637">
        <v>18306633651</v>
      </c>
      <c r="T2637">
        <v>11142</v>
      </c>
      <c r="U2637" t="s">
        <v>20572</v>
      </c>
      <c r="V2637" t="s">
        <v>20573</v>
      </c>
      <c r="W2637" t="s">
        <v>148</v>
      </c>
      <c r="X2637" t="s">
        <v>1323</v>
      </c>
      <c r="Y2637" t="s">
        <v>20569</v>
      </c>
      <c r="Z2637" t="s">
        <v>20570</v>
      </c>
      <c r="AA2637" t="s">
        <v>20571</v>
      </c>
      <c r="AB2637" t="s">
        <v>374</v>
      </c>
      <c r="AC2637" s="4">
        <v>78005</v>
      </c>
      <c r="AD2637" t="s">
        <v>140</v>
      </c>
      <c r="AF2637">
        <v>18306633651</v>
      </c>
      <c r="AH2637" t="s">
        <v>20574</v>
      </c>
      <c r="AI2637" t="s">
        <v>168</v>
      </c>
      <c r="AJ2637" t="s">
        <v>1779</v>
      </c>
      <c r="AK2637" t="s">
        <v>1780</v>
      </c>
      <c r="AL2637" t="s">
        <v>1781</v>
      </c>
      <c r="AM2637" t="s">
        <v>1782</v>
      </c>
      <c r="AN2637" t="s">
        <v>148</v>
      </c>
      <c r="AO2637" t="s">
        <v>1783</v>
      </c>
      <c r="AP2637" t="s">
        <v>374</v>
      </c>
      <c r="AQ2637" s="4">
        <v>77414</v>
      </c>
      <c r="AR2637" t="s">
        <v>140</v>
      </c>
      <c r="AT2637">
        <v>19792457577</v>
      </c>
      <c r="AU2637">
        <v>105</v>
      </c>
      <c r="AV2637" t="s">
        <v>1784</v>
      </c>
      <c r="AW2637" t="s">
        <v>1785</v>
      </c>
      <c r="AZ2637" t="s">
        <v>144</v>
      </c>
      <c r="BA2637" t="s">
        <v>145</v>
      </c>
      <c r="BB2637" t="s">
        <v>136</v>
      </c>
      <c r="BC2637" t="s">
        <v>136</v>
      </c>
      <c r="BD2637" t="s">
        <v>148</v>
      </c>
      <c r="BE2637" t="s">
        <v>136</v>
      </c>
      <c r="BF2637" t="s">
        <v>136</v>
      </c>
      <c r="BG2637" t="s">
        <v>134</v>
      </c>
      <c r="BH2637" t="s">
        <v>136</v>
      </c>
      <c r="BN2637" t="s">
        <v>20575</v>
      </c>
      <c r="BO2637" t="s">
        <v>20576</v>
      </c>
      <c r="BP2637">
        <v>35</v>
      </c>
      <c r="BQ2637">
        <v>10</v>
      </c>
      <c r="BR2637">
        <v>10</v>
      </c>
      <c r="BS2637" s="1">
        <v>44228</v>
      </c>
      <c r="BT2637" s="1">
        <v>44519</v>
      </c>
      <c r="BU2637" s="1">
        <v>44228</v>
      </c>
      <c r="BV2637" s="1">
        <v>44519</v>
      </c>
      <c r="BW2637" t="s">
        <v>136</v>
      </c>
      <c r="BX2637">
        <v>40</v>
      </c>
      <c r="BY2637">
        <v>0</v>
      </c>
      <c r="BZ2637">
        <v>8</v>
      </c>
      <c r="CA2637">
        <v>8</v>
      </c>
      <c r="CB2637">
        <v>8</v>
      </c>
      <c r="CC2637">
        <v>8</v>
      </c>
      <c r="CD2637">
        <v>8</v>
      </c>
      <c r="CE2637">
        <v>0</v>
      </c>
      <c r="CF2637" t="str">
        <f>"6:30 AM"</f>
        <v>6:30 AM</v>
      </c>
      <c r="CG2637" t="str">
        <f>"3:00 PM"</f>
        <v>3:00 PM</v>
      </c>
      <c r="CH2637" s="5">
        <v>12.67</v>
      </c>
      <c r="CI2637" t="s">
        <v>146</v>
      </c>
      <c r="CL2637" t="s">
        <v>134</v>
      </c>
      <c r="CM2637" t="s">
        <v>147</v>
      </c>
      <c r="CN2637" t="s">
        <v>148</v>
      </c>
      <c r="CO2637" t="s">
        <v>5983</v>
      </c>
      <c r="CP2637" t="s">
        <v>149</v>
      </c>
      <c r="CQ2637">
        <v>0</v>
      </c>
      <c r="CR2637">
        <v>0</v>
      </c>
      <c r="CS2637" t="s">
        <v>136</v>
      </c>
      <c r="CT2637" t="s">
        <v>136</v>
      </c>
      <c r="CU2637" t="s">
        <v>136</v>
      </c>
      <c r="CV2637" t="s">
        <v>134</v>
      </c>
      <c r="CW2637" t="s">
        <v>134</v>
      </c>
      <c r="CX2637">
        <v>50</v>
      </c>
      <c r="CY2637" t="s">
        <v>134</v>
      </c>
      <c r="CZ2637" t="s">
        <v>134</v>
      </c>
      <c r="DA2637" t="s">
        <v>134</v>
      </c>
      <c r="DB2637" t="s">
        <v>134</v>
      </c>
      <c r="DC2637" t="s">
        <v>134</v>
      </c>
      <c r="DD2637" t="s">
        <v>136</v>
      </c>
      <c r="DF2637" t="s">
        <v>20577</v>
      </c>
      <c r="DG2637" t="s">
        <v>20569</v>
      </c>
      <c r="DH2637" t="s">
        <v>20571</v>
      </c>
      <c r="DI2637" t="s">
        <v>374</v>
      </c>
      <c r="DJ2637" s="4">
        <v>78005</v>
      </c>
      <c r="DK2637" t="s">
        <v>11596</v>
      </c>
      <c r="DL2637" t="s">
        <v>136</v>
      </c>
      <c r="DM2637">
        <v>1</v>
      </c>
      <c r="DN2637" t="s">
        <v>20578</v>
      </c>
      <c r="DO2637" t="s">
        <v>11591</v>
      </c>
      <c r="DP2637" t="s">
        <v>374</v>
      </c>
      <c r="DQ2637" t="str">
        <f>"78016"</f>
        <v>78016</v>
      </c>
      <c r="DR2637" t="s">
        <v>1408</v>
      </c>
      <c r="DS2637" t="s">
        <v>296</v>
      </c>
      <c r="DT2637">
        <v>1</v>
      </c>
      <c r="DU2637">
        <v>10</v>
      </c>
      <c r="DV2637" t="s">
        <v>134</v>
      </c>
      <c r="DW2637" t="s">
        <v>134</v>
      </c>
      <c r="DX2637" t="s">
        <v>134</v>
      </c>
      <c r="DY2637" t="s">
        <v>136</v>
      </c>
      <c r="DZ2637">
        <v>1</v>
      </c>
      <c r="EA2637" t="s">
        <v>136</v>
      </c>
      <c r="EC2637" s="5">
        <v>12.68</v>
      </c>
      <c r="ED2637" s="5">
        <v>55</v>
      </c>
      <c r="EE2637">
        <v>18306633651</v>
      </c>
      <c r="EF2637" t="s">
        <v>20574</v>
      </c>
      <c r="EG2637" t="s">
        <v>148</v>
      </c>
      <c r="EH2637">
        <v>1</v>
      </c>
    </row>
    <row r="2638" spans="1:138" ht="15" customHeight="1" x14ac:dyDescent="0.35">
      <c r="A2638" t="s">
        <v>12362</v>
      </c>
      <c r="B2638" t="s">
        <v>157</v>
      </c>
      <c r="C2638" s="1">
        <v>44158.705160648147</v>
      </c>
      <c r="D2638" s="1">
        <v>44196</v>
      </c>
      <c r="E2638" t="s">
        <v>133</v>
      </c>
      <c r="F2638" t="s">
        <v>136</v>
      </c>
      <c r="G2638" t="s">
        <v>135</v>
      </c>
      <c r="H2638" t="s">
        <v>136</v>
      </c>
      <c r="I2638" t="s">
        <v>12363</v>
      </c>
      <c r="K2638" t="s">
        <v>12364</v>
      </c>
      <c r="M2638" t="s">
        <v>12365</v>
      </c>
      <c r="N2638" t="s">
        <v>1128</v>
      </c>
      <c r="O2638" s="4">
        <v>58351</v>
      </c>
      <c r="P2638" t="s">
        <v>140</v>
      </c>
      <c r="R2638">
        <v>17014662396</v>
      </c>
      <c r="T2638">
        <v>1119</v>
      </c>
      <c r="U2638" t="s">
        <v>875</v>
      </c>
      <c r="V2638" t="s">
        <v>12366</v>
      </c>
      <c r="X2638" t="s">
        <v>723</v>
      </c>
      <c r="Y2638" t="s">
        <v>12364</v>
      </c>
      <c r="AA2638" t="s">
        <v>12365</v>
      </c>
      <c r="AB2638" t="s">
        <v>1128</v>
      </c>
      <c r="AC2638" s="4">
        <v>58351</v>
      </c>
      <c r="AD2638" t="s">
        <v>140</v>
      </c>
      <c r="AF2638">
        <v>17014662396</v>
      </c>
      <c r="AH2638" t="s">
        <v>12367</v>
      </c>
      <c r="AI2638" t="s">
        <v>168</v>
      </c>
      <c r="AJ2638" t="s">
        <v>533</v>
      </c>
      <c r="AK2638" t="s">
        <v>534</v>
      </c>
      <c r="AM2638" t="s">
        <v>535</v>
      </c>
      <c r="AO2638" t="s">
        <v>536</v>
      </c>
      <c r="AP2638" t="s">
        <v>537</v>
      </c>
      <c r="AQ2638" s="4">
        <v>28786</v>
      </c>
      <c r="AR2638" t="s">
        <v>140</v>
      </c>
      <c r="AT2638">
        <v>18282460659</v>
      </c>
      <c r="AV2638" t="s">
        <v>538</v>
      </c>
      <c r="AW2638" t="s">
        <v>539</v>
      </c>
      <c r="AZ2638" t="s">
        <v>288</v>
      </c>
      <c r="BA2638" t="s">
        <v>289</v>
      </c>
      <c r="BB2638" t="s">
        <v>136</v>
      </c>
      <c r="BC2638" t="s">
        <v>136</v>
      </c>
      <c r="BD2638" t="s">
        <v>148</v>
      </c>
      <c r="BE2638" t="s">
        <v>136</v>
      </c>
      <c r="BF2638" t="s">
        <v>136</v>
      </c>
      <c r="BG2638" t="s">
        <v>134</v>
      </c>
      <c r="BH2638" t="s">
        <v>136</v>
      </c>
      <c r="BN2638" t="s">
        <v>12368</v>
      </c>
      <c r="BO2638" t="s">
        <v>965</v>
      </c>
      <c r="BP2638">
        <v>3</v>
      </c>
      <c r="BQ2638">
        <v>3</v>
      </c>
      <c r="BR2638">
        <v>3</v>
      </c>
      <c r="BS2638" s="1">
        <v>44228</v>
      </c>
      <c r="BT2638" s="1">
        <v>44531</v>
      </c>
      <c r="BU2638" s="1">
        <v>44228</v>
      </c>
      <c r="BV2638" s="1">
        <v>44531</v>
      </c>
      <c r="BW2638" t="s">
        <v>136</v>
      </c>
      <c r="BX2638">
        <v>48</v>
      </c>
      <c r="BY2638">
        <v>0</v>
      </c>
      <c r="BZ2638">
        <v>8</v>
      </c>
      <c r="CA2638">
        <v>8</v>
      </c>
      <c r="CB2638">
        <v>8</v>
      </c>
      <c r="CC2638">
        <v>8</v>
      </c>
      <c r="CD2638">
        <v>8</v>
      </c>
      <c r="CE2638">
        <v>8</v>
      </c>
      <c r="CF2638" t="str">
        <f>"8:00 AM"</f>
        <v>8:00 AM</v>
      </c>
      <c r="CG2638" t="str">
        <f>"5:00 PM"</f>
        <v>5:00 PM</v>
      </c>
      <c r="CH2638" s="5">
        <v>14.99</v>
      </c>
      <c r="CI2638" t="s">
        <v>146</v>
      </c>
      <c r="CL2638" t="s">
        <v>136</v>
      </c>
      <c r="CM2638" t="s">
        <v>354</v>
      </c>
      <c r="CN2638" t="s">
        <v>2411</v>
      </c>
      <c r="CO2638" t="s">
        <v>966</v>
      </c>
      <c r="CP2638" t="s">
        <v>149</v>
      </c>
      <c r="CQ2638">
        <v>3</v>
      </c>
      <c r="CR2638">
        <v>0</v>
      </c>
      <c r="CS2638" t="s">
        <v>136</v>
      </c>
      <c r="CT2638" t="s">
        <v>134</v>
      </c>
      <c r="CU2638" t="s">
        <v>136</v>
      </c>
      <c r="CV2638" t="s">
        <v>136</v>
      </c>
      <c r="CW2638" t="s">
        <v>134</v>
      </c>
      <c r="CX2638">
        <v>60</v>
      </c>
      <c r="CY2638" t="s">
        <v>136</v>
      </c>
      <c r="CZ2638" t="s">
        <v>136</v>
      </c>
      <c r="DA2638" t="s">
        <v>136</v>
      </c>
      <c r="DB2638" t="s">
        <v>136</v>
      </c>
      <c r="DC2638" t="s">
        <v>136</v>
      </c>
      <c r="DD2638" t="s">
        <v>136</v>
      </c>
      <c r="DF2638" t="s">
        <v>2931</v>
      </c>
      <c r="DG2638" t="s">
        <v>12364</v>
      </c>
      <c r="DH2638" t="s">
        <v>12365</v>
      </c>
      <c r="DI2638" t="s">
        <v>1128</v>
      </c>
      <c r="DJ2638" s="4">
        <v>58351</v>
      </c>
      <c r="DK2638" t="s">
        <v>6103</v>
      </c>
      <c r="DL2638" t="s">
        <v>136</v>
      </c>
      <c r="DM2638">
        <v>1</v>
      </c>
      <c r="DN2638" t="s">
        <v>12369</v>
      </c>
      <c r="DO2638" t="s">
        <v>7950</v>
      </c>
      <c r="DP2638" t="s">
        <v>1128</v>
      </c>
      <c r="DQ2638" t="str">
        <f>"58351"</f>
        <v>58351</v>
      </c>
      <c r="DR2638" t="s">
        <v>6103</v>
      </c>
      <c r="DS2638" t="s">
        <v>296</v>
      </c>
      <c r="DT2638">
        <v>1</v>
      </c>
      <c r="DU2638">
        <v>4</v>
      </c>
      <c r="DV2638" t="s">
        <v>134</v>
      </c>
      <c r="DW2638" t="s">
        <v>134</v>
      </c>
      <c r="DX2638" t="s">
        <v>134</v>
      </c>
      <c r="DY2638" t="s">
        <v>134</v>
      </c>
      <c r="DZ2638">
        <v>1</v>
      </c>
      <c r="EA2638" t="s">
        <v>136</v>
      </c>
      <c r="EC2638" s="5">
        <v>12.68</v>
      </c>
      <c r="ED2638" s="5">
        <v>55</v>
      </c>
      <c r="EE2638">
        <v>17014662396</v>
      </c>
      <c r="EF2638" t="s">
        <v>12367</v>
      </c>
      <c r="EG2638" t="s">
        <v>2909</v>
      </c>
      <c r="EH2638">
        <v>0</v>
      </c>
    </row>
    <row r="2639" spans="1:138" ht="15" customHeight="1" x14ac:dyDescent="0.35">
      <c r="A2639" t="s">
        <v>25958</v>
      </c>
      <c r="B2639" t="s">
        <v>157</v>
      </c>
      <c r="C2639" s="1">
        <v>44159.361518055557</v>
      </c>
      <c r="D2639" s="1">
        <v>44196</v>
      </c>
      <c r="E2639" t="s">
        <v>133</v>
      </c>
      <c r="F2639" t="s">
        <v>136</v>
      </c>
      <c r="G2639" t="s">
        <v>135</v>
      </c>
      <c r="H2639" t="s">
        <v>136</v>
      </c>
      <c r="I2639" t="s">
        <v>25959</v>
      </c>
      <c r="K2639" t="s">
        <v>25960</v>
      </c>
      <c r="L2639" t="s">
        <v>148</v>
      </c>
      <c r="M2639" t="s">
        <v>25961</v>
      </c>
      <c r="N2639" t="s">
        <v>564</v>
      </c>
      <c r="O2639" s="4">
        <v>22902</v>
      </c>
      <c r="P2639" t="s">
        <v>140</v>
      </c>
      <c r="R2639">
        <v>14342205907</v>
      </c>
      <c r="T2639">
        <v>111332</v>
      </c>
      <c r="U2639" t="s">
        <v>25962</v>
      </c>
      <c r="V2639" t="s">
        <v>7960</v>
      </c>
      <c r="X2639" t="s">
        <v>1323</v>
      </c>
      <c r="Y2639" t="s">
        <v>25960</v>
      </c>
      <c r="AA2639" t="s">
        <v>25961</v>
      </c>
      <c r="AB2639" t="s">
        <v>564</v>
      </c>
      <c r="AC2639" s="4">
        <v>22902</v>
      </c>
      <c r="AD2639" t="s">
        <v>140</v>
      </c>
      <c r="AE2639" t="s">
        <v>841</v>
      </c>
      <c r="AF2639">
        <v>14342205907</v>
      </c>
      <c r="AH2639" t="s">
        <v>977</v>
      </c>
      <c r="AI2639" t="s">
        <v>168</v>
      </c>
      <c r="AJ2639" t="s">
        <v>559</v>
      </c>
      <c r="AK2639" t="s">
        <v>433</v>
      </c>
      <c r="AL2639" t="s">
        <v>978</v>
      </c>
      <c r="AM2639" t="s">
        <v>561</v>
      </c>
      <c r="AN2639" t="s">
        <v>562</v>
      </c>
      <c r="AO2639" t="s">
        <v>563</v>
      </c>
      <c r="AP2639" t="s">
        <v>564</v>
      </c>
      <c r="AQ2639" s="4">
        <v>22949</v>
      </c>
      <c r="AR2639" t="s">
        <v>140</v>
      </c>
      <c r="AT2639">
        <v>14342634300</v>
      </c>
      <c r="AV2639" t="s">
        <v>979</v>
      </c>
      <c r="AW2639" t="s">
        <v>980</v>
      </c>
      <c r="AZ2639" t="s">
        <v>175</v>
      </c>
      <c r="BA2639" t="s">
        <v>176</v>
      </c>
      <c r="BB2639" t="s">
        <v>136</v>
      </c>
      <c r="BC2639" t="s">
        <v>136</v>
      </c>
      <c r="BD2639" t="s">
        <v>148</v>
      </c>
      <c r="BE2639" t="s">
        <v>136</v>
      </c>
      <c r="BF2639" t="s">
        <v>136</v>
      </c>
      <c r="BG2639" t="s">
        <v>134</v>
      </c>
      <c r="BH2639" t="s">
        <v>136</v>
      </c>
      <c r="BI2639" t="s">
        <v>981</v>
      </c>
      <c r="BJ2639" t="s">
        <v>982</v>
      </c>
      <c r="BK2639" t="s">
        <v>939</v>
      </c>
      <c r="BL2639" t="s">
        <v>566</v>
      </c>
      <c r="BM2639" t="s">
        <v>977</v>
      </c>
      <c r="BN2639" t="s">
        <v>25963</v>
      </c>
      <c r="BO2639" t="s">
        <v>10679</v>
      </c>
      <c r="BP2639">
        <v>6</v>
      </c>
      <c r="BQ2639">
        <v>6</v>
      </c>
      <c r="BR2639">
        <v>6</v>
      </c>
      <c r="BS2639" s="1">
        <v>44228</v>
      </c>
      <c r="BT2639" s="1">
        <v>44400</v>
      </c>
      <c r="BU2639" s="1">
        <v>44228</v>
      </c>
      <c r="BV2639" s="1">
        <v>44400</v>
      </c>
      <c r="BW2639" t="s">
        <v>136</v>
      </c>
      <c r="BX2639">
        <v>40</v>
      </c>
      <c r="BY2639">
        <v>0</v>
      </c>
      <c r="BZ2639">
        <v>7</v>
      </c>
      <c r="CA2639">
        <v>7</v>
      </c>
      <c r="CB2639">
        <v>7</v>
      </c>
      <c r="CC2639">
        <v>7</v>
      </c>
      <c r="CD2639">
        <v>7</v>
      </c>
      <c r="CE2639">
        <v>5</v>
      </c>
      <c r="CF2639" t="str">
        <f>"7:00 AM"</f>
        <v>7:00 AM</v>
      </c>
      <c r="CG2639" t="str">
        <f>"2:30 PM"</f>
        <v>2:30 PM</v>
      </c>
      <c r="CH2639" s="5">
        <v>12.67</v>
      </c>
      <c r="CI2639" t="s">
        <v>146</v>
      </c>
      <c r="CL2639" t="s">
        <v>136</v>
      </c>
      <c r="CM2639" t="s">
        <v>312</v>
      </c>
      <c r="CN2639" t="s">
        <v>148</v>
      </c>
      <c r="CO2639" t="s">
        <v>854</v>
      </c>
      <c r="CP2639" t="s">
        <v>149</v>
      </c>
      <c r="CQ2639">
        <v>3</v>
      </c>
      <c r="CR2639">
        <v>0</v>
      </c>
      <c r="CS2639" t="s">
        <v>136</v>
      </c>
      <c r="CT2639" t="s">
        <v>136</v>
      </c>
      <c r="CU2639" t="s">
        <v>134</v>
      </c>
      <c r="CV2639" t="s">
        <v>136</v>
      </c>
      <c r="CW2639" t="s">
        <v>134</v>
      </c>
      <c r="CX2639">
        <v>60</v>
      </c>
      <c r="CY2639" t="s">
        <v>134</v>
      </c>
      <c r="CZ2639" t="s">
        <v>134</v>
      </c>
      <c r="DA2639" t="s">
        <v>134</v>
      </c>
      <c r="DB2639" t="s">
        <v>134</v>
      </c>
      <c r="DC2639" t="s">
        <v>134</v>
      </c>
      <c r="DD2639" t="s">
        <v>136</v>
      </c>
      <c r="DF2639" t="s">
        <v>25964</v>
      </c>
      <c r="DG2639" t="s">
        <v>25965</v>
      </c>
      <c r="DH2639" t="s">
        <v>25961</v>
      </c>
      <c r="DI2639" t="s">
        <v>564</v>
      </c>
      <c r="DJ2639" s="4">
        <v>22902</v>
      </c>
      <c r="DK2639" t="s">
        <v>9119</v>
      </c>
      <c r="DL2639" t="s">
        <v>134</v>
      </c>
      <c r="DM2639">
        <v>2</v>
      </c>
      <c r="DN2639" t="s">
        <v>25966</v>
      </c>
      <c r="DO2639" t="s">
        <v>25961</v>
      </c>
      <c r="DP2639" t="s">
        <v>564</v>
      </c>
      <c r="DQ2639" t="str">
        <f>"22902"</f>
        <v>22902</v>
      </c>
      <c r="DR2639" t="s">
        <v>9119</v>
      </c>
      <c r="DS2639" t="s">
        <v>919</v>
      </c>
      <c r="DT2639">
        <v>1</v>
      </c>
      <c r="DU2639">
        <v>6</v>
      </c>
      <c r="DV2639" t="s">
        <v>134</v>
      </c>
      <c r="DW2639" t="s">
        <v>134</v>
      </c>
      <c r="DX2639" t="s">
        <v>134</v>
      </c>
      <c r="DY2639" t="s">
        <v>136</v>
      </c>
      <c r="DZ2639">
        <v>1</v>
      </c>
      <c r="EA2639" t="s">
        <v>134</v>
      </c>
      <c r="EB2639" s="5">
        <v>12.68</v>
      </c>
      <c r="EC2639" s="5">
        <v>12.68</v>
      </c>
      <c r="ED2639" s="5">
        <v>55</v>
      </c>
      <c r="EE2639" t="s">
        <v>148</v>
      </c>
      <c r="EF2639" t="s">
        <v>577</v>
      </c>
      <c r="EG2639" t="s">
        <v>4066</v>
      </c>
      <c r="EH2639">
        <v>0</v>
      </c>
    </row>
    <row r="2640" spans="1:138" ht="15" customHeight="1" x14ac:dyDescent="0.35">
      <c r="A2640" t="s">
        <v>2644</v>
      </c>
      <c r="B2640" t="s">
        <v>157</v>
      </c>
      <c r="C2640" s="1">
        <v>44158.424636342592</v>
      </c>
      <c r="D2640" s="1">
        <v>44196</v>
      </c>
      <c r="E2640" t="s">
        <v>133</v>
      </c>
      <c r="F2640" t="s">
        <v>136</v>
      </c>
      <c r="G2640" t="s">
        <v>135</v>
      </c>
      <c r="H2640" t="s">
        <v>136</v>
      </c>
      <c r="I2640" t="s">
        <v>2645</v>
      </c>
      <c r="K2640" t="s">
        <v>2646</v>
      </c>
      <c r="L2640" t="s">
        <v>148</v>
      </c>
      <c r="M2640" t="s">
        <v>2647</v>
      </c>
      <c r="N2640" t="s">
        <v>870</v>
      </c>
      <c r="O2640" s="4">
        <v>55362</v>
      </c>
      <c r="P2640" t="s">
        <v>140</v>
      </c>
      <c r="R2640">
        <v>17632716585</v>
      </c>
      <c r="T2640">
        <v>11142</v>
      </c>
      <c r="U2640" t="s">
        <v>2648</v>
      </c>
      <c r="V2640" t="s">
        <v>2649</v>
      </c>
      <c r="X2640" t="s">
        <v>2650</v>
      </c>
      <c r="Y2640" t="s">
        <v>2646</v>
      </c>
      <c r="AA2640" t="s">
        <v>2647</v>
      </c>
      <c r="AB2640" t="s">
        <v>870</v>
      </c>
      <c r="AC2640" s="4">
        <v>55362</v>
      </c>
      <c r="AD2640" t="s">
        <v>140</v>
      </c>
      <c r="AE2640" t="s">
        <v>841</v>
      </c>
      <c r="AF2640">
        <v>17632716585</v>
      </c>
      <c r="AH2640" t="s">
        <v>912</v>
      </c>
      <c r="AI2640" t="s">
        <v>168</v>
      </c>
      <c r="AJ2640" t="s">
        <v>913</v>
      </c>
      <c r="AK2640" t="s">
        <v>914</v>
      </c>
      <c r="AL2640" t="s">
        <v>687</v>
      </c>
      <c r="AM2640" t="s">
        <v>561</v>
      </c>
      <c r="AN2640" t="s">
        <v>562</v>
      </c>
      <c r="AO2640" t="s">
        <v>563</v>
      </c>
      <c r="AP2640" t="s">
        <v>564</v>
      </c>
      <c r="AQ2640" s="4">
        <v>22949</v>
      </c>
      <c r="AR2640" t="s">
        <v>140</v>
      </c>
      <c r="AT2640">
        <v>14342634300</v>
      </c>
      <c r="AV2640" t="s">
        <v>915</v>
      </c>
      <c r="AW2640" t="s">
        <v>980</v>
      </c>
      <c r="AZ2640" t="s">
        <v>144</v>
      </c>
      <c r="BA2640" t="s">
        <v>145</v>
      </c>
      <c r="BB2640" t="s">
        <v>136</v>
      </c>
      <c r="BC2640" t="s">
        <v>136</v>
      </c>
      <c r="BD2640" t="s">
        <v>148</v>
      </c>
      <c r="BE2640" t="s">
        <v>136</v>
      </c>
      <c r="BF2640" t="s">
        <v>136</v>
      </c>
      <c r="BG2640" t="s">
        <v>134</v>
      </c>
      <c r="BH2640" t="s">
        <v>136</v>
      </c>
      <c r="BI2640" t="s">
        <v>916</v>
      </c>
      <c r="BJ2640" t="s">
        <v>917</v>
      </c>
      <c r="BL2640" t="s">
        <v>566</v>
      </c>
      <c r="BM2640" t="s">
        <v>912</v>
      </c>
      <c r="BN2640" t="s">
        <v>2651</v>
      </c>
      <c r="BO2640" t="s">
        <v>676</v>
      </c>
      <c r="BP2640">
        <v>289</v>
      </c>
      <c r="BQ2640">
        <v>115</v>
      </c>
      <c r="BR2640">
        <v>115</v>
      </c>
      <c r="BS2640" s="1">
        <v>44228</v>
      </c>
      <c r="BT2640" s="1">
        <v>44351</v>
      </c>
      <c r="BU2640" s="1">
        <v>44228</v>
      </c>
      <c r="BV2640" s="1">
        <v>44351</v>
      </c>
      <c r="BW2640" t="s">
        <v>136</v>
      </c>
      <c r="BX2640">
        <v>66</v>
      </c>
      <c r="BY2640">
        <v>0</v>
      </c>
      <c r="BZ2640">
        <v>11</v>
      </c>
      <c r="CA2640">
        <v>11</v>
      </c>
      <c r="CB2640">
        <v>11</v>
      </c>
      <c r="CC2640">
        <v>11</v>
      </c>
      <c r="CD2640">
        <v>11</v>
      </c>
      <c r="CE2640">
        <v>11</v>
      </c>
      <c r="CF2640" t="str">
        <f>"7:00 AM"</f>
        <v>7:00 AM</v>
      </c>
      <c r="CG2640" t="str">
        <f>"6:30 PM"</f>
        <v>6:30 PM</v>
      </c>
      <c r="CH2640" s="5">
        <v>14.4</v>
      </c>
      <c r="CI2640" t="s">
        <v>146</v>
      </c>
      <c r="CJ2640">
        <v>0</v>
      </c>
      <c r="CK2640" t="s">
        <v>2652</v>
      </c>
      <c r="CL2640" t="s">
        <v>136</v>
      </c>
      <c r="CM2640" t="s">
        <v>312</v>
      </c>
      <c r="CN2640" t="s">
        <v>148</v>
      </c>
      <c r="CO2640" t="s">
        <v>854</v>
      </c>
      <c r="CP2640" t="s">
        <v>149</v>
      </c>
      <c r="CQ2640">
        <v>3</v>
      </c>
      <c r="CR2640">
        <v>0</v>
      </c>
      <c r="CS2640" t="s">
        <v>136</v>
      </c>
      <c r="CT2640" t="s">
        <v>136</v>
      </c>
      <c r="CU2640" t="s">
        <v>136</v>
      </c>
      <c r="CV2640" t="s">
        <v>136</v>
      </c>
      <c r="CW2640" t="s">
        <v>134</v>
      </c>
      <c r="CX2640">
        <v>60</v>
      </c>
      <c r="CY2640" t="s">
        <v>134</v>
      </c>
      <c r="CZ2640" t="s">
        <v>134</v>
      </c>
      <c r="DA2640" t="s">
        <v>134</v>
      </c>
      <c r="DB2640" t="s">
        <v>134</v>
      </c>
      <c r="DC2640" t="s">
        <v>134</v>
      </c>
      <c r="DD2640" t="s">
        <v>136</v>
      </c>
      <c r="DF2640" t="s">
        <v>2653</v>
      </c>
      <c r="DG2640" t="s">
        <v>2646</v>
      </c>
      <c r="DH2640" t="s">
        <v>2647</v>
      </c>
      <c r="DI2640" t="s">
        <v>870</v>
      </c>
      <c r="DJ2640" s="4">
        <v>55362</v>
      </c>
      <c r="DK2640" t="s">
        <v>2654</v>
      </c>
      <c r="DL2640" t="s">
        <v>134</v>
      </c>
      <c r="DM2640">
        <v>5</v>
      </c>
      <c r="DN2640" t="s">
        <v>2655</v>
      </c>
      <c r="DO2640" t="s">
        <v>2647</v>
      </c>
      <c r="DP2640" t="s">
        <v>870</v>
      </c>
      <c r="DQ2640" t="str">
        <f>"55362"</f>
        <v>55362</v>
      </c>
      <c r="DR2640" t="s">
        <v>2654</v>
      </c>
      <c r="DS2640" t="s">
        <v>497</v>
      </c>
      <c r="DT2640">
        <v>2</v>
      </c>
      <c r="DU2640">
        <v>25</v>
      </c>
      <c r="DV2640" t="s">
        <v>134</v>
      </c>
      <c r="DW2640" t="s">
        <v>134</v>
      </c>
      <c r="DX2640" t="s">
        <v>134</v>
      </c>
      <c r="DY2640" t="s">
        <v>134</v>
      </c>
      <c r="DZ2640">
        <v>10</v>
      </c>
      <c r="EA2640" t="s">
        <v>134</v>
      </c>
      <c r="EB2640" s="5">
        <v>12.68</v>
      </c>
      <c r="EC2640" s="5">
        <v>12.68</v>
      </c>
      <c r="ED2640" s="5">
        <v>55</v>
      </c>
      <c r="EE2640" t="s">
        <v>148</v>
      </c>
      <c r="EF2640" t="s">
        <v>577</v>
      </c>
      <c r="EG2640" t="s">
        <v>2656</v>
      </c>
      <c r="EH2640">
        <v>0</v>
      </c>
    </row>
    <row r="2641" spans="1:138" ht="15" customHeight="1" x14ac:dyDescent="0.35">
      <c r="A2641" t="s">
        <v>19345</v>
      </c>
      <c r="B2641" t="s">
        <v>157</v>
      </c>
      <c r="C2641" s="1">
        <v>44154.552826620369</v>
      </c>
      <c r="D2641" s="1">
        <v>44196</v>
      </c>
      <c r="E2641" t="s">
        <v>133</v>
      </c>
      <c r="F2641" t="s">
        <v>136</v>
      </c>
      <c r="G2641" t="s">
        <v>135</v>
      </c>
      <c r="H2641" t="s">
        <v>136</v>
      </c>
      <c r="I2641" t="s">
        <v>19346</v>
      </c>
      <c r="K2641" t="s">
        <v>2646</v>
      </c>
      <c r="L2641" t="s">
        <v>148</v>
      </c>
      <c r="M2641" t="s">
        <v>2647</v>
      </c>
      <c r="N2641" t="s">
        <v>870</v>
      </c>
      <c r="O2641" s="4">
        <v>55362</v>
      </c>
      <c r="P2641" t="s">
        <v>140</v>
      </c>
      <c r="R2641">
        <v>17632716585</v>
      </c>
      <c r="T2641">
        <v>11142</v>
      </c>
      <c r="U2641" t="s">
        <v>2648</v>
      </c>
      <c r="V2641" t="s">
        <v>2649</v>
      </c>
      <c r="X2641" t="s">
        <v>2650</v>
      </c>
      <c r="Y2641" t="s">
        <v>2646</v>
      </c>
      <c r="AA2641" t="s">
        <v>2647</v>
      </c>
      <c r="AB2641" t="s">
        <v>870</v>
      </c>
      <c r="AC2641" s="4">
        <v>55362</v>
      </c>
      <c r="AD2641" t="s">
        <v>140</v>
      </c>
      <c r="AE2641" t="s">
        <v>841</v>
      </c>
      <c r="AF2641">
        <v>17632716585</v>
      </c>
      <c r="AH2641" t="s">
        <v>912</v>
      </c>
      <c r="AI2641" t="s">
        <v>168</v>
      </c>
      <c r="AJ2641" t="s">
        <v>913</v>
      </c>
      <c r="AK2641" t="s">
        <v>914</v>
      </c>
      <c r="AL2641" t="s">
        <v>687</v>
      </c>
      <c r="AM2641" t="s">
        <v>561</v>
      </c>
      <c r="AN2641" t="s">
        <v>562</v>
      </c>
      <c r="AO2641" t="s">
        <v>563</v>
      </c>
      <c r="AP2641" t="s">
        <v>564</v>
      </c>
      <c r="AQ2641" s="4">
        <v>22949</v>
      </c>
      <c r="AR2641" t="s">
        <v>140</v>
      </c>
      <c r="AT2641">
        <v>14342634300</v>
      </c>
      <c r="AV2641" t="s">
        <v>915</v>
      </c>
      <c r="AW2641" t="s">
        <v>980</v>
      </c>
      <c r="AZ2641" t="s">
        <v>144</v>
      </c>
      <c r="BA2641" t="s">
        <v>145</v>
      </c>
      <c r="BB2641" t="s">
        <v>136</v>
      </c>
      <c r="BC2641" t="s">
        <v>136</v>
      </c>
      <c r="BD2641" t="s">
        <v>148</v>
      </c>
      <c r="BE2641" t="s">
        <v>136</v>
      </c>
      <c r="BF2641" t="s">
        <v>136</v>
      </c>
      <c r="BG2641" t="s">
        <v>134</v>
      </c>
      <c r="BH2641" t="s">
        <v>136</v>
      </c>
      <c r="BI2641" t="s">
        <v>916</v>
      </c>
      <c r="BJ2641" t="s">
        <v>917</v>
      </c>
      <c r="BL2641" t="s">
        <v>566</v>
      </c>
      <c r="BM2641" t="s">
        <v>912</v>
      </c>
      <c r="BN2641" t="s">
        <v>19347</v>
      </c>
      <c r="BO2641" t="s">
        <v>676</v>
      </c>
      <c r="BP2641">
        <v>68</v>
      </c>
      <c r="BQ2641">
        <v>8</v>
      </c>
      <c r="BR2641">
        <v>8</v>
      </c>
      <c r="BS2641" s="1">
        <v>44228</v>
      </c>
      <c r="BT2641" s="1">
        <v>44498</v>
      </c>
      <c r="BU2641" s="1">
        <v>44228</v>
      </c>
      <c r="BV2641" s="1">
        <v>44498</v>
      </c>
      <c r="BW2641" t="s">
        <v>136</v>
      </c>
      <c r="BX2641">
        <v>59</v>
      </c>
      <c r="BY2641">
        <v>0</v>
      </c>
      <c r="BZ2641">
        <v>10</v>
      </c>
      <c r="CA2641">
        <v>10</v>
      </c>
      <c r="CB2641">
        <v>10</v>
      </c>
      <c r="CC2641">
        <v>10</v>
      </c>
      <c r="CD2641">
        <v>10</v>
      </c>
      <c r="CE2641">
        <v>9</v>
      </c>
      <c r="CF2641" t="str">
        <f>"7:00 AM"</f>
        <v>7:00 AM</v>
      </c>
      <c r="CG2641" t="str">
        <f>"5:30 PM"</f>
        <v>5:30 PM</v>
      </c>
      <c r="CH2641" s="5">
        <v>14.52</v>
      </c>
      <c r="CI2641" t="s">
        <v>146</v>
      </c>
      <c r="CL2641" t="s">
        <v>136</v>
      </c>
      <c r="CM2641" t="s">
        <v>312</v>
      </c>
      <c r="CN2641" t="s">
        <v>148</v>
      </c>
      <c r="CO2641" t="s">
        <v>854</v>
      </c>
      <c r="CP2641" t="s">
        <v>149</v>
      </c>
      <c r="CQ2641">
        <v>3</v>
      </c>
      <c r="CR2641">
        <v>0</v>
      </c>
      <c r="CS2641" t="s">
        <v>136</v>
      </c>
      <c r="CT2641" t="s">
        <v>136</v>
      </c>
      <c r="CU2641" t="s">
        <v>136</v>
      </c>
      <c r="CV2641" t="s">
        <v>136</v>
      </c>
      <c r="CW2641" t="s">
        <v>134</v>
      </c>
      <c r="CX2641">
        <v>60</v>
      </c>
      <c r="CY2641" t="s">
        <v>134</v>
      </c>
      <c r="CZ2641" t="s">
        <v>134</v>
      </c>
      <c r="DA2641" t="s">
        <v>134</v>
      </c>
      <c r="DB2641" t="s">
        <v>134</v>
      </c>
      <c r="DC2641" t="s">
        <v>134</v>
      </c>
      <c r="DD2641" t="s">
        <v>136</v>
      </c>
      <c r="DF2641" t="s">
        <v>19348</v>
      </c>
      <c r="DG2641" t="s">
        <v>19349</v>
      </c>
      <c r="DH2641" t="s">
        <v>1229</v>
      </c>
      <c r="DI2641" t="s">
        <v>529</v>
      </c>
      <c r="DJ2641" s="4">
        <v>47375</v>
      </c>
      <c r="DK2641" t="s">
        <v>1039</v>
      </c>
      <c r="DL2641" t="s">
        <v>136</v>
      </c>
      <c r="DM2641">
        <v>1</v>
      </c>
      <c r="DN2641" t="s">
        <v>19350</v>
      </c>
      <c r="DO2641" t="s">
        <v>1229</v>
      </c>
      <c r="DP2641" t="s">
        <v>529</v>
      </c>
      <c r="DQ2641" t="str">
        <f>"47374"</f>
        <v>47374</v>
      </c>
      <c r="DR2641" t="s">
        <v>1039</v>
      </c>
      <c r="DS2641" t="s">
        <v>6366</v>
      </c>
      <c r="DT2641">
        <v>1</v>
      </c>
      <c r="DU2641">
        <v>4</v>
      </c>
      <c r="DV2641" t="s">
        <v>134</v>
      </c>
      <c r="DW2641" t="s">
        <v>134</v>
      </c>
      <c r="DX2641" t="s">
        <v>134</v>
      </c>
      <c r="DY2641" t="s">
        <v>134</v>
      </c>
      <c r="DZ2641">
        <v>2</v>
      </c>
      <c r="EA2641" t="s">
        <v>134</v>
      </c>
      <c r="EB2641" s="5">
        <v>12.68</v>
      </c>
      <c r="EC2641" s="5">
        <v>12.68</v>
      </c>
      <c r="ED2641" s="5">
        <v>55</v>
      </c>
      <c r="EE2641" t="s">
        <v>148</v>
      </c>
      <c r="EF2641" t="s">
        <v>577</v>
      </c>
      <c r="EG2641" t="s">
        <v>5407</v>
      </c>
      <c r="EH2641">
        <v>0</v>
      </c>
    </row>
    <row r="2642" spans="1:138" ht="15" customHeight="1" x14ac:dyDescent="0.35">
      <c r="A2642" t="s">
        <v>4589</v>
      </c>
      <c r="B2642" t="s">
        <v>157</v>
      </c>
      <c r="C2642" s="1">
        <v>44159.39965324074</v>
      </c>
      <c r="D2642" s="1">
        <v>44196</v>
      </c>
      <c r="E2642" t="s">
        <v>579</v>
      </c>
      <c r="F2642" t="s">
        <v>136</v>
      </c>
      <c r="G2642" t="s">
        <v>135</v>
      </c>
      <c r="H2642" t="s">
        <v>136</v>
      </c>
      <c r="I2642" t="s">
        <v>4590</v>
      </c>
      <c r="J2642" t="s">
        <v>4591</v>
      </c>
      <c r="K2642" t="s">
        <v>4592</v>
      </c>
      <c r="M2642" t="s">
        <v>4593</v>
      </c>
      <c r="N2642" t="s">
        <v>1162</v>
      </c>
      <c r="O2642" s="4">
        <v>1093</v>
      </c>
      <c r="P2642" t="s">
        <v>140</v>
      </c>
      <c r="R2642">
        <v>14136654361</v>
      </c>
      <c r="T2642">
        <v>1114</v>
      </c>
      <c r="U2642" t="s">
        <v>4233</v>
      </c>
      <c r="V2642" t="s">
        <v>3790</v>
      </c>
      <c r="X2642" t="s">
        <v>429</v>
      </c>
      <c r="Y2642" t="s">
        <v>4592</v>
      </c>
      <c r="AA2642" t="s">
        <v>4594</v>
      </c>
      <c r="AB2642" t="s">
        <v>1162</v>
      </c>
      <c r="AC2642" s="4">
        <v>1093</v>
      </c>
      <c r="AD2642" t="s">
        <v>140</v>
      </c>
      <c r="AF2642">
        <v>14136654361</v>
      </c>
      <c r="AH2642" t="s">
        <v>4595</v>
      </c>
      <c r="AI2642" t="s">
        <v>168</v>
      </c>
      <c r="AJ2642" t="s">
        <v>2137</v>
      </c>
      <c r="AK2642" t="s">
        <v>4596</v>
      </c>
      <c r="AM2642" t="s">
        <v>4597</v>
      </c>
      <c r="AO2642" t="s">
        <v>4598</v>
      </c>
      <c r="AP2642" t="s">
        <v>4599</v>
      </c>
      <c r="AQ2642" s="4">
        <v>3045</v>
      </c>
      <c r="AR2642" t="s">
        <v>140</v>
      </c>
      <c r="AT2642">
        <v>16034972132</v>
      </c>
      <c r="AV2642" t="s">
        <v>4600</v>
      </c>
      <c r="AW2642" t="s">
        <v>4601</v>
      </c>
      <c r="AZ2642" t="s">
        <v>821</v>
      </c>
      <c r="BA2642" t="s">
        <v>822</v>
      </c>
      <c r="BB2642" t="s">
        <v>136</v>
      </c>
      <c r="BC2642" t="s">
        <v>136</v>
      </c>
      <c r="BD2642" t="s">
        <v>148</v>
      </c>
      <c r="BE2642" t="s">
        <v>136</v>
      </c>
      <c r="BF2642" t="s">
        <v>136</v>
      </c>
      <c r="BG2642" t="s">
        <v>134</v>
      </c>
      <c r="BH2642" t="s">
        <v>136</v>
      </c>
      <c r="BN2642" t="s">
        <v>4602</v>
      </c>
      <c r="BO2642" t="s">
        <v>4603</v>
      </c>
      <c r="BP2642">
        <v>7</v>
      </c>
      <c r="BQ2642">
        <v>7</v>
      </c>
      <c r="BR2642">
        <v>7</v>
      </c>
      <c r="BS2642" s="1">
        <v>44228</v>
      </c>
      <c r="BT2642" s="1">
        <v>44525</v>
      </c>
      <c r="BU2642" s="1">
        <v>44228</v>
      </c>
      <c r="BV2642" s="1">
        <v>44525</v>
      </c>
      <c r="BW2642" t="s">
        <v>136</v>
      </c>
      <c r="BX2642">
        <v>45</v>
      </c>
      <c r="BY2642">
        <v>0</v>
      </c>
      <c r="BZ2642">
        <v>8</v>
      </c>
      <c r="CA2642">
        <v>8</v>
      </c>
      <c r="CB2642">
        <v>8</v>
      </c>
      <c r="CC2642">
        <v>8</v>
      </c>
      <c r="CD2642">
        <v>8</v>
      </c>
      <c r="CE2642">
        <v>5</v>
      </c>
      <c r="CF2642" t="str">
        <f>"7:00 AM"</f>
        <v>7:00 AM</v>
      </c>
      <c r="CG2642" t="str">
        <f>"4:00 PM"</f>
        <v>4:00 PM</v>
      </c>
      <c r="CH2642" s="5">
        <v>14.29</v>
      </c>
      <c r="CI2642" t="s">
        <v>146</v>
      </c>
      <c r="CL2642" t="s">
        <v>134</v>
      </c>
      <c r="CM2642" t="s">
        <v>147</v>
      </c>
      <c r="CN2642" t="s">
        <v>148</v>
      </c>
      <c r="CO2642" s="2" t="s">
        <v>4604</v>
      </c>
      <c r="CP2642" t="s">
        <v>149</v>
      </c>
      <c r="CQ2642">
        <v>1</v>
      </c>
      <c r="CR2642">
        <v>0</v>
      </c>
      <c r="CS2642" t="s">
        <v>136</v>
      </c>
      <c r="CT2642" t="s">
        <v>136</v>
      </c>
      <c r="CU2642" t="s">
        <v>136</v>
      </c>
      <c r="CV2642" t="s">
        <v>136</v>
      </c>
      <c r="CW2642" t="s">
        <v>134</v>
      </c>
      <c r="CX2642">
        <v>50</v>
      </c>
      <c r="CY2642" t="s">
        <v>134</v>
      </c>
      <c r="CZ2642" t="s">
        <v>136</v>
      </c>
      <c r="DA2642" t="s">
        <v>134</v>
      </c>
      <c r="DB2642" t="s">
        <v>134</v>
      </c>
      <c r="DC2642" t="s">
        <v>134</v>
      </c>
      <c r="DD2642" t="s">
        <v>136</v>
      </c>
      <c r="DF2642" t="s">
        <v>4605</v>
      </c>
      <c r="DG2642" t="s">
        <v>4592</v>
      </c>
      <c r="DH2642" t="s">
        <v>4593</v>
      </c>
      <c r="DI2642" t="s">
        <v>1162</v>
      </c>
      <c r="DJ2642" s="4">
        <v>1093</v>
      </c>
      <c r="DK2642" t="s">
        <v>4606</v>
      </c>
      <c r="DL2642" t="s">
        <v>136</v>
      </c>
      <c r="DM2642">
        <v>1</v>
      </c>
      <c r="DN2642" t="s">
        <v>4592</v>
      </c>
      <c r="DO2642" t="s">
        <v>4594</v>
      </c>
      <c r="DP2642" t="s">
        <v>1162</v>
      </c>
      <c r="DQ2642" t="str">
        <f>"01093"</f>
        <v>01093</v>
      </c>
      <c r="DR2642" t="s">
        <v>4606</v>
      </c>
      <c r="DS2642" t="s">
        <v>4607</v>
      </c>
      <c r="DT2642">
        <v>1</v>
      </c>
      <c r="DU2642">
        <v>42</v>
      </c>
      <c r="DV2642" t="s">
        <v>134</v>
      </c>
      <c r="DW2642" t="s">
        <v>134</v>
      </c>
      <c r="DX2642" t="s">
        <v>134</v>
      </c>
      <c r="DY2642" t="s">
        <v>136</v>
      </c>
      <c r="DZ2642">
        <v>1</v>
      </c>
      <c r="EA2642" t="s">
        <v>136</v>
      </c>
      <c r="EC2642" s="5">
        <v>12.68</v>
      </c>
      <c r="ED2642" s="5">
        <v>55</v>
      </c>
      <c r="EE2642">
        <v>14136654361</v>
      </c>
      <c r="EF2642" t="s">
        <v>4608</v>
      </c>
      <c r="EG2642" t="s">
        <v>155</v>
      </c>
      <c r="EH2642">
        <v>3</v>
      </c>
    </row>
    <row r="2643" spans="1:138" ht="15" customHeight="1" x14ac:dyDescent="0.35">
      <c r="A2643" t="s">
        <v>14092</v>
      </c>
      <c r="B2643" t="s">
        <v>157</v>
      </c>
      <c r="C2643" s="1">
        <v>44158.64880185185</v>
      </c>
      <c r="D2643" s="1">
        <v>44196</v>
      </c>
      <c r="E2643" t="s">
        <v>133</v>
      </c>
      <c r="F2643" t="s">
        <v>136</v>
      </c>
      <c r="G2643" t="s">
        <v>135</v>
      </c>
      <c r="H2643" t="s">
        <v>136</v>
      </c>
      <c r="I2643" t="s">
        <v>14093</v>
      </c>
      <c r="K2643" t="s">
        <v>14094</v>
      </c>
      <c r="M2643" t="s">
        <v>6037</v>
      </c>
      <c r="N2643" t="s">
        <v>1187</v>
      </c>
      <c r="O2643" s="4">
        <v>67576</v>
      </c>
      <c r="P2643" t="s">
        <v>140</v>
      </c>
      <c r="R2643">
        <v>16207932407</v>
      </c>
      <c r="T2643">
        <v>11213</v>
      </c>
      <c r="U2643" t="s">
        <v>5269</v>
      </c>
      <c r="V2643" t="s">
        <v>2932</v>
      </c>
      <c r="W2643" t="s">
        <v>1267</v>
      </c>
      <c r="X2643" t="s">
        <v>164</v>
      </c>
      <c r="Y2643" t="s">
        <v>14094</v>
      </c>
      <c r="AA2643" t="s">
        <v>6037</v>
      </c>
      <c r="AB2643" t="s">
        <v>1187</v>
      </c>
      <c r="AC2643" s="4">
        <v>67576</v>
      </c>
      <c r="AD2643" t="s">
        <v>140</v>
      </c>
      <c r="AF2643">
        <v>16207932407</v>
      </c>
      <c r="AH2643" t="s">
        <v>148</v>
      </c>
      <c r="AI2643" t="s">
        <v>168</v>
      </c>
      <c r="AJ2643" t="s">
        <v>456</v>
      </c>
      <c r="AK2643" t="s">
        <v>457</v>
      </c>
      <c r="AM2643" t="s">
        <v>458</v>
      </c>
      <c r="AO2643" t="s">
        <v>459</v>
      </c>
      <c r="AP2643" t="s">
        <v>460</v>
      </c>
      <c r="AQ2643" s="4">
        <v>73737</v>
      </c>
      <c r="AR2643" t="s">
        <v>140</v>
      </c>
      <c r="AT2643">
        <v>15802274747</v>
      </c>
      <c r="AV2643" t="s">
        <v>461</v>
      </c>
      <c r="AW2643" t="s">
        <v>462</v>
      </c>
      <c r="AZ2643" t="s">
        <v>288</v>
      </c>
      <c r="BA2643" t="s">
        <v>289</v>
      </c>
      <c r="BB2643" t="s">
        <v>136</v>
      </c>
      <c r="BC2643" t="s">
        <v>136</v>
      </c>
      <c r="BD2643" t="s">
        <v>148</v>
      </c>
      <c r="BE2643" t="s">
        <v>136</v>
      </c>
      <c r="BF2643" t="s">
        <v>136</v>
      </c>
      <c r="BG2643" t="s">
        <v>134</v>
      </c>
      <c r="BH2643" t="s">
        <v>136</v>
      </c>
      <c r="BN2643" t="s">
        <v>14095</v>
      </c>
      <c r="BO2643" t="s">
        <v>1043</v>
      </c>
      <c r="BP2643">
        <v>5</v>
      </c>
      <c r="BQ2643">
        <v>5</v>
      </c>
      <c r="BR2643">
        <v>5</v>
      </c>
      <c r="BS2643" s="1">
        <v>44228</v>
      </c>
      <c r="BT2643" s="1">
        <v>44531</v>
      </c>
      <c r="BU2643" s="1">
        <v>44228</v>
      </c>
      <c r="BV2643" s="1">
        <v>44531</v>
      </c>
      <c r="BW2643" t="s">
        <v>136</v>
      </c>
      <c r="BX2643">
        <v>48</v>
      </c>
      <c r="BY2643">
        <v>0</v>
      </c>
      <c r="BZ2643">
        <v>8</v>
      </c>
      <c r="CA2643">
        <v>8</v>
      </c>
      <c r="CB2643">
        <v>8</v>
      </c>
      <c r="CC2643">
        <v>8</v>
      </c>
      <c r="CD2643">
        <v>8</v>
      </c>
      <c r="CE2643">
        <v>8</v>
      </c>
      <c r="CF2643" t="str">
        <f>"8:00 AM"</f>
        <v>8:00 AM</v>
      </c>
      <c r="CG2643" t="str">
        <f>"5:00 PM"</f>
        <v>5:00 PM</v>
      </c>
      <c r="CH2643" s="5">
        <v>14.99</v>
      </c>
      <c r="CI2643" t="s">
        <v>146</v>
      </c>
      <c r="CL2643" t="s">
        <v>136</v>
      </c>
      <c r="CM2643" t="s">
        <v>312</v>
      </c>
      <c r="CN2643" t="s">
        <v>148</v>
      </c>
      <c r="CO2643" t="s">
        <v>465</v>
      </c>
      <c r="CP2643" t="s">
        <v>149</v>
      </c>
      <c r="CQ2643">
        <v>3</v>
      </c>
      <c r="CR2643">
        <v>0</v>
      </c>
      <c r="CS2643" t="s">
        <v>136</v>
      </c>
      <c r="CT2643" t="s">
        <v>134</v>
      </c>
      <c r="CU2643" t="s">
        <v>136</v>
      </c>
      <c r="CV2643" t="s">
        <v>134</v>
      </c>
      <c r="CW2643" t="s">
        <v>134</v>
      </c>
      <c r="CX2643">
        <v>75</v>
      </c>
      <c r="CY2643" t="s">
        <v>134</v>
      </c>
      <c r="CZ2643" t="s">
        <v>134</v>
      </c>
      <c r="DA2643" t="s">
        <v>134</v>
      </c>
      <c r="DB2643" t="s">
        <v>136</v>
      </c>
      <c r="DC2643" t="s">
        <v>134</v>
      </c>
      <c r="DD2643" t="s">
        <v>136</v>
      </c>
      <c r="DF2643" t="s">
        <v>466</v>
      </c>
      <c r="DG2643" t="s">
        <v>14096</v>
      </c>
      <c r="DH2643" t="s">
        <v>6039</v>
      </c>
      <c r="DI2643" t="s">
        <v>1187</v>
      </c>
      <c r="DJ2643" s="4">
        <v>67576</v>
      </c>
      <c r="DK2643" t="s">
        <v>3345</v>
      </c>
      <c r="DL2643" t="s">
        <v>136</v>
      </c>
      <c r="DM2643">
        <v>1</v>
      </c>
      <c r="DN2643" t="s">
        <v>14097</v>
      </c>
      <c r="DO2643" t="s">
        <v>6039</v>
      </c>
      <c r="DP2643" t="s">
        <v>1187</v>
      </c>
      <c r="DQ2643" t="str">
        <f>"67576"</f>
        <v>67576</v>
      </c>
      <c r="DR2643" t="s">
        <v>3345</v>
      </c>
      <c r="DS2643" t="s">
        <v>296</v>
      </c>
      <c r="DT2643">
        <v>1</v>
      </c>
      <c r="DU2643">
        <v>5</v>
      </c>
      <c r="DV2643" t="s">
        <v>134</v>
      </c>
      <c r="DW2643" t="s">
        <v>134</v>
      </c>
      <c r="DX2643" t="s">
        <v>134</v>
      </c>
      <c r="DY2643" t="s">
        <v>136</v>
      </c>
      <c r="DZ2643">
        <v>1</v>
      </c>
      <c r="EA2643" t="s">
        <v>136</v>
      </c>
      <c r="EC2643" s="5">
        <v>12.68</v>
      </c>
      <c r="ED2643" s="5">
        <v>55</v>
      </c>
      <c r="EE2643">
        <v>16207932407</v>
      </c>
      <c r="EF2643" t="s">
        <v>14098</v>
      </c>
      <c r="EG2643" t="s">
        <v>148</v>
      </c>
      <c r="EH2643">
        <v>0</v>
      </c>
    </row>
    <row r="2644" spans="1:138" ht="15" customHeight="1" x14ac:dyDescent="0.35">
      <c r="A2644" t="s">
        <v>22049</v>
      </c>
      <c r="B2644" t="s">
        <v>157</v>
      </c>
      <c r="C2644" s="1">
        <v>44167.806824884261</v>
      </c>
      <c r="D2644" s="1">
        <v>44196</v>
      </c>
      <c r="E2644" t="s">
        <v>133</v>
      </c>
      <c r="F2644" t="s">
        <v>136</v>
      </c>
      <c r="G2644" t="s">
        <v>135</v>
      </c>
      <c r="H2644" t="s">
        <v>136</v>
      </c>
      <c r="I2644" t="s">
        <v>22050</v>
      </c>
      <c r="K2644" t="s">
        <v>22051</v>
      </c>
      <c r="M2644" t="s">
        <v>1244</v>
      </c>
      <c r="N2644" t="s">
        <v>1041</v>
      </c>
      <c r="O2644" s="4">
        <v>65807</v>
      </c>
      <c r="P2644" t="s">
        <v>140</v>
      </c>
      <c r="R2644">
        <v>14178623707</v>
      </c>
      <c r="T2644">
        <v>561730</v>
      </c>
      <c r="U2644" t="s">
        <v>22052</v>
      </c>
      <c r="V2644" t="s">
        <v>3172</v>
      </c>
      <c r="W2644" t="s">
        <v>155</v>
      </c>
      <c r="X2644" t="s">
        <v>429</v>
      </c>
      <c r="Y2644" t="s">
        <v>22051</v>
      </c>
      <c r="AA2644" t="s">
        <v>1244</v>
      </c>
      <c r="AB2644" t="s">
        <v>1041</v>
      </c>
      <c r="AC2644" s="4">
        <v>65807</v>
      </c>
      <c r="AD2644" t="s">
        <v>140</v>
      </c>
      <c r="AF2644">
        <v>14178623707</v>
      </c>
      <c r="AH2644" t="s">
        <v>22053</v>
      </c>
      <c r="AI2644" t="s">
        <v>168</v>
      </c>
      <c r="AJ2644" t="s">
        <v>3067</v>
      </c>
      <c r="AK2644" t="s">
        <v>1304</v>
      </c>
      <c r="AL2644" t="s">
        <v>148</v>
      </c>
      <c r="AM2644" t="s">
        <v>3068</v>
      </c>
      <c r="AO2644" t="s">
        <v>3070</v>
      </c>
      <c r="AP2644" t="s">
        <v>925</v>
      </c>
      <c r="AQ2644" s="4">
        <v>83814</v>
      </c>
      <c r="AR2644" t="s">
        <v>140</v>
      </c>
      <c r="AT2644">
        <v>12087772654</v>
      </c>
      <c r="AV2644" t="s">
        <v>3341</v>
      </c>
      <c r="AW2644" t="s">
        <v>3342</v>
      </c>
      <c r="AZ2644" t="s">
        <v>144</v>
      </c>
      <c r="BA2644" t="s">
        <v>145</v>
      </c>
      <c r="BB2644" t="s">
        <v>136</v>
      </c>
      <c r="BC2644" t="s">
        <v>136</v>
      </c>
      <c r="BD2644" t="s">
        <v>148</v>
      </c>
      <c r="BE2644" t="s">
        <v>136</v>
      </c>
      <c r="BF2644" t="s">
        <v>136</v>
      </c>
      <c r="BG2644" t="s">
        <v>134</v>
      </c>
      <c r="BH2644" t="s">
        <v>136</v>
      </c>
      <c r="BN2644" t="s">
        <v>22054</v>
      </c>
      <c r="BO2644" t="s">
        <v>22055</v>
      </c>
      <c r="BP2644">
        <v>5</v>
      </c>
      <c r="BQ2644">
        <v>5</v>
      </c>
      <c r="BR2644">
        <v>5</v>
      </c>
      <c r="BS2644" s="1">
        <v>44228</v>
      </c>
      <c r="BT2644" s="1">
        <v>44530</v>
      </c>
      <c r="BU2644" s="1">
        <v>44228</v>
      </c>
      <c r="BV2644" s="1">
        <v>44530</v>
      </c>
      <c r="BW2644" t="s">
        <v>136</v>
      </c>
      <c r="BX2644">
        <v>40</v>
      </c>
      <c r="BY2644">
        <v>0</v>
      </c>
      <c r="BZ2644">
        <v>8</v>
      </c>
      <c r="CA2644">
        <v>8</v>
      </c>
      <c r="CB2644">
        <v>8</v>
      </c>
      <c r="CC2644">
        <v>8</v>
      </c>
      <c r="CD2644">
        <v>8</v>
      </c>
      <c r="CE2644">
        <v>0</v>
      </c>
      <c r="CF2644" t="str">
        <f>"8:00 AM"</f>
        <v>8:00 AM</v>
      </c>
      <c r="CG2644" t="str">
        <f>"4:00 PM"</f>
        <v>4:00 PM</v>
      </c>
      <c r="CH2644" s="5">
        <v>14.58</v>
      </c>
      <c r="CI2644" t="s">
        <v>146</v>
      </c>
      <c r="CJ2644">
        <v>0</v>
      </c>
      <c r="CL2644" t="s">
        <v>134</v>
      </c>
      <c r="CM2644" t="s">
        <v>312</v>
      </c>
      <c r="CN2644" t="s">
        <v>148</v>
      </c>
      <c r="CO2644" t="s">
        <v>22056</v>
      </c>
      <c r="CP2644" t="s">
        <v>149</v>
      </c>
      <c r="CQ2644">
        <v>0</v>
      </c>
      <c r="CR2644">
        <v>0</v>
      </c>
      <c r="CS2644" t="s">
        <v>136</v>
      </c>
      <c r="CT2644" t="s">
        <v>136</v>
      </c>
      <c r="CU2644" t="s">
        <v>136</v>
      </c>
      <c r="CV2644" t="s">
        <v>136</v>
      </c>
      <c r="CW2644" t="s">
        <v>134</v>
      </c>
      <c r="CX2644">
        <v>70</v>
      </c>
      <c r="CY2644" t="s">
        <v>134</v>
      </c>
      <c r="CZ2644" t="s">
        <v>134</v>
      </c>
      <c r="DA2644" t="s">
        <v>134</v>
      </c>
      <c r="DB2644" t="s">
        <v>134</v>
      </c>
      <c r="DC2644" t="s">
        <v>134</v>
      </c>
      <c r="DD2644" t="s">
        <v>136</v>
      </c>
      <c r="DF2644" t="s">
        <v>22057</v>
      </c>
      <c r="DG2644" t="s">
        <v>22058</v>
      </c>
      <c r="DH2644" t="s">
        <v>1244</v>
      </c>
      <c r="DI2644" t="s">
        <v>1041</v>
      </c>
      <c r="DJ2644" s="4">
        <v>65807</v>
      </c>
      <c r="DK2644" t="s">
        <v>1000</v>
      </c>
      <c r="DL2644" t="s">
        <v>134</v>
      </c>
      <c r="DM2644">
        <v>2</v>
      </c>
      <c r="DN2644" t="s">
        <v>22059</v>
      </c>
      <c r="DO2644" t="s">
        <v>1244</v>
      </c>
      <c r="DP2644" t="s">
        <v>1041</v>
      </c>
      <c r="DQ2644" t="str">
        <f>"65807"</f>
        <v>65807</v>
      </c>
      <c r="DR2644" t="s">
        <v>1000</v>
      </c>
      <c r="DS2644" t="s">
        <v>296</v>
      </c>
      <c r="DT2644">
        <v>1</v>
      </c>
      <c r="DU2644">
        <v>7</v>
      </c>
      <c r="DV2644" t="s">
        <v>134</v>
      </c>
      <c r="DW2644" t="s">
        <v>134</v>
      </c>
      <c r="DX2644" t="s">
        <v>134</v>
      </c>
      <c r="DY2644" t="s">
        <v>136</v>
      </c>
      <c r="DZ2644">
        <v>1</v>
      </c>
      <c r="EA2644" t="s">
        <v>136</v>
      </c>
      <c r="EC2644" s="5">
        <v>12.68</v>
      </c>
      <c r="ED2644" s="5">
        <v>55</v>
      </c>
      <c r="EE2644">
        <v>14178623707</v>
      </c>
      <c r="EF2644" t="s">
        <v>22060</v>
      </c>
      <c r="EG2644" t="s">
        <v>148</v>
      </c>
      <c r="EH2644">
        <v>1</v>
      </c>
    </row>
    <row r="2645" spans="1:138" ht="15" customHeight="1" x14ac:dyDescent="0.35">
      <c r="A2645" t="s">
        <v>25293</v>
      </c>
      <c r="B2645" t="s">
        <v>157</v>
      </c>
      <c r="C2645" s="1">
        <v>44174.579747916665</v>
      </c>
      <c r="D2645" s="1">
        <v>44196</v>
      </c>
      <c r="E2645" t="s">
        <v>133</v>
      </c>
      <c r="F2645" t="s">
        <v>136</v>
      </c>
      <c r="G2645" t="s">
        <v>135</v>
      </c>
      <c r="H2645" t="s">
        <v>136</v>
      </c>
      <c r="I2645" t="s">
        <v>25294</v>
      </c>
      <c r="K2645" t="s">
        <v>25295</v>
      </c>
      <c r="M2645" t="s">
        <v>19662</v>
      </c>
      <c r="N2645" t="s">
        <v>1128</v>
      </c>
      <c r="O2645" s="4">
        <v>58249</v>
      </c>
      <c r="P2645" t="s">
        <v>140</v>
      </c>
      <c r="R2645">
        <v>17013701260</v>
      </c>
      <c r="T2645">
        <v>11199</v>
      </c>
      <c r="U2645" t="s">
        <v>1637</v>
      </c>
      <c r="V2645" t="s">
        <v>1155</v>
      </c>
      <c r="X2645" t="s">
        <v>164</v>
      </c>
      <c r="Y2645" t="s">
        <v>25295</v>
      </c>
      <c r="AA2645" t="s">
        <v>19667</v>
      </c>
      <c r="AB2645" t="s">
        <v>1128</v>
      </c>
      <c r="AC2645" s="4">
        <v>58249</v>
      </c>
      <c r="AD2645" t="s">
        <v>140</v>
      </c>
      <c r="AF2645">
        <v>17013701260</v>
      </c>
      <c r="AH2645" t="s">
        <v>25296</v>
      </c>
      <c r="AI2645" t="s">
        <v>168</v>
      </c>
      <c r="AJ2645" t="s">
        <v>875</v>
      </c>
      <c r="AK2645" t="s">
        <v>876</v>
      </c>
      <c r="AL2645" t="s">
        <v>877</v>
      </c>
      <c r="AM2645" t="s">
        <v>878</v>
      </c>
      <c r="AO2645" t="s">
        <v>879</v>
      </c>
      <c r="AP2645" t="s">
        <v>870</v>
      </c>
      <c r="AQ2645" s="4">
        <v>56537</v>
      </c>
      <c r="AR2645" t="s">
        <v>140</v>
      </c>
      <c r="AS2645" t="s">
        <v>880</v>
      </c>
      <c r="AT2645">
        <v>12183215494</v>
      </c>
      <c r="AV2645" t="s">
        <v>881</v>
      </c>
      <c r="AW2645" t="s">
        <v>882</v>
      </c>
      <c r="AZ2645" t="s">
        <v>288</v>
      </c>
      <c r="BA2645" t="s">
        <v>289</v>
      </c>
      <c r="BB2645" t="s">
        <v>136</v>
      </c>
      <c r="BC2645" t="s">
        <v>136</v>
      </c>
      <c r="BD2645" t="s">
        <v>148</v>
      </c>
      <c r="BE2645" t="s">
        <v>136</v>
      </c>
      <c r="BF2645" t="s">
        <v>136</v>
      </c>
      <c r="BG2645" t="s">
        <v>134</v>
      </c>
      <c r="BH2645" t="s">
        <v>136</v>
      </c>
      <c r="BN2645" t="s">
        <v>25297</v>
      </c>
      <c r="BO2645" t="s">
        <v>883</v>
      </c>
      <c r="BP2645">
        <v>3</v>
      </c>
      <c r="BQ2645">
        <v>3</v>
      </c>
      <c r="BR2645">
        <v>3</v>
      </c>
      <c r="BS2645" s="1">
        <v>44228</v>
      </c>
      <c r="BT2645" s="1">
        <v>44531</v>
      </c>
      <c r="BU2645" s="1">
        <v>44228</v>
      </c>
      <c r="BV2645" s="1">
        <v>44531</v>
      </c>
      <c r="BW2645" t="s">
        <v>136</v>
      </c>
      <c r="BX2645">
        <v>40</v>
      </c>
      <c r="BY2645">
        <v>0</v>
      </c>
      <c r="BZ2645">
        <v>8</v>
      </c>
      <c r="CA2645">
        <v>8</v>
      </c>
      <c r="CB2645">
        <v>8</v>
      </c>
      <c r="CC2645">
        <v>8</v>
      </c>
      <c r="CD2645">
        <v>8</v>
      </c>
      <c r="CE2645">
        <v>0</v>
      </c>
      <c r="CF2645" t="str">
        <f>"8:00 AM"</f>
        <v>8:00 AM</v>
      </c>
      <c r="CG2645" t="str">
        <f>"5:00 PM"</f>
        <v>5:00 PM</v>
      </c>
      <c r="CH2645" s="5">
        <v>14.99</v>
      </c>
      <c r="CI2645" t="s">
        <v>146</v>
      </c>
      <c r="CJ2645">
        <v>0</v>
      </c>
      <c r="CK2645" t="s">
        <v>884</v>
      </c>
      <c r="CL2645" t="s">
        <v>136</v>
      </c>
      <c r="CM2645" t="s">
        <v>312</v>
      </c>
      <c r="CN2645" t="s">
        <v>148</v>
      </c>
      <c r="CO2645" s="2" t="s">
        <v>5241</v>
      </c>
      <c r="CP2645" t="s">
        <v>149</v>
      </c>
      <c r="CQ2645">
        <v>3</v>
      </c>
      <c r="CR2645">
        <v>0</v>
      </c>
      <c r="CS2645" t="s">
        <v>136</v>
      </c>
      <c r="CT2645" t="s">
        <v>134</v>
      </c>
      <c r="CU2645" t="s">
        <v>136</v>
      </c>
      <c r="CV2645" t="s">
        <v>136</v>
      </c>
      <c r="CW2645" t="s">
        <v>134</v>
      </c>
      <c r="CX2645">
        <v>60</v>
      </c>
      <c r="CY2645" t="s">
        <v>136</v>
      </c>
      <c r="CZ2645" t="s">
        <v>136</v>
      </c>
      <c r="DA2645" t="s">
        <v>136</v>
      </c>
      <c r="DB2645" t="s">
        <v>136</v>
      </c>
      <c r="DC2645" t="s">
        <v>136</v>
      </c>
      <c r="DD2645" t="s">
        <v>136</v>
      </c>
      <c r="DF2645" s="2" t="s">
        <v>25298</v>
      </c>
      <c r="DG2645" t="s">
        <v>25299</v>
      </c>
      <c r="DH2645" t="s">
        <v>19667</v>
      </c>
      <c r="DI2645" t="s">
        <v>1128</v>
      </c>
      <c r="DJ2645" s="4">
        <v>58249</v>
      </c>
      <c r="DK2645" t="s">
        <v>7895</v>
      </c>
      <c r="DL2645" t="s">
        <v>136</v>
      </c>
      <c r="DM2645">
        <v>1</v>
      </c>
      <c r="DN2645" t="s">
        <v>25300</v>
      </c>
      <c r="DO2645" t="s">
        <v>19667</v>
      </c>
      <c r="DP2645" t="s">
        <v>1128</v>
      </c>
      <c r="DQ2645" t="str">
        <f>"58249"</f>
        <v>58249</v>
      </c>
      <c r="DR2645" t="s">
        <v>7895</v>
      </c>
      <c r="DS2645" t="s">
        <v>25301</v>
      </c>
      <c r="DT2645">
        <v>2</v>
      </c>
      <c r="DU2645">
        <v>3</v>
      </c>
      <c r="DV2645" t="s">
        <v>134</v>
      </c>
      <c r="DW2645" t="s">
        <v>134</v>
      </c>
      <c r="DX2645" t="s">
        <v>134</v>
      </c>
      <c r="DY2645" t="s">
        <v>136</v>
      </c>
      <c r="DZ2645">
        <v>1</v>
      </c>
      <c r="EA2645" t="s">
        <v>136</v>
      </c>
      <c r="EC2645" s="5">
        <v>12.68</v>
      </c>
      <c r="ED2645" s="5">
        <v>55</v>
      </c>
      <c r="EE2645">
        <v>17013701260</v>
      </c>
      <c r="EF2645" t="s">
        <v>25296</v>
      </c>
      <c r="EG2645" t="s">
        <v>1819</v>
      </c>
      <c r="EH2645">
        <v>0</v>
      </c>
    </row>
    <row r="2646" spans="1:138" ht="15" customHeight="1" x14ac:dyDescent="0.35">
      <c r="A2646" t="s">
        <v>19659</v>
      </c>
      <c r="B2646" t="s">
        <v>157</v>
      </c>
      <c r="C2646" s="1">
        <v>44158.625172106484</v>
      </c>
      <c r="D2646" s="1">
        <v>44196</v>
      </c>
      <c r="E2646" t="s">
        <v>133</v>
      </c>
      <c r="F2646" t="s">
        <v>136</v>
      </c>
      <c r="G2646" t="s">
        <v>135</v>
      </c>
      <c r="H2646" t="s">
        <v>136</v>
      </c>
      <c r="I2646" t="s">
        <v>19660</v>
      </c>
      <c r="K2646" t="s">
        <v>19661</v>
      </c>
      <c r="M2646" t="s">
        <v>19662</v>
      </c>
      <c r="N2646" t="s">
        <v>1128</v>
      </c>
      <c r="O2646" s="4">
        <v>58249</v>
      </c>
      <c r="P2646" t="s">
        <v>140</v>
      </c>
      <c r="R2646">
        <v>17013708817</v>
      </c>
      <c r="T2646">
        <v>1119</v>
      </c>
      <c r="U2646" t="s">
        <v>2887</v>
      </c>
      <c r="V2646" t="s">
        <v>1147</v>
      </c>
      <c r="X2646" t="s">
        <v>164</v>
      </c>
      <c r="Y2646" t="s">
        <v>19661</v>
      </c>
      <c r="AA2646" t="s">
        <v>19662</v>
      </c>
      <c r="AB2646" t="s">
        <v>1128</v>
      </c>
      <c r="AC2646" s="4">
        <v>58249</v>
      </c>
      <c r="AD2646" t="s">
        <v>140</v>
      </c>
      <c r="AF2646">
        <v>17013708817</v>
      </c>
      <c r="AH2646" t="s">
        <v>19663</v>
      </c>
      <c r="AI2646" t="s">
        <v>168</v>
      </c>
      <c r="AJ2646" t="s">
        <v>875</v>
      </c>
      <c r="AK2646" t="s">
        <v>876</v>
      </c>
      <c r="AL2646" t="s">
        <v>877</v>
      </c>
      <c r="AM2646" t="s">
        <v>878</v>
      </c>
      <c r="AO2646" t="s">
        <v>879</v>
      </c>
      <c r="AP2646" t="s">
        <v>870</v>
      </c>
      <c r="AQ2646" s="4">
        <v>56537</v>
      </c>
      <c r="AR2646" t="s">
        <v>140</v>
      </c>
      <c r="AS2646" t="s">
        <v>880</v>
      </c>
      <c r="AT2646">
        <v>12183215494</v>
      </c>
      <c r="AV2646" t="s">
        <v>881</v>
      </c>
      <c r="AW2646" t="s">
        <v>882</v>
      </c>
      <c r="AZ2646" t="s">
        <v>288</v>
      </c>
      <c r="BA2646" t="s">
        <v>289</v>
      </c>
      <c r="BB2646" t="s">
        <v>136</v>
      </c>
      <c r="BC2646" t="s">
        <v>136</v>
      </c>
      <c r="BD2646" t="s">
        <v>148</v>
      </c>
      <c r="BE2646" t="s">
        <v>136</v>
      </c>
      <c r="BF2646" t="s">
        <v>136</v>
      </c>
      <c r="BG2646" t="s">
        <v>134</v>
      </c>
      <c r="BH2646" t="s">
        <v>136</v>
      </c>
      <c r="BN2646" t="s">
        <v>19664</v>
      </c>
      <c r="BO2646" t="s">
        <v>883</v>
      </c>
      <c r="BP2646">
        <v>3</v>
      </c>
      <c r="BQ2646">
        <v>3</v>
      </c>
      <c r="BR2646">
        <v>3</v>
      </c>
      <c r="BS2646" s="1">
        <v>44228</v>
      </c>
      <c r="BT2646" s="1">
        <v>44531</v>
      </c>
      <c r="BU2646" s="1">
        <v>44228</v>
      </c>
      <c r="BV2646" s="1">
        <v>44531</v>
      </c>
      <c r="BW2646" t="s">
        <v>136</v>
      </c>
      <c r="BX2646">
        <v>40</v>
      </c>
      <c r="BY2646">
        <v>0</v>
      </c>
      <c r="BZ2646">
        <v>8</v>
      </c>
      <c r="CA2646">
        <v>8</v>
      </c>
      <c r="CB2646">
        <v>8</v>
      </c>
      <c r="CC2646">
        <v>8</v>
      </c>
      <c r="CD2646">
        <v>8</v>
      </c>
      <c r="CE2646">
        <v>0</v>
      </c>
      <c r="CF2646" t="str">
        <f>"8:00 AM"</f>
        <v>8:00 AM</v>
      </c>
      <c r="CG2646" t="str">
        <f>"5:00 PM"</f>
        <v>5:00 PM</v>
      </c>
      <c r="CH2646" s="5">
        <v>14.99</v>
      </c>
      <c r="CI2646" t="s">
        <v>146</v>
      </c>
      <c r="CJ2646">
        <v>0</v>
      </c>
      <c r="CK2646" t="s">
        <v>884</v>
      </c>
      <c r="CL2646" t="s">
        <v>136</v>
      </c>
      <c r="CM2646" t="s">
        <v>312</v>
      </c>
      <c r="CN2646" t="s">
        <v>148</v>
      </c>
      <c r="CO2646" s="2" t="s">
        <v>1130</v>
      </c>
      <c r="CP2646" t="s">
        <v>149</v>
      </c>
      <c r="CQ2646">
        <v>3</v>
      </c>
      <c r="CR2646">
        <v>0</v>
      </c>
      <c r="CS2646" t="s">
        <v>134</v>
      </c>
      <c r="CT2646" t="s">
        <v>136</v>
      </c>
      <c r="CU2646" t="s">
        <v>136</v>
      </c>
      <c r="CV2646" t="s">
        <v>136</v>
      </c>
      <c r="CW2646" t="s">
        <v>134</v>
      </c>
      <c r="CX2646">
        <v>60</v>
      </c>
      <c r="CY2646" t="s">
        <v>136</v>
      </c>
      <c r="CZ2646" t="s">
        <v>136</v>
      </c>
      <c r="DA2646" t="s">
        <v>136</v>
      </c>
      <c r="DB2646" t="s">
        <v>136</v>
      </c>
      <c r="DC2646" t="s">
        <v>136</v>
      </c>
      <c r="DD2646" t="s">
        <v>136</v>
      </c>
      <c r="DF2646" s="2" t="s">
        <v>19665</v>
      </c>
      <c r="DG2646" s="2" t="s">
        <v>19666</v>
      </c>
      <c r="DH2646" t="s">
        <v>19667</v>
      </c>
      <c r="DI2646" t="s">
        <v>1128</v>
      </c>
      <c r="DJ2646" s="4">
        <v>58249</v>
      </c>
      <c r="DK2646" t="s">
        <v>7895</v>
      </c>
      <c r="DL2646" t="s">
        <v>136</v>
      </c>
      <c r="DM2646">
        <v>1</v>
      </c>
      <c r="DN2646" s="2" t="s">
        <v>19668</v>
      </c>
      <c r="DO2646" t="s">
        <v>19667</v>
      </c>
      <c r="DP2646" t="s">
        <v>1128</v>
      </c>
      <c r="DQ2646" t="str">
        <f>"58249"</f>
        <v>58249</v>
      </c>
      <c r="DR2646" t="s">
        <v>7895</v>
      </c>
      <c r="DS2646" t="s">
        <v>19669</v>
      </c>
      <c r="DT2646">
        <v>3</v>
      </c>
      <c r="DU2646">
        <v>3</v>
      </c>
      <c r="DV2646" t="s">
        <v>134</v>
      </c>
      <c r="DW2646" t="s">
        <v>134</v>
      </c>
      <c r="DX2646" t="s">
        <v>134</v>
      </c>
      <c r="DY2646" t="s">
        <v>136</v>
      </c>
      <c r="DZ2646">
        <v>1</v>
      </c>
      <c r="EA2646" t="s">
        <v>136</v>
      </c>
      <c r="EC2646" s="5">
        <v>12.68</v>
      </c>
      <c r="ED2646" s="5">
        <v>55</v>
      </c>
      <c r="EE2646">
        <v>17013708817</v>
      </c>
      <c r="EF2646" t="s">
        <v>19663</v>
      </c>
      <c r="EG2646" t="s">
        <v>1819</v>
      </c>
      <c r="EH2646">
        <v>0</v>
      </c>
    </row>
    <row r="2647" spans="1:138" ht="15" customHeight="1" x14ac:dyDescent="0.35">
      <c r="A2647" t="s">
        <v>5777</v>
      </c>
      <c r="B2647" t="s">
        <v>157</v>
      </c>
      <c r="C2647" s="1">
        <v>44167.549183912037</v>
      </c>
      <c r="D2647" s="1">
        <v>44196</v>
      </c>
      <c r="E2647" t="s">
        <v>133</v>
      </c>
      <c r="F2647" t="s">
        <v>136</v>
      </c>
      <c r="G2647" t="s">
        <v>135</v>
      </c>
      <c r="H2647" t="s">
        <v>136</v>
      </c>
      <c r="I2647" t="s">
        <v>5778</v>
      </c>
      <c r="K2647" t="s">
        <v>5779</v>
      </c>
      <c r="M2647" t="s">
        <v>2450</v>
      </c>
      <c r="N2647" t="s">
        <v>246</v>
      </c>
      <c r="O2647" s="4">
        <v>70578</v>
      </c>
      <c r="P2647" t="s">
        <v>140</v>
      </c>
      <c r="R2647">
        <v>13377835494</v>
      </c>
      <c r="T2647">
        <v>111940</v>
      </c>
      <c r="U2647" t="s">
        <v>2451</v>
      </c>
      <c r="V2647" t="s">
        <v>5092</v>
      </c>
      <c r="W2647" t="s">
        <v>1007</v>
      </c>
      <c r="X2647" t="s">
        <v>164</v>
      </c>
      <c r="Y2647" t="s">
        <v>5779</v>
      </c>
      <c r="AA2647" t="s">
        <v>2450</v>
      </c>
      <c r="AB2647" t="s">
        <v>246</v>
      </c>
      <c r="AC2647" s="4">
        <v>70578</v>
      </c>
      <c r="AD2647" t="s">
        <v>140</v>
      </c>
      <c r="AF2647">
        <v>13372246912</v>
      </c>
      <c r="AH2647" t="s">
        <v>148</v>
      </c>
      <c r="AI2647" t="s">
        <v>168</v>
      </c>
      <c r="AJ2647" t="s">
        <v>1977</v>
      </c>
      <c r="AK2647" t="s">
        <v>1978</v>
      </c>
      <c r="AL2647" t="s">
        <v>1979</v>
      </c>
      <c r="AM2647" t="s">
        <v>1980</v>
      </c>
      <c r="AN2647" t="s">
        <v>1981</v>
      </c>
      <c r="AO2647" t="s">
        <v>1982</v>
      </c>
      <c r="AP2647" t="s">
        <v>246</v>
      </c>
      <c r="AQ2647" s="4">
        <v>70754</v>
      </c>
      <c r="AR2647" t="s">
        <v>140</v>
      </c>
      <c r="AT2647">
        <v>12256863033</v>
      </c>
      <c r="AV2647" t="s">
        <v>1983</v>
      </c>
      <c r="AW2647" t="s">
        <v>1984</v>
      </c>
      <c r="AZ2647" t="s">
        <v>175</v>
      </c>
      <c r="BA2647" t="s">
        <v>176</v>
      </c>
      <c r="BB2647" t="s">
        <v>136</v>
      </c>
      <c r="BC2647" t="s">
        <v>136</v>
      </c>
      <c r="BD2647" t="s">
        <v>148</v>
      </c>
      <c r="BE2647" t="s">
        <v>136</v>
      </c>
      <c r="BF2647" t="s">
        <v>136</v>
      </c>
      <c r="BG2647" t="s">
        <v>134</v>
      </c>
      <c r="BH2647" t="s">
        <v>136</v>
      </c>
      <c r="BN2647" t="s">
        <v>5780</v>
      </c>
      <c r="BO2647" t="s">
        <v>905</v>
      </c>
      <c r="BP2647">
        <v>3</v>
      </c>
      <c r="BQ2647">
        <v>3</v>
      </c>
      <c r="BR2647">
        <v>3</v>
      </c>
      <c r="BS2647" s="1">
        <v>44228</v>
      </c>
      <c r="BT2647" s="1">
        <v>44531</v>
      </c>
      <c r="BU2647" s="1">
        <v>44228</v>
      </c>
      <c r="BV2647" s="1">
        <v>44531</v>
      </c>
      <c r="BW2647" t="s">
        <v>136</v>
      </c>
      <c r="BX2647">
        <v>35</v>
      </c>
      <c r="BY2647">
        <v>0</v>
      </c>
      <c r="BZ2647">
        <v>6</v>
      </c>
      <c r="CA2647">
        <v>6</v>
      </c>
      <c r="CB2647">
        <v>6</v>
      </c>
      <c r="CC2647">
        <v>6</v>
      </c>
      <c r="CD2647">
        <v>6</v>
      </c>
      <c r="CE2647">
        <v>5</v>
      </c>
      <c r="CF2647" t="str">
        <f>"7:00 AM"</f>
        <v>7:00 AM</v>
      </c>
      <c r="CG2647" t="str">
        <f>"1:00 PM"</f>
        <v>1:00 PM</v>
      </c>
      <c r="CH2647" s="5">
        <v>11.83</v>
      </c>
      <c r="CI2647" t="s">
        <v>146</v>
      </c>
      <c r="CJ2647">
        <v>0</v>
      </c>
      <c r="CK2647" t="s">
        <v>1985</v>
      </c>
      <c r="CL2647" t="s">
        <v>134</v>
      </c>
      <c r="CM2647" t="s">
        <v>147</v>
      </c>
      <c r="CN2647" t="s">
        <v>148</v>
      </c>
      <c r="CO2647" s="2" t="s">
        <v>1986</v>
      </c>
      <c r="CP2647" t="s">
        <v>149</v>
      </c>
      <c r="CQ2647">
        <v>0</v>
      </c>
      <c r="CR2647">
        <v>0</v>
      </c>
      <c r="CS2647" t="s">
        <v>136</v>
      </c>
      <c r="CT2647" t="s">
        <v>136</v>
      </c>
      <c r="CU2647" t="s">
        <v>136</v>
      </c>
      <c r="CV2647" t="s">
        <v>134</v>
      </c>
      <c r="CW2647" t="s">
        <v>134</v>
      </c>
      <c r="CX2647">
        <v>50</v>
      </c>
      <c r="CY2647" t="s">
        <v>134</v>
      </c>
      <c r="CZ2647" t="s">
        <v>134</v>
      </c>
      <c r="DA2647" t="s">
        <v>134</v>
      </c>
      <c r="DB2647" t="s">
        <v>134</v>
      </c>
      <c r="DC2647" t="s">
        <v>134</v>
      </c>
      <c r="DD2647" t="s">
        <v>136</v>
      </c>
      <c r="DF2647" t="s">
        <v>2346</v>
      </c>
      <c r="DG2647" t="s">
        <v>5781</v>
      </c>
      <c r="DH2647" t="s">
        <v>245</v>
      </c>
      <c r="DI2647" t="s">
        <v>246</v>
      </c>
      <c r="DJ2647" s="4">
        <v>70516</v>
      </c>
      <c r="DK2647" t="s">
        <v>268</v>
      </c>
      <c r="DL2647" t="s">
        <v>136</v>
      </c>
      <c r="DM2647">
        <v>1</v>
      </c>
      <c r="DN2647" t="s">
        <v>5782</v>
      </c>
      <c r="DO2647" t="s">
        <v>245</v>
      </c>
      <c r="DP2647" t="s">
        <v>246</v>
      </c>
      <c r="DQ2647" t="str">
        <f>"70516"</f>
        <v>70516</v>
      </c>
      <c r="DR2647" t="s">
        <v>268</v>
      </c>
      <c r="DS2647" t="s">
        <v>296</v>
      </c>
      <c r="DT2647">
        <v>1</v>
      </c>
      <c r="DU2647">
        <v>7</v>
      </c>
      <c r="DV2647" t="s">
        <v>134</v>
      </c>
      <c r="DW2647" t="s">
        <v>134</v>
      </c>
      <c r="DX2647" t="s">
        <v>134</v>
      </c>
      <c r="DY2647" t="s">
        <v>136</v>
      </c>
      <c r="DZ2647">
        <v>1</v>
      </c>
      <c r="EA2647" t="s">
        <v>136</v>
      </c>
      <c r="EC2647" s="5">
        <v>12.68</v>
      </c>
      <c r="ED2647" s="5">
        <v>55</v>
      </c>
      <c r="EE2647">
        <v>13372246912</v>
      </c>
      <c r="EF2647" t="s">
        <v>148</v>
      </c>
      <c r="EG2647" t="s">
        <v>1989</v>
      </c>
      <c r="EH2647">
        <v>2</v>
      </c>
    </row>
    <row r="2648" spans="1:138" ht="15" customHeight="1" x14ac:dyDescent="0.35">
      <c r="A2648" t="s">
        <v>21634</v>
      </c>
      <c r="B2648" t="s">
        <v>157</v>
      </c>
      <c r="C2648" s="1">
        <v>44167.545974305554</v>
      </c>
      <c r="D2648" s="1">
        <v>44196</v>
      </c>
      <c r="E2648" t="s">
        <v>1202</v>
      </c>
      <c r="F2648" t="s">
        <v>136</v>
      </c>
      <c r="G2648" t="s">
        <v>135</v>
      </c>
      <c r="H2648" t="s">
        <v>136</v>
      </c>
      <c r="I2648" t="s">
        <v>21635</v>
      </c>
      <c r="K2648" t="s">
        <v>21636</v>
      </c>
      <c r="M2648" t="s">
        <v>21637</v>
      </c>
      <c r="N2648" t="s">
        <v>246</v>
      </c>
      <c r="O2648" s="4">
        <v>71259</v>
      </c>
      <c r="P2648" t="s">
        <v>140</v>
      </c>
      <c r="R2648">
        <v>13184815265</v>
      </c>
      <c r="T2648">
        <v>11194</v>
      </c>
      <c r="U2648" t="s">
        <v>21638</v>
      </c>
      <c r="V2648" t="s">
        <v>5406</v>
      </c>
      <c r="X2648" t="s">
        <v>164</v>
      </c>
      <c r="Y2648" t="s">
        <v>21636</v>
      </c>
      <c r="AA2648" t="s">
        <v>21637</v>
      </c>
      <c r="AB2648" t="s">
        <v>246</v>
      </c>
      <c r="AC2648" s="4">
        <v>71259</v>
      </c>
      <c r="AD2648" t="s">
        <v>140</v>
      </c>
      <c r="AF2648">
        <v>13184815265</v>
      </c>
      <c r="AH2648" t="s">
        <v>21639</v>
      </c>
      <c r="AI2648" t="s">
        <v>168</v>
      </c>
      <c r="AJ2648" t="s">
        <v>1977</v>
      </c>
      <c r="AK2648" t="s">
        <v>1978</v>
      </c>
      <c r="AL2648" t="s">
        <v>1979</v>
      </c>
      <c r="AM2648" t="s">
        <v>1980</v>
      </c>
      <c r="AN2648" t="s">
        <v>1981</v>
      </c>
      <c r="AO2648" t="s">
        <v>1982</v>
      </c>
      <c r="AP2648" t="s">
        <v>246</v>
      </c>
      <c r="AQ2648" s="4">
        <v>70754</v>
      </c>
      <c r="AR2648" t="s">
        <v>140</v>
      </c>
      <c r="AT2648">
        <v>12256863033</v>
      </c>
      <c r="AV2648" t="s">
        <v>1983</v>
      </c>
      <c r="AW2648" t="s">
        <v>1984</v>
      </c>
      <c r="AZ2648" t="s">
        <v>175</v>
      </c>
      <c r="BA2648" t="s">
        <v>176</v>
      </c>
      <c r="BB2648" t="s">
        <v>136</v>
      </c>
      <c r="BC2648" t="s">
        <v>136</v>
      </c>
      <c r="BD2648" t="s">
        <v>148</v>
      </c>
      <c r="BE2648" t="s">
        <v>136</v>
      </c>
      <c r="BF2648" t="s">
        <v>136</v>
      </c>
      <c r="BG2648" t="s">
        <v>134</v>
      </c>
      <c r="BH2648" t="s">
        <v>134</v>
      </c>
      <c r="BN2648" t="s">
        <v>21640</v>
      </c>
      <c r="BO2648" t="s">
        <v>1160</v>
      </c>
      <c r="BP2648">
        <v>5</v>
      </c>
      <c r="BQ2648">
        <v>5</v>
      </c>
      <c r="BR2648">
        <v>5</v>
      </c>
      <c r="BS2648" s="1">
        <v>44228</v>
      </c>
      <c r="BT2648" s="1">
        <v>44530</v>
      </c>
      <c r="BU2648" s="1">
        <v>44228</v>
      </c>
      <c r="BV2648" s="1">
        <v>44530</v>
      </c>
      <c r="BW2648" t="s">
        <v>136</v>
      </c>
      <c r="BX2648">
        <v>35</v>
      </c>
      <c r="BY2648">
        <v>0</v>
      </c>
      <c r="BZ2648">
        <v>6</v>
      </c>
      <c r="CA2648">
        <v>6</v>
      </c>
      <c r="CB2648">
        <v>6</v>
      </c>
      <c r="CC2648">
        <v>6</v>
      </c>
      <c r="CD2648">
        <v>6</v>
      </c>
      <c r="CE2648">
        <v>5</v>
      </c>
      <c r="CF2648" t="str">
        <f>"7:00 AM"</f>
        <v>7:00 AM</v>
      </c>
      <c r="CG2648" t="str">
        <f>"1:00 PM"</f>
        <v>1:00 PM</v>
      </c>
      <c r="CH2648" s="5">
        <v>11.83</v>
      </c>
      <c r="CI2648" t="s">
        <v>146</v>
      </c>
      <c r="CJ2648">
        <v>0</v>
      </c>
      <c r="CK2648" t="s">
        <v>3352</v>
      </c>
      <c r="CL2648" t="s">
        <v>134</v>
      </c>
      <c r="CM2648" t="s">
        <v>147</v>
      </c>
      <c r="CN2648" t="s">
        <v>148</v>
      </c>
      <c r="CO2648" s="2" t="s">
        <v>1986</v>
      </c>
      <c r="CP2648" t="s">
        <v>149</v>
      </c>
      <c r="CQ2648">
        <v>0</v>
      </c>
      <c r="CR2648">
        <v>0</v>
      </c>
      <c r="CS2648" t="s">
        <v>136</v>
      </c>
      <c r="CT2648" t="s">
        <v>136</v>
      </c>
      <c r="CU2648" t="s">
        <v>136</v>
      </c>
      <c r="CV2648" t="s">
        <v>134</v>
      </c>
      <c r="CW2648" t="s">
        <v>134</v>
      </c>
      <c r="CX2648">
        <v>50</v>
      </c>
      <c r="CY2648" t="s">
        <v>134</v>
      </c>
      <c r="CZ2648" t="s">
        <v>134</v>
      </c>
      <c r="DA2648" t="s">
        <v>134</v>
      </c>
      <c r="DB2648" t="s">
        <v>134</v>
      </c>
      <c r="DC2648" t="s">
        <v>134</v>
      </c>
      <c r="DD2648" t="s">
        <v>136</v>
      </c>
      <c r="DF2648" t="s">
        <v>2346</v>
      </c>
      <c r="DG2648" t="s">
        <v>21641</v>
      </c>
      <c r="DH2648" t="s">
        <v>21637</v>
      </c>
      <c r="DI2648" t="s">
        <v>246</v>
      </c>
      <c r="DJ2648" s="4">
        <v>71259</v>
      </c>
      <c r="DK2648" t="s">
        <v>1542</v>
      </c>
      <c r="DL2648" t="s">
        <v>134</v>
      </c>
      <c r="DM2648">
        <v>2</v>
      </c>
      <c r="DN2648" t="s">
        <v>21642</v>
      </c>
      <c r="DO2648" t="s">
        <v>21637</v>
      </c>
      <c r="DP2648" t="s">
        <v>246</v>
      </c>
      <c r="DQ2648" t="str">
        <f>"71259"</f>
        <v>71259</v>
      </c>
      <c r="DR2648" t="s">
        <v>1542</v>
      </c>
      <c r="DS2648" t="s">
        <v>7241</v>
      </c>
      <c r="DT2648">
        <v>2</v>
      </c>
      <c r="DU2648">
        <v>13</v>
      </c>
      <c r="DV2648" t="s">
        <v>134</v>
      </c>
      <c r="DW2648" t="s">
        <v>134</v>
      </c>
      <c r="DX2648" t="s">
        <v>134</v>
      </c>
      <c r="DY2648" t="s">
        <v>134</v>
      </c>
      <c r="DZ2648">
        <v>2</v>
      </c>
      <c r="EA2648" t="s">
        <v>136</v>
      </c>
      <c r="EC2648" s="5">
        <v>12.68</v>
      </c>
      <c r="ED2648" s="5">
        <v>55</v>
      </c>
      <c r="EE2648">
        <v>13184815265</v>
      </c>
      <c r="EF2648" t="s">
        <v>21639</v>
      </c>
      <c r="EG2648" t="s">
        <v>1989</v>
      </c>
      <c r="EH2648">
        <v>5</v>
      </c>
    </row>
    <row r="2649" spans="1:138" ht="15" customHeight="1" x14ac:dyDescent="0.35">
      <c r="A2649" t="s">
        <v>18913</v>
      </c>
      <c r="B2649" t="s">
        <v>157</v>
      </c>
      <c r="C2649" s="1">
        <v>44161.934354398145</v>
      </c>
      <c r="D2649" s="1">
        <v>44196</v>
      </c>
      <c r="E2649" t="s">
        <v>133</v>
      </c>
      <c r="F2649" t="s">
        <v>136</v>
      </c>
      <c r="G2649" t="s">
        <v>135</v>
      </c>
      <c r="H2649" t="s">
        <v>136</v>
      </c>
      <c r="I2649" t="s">
        <v>18914</v>
      </c>
      <c r="K2649" t="s">
        <v>18915</v>
      </c>
      <c r="M2649" t="s">
        <v>18916</v>
      </c>
      <c r="N2649" t="s">
        <v>1358</v>
      </c>
      <c r="O2649" s="4">
        <v>80825</v>
      </c>
      <c r="P2649" t="s">
        <v>140</v>
      </c>
      <c r="R2649">
        <v>17199623323</v>
      </c>
      <c r="T2649">
        <v>1111</v>
      </c>
      <c r="U2649" t="s">
        <v>18917</v>
      </c>
      <c r="V2649" t="s">
        <v>8043</v>
      </c>
      <c r="X2649" t="s">
        <v>1677</v>
      </c>
      <c r="Y2649" t="s">
        <v>18915</v>
      </c>
      <c r="AA2649" t="s">
        <v>18916</v>
      </c>
      <c r="AB2649" t="s">
        <v>1358</v>
      </c>
      <c r="AC2649" s="4">
        <v>80825</v>
      </c>
      <c r="AD2649" t="s">
        <v>140</v>
      </c>
      <c r="AF2649">
        <v>17199623323</v>
      </c>
      <c r="AH2649" t="s">
        <v>18918</v>
      </c>
      <c r="AI2649" t="s">
        <v>168</v>
      </c>
      <c r="AJ2649" t="s">
        <v>725</v>
      </c>
      <c r="AK2649" t="s">
        <v>726</v>
      </c>
      <c r="AL2649" t="s">
        <v>727</v>
      </c>
      <c r="AM2649" t="s">
        <v>728</v>
      </c>
      <c r="AN2649" t="s">
        <v>729</v>
      </c>
      <c r="AO2649" t="s">
        <v>730</v>
      </c>
      <c r="AP2649" t="s">
        <v>720</v>
      </c>
      <c r="AQ2649" s="4">
        <v>38930</v>
      </c>
      <c r="AR2649" t="s">
        <v>140</v>
      </c>
      <c r="AT2649">
        <v>16623854219</v>
      </c>
      <c r="AV2649" t="s">
        <v>731</v>
      </c>
      <c r="AW2649" t="s">
        <v>732</v>
      </c>
      <c r="AZ2649" t="s">
        <v>288</v>
      </c>
      <c r="BA2649" t="s">
        <v>289</v>
      </c>
      <c r="BB2649" t="s">
        <v>136</v>
      </c>
      <c r="BC2649" t="s">
        <v>136</v>
      </c>
      <c r="BD2649" t="s">
        <v>148</v>
      </c>
      <c r="BE2649" t="s">
        <v>136</v>
      </c>
      <c r="BF2649" t="s">
        <v>136</v>
      </c>
      <c r="BG2649" t="s">
        <v>134</v>
      </c>
      <c r="BH2649" t="s">
        <v>136</v>
      </c>
      <c r="BN2649" t="s">
        <v>18919</v>
      </c>
      <c r="BO2649" t="s">
        <v>734</v>
      </c>
      <c r="BP2649">
        <v>2</v>
      </c>
      <c r="BQ2649">
        <v>2</v>
      </c>
      <c r="BR2649">
        <v>2</v>
      </c>
      <c r="BS2649" s="1">
        <v>44228</v>
      </c>
      <c r="BT2649" s="1">
        <v>44530</v>
      </c>
      <c r="BU2649" s="1">
        <v>44228</v>
      </c>
      <c r="BV2649" s="1">
        <v>44530</v>
      </c>
      <c r="BW2649" t="s">
        <v>136</v>
      </c>
      <c r="BX2649">
        <v>60</v>
      </c>
      <c r="BY2649">
        <v>0</v>
      </c>
      <c r="BZ2649">
        <v>10</v>
      </c>
      <c r="CA2649">
        <v>10</v>
      </c>
      <c r="CB2649">
        <v>10</v>
      </c>
      <c r="CC2649">
        <v>10</v>
      </c>
      <c r="CD2649">
        <v>10</v>
      </c>
      <c r="CE2649">
        <v>10</v>
      </c>
      <c r="CF2649" t="str">
        <f>"8:00 AM"</f>
        <v>8:00 AM</v>
      </c>
      <c r="CG2649" t="str">
        <f>"6:00 PM"</f>
        <v>6:00 PM</v>
      </c>
      <c r="CH2649" s="5">
        <v>14.26</v>
      </c>
      <c r="CI2649" t="s">
        <v>146</v>
      </c>
      <c r="CL2649" t="s">
        <v>134</v>
      </c>
      <c r="CM2649" t="s">
        <v>312</v>
      </c>
      <c r="CN2649" t="s">
        <v>148</v>
      </c>
      <c r="CO2649" t="s">
        <v>735</v>
      </c>
      <c r="CP2649" t="s">
        <v>149</v>
      </c>
      <c r="CQ2649">
        <v>3</v>
      </c>
      <c r="CR2649">
        <v>0</v>
      </c>
      <c r="CS2649" t="s">
        <v>136</v>
      </c>
      <c r="CT2649" t="s">
        <v>134</v>
      </c>
      <c r="CU2649" t="s">
        <v>136</v>
      </c>
      <c r="CV2649" t="s">
        <v>136</v>
      </c>
      <c r="CW2649" t="s">
        <v>136</v>
      </c>
      <c r="CY2649" t="s">
        <v>136</v>
      </c>
      <c r="CZ2649" t="s">
        <v>136</v>
      </c>
      <c r="DA2649" t="s">
        <v>136</v>
      </c>
      <c r="DB2649" t="s">
        <v>136</v>
      </c>
      <c r="DC2649" t="s">
        <v>136</v>
      </c>
      <c r="DD2649" t="s">
        <v>136</v>
      </c>
      <c r="DF2649" t="s">
        <v>18920</v>
      </c>
      <c r="DG2649" t="s">
        <v>18921</v>
      </c>
      <c r="DH2649" t="s">
        <v>18916</v>
      </c>
      <c r="DI2649" t="s">
        <v>1358</v>
      </c>
      <c r="DJ2649" s="4">
        <v>80825</v>
      </c>
      <c r="DK2649" t="s">
        <v>10905</v>
      </c>
      <c r="DL2649" t="s">
        <v>136</v>
      </c>
      <c r="DM2649">
        <v>1</v>
      </c>
      <c r="DN2649" t="s">
        <v>18922</v>
      </c>
      <c r="DO2649" t="s">
        <v>18916</v>
      </c>
      <c r="DP2649" t="s">
        <v>1358</v>
      </c>
      <c r="DQ2649" t="str">
        <f>"80825"</f>
        <v>80825</v>
      </c>
      <c r="DR2649" t="s">
        <v>10905</v>
      </c>
      <c r="DS2649" t="s">
        <v>1248</v>
      </c>
      <c r="DT2649">
        <v>1</v>
      </c>
      <c r="DU2649">
        <v>6</v>
      </c>
      <c r="DV2649" t="s">
        <v>134</v>
      </c>
      <c r="DW2649" t="s">
        <v>134</v>
      </c>
      <c r="DX2649" t="s">
        <v>134</v>
      </c>
      <c r="DY2649" t="s">
        <v>136</v>
      </c>
      <c r="DZ2649">
        <v>1</v>
      </c>
      <c r="EA2649" t="s">
        <v>136</v>
      </c>
      <c r="EC2649" s="5">
        <v>12.68</v>
      </c>
      <c r="ED2649" s="5">
        <v>55</v>
      </c>
      <c r="EE2649">
        <v>19073022089</v>
      </c>
      <c r="EF2649" t="s">
        <v>18918</v>
      </c>
      <c r="EG2649" t="s">
        <v>148</v>
      </c>
      <c r="EH2649">
        <v>1</v>
      </c>
    </row>
    <row r="2650" spans="1:138" ht="15" customHeight="1" x14ac:dyDescent="0.35">
      <c r="A2650" t="s">
        <v>24274</v>
      </c>
      <c r="B2650" t="s">
        <v>157</v>
      </c>
      <c r="C2650" s="1">
        <v>44155.447674189818</v>
      </c>
      <c r="D2650" s="1">
        <v>44196</v>
      </c>
      <c r="E2650" t="s">
        <v>133</v>
      </c>
      <c r="F2650" t="s">
        <v>136</v>
      </c>
      <c r="G2650" t="s">
        <v>135</v>
      </c>
      <c r="H2650" t="s">
        <v>136</v>
      </c>
      <c r="I2650" t="s">
        <v>24275</v>
      </c>
      <c r="K2650" t="s">
        <v>24276</v>
      </c>
      <c r="M2650" t="s">
        <v>20112</v>
      </c>
      <c r="N2650" t="s">
        <v>1041</v>
      </c>
      <c r="O2650" s="4">
        <v>64098</v>
      </c>
      <c r="P2650" t="s">
        <v>140</v>
      </c>
      <c r="R2650">
        <v>18162104362</v>
      </c>
      <c r="T2650">
        <v>112410</v>
      </c>
      <c r="U2650" t="s">
        <v>24277</v>
      </c>
      <c r="V2650" t="s">
        <v>1653</v>
      </c>
      <c r="X2650" t="s">
        <v>24278</v>
      </c>
      <c r="Y2650" t="s">
        <v>24279</v>
      </c>
      <c r="AA2650" t="s">
        <v>20112</v>
      </c>
      <c r="AB2650" t="s">
        <v>1041</v>
      </c>
      <c r="AC2650" s="4">
        <v>64098</v>
      </c>
      <c r="AD2650" t="s">
        <v>140</v>
      </c>
      <c r="AF2650">
        <v>18162104362</v>
      </c>
      <c r="AH2650" t="s">
        <v>897</v>
      </c>
      <c r="AI2650" t="s">
        <v>168</v>
      </c>
      <c r="AJ2650" t="s">
        <v>621</v>
      </c>
      <c r="AK2650" t="s">
        <v>898</v>
      </c>
      <c r="AL2650" t="s">
        <v>899</v>
      </c>
      <c r="AM2650" t="s">
        <v>900</v>
      </c>
      <c r="AO2650" t="s">
        <v>901</v>
      </c>
      <c r="AP2650" t="s">
        <v>374</v>
      </c>
      <c r="AQ2650" s="4">
        <v>78260</v>
      </c>
      <c r="AR2650" t="s">
        <v>140</v>
      </c>
      <c r="AT2650">
        <v>12104820641</v>
      </c>
      <c r="AV2650" t="s">
        <v>902</v>
      </c>
      <c r="AW2650" t="s">
        <v>903</v>
      </c>
      <c r="AZ2650" t="s">
        <v>175</v>
      </c>
      <c r="BA2650" t="s">
        <v>176</v>
      </c>
      <c r="BB2650" t="s">
        <v>136</v>
      </c>
      <c r="BC2650" t="s">
        <v>136</v>
      </c>
      <c r="BD2650" t="s">
        <v>148</v>
      </c>
      <c r="BE2650" t="s">
        <v>136</v>
      </c>
      <c r="BF2650" t="s">
        <v>136</v>
      </c>
      <c r="BG2650" t="s">
        <v>134</v>
      </c>
      <c r="BH2650" t="s">
        <v>136</v>
      </c>
      <c r="BN2650" t="s">
        <v>24280</v>
      </c>
      <c r="BO2650" t="s">
        <v>3698</v>
      </c>
      <c r="BP2650">
        <v>3</v>
      </c>
      <c r="BQ2650">
        <v>3</v>
      </c>
      <c r="BR2650">
        <v>3</v>
      </c>
      <c r="BS2650" s="1">
        <v>44228</v>
      </c>
      <c r="BT2650" s="1">
        <v>44530</v>
      </c>
      <c r="BU2650" s="1">
        <v>44228</v>
      </c>
      <c r="BV2650" s="1">
        <v>44530</v>
      </c>
      <c r="BW2650" t="s">
        <v>136</v>
      </c>
      <c r="BX2650">
        <v>40</v>
      </c>
      <c r="BY2650">
        <v>0</v>
      </c>
      <c r="BZ2650">
        <v>8</v>
      </c>
      <c r="CA2650">
        <v>8</v>
      </c>
      <c r="CB2650">
        <v>8</v>
      </c>
      <c r="CC2650">
        <v>8</v>
      </c>
      <c r="CD2650">
        <v>8</v>
      </c>
      <c r="CE2650">
        <v>0</v>
      </c>
      <c r="CF2650" t="str">
        <f>"6:00 AM"</f>
        <v>6:00 AM</v>
      </c>
      <c r="CG2650" t="str">
        <f>"10:00 PM"</f>
        <v>10:00 PM</v>
      </c>
      <c r="CH2650" s="5">
        <v>14.58</v>
      </c>
      <c r="CI2650" t="s">
        <v>146</v>
      </c>
      <c r="CL2650" t="s">
        <v>136</v>
      </c>
      <c r="CM2650" t="s">
        <v>312</v>
      </c>
      <c r="CN2650" t="s">
        <v>148</v>
      </c>
      <c r="CO2650" t="s">
        <v>4716</v>
      </c>
      <c r="CP2650" t="s">
        <v>149</v>
      </c>
      <c r="CQ2650">
        <v>3</v>
      </c>
      <c r="CR2650">
        <v>0</v>
      </c>
      <c r="CS2650" t="s">
        <v>136</v>
      </c>
      <c r="CT2650" t="s">
        <v>136</v>
      </c>
      <c r="CU2650" t="s">
        <v>136</v>
      </c>
      <c r="CV2650" t="s">
        <v>136</v>
      </c>
      <c r="CW2650" t="s">
        <v>134</v>
      </c>
      <c r="CX2650">
        <v>50</v>
      </c>
      <c r="CY2650" t="s">
        <v>134</v>
      </c>
      <c r="CZ2650" t="s">
        <v>134</v>
      </c>
      <c r="DA2650" t="s">
        <v>134</v>
      </c>
      <c r="DB2650" t="s">
        <v>134</v>
      </c>
      <c r="DC2650" t="s">
        <v>134</v>
      </c>
      <c r="DD2650" t="s">
        <v>136</v>
      </c>
      <c r="DF2650" s="2" t="s">
        <v>24281</v>
      </c>
      <c r="DG2650" t="s">
        <v>24282</v>
      </c>
      <c r="DH2650" t="s">
        <v>20112</v>
      </c>
      <c r="DI2650" t="s">
        <v>1041</v>
      </c>
      <c r="DJ2650" s="4">
        <v>64098</v>
      </c>
      <c r="DK2650" t="s">
        <v>18601</v>
      </c>
      <c r="DL2650" t="s">
        <v>136</v>
      </c>
      <c r="DM2650">
        <v>1</v>
      </c>
      <c r="DN2650" t="s">
        <v>24283</v>
      </c>
      <c r="DO2650" t="s">
        <v>20112</v>
      </c>
      <c r="DP2650" t="s">
        <v>1041</v>
      </c>
      <c r="DQ2650" t="str">
        <f>"64098"</f>
        <v>64098</v>
      </c>
      <c r="DR2650" t="s">
        <v>18601</v>
      </c>
      <c r="DS2650" t="s">
        <v>296</v>
      </c>
      <c r="DT2650">
        <v>1</v>
      </c>
      <c r="DU2650">
        <v>4</v>
      </c>
      <c r="DV2650" t="s">
        <v>134</v>
      </c>
      <c r="DW2650" t="s">
        <v>134</v>
      </c>
      <c r="DX2650" t="s">
        <v>134</v>
      </c>
      <c r="DY2650" t="s">
        <v>136</v>
      </c>
      <c r="DZ2650">
        <v>1</v>
      </c>
      <c r="EA2650" t="s">
        <v>136</v>
      </c>
      <c r="EC2650" s="5">
        <v>12.68</v>
      </c>
      <c r="ED2650" s="5">
        <v>55</v>
      </c>
      <c r="EE2650">
        <v>18162104362</v>
      </c>
      <c r="EF2650" t="s">
        <v>24284</v>
      </c>
      <c r="EG2650" t="s">
        <v>148</v>
      </c>
      <c r="EH2650">
        <v>0</v>
      </c>
    </row>
    <row r="2651" spans="1:138" ht="15" customHeight="1" x14ac:dyDescent="0.35">
      <c r="A2651" t="s">
        <v>5299</v>
      </c>
      <c r="B2651" t="s">
        <v>157</v>
      </c>
      <c r="C2651" s="1">
        <v>44159.690473379633</v>
      </c>
      <c r="D2651" s="1">
        <v>44196</v>
      </c>
      <c r="E2651" t="s">
        <v>133</v>
      </c>
      <c r="F2651" t="s">
        <v>136</v>
      </c>
      <c r="G2651" t="s">
        <v>135</v>
      </c>
      <c r="H2651" t="s">
        <v>136</v>
      </c>
      <c r="I2651" t="s">
        <v>5300</v>
      </c>
      <c r="J2651" t="s">
        <v>5301</v>
      </c>
      <c r="K2651" t="s">
        <v>5302</v>
      </c>
      <c r="M2651" t="s">
        <v>5251</v>
      </c>
      <c r="N2651" t="s">
        <v>374</v>
      </c>
      <c r="O2651" s="4">
        <v>76048</v>
      </c>
      <c r="P2651" t="s">
        <v>140</v>
      </c>
      <c r="R2651">
        <v>18172790999</v>
      </c>
      <c r="T2651">
        <v>111421</v>
      </c>
      <c r="U2651" t="s">
        <v>2913</v>
      </c>
      <c r="V2651" t="s">
        <v>2091</v>
      </c>
      <c r="X2651" t="s">
        <v>1677</v>
      </c>
      <c r="Y2651" t="s">
        <v>5302</v>
      </c>
      <c r="AA2651" t="s">
        <v>5251</v>
      </c>
      <c r="AB2651" t="s">
        <v>374</v>
      </c>
      <c r="AC2651" s="4">
        <v>76048</v>
      </c>
      <c r="AD2651" t="s">
        <v>140</v>
      </c>
      <c r="AF2651">
        <v>18172790999</v>
      </c>
      <c r="AH2651" t="s">
        <v>897</v>
      </c>
      <c r="AI2651" t="s">
        <v>168</v>
      </c>
      <c r="AJ2651" t="s">
        <v>621</v>
      </c>
      <c r="AK2651" t="s">
        <v>898</v>
      </c>
      <c r="AL2651" t="s">
        <v>899</v>
      </c>
      <c r="AM2651" t="s">
        <v>900</v>
      </c>
      <c r="AO2651" t="s">
        <v>901</v>
      </c>
      <c r="AP2651" t="s">
        <v>374</v>
      </c>
      <c r="AQ2651" s="4">
        <v>78260</v>
      </c>
      <c r="AR2651" t="s">
        <v>140</v>
      </c>
      <c r="AT2651">
        <v>12104820641</v>
      </c>
      <c r="AV2651" t="s">
        <v>902</v>
      </c>
      <c r="AW2651" t="s">
        <v>903</v>
      </c>
      <c r="AZ2651" t="s">
        <v>821</v>
      </c>
      <c r="BA2651" t="s">
        <v>822</v>
      </c>
      <c r="BB2651" t="s">
        <v>136</v>
      </c>
      <c r="BC2651" t="s">
        <v>136</v>
      </c>
      <c r="BD2651" t="s">
        <v>148</v>
      </c>
      <c r="BE2651" t="s">
        <v>136</v>
      </c>
      <c r="BF2651" t="s">
        <v>136</v>
      </c>
      <c r="BG2651" t="s">
        <v>134</v>
      </c>
      <c r="BH2651" t="s">
        <v>136</v>
      </c>
      <c r="BN2651" t="s">
        <v>5303</v>
      </c>
      <c r="BO2651" t="s">
        <v>2564</v>
      </c>
      <c r="BP2651">
        <v>12</v>
      </c>
      <c r="BQ2651">
        <v>12</v>
      </c>
      <c r="BR2651">
        <v>12</v>
      </c>
      <c r="BS2651" s="1">
        <v>44228</v>
      </c>
      <c r="BT2651" s="1">
        <v>44530</v>
      </c>
      <c r="BU2651" s="1">
        <v>44228</v>
      </c>
      <c r="BV2651" s="1">
        <v>44530</v>
      </c>
      <c r="BW2651" t="s">
        <v>136</v>
      </c>
      <c r="BX2651">
        <v>40</v>
      </c>
      <c r="BY2651">
        <v>0</v>
      </c>
      <c r="BZ2651">
        <v>8</v>
      </c>
      <c r="CA2651">
        <v>8</v>
      </c>
      <c r="CB2651">
        <v>8</v>
      </c>
      <c r="CC2651">
        <v>8</v>
      </c>
      <c r="CD2651">
        <v>8</v>
      </c>
      <c r="CE2651">
        <v>0</v>
      </c>
      <c r="CF2651" t="str">
        <f>"7:00 AM"</f>
        <v>7:00 AM</v>
      </c>
      <c r="CG2651" t="str">
        <f>"4:00 PM"</f>
        <v>4:00 PM</v>
      </c>
      <c r="CH2651" s="5">
        <v>12.67</v>
      </c>
      <c r="CI2651" t="s">
        <v>146</v>
      </c>
      <c r="CL2651" t="s">
        <v>134</v>
      </c>
      <c r="CM2651" t="s">
        <v>312</v>
      </c>
      <c r="CN2651" t="s">
        <v>148</v>
      </c>
      <c r="CO2651" t="s">
        <v>4716</v>
      </c>
      <c r="CP2651" t="s">
        <v>149</v>
      </c>
      <c r="CQ2651">
        <v>0</v>
      </c>
      <c r="CR2651">
        <v>0</v>
      </c>
      <c r="CS2651" t="s">
        <v>136</v>
      </c>
      <c r="CT2651" t="s">
        <v>134</v>
      </c>
      <c r="CU2651" t="s">
        <v>136</v>
      </c>
      <c r="CV2651" t="s">
        <v>136</v>
      </c>
      <c r="CW2651" t="s">
        <v>134</v>
      </c>
      <c r="CX2651">
        <v>50</v>
      </c>
      <c r="CY2651" t="s">
        <v>134</v>
      </c>
      <c r="CZ2651" t="s">
        <v>136</v>
      </c>
      <c r="DA2651" t="s">
        <v>134</v>
      </c>
      <c r="DB2651" t="s">
        <v>134</v>
      </c>
      <c r="DC2651" t="s">
        <v>134</v>
      </c>
      <c r="DD2651" t="s">
        <v>136</v>
      </c>
      <c r="DF2651" t="s">
        <v>149</v>
      </c>
      <c r="DG2651" t="s">
        <v>5304</v>
      </c>
      <c r="DH2651" t="s">
        <v>5305</v>
      </c>
      <c r="DI2651" t="s">
        <v>374</v>
      </c>
      <c r="DJ2651" s="4">
        <v>76652</v>
      </c>
      <c r="DK2651" t="s">
        <v>5306</v>
      </c>
      <c r="DL2651" t="s">
        <v>136</v>
      </c>
      <c r="DM2651">
        <v>1</v>
      </c>
      <c r="DN2651" t="s">
        <v>5307</v>
      </c>
      <c r="DO2651" t="s">
        <v>5305</v>
      </c>
      <c r="DP2651" t="s">
        <v>374</v>
      </c>
      <c r="DQ2651" t="str">
        <f>"76652"</f>
        <v>76652</v>
      </c>
      <c r="DR2651" t="s">
        <v>5306</v>
      </c>
      <c r="DS2651" t="s">
        <v>296</v>
      </c>
      <c r="DT2651">
        <v>1</v>
      </c>
      <c r="DU2651">
        <v>12</v>
      </c>
      <c r="DV2651" t="s">
        <v>134</v>
      </c>
      <c r="DW2651" t="s">
        <v>134</v>
      </c>
      <c r="DX2651" t="s">
        <v>134</v>
      </c>
      <c r="DY2651" t="s">
        <v>136</v>
      </c>
      <c r="DZ2651">
        <v>1</v>
      </c>
      <c r="EA2651" t="s">
        <v>136</v>
      </c>
      <c r="EC2651" s="5">
        <v>12.68</v>
      </c>
      <c r="ED2651" s="5">
        <v>55</v>
      </c>
      <c r="EE2651">
        <v>18172790999</v>
      </c>
      <c r="EF2651" t="s">
        <v>5308</v>
      </c>
      <c r="EG2651" t="s">
        <v>148</v>
      </c>
      <c r="EH2651">
        <v>1</v>
      </c>
    </row>
    <row r="2652" spans="1:138" ht="15" customHeight="1" x14ac:dyDescent="0.35">
      <c r="A2652" t="s">
        <v>16335</v>
      </c>
      <c r="B2652" t="s">
        <v>157</v>
      </c>
      <c r="C2652" s="1">
        <v>44166.390193171297</v>
      </c>
      <c r="D2652" s="1">
        <v>44196</v>
      </c>
      <c r="E2652" t="s">
        <v>133</v>
      </c>
      <c r="F2652" t="s">
        <v>136</v>
      </c>
      <c r="G2652" t="s">
        <v>135</v>
      </c>
      <c r="H2652" t="s">
        <v>136</v>
      </c>
      <c r="I2652" t="s">
        <v>16336</v>
      </c>
      <c r="K2652" t="s">
        <v>16337</v>
      </c>
      <c r="M2652" t="s">
        <v>16338</v>
      </c>
      <c r="N2652" t="s">
        <v>161</v>
      </c>
      <c r="O2652" s="4">
        <v>30185</v>
      </c>
      <c r="P2652" t="s">
        <v>140</v>
      </c>
      <c r="R2652">
        <v>17708328608</v>
      </c>
      <c r="T2652">
        <v>11199</v>
      </c>
      <c r="U2652" t="s">
        <v>2912</v>
      </c>
      <c r="V2652" t="s">
        <v>3648</v>
      </c>
      <c r="W2652" t="s">
        <v>1871</v>
      </c>
      <c r="X2652" t="s">
        <v>16339</v>
      </c>
      <c r="Y2652" t="s">
        <v>16340</v>
      </c>
      <c r="AA2652" t="s">
        <v>16341</v>
      </c>
      <c r="AB2652" t="s">
        <v>161</v>
      </c>
      <c r="AC2652" s="4">
        <v>30185</v>
      </c>
      <c r="AD2652" t="s">
        <v>140</v>
      </c>
      <c r="AF2652">
        <v>17708328608</v>
      </c>
      <c r="AH2652" t="s">
        <v>16342</v>
      </c>
      <c r="AI2652" t="s">
        <v>226</v>
      </c>
      <c r="AJ2652" t="s">
        <v>685</v>
      </c>
      <c r="AK2652" t="s">
        <v>686</v>
      </c>
      <c r="AL2652" t="s">
        <v>687</v>
      </c>
      <c r="AM2652" t="s">
        <v>688</v>
      </c>
      <c r="AN2652" t="s">
        <v>689</v>
      </c>
      <c r="AO2652" t="s">
        <v>690</v>
      </c>
      <c r="AP2652" t="s">
        <v>537</v>
      </c>
      <c r="AQ2652" s="4">
        <v>28328</v>
      </c>
      <c r="AR2652" t="s">
        <v>140</v>
      </c>
      <c r="AT2652">
        <v>19105924121</v>
      </c>
      <c r="AV2652" t="s">
        <v>691</v>
      </c>
      <c r="AW2652" t="s">
        <v>692</v>
      </c>
      <c r="AX2652" t="s">
        <v>537</v>
      </c>
      <c r="AY2652" t="s">
        <v>693</v>
      </c>
      <c r="AZ2652" t="s">
        <v>175</v>
      </c>
      <c r="BA2652" t="s">
        <v>176</v>
      </c>
      <c r="BB2652" t="s">
        <v>136</v>
      </c>
      <c r="BC2652" t="s">
        <v>136</v>
      </c>
      <c r="BD2652" t="s">
        <v>148</v>
      </c>
      <c r="BE2652" t="s">
        <v>136</v>
      </c>
      <c r="BF2652" t="s">
        <v>136</v>
      </c>
      <c r="BG2652" t="s">
        <v>134</v>
      </c>
      <c r="BH2652" t="s">
        <v>136</v>
      </c>
      <c r="BN2652" t="s">
        <v>16343</v>
      </c>
      <c r="BO2652" t="s">
        <v>1443</v>
      </c>
      <c r="BP2652">
        <v>12</v>
      </c>
      <c r="BQ2652">
        <v>12</v>
      </c>
      <c r="BR2652">
        <v>12</v>
      </c>
      <c r="BS2652" s="1">
        <v>44228</v>
      </c>
      <c r="BT2652" s="1">
        <v>44520</v>
      </c>
      <c r="BU2652" s="1">
        <v>44228</v>
      </c>
      <c r="BV2652" s="1">
        <v>44520</v>
      </c>
      <c r="BW2652" t="s">
        <v>136</v>
      </c>
      <c r="BX2652">
        <v>42</v>
      </c>
      <c r="BY2652">
        <v>0</v>
      </c>
      <c r="BZ2652">
        <v>7</v>
      </c>
      <c r="CA2652">
        <v>7</v>
      </c>
      <c r="CB2652">
        <v>7</v>
      </c>
      <c r="CC2652">
        <v>7</v>
      </c>
      <c r="CD2652">
        <v>7</v>
      </c>
      <c r="CE2652">
        <v>7</v>
      </c>
      <c r="CF2652" t="str">
        <f>"7:00 AM"</f>
        <v>7:00 AM</v>
      </c>
      <c r="CG2652" t="str">
        <f>"3:00 PM"</f>
        <v>3:00 PM</v>
      </c>
      <c r="CH2652" s="5">
        <v>11.71</v>
      </c>
      <c r="CI2652" t="s">
        <v>146</v>
      </c>
      <c r="CL2652" t="s">
        <v>134</v>
      </c>
      <c r="CM2652" t="s">
        <v>147</v>
      </c>
      <c r="CN2652" t="s">
        <v>148</v>
      </c>
      <c r="CO2652" t="s">
        <v>694</v>
      </c>
      <c r="CP2652" t="s">
        <v>149</v>
      </c>
      <c r="CQ2652">
        <v>1</v>
      </c>
      <c r="CR2652">
        <v>0</v>
      </c>
      <c r="CS2652" t="s">
        <v>136</v>
      </c>
      <c r="CT2652" t="s">
        <v>136</v>
      </c>
      <c r="CU2652" t="s">
        <v>136</v>
      </c>
      <c r="CV2652" t="s">
        <v>134</v>
      </c>
      <c r="CW2652" t="s">
        <v>134</v>
      </c>
      <c r="CX2652">
        <v>75</v>
      </c>
      <c r="CY2652" t="s">
        <v>134</v>
      </c>
      <c r="CZ2652" t="s">
        <v>134</v>
      </c>
      <c r="DA2652" t="s">
        <v>134</v>
      </c>
      <c r="DB2652" t="s">
        <v>134</v>
      </c>
      <c r="DC2652" t="s">
        <v>134</v>
      </c>
      <c r="DD2652" t="s">
        <v>136</v>
      </c>
      <c r="DF2652" t="s">
        <v>16344</v>
      </c>
      <c r="DG2652" t="s">
        <v>16340</v>
      </c>
      <c r="DH2652" t="s">
        <v>16341</v>
      </c>
      <c r="DI2652" t="s">
        <v>161</v>
      </c>
      <c r="DJ2652" s="4">
        <v>30185</v>
      </c>
      <c r="DK2652" t="s">
        <v>3845</v>
      </c>
      <c r="DL2652" t="s">
        <v>134</v>
      </c>
      <c r="DM2652">
        <v>7</v>
      </c>
      <c r="DN2652" t="s">
        <v>16345</v>
      </c>
      <c r="DO2652" t="s">
        <v>16341</v>
      </c>
      <c r="DP2652" t="s">
        <v>161</v>
      </c>
      <c r="DQ2652" t="str">
        <f>"30185"</f>
        <v>30185</v>
      </c>
      <c r="DR2652" t="s">
        <v>3845</v>
      </c>
      <c r="DS2652" t="s">
        <v>1449</v>
      </c>
      <c r="DT2652">
        <v>1</v>
      </c>
      <c r="DU2652">
        <v>7</v>
      </c>
      <c r="DV2652" t="s">
        <v>136</v>
      </c>
      <c r="DW2652" t="s">
        <v>134</v>
      </c>
      <c r="DX2652" t="s">
        <v>134</v>
      </c>
      <c r="DY2652" t="s">
        <v>134</v>
      </c>
      <c r="DZ2652">
        <v>4</v>
      </c>
      <c r="EA2652" t="s">
        <v>136</v>
      </c>
      <c r="EC2652" s="5">
        <v>12.68</v>
      </c>
      <c r="ED2652" s="5">
        <v>55</v>
      </c>
      <c r="EE2652">
        <v>17708328608</v>
      </c>
      <c r="EF2652" t="s">
        <v>16342</v>
      </c>
      <c r="EG2652" t="s">
        <v>7709</v>
      </c>
      <c r="EH2652">
        <v>1</v>
      </c>
    </row>
    <row r="2653" spans="1:138" ht="15" customHeight="1" x14ac:dyDescent="0.35">
      <c r="A2653" t="s">
        <v>22099</v>
      </c>
      <c r="B2653" t="s">
        <v>157</v>
      </c>
      <c r="C2653" s="1">
        <v>44182.428093981478</v>
      </c>
      <c r="D2653" s="1">
        <v>44196</v>
      </c>
      <c r="E2653" t="s">
        <v>133</v>
      </c>
      <c r="F2653" t="s">
        <v>136</v>
      </c>
      <c r="G2653" t="s">
        <v>607</v>
      </c>
      <c r="H2653" t="s">
        <v>136</v>
      </c>
      <c r="I2653" t="s">
        <v>22100</v>
      </c>
      <c r="K2653" t="s">
        <v>22101</v>
      </c>
      <c r="M2653" t="s">
        <v>15490</v>
      </c>
      <c r="N2653" t="s">
        <v>1128</v>
      </c>
      <c r="O2653" s="4">
        <v>58540</v>
      </c>
      <c r="P2653" t="s">
        <v>140</v>
      </c>
      <c r="R2653">
        <v>19098097536</v>
      </c>
      <c r="T2653">
        <v>112910</v>
      </c>
      <c r="U2653" t="s">
        <v>22102</v>
      </c>
      <c r="V2653" t="s">
        <v>5583</v>
      </c>
      <c r="X2653" t="s">
        <v>164</v>
      </c>
      <c r="Y2653" t="s">
        <v>22101</v>
      </c>
      <c r="AA2653" t="s">
        <v>15490</v>
      </c>
      <c r="AB2653" t="s">
        <v>1128</v>
      </c>
      <c r="AC2653" s="4">
        <v>58540</v>
      </c>
      <c r="AD2653" t="s">
        <v>140</v>
      </c>
      <c r="AF2653">
        <v>19098097536</v>
      </c>
      <c r="AH2653" t="s">
        <v>155</v>
      </c>
      <c r="AI2653" t="s">
        <v>168</v>
      </c>
      <c r="AJ2653" t="s">
        <v>639</v>
      </c>
      <c r="AK2653" t="s">
        <v>767</v>
      </c>
      <c r="AM2653" t="s">
        <v>1020</v>
      </c>
      <c r="AO2653" t="s">
        <v>1021</v>
      </c>
      <c r="AP2653" t="s">
        <v>374</v>
      </c>
      <c r="AQ2653" s="4">
        <v>75442</v>
      </c>
      <c r="AR2653" t="s">
        <v>140</v>
      </c>
      <c r="AT2653">
        <v>14692388392</v>
      </c>
      <c r="AV2653" t="s">
        <v>1022</v>
      </c>
      <c r="AW2653" t="s">
        <v>1023</v>
      </c>
      <c r="AZ2653" t="s">
        <v>334</v>
      </c>
      <c r="BA2653" t="s">
        <v>335</v>
      </c>
      <c r="BB2653" t="s">
        <v>136</v>
      </c>
      <c r="BC2653" t="s">
        <v>136</v>
      </c>
      <c r="BD2653" t="s">
        <v>148</v>
      </c>
      <c r="BE2653" t="s">
        <v>136</v>
      </c>
      <c r="BF2653" t="s">
        <v>136</v>
      </c>
      <c r="BG2653" t="s">
        <v>134</v>
      </c>
      <c r="BH2653" t="s">
        <v>136</v>
      </c>
      <c r="BN2653" t="s">
        <v>22103</v>
      </c>
      <c r="BO2653" t="s">
        <v>570</v>
      </c>
      <c r="BP2653">
        <v>9</v>
      </c>
      <c r="BQ2653">
        <v>9</v>
      </c>
      <c r="BR2653">
        <v>9</v>
      </c>
      <c r="BS2653" s="1">
        <v>44228</v>
      </c>
      <c r="BT2653" s="1">
        <v>44501</v>
      </c>
      <c r="BU2653" s="1">
        <v>44228</v>
      </c>
      <c r="BV2653" s="1">
        <v>44501</v>
      </c>
      <c r="BW2653" t="s">
        <v>136</v>
      </c>
      <c r="BX2653">
        <v>35</v>
      </c>
      <c r="BY2653">
        <v>0</v>
      </c>
      <c r="BZ2653">
        <v>7</v>
      </c>
      <c r="CA2653">
        <v>7</v>
      </c>
      <c r="CB2653">
        <v>7</v>
      </c>
      <c r="CC2653">
        <v>7</v>
      </c>
      <c r="CD2653">
        <v>7</v>
      </c>
      <c r="CE2653">
        <v>0</v>
      </c>
      <c r="CF2653" t="str">
        <f>"8:00 AM"</f>
        <v>8:00 AM</v>
      </c>
      <c r="CG2653" t="str">
        <f>"4:00 PM"</f>
        <v>4:00 PM</v>
      </c>
      <c r="CH2653" s="5">
        <v>14.99</v>
      </c>
      <c r="CI2653" t="s">
        <v>146</v>
      </c>
      <c r="CJ2653">
        <v>0</v>
      </c>
      <c r="CK2653" t="s">
        <v>1024</v>
      </c>
      <c r="CL2653" t="s">
        <v>134</v>
      </c>
      <c r="CM2653" t="s">
        <v>312</v>
      </c>
      <c r="CN2653" t="s">
        <v>148</v>
      </c>
      <c r="CO2653" t="s">
        <v>1025</v>
      </c>
      <c r="CP2653" t="s">
        <v>149</v>
      </c>
      <c r="CQ2653">
        <v>0</v>
      </c>
      <c r="CR2653">
        <v>0</v>
      </c>
      <c r="CS2653" t="s">
        <v>136</v>
      </c>
      <c r="CT2653" t="s">
        <v>136</v>
      </c>
      <c r="CU2653" t="s">
        <v>136</v>
      </c>
      <c r="CV2653" t="s">
        <v>136</v>
      </c>
      <c r="CW2653" t="s">
        <v>134</v>
      </c>
      <c r="CX2653">
        <v>50</v>
      </c>
      <c r="CY2653" t="s">
        <v>134</v>
      </c>
      <c r="CZ2653" t="s">
        <v>134</v>
      </c>
      <c r="DA2653" t="s">
        <v>134</v>
      </c>
      <c r="DB2653" t="s">
        <v>134</v>
      </c>
      <c r="DC2653" t="s">
        <v>134</v>
      </c>
      <c r="DD2653" t="s">
        <v>136</v>
      </c>
      <c r="DF2653" t="s">
        <v>149</v>
      </c>
      <c r="DG2653" t="s">
        <v>22101</v>
      </c>
      <c r="DH2653" t="s">
        <v>15490</v>
      </c>
      <c r="DI2653" t="s">
        <v>1128</v>
      </c>
      <c r="DJ2653" s="4">
        <v>58540</v>
      </c>
      <c r="DK2653" t="s">
        <v>3339</v>
      </c>
      <c r="DL2653" t="s">
        <v>136</v>
      </c>
      <c r="DM2653">
        <v>1</v>
      </c>
      <c r="DN2653" t="s">
        <v>22104</v>
      </c>
      <c r="DO2653" t="s">
        <v>15490</v>
      </c>
      <c r="DP2653" t="s">
        <v>1128</v>
      </c>
      <c r="DQ2653" t="str">
        <f>"58540"</f>
        <v>58540</v>
      </c>
      <c r="DR2653" t="s">
        <v>3339</v>
      </c>
      <c r="DS2653" t="s">
        <v>22105</v>
      </c>
      <c r="DT2653">
        <v>1</v>
      </c>
      <c r="DU2653">
        <v>9</v>
      </c>
      <c r="DV2653" t="s">
        <v>134</v>
      </c>
      <c r="DW2653" t="s">
        <v>134</v>
      </c>
      <c r="DX2653" t="s">
        <v>134</v>
      </c>
      <c r="DY2653" t="s">
        <v>134</v>
      </c>
      <c r="DZ2653">
        <v>2</v>
      </c>
      <c r="EA2653" t="s">
        <v>136</v>
      </c>
      <c r="EC2653" s="5">
        <v>12.68</v>
      </c>
      <c r="ED2653" s="5">
        <v>55</v>
      </c>
      <c r="EE2653">
        <v>19098097536</v>
      </c>
      <c r="EF2653" t="s">
        <v>148</v>
      </c>
      <c r="EG2653" t="s">
        <v>7406</v>
      </c>
      <c r="EH2653">
        <v>1</v>
      </c>
    </row>
    <row r="2654" spans="1:138" ht="15" customHeight="1" x14ac:dyDescent="0.35">
      <c r="A2654" t="s">
        <v>9864</v>
      </c>
      <c r="B2654" t="s">
        <v>157</v>
      </c>
      <c r="C2654" s="1">
        <v>44166.517040740742</v>
      </c>
      <c r="D2654" s="1">
        <v>44196</v>
      </c>
      <c r="E2654" t="s">
        <v>133</v>
      </c>
      <c r="F2654" t="s">
        <v>136</v>
      </c>
      <c r="G2654" t="s">
        <v>135</v>
      </c>
      <c r="H2654" t="s">
        <v>134</v>
      </c>
      <c r="I2654" t="s">
        <v>9865</v>
      </c>
      <c r="K2654" t="s">
        <v>9866</v>
      </c>
      <c r="M2654" t="s">
        <v>2708</v>
      </c>
      <c r="N2654" t="s">
        <v>995</v>
      </c>
      <c r="O2654" s="4">
        <v>72042</v>
      </c>
      <c r="P2654" t="s">
        <v>140</v>
      </c>
      <c r="R2654">
        <v>18703440786</v>
      </c>
      <c r="T2654">
        <v>11116</v>
      </c>
      <c r="U2654" t="s">
        <v>4525</v>
      </c>
      <c r="V2654" t="s">
        <v>5949</v>
      </c>
      <c r="X2654" t="s">
        <v>3510</v>
      </c>
      <c r="Y2654" t="s">
        <v>9867</v>
      </c>
      <c r="AA2654" t="s">
        <v>2708</v>
      </c>
      <c r="AB2654" t="s">
        <v>995</v>
      </c>
      <c r="AC2654" s="4">
        <v>72042</v>
      </c>
      <c r="AD2654" t="s">
        <v>140</v>
      </c>
      <c r="AF2654">
        <v>18703440786</v>
      </c>
      <c r="AH2654" t="s">
        <v>155</v>
      </c>
      <c r="AI2654" t="s">
        <v>168</v>
      </c>
      <c r="AJ2654" t="s">
        <v>3511</v>
      </c>
      <c r="AK2654" t="s">
        <v>3512</v>
      </c>
      <c r="AM2654" t="s">
        <v>3513</v>
      </c>
      <c r="AO2654" t="s">
        <v>3514</v>
      </c>
      <c r="AP2654" t="s">
        <v>161</v>
      </c>
      <c r="AQ2654" s="4">
        <v>31606</v>
      </c>
      <c r="AR2654" t="s">
        <v>140</v>
      </c>
      <c r="AT2654">
        <v>12295590241</v>
      </c>
      <c r="AV2654" t="s">
        <v>3515</v>
      </c>
      <c r="AW2654" t="s">
        <v>3516</v>
      </c>
      <c r="AZ2654" t="s">
        <v>175</v>
      </c>
      <c r="BA2654" t="s">
        <v>176</v>
      </c>
      <c r="BB2654" t="s">
        <v>136</v>
      </c>
      <c r="BC2654" t="s">
        <v>136</v>
      </c>
      <c r="BD2654" t="s">
        <v>148</v>
      </c>
      <c r="BE2654" t="s">
        <v>136</v>
      </c>
      <c r="BF2654" t="s">
        <v>136</v>
      </c>
      <c r="BG2654" t="s">
        <v>134</v>
      </c>
      <c r="BH2654" t="s">
        <v>136</v>
      </c>
      <c r="BN2654" t="s">
        <v>9868</v>
      </c>
      <c r="BO2654" t="s">
        <v>9869</v>
      </c>
      <c r="BP2654">
        <v>6</v>
      </c>
      <c r="BQ2654">
        <v>6</v>
      </c>
      <c r="BR2654">
        <v>6</v>
      </c>
      <c r="BS2654" s="1">
        <v>44228</v>
      </c>
      <c r="BT2654" s="1">
        <v>44513</v>
      </c>
      <c r="BU2654" s="1">
        <v>44228</v>
      </c>
      <c r="BV2654" s="1">
        <v>44513</v>
      </c>
      <c r="BW2654" t="s">
        <v>136</v>
      </c>
      <c r="BX2654">
        <v>40</v>
      </c>
      <c r="BY2654">
        <v>0</v>
      </c>
      <c r="BZ2654">
        <v>7</v>
      </c>
      <c r="CA2654">
        <v>7</v>
      </c>
      <c r="CB2654">
        <v>7</v>
      </c>
      <c r="CC2654">
        <v>7</v>
      </c>
      <c r="CD2654">
        <v>7</v>
      </c>
      <c r="CE2654">
        <v>5</v>
      </c>
      <c r="CF2654" t="str">
        <f>"6:00 AM"</f>
        <v>6:00 AM</v>
      </c>
      <c r="CG2654" t="str">
        <f>"2:00 PM"</f>
        <v>2:00 PM</v>
      </c>
      <c r="CH2654" s="5">
        <v>11.83</v>
      </c>
      <c r="CI2654" t="s">
        <v>146</v>
      </c>
      <c r="CK2654" t="s">
        <v>3517</v>
      </c>
      <c r="CL2654" t="s">
        <v>134</v>
      </c>
      <c r="CM2654" t="s">
        <v>147</v>
      </c>
      <c r="CN2654" t="s">
        <v>148</v>
      </c>
      <c r="CO2654" s="2" t="s">
        <v>7402</v>
      </c>
      <c r="CP2654" t="s">
        <v>149</v>
      </c>
      <c r="CQ2654">
        <v>0</v>
      </c>
      <c r="CR2654">
        <v>0</v>
      </c>
      <c r="CS2654" t="s">
        <v>136</v>
      </c>
      <c r="CT2654" t="s">
        <v>136</v>
      </c>
      <c r="CU2654" t="s">
        <v>136</v>
      </c>
      <c r="CV2654" t="s">
        <v>134</v>
      </c>
      <c r="CW2654" t="s">
        <v>134</v>
      </c>
      <c r="CX2654">
        <v>50</v>
      </c>
      <c r="CY2654" t="s">
        <v>136</v>
      </c>
      <c r="CZ2654" t="s">
        <v>136</v>
      </c>
      <c r="DA2654" t="s">
        <v>136</v>
      </c>
      <c r="DB2654" t="s">
        <v>134</v>
      </c>
      <c r="DC2654" t="s">
        <v>136</v>
      </c>
      <c r="DD2654" t="s">
        <v>136</v>
      </c>
      <c r="DF2654" t="s">
        <v>7969</v>
      </c>
      <c r="DG2654" t="s">
        <v>9870</v>
      </c>
      <c r="DH2654" t="s">
        <v>2704</v>
      </c>
      <c r="DI2654" t="s">
        <v>995</v>
      </c>
      <c r="DJ2654" s="4">
        <v>72042</v>
      </c>
      <c r="DK2654" t="s">
        <v>2707</v>
      </c>
      <c r="DL2654" t="s">
        <v>136</v>
      </c>
      <c r="DM2654">
        <v>1</v>
      </c>
      <c r="DN2654" t="s">
        <v>9871</v>
      </c>
      <c r="DO2654" t="s">
        <v>2704</v>
      </c>
      <c r="DP2654" t="s">
        <v>995</v>
      </c>
      <c r="DQ2654" t="str">
        <f>"72042"</f>
        <v>72042</v>
      </c>
      <c r="DR2654" t="s">
        <v>2707</v>
      </c>
      <c r="DS2654" t="s">
        <v>3518</v>
      </c>
      <c r="DT2654">
        <v>1</v>
      </c>
      <c r="DU2654">
        <v>6</v>
      </c>
      <c r="DV2654" t="s">
        <v>134</v>
      </c>
      <c r="DW2654" t="s">
        <v>134</v>
      </c>
      <c r="DX2654" t="s">
        <v>134</v>
      </c>
      <c r="DY2654" t="s">
        <v>136</v>
      </c>
      <c r="DZ2654">
        <v>1</v>
      </c>
      <c r="EA2654" t="s">
        <v>136</v>
      </c>
      <c r="EC2654" s="5">
        <v>12.68</v>
      </c>
      <c r="ED2654" s="5">
        <v>55</v>
      </c>
      <c r="EE2654">
        <v>12295590241</v>
      </c>
      <c r="EF2654" t="s">
        <v>3515</v>
      </c>
      <c r="EG2654" t="s">
        <v>148</v>
      </c>
      <c r="EH2654">
        <v>1</v>
      </c>
    </row>
    <row r="2655" spans="1:138" ht="15" customHeight="1" x14ac:dyDescent="0.35">
      <c r="A2655" t="s">
        <v>15357</v>
      </c>
      <c r="B2655" t="s">
        <v>157</v>
      </c>
      <c r="C2655" s="1">
        <v>44160.712574999998</v>
      </c>
      <c r="D2655" s="1">
        <v>44196</v>
      </c>
      <c r="E2655" t="s">
        <v>133</v>
      </c>
      <c r="F2655" t="s">
        <v>136</v>
      </c>
      <c r="G2655" t="s">
        <v>135</v>
      </c>
      <c r="H2655" t="s">
        <v>136</v>
      </c>
      <c r="I2655" t="s">
        <v>15358</v>
      </c>
      <c r="K2655" t="s">
        <v>15359</v>
      </c>
      <c r="M2655" t="s">
        <v>6367</v>
      </c>
      <c r="N2655" t="s">
        <v>2120</v>
      </c>
      <c r="O2655" s="4">
        <v>48063</v>
      </c>
      <c r="P2655" t="s">
        <v>140</v>
      </c>
      <c r="R2655">
        <v>15865310217</v>
      </c>
      <c r="T2655">
        <v>1114</v>
      </c>
      <c r="U2655" t="s">
        <v>15360</v>
      </c>
      <c r="V2655" t="s">
        <v>255</v>
      </c>
      <c r="X2655" t="s">
        <v>723</v>
      </c>
      <c r="Y2655" t="s">
        <v>15361</v>
      </c>
      <c r="AA2655" t="s">
        <v>6367</v>
      </c>
      <c r="AB2655" t="s">
        <v>2120</v>
      </c>
      <c r="AC2655" s="4">
        <v>48063</v>
      </c>
      <c r="AD2655" t="s">
        <v>140</v>
      </c>
      <c r="AF2655">
        <v>15865310217</v>
      </c>
      <c r="AH2655" t="s">
        <v>897</v>
      </c>
      <c r="AI2655" t="s">
        <v>168</v>
      </c>
      <c r="AJ2655" t="s">
        <v>621</v>
      </c>
      <c r="AK2655" t="s">
        <v>898</v>
      </c>
      <c r="AL2655" t="s">
        <v>899</v>
      </c>
      <c r="AM2655" t="s">
        <v>900</v>
      </c>
      <c r="AO2655" t="s">
        <v>901</v>
      </c>
      <c r="AP2655" t="s">
        <v>374</v>
      </c>
      <c r="AQ2655" s="4">
        <v>78260</v>
      </c>
      <c r="AR2655" t="s">
        <v>140</v>
      </c>
      <c r="AS2655" t="s">
        <v>2754</v>
      </c>
      <c r="AT2655">
        <v>12104820641</v>
      </c>
      <c r="AV2655" t="s">
        <v>902</v>
      </c>
      <c r="AW2655" t="s">
        <v>2755</v>
      </c>
      <c r="AZ2655" t="s">
        <v>821</v>
      </c>
      <c r="BA2655" t="s">
        <v>822</v>
      </c>
      <c r="BB2655" t="s">
        <v>136</v>
      </c>
      <c r="BC2655" t="s">
        <v>136</v>
      </c>
      <c r="BD2655" t="s">
        <v>148</v>
      </c>
      <c r="BE2655" t="s">
        <v>136</v>
      </c>
      <c r="BF2655" t="s">
        <v>136</v>
      </c>
      <c r="BG2655" t="s">
        <v>134</v>
      </c>
      <c r="BH2655" t="s">
        <v>136</v>
      </c>
      <c r="BN2655" t="s">
        <v>15362</v>
      </c>
      <c r="BO2655" t="s">
        <v>15363</v>
      </c>
      <c r="BP2655">
        <v>6</v>
      </c>
      <c r="BQ2655">
        <v>6</v>
      </c>
      <c r="BR2655">
        <v>6</v>
      </c>
      <c r="BS2655" s="1">
        <v>44228</v>
      </c>
      <c r="BT2655" s="1">
        <v>44490</v>
      </c>
      <c r="BU2655" s="1">
        <v>44228</v>
      </c>
      <c r="BV2655" s="1">
        <v>44490</v>
      </c>
      <c r="BW2655" t="s">
        <v>136</v>
      </c>
      <c r="BX2655">
        <v>35</v>
      </c>
      <c r="BY2655">
        <v>0</v>
      </c>
      <c r="BZ2655">
        <v>7</v>
      </c>
      <c r="CA2655">
        <v>7</v>
      </c>
      <c r="CB2655">
        <v>7</v>
      </c>
      <c r="CC2655">
        <v>7</v>
      </c>
      <c r="CD2655">
        <v>7</v>
      </c>
      <c r="CE2655">
        <v>0</v>
      </c>
      <c r="CF2655" t="str">
        <f>"7:00 AM"</f>
        <v>7:00 AM</v>
      </c>
      <c r="CG2655" t="str">
        <f>"4:00 PM"</f>
        <v>4:00 PM</v>
      </c>
      <c r="CH2655" s="5">
        <v>14.4</v>
      </c>
      <c r="CI2655" t="s">
        <v>146</v>
      </c>
      <c r="CL2655" t="s">
        <v>136</v>
      </c>
      <c r="CM2655" t="s">
        <v>147</v>
      </c>
      <c r="CN2655" t="s">
        <v>148</v>
      </c>
      <c r="CO2655" t="s">
        <v>3661</v>
      </c>
      <c r="CP2655" t="s">
        <v>149</v>
      </c>
      <c r="CQ2655">
        <v>3</v>
      </c>
      <c r="CR2655">
        <v>0</v>
      </c>
      <c r="CS2655" t="s">
        <v>136</v>
      </c>
      <c r="CT2655" t="s">
        <v>136</v>
      </c>
      <c r="CU2655" t="s">
        <v>136</v>
      </c>
      <c r="CV2655" t="s">
        <v>136</v>
      </c>
      <c r="CW2655" t="s">
        <v>134</v>
      </c>
      <c r="CX2655">
        <v>70</v>
      </c>
      <c r="CY2655" t="s">
        <v>134</v>
      </c>
      <c r="CZ2655" t="s">
        <v>134</v>
      </c>
      <c r="DA2655" t="s">
        <v>134</v>
      </c>
      <c r="DB2655" t="s">
        <v>134</v>
      </c>
      <c r="DC2655" t="s">
        <v>134</v>
      </c>
      <c r="DD2655" t="s">
        <v>136</v>
      </c>
      <c r="DF2655" t="s">
        <v>15364</v>
      </c>
      <c r="DG2655" t="s">
        <v>15361</v>
      </c>
      <c r="DH2655" t="s">
        <v>6367</v>
      </c>
      <c r="DI2655" t="s">
        <v>2120</v>
      </c>
      <c r="DJ2655" s="4">
        <v>48063</v>
      </c>
      <c r="DK2655" t="s">
        <v>2642</v>
      </c>
      <c r="DL2655" t="s">
        <v>136</v>
      </c>
      <c r="DM2655">
        <v>1</v>
      </c>
      <c r="DN2655" t="s">
        <v>15365</v>
      </c>
      <c r="DO2655" t="s">
        <v>1229</v>
      </c>
      <c r="DP2655" t="s">
        <v>2120</v>
      </c>
      <c r="DQ2655" t="str">
        <f>"48062"</f>
        <v>48062</v>
      </c>
      <c r="DR2655" t="s">
        <v>2148</v>
      </c>
      <c r="DS2655" t="s">
        <v>3273</v>
      </c>
      <c r="DT2655">
        <v>1</v>
      </c>
      <c r="DU2655">
        <v>6</v>
      </c>
      <c r="DV2655" t="s">
        <v>134</v>
      </c>
      <c r="DW2655" t="s">
        <v>134</v>
      </c>
      <c r="DX2655" t="s">
        <v>134</v>
      </c>
      <c r="DY2655" t="s">
        <v>136</v>
      </c>
      <c r="DZ2655">
        <v>1</v>
      </c>
      <c r="EA2655" t="s">
        <v>136</v>
      </c>
      <c r="EC2655" s="5">
        <v>12.68</v>
      </c>
      <c r="ED2655" s="5">
        <v>55</v>
      </c>
      <c r="EE2655">
        <v>15867276072</v>
      </c>
      <c r="EF2655" t="s">
        <v>15366</v>
      </c>
      <c r="EG2655" t="s">
        <v>148</v>
      </c>
      <c r="EH2655">
        <v>0</v>
      </c>
    </row>
    <row r="2656" spans="1:138" ht="15" customHeight="1" x14ac:dyDescent="0.35">
      <c r="A2656" t="s">
        <v>19690</v>
      </c>
      <c r="B2656" t="s">
        <v>157</v>
      </c>
      <c r="C2656" s="1">
        <v>44165.591993287038</v>
      </c>
      <c r="D2656" s="1">
        <v>44196</v>
      </c>
      <c r="E2656" t="s">
        <v>133</v>
      </c>
      <c r="F2656" t="s">
        <v>136</v>
      </c>
      <c r="G2656" t="s">
        <v>135</v>
      </c>
      <c r="H2656" t="s">
        <v>136</v>
      </c>
      <c r="I2656" t="s">
        <v>19691</v>
      </c>
      <c r="K2656" t="s">
        <v>19692</v>
      </c>
      <c r="L2656" t="s">
        <v>19693</v>
      </c>
      <c r="M2656" t="s">
        <v>19694</v>
      </c>
      <c r="N2656" t="s">
        <v>784</v>
      </c>
      <c r="O2656" s="4">
        <v>59843</v>
      </c>
      <c r="P2656" t="s">
        <v>140</v>
      </c>
      <c r="R2656">
        <v>14067930006</v>
      </c>
      <c r="T2656">
        <v>1121</v>
      </c>
      <c r="U2656" t="s">
        <v>19695</v>
      </c>
      <c r="V2656" t="s">
        <v>7799</v>
      </c>
      <c r="X2656" t="s">
        <v>164</v>
      </c>
      <c r="Y2656" t="s">
        <v>19692</v>
      </c>
      <c r="Z2656" t="s">
        <v>19696</v>
      </c>
      <c r="AA2656" t="s">
        <v>19694</v>
      </c>
      <c r="AB2656" t="s">
        <v>784</v>
      </c>
      <c r="AC2656" s="4">
        <v>59843</v>
      </c>
      <c r="AD2656" t="s">
        <v>140</v>
      </c>
      <c r="AF2656">
        <v>14067930006</v>
      </c>
      <c r="AH2656" t="s">
        <v>19697</v>
      </c>
      <c r="AI2656" t="s">
        <v>168</v>
      </c>
      <c r="AJ2656" t="s">
        <v>789</v>
      </c>
      <c r="AK2656" t="s">
        <v>790</v>
      </c>
      <c r="AL2656" t="s">
        <v>403</v>
      </c>
      <c r="AM2656" t="s">
        <v>791</v>
      </c>
      <c r="AO2656" t="s">
        <v>792</v>
      </c>
      <c r="AP2656" t="s">
        <v>784</v>
      </c>
      <c r="AQ2656" s="4">
        <v>59457</v>
      </c>
      <c r="AR2656" t="s">
        <v>140</v>
      </c>
      <c r="AS2656" t="s">
        <v>793</v>
      </c>
      <c r="AT2656">
        <v>14065797529</v>
      </c>
      <c r="AV2656" t="s">
        <v>794</v>
      </c>
      <c r="AW2656" t="s">
        <v>795</v>
      </c>
      <c r="AZ2656" t="s">
        <v>334</v>
      </c>
      <c r="BA2656" t="s">
        <v>335</v>
      </c>
      <c r="BB2656" t="s">
        <v>136</v>
      </c>
      <c r="BC2656" t="s">
        <v>136</v>
      </c>
      <c r="BD2656" t="s">
        <v>148</v>
      </c>
      <c r="BE2656" t="s">
        <v>136</v>
      </c>
      <c r="BF2656" t="s">
        <v>136</v>
      </c>
      <c r="BG2656" t="s">
        <v>134</v>
      </c>
      <c r="BH2656" t="s">
        <v>136</v>
      </c>
      <c r="BI2656" t="s">
        <v>796</v>
      </c>
      <c r="BJ2656" t="s">
        <v>797</v>
      </c>
      <c r="BL2656" t="s">
        <v>5270</v>
      </c>
      <c r="BM2656" t="s">
        <v>794</v>
      </c>
      <c r="BN2656" t="s">
        <v>19698</v>
      </c>
      <c r="BO2656" t="s">
        <v>799</v>
      </c>
      <c r="BP2656">
        <v>2</v>
      </c>
      <c r="BQ2656">
        <v>2</v>
      </c>
      <c r="BR2656">
        <v>2</v>
      </c>
      <c r="BS2656" s="1">
        <v>44228</v>
      </c>
      <c r="BT2656" s="1">
        <v>44515</v>
      </c>
      <c r="BU2656" s="1">
        <v>44228</v>
      </c>
      <c r="BV2656" s="1">
        <v>44515</v>
      </c>
      <c r="BW2656" t="s">
        <v>136</v>
      </c>
      <c r="BX2656">
        <v>54</v>
      </c>
      <c r="BY2656">
        <v>0</v>
      </c>
      <c r="BZ2656">
        <v>9</v>
      </c>
      <c r="CA2656">
        <v>9</v>
      </c>
      <c r="CB2656">
        <v>9</v>
      </c>
      <c r="CC2656">
        <v>9</v>
      </c>
      <c r="CD2656">
        <v>9</v>
      </c>
      <c r="CE2656">
        <v>9</v>
      </c>
      <c r="CF2656" t="str">
        <f>"7:00 AM"</f>
        <v>7:00 AM</v>
      </c>
      <c r="CG2656" t="str">
        <f>"5:00 PM"</f>
        <v>5:00 PM</v>
      </c>
      <c r="CH2656" s="5">
        <v>13.62</v>
      </c>
      <c r="CI2656" t="s">
        <v>146</v>
      </c>
      <c r="CL2656" t="s">
        <v>136</v>
      </c>
      <c r="CM2656" t="s">
        <v>312</v>
      </c>
      <c r="CN2656" t="s">
        <v>148</v>
      </c>
      <c r="CO2656" t="s">
        <v>800</v>
      </c>
      <c r="CP2656" t="s">
        <v>149</v>
      </c>
      <c r="CQ2656">
        <v>3</v>
      </c>
      <c r="CR2656">
        <v>0</v>
      </c>
      <c r="CS2656" t="s">
        <v>134</v>
      </c>
      <c r="CT2656" t="s">
        <v>134</v>
      </c>
      <c r="CU2656" t="s">
        <v>136</v>
      </c>
      <c r="CV2656" t="s">
        <v>136</v>
      </c>
      <c r="CW2656" t="s">
        <v>134</v>
      </c>
      <c r="CX2656">
        <v>100</v>
      </c>
      <c r="CY2656" t="s">
        <v>134</v>
      </c>
      <c r="CZ2656" t="s">
        <v>134</v>
      </c>
      <c r="DA2656" t="s">
        <v>134</v>
      </c>
      <c r="DB2656" t="s">
        <v>134</v>
      </c>
      <c r="DC2656" t="s">
        <v>136</v>
      </c>
      <c r="DD2656" t="s">
        <v>136</v>
      </c>
      <c r="DF2656" s="2" t="s">
        <v>19699</v>
      </c>
      <c r="DG2656" t="s">
        <v>19700</v>
      </c>
      <c r="DH2656" t="s">
        <v>19694</v>
      </c>
      <c r="DI2656" t="s">
        <v>784</v>
      </c>
      <c r="DJ2656" s="4">
        <v>59843</v>
      </c>
      <c r="DK2656" t="s">
        <v>6004</v>
      </c>
      <c r="DL2656" t="s">
        <v>136</v>
      </c>
      <c r="DM2656">
        <v>1</v>
      </c>
      <c r="DN2656" t="s">
        <v>19701</v>
      </c>
      <c r="DO2656" t="s">
        <v>19694</v>
      </c>
      <c r="DP2656" t="s">
        <v>784</v>
      </c>
      <c r="DQ2656" t="str">
        <f>"59843"</f>
        <v>59843</v>
      </c>
      <c r="DR2656" t="s">
        <v>6004</v>
      </c>
      <c r="DS2656" t="s">
        <v>11633</v>
      </c>
      <c r="DT2656">
        <v>1</v>
      </c>
      <c r="DU2656">
        <v>2</v>
      </c>
      <c r="DV2656" t="s">
        <v>134</v>
      </c>
      <c r="DW2656" t="s">
        <v>134</v>
      </c>
      <c r="DX2656" t="s">
        <v>134</v>
      </c>
      <c r="DY2656" t="s">
        <v>136</v>
      </c>
      <c r="DZ2656">
        <v>1</v>
      </c>
      <c r="EA2656" t="s">
        <v>136</v>
      </c>
      <c r="EC2656" s="5">
        <v>12.68</v>
      </c>
      <c r="ED2656" s="5">
        <v>55</v>
      </c>
      <c r="EE2656">
        <v>14067930006</v>
      </c>
      <c r="EF2656" t="s">
        <v>19697</v>
      </c>
      <c r="EG2656" t="s">
        <v>148</v>
      </c>
      <c r="EH2656">
        <v>0</v>
      </c>
    </row>
    <row r="2657" spans="1:138" ht="15" customHeight="1" x14ac:dyDescent="0.35">
      <c r="A2657" t="s">
        <v>22873</v>
      </c>
      <c r="B2657" t="s">
        <v>157</v>
      </c>
      <c r="C2657" s="1">
        <v>44167.849972222219</v>
      </c>
      <c r="D2657" s="1">
        <v>44196</v>
      </c>
      <c r="E2657" t="s">
        <v>133</v>
      </c>
      <c r="F2657" t="s">
        <v>136</v>
      </c>
      <c r="G2657" t="s">
        <v>135</v>
      </c>
      <c r="H2657" t="s">
        <v>136</v>
      </c>
      <c r="I2657" t="s">
        <v>22874</v>
      </c>
      <c r="K2657" t="s">
        <v>22875</v>
      </c>
      <c r="M2657" t="s">
        <v>22876</v>
      </c>
      <c r="N2657" t="s">
        <v>374</v>
      </c>
      <c r="O2657" s="4">
        <v>77995</v>
      </c>
      <c r="P2657" t="s">
        <v>140</v>
      </c>
      <c r="R2657">
        <v>13615505549</v>
      </c>
      <c r="T2657">
        <v>111940</v>
      </c>
      <c r="U2657" t="s">
        <v>22877</v>
      </c>
      <c r="V2657" t="s">
        <v>4179</v>
      </c>
      <c r="W2657" t="s">
        <v>9759</v>
      </c>
      <c r="X2657" t="s">
        <v>164</v>
      </c>
      <c r="Y2657" t="s">
        <v>22875</v>
      </c>
      <c r="AA2657" t="s">
        <v>22876</v>
      </c>
      <c r="AB2657" t="s">
        <v>374</v>
      </c>
      <c r="AC2657" s="4">
        <v>77995</v>
      </c>
      <c r="AD2657" t="s">
        <v>140</v>
      </c>
      <c r="AF2657">
        <v>13615505549</v>
      </c>
      <c r="AH2657" t="s">
        <v>22878</v>
      </c>
      <c r="AI2657" t="s">
        <v>168</v>
      </c>
      <c r="AJ2657" t="s">
        <v>1226</v>
      </c>
      <c r="AK2657" t="s">
        <v>1227</v>
      </c>
      <c r="AM2657" t="s">
        <v>1228</v>
      </c>
      <c r="AO2657" t="s">
        <v>1229</v>
      </c>
      <c r="AP2657" t="s">
        <v>744</v>
      </c>
      <c r="AQ2657" s="4">
        <v>40475</v>
      </c>
      <c r="AR2657" t="s">
        <v>140</v>
      </c>
      <c r="AT2657">
        <v>18593945545</v>
      </c>
      <c r="AV2657" t="s">
        <v>1230</v>
      </c>
      <c r="AW2657" t="s">
        <v>1231</v>
      </c>
      <c r="AZ2657" t="s">
        <v>334</v>
      </c>
      <c r="BA2657" t="s">
        <v>335</v>
      </c>
      <c r="BB2657" t="s">
        <v>136</v>
      </c>
      <c r="BC2657" t="s">
        <v>136</v>
      </c>
      <c r="BD2657" t="s">
        <v>148</v>
      </c>
      <c r="BE2657" t="s">
        <v>136</v>
      </c>
      <c r="BF2657" t="s">
        <v>136</v>
      </c>
      <c r="BG2657" t="s">
        <v>134</v>
      </c>
      <c r="BH2657" t="s">
        <v>136</v>
      </c>
      <c r="BN2657" t="s">
        <v>22879</v>
      </c>
      <c r="BO2657" t="s">
        <v>905</v>
      </c>
      <c r="BP2657">
        <v>2</v>
      </c>
      <c r="BQ2657">
        <v>2</v>
      </c>
      <c r="BR2657">
        <v>2</v>
      </c>
      <c r="BS2657" s="1">
        <v>44228</v>
      </c>
      <c r="BT2657" s="1">
        <v>44531</v>
      </c>
      <c r="BU2657" s="1">
        <v>44228</v>
      </c>
      <c r="BV2657" s="1">
        <v>44531</v>
      </c>
      <c r="BW2657" t="s">
        <v>136</v>
      </c>
      <c r="BX2657">
        <v>36</v>
      </c>
      <c r="BY2657">
        <v>0</v>
      </c>
      <c r="BZ2657">
        <v>6</v>
      </c>
      <c r="CA2657">
        <v>6</v>
      </c>
      <c r="CB2657">
        <v>6</v>
      </c>
      <c r="CC2657">
        <v>6</v>
      </c>
      <c r="CD2657">
        <v>6</v>
      </c>
      <c r="CE2657">
        <v>6</v>
      </c>
      <c r="CF2657" t="str">
        <f>"8:00 AM"</f>
        <v>8:00 AM</v>
      </c>
      <c r="CG2657" t="str">
        <f>"3:00 PM"</f>
        <v>3:00 PM</v>
      </c>
      <c r="CH2657" s="5">
        <v>12.67</v>
      </c>
      <c r="CI2657" t="s">
        <v>146</v>
      </c>
      <c r="CL2657" t="s">
        <v>134</v>
      </c>
      <c r="CM2657" t="s">
        <v>147</v>
      </c>
      <c r="CN2657" t="s">
        <v>148</v>
      </c>
      <c r="CO2657" s="2" t="s">
        <v>22880</v>
      </c>
      <c r="CP2657" t="s">
        <v>149</v>
      </c>
      <c r="CQ2657">
        <v>3</v>
      </c>
      <c r="CR2657">
        <v>0</v>
      </c>
      <c r="CS2657" t="s">
        <v>136</v>
      </c>
      <c r="CT2657" t="s">
        <v>136</v>
      </c>
      <c r="CU2657" t="s">
        <v>136</v>
      </c>
      <c r="CV2657" t="s">
        <v>136</v>
      </c>
      <c r="CW2657" t="s">
        <v>134</v>
      </c>
      <c r="CX2657">
        <v>50</v>
      </c>
      <c r="CY2657" t="s">
        <v>134</v>
      </c>
      <c r="CZ2657" t="s">
        <v>134</v>
      </c>
      <c r="DA2657" t="s">
        <v>134</v>
      </c>
      <c r="DB2657" t="s">
        <v>134</v>
      </c>
      <c r="DC2657" t="s">
        <v>134</v>
      </c>
      <c r="DD2657" t="s">
        <v>136</v>
      </c>
      <c r="DF2657" t="s">
        <v>149</v>
      </c>
      <c r="DG2657" t="s">
        <v>22875</v>
      </c>
      <c r="DH2657" t="s">
        <v>22876</v>
      </c>
      <c r="DI2657" t="s">
        <v>374</v>
      </c>
      <c r="DJ2657" s="4">
        <v>77995</v>
      </c>
      <c r="DK2657" t="s">
        <v>18137</v>
      </c>
      <c r="DL2657" t="s">
        <v>136</v>
      </c>
      <c r="DM2657">
        <v>1</v>
      </c>
      <c r="DN2657" s="2" t="s">
        <v>22881</v>
      </c>
      <c r="DO2657" t="s">
        <v>22876</v>
      </c>
      <c r="DP2657" t="s">
        <v>374</v>
      </c>
      <c r="DQ2657" t="str">
        <f>"77995"</f>
        <v>77995</v>
      </c>
      <c r="DR2657" t="s">
        <v>18137</v>
      </c>
      <c r="DS2657" t="s">
        <v>4513</v>
      </c>
      <c r="DT2657">
        <v>1</v>
      </c>
      <c r="DU2657">
        <v>2</v>
      </c>
      <c r="DV2657" t="s">
        <v>134</v>
      </c>
      <c r="DW2657" t="s">
        <v>134</v>
      </c>
      <c r="DX2657" t="s">
        <v>134</v>
      </c>
      <c r="DY2657" t="s">
        <v>136</v>
      </c>
      <c r="DZ2657">
        <v>1</v>
      </c>
      <c r="EA2657" t="s">
        <v>136</v>
      </c>
      <c r="EC2657" s="5">
        <v>12.68</v>
      </c>
      <c r="ED2657" s="5">
        <v>55</v>
      </c>
      <c r="EE2657">
        <v>13615505549</v>
      </c>
      <c r="EF2657" t="s">
        <v>22878</v>
      </c>
      <c r="EG2657" t="s">
        <v>148</v>
      </c>
      <c r="EH2657">
        <v>2</v>
      </c>
    </row>
    <row r="2658" spans="1:138" ht="15" customHeight="1" x14ac:dyDescent="0.35">
      <c r="A2658" t="s">
        <v>23232</v>
      </c>
      <c r="B2658" t="s">
        <v>157</v>
      </c>
      <c r="C2658" s="1">
        <v>44159.768502893516</v>
      </c>
      <c r="D2658" s="1">
        <v>44196</v>
      </c>
      <c r="E2658" t="s">
        <v>133</v>
      </c>
      <c r="F2658" t="s">
        <v>136</v>
      </c>
      <c r="G2658" t="s">
        <v>135</v>
      </c>
      <c r="H2658" t="s">
        <v>136</v>
      </c>
      <c r="I2658" t="s">
        <v>23233</v>
      </c>
      <c r="K2658" t="s">
        <v>11494</v>
      </c>
      <c r="M2658" t="s">
        <v>7948</v>
      </c>
      <c r="N2658" t="s">
        <v>720</v>
      </c>
      <c r="O2658" s="4">
        <v>38778</v>
      </c>
      <c r="P2658" t="s">
        <v>140</v>
      </c>
      <c r="R2658">
        <v>16622071150</v>
      </c>
      <c r="T2658">
        <v>11251</v>
      </c>
      <c r="U2658" t="s">
        <v>11493</v>
      </c>
      <c r="V2658" t="s">
        <v>10483</v>
      </c>
      <c r="W2658" t="s">
        <v>2897</v>
      </c>
      <c r="X2658" t="s">
        <v>429</v>
      </c>
      <c r="Y2658" t="s">
        <v>11494</v>
      </c>
      <c r="AA2658" t="s">
        <v>7948</v>
      </c>
      <c r="AB2658" t="s">
        <v>720</v>
      </c>
      <c r="AC2658" s="4">
        <v>38778</v>
      </c>
      <c r="AD2658" t="s">
        <v>140</v>
      </c>
      <c r="AF2658">
        <v>16622071150</v>
      </c>
      <c r="AH2658" t="s">
        <v>11495</v>
      </c>
      <c r="AI2658" t="s">
        <v>168</v>
      </c>
      <c r="AJ2658" t="s">
        <v>725</v>
      </c>
      <c r="AK2658" t="s">
        <v>2767</v>
      </c>
      <c r="AL2658" t="s">
        <v>2768</v>
      </c>
      <c r="AM2658" t="s">
        <v>728</v>
      </c>
      <c r="AN2658" t="s">
        <v>729</v>
      </c>
      <c r="AO2658" t="s">
        <v>730</v>
      </c>
      <c r="AP2658" t="s">
        <v>720</v>
      </c>
      <c r="AQ2658" s="4">
        <v>38930</v>
      </c>
      <c r="AR2658" t="s">
        <v>140</v>
      </c>
      <c r="AT2658">
        <v>16623854219</v>
      </c>
      <c r="AV2658" t="s">
        <v>2769</v>
      </c>
      <c r="AW2658" t="s">
        <v>732</v>
      </c>
      <c r="AZ2658" t="s">
        <v>334</v>
      </c>
      <c r="BA2658" t="s">
        <v>335</v>
      </c>
      <c r="BB2658" t="s">
        <v>136</v>
      </c>
      <c r="BC2658" t="s">
        <v>136</v>
      </c>
      <c r="BD2658" t="s">
        <v>148</v>
      </c>
      <c r="BE2658" t="s">
        <v>136</v>
      </c>
      <c r="BF2658" t="s">
        <v>136</v>
      </c>
      <c r="BG2658" t="s">
        <v>134</v>
      </c>
      <c r="BH2658" t="s">
        <v>136</v>
      </c>
      <c r="BN2658" t="s">
        <v>23234</v>
      </c>
      <c r="BO2658" t="s">
        <v>11497</v>
      </c>
      <c r="BP2658">
        <v>4</v>
      </c>
      <c r="BQ2658">
        <v>4</v>
      </c>
      <c r="BR2658">
        <v>4</v>
      </c>
      <c r="BS2658" s="1">
        <v>44230</v>
      </c>
      <c r="BT2658" s="1">
        <v>44387</v>
      </c>
      <c r="BU2658" s="1">
        <v>44230</v>
      </c>
      <c r="BV2658" s="1">
        <v>44387</v>
      </c>
      <c r="BW2658" t="s">
        <v>136</v>
      </c>
      <c r="BX2658">
        <v>60</v>
      </c>
      <c r="BY2658">
        <v>0</v>
      </c>
      <c r="BZ2658">
        <v>10</v>
      </c>
      <c r="CA2658">
        <v>10</v>
      </c>
      <c r="CB2658">
        <v>10</v>
      </c>
      <c r="CC2658">
        <v>10</v>
      </c>
      <c r="CD2658">
        <v>10</v>
      </c>
      <c r="CE2658">
        <v>10</v>
      </c>
      <c r="CF2658" t="str">
        <f>"8:00 AM"</f>
        <v>8:00 AM</v>
      </c>
      <c r="CG2658" t="str">
        <f>"6:00 PM"</f>
        <v>6:00 PM</v>
      </c>
      <c r="CH2658" s="5">
        <v>11.83</v>
      </c>
      <c r="CI2658" t="s">
        <v>146</v>
      </c>
      <c r="CL2658" t="s">
        <v>134</v>
      </c>
      <c r="CM2658" t="s">
        <v>147</v>
      </c>
      <c r="CN2658" t="s">
        <v>148</v>
      </c>
      <c r="CO2658" s="2" t="s">
        <v>11498</v>
      </c>
      <c r="CP2658" t="s">
        <v>149</v>
      </c>
      <c r="CQ2658">
        <v>3</v>
      </c>
      <c r="CR2658">
        <v>0</v>
      </c>
      <c r="CS2658" t="s">
        <v>136</v>
      </c>
      <c r="CT2658" t="s">
        <v>134</v>
      </c>
      <c r="CU2658" t="s">
        <v>134</v>
      </c>
      <c r="CV2658" t="s">
        <v>136</v>
      </c>
      <c r="CW2658" t="s">
        <v>134</v>
      </c>
      <c r="CX2658">
        <v>50</v>
      </c>
      <c r="CY2658" t="s">
        <v>134</v>
      </c>
      <c r="CZ2658" t="s">
        <v>134</v>
      </c>
      <c r="DA2658" t="s">
        <v>134</v>
      </c>
      <c r="DB2658" t="s">
        <v>134</v>
      </c>
      <c r="DC2658" t="s">
        <v>134</v>
      </c>
      <c r="DD2658" t="s">
        <v>134</v>
      </c>
      <c r="DE2658">
        <v>6</v>
      </c>
      <c r="DF2658" s="2" t="s">
        <v>23235</v>
      </c>
      <c r="DG2658" t="s">
        <v>11500</v>
      </c>
      <c r="DH2658" t="s">
        <v>7948</v>
      </c>
      <c r="DI2658" t="s">
        <v>720</v>
      </c>
      <c r="DJ2658" s="4">
        <v>38778</v>
      </c>
      <c r="DK2658" t="s">
        <v>2799</v>
      </c>
      <c r="DL2658" t="s">
        <v>136</v>
      </c>
      <c r="DM2658">
        <v>1</v>
      </c>
      <c r="DN2658" t="s">
        <v>11501</v>
      </c>
      <c r="DO2658" t="s">
        <v>7948</v>
      </c>
      <c r="DP2658" t="s">
        <v>720</v>
      </c>
      <c r="DQ2658" t="str">
        <f>"38778"</f>
        <v>38778</v>
      </c>
      <c r="DR2658" t="s">
        <v>2799</v>
      </c>
      <c r="DS2658" t="s">
        <v>10939</v>
      </c>
      <c r="DT2658">
        <v>4</v>
      </c>
      <c r="DU2658">
        <v>18</v>
      </c>
      <c r="DV2658" t="s">
        <v>134</v>
      </c>
      <c r="DW2658" t="s">
        <v>134</v>
      </c>
      <c r="DX2658" t="s">
        <v>134</v>
      </c>
      <c r="DY2658" t="s">
        <v>134</v>
      </c>
      <c r="DZ2658">
        <v>2</v>
      </c>
      <c r="EA2658" t="s">
        <v>134</v>
      </c>
      <c r="EB2658" s="5">
        <v>4.22</v>
      </c>
      <c r="EC2658" s="5">
        <v>12.68</v>
      </c>
      <c r="ED2658" s="5">
        <v>55</v>
      </c>
      <c r="EE2658">
        <v>16622071150</v>
      </c>
      <c r="EF2658" t="s">
        <v>11495</v>
      </c>
      <c r="EG2658" t="s">
        <v>148</v>
      </c>
      <c r="EH2658">
        <v>1</v>
      </c>
    </row>
    <row r="2659" spans="1:138" ht="15" customHeight="1" x14ac:dyDescent="0.35">
      <c r="A2659" t="s">
        <v>18930</v>
      </c>
      <c r="B2659" t="s">
        <v>157</v>
      </c>
      <c r="C2659" s="1">
        <v>44160.27536284722</v>
      </c>
      <c r="D2659" s="1">
        <v>44196</v>
      </c>
      <c r="E2659" t="s">
        <v>133</v>
      </c>
      <c r="F2659" t="s">
        <v>136</v>
      </c>
      <c r="G2659" t="s">
        <v>135</v>
      </c>
      <c r="H2659" t="s">
        <v>136</v>
      </c>
      <c r="I2659" t="s">
        <v>18931</v>
      </c>
      <c r="K2659" t="s">
        <v>18932</v>
      </c>
      <c r="L2659" t="s">
        <v>18933</v>
      </c>
      <c r="M2659" t="s">
        <v>12428</v>
      </c>
      <c r="N2659" t="s">
        <v>720</v>
      </c>
      <c r="O2659" s="4">
        <v>38753</v>
      </c>
      <c r="P2659" t="s">
        <v>140</v>
      </c>
      <c r="R2659">
        <v>16622070515</v>
      </c>
      <c r="T2659">
        <v>1119</v>
      </c>
      <c r="U2659" t="s">
        <v>4684</v>
      </c>
      <c r="V2659" t="s">
        <v>686</v>
      </c>
      <c r="W2659" t="s">
        <v>3648</v>
      </c>
      <c r="X2659" t="s">
        <v>164</v>
      </c>
      <c r="Y2659" t="s">
        <v>18934</v>
      </c>
      <c r="Z2659" t="s">
        <v>18933</v>
      </c>
      <c r="AA2659" t="s">
        <v>18935</v>
      </c>
      <c r="AB2659" t="s">
        <v>720</v>
      </c>
      <c r="AC2659" s="4">
        <v>38753</v>
      </c>
      <c r="AD2659" t="s">
        <v>140</v>
      </c>
      <c r="AF2659">
        <v>16622070515</v>
      </c>
      <c r="AH2659" t="s">
        <v>18936</v>
      </c>
      <c r="AI2659" t="s">
        <v>168</v>
      </c>
      <c r="AJ2659" t="s">
        <v>814</v>
      </c>
      <c r="AK2659" t="s">
        <v>815</v>
      </c>
      <c r="AL2659" t="s">
        <v>816</v>
      </c>
      <c r="AM2659" t="s">
        <v>817</v>
      </c>
      <c r="AO2659" t="s">
        <v>818</v>
      </c>
      <c r="AP2659" t="s">
        <v>720</v>
      </c>
      <c r="AQ2659" s="4">
        <v>39114</v>
      </c>
      <c r="AR2659" t="s">
        <v>140</v>
      </c>
      <c r="AT2659">
        <v>16018475110</v>
      </c>
      <c r="AV2659" t="s">
        <v>819</v>
      </c>
      <c r="AW2659" t="s">
        <v>820</v>
      </c>
      <c r="AZ2659" t="s">
        <v>288</v>
      </c>
      <c r="BA2659" t="s">
        <v>289</v>
      </c>
      <c r="BB2659" t="s">
        <v>136</v>
      </c>
      <c r="BC2659" t="s">
        <v>136</v>
      </c>
      <c r="BD2659" t="s">
        <v>148</v>
      </c>
      <c r="BE2659" t="s">
        <v>136</v>
      </c>
      <c r="BF2659" t="s">
        <v>136</v>
      </c>
      <c r="BG2659" t="s">
        <v>134</v>
      </c>
      <c r="BH2659" t="s">
        <v>136</v>
      </c>
      <c r="BN2659" t="s">
        <v>18937</v>
      </c>
      <c r="BO2659" t="s">
        <v>4012</v>
      </c>
      <c r="BP2659">
        <v>10</v>
      </c>
      <c r="BQ2659">
        <v>10</v>
      </c>
      <c r="BR2659">
        <v>10</v>
      </c>
      <c r="BS2659" s="1">
        <v>44230</v>
      </c>
      <c r="BT2659" s="1">
        <v>44530</v>
      </c>
      <c r="BU2659" s="1">
        <v>44230</v>
      </c>
      <c r="BV2659" s="1">
        <v>44530</v>
      </c>
      <c r="BW2659" t="s">
        <v>136</v>
      </c>
      <c r="BX2659">
        <v>67</v>
      </c>
      <c r="BY2659">
        <v>6</v>
      </c>
      <c r="BZ2659">
        <v>11</v>
      </c>
      <c r="CA2659">
        <v>11</v>
      </c>
      <c r="CB2659">
        <v>11</v>
      </c>
      <c r="CC2659">
        <v>11</v>
      </c>
      <c r="CD2659">
        <v>11</v>
      </c>
      <c r="CE2659">
        <v>6</v>
      </c>
      <c r="CF2659" t="str">
        <f>"6:00 AM"</f>
        <v>6:00 AM</v>
      </c>
      <c r="CG2659" t="str">
        <f>"5:00 PM"</f>
        <v>5:00 PM</v>
      </c>
      <c r="CH2659" s="5">
        <v>11.83</v>
      </c>
      <c r="CI2659" t="s">
        <v>146</v>
      </c>
      <c r="CL2659" t="s">
        <v>136</v>
      </c>
      <c r="CM2659" t="s">
        <v>147</v>
      </c>
      <c r="CN2659" t="s">
        <v>148</v>
      </c>
      <c r="CO2659" s="2" t="s">
        <v>18938</v>
      </c>
      <c r="CP2659" t="s">
        <v>149</v>
      </c>
      <c r="CQ2659">
        <v>0</v>
      </c>
      <c r="CR2659">
        <v>0</v>
      </c>
      <c r="CS2659" t="s">
        <v>136</v>
      </c>
      <c r="CT2659" t="s">
        <v>134</v>
      </c>
      <c r="CU2659" t="s">
        <v>136</v>
      </c>
      <c r="CV2659" t="s">
        <v>136</v>
      </c>
      <c r="CW2659" t="s">
        <v>134</v>
      </c>
      <c r="CX2659">
        <v>50</v>
      </c>
      <c r="CY2659" t="s">
        <v>134</v>
      </c>
      <c r="CZ2659" t="s">
        <v>134</v>
      </c>
      <c r="DA2659" t="s">
        <v>136</v>
      </c>
      <c r="DB2659" t="s">
        <v>134</v>
      </c>
      <c r="DC2659" t="s">
        <v>134</v>
      </c>
      <c r="DD2659" t="s">
        <v>136</v>
      </c>
      <c r="DF2659" t="s">
        <v>18939</v>
      </c>
      <c r="DG2659" t="s">
        <v>18940</v>
      </c>
      <c r="DH2659" t="s">
        <v>16650</v>
      </c>
      <c r="DI2659" t="s">
        <v>720</v>
      </c>
      <c r="DJ2659" s="4">
        <v>38761</v>
      </c>
      <c r="DK2659" t="s">
        <v>2799</v>
      </c>
      <c r="DL2659" t="s">
        <v>136</v>
      </c>
      <c r="DM2659">
        <v>1</v>
      </c>
      <c r="DN2659" t="s">
        <v>18941</v>
      </c>
      <c r="DO2659" t="s">
        <v>16650</v>
      </c>
      <c r="DP2659" t="s">
        <v>720</v>
      </c>
      <c r="DQ2659" t="str">
        <f>"38761"</f>
        <v>38761</v>
      </c>
      <c r="DR2659" t="s">
        <v>2799</v>
      </c>
      <c r="DS2659" t="s">
        <v>18942</v>
      </c>
      <c r="DT2659">
        <v>1</v>
      </c>
      <c r="DU2659">
        <v>10</v>
      </c>
      <c r="DV2659" t="s">
        <v>136</v>
      </c>
      <c r="DW2659" t="s">
        <v>136</v>
      </c>
      <c r="DX2659" t="s">
        <v>134</v>
      </c>
      <c r="DY2659" t="s">
        <v>136</v>
      </c>
      <c r="DZ2659">
        <v>1</v>
      </c>
      <c r="EA2659" t="s">
        <v>136</v>
      </c>
      <c r="EC2659" s="5">
        <v>12.68</v>
      </c>
      <c r="ED2659" s="5">
        <v>55</v>
      </c>
      <c r="EE2659">
        <v>16622070515</v>
      </c>
      <c r="EF2659" t="s">
        <v>18936</v>
      </c>
      <c r="EG2659" t="s">
        <v>2899</v>
      </c>
      <c r="EH2659">
        <v>0</v>
      </c>
    </row>
    <row r="2660" spans="1:138" ht="15" customHeight="1" x14ac:dyDescent="0.35">
      <c r="A2660" t="s">
        <v>21717</v>
      </c>
      <c r="B2660" t="s">
        <v>157</v>
      </c>
      <c r="C2660" s="1">
        <v>44160.246795023151</v>
      </c>
      <c r="D2660" s="1">
        <v>44196</v>
      </c>
      <c r="E2660" t="s">
        <v>133</v>
      </c>
      <c r="F2660" t="s">
        <v>136</v>
      </c>
      <c r="G2660" t="s">
        <v>135</v>
      </c>
      <c r="H2660" t="s">
        <v>136</v>
      </c>
      <c r="I2660" t="s">
        <v>21718</v>
      </c>
      <c r="K2660" t="s">
        <v>21719</v>
      </c>
      <c r="L2660" t="s">
        <v>21720</v>
      </c>
      <c r="M2660" t="s">
        <v>12428</v>
      </c>
      <c r="N2660" t="s">
        <v>720</v>
      </c>
      <c r="O2660" s="4">
        <v>38753</v>
      </c>
      <c r="P2660" t="s">
        <v>140</v>
      </c>
      <c r="R2660">
        <v>16622650037</v>
      </c>
      <c r="T2660">
        <v>111150</v>
      </c>
      <c r="U2660" t="s">
        <v>21721</v>
      </c>
      <c r="V2660" t="s">
        <v>2751</v>
      </c>
      <c r="X2660" t="s">
        <v>164</v>
      </c>
      <c r="Y2660" t="s">
        <v>21719</v>
      </c>
      <c r="Z2660" t="s">
        <v>21722</v>
      </c>
      <c r="AA2660" t="s">
        <v>12428</v>
      </c>
      <c r="AB2660" t="s">
        <v>720</v>
      </c>
      <c r="AC2660" s="4">
        <v>38753</v>
      </c>
      <c r="AD2660" t="s">
        <v>140</v>
      </c>
      <c r="AF2660">
        <v>666622650037</v>
      </c>
      <c r="AH2660" t="s">
        <v>21723</v>
      </c>
      <c r="AI2660" t="s">
        <v>168</v>
      </c>
      <c r="AJ2660" t="s">
        <v>814</v>
      </c>
      <c r="AK2660" t="s">
        <v>815</v>
      </c>
      <c r="AL2660" t="s">
        <v>816</v>
      </c>
      <c r="AM2660" t="s">
        <v>817</v>
      </c>
      <c r="AO2660" t="s">
        <v>818</v>
      </c>
      <c r="AP2660" t="s">
        <v>720</v>
      </c>
      <c r="AQ2660" s="4">
        <v>39114</v>
      </c>
      <c r="AR2660" t="s">
        <v>140</v>
      </c>
      <c r="AT2660">
        <v>16018475110</v>
      </c>
      <c r="AV2660" t="s">
        <v>819</v>
      </c>
      <c r="AW2660" t="s">
        <v>820</v>
      </c>
      <c r="AZ2660" t="s">
        <v>288</v>
      </c>
      <c r="BA2660" t="s">
        <v>289</v>
      </c>
      <c r="BB2660" t="s">
        <v>136</v>
      </c>
      <c r="BC2660" t="s">
        <v>136</v>
      </c>
      <c r="BD2660" t="s">
        <v>148</v>
      </c>
      <c r="BE2660" t="s">
        <v>136</v>
      </c>
      <c r="BF2660" t="s">
        <v>136</v>
      </c>
      <c r="BG2660" t="s">
        <v>134</v>
      </c>
      <c r="BH2660" t="s">
        <v>136</v>
      </c>
      <c r="BN2660" t="s">
        <v>21724</v>
      </c>
      <c r="BO2660" t="s">
        <v>4012</v>
      </c>
      <c r="BP2660">
        <v>4</v>
      </c>
      <c r="BQ2660">
        <v>4</v>
      </c>
      <c r="BR2660">
        <v>4</v>
      </c>
      <c r="BS2660" s="1">
        <v>44230</v>
      </c>
      <c r="BT2660" s="1">
        <v>44530</v>
      </c>
      <c r="BU2660" s="1">
        <v>44230</v>
      </c>
      <c r="BV2660" s="1">
        <v>44530</v>
      </c>
      <c r="BW2660" t="s">
        <v>136</v>
      </c>
      <c r="BX2660">
        <v>40</v>
      </c>
      <c r="BY2660">
        <v>0</v>
      </c>
      <c r="BZ2660">
        <v>8</v>
      </c>
      <c r="CA2660">
        <v>8</v>
      </c>
      <c r="CB2660">
        <v>8</v>
      </c>
      <c r="CC2660">
        <v>8</v>
      </c>
      <c r="CD2660">
        <v>8</v>
      </c>
      <c r="CE2660">
        <v>0</v>
      </c>
      <c r="CF2660" t="str">
        <f>"7:00 AM"</f>
        <v>7:00 AM</v>
      </c>
      <c r="CG2660" t="str">
        <f>"4:00 AM"</f>
        <v>4:00 AM</v>
      </c>
      <c r="CH2660" s="5">
        <v>11.83</v>
      </c>
      <c r="CI2660" t="s">
        <v>146</v>
      </c>
      <c r="CL2660" t="s">
        <v>136</v>
      </c>
      <c r="CM2660" t="s">
        <v>147</v>
      </c>
      <c r="CN2660" t="s">
        <v>148</v>
      </c>
      <c r="CO2660" s="2" t="s">
        <v>825</v>
      </c>
      <c r="CP2660" t="s">
        <v>149</v>
      </c>
      <c r="CQ2660">
        <v>0</v>
      </c>
      <c r="CR2660">
        <v>0</v>
      </c>
      <c r="CS2660" t="s">
        <v>136</v>
      </c>
      <c r="CT2660" t="s">
        <v>134</v>
      </c>
      <c r="CU2660" t="s">
        <v>136</v>
      </c>
      <c r="CV2660" t="s">
        <v>136</v>
      </c>
      <c r="CW2660" t="s">
        <v>134</v>
      </c>
      <c r="CX2660">
        <v>30</v>
      </c>
      <c r="CY2660" t="s">
        <v>134</v>
      </c>
      <c r="CZ2660" t="s">
        <v>134</v>
      </c>
      <c r="DA2660" t="s">
        <v>136</v>
      </c>
      <c r="DB2660" t="s">
        <v>134</v>
      </c>
      <c r="DC2660" t="s">
        <v>134</v>
      </c>
      <c r="DD2660" t="s">
        <v>136</v>
      </c>
      <c r="DF2660" t="s">
        <v>4013</v>
      </c>
      <c r="DG2660" t="s">
        <v>21719</v>
      </c>
      <c r="DH2660" t="s">
        <v>12428</v>
      </c>
      <c r="DI2660" t="s">
        <v>720</v>
      </c>
      <c r="DJ2660" s="4">
        <v>38753</v>
      </c>
      <c r="DK2660" t="s">
        <v>2799</v>
      </c>
      <c r="DL2660" t="s">
        <v>136</v>
      </c>
      <c r="DM2660">
        <v>1</v>
      </c>
      <c r="DN2660" t="s">
        <v>21719</v>
      </c>
      <c r="DO2660" t="s">
        <v>12428</v>
      </c>
      <c r="DP2660" t="s">
        <v>720</v>
      </c>
      <c r="DQ2660" t="str">
        <f>"38753"</f>
        <v>38753</v>
      </c>
      <c r="DR2660" t="s">
        <v>2799</v>
      </c>
      <c r="DS2660" t="s">
        <v>497</v>
      </c>
      <c r="DT2660">
        <v>1</v>
      </c>
      <c r="DU2660">
        <v>4</v>
      </c>
      <c r="DV2660" t="s">
        <v>136</v>
      </c>
      <c r="DW2660" t="s">
        <v>136</v>
      </c>
      <c r="DX2660" t="s">
        <v>134</v>
      </c>
      <c r="DY2660" t="s">
        <v>136</v>
      </c>
      <c r="DZ2660">
        <v>1</v>
      </c>
      <c r="EA2660" t="s">
        <v>136</v>
      </c>
      <c r="EC2660" s="5">
        <v>12.68</v>
      </c>
      <c r="ED2660" s="5">
        <v>55</v>
      </c>
      <c r="EE2660">
        <v>16622650037</v>
      </c>
      <c r="EF2660" t="s">
        <v>21723</v>
      </c>
      <c r="EG2660" t="s">
        <v>831</v>
      </c>
      <c r="EH2660">
        <v>0</v>
      </c>
    </row>
    <row r="2661" spans="1:138" ht="15" customHeight="1" x14ac:dyDescent="0.35">
      <c r="A2661" t="s">
        <v>24341</v>
      </c>
      <c r="B2661" t="s">
        <v>157</v>
      </c>
      <c r="C2661" s="1">
        <v>44179.574731134257</v>
      </c>
      <c r="D2661" s="1">
        <v>44196</v>
      </c>
      <c r="E2661" t="s">
        <v>133</v>
      </c>
      <c r="F2661" t="s">
        <v>136</v>
      </c>
      <c r="G2661" t="s">
        <v>135</v>
      </c>
      <c r="H2661" t="s">
        <v>136</v>
      </c>
      <c r="I2661" t="s">
        <v>13368</v>
      </c>
      <c r="K2661" t="s">
        <v>10576</v>
      </c>
      <c r="M2661" t="s">
        <v>4974</v>
      </c>
      <c r="N2661" t="s">
        <v>1338</v>
      </c>
      <c r="O2661" s="4">
        <v>89447</v>
      </c>
      <c r="P2661" t="s">
        <v>140</v>
      </c>
      <c r="R2661">
        <v>17754639934</v>
      </c>
      <c r="T2661">
        <v>111219</v>
      </c>
      <c r="U2661" t="s">
        <v>6321</v>
      </c>
      <c r="V2661" t="s">
        <v>5597</v>
      </c>
      <c r="X2661" t="s">
        <v>10577</v>
      </c>
      <c r="Y2661" t="s">
        <v>10576</v>
      </c>
      <c r="AA2661" t="s">
        <v>4974</v>
      </c>
      <c r="AB2661" t="s">
        <v>1338</v>
      </c>
      <c r="AC2661" s="4">
        <v>89447</v>
      </c>
      <c r="AD2661" t="s">
        <v>140</v>
      </c>
      <c r="AF2661">
        <v>17754639934</v>
      </c>
      <c r="AH2661" t="s">
        <v>10578</v>
      </c>
      <c r="AZ2661" t="s">
        <v>175</v>
      </c>
      <c r="BA2661" t="s">
        <v>176</v>
      </c>
      <c r="BB2661" t="s">
        <v>136</v>
      </c>
      <c r="BC2661" t="s">
        <v>136</v>
      </c>
      <c r="BD2661" t="s">
        <v>148</v>
      </c>
      <c r="BE2661" t="s">
        <v>136</v>
      </c>
      <c r="BF2661" t="s">
        <v>136</v>
      </c>
      <c r="BG2661" t="s">
        <v>134</v>
      </c>
      <c r="BH2661" t="s">
        <v>136</v>
      </c>
      <c r="BN2661" t="s">
        <v>24342</v>
      </c>
      <c r="BO2661" t="s">
        <v>13369</v>
      </c>
      <c r="BP2661">
        <v>4</v>
      </c>
      <c r="BQ2661">
        <v>4</v>
      </c>
      <c r="BR2661">
        <v>4</v>
      </c>
      <c r="BS2661" s="1">
        <v>44228</v>
      </c>
      <c r="BT2661" s="1">
        <v>44501</v>
      </c>
      <c r="BU2661" s="1">
        <v>44228</v>
      </c>
      <c r="BV2661" s="1">
        <v>44501</v>
      </c>
      <c r="BW2661" t="s">
        <v>136</v>
      </c>
      <c r="BX2661">
        <v>45</v>
      </c>
      <c r="BY2661">
        <v>0</v>
      </c>
      <c r="BZ2661">
        <v>8</v>
      </c>
      <c r="CA2661">
        <v>8</v>
      </c>
      <c r="CB2661">
        <v>8</v>
      </c>
      <c r="CC2661">
        <v>8</v>
      </c>
      <c r="CD2661">
        <v>8</v>
      </c>
      <c r="CE2661">
        <v>5</v>
      </c>
      <c r="CF2661" t="str">
        <f>"6:00 AM"</f>
        <v>6:00 AM</v>
      </c>
      <c r="CG2661" t="str">
        <f>"3:00 PM"</f>
        <v>3:00 PM</v>
      </c>
      <c r="CH2661" s="5">
        <v>14.26</v>
      </c>
      <c r="CI2661" t="s">
        <v>146</v>
      </c>
      <c r="CJ2661">
        <v>2.06</v>
      </c>
      <c r="CK2661" t="s">
        <v>13370</v>
      </c>
      <c r="CL2661" t="s">
        <v>134</v>
      </c>
      <c r="CM2661" t="s">
        <v>147</v>
      </c>
      <c r="CN2661" t="s">
        <v>148</v>
      </c>
      <c r="CO2661" t="s">
        <v>13371</v>
      </c>
      <c r="CP2661" t="s">
        <v>149</v>
      </c>
      <c r="CQ2661">
        <v>1</v>
      </c>
      <c r="CR2661">
        <v>0</v>
      </c>
      <c r="CS2661" t="s">
        <v>136</v>
      </c>
      <c r="CT2661" t="s">
        <v>136</v>
      </c>
      <c r="CU2661" t="s">
        <v>136</v>
      </c>
      <c r="CV2661" t="s">
        <v>134</v>
      </c>
      <c r="CW2661" t="s">
        <v>134</v>
      </c>
      <c r="CX2661">
        <v>50</v>
      </c>
      <c r="CY2661" t="s">
        <v>134</v>
      </c>
      <c r="CZ2661" t="s">
        <v>136</v>
      </c>
      <c r="DA2661" t="s">
        <v>134</v>
      </c>
      <c r="DB2661" t="s">
        <v>134</v>
      </c>
      <c r="DC2661" t="s">
        <v>134</v>
      </c>
      <c r="DD2661" t="s">
        <v>136</v>
      </c>
      <c r="DF2661" s="2" t="s">
        <v>13372</v>
      </c>
      <c r="DG2661" t="s">
        <v>10576</v>
      </c>
      <c r="DH2661" t="s">
        <v>4974</v>
      </c>
      <c r="DI2661" t="s">
        <v>1338</v>
      </c>
      <c r="DJ2661" s="4">
        <v>89447</v>
      </c>
      <c r="DK2661" t="s">
        <v>4981</v>
      </c>
      <c r="DL2661" t="s">
        <v>136</v>
      </c>
      <c r="DM2661">
        <v>1</v>
      </c>
      <c r="DN2661" t="s">
        <v>13373</v>
      </c>
      <c r="DO2661" t="s">
        <v>4974</v>
      </c>
      <c r="DP2661" t="s">
        <v>1338</v>
      </c>
      <c r="DQ2661" t="str">
        <f>"89447"</f>
        <v>89447</v>
      </c>
      <c r="DR2661" t="s">
        <v>4981</v>
      </c>
      <c r="DS2661" t="s">
        <v>13374</v>
      </c>
      <c r="DT2661">
        <v>110</v>
      </c>
      <c r="DU2661">
        <v>2035</v>
      </c>
      <c r="DV2661" t="s">
        <v>134</v>
      </c>
      <c r="DW2661" t="s">
        <v>134</v>
      </c>
      <c r="DX2661" t="s">
        <v>134</v>
      </c>
      <c r="DY2661" t="s">
        <v>134</v>
      </c>
      <c r="DZ2661">
        <v>11</v>
      </c>
      <c r="EA2661" t="s">
        <v>134</v>
      </c>
      <c r="EB2661" s="5">
        <v>4.22</v>
      </c>
      <c r="EC2661" s="5">
        <v>12.68</v>
      </c>
      <c r="ED2661" s="5">
        <v>55</v>
      </c>
      <c r="EE2661">
        <v>17754639928</v>
      </c>
      <c r="EF2661" t="s">
        <v>10588</v>
      </c>
      <c r="EG2661" t="s">
        <v>148</v>
      </c>
      <c r="EH2661">
        <v>27</v>
      </c>
    </row>
    <row r="2662" spans="1:138" ht="15" customHeight="1" x14ac:dyDescent="0.35">
      <c r="A2662" t="s">
        <v>22305</v>
      </c>
      <c r="B2662" t="s">
        <v>157</v>
      </c>
      <c r="C2662" s="1">
        <v>44171.656575462963</v>
      </c>
      <c r="D2662" s="1">
        <v>44196</v>
      </c>
      <c r="E2662" t="s">
        <v>1202</v>
      </c>
      <c r="F2662" t="s">
        <v>136</v>
      </c>
      <c r="G2662" t="s">
        <v>135</v>
      </c>
      <c r="H2662" t="s">
        <v>136</v>
      </c>
      <c r="I2662" t="s">
        <v>22306</v>
      </c>
      <c r="K2662" t="s">
        <v>22307</v>
      </c>
      <c r="M2662" t="s">
        <v>6483</v>
      </c>
      <c r="N2662" t="s">
        <v>246</v>
      </c>
      <c r="O2662" s="4">
        <v>71282</v>
      </c>
      <c r="P2662" t="s">
        <v>140</v>
      </c>
      <c r="R2662">
        <v>13183417310</v>
      </c>
      <c r="T2662">
        <v>1111</v>
      </c>
      <c r="U2662" t="s">
        <v>2392</v>
      </c>
      <c r="V2662" t="s">
        <v>22308</v>
      </c>
      <c r="W2662" t="s">
        <v>687</v>
      </c>
      <c r="X2662" t="s">
        <v>143</v>
      </c>
      <c r="Y2662" t="s">
        <v>22307</v>
      </c>
      <c r="AA2662" t="s">
        <v>6483</v>
      </c>
      <c r="AB2662" t="s">
        <v>246</v>
      </c>
      <c r="AC2662" s="4">
        <v>71282</v>
      </c>
      <c r="AD2662" t="s">
        <v>140</v>
      </c>
      <c r="AF2662">
        <v>13183417310</v>
      </c>
      <c r="AH2662" t="s">
        <v>22309</v>
      </c>
      <c r="AZ2662" t="s">
        <v>288</v>
      </c>
      <c r="BA2662" t="s">
        <v>289</v>
      </c>
      <c r="BB2662" t="s">
        <v>136</v>
      </c>
      <c r="BC2662" t="s">
        <v>136</v>
      </c>
      <c r="BD2662" t="s">
        <v>148</v>
      </c>
      <c r="BE2662" t="s">
        <v>136</v>
      </c>
      <c r="BF2662" t="s">
        <v>136</v>
      </c>
      <c r="BG2662" t="s">
        <v>134</v>
      </c>
      <c r="BH2662" t="s">
        <v>134</v>
      </c>
      <c r="BN2662" t="s">
        <v>22310</v>
      </c>
      <c r="BO2662" t="s">
        <v>1010</v>
      </c>
      <c r="BP2662">
        <v>11</v>
      </c>
      <c r="BQ2662">
        <v>8</v>
      </c>
      <c r="BR2662">
        <v>8</v>
      </c>
      <c r="BS2662" s="1">
        <v>44228</v>
      </c>
      <c r="BT2662" s="1">
        <v>44531</v>
      </c>
      <c r="BU2662" s="1">
        <v>44228</v>
      </c>
      <c r="BV2662" s="1">
        <v>44531</v>
      </c>
      <c r="BW2662" t="s">
        <v>136</v>
      </c>
      <c r="BX2662">
        <v>48</v>
      </c>
      <c r="BY2662">
        <v>0</v>
      </c>
      <c r="BZ2662">
        <v>8</v>
      </c>
      <c r="CA2662">
        <v>8</v>
      </c>
      <c r="CB2662">
        <v>8</v>
      </c>
      <c r="CC2662">
        <v>8</v>
      </c>
      <c r="CD2662">
        <v>8</v>
      </c>
      <c r="CE2662">
        <v>8</v>
      </c>
      <c r="CF2662" t="str">
        <f>"7:00 AM"</f>
        <v>7:00 AM</v>
      </c>
      <c r="CG2662" t="str">
        <f>"3:00 PM"</f>
        <v>3:00 PM</v>
      </c>
      <c r="CH2662" s="5">
        <v>11.83</v>
      </c>
      <c r="CI2662" t="s">
        <v>146</v>
      </c>
      <c r="CJ2662">
        <v>0</v>
      </c>
      <c r="CK2662" t="s">
        <v>884</v>
      </c>
      <c r="CL2662" t="s">
        <v>134</v>
      </c>
      <c r="CM2662" t="s">
        <v>147</v>
      </c>
      <c r="CN2662" t="s">
        <v>148</v>
      </c>
      <c r="CO2662" s="2" t="s">
        <v>22311</v>
      </c>
      <c r="CP2662" t="s">
        <v>149</v>
      </c>
      <c r="CQ2662">
        <v>3</v>
      </c>
      <c r="CR2662">
        <v>0</v>
      </c>
      <c r="CS2662" t="s">
        <v>134</v>
      </c>
      <c r="CT2662" t="s">
        <v>134</v>
      </c>
      <c r="CU2662" t="s">
        <v>136</v>
      </c>
      <c r="CV2662" t="s">
        <v>136</v>
      </c>
      <c r="CW2662" t="s">
        <v>134</v>
      </c>
      <c r="CX2662">
        <v>75</v>
      </c>
      <c r="CY2662" t="s">
        <v>134</v>
      </c>
      <c r="CZ2662" t="s">
        <v>134</v>
      </c>
      <c r="DA2662" t="s">
        <v>134</v>
      </c>
      <c r="DB2662" t="s">
        <v>134</v>
      </c>
      <c r="DC2662" t="s">
        <v>134</v>
      </c>
      <c r="DD2662" t="s">
        <v>136</v>
      </c>
      <c r="DF2662" t="s">
        <v>180</v>
      </c>
      <c r="DG2662" s="2" t="s">
        <v>22312</v>
      </c>
      <c r="DH2662" t="s">
        <v>6483</v>
      </c>
      <c r="DI2662" t="s">
        <v>246</v>
      </c>
      <c r="DJ2662" s="4">
        <v>71282</v>
      </c>
      <c r="DK2662" t="s">
        <v>715</v>
      </c>
      <c r="DL2662" t="s">
        <v>134</v>
      </c>
      <c r="DM2662">
        <v>2</v>
      </c>
      <c r="DN2662" s="2" t="s">
        <v>22313</v>
      </c>
      <c r="DO2662" t="s">
        <v>6483</v>
      </c>
      <c r="DP2662" t="s">
        <v>246</v>
      </c>
      <c r="DQ2662" t="str">
        <f>"71282"</f>
        <v>71282</v>
      </c>
      <c r="DR2662" t="s">
        <v>715</v>
      </c>
      <c r="DS2662" t="s">
        <v>22314</v>
      </c>
      <c r="DT2662">
        <v>2</v>
      </c>
      <c r="DU2662">
        <v>8</v>
      </c>
      <c r="DV2662" t="s">
        <v>134</v>
      </c>
      <c r="DW2662" t="s">
        <v>134</v>
      </c>
      <c r="DX2662" t="s">
        <v>134</v>
      </c>
      <c r="DY2662" t="s">
        <v>136</v>
      </c>
      <c r="DZ2662">
        <v>1</v>
      </c>
      <c r="EA2662" t="s">
        <v>136</v>
      </c>
      <c r="EC2662" s="5">
        <v>12.68</v>
      </c>
      <c r="ED2662" s="5">
        <v>55</v>
      </c>
      <c r="EE2662">
        <v>13183417310</v>
      </c>
      <c r="EF2662" t="s">
        <v>22309</v>
      </c>
      <c r="EG2662" t="s">
        <v>148</v>
      </c>
      <c r="EH2662">
        <v>5</v>
      </c>
    </row>
    <row r="2663" spans="1:138" ht="15" customHeight="1" x14ac:dyDescent="0.35">
      <c r="A2663" t="s">
        <v>3501</v>
      </c>
      <c r="B2663" t="s">
        <v>157</v>
      </c>
      <c r="C2663" s="1">
        <v>44166.406136111109</v>
      </c>
      <c r="D2663" s="1">
        <v>44196</v>
      </c>
      <c r="E2663" t="s">
        <v>133</v>
      </c>
      <c r="F2663" t="s">
        <v>136</v>
      </c>
      <c r="G2663" t="s">
        <v>135</v>
      </c>
      <c r="H2663" t="s">
        <v>134</v>
      </c>
      <c r="I2663" t="s">
        <v>3502</v>
      </c>
      <c r="K2663" t="s">
        <v>3503</v>
      </c>
      <c r="M2663" t="s">
        <v>3504</v>
      </c>
      <c r="N2663" t="s">
        <v>246</v>
      </c>
      <c r="O2663" s="4">
        <v>71331</v>
      </c>
      <c r="P2663" t="s">
        <v>140</v>
      </c>
      <c r="R2663">
        <v>13184478284</v>
      </c>
      <c r="T2663">
        <v>11211</v>
      </c>
      <c r="U2663" t="s">
        <v>3505</v>
      </c>
      <c r="V2663" t="s">
        <v>1798</v>
      </c>
      <c r="W2663" t="s">
        <v>2011</v>
      </c>
      <c r="X2663" t="s">
        <v>164</v>
      </c>
      <c r="Y2663" t="s">
        <v>3503</v>
      </c>
      <c r="AA2663" t="s">
        <v>3504</v>
      </c>
      <c r="AB2663" t="s">
        <v>246</v>
      </c>
      <c r="AC2663" s="4">
        <v>71331</v>
      </c>
      <c r="AD2663" t="s">
        <v>140</v>
      </c>
      <c r="AF2663">
        <v>13184478284</v>
      </c>
      <c r="AH2663" t="s">
        <v>148</v>
      </c>
      <c r="AI2663" t="s">
        <v>168</v>
      </c>
      <c r="AJ2663" t="s">
        <v>2532</v>
      </c>
      <c r="AK2663" t="s">
        <v>2533</v>
      </c>
      <c r="AM2663" t="s">
        <v>1020</v>
      </c>
      <c r="AO2663" t="s">
        <v>1021</v>
      </c>
      <c r="AP2663" t="s">
        <v>374</v>
      </c>
      <c r="AQ2663" s="4">
        <v>75442</v>
      </c>
      <c r="AR2663" t="s">
        <v>140</v>
      </c>
      <c r="AT2663">
        <v>14692388392</v>
      </c>
      <c r="AV2663" t="s">
        <v>2534</v>
      </c>
      <c r="AW2663" t="s">
        <v>1023</v>
      </c>
      <c r="AZ2663" t="s">
        <v>821</v>
      </c>
      <c r="BA2663" t="s">
        <v>822</v>
      </c>
      <c r="BB2663" t="s">
        <v>136</v>
      </c>
      <c r="BC2663" t="s">
        <v>136</v>
      </c>
      <c r="BD2663" t="s">
        <v>148</v>
      </c>
      <c r="BE2663" t="s">
        <v>136</v>
      </c>
      <c r="BF2663" t="s">
        <v>136</v>
      </c>
      <c r="BG2663" t="s">
        <v>134</v>
      </c>
      <c r="BH2663" t="s">
        <v>136</v>
      </c>
      <c r="BN2663" t="s">
        <v>3506</v>
      </c>
      <c r="BO2663" t="s">
        <v>2135</v>
      </c>
      <c r="BP2663">
        <v>6</v>
      </c>
      <c r="BQ2663">
        <v>3</v>
      </c>
      <c r="BR2663">
        <v>3</v>
      </c>
      <c r="BS2663" s="1">
        <v>44228</v>
      </c>
      <c r="BT2663" s="1">
        <v>44530</v>
      </c>
      <c r="BU2663" s="1">
        <v>44228</v>
      </c>
      <c r="BV2663" s="1">
        <v>44530</v>
      </c>
      <c r="BW2663" t="s">
        <v>136</v>
      </c>
      <c r="BX2663">
        <v>40</v>
      </c>
      <c r="BY2663">
        <v>0</v>
      </c>
      <c r="BZ2663">
        <v>8</v>
      </c>
      <c r="CA2663">
        <v>8</v>
      </c>
      <c r="CB2663">
        <v>8</v>
      </c>
      <c r="CC2663">
        <v>8</v>
      </c>
      <c r="CD2663">
        <v>8</v>
      </c>
      <c r="CE2663">
        <v>0</v>
      </c>
      <c r="CF2663" t="str">
        <f>"7:00 AM"</f>
        <v>7:00 AM</v>
      </c>
      <c r="CG2663" t="str">
        <f>"5:00 PM"</f>
        <v>5:00 PM</v>
      </c>
      <c r="CH2663" s="5">
        <v>11.83</v>
      </c>
      <c r="CI2663" t="s">
        <v>146</v>
      </c>
      <c r="CJ2663">
        <v>0</v>
      </c>
      <c r="CK2663" t="s">
        <v>1024</v>
      </c>
      <c r="CL2663" t="s">
        <v>134</v>
      </c>
      <c r="CM2663" t="s">
        <v>147</v>
      </c>
      <c r="CN2663" t="s">
        <v>148</v>
      </c>
      <c r="CO2663" t="s">
        <v>1025</v>
      </c>
      <c r="CP2663" t="s">
        <v>149</v>
      </c>
      <c r="CQ2663">
        <v>0</v>
      </c>
      <c r="CR2663">
        <v>0</v>
      </c>
      <c r="CS2663" t="s">
        <v>136</v>
      </c>
      <c r="CT2663" t="s">
        <v>136</v>
      </c>
      <c r="CU2663" t="s">
        <v>134</v>
      </c>
      <c r="CV2663" t="s">
        <v>134</v>
      </c>
      <c r="CW2663" t="s">
        <v>134</v>
      </c>
      <c r="CX2663">
        <v>100</v>
      </c>
      <c r="CY2663" t="s">
        <v>134</v>
      </c>
      <c r="CZ2663" t="s">
        <v>134</v>
      </c>
      <c r="DA2663" t="s">
        <v>134</v>
      </c>
      <c r="DB2663" t="s">
        <v>134</v>
      </c>
      <c r="DC2663" t="s">
        <v>134</v>
      </c>
      <c r="DD2663" t="s">
        <v>136</v>
      </c>
      <c r="DF2663" t="s">
        <v>180</v>
      </c>
      <c r="DG2663" t="s">
        <v>3503</v>
      </c>
      <c r="DH2663" t="s">
        <v>3504</v>
      </c>
      <c r="DI2663" t="s">
        <v>246</v>
      </c>
      <c r="DJ2663" s="4">
        <v>71331</v>
      </c>
      <c r="DK2663" t="s">
        <v>711</v>
      </c>
      <c r="DL2663" t="s">
        <v>134</v>
      </c>
      <c r="DM2663">
        <v>3</v>
      </c>
      <c r="DN2663" t="s">
        <v>3507</v>
      </c>
      <c r="DO2663" t="s">
        <v>3504</v>
      </c>
      <c r="DP2663" t="s">
        <v>246</v>
      </c>
      <c r="DQ2663" t="str">
        <f>"71331"</f>
        <v>71331</v>
      </c>
      <c r="DR2663" t="s">
        <v>711</v>
      </c>
      <c r="DS2663" t="s">
        <v>3508</v>
      </c>
      <c r="DT2663">
        <v>1</v>
      </c>
      <c r="DU2663">
        <v>2</v>
      </c>
      <c r="DV2663" t="s">
        <v>134</v>
      </c>
      <c r="DW2663" t="s">
        <v>134</v>
      </c>
      <c r="DX2663" t="s">
        <v>134</v>
      </c>
      <c r="DY2663" t="s">
        <v>136</v>
      </c>
      <c r="DZ2663">
        <v>1</v>
      </c>
      <c r="EA2663" t="s">
        <v>136</v>
      </c>
      <c r="EC2663" s="5">
        <v>12.68</v>
      </c>
      <c r="ED2663" s="5">
        <v>55</v>
      </c>
      <c r="EE2663">
        <v>13184478284</v>
      </c>
      <c r="EF2663" t="s">
        <v>148</v>
      </c>
      <c r="EG2663" t="s">
        <v>1028</v>
      </c>
      <c r="EH2663">
        <v>1</v>
      </c>
    </row>
    <row r="2664" spans="1:138" ht="15" customHeight="1" x14ac:dyDescent="0.35">
      <c r="A2664" t="s">
        <v>17549</v>
      </c>
      <c r="B2664" t="s">
        <v>157</v>
      </c>
      <c r="C2664" s="1">
        <v>44176.871429629631</v>
      </c>
      <c r="D2664" s="1">
        <v>44196</v>
      </c>
      <c r="E2664" t="s">
        <v>133</v>
      </c>
      <c r="F2664" t="s">
        <v>136</v>
      </c>
      <c r="G2664" t="s">
        <v>135</v>
      </c>
      <c r="H2664" t="s">
        <v>136</v>
      </c>
      <c r="I2664" t="s">
        <v>17550</v>
      </c>
      <c r="K2664" t="s">
        <v>17551</v>
      </c>
      <c r="M2664" t="s">
        <v>2695</v>
      </c>
      <c r="N2664" t="s">
        <v>246</v>
      </c>
      <c r="O2664" s="4">
        <v>70559</v>
      </c>
      <c r="P2664" t="s">
        <v>140</v>
      </c>
      <c r="Q2664" t="s">
        <v>252</v>
      </c>
      <c r="R2664">
        <v>13375818252</v>
      </c>
      <c r="T2664">
        <v>1125</v>
      </c>
      <c r="U2664" t="s">
        <v>13173</v>
      </c>
      <c r="V2664" t="s">
        <v>2615</v>
      </c>
      <c r="W2664" t="s">
        <v>10621</v>
      </c>
      <c r="X2664" t="s">
        <v>251</v>
      </c>
      <c r="Y2664" t="s">
        <v>17551</v>
      </c>
      <c r="AA2664" t="s">
        <v>2695</v>
      </c>
      <c r="AB2664" t="s">
        <v>246</v>
      </c>
      <c r="AC2664" s="4">
        <v>70559</v>
      </c>
      <c r="AD2664" t="s">
        <v>140</v>
      </c>
      <c r="AE2664" t="s">
        <v>247</v>
      </c>
      <c r="AF2664">
        <v>13375818252</v>
      </c>
      <c r="AH2664" t="s">
        <v>17552</v>
      </c>
      <c r="AI2664" t="s">
        <v>168</v>
      </c>
      <c r="AJ2664" t="s">
        <v>254</v>
      </c>
      <c r="AK2664" t="s">
        <v>255</v>
      </c>
      <c r="AL2664" t="s">
        <v>256</v>
      </c>
      <c r="AM2664" t="s">
        <v>257</v>
      </c>
      <c r="AO2664" t="s">
        <v>258</v>
      </c>
      <c r="AP2664" t="s">
        <v>246</v>
      </c>
      <c r="AQ2664" s="4">
        <v>70760</v>
      </c>
      <c r="AR2664" t="s">
        <v>140</v>
      </c>
      <c r="AS2664" t="s">
        <v>351</v>
      </c>
      <c r="AT2664">
        <v>12256387218</v>
      </c>
      <c r="AV2664" t="s">
        <v>260</v>
      </c>
      <c r="AW2664" t="s">
        <v>261</v>
      </c>
      <c r="AZ2664" t="s">
        <v>334</v>
      </c>
      <c r="BA2664" t="s">
        <v>335</v>
      </c>
      <c r="BB2664" t="s">
        <v>136</v>
      </c>
      <c r="BC2664" t="s">
        <v>136</v>
      </c>
      <c r="BD2664" t="s">
        <v>148</v>
      </c>
      <c r="BE2664" t="s">
        <v>136</v>
      </c>
      <c r="BF2664" t="s">
        <v>136</v>
      </c>
      <c r="BG2664" t="s">
        <v>134</v>
      </c>
      <c r="BH2664" t="s">
        <v>136</v>
      </c>
      <c r="BN2664" t="s">
        <v>17553</v>
      </c>
      <c r="BO2664" t="s">
        <v>265</v>
      </c>
      <c r="BP2664">
        <v>2</v>
      </c>
      <c r="BQ2664">
        <v>2</v>
      </c>
      <c r="BR2664">
        <v>2</v>
      </c>
      <c r="BS2664" s="1">
        <v>44228</v>
      </c>
      <c r="BT2664" s="1">
        <v>44469</v>
      </c>
      <c r="BU2664" s="1">
        <v>44228</v>
      </c>
      <c r="BV2664" s="1">
        <v>44469</v>
      </c>
      <c r="BW2664" t="s">
        <v>136</v>
      </c>
      <c r="BX2664">
        <v>40</v>
      </c>
      <c r="BY2664">
        <v>0</v>
      </c>
      <c r="BZ2664">
        <v>8</v>
      </c>
      <c r="CA2664">
        <v>8</v>
      </c>
      <c r="CB2664">
        <v>8</v>
      </c>
      <c r="CC2664">
        <v>8</v>
      </c>
      <c r="CD2664">
        <v>8</v>
      </c>
      <c r="CE2664">
        <v>0</v>
      </c>
      <c r="CF2664" t="str">
        <f>"7:00 AM"</f>
        <v>7:00 AM</v>
      </c>
      <c r="CG2664" t="str">
        <f>"4:00 PM"</f>
        <v>4:00 PM</v>
      </c>
      <c r="CH2664" s="5">
        <v>11.83</v>
      </c>
      <c r="CI2664" t="s">
        <v>146</v>
      </c>
      <c r="CL2664" t="s">
        <v>134</v>
      </c>
      <c r="CM2664" t="s">
        <v>147</v>
      </c>
      <c r="CN2664" t="s">
        <v>148</v>
      </c>
      <c r="CO2664" t="s">
        <v>266</v>
      </c>
      <c r="CP2664" t="s">
        <v>149</v>
      </c>
      <c r="CQ2664">
        <v>3</v>
      </c>
      <c r="CR2664">
        <v>0</v>
      </c>
      <c r="CS2664" t="s">
        <v>136</v>
      </c>
      <c r="CT2664" t="s">
        <v>136</v>
      </c>
      <c r="CU2664" t="s">
        <v>136</v>
      </c>
      <c r="CV2664" t="s">
        <v>134</v>
      </c>
      <c r="CW2664" t="s">
        <v>134</v>
      </c>
      <c r="CX2664">
        <v>70</v>
      </c>
      <c r="CY2664" t="s">
        <v>134</v>
      </c>
      <c r="CZ2664" t="s">
        <v>134</v>
      </c>
      <c r="DA2664" t="s">
        <v>134</v>
      </c>
      <c r="DB2664" t="s">
        <v>134</v>
      </c>
      <c r="DC2664" t="s">
        <v>134</v>
      </c>
      <c r="DD2664" t="s">
        <v>136</v>
      </c>
      <c r="DF2664" t="s">
        <v>357</v>
      </c>
      <c r="DG2664" t="s">
        <v>17551</v>
      </c>
      <c r="DH2664" t="s">
        <v>2695</v>
      </c>
      <c r="DI2664" t="s">
        <v>246</v>
      </c>
      <c r="DJ2664" s="4">
        <v>70559</v>
      </c>
      <c r="DK2664" t="s">
        <v>268</v>
      </c>
      <c r="DL2664" t="s">
        <v>134</v>
      </c>
      <c r="DM2664">
        <v>10</v>
      </c>
      <c r="DN2664" t="s">
        <v>17554</v>
      </c>
      <c r="DO2664" t="s">
        <v>2695</v>
      </c>
      <c r="DP2664" t="s">
        <v>246</v>
      </c>
      <c r="DQ2664" t="str">
        <f>"70559"</f>
        <v>70559</v>
      </c>
      <c r="DR2664" t="s">
        <v>268</v>
      </c>
      <c r="DS2664" t="s">
        <v>17555</v>
      </c>
      <c r="DT2664">
        <v>1</v>
      </c>
      <c r="DU2664">
        <v>6</v>
      </c>
      <c r="DV2664" t="s">
        <v>134</v>
      </c>
      <c r="DW2664" t="s">
        <v>134</v>
      </c>
      <c r="DX2664" t="s">
        <v>134</v>
      </c>
      <c r="DY2664" t="s">
        <v>136</v>
      </c>
      <c r="DZ2664">
        <v>1</v>
      </c>
      <c r="EA2664" t="s">
        <v>136</v>
      </c>
      <c r="EC2664" s="5">
        <v>12.68</v>
      </c>
      <c r="ED2664" s="5">
        <v>55</v>
      </c>
      <c r="EE2664">
        <v>13375818252</v>
      </c>
      <c r="EF2664" t="s">
        <v>148</v>
      </c>
      <c r="EG2664" t="s">
        <v>271</v>
      </c>
      <c r="EH2664">
        <v>2</v>
      </c>
    </row>
    <row r="2665" spans="1:138" ht="15" customHeight="1" x14ac:dyDescent="0.35">
      <c r="A2665" t="s">
        <v>22026</v>
      </c>
      <c r="B2665" t="s">
        <v>157</v>
      </c>
      <c r="C2665" s="1">
        <v>44160.578984027779</v>
      </c>
      <c r="D2665" s="1">
        <v>44196</v>
      </c>
      <c r="E2665" t="s">
        <v>133</v>
      </c>
      <c r="F2665" t="s">
        <v>136</v>
      </c>
      <c r="G2665" t="s">
        <v>135</v>
      </c>
      <c r="H2665" t="s">
        <v>136</v>
      </c>
      <c r="I2665" t="s">
        <v>22027</v>
      </c>
      <c r="K2665" t="s">
        <v>22028</v>
      </c>
      <c r="L2665" t="s">
        <v>22029</v>
      </c>
      <c r="M2665" t="s">
        <v>22030</v>
      </c>
      <c r="N2665" t="s">
        <v>537</v>
      </c>
      <c r="O2665" s="4">
        <v>28366</v>
      </c>
      <c r="P2665" t="s">
        <v>140</v>
      </c>
      <c r="R2665">
        <v>19105941701</v>
      </c>
      <c r="T2665">
        <v>11191</v>
      </c>
      <c r="U2665" t="s">
        <v>1689</v>
      </c>
      <c r="V2665" t="s">
        <v>1966</v>
      </c>
      <c r="W2665" t="s">
        <v>3480</v>
      </c>
      <c r="X2665" t="s">
        <v>8324</v>
      </c>
      <c r="Y2665" t="s">
        <v>22028</v>
      </c>
      <c r="Z2665" t="s">
        <v>22029</v>
      </c>
      <c r="AA2665" t="s">
        <v>22030</v>
      </c>
      <c r="AB2665" t="s">
        <v>537</v>
      </c>
      <c r="AC2665" s="4">
        <v>28366</v>
      </c>
      <c r="AD2665" t="s">
        <v>140</v>
      </c>
      <c r="AF2665">
        <v>19105941701</v>
      </c>
      <c r="AH2665" t="s">
        <v>22031</v>
      </c>
      <c r="AI2665" t="s">
        <v>226</v>
      </c>
      <c r="AJ2665" t="s">
        <v>685</v>
      </c>
      <c r="AK2665" t="s">
        <v>686</v>
      </c>
      <c r="AL2665" t="s">
        <v>687</v>
      </c>
      <c r="AM2665" t="s">
        <v>688</v>
      </c>
      <c r="AN2665" t="s">
        <v>689</v>
      </c>
      <c r="AO2665" t="s">
        <v>690</v>
      </c>
      <c r="AP2665" t="s">
        <v>537</v>
      </c>
      <c r="AQ2665" s="4">
        <v>28328</v>
      </c>
      <c r="AR2665" t="s">
        <v>140</v>
      </c>
      <c r="AT2665">
        <v>19105924121</v>
      </c>
      <c r="AV2665" t="s">
        <v>691</v>
      </c>
      <c r="AW2665" t="s">
        <v>692</v>
      </c>
      <c r="AX2665" t="s">
        <v>537</v>
      </c>
      <c r="AY2665" t="s">
        <v>693</v>
      </c>
      <c r="AZ2665" t="s">
        <v>175</v>
      </c>
      <c r="BA2665" t="s">
        <v>176</v>
      </c>
      <c r="BB2665" t="s">
        <v>136</v>
      </c>
      <c r="BC2665" t="s">
        <v>136</v>
      </c>
      <c r="BD2665" t="s">
        <v>148</v>
      </c>
      <c r="BE2665" t="s">
        <v>136</v>
      </c>
      <c r="BF2665" t="s">
        <v>136</v>
      </c>
      <c r="BG2665" t="s">
        <v>134</v>
      </c>
      <c r="BH2665" t="s">
        <v>136</v>
      </c>
      <c r="BN2665" t="s">
        <v>22032</v>
      </c>
      <c r="BO2665" t="s">
        <v>1443</v>
      </c>
      <c r="BP2665">
        <v>8</v>
      </c>
      <c r="BQ2665">
        <v>8</v>
      </c>
      <c r="BR2665">
        <v>8</v>
      </c>
      <c r="BS2665" s="1">
        <v>44233</v>
      </c>
      <c r="BT2665" s="1">
        <v>44527</v>
      </c>
      <c r="BU2665" s="1">
        <v>44233</v>
      </c>
      <c r="BV2665" s="1">
        <v>44527</v>
      </c>
      <c r="BW2665" t="s">
        <v>136</v>
      </c>
      <c r="BX2665">
        <v>54</v>
      </c>
      <c r="BY2665">
        <v>0</v>
      </c>
      <c r="BZ2665">
        <v>9</v>
      </c>
      <c r="CA2665">
        <v>9</v>
      </c>
      <c r="CB2665">
        <v>9</v>
      </c>
      <c r="CC2665">
        <v>9</v>
      </c>
      <c r="CD2665">
        <v>9</v>
      </c>
      <c r="CE2665">
        <v>9</v>
      </c>
      <c r="CF2665" t="str">
        <f>"6:00 AM"</f>
        <v>6:00 AM</v>
      </c>
      <c r="CG2665" t="str">
        <f>"4:00 PM"</f>
        <v>4:00 PM</v>
      </c>
      <c r="CH2665" s="5">
        <v>12.67</v>
      </c>
      <c r="CI2665" t="s">
        <v>146</v>
      </c>
      <c r="CJ2665">
        <v>0.52</v>
      </c>
      <c r="CK2665" t="s">
        <v>22033</v>
      </c>
      <c r="CL2665" t="s">
        <v>134</v>
      </c>
      <c r="CM2665" t="s">
        <v>147</v>
      </c>
      <c r="CN2665" t="s">
        <v>148</v>
      </c>
      <c r="CO2665" t="s">
        <v>694</v>
      </c>
      <c r="CP2665" t="s">
        <v>149</v>
      </c>
      <c r="CQ2665">
        <v>1</v>
      </c>
      <c r="CR2665">
        <v>0</v>
      </c>
      <c r="CS2665" t="s">
        <v>136</v>
      </c>
      <c r="CT2665" t="s">
        <v>136</v>
      </c>
      <c r="CU2665" t="s">
        <v>136</v>
      </c>
      <c r="CV2665" t="s">
        <v>134</v>
      </c>
      <c r="CW2665" t="s">
        <v>134</v>
      </c>
      <c r="CX2665">
        <v>75</v>
      </c>
      <c r="CY2665" t="s">
        <v>134</v>
      </c>
      <c r="CZ2665" t="s">
        <v>134</v>
      </c>
      <c r="DA2665" t="s">
        <v>134</v>
      </c>
      <c r="DB2665" t="s">
        <v>134</v>
      </c>
      <c r="DC2665" t="s">
        <v>134</v>
      </c>
      <c r="DD2665" t="s">
        <v>134</v>
      </c>
      <c r="DE2665">
        <v>20</v>
      </c>
      <c r="DF2665" t="s">
        <v>22034</v>
      </c>
      <c r="DG2665" t="s">
        <v>22028</v>
      </c>
      <c r="DH2665" t="s">
        <v>22030</v>
      </c>
      <c r="DI2665" t="s">
        <v>537</v>
      </c>
      <c r="DJ2665" s="4">
        <v>28366</v>
      </c>
      <c r="DK2665" t="s">
        <v>2057</v>
      </c>
      <c r="DL2665" t="s">
        <v>136</v>
      </c>
      <c r="DM2665">
        <v>1</v>
      </c>
      <c r="DN2665" t="s">
        <v>22035</v>
      </c>
      <c r="DO2665" t="s">
        <v>22036</v>
      </c>
      <c r="DP2665" t="s">
        <v>537</v>
      </c>
      <c r="DQ2665" t="str">
        <f>"28366"</f>
        <v>28366</v>
      </c>
      <c r="DR2665" t="s">
        <v>2057</v>
      </c>
      <c r="DS2665" t="s">
        <v>1177</v>
      </c>
      <c r="DT2665">
        <v>1</v>
      </c>
      <c r="DU2665">
        <v>4</v>
      </c>
      <c r="DV2665" t="s">
        <v>134</v>
      </c>
      <c r="DW2665" t="s">
        <v>134</v>
      </c>
      <c r="DX2665" t="s">
        <v>134</v>
      </c>
      <c r="DY2665" t="s">
        <v>134</v>
      </c>
      <c r="DZ2665">
        <v>4</v>
      </c>
      <c r="EA2665" t="s">
        <v>136</v>
      </c>
      <c r="EC2665" s="5">
        <v>12.68</v>
      </c>
      <c r="ED2665" s="5">
        <v>55</v>
      </c>
      <c r="EE2665">
        <v>19105941701</v>
      </c>
      <c r="EF2665" t="s">
        <v>22031</v>
      </c>
      <c r="EG2665" t="s">
        <v>696</v>
      </c>
      <c r="EH2665">
        <v>5</v>
      </c>
    </row>
    <row r="2666" spans="1:138" ht="15" customHeight="1" x14ac:dyDescent="0.35">
      <c r="A2666" t="s">
        <v>11224</v>
      </c>
      <c r="B2666" t="s">
        <v>157</v>
      </c>
      <c r="C2666" s="1">
        <v>44165.536073148149</v>
      </c>
      <c r="D2666" s="1">
        <v>44196</v>
      </c>
      <c r="E2666" t="s">
        <v>133</v>
      </c>
      <c r="F2666" t="s">
        <v>136</v>
      </c>
      <c r="G2666" t="s">
        <v>135</v>
      </c>
      <c r="H2666" t="s">
        <v>134</v>
      </c>
      <c r="I2666" t="s">
        <v>11225</v>
      </c>
      <c r="K2666" t="s">
        <v>11226</v>
      </c>
      <c r="L2666" t="s">
        <v>11227</v>
      </c>
      <c r="M2666" t="s">
        <v>11228</v>
      </c>
      <c r="N2666" t="s">
        <v>374</v>
      </c>
      <c r="O2666" s="4">
        <v>77968</v>
      </c>
      <c r="P2666" t="s">
        <v>140</v>
      </c>
      <c r="R2666">
        <v>13619203271</v>
      </c>
      <c r="T2666">
        <v>112511</v>
      </c>
      <c r="U2666" t="s">
        <v>11229</v>
      </c>
      <c r="V2666" t="s">
        <v>11230</v>
      </c>
      <c r="X2666" t="s">
        <v>723</v>
      </c>
      <c r="Y2666" t="s">
        <v>11226</v>
      </c>
      <c r="AA2666" t="s">
        <v>4092</v>
      </c>
      <c r="AB2666" t="s">
        <v>374</v>
      </c>
      <c r="AC2666" s="4">
        <v>77968</v>
      </c>
      <c r="AD2666" t="s">
        <v>140</v>
      </c>
      <c r="AF2666">
        <v>13619203271</v>
      </c>
      <c r="AH2666" t="s">
        <v>11231</v>
      </c>
      <c r="AZ2666" t="s">
        <v>334</v>
      </c>
      <c r="BA2666" t="s">
        <v>11232</v>
      </c>
      <c r="BB2666" t="s">
        <v>136</v>
      </c>
      <c r="BC2666" t="s">
        <v>136</v>
      </c>
      <c r="BD2666" t="s">
        <v>148</v>
      </c>
      <c r="BE2666" t="s">
        <v>136</v>
      </c>
      <c r="BF2666" t="s">
        <v>136</v>
      </c>
      <c r="BG2666" t="s">
        <v>134</v>
      </c>
      <c r="BH2666" t="s">
        <v>136</v>
      </c>
      <c r="BN2666" t="s">
        <v>11233</v>
      </c>
      <c r="BO2666" t="s">
        <v>11234</v>
      </c>
      <c r="BP2666">
        <v>6</v>
      </c>
      <c r="BQ2666">
        <v>6</v>
      </c>
      <c r="BR2666">
        <v>6</v>
      </c>
      <c r="BS2666" s="1">
        <v>44228</v>
      </c>
      <c r="BT2666" s="1">
        <v>44531</v>
      </c>
      <c r="BU2666" s="1">
        <v>44228</v>
      </c>
      <c r="BV2666" s="1">
        <v>44531</v>
      </c>
      <c r="BW2666" t="s">
        <v>136</v>
      </c>
      <c r="BX2666">
        <v>40</v>
      </c>
      <c r="BY2666">
        <v>0</v>
      </c>
      <c r="BZ2666">
        <v>7</v>
      </c>
      <c r="CA2666">
        <v>7</v>
      </c>
      <c r="CB2666">
        <v>7</v>
      </c>
      <c r="CC2666">
        <v>7</v>
      </c>
      <c r="CD2666">
        <v>6</v>
      </c>
      <c r="CE2666">
        <v>6</v>
      </c>
      <c r="CF2666" t="str">
        <f>"6:00 AM"</f>
        <v>6:00 AM</v>
      </c>
      <c r="CG2666" t="str">
        <f>"1:00 PM"</f>
        <v>1:00 PM</v>
      </c>
      <c r="CH2666" s="5">
        <v>12.67</v>
      </c>
      <c r="CI2666" t="s">
        <v>146</v>
      </c>
      <c r="CJ2666">
        <v>0</v>
      </c>
      <c r="CK2666" t="s">
        <v>148</v>
      </c>
      <c r="CL2666" t="s">
        <v>134</v>
      </c>
      <c r="CM2666" t="s">
        <v>147</v>
      </c>
      <c r="CN2666" t="s">
        <v>148</v>
      </c>
      <c r="CO2666" s="2" t="s">
        <v>11235</v>
      </c>
      <c r="CP2666" t="s">
        <v>149</v>
      </c>
      <c r="CQ2666">
        <v>3</v>
      </c>
      <c r="CR2666">
        <v>0</v>
      </c>
      <c r="CS2666" t="s">
        <v>136</v>
      </c>
      <c r="CT2666" t="s">
        <v>136</v>
      </c>
      <c r="CU2666" t="s">
        <v>136</v>
      </c>
      <c r="CV2666" t="s">
        <v>134</v>
      </c>
      <c r="CW2666" t="s">
        <v>134</v>
      </c>
      <c r="CX2666">
        <v>60</v>
      </c>
      <c r="CY2666" t="s">
        <v>134</v>
      </c>
      <c r="CZ2666" t="s">
        <v>134</v>
      </c>
      <c r="DA2666" t="s">
        <v>134</v>
      </c>
      <c r="DB2666" t="s">
        <v>134</v>
      </c>
      <c r="DC2666" t="s">
        <v>134</v>
      </c>
      <c r="DD2666" t="s">
        <v>136</v>
      </c>
      <c r="DF2666" t="s">
        <v>180</v>
      </c>
      <c r="DG2666" t="s">
        <v>11226</v>
      </c>
      <c r="DH2666" t="s">
        <v>4092</v>
      </c>
      <c r="DI2666" t="s">
        <v>374</v>
      </c>
      <c r="DJ2666" s="4">
        <v>77968</v>
      </c>
      <c r="DK2666" t="s">
        <v>11169</v>
      </c>
      <c r="DL2666" t="s">
        <v>136</v>
      </c>
      <c r="DM2666">
        <v>1</v>
      </c>
      <c r="DN2666" t="s">
        <v>11226</v>
      </c>
      <c r="DO2666" t="s">
        <v>4092</v>
      </c>
      <c r="DP2666" t="s">
        <v>374</v>
      </c>
      <c r="DQ2666" t="str">
        <f>"77968"</f>
        <v>77968</v>
      </c>
      <c r="DR2666" t="s">
        <v>11169</v>
      </c>
      <c r="DS2666" t="s">
        <v>497</v>
      </c>
      <c r="DT2666">
        <v>1</v>
      </c>
      <c r="DU2666">
        <v>6</v>
      </c>
      <c r="DV2666" t="s">
        <v>134</v>
      </c>
      <c r="DW2666" t="s">
        <v>134</v>
      </c>
      <c r="DX2666" t="s">
        <v>134</v>
      </c>
      <c r="DY2666" t="s">
        <v>136</v>
      </c>
      <c r="DZ2666">
        <v>1</v>
      </c>
      <c r="EA2666" t="s">
        <v>136</v>
      </c>
      <c r="EC2666" s="5">
        <v>12.68</v>
      </c>
      <c r="ED2666" s="5">
        <v>55</v>
      </c>
      <c r="EE2666">
        <v>13649203271</v>
      </c>
      <c r="EF2666" t="s">
        <v>11231</v>
      </c>
      <c r="EG2666" t="s">
        <v>148</v>
      </c>
      <c r="EH2666">
        <v>1</v>
      </c>
    </row>
    <row r="2667" spans="1:138" ht="15" customHeight="1" x14ac:dyDescent="0.35">
      <c r="A2667" t="s">
        <v>23986</v>
      </c>
      <c r="B2667" t="s">
        <v>157</v>
      </c>
      <c r="C2667" s="1">
        <v>44165.545950115738</v>
      </c>
      <c r="D2667" s="1">
        <v>44196</v>
      </c>
      <c r="E2667" t="s">
        <v>133</v>
      </c>
      <c r="F2667" t="s">
        <v>136</v>
      </c>
      <c r="G2667" t="s">
        <v>135</v>
      </c>
      <c r="H2667" t="s">
        <v>136</v>
      </c>
      <c r="I2667" t="s">
        <v>23987</v>
      </c>
      <c r="K2667" t="s">
        <v>23988</v>
      </c>
      <c r="M2667" t="s">
        <v>239</v>
      </c>
      <c r="N2667" t="s">
        <v>995</v>
      </c>
      <c r="O2667" s="4">
        <v>71671</v>
      </c>
      <c r="P2667" t="s">
        <v>140</v>
      </c>
      <c r="R2667">
        <v>18709520483</v>
      </c>
      <c r="T2667">
        <v>111419</v>
      </c>
      <c r="U2667" t="s">
        <v>23989</v>
      </c>
      <c r="V2667" t="s">
        <v>6443</v>
      </c>
      <c r="W2667" t="s">
        <v>229</v>
      </c>
      <c r="X2667" t="s">
        <v>164</v>
      </c>
      <c r="Y2667" t="s">
        <v>23990</v>
      </c>
      <c r="AA2667" t="s">
        <v>5334</v>
      </c>
      <c r="AB2667" t="s">
        <v>995</v>
      </c>
      <c r="AC2667" s="4">
        <v>71671</v>
      </c>
      <c r="AD2667" t="s">
        <v>140</v>
      </c>
      <c r="AF2667">
        <v>18709520483</v>
      </c>
      <c r="AH2667" t="s">
        <v>23991</v>
      </c>
      <c r="AZ2667" t="s">
        <v>334</v>
      </c>
      <c r="BA2667" t="s">
        <v>335</v>
      </c>
      <c r="BB2667" t="s">
        <v>136</v>
      </c>
      <c r="BC2667" t="s">
        <v>136</v>
      </c>
      <c r="BD2667" t="s">
        <v>148</v>
      </c>
      <c r="BE2667" t="s">
        <v>136</v>
      </c>
      <c r="BF2667" t="s">
        <v>136</v>
      </c>
      <c r="BG2667" t="s">
        <v>134</v>
      </c>
      <c r="BH2667" t="s">
        <v>136</v>
      </c>
      <c r="BN2667" t="s">
        <v>23992</v>
      </c>
      <c r="BO2667" t="s">
        <v>23993</v>
      </c>
      <c r="BP2667">
        <v>16</v>
      </c>
      <c r="BQ2667">
        <v>16</v>
      </c>
      <c r="BR2667">
        <v>16</v>
      </c>
      <c r="BS2667" s="1">
        <v>44228</v>
      </c>
      <c r="BT2667" s="1">
        <v>44501</v>
      </c>
      <c r="BU2667" s="1">
        <v>44228</v>
      </c>
      <c r="BV2667" s="1">
        <v>44501</v>
      </c>
      <c r="BW2667" t="s">
        <v>136</v>
      </c>
      <c r="BX2667">
        <v>36</v>
      </c>
      <c r="BY2667">
        <v>0</v>
      </c>
      <c r="BZ2667">
        <v>6</v>
      </c>
      <c r="CA2667">
        <v>6</v>
      </c>
      <c r="CB2667">
        <v>6</v>
      </c>
      <c r="CC2667">
        <v>6</v>
      </c>
      <c r="CD2667">
        <v>6</v>
      </c>
      <c r="CE2667">
        <v>6</v>
      </c>
      <c r="CF2667" t="str">
        <f>"6:00 AM"</f>
        <v>6:00 AM</v>
      </c>
      <c r="CG2667" t="str">
        <f>"12:00 PM"</f>
        <v>12:00 PM</v>
      </c>
      <c r="CH2667" s="5">
        <v>11.83</v>
      </c>
      <c r="CI2667" t="s">
        <v>146</v>
      </c>
      <c r="CJ2667">
        <v>0</v>
      </c>
      <c r="CK2667" t="s">
        <v>148</v>
      </c>
      <c r="CL2667" t="s">
        <v>134</v>
      </c>
      <c r="CM2667" t="s">
        <v>147</v>
      </c>
      <c r="CN2667" t="s">
        <v>148</v>
      </c>
      <c r="CO2667" s="2" t="s">
        <v>23994</v>
      </c>
      <c r="CP2667" t="s">
        <v>149</v>
      </c>
      <c r="CQ2667">
        <v>3</v>
      </c>
      <c r="CR2667">
        <v>0</v>
      </c>
      <c r="CS2667" t="s">
        <v>136</v>
      </c>
      <c r="CT2667" t="s">
        <v>136</v>
      </c>
      <c r="CU2667" t="s">
        <v>136</v>
      </c>
      <c r="CV2667" t="s">
        <v>134</v>
      </c>
      <c r="CW2667" t="s">
        <v>134</v>
      </c>
      <c r="CX2667">
        <v>50</v>
      </c>
      <c r="CY2667" t="s">
        <v>134</v>
      </c>
      <c r="CZ2667" t="s">
        <v>134</v>
      </c>
      <c r="DA2667" t="s">
        <v>134</v>
      </c>
      <c r="DB2667" t="s">
        <v>134</v>
      </c>
      <c r="DC2667" t="s">
        <v>134</v>
      </c>
      <c r="DD2667" t="s">
        <v>136</v>
      </c>
      <c r="DF2667" t="s">
        <v>180</v>
      </c>
      <c r="DG2667" t="s">
        <v>23990</v>
      </c>
      <c r="DH2667" t="s">
        <v>5334</v>
      </c>
      <c r="DI2667" t="s">
        <v>995</v>
      </c>
      <c r="DJ2667" s="4">
        <v>71671</v>
      </c>
      <c r="DK2667" t="s">
        <v>2142</v>
      </c>
      <c r="DL2667" t="s">
        <v>136</v>
      </c>
      <c r="DM2667">
        <v>1</v>
      </c>
      <c r="DN2667" t="s">
        <v>23990</v>
      </c>
      <c r="DO2667" t="s">
        <v>5334</v>
      </c>
      <c r="DP2667" t="s">
        <v>995</v>
      </c>
      <c r="DQ2667" t="str">
        <f>"71671"</f>
        <v>71671</v>
      </c>
      <c r="DR2667" t="s">
        <v>2142</v>
      </c>
      <c r="DS2667" t="s">
        <v>497</v>
      </c>
      <c r="DT2667">
        <v>1</v>
      </c>
      <c r="DU2667">
        <v>20</v>
      </c>
      <c r="DV2667" t="s">
        <v>134</v>
      </c>
      <c r="DW2667" t="s">
        <v>134</v>
      </c>
      <c r="DX2667" t="s">
        <v>134</v>
      </c>
      <c r="DY2667" t="s">
        <v>136</v>
      </c>
      <c r="DZ2667">
        <v>1</v>
      </c>
      <c r="EA2667" t="s">
        <v>136</v>
      </c>
      <c r="EC2667" s="5">
        <v>12.68</v>
      </c>
      <c r="ED2667" s="5">
        <v>55</v>
      </c>
      <c r="EE2667">
        <v>18709520483</v>
      </c>
      <c r="EF2667" t="s">
        <v>23991</v>
      </c>
      <c r="EG2667" t="s">
        <v>148</v>
      </c>
      <c r="EH2667">
        <v>1</v>
      </c>
    </row>
    <row r="2668" spans="1:138" ht="15" customHeight="1" x14ac:dyDescent="0.35">
      <c r="A2668" t="s">
        <v>5766</v>
      </c>
      <c r="B2668" t="s">
        <v>157</v>
      </c>
      <c r="C2668" s="1">
        <v>44173.724495486109</v>
      </c>
      <c r="D2668" s="1">
        <v>44196</v>
      </c>
      <c r="E2668" t="s">
        <v>133</v>
      </c>
      <c r="F2668" t="s">
        <v>134</v>
      </c>
      <c r="G2668" t="s">
        <v>135</v>
      </c>
      <c r="H2668" t="s">
        <v>136</v>
      </c>
      <c r="I2668" t="s">
        <v>5427</v>
      </c>
      <c r="J2668" t="s">
        <v>5427</v>
      </c>
      <c r="K2668" t="s">
        <v>5767</v>
      </c>
      <c r="M2668" t="s">
        <v>5428</v>
      </c>
      <c r="N2668" t="s">
        <v>395</v>
      </c>
      <c r="O2668" s="4">
        <v>93454</v>
      </c>
      <c r="P2668" t="s">
        <v>140</v>
      </c>
      <c r="R2668">
        <v>18053452195</v>
      </c>
      <c r="T2668">
        <v>1151</v>
      </c>
      <c r="U2668" t="s">
        <v>2847</v>
      </c>
      <c r="V2668" t="s">
        <v>2235</v>
      </c>
      <c r="X2668" t="s">
        <v>1677</v>
      </c>
      <c r="Y2668" t="s">
        <v>5429</v>
      </c>
      <c r="Z2668" t="s">
        <v>5430</v>
      </c>
      <c r="AA2668" t="s">
        <v>394</v>
      </c>
      <c r="AB2668" t="s">
        <v>395</v>
      </c>
      <c r="AC2668" s="4">
        <v>93454</v>
      </c>
      <c r="AD2668" t="s">
        <v>140</v>
      </c>
      <c r="AF2668">
        <v>18053452195</v>
      </c>
      <c r="AH2668" t="s">
        <v>5431</v>
      </c>
      <c r="AZ2668" t="s">
        <v>175</v>
      </c>
      <c r="BA2668" t="s">
        <v>176</v>
      </c>
      <c r="BB2668" t="s">
        <v>134</v>
      </c>
      <c r="BC2668" t="s">
        <v>134</v>
      </c>
      <c r="BD2668" t="s">
        <v>134</v>
      </c>
      <c r="BE2668" t="s">
        <v>134</v>
      </c>
      <c r="BF2668" t="s">
        <v>136</v>
      </c>
      <c r="BG2668" t="s">
        <v>134</v>
      </c>
      <c r="BH2668" t="s">
        <v>136</v>
      </c>
      <c r="BN2668" t="s">
        <v>5768</v>
      </c>
      <c r="BO2668" t="s">
        <v>5769</v>
      </c>
      <c r="BP2668">
        <v>30</v>
      </c>
      <c r="BQ2668">
        <v>30</v>
      </c>
      <c r="BR2668">
        <v>30</v>
      </c>
      <c r="BS2668" s="1">
        <v>44228</v>
      </c>
      <c r="BT2668" s="1">
        <v>44423</v>
      </c>
      <c r="BU2668" s="1">
        <v>44228</v>
      </c>
      <c r="BV2668" s="1">
        <v>44423</v>
      </c>
      <c r="BW2668" t="s">
        <v>136</v>
      </c>
      <c r="BX2668">
        <v>36</v>
      </c>
      <c r="BY2668">
        <v>0</v>
      </c>
      <c r="BZ2668">
        <v>6</v>
      </c>
      <c r="CA2668">
        <v>6</v>
      </c>
      <c r="CB2668">
        <v>6</v>
      </c>
      <c r="CC2668">
        <v>6</v>
      </c>
      <c r="CD2668">
        <v>6</v>
      </c>
      <c r="CE2668">
        <v>6</v>
      </c>
      <c r="CF2668" t="str">
        <f>"7:00 AM"</f>
        <v>7:00 AM</v>
      </c>
      <c r="CG2668" t="str">
        <f>"12:00 PM"</f>
        <v>12:00 PM</v>
      </c>
      <c r="CH2668" s="5">
        <v>12.67</v>
      </c>
      <c r="CI2668" t="s">
        <v>146</v>
      </c>
      <c r="CL2668" t="s">
        <v>136</v>
      </c>
      <c r="CM2668" t="s">
        <v>147</v>
      </c>
      <c r="CN2668" t="s">
        <v>148</v>
      </c>
      <c r="CO2668" t="s">
        <v>5770</v>
      </c>
      <c r="CP2668" t="s">
        <v>149</v>
      </c>
      <c r="CQ2668">
        <v>1</v>
      </c>
      <c r="CR2668">
        <v>0</v>
      </c>
      <c r="CS2668" t="s">
        <v>136</v>
      </c>
      <c r="CT2668" t="s">
        <v>136</v>
      </c>
      <c r="CU2668" t="s">
        <v>136</v>
      </c>
      <c r="CV2668" t="s">
        <v>136</v>
      </c>
      <c r="CW2668" t="s">
        <v>134</v>
      </c>
      <c r="CX2668">
        <v>50</v>
      </c>
      <c r="CY2668" t="s">
        <v>134</v>
      </c>
      <c r="CZ2668" t="s">
        <v>136</v>
      </c>
      <c r="DA2668" t="s">
        <v>134</v>
      </c>
      <c r="DB2668" t="s">
        <v>134</v>
      </c>
      <c r="DC2668" t="s">
        <v>134</v>
      </c>
      <c r="DD2668" t="s">
        <v>136</v>
      </c>
      <c r="DF2668" t="s">
        <v>149</v>
      </c>
      <c r="DG2668" t="s">
        <v>5771</v>
      </c>
      <c r="DH2668" t="s">
        <v>5772</v>
      </c>
      <c r="DI2668" t="s">
        <v>374</v>
      </c>
      <c r="DJ2668" s="4">
        <v>78065</v>
      </c>
      <c r="DK2668" t="s">
        <v>5773</v>
      </c>
      <c r="DL2668" t="s">
        <v>134</v>
      </c>
      <c r="DM2668">
        <v>2</v>
      </c>
      <c r="DN2668" t="s">
        <v>5774</v>
      </c>
      <c r="DO2668" t="s">
        <v>5772</v>
      </c>
      <c r="DP2668" t="s">
        <v>374</v>
      </c>
      <c r="DQ2668" t="str">
        <f>"78065"</f>
        <v>78065</v>
      </c>
      <c r="DR2668" t="s">
        <v>5773</v>
      </c>
      <c r="DS2668" t="s">
        <v>5775</v>
      </c>
      <c r="DT2668">
        <v>4</v>
      </c>
      <c r="DU2668">
        <v>30</v>
      </c>
      <c r="DV2668" t="s">
        <v>134</v>
      </c>
      <c r="DW2668" t="s">
        <v>134</v>
      </c>
      <c r="DX2668" t="s">
        <v>134</v>
      </c>
      <c r="DY2668" t="s">
        <v>136</v>
      </c>
      <c r="DZ2668">
        <v>1</v>
      </c>
      <c r="EA2668" t="s">
        <v>136</v>
      </c>
      <c r="EC2668" s="5">
        <v>12.68</v>
      </c>
      <c r="ED2668" s="5">
        <v>55</v>
      </c>
      <c r="EE2668">
        <v>18053452195</v>
      </c>
      <c r="EF2668" t="s">
        <v>5431</v>
      </c>
      <c r="EG2668" t="s">
        <v>148</v>
      </c>
      <c r="EH2668">
        <v>0</v>
      </c>
    </row>
    <row r="2669" spans="1:138" ht="15" customHeight="1" x14ac:dyDescent="0.35">
      <c r="A2669" t="s">
        <v>20798</v>
      </c>
      <c r="B2669" t="s">
        <v>157</v>
      </c>
      <c r="C2669" s="1">
        <v>44169.671021180555</v>
      </c>
      <c r="D2669" s="1">
        <v>44196</v>
      </c>
      <c r="E2669" t="s">
        <v>133</v>
      </c>
      <c r="F2669" t="s">
        <v>136</v>
      </c>
      <c r="G2669" t="s">
        <v>135</v>
      </c>
      <c r="H2669" t="s">
        <v>136</v>
      </c>
      <c r="I2669" t="s">
        <v>20799</v>
      </c>
      <c r="K2669" t="s">
        <v>20800</v>
      </c>
      <c r="M2669" t="s">
        <v>11576</v>
      </c>
      <c r="N2669" t="s">
        <v>995</v>
      </c>
      <c r="O2669" s="4">
        <v>72372</v>
      </c>
      <c r="P2669" t="s">
        <v>140</v>
      </c>
      <c r="R2669">
        <v>18707685426</v>
      </c>
      <c r="T2669">
        <v>1119</v>
      </c>
      <c r="U2669" t="s">
        <v>4684</v>
      </c>
      <c r="V2669" t="s">
        <v>2906</v>
      </c>
      <c r="X2669" t="s">
        <v>164</v>
      </c>
      <c r="Y2669" t="s">
        <v>20800</v>
      </c>
      <c r="AA2669" t="s">
        <v>11576</v>
      </c>
      <c r="AB2669" t="s">
        <v>995</v>
      </c>
      <c r="AC2669" s="4">
        <v>72372</v>
      </c>
      <c r="AD2669" t="s">
        <v>140</v>
      </c>
      <c r="AF2669">
        <v>18707685426</v>
      </c>
      <c r="AH2669" t="s">
        <v>20801</v>
      </c>
      <c r="AI2669" t="s">
        <v>168</v>
      </c>
      <c r="AJ2669" t="s">
        <v>533</v>
      </c>
      <c r="AK2669" t="s">
        <v>534</v>
      </c>
      <c r="AM2669" t="s">
        <v>535</v>
      </c>
      <c r="AO2669" t="s">
        <v>536</v>
      </c>
      <c r="AP2669" t="s">
        <v>537</v>
      </c>
      <c r="AQ2669" s="4">
        <v>28786</v>
      </c>
      <c r="AR2669" t="s">
        <v>140</v>
      </c>
      <c r="AT2669">
        <v>18282460659</v>
      </c>
      <c r="AV2669" t="s">
        <v>538</v>
      </c>
      <c r="AW2669" t="s">
        <v>539</v>
      </c>
      <c r="AZ2669" t="s">
        <v>288</v>
      </c>
      <c r="BA2669" t="s">
        <v>289</v>
      </c>
      <c r="BB2669" t="s">
        <v>136</v>
      </c>
      <c r="BC2669" t="s">
        <v>136</v>
      </c>
      <c r="BD2669" t="s">
        <v>148</v>
      </c>
      <c r="BE2669" t="s">
        <v>136</v>
      </c>
      <c r="BF2669" t="s">
        <v>136</v>
      </c>
      <c r="BG2669" t="s">
        <v>134</v>
      </c>
      <c r="BH2669" t="s">
        <v>136</v>
      </c>
      <c r="BN2669" t="s">
        <v>20802</v>
      </c>
      <c r="BO2669" t="s">
        <v>11655</v>
      </c>
      <c r="BP2669">
        <v>3</v>
      </c>
      <c r="BQ2669">
        <v>3</v>
      </c>
      <c r="BR2669">
        <v>3</v>
      </c>
      <c r="BS2669" s="1">
        <v>44234</v>
      </c>
      <c r="BT2669" s="1">
        <v>44530</v>
      </c>
      <c r="BU2669" s="1">
        <v>44234</v>
      </c>
      <c r="BV2669" s="1">
        <v>44530</v>
      </c>
      <c r="BW2669" t="s">
        <v>136</v>
      </c>
      <c r="BX2669">
        <v>48</v>
      </c>
      <c r="BY2669">
        <v>0</v>
      </c>
      <c r="BZ2669">
        <v>8</v>
      </c>
      <c r="CA2669">
        <v>8</v>
      </c>
      <c r="CB2669">
        <v>8</v>
      </c>
      <c r="CC2669">
        <v>8</v>
      </c>
      <c r="CD2669">
        <v>8</v>
      </c>
      <c r="CE2669">
        <v>8</v>
      </c>
      <c r="CF2669" t="str">
        <f>"8:00 AM"</f>
        <v>8:00 AM</v>
      </c>
      <c r="CG2669" t="str">
        <f>"5:00 PM"</f>
        <v>5:00 PM</v>
      </c>
      <c r="CH2669" s="5">
        <v>11.83</v>
      </c>
      <c r="CI2669" t="s">
        <v>146</v>
      </c>
      <c r="CL2669" t="s">
        <v>136</v>
      </c>
      <c r="CM2669" t="s">
        <v>147</v>
      </c>
      <c r="CN2669" t="s">
        <v>148</v>
      </c>
      <c r="CO2669" t="s">
        <v>966</v>
      </c>
      <c r="CP2669" t="s">
        <v>149</v>
      </c>
      <c r="CQ2669">
        <v>3</v>
      </c>
      <c r="CR2669">
        <v>0</v>
      </c>
      <c r="CS2669" t="s">
        <v>136</v>
      </c>
      <c r="CT2669" t="s">
        <v>134</v>
      </c>
      <c r="CU2669" t="s">
        <v>136</v>
      </c>
      <c r="CV2669" t="s">
        <v>136</v>
      </c>
      <c r="CW2669" t="s">
        <v>134</v>
      </c>
      <c r="CX2669">
        <v>60</v>
      </c>
      <c r="CY2669" t="s">
        <v>136</v>
      </c>
      <c r="CZ2669" t="s">
        <v>136</v>
      </c>
      <c r="DA2669" t="s">
        <v>136</v>
      </c>
      <c r="DB2669" t="s">
        <v>136</v>
      </c>
      <c r="DC2669" t="s">
        <v>136</v>
      </c>
      <c r="DD2669" t="s">
        <v>136</v>
      </c>
      <c r="DF2669" t="s">
        <v>20803</v>
      </c>
      <c r="DG2669" t="s">
        <v>20800</v>
      </c>
      <c r="DH2669" t="s">
        <v>11576</v>
      </c>
      <c r="DI2669" t="s">
        <v>995</v>
      </c>
      <c r="DJ2669" s="4">
        <v>72372</v>
      </c>
      <c r="DK2669" t="s">
        <v>713</v>
      </c>
      <c r="DL2669" t="s">
        <v>136</v>
      </c>
      <c r="DM2669">
        <v>1</v>
      </c>
      <c r="DN2669" t="s">
        <v>20804</v>
      </c>
      <c r="DO2669" t="s">
        <v>17155</v>
      </c>
      <c r="DP2669" t="s">
        <v>995</v>
      </c>
      <c r="DQ2669" t="str">
        <f>"72368"</f>
        <v>72368</v>
      </c>
      <c r="DR2669" t="s">
        <v>713</v>
      </c>
      <c r="DS2669" t="s">
        <v>625</v>
      </c>
      <c r="DT2669">
        <v>1</v>
      </c>
      <c r="DU2669">
        <v>3</v>
      </c>
      <c r="DV2669" t="s">
        <v>134</v>
      </c>
      <c r="DW2669" t="s">
        <v>134</v>
      </c>
      <c r="DX2669" t="s">
        <v>134</v>
      </c>
      <c r="DY2669" t="s">
        <v>136</v>
      </c>
      <c r="DZ2669">
        <v>1</v>
      </c>
      <c r="EA2669" t="s">
        <v>136</v>
      </c>
      <c r="EC2669" s="5">
        <v>12.68</v>
      </c>
      <c r="ED2669" s="5">
        <v>55</v>
      </c>
      <c r="EE2669">
        <v>18707685426</v>
      </c>
      <c r="EF2669" t="s">
        <v>20801</v>
      </c>
      <c r="EG2669" t="s">
        <v>148</v>
      </c>
      <c r="EH2669">
        <v>0</v>
      </c>
    </row>
    <row r="2670" spans="1:138" ht="15" customHeight="1" x14ac:dyDescent="0.35">
      <c r="A2670" t="s">
        <v>22037</v>
      </c>
      <c r="B2670" t="s">
        <v>157</v>
      </c>
      <c r="C2670" s="1">
        <v>44160.566066782405</v>
      </c>
      <c r="D2670" s="1">
        <v>44196</v>
      </c>
      <c r="E2670" t="s">
        <v>1298</v>
      </c>
      <c r="F2670" t="s">
        <v>136</v>
      </c>
      <c r="G2670" t="s">
        <v>135</v>
      </c>
      <c r="H2670" t="s">
        <v>136</v>
      </c>
      <c r="I2670" t="s">
        <v>2713</v>
      </c>
      <c r="J2670" t="s">
        <v>4962</v>
      </c>
      <c r="K2670" t="s">
        <v>2715</v>
      </c>
      <c r="L2670" t="s">
        <v>2716</v>
      </c>
      <c r="M2670" t="s">
        <v>2717</v>
      </c>
      <c r="N2670" t="s">
        <v>537</v>
      </c>
      <c r="O2670" s="4">
        <v>28394</v>
      </c>
      <c r="P2670" t="s">
        <v>140</v>
      </c>
      <c r="R2670">
        <v>19102452969</v>
      </c>
      <c r="S2670">
        <v>302</v>
      </c>
      <c r="T2670">
        <v>813910</v>
      </c>
      <c r="U2670" t="s">
        <v>2718</v>
      </c>
      <c r="V2670" t="s">
        <v>2719</v>
      </c>
      <c r="W2670" t="s">
        <v>2720</v>
      </c>
      <c r="X2670" t="s">
        <v>4963</v>
      </c>
      <c r="Y2670" t="s">
        <v>4964</v>
      </c>
      <c r="Z2670" t="s">
        <v>2723</v>
      </c>
      <c r="AA2670" t="s">
        <v>2717</v>
      </c>
      <c r="AB2670" t="s">
        <v>537</v>
      </c>
      <c r="AC2670" s="4">
        <v>28394</v>
      </c>
      <c r="AD2670" t="s">
        <v>140</v>
      </c>
      <c r="AF2670">
        <v>19102452969</v>
      </c>
      <c r="AG2670">
        <v>302</v>
      </c>
      <c r="AH2670" t="s">
        <v>2724</v>
      </c>
      <c r="AZ2670" t="s">
        <v>144</v>
      </c>
      <c r="BA2670" t="s">
        <v>145</v>
      </c>
      <c r="BB2670" t="s">
        <v>136</v>
      </c>
      <c r="BC2670" t="s">
        <v>136</v>
      </c>
      <c r="BD2670" t="s">
        <v>148</v>
      </c>
      <c r="BE2670" t="s">
        <v>136</v>
      </c>
      <c r="BF2670" t="s">
        <v>136</v>
      </c>
      <c r="BG2670" t="s">
        <v>134</v>
      </c>
      <c r="BH2670" t="s">
        <v>136</v>
      </c>
      <c r="BN2670" t="s">
        <v>22038</v>
      </c>
      <c r="BO2670" t="s">
        <v>2725</v>
      </c>
      <c r="BP2670">
        <v>18</v>
      </c>
      <c r="BQ2670">
        <v>18</v>
      </c>
      <c r="BR2670">
        <v>18</v>
      </c>
      <c r="BS2670" s="1">
        <v>44228</v>
      </c>
      <c r="BT2670" s="1">
        <v>44531</v>
      </c>
      <c r="BU2670" s="1">
        <v>44228</v>
      </c>
      <c r="BV2670" s="1">
        <v>44531</v>
      </c>
      <c r="BW2670" t="s">
        <v>136</v>
      </c>
      <c r="BX2670">
        <v>40</v>
      </c>
      <c r="BY2670">
        <v>0</v>
      </c>
      <c r="BZ2670">
        <v>7</v>
      </c>
      <c r="CA2670">
        <v>7</v>
      </c>
      <c r="CB2670">
        <v>7</v>
      </c>
      <c r="CC2670">
        <v>7</v>
      </c>
      <c r="CD2670">
        <v>7</v>
      </c>
      <c r="CE2670">
        <v>5</v>
      </c>
      <c r="CF2670" t="str">
        <f>"7:00 AM"</f>
        <v>7:00 AM</v>
      </c>
      <c r="CG2670" t="str">
        <f>"3:00 PM"</f>
        <v>3:00 PM</v>
      </c>
      <c r="CH2670" s="5">
        <v>12.67</v>
      </c>
      <c r="CI2670" t="s">
        <v>146</v>
      </c>
      <c r="CL2670" t="s">
        <v>136</v>
      </c>
      <c r="CM2670" t="s">
        <v>147</v>
      </c>
      <c r="CN2670" t="s">
        <v>148</v>
      </c>
      <c r="CO2670" s="2" t="s">
        <v>4966</v>
      </c>
      <c r="CP2670" t="s">
        <v>149</v>
      </c>
      <c r="CQ2670">
        <v>1</v>
      </c>
      <c r="CR2670">
        <v>0</v>
      </c>
      <c r="CS2670" t="s">
        <v>136</v>
      </c>
      <c r="CT2670" t="s">
        <v>136</v>
      </c>
      <c r="CU2670" t="s">
        <v>136</v>
      </c>
      <c r="CV2670" t="s">
        <v>134</v>
      </c>
      <c r="CW2670" t="s">
        <v>134</v>
      </c>
      <c r="CX2670">
        <v>65</v>
      </c>
      <c r="CY2670" t="s">
        <v>134</v>
      </c>
      <c r="CZ2670" t="s">
        <v>134</v>
      </c>
      <c r="DA2670" t="s">
        <v>134</v>
      </c>
      <c r="DB2670" t="s">
        <v>134</v>
      </c>
      <c r="DC2670" t="s">
        <v>134</v>
      </c>
      <c r="DD2670" t="s">
        <v>136</v>
      </c>
      <c r="DF2670" s="2" t="s">
        <v>4967</v>
      </c>
      <c r="DG2670" s="2" t="s">
        <v>4968</v>
      </c>
      <c r="DH2670" t="s">
        <v>2717</v>
      </c>
      <c r="DI2670" t="s">
        <v>537</v>
      </c>
      <c r="DJ2670" s="4">
        <v>28394</v>
      </c>
      <c r="DK2670" t="s">
        <v>2728</v>
      </c>
      <c r="DL2670" t="s">
        <v>134</v>
      </c>
      <c r="DM2670">
        <v>2</v>
      </c>
      <c r="DN2670" t="s">
        <v>4969</v>
      </c>
      <c r="DO2670" t="s">
        <v>2717</v>
      </c>
      <c r="DP2670" t="s">
        <v>537</v>
      </c>
      <c r="DQ2670" t="str">
        <f>"28394"</f>
        <v>28394</v>
      </c>
      <c r="DR2670" t="s">
        <v>2728</v>
      </c>
      <c r="DS2670" t="s">
        <v>4970</v>
      </c>
      <c r="DT2670">
        <v>2</v>
      </c>
      <c r="DU2670">
        <v>18</v>
      </c>
      <c r="DV2670" t="s">
        <v>134</v>
      </c>
      <c r="DW2670" t="s">
        <v>134</v>
      </c>
      <c r="DX2670" t="s">
        <v>134</v>
      </c>
      <c r="DY2670" t="s">
        <v>134</v>
      </c>
      <c r="DZ2670">
        <v>5</v>
      </c>
      <c r="EA2670" t="s">
        <v>134</v>
      </c>
      <c r="EB2670" s="5">
        <v>12.68</v>
      </c>
      <c r="EC2670" s="5">
        <v>12.68</v>
      </c>
      <c r="ED2670" s="5">
        <v>55</v>
      </c>
      <c r="EE2670">
        <v>12525270567</v>
      </c>
      <c r="EF2670" t="s">
        <v>2724</v>
      </c>
      <c r="EG2670" t="s">
        <v>148</v>
      </c>
      <c r="EH2670">
        <v>0</v>
      </c>
    </row>
    <row r="2671" spans="1:138" ht="15" customHeight="1" x14ac:dyDescent="0.35">
      <c r="A2671" t="s">
        <v>3864</v>
      </c>
      <c r="B2671" t="s">
        <v>157</v>
      </c>
      <c r="C2671" s="1">
        <v>44172.542249421298</v>
      </c>
      <c r="D2671" s="1">
        <v>44196</v>
      </c>
      <c r="E2671" t="s">
        <v>1202</v>
      </c>
      <c r="F2671" t="s">
        <v>136</v>
      </c>
      <c r="G2671" t="s">
        <v>135</v>
      </c>
      <c r="H2671" t="s">
        <v>136</v>
      </c>
      <c r="I2671" t="s">
        <v>3865</v>
      </c>
      <c r="K2671" t="s">
        <v>3866</v>
      </c>
      <c r="L2671" t="s">
        <v>3867</v>
      </c>
      <c r="M2671" t="s">
        <v>3868</v>
      </c>
      <c r="N2671" t="s">
        <v>925</v>
      </c>
      <c r="O2671" s="4">
        <v>83464</v>
      </c>
      <c r="P2671" t="s">
        <v>140</v>
      </c>
      <c r="R2671">
        <v>12085227770</v>
      </c>
      <c r="T2671">
        <v>1121</v>
      </c>
      <c r="U2671" t="s">
        <v>3869</v>
      </c>
      <c r="V2671" t="s">
        <v>3870</v>
      </c>
      <c r="W2671" t="s">
        <v>2475</v>
      </c>
      <c r="X2671" t="s">
        <v>3871</v>
      </c>
      <c r="Y2671" t="s">
        <v>3866</v>
      </c>
      <c r="Z2671" t="s">
        <v>3872</v>
      </c>
      <c r="AA2671" t="s">
        <v>3868</v>
      </c>
      <c r="AB2671" t="s">
        <v>925</v>
      </c>
      <c r="AC2671" s="4">
        <v>83464</v>
      </c>
      <c r="AD2671" t="s">
        <v>140</v>
      </c>
      <c r="AF2671">
        <v>12085227770</v>
      </c>
      <c r="AH2671" t="s">
        <v>3873</v>
      </c>
      <c r="AI2671" t="s">
        <v>168</v>
      </c>
      <c r="AJ2671" t="s">
        <v>930</v>
      </c>
      <c r="AK2671" t="s">
        <v>931</v>
      </c>
      <c r="AL2671" t="s">
        <v>932</v>
      </c>
      <c r="AM2671" t="s">
        <v>933</v>
      </c>
      <c r="AO2671" t="s">
        <v>934</v>
      </c>
      <c r="AP2671" t="s">
        <v>925</v>
      </c>
      <c r="AQ2671" s="4">
        <v>83336</v>
      </c>
      <c r="AR2671" t="s">
        <v>140</v>
      </c>
      <c r="AT2671">
        <v>12084369737</v>
      </c>
      <c r="AV2671" t="s">
        <v>935</v>
      </c>
      <c r="AW2671" t="s">
        <v>936</v>
      </c>
      <c r="AZ2671" t="s">
        <v>334</v>
      </c>
      <c r="BA2671" t="s">
        <v>335</v>
      </c>
      <c r="BB2671" t="s">
        <v>136</v>
      </c>
      <c r="BC2671" t="s">
        <v>136</v>
      </c>
      <c r="BD2671" t="s">
        <v>148</v>
      </c>
      <c r="BE2671" t="s">
        <v>136</v>
      </c>
      <c r="BF2671" t="s">
        <v>136</v>
      </c>
      <c r="BG2671" t="s">
        <v>134</v>
      </c>
      <c r="BH2671" t="s">
        <v>134</v>
      </c>
      <c r="BI2671" t="s">
        <v>1152</v>
      </c>
      <c r="BJ2671" t="s">
        <v>1153</v>
      </c>
      <c r="BK2671" t="s">
        <v>504</v>
      </c>
      <c r="BL2671" t="s">
        <v>940</v>
      </c>
      <c r="BM2671" t="s">
        <v>941</v>
      </c>
      <c r="BN2671" t="s">
        <v>3874</v>
      </c>
      <c r="BO2671" t="s">
        <v>1622</v>
      </c>
      <c r="BP2671">
        <v>9</v>
      </c>
      <c r="BQ2671">
        <v>9</v>
      </c>
      <c r="BR2671">
        <v>9</v>
      </c>
      <c r="BS2671" s="1">
        <v>44232</v>
      </c>
      <c r="BT2671" s="1">
        <v>44501</v>
      </c>
      <c r="BU2671" s="1">
        <v>44232</v>
      </c>
      <c r="BV2671" s="1">
        <v>44501</v>
      </c>
      <c r="BW2671" t="s">
        <v>136</v>
      </c>
      <c r="BX2671">
        <v>58</v>
      </c>
      <c r="BY2671">
        <v>0</v>
      </c>
      <c r="BZ2671">
        <v>10</v>
      </c>
      <c r="CA2671">
        <v>10</v>
      </c>
      <c r="CB2671">
        <v>10</v>
      </c>
      <c r="CC2671">
        <v>10</v>
      </c>
      <c r="CD2671">
        <v>10</v>
      </c>
      <c r="CE2671">
        <v>8</v>
      </c>
      <c r="CF2671" t="str">
        <f>"7:00 AM"</f>
        <v>7:00 AM</v>
      </c>
      <c r="CG2671" t="str">
        <f>"5:30 PM"</f>
        <v>5:30 PM</v>
      </c>
      <c r="CH2671" s="5">
        <v>13.62</v>
      </c>
      <c r="CI2671" t="s">
        <v>146</v>
      </c>
      <c r="CJ2671">
        <v>0</v>
      </c>
      <c r="CK2671" t="s">
        <v>944</v>
      </c>
      <c r="CL2671" t="s">
        <v>136</v>
      </c>
      <c r="CM2671" t="s">
        <v>312</v>
      </c>
      <c r="CN2671" t="s">
        <v>148</v>
      </c>
      <c r="CO2671" t="s">
        <v>946</v>
      </c>
      <c r="CP2671" t="s">
        <v>149</v>
      </c>
      <c r="CQ2671">
        <v>0</v>
      </c>
      <c r="CR2671">
        <v>0</v>
      </c>
      <c r="CS2671" t="s">
        <v>134</v>
      </c>
      <c r="CT2671" t="s">
        <v>136</v>
      </c>
      <c r="CU2671" t="s">
        <v>136</v>
      </c>
      <c r="CV2671" t="s">
        <v>134</v>
      </c>
      <c r="CW2671" t="s">
        <v>134</v>
      </c>
      <c r="CX2671">
        <v>100</v>
      </c>
      <c r="CY2671" t="s">
        <v>134</v>
      </c>
      <c r="CZ2671" t="s">
        <v>134</v>
      </c>
      <c r="DA2671" t="s">
        <v>136</v>
      </c>
      <c r="DB2671" t="s">
        <v>136</v>
      </c>
      <c r="DC2671" t="s">
        <v>134</v>
      </c>
      <c r="DD2671" t="s">
        <v>136</v>
      </c>
      <c r="DF2671" t="s">
        <v>3875</v>
      </c>
      <c r="DG2671" t="s">
        <v>3876</v>
      </c>
      <c r="DH2671" t="s">
        <v>3868</v>
      </c>
      <c r="DI2671" t="s">
        <v>925</v>
      </c>
      <c r="DJ2671" s="4">
        <v>83464</v>
      </c>
      <c r="DK2671" t="s">
        <v>3197</v>
      </c>
      <c r="DL2671" t="s">
        <v>134</v>
      </c>
      <c r="DM2671">
        <v>2</v>
      </c>
      <c r="DN2671" t="s">
        <v>3877</v>
      </c>
      <c r="DO2671" t="s">
        <v>3868</v>
      </c>
      <c r="DP2671" t="s">
        <v>925</v>
      </c>
      <c r="DQ2671" t="str">
        <f>"83464"</f>
        <v>83464</v>
      </c>
      <c r="DR2671" t="s">
        <v>3197</v>
      </c>
      <c r="DS2671" t="s">
        <v>952</v>
      </c>
      <c r="DT2671">
        <v>1</v>
      </c>
      <c r="DU2671">
        <v>4</v>
      </c>
      <c r="DV2671" t="s">
        <v>136</v>
      </c>
      <c r="DW2671" t="s">
        <v>136</v>
      </c>
      <c r="DX2671" t="s">
        <v>134</v>
      </c>
      <c r="DY2671" t="s">
        <v>134</v>
      </c>
      <c r="DZ2671">
        <v>2</v>
      </c>
      <c r="EA2671" t="s">
        <v>134</v>
      </c>
      <c r="EB2671" s="5">
        <v>12.68</v>
      </c>
      <c r="EC2671" s="5">
        <v>12.68</v>
      </c>
      <c r="ED2671" s="5">
        <v>55</v>
      </c>
      <c r="EE2671" t="s">
        <v>148</v>
      </c>
      <c r="EF2671" t="s">
        <v>953</v>
      </c>
      <c r="EG2671" t="s">
        <v>954</v>
      </c>
      <c r="EH2671">
        <v>0</v>
      </c>
    </row>
    <row r="2672" spans="1:138" ht="15" customHeight="1" x14ac:dyDescent="0.35">
      <c r="A2672" t="s">
        <v>25561</v>
      </c>
      <c r="B2672" t="s">
        <v>833</v>
      </c>
      <c r="C2672" s="1">
        <v>44176.738018518517</v>
      </c>
      <c r="D2672" s="1">
        <v>44196</v>
      </c>
      <c r="E2672" t="s">
        <v>133</v>
      </c>
      <c r="F2672" t="s">
        <v>134</v>
      </c>
      <c r="G2672" t="s">
        <v>135</v>
      </c>
      <c r="H2672" t="s">
        <v>136</v>
      </c>
      <c r="I2672" t="s">
        <v>8488</v>
      </c>
      <c r="K2672" t="s">
        <v>5355</v>
      </c>
      <c r="M2672" t="s">
        <v>5356</v>
      </c>
      <c r="N2672" t="s">
        <v>395</v>
      </c>
      <c r="O2672" s="4">
        <v>95403</v>
      </c>
      <c r="P2672" t="s">
        <v>140</v>
      </c>
      <c r="R2672">
        <v>17078677048</v>
      </c>
      <c r="T2672">
        <v>115115</v>
      </c>
      <c r="U2672" t="s">
        <v>5357</v>
      </c>
      <c r="V2672" t="s">
        <v>5358</v>
      </c>
      <c r="X2672" t="s">
        <v>5359</v>
      </c>
      <c r="Y2672" t="s">
        <v>8489</v>
      </c>
      <c r="AA2672" t="s">
        <v>5356</v>
      </c>
      <c r="AB2672" t="s">
        <v>395</v>
      </c>
      <c r="AC2672" s="4">
        <v>95403</v>
      </c>
      <c r="AD2672" t="s">
        <v>140</v>
      </c>
      <c r="AF2672">
        <v>17078677048</v>
      </c>
      <c r="AH2672" t="s">
        <v>8490</v>
      </c>
      <c r="AI2672" t="s">
        <v>226</v>
      </c>
      <c r="AJ2672" t="s">
        <v>401</v>
      </c>
      <c r="AK2672" t="s">
        <v>402</v>
      </c>
      <c r="AL2672" t="s">
        <v>403</v>
      </c>
      <c r="AM2672" t="s">
        <v>404</v>
      </c>
      <c r="AO2672" t="s">
        <v>405</v>
      </c>
      <c r="AP2672" t="s">
        <v>395</v>
      </c>
      <c r="AQ2672" s="4">
        <v>92106</v>
      </c>
      <c r="AR2672" t="s">
        <v>140</v>
      </c>
      <c r="AT2672">
        <v>16192696164</v>
      </c>
      <c r="AV2672" t="s">
        <v>406</v>
      </c>
      <c r="AW2672" t="s">
        <v>407</v>
      </c>
      <c r="AX2672" t="s">
        <v>395</v>
      </c>
      <c r="AY2672" t="s">
        <v>408</v>
      </c>
      <c r="AZ2672" t="s">
        <v>821</v>
      </c>
      <c r="BA2672" t="s">
        <v>822</v>
      </c>
      <c r="BB2672" t="s">
        <v>134</v>
      </c>
      <c r="BC2672" t="s">
        <v>134</v>
      </c>
      <c r="BD2672" t="s">
        <v>134</v>
      </c>
      <c r="BE2672" t="s">
        <v>134</v>
      </c>
      <c r="BF2672" t="s">
        <v>136</v>
      </c>
      <c r="BG2672" t="s">
        <v>134</v>
      </c>
      <c r="BH2672" t="s">
        <v>136</v>
      </c>
      <c r="BN2672" t="s">
        <v>25562</v>
      </c>
      <c r="BO2672" t="s">
        <v>4517</v>
      </c>
      <c r="BP2672">
        <v>36</v>
      </c>
      <c r="BQ2672">
        <v>36</v>
      </c>
      <c r="BR2672">
        <v>35</v>
      </c>
      <c r="BS2672" s="1">
        <v>44221</v>
      </c>
      <c r="BT2672" s="1">
        <v>44433</v>
      </c>
      <c r="BU2672" s="1">
        <v>44221</v>
      </c>
      <c r="BV2672" s="1">
        <v>44433</v>
      </c>
      <c r="BW2672" t="s">
        <v>136</v>
      </c>
      <c r="BX2672">
        <v>35</v>
      </c>
      <c r="BY2672">
        <v>0</v>
      </c>
      <c r="BZ2672">
        <v>7</v>
      </c>
      <c r="CA2672">
        <v>7</v>
      </c>
      <c r="CB2672">
        <v>7</v>
      </c>
      <c r="CC2672">
        <v>7</v>
      </c>
      <c r="CD2672">
        <v>7</v>
      </c>
      <c r="CE2672">
        <v>0</v>
      </c>
      <c r="CF2672" t="str">
        <f>"6:00 AM"</f>
        <v>6:00 AM</v>
      </c>
      <c r="CG2672" t="str">
        <f>"1:30 PM"</f>
        <v>1:30 PM</v>
      </c>
      <c r="CH2672" s="5">
        <v>14.77</v>
      </c>
      <c r="CI2672" t="s">
        <v>146</v>
      </c>
      <c r="CL2672" t="s">
        <v>134</v>
      </c>
      <c r="CM2672" t="s">
        <v>147</v>
      </c>
      <c r="CN2672" t="s">
        <v>148</v>
      </c>
      <c r="CO2672" t="s">
        <v>25563</v>
      </c>
      <c r="CP2672" t="s">
        <v>149</v>
      </c>
      <c r="CQ2672">
        <v>1</v>
      </c>
      <c r="CR2672">
        <v>0</v>
      </c>
      <c r="CS2672" t="s">
        <v>136</v>
      </c>
      <c r="CT2672" t="s">
        <v>136</v>
      </c>
      <c r="CU2672" t="s">
        <v>136</v>
      </c>
      <c r="CV2672" t="s">
        <v>134</v>
      </c>
      <c r="CW2672" t="s">
        <v>134</v>
      </c>
      <c r="CX2672">
        <v>50</v>
      </c>
      <c r="CY2672" t="s">
        <v>134</v>
      </c>
      <c r="CZ2672" t="s">
        <v>134</v>
      </c>
      <c r="DA2672" t="s">
        <v>134</v>
      </c>
      <c r="DB2672" t="s">
        <v>134</v>
      </c>
      <c r="DC2672" t="s">
        <v>134</v>
      </c>
      <c r="DD2672" t="s">
        <v>136</v>
      </c>
      <c r="DF2672" s="2" t="s">
        <v>25564</v>
      </c>
      <c r="DG2672" t="s">
        <v>25565</v>
      </c>
      <c r="DH2672" t="s">
        <v>25566</v>
      </c>
      <c r="DI2672" t="s">
        <v>395</v>
      </c>
      <c r="DJ2672" s="4">
        <v>95441</v>
      </c>
      <c r="DK2672" t="s">
        <v>4518</v>
      </c>
      <c r="DL2672" t="s">
        <v>134</v>
      </c>
      <c r="DM2672">
        <v>3</v>
      </c>
      <c r="DN2672" t="s">
        <v>25567</v>
      </c>
      <c r="DO2672" t="s">
        <v>5336</v>
      </c>
      <c r="DP2672" t="s">
        <v>395</v>
      </c>
      <c r="DQ2672" t="str">
        <f>"95425"</f>
        <v>95425</v>
      </c>
      <c r="DR2672" t="s">
        <v>4518</v>
      </c>
      <c r="DS2672" t="s">
        <v>3080</v>
      </c>
      <c r="DT2672">
        <v>10</v>
      </c>
      <c r="DU2672">
        <v>39</v>
      </c>
      <c r="DV2672" t="s">
        <v>134</v>
      </c>
      <c r="DW2672" t="s">
        <v>134</v>
      </c>
      <c r="DX2672" t="s">
        <v>134</v>
      </c>
      <c r="DY2672" t="s">
        <v>136</v>
      </c>
      <c r="DZ2672">
        <v>1</v>
      </c>
      <c r="EA2672" t="s">
        <v>134</v>
      </c>
      <c r="EB2672" s="5">
        <v>12.68</v>
      </c>
      <c r="EC2672" s="5">
        <v>12.68</v>
      </c>
      <c r="ED2672" s="5">
        <v>55</v>
      </c>
      <c r="EE2672">
        <v>17078677048</v>
      </c>
      <c r="EF2672" t="s">
        <v>8498</v>
      </c>
      <c r="EG2672" t="s">
        <v>148</v>
      </c>
      <c r="EH2672">
        <v>11</v>
      </c>
    </row>
    <row r="2673" spans="1:138" ht="15" customHeight="1" x14ac:dyDescent="0.35">
      <c r="A2673" t="s">
        <v>23542</v>
      </c>
      <c r="B2673" t="s">
        <v>157</v>
      </c>
      <c r="C2673" s="1">
        <v>44165.649539467595</v>
      </c>
      <c r="D2673" s="1">
        <v>44196</v>
      </c>
      <c r="E2673" t="s">
        <v>133</v>
      </c>
      <c r="F2673" t="s">
        <v>136</v>
      </c>
      <c r="G2673" t="s">
        <v>135</v>
      </c>
      <c r="H2673" t="s">
        <v>136</v>
      </c>
      <c r="I2673" t="s">
        <v>23543</v>
      </c>
      <c r="K2673" t="s">
        <v>23544</v>
      </c>
      <c r="M2673" t="s">
        <v>5414</v>
      </c>
      <c r="N2673" t="s">
        <v>720</v>
      </c>
      <c r="O2673" s="4">
        <v>38751</v>
      </c>
      <c r="P2673" t="s">
        <v>140</v>
      </c>
      <c r="R2673">
        <v>16628876153</v>
      </c>
      <c r="T2673">
        <v>1119</v>
      </c>
      <c r="U2673" t="s">
        <v>23545</v>
      </c>
      <c r="V2673" t="s">
        <v>6443</v>
      </c>
      <c r="X2673" t="s">
        <v>723</v>
      </c>
      <c r="Y2673" t="s">
        <v>23546</v>
      </c>
      <c r="AA2673" t="s">
        <v>5414</v>
      </c>
      <c r="AB2673" t="s">
        <v>720</v>
      </c>
      <c r="AC2673" s="4">
        <v>38751</v>
      </c>
      <c r="AD2673" t="s">
        <v>140</v>
      </c>
      <c r="AF2673">
        <v>16628876153</v>
      </c>
      <c r="AH2673" t="s">
        <v>23547</v>
      </c>
      <c r="AI2673" t="s">
        <v>168</v>
      </c>
      <c r="AJ2673" t="s">
        <v>725</v>
      </c>
      <c r="AK2673" t="s">
        <v>726</v>
      </c>
      <c r="AL2673" t="s">
        <v>727</v>
      </c>
      <c r="AM2673" t="s">
        <v>728</v>
      </c>
      <c r="AN2673" t="s">
        <v>729</v>
      </c>
      <c r="AO2673" t="s">
        <v>730</v>
      </c>
      <c r="AP2673" t="s">
        <v>720</v>
      </c>
      <c r="AQ2673" s="4">
        <v>38930</v>
      </c>
      <c r="AR2673" t="s">
        <v>140</v>
      </c>
      <c r="AT2673">
        <v>16623854219</v>
      </c>
      <c r="AV2673" t="s">
        <v>731</v>
      </c>
      <c r="AW2673" t="s">
        <v>732</v>
      </c>
      <c r="AZ2673" t="s">
        <v>821</v>
      </c>
      <c r="BA2673" t="s">
        <v>822</v>
      </c>
      <c r="BB2673" t="s">
        <v>136</v>
      </c>
      <c r="BC2673" t="s">
        <v>136</v>
      </c>
      <c r="BD2673" t="s">
        <v>148</v>
      </c>
      <c r="BE2673" t="s">
        <v>136</v>
      </c>
      <c r="BF2673" t="s">
        <v>136</v>
      </c>
      <c r="BG2673" t="s">
        <v>134</v>
      </c>
      <c r="BH2673" t="s">
        <v>136</v>
      </c>
      <c r="BN2673" t="s">
        <v>23548</v>
      </c>
      <c r="BO2673" t="s">
        <v>734</v>
      </c>
      <c r="BP2673">
        <v>10</v>
      </c>
      <c r="BQ2673">
        <v>10</v>
      </c>
      <c r="BR2673">
        <v>10</v>
      </c>
      <c r="BS2673" s="1">
        <v>44228</v>
      </c>
      <c r="BT2673" s="1">
        <v>44525</v>
      </c>
      <c r="BU2673" s="1">
        <v>44228</v>
      </c>
      <c r="BV2673" s="1">
        <v>44525</v>
      </c>
      <c r="BW2673" t="s">
        <v>136</v>
      </c>
      <c r="BX2673">
        <v>54.96</v>
      </c>
      <c r="BY2673">
        <v>0</v>
      </c>
      <c r="BZ2673">
        <v>9.16</v>
      </c>
      <c r="CA2673">
        <v>9.16</v>
      </c>
      <c r="CB2673">
        <v>9.16</v>
      </c>
      <c r="CC2673">
        <v>9.16</v>
      </c>
      <c r="CD2673">
        <v>9.16</v>
      </c>
      <c r="CE2673">
        <v>9.16</v>
      </c>
      <c r="CF2673" t="str">
        <f>"8:00 AM"</f>
        <v>8:00 AM</v>
      </c>
      <c r="CG2673" t="str">
        <f>"5:10 PM"</f>
        <v>5:10 PM</v>
      </c>
      <c r="CH2673" s="5">
        <v>11.83</v>
      </c>
      <c r="CI2673" t="s">
        <v>146</v>
      </c>
      <c r="CL2673" t="s">
        <v>134</v>
      </c>
      <c r="CM2673" t="s">
        <v>147</v>
      </c>
      <c r="CN2673" t="s">
        <v>148</v>
      </c>
      <c r="CO2673" t="s">
        <v>735</v>
      </c>
      <c r="CP2673" t="s">
        <v>149</v>
      </c>
      <c r="CQ2673">
        <v>3</v>
      </c>
      <c r="CR2673">
        <v>0</v>
      </c>
      <c r="CS2673" t="s">
        <v>136</v>
      </c>
      <c r="CT2673" t="s">
        <v>134</v>
      </c>
      <c r="CU2673" t="s">
        <v>136</v>
      </c>
      <c r="CV2673" t="s">
        <v>136</v>
      </c>
      <c r="CW2673" t="s">
        <v>136</v>
      </c>
      <c r="CY2673" t="s">
        <v>136</v>
      </c>
      <c r="CZ2673" t="s">
        <v>136</v>
      </c>
      <c r="DA2673" t="s">
        <v>136</v>
      </c>
      <c r="DB2673" t="s">
        <v>136</v>
      </c>
      <c r="DC2673" t="s">
        <v>136</v>
      </c>
      <c r="DD2673" t="s">
        <v>136</v>
      </c>
      <c r="DF2673" t="s">
        <v>23549</v>
      </c>
      <c r="DG2673" t="s">
        <v>23546</v>
      </c>
      <c r="DH2673" t="s">
        <v>5414</v>
      </c>
      <c r="DI2673" t="s">
        <v>720</v>
      </c>
      <c r="DJ2673" s="4">
        <v>38751</v>
      </c>
      <c r="DK2673" t="s">
        <v>2799</v>
      </c>
      <c r="DL2673" t="s">
        <v>136</v>
      </c>
      <c r="DM2673">
        <v>1</v>
      </c>
      <c r="DN2673" t="s">
        <v>23550</v>
      </c>
      <c r="DO2673" t="s">
        <v>5414</v>
      </c>
      <c r="DP2673" t="s">
        <v>720</v>
      </c>
      <c r="DQ2673" t="str">
        <f>"38751"</f>
        <v>38751</v>
      </c>
      <c r="DR2673" t="s">
        <v>2799</v>
      </c>
      <c r="DS2673" t="s">
        <v>15903</v>
      </c>
      <c r="DT2673">
        <v>2</v>
      </c>
      <c r="DU2673">
        <v>6</v>
      </c>
      <c r="DV2673" t="s">
        <v>134</v>
      </c>
      <c r="DW2673" t="s">
        <v>134</v>
      </c>
      <c r="DX2673" t="s">
        <v>134</v>
      </c>
      <c r="DY2673" t="s">
        <v>134</v>
      </c>
      <c r="DZ2673">
        <v>2</v>
      </c>
      <c r="EA2673" t="s">
        <v>136</v>
      </c>
      <c r="EC2673" s="5">
        <v>12.68</v>
      </c>
      <c r="ED2673" s="5">
        <v>55</v>
      </c>
      <c r="EE2673">
        <v>16628876153</v>
      </c>
      <c r="EF2673" t="s">
        <v>23547</v>
      </c>
      <c r="EG2673" t="s">
        <v>148</v>
      </c>
      <c r="EH2673">
        <v>1</v>
      </c>
    </row>
    <row r="2674" spans="1:138" ht="15" customHeight="1" x14ac:dyDescent="0.35">
      <c r="A2674" t="s">
        <v>16448</v>
      </c>
      <c r="B2674" t="s">
        <v>157</v>
      </c>
      <c r="C2674" s="1">
        <v>44172.610569675926</v>
      </c>
      <c r="D2674" s="1">
        <v>44196</v>
      </c>
      <c r="E2674" t="s">
        <v>133</v>
      </c>
      <c r="F2674" t="s">
        <v>136</v>
      </c>
      <c r="G2674" t="s">
        <v>135</v>
      </c>
      <c r="H2674" t="s">
        <v>136</v>
      </c>
      <c r="I2674" t="s">
        <v>16449</v>
      </c>
      <c r="K2674" t="s">
        <v>16450</v>
      </c>
      <c r="L2674" t="s">
        <v>16451</v>
      </c>
      <c r="M2674" t="s">
        <v>16452</v>
      </c>
      <c r="N2674" t="s">
        <v>1041</v>
      </c>
      <c r="O2674" s="4">
        <v>63869</v>
      </c>
      <c r="P2674" t="s">
        <v>140</v>
      </c>
      <c r="R2674">
        <v>15739311342</v>
      </c>
      <c r="T2674">
        <v>1119</v>
      </c>
      <c r="U2674" t="s">
        <v>16453</v>
      </c>
      <c r="V2674" t="s">
        <v>3648</v>
      </c>
      <c r="X2674" t="s">
        <v>164</v>
      </c>
      <c r="Y2674" t="s">
        <v>16454</v>
      </c>
      <c r="Z2674" t="s">
        <v>16451</v>
      </c>
      <c r="AA2674" t="s">
        <v>16452</v>
      </c>
      <c r="AB2674" t="s">
        <v>1041</v>
      </c>
      <c r="AC2674" s="4">
        <v>63869</v>
      </c>
      <c r="AD2674" t="s">
        <v>140</v>
      </c>
      <c r="AF2674">
        <v>15739311342</v>
      </c>
      <c r="AH2674" t="s">
        <v>16455</v>
      </c>
      <c r="AI2674" t="s">
        <v>168</v>
      </c>
      <c r="AJ2674" t="s">
        <v>533</v>
      </c>
      <c r="AK2674" t="s">
        <v>534</v>
      </c>
      <c r="AM2674" t="s">
        <v>535</v>
      </c>
      <c r="AO2674" t="s">
        <v>536</v>
      </c>
      <c r="AP2674" t="s">
        <v>537</v>
      </c>
      <c r="AQ2674" s="4">
        <v>28786</v>
      </c>
      <c r="AR2674" t="s">
        <v>140</v>
      </c>
      <c r="AT2674">
        <v>18282460659</v>
      </c>
      <c r="AV2674" t="s">
        <v>538</v>
      </c>
      <c r="AW2674" t="s">
        <v>539</v>
      </c>
      <c r="AZ2674" t="s">
        <v>288</v>
      </c>
      <c r="BA2674" t="s">
        <v>289</v>
      </c>
      <c r="BB2674" t="s">
        <v>136</v>
      </c>
      <c r="BC2674" t="s">
        <v>136</v>
      </c>
      <c r="BD2674" t="s">
        <v>148</v>
      </c>
      <c r="BE2674" t="s">
        <v>136</v>
      </c>
      <c r="BF2674" t="s">
        <v>136</v>
      </c>
      <c r="BG2674" t="s">
        <v>134</v>
      </c>
      <c r="BH2674" t="s">
        <v>136</v>
      </c>
      <c r="BN2674" t="s">
        <v>16456</v>
      </c>
      <c r="BO2674" t="s">
        <v>1043</v>
      </c>
      <c r="BP2674">
        <v>1</v>
      </c>
      <c r="BQ2674">
        <v>1</v>
      </c>
      <c r="BR2674">
        <v>1</v>
      </c>
      <c r="BS2674" s="1">
        <v>44228</v>
      </c>
      <c r="BT2674" s="1">
        <v>44531</v>
      </c>
      <c r="BU2674" s="1">
        <v>44228</v>
      </c>
      <c r="BV2674" s="1">
        <v>44531</v>
      </c>
      <c r="BW2674" t="s">
        <v>136</v>
      </c>
      <c r="BX2674">
        <v>48</v>
      </c>
      <c r="BY2674">
        <v>0</v>
      </c>
      <c r="BZ2674">
        <v>8</v>
      </c>
      <c r="CA2674">
        <v>8</v>
      </c>
      <c r="CB2674">
        <v>8</v>
      </c>
      <c r="CC2674">
        <v>8</v>
      </c>
      <c r="CD2674">
        <v>8</v>
      </c>
      <c r="CE2674">
        <v>8</v>
      </c>
      <c r="CF2674" t="str">
        <f>"8:00 AM"</f>
        <v>8:00 AM</v>
      </c>
      <c r="CG2674" t="str">
        <f>"5:00 PM"</f>
        <v>5:00 PM</v>
      </c>
      <c r="CH2674" s="5">
        <v>14.58</v>
      </c>
      <c r="CI2674" t="s">
        <v>146</v>
      </c>
      <c r="CL2674" t="s">
        <v>136</v>
      </c>
      <c r="CM2674" t="s">
        <v>147</v>
      </c>
      <c r="CN2674" t="s">
        <v>148</v>
      </c>
      <c r="CO2674" t="s">
        <v>1490</v>
      </c>
      <c r="CP2674" t="s">
        <v>149</v>
      </c>
      <c r="CQ2674">
        <v>3</v>
      </c>
      <c r="CR2674">
        <v>0</v>
      </c>
      <c r="CS2674" t="s">
        <v>136</v>
      </c>
      <c r="CT2674" t="s">
        <v>134</v>
      </c>
      <c r="CU2674" t="s">
        <v>134</v>
      </c>
      <c r="CV2674" t="s">
        <v>134</v>
      </c>
      <c r="CW2674" t="s">
        <v>134</v>
      </c>
      <c r="CX2674">
        <v>60</v>
      </c>
      <c r="CY2674" t="s">
        <v>136</v>
      </c>
      <c r="CZ2674" t="s">
        <v>136</v>
      </c>
      <c r="DA2674" t="s">
        <v>136</v>
      </c>
      <c r="DB2674" t="s">
        <v>136</v>
      </c>
      <c r="DC2674" t="s">
        <v>136</v>
      </c>
      <c r="DD2674" t="s">
        <v>136</v>
      </c>
      <c r="DF2674" t="s">
        <v>16457</v>
      </c>
      <c r="DG2674" t="s">
        <v>16454</v>
      </c>
      <c r="DH2674" t="s">
        <v>16452</v>
      </c>
      <c r="DI2674" t="s">
        <v>1041</v>
      </c>
      <c r="DJ2674" s="4">
        <v>63869</v>
      </c>
      <c r="DK2674" t="s">
        <v>11903</v>
      </c>
      <c r="DL2674" t="s">
        <v>136</v>
      </c>
      <c r="DM2674">
        <v>1</v>
      </c>
      <c r="DN2674" t="s">
        <v>16458</v>
      </c>
      <c r="DO2674" t="s">
        <v>16452</v>
      </c>
      <c r="DP2674" t="s">
        <v>1041</v>
      </c>
      <c r="DQ2674" t="str">
        <f>"63869"</f>
        <v>63869</v>
      </c>
      <c r="DR2674" t="s">
        <v>11903</v>
      </c>
      <c r="DS2674" t="s">
        <v>551</v>
      </c>
      <c r="DT2674">
        <v>1</v>
      </c>
      <c r="DU2674">
        <v>4</v>
      </c>
      <c r="DV2674" t="s">
        <v>134</v>
      </c>
      <c r="DW2674" t="s">
        <v>134</v>
      </c>
      <c r="DX2674" t="s">
        <v>134</v>
      </c>
      <c r="DY2674" t="s">
        <v>136</v>
      </c>
      <c r="DZ2674">
        <v>1</v>
      </c>
      <c r="EA2674" t="s">
        <v>136</v>
      </c>
      <c r="EC2674" s="5">
        <v>12.68</v>
      </c>
      <c r="ED2674" s="5">
        <v>55</v>
      </c>
      <c r="EE2674">
        <v>15739311342</v>
      </c>
      <c r="EF2674" t="s">
        <v>16455</v>
      </c>
      <c r="EG2674" t="s">
        <v>148</v>
      </c>
      <c r="EH2674">
        <v>0</v>
      </c>
    </row>
    <row r="2675" spans="1:138" ht="15" customHeight="1" x14ac:dyDescent="0.35">
      <c r="A2675" t="s">
        <v>2093</v>
      </c>
      <c r="B2675" t="s">
        <v>157</v>
      </c>
      <c r="C2675" s="1">
        <v>44172.800168518515</v>
      </c>
      <c r="D2675" s="1">
        <v>44196</v>
      </c>
      <c r="E2675" t="s">
        <v>1202</v>
      </c>
      <c r="F2675" t="s">
        <v>136</v>
      </c>
      <c r="G2675" t="s">
        <v>135</v>
      </c>
      <c r="H2675" t="s">
        <v>136</v>
      </c>
      <c r="I2675" t="s">
        <v>2094</v>
      </c>
      <c r="K2675" t="s">
        <v>2095</v>
      </c>
      <c r="M2675" t="s">
        <v>1016</v>
      </c>
      <c r="N2675" t="s">
        <v>246</v>
      </c>
      <c r="O2675" s="4">
        <v>71254</v>
      </c>
      <c r="P2675" t="s">
        <v>140</v>
      </c>
      <c r="R2675">
        <v>13186696605</v>
      </c>
      <c r="T2675">
        <v>111191</v>
      </c>
      <c r="U2675" t="s">
        <v>549</v>
      </c>
      <c r="V2675" t="s">
        <v>2096</v>
      </c>
      <c r="X2675" t="s">
        <v>2097</v>
      </c>
      <c r="Y2675" t="s">
        <v>2095</v>
      </c>
      <c r="AA2675" t="s">
        <v>1016</v>
      </c>
      <c r="AB2675" t="s">
        <v>246</v>
      </c>
      <c r="AC2675" s="4">
        <v>71254</v>
      </c>
      <c r="AD2675" t="s">
        <v>140</v>
      </c>
      <c r="AF2675">
        <v>13186696605</v>
      </c>
      <c r="AH2675" t="s">
        <v>2098</v>
      </c>
      <c r="AZ2675" t="s">
        <v>288</v>
      </c>
      <c r="BA2675" t="s">
        <v>289</v>
      </c>
      <c r="BB2675" t="s">
        <v>136</v>
      </c>
      <c r="BC2675" t="s">
        <v>136</v>
      </c>
      <c r="BD2675" t="s">
        <v>148</v>
      </c>
      <c r="BE2675" t="s">
        <v>136</v>
      </c>
      <c r="BF2675" t="s">
        <v>136</v>
      </c>
      <c r="BG2675" t="s">
        <v>134</v>
      </c>
      <c r="BH2675" t="s">
        <v>134</v>
      </c>
      <c r="BN2675" t="s">
        <v>2099</v>
      </c>
      <c r="BO2675" t="s">
        <v>1010</v>
      </c>
      <c r="BP2675">
        <v>9</v>
      </c>
      <c r="BQ2675">
        <v>4</v>
      </c>
      <c r="BR2675">
        <v>4</v>
      </c>
      <c r="BS2675" s="1">
        <v>44228</v>
      </c>
      <c r="BT2675" s="1">
        <v>44531</v>
      </c>
      <c r="BU2675" s="1">
        <v>44228</v>
      </c>
      <c r="BV2675" s="1">
        <v>44531</v>
      </c>
      <c r="BW2675" t="s">
        <v>136</v>
      </c>
      <c r="BX2675">
        <v>36</v>
      </c>
      <c r="BY2675">
        <v>0</v>
      </c>
      <c r="BZ2675">
        <v>6</v>
      </c>
      <c r="CA2675">
        <v>6</v>
      </c>
      <c r="CB2675">
        <v>6</v>
      </c>
      <c r="CC2675">
        <v>6</v>
      </c>
      <c r="CD2675">
        <v>6</v>
      </c>
      <c r="CE2675">
        <v>6</v>
      </c>
      <c r="CF2675" t="str">
        <f>"6:00 AM"</f>
        <v>6:00 AM</v>
      </c>
      <c r="CG2675" t="str">
        <f>"12:00 PM"</f>
        <v>12:00 PM</v>
      </c>
      <c r="CH2675" s="5">
        <v>11.83</v>
      </c>
      <c r="CI2675" t="s">
        <v>146</v>
      </c>
      <c r="CL2675" t="s">
        <v>134</v>
      </c>
      <c r="CM2675" t="s">
        <v>147</v>
      </c>
      <c r="CN2675" t="s">
        <v>148</v>
      </c>
      <c r="CO2675" s="2" t="s">
        <v>2100</v>
      </c>
      <c r="CP2675" t="s">
        <v>149</v>
      </c>
      <c r="CQ2675">
        <v>3</v>
      </c>
      <c r="CR2675">
        <v>0</v>
      </c>
      <c r="CS2675" t="s">
        <v>134</v>
      </c>
      <c r="CT2675" t="s">
        <v>134</v>
      </c>
      <c r="CU2675" t="s">
        <v>136</v>
      </c>
      <c r="CV2675" t="s">
        <v>136</v>
      </c>
      <c r="CW2675" t="s">
        <v>134</v>
      </c>
      <c r="CX2675">
        <v>75</v>
      </c>
      <c r="CY2675" t="s">
        <v>134</v>
      </c>
      <c r="CZ2675" t="s">
        <v>134</v>
      </c>
      <c r="DA2675" t="s">
        <v>134</v>
      </c>
      <c r="DB2675" t="s">
        <v>134</v>
      </c>
      <c r="DC2675" t="s">
        <v>134</v>
      </c>
      <c r="DD2675" t="s">
        <v>136</v>
      </c>
      <c r="DF2675" t="s">
        <v>180</v>
      </c>
      <c r="DG2675" t="s">
        <v>2101</v>
      </c>
      <c r="DH2675" t="s">
        <v>2102</v>
      </c>
      <c r="DI2675" t="s">
        <v>246</v>
      </c>
      <c r="DJ2675" s="4">
        <v>71254</v>
      </c>
      <c r="DK2675" t="s">
        <v>1017</v>
      </c>
      <c r="DL2675" t="s">
        <v>134</v>
      </c>
      <c r="DM2675">
        <v>2</v>
      </c>
      <c r="DN2675" s="2" t="s">
        <v>2103</v>
      </c>
      <c r="DO2675" t="s">
        <v>1016</v>
      </c>
      <c r="DP2675" t="s">
        <v>246</v>
      </c>
      <c r="DQ2675" t="str">
        <f>"71254"</f>
        <v>71254</v>
      </c>
      <c r="DR2675" t="s">
        <v>1017</v>
      </c>
      <c r="DS2675" t="s">
        <v>2104</v>
      </c>
      <c r="DT2675">
        <v>1</v>
      </c>
      <c r="DU2675">
        <v>4</v>
      </c>
      <c r="DV2675" t="s">
        <v>134</v>
      </c>
      <c r="DW2675" t="s">
        <v>134</v>
      </c>
      <c r="DX2675" t="s">
        <v>134</v>
      </c>
      <c r="DY2675" t="s">
        <v>136</v>
      </c>
      <c r="DZ2675">
        <v>1</v>
      </c>
      <c r="EA2675" t="s">
        <v>136</v>
      </c>
      <c r="EC2675" s="5">
        <v>12.68</v>
      </c>
      <c r="ED2675" s="5">
        <v>55</v>
      </c>
      <c r="EE2675">
        <v>13186696605</v>
      </c>
      <c r="EF2675" t="s">
        <v>2098</v>
      </c>
      <c r="EG2675" t="s">
        <v>148</v>
      </c>
      <c r="EH2675">
        <v>6</v>
      </c>
    </row>
    <row r="2676" spans="1:138" ht="15" customHeight="1" x14ac:dyDescent="0.35">
      <c r="A2676" t="s">
        <v>20932</v>
      </c>
      <c r="B2676" t="s">
        <v>157</v>
      </c>
      <c r="C2676" s="1">
        <v>44170.412882060184</v>
      </c>
      <c r="D2676" s="1">
        <v>44196</v>
      </c>
      <c r="E2676" t="s">
        <v>133</v>
      </c>
      <c r="F2676" t="s">
        <v>136</v>
      </c>
      <c r="G2676" t="s">
        <v>135</v>
      </c>
      <c r="H2676" t="s">
        <v>136</v>
      </c>
      <c r="I2676" t="s">
        <v>20933</v>
      </c>
      <c r="J2676" t="s">
        <v>20934</v>
      </c>
      <c r="K2676" t="s">
        <v>20935</v>
      </c>
      <c r="M2676" t="s">
        <v>20936</v>
      </c>
      <c r="N2676" t="s">
        <v>374</v>
      </c>
      <c r="O2676" s="4">
        <v>76842</v>
      </c>
      <c r="P2676" t="s">
        <v>140</v>
      </c>
      <c r="R2676">
        <v>13254296301</v>
      </c>
      <c r="T2676">
        <v>1112</v>
      </c>
      <c r="U2676" t="s">
        <v>20937</v>
      </c>
      <c r="V2676" t="s">
        <v>20938</v>
      </c>
      <c r="X2676" t="s">
        <v>164</v>
      </c>
      <c r="Y2676" t="s">
        <v>20935</v>
      </c>
      <c r="AA2676" t="s">
        <v>20936</v>
      </c>
      <c r="AB2676" t="s">
        <v>374</v>
      </c>
      <c r="AC2676" s="4">
        <v>76842</v>
      </c>
      <c r="AD2676" t="s">
        <v>140</v>
      </c>
      <c r="AF2676">
        <v>13254296301</v>
      </c>
      <c r="AH2676" t="s">
        <v>20939</v>
      </c>
      <c r="AZ2676" t="s">
        <v>821</v>
      </c>
      <c r="BA2676" t="s">
        <v>822</v>
      </c>
      <c r="BB2676" t="s">
        <v>136</v>
      </c>
      <c r="BC2676" t="s">
        <v>136</v>
      </c>
      <c r="BD2676" t="s">
        <v>148</v>
      </c>
      <c r="BE2676" t="s">
        <v>136</v>
      </c>
      <c r="BF2676" t="s">
        <v>136</v>
      </c>
      <c r="BG2676" t="s">
        <v>134</v>
      </c>
      <c r="BH2676" t="s">
        <v>136</v>
      </c>
      <c r="BN2676" t="s">
        <v>20940</v>
      </c>
      <c r="BO2676" t="s">
        <v>4736</v>
      </c>
      <c r="BP2676">
        <v>5</v>
      </c>
      <c r="BQ2676">
        <v>5</v>
      </c>
      <c r="BR2676">
        <v>5</v>
      </c>
      <c r="BS2676" s="1">
        <v>44228</v>
      </c>
      <c r="BT2676" s="1">
        <v>44414</v>
      </c>
      <c r="BU2676" s="1">
        <v>44228</v>
      </c>
      <c r="BV2676" s="1">
        <v>44414</v>
      </c>
      <c r="BW2676" t="s">
        <v>136</v>
      </c>
      <c r="BX2676">
        <v>41</v>
      </c>
      <c r="BY2676">
        <v>0</v>
      </c>
      <c r="BZ2676">
        <v>7</v>
      </c>
      <c r="CA2676">
        <v>7</v>
      </c>
      <c r="CB2676">
        <v>7</v>
      </c>
      <c r="CC2676">
        <v>7</v>
      </c>
      <c r="CD2676">
        <v>7</v>
      </c>
      <c r="CE2676">
        <v>6</v>
      </c>
      <c r="CF2676" t="str">
        <f>"7:00 AM"</f>
        <v>7:00 AM</v>
      </c>
      <c r="CG2676" t="str">
        <f>"3:00 PM"</f>
        <v>3:00 PM</v>
      </c>
      <c r="CH2676" s="5">
        <v>12.67</v>
      </c>
      <c r="CI2676" t="s">
        <v>146</v>
      </c>
      <c r="CL2676" t="s">
        <v>136</v>
      </c>
      <c r="CM2676" t="s">
        <v>147</v>
      </c>
      <c r="CN2676" t="s">
        <v>148</v>
      </c>
      <c r="CO2676" s="2" t="s">
        <v>20941</v>
      </c>
      <c r="CP2676" t="s">
        <v>149</v>
      </c>
      <c r="CQ2676">
        <v>0</v>
      </c>
      <c r="CR2676">
        <v>0</v>
      </c>
      <c r="CS2676" t="s">
        <v>136</v>
      </c>
      <c r="CT2676" t="s">
        <v>136</v>
      </c>
      <c r="CU2676" t="s">
        <v>136</v>
      </c>
      <c r="CV2676" t="s">
        <v>136</v>
      </c>
      <c r="CW2676" t="s">
        <v>134</v>
      </c>
      <c r="CX2676">
        <v>50</v>
      </c>
      <c r="CY2676" t="s">
        <v>134</v>
      </c>
      <c r="CZ2676" t="s">
        <v>134</v>
      </c>
      <c r="DA2676" t="s">
        <v>134</v>
      </c>
      <c r="DB2676" t="s">
        <v>134</v>
      </c>
      <c r="DC2676" t="s">
        <v>134</v>
      </c>
      <c r="DD2676" t="s">
        <v>136</v>
      </c>
      <c r="DF2676" t="s">
        <v>20942</v>
      </c>
      <c r="DG2676" t="s">
        <v>20935</v>
      </c>
      <c r="DH2676" t="s">
        <v>20936</v>
      </c>
      <c r="DI2676" t="s">
        <v>374</v>
      </c>
      <c r="DJ2676" s="4">
        <v>76842</v>
      </c>
      <c r="DK2676" t="s">
        <v>16427</v>
      </c>
      <c r="DL2676" t="s">
        <v>136</v>
      </c>
      <c r="DM2676">
        <v>1</v>
      </c>
      <c r="DN2676" t="s">
        <v>20935</v>
      </c>
      <c r="DO2676" t="s">
        <v>20936</v>
      </c>
      <c r="DP2676" t="s">
        <v>374</v>
      </c>
      <c r="DQ2676" t="str">
        <f>"76842"</f>
        <v>76842</v>
      </c>
      <c r="DR2676" t="s">
        <v>16427</v>
      </c>
      <c r="DS2676" t="s">
        <v>20943</v>
      </c>
      <c r="DT2676">
        <v>3</v>
      </c>
      <c r="DU2676">
        <v>6</v>
      </c>
      <c r="DV2676" t="s">
        <v>134</v>
      </c>
      <c r="DW2676" t="s">
        <v>134</v>
      </c>
      <c r="DX2676" t="s">
        <v>134</v>
      </c>
      <c r="DY2676" t="s">
        <v>136</v>
      </c>
      <c r="DZ2676">
        <v>1</v>
      </c>
      <c r="EA2676" t="s">
        <v>136</v>
      </c>
      <c r="EC2676" s="5">
        <v>12.68</v>
      </c>
      <c r="ED2676" s="5">
        <v>55</v>
      </c>
      <c r="EE2676">
        <v>13254296301</v>
      </c>
      <c r="EF2676" t="s">
        <v>20939</v>
      </c>
      <c r="EG2676" t="s">
        <v>148</v>
      </c>
      <c r="EH2676">
        <v>0</v>
      </c>
    </row>
    <row r="2677" spans="1:138" ht="15" customHeight="1" x14ac:dyDescent="0.35">
      <c r="A2677" t="s">
        <v>4666</v>
      </c>
      <c r="B2677" t="s">
        <v>157</v>
      </c>
      <c r="C2677" s="1">
        <v>44169.484584837963</v>
      </c>
      <c r="D2677" s="1">
        <v>44196</v>
      </c>
      <c r="E2677" t="s">
        <v>133</v>
      </c>
      <c r="F2677" t="s">
        <v>134</v>
      </c>
      <c r="G2677" t="s">
        <v>135</v>
      </c>
      <c r="H2677" t="s">
        <v>136</v>
      </c>
      <c r="I2677" t="s">
        <v>4667</v>
      </c>
      <c r="K2677" t="s">
        <v>4668</v>
      </c>
      <c r="M2677" t="s">
        <v>4669</v>
      </c>
      <c r="N2677" t="s">
        <v>837</v>
      </c>
      <c r="O2677" s="4">
        <v>29108</v>
      </c>
      <c r="P2677" t="s">
        <v>140</v>
      </c>
      <c r="R2677">
        <v>18632439136</v>
      </c>
      <c r="T2677">
        <v>115115</v>
      </c>
      <c r="U2677" t="s">
        <v>4670</v>
      </c>
      <c r="V2677" t="s">
        <v>4671</v>
      </c>
      <c r="W2677" t="s">
        <v>4672</v>
      </c>
      <c r="X2677" t="s">
        <v>164</v>
      </c>
      <c r="Y2677" t="s">
        <v>4668</v>
      </c>
      <c r="AA2677" t="s">
        <v>4669</v>
      </c>
      <c r="AB2677" t="s">
        <v>837</v>
      </c>
      <c r="AC2677" s="4">
        <v>29108</v>
      </c>
      <c r="AD2677" t="s">
        <v>140</v>
      </c>
      <c r="AF2677">
        <v>18632439136</v>
      </c>
      <c r="AH2677" t="s">
        <v>4673</v>
      </c>
      <c r="AI2677" t="s">
        <v>226</v>
      </c>
      <c r="AJ2677" t="s">
        <v>481</v>
      </c>
      <c r="AK2677" t="s">
        <v>482</v>
      </c>
      <c r="AL2677" t="s">
        <v>483</v>
      </c>
      <c r="AM2677" t="s">
        <v>484</v>
      </c>
      <c r="AO2677" t="s">
        <v>485</v>
      </c>
      <c r="AP2677" t="s">
        <v>139</v>
      </c>
      <c r="AQ2677" s="4">
        <v>33825</v>
      </c>
      <c r="AR2677" t="s">
        <v>140</v>
      </c>
      <c r="AT2677">
        <v>18632019211</v>
      </c>
      <c r="AV2677" t="s">
        <v>487</v>
      </c>
      <c r="AW2677" t="s">
        <v>488</v>
      </c>
      <c r="AX2677" t="s">
        <v>139</v>
      </c>
      <c r="AY2677" t="s">
        <v>489</v>
      </c>
      <c r="AZ2677" t="s">
        <v>288</v>
      </c>
      <c r="BA2677" t="s">
        <v>289</v>
      </c>
      <c r="BB2677" t="s">
        <v>134</v>
      </c>
      <c r="BC2677" t="s">
        <v>134</v>
      </c>
      <c r="BD2677" t="s">
        <v>134</v>
      </c>
      <c r="BE2677" t="s">
        <v>134</v>
      </c>
      <c r="BF2677" t="s">
        <v>136</v>
      </c>
      <c r="BG2677" t="s">
        <v>134</v>
      </c>
      <c r="BH2677" t="s">
        <v>136</v>
      </c>
      <c r="BI2677" t="s">
        <v>148</v>
      </c>
      <c r="BJ2677" t="s">
        <v>148</v>
      </c>
      <c r="BK2677" t="s">
        <v>148</v>
      </c>
      <c r="BN2677" t="s">
        <v>4674</v>
      </c>
      <c r="BO2677" t="s">
        <v>965</v>
      </c>
      <c r="BP2677">
        <v>50</v>
      </c>
      <c r="BQ2677">
        <v>50</v>
      </c>
      <c r="BR2677">
        <v>50</v>
      </c>
      <c r="BS2677" s="1">
        <v>44228</v>
      </c>
      <c r="BT2677" s="1">
        <v>44520</v>
      </c>
      <c r="BU2677" s="1">
        <v>44228</v>
      </c>
      <c r="BV2677" s="1">
        <v>44520</v>
      </c>
      <c r="BW2677" t="s">
        <v>136</v>
      </c>
      <c r="BX2677">
        <v>36</v>
      </c>
      <c r="BY2677">
        <v>0</v>
      </c>
      <c r="BZ2677">
        <v>6</v>
      </c>
      <c r="CA2677">
        <v>6</v>
      </c>
      <c r="CB2677">
        <v>6</v>
      </c>
      <c r="CC2677">
        <v>6</v>
      </c>
      <c r="CD2677">
        <v>6</v>
      </c>
      <c r="CE2677">
        <v>6</v>
      </c>
      <c r="CF2677" t="str">
        <f>"7:00 AM"</f>
        <v>7:00 AM</v>
      </c>
      <c r="CG2677" t="str">
        <f>"8:00 PM"</f>
        <v>8:00 PM</v>
      </c>
      <c r="CH2677" s="5">
        <v>12.67</v>
      </c>
      <c r="CI2677" t="s">
        <v>146</v>
      </c>
      <c r="CL2677" t="s">
        <v>136</v>
      </c>
      <c r="CM2677" t="s">
        <v>147</v>
      </c>
      <c r="CN2677" t="s">
        <v>148</v>
      </c>
      <c r="CO2677" t="s">
        <v>492</v>
      </c>
      <c r="CP2677" t="s">
        <v>149</v>
      </c>
      <c r="CQ2677">
        <v>3</v>
      </c>
      <c r="CR2677">
        <v>0</v>
      </c>
      <c r="CS2677" t="s">
        <v>134</v>
      </c>
      <c r="CT2677" t="s">
        <v>134</v>
      </c>
      <c r="CU2677" t="s">
        <v>134</v>
      </c>
      <c r="CV2677" t="s">
        <v>134</v>
      </c>
      <c r="CW2677" t="s">
        <v>134</v>
      </c>
      <c r="CX2677">
        <v>80</v>
      </c>
      <c r="CY2677" t="s">
        <v>134</v>
      </c>
      <c r="CZ2677" t="s">
        <v>134</v>
      </c>
      <c r="DA2677" t="s">
        <v>134</v>
      </c>
      <c r="DB2677" t="s">
        <v>134</v>
      </c>
      <c r="DC2677" t="s">
        <v>134</v>
      </c>
      <c r="DD2677" t="s">
        <v>136</v>
      </c>
      <c r="DF2677" t="s">
        <v>4675</v>
      </c>
      <c r="DG2677" t="s">
        <v>4676</v>
      </c>
      <c r="DH2677" t="s">
        <v>4677</v>
      </c>
      <c r="DI2677" t="s">
        <v>374</v>
      </c>
      <c r="DJ2677" s="4">
        <v>77437</v>
      </c>
      <c r="DK2677" t="s">
        <v>4678</v>
      </c>
      <c r="DL2677" t="s">
        <v>134</v>
      </c>
      <c r="DM2677">
        <v>2</v>
      </c>
      <c r="DN2677" t="s">
        <v>4679</v>
      </c>
      <c r="DO2677" t="s">
        <v>4680</v>
      </c>
      <c r="DP2677" t="s">
        <v>374</v>
      </c>
      <c r="DQ2677" t="str">
        <f>"77419"</f>
        <v>77419</v>
      </c>
      <c r="DR2677" t="s">
        <v>4681</v>
      </c>
      <c r="DS2677" t="s">
        <v>1403</v>
      </c>
      <c r="DT2677">
        <v>1</v>
      </c>
      <c r="DU2677">
        <v>48</v>
      </c>
      <c r="DV2677" t="s">
        <v>134</v>
      </c>
      <c r="DW2677" t="s">
        <v>134</v>
      </c>
      <c r="DX2677" t="s">
        <v>134</v>
      </c>
      <c r="DY2677" t="s">
        <v>134</v>
      </c>
      <c r="DZ2677">
        <v>6</v>
      </c>
      <c r="EA2677" t="s">
        <v>136</v>
      </c>
      <c r="EC2677" s="5">
        <v>12.68</v>
      </c>
      <c r="ED2677" s="5">
        <v>55</v>
      </c>
      <c r="EE2677">
        <v>18033178058</v>
      </c>
      <c r="EF2677" t="s">
        <v>4673</v>
      </c>
      <c r="EG2677" t="s">
        <v>148</v>
      </c>
      <c r="EH2677">
        <v>0</v>
      </c>
    </row>
    <row r="2678" spans="1:138" ht="15" customHeight="1" x14ac:dyDescent="0.35">
      <c r="A2678" t="s">
        <v>21774</v>
      </c>
      <c r="B2678" t="s">
        <v>157</v>
      </c>
      <c r="C2678" s="1">
        <v>44169.678069444446</v>
      </c>
      <c r="D2678" s="1">
        <v>44196</v>
      </c>
      <c r="E2678" t="s">
        <v>133</v>
      </c>
      <c r="F2678" t="s">
        <v>136</v>
      </c>
      <c r="G2678" t="s">
        <v>135</v>
      </c>
      <c r="H2678" t="s">
        <v>136</v>
      </c>
      <c r="I2678" t="s">
        <v>21775</v>
      </c>
      <c r="J2678" t="s">
        <v>21776</v>
      </c>
      <c r="K2678" t="s">
        <v>21777</v>
      </c>
      <c r="M2678" t="s">
        <v>19757</v>
      </c>
      <c r="N2678" t="s">
        <v>374</v>
      </c>
      <c r="O2678" s="4">
        <v>78072</v>
      </c>
      <c r="P2678" t="s">
        <v>140</v>
      </c>
      <c r="R2678">
        <v>18307084177</v>
      </c>
      <c r="T2678">
        <v>11213</v>
      </c>
      <c r="U2678" t="s">
        <v>21778</v>
      </c>
      <c r="V2678" t="s">
        <v>1798</v>
      </c>
      <c r="X2678" t="s">
        <v>21779</v>
      </c>
      <c r="Y2678" t="s">
        <v>21777</v>
      </c>
      <c r="AA2678" t="s">
        <v>19757</v>
      </c>
      <c r="AB2678" t="s">
        <v>374</v>
      </c>
      <c r="AC2678" s="4">
        <v>78072</v>
      </c>
      <c r="AD2678" t="s">
        <v>140</v>
      </c>
      <c r="AF2678">
        <v>18307084177</v>
      </c>
      <c r="AH2678" t="s">
        <v>148</v>
      </c>
      <c r="AI2678" t="s">
        <v>168</v>
      </c>
      <c r="AJ2678" t="s">
        <v>456</v>
      </c>
      <c r="AK2678" t="s">
        <v>457</v>
      </c>
      <c r="AM2678" t="s">
        <v>458</v>
      </c>
      <c r="AO2678" t="s">
        <v>459</v>
      </c>
      <c r="AP2678" t="s">
        <v>460</v>
      </c>
      <c r="AQ2678" s="4">
        <v>73737</v>
      </c>
      <c r="AR2678" t="s">
        <v>140</v>
      </c>
      <c r="AT2678">
        <v>15802274747</v>
      </c>
      <c r="AV2678" t="s">
        <v>461</v>
      </c>
      <c r="AW2678" t="s">
        <v>462</v>
      </c>
      <c r="AZ2678" t="s">
        <v>334</v>
      </c>
      <c r="BA2678" t="s">
        <v>335</v>
      </c>
      <c r="BB2678" t="s">
        <v>136</v>
      </c>
      <c r="BC2678" t="s">
        <v>136</v>
      </c>
      <c r="BD2678" t="s">
        <v>148</v>
      </c>
      <c r="BE2678" t="s">
        <v>136</v>
      </c>
      <c r="BF2678" t="s">
        <v>136</v>
      </c>
      <c r="BG2678" t="s">
        <v>134</v>
      </c>
      <c r="BH2678" t="s">
        <v>136</v>
      </c>
      <c r="BN2678" t="s">
        <v>21780</v>
      </c>
      <c r="BO2678" t="s">
        <v>1585</v>
      </c>
      <c r="BP2678">
        <v>2</v>
      </c>
      <c r="BQ2678">
        <v>2</v>
      </c>
      <c r="BR2678">
        <v>2</v>
      </c>
      <c r="BS2678" s="1">
        <v>44228</v>
      </c>
      <c r="BT2678" s="1">
        <v>44531</v>
      </c>
      <c r="BU2678" s="1">
        <v>44228</v>
      </c>
      <c r="BV2678" s="1">
        <v>44531</v>
      </c>
      <c r="BW2678" t="s">
        <v>136</v>
      </c>
      <c r="BX2678">
        <v>40</v>
      </c>
      <c r="BY2678">
        <v>0</v>
      </c>
      <c r="BZ2678">
        <v>7</v>
      </c>
      <c r="CA2678">
        <v>7</v>
      </c>
      <c r="CB2678">
        <v>7</v>
      </c>
      <c r="CC2678">
        <v>7</v>
      </c>
      <c r="CD2678">
        <v>7</v>
      </c>
      <c r="CE2678">
        <v>5</v>
      </c>
      <c r="CF2678" t="str">
        <f>"9:00 AM"</f>
        <v>9:00 AM</v>
      </c>
      <c r="CG2678" t="str">
        <f>"5:00 PM"</f>
        <v>5:00 PM</v>
      </c>
      <c r="CH2678" s="5">
        <v>12.67</v>
      </c>
      <c r="CI2678" t="s">
        <v>146</v>
      </c>
      <c r="CL2678" t="s">
        <v>136</v>
      </c>
      <c r="CM2678" t="s">
        <v>354</v>
      </c>
      <c r="CN2678" t="s">
        <v>21781</v>
      </c>
      <c r="CO2678" t="s">
        <v>465</v>
      </c>
      <c r="CP2678" t="s">
        <v>149</v>
      </c>
      <c r="CQ2678">
        <v>3</v>
      </c>
      <c r="CR2678">
        <v>0</v>
      </c>
      <c r="CS2678" t="s">
        <v>136</v>
      </c>
      <c r="CT2678" t="s">
        <v>134</v>
      </c>
      <c r="CU2678" t="s">
        <v>136</v>
      </c>
      <c r="CV2678" t="s">
        <v>134</v>
      </c>
      <c r="CW2678" t="s">
        <v>134</v>
      </c>
      <c r="CX2678">
        <v>75</v>
      </c>
      <c r="CY2678" t="s">
        <v>134</v>
      </c>
      <c r="CZ2678" t="s">
        <v>134</v>
      </c>
      <c r="DA2678" t="s">
        <v>134</v>
      </c>
      <c r="DB2678" t="s">
        <v>136</v>
      </c>
      <c r="DC2678" t="s">
        <v>134</v>
      </c>
      <c r="DD2678" t="s">
        <v>136</v>
      </c>
      <c r="DF2678" t="s">
        <v>466</v>
      </c>
      <c r="DG2678" t="s">
        <v>21777</v>
      </c>
      <c r="DH2678" t="s">
        <v>19757</v>
      </c>
      <c r="DI2678" t="s">
        <v>374</v>
      </c>
      <c r="DJ2678" s="4">
        <v>78072</v>
      </c>
      <c r="DK2678" t="s">
        <v>19759</v>
      </c>
      <c r="DL2678" t="s">
        <v>136</v>
      </c>
      <c r="DM2678">
        <v>1</v>
      </c>
      <c r="DN2678" t="s">
        <v>21777</v>
      </c>
      <c r="DO2678" t="s">
        <v>19757</v>
      </c>
      <c r="DP2678" t="s">
        <v>374</v>
      </c>
      <c r="DQ2678" t="str">
        <f>"78072"</f>
        <v>78072</v>
      </c>
      <c r="DR2678" t="s">
        <v>19759</v>
      </c>
      <c r="DS2678" t="s">
        <v>296</v>
      </c>
      <c r="DT2678">
        <v>1</v>
      </c>
      <c r="DU2678">
        <v>2</v>
      </c>
      <c r="DV2678" t="s">
        <v>134</v>
      </c>
      <c r="DW2678" t="s">
        <v>134</v>
      </c>
      <c r="DX2678" t="s">
        <v>134</v>
      </c>
      <c r="DY2678" t="s">
        <v>136</v>
      </c>
      <c r="DZ2678">
        <v>1</v>
      </c>
      <c r="EA2678" t="s">
        <v>136</v>
      </c>
      <c r="EC2678" s="5">
        <v>12.68</v>
      </c>
      <c r="ED2678" s="5">
        <v>55</v>
      </c>
      <c r="EE2678">
        <v>18307084177</v>
      </c>
      <c r="EF2678" t="s">
        <v>21782</v>
      </c>
      <c r="EG2678" t="s">
        <v>148</v>
      </c>
      <c r="EH2678">
        <v>0</v>
      </c>
    </row>
    <row r="2679" spans="1:138" ht="15" customHeight="1" x14ac:dyDescent="0.35">
      <c r="A2679" t="s">
        <v>8565</v>
      </c>
      <c r="B2679" t="s">
        <v>157</v>
      </c>
      <c r="C2679" s="1">
        <v>44183.430537731481</v>
      </c>
      <c r="D2679" s="1">
        <v>44196</v>
      </c>
      <c r="E2679" t="s">
        <v>133</v>
      </c>
      <c r="F2679" t="s">
        <v>136</v>
      </c>
      <c r="G2679" t="s">
        <v>135</v>
      </c>
      <c r="H2679" t="s">
        <v>136</v>
      </c>
      <c r="I2679" t="s">
        <v>8566</v>
      </c>
      <c r="K2679" t="s">
        <v>8567</v>
      </c>
      <c r="M2679" t="s">
        <v>1953</v>
      </c>
      <c r="N2679" t="s">
        <v>374</v>
      </c>
      <c r="O2679" s="4">
        <v>79735</v>
      </c>
      <c r="P2679" t="s">
        <v>140</v>
      </c>
      <c r="R2679">
        <v>14323952460</v>
      </c>
      <c r="T2679">
        <v>11133</v>
      </c>
      <c r="U2679" t="s">
        <v>8568</v>
      </c>
      <c r="V2679" t="s">
        <v>726</v>
      </c>
      <c r="X2679" t="s">
        <v>896</v>
      </c>
      <c r="Y2679" t="s">
        <v>8567</v>
      </c>
      <c r="AA2679" t="s">
        <v>1953</v>
      </c>
      <c r="AB2679" t="s">
        <v>374</v>
      </c>
      <c r="AC2679" s="4">
        <v>79735</v>
      </c>
      <c r="AD2679" t="s">
        <v>140</v>
      </c>
      <c r="AF2679">
        <v>14323952460</v>
      </c>
      <c r="AH2679" t="s">
        <v>8569</v>
      </c>
      <c r="AI2679" t="s">
        <v>226</v>
      </c>
      <c r="AJ2679" t="s">
        <v>8570</v>
      </c>
      <c r="AK2679" t="s">
        <v>1225</v>
      </c>
      <c r="AL2679" t="s">
        <v>8571</v>
      </c>
      <c r="AM2679" t="s">
        <v>8572</v>
      </c>
      <c r="AN2679" t="s">
        <v>8573</v>
      </c>
      <c r="AO2679" t="s">
        <v>373</v>
      </c>
      <c r="AP2679" t="s">
        <v>374</v>
      </c>
      <c r="AQ2679" s="4">
        <v>78701</v>
      </c>
      <c r="AR2679" t="s">
        <v>140</v>
      </c>
      <c r="AT2679">
        <v>15127671065</v>
      </c>
      <c r="AV2679" t="s">
        <v>8574</v>
      </c>
      <c r="AW2679" t="s">
        <v>8575</v>
      </c>
      <c r="AX2679" t="s">
        <v>365</v>
      </c>
      <c r="AY2679" t="s">
        <v>8576</v>
      </c>
      <c r="AZ2679" t="s">
        <v>288</v>
      </c>
      <c r="BA2679" t="s">
        <v>289</v>
      </c>
      <c r="BB2679" t="s">
        <v>136</v>
      </c>
      <c r="BC2679" t="s">
        <v>136</v>
      </c>
      <c r="BD2679" t="s">
        <v>148</v>
      </c>
      <c r="BE2679" t="s">
        <v>136</v>
      </c>
      <c r="BF2679" t="s">
        <v>136</v>
      </c>
      <c r="BG2679" t="s">
        <v>134</v>
      </c>
      <c r="BH2679" t="s">
        <v>136</v>
      </c>
      <c r="BN2679" t="s">
        <v>8577</v>
      </c>
      <c r="BO2679" t="s">
        <v>8578</v>
      </c>
      <c r="BP2679">
        <v>6</v>
      </c>
      <c r="BQ2679">
        <v>6</v>
      </c>
      <c r="BR2679">
        <v>6</v>
      </c>
      <c r="BS2679" s="1">
        <v>44228</v>
      </c>
      <c r="BT2679" s="1">
        <v>44500</v>
      </c>
      <c r="BU2679" s="1">
        <v>44228</v>
      </c>
      <c r="BV2679" s="1">
        <v>44500</v>
      </c>
      <c r="BW2679" t="s">
        <v>136</v>
      </c>
      <c r="BX2679">
        <v>50</v>
      </c>
      <c r="BY2679">
        <v>0</v>
      </c>
      <c r="BZ2679">
        <v>9</v>
      </c>
      <c r="CA2679">
        <v>9</v>
      </c>
      <c r="CB2679">
        <v>9</v>
      </c>
      <c r="CC2679">
        <v>9</v>
      </c>
      <c r="CD2679">
        <v>9</v>
      </c>
      <c r="CE2679">
        <v>5</v>
      </c>
      <c r="CF2679" t="str">
        <f>"7:00 AM"</f>
        <v>7:00 AM</v>
      </c>
      <c r="CG2679" t="str">
        <f>"5:00 PM"</f>
        <v>5:00 PM</v>
      </c>
      <c r="CH2679" s="5">
        <v>12.67</v>
      </c>
      <c r="CI2679" t="s">
        <v>146</v>
      </c>
      <c r="CL2679" t="s">
        <v>136</v>
      </c>
      <c r="CM2679" t="s">
        <v>312</v>
      </c>
      <c r="CN2679" t="s">
        <v>148</v>
      </c>
      <c r="CO2679" t="s">
        <v>8579</v>
      </c>
      <c r="CP2679" t="s">
        <v>545</v>
      </c>
      <c r="CQ2679">
        <v>3</v>
      </c>
      <c r="CR2679">
        <v>0</v>
      </c>
      <c r="CS2679" t="s">
        <v>136</v>
      </c>
      <c r="CT2679" t="s">
        <v>136</v>
      </c>
      <c r="CU2679" t="s">
        <v>136</v>
      </c>
      <c r="CV2679" t="s">
        <v>136</v>
      </c>
      <c r="CW2679" t="s">
        <v>134</v>
      </c>
      <c r="CX2679">
        <v>50</v>
      </c>
      <c r="CY2679" t="s">
        <v>134</v>
      </c>
      <c r="CZ2679" t="s">
        <v>134</v>
      </c>
      <c r="DA2679" t="s">
        <v>134</v>
      </c>
      <c r="DB2679" t="s">
        <v>134</v>
      </c>
      <c r="DC2679" t="s">
        <v>134</v>
      </c>
      <c r="DD2679" t="s">
        <v>136</v>
      </c>
      <c r="DF2679" t="s">
        <v>180</v>
      </c>
      <c r="DG2679" t="s">
        <v>8567</v>
      </c>
      <c r="DH2679" t="s">
        <v>1953</v>
      </c>
      <c r="DI2679" t="s">
        <v>374</v>
      </c>
      <c r="DJ2679" s="4">
        <v>79735</v>
      </c>
      <c r="DK2679" t="s">
        <v>993</v>
      </c>
      <c r="DL2679" t="s">
        <v>136</v>
      </c>
      <c r="DM2679">
        <v>1</v>
      </c>
      <c r="DN2679" t="s">
        <v>8567</v>
      </c>
      <c r="DO2679" t="s">
        <v>1953</v>
      </c>
      <c r="DP2679" t="s">
        <v>374</v>
      </c>
      <c r="DQ2679" t="str">
        <f>"79735"</f>
        <v>79735</v>
      </c>
      <c r="DR2679" t="s">
        <v>993</v>
      </c>
      <c r="DS2679" t="s">
        <v>8580</v>
      </c>
      <c r="DT2679">
        <v>6</v>
      </c>
      <c r="DU2679">
        <v>6</v>
      </c>
      <c r="DV2679" t="s">
        <v>134</v>
      </c>
      <c r="DW2679" t="s">
        <v>134</v>
      </c>
      <c r="DX2679" t="s">
        <v>134</v>
      </c>
      <c r="DY2679" t="s">
        <v>136</v>
      </c>
      <c r="DZ2679">
        <v>1</v>
      </c>
      <c r="EA2679" t="s">
        <v>136</v>
      </c>
      <c r="EC2679" s="5">
        <v>12.68</v>
      </c>
      <c r="ED2679" s="5">
        <v>55</v>
      </c>
      <c r="EE2679">
        <v>14323952460</v>
      </c>
      <c r="EF2679" t="s">
        <v>8569</v>
      </c>
      <c r="EG2679" t="s">
        <v>148</v>
      </c>
      <c r="EH2679">
        <v>0</v>
      </c>
    </row>
    <row r="2680" spans="1:138" ht="15" customHeight="1" x14ac:dyDescent="0.35">
      <c r="A2680" t="s">
        <v>16034</v>
      </c>
      <c r="B2680" t="s">
        <v>157</v>
      </c>
      <c r="C2680" s="1">
        <v>44174.856154166664</v>
      </c>
      <c r="D2680" s="1">
        <v>44196</v>
      </c>
      <c r="E2680" t="s">
        <v>133</v>
      </c>
      <c r="F2680" t="s">
        <v>136</v>
      </c>
      <c r="G2680" t="s">
        <v>135</v>
      </c>
      <c r="H2680" t="s">
        <v>136</v>
      </c>
      <c r="I2680" t="s">
        <v>16035</v>
      </c>
      <c r="K2680" t="s">
        <v>16036</v>
      </c>
      <c r="M2680" t="s">
        <v>16037</v>
      </c>
      <c r="N2680" t="s">
        <v>3242</v>
      </c>
      <c r="O2680" s="4">
        <v>96759</v>
      </c>
      <c r="P2680" t="s">
        <v>140</v>
      </c>
      <c r="R2680">
        <v>18086881426</v>
      </c>
      <c r="T2680">
        <v>1112</v>
      </c>
      <c r="U2680" t="s">
        <v>16038</v>
      </c>
      <c r="V2680" t="s">
        <v>16039</v>
      </c>
      <c r="X2680" t="s">
        <v>4516</v>
      </c>
      <c r="Y2680" t="s">
        <v>16036</v>
      </c>
      <c r="AA2680" t="s">
        <v>16037</v>
      </c>
      <c r="AB2680" t="s">
        <v>3242</v>
      </c>
      <c r="AC2680" s="4">
        <v>96759</v>
      </c>
      <c r="AD2680" t="s">
        <v>140</v>
      </c>
      <c r="AF2680">
        <v>18086881429</v>
      </c>
      <c r="AH2680" t="s">
        <v>16040</v>
      </c>
      <c r="AI2680" t="s">
        <v>226</v>
      </c>
      <c r="AJ2680" t="s">
        <v>1964</v>
      </c>
      <c r="AK2680" t="s">
        <v>1965</v>
      </c>
      <c r="AL2680" t="s">
        <v>1966</v>
      </c>
      <c r="AM2680" t="s">
        <v>16041</v>
      </c>
      <c r="AO2680" t="s">
        <v>9080</v>
      </c>
      <c r="AP2680" t="s">
        <v>374</v>
      </c>
      <c r="AQ2680" s="4">
        <v>77011</v>
      </c>
      <c r="AR2680" t="s">
        <v>140</v>
      </c>
      <c r="AS2680" t="s">
        <v>2754</v>
      </c>
      <c r="AT2680">
        <v>17139757301</v>
      </c>
      <c r="AV2680" t="s">
        <v>1968</v>
      </c>
      <c r="AW2680" t="s">
        <v>13358</v>
      </c>
      <c r="AX2680" t="s">
        <v>374</v>
      </c>
      <c r="AY2680" t="s">
        <v>1379</v>
      </c>
      <c r="AZ2680" t="s">
        <v>175</v>
      </c>
      <c r="BA2680" t="s">
        <v>176</v>
      </c>
      <c r="BB2680" t="s">
        <v>136</v>
      </c>
      <c r="BC2680" t="s">
        <v>134</v>
      </c>
      <c r="BD2680" t="s">
        <v>148</v>
      </c>
      <c r="BE2680" t="s">
        <v>136</v>
      </c>
      <c r="BF2680" t="s">
        <v>136</v>
      </c>
      <c r="BG2680" t="s">
        <v>134</v>
      </c>
      <c r="BH2680" t="s">
        <v>136</v>
      </c>
      <c r="BN2680" t="s">
        <v>16042</v>
      </c>
      <c r="BO2680" t="s">
        <v>1326</v>
      </c>
      <c r="BP2680">
        <v>125</v>
      </c>
      <c r="BQ2680">
        <v>40</v>
      </c>
      <c r="BR2680">
        <v>40</v>
      </c>
      <c r="BS2680" s="1">
        <v>44228</v>
      </c>
      <c r="BT2680" s="1">
        <v>44500</v>
      </c>
      <c r="BU2680" s="1">
        <v>44228</v>
      </c>
      <c r="BV2680" s="1">
        <v>44500</v>
      </c>
      <c r="BW2680" t="s">
        <v>136</v>
      </c>
      <c r="BX2680">
        <v>35</v>
      </c>
      <c r="BY2680">
        <v>0</v>
      </c>
      <c r="BZ2680">
        <v>7</v>
      </c>
      <c r="CA2680">
        <v>7</v>
      </c>
      <c r="CB2680">
        <v>7</v>
      </c>
      <c r="CC2680">
        <v>7</v>
      </c>
      <c r="CD2680">
        <v>7</v>
      </c>
      <c r="CE2680">
        <v>0</v>
      </c>
      <c r="CF2680" t="str">
        <f>"8:00 AM"</f>
        <v>8:00 AM</v>
      </c>
      <c r="CG2680" t="str">
        <f>"4:00 PM"</f>
        <v>4:00 PM</v>
      </c>
      <c r="CH2680" s="5">
        <v>14.9</v>
      </c>
      <c r="CI2680" t="s">
        <v>146</v>
      </c>
      <c r="CJ2680">
        <v>0</v>
      </c>
      <c r="CK2680" t="s">
        <v>148</v>
      </c>
      <c r="CL2680" t="s">
        <v>136</v>
      </c>
      <c r="CM2680" t="s">
        <v>354</v>
      </c>
      <c r="CN2680" t="s">
        <v>1788</v>
      </c>
      <c r="CO2680" t="s">
        <v>16043</v>
      </c>
      <c r="CP2680" t="s">
        <v>149</v>
      </c>
      <c r="CQ2680">
        <v>3</v>
      </c>
      <c r="CR2680">
        <v>0</v>
      </c>
      <c r="CS2680" t="s">
        <v>136</v>
      </c>
      <c r="CT2680" t="s">
        <v>136</v>
      </c>
      <c r="CU2680" t="s">
        <v>136</v>
      </c>
      <c r="CV2680" t="s">
        <v>134</v>
      </c>
      <c r="CW2680" t="s">
        <v>134</v>
      </c>
      <c r="CX2680">
        <v>60</v>
      </c>
      <c r="CY2680" t="s">
        <v>134</v>
      </c>
      <c r="CZ2680" t="s">
        <v>134</v>
      </c>
      <c r="DA2680" t="s">
        <v>134</v>
      </c>
      <c r="DB2680" t="s">
        <v>134</v>
      </c>
      <c r="DC2680" t="s">
        <v>134</v>
      </c>
      <c r="DD2680" t="s">
        <v>136</v>
      </c>
      <c r="DF2680" t="s">
        <v>16044</v>
      </c>
      <c r="DG2680" t="s">
        <v>16036</v>
      </c>
      <c r="DH2680" t="s">
        <v>16037</v>
      </c>
      <c r="DI2680" t="s">
        <v>3242</v>
      </c>
      <c r="DJ2680" s="4">
        <v>96759</v>
      </c>
      <c r="DK2680" t="s">
        <v>11813</v>
      </c>
      <c r="DL2680" t="s">
        <v>134</v>
      </c>
      <c r="DM2680">
        <v>8</v>
      </c>
      <c r="DN2680" t="s">
        <v>16045</v>
      </c>
      <c r="DO2680" t="s">
        <v>16037</v>
      </c>
      <c r="DP2680" t="s">
        <v>3242</v>
      </c>
      <c r="DQ2680" t="str">
        <f>"96759"</f>
        <v>96759</v>
      </c>
      <c r="DR2680" t="s">
        <v>16046</v>
      </c>
      <c r="DS2680" t="s">
        <v>16047</v>
      </c>
      <c r="DT2680">
        <v>5</v>
      </c>
      <c r="DU2680">
        <v>60</v>
      </c>
      <c r="DV2680" t="s">
        <v>134</v>
      </c>
      <c r="DW2680" t="s">
        <v>134</v>
      </c>
      <c r="DX2680" t="s">
        <v>134</v>
      </c>
      <c r="DY2680" t="s">
        <v>136</v>
      </c>
      <c r="DZ2680">
        <v>1</v>
      </c>
      <c r="EA2680" t="s">
        <v>136</v>
      </c>
      <c r="EC2680" s="5">
        <v>12.68</v>
      </c>
      <c r="ED2680" s="5">
        <v>55</v>
      </c>
      <c r="EE2680">
        <v>18086881426</v>
      </c>
      <c r="EF2680" t="s">
        <v>16048</v>
      </c>
      <c r="EG2680" t="s">
        <v>148</v>
      </c>
      <c r="EH2680">
        <v>0</v>
      </c>
    </row>
    <row r="2681" spans="1:138" ht="15" customHeight="1" x14ac:dyDescent="0.35">
      <c r="A2681" t="s">
        <v>18704</v>
      </c>
      <c r="B2681" t="s">
        <v>157</v>
      </c>
      <c r="C2681" s="1">
        <v>44173.535336805558</v>
      </c>
      <c r="D2681" s="1">
        <v>44196</v>
      </c>
      <c r="E2681" t="s">
        <v>133</v>
      </c>
      <c r="F2681" t="s">
        <v>136</v>
      </c>
      <c r="G2681" t="s">
        <v>135</v>
      </c>
      <c r="H2681" t="s">
        <v>136</v>
      </c>
      <c r="I2681" t="s">
        <v>9444</v>
      </c>
      <c r="K2681" t="s">
        <v>9445</v>
      </c>
      <c r="M2681" t="s">
        <v>9446</v>
      </c>
      <c r="N2681" t="s">
        <v>139</v>
      </c>
      <c r="O2681" s="4">
        <v>33187</v>
      </c>
      <c r="P2681" t="s">
        <v>140</v>
      </c>
      <c r="R2681">
        <v>13052550422</v>
      </c>
      <c r="T2681">
        <v>111421</v>
      </c>
      <c r="U2681" t="s">
        <v>9447</v>
      </c>
      <c r="V2681" t="s">
        <v>5406</v>
      </c>
      <c r="X2681" t="s">
        <v>9448</v>
      </c>
      <c r="Y2681" t="s">
        <v>9445</v>
      </c>
      <c r="AA2681" t="s">
        <v>9446</v>
      </c>
      <c r="AB2681" t="s">
        <v>139</v>
      </c>
      <c r="AC2681" s="4">
        <v>33187</v>
      </c>
      <c r="AD2681" t="s">
        <v>140</v>
      </c>
      <c r="AF2681">
        <v>13052550422</v>
      </c>
      <c r="AH2681" t="s">
        <v>1134</v>
      </c>
      <c r="AI2681" t="s">
        <v>168</v>
      </c>
      <c r="AJ2681" t="s">
        <v>1135</v>
      </c>
      <c r="AK2681" t="s">
        <v>1136</v>
      </c>
      <c r="AL2681" t="s">
        <v>229</v>
      </c>
      <c r="AM2681" t="s">
        <v>1137</v>
      </c>
      <c r="AN2681" t="s">
        <v>1138</v>
      </c>
      <c r="AO2681" t="s">
        <v>1139</v>
      </c>
      <c r="AP2681" t="s">
        <v>537</v>
      </c>
      <c r="AQ2681" s="4">
        <v>28327</v>
      </c>
      <c r="AR2681" t="s">
        <v>140</v>
      </c>
      <c r="AT2681">
        <v>19109476004</v>
      </c>
      <c r="AV2681" t="s">
        <v>1140</v>
      </c>
      <c r="AW2681" t="s">
        <v>1141</v>
      </c>
      <c r="AZ2681" t="s">
        <v>821</v>
      </c>
      <c r="BA2681" t="s">
        <v>822</v>
      </c>
      <c r="BB2681" t="s">
        <v>136</v>
      </c>
      <c r="BC2681" t="s">
        <v>136</v>
      </c>
      <c r="BD2681" t="s">
        <v>148</v>
      </c>
      <c r="BE2681" t="s">
        <v>136</v>
      </c>
      <c r="BF2681" t="s">
        <v>136</v>
      </c>
      <c r="BG2681" t="s">
        <v>134</v>
      </c>
      <c r="BH2681" t="s">
        <v>136</v>
      </c>
      <c r="BN2681" t="s">
        <v>18705</v>
      </c>
      <c r="BO2681" t="s">
        <v>676</v>
      </c>
      <c r="BP2681">
        <v>280</v>
      </c>
      <c r="BQ2681">
        <v>2</v>
      </c>
      <c r="BR2681">
        <v>2</v>
      </c>
      <c r="BS2681" s="1">
        <v>44237</v>
      </c>
      <c r="BT2681" s="1">
        <v>44540</v>
      </c>
      <c r="BU2681" s="1">
        <v>44237</v>
      </c>
      <c r="BV2681" s="1">
        <v>44540</v>
      </c>
      <c r="BW2681" t="s">
        <v>136</v>
      </c>
      <c r="BX2681">
        <v>40</v>
      </c>
      <c r="BY2681">
        <v>0</v>
      </c>
      <c r="BZ2681">
        <v>7</v>
      </c>
      <c r="CA2681">
        <v>7</v>
      </c>
      <c r="CB2681">
        <v>7</v>
      </c>
      <c r="CC2681">
        <v>7</v>
      </c>
      <c r="CD2681">
        <v>7</v>
      </c>
      <c r="CE2681">
        <v>5</v>
      </c>
      <c r="CF2681" t="str">
        <f>"7:00 AM"</f>
        <v>7:00 AM</v>
      </c>
      <c r="CG2681" t="str">
        <f>"3:00 PM"</f>
        <v>3:00 PM</v>
      </c>
      <c r="CH2681" s="5">
        <v>12.67</v>
      </c>
      <c r="CI2681" t="s">
        <v>146</v>
      </c>
      <c r="CL2681" t="s">
        <v>136</v>
      </c>
      <c r="CM2681" t="s">
        <v>312</v>
      </c>
      <c r="CN2681" t="s">
        <v>148</v>
      </c>
      <c r="CO2681" t="s">
        <v>1142</v>
      </c>
      <c r="CP2681" t="s">
        <v>149</v>
      </c>
      <c r="CQ2681">
        <v>3</v>
      </c>
      <c r="CR2681">
        <v>0</v>
      </c>
      <c r="CS2681" t="s">
        <v>136</v>
      </c>
      <c r="CT2681" t="s">
        <v>134</v>
      </c>
      <c r="CU2681" t="s">
        <v>136</v>
      </c>
      <c r="CV2681" t="s">
        <v>134</v>
      </c>
      <c r="CW2681" t="s">
        <v>134</v>
      </c>
      <c r="CX2681">
        <v>50</v>
      </c>
      <c r="CY2681" t="s">
        <v>134</v>
      </c>
      <c r="CZ2681" t="s">
        <v>134</v>
      </c>
      <c r="DA2681" t="s">
        <v>134</v>
      </c>
      <c r="DB2681" t="s">
        <v>134</v>
      </c>
      <c r="DC2681" t="s">
        <v>134</v>
      </c>
      <c r="DD2681" t="s">
        <v>136</v>
      </c>
      <c r="DF2681" t="s">
        <v>16807</v>
      </c>
      <c r="DG2681" t="s">
        <v>18706</v>
      </c>
      <c r="DH2681" t="s">
        <v>15767</v>
      </c>
      <c r="DI2681" t="s">
        <v>374</v>
      </c>
      <c r="DJ2681" s="4">
        <v>78411</v>
      </c>
      <c r="DK2681" t="s">
        <v>3770</v>
      </c>
      <c r="DL2681" t="s">
        <v>134</v>
      </c>
      <c r="DM2681">
        <v>3</v>
      </c>
      <c r="DN2681" t="s">
        <v>18707</v>
      </c>
      <c r="DO2681" t="s">
        <v>18708</v>
      </c>
      <c r="DP2681" t="s">
        <v>374</v>
      </c>
      <c r="DQ2681" t="str">
        <f>"78413"</f>
        <v>78413</v>
      </c>
      <c r="DR2681" t="s">
        <v>3770</v>
      </c>
      <c r="DS2681" t="s">
        <v>907</v>
      </c>
      <c r="DT2681">
        <v>1</v>
      </c>
      <c r="DU2681">
        <v>2</v>
      </c>
      <c r="DV2681" t="s">
        <v>134</v>
      </c>
      <c r="DW2681" t="s">
        <v>134</v>
      </c>
      <c r="DX2681" t="s">
        <v>134</v>
      </c>
      <c r="DY2681" t="s">
        <v>136</v>
      </c>
      <c r="DZ2681">
        <v>1</v>
      </c>
      <c r="EA2681" t="s">
        <v>136</v>
      </c>
      <c r="EC2681" s="5">
        <v>12.68</v>
      </c>
      <c r="ED2681" s="5">
        <v>55</v>
      </c>
      <c r="EE2681" t="s">
        <v>148</v>
      </c>
      <c r="EF2681" t="s">
        <v>9453</v>
      </c>
      <c r="EG2681" t="s">
        <v>1145</v>
      </c>
      <c r="EH2681">
        <v>0</v>
      </c>
    </row>
    <row r="2682" spans="1:138" ht="15" customHeight="1" x14ac:dyDescent="0.35">
      <c r="A2682" t="s">
        <v>9020</v>
      </c>
      <c r="B2682" t="s">
        <v>157</v>
      </c>
      <c r="C2682" s="1">
        <v>44171.587568518516</v>
      </c>
      <c r="D2682" s="1">
        <v>44196</v>
      </c>
      <c r="E2682" t="s">
        <v>133</v>
      </c>
      <c r="F2682" t="s">
        <v>136</v>
      </c>
      <c r="G2682" t="s">
        <v>135</v>
      </c>
      <c r="H2682" t="s">
        <v>136</v>
      </c>
      <c r="I2682" t="s">
        <v>9021</v>
      </c>
      <c r="K2682" t="s">
        <v>9022</v>
      </c>
      <c r="M2682" t="s">
        <v>9023</v>
      </c>
      <c r="N2682" t="s">
        <v>720</v>
      </c>
      <c r="O2682" s="4">
        <v>38732</v>
      </c>
      <c r="P2682" t="s">
        <v>140</v>
      </c>
      <c r="R2682">
        <v>16627194709</v>
      </c>
      <c r="T2682">
        <v>1111</v>
      </c>
      <c r="U2682" t="s">
        <v>549</v>
      </c>
      <c r="V2682" t="s">
        <v>6485</v>
      </c>
      <c r="X2682" t="s">
        <v>2097</v>
      </c>
      <c r="Y2682" t="s">
        <v>9022</v>
      </c>
      <c r="AA2682" t="s">
        <v>9023</v>
      </c>
      <c r="AB2682" t="s">
        <v>720</v>
      </c>
      <c r="AC2682" s="4">
        <v>38732</v>
      </c>
      <c r="AD2682" t="s">
        <v>140</v>
      </c>
      <c r="AF2682">
        <v>16627194709</v>
      </c>
      <c r="AH2682" t="s">
        <v>9024</v>
      </c>
      <c r="AZ2682" t="s">
        <v>821</v>
      </c>
      <c r="BA2682" t="s">
        <v>822</v>
      </c>
      <c r="BB2682" t="s">
        <v>136</v>
      </c>
      <c r="BC2682" t="s">
        <v>136</v>
      </c>
      <c r="BD2682" t="s">
        <v>148</v>
      </c>
      <c r="BE2682" t="s">
        <v>136</v>
      </c>
      <c r="BF2682" t="s">
        <v>136</v>
      </c>
      <c r="BG2682" t="s">
        <v>134</v>
      </c>
      <c r="BH2682" t="s">
        <v>136</v>
      </c>
      <c r="BN2682" t="s">
        <v>9025</v>
      </c>
      <c r="BO2682" t="s">
        <v>1010</v>
      </c>
      <c r="BP2682">
        <v>4</v>
      </c>
      <c r="BQ2682">
        <v>4</v>
      </c>
      <c r="BR2682">
        <v>4</v>
      </c>
      <c r="BS2682" s="1">
        <v>44228</v>
      </c>
      <c r="BT2682" s="1">
        <v>44531</v>
      </c>
      <c r="BU2682" s="1">
        <v>44228</v>
      </c>
      <c r="BV2682" s="1">
        <v>44531</v>
      </c>
      <c r="BW2682" t="s">
        <v>136</v>
      </c>
      <c r="BX2682">
        <v>36</v>
      </c>
      <c r="BY2682">
        <v>0</v>
      </c>
      <c r="BZ2682">
        <v>6</v>
      </c>
      <c r="CA2682">
        <v>6</v>
      </c>
      <c r="CB2682">
        <v>6</v>
      </c>
      <c r="CC2682">
        <v>6</v>
      </c>
      <c r="CD2682">
        <v>6</v>
      </c>
      <c r="CE2682">
        <v>6</v>
      </c>
      <c r="CF2682" t="str">
        <f>"6:00 PM"</f>
        <v>6:00 PM</v>
      </c>
      <c r="CG2682" t="str">
        <f>"12:00 PM"</f>
        <v>12:00 PM</v>
      </c>
      <c r="CH2682" s="5">
        <v>11.83</v>
      </c>
      <c r="CI2682" t="s">
        <v>146</v>
      </c>
      <c r="CJ2682">
        <v>0</v>
      </c>
      <c r="CK2682" t="s">
        <v>884</v>
      </c>
      <c r="CL2682" t="s">
        <v>134</v>
      </c>
      <c r="CM2682" t="s">
        <v>147</v>
      </c>
      <c r="CN2682" t="s">
        <v>148</v>
      </c>
      <c r="CO2682" s="2" t="s">
        <v>9026</v>
      </c>
      <c r="CP2682" t="s">
        <v>149</v>
      </c>
      <c r="CQ2682">
        <v>3</v>
      </c>
      <c r="CR2682">
        <v>0</v>
      </c>
      <c r="CS2682" t="s">
        <v>134</v>
      </c>
      <c r="CT2682" t="s">
        <v>134</v>
      </c>
      <c r="CU2682" t="s">
        <v>136</v>
      </c>
      <c r="CV2682" t="s">
        <v>136</v>
      </c>
      <c r="CW2682" t="s">
        <v>134</v>
      </c>
      <c r="CX2682">
        <v>75</v>
      </c>
      <c r="CY2682" t="s">
        <v>134</v>
      </c>
      <c r="CZ2682" t="s">
        <v>134</v>
      </c>
      <c r="DA2682" t="s">
        <v>134</v>
      </c>
      <c r="DB2682" t="s">
        <v>134</v>
      </c>
      <c r="DC2682" t="s">
        <v>134</v>
      </c>
      <c r="DD2682" t="s">
        <v>136</v>
      </c>
      <c r="DF2682" t="s">
        <v>180</v>
      </c>
      <c r="DG2682" t="s">
        <v>9027</v>
      </c>
      <c r="DH2682" t="s">
        <v>9028</v>
      </c>
      <c r="DI2682" t="s">
        <v>720</v>
      </c>
      <c r="DJ2682" s="4">
        <v>38769</v>
      </c>
      <c r="DK2682" t="s">
        <v>737</v>
      </c>
      <c r="DL2682" t="s">
        <v>136</v>
      </c>
      <c r="DM2682">
        <v>1</v>
      </c>
      <c r="DN2682" t="s">
        <v>9029</v>
      </c>
      <c r="DO2682" t="s">
        <v>9023</v>
      </c>
      <c r="DP2682" t="s">
        <v>720</v>
      </c>
      <c r="DQ2682" t="str">
        <f>"38732"</f>
        <v>38732</v>
      </c>
      <c r="DR2682" t="s">
        <v>737</v>
      </c>
      <c r="DS2682" t="s">
        <v>9030</v>
      </c>
      <c r="DT2682">
        <v>1</v>
      </c>
      <c r="DU2682">
        <v>4</v>
      </c>
      <c r="DV2682" t="s">
        <v>134</v>
      </c>
      <c r="DW2682" t="s">
        <v>134</v>
      </c>
      <c r="DX2682" t="s">
        <v>134</v>
      </c>
      <c r="DY2682" t="s">
        <v>136</v>
      </c>
      <c r="DZ2682">
        <v>1</v>
      </c>
      <c r="EA2682" t="s">
        <v>136</v>
      </c>
      <c r="EC2682" s="5">
        <v>12.68</v>
      </c>
      <c r="ED2682" s="5">
        <v>55</v>
      </c>
      <c r="EE2682">
        <v>16627194709</v>
      </c>
      <c r="EF2682" t="s">
        <v>9024</v>
      </c>
      <c r="EG2682" t="s">
        <v>148</v>
      </c>
      <c r="EH2682">
        <v>4</v>
      </c>
    </row>
    <row r="2683" spans="1:138" ht="15" customHeight="1" x14ac:dyDescent="0.35">
      <c r="A2683" t="s">
        <v>25218</v>
      </c>
      <c r="B2683" t="s">
        <v>157</v>
      </c>
      <c r="C2683" s="1">
        <v>44169.965517939818</v>
      </c>
      <c r="D2683" s="1">
        <v>44196</v>
      </c>
      <c r="E2683" t="s">
        <v>133</v>
      </c>
      <c r="F2683" t="s">
        <v>136</v>
      </c>
      <c r="G2683" t="s">
        <v>135</v>
      </c>
      <c r="H2683" t="s">
        <v>136</v>
      </c>
      <c r="I2683" t="s">
        <v>25219</v>
      </c>
      <c r="K2683" t="s">
        <v>25220</v>
      </c>
      <c r="M2683" t="s">
        <v>12428</v>
      </c>
      <c r="N2683" t="s">
        <v>720</v>
      </c>
      <c r="O2683" s="4">
        <v>38753</v>
      </c>
      <c r="P2683" t="s">
        <v>140</v>
      </c>
      <c r="R2683">
        <v>16622071755</v>
      </c>
      <c r="T2683">
        <v>5614</v>
      </c>
      <c r="U2683" t="s">
        <v>6443</v>
      </c>
      <c r="V2683" t="s">
        <v>255</v>
      </c>
      <c r="X2683" t="s">
        <v>164</v>
      </c>
      <c r="Y2683" t="s">
        <v>25220</v>
      </c>
      <c r="AA2683" t="s">
        <v>12428</v>
      </c>
      <c r="AB2683" t="s">
        <v>720</v>
      </c>
      <c r="AC2683" s="4">
        <v>38753</v>
      </c>
      <c r="AD2683" t="s">
        <v>140</v>
      </c>
      <c r="AF2683">
        <v>16622071755</v>
      </c>
      <c r="AH2683" t="s">
        <v>25221</v>
      </c>
      <c r="AI2683" t="s">
        <v>168</v>
      </c>
      <c r="AJ2683" t="s">
        <v>725</v>
      </c>
      <c r="AK2683" t="s">
        <v>726</v>
      </c>
      <c r="AL2683" t="s">
        <v>727</v>
      </c>
      <c r="AM2683" t="s">
        <v>728</v>
      </c>
      <c r="AN2683" t="s">
        <v>729</v>
      </c>
      <c r="AO2683" t="s">
        <v>730</v>
      </c>
      <c r="AP2683" t="s">
        <v>720</v>
      </c>
      <c r="AQ2683" s="4">
        <v>38930</v>
      </c>
      <c r="AR2683" t="s">
        <v>140</v>
      </c>
      <c r="AT2683">
        <v>16623854219</v>
      </c>
      <c r="AV2683" t="s">
        <v>731</v>
      </c>
      <c r="AW2683" t="s">
        <v>732</v>
      </c>
      <c r="AZ2683" t="s">
        <v>288</v>
      </c>
      <c r="BA2683" t="s">
        <v>289</v>
      </c>
      <c r="BB2683" t="s">
        <v>136</v>
      </c>
      <c r="BC2683" t="s">
        <v>136</v>
      </c>
      <c r="BD2683" t="s">
        <v>148</v>
      </c>
      <c r="BE2683" t="s">
        <v>136</v>
      </c>
      <c r="BF2683" t="s">
        <v>136</v>
      </c>
      <c r="BG2683" t="s">
        <v>134</v>
      </c>
      <c r="BH2683" t="s">
        <v>136</v>
      </c>
      <c r="BN2683" t="s">
        <v>25222</v>
      </c>
      <c r="BO2683" t="s">
        <v>734</v>
      </c>
      <c r="BP2683">
        <v>2</v>
      </c>
      <c r="BQ2683">
        <v>2</v>
      </c>
      <c r="BR2683">
        <v>2</v>
      </c>
      <c r="BS2683" s="1">
        <v>44228</v>
      </c>
      <c r="BT2683" s="1">
        <v>44500</v>
      </c>
      <c r="BU2683" s="1">
        <v>44228</v>
      </c>
      <c r="BV2683" s="1">
        <v>44500</v>
      </c>
      <c r="BW2683" t="s">
        <v>136</v>
      </c>
      <c r="BX2683">
        <v>49.98</v>
      </c>
      <c r="BY2683">
        <v>0</v>
      </c>
      <c r="BZ2683">
        <v>8.33</v>
      </c>
      <c r="CA2683">
        <v>8.33</v>
      </c>
      <c r="CB2683">
        <v>8.33</v>
      </c>
      <c r="CC2683">
        <v>8.33</v>
      </c>
      <c r="CD2683">
        <v>8.33</v>
      </c>
      <c r="CE2683">
        <v>8.33</v>
      </c>
      <c r="CF2683" t="str">
        <f>"8:00 AM"</f>
        <v>8:00 AM</v>
      </c>
      <c r="CG2683" t="str">
        <f>"4:20 PM"</f>
        <v>4:20 PM</v>
      </c>
      <c r="CH2683" s="5">
        <v>11.83</v>
      </c>
      <c r="CI2683" t="s">
        <v>146</v>
      </c>
      <c r="CL2683" t="s">
        <v>134</v>
      </c>
      <c r="CM2683" t="s">
        <v>147</v>
      </c>
      <c r="CN2683" t="s">
        <v>148</v>
      </c>
      <c r="CO2683" t="s">
        <v>1179</v>
      </c>
      <c r="CP2683" t="s">
        <v>149</v>
      </c>
      <c r="CQ2683">
        <v>3</v>
      </c>
      <c r="CR2683">
        <v>0</v>
      </c>
      <c r="CS2683" t="s">
        <v>136</v>
      </c>
      <c r="CT2683" t="s">
        <v>134</v>
      </c>
      <c r="CU2683" t="s">
        <v>136</v>
      </c>
      <c r="CV2683" t="s">
        <v>136</v>
      </c>
      <c r="CW2683" t="s">
        <v>136</v>
      </c>
      <c r="CY2683" t="s">
        <v>136</v>
      </c>
      <c r="CZ2683" t="s">
        <v>136</v>
      </c>
      <c r="DA2683" t="s">
        <v>136</v>
      </c>
      <c r="DB2683" t="s">
        <v>136</v>
      </c>
      <c r="DC2683" t="s">
        <v>136</v>
      </c>
      <c r="DD2683" t="s">
        <v>136</v>
      </c>
      <c r="DF2683" t="s">
        <v>25223</v>
      </c>
      <c r="DG2683" t="s">
        <v>25224</v>
      </c>
      <c r="DH2683" t="s">
        <v>12428</v>
      </c>
      <c r="DI2683" t="s">
        <v>720</v>
      </c>
      <c r="DJ2683" s="4">
        <v>38753</v>
      </c>
      <c r="DK2683" t="s">
        <v>2799</v>
      </c>
      <c r="DL2683" t="s">
        <v>136</v>
      </c>
      <c r="DM2683">
        <v>1</v>
      </c>
      <c r="DN2683" t="s">
        <v>25225</v>
      </c>
      <c r="DO2683" t="s">
        <v>12428</v>
      </c>
      <c r="DP2683" t="s">
        <v>720</v>
      </c>
      <c r="DQ2683" t="str">
        <f>"38753"</f>
        <v>38753</v>
      </c>
      <c r="DR2683" t="s">
        <v>2799</v>
      </c>
      <c r="DS2683" t="s">
        <v>10291</v>
      </c>
      <c r="DT2683">
        <v>1</v>
      </c>
      <c r="DU2683">
        <v>4</v>
      </c>
      <c r="DV2683" t="s">
        <v>134</v>
      </c>
      <c r="DW2683" t="s">
        <v>134</v>
      </c>
      <c r="DX2683" t="s">
        <v>134</v>
      </c>
      <c r="DY2683" t="s">
        <v>136</v>
      </c>
      <c r="DZ2683">
        <v>1</v>
      </c>
      <c r="EA2683" t="s">
        <v>136</v>
      </c>
      <c r="EC2683" s="5">
        <v>12.68</v>
      </c>
      <c r="ED2683" s="5">
        <v>55</v>
      </c>
      <c r="EE2683">
        <v>16622071755</v>
      </c>
      <c r="EF2683" t="s">
        <v>25221</v>
      </c>
      <c r="EG2683" t="s">
        <v>148</v>
      </c>
      <c r="EH2683">
        <v>1</v>
      </c>
    </row>
    <row r="2684" spans="1:138" ht="15" customHeight="1" x14ac:dyDescent="0.35">
      <c r="A2684" t="s">
        <v>24248</v>
      </c>
      <c r="B2684" t="s">
        <v>157</v>
      </c>
      <c r="C2684" s="1">
        <v>44169.881100347222</v>
      </c>
      <c r="D2684" s="1">
        <v>44196</v>
      </c>
      <c r="E2684" t="s">
        <v>1298</v>
      </c>
      <c r="F2684" t="s">
        <v>136</v>
      </c>
      <c r="G2684" t="s">
        <v>135</v>
      </c>
      <c r="H2684" t="s">
        <v>136</v>
      </c>
      <c r="I2684" t="s">
        <v>24249</v>
      </c>
      <c r="K2684" t="s">
        <v>24250</v>
      </c>
      <c r="M2684" t="s">
        <v>4499</v>
      </c>
      <c r="N2684" t="s">
        <v>1114</v>
      </c>
      <c r="O2684" s="4">
        <v>98855</v>
      </c>
      <c r="P2684" t="s">
        <v>140</v>
      </c>
      <c r="R2684">
        <v>15094864949</v>
      </c>
      <c r="T2684">
        <v>1113</v>
      </c>
      <c r="U2684" t="s">
        <v>24251</v>
      </c>
      <c r="V2684" t="s">
        <v>24252</v>
      </c>
      <c r="X2684" t="s">
        <v>164</v>
      </c>
      <c r="Y2684" t="s">
        <v>24250</v>
      </c>
      <c r="AA2684" t="s">
        <v>4499</v>
      </c>
      <c r="AB2684" t="s">
        <v>1114</v>
      </c>
      <c r="AC2684" s="4">
        <v>98855</v>
      </c>
      <c r="AD2684" t="s">
        <v>140</v>
      </c>
      <c r="AE2684" t="s">
        <v>1116</v>
      </c>
      <c r="AF2684">
        <v>15094864949</v>
      </c>
      <c r="AH2684" t="s">
        <v>1117</v>
      </c>
      <c r="AI2684" t="s">
        <v>168</v>
      </c>
      <c r="AJ2684" t="s">
        <v>1118</v>
      </c>
      <c r="AK2684" t="s">
        <v>1119</v>
      </c>
      <c r="AM2684" t="s">
        <v>1120</v>
      </c>
      <c r="AO2684" t="s">
        <v>1122</v>
      </c>
      <c r="AP2684" t="s">
        <v>1114</v>
      </c>
      <c r="AQ2684" s="4">
        <v>98516</v>
      </c>
      <c r="AR2684" t="s">
        <v>140</v>
      </c>
      <c r="AS2684" t="s">
        <v>2752</v>
      </c>
      <c r="AT2684">
        <v>15093790984</v>
      </c>
      <c r="AV2684" t="s">
        <v>1117</v>
      </c>
      <c r="AW2684" t="s">
        <v>1123</v>
      </c>
      <c r="AZ2684" t="s">
        <v>821</v>
      </c>
      <c r="BA2684" t="s">
        <v>822</v>
      </c>
      <c r="BB2684" t="s">
        <v>136</v>
      </c>
      <c r="BC2684" t="s">
        <v>136</v>
      </c>
      <c r="BD2684" t="s">
        <v>148</v>
      </c>
      <c r="BE2684" t="s">
        <v>136</v>
      </c>
      <c r="BF2684" t="s">
        <v>136</v>
      </c>
      <c r="BG2684" t="s">
        <v>134</v>
      </c>
      <c r="BH2684" t="s">
        <v>136</v>
      </c>
      <c r="BN2684" t="s">
        <v>24253</v>
      </c>
      <c r="BO2684" t="s">
        <v>1124</v>
      </c>
      <c r="BP2684">
        <v>44</v>
      </c>
      <c r="BQ2684">
        <v>44</v>
      </c>
      <c r="BR2684">
        <v>44</v>
      </c>
      <c r="BS2684" s="1">
        <v>44228</v>
      </c>
      <c r="BT2684" s="1">
        <v>44505</v>
      </c>
      <c r="BU2684" s="1">
        <v>44228</v>
      </c>
      <c r="BV2684" s="1">
        <v>44505</v>
      </c>
      <c r="BW2684" t="s">
        <v>136</v>
      </c>
      <c r="BX2684">
        <v>35</v>
      </c>
      <c r="BY2684">
        <v>0</v>
      </c>
      <c r="BZ2684">
        <v>6</v>
      </c>
      <c r="CA2684">
        <v>6</v>
      </c>
      <c r="CB2684">
        <v>6</v>
      </c>
      <c r="CC2684">
        <v>6</v>
      </c>
      <c r="CD2684">
        <v>6</v>
      </c>
      <c r="CE2684">
        <v>5</v>
      </c>
      <c r="CF2684" t="str">
        <f>"7:00 AM"</f>
        <v>7:00 AM</v>
      </c>
      <c r="CG2684" t="str">
        <f>"1:30 PM"</f>
        <v>1:30 PM</v>
      </c>
      <c r="CH2684" s="5">
        <v>15.83</v>
      </c>
      <c r="CI2684" t="s">
        <v>146</v>
      </c>
      <c r="CL2684" t="s">
        <v>134</v>
      </c>
      <c r="CM2684" t="s">
        <v>312</v>
      </c>
      <c r="CN2684" t="s">
        <v>148</v>
      </c>
      <c r="CO2684" t="s">
        <v>2753</v>
      </c>
      <c r="CP2684" t="s">
        <v>149</v>
      </c>
      <c r="CQ2684">
        <v>3</v>
      </c>
      <c r="CR2684">
        <v>0</v>
      </c>
      <c r="CS2684" t="s">
        <v>136</v>
      </c>
      <c r="CT2684" t="s">
        <v>136</v>
      </c>
      <c r="CU2684" t="s">
        <v>136</v>
      </c>
      <c r="CV2684" t="s">
        <v>136</v>
      </c>
      <c r="CW2684" t="s">
        <v>134</v>
      </c>
      <c r="CX2684">
        <v>60</v>
      </c>
      <c r="CY2684" t="s">
        <v>134</v>
      </c>
      <c r="CZ2684" t="s">
        <v>134</v>
      </c>
      <c r="DA2684" t="s">
        <v>134</v>
      </c>
      <c r="DB2684" t="s">
        <v>134</v>
      </c>
      <c r="DC2684" t="s">
        <v>134</v>
      </c>
      <c r="DD2684" t="s">
        <v>136</v>
      </c>
      <c r="DF2684" s="2" t="s">
        <v>24254</v>
      </c>
      <c r="DG2684" t="s">
        <v>24255</v>
      </c>
      <c r="DH2684" t="s">
        <v>4499</v>
      </c>
      <c r="DI2684" t="s">
        <v>1114</v>
      </c>
      <c r="DJ2684" s="4">
        <v>98855</v>
      </c>
      <c r="DK2684" t="s">
        <v>4156</v>
      </c>
      <c r="DL2684" t="s">
        <v>134</v>
      </c>
      <c r="DM2684">
        <v>6</v>
      </c>
      <c r="DN2684" t="s">
        <v>24256</v>
      </c>
      <c r="DO2684" t="s">
        <v>4499</v>
      </c>
      <c r="DP2684" t="s">
        <v>1114</v>
      </c>
      <c r="DQ2684" t="str">
        <f>"98855"</f>
        <v>98855</v>
      </c>
      <c r="DR2684" t="s">
        <v>4156</v>
      </c>
      <c r="DS2684" t="s">
        <v>24257</v>
      </c>
      <c r="DT2684">
        <v>1</v>
      </c>
      <c r="DU2684">
        <v>16</v>
      </c>
      <c r="DV2684" t="s">
        <v>134</v>
      </c>
      <c r="DW2684" t="s">
        <v>134</v>
      </c>
      <c r="DX2684" t="s">
        <v>134</v>
      </c>
      <c r="DY2684" t="s">
        <v>134</v>
      </c>
      <c r="DZ2684">
        <v>7</v>
      </c>
      <c r="EA2684" t="s">
        <v>134</v>
      </c>
      <c r="EB2684" s="5">
        <v>12.68</v>
      </c>
      <c r="EC2684" s="5">
        <v>12.68</v>
      </c>
      <c r="ED2684" s="5">
        <v>55</v>
      </c>
      <c r="EE2684">
        <v>13607017661</v>
      </c>
      <c r="EF2684" t="s">
        <v>24258</v>
      </c>
      <c r="EG2684" t="s">
        <v>148</v>
      </c>
      <c r="EH2684">
        <v>34</v>
      </c>
    </row>
    <row r="2685" spans="1:138" ht="15" customHeight="1" x14ac:dyDescent="0.35">
      <c r="A2685" t="s">
        <v>10153</v>
      </c>
      <c r="B2685" t="s">
        <v>157</v>
      </c>
      <c r="C2685" s="1">
        <v>44179.688355671293</v>
      </c>
      <c r="D2685" s="1">
        <v>44196</v>
      </c>
      <c r="E2685" t="s">
        <v>133</v>
      </c>
      <c r="F2685" t="s">
        <v>136</v>
      </c>
      <c r="G2685" t="s">
        <v>135</v>
      </c>
      <c r="H2685" t="s">
        <v>136</v>
      </c>
      <c r="I2685" t="s">
        <v>10154</v>
      </c>
      <c r="K2685" t="s">
        <v>10155</v>
      </c>
      <c r="M2685" t="s">
        <v>10156</v>
      </c>
      <c r="N2685" t="s">
        <v>611</v>
      </c>
      <c r="O2685" s="4">
        <v>57523</v>
      </c>
      <c r="P2685" t="s">
        <v>140</v>
      </c>
      <c r="R2685">
        <v>16058301556</v>
      </c>
      <c r="T2685">
        <v>115113</v>
      </c>
      <c r="U2685" t="s">
        <v>681</v>
      </c>
      <c r="V2685" t="s">
        <v>1690</v>
      </c>
      <c r="X2685" t="s">
        <v>164</v>
      </c>
      <c r="Y2685" t="s">
        <v>10155</v>
      </c>
      <c r="AA2685" t="s">
        <v>10156</v>
      </c>
      <c r="AB2685" t="s">
        <v>611</v>
      </c>
      <c r="AC2685" s="4">
        <v>57523</v>
      </c>
      <c r="AD2685" t="s">
        <v>140</v>
      </c>
      <c r="AF2685">
        <v>16058301556</v>
      </c>
      <c r="AH2685" t="s">
        <v>155</v>
      </c>
      <c r="AI2685" t="s">
        <v>168</v>
      </c>
      <c r="AJ2685" t="s">
        <v>281</v>
      </c>
      <c r="AK2685" t="s">
        <v>282</v>
      </c>
      <c r="AL2685" t="s">
        <v>250</v>
      </c>
      <c r="AM2685" t="s">
        <v>283</v>
      </c>
      <c r="AN2685" t="s">
        <v>284</v>
      </c>
      <c r="AO2685" t="s">
        <v>285</v>
      </c>
      <c r="AP2685" t="s">
        <v>221</v>
      </c>
      <c r="AQ2685" s="4">
        <v>37862</v>
      </c>
      <c r="AR2685" t="s">
        <v>140</v>
      </c>
      <c r="AT2685">
        <v>18653663731</v>
      </c>
      <c r="AV2685" t="s">
        <v>1107</v>
      </c>
      <c r="AW2685" t="s">
        <v>287</v>
      </c>
      <c r="AZ2685" t="s">
        <v>288</v>
      </c>
      <c r="BA2685" t="s">
        <v>289</v>
      </c>
      <c r="BB2685" t="s">
        <v>136</v>
      </c>
      <c r="BC2685" t="s">
        <v>136</v>
      </c>
      <c r="BD2685" t="s">
        <v>148</v>
      </c>
      <c r="BE2685" t="s">
        <v>136</v>
      </c>
      <c r="BF2685" t="s">
        <v>136</v>
      </c>
      <c r="BG2685" t="s">
        <v>134</v>
      </c>
      <c r="BH2685" t="s">
        <v>136</v>
      </c>
      <c r="BN2685" t="s">
        <v>10157</v>
      </c>
      <c r="BO2685" t="s">
        <v>965</v>
      </c>
      <c r="BP2685">
        <v>1</v>
      </c>
      <c r="BQ2685">
        <v>1</v>
      </c>
      <c r="BR2685">
        <v>1</v>
      </c>
      <c r="BS2685" s="1">
        <v>44228</v>
      </c>
      <c r="BT2685" s="1">
        <v>44348</v>
      </c>
      <c r="BU2685" s="1">
        <v>44228</v>
      </c>
      <c r="BV2685" s="1">
        <v>44348</v>
      </c>
      <c r="BW2685" t="s">
        <v>136</v>
      </c>
      <c r="BX2685">
        <v>40</v>
      </c>
      <c r="BY2685">
        <v>0</v>
      </c>
      <c r="BZ2685">
        <v>8</v>
      </c>
      <c r="CA2685">
        <v>8</v>
      </c>
      <c r="CB2685">
        <v>8</v>
      </c>
      <c r="CC2685">
        <v>8</v>
      </c>
      <c r="CD2685">
        <v>8</v>
      </c>
      <c r="CE2685">
        <v>0</v>
      </c>
      <c r="CF2685" t="str">
        <f>"8:00 AM"</f>
        <v>8:00 AM</v>
      </c>
      <c r="CG2685" t="str">
        <f>"5:00 PM"</f>
        <v>5:00 PM</v>
      </c>
      <c r="CH2685" s="5">
        <v>14.99</v>
      </c>
      <c r="CI2685" t="s">
        <v>146</v>
      </c>
      <c r="CL2685" t="s">
        <v>134</v>
      </c>
      <c r="CM2685" t="s">
        <v>312</v>
      </c>
      <c r="CN2685" t="s">
        <v>148</v>
      </c>
      <c r="CO2685" s="2" t="s">
        <v>2368</v>
      </c>
      <c r="CP2685" t="s">
        <v>149</v>
      </c>
      <c r="CQ2685">
        <v>3</v>
      </c>
      <c r="CR2685">
        <v>0</v>
      </c>
      <c r="CS2685" t="s">
        <v>136</v>
      </c>
      <c r="CT2685" t="s">
        <v>134</v>
      </c>
      <c r="CU2685" t="s">
        <v>136</v>
      </c>
      <c r="CV2685" t="s">
        <v>136</v>
      </c>
      <c r="CW2685" t="s">
        <v>136</v>
      </c>
      <c r="CY2685" t="s">
        <v>136</v>
      </c>
      <c r="CZ2685" t="s">
        <v>136</v>
      </c>
      <c r="DA2685" t="s">
        <v>136</v>
      </c>
      <c r="DB2685" t="s">
        <v>136</v>
      </c>
      <c r="DC2685" t="s">
        <v>136</v>
      </c>
      <c r="DD2685" t="s">
        <v>136</v>
      </c>
      <c r="DF2685" t="s">
        <v>10158</v>
      </c>
      <c r="DG2685" t="s">
        <v>10155</v>
      </c>
      <c r="DH2685" t="s">
        <v>10156</v>
      </c>
      <c r="DI2685" t="s">
        <v>611</v>
      </c>
      <c r="DJ2685" s="4">
        <v>57523</v>
      </c>
      <c r="DK2685" t="s">
        <v>10159</v>
      </c>
      <c r="DL2685" t="s">
        <v>136</v>
      </c>
      <c r="DM2685">
        <v>1</v>
      </c>
      <c r="DN2685" t="s">
        <v>10160</v>
      </c>
      <c r="DO2685" t="s">
        <v>10156</v>
      </c>
      <c r="DP2685" t="s">
        <v>611</v>
      </c>
      <c r="DQ2685" t="str">
        <f>"57523"</f>
        <v>57523</v>
      </c>
      <c r="DR2685" t="s">
        <v>10159</v>
      </c>
      <c r="DS2685" t="s">
        <v>296</v>
      </c>
      <c r="DT2685">
        <v>1</v>
      </c>
      <c r="DU2685">
        <v>3</v>
      </c>
      <c r="DV2685" t="s">
        <v>134</v>
      </c>
      <c r="DW2685" t="s">
        <v>134</v>
      </c>
      <c r="DX2685" t="s">
        <v>134</v>
      </c>
      <c r="DY2685" t="s">
        <v>136</v>
      </c>
      <c r="DZ2685">
        <v>1</v>
      </c>
      <c r="EA2685" t="s">
        <v>136</v>
      </c>
      <c r="EC2685" s="5">
        <v>12.68</v>
      </c>
      <c r="ED2685" s="5">
        <v>55</v>
      </c>
      <c r="EE2685">
        <v>16058301556</v>
      </c>
      <c r="EF2685" t="s">
        <v>10161</v>
      </c>
      <c r="EG2685" t="s">
        <v>5335</v>
      </c>
      <c r="EH2685">
        <v>2</v>
      </c>
    </row>
    <row r="2686" spans="1:138" ht="15" customHeight="1" x14ac:dyDescent="0.35">
      <c r="A2686" t="s">
        <v>20911</v>
      </c>
      <c r="B2686" t="s">
        <v>157</v>
      </c>
      <c r="C2686" s="1">
        <v>44176.854202314818</v>
      </c>
      <c r="D2686" s="1">
        <v>44196</v>
      </c>
      <c r="E2686" t="s">
        <v>133</v>
      </c>
      <c r="F2686" t="s">
        <v>136</v>
      </c>
      <c r="G2686" t="s">
        <v>135</v>
      </c>
      <c r="H2686" t="s">
        <v>136</v>
      </c>
      <c r="I2686" t="s">
        <v>20912</v>
      </c>
      <c r="K2686" t="s">
        <v>20913</v>
      </c>
      <c r="M2686" t="s">
        <v>20914</v>
      </c>
      <c r="N2686" t="s">
        <v>246</v>
      </c>
      <c r="O2686" s="4">
        <v>70783</v>
      </c>
      <c r="P2686" t="s">
        <v>140</v>
      </c>
      <c r="Q2686" t="s">
        <v>351</v>
      </c>
      <c r="R2686">
        <v>12256388642</v>
      </c>
      <c r="T2686">
        <v>11292</v>
      </c>
      <c r="U2686" t="s">
        <v>12796</v>
      </c>
      <c r="V2686" t="s">
        <v>20915</v>
      </c>
      <c r="W2686" t="s">
        <v>20916</v>
      </c>
      <c r="X2686" t="s">
        <v>1677</v>
      </c>
      <c r="Y2686" t="s">
        <v>20913</v>
      </c>
      <c r="AA2686" t="s">
        <v>20914</v>
      </c>
      <c r="AB2686" t="s">
        <v>246</v>
      </c>
      <c r="AC2686" s="4">
        <v>70783</v>
      </c>
      <c r="AD2686" t="s">
        <v>140</v>
      </c>
      <c r="AE2686" t="s">
        <v>351</v>
      </c>
      <c r="AF2686">
        <v>12256388642</v>
      </c>
      <c r="AH2686" t="s">
        <v>20917</v>
      </c>
      <c r="AI2686" t="s">
        <v>168</v>
      </c>
      <c r="AJ2686" t="s">
        <v>254</v>
      </c>
      <c r="AK2686" t="s">
        <v>255</v>
      </c>
      <c r="AL2686" t="s">
        <v>256</v>
      </c>
      <c r="AM2686" t="s">
        <v>257</v>
      </c>
      <c r="AO2686" t="s">
        <v>258</v>
      </c>
      <c r="AP2686" t="s">
        <v>246</v>
      </c>
      <c r="AQ2686" s="4">
        <v>70760</v>
      </c>
      <c r="AR2686" t="s">
        <v>140</v>
      </c>
      <c r="AS2686" t="s">
        <v>351</v>
      </c>
      <c r="AT2686">
        <v>12256387218</v>
      </c>
      <c r="AV2686" t="s">
        <v>260</v>
      </c>
      <c r="AW2686" t="s">
        <v>261</v>
      </c>
      <c r="AZ2686" t="s">
        <v>334</v>
      </c>
      <c r="BA2686" t="s">
        <v>335</v>
      </c>
      <c r="BB2686" t="s">
        <v>136</v>
      </c>
      <c r="BC2686" t="s">
        <v>136</v>
      </c>
      <c r="BD2686" t="s">
        <v>148</v>
      </c>
      <c r="BE2686" t="s">
        <v>136</v>
      </c>
      <c r="BF2686" t="s">
        <v>136</v>
      </c>
      <c r="BG2686" t="s">
        <v>134</v>
      </c>
      <c r="BH2686" t="s">
        <v>136</v>
      </c>
      <c r="BN2686" t="s">
        <v>20918</v>
      </c>
      <c r="BO2686" t="s">
        <v>775</v>
      </c>
      <c r="BP2686">
        <v>4</v>
      </c>
      <c r="BQ2686">
        <v>4</v>
      </c>
      <c r="BR2686">
        <v>4</v>
      </c>
      <c r="BS2686" s="1">
        <v>44228</v>
      </c>
      <c r="BT2686" s="1">
        <v>44530</v>
      </c>
      <c r="BU2686" s="1">
        <v>44228</v>
      </c>
      <c r="BV2686" s="1">
        <v>44530</v>
      </c>
      <c r="BW2686" t="s">
        <v>136</v>
      </c>
      <c r="BX2686">
        <v>40</v>
      </c>
      <c r="BY2686">
        <v>0</v>
      </c>
      <c r="BZ2686">
        <v>8</v>
      </c>
      <c r="CA2686">
        <v>8</v>
      </c>
      <c r="CB2686">
        <v>8</v>
      </c>
      <c r="CC2686">
        <v>8</v>
      </c>
      <c r="CD2686">
        <v>8</v>
      </c>
      <c r="CE2686">
        <v>0</v>
      </c>
      <c r="CF2686" t="str">
        <f>"7:00 AM"</f>
        <v>7:00 AM</v>
      </c>
      <c r="CG2686" t="str">
        <f>"4:00 PM"</f>
        <v>4:00 PM</v>
      </c>
      <c r="CH2686" s="5">
        <v>11.83</v>
      </c>
      <c r="CI2686" t="s">
        <v>146</v>
      </c>
      <c r="CL2686" t="s">
        <v>134</v>
      </c>
      <c r="CM2686" t="s">
        <v>354</v>
      </c>
      <c r="CN2686" t="s">
        <v>20919</v>
      </c>
      <c r="CO2686" t="s">
        <v>266</v>
      </c>
      <c r="CP2686" t="s">
        <v>149</v>
      </c>
      <c r="CQ2686">
        <v>3</v>
      </c>
      <c r="CR2686">
        <v>0</v>
      </c>
      <c r="CS2686" t="s">
        <v>136</v>
      </c>
      <c r="CT2686" t="s">
        <v>136</v>
      </c>
      <c r="CU2686" t="s">
        <v>136</v>
      </c>
      <c r="CV2686" t="s">
        <v>134</v>
      </c>
      <c r="CW2686" t="s">
        <v>134</v>
      </c>
      <c r="CX2686">
        <v>50</v>
      </c>
      <c r="CY2686" t="s">
        <v>134</v>
      </c>
      <c r="CZ2686" t="s">
        <v>134</v>
      </c>
      <c r="DA2686" t="s">
        <v>134</v>
      </c>
      <c r="DB2686" t="s">
        <v>134</v>
      </c>
      <c r="DC2686" t="s">
        <v>134</v>
      </c>
      <c r="DD2686" t="s">
        <v>136</v>
      </c>
      <c r="DF2686" t="s">
        <v>267</v>
      </c>
      <c r="DG2686" t="s">
        <v>20920</v>
      </c>
      <c r="DH2686" t="s">
        <v>20914</v>
      </c>
      <c r="DI2686" t="s">
        <v>246</v>
      </c>
      <c r="DJ2686" s="4">
        <v>70783</v>
      </c>
      <c r="DK2686" t="s">
        <v>3639</v>
      </c>
      <c r="DL2686" t="s">
        <v>136</v>
      </c>
      <c r="DM2686">
        <v>1</v>
      </c>
      <c r="DN2686" t="s">
        <v>20913</v>
      </c>
      <c r="DO2686" t="s">
        <v>20914</v>
      </c>
      <c r="DP2686" t="s">
        <v>246</v>
      </c>
      <c r="DQ2686" t="str">
        <f>"70783"</f>
        <v>70783</v>
      </c>
      <c r="DR2686" t="s">
        <v>3639</v>
      </c>
      <c r="DS2686" t="s">
        <v>20921</v>
      </c>
      <c r="DT2686">
        <v>2</v>
      </c>
      <c r="DU2686">
        <v>7</v>
      </c>
      <c r="DV2686" t="s">
        <v>134</v>
      </c>
      <c r="DW2686" t="s">
        <v>134</v>
      </c>
      <c r="DX2686" t="s">
        <v>134</v>
      </c>
      <c r="DY2686" t="s">
        <v>136</v>
      </c>
      <c r="DZ2686">
        <v>1</v>
      </c>
      <c r="EA2686" t="s">
        <v>136</v>
      </c>
      <c r="EC2686" s="5">
        <v>12.68</v>
      </c>
      <c r="ED2686" s="5">
        <v>55</v>
      </c>
      <c r="EE2686">
        <v>12256388642</v>
      </c>
      <c r="EF2686" t="s">
        <v>148</v>
      </c>
      <c r="EG2686" t="s">
        <v>271</v>
      </c>
      <c r="EH2686">
        <v>1</v>
      </c>
    </row>
    <row r="2687" spans="1:138" ht="15" customHeight="1" x14ac:dyDescent="0.35">
      <c r="A2687" t="s">
        <v>17941</v>
      </c>
      <c r="B2687" t="s">
        <v>157</v>
      </c>
      <c r="C2687" s="1">
        <v>44172.449203587959</v>
      </c>
      <c r="D2687" s="1">
        <v>44196</v>
      </c>
      <c r="E2687" t="s">
        <v>133</v>
      </c>
      <c r="F2687" t="s">
        <v>136</v>
      </c>
      <c r="G2687" t="s">
        <v>135</v>
      </c>
      <c r="H2687" t="s">
        <v>136</v>
      </c>
      <c r="I2687" t="s">
        <v>17942</v>
      </c>
      <c r="K2687" t="s">
        <v>17943</v>
      </c>
      <c r="L2687" t="s">
        <v>17944</v>
      </c>
      <c r="M2687" t="s">
        <v>12336</v>
      </c>
      <c r="N2687" t="s">
        <v>784</v>
      </c>
      <c r="O2687" s="4">
        <v>59501</v>
      </c>
      <c r="P2687" t="s">
        <v>140</v>
      </c>
      <c r="R2687">
        <v>14062318716</v>
      </c>
      <c r="T2687">
        <v>11114</v>
      </c>
      <c r="U2687" t="s">
        <v>17945</v>
      </c>
      <c r="V2687" t="s">
        <v>17946</v>
      </c>
      <c r="X2687" t="s">
        <v>723</v>
      </c>
      <c r="Y2687" t="s">
        <v>17943</v>
      </c>
      <c r="Z2687" t="s">
        <v>17944</v>
      </c>
      <c r="AA2687" t="s">
        <v>12336</v>
      </c>
      <c r="AB2687" t="s">
        <v>784</v>
      </c>
      <c r="AC2687" s="4">
        <v>59501</v>
      </c>
      <c r="AD2687" t="s">
        <v>140</v>
      </c>
      <c r="AF2687">
        <v>14062318716</v>
      </c>
      <c r="AH2687" t="s">
        <v>17947</v>
      </c>
      <c r="AI2687" t="s">
        <v>168</v>
      </c>
      <c r="AJ2687" t="s">
        <v>789</v>
      </c>
      <c r="AK2687" t="s">
        <v>790</v>
      </c>
      <c r="AL2687" t="s">
        <v>403</v>
      </c>
      <c r="AM2687" t="s">
        <v>791</v>
      </c>
      <c r="AO2687" t="s">
        <v>792</v>
      </c>
      <c r="AP2687" t="s">
        <v>784</v>
      </c>
      <c r="AQ2687" s="4">
        <v>59457</v>
      </c>
      <c r="AR2687" t="s">
        <v>140</v>
      </c>
      <c r="AS2687" t="s">
        <v>793</v>
      </c>
      <c r="AT2687">
        <v>14065797529</v>
      </c>
      <c r="AV2687" t="s">
        <v>794</v>
      </c>
      <c r="AW2687" t="s">
        <v>795</v>
      </c>
      <c r="AZ2687" t="s">
        <v>821</v>
      </c>
      <c r="BA2687" t="s">
        <v>822</v>
      </c>
      <c r="BB2687" t="s">
        <v>136</v>
      </c>
      <c r="BC2687" t="s">
        <v>136</v>
      </c>
      <c r="BD2687" t="s">
        <v>148</v>
      </c>
      <c r="BE2687" t="s">
        <v>136</v>
      </c>
      <c r="BF2687" t="s">
        <v>136</v>
      </c>
      <c r="BG2687" t="s">
        <v>134</v>
      </c>
      <c r="BH2687" t="s">
        <v>136</v>
      </c>
      <c r="BI2687" t="s">
        <v>796</v>
      </c>
      <c r="BJ2687" t="s">
        <v>797</v>
      </c>
      <c r="BL2687" t="s">
        <v>795</v>
      </c>
      <c r="BM2687" t="s">
        <v>794</v>
      </c>
      <c r="BN2687" t="s">
        <v>17948</v>
      </c>
      <c r="BO2687" t="s">
        <v>17538</v>
      </c>
      <c r="BP2687">
        <v>8</v>
      </c>
      <c r="BQ2687">
        <v>8</v>
      </c>
      <c r="BR2687">
        <v>8</v>
      </c>
      <c r="BS2687" s="1">
        <v>44228</v>
      </c>
      <c r="BT2687" s="1">
        <v>44530</v>
      </c>
      <c r="BU2687" s="1">
        <v>44228</v>
      </c>
      <c r="BV2687" s="1">
        <v>44530</v>
      </c>
      <c r="BW2687" t="s">
        <v>136</v>
      </c>
      <c r="BX2687">
        <v>48</v>
      </c>
      <c r="BY2687">
        <v>0</v>
      </c>
      <c r="BZ2687">
        <v>8</v>
      </c>
      <c r="CA2687">
        <v>8</v>
      </c>
      <c r="CB2687">
        <v>8</v>
      </c>
      <c r="CC2687">
        <v>8</v>
      </c>
      <c r="CD2687">
        <v>8</v>
      </c>
      <c r="CE2687">
        <v>8</v>
      </c>
      <c r="CF2687" t="str">
        <f>"8:00 AM"</f>
        <v>8:00 AM</v>
      </c>
      <c r="CG2687" t="str">
        <f>"5:00 PM"</f>
        <v>5:00 PM</v>
      </c>
      <c r="CH2687" s="5">
        <v>13.62</v>
      </c>
      <c r="CI2687" t="s">
        <v>146</v>
      </c>
      <c r="CL2687" t="s">
        <v>136</v>
      </c>
      <c r="CM2687" t="s">
        <v>312</v>
      </c>
      <c r="CN2687" t="s">
        <v>148</v>
      </c>
      <c r="CO2687" t="s">
        <v>800</v>
      </c>
      <c r="CP2687" t="s">
        <v>149</v>
      </c>
      <c r="CQ2687">
        <v>3</v>
      </c>
      <c r="CR2687">
        <v>0</v>
      </c>
      <c r="CS2687" t="s">
        <v>134</v>
      </c>
      <c r="CT2687" t="s">
        <v>134</v>
      </c>
      <c r="CU2687" t="s">
        <v>136</v>
      </c>
      <c r="CV2687" t="s">
        <v>134</v>
      </c>
      <c r="CW2687" t="s">
        <v>134</v>
      </c>
      <c r="CX2687">
        <v>100</v>
      </c>
      <c r="CY2687" t="s">
        <v>134</v>
      </c>
      <c r="CZ2687" t="s">
        <v>134</v>
      </c>
      <c r="DA2687" t="s">
        <v>134</v>
      </c>
      <c r="DB2687" t="s">
        <v>134</v>
      </c>
      <c r="DC2687" t="s">
        <v>136</v>
      </c>
      <c r="DD2687" t="s">
        <v>136</v>
      </c>
      <c r="DF2687" s="2" t="s">
        <v>17949</v>
      </c>
      <c r="DG2687" t="s">
        <v>17950</v>
      </c>
      <c r="DH2687" t="s">
        <v>17951</v>
      </c>
      <c r="DI2687" t="s">
        <v>784</v>
      </c>
      <c r="DJ2687" s="4">
        <v>59532</v>
      </c>
      <c r="DK2687" t="s">
        <v>12035</v>
      </c>
      <c r="DL2687" t="s">
        <v>136</v>
      </c>
      <c r="DM2687">
        <v>1</v>
      </c>
      <c r="DN2687" t="s">
        <v>17952</v>
      </c>
      <c r="DO2687" t="s">
        <v>17951</v>
      </c>
      <c r="DP2687" t="s">
        <v>784</v>
      </c>
      <c r="DQ2687" t="str">
        <f>"59532"</f>
        <v>59532</v>
      </c>
      <c r="DR2687" t="s">
        <v>12035</v>
      </c>
      <c r="DS2687" t="s">
        <v>907</v>
      </c>
      <c r="DT2687">
        <v>3</v>
      </c>
      <c r="DU2687">
        <v>12</v>
      </c>
      <c r="DV2687" t="s">
        <v>134</v>
      </c>
      <c r="DW2687" t="s">
        <v>134</v>
      </c>
      <c r="DX2687" t="s">
        <v>134</v>
      </c>
      <c r="DY2687" t="s">
        <v>136</v>
      </c>
      <c r="DZ2687">
        <v>1</v>
      </c>
      <c r="EA2687" t="s">
        <v>136</v>
      </c>
      <c r="EC2687" s="5">
        <v>12.68</v>
      </c>
      <c r="ED2687" s="5">
        <v>55</v>
      </c>
      <c r="EE2687">
        <v>14062318716</v>
      </c>
      <c r="EF2687" t="s">
        <v>17947</v>
      </c>
      <c r="EG2687" t="s">
        <v>148</v>
      </c>
      <c r="EH2687">
        <v>0</v>
      </c>
    </row>
    <row r="2688" spans="1:138" ht="15" customHeight="1" x14ac:dyDescent="0.35">
      <c r="A2688" t="s">
        <v>3420</v>
      </c>
      <c r="B2688" t="s">
        <v>157</v>
      </c>
      <c r="C2688" s="1">
        <v>44173.346297800927</v>
      </c>
      <c r="D2688" s="1">
        <v>44196</v>
      </c>
      <c r="E2688" t="s">
        <v>133</v>
      </c>
      <c r="F2688" t="s">
        <v>134</v>
      </c>
      <c r="G2688" t="s">
        <v>135</v>
      </c>
      <c r="H2688" t="s">
        <v>136</v>
      </c>
      <c r="I2688" t="s">
        <v>3421</v>
      </c>
      <c r="K2688" t="s">
        <v>3422</v>
      </c>
      <c r="L2688" t="s">
        <v>2596</v>
      </c>
      <c r="M2688" t="s">
        <v>3423</v>
      </c>
      <c r="N2688" t="s">
        <v>139</v>
      </c>
      <c r="O2688" s="4">
        <v>33702</v>
      </c>
      <c r="P2688" t="s">
        <v>140</v>
      </c>
      <c r="R2688">
        <v>18327989608</v>
      </c>
      <c r="T2688">
        <v>115115</v>
      </c>
      <c r="U2688" t="s">
        <v>3424</v>
      </c>
      <c r="V2688" t="s">
        <v>3425</v>
      </c>
      <c r="X2688" t="s">
        <v>164</v>
      </c>
      <c r="Y2688" t="s">
        <v>3422</v>
      </c>
      <c r="Z2688" t="s">
        <v>2596</v>
      </c>
      <c r="AA2688" t="s">
        <v>3423</v>
      </c>
      <c r="AB2688" t="s">
        <v>139</v>
      </c>
      <c r="AC2688" s="4">
        <v>33702</v>
      </c>
      <c r="AD2688" t="s">
        <v>140</v>
      </c>
      <c r="AF2688">
        <v>18327989608</v>
      </c>
      <c r="AH2688" t="s">
        <v>3426</v>
      </c>
      <c r="AI2688" t="s">
        <v>226</v>
      </c>
      <c r="AJ2688" t="s">
        <v>481</v>
      </c>
      <c r="AK2688" t="s">
        <v>482</v>
      </c>
      <c r="AL2688" t="s">
        <v>483</v>
      </c>
      <c r="AM2688" t="s">
        <v>484</v>
      </c>
      <c r="AO2688" t="s">
        <v>485</v>
      </c>
      <c r="AP2688" t="s">
        <v>139</v>
      </c>
      <c r="AQ2688" s="4">
        <v>33825</v>
      </c>
      <c r="AR2688" t="s">
        <v>140</v>
      </c>
      <c r="AT2688">
        <v>18632019211</v>
      </c>
      <c r="AV2688" t="s">
        <v>487</v>
      </c>
      <c r="AW2688" t="s">
        <v>488</v>
      </c>
      <c r="AX2688" t="s">
        <v>139</v>
      </c>
      <c r="AY2688" t="s">
        <v>489</v>
      </c>
      <c r="AZ2688" t="s">
        <v>288</v>
      </c>
      <c r="BA2688" t="s">
        <v>289</v>
      </c>
      <c r="BB2688" t="s">
        <v>134</v>
      </c>
      <c r="BC2688" t="s">
        <v>134</v>
      </c>
      <c r="BD2688" t="s">
        <v>134</v>
      </c>
      <c r="BE2688" t="s">
        <v>134</v>
      </c>
      <c r="BF2688" t="s">
        <v>136</v>
      </c>
      <c r="BG2688" t="s">
        <v>134</v>
      </c>
      <c r="BH2688" t="s">
        <v>136</v>
      </c>
      <c r="BI2688" t="s">
        <v>148</v>
      </c>
      <c r="BJ2688" t="s">
        <v>148</v>
      </c>
      <c r="BK2688" t="s">
        <v>148</v>
      </c>
      <c r="BN2688" t="s">
        <v>3427</v>
      </c>
      <c r="BO2688" t="s">
        <v>965</v>
      </c>
      <c r="BP2688">
        <v>1</v>
      </c>
      <c r="BQ2688">
        <v>1</v>
      </c>
      <c r="BR2688">
        <v>1</v>
      </c>
      <c r="BS2688" s="1">
        <v>44229</v>
      </c>
      <c r="BT2688" s="1">
        <v>44346</v>
      </c>
      <c r="BU2688" s="1">
        <v>44229</v>
      </c>
      <c r="BV2688" s="1">
        <v>44346</v>
      </c>
      <c r="BW2688" t="s">
        <v>136</v>
      </c>
      <c r="BX2688">
        <v>40</v>
      </c>
      <c r="BY2688">
        <v>0</v>
      </c>
      <c r="BZ2688">
        <v>7</v>
      </c>
      <c r="CA2688">
        <v>7</v>
      </c>
      <c r="CB2688">
        <v>7</v>
      </c>
      <c r="CC2688">
        <v>7</v>
      </c>
      <c r="CD2688">
        <v>7</v>
      </c>
      <c r="CE2688">
        <v>5</v>
      </c>
      <c r="CF2688" t="str">
        <f>"7:00 AM"</f>
        <v>7:00 AM</v>
      </c>
      <c r="CG2688" t="str">
        <f>"8:00 PM"</f>
        <v>8:00 PM</v>
      </c>
      <c r="CH2688" s="5">
        <v>11.71</v>
      </c>
      <c r="CI2688" t="s">
        <v>146</v>
      </c>
      <c r="CL2688" t="s">
        <v>136</v>
      </c>
      <c r="CM2688" t="s">
        <v>147</v>
      </c>
      <c r="CN2688" t="s">
        <v>148</v>
      </c>
      <c r="CO2688" t="s">
        <v>492</v>
      </c>
      <c r="CP2688" t="s">
        <v>149</v>
      </c>
      <c r="CQ2688">
        <v>12</v>
      </c>
      <c r="CR2688">
        <v>0</v>
      </c>
      <c r="CS2688" t="s">
        <v>134</v>
      </c>
      <c r="CT2688" t="s">
        <v>134</v>
      </c>
      <c r="CU2688" t="s">
        <v>136</v>
      </c>
      <c r="CV2688" t="s">
        <v>136</v>
      </c>
      <c r="CW2688" t="s">
        <v>134</v>
      </c>
      <c r="CX2688">
        <v>30</v>
      </c>
      <c r="CY2688" t="s">
        <v>134</v>
      </c>
      <c r="CZ2688" t="s">
        <v>134</v>
      </c>
      <c r="DA2688" t="s">
        <v>134</v>
      </c>
      <c r="DB2688" t="s">
        <v>134</v>
      </c>
      <c r="DC2688" t="s">
        <v>134</v>
      </c>
      <c r="DD2688" t="s">
        <v>136</v>
      </c>
      <c r="DF2688" t="s">
        <v>967</v>
      </c>
      <c r="DG2688" t="s">
        <v>3428</v>
      </c>
      <c r="DH2688" t="s">
        <v>3429</v>
      </c>
      <c r="DI2688" t="s">
        <v>139</v>
      </c>
      <c r="DJ2688" s="4">
        <v>33960</v>
      </c>
      <c r="DK2688" t="s">
        <v>153</v>
      </c>
      <c r="DL2688" t="s">
        <v>136</v>
      </c>
      <c r="DM2688">
        <v>2</v>
      </c>
      <c r="DN2688" t="s">
        <v>3430</v>
      </c>
      <c r="DO2688" t="s">
        <v>3431</v>
      </c>
      <c r="DP2688" t="s">
        <v>139</v>
      </c>
      <c r="DQ2688" t="str">
        <f>"33870"</f>
        <v>33870</v>
      </c>
      <c r="DR2688" t="s">
        <v>153</v>
      </c>
      <c r="DS2688" t="s">
        <v>919</v>
      </c>
      <c r="DT2688">
        <v>2</v>
      </c>
      <c r="DU2688">
        <v>25</v>
      </c>
      <c r="DV2688" t="s">
        <v>136</v>
      </c>
      <c r="DW2688" t="s">
        <v>134</v>
      </c>
      <c r="DX2688" t="s">
        <v>134</v>
      </c>
      <c r="DY2688" t="s">
        <v>134</v>
      </c>
      <c r="DZ2688">
        <v>2</v>
      </c>
      <c r="EA2688" t="s">
        <v>136</v>
      </c>
      <c r="EC2688" s="5">
        <v>12.68</v>
      </c>
      <c r="ED2688" s="5">
        <v>55</v>
      </c>
      <c r="EE2688">
        <v>18327989608</v>
      </c>
      <c r="EF2688" t="s">
        <v>3426</v>
      </c>
      <c r="EG2688" t="s">
        <v>148</v>
      </c>
      <c r="EH2688">
        <v>0</v>
      </c>
    </row>
    <row r="2689" spans="1:138" ht="15" customHeight="1" x14ac:dyDescent="0.35">
      <c r="A2689" t="s">
        <v>9502</v>
      </c>
      <c r="B2689" t="s">
        <v>157</v>
      </c>
      <c r="C2689" s="1">
        <v>44180.63923090278</v>
      </c>
      <c r="D2689" s="1">
        <v>44196</v>
      </c>
      <c r="E2689" t="s">
        <v>133</v>
      </c>
      <c r="F2689" t="s">
        <v>136</v>
      </c>
      <c r="G2689" t="s">
        <v>135</v>
      </c>
      <c r="H2689" t="s">
        <v>136</v>
      </c>
      <c r="I2689" t="s">
        <v>9503</v>
      </c>
      <c r="K2689" t="s">
        <v>9504</v>
      </c>
      <c r="L2689" t="s">
        <v>9505</v>
      </c>
      <c r="M2689" t="s">
        <v>6442</v>
      </c>
      <c r="N2689" t="s">
        <v>246</v>
      </c>
      <c r="O2689" s="4">
        <v>70744</v>
      </c>
      <c r="P2689" t="s">
        <v>140</v>
      </c>
      <c r="R2689">
        <v>12252942140</v>
      </c>
      <c r="T2689">
        <v>111333</v>
      </c>
      <c r="U2689" t="s">
        <v>9506</v>
      </c>
      <c r="V2689" t="s">
        <v>9507</v>
      </c>
      <c r="W2689" t="s">
        <v>229</v>
      </c>
      <c r="X2689" t="s">
        <v>164</v>
      </c>
      <c r="Y2689" t="s">
        <v>9504</v>
      </c>
      <c r="Z2689" t="s">
        <v>9505</v>
      </c>
      <c r="AA2689" t="s">
        <v>6442</v>
      </c>
      <c r="AB2689" t="s">
        <v>246</v>
      </c>
      <c r="AC2689" s="4">
        <v>70744</v>
      </c>
      <c r="AD2689" t="s">
        <v>140</v>
      </c>
      <c r="AF2689">
        <v>19853206417</v>
      </c>
      <c r="AH2689" t="s">
        <v>9508</v>
      </c>
      <c r="AI2689" t="s">
        <v>168</v>
      </c>
      <c r="AJ2689" t="s">
        <v>1977</v>
      </c>
      <c r="AK2689" t="s">
        <v>1978</v>
      </c>
      <c r="AL2689" t="s">
        <v>1979</v>
      </c>
      <c r="AM2689" t="s">
        <v>1980</v>
      </c>
      <c r="AN2689" t="s">
        <v>1981</v>
      </c>
      <c r="AO2689" t="s">
        <v>1982</v>
      </c>
      <c r="AP2689" t="s">
        <v>246</v>
      </c>
      <c r="AQ2689" s="4">
        <v>70754</v>
      </c>
      <c r="AR2689" t="s">
        <v>140</v>
      </c>
      <c r="AT2689">
        <v>12256863033</v>
      </c>
      <c r="AV2689" t="s">
        <v>1983</v>
      </c>
      <c r="AW2689" t="s">
        <v>1984</v>
      </c>
      <c r="AZ2689" t="s">
        <v>175</v>
      </c>
      <c r="BA2689" t="s">
        <v>176</v>
      </c>
      <c r="BB2689" t="s">
        <v>136</v>
      </c>
      <c r="BC2689" t="s">
        <v>136</v>
      </c>
      <c r="BD2689" t="s">
        <v>148</v>
      </c>
      <c r="BE2689" t="s">
        <v>136</v>
      </c>
      <c r="BF2689" t="s">
        <v>136</v>
      </c>
      <c r="BG2689" t="s">
        <v>134</v>
      </c>
      <c r="BH2689" t="s">
        <v>136</v>
      </c>
      <c r="BN2689" t="s">
        <v>9509</v>
      </c>
      <c r="BO2689" t="s">
        <v>9510</v>
      </c>
      <c r="BP2689">
        <v>6</v>
      </c>
      <c r="BQ2689">
        <v>6</v>
      </c>
      <c r="BR2689">
        <v>6</v>
      </c>
      <c r="BS2689" s="1">
        <v>44228</v>
      </c>
      <c r="BT2689" s="1">
        <v>44362</v>
      </c>
      <c r="BU2689" s="1">
        <v>44228</v>
      </c>
      <c r="BV2689" s="1">
        <v>44362</v>
      </c>
      <c r="BW2689" t="s">
        <v>136</v>
      </c>
      <c r="BX2689">
        <v>35</v>
      </c>
      <c r="BY2689">
        <v>0</v>
      </c>
      <c r="BZ2689">
        <v>6</v>
      </c>
      <c r="CA2689">
        <v>6</v>
      </c>
      <c r="CB2689">
        <v>6</v>
      </c>
      <c r="CC2689">
        <v>6</v>
      </c>
      <c r="CD2689">
        <v>6</v>
      </c>
      <c r="CE2689">
        <v>5</v>
      </c>
      <c r="CF2689" t="str">
        <f>"7:00 AM"</f>
        <v>7:00 AM</v>
      </c>
      <c r="CG2689" t="str">
        <f>"1:00 PM"</f>
        <v>1:00 PM</v>
      </c>
      <c r="CH2689" s="5">
        <v>11.83</v>
      </c>
      <c r="CI2689" t="s">
        <v>146</v>
      </c>
      <c r="CJ2689">
        <v>0</v>
      </c>
      <c r="CK2689" t="s">
        <v>1985</v>
      </c>
      <c r="CL2689" t="s">
        <v>134</v>
      </c>
      <c r="CM2689" t="s">
        <v>147</v>
      </c>
      <c r="CN2689" t="s">
        <v>148</v>
      </c>
      <c r="CO2689" s="2" t="s">
        <v>1986</v>
      </c>
      <c r="CP2689" t="s">
        <v>149</v>
      </c>
      <c r="CQ2689">
        <v>0</v>
      </c>
      <c r="CR2689">
        <v>0</v>
      </c>
      <c r="CS2689" t="s">
        <v>136</v>
      </c>
      <c r="CT2689" t="s">
        <v>136</v>
      </c>
      <c r="CU2689" t="s">
        <v>136</v>
      </c>
      <c r="CV2689" t="s">
        <v>134</v>
      </c>
      <c r="CW2689" t="s">
        <v>134</v>
      </c>
      <c r="CX2689">
        <v>50</v>
      </c>
      <c r="CY2689" t="s">
        <v>134</v>
      </c>
      <c r="CZ2689" t="s">
        <v>134</v>
      </c>
      <c r="DA2689" t="s">
        <v>134</v>
      </c>
      <c r="DB2689" t="s">
        <v>134</v>
      </c>
      <c r="DC2689" t="s">
        <v>134</v>
      </c>
      <c r="DD2689" t="s">
        <v>136</v>
      </c>
      <c r="DF2689" t="s">
        <v>2346</v>
      </c>
      <c r="DG2689" t="s">
        <v>9504</v>
      </c>
      <c r="DH2689" t="s">
        <v>6442</v>
      </c>
      <c r="DI2689" t="s">
        <v>246</v>
      </c>
      <c r="DJ2689" s="4">
        <v>70744</v>
      </c>
      <c r="DK2689" t="s">
        <v>9511</v>
      </c>
      <c r="DL2689" t="s">
        <v>136</v>
      </c>
      <c r="DM2689">
        <v>1</v>
      </c>
      <c r="DN2689" t="s">
        <v>9504</v>
      </c>
      <c r="DO2689" t="s">
        <v>6442</v>
      </c>
      <c r="DP2689" t="s">
        <v>246</v>
      </c>
      <c r="DQ2689" t="str">
        <f>"70744"</f>
        <v>70744</v>
      </c>
      <c r="DR2689" t="s">
        <v>9511</v>
      </c>
      <c r="DS2689" t="s">
        <v>9512</v>
      </c>
      <c r="DT2689">
        <v>1</v>
      </c>
      <c r="DU2689">
        <v>6</v>
      </c>
      <c r="DV2689" t="s">
        <v>134</v>
      </c>
      <c r="DW2689" t="s">
        <v>134</v>
      </c>
      <c r="DX2689" t="s">
        <v>134</v>
      </c>
      <c r="DY2689" t="s">
        <v>136</v>
      </c>
      <c r="DZ2689">
        <v>1</v>
      </c>
      <c r="EA2689" t="s">
        <v>136</v>
      </c>
      <c r="EC2689" s="5">
        <v>12.68</v>
      </c>
      <c r="ED2689" s="5">
        <v>55</v>
      </c>
      <c r="EE2689">
        <v>12252942140</v>
      </c>
      <c r="EF2689" t="s">
        <v>9508</v>
      </c>
      <c r="EG2689" t="s">
        <v>1989</v>
      </c>
      <c r="EH2689">
        <v>1</v>
      </c>
    </row>
    <row r="2690" spans="1:138" ht="15" customHeight="1" x14ac:dyDescent="0.35">
      <c r="A2690" t="s">
        <v>23570</v>
      </c>
      <c r="B2690" t="s">
        <v>157</v>
      </c>
      <c r="C2690" s="1">
        <v>44180.568217476852</v>
      </c>
      <c r="D2690" s="1">
        <v>44196</v>
      </c>
      <c r="E2690" t="s">
        <v>133</v>
      </c>
      <c r="F2690" t="s">
        <v>136</v>
      </c>
      <c r="G2690" t="s">
        <v>135</v>
      </c>
      <c r="H2690" t="s">
        <v>136</v>
      </c>
      <c r="I2690" t="s">
        <v>23571</v>
      </c>
      <c r="K2690" t="s">
        <v>23572</v>
      </c>
      <c r="M2690" t="s">
        <v>23573</v>
      </c>
      <c r="N2690" t="s">
        <v>1128</v>
      </c>
      <c r="O2690" s="4">
        <v>58321</v>
      </c>
      <c r="P2690" t="s">
        <v>140</v>
      </c>
      <c r="R2690">
        <v>17012473357</v>
      </c>
      <c r="T2690">
        <v>11199</v>
      </c>
      <c r="U2690" t="s">
        <v>23574</v>
      </c>
      <c r="V2690" t="s">
        <v>15016</v>
      </c>
      <c r="X2690" t="s">
        <v>164</v>
      </c>
      <c r="Y2690" t="s">
        <v>23575</v>
      </c>
      <c r="AA2690" t="s">
        <v>23576</v>
      </c>
      <c r="AB2690" t="s">
        <v>1128</v>
      </c>
      <c r="AC2690" s="4">
        <v>58321</v>
      </c>
      <c r="AD2690" t="s">
        <v>140</v>
      </c>
      <c r="AF2690">
        <v>17012473357</v>
      </c>
      <c r="AH2690" t="s">
        <v>23577</v>
      </c>
      <c r="AI2690" t="s">
        <v>168</v>
      </c>
      <c r="AJ2690" t="s">
        <v>875</v>
      </c>
      <c r="AK2690" t="s">
        <v>876</v>
      </c>
      <c r="AL2690" t="s">
        <v>877</v>
      </c>
      <c r="AM2690" t="s">
        <v>878</v>
      </c>
      <c r="AO2690" t="s">
        <v>879</v>
      </c>
      <c r="AP2690" t="s">
        <v>870</v>
      </c>
      <c r="AQ2690" s="4">
        <v>56537</v>
      </c>
      <c r="AR2690" t="s">
        <v>140</v>
      </c>
      <c r="AS2690" t="s">
        <v>880</v>
      </c>
      <c r="AT2690">
        <v>12183215494</v>
      </c>
      <c r="AV2690" t="s">
        <v>881</v>
      </c>
      <c r="AW2690" t="s">
        <v>882</v>
      </c>
      <c r="AZ2690" t="s">
        <v>175</v>
      </c>
      <c r="BA2690" t="s">
        <v>176</v>
      </c>
      <c r="BB2690" t="s">
        <v>136</v>
      </c>
      <c r="BC2690" t="s">
        <v>136</v>
      </c>
      <c r="BD2690" t="s">
        <v>148</v>
      </c>
      <c r="BE2690" t="s">
        <v>136</v>
      </c>
      <c r="BF2690" t="s">
        <v>136</v>
      </c>
      <c r="BG2690" t="s">
        <v>134</v>
      </c>
      <c r="BH2690" t="s">
        <v>136</v>
      </c>
      <c r="BN2690" t="s">
        <v>23578</v>
      </c>
      <c r="BO2690" t="s">
        <v>883</v>
      </c>
      <c r="BP2690">
        <v>3</v>
      </c>
      <c r="BQ2690">
        <v>3</v>
      </c>
      <c r="BR2690">
        <v>3</v>
      </c>
      <c r="BS2690" s="1">
        <v>44242</v>
      </c>
      <c r="BT2690" s="1">
        <v>44545</v>
      </c>
      <c r="BU2690" s="1">
        <v>44242</v>
      </c>
      <c r="BV2690" s="1">
        <v>44545</v>
      </c>
      <c r="BW2690" t="s">
        <v>136</v>
      </c>
      <c r="BX2690">
        <v>48</v>
      </c>
      <c r="BY2690">
        <v>0</v>
      </c>
      <c r="BZ2690">
        <v>8</v>
      </c>
      <c r="CA2690">
        <v>8</v>
      </c>
      <c r="CB2690">
        <v>8</v>
      </c>
      <c r="CC2690">
        <v>8</v>
      </c>
      <c r="CD2690">
        <v>8</v>
      </c>
      <c r="CE2690">
        <v>8</v>
      </c>
      <c r="CF2690" t="str">
        <f>"8:00 AM"</f>
        <v>8:00 AM</v>
      </c>
      <c r="CG2690" t="str">
        <f>"5:00 PM"</f>
        <v>5:00 PM</v>
      </c>
      <c r="CH2690" s="5">
        <v>14.99</v>
      </c>
      <c r="CI2690" t="s">
        <v>146</v>
      </c>
      <c r="CJ2690">
        <v>0</v>
      </c>
      <c r="CK2690" t="s">
        <v>884</v>
      </c>
      <c r="CL2690" t="s">
        <v>136</v>
      </c>
      <c r="CM2690" t="s">
        <v>312</v>
      </c>
      <c r="CN2690" t="s">
        <v>148</v>
      </c>
      <c r="CO2690" s="2" t="s">
        <v>1130</v>
      </c>
      <c r="CP2690" t="s">
        <v>149</v>
      </c>
      <c r="CQ2690">
        <v>3</v>
      </c>
      <c r="CR2690">
        <v>0</v>
      </c>
      <c r="CS2690" t="s">
        <v>136</v>
      </c>
      <c r="CT2690" t="s">
        <v>134</v>
      </c>
      <c r="CU2690" t="s">
        <v>136</v>
      </c>
      <c r="CV2690" t="s">
        <v>136</v>
      </c>
      <c r="CW2690" t="s">
        <v>134</v>
      </c>
      <c r="CX2690">
        <v>60</v>
      </c>
      <c r="CY2690" t="s">
        <v>136</v>
      </c>
      <c r="CZ2690" t="s">
        <v>136</v>
      </c>
      <c r="DA2690" t="s">
        <v>136</v>
      </c>
      <c r="DB2690" t="s">
        <v>136</v>
      </c>
      <c r="DC2690" t="s">
        <v>136</v>
      </c>
      <c r="DD2690" t="s">
        <v>136</v>
      </c>
      <c r="DF2690" t="s">
        <v>1816</v>
      </c>
      <c r="DG2690" s="2" t="s">
        <v>23579</v>
      </c>
      <c r="DH2690" t="s">
        <v>23576</v>
      </c>
      <c r="DI2690" t="s">
        <v>1128</v>
      </c>
      <c r="DJ2690" s="4">
        <v>58321</v>
      </c>
      <c r="DK2690" t="s">
        <v>7293</v>
      </c>
      <c r="DL2690" t="s">
        <v>136</v>
      </c>
      <c r="DM2690">
        <v>1</v>
      </c>
      <c r="DN2690" s="2" t="s">
        <v>23580</v>
      </c>
      <c r="DO2690" t="s">
        <v>23576</v>
      </c>
      <c r="DP2690" t="s">
        <v>1128</v>
      </c>
      <c r="DQ2690" t="str">
        <f>"58321"</f>
        <v>58321</v>
      </c>
      <c r="DR2690" t="s">
        <v>7293</v>
      </c>
      <c r="DS2690" t="s">
        <v>8472</v>
      </c>
      <c r="DT2690">
        <v>2</v>
      </c>
      <c r="DU2690">
        <v>3</v>
      </c>
      <c r="DV2690" t="s">
        <v>134</v>
      </c>
      <c r="DW2690" t="s">
        <v>134</v>
      </c>
      <c r="DX2690" t="s">
        <v>134</v>
      </c>
      <c r="DY2690" t="s">
        <v>136</v>
      </c>
      <c r="DZ2690">
        <v>1</v>
      </c>
      <c r="EA2690" t="s">
        <v>136</v>
      </c>
      <c r="EC2690" s="5">
        <v>12.68</v>
      </c>
      <c r="ED2690" s="5">
        <v>55</v>
      </c>
      <c r="EE2690">
        <v>17016553873</v>
      </c>
      <c r="EF2690" t="s">
        <v>23577</v>
      </c>
      <c r="EG2690" t="s">
        <v>1819</v>
      </c>
      <c r="EH2690">
        <v>0</v>
      </c>
    </row>
    <row r="2691" spans="1:138" ht="15" customHeight="1" x14ac:dyDescent="0.35">
      <c r="A2691" t="s">
        <v>10137</v>
      </c>
      <c r="B2691" t="s">
        <v>157</v>
      </c>
      <c r="C2691" s="1">
        <v>44182.746085300925</v>
      </c>
      <c r="D2691" s="1">
        <v>44196</v>
      </c>
      <c r="E2691" t="s">
        <v>133</v>
      </c>
      <c r="F2691" t="s">
        <v>136</v>
      </c>
      <c r="G2691" t="s">
        <v>135</v>
      </c>
      <c r="H2691" t="s">
        <v>136</v>
      </c>
      <c r="I2691" t="s">
        <v>10138</v>
      </c>
      <c r="K2691" t="s">
        <v>10139</v>
      </c>
      <c r="M2691" t="s">
        <v>5332</v>
      </c>
      <c r="N2691" t="s">
        <v>995</v>
      </c>
      <c r="O2691" s="4">
        <v>71670</v>
      </c>
      <c r="P2691" t="s">
        <v>140</v>
      </c>
      <c r="R2691">
        <v>18708666151</v>
      </c>
      <c r="T2691">
        <v>1151</v>
      </c>
      <c r="U2691" t="s">
        <v>10140</v>
      </c>
      <c r="V2691" t="s">
        <v>2143</v>
      </c>
      <c r="X2691" t="s">
        <v>164</v>
      </c>
      <c r="Y2691" t="s">
        <v>10139</v>
      </c>
      <c r="AA2691" t="s">
        <v>5332</v>
      </c>
      <c r="AB2691" t="s">
        <v>995</v>
      </c>
      <c r="AC2691" s="4">
        <v>71670</v>
      </c>
      <c r="AD2691" t="s">
        <v>140</v>
      </c>
      <c r="AF2691">
        <v>18708666151</v>
      </c>
      <c r="AH2691" t="s">
        <v>10141</v>
      </c>
      <c r="AI2691" t="s">
        <v>168</v>
      </c>
      <c r="AJ2691" t="s">
        <v>725</v>
      </c>
      <c r="AK2691" t="s">
        <v>726</v>
      </c>
      <c r="AL2691" t="s">
        <v>727</v>
      </c>
      <c r="AM2691" t="s">
        <v>728</v>
      </c>
      <c r="AN2691" t="s">
        <v>729</v>
      </c>
      <c r="AO2691" t="s">
        <v>730</v>
      </c>
      <c r="AP2691" t="s">
        <v>720</v>
      </c>
      <c r="AQ2691" s="4">
        <v>38930</v>
      </c>
      <c r="AR2691" t="s">
        <v>140</v>
      </c>
      <c r="AT2691">
        <v>16623854219</v>
      </c>
      <c r="AV2691" t="s">
        <v>731</v>
      </c>
      <c r="AW2691" t="s">
        <v>732</v>
      </c>
      <c r="AZ2691" t="s">
        <v>288</v>
      </c>
      <c r="BA2691" t="s">
        <v>289</v>
      </c>
      <c r="BB2691" t="s">
        <v>136</v>
      </c>
      <c r="BC2691" t="s">
        <v>136</v>
      </c>
      <c r="BD2691" t="s">
        <v>148</v>
      </c>
      <c r="BE2691" t="s">
        <v>136</v>
      </c>
      <c r="BF2691" t="s">
        <v>136</v>
      </c>
      <c r="BG2691" t="s">
        <v>134</v>
      </c>
      <c r="BH2691" t="s">
        <v>136</v>
      </c>
      <c r="BN2691" t="s">
        <v>10142</v>
      </c>
      <c r="BO2691" t="s">
        <v>734</v>
      </c>
      <c r="BP2691">
        <v>2</v>
      </c>
      <c r="BQ2691">
        <v>2</v>
      </c>
      <c r="BR2691">
        <v>2</v>
      </c>
      <c r="BS2691" s="1">
        <v>44237</v>
      </c>
      <c r="BT2691" s="1">
        <v>44494</v>
      </c>
      <c r="BU2691" s="1">
        <v>44237</v>
      </c>
      <c r="BV2691" s="1">
        <v>44494</v>
      </c>
      <c r="BW2691" t="s">
        <v>136</v>
      </c>
      <c r="BX2691">
        <v>60</v>
      </c>
      <c r="BY2691">
        <v>0</v>
      </c>
      <c r="BZ2691">
        <v>10</v>
      </c>
      <c r="CA2691">
        <v>10</v>
      </c>
      <c r="CB2691">
        <v>10</v>
      </c>
      <c r="CC2691">
        <v>10</v>
      </c>
      <c r="CD2691">
        <v>10</v>
      </c>
      <c r="CE2691">
        <v>10</v>
      </c>
      <c r="CF2691" t="str">
        <f>"8:00 AM"</f>
        <v>8:00 AM</v>
      </c>
      <c r="CG2691" t="str">
        <f>"6:00 PM"</f>
        <v>6:00 PM</v>
      </c>
      <c r="CH2691" s="5">
        <v>11.83</v>
      </c>
      <c r="CI2691" t="s">
        <v>146</v>
      </c>
      <c r="CL2691" t="s">
        <v>134</v>
      </c>
      <c r="CM2691" t="s">
        <v>147</v>
      </c>
      <c r="CN2691" t="s">
        <v>148</v>
      </c>
      <c r="CO2691" t="s">
        <v>735</v>
      </c>
      <c r="CP2691" t="s">
        <v>149</v>
      </c>
      <c r="CQ2691">
        <v>3</v>
      </c>
      <c r="CR2691">
        <v>0</v>
      </c>
      <c r="CS2691" t="s">
        <v>136</v>
      </c>
      <c r="CT2691" t="s">
        <v>134</v>
      </c>
      <c r="CU2691" t="s">
        <v>136</v>
      </c>
      <c r="CV2691" t="s">
        <v>136</v>
      </c>
      <c r="CW2691" t="s">
        <v>134</v>
      </c>
      <c r="CX2691">
        <v>50</v>
      </c>
      <c r="CY2691" t="s">
        <v>136</v>
      </c>
      <c r="CZ2691" t="s">
        <v>136</v>
      </c>
      <c r="DA2691" t="s">
        <v>136</v>
      </c>
      <c r="DB2691" t="s">
        <v>136</v>
      </c>
      <c r="DC2691" t="s">
        <v>136</v>
      </c>
      <c r="DD2691" t="s">
        <v>136</v>
      </c>
      <c r="DF2691" t="s">
        <v>10143</v>
      </c>
      <c r="DG2691" t="s">
        <v>10139</v>
      </c>
      <c r="DH2691" t="s">
        <v>5332</v>
      </c>
      <c r="DI2691" t="s">
        <v>995</v>
      </c>
      <c r="DJ2691" s="4">
        <v>71670</v>
      </c>
      <c r="DK2691" t="s">
        <v>4683</v>
      </c>
      <c r="DL2691" t="s">
        <v>136</v>
      </c>
      <c r="DM2691">
        <v>1</v>
      </c>
      <c r="DN2691" t="s">
        <v>10139</v>
      </c>
      <c r="DO2691" t="s">
        <v>5332</v>
      </c>
      <c r="DP2691" t="s">
        <v>995</v>
      </c>
      <c r="DQ2691" t="str">
        <f>"71670"</f>
        <v>71670</v>
      </c>
      <c r="DR2691" t="s">
        <v>4683</v>
      </c>
      <c r="DS2691" t="s">
        <v>3034</v>
      </c>
      <c r="DT2691">
        <v>1</v>
      </c>
      <c r="DU2691">
        <v>3</v>
      </c>
      <c r="DV2691" t="s">
        <v>134</v>
      </c>
      <c r="DW2691" t="s">
        <v>134</v>
      </c>
      <c r="DX2691" t="s">
        <v>134</v>
      </c>
      <c r="DY2691" t="s">
        <v>136</v>
      </c>
      <c r="DZ2691">
        <v>1</v>
      </c>
      <c r="EA2691" t="s">
        <v>136</v>
      </c>
      <c r="EC2691" s="5">
        <v>12.68</v>
      </c>
      <c r="ED2691" s="5">
        <v>55</v>
      </c>
      <c r="EE2691">
        <v>18708666151</v>
      </c>
      <c r="EF2691" t="s">
        <v>10141</v>
      </c>
      <c r="EG2691" t="s">
        <v>148</v>
      </c>
      <c r="EH2691">
        <v>1</v>
      </c>
    </row>
    <row r="2692" spans="1:138" ht="15" customHeight="1" x14ac:dyDescent="0.35">
      <c r="A2692" t="s">
        <v>24601</v>
      </c>
      <c r="B2692" t="s">
        <v>157</v>
      </c>
      <c r="C2692" s="1">
        <v>44182.956529050927</v>
      </c>
      <c r="D2692" s="1">
        <v>44196</v>
      </c>
      <c r="E2692" t="s">
        <v>133</v>
      </c>
      <c r="F2692" t="s">
        <v>134</v>
      </c>
      <c r="G2692" t="s">
        <v>135</v>
      </c>
      <c r="H2692" t="s">
        <v>136</v>
      </c>
      <c r="I2692" t="s">
        <v>2865</v>
      </c>
      <c r="K2692" t="s">
        <v>2866</v>
      </c>
      <c r="M2692" t="s">
        <v>2867</v>
      </c>
      <c r="N2692" t="s">
        <v>395</v>
      </c>
      <c r="O2692" s="4">
        <v>92249</v>
      </c>
      <c r="P2692" t="s">
        <v>140</v>
      </c>
      <c r="R2692">
        <v>17603525212</v>
      </c>
      <c r="T2692">
        <v>115115</v>
      </c>
      <c r="U2692" t="s">
        <v>2868</v>
      </c>
      <c r="V2692" t="s">
        <v>2869</v>
      </c>
      <c r="X2692" t="s">
        <v>614</v>
      </c>
      <c r="Y2692" t="s">
        <v>2866</v>
      </c>
      <c r="AA2692" t="s">
        <v>2867</v>
      </c>
      <c r="AB2692" t="s">
        <v>395</v>
      </c>
      <c r="AC2692" s="4">
        <v>92249</v>
      </c>
      <c r="AD2692" t="s">
        <v>140</v>
      </c>
      <c r="AF2692">
        <v>17603525212</v>
      </c>
      <c r="AH2692" t="s">
        <v>2870</v>
      </c>
      <c r="AZ2692" t="s">
        <v>821</v>
      </c>
      <c r="BA2692" t="s">
        <v>822</v>
      </c>
      <c r="BB2692" t="s">
        <v>134</v>
      </c>
      <c r="BC2692" t="s">
        <v>134</v>
      </c>
      <c r="BD2692" t="s">
        <v>134</v>
      </c>
      <c r="BE2692" t="s">
        <v>134</v>
      </c>
      <c r="BF2692" t="s">
        <v>136</v>
      </c>
      <c r="BG2692" t="s">
        <v>134</v>
      </c>
      <c r="BH2692" t="s">
        <v>136</v>
      </c>
      <c r="BN2692" t="s">
        <v>24602</v>
      </c>
      <c r="BO2692" t="s">
        <v>24603</v>
      </c>
      <c r="BP2692">
        <v>217</v>
      </c>
      <c r="BQ2692">
        <v>217</v>
      </c>
      <c r="BR2692">
        <v>217</v>
      </c>
      <c r="BS2692" s="1">
        <v>44228</v>
      </c>
      <c r="BT2692" s="1">
        <v>44514</v>
      </c>
      <c r="BU2692" s="1">
        <v>44228</v>
      </c>
      <c r="BV2692" s="1">
        <v>44514</v>
      </c>
      <c r="BW2692" t="s">
        <v>136</v>
      </c>
      <c r="BX2692">
        <v>35</v>
      </c>
      <c r="BY2692">
        <v>0</v>
      </c>
      <c r="BZ2692">
        <v>6</v>
      </c>
      <c r="CA2692">
        <v>6</v>
      </c>
      <c r="CB2692">
        <v>6</v>
      </c>
      <c r="CC2692">
        <v>6</v>
      </c>
      <c r="CD2692">
        <v>6</v>
      </c>
      <c r="CE2692">
        <v>5</v>
      </c>
      <c r="CF2692" t="str">
        <f>"6:00 AM"</f>
        <v>6:00 AM</v>
      </c>
      <c r="CG2692" t="str">
        <f>"12:30 PM"</f>
        <v>12:30 PM</v>
      </c>
      <c r="CH2692" s="5">
        <v>14.77</v>
      </c>
      <c r="CI2692" t="s">
        <v>146</v>
      </c>
      <c r="CJ2692">
        <v>0</v>
      </c>
      <c r="CK2692" t="s">
        <v>22098</v>
      </c>
      <c r="CL2692" t="s">
        <v>134</v>
      </c>
      <c r="CM2692" t="s">
        <v>147</v>
      </c>
      <c r="CN2692" t="s">
        <v>148</v>
      </c>
      <c r="CO2692" t="s">
        <v>24604</v>
      </c>
      <c r="CP2692" t="s">
        <v>149</v>
      </c>
      <c r="CQ2692">
        <v>2</v>
      </c>
      <c r="CR2692">
        <v>0</v>
      </c>
      <c r="CS2692" t="s">
        <v>136</v>
      </c>
      <c r="CT2692" t="s">
        <v>136</v>
      </c>
      <c r="CU2692" t="s">
        <v>136</v>
      </c>
      <c r="CV2692" t="s">
        <v>134</v>
      </c>
      <c r="CW2692" t="s">
        <v>134</v>
      </c>
      <c r="CX2692">
        <v>50</v>
      </c>
      <c r="CY2692" t="s">
        <v>134</v>
      </c>
      <c r="CZ2692" t="s">
        <v>136</v>
      </c>
      <c r="DA2692" t="s">
        <v>134</v>
      </c>
      <c r="DB2692" t="s">
        <v>134</v>
      </c>
      <c r="DC2692" t="s">
        <v>134</v>
      </c>
      <c r="DD2692" t="s">
        <v>136</v>
      </c>
      <c r="DF2692" s="2" t="s">
        <v>24605</v>
      </c>
      <c r="DG2692" t="s">
        <v>24606</v>
      </c>
      <c r="DH2692" t="s">
        <v>1320</v>
      </c>
      <c r="DI2692" t="s">
        <v>395</v>
      </c>
      <c r="DJ2692" s="4">
        <v>93906</v>
      </c>
      <c r="DK2692" t="s">
        <v>1331</v>
      </c>
      <c r="DL2692" t="s">
        <v>134</v>
      </c>
      <c r="DM2692">
        <v>245</v>
      </c>
      <c r="DN2692" t="s">
        <v>24607</v>
      </c>
      <c r="DO2692" t="s">
        <v>4237</v>
      </c>
      <c r="DP2692" t="s">
        <v>395</v>
      </c>
      <c r="DQ2692" t="str">
        <f>"93930"</f>
        <v>93930</v>
      </c>
      <c r="DR2692" t="s">
        <v>1331</v>
      </c>
      <c r="DS2692" t="s">
        <v>24608</v>
      </c>
      <c r="DT2692">
        <v>1</v>
      </c>
      <c r="DU2692">
        <v>18</v>
      </c>
      <c r="DV2692" t="s">
        <v>134</v>
      </c>
      <c r="DW2692" t="s">
        <v>134</v>
      </c>
      <c r="DX2692" t="s">
        <v>134</v>
      </c>
      <c r="DY2692" t="s">
        <v>134</v>
      </c>
      <c r="DZ2692">
        <v>20</v>
      </c>
      <c r="EA2692" t="s">
        <v>134</v>
      </c>
      <c r="EB2692" s="5">
        <v>12.68</v>
      </c>
      <c r="EC2692" s="5">
        <v>12.68</v>
      </c>
      <c r="ED2692" s="5">
        <v>55</v>
      </c>
      <c r="EE2692">
        <v>17603525212</v>
      </c>
      <c r="EF2692" t="s">
        <v>2870</v>
      </c>
      <c r="EG2692" t="s">
        <v>148</v>
      </c>
      <c r="EH2692">
        <v>8</v>
      </c>
    </row>
    <row r="2693" spans="1:138" ht="15" customHeight="1" x14ac:dyDescent="0.35">
      <c r="A2693" t="s">
        <v>20077</v>
      </c>
      <c r="B2693" t="s">
        <v>157</v>
      </c>
      <c r="C2693" s="1">
        <v>44172.604857638886</v>
      </c>
      <c r="D2693" s="1">
        <v>44196</v>
      </c>
      <c r="E2693" t="s">
        <v>579</v>
      </c>
      <c r="F2693" t="s">
        <v>136</v>
      </c>
      <c r="G2693" t="s">
        <v>135</v>
      </c>
      <c r="H2693" t="s">
        <v>136</v>
      </c>
      <c r="I2693" t="s">
        <v>20078</v>
      </c>
      <c r="J2693" t="s">
        <v>20079</v>
      </c>
      <c r="K2693" t="s">
        <v>20080</v>
      </c>
      <c r="L2693" t="s">
        <v>20081</v>
      </c>
      <c r="M2693" t="s">
        <v>2041</v>
      </c>
      <c r="N2693" t="s">
        <v>584</v>
      </c>
      <c r="O2693" s="4">
        <v>84060</v>
      </c>
      <c r="P2693" t="s">
        <v>140</v>
      </c>
      <c r="R2693">
        <v>14356402486</v>
      </c>
      <c r="T2693">
        <v>11241</v>
      </c>
      <c r="U2693" t="s">
        <v>16791</v>
      </c>
      <c r="V2693" t="s">
        <v>865</v>
      </c>
      <c r="X2693" t="s">
        <v>164</v>
      </c>
      <c r="Y2693" t="s">
        <v>20080</v>
      </c>
      <c r="AA2693" t="s">
        <v>2041</v>
      </c>
      <c r="AB2693" t="s">
        <v>584</v>
      </c>
      <c r="AC2693" s="4">
        <v>84060</v>
      </c>
      <c r="AD2693" t="s">
        <v>140</v>
      </c>
      <c r="AF2693">
        <v>14356402486</v>
      </c>
      <c r="AH2693" t="s">
        <v>20082</v>
      </c>
      <c r="AI2693" t="s">
        <v>168</v>
      </c>
      <c r="AJ2693" t="s">
        <v>588</v>
      </c>
      <c r="AK2693" t="s">
        <v>589</v>
      </c>
      <c r="AM2693" t="s">
        <v>590</v>
      </c>
      <c r="AO2693" t="s">
        <v>591</v>
      </c>
      <c r="AP2693" t="s">
        <v>592</v>
      </c>
      <c r="AQ2693" s="4">
        <v>82601</v>
      </c>
      <c r="AR2693" t="s">
        <v>140</v>
      </c>
      <c r="AT2693">
        <v>13074722105</v>
      </c>
      <c r="AV2693" t="s">
        <v>593</v>
      </c>
      <c r="AW2693" t="s">
        <v>594</v>
      </c>
      <c r="AZ2693" t="s">
        <v>334</v>
      </c>
      <c r="BA2693" t="s">
        <v>335</v>
      </c>
      <c r="BB2693" t="s">
        <v>136</v>
      </c>
      <c r="BC2693" t="s">
        <v>136</v>
      </c>
      <c r="BD2693" t="s">
        <v>148</v>
      </c>
      <c r="BE2693" t="s">
        <v>136</v>
      </c>
      <c r="BF2693" t="s">
        <v>136</v>
      </c>
      <c r="BG2693" t="s">
        <v>134</v>
      </c>
      <c r="BH2693" t="s">
        <v>136</v>
      </c>
      <c r="BN2693" t="s">
        <v>20083</v>
      </c>
      <c r="BO2693" t="s">
        <v>2037</v>
      </c>
      <c r="BP2693">
        <v>5</v>
      </c>
      <c r="BQ2693">
        <v>5</v>
      </c>
      <c r="BR2693">
        <v>5</v>
      </c>
      <c r="BS2693" s="1">
        <v>44228</v>
      </c>
      <c r="BT2693" s="1">
        <v>44500</v>
      </c>
      <c r="BU2693" s="1">
        <v>44228</v>
      </c>
      <c r="BV2693" s="1">
        <v>44500</v>
      </c>
      <c r="BW2693" t="s">
        <v>134</v>
      </c>
      <c r="CH2693" s="5">
        <v>1682.33</v>
      </c>
      <c r="CI2693" t="s">
        <v>597</v>
      </c>
      <c r="CJ2693">
        <v>0</v>
      </c>
      <c r="CK2693" t="s">
        <v>598</v>
      </c>
      <c r="CL2693" t="s">
        <v>136</v>
      </c>
      <c r="CM2693" t="s">
        <v>354</v>
      </c>
      <c r="CN2693" t="s">
        <v>599</v>
      </c>
      <c r="CO2693" t="s">
        <v>600</v>
      </c>
      <c r="CP2693" t="s">
        <v>149</v>
      </c>
      <c r="CQ2693">
        <v>6</v>
      </c>
      <c r="CR2693">
        <v>0</v>
      </c>
      <c r="CS2693" t="s">
        <v>136</v>
      </c>
      <c r="CT2693" t="s">
        <v>134</v>
      </c>
      <c r="CU2693" t="s">
        <v>136</v>
      </c>
      <c r="CV2693" t="s">
        <v>136</v>
      </c>
      <c r="CW2693" t="s">
        <v>134</v>
      </c>
      <c r="CX2693">
        <v>50</v>
      </c>
      <c r="CY2693" t="s">
        <v>134</v>
      </c>
      <c r="CZ2693" t="s">
        <v>136</v>
      </c>
      <c r="DA2693" t="s">
        <v>134</v>
      </c>
      <c r="DB2693" t="s">
        <v>136</v>
      </c>
      <c r="DC2693" t="s">
        <v>136</v>
      </c>
      <c r="DD2693" t="s">
        <v>136</v>
      </c>
      <c r="DF2693" t="s">
        <v>20084</v>
      </c>
      <c r="DG2693" t="s">
        <v>20080</v>
      </c>
      <c r="DH2693" t="s">
        <v>2041</v>
      </c>
      <c r="DI2693" t="s">
        <v>584</v>
      </c>
      <c r="DJ2693" s="4">
        <v>84060</v>
      </c>
      <c r="DK2693" t="s">
        <v>656</v>
      </c>
      <c r="DL2693" t="s">
        <v>136</v>
      </c>
      <c r="DM2693">
        <v>1</v>
      </c>
      <c r="DN2693" t="s">
        <v>20080</v>
      </c>
      <c r="DO2693" t="s">
        <v>2041</v>
      </c>
      <c r="DP2693" t="s">
        <v>584</v>
      </c>
      <c r="DQ2693" t="str">
        <f>"84060"</f>
        <v>84060</v>
      </c>
      <c r="DR2693" t="s">
        <v>656</v>
      </c>
      <c r="DS2693" t="s">
        <v>1750</v>
      </c>
      <c r="DT2693">
        <v>5</v>
      </c>
      <c r="DU2693">
        <v>10</v>
      </c>
      <c r="DV2693" t="s">
        <v>136</v>
      </c>
      <c r="DW2693" t="s">
        <v>136</v>
      </c>
      <c r="DX2693" t="s">
        <v>134</v>
      </c>
      <c r="DY2693" t="s">
        <v>136</v>
      </c>
      <c r="DZ2693">
        <v>1</v>
      </c>
      <c r="EA2693" t="s">
        <v>136</v>
      </c>
      <c r="EC2693" s="5">
        <v>12.68</v>
      </c>
      <c r="ED2693" s="5">
        <v>55</v>
      </c>
      <c r="EE2693">
        <v>13074722105</v>
      </c>
      <c r="EF2693" t="s">
        <v>593</v>
      </c>
      <c r="EG2693" t="s">
        <v>148</v>
      </c>
      <c r="EH2693">
        <v>0</v>
      </c>
    </row>
    <row r="2694" spans="1:138" ht="15" customHeight="1" x14ac:dyDescent="0.35">
      <c r="A2694" t="s">
        <v>15419</v>
      </c>
      <c r="B2694" t="s">
        <v>157</v>
      </c>
      <c r="C2694" s="1">
        <v>44179.623404398146</v>
      </c>
      <c r="D2694" s="1">
        <v>44196</v>
      </c>
      <c r="E2694" t="s">
        <v>133</v>
      </c>
      <c r="F2694" t="s">
        <v>136</v>
      </c>
      <c r="G2694" t="s">
        <v>135</v>
      </c>
      <c r="H2694" t="s">
        <v>136</v>
      </c>
      <c r="I2694" t="s">
        <v>15420</v>
      </c>
      <c r="K2694" t="s">
        <v>15421</v>
      </c>
      <c r="M2694" t="s">
        <v>4208</v>
      </c>
      <c r="N2694" t="s">
        <v>161</v>
      </c>
      <c r="O2694" s="4">
        <v>31002</v>
      </c>
      <c r="P2694" t="s">
        <v>140</v>
      </c>
      <c r="R2694">
        <v>19126586893</v>
      </c>
      <c r="T2694">
        <v>111219</v>
      </c>
      <c r="U2694" t="s">
        <v>8159</v>
      </c>
      <c r="V2694" t="s">
        <v>6363</v>
      </c>
      <c r="W2694" t="s">
        <v>2900</v>
      </c>
      <c r="X2694" t="s">
        <v>164</v>
      </c>
      <c r="Y2694" t="s">
        <v>15421</v>
      </c>
      <c r="AA2694" t="s">
        <v>4208</v>
      </c>
      <c r="AB2694" t="s">
        <v>161</v>
      </c>
      <c r="AC2694" s="4">
        <v>31002</v>
      </c>
      <c r="AD2694" t="s">
        <v>140</v>
      </c>
      <c r="AF2694">
        <v>19126586893</v>
      </c>
      <c r="AH2694" t="s">
        <v>15422</v>
      </c>
      <c r="AI2694" t="s">
        <v>226</v>
      </c>
      <c r="AJ2694" t="s">
        <v>685</v>
      </c>
      <c r="AK2694" t="s">
        <v>686</v>
      </c>
      <c r="AL2694" t="s">
        <v>687</v>
      </c>
      <c r="AM2694" t="s">
        <v>688</v>
      </c>
      <c r="AN2694" t="s">
        <v>689</v>
      </c>
      <c r="AO2694" t="s">
        <v>690</v>
      </c>
      <c r="AP2694" t="s">
        <v>537</v>
      </c>
      <c r="AQ2694" s="4">
        <v>28328</v>
      </c>
      <c r="AR2694" t="s">
        <v>140</v>
      </c>
      <c r="AT2694">
        <v>19105924121</v>
      </c>
      <c r="AV2694" t="s">
        <v>691</v>
      </c>
      <c r="AW2694" t="s">
        <v>692</v>
      </c>
      <c r="AX2694" t="s">
        <v>537</v>
      </c>
      <c r="AY2694" t="s">
        <v>693</v>
      </c>
      <c r="AZ2694" t="s">
        <v>175</v>
      </c>
      <c r="BA2694" t="s">
        <v>176</v>
      </c>
      <c r="BB2694" t="s">
        <v>136</v>
      </c>
      <c r="BC2694" t="s">
        <v>136</v>
      </c>
      <c r="BD2694" t="s">
        <v>148</v>
      </c>
      <c r="BE2694" t="s">
        <v>136</v>
      </c>
      <c r="BF2694" t="s">
        <v>136</v>
      </c>
      <c r="BG2694" t="s">
        <v>134</v>
      </c>
      <c r="BH2694" t="s">
        <v>136</v>
      </c>
      <c r="BN2694" t="s">
        <v>15423</v>
      </c>
      <c r="BO2694" t="s">
        <v>15424</v>
      </c>
      <c r="BP2694">
        <v>48</v>
      </c>
      <c r="BQ2694">
        <v>48</v>
      </c>
      <c r="BR2694">
        <v>48</v>
      </c>
      <c r="BS2694" s="1">
        <v>44229</v>
      </c>
      <c r="BT2694" s="1">
        <v>44357</v>
      </c>
      <c r="BU2694" s="1">
        <v>44229</v>
      </c>
      <c r="BV2694" s="1">
        <v>44357</v>
      </c>
      <c r="BW2694" t="s">
        <v>136</v>
      </c>
      <c r="BX2694">
        <v>42</v>
      </c>
      <c r="BY2694">
        <v>0</v>
      </c>
      <c r="BZ2694">
        <v>7</v>
      </c>
      <c r="CA2694">
        <v>7</v>
      </c>
      <c r="CB2694">
        <v>7</v>
      </c>
      <c r="CC2694">
        <v>7</v>
      </c>
      <c r="CD2694">
        <v>7</v>
      </c>
      <c r="CE2694">
        <v>7</v>
      </c>
      <c r="CF2694" t="str">
        <f>"7:00 AM"</f>
        <v>7:00 AM</v>
      </c>
      <c r="CG2694" t="str">
        <f>"3:00 PM"</f>
        <v>3:00 PM</v>
      </c>
      <c r="CH2694" s="5">
        <v>11.71</v>
      </c>
      <c r="CI2694" t="s">
        <v>146</v>
      </c>
      <c r="CJ2694">
        <v>1</v>
      </c>
      <c r="CK2694" t="s">
        <v>15425</v>
      </c>
      <c r="CL2694" t="s">
        <v>134</v>
      </c>
      <c r="CM2694" t="s">
        <v>147</v>
      </c>
      <c r="CN2694" t="s">
        <v>148</v>
      </c>
      <c r="CO2694" t="s">
        <v>694</v>
      </c>
      <c r="CP2694" t="s">
        <v>149</v>
      </c>
      <c r="CQ2694">
        <v>3</v>
      </c>
      <c r="CR2694">
        <v>0</v>
      </c>
      <c r="CS2694" t="s">
        <v>136</v>
      </c>
      <c r="CT2694" t="s">
        <v>136</v>
      </c>
      <c r="CU2694" t="s">
        <v>136</v>
      </c>
      <c r="CV2694" t="s">
        <v>134</v>
      </c>
      <c r="CW2694" t="s">
        <v>134</v>
      </c>
      <c r="CX2694">
        <v>75</v>
      </c>
      <c r="CY2694" t="s">
        <v>134</v>
      </c>
      <c r="CZ2694" t="s">
        <v>134</v>
      </c>
      <c r="DA2694" t="s">
        <v>134</v>
      </c>
      <c r="DB2694" t="s">
        <v>134</v>
      </c>
      <c r="DC2694" t="s">
        <v>134</v>
      </c>
      <c r="DD2694" t="s">
        <v>136</v>
      </c>
      <c r="DF2694" s="2" t="s">
        <v>15426</v>
      </c>
      <c r="DG2694" s="2" t="s">
        <v>15427</v>
      </c>
      <c r="DH2694" t="s">
        <v>15428</v>
      </c>
      <c r="DI2694" t="s">
        <v>161</v>
      </c>
      <c r="DJ2694" s="4">
        <v>30401</v>
      </c>
      <c r="DK2694" t="s">
        <v>15429</v>
      </c>
      <c r="DL2694" t="s">
        <v>136</v>
      </c>
      <c r="DM2694">
        <v>1</v>
      </c>
      <c r="DN2694" t="s">
        <v>15430</v>
      </c>
      <c r="DO2694" t="s">
        <v>9894</v>
      </c>
      <c r="DP2694" t="s">
        <v>161</v>
      </c>
      <c r="DQ2694" t="str">
        <f>"30474"</f>
        <v>30474</v>
      </c>
      <c r="DR2694" t="s">
        <v>4287</v>
      </c>
      <c r="DS2694" t="s">
        <v>861</v>
      </c>
      <c r="DT2694">
        <v>2</v>
      </c>
      <c r="DU2694">
        <v>60</v>
      </c>
      <c r="DV2694" t="s">
        <v>134</v>
      </c>
      <c r="DW2694" t="s">
        <v>134</v>
      </c>
      <c r="DX2694" t="s">
        <v>134</v>
      </c>
      <c r="DY2694" t="s">
        <v>136</v>
      </c>
      <c r="DZ2694">
        <v>1</v>
      </c>
      <c r="EA2694" t="s">
        <v>136</v>
      </c>
      <c r="EC2694" s="5">
        <v>12.68</v>
      </c>
      <c r="ED2694" s="5">
        <v>55</v>
      </c>
      <c r="EE2694">
        <v>19126586893</v>
      </c>
      <c r="EF2694" t="s">
        <v>15422</v>
      </c>
      <c r="EG2694" t="s">
        <v>7709</v>
      </c>
      <c r="EH2694">
        <v>5</v>
      </c>
    </row>
    <row r="2695" spans="1:138" ht="15" customHeight="1" x14ac:dyDescent="0.35">
      <c r="A2695" t="s">
        <v>19351</v>
      </c>
      <c r="B2695" t="s">
        <v>157</v>
      </c>
      <c r="C2695" s="1">
        <v>44175.630733796293</v>
      </c>
      <c r="D2695" s="1">
        <v>44196</v>
      </c>
      <c r="E2695" t="s">
        <v>133</v>
      </c>
      <c r="F2695" t="s">
        <v>136</v>
      </c>
      <c r="G2695" t="s">
        <v>135</v>
      </c>
      <c r="H2695" t="s">
        <v>136</v>
      </c>
      <c r="I2695" t="s">
        <v>19352</v>
      </c>
      <c r="K2695" t="s">
        <v>19353</v>
      </c>
      <c r="L2695" t="s">
        <v>148</v>
      </c>
      <c r="M2695" t="s">
        <v>19004</v>
      </c>
      <c r="N2695" t="s">
        <v>1128</v>
      </c>
      <c r="O2695" s="4">
        <v>58579</v>
      </c>
      <c r="P2695" t="s">
        <v>140</v>
      </c>
      <c r="R2695">
        <v>17017346670</v>
      </c>
      <c r="T2695">
        <v>111191</v>
      </c>
      <c r="U2695" t="s">
        <v>12833</v>
      </c>
      <c r="V2695" t="s">
        <v>7388</v>
      </c>
      <c r="X2695" t="s">
        <v>164</v>
      </c>
      <c r="Y2695" t="s">
        <v>19353</v>
      </c>
      <c r="AA2695" t="s">
        <v>19004</v>
      </c>
      <c r="AB2695" t="s">
        <v>1128</v>
      </c>
      <c r="AC2695" s="4">
        <v>58579</v>
      </c>
      <c r="AD2695" t="s">
        <v>140</v>
      </c>
      <c r="AE2695" t="s">
        <v>841</v>
      </c>
      <c r="AF2695">
        <v>17017346670</v>
      </c>
      <c r="AH2695" t="s">
        <v>977</v>
      </c>
      <c r="AI2695" t="s">
        <v>168</v>
      </c>
      <c r="AJ2695" t="s">
        <v>559</v>
      </c>
      <c r="AK2695" t="s">
        <v>433</v>
      </c>
      <c r="AL2695" t="s">
        <v>978</v>
      </c>
      <c r="AM2695" t="s">
        <v>561</v>
      </c>
      <c r="AN2695" t="s">
        <v>562</v>
      </c>
      <c r="AO2695" t="s">
        <v>563</v>
      </c>
      <c r="AP2695" t="s">
        <v>564</v>
      </c>
      <c r="AQ2695" s="4">
        <v>22949</v>
      </c>
      <c r="AR2695" t="s">
        <v>140</v>
      </c>
      <c r="AT2695">
        <v>14342634300</v>
      </c>
      <c r="AV2695" t="s">
        <v>979</v>
      </c>
      <c r="AW2695" t="s">
        <v>980</v>
      </c>
      <c r="AZ2695" t="s">
        <v>288</v>
      </c>
      <c r="BA2695" t="s">
        <v>289</v>
      </c>
      <c r="BB2695" t="s">
        <v>136</v>
      </c>
      <c r="BC2695" t="s">
        <v>136</v>
      </c>
      <c r="BD2695" t="s">
        <v>148</v>
      </c>
      <c r="BE2695" t="s">
        <v>136</v>
      </c>
      <c r="BF2695" t="s">
        <v>136</v>
      </c>
      <c r="BG2695" t="s">
        <v>134</v>
      </c>
      <c r="BH2695" t="s">
        <v>136</v>
      </c>
      <c r="BI2695" t="s">
        <v>981</v>
      </c>
      <c r="BJ2695" t="s">
        <v>982</v>
      </c>
      <c r="BK2695" t="s">
        <v>939</v>
      </c>
      <c r="BL2695" t="s">
        <v>566</v>
      </c>
      <c r="BM2695" t="s">
        <v>977</v>
      </c>
      <c r="BN2695" t="s">
        <v>19354</v>
      </c>
      <c r="BO2695" t="s">
        <v>1043</v>
      </c>
      <c r="BP2695">
        <v>3</v>
      </c>
      <c r="BQ2695">
        <v>2</v>
      </c>
      <c r="BR2695">
        <v>2</v>
      </c>
      <c r="BS2695" s="1">
        <v>44242</v>
      </c>
      <c r="BT2695" s="1">
        <v>44545</v>
      </c>
      <c r="BU2695" s="1">
        <v>44242</v>
      </c>
      <c r="BV2695" s="1">
        <v>44545</v>
      </c>
      <c r="BW2695" t="s">
        <v>136</v>
      </c>
      <c r="BX2695">
        <v>40</v>
      </c>
      <c r="BY2695">
        <v>0</v>
      </c>
      <c r="BZ2695">
        <v>7</v>
      </c>
      <c r="CA2695">
        <v>7</v>
      </c>
      <c r="CB2695">
        <v>7</v>
      </c>
      <c r="CC2695">
        <v>7</v>
      </c>
      <c r="CD2695">
        <v>7</v>
      </c>
      <c r="CE2695">
        <v>5</v>
      </c>
      <c r="CF2695" t="str">
        <f>"8:00 AM"</f>
        <v>8:00 AM</v>
      </c>
      <c r="CG2695" t="str">
        <f>"4:00 PM"</f>
        <v>4:00 PM</v>
      </c>
      <c r="CH2695" s="5">
        <v>14.99</v>
      </c>
      <c r="CI2695" t="s">
        <v>146</v>
      </c>
      <c r="CL2695" t="s">
        <v>136</v>
      </c>
      <c r="CM2695" t="s">
        <v>312</v>
      </c>
      <c r="CN2695" t="s">
        <v>148</v>
      </c>
      <c r="CO2695" t="s">
        <v>854</v>
      </c>
      <c r="CP2695" t="s">
        <v>149</v>
      </c>
      <c r="CQ2695">
        <v>6</v>
      </c>
      <c r="CR2695">
        <v>0</v>
      </c>
      <c r="CS2695" t="s">
        <v>136</v>
      </c>
      <c r="CT2695" t="s">
        <v>136</v>
      </c>
      <c r="CU2695" t="s">
        <v>136</v>
      </c>
      <c r="CV2695" t="s">
        <v>136</v>
      </c>
      <c r="CW2695" t="s">
        <v>134</v>
      </c>
      <c r="CX2695">
        <v>60</v>
      </c>
      <c r="CY2695" t="s">
        <v>134</v>
      </c>
      <c r="CZ2695" t="s">
        <v>134</v>
      </c>
      <c r="DA2695" t="s">
        <v>134</v>
      </c>
      <c r="DB2695" t="s">
        <v>134</v>
      </c>
      <c r="DC2695" t="s">
        <v>134</v>
      </c>
      <c r="DD2695" t="s">
        <v>136</v>
      </c>
      <c r="DF2695" t="s">
        <v>19355</v>
      </c>
      <c r="DG2695" t="s">
        <v>19356</v>
      </c>
      <c r="DH2695" t="s">
        <v>19004</v>
      </c>
      <c r="DI2695" t="s">
        <v>1128</v>
      </c>
      <c r="DJ2695" s="4">
        <v>58579</v>
      </c>
      <c r="DK2695" t="s">
        <v>7043</v>
      </c>
      <c r="DL2695" t="s">
        <v>134</v>
      </c>
      <c r="DM2695">
        <v>2</v>
      </c>
      <c r="DN2695" t="s">
        <v>19356</v>
      </c>
      <c r="DO2695" t="s">
        <v>19004</v>
      </c>
      <c r="DP2695" t="s">
        <v>1128</v>
      </c>
      <c r="DQ2695" t="str">
        <f>"58579"</f>
        <v>58579</v>
      </c>
      <c r="DR2695" t="s">
        <v>7043</v>
      </c>
      <c r="DS2695" t="s">
        <v>919</v>
      </c>
      <c r="DT2695">
        <v>1</v>
      </c>
      <c r="DU2695">
        <v>2</v>
      </c>
      <c r="DV2695" t="s">
        <v>134</v>
      </c>
      <c r="DW2695" t="s">
        <v>134</v>
      </c>
      <c r="DX2695" t="s">
        <v>134</v>
      </c>
      <c r="DY2695" t="s">
        <v>136</v>
      </c>
      <c r="DZ2695">
        <v>1</v>
      </c>
      <c r="EA2695" t="s">
        <v>134</v>
      </c>
      <c r="EB2695" s="5">
        <v>12.68</v>
      </c>
      <c r="EC2695" s="5">
        <v>12.68</v>
      </c>
      <c r="ED2695" s="5">
        <v>55</v>
      </c>
      <c r="EE2695">
        <v>14342634300</v>
      </c>
      <c r="EF2695" t="s">
        <v>577</v>
      </c>
      <c r="EG2695" t="s">
        <v>1819</v>
      </c>
      <c r="EH2695">
        <v>0</v>
      </c>
    </row>
    <row r="2696" spans="1:138" ht="15" customHeight="1" x14ac:dyDescent="0.35">
      <c r="A2696" t="s">
        <v>6565</v>
      </c>
      <c r="B2696" t="s">
        <v>157</v>
      </c>
      <c r="C2696" s="1">
        <v>44172.618403819448</v>
      </c>
      <c r="D2696" s="1">
        <v>44196</v>
      </c>
      <c r="E2696" t="s">
        <v>579</v>
      </c>
      <c r="F2696" t="s">
        <v>136</v>
      </c>
      <c r="G2696" t="s">
        <v>135</v>
      </c>
      <c r="H2696" t="s">
        <v>136</v>
      </c>
      <c r="I2696" t="s">
        <v>3525</v>
      </c>
      <c r="K2696" t="s">
        <v>3526</v>
      </c>
      <c r="L2696" t="s">
        <v>3526</v>
      </c>
      <c r="M2696" t="s">
        <v>3528</v>
      </c>
      <c r="N2696" t="s">
        <v>925</v>
      </c>
      <c r="O2696" s="4">
        <v>83425</v>
      </c>
      <c r="P2696" t="s">
        <v>140</v>
      </c>
      <c r="R2696">
        <v>12083511107</v>
      </c>
      <c r="T2696">
        <v>11241</v>
      </c>
      <c r="U2696" t="s">
        <v>3529</v>
      </c>
      <c r="V2696" t="s">
        <v>6566</v>
      </c>
      <c r="X2696" t="s">
        <v>164</v>
      </c>
      <c r="Y2696" t="s">
        <v>3526</v>
      </c>
      <c r="AA2696" t="s">
        <v>3528</v>
      </c>
      <c r="AB2696" t="s">
        <v>925</v>
      </c>
      <c r="AC2696" s="4">
        <v>83425</v>
      </c>
      <c r="AD2696" t="s">
        <v>140</v>
      </c>
      <c r="AF2696">
        <v>12083511107</v>
      </c>
      <c r="AH2696" t="s">
        <v>3532</v>
      </c>
      <c r="AI2696" t="s">
        <v>168</v>
      </c>
      <c r="AJ2696" t="s">
        <v>588</v>
      </c>
      <c r="AK2696" t="s">
        <v>589</v>
      </c>
      <c r="AM2696" t="s">
        <v>590</v>
      </c>
      <c r="AO2696" t="s">
        <v>591</v>
      </c>
      <c r="AP2696" t="s">
        <v>592</v>
      </c>
      <c r="AQ2696" s="4">
        <v>82601</v>
      </c>
      <c r="AR2696" t="s">
        <v>140</v>
      </c>
      <c r="AT2696">
        <v>13074722105</v>
      </c>
      <c r="AV2696" t="s">
        <v>593</v>
      </c>
      <c r="AW2696" t="s">
        <v>594</v>
      </c>
      <c r="AZ2696" t="s">
        <v>334</v>
      </c>
      <c r="BA2696" t="s">
        <v>335</v>
      </c>
      <c r="BB2696" t="s">
        <v>136</v>
      </c>
      <c r="BC2696" t="s">
        <v>136</v>
      </c>
      <c r="BD2696" t="s">
        <v>148</v>
      </c>
      <c r="BE2696" t="s">
        <v>136</v>
      </c>
      <c r="BF2696" t="s">
        <v>136</v>
      </c>
      <c r="BG2696" t="s">
        <v>134</v>
      </c>
      <c r="BH2696" t="s">
        <v>136</v>
      </c>
      <c r="BN2696" t="s">
        <v>6567</v>
      </c>
      <c r="BO2696" t="s">
        <v>2037</v>
      </c>
      <c r="BP2696">
        <v>13</v>
      </c>
      <c r="BQ2696">
        <v>13</v>
      </c>
      <c r="BR2696">
        <v>13</v>
      </c>
      <c r="BS2696" s="1">
        <v>44228</v>
      </c>
      <c r="BT2696" s="1">
        <v>44500</v>
      </c>
      <c r="BU2696" s="1">
        <v>44228</v>
      </c>
      <c r="BV2696" s="1">
        <v>44500</v>
      </c>
      <c r="BW2696" t="s">
        <v>134</v>
      </c>
      <c r="CH2696" s="5">
        <v>1682.33</v>
      </c>
      <c r="CI2696" t="s">
        <v>597</v>
      </c>
      <c r="CJ2696">
        <v>0</v>
      </c>
      <c r="CK2696" t="s">
        <v>598</v>
      </c>
      <c r="CL2696" t="s">
        <v>136</v>
      </c>
      <c r="CM2696" t="s">
        <v>354</v>
      </c>
      <c r="CN2696" t="s">
        <v>599</v>
      </c>
      <c r="CO2696" t="s">
        <v>600</v>
      </c>
      <c r="CP2696" t="s">
        <v>149</v>
      </c>
      <c r="CQ2696">
        <v>6</v>
      </c>
      <c r="CR2696">
        <v>0</v>
      </c>
      <c r="CS2696" t="s">
        <v>136</v>
      </c>
      <c r="CT2696" t="s">
        <v>134</v>
      </c>
      <c r="CU2696" t="s">
        <v>136</v>
      </c>
      <c r="CV2696" t="s">
        <v>136</v>
      </c>
      <c r="CW2696" t="s">
        <v>134</v>
      </c>
      <c r="CX2696">
        <v>50</v>
      </c>
      <c r="CY2696" t="s">
        <v>134</v>
      </c>
      <c r="CZ2696" t="s">
        <v>136</v>
      </c>
      <c r="DA2696" t="s">
        <v>134</v>
      </c>
      <c r="DB2696" t="s">
        <v>136</v>
      </c>
      <c r="DC2696" t="s">
        <v>136</v>
      </c>
      <c r="DD2696" t="s">
        <v>136</v>
      </c>
      <c r="DF2696" t="s">
        <v>6568</v>
      </c>
      <c r="DG2696" t="s">
        <v>3526</v>
      </c>
      <c r="DH2696" t="s">
        <v>3528</v>
      </c>
      <c r="DI2696" t="s">
        <v>925</v>
      </c>
      <c r="DJ2696" s="4">
        <v>83425</v>
      </c>
      <c r="DK2696" t="s">
        <v>3414</v>
      </c>
      <c r="DL2696" t="s">
        <v>136</v>
      </c>
      <c r="DM2696">
        <v>1</v>
      </c>
      <c r="DN2696" t="s">
        <v>3526</v>
      </c>
      <c r="DO2696" t="s">
        <v>3528</v>
      </c>
      <c r="DP2696" t="s">
        <v>925</v>
      </c>
      <c r="DQ2696" t="str">
        <f>"83425"</f>
        <v>83425</v>
      </c>
      <c r="DR2696" t="s">
        <v>3414</v>
      </c>
      <c r="DS2696" t="s">
        <v>2917</v>
      </c>
      <c r="DT2696">
        <v>1</v>
      </c>
      <c r="DU2696">
        <v>3</v>
      </c>
      <c r="DV2696" t="s">
        <v>136</v>
      </c>
      <c r="DW2696" t="s">
        <v>134</v>
      </c>
      <c r="DX2696" t="s">
        <v>134</v>
      </c>
      <c r="DY2696" t="s">
        <v>134</v>
      </c>
      <c r="DZ2696">
        <v>2</v>
      </c>
      <c r="EA2696" t="s">
        <v>136</v>
      </c>
      <c r="EC2696" s="5">
        <v>12.68</v>
      </c>
      <c r="ED2696" s="5">
        <v>55</v>
      </c>
      <c r="EE2696">
        <v>13074722105</v>
      </c>
      <c r="EF2696" t="s">
        <v>593</v>
      </c>
      <c r="EG2696" t="s">
        <v>148</v>
      </c>
      <c r="EH2696">
        <v>0</v>
      </c>
    </row>
    <row r="2697" spans="1:138" ht="15" customHeight="1" x14ac:dyDescent="0.35">
      <c r="A2697" t="s">
        <v>22546</v>
      </c>
      <c r="B2697" t="s">
        <v>157</v>
      </c>
      <c r="C2697" s="1">
        <v>44182.462707986109</v>
      </c>
      <c r="D2697" s="1">
        <v>44196</v>
      </c>
      <c r="E2697" t="s">
        <v>133</v>
      </c>
      <c r="F2697" t="s">
        <v>136</v>
      </c>
      <c r="G2697" t="s">
        <v>135</v>
      </c>
      <c r="H2697" t="s">
        <v>136</v>
      </c>
      <c r="I2697" t="s">
        <v>22547</v>
      </c>
      <c r="K2697" t="s">
        <v>22548</v>
      </c>
      <c r="M2697" t="s">
        <v>22549</v>
      </c>
      <c r="N2697" t="s">
        <v>1128</v>
      </c>
      <c r="O2697" s="4">
        <v>58040</v>
      </c>
      <c r="P2697" t="s">
        <v>140</v>
      </c>
      <c r="R2697">
        <v>17017537401</v>
      </c>
      <c r="T2697">
        <v>111191</v>
      </c>
      <c r="U2697" t="s">
        <v>22550</v>
      </c>
      <c r="V2697" t="s">
        <v>1966</v>
      </c>
      <c r="W2697" t="s">
        <v>148</v>
      </c>
      <c r="X2697" t="s">
        <v>164</v>
      </c>
      <c r="Y2697" t="s">
        <v>22548</v>
      </c>
      <c r="AA2697" t="s">
        <v>22549</v>
      </c>
      <c r="AB2697" t="s">
        <v>1128</v>
      </c>
      <c r="AC2697" s="4">
        <v>58040</v>
      </c>
      <c r="AD2697" t="s">
        <v>140</v>
      </c>
      <c r="AF2697">
        <v>17017537401</v>
      </c>
      <c r="AH2697" t="s">
        <v>22551</v>
      </c>
      <c r="AI2697" t="s">
        <v>168</v>
      </c>
      <c r="AJ2697" t="s">
        <v>1941</v>
      </c>
      <c r="AK2697" t="s">
        <v>1942</v>
      </c>
      <c r="AL2697" t="s">
        <v>1943</v>
      </c>
      <c r="AM2697" t="s">
        <v>1944</v>
      </c>
      <c r="AN2697" t="s">
        <v>1945</v>
      </c>
      <c r="AO2697" t="s">
        <v>1946</v>
      </c>
      <c r="AP2697" t="s">
        <v>374</v>
      </c>
      <c r="AQ2697" s="4">
        <v>78266</v>
      </c>
      <c r="AR2697" t="s">
        <v>140</v>
      </c>
      <c r="AT2697">
        <v>18305844555</v>
      </c>
      <c r="AV2697" t="s">
        <v>1947</v>
      </c>
      <c r="AW2697" t="s">
        <v>1948</v>
      </c>
      <c r="AZ2697" t="s">
        <v>288</v>
      </c>
      <c r="BA2697" t="s">
        <v>289</v>
      </c>
      <c r="BB2697" t="s">
        <v>136</v>
      </c>
      <c r="BC2697" t="s">
        <v>136</v>
      </c>
      <c r="BD2697" t="s">
        <v>148</v>
      </c>
      <c r="BE2697" t="s">
        <v>136</v>
      </c>
      <c r="BF2697" t="s">
        <v>136</v>
      </c>
      <c r="BG2697" t="s">
        <v>134</v>
      </c>
      <c r="BH2697" t="s">
        <v>136</v>
      </c>
      <c r="BN2697" t="s">
        <v>22552</v>
      </c>
      <c r="BO2697" t="s">
        <v>5421</v>
      </c>
      <c r="BP2697">
        <v>20</v>
      </c>
      <c r="BQ2697">
        <v>20</v>
      </c>
      <c r="BR2697">
        <v>20</v>
      </c>
      <c r="BS2697" s="1">
        <v>44242</v>
      </c>
      <c r="BT2697" s="1">
        <v>44544</v>
      </c>
      <c r="BU2697" s="1">
        <v>44242</v>
      </c>
      <c r="BV2697" s="1">
        <v>44544</v>
      </c>
      <c r="BW2697" t="s">
        <v>136</v>
      </c>
      <c r="BX2697">
        <v>40</v>
      </c>
      <c r="BY2697">
        <v>0</v>
      </c>
      <c r="BZ2697">
        <v>8</v>
      </c>
      <c r="CA2697">
        <v>8</v>
      </c>
      <c r="CB2697">
        <v>8</v>
      </c>
      <c r="CC2697">
        <v>8</v>
      </c>
      <c r="CD2697">
        <v>8</v>
      </c>
      <c r="CE2697">
        <v>0</v>
      </c>
      <c r="CF2697" t="str">
        <f>"8:00 AM"</f>
        <v>8:00 AM</v>
      </c>
      <c r="CG2697" t="str">
        <f>"5:00 PM"</f>
        <v>5:00 PM</v>
      </c>
      <c r="CH2697" s="5">
        <v>14.99</v>
      </c>
      <c r="CI2697" t="s">
        <v>146</v>
      </c>
      <c r="CJ2697">
        <v>0</v>
      </c>
      <c r="CK2697" t="s">
        <v>148</v>
      </c>
      <c r="CL2697" t="s">
        <v>136</v>
      </c>
      <c r="CM2697" t="s">
        <v>312</v>
      </c>
      <c r="CN2697" t="s">
        <v>148</v>
      </c>
      <c r="CO2697" s="2" t="s">
        <v>1949</v>
      </c>
      <c r="CP2697" t="s">
        <v>149</v>
      </c>
      <c r="CQ2697">
        <v>6</v>
      </c>
      <c r="CR2697">
        <v>0</v>
      </c>
      <c r="CS2697" t="s">
        <v>136</v>
      </c>
      <c r="CT2697" t="s">
        <v>134</v>
      </c>
      <c r="CU2697" t="s">
        <v>136</v>
      </c>
      <c r="CV2697" t="s">
        <v>136</v>
      </c>
      <c r="CW2697" t="s">
        <v>136</v>
      </c>
      <c r="CY2697" t="s">
        <v>136</v>
      </c>
      <c r="CZ2697" t="s">
        <v>136</v>
      </c>
      <c r="DA2697" t="s">
        <v>136</v>
      </c>
      <c r="DB2697" t="s">
        <v>136</v>
      </c>
      <c r="DC2697" t="s">
        <v>136</v>
      </c>
      <c r="DD2697" t="s">
        <v>136</v>
      </c>
      <c r="DF2697" t="s">
        <v>7034</v>
      </c>
      <c r="DG2697" t="s">
        <v>22553</v>
      </c>
      <c r="DH2697" t="s">
        <v>22549</v>
      </c>
      <c r="DI2697" t="s">
        <v>1128</v>
      </c>
      <c r="DJ2697" s="4">
        <v>58040</v>
      </c>
      <c r="DK2697" t="s">
        <v>3580</v>
      </c>
      <c r="DL2697" t="s">
        <v>136</v>
      </c>
      <c r="DM2697">
        <v>1</v>
      </c>
      <c r="DN2697" t="s">
        <v>22554</v>
      </c>
      <c r="DO2697" t="s">
        <v>22549</v>
      </c>
      <c r="DP2697" t="s">
        <v>1128</v>
      </c>
      <c r="DQ2697" t="str">
        <f>"58040"</f>
        <v>58040</v>
      </c>
      <c r="DR2697" t="s">
        <v>3580</v>
      </c>
      <c r="DS2697" t="s">
        <v>5344</v>
      </c>
      <c r="DT2697">
        <v>1</v>
      </c>
      <c r="DU2697">
        <v>2</v>
      </c>
      <c r="DV2697" t="s">
        <v>134</v>
      </c>
      <c r="DW2697" t="s">
        <v>134</v>
      </c>
      <c r="DX2697" t="s">
        <v>134</v>
      </c>
      <c r="DY2697" t="s">
        <v>134</v>
      </c>
      <c r="DZ2697">
        <v>6</v>
      </c>
      <c r="EA2697" t="s">
        <v>136</v>
      </c>
      <c r="EC2697" s="5">
        <v>12.68</v>
      </c>
      <c r="ED2697" s="5">
        <v>55</v>
      </c>
      <c r="EE2697">
        <v>17017537401</v>
      </c>
      <c r="EF2697" t="s">
        <v>22551</v>
      </c>
      <c r="EG2697" t="s">
        <v>1132</v>
      </c>
      <c r="EH2697">
        <v>0</v>
      </c>
    </row>
    <row r="2698" spans="1:138" ht="15" customHeight="1" x14ac:dyDescent="0.35">
      <c r="A2698" t="s">
        <v>5897</v>
      </c>
      <c r="B2698" t="s">
        <v>157</v>
      </c>
      <c r="C2698" s="1">
        <v>44181.612404398147</v>
      </c>
      <c r="D2698" s="1">
        <v>44196</v>
      </c>
      <c r="E2698" t="s">
        <v>133</v>
      </c>
      <c r="F2698" t="s">
        <v>136</v>
      </c>
      <c r="G2698" t="s">
        <v>135</v>
      </c>
      <c r="H2698" t="s">
        <v>136</v>
      </c>
      <c r="I2698" t="s">
        <v>5898</v>
      </c>
      <c r="K2698" t="s">
        <v>5899</v>
      </c>
      <c r="L2698" t="s">
        <v>5900</v>
      </c>
      <c r="M2698" t="s">
        <v>4009</v>
      </c>
      <c r="N2698" t="s">
        <v>720</v>
      </c>
      <c r="O2698" s="4">
        <v>39110</v>
      </c>
      <c r="P2698" t="s">
        <v>140</v>
      </c>
      <c r="R2698">
        <v>13183410920</v>
      </c>
      <c r="T2698">
        <v>1119</v>
      </c>
      <c r="U2698" t="s">
        <v>5901</v>
      </c>
      <c r="V2698" t="s">
        <v>5902</v>
      </c>
      <c r="X2698" t="s">
        <v>164</v>
      </c>
      <c r="Y2698" t="s">
        <v>5899</v>
      </c>
      <c r="Z2698" t="s">
        <v>5900</v>
      </c>
      <c r="AA2698" t="s">
        <v>4009</v>
      </c>
      <c r="AB2698" t="s">
        <v>720</v>
      </c>
      <c r="AC2698" s="4">
        <v>39110</v>
      </c>
      <c r="AD2698" t="s">
        <v>140</v>
      </c>
      <c r="AF2698">
        <v>13183410920</v>
      </c>
      <c r="AH2698" t="s">
        <v>5903</v>
      </c>
      <c r="AI2698" t="s">
        <v>168</v>
      </c>
      <c r="AJ2698" t="s">
        <v>533</v>
      </c>
      <c r="AK2698" t="s">
        <v>534</v>
      </c>
      <c r="AM2698" t="s">
        <v>535</v>
      </c>
      <c r="AO2698" t="s">
        <v>536</v>
      </c>
      <c r="AP2698" t="s">
        <v>537</v>
      </c>
      <c r="AQ2698" s="4">
        <v>28786</v>
      </c>
      <c r="AR2698" t="s">
        <v>140</v>
      </c>
      <c r="AT2698">
        <v>18282460659</v>
      </c>
      <c r="AV2698" t="s">
        <v>538</v>
      </c>
      <c r="AW2698" t="s">
        <v>539</v>
      </c>
      <c r="AZ2698" t="s">
        <v>288</v>
      </c>
      <c r="BA2698" t="s">
        <v>289</v>
      </c>
      <c r="BB2698" t="s">
        <v>136</v>
      </c>
      <c r="BC2698" t="s">
        <v>136</v>
      </c>
      <c r="BD2698" t="s">
        <v>148</v>
      </c>
      <c r="BE2698" t="s">
        <v>136</v>
      </c>
      <c r="BF2698" t="s">
        <v>136</v>
      </c>
      <c r="BG2698" t="s">
        <v>134</v>
      </c>
      <c r="BH2698" t="s">
        <v>136</v>
      </c>
      <c r="BN2698" t="s">
        <v>5904</v>
      </c>
      <c r="BO2698" t="s">
        <v>965</v>
      </c>
      <c r="BP2698">
        <v>5</v>
      </c>
      <c r="BQ2698">
        <v>5</v>
      </c>
      <c r="BR2698">
        <v>5</v>
      </c>
      <c r="BS2698" s="1">
        <v>44232</v>
      </c>
      <c r="BT2698" s="1">
        <v>44528</v>
      </c>
      <c r="BU2698" s="1">
        <v>44232</v>
      </c>
      <c r="BV2698" s="1">
        <v>44528</v>
      </c>
      <c r="BW2698" t="s">
        <v>136</v>
      </c>
      <c r="BX2698">
        <v>48</v>
      </c>
      <c r="BY2698">
        <v>0</v>
      </c>
      <c r="BZ2698">
        <v>8</v>
      </c>
      <c r="CA2698">
        <v>8</v>
      </c>
      <c r="CB2698">
        <v>8</v>
      </c>
      <c r="CC2698">
        <v>8</v>
      </c>
      <c r="CD2698">
        <v>8</v>
      </c>
      <c r="CE2698">
        <v>8</v>
      </c>
      <c r="CF2698" t="str">
        <f>"8:00 AM"</f>
        <v>8:00 AM</v>
      </c>
      <c r="CG2698" t="str">
        <f>"5:00 PM"</f>
        <v>5:00 PM</v>
      </c>
      <c r="CH2698" s="5">
        <v>11.83</v>
      </c>
      <c r="CI2698" t="s">
        <v>146</v>
      </c>
      <c r="CL2698" t="s">
        <v>136</v>
      </c>
      <c r="CM2698" t="s">
        <v>147</v>
      </c>
      <c r="CN2698" t="s">
        <v>148</v>
      </c>
      <c r="CO2698" t="s">
        <v>996</v>
      </c>
      <c r="CP2698" t="s">
        <v>149</v>
      </c>
      <c r="CQ2698">
        <v>3</v>
      </c>
      <c r="CR2698">
        <v>0</v>
      </c>
      <c r="CS2698" t="s">
        <v>136</v>
      </c>
      <c r="CT2698" t="s">
        <v>134</v>
      </c>
      <c r="CU2698" t="s">
        <v>136</v>
      </c>
      <c r="CV2698" t="s">
        <v>136</v>
      </c>
      <c r="CW2698" t="s">
        <v>134</v>
      </c>
      <c r="CX2698">
        <v>60</v>
      </c>
      <c r="CY2698" t="s">
        <v>136</v>
      </c>
      <c r="CZ2698" t="s">
        <v>136</v>
      </c>
      <c r="DA2698" t="s">
        <v>134</v>
      </c>
      <c r="DB2698" t="s">
        <v>136</v>
      </c>
      <c r="DC2698" t="s">
        <v>136</v>
      </c>
      <c r="DD2698" t="s">
        <v>136</v>
      </c>
      <c r="DF2698" t="s">
        <v>5905</v>
      </c>
      <c r="DG2698" t="s">
        <v>5906</v>
      </c>
      <c r="DH2698" t="s">
        <v>4220</v>
      </c>
      <c r="DI2698" t="s">
        <v>720</v>
      </c>
      <c r="DJ2698" s="4">
        <v>39194</v>
      </c>
      <c r="DK2698" t="s">
        <v>1236</v>
      </c>
      <c r="DL2698" t="s">
        <v>136</v>
      </c>
      <c r="DM2698">
        <v>1</v>
      </c>
      <c r="DN2698" t="s">
        <v>5907</v>
      </c>
      <c r="DO2698" t="s">
        <v>4220</v>
      </c>
      <c r="DP2698" t="s">
        <v>720</v>
      </c>
      <c r="DQ2698" t="str">
        <f>"39194"</f>
        <v>39194</v>
      </c>
      <c r="DR2698" t="s">
        <v>1236</v>
      </c>
      <c r="DS2698" t="s">
        <v>998</v>
      </c>
      <c r="DT2698">
        <v>1</v>
      </c>
      <c r="DU2698">
        <v>5</v>
      </c>
      <c r="DV2698" t="s">
        <v>134</v>
      </c>
      <c r="DW2698" t="s">
        <v>134</v>
      </c>
      <c r="DX2698" t="s">
        <v>134</v>
      </c>
      <c r="DY2698" t="s">
        <v>136</v>
      </c>
      <c r="DZ2698">
        <v>1</v>
      </c>
      <c r="EA2698" t="s">
        <v>136</v>
      </c>
      <c r="EC2698" s="5">
        <v>12.68</v>
      </c>
      <c r="ED2698" s="5">
        <v>55</v>
      </c>
      <c r="EE2698">
        <v>13183410920</v>
      </c>
      <c r="EF2698" t="s">
        <v>5903</v>
      </c>
      <c r="EG2698" t="s">
        <v>148</v>
      </c>
      <c r="EH2698">
        <v>0</v>
      </c>
    </row>
    <row r="2699" spans="1:138" ht="15" customHeight="1" x14ac:dyDescent="0.35">
      <c r="A2699" t="s">
        <v>15113</v>
      </c>
      <c r="B2699" t="s">
        <v>157</v>
      </c>
      <c r="C2699" s="1">
        <v>44172.896646875</v>
      </c>
      <c r="D2699" s="1">
        <v>44196</v>
      </c>
      <c r="E2699" t="s">
        <v>579</v>
      </c>
      <c r="F2699" t="s">
        <v>136</v>
      </c>
      <c r="G2699" t="s">
        <v>135</v>
      </c>
      <c r="H2699" t="s">
        <v>136</v>
      </c>
      <c r="I2699" t="s">
        <v>15114</v>
      </c>
      <c r="J2699" t="s">
        <v>15115</v>
      </c>
      <c r="K2699" t="s">
        <v>15116</v>
      </c>
      <c r="L2699" t="s">
        <v>15116</v>
      </c>
      <c r="M2699" t="s">
        <v>1376</v>
      </c>
      <c r="N2699" t="s">
        <v>374</v>
      </c>
      <c r="O2699" s="4">
        <v>79938</v>
      </c>
      <c r="P2699" t="s">
        <v>140</v>
      </c>
      <c r="R2699">
        <v>19159642855</v>
      </c>
      <c r="T2699">
        <v>112111</v>
      </c>
      <c r="U2699" t="s">
        <v>15117</v>
      </c>
      <c r="V2699" t="s">
        <v>15118</v>
      </c>
      <c r="X2699" t="s">
        <v>164</v>
      </c>
      <c r="Y2699" t="s">
        <v>15116</v>
      </c>
      <c r="AA2699" t="s">
        <v>1376</v>
      </c>
      <c r="AB2699" t="s">
        <v>374</v>
      </c>
      <c r="AC2699" s="4">
        <v>79938</v>
      </c>
      <c r="AD2699" t="s">
        <v>140</v>
      </c>
      <c r="AF2699">
        <v>19159642855</v>
      </c>
      <c r="AH2699" t="s">
        <v>15119</v>
      </c>
      <c r="AI2699" t="s">
        <v>168</v>
      </c>
      <c r="AJ2699" t="s">
        <v>588</v>
      </c>
      <c r="AK2699" t="s">
        <v>589</v>
      </c>
      <c r="AM2699" t="s">
        <v>590</v>
      </c>
      <c r="AO2699" t="s">
        <v>591</v>
      </c>
      <c r="AP2699" t="s">
        <v>592</v>
      </c>
      <c r="AQ2699" s="4">
        <v>82601</v>
      </c>
      <c r="AR2699" t="s">
        <v>140</v>
      </c>
      <c r="AT2699">
        <v>13074722105</v>
      </c>
      <c r="AV2699" t="s">
        <v>593</v>
      </c>
      <c r="AW2699" t="s">
        <v>594</v>
      </c>
      <c r="AZ2699" t="s">
        <v>334</v>
      </c>
      <c r="BA2699" t="s">
        <v>335</v>
      </c>
      <c r="BB2699" t="s">
        <v>136</v>
      </c>
      <c r="BC2699" t="s">
        <v>136</v>
      </c>
      <c r="BD2699" t="s">
        <v>148</v>
      </c>
      <c r="BE2699" t="s">
        <v>136</v>
      </c>
      <c r="BF2699" t="s">
        <v>136</v>
      </c>
      <c r="BG2699" t="s">
        <v>134</v>
      </c>
      <c r="BH2699" t="s">
        <v>136</v>
      </c>
      <c r="BN2699" t="s">
        <v>15120</v>
      </c>
      <c r="BO2699" t="s">
        <v>652</v>
      </c>
      <c r="BP2699">
        <v>2</v>
      </c>
      <c r="BQ2699">
        <v>2</v>
      </c>
      <c r="BR2699">
        <v>2</v>
      </c>
      <c r="BS2699" s="1">
        <v>44228</v>
      </c>
      <c r="BT2699" s="1">
        <v>44530</v>
      </c>
      <c r="BU2699" s="1">
        <v>44228</v>
      </c>
      <c r="BV2699" s="1">
        <v>44530</v>
      </c>
      <c r="BW2699" t="s">
        <v>134</v>
      </c>
      <c r="CH2699" s="5">
        <v>1682.33</v>
      </c>
      <c r="CI2699" t="s">
        <v>597</v>
      </c>
      <c r="CJ2699">
        <v>0</v>
      </c>
      <c r="CK2699" t="s">
        <v>1362</v>
      </c>
      <c r="CL2699" t="s">
        <v>136</v>
      </c>
      <c r="CM2699" t="s">
        <v>354</v>
      </c>
      <c r="CN2699" t="s">
        <v>945</v>
      </c>
      <c r="CO2699" t="s">
        <v>600</v>
      </c>
      <c r="CP2699" t="s">
        <v>149</v>
      </c>
      <c r="CQ2699">
        <v>6</v>
      </c>
      <c r="CR2699">
        <v>0</v>
      </c>
      <c r="CS2699" t="s">
        <v>136</v>
      </c>
      <c r="CT2699" t="s">
        <v>134</v>
      </c>
      <c r="CU2699" t="s">
        <v>136</v>
      </c>
      <c r="CV2699" t="s">
        <v>136</v>
      </c>
      <c r="CW2699" t="s">
        <v>134</v>
      </c>
      <c r="CX2699">
        <v>50</v>
      </c>
      <c r="CY2699" t="s">
        <v>134</v>
      </c>
      <c r="CZ2699" t="s">
        <v>136</v>
      </c>
      <c r="DA2699" t="s">
        <v>134</v>
      </c>
      <c r="DB2699" t="s">
        <v>136</v>
      </c>
      <c r="DC2699" t="s">
        <v>136</v>
      </c>
      <c r="DD2699" t="s">
        <v>136</v>
      </c>
      <c r="DF2699" t="s">
        <v>15121</v>
      </c>
      <c r="DG2699" t="s">
        <v>15122</v>
      </c>
      <c r="DH2699" t="s">
        <v>1376</v>
      </c>
      <c r="DI2699" t="s">
        <v>374</v>
      </c>
      <c r="DJ2699" s="4">
        <v>79938</v>
      </c>
      <c r="DK2699" t="s">
        <v>11183</v>
      </c>
      <c r="DL2699" t="s">
        <v>136</v>
      </c>
      <c r="DM2699">
        <v>1</v>
      </c>
      <c r="DN2699" t="s">
        <v>15122</v>
      </c>
      <c r="DO2699" t="s">
        <v>1376</v>
      </c>
      <c r="DP2699" t="s">
        <v>374</v>
      </c>
      <c r="DQ2699" t="str">
        <f>"79938"</f>
        <v>79938</v>
      </c>
      <c r="DR2699" t="s">
        <v>11183</v>
      </c>
      <c r="DS2699" t="s">
        <v>1099</v>
      </c>
      <c r="DT2699">
        <v>1</v>
      </c>
      <c r="DU2699">
        <v>6</v>
      </c>
      <c r="DV2699" t="s">
        <v>134</v>
      </c>
      <c r="DW2699" t="s">
        <v>134</v>
      </c>
      <c r="DX2699" t="s">
        <v>134</v>
      </c>
      <c r="DY2699" t="s">
        <v>134</v>
      </c>
      <c r="DZ2699">
        <v>2</v>
      </c>
      <c r="EA2699" t="s">
        <v>136</v>
      </c>
      <c r="EC2699" s="5">
        <v>12.68</v>
      </c>
      <c r="ED2699" s="5">
        <v>55</v>
      </c>
      <c r="EE2699">
        <v>13074722105</v>
      </c>
      <c r="EF2699" t="s">
        <v>593</v>
      </c>
      <c r="EG2699" t="s">
        <v>148</v>
      </c>
      <c r="EH2699">
        <v>0</v>
      </c>
    </row>
    <row r="2700" spans="1:138" ht="15" customHeight="1" x14ac:dyDescent="0.35">
      <c r="A2700" t="s">
        <v>9128</v>
      </c>
      <c r="B2700" t="s">
        <v>157</v>
      </c>
      <c r="C2700" s="1">
        <v>44181.246581944448</v>
      </c>
      <c r="D2700" s="1">
        <v>44196</v>
      </c>
      <c r="E2700" t="s">
        <v>133</v>
      </c>
      <c r="F2700" t="s">
        <v>136</v>
      </c>
      <c r="G2700" t="s">
        <v>135</v>
      </c>
      <c r="H2700" t="s">
        <v>136</v>
      </c>
      <c r="I2700" t="s">
        <v>9129</v>
      </c>
      <c r="K2700" t="s">
        <v>9130</v>
      </c>
      <c r="M2700" t="s">
        <v>6709</v>
      </c>
      <c r="N2700" t="s">
        <v>1128</v>
      </c>
      <c r="O2700" s="4">
        <v>58484</v>
      </c>
      <c r="P2700" t="s">
        <v>140</v>
      </c>
      <c r="R2700">
        <v>17017852462</v>
      </c>
      <c r="T2700">
        <v>1111</v>
      </c>
      <c r="U2700" t="s">
        <v>9131</v>
      </c>
      <c r="V2700" t="s">
        <v>3879</v>
      </c>
      <c r="W2700" t="s">
        <v>2720</v>
      </c>
      <c r="X2700" t="s">
        <v>164</v>
      </c>
      <c r="Y2700" t="s">
        <v>9130</v>
      </c>
      <c r="AA2700" t="s">
        <v>6709</v>
      </c>
      <c r="AB2700" t="s">
        <v>1128</v>
      </c>
      <c r="AC2700" s="4">
        <v>58484</v>
      </c>
      <c r="AD2700" t="s">
        <v>140</v>
      </c>
      <c r="AF2700">
        <v>17017852462</v>
      </c>
      <c r="AH2700" t="s">
        <v>155</v>
      </c>
      <c r="AI2700" t="s">
        <v>168</v>
      </c>
      <c r="AJ2700" t="s">
        <v>281</v>
      </c>
      <c r="AK2700" t="s">
        <v>282</v>
      </c>
      <c r="AL2700" t="s">
        <v>250</v>
      </c>
      <c r="AM2700" t="s">
        <v>283</v>
      </c>
      <c r="AN2700" t="s">
        <v>284</v>
      </c>
      <c r="AO2700" t="s">
        <v>285</v>
      </c>
      <c r="AP2700" t="s">
        <v>221</v>
      </c>
      <c r="AQ2700" s="4">
        <v>37862</v>
      </c>
      <c r="AR2700" t="s">
        <v>140</v>
      </c>
      <c r="AT2700">
        <v>18653663731</v>
      </c>
      <c r="AV2700" t="s">
        <v>1107</v>
      </c>
      <c r="AW2700" t="s">
        <v>287</v>
      </c>
      <c r="AZ2700" t="s">
        <v>175</v>
      </c>
      <c r="BA2700" t="s">
        <v>176</v>
      </c>
      <c r="BB2700" t="s">
        <v>136</v>
      </c>
      <c r="BC2700" t="s">
        <v>136</v>
      </c>
      <c r="BD2700" t="s">
        <v>148</v>
      </c>
      <c r="BE2700" t="s">
        <v>136</v>
      </c>
      <c r="BF2700" t="s">
        <v>136</v>
      </c>
      <c r="BG2700" t="s">
        <v>134</v>
      </c>
      <c r="BH2700" t="s">
        <v>136</v>
      </c>
      <c r="BN2700" t="s">
        <v>9132</v>
      </c>
      <c r="BO2700" t="s">
        <v>905</v>
      </c>
      <c r="BP2700">
        <v>3</v>
      </c>
      <c r="BQ2700">
        <v>3</v>
      </c>
      <c r="BR2700">
        <v>3</v>
      </c>
      <c r="BS2700" s="1">
        <v>44247</v>
      </c>
      <c r="BT2700" s="1">
        <v>44520</v>
      </c>
      <c r="BU2700" s="1">
        <v>44247</v>
      </c>
      <c r="BV2700" s="1">
        <v>44520</v>
      </c>
      <c r="BW2700" t="s">
        <v>136</v>
      </c>
      <c r="BX2700">
        <v>40</v>
      </c>
      <c r="BY2700">
        <v>0</v>
      </c>
      <c r="BZ2700">
        <v>8</v>
      </c>
      <c r="CA2700">
        <v>8</v>
      </c>
      <c r="CB2700">
        <v>8</v>
      </c>
      <c r="CC2700">
        <v>8</v>
      </c>
      <c r="CD2700">
        <v>8</v>
      </c>
      <c r="CE2700">
        <v>0</v>
      </c>
      <c r="CF2700" t="str">
        <f>"8:00 AM"</f>
        <v>8:00 AM</v>
      </c>
      <c r="CG2700" t="str">
        <f>"5:00 PM"</f>
        <v>5:00 PM</v>
      </c>
      <c r="CH2700" s="5">
        <v>14.99</v>
      </c>
      <c r="CI2700" t="s">
        <v>146</v>
      </c>
      <c r="CL2700" t="s">
        <v>134</v>
      </c>
      <c r="CM2700" t="s">
        <v>312</v>
      </c>
      <c r="CN2700" t="s">
        <v>148</v>
      </c>
      <c r="CO2700" s="2" t="s">
        <v>292</v>
      </c>
      <c r="CP2700" t="s">
        <v>149</v>
      </c>
      <c r="CQ2700">
        <v>3</v>
      </c>
      <c r="CR2700">
        <v>0</v>
      </c>
      <c r="CS2700" t="s">
        <v>136</v>
      </c>
      <c r="CT2700" t="s">
        <v>134</v>
      </c>
      <c r="CU2700" t="s">
        <v>136</v>
      </c>
      <c r="CV2700" t="s">
        <v>136</v>
      </c>
      <c r="CW2700" t="s">
        <v>136</v>
      </c>
      <c r="CY2700" t="s">
        <v>136</v>
      </c>
      <c r="CZ2700" t="s">
        <v>136</v>
      </c>
      <c r="DA2700" t="s">
        <v>136</v>
      </c>
      <c r="DB2700" t="s">
        <v>136</v>
      </c>
      <c r="DC2700" t="s">
        <v>136</v>
      </c>
      <c r="DD2700" t="s">
        <v>136</v>
      </c>
      <c r="DF2700" t="s">
        <v>9133</v>
      </c>
      <c r="DG2700" t="s">
        <v>9130</v>
      </c>
      <c r="DH2700" t="s">
        <v>6709</v>
      </c>
      <c r="DI2700" t="s">
        <v>1128</v>
      </c>
      <c r="DJ2700" s="4">
        <v>58484</v>
      </c>
      <c r="DK2700" t="s">
        <v>9134</v>
      </c>
      <c r="DL2700" t="s">
        <v>136</v>
      </c>
      <c r="DM2700">
        <v>1</v>
      </c>
      <c r="DN2700" t="s">
        <v>9130</v>
      </c>
      <c r="DO2700" t="s">
        <v>6709</v>
      </c>
      <c r="DP2700" t="s">
        <v>1128</v>
      </c>
      <c r="DQ2700" t="str">
        <f>"58484"</f>
        <v>58484</v>
      </c>
      <c r="DR2700" t="s">
        <v>9134</v>
      </c>
      <c r="DS2700" t="s">
        <v>296</v>
      </c>
      <c r="DT2700">
        <v>1</v>
      </c>
      <c r="DU2700">
        <v>3</v>
      </c>
      <c r="DV2700" t="s">
        <v>134</v>
      </c>
      <c r="DW2700" t="s">
        <v>134</v>
      </c>
      <c r="DX2700" t="s">
        <v>134</v>
      </c>
      <c r="DY2700" t="s">
        <v>136</v>
      </c>
      <c r="DZ2700">
        <v>1</v>
      </c>
      <c r="EA2700" t="s">
        <v>136</v>
      </c>
      <c r="EC2700" s="5">
        <v>12.68</v>
      </c>
      <c r="ED2700" s="5">
        <v>55</v>
      </c>
      <c r="EE2700">
        <v>17017852462</v>
      </c>
      <c r="EF2700" t="s">
        <v>9135</v>
      </c>
      <c r="EG2700" t="s">
        <v>1132</v>
      </c>
      <c r="EH2700">
        <v>1</v>
      </c>
    </row>
    <row r="2701" spans="1:138" ht="15" customHeight="1" x14ac:dyDescent="0.35">
      <c r="A2701" t="s">
        <v>6352</v>
      </c>
      <c r="B2701" t="s">
        <v>157</v>
      </c>
      <c r="C2701" s="1">
        <v>44183.429478240738</v>
      </c>
      <c r="D2701" s="1">
        <v>44196</v>
      </c>
      <c r="E2701" t="s">
        <v>133</v>
      </c>
      <c r="F2701" t="s">
        <v>136</v>
      </c>
      <c r="G2701" t="s">
        <v>135</v>
      </c>
      <c r="H2701" t="s">
        <v>136</v>
      </c>
      <c r="I2701" t="s">
        <v>6353</v>
      </c>
      <c r="K2701" t="s">
        <v>6354</v>
      </c>
      <c r="M2701" t="s">
        <v>1211</v>
      </c>
      <c r="N2701" t="s">
        <v>1128</v>
      </c>
      <c r="O2701" s="4">
        <v>58656</v>
      </c>
      <c r="P2701" t="s">
        <v>140</v>
      </c>
      <c r="R2701">
        <v>17012904094</v>
      </c>
      <c r="T2701">
        <v>115115</v>
      </c>
      <c r="U2701" t="s">
        <v>6355</v>
      </c>
      <c r="V2701" t="s">
        <v>6356</v>
      </c>
      <c r="X2701" t="s">
        <v>634</v>
      </c>
      <c r="Y2701" t="s">
        <v>6357</v>
      </c>
      <c r="AA2701" t="s">
        <v>1211</v>
      </c>
      <c r="AB2701" t="s">
        <v>1128</v>
      </c>
      <c r="AC2701" s="4">
        <v>58656</v>
      </c>
      <c r="AD2701" t="s">
        <v>140</v>
      </c>
      <c r="AF2701">
        <v>17012904094</v>
      </c>
      <c r="AH2701" t="s">
        <v>1514</v>
      </c>
      <c r="AI2701" t="s">
        <v>168</v>
      </c>
      <c r="AJ2701" t="s">
        <v>1515</v>
      </c>
      <c r="AK2701" t="s">
        <v>1516</v>
      </c>
      <c r="AM2701" t="s">
        <v>1518</v>
      </c>
      <c r="AO2701" t="s">
        <v>1519</v>
      </c>
      <c r="AP2701" t="s">
        <v>1128</v>
      </c>
      <c r="AQ2701" s="4">
        <v>58423</v>
      </c>
      <c r="AR2701" t="s">
        <v>140</v>
      </c>
      <c r="AS2701" t="s">
        <v>1520</v>
      </c>
      <c r="AT2701">
        <v>17019623460</v>
      </c>
      <c r="AV2701" t="s">
        <v>1521</v>
      </c>
      <c r="AW2701" t="s">
        <v>2205</v>
      </c>
      <c r="AZ2701" t="s">
        <v>288</v>
      </c>
      <c r="BA2701" t="s">
        <v>289</v>
      </c>
      <c r="BB2701" t="s">
        <v>136</v>
      </c>
      <c r="BC2701" t="s">
        <v>136</v>
      </c>
      <c r="BD2701" t="s">
        <v>148</v>
      </c>
      <c r="BE2701" t="s">
        <v>136</v>
      </c>
      <c r="BF2701" t="s">
        <v>136</v>
      </c>
      <c r="BG2701" t="s">
        <v>134</v>
      </c>
      <c r="BH2701" t="s">
        <v>136</v>
      </c>
      <c r="BN2701" t="s">
        <v>6358</v>
      </c>
      <c r="BO2701" t="s">
        <v>4384</v>
      </c>
      <c r="BP2701">
        <v>3</v>
      </c>
      <c r="BQ2701">
        <v>3</v>
      </c>
      <c r="BR2701">
        <v>3</v>
      </c>
      <c r="BS2701" s="1">
        <v>44242</v>
      </c>
      <c r="BT2701" s="1">
        <v>44515</v>
      </c>
      <c r="BU2701" s="1">
        <v>44242</v>
      </c>
      <c r="BV2701" s="1">
        <v>44515</v>
      </c>
      <c r="BW2701" t="s">
        <v>136</v>
      </c>
      <c r="BX2701">
        <v>40</v>
      </c>
      <c r="BY2701">
        <v>0</v>
      </c>
      <c r="BZ2701">
        <v>8</v>
      </c>
      <c r="CA2701">
        <v>8</v>
      </c>
      <c r="CB2701">
        <v>8</v>
      </c>
      <c r="CC2701">
        <v>8</v>
      </c>
      <c r="CD2701">
        <v>8</v>
      </c>
      <c r="CE2701">
        <v>0</v>
      </c>
      <c r="CF2701" t="str">
        <f>"8:00 AM"</f>
        <v>8:00 AM</v>
      </c>
      <c r="CG2701" t="str">
        <f>"5:00 PM"</f>
        <v>5:00 PM</v>
      </c>
      <c r="CH2701" s="5">
        <v>14.99</v>
      </c>
      <c r="CI2701" t="s">
        <v>146</v>
      </c>
      <c r="CJ2701">
        <v>0</v>
      </c>
      <c r="CK2701">
        <v>0</v>
      </c>
      <c r="CL2701" t="s">
        <v>136</v>
      </c>
      <c r="CM2701" t="s">
        <v>312</v>
      </c>
      <c r="CN2701" t="s">
        <v>148</v>
      </c>
      <c r="CO2701" t="s">
        <v>6359</v>
      </c>
      <c r="CP2701" t="s">
        <v>149</v>
      </c>
      <c r="CQ2701">
        <v>6</v>
      </c>
      <c r="CR2701">
        <v>0</v>
      </c>
      <c r="CS2701" t="s">
        <v>136</v>
      </c>
      <c r="CT2701" t="s">
        <v>134</v>
      </c>
      <c r="CU2701" t="s">
        <v>136</v>
      </c>
      <c r="CV2701" t="s">
        <v>136</v>
      </c>
      <c r="CW2701" t="s">
        <v>136</v>
      </c>
      <c r="CY2701" t="s">
        <v>136</v>
      </c>
      <c r="CZ2701" t="s">
        <v>136</v>
      </c>
      <c r="DA2701" t="s">
        <v>136</v>
      </c>
      <c r="DB2701" t="s">
        <v>136</v>
      </c>
      <c r="DC2701" t="s">
        <v>136</v>
      </c>
      <c r="DD2701" t="s">
        <v>136</v>
      </c>
      <c r="DF2701" t="s">
        <v>6360</v>
      </c>
      <c r="DG2701" t="s">
        <v>6354</v>
      </c>
      <c r="DH2701" t="s">
        <v>1211</v>
      </c>
      <c r="DI2701" t="s">
        <v>1128</v>
      </c>
      <c r="DJ2701" s="4">
        <v>58656</v>
      </c>
      <c r="DK2701" t="s">
        <v>6361</v>
      </c>
      <c r="DL2701" t="s">
        <v>136</v>
      </c>
      <c r="DM2701">
        <v>1</v>
      </c>
      <c r="DN2701" t="s">
        <v>6362</v>
      </c>
      <c r="DO2701" t="s">
        <v>6363</v>
      </c>
      <c r="DP2701" t="s">
        <v>1128</v>
      </c>
      <c r="DQ2701" t="str">
        <f>"58565"</f>
        <v>58565</v>
      </c>
      <c r="DR2701" t="s">
        <v>6361</v>
      </c>
      <c r="DS2701" t="s">
        <v>6364</v>
      </c>
      <c r="DT2701">
        <v>1</v>
      </c>
      <c r="DU2701">
        <v>3</v>
      </c>
      <c r="DV2701" t="s">
        <v>134</v>
      </c>
      <c r="DW2701" t="s">
        <v>134</v>
      </c>
      <c r="DX2701" t="s">
        <v>134</v>
      </c>
      <c r="DY2701" t="s">
        <v>136</v>
      </c>
      <c r="DZ2701">
        <v>1</v>
      </c>
      <c r="EA2701" t="s">
        <v>136</v>
      </c>
      <c r="EC2701" s="5">
        <v>12.68</v>
      </c>
      <c r="ED2701" s="5">
        <v>55</v>
      </c>
      <c r="EE2701">
        <v>17012904094</v>
      </c>
      <c r="EF2701" t="s">
        <v>2212</v>
      </c>
      <c r="EG2701" t="s">
        <v>1132</v>
      </c>
      <c r="EH2701">
        <v>0</v>
      </c>
    </row>
    <row r="2702" spans="1:138" ht="15" customHeight="1" x14ac:dyDescent="0.35">
      <c r="A2702" t="s">
        <v>12540</v>
      </c>
      <c r="B2702" t="s">
        <v>157</v>
      </c>
      <c r="C2702" s="1">
        <v>44173.749839467593</v>
      </c>
      <c r="D2702" s="1">
        <v>44196</v>
      </c>
      <c r="E2702" t="s">
        <v>579</v>
      </c>
      <c r="F2702" t="s">
        <v>136</v>
      </c>
      <c r="G2702" t="s">
        <v>135</v>
      </c>
      <c r="H2702" t="s">
        <v>136</v>
      </c>
      <c r="I2702" t="s">
        <v>12541</v>
      </c>
      <c r="K2702" t="s">
        <v>12542</v>
      </c>
      <c r="L2702" t="s">
        <v>12543</v>
      </c>
      <c r="M2702" t="s">
        <v>4533</v>
      </c>
      <c r="N2702" t="s">
        <v>374</v>
      </c>
      <c r="O2702" s="4">
        <v>79735</v>
      </c>
      <c r="P2702" t="s">
        <v>140</v>
      </c>
      <c r="R2702">
        <v>14322901914</v>
      </c>
      <c r="T2702">
        <v>112410</v>
      </c>
      <c r="U2702" t="s">
        <v>12544</v>
      </c>
      <c r="V2702" t="s">
        <v>12545</v>
      </c>
      <c r="W2702" t="s">
        <v>1871</v>
      </c>
      <c r="X2702" t="s">
        <v>164</v>
      </c>
      <c r="Y2702" t="s">
        <v>12542</v>
      </c>
      <c r="AA2702" t="s">
        <v>4533</v>
      </c>
      <c r="AB2702" t="s">
        <v>374</v>
      </c>
      <c r="AC2702" s="4">
        <v>79735</v>
      </c>
      <c r="AD2702" t="s">
        <v>140</v>
      </c>
      <c r="AF2702">
        <v>14322901914</v>
      </c>
      <c r="AH2702" t="s">
        <v>12546</v>
      </c>
      <c r="AI2702" t="s">
        <v>168</v>
      </c>
      <c r="AJ2702" t="s">
        <v>588</v>
      </c>
      <c r="AK2702" t="s">
        <v>589</v>
      </c>
      <c r="AM2702" t="s">
        <v>1361</v>
      </c>
      <c r="AO2702" t="s">
        <v>591</v>
      </c>
      <c r="AP2702" t="s">
        <v>592</v>
      </c>
      <c r="AQ2702" s="4">
        <v>82601</v>
      </c>
      <c r="AR2702" t="s">
        <v>140</v>
      </c>
      <c r="AT2702">
        <v>13074722105</v>
      </c>
      <c r="AV2702" t="s">
        <v>593</v>
      </c>
      <c r="AW2702" t="s">
        <v>594</v>
      </c>
      <c r="AZ2702" t="s">
        <v>334</v>
      </c>
      <c r="BA2702" t="s">
        <v>335</v>
      </c>
      <c r="BB2702" t="s">
        <v>136</v>
      </c>
      <c r="BC2702" t="s">
        <v>136</v>
      </c>
      <c r="BD2702" t="s">
        <v>148</v>
      </c>
      <c r="BE2702" t="s">
        <v>136</v>
      </c>
      <c r="BF2702" t="s">
        <v>136</v>
      </c>
      <c r="BG2702" t="s">
        <v>134</v>
      </c>
      <c r="BH2702" t="s">
        <v>136</v>
      </c>
      <c r="BN2702" t="s">
        <v>12547</v>
      </c>
      <c r="BO2702" t="s">
        <v>652</v>
      </c>
      <c r="BP2702">
        <v>4</v>
      </c>
      <c r="BQ2702">
        <v>3</v>
      </c>
      <c r="BR2702">
        <v>3</v>
      </c>
      <c r="BS2702" s="1">
        <v>44228</v>
      </c>
      <c r="BT2702" s="1">
        <v>44530</v>
      </c>
      <c r="BU2702" s="1">
        <v>44228</v>
      </c>
      <c r="BV2702" s="1">
        <v>44530</v>
      </c>
      <c r="BW2702" t="s">
        <v>134</v>
      </c>
      <c r="CH2702" s="5">
        <v>1682.33</v>
      </c>
      <c r="CI2702" t="s">
        <v>597</v>
      </c>
      <c r="CJ2702">
        <v>0</v>
      </c>
      <c r="CK2702" t="s">
        <v>598</v>
      </c>
      <c r="CL2702" t="s">
        <v>136</v>
      </c>
      <c r="CM2702" t="s">
        <v>354</v>
      </c>
      <c r="CN2702" t="s">
        <v>599</v>
      </c>
      <c r="CO2702" t="s">
        <v>600</v>
      </c>
      <c r="CP2702" t="s">
        <v>149</v>
      </c>
      <c r="CQ2702">
        <v>6</v>
      </c>
      <c r="CR2702">
        <v>0</v>
      </c>
      <c r="CS2702" t="s">
        <v>136</v>
      </c>
      <c r="CT2702" t="s">
        <v>134</v>
      </c>
      <c r="CU2702" t="s">
        <v>136</v>
      </c>
      <c r="CV2702" t="s">
        <v>136</v>
      </c>
      <c r="CW2702" t="s">
        <v>134</v>
      </c>
      <c r="CX2702">
        <v>50</v>
      </c>
      <c r="CY2702" t="s">
        <v>134</v>
      </c>
      <c r="CZ2702" t="s">
        <v>136</v>
      </c>
      <c r="DA2702" t="s">
        <v>134</v>
      </c>
      <c r="DB2702" t="s">
        <v>136</v>
      </c>
      <c r="DC2702" t="s">
        <v>136</v>
      </c>
      <c r="DD2702" t="s">
        <v>136</v>
      </c>
      <c r="DF2702" t="s">
        <v>12548</v>
      </c>
      <c r="DG2702" t="s">
        <v>12549</v>
      </c>
      <c r="DH2702" t="s">
        <v>1953</v>
      </c>
      <c r="DI2702" t="s">
        <v>374</v>
      </c>
      <c r="DJ2702" s="4">
        <v>79735</v>
      </c>
      <c r="DK2702" t="s">
        <v>993</v>
      </c>
      <c r="DL2702" t="s">
        <v>136</v>
      </c>
      <c r="DM2702">
        <v>1</v>
      </c>
      <c r="DN2702" t="s">
        <v>12550</v>
      </c>
      <c r="DO2702" t="s">
        <v>1953</v>
      </c>
      <c r="DP2702" t="s">
        <v>374</v>
      </c>
      <c r="DQ2702" t="str">
        <f>"79735"</f>
        <v>79735</v>
      </c>
      <c r="DR2702" t="s">
        <v>993</v>
      </c>
      <c r="DS2702" t="s">
        <v>1099</v>
      </c>
      <c r="DT2702">
        <v>1</v>
      </c>
      <c r="DU2702">
        <v>3</v>
      </c>
      <c r="DV2702" t="s">
        <v>136</v>
      </c>
      <c r="DW2702" t="s">
        <v>134</v>
      </c>
      <c r="DX2702" t="s">
        <v>134</v>
      </c>
      <c r="DY2702" t="s">
        <v>134</v>
      </c>
      <c r="DZ2702">
        <v>2</v>
      </c>
      <c r="EA2702" t="s">
        <v>136</v>
      </c>
      <c r="EC2702" s="5">
        <v>12.68</v>
      </c>
      <c r="ED2702" s="5">
        <v>55</v>
      </c>
      <c r="EE2702">
        <v>13074722105</v>
      </c>
      <c r="EF2702" t="s">
        <v>593</v>
      </c>
      <c r="EG2702" t="s">
        <v>148</v>
      </c>
      <c r="EH2702">
        <v>0</v>
      </c>
    </row>
    <row r="2703" spans="1:138" ht="15" customHeight="1" x14ac:dyDescent="0.35">
      <c r="A2703" t="s">
        <v>26654</v>
      </c>
      <c r="B2703" t="s">
        <v>157</v>
      </c>
      <c r="C2703" s="1">
        <v>44173.759684490738</v>
      </c>
      <c r="D2703" s="1">
        <v>44196</v>
      </c>
      <c r="E2703" t="s">
        <v>579</v>
      </c>
      <c r="F2703" t="s">
        <v>136</v>
      </c>
      <c r="G2703" t="s">
        <v>135</v>
      </c>
      <c r="H2703" t="s">
        <v>136</v>
      </c>
      <c r="I2703" t="s">
        <v>19016</v>
      </c>
      <c r="K2703" t="s">
        <v>19017</v>
      </c>
      <c r="L2703" t="s">
        <v>26655</v>
      </c>
      <c r="M2703" t="s">
        <v>8444</v>
      </c>
      <c r="N2703" t="s">
        <v>395</v>
      </c>
      <c r="O2703" s="4">
        <v>95620</v>
      </c>
      <c r="P2703" t="s">
        <v>140</v>
      </c>
      <c r="R2703">
        <v>15303040554</v>
      </c>
      <c r="T2703">
        <v>112410</v>
      </c>
      <c r="U2703" t="s">
        <v>19019</v>
      </c>
      <c r="V2703" t="s">
        <v>26656</v>
      </c>
      <c r="X2703" t="s">
        <v>14133</v>
      </c>
      <c r="Y2703" t="s">
        <v>19017</v>
      </c>
      <c r="AA2703" t="s">
        <v>8444</v>
      </c>
      <c r="AB2703" t="s">
        <v>395</v>
      </c>
      <c r="AC2703" s="4">
        <v>95620</v>
      </c>
      <c r="AD2703" t="s">
        <v>140</v>
      </c>
      <c r="AF2703">
        <v>15303040554</v>
      </c>
      <c r="AH2703" t="s">
        <v>19021</v>
      </c>
      <c r="AI2703" t="s">
        <v>168</v>
      </c>
      <c r="AJ2703" t="s">
        <v>588</v>
      </c>
      <c r="AK2703" t="s">
        <v>589</v>
      </c>
      <c r="AM2703" t="s">
        <v>1361</v>
      </c>
      <c r="AO2703" t="s">
        <v>591</v>
      </c>
      <c r="AP2703" t="s">
        <v>592</v>
      </c>
      <c r="AQ2703" s="4">
        <v>82601</v>
      </c>
      <c r="AR2703" t="s">
        <v>140</v>
      </c>
      <c r="AT2703">
        <v>13074722105</v>
      </c>
      <c r="AV2703" t="s">
        <v>593</v>
      </c>
      <c r="AW2703" t="s">
        <v>594</v>
      </c>
      <c r="AZ2703" t="s">
        <v>334</v>
      </c>
      <c r="BA2703" t="s">
        <v>335</v>
      </c>
      <c r="BB2703" t="s">
        <v>136</v>
      </c>
      <c r="BC2703" t="s">
        <v>136</v>
      </c>
      <c r="BD2703" t="s">
        <v>148</v>
      </c>
      <c r="BE2703" t="s">
        <v>136</v>
      </c>
      <c r="BF2703" t="s">
        <v>136</v>
      </c>
      <c r="BG2703" t="s">
        <v>134</v>
      </c>
      <c r="BH2703" t="s">
        <v>136</v>
      </c>
      <c r="BN2703" t="s">
        <v>26657</v>
      </c>
      <c r="BO2703" t="s">
        <v>10768</v>
      </c>
      <c r="BP2703">
        <v>6</v>
      </c>
      <c r="BQ2703">
        <v>6</v>
      </c>
      <c r="BR2703">
        <v>6</v>
      </c>
      <c r="BS2703" s="1">
        <v>44228</v>
      </c>
      <c r="BT2703" s="1">
        <v>44500</v>
      </c>
      <c r="BU2703" s="1">
        <v>44228</v>
      </c>
      <c r="BV2703" s="1">
        <v>44500</v>
      </c>
      <c r="BW2703" t="s">
        <v>134</v>
      </c>
      <c r="CH2703" s="5">
        <v>2133.52</v>
      </c>
      <c r="CI2703" t="s">
        <v>597</v>
      </c>
      <c r="CJ2703">
        <v>0</v>
      </c>
      <c r="CK2703" t="s">
        <v>598</v>
      </c>
      <c r="CL2703" t="s">
        <v>136</v>
      </c>
      <c r="CM2703" t="s">
        <v>354</v>
      </c>
      <c r="CN2703" t="s">
        <v>599</v>
      </c>
      <c r="CO2703" t="s">
        <v>600</v>
      </c>
      <c r="CP2703" t="s">
        <v>149</v>
      </c>
      <c r="CQ2703">
        <v>6</v>
      </c>
      <c r="CR2703">
        <v>0</v>
      </c>
      <c r="CS2703" t="s">
        <v>136</v>
      </c>
      <c r="CT2703" t="s">
        <v>134</v>
      </c>
      <c r="CU2703" t="s">
        <v>136</v>
      </c>
      <c r="CV2703" t="s">
        <v>136</v>
      </c>
      <c r="CW2703" t="s">
        <v>134</v>
      </c>
      <c r="CX2703">
        <v>50</v>
      </c>
      <c r="CY2703" t="s">
        <v>134</v>
      </c>
      <c r="CZ2703" t="s">
        <v>136</v>
      </c>
      <c r="DA2703" t="s">
        <v>134</v>
      </c>
      <c r="DB2703" t="s">
        <v>136</v>
      </c>
      <c r="DC2703" t="s">
        <v>136</v>
      </c>
      <c r="DD2703" t="s">
        <v>136</v>
      </c>
      <c r="DF2703" t="s">
        <v>15957</v>
      </c>
      <c r="DG2703" t="s">
        <v>19017</v>
      </c>
      <c r="DH2703" t="s">
        <v>8444</v>
      </c>
      <c r="DI2703" t="s">
        <v>395</v>
      </c>
      <c r="DJ2703" s="4">
        <v>95620</v>
      </c>
      <c r="DK2703" t="s">
        <v>1858</v>
      </c>
      <c r="DL2703" t="s">
        <v>136</v>
      </c>
      <c r="DM2703">
        <v>1</v>
      </c>
      <c r="DN2703" t="s">
        <v>19017</v>
      </c>
      <c r="DO2703" t="s">
        <v>8444</v>
      </c>
      <c r="DP2703" t="s">
        <v>395</v>
      </c>
      <c r="DQ2703" t="str">
        <f>"95620"</f>
        <v>95620</v>
      </c>
      <c r="DR2703" t="s">
        <v>1858</v>
      </c>
      <c r="DS2703" t="s">
        <v>26658</v>
      </c>
      <c r="DT2703">
        <v>9</v>
      </c>
      <c r="DU2703">
        <v>18</v>
      </c>
      <c r="DV2703" t="s">
        <v>136</v>
      </c>
      <c r="DW2703" t="s">
        <v>134</v>
      </c>
      <c r="DX2703" t="s">
        <v>134</v>
      </c>
      <c r="DY2703" t="s">
        <v>134</v>
      </c>
      <c r="DZ2703">
        <v>2</v>
      </c>
      <c r="EA2703" t="s">
        <v>136</v>
      </c>
      <c r="EC2703" s="5">
        <v>12.68</v>
      </c>
      <c r="ED2703" s="5">
        <v>55</v>
      </c>
      <c r="EE2703">
        <v>13074722105</v>
      </c>
      <c r="EF2703" t="s">
        <v>593</v>
      </c>
      <c r="EG2703" t="s">
        <v>148</v>
      </c>
      <c r="EH2703">
        <v>0</v>
      </c>
    </row>
    <row r="2704" spans="1:138" ht="15" customHeight="1" x14ac:dyDescent="0.35">
      <c r="A2704" t="s">
        <v>3404</v>
      </c>
      <c r="B2704" t="s">
        <v>157</v>
      </c>
      <c r="C2704" s="1">
        <v>44173.768870370368</v>
      </c>
      <c r="D2704" s="1">
        <v>44196</v>
      </c>
      <c r="E2704" t="s">
        <v>579</v>
      </c>
      <c r="F2704" t="s">
        <v>136</v>
      </c>
      <c r="G2704" t="s">
        <v>135</v>
      </c>
      <c r="H2704" t="s">
        <v>136</v>
      </c>
      <c r="I2704" t="s">
        <v>3405</v>
      </c>
      <c r="K2704" t="s">
        <v>3406</v>
      </c>
      <c r="L2704" t="s">
        <v>3406</v>
      </c>
      <c r="M2704" t="s">
        <v>3407</v>
      </c>
      <c r="N2704" t="s">
        <v>925</v>
      </c>
      <c r="O2704" s="4">
        <v>83450</v>
      </c>
      <c r="P2704" t="s">
        <v>140</v>
      </c>
      <c r="R2704">
        <v>12086634585</v>
      </c>
      <c r="T2704">
        <v>112410</v>
      </c>
      <c r="U2704" t="s">
        <v>3408</v>
      </c>
      <c r="V2704" t="s">
        <v>3409</v>
      </c>
      <c r="X2704" t="s">
        <v>3410</v>
      </c>
      <c r="Y2704" t="s">
        <v>3406</v>
      </c>
      <c r="AA2704" t="s">
        <v>3407</v>
      </c>
      <c r="AB2704" t="s">
        <v>925</v>
      </c>
      <c r="AC2704" s="4">
        <v>83450</v>
      </c>
      <c r="AD2704" t="s">
        <v>140</v>
      </c>
      <c r="AF2704">
        <v>12086634585</v>
      </c>
      <c r="AH2704" t="s">
        <v>3411</v>
      </c>
      <c r="AI2704" t="s">
        <v>168</v>
      </c>
      <c r="AJ2704" t="s">
        <v>588</v>
      </c>
      <c r="AK2704" t="s">
        <v>589</v>
      </c>
      <c r="AM2704" t="s">
        <v>590</v>
      </c>
      <c r="AO2704" t="s">
        <v>591</v>
      </c>
      <c r="AP2704" t="s">
        <v>592</v>
      </c>
      <c r="AQ2704" s="4">
        <v>82601</v>
      </c>
      <c r="AR2704" t="s">
        <v>140</v>
      </c>
      <c r="AT2704">
        <v>13074722105</v>
      </c>
      <c r="AV2704" t="s">
        <v>593</v>
      </c>
      <c r="AW2704" t="s">
        <v>594</v>
      </c>
      <c r="AZ2704" t="s">
        <v>334</v>
      </c>
      <c r="BA2704" t="s">
        <v>335</v>
      </c>
      <c r="BB2704" t="s">
        <v>136</v>
      </c>
      <c r="BC2704" t="s">
        <v>136</v>
      </c>
      <c r="BD2704" t="s">
        <v>148</v>
      </c>
      <c r="BE2704" t="s">
        <v>136</v>
      </c>
      <c r="BF2704" t="s">
        <v>136</v>
      </c>
      <c r="BG2704" t="s">
        <v>134</v>
      </c>
      <c r="BH2704" t="s">
        <v>136</v>
      </c>
      <c r="BN2704" t="s">
        <v>3412</v>
      </c>
      <c r="BO2704" t="s">
        <v>2037</v>
      </c>
      <c r="BP2704">
        <v>16</v>
      </c>
      <c r="BQ2704">
        <v>16</v>
      </c>
      <c r="BR2704">
        <v>16</v>
      </c>
      <c r="BS2704" s="1">
        <v>44228</v>
      </c>
      <c r="BT2704" s="1">
        <v>44500</v>
      </c>
      <c r="BU2704" s="1">
        <v>44228</v>
      </c>
      <c r="BV2704" s="1">
        <v>44500</v>
      </c>
      <c r="BW2704" t="s">
        <v>134</v>
      </c>
      <c r="CH2704" s="5">
        <v>1682.33</v>
      </c>
      <c r="CI2704" t="s">
        <v>597</v>
      </c>
      <c r="CJ2704">
        <v>0</v>
      </c>
      <c r="CK2704" t="s">
        <v>598</v>
      </c>
      <c r="CL2704" t="s">
        <v>136</v>
      </c>
      <c r="CM2704" t="s">
        <v>354</v>
      </c>
      <c r="CN2704" t="s">
        <v>599</v>
      </c>
      <c r="CO2704" t="s">
        <v>600</v>
      </c>
      <c r="CP2704" t="s">
        <v>149</v>
      </c>
      <c r="CQ2704">
        <v>6</v>
      </c>
      <c r="CR2704">
        <v>0</v>
      </c>
      <c r="CS2704" t="s">
        <v>136</v>
      </c>
      <c r="CT2704" t="s">
        <v>134</v>
      </c>
      <c r="CU2704" t="s">
        <v>136</v>
      </c>
      <c r="CV2704" t="s">
        <v>136</v>
      </c>
      <c r="CW2704" t="s">
        <v>134</v>
      </c>
      <c r="CX2704">
        <v>50</v>
      </c>
      <c r="CY2704" t="s">
        <v>134</v>
      </c>
      <c r="CZ2704" t="s">
        <v>136</v>
      </c>
      <c r="DA2704" t="s">
        <v>134</v>
      </c>
      <c r="DB2704" t="s">
        <v>136</v>
      </c>
      <c r="DC2704" t="s">
        <v>136</v>
      </c>
      <c r="DD2704" t="s">
        <v>136</v>
      </c>
      <c r="DF2704" t="s">
        <v>3413</v>
      </c>
      <c r="DG2704" t="s">
        <v>3406</v>
      </c>
      <c r="DH2704" t="s">
        <v>3407</v>
      </c>
      <c r="DI2704" t="s">
        <v>925</v>
      </c>
      <c r="DJ2704" s="4">
        <v>83450</v>
      </c>
      <c r="DK2704" t="s">
        <v>3414</v>
      </c>
      <c r="DL2704" t="s">
        <v>134</v>
      </c>
      <c r="DM2704">
        <v>3</v>
      </c>
      <c r="DN2704" t="s">
        <v>3415</v>
      </c>
      <c r="DO2704" t="s">
        <v>3407</v>
      </c>
      <c r="DP2704" t="s">
        <v>925</v>
      </c>
      <c r="DQ2704" t="str">
        <f>"83450"</f>
        <v>83450</v>
      </c>
      <c r="DR2704" t="s">
        <v>3414</v>
      </c>
      <c r="DS2704" t="s">
        <v>2917</v>
      </c>
      <c r="DT2704">
        <v>1</v>
      </c>
      <c r="DU2704">
        <v>12</v>
      </c>
      <c r="DV2704" t="s">
        <v>136</v>
      </c>
      <c r="DW2704" t="s">
        <v>134</v>
      </c>
      <c r="DX2704" t="s">
        <v>134</v>
      </c>
      <c r="DY2704" t="s">
        <v>134</v>
      </c>
      <c r="DZ2704">
        <v>2</v>
      </c>
      <c r="EA2704" t="s">
        <v>136</v>
      </c>
      <c r="EC2704" s="5">
        <v>12.68</v>
      </c>
      <c r="ED2704" s="5">
        <v>55</v>
      </c>
      <c r="EE2704">
        <v>13074722105</v>
      </c>
      <c r="EF2704" t="s">
        <v>593</v>
      </c>
      <c r="EG2704" t="s">
        <v>148</v>
      </c>
      <c r="EH2704">
        <v>0</v>
      </c>
    </row>
    <row r="2705" spans="1:138" ht="15" customHeight="1" x14ac:dyDescent="0.35">
      <c r="A2705" t="s">
        <v>20905</v>
      </c>
      <c r="B2705" t="s">
        <v>157</v>
      </c>
      <c r="C2705" s="1">
        <v>44182.466325000001</v>
      </c>
      <c r="D2705" s="1">
        <v>44196</v>
      </c>
      <c r="E2705" t="s">
        <v>133</v>
      </c>
      <c r="F2705" t="s">
        <v>136</v>
      </c>
      <c r="G2705" t="s">
        <v>135</v>
      </c>
      <c r="H2705" t="s">
        <v>136</v>
      </c>
      <c r="I2705" t="s">
        <v>20906</v>
      </c>
      <c r="K2705" t="s">
        <v>20907</v>
      </c>
      <c r="M2705" t="s">
        <v>16207</v>
      </c>
      <c r="N2705" t="s">
        <v>611</v>
      </c>
      <c r="O2705" s="4">
        <v>57348</v>
      </c>
      <c r="P2705" t="s">
        <v>140</v>
      </c>
      <c r="R2705">
        <v>16052662824</v>
      </c>
      <c r="T2705">
        <v>11211</v>
      </c>
      <c r="U2705" t="s">
        <v>639</v>
      </c>
      <c r="V2705" t="s">
        <v>4559</v>
      </c>
      <c r="X2705" t="s">
        <v>164</v>
      </c>
      <c r="Y2705" t="s">
        <v>20907</v>
      </c>
      <c r="AA2705" t="s">
        <v>16207</v>
      </c>
      <c r="AB2705" t="s">
        <v>611</v>
      </c>
      <c r="AC2705" s="4">
        <v>57348</v>
      </c>
      <c r="AD2705" t="s">
        <v>140</v>
      </c>
      <c r="AF2705">
        <v>16052662824</v>
      </c>
      <c r="AH2705" t="s">
        <v>20908</v>
      </c>
      <c r="AI2705" t="s">
        <v>168</v>
      </c>
      <c r="AJ2705" t="s">
        <v>1941</v>
      </c>
      <c r="AK2705" t="s">
        <v>1942</v>
      </c>
      <c r="AL2705" t="s">
        <v>1943</v>
      </c>
      <c r="AM2705" t="s">
        <v>1944</v>
      </c>
      <c r="AN2705" t="s">
        <v>1945</v>
      </c>
      <c r="AO2705" t="s">
        <v>1946</v>
      </c>
      <c r="AP2705" t="s">
        <v>374</v>
      </c>
      <c r="AQ2705" s="4">
        <v>78266</v>
      </c>
      <c r="AR2705" t="s">
        <v>140</v>
      </c>
      <c r="AT2705">
        <v>18305844555</v>
      </c>
      <c r="AV2705" t="s">
        <v>1947</v>
      </c>
      <c r="AW2705" t="s">
        <v>1948</v>
      </c>
      <c r="AZ2705" t="s">
        <v>288</v>
      </c>
      <c r="BA2705" t="s">
        <v>289</v>
      </c>
      <c r="BB2705" t="s">
        <v>136</v>
      </c>
      <c r="BC2705" t="s">
        <v>136</v>
      </c>
      <c r="BD2705" t="s">
        <v>148</v>
      </c>
      <c r="BE2705" t="s">
        <v>136</v>
      </c>
      <c r="BF2705" t="s">
        <v>136</v>
      </c>
      <c r="BG2705" t="s">
        <v>134</v>
      </c>
      <c r="BH2705" t="s">
        <v>136</v>
      </c>
      <c r="BN2705" t="s">
        <v>20909</v>
      </c>
      <c r="BO2705" t="s">
        <v>905</v>
      </c>
      <c r="BP2705">
        <v>2</v>
      </c>
      <c r="BQ2705">
        <v>2</v>
      </c>
      <c r="BR2705">
        <v>2</v>
      </c>
      <c r="BS2705" s="1">
        <v>44242</v>
      </c>
      <c r="BT2705" s="1">
        <v>44531</v>
      </c>
      <c r="BU2705" s="1">
        <v>44242</v>
      </c>
      <c r="BV2705" s="1">
        <v>44531</v>
      </c>
      <c r="BW2705" t="s">
        <v>136</v>
      </c>
      <c r="BX2705">
        <v>40</v>
      </c>
      <c r="BY2705">
        <v>0</v>
      </c>
      <c r="BZ2705">
        <v>8</v>
      </c>
      <c r="CA2705">
        <v>8</v>
      </c>
      <c r="CB2705">
        <v>8</v>
      </c>
      <c r="CC2705">
        <v>8</v>
      </c>
      <c r="CD2705">
        <v>8</v>
      </c>
      <c r="CE2705">
        <v>0</v>
      </c>
      <c r="CF2705" t="str">
        <f>"8:00 AM"</f>
        <v>8:00 AM</v>
      </c>
      <c r="CG2705" t="str">
        <f>"5:00 PM"</f>
        <v>5:00 PM</v>
      </c>
      <c r="CH2705" s="5">
        <v>14.99</v>
      </c>
      <c r="CI2705" t="s">
        <v>146</v>
      </c>
      <c r="CJ2705">
        <v>0</v>
      </c>
      <c r="CK2705" t="s">
        <v>148</v>
      </c>
      <c r="CL2705" t="s">
        <v>136</v>
      </c>
      <c r="CM2705" t="s">
        <v>312</v>
      </c>
      <c r="CN2705" t="s">
        <v>148</v>
      </c>
      <c r="CO2705" s="2" t="s">
        <v>1949</v>
      </c>
      <c r="CP2705" t="s">
        <v>149</v>
      </c>
      <c r="CQ2705">
        <v>3</v>
      </c>
      <c r="CR2705">
        <v>0</v>
      </c>
      <c r="CS2705" t="s">
        <v>136</v>
      </c>
      <c r="CT2705" t="s">
        <v>134</v>
      </c>
      <c r="CU2705" t="s">
        <v>136</v>
      </c>
      <c r="CV2705" t="s">
        <v>136</v>
      </c>
      <c r="CW2705" t="s">
        <v>136</v>
      </c>
      <c r="CY2705" t="s">
        <v>136</v>
      </c>
      <c r="CZ2705" t="s">
        <v>136</v>
      </c>
      <c r="DA2705" t="s">
        <v>136</v>
      </c>
      <c r="DB2705" t="s">
        <v>136</v>
      </c>
      <c r="DC2705" t="s">
        <v>136</v>
      </c>
      <c r="DD2705" t="s">
        <v>136</v>
      </c>
      <c r="DF2705" t="s">
        <v>3500</v>
      </c>
      <c r="DG2705" t="s">
        <v>20907</v>
      </c>
      <c r="DH2705" t="s">
        <v>16207</v>
      </c>
      <c r="DI2705" t="s">
        <v>611</v>
      </c>
      <c r="DJ2705" s="4">
        <v>57348</v>
      </c>
      <c r="DK2705" t="s">
        <v>2159</v>
      </c>
      <c r="DL2705" t="s">
        <v>136</v>
      </c>
      <c r="DM2705">
        <v>1</v>
      </c>
      <c r="DN2705" t="s">
        <v>20910</v>
      </c>
      <c r="DO2705" t="s">
        <v>16207</v>
      </c>
      <c r="DP2705" t="s">
        <v>611</v>
      </c>
      <c r="DQ2705" t="str">
        <f>"57348"</f>
        <v>57348</v>
      </c>
      <c r="DR2705" t="s">
        <v>2159</v>
      </c>
      <c r="DS2705" t="s">
        <v>1952</v>
      </c>
      <c r="DT2705">
        <v>1</v>
      </c>
      <c r="DU2705">
        <v>2</v>
      </c>
      <c r="DV2705" t="s">
        <v>134</v>
      </c>
      <c r="DW2705" t="s">
        <v>134</v>
      </c>
      <c r="DX2705" t="s">
        <v>134</v>
      </c>
      <c r="DY2705" t="s">
        <v>136</v>
      </c>
      <c r="DZ2705">
        <v>1</v>
      </c>
      <c r="EA2705" t="s">
        <v>136</v>
      </c>
      <c r="EC2705" s="5">
        <v>12.68</v>
      </c>
      <c r="ED2705" s="5">
        <v>55</v>
      </c>
      <c r="EE2705">
        <v>16052662824</v>
      </c>
      <c r="EF2705" t="s">
        <v>20908</v>
      </c>
      <c r="EG2705" t="s">
        <v>148</v>
      </c>
      <c r="EH2705">
        <v>0</v>
      </c>
    </row>
    <row r="2706" spans="1:138" ht="15" customHeight="1" x14ac:dyDescent="0.35">
      <c r="A2706" t="s">
        <v>22080</v>
      </c>
      <c r="B2706" t="s">
        <v>157</v>
      </c>
      <c r="C2706" s="1">
        <v>44183.669204398146</v>
      </c>
      <c r="D2706" s="1">
        <v>44196</v>
      </c>
      <c r="E2706" t="s">
        <v>133</v>
      </c>
      <c r="F2706" t="s">
        <v>136</v>
      </c>
      <c r="G2706" t="s">
        <v>135</v>
      </c>
      <c r="H2706" t="s">
        <v>136</v>
      </c>
      <c r="I2706" t="s">
        <v>22081</v>
      </c>
      <c r="K2706" t="s">
        <v>22082</v>
      </c>
      <c r="M2706" t="s">
        <v>22083</v>
      </c>
      <c r="N2706" t="s">
        <v>611</v>
      </c>
      <c r="O2706" s="4">
        <v>57071</v>
      </c>
      <c r="P2706" t="s">
        <v>140</v>
      </c>
      <c r="R2706">
        <v>16058264366</v>
      </c>
      <c r="T2706">
        <v>111191</v>
      </c>
      <c r="U2706" t="s">
        <v>22084</v>
      </c>
      <c r="V2706" t="s">
        <v>9507</v>
      </c>
      <c r="X2706" t="s">
        <v>164</v>
      </c>
      <c r="Y2706" t="s">
        <v>22082</v>
      </c>
      <c r="AA2706" t="s">
        <v>22083</v>
      </c>
      <c r="AB2706" t="s">
        <v>611</v>
      </c>
      <c r="AC2706" s="4">
        <v>57071</v>
      </c>
      <c r="AD2706" t="s">
        <v>140</v>
      </c>
      <c r="AF2706">
        <v>16058264366</v>
      </c>
      <c r="AH2706" t="s">
        <v>22085</v>
      </c>
      <c r="AI2706" t="s">
        <v>168</v>
      </c>
      <c r="AJ2706" t="s">
        <v>1941</v>
      </c>
      <c r="AK2706" t="s">
        <v>1942</v>
      </c>
      <c r="AL2706" t="s">
        <v>1943</v>
      </c>
      <c r="AM2706" t="s">
        <v>1944</v>
      </c>
      <c r="AN2706" t="s">
        <v>1945</v>
      </c>
      <c r="AO2706" t="s">
        <v>1946</v>
      </c>
      <c r="AP2706" t="s">
        <v>374</v>
      </c>
      <c r="AQ2706" s="4">
        <v>78266</v>
      </c>
      <c r="AR2706" t="s">
        <v>140</v>
      </c>
      <c r="AT2706">
        <v>18305844555</v>
      </c>
      <c r="AV2706" t="s">
        <v>1947</v>
      </c>
      <c r="AW2706" t="s">
        <v>1948</v>
      </c>
      <c r="AZ2706" t="s">
        <v>288</v>
      </c>
      <c r="BA2706" t="s">
        <v>289</v>
      </c>
      <c r="BB2706" t="s">
        <v>136</v>
      </c>
      <c r="BC2706" t="s">
        <v>136</v>
      </c>
      <c r="BD2706" t="s">
        <v>148</v>
      </c>
      <c r="BE2706" t="s">
        <v>136</v>
      </c>
      <c r="BF2706" t="s">
        <v>136</v>
      </c>
      <c r="BG2706" t="s">
        <v>134</v>
      </c>
      <c r="BH2706" t="s">
        <v>136</v>
      </c>
      <c r="BN2706" t="s">
        <v>22086</v>
      </c>
      <c r="BO2706" t="s">
        <v>905</v>
      </c>
      <c r="BP2706">
        <v>8</v>
      </c>
      <c r="BQ2706">
        <v>8</v>
      </c>
      <c r="BR2706">
        <v>8</v>
      </c>
      <c r="BS2706" s="1">
        <v>44243</v>
      </c>
      <c r="BT2706" s="1">
        <v>44545</v>
      </c>
      <c r="BU2706" s="1">
        <v>44243</v>
      </c>
      <c r="BV2706" s="1">
        <v>44545</v>
      </c>
      <c r="BW2706" t="s">
        <v>136</v>
      </c>
      <c r="BX2706">
        <v>40</v>
      </c>
      <c r="BY2706">
        <v>0</v>
      </c>
      <c r="BZ2706">
        <v>8</v>
      </c>
      <c r="CA2706">
        <v>8</v>
      </c>
      <c r="CB2706">
        <v>8</v>
      </c>
      <c r="CC2706">
        <v>8</v>
      </c>
      <c r="CD2706">
        <v>8</v>
      </c>
      <c r="CE2706">
        <v>0</v>
      </c>
      <c r="CF2706" t="str">
        <f>"8:00 AM"</f>
        <v>8:00 AM</v>
      </c>
      <c r="CG2706" t="str">
        <f>"5:00 PM"</f>
        <v>5:00 PM</v>
      </c>
      <c r="CH2706" s="5">
        <v>14.99</v>
      </c>
      <c r="CI2706" t="s">
        <v>146</v>
      </c>
      <c r="CJ2706">
        <v>0</v>
      </c>
      <c r="CK2706" t="s">
        <v>148</v>
      </c>
      <c r="CL2706" t="s">
        <v>136</v>
      </c>
      <c r="CM2706" t="s">
        <v>312</v>
      </c>
      <c r="CN2706" t="s">
        <v>148</v>
      </c>
      <c r="CO2706" s="2" t="s">
        <v>1949</v>
      </c>
      <c r="CP2706" t="s">
        <v>149</v>
      </c>
      <c r="CQ2706">
        <v>3</v>
      </c>
      <c r="CR2706">
        <v>0</v>
      </c>
      <c r="CS2706" t="s">
        <v>136</v>
      </c>
      <c r="CT2706" t="s">
        <v>134</v>
      </c>
      <c r="CU2706" t="s">
        <v>136</v>
      </c>
      <c r="CV2706" t="s">
        <v>136</v>
      </c>
      <c r="CW2706" t="s">
        <v>136</v>
      </c>
      <c r="CY2706" t="s">
        <v>136</v>
      </c>
      <c r="CZ2706" t="s">
        <v>136</v>
      </c>
      <c r="DA2706" t="s">
        <v>136</v>
      </c>
      <c r="DB2706" t="s">
        <v>136</v>
      </c>
      <c r="DC2706" t="s">
        <v>136</v>
      </c>
      <c r="DD2706" t="s">
        <v>136</v>
      </c>
      <c r="DF2706" t="s">
        <v>3500</v>
      </c>
      <c r="DG2706" t="s">
        <v>22087</v>
      </c>
      <c r="DH2706" t="s">
        <v>22083</v>
      </c>
      <c r="DI2706" t="s">
        <v>611</v>
      </c>
      <c r="DJ2706" s="4">
        <v>57071</v>
      </c>
      <c r="DK2706" t="s">
        <v>15948</v>
      </c>
      <c r="DL2706" t="s">
        <v>136</v>
      </c>
      <c r="DM2706">
        <v>1</v>
      </c>
      <c r="DN2706" t="s">
        <v>22087</v>
      </c>
      <c r="DO2706" t="s">
        <v>22083</v>
      </c>
      <c r="DP2706" t="s">
        <v>611</v>
      </c>
      <c r="DQ2706" t="str">
        <f>"57071"</f>
        <v>57071</v>
      </c>
      <c r="DR2706" t="s">
        <v>15948</v>
      </c>
      <c r="DS2706" t="s">
        <v>1952</v>
      </c>
      <c r="DT2706">
        <v>1</v>
      </c>
      <c r="DU2706">
        <v>5</v>
      </c>
      <c r="DV2706" t="s">
        <v>134</v>
      </c>
      <c r="DW2706" t="s">
        <v>134</v>
      </c>
      <c r="DX2706" t="s">
        <v>134</v>
      </c>
      <c r="DY2706" t="s">
        <v>134</v>
      </c>
      <c r="DZ2706">
        <v>2</v>
      </c>
      <c r="EA2706" t="s">
        <v>136</v>
      </c>
      <c r="EC2706" s="5">
        <v>12.68</v>
      </c>
      <c r="ED2706" s="5">
        <v>55</v>
      </c>
      <c r="EE2706">
        <v>16056908692</v>
      </c>
      <c r="EF2706" t="s">
        <v>22085</v>
      </c>
      <c r="EG2706" t="s">
        <v>148</v>
      </c>
      <c r="EH2706">
        <v>0</v>
      </c>
    </row>
    <row r="2707" spans="1:138" ht="15" customHeight="1" x14ac:dyDescent="0.35">
      <c r="A2707" t="s">
        <v>14485</v>
      </c>
      <c r="B2707" t="s">
        <v>157</v>
      </c>
      <c r="C2707" s="1">
        <v>44179.750741898148</v>
      </c>
      <c r="D2707" s="1">
        <v>44196</v>
      </c>
      <c r="E2707" t="s">
        <v>579</v>
      </c>
      <c r="F2707" t="s">
        <v>136</v>
      </c>
      <c r="G2707" t="s">
        <v>135</v>
      </c>
      <c r="H2707" t="s">
        <v>136</v>
      </c>
      <c r="I2707" t="s">
        <v>14486</v>
      </c>
      <c r="K2707" t="s">
        <v>14487</v>
      </c>
      <c r="M2707" t="s">
        <v>14488</v>
      </c>
      <c r="N2707" t="s">
        <v>1114</v>
      </c>
      <c r="O2707" s="4">
        <v>98831</v>
      </c>
      <c r="P2707" t="s">
        <v>140</v>
      </c>
      <c r="R2707">
        <v>15094232077</v>
      </c>
      <c r="T2707">
        <v>111</v>
      </c>
      <c r="U2707" t="s">
        <v>14489</v>
      </c>
      <c r="V2707" t="s">
        <v>4009</v>
      </c>
      <c r="X2707" t="s">
        <v>634</v>
      </c>
      <c r="Y2707" t="s">
        <v>14487</v>
      </c>
      <c r="AA2707" t="s">
        <v>14488</v>
      </c>
      <c r="AB2707" t="s">
        <v>1114</v>
      </c>
      <c r="AC2707" s="4">
        <v>98831</v>
      </c>
      <c r="AD2707" t="s">
        <v>140</v>
      </c>
      <c r="AF2707">
        <v>15094232077</v>
      </c>
      <c r="AH2707" t="s">
        <v>8846</v>
      </c>
      <c r="AI2707" t="s">
        <v>168</v>
      </c>
      <c r="AJ2707" t="s">
        <v>8847</v>
      </c>
      <c r="AK2707" t="s">
        <v>8848</v>
      </c>
      <c r="AM2707" t="s">
        <v>9187</v>
      </c>
      <c r="AO2707" t="s">
        <v>1122</v>
      </c>
      <c r="AP2707" t="s">
        <v>1114</v>
      </c>
      <c r="AQ2707" s="4">
        <v>98516</v>
      </c>
      <c r="AR2707" t="s">
        <v>140</v>
      </c>
      <c r="AS2707" t="s">
        <v>5830</v>
      </c>
      <c r="AT2707">
        <v>13605220593</v>
      </c>
      <c r="AV2707" t="s">
        <v>8846</v>
      </c>
      <c r="AW2707" t="s">
        <v>1123</v>
      </c>
      <c r="AZ2707" t="s">
        <v>175</v>
      </c>
      <c r="BA2707" t="s">
        <v>176</v>
      </c>
      <c r="BB2707" t="s">
        <v>136</v>
      </c>
      <c r="BC2707" t="s">
        <v>136</v>
      </c>
      <c r="BD2707" t="s">
        <v>148</v>
      </c>
      <c r="BE2707" t="s">
        <v>136</v>
      </c>
      <c r="BF2707" t="s">
        <v>136</v>
      </c>
      <c r="BG2707" t="s">
        <v>134</v>
      </c>
      <c r="BH2707" t="s">
        <v>136</v>
      </c>
      <c r="BN2707" t="s">
        <v>14490</v>
      </c>
      <c r="BO2707" t="s">
        <v>1124</v>
      </c>
      <c r="BP2707">
        <v>40</v>
      </c>
      <c r="BQ2707">
        <v>40</v>
      </c>
      <c r="BR2707">
        <v>40</v>
      </c>
      <c r="BS2707" s="1">
        <v>44242</v>
      </c>
      <c r="BT2707" s="1">
        <v>44500</v>
      </c>
      <c r="BU2707" s="1">
        <v>44242</v>
      </c>
      <c r="BV2707" s="1">
        <v>44500</v>
      </c>
      <c r="BW2707" t="s">
        <v>136</v>
      </c>
      <c r="BX2707">
        <v>35</v>
      </c>
      <c r="BY2707">
        <v>0</v>
      </c>
      <c r="BZ2707">
        <v>6</v>
      </c>
      <c r="CA2707">
        <v>6</v>
      </c>
      <c r="CB2707">
        <v>6</v>
      </c>
      <c r="CC2707">
        <v>6</v>
      </c>
      <c r="CD2707">
        <v>6</v>
      </c>
      <c r="CE2707">
        <v>5</v>
      </c>
      <c r="CF2707" t="str">
        <f>"7:00 AM"</f>
        <v>7:00 AM</v>
      </c>
      <c r="CG2707" t="str">
        <f>"1:30 PM"</f>
        <v>1:30 PM</v>
      </c>
      <c r="CH2707" s="5">
        <v>15.83</v>
      </c>
      <c r="CI2707" t="s">
        <v>146</v>
      </c>
      <c r="CK2707" t="s">
        <v>6375</v>
      </c>
      <c r="CL2707" t="s">
        <v>136</v>
      </c>
      <c r="CM2707" t="s">
        <v>312</v>
      </c>
      <c r="CN2707" t="s">
        <v>148</v>
      </c>
      <c r="CO2707" t="s">
        <v>2753</v>
      </c>
      <c r="CP2707" t="s">
        <v>149</v>
      </c>
      <c r="CQ2707">
        <v>3</v>
      </c>
      <c r="CR2707">
        <v>0</v>
      </c>
      <c r="CS2707" t="s">
        <v>136</v>
      </c>
      <c r="CT2707" t="s">
        <v>136</v>
      </c>
      <c r="CU2707" t="s">
        <v>136</v>
      </c>
      <c r="CV2707" t="s">
        <v>136</v>
      </c>
      <c r="CW2707" t="s">
        <v>134</v>
      </c>
      <c r="CX2707">
        <v>60</v>
      </c>
      <c r="CY2707" t="s">
        <v>134</v>
      </c>
      <c r="CZ2707" t="s">
        <v>134</v>
      </c>
      <c r="DA2707" t="s">
        <v>134</v>
      </c>
      <c r="DB2707" t="s">
        <v>134</v>
      </c>
      <c r="DC2707" t="s">
        <v>134</v>
      </c>
      <c r="DD2707" t="s">
        <v>136</v>
      </c>
      <c r="DF2707" s="2" t="s">
        <v>14491</v>
      </c>
      <c r="DG2707" t="s">
        <v>14487</v>
      </c>
      <c r="DH2707" t="s">
        <v>14492</v>
      </c>
      <c r="DI2707" t="s">
        <v>1114</v>
      </c>
      <c r="DJ2707" s="4">
        <v>98831</v>
      </c>
      <c r="DK2707" t="s">
        <v>6824</v>
      </c>
      <c r="DL2707" t="s">
        <v>134</v>
      </c>
      <c r="DM2707">
        <v>2</v>
      </c>
      <c r="DN2707" t="s">
        <v>14493</v>
      </c>
      <c r="DO2707" t="s">
        <v>14488</v>
      </c>
      <c r="DP2707" t="s">
        <v>1114</v>
      </c>
      <c r="DQ2707" t="str">
        <f>"98831"</f>
        <v>98831</v>
      </c>
      <c r="DR2707" t="s">
        <v>6824</v>
      </c>
      <c r="DS2707" t="s">
        <v>3368</v>
      </c>
      <c r="DT2707">
        <v>28</v>
      </c>
      <c r="DU2707">
        <v>61</v>
      </c>
      <c r="DV2707" t="s">
        <v>134</v>
      </c>
      <c r="DW2707" t="s">
        <v>134</v>
      </c>
      <c r="DX2707" t="s">
        <v>134</v>
      </c>
      <c r="DY2707" t="s">
        <v>136</v>
      </c>
      <c r="DZ2707">
        <v>1</v>
      </c>
      <c r="EA2707" t="s">
        <v>134</v>
      </c>
      <c r="EB2707" s="5">
        <v>12.68</v>
      </c>
      <c r="EC2707" s="5">
        <v>12.68</v>
      </c>
      <c r="ED2707" s="5">
        <v>55</v>
      </c>
      <c r="EE2707">
        <v>15094705742</v>
      </c>
      <c r="EF2707" t="s">
        <v>14494</v>
      </c>
      <c r="EG2707" t="s">
        <v>14495</v>
      </c>
      <c r="EH2707">
        <v>0</v>
      </c>
    </row>
    <row r="2708" spans="1:138" ht="15" customHeight="1" x14ac:dyDescent="0.35">
      <c r="A2708" t="s">
        <v>27648</v>
      </c>
      <c r="B2708" t="s">
        <v>157</v>
      </c>
      <c r="C2708" s="1">
        <v>44176.556664814816</v>
      </c>
      <c r="D2708" s="1">
        <v>44196</v>
      </c>
      <c r="E2708" t="s">
        <v>1298</v>
      </c>
      <c r="F2708" t="s">
        <v>136</v>
      </c>
      <c r="G2708" t="s">
        <v>135</v>
      </c>
      <c r="H2708" t="s">
        <v>136</v>
      </c>
      <c r="I2708" t="s">
        <v>1299</v>
      </c>
      <c r="K2708" t="s">
        <v>1300</v>
      </c>
      <c r="L2708" t="s">
        <v>1301</v>
      </c>
      <c r="M2708" t="s">
        <v>1302</v>
      </c>
      <c r="N2708" t="s">
        <v>925</v>
      </c>
      <c r="O2708" s="4">
        <v>83301</v>
      </c>
      <c r="P2708" t="s">
        <v>140</v>
      </c>
      <c r="R2708">
        <v>12085952226</v>
      </c>
      <c r="T2708">
        <v>112410</v>
      </c>
      <c r="U2708" t="s">
        <v>1303</v>
      </c>
      <c r="V2708" t="s">
        <v>1304</v>
      </c>
      <c r="X2708" t="s">
        <v>1305</v>
      </c>
      <c r="Y2708" t="s">
        <v>1300</v>
      </c>
      <c r="Z2708" t="s">
        <v>1301</v>
      </c>
      <c r="AA2708" t="s">
        <v>6576</v>
      </c>
      <c r="AB2708" t="s">
        <v>925</v>
      </c>
      <c r="AC2708" s="4">
        <v>83301</v>
      </c>
      <c r="AD2708" t="s">
        <v>140</v>
      </c>
      <c r="AF2708">
        <v>12085952226</v>
      </c>
      <c r="AH2708" t="s">
        <v>1306</v>
      </c>
      <c r="AZ2708" t="s">
        <v>334</v>
      </c>
      <c r="BA2708" t="s">
        <v>335</v>
      </c>
      <c r="BB2708" t="s">
        <v>136</v>
      </c>
      <c r="BC2708" t="s">
        <v>136</v>
      </c>
      <c r="BD2708" t="s">
        <v>148</v>
      </c>
      <c r="BE2708" t="s">
        <v>136</v>
      </c>
      <c r="BF2708" t="s">
        <v>136</v>
      </c>
      <c r="BG2708" t="s">
        <v>134</v>
      </c>
      <c r="BH2708" t="s">
        <v>136</v>
      </c>
      <c r="BN2708" t="s">
        <v>27649</v>
      </c>
      <c r="BO2708" t="s">
        <v>2284</v>
      </c>
      <c r="BP2708">
        <v>1</v>
      </c>
      <c r="BQ2708">
        <v>1</v>
      </c>
      <c r="BR2708">
        <v>1</v>
      </c>
      <c r="BS2708" s="1">
        <v>44228</v>
      </c>
      <c r="BT2708" s="1">
        <v>44331</v>
      </c>
      <c r="BU2708" s="1">
        <v>44228</v>
      </c>
      <c r="BV2708" s="1">
        <v>44331</v>
      </c>
      <c r="BW2708" t="s">
        <v>134</v>
      </c>
      <c r="CH2708" s="5">
        <v>2133.52</v>
      </c>
      <c r="CI2708" t="s">
        <v>597</v>
      </c>
      <c r="CJ2708">
        <v>0</v>
      </c>
      <c r="CK2708" t="s">
        <v>13403</v>
      </c>
      <c r="CL2708" t="s">
        <v>136</v>
      </c>
      <c r="CM2708" t="s">
        <v>354</v>
      </c>
      <c r="CN2708" t="s">
        <v>1310</v>
      </c>
      <c r="CO2708" t="s">
        <v>2377</v>
      </c>
      <c r="CP2708" t="s">
        <v>149</v>
      </c>
      <c r="CQ2708">
        <v>3</v>
      </c>
      <c r="CR2708">
        <v>0</v>
      </c>
      <c r="CS2708" t="s">
        <v>136</v>
      </c>
      <c r="CT2708" t="s">
        <v>136</v>
      </c>
      <c r="CU2708" t="s">
        <v>136</v>
      </c>
      <c r="CV2708" t="s">
        <v>134</v>
      </c>
      <c r="CW2708" t="s">
        <v>134</v>
      </c>
      <c r="CX2708">
        <v>50</v>
      </c>
      <c r="CY2708" t="s">
        <v>134</v>
      </c>
      <c r="CZ2708" t="s">
        <v>136</v>
      </c>
      <c r="DA2708" t="s">
        <v>136</v>
      </c>
      <c r="DB2708" t="s">
        <v>136</v>
      </c>
      <c r="DC2708" t="s">
        <v>136</v>
      </c>
      <c r="DD2708" t="s">
        <v>136</v>
      </c>
      <c r="DF2708" t="s">
        <v>180</v>
      </c>
      <c r="DG2708" t="s">
        <v>19037</v>
      </c>
      <c r="DH2708" t="s">
        <v>5073</v>
      </c>
      <c r="DI2708" t="s">
        <v>395</v>
      </c>
      <c r="DJ2708" s="4">
        <v>93637</v>
      </c>
      <c r="DK2708" t="s">
        <v>5073</v>
      </c>
      <c r="DL2708" t="s">
        <v>134</v>
      </c>
      <c r="DM2708">
        <v>2</v>
      </c>
      <c r="DN2708" t="s">
        <v>19038</v>
      </c>
      <c r="DO2708" t="s">
        <v>5073</v>
      </c>
      <c r="DP2708" t="s">
        <v>395</v>
      </c>
      <c r="DQ2708" t="str">
        <f>"93637"</f>
        <v>93637</v>
      </c>
      <c r="DR2708" t="s">
        <v>5073</v>
      </c>
      <c r="DS2708" t="s">
        <v>1315</v>
      </c>
      <c r="DT2708">
        <v>3</v>
      </c>
      <c r="DU2708">
        <v>5</v>
      </c>
      <c r="DV2708" t="s">
        <v>136</v>
      </c>
      <c r="DW2708" t="s">
        <v>136</v>
      </c>
      <c r="DX2708" t="s">
        <v>134</v>
      </c>
      <c r="DY2708" t="s">
        <v>136</v>
      </c>
      <c r="DZ2708">
        <v>1</v>
      </c>
      <c r="EA2708" t="s">
        <v>136</v>
      </c>
      <c r="EC2708" s="5">
        <v>12.68</v>
      </c>
      <c r="ED2708" s="5">
        <v>55</v>
      </c>
      <c r="EE2708">
        <v>12085952226</v>
      </c>
      <c r="EF2708" t="s">
        <v>1316</v>
      </c>
      <c r="EG2708" t="s">
        <v>148</v>
      </c>
      <c r="EH2708">
        <v>0</v>
      </c>
    </row>
    <row r="2709" spans="1:138" ht="15" customHeight="1" x14ac:dyDescent="0.35">
      <c r="A2709" t="s">
        <v>18005</v>
      </c>
      <c r="B2709" t="s">
        <v>157</v>
      </c>
      <c r="C2709" s="1">
        <v>44176.593931249998</v>
      </c>
      <c r="D2709" s="1">
        <v>44196</v>
      </c>
      <c r="E2709" t="s">
        <v>1298</v>
      </c>
      <c r="F2709" t="s">
        <v>136</v>
      </c>
      <c r="G2709" t="s">
        <v>135</v>
      </c>
      <c r="H2709" t="s">
        <v>136</v>
      </c>
      <c r="I2709" t="s">
        <v>1299</v>
      </c>
      <c r="K2709" t="s">
        <v>1300</v>
      </c>
      <c r="L2709" t="s">
        <v>1301</v>
      </c>
      <c r="M2709" t="s">
        <v>1302</v>
      </c>
      <c r="N2709" t="s">
        <v>925</v>
      </c>
      <c r="O2709" s="4">
        <v>83301</v>
      </c>
      <c r="P2709" t="s">
        <v>140</v>
      </c>
      <c r="R2709">
        <v>12085952226</v>
      </c>
      <c r="T2709">
        <v>112410</v>
      </c>
      <c r="U2709" t="s">
        <v>1303</v>
      </c>
      <c r="V2709" t="s">
        <v>1304</v>
      </c>
      <c r="X2709" t="s">
        <v>1305</v>
      </c>
      <c r="Y2709" t="s">
        <v>1300</v>
      </c>
      <c r="Z2709" t="s">
        <v>1301</v>
      </c>
      <c r="AA2709" t="s">
        <v>1302</v>
      </c>
      <c r="AB2709" t="s">
        <v>925</v>
      </c>
      <c r="AC2709" s="4">
        <v>83301</v>
      </c>
      <c r="AD2709" t="s">
        <v>140</v>
      </c>
      <c r="AF2709">
        <v>12085952226</v>
      </c>
      <c r="AH2709" t="s">
        <v>1306</v>
      </c>
      <c r="AZ2709" t="s">
        <v>334</v>
      </c>
      <c r="BA2709" t="s">
        <v>335</v>
      </c>
      <c r="BB2709" t="s">
        <v>136</v>
      </c>
      <c r="BC2709" t="s">
        <v>136</v>
      </c>
      <c r="BD2709" t="s">
        <v>148</v>
      </c>
      <c r="BE2709" t="s">
        <v>136</v>
      </c>
      <c r="BF2709" t="s">
        <v>136</v>
      </c>
      <c r="BG2709" t="s">
        <v>134</v>
      </c>
      <c r="BH2709" t="s">
        <v>136</v>
      </c>
      <c r="BN2709" t="s">
        <v>18006</v>
      </c>
      <c r="BO2709" t="s">
        <v>18007</v>
      </c>
      <c r="BP2709">
        <v>1</v>
      </c>
      <c r="BQ2709">
        <v>1</v>
      </c>
      <c r="BR2709">
        <v>1</v>
      </c>
      <c r="BS2709" s="1">
        <v>44228</v>
      </c>
      <c r="BT2709" s="1">
        <v>44286</v>
      </c>
      <c r="BU2709" s="1">
        <v>44228</v>
      </c>
      <c r="BV2709" s="1">
        <v>44286</v>
      </c>
      <c r="BW2709" t="s">
        <v>134</v>
      </c>
      <c r="CH2709" s="5">
        <v>2133.52</v>
      </c>
      <c r="CI2709" t="s">
        <v>597</v>
      </c>
      <c r="CJ2709">
        <v>0</v>
      </c>
      <c r="CK2709" t="s">
        <v>2285</v>
      </c>
      <c r="CL2709" t="s">
        <v>136</v>
      </c>
      <c r="CM2709" t="s">
        <v>354</v>
      </c>
      <c r="CN2709" t="s">
        <v>1310</v>
      </c>
      <c r="CO2709" t="s">
        <v>2377</v>
      </c>
      <c r="CP2709" t="s">
        <v>149</v>
      </c>
      <c r="CQ2709">
        <v>3</v>
      </c>
      <c r="CR2709">
        <v>0</v>
      </c>
      <c r="CS2709" t="s">
        <v>136</v>
      </c>
      <c r="CT2709" t="s">
        <v>136</v>
      </c>
      <c r="CU2709" t="s">
        <v>136</v>
      </c>
      <c r="CV2709" t="s">
        <v>134</v>
      </c>
      <c r="CW2709" t="s">
        <v>134</v>
      </c>
      <c r="CX2709">
        <v>50</v>
      </c>
      <c r="CY2709" t="s">
        <v>134</v>
      </c>
      <c r="CZ2709" t="s">
        <v>136</v>
      </c>
      <c r="DA2709" t="s">
        <v>136</v>
      </c>
      <c r="DB2709" t="s">
        <v>136</v>
      </c>
      <c r="DC2709" t="s">
        <v>136</v>
      </c>
      <c r="DD2709" t="s">
        <v>136</v>
      </c>
      <c r="DF2709" t="s">
        <v>180</v>
      </c>
      <c r="DG2709" t="s">
        <v>18008</v>
      </c>
      <c r="DH2709" t="s">
        <v>18009</v>
      </c>
      <c r="DI2709" t="s">
        <v>395</v>
      </c>
      <c r="DJ2709" s="4">
        <v>93656</v>
      </c>
      <c r="DK2709" t="s">
        <v>6243</v>
      </c>
      <c r="DL2709" t="s">
        <v>134</v>
      </c>
      <c r="DM2709">
        <v>2</v>
      </c>
      <c r="DN2709" t="s">
        <v>18008</v>
      </c>
      <c r="DO2709" t="s">
        <v>18009</v>
      </c>
      <c r="DP2709" t="s">
        <v>395</v>
      </c>
      <c r="DQ2709" t="str">
        <f>"93656"</f>
        <v>93656</v>
      </c>
      <c r="DR2709" t="s">
        <v>6243</v>
      </c>
      <c r="DS2709" t="s">
        <v>1315</v>
      </c>
      <c r="DT2709">
        <v>5</v>
      </c>
      <c r="DU2709">
        <v>7</v>
      </c>
      <c r="DV2709" t="s">
        <v>134</v>
      </c>
      <c r="DW2709" t="s">
        <v>134</v>
      </c>
      <c r="DX2709" t="s">
        <v>134</v>
      </c>
      <c r="DY2709" t="s">
        <v>136</v>
      </c>
      <c r="DZ2709">
        <v>1</v>
      </c>
      <c r="EA2709" t="s">
        <v>136</v>
      </c>
      <c r="EC2709" s="5">
        <v>12.68</v>
      </c>
      <c r="ED2709" s="5">
        <v>55</v>
      </c>
      <c r="EE2709">
        <v>12085952226</v>
      </c>
      <c r="EF2709" t="s">
        <v>1316</v>
      </c>
      <c r="EG2709" t="s">
        <v>148</v>
      </c>
      <c r="EH2709">
        <v>0</v>
      </c>
    </row>
    <row r="2710" spans="1:138" ht="15" customHeight="1" x14ac:dyDescent="0.35">
      <c r="A2710" t="s">
        <v>21770</v>
      </c>
      <c r="B2710" t="s">
        <v>157</v>
      </c>
      <c r="C2710" s="1">
        <v>44176.690220601849</v>
      </c>
      <c r="D2710" s="1">
        <v>44196</v>
      </c>
      <c r="E2710" t="s">
        <v>1298</v>
      </c>
      <c r="F2710" t="s">
        <v>136</v>
      </c>
      <c r="G2710" t="s">
        <v>135</v>
      </c>
      <c r="H2710" t="s">
        <v>136</v>
      </c>
      <c r="I2710" t="s">
        <v>1299</v>
      </c>
      <c r="K2710" t="s">
        <v>1300</v>
      </c>
      <c r="L2710" t="s">
        <v>1301</v>
      </c>
      <c r="M2710" t="s">
        <v>6576</v>
      </c>
      <c r="N2710" t="s">
        <v>925</v>
      </c>
      <c r="O2710" s="4">
        <v>83301</v>
      </c>
      <c r="P2710" t="s">
        <v>140</v>
      </c>
      <c r="R2710">
        <v>12085952226</v>
      </c>
      <c r="T2710">
        <v>112410</v>
      </c>
      <c r="U2710" t="s">
        <v>1303</v>
      </c>
      <c r="V2710" t="s">
        <v>1304</v>
      </c>
      <c r="X2710" t="s">
        <v>1305</v>
      </c>
      <c r="Y2710" t="s">
        <v>1300</v>
      </c>
      <c r="Z2710" t="s">
        <v>1301</v>
      </c>
      <c r="AA2710" t="s">
        <v>1302</v>
      </c>
      <c r="AB2710" t="s">
        <v>925</v>
      </c>
      <c r="AC2710" s="4">
        <v>83301</v>
      </c>
      <c r="AD2710" t="s">
        <v>140</v>
      </c>
      <c r="AF2710">
        <v>12085952226</v>
      </c>
      <c r="AH2710" t="s">
        <v>1306</v>
      </c>
      <c r="AZ2710" t="s">
        <v>334</v>
      </c>
      <c r="BA2710" t="s">
        <v>335</v>
      </c>
      <c r="BB2710" t="s">
        <v>136</v>
      </c>
      <c r="BC2710" t="s">
        <v>136</v>
      </c>
      <c r="BD2710" t="s">
        <v>148</v>
      </c>
      <c r="BE2710" t="s">
        <v>136</v>
      </c>
      <c r="BF2710" t="s">
        <v>136</v>
      </c>
      <c r="BG2710" t="s">
        <v>134</v>
      </c>
      <c r="BH2710" t="s">
        <v>136</v>
      </c>
      <c r="BN2710" t="s">
        <v>21771</v>
      </c>
      <c r="BO2710" t="s">
        <v>1308</v>
      </c>
      <c r="BP2710">
        <v>1</v>
      </c>
      <c r="BQ2710">
        <v>1</v>
      </c>
      <c r="BR2710">
        <v>1</v>
      </c>
      <c r="BS2710" s="1">
        <v>44228</v>
      </c>
      <c r="BT2710" s="1">
        <v>44347</v>
      </c>
      <c r="BU2710" s="1">
        <v>44228</v>
      </c>
      <c r="BV2710" s="1">
        <v>44347</v>
      </c>
      <c r="BW2710" t="s">
        <v>134</v>
      </c>
      <c r="CH2710" s="5">
        <v>2133.52</v>
      </c>
      <c r="CI2710" t="s">
        <v>597</v>
      </c>
      <c r="CJ2710">
        <v>0</v>
      </c>
      <c r="CK2710" t="s">
        <v>1309</v>
      </c>
      <c r="CL2710" t="s">
        <v>136</v>
      </c>
      <c r="CM2710" t="s">
        <v>354</v>
      </c>
      <c r="CN2710" t="s">
        <v>1310</v>
      </c>
      <c r="CO2710" t="s">
        <v>2377</v>
      </c>
      <c r="CP2710" t="s">
        <v>149</v>
      </c>
      <c r="CQ2710">
        <v>3</v>
      </c>
      <c r="CR2710">
        <v>0</v>
      </c>
      <c r="CS2710" t="s">
        <v>136</v>
      </c>
      <c r="CT2710" t="s">
        <v>136</v>
      </c>
      <c r="CU2710" t="s">
        <v>136</v>
      </c>
      <c r="CV2710" t="s">
        <v>134</v>
      </c>
      <c r="CW2710" t="s">
        <v>134</v>
      </c>
      <c r="CX2710">
        <v>50</v>
      </c>
      <c r="CY2710" t="s">
        <v>134</v>
      </c>
      <c r="CZ2710" t="s">
        <v>136</v>
      </c>
      <c r="DA2710" t="s">
        <v>136</v>
      </c>
      <c r="DB2710" t="s">
        <v>136</v>
      </c>
      <c r="DC2710" t="s">
        <v>136</v>
      </c>
      <c r="DD2710" t="s">
        <v>136</v>
      </c>
      <c r="DF2710" t="s">
        <v>180</v>
      </c>
      <c r="DG2710" t="s">
        <v>21772</v>
      </c>
      <c r="DH2710" t="s">
        <v>21773</v>
      </c>
      <c r="DI2710" t="s">
        <v>395</v>
      </c>
      <c r="DJ2710" s="4">
        <v>93206</v>
      </c>
      <c r="DK2710" t="s">
        <v>2108</v>
      </c>
      <c r="DL2710" t="s">
        <v>134</v>
      </c>
      <c r="DM2710">
        <v>2</v>
      </c>
      <c r="DN2710" t="s">
        <v>21772</v>
      </c>
      <c r="DO2710" t="s">
        <v>21773</v>
      </c>
      <c r="DP2710" t="s">
        <v>395</v>
      </c>
      <c r="DQ2710" t="str">
        <f>"93206"</f>
        <v>93206</v>
      </c>
      <c r="DR2710" t="s">
        <v>2108</v>
      </c>
      <c r="DS2710" t="s">
        <v>2962</v>
      </c>
      <c r="DT2710">
        <v>7</v>
      </c>
      <c r="DU2710">
        <v>13</v>
      </c>
      <c r="DV2710" t="s">
        <v>134</v>
      </c>
      <c r="DW2710" t="s">
        <v>134</v>
      </c>
      <c r="DX2710" t="s">
        <v>134</v>
      </c>
      <c r="DY2710" t="s">
        <v>136</v>
      </c>
      <c r="DZ2710">
        <v>1</v>
      </c>
      <c r="EA2710" t="s">
        <v>136</v>
      </c>
      <c r="EC2710" s="5">
        <v>12.68</v>
      </c>
      <c r="ED2710" s="5">
        <v>55</v>
      </c>
      <c r="EE2710">
        <v>12085952226</v>
      </c>
      <c r="EF2710" t="s">
        <v>1316</v>
      </c>
      <c r="EG2710" t="s">
        <v>148</v>
      </c>
      <c r="EH2710">
        <v>0</v>
      </c>
    </row>
    <row r="2711" spans="1:138" ht="15" customHeight="1" x14ac:dyDescent="0.35">
      <c r="A2711" t="s">
        <v>13334</v>
      </c>
      <c r="B2711" t="s">
        <v>157</v>
      </c>
      <c r="C2711" s="1">
        <v>44178.484839814817</v>
      </c>
      <c r="D2711" s="1">
        <v>44196</v>
      </c>
      <c r="E2711" t="s">
        <v>1298</v>
      </c>
      <c r="F2711" t="s">
        <v>136</v>
      </c>
      <c r="G2711" t="s">
        <v>135</v>
      </c>
      <c r="H2711" t="s">
        <v>136</v>
      </c>
      <c r="I2711" t="s">
        <v>1299</v>
      </c>
      <c r="K2711" t="s">
        <v>1300</v>
      </c>
      <c r="L2711" t="s">
        <v>1301</v>
      </c>
      <c r="M2711" t="s">
        <v>1302</v>
      </c>
      <c r="N2711" t="s">
        <v>925</v>
      </c>
      <c r="O2711" s="4">
        <v>83301</v>
      </c>
      <c r="P2711" t="s">
        <v>140</v>
      </c>
      <c r="R2711">
        <v>12085952226</v>
      </c>
      <c r="T2711">
        <v>112410</v>
      </c>
      <c r="U2711" t="s">
        <v>1303</v>
      </c>
      <c r="V2711" t="s">
        <v>1304</v>
      </c>
      <c r="X2711" t="s">
        <v>1305</v>
      </c>
      <c r="Y2711" t="s">
        <v>1300</v>
      </c>
      <c r="Z2711" t="s">
        <v>1301</v>
      </c>
      <c r="AA2711" t="s">
        <v>1302</v>
      </c>
      <c r="AB2711" t="s">
        <v>925</v>
      </c>
      <c r="AC2711" s="4">
        <v>83301</v>
      </c>
      <c r="AD2711" t="s">
        <v>140</v>
      </c>
      <c r="AF2711">
        <v>12085952226</v>
      </c>
      <c r="AH2711" t="s">
        <v>1306</v>
      </c>
      <c r="AZ2711" t="s">
        <v>334</v>
      </c>
      <c r="BA2711" t="s">
        <v>335</v>
      </c>
      <c r="BB2711" t="s">
        <v>136</v>
      </c>
      <c r="BC2711" t="s">
        <v>136</v>
      </c>
      <c r="BD2711" t="s">
        <v>148</v>
      </c>
      <c r="BE2711" t="s">
        <v>136</v>
      </c>
      <c r="BF2711" t="s">
        <v>136</v>
      </c>
      <c r="BG2711" t="s">
        <v>134</v>
      </c>
      <c r="BH2711" t="s">
        <v>136</v>
      </c>
      <c r="BN2711" t="s">
        <v>13335</v>
      </c>
      <c r="BO2711" t="s">
        <v>2284</v>
      </c>
      <c r="BP2711">
        <v>2</v>
      </c>
      <c r="BQ2711">
        <v>2</v>
      </c>
      <c r="BR2711">
        <v>2</v>
      </c>
      <c r="BS2711" s="1">
        <v>44228</v>
      </c>
      <c r="BT2711" s="1">
        <v>44286</v>
      </c>
      <c r="BU2711" s="1">
        <v>44228</v>
      </c>
      <c r="BV2711" s="1">
        <v>44286</v>
      </c>
      <c r="BW2711" t="s">
        <v>134</v>
      </c>
      <c r="CH2711" s="5">
        <v>2133.52</v>
      </c>
      <c r="CI2711" t="s">
        <v>597</v>
      </c>
      <c r="CJ2711">
        <v>0</v>
      </c>
      <c r="CK2711" t="s">
        <v>1309</v>
      </c>
      <c r="CL2711" t="s">
        <v>136</v>
      </c>
      <c r="CM2711" t="s">
        <v>354</v>
      </c>
      <c r="CN2711" t="s">
        <v>1310</v>
      </c>
      <c r="CO2711" t="s">
        <v>2377</v>
      </c>
      <c r="CP2711" t="s">
        <v>149</v>
      </c>
      <c r="CQ2711">
        <v>3</v>
      </c>
      <c r="CR2711">
        <v>0</v>
      </c>
      <c r="CS2711" t="s">
        <v>136</v>
      </c>
      <c r="CT2711" t="s">
        <v>136</v>
      </c>
      <c r="CU2711" t="s">
        <v>136</v>
      </c>
      <c r="CV2711" t="s">
        <v>134</v>
      </c>
      <c r="CW2711" t="s">
        <v>134</v>
      </c>
      <c r="CX2711">
        <v>50</v>
      </c>
      <c r="CY2711" t="s">
        <v>134</v>
      </c>
      <c r="CZ2711" t="s">
        <v>136</v>
      </c>
      <c r="DA2711" t="s">
        <v>136</v>
      </c>
      <c r="DB2711" t="s">
        <v>136</v>
      </c>
      <c r="DC2711" t="s">
        <v>136</v>
      </c>
      <c r="DD2711" t="s">
        <v>136</v>
      </c>
      <c r="DF2711" t="s">
        <v>180</v>
      </c>
      <c r="DG2711" t="s">
        <v>6186</v>
      </c>
      <c r="DH2711" t="s">
        <v>6187</v>
      </c>
      <c r="DI2711" t="s">
        <v>395</v>
      </c>
      <c r="DJ2711" s="4">
        <v>95620</v>
      </c>
      <c r="DK2711" t="s">
        <v>1858</v>
      </c>
      <c r="DL2711" t="s">
        <v>134</v>
      </c>
      <c r="DM2711">
        <v>2</v>
      </c>
      <c r="DN2711" t="s">
        <v>6186</v>
      </c>
      <c r="DO2711" t="s">
        <v>6187</v>
      </c>
      <c r="DP2711" t="s">
        <v>395</v>
      </c>
      <c r="DQ2711" t="str">
        <f>"95620"</f>
        <v>95620</v>
      </c>
      <c r="DR2711" t="s">
        <v>1858</v>
      </c>
      <c r="DS2711" t="s">
        <v>1315</v>
      </c>
      <c r="DT2711">
        <v>12</v>
      </c>
      <c r="DU2711">
        <v>24</v>
      </c>
      <c r="DV2711" t="s">
        <v>134</v>
      </c>
      <c r="DW2711" t="s">
        <v>134</v>
      </c>
      <c r="DX2711" t="s">
        <v>134</v>
      </c>
      <c r="DY2711" t="s">
        <v>136</v>
      </c>
      <c r="DZ2711">
        <v>1</v>
      </c>
      <c r="EA2711" t="s">
        <v>136</v>
      </c>
      <c r="EC2711" s="5">
        <v>12.68</v>
      </c>
      <c r="ED2711" s="5">
        <v>55</v>
      </c>
      <c r="EE2711">
        <v>12085952226</v>
      </c>
      <c r="EF2711" t="s">
        <v>1316</v>
      </c>
      <c r="EG2711" t="s">
        <v>148</v>
      </c>
      <c r="EH2711">
        <v>0</v>
      </c>
    </row>
    <row r="2712" spans="1:138" ht="15" customHeight="1" x14ac:dyDescent="0.35">
      <c r="A2712" t="s">
        <v>21745</v>
      </c>
      <c r="B2712" t="s">
        <v>157</v>
      </c>
      <c r="C2712" s="1">
        <v>44178.524078935188</v>
      </c>
      <c r="D2712" s="1">
        <v>44196</v>
      </c>
      <c r="E2712" t="s">
        <v>1298</v>
      </c>
      <c r="F2712" t="s">
        <v>136</v>
      </c>
      <c r="G2712" t="s">
        <v>135</v>
      </c>
      <c r="H2712" t="s">
        <v>136</v>
      </c>
      <c r="I2712" t="s">
        <v>1299</v>
      </c>
      <c r="K2712" t="s">
        <v>1300</v>
      </c>
      <c r="L2712" t="s">
        <v>1301</v>
      </c>
      <c r="M2712" t="s">
        <v>1302</v>
      </c>
      <c r="N2712" t="s">
        <v>925</v>
      </c>
      <c r="O2712" s="4">
        <v>83301</v>
      </c>
      <c r="P2712" t="s">
        <v>140</v>
      </c>
      <c r="R2712">
        <v>12085952226</v>
      </c>
      <c r="T2712">
        <v>112410</v>
      </c>
      <c r="U2712" t="s">
        <v>1303</v>
      </c>
      <c r="V2712" t="s">
        <v>1304</v>
      </c>
      <c r="X2712" t="s">
        <v>1305</v>
      </c>
      <c r="Y2712" t="s">
        <v>1300</v>
      </c>
      <c r="Z2712" t="s">
        <v>1301</v>
      </c>
      <c r="AA2712" t="s">
        <v>1302</v>
      </c>
      <c r="AB2712" t="s">
        <v>925</v>
      </c>
      <c r="AC2712" s="4">
        <v>83301</v>
      </c>
      <c r="AD2712" t="s">
        <v>140</v>
      </c>
      <c r="AF2712">
        <v>12085952226</v>
      </c>
      <c r="AH2712" t="s">
        <v>1306</v>
      </c>
      <c r="AZ2712" t="s">
        <v>334</v>
      </c>
      <c r="BA2712" t="s">
        <v>335</v>
      </c>
      <c r="BB2712" t="s">
        <v>136</v>
      </c>
      <c r="BC2712" t="s">
        <v>136</v>
      </c>
      <c r="BD2712" t="s">
        <v>148</v>
      </c>
      <c r="BE2712" t="s">
        <v>136</v>
      </c>
      <c r="BF2712" t="s">
        <v>136</v>
      </c>
      <c r="BG2712" t="s">
        <v>134</v>
      </c>
      <c r="BH2712" t="s">
        <v>136</v>
      </c>
      <c r="BN2712" t="s">
        <v>21746</v>
      </c>
      <c r="BO2712" t="s">
        <v>1308</v>
      </c>
      <c r="BP2712">
        <v>1</v>
      </c>
      <c r="BQ2712">
        <v>1</v>
      </c>
      <c r="BR2712">
        <v>1</v>
      </c>
      <c r="BS2712" s="1">
        <v>44228</v>
      </c>
      <c r="BT2712" s="1">
        <v>44286</v>
      </c>
      <c r="BU2712" s="1">
        <v>44228</v>
      </c>
      <c r="BV2712" s="1">
        <v>44286</v>
      </c>
      <c r="BW2712" t="s">
        <v>134</v>
      </c>
      <c r="CH2712" s="5">
        <v>2133.52</v>
      </c>
      <c r="CI2712" t="s">
        <v>597</v>
      </c>
      <c r="CJ2712">
        <v>0</v>
      </c>
      <c r="CK2712" t="s">
        <v>1309</v>
      </c>
      <c r="CL2712" t="s">
        <v>136</v>
      </c>
      <c r="CM2712" t="s">
        <v>354</v>
      </c>
      <c r="CN2712" t="s">
        <v>1310</v>
      </c>
      <c r="CO2712" t="s">
        <v>2377</v>
      </c>
      <c r="CP2712" t="s">
        <v>149</v>
      </c>
      <c r="CQ2712">
        <v>3</v>
      </c>
      <c r="CR2712">
        <v>0</v>
      </c>
      <c r="CS2712" t="s">
        <v>136</v>
      </c>
      <c r="CT2712" t="s">
        <v>136</v>
      </c>
      <c r="CU2712" t="s">
        <v>136</v>
      </c>
      <c r="CV2712" t="s">
        <v>134</v>
      </c>
      <c r="CW2712" t="s">
        <v>134</v>
      </c>
      <c r="CX2712">
        <v>50</v>
      </c>
      <c r="CY2712" t="s">
        <v>134</v>
      </c>
      <c r="CZ2712" t="s">
        <v>136</v>
      </c>
      <c r="DA2712" t="s">
        <v>136</v>
      </c>
      <c r="DB2712" t="s">
        <v>136</v>
      </c>
      <c r="DC2712" t="s">
        <v>136</v>
      </c>
      <c r="DD2712" t="s">
        <v>136</v>
      </c>
      <c r="DF2712" t="s">
        <v>180</v>
      </c>
      <c r="DG2712" t="s">
        <v>18437</v>
      </c>
      <c r="DH2712" t="s">
        <v>9207</v>
      </c>
      <c r="DI2712" t="s">
        <v>395</v>
      </c>
      <c r="DJ2712" s="4">
        <v>95240</v>
      </c>
      <c r="DK2712" t="s">
        <v>3365</v>
      </c>
      <c r="DL2712" t="s">
        <v>134</v>
      </c>
      <c r="DM2712">
        <v>2</v>
      </c>
      <c r="DN2712" t="s">
        <v>18437</v>
      </c>
      <c r="DO2712" t="s">
        <v>9207</v>
      </c>
      <c r="DP2712" t="s">
        <v>395</v>
      </c>
      <c r="DQ2712" t="str">
        <f>"95240"</f>
        <v>95240</v>
      </c>
      <c r="DR2712" t="s">
        <v>3365</v>
      </c>
      <c r="DS2712" t="s">
        <v>1315</v>
      </c>
      <c r="DT2712">
        <v>4</v>
      </c>
      <c r="DU2712">
        <v>8</v>
      </c>
      <c r="DV2712" t="s">
        <v>134</v>
      </c>
      <c r="DW2712" t="s">
        <v>134</v>
      </c>
      <c r="DX2712" t="s">
        <v>134</v>
      </c>
      <c r="DY2712" t="s">
        <v>136</v>
      </c>
      <c r="DZ2712">
        <v>1</v>
      </c>
      <c r="EA2712" t="s">
        <v>136</v>
      </c>
      <c r="EC2712" s="5">
        <v>12.68</v>
      </c>
      <c r="ED2712" s="5">
        <v>55</v>
      </c>
      <c r="EE2712">
        <v>12085952226</v>
      </c>
      <c r="EF2712" t="s">
        <v>1316</v>
      </c>
      <c r="EG2712" t="s">
        <v>148</v>
      </c>
      <c r="EH2712">
        <v>0</v>
      </c>
    </row>
    <row r="2713" spans="1:138" ht="15" customHeight="1" x14ac:dyDescent="0.35">
      <c r="A2713" t="s">
        <v>8038</v>
      </c>
      <c r="B2713" t="s">
        <v>157</v>
      </c>
      <c r="C2713" s="1">
        <v>44176.474259027775</v>
      </c>
      <c r="D2713" s="1">
        <v>44196</v>
      </c>
      <c r="E2713" t="s">
        <v>133</v>
      </c>
      <c r="F2713" t="s">
        <v>136</v>
      </c>
      <c r="G2713" t="s">
        <v>135</v>
      </c>
      <c r="H2713" t="s">
        <v>134</v>
      </c>
      <c r="I2713" t="s">
        <v>8039</v>
      </c>
      <c r="K2713" t="s">
        <v>8040</v>
      </c>
      <c r="M2713" t="s">
        <v>8041</v>
      </c>
      <c r="N2713" t="s">
        <v>870</v>
      </c>
      <c r="O2713" s="4">
        <v>56244</v>
      </c>
      <c r="P2713" t="s">
        <v>140</v>
      </c>
      <c r="R2713">
        <v>13203925685</v>
      </c>
      <c r="T2713">
        <v>1119</v>
      </c>
      <c r="U2713" t="s">
        <v>8042</v>
      </c>
      <c r="V2713" t="s">
        <v>8043</v>
      </c>
      <c r="X2713" t="s">
        <v>164</v>
      </c>
      <c r="Y2713" t="s">
        <v>8040</v>
      </c>
      <c r="AA2713" t="s">
        <v>8041</v>
      </c>
      <c r="AB2713" t="s">
        <v>870</v>
      </c>
      <c r="AC2713" s="4">
        <v>56244</v>
      </c>
      <c r="AD2713" t="s">
        <v>140</v>
      </c>
      <c r="AF2713">
        <v>13203925685</v>
      </c>
      <c r="AH2713" t="s">
        <v>8044</v>
      </c>
      <c r="AI2713" t="s">
        <v>168</v>
      </c>
      <c r="AJ2713" t="s">
        <v>533</v>
      </c>
      <c r="AK2713" t="s">
        <v>534</v>
      </c>
      <c r="AM2713" t="s">
        <v>535</v>
      </c>
      <c r="AO2713" t="s">
        <v>536</v>
      </c>
      <c r="AP2713" t="s">
        <v>537</v>
      </c>
      <c r="AQ2713" s="4">
        <v>28786</v>
      </c>
      <c r="AR2713" t="s">
        <v>140</v>
      </c>
      <c r="AT2713">
        <v>18282460659</v>
      </c>
      <c r="AV2713" t="s">
        <v>538</v>
      </c>
      <c r="AW2713" t="s">
        <v>539</v>
      </c>
      <c r="AZ2713" t="s">
        <v>288</v>
      </c>
      <c r="BA2713" t="s">
        <v>289</v>
      </c>
      <c r="BB2713" t="s">
        <v>136</v>
      </c>
      <c r="BC2713" t="s">
        <v>136</v>
      </c>
      <c r="BD2713" t="s">
        <v>148</v>
      </c>
      <c r="BE2713" t="s">
        <v>136</v>
      </c>
      <c r="BF2713" t="s">
        <v>136</v>
      </c>
      <c r="BG2713" t="s">
        <v>134</v>
      </c>
      <c r="BH2713" t="s">
        <v>136</v>
      </c>
      <c r="BN2713" t="s">
        <v>8045</v>
      </c>
      <c r="BO2713" t="s">
        <v>1937</v>
      </c>
      <c r="BP2713">
        <v>2</v>
      </c>
      <c r="BQ2713">
        <v>2</v>
      </c>
      <c r="BR2713">
        <v>2</v>
      </c>
      <c r="BS2713" s="1">
        <v>44228</v>
      </c>
      <c r="BT2713" s="1">
        <v>44531</v>
      </c>
      <c r="BU2713" s="1">
        <v>44228</v>
      </c>
      <c r="BV2713" s="1">
        <v>44531</v>
      </c>
      <c r="BW2713" t="s">
        <v>136</v>
      </c>
      <c r="BX2713">
        <v>48</v>
      </c>
      <c r="BY2713">
        <v>0</v>
      </c>
      <c r="BZ2713">
        <v>8</v>
      </c>
      <c r="CA2713">
        <v>8</v>
      </c>
      <c r="CB2713">
        <v>8</v>
      </c>
      <c r="CC2713">
        <v>8</v>
      </c>
      <c r="CD2713">
        <v>8</v>
      </c>
      <c r="CE2713">
        <v>8</v>
      </c>
      <c r="CF2713" t="str">
        <f>"8:00 AM"</f>
        <v>8:00 AM</v>
      </c>
      <c r="CG2713" t="str">
        <f>"5:00 AM"</f>
        <v>5:00 AM</v>
      </c>
      <c r="CH2713" s="5">
        <v>14.4</v>
      </c>
      <c r="CI2713" t="s">
        <v>146</v>
      </c>
      <c r="CL2713" t="s">
        <v>134</v>
      </c>
      <c r="CM2713" t="s">
        <v>354</v>
      </c>
      <c r="CN2713" t="s">
        <v>2411</v>
      </c>
      <c r="CO2713" t="s">
        <v>966</v>
      </c>
      <c r="CP2713" t="s">
        <v>149</v>
      </c>
      <c r="CQ2713">
        <v>3</v>
      </c>
      <c r="CR2713">
        <v>0</v>
      </c>
      <c r="CS2713" t="s">
        <v>136</v>
      </c>
      <c r="CT2713" t="s">
        <v>134</v>
      </c>
      <c r="CU2713" t="s">
        <v>134</v>
      </c>
      <c r="CV2713" t="s">
        <v>134</v>
      </c>
      <c r="CW2713" t="s">
        <v>134</v>
      </c>
      <c r="CX2713">
        <v>60</v>
      </c>
      <c r="CY2713" t="s">
        <v>134</v>
      </c>
      <c r="CZ2713" t="s">
        <v>134</v>
      </c>
      <c r="DA2713" t="s">
        <v>134</v>
      </c>
      <c r="DB2713" t="s">
        <v>134</v>
      </c>
      <c r="DC2713" t="s">
        <v>134</v>
      </c>
      <c r="DD2713" t="s">
        <v>136</v>
      </c>
      <c r="DF2713" t="s">
        <v>8046</v>
      </c>
      <c r="DG2713" t="s">
        <v>8040</v>
      </c>
      <c r="DH2713" t="s">
        <v>8041</v>
      </c>
      <c r="DI2713" t="s">
        <v>870</v>
      </c>
      <c r="DJ2713" s="4">
        <v>56244</v>
      </c>
      <c r="DK2713" t="s">
        <v>2980</v>
      </c>
      <c r="DL2713" t="s">
        <v>136</v>
      </c>
      <c r="DM2713">
        <v>1</v>
      </c>
      <c r="DN2713" t="s">
        <v>8047</v>
      </c>
      <c r="DO2713" t="s">
        <v>850</v>
      </c>
      <c r="DP2713" t="s">
        <v>870</v>
      </c>
      <c r="DQ2713" t="str">
        <f>"56267"</f>
        <v>56267</v>
      </c>
      <c r="DR2713" t="s">
        <v>2980</v>
      </c>
      <c r="DS2713" t="s">
        <v>420</v>
      </c>
      <c r="DT2713">
        <v>1</v>
      </c>
      <c r="DU2713">
        <v>2</v>
      </c>
      <c r="DV2713" t="s">
        <v>134</v>
      </c>
      <c r="DW2713" t="s">
        <v>134</v>
      </c>
      <c r="DX2713" t="s">
        <v>134</v>
      </c>
      <c r="DY2713" t="s">
        <v>136</v>
      </c>
      <c r="DZ2713">
        <v>1</v>
      </c>
      <c r="EA2713" t="s">
        <v>134</v>
      </c>
      <c r="EB2713" s="5">
        <v>12.68</v>
      </c>
      <c r="EC2713" s="5">
        <v>12.68</v>
      </c>
      <c r="ED2713" s="5">
        <v>55</v>
      </c>
      <c r="EE2713">
        <v>13203925685</v>
      </c>
      <c r="EF2713" t="s">
        <v>8044</v>
      </c>
      <c r="EG2713" t="s">
        <v>148</v>
      </c>
      <c r="EH2713">
        <v>1</v>
      </c>
    </row>
    <row r="2714" spans="1:138" ht="15" customHeight="1" x14ac:dyDescent="0.35">
      <c r="A2714" t="s">
        <v>25302</v>
      </c>
      <c r="B2714" t="s">
        <v>157</v>
      </c>
      <c r="C2714" s="1">
        <v>44182.793072337961</v>
      </c>
      <c r="D2714" s="1">
        <v>44196</v>
      </c>
      <c r="E2714" t="s">
        <v>133</v>
      </c>
      <c r="F2714" t="s">
        <v>136</v>
      </c>
      <c r="G2714" t="s">
        <v>135</v>
      </c>
      <c r="H2714" t="s">
        <v>136</v>
      </c>
      <c r="I2714" t="s">
        <v>25303</v>
      </c>
      <c r="K2714" t="s">
        <v>25304</v>
      </c>
      <c r="M2714" t="s">
        <v>25305</v>
      </c>
      <c r="N2714" t="s">
        <v>784</v>
      </c>
      <c r="O2714" s="4">
        <v>59088</v>
      </c>
      <c r="P2714" t="s">
        <v>140</v>
      </c>
      <c r="R2714">
        <v>14066709585</v>
      </c>
      <c r="T2714">
        <v>1121</v>
      </c>
      <c r="U2714" t="s">
        <v>25306</v>
      </c>
      <c r="V2714" t="s">
        <v>10725</v>
      </c>
      <c r="X2714" t="s">
        <v>164</v>
      </c>
      <c r="Y2714" t="s">
        <v>25304</v>
      </c>
      <c r="AA2714" t="s">
        <v>25305</v>
      </c>
      <c r="AB2714" t="s">
        <v>784</v>
      </c>
      <c r="AC2714" s="4">
        <v>59088</v>
      </c>
      <c r="AD2714" t="s">
        <v>140</v>
      </c>
      <c r="AF2714">
        <v>14066709585</v>
      </c>
      <c r="AH2714" t="s">
        <v>2999</v>
      </c>
      <c r="AI2714" t="s">
        <v>168</v>
      </c>
      <c r="AJ2714" t="s">
        <v>789</v>
      </c>
      <c r="AK2714" t="s">
        <v>790</v>
      </c>
      <c r="AL2714" t="s">
        <v>403</v>
      </c>
      <c r="AM2714" t="s">
        <v>791</v>
      </c>
      <c r="AO2714" t="s">
        <v>792</v>
      </c>
      <c r="AP2714" t="s">
        <v>784</v>
      </c>
      <c r="AQ2714" s="4">
        <v>59457</v>
      </c>
      <c r="AR2714" t="s">
        <v>140</v>
      </c>
      <c r="AS2714" t="s">
        <v>793</v>
      </c>
      <c r="AT2714">
        <v>14065797529</v>
      </c>
      <c r="AV2714" t="s">
        <v>794</v>
      </c>
      <c r="AW2714" t="s">
        <v>795</v>
      </c>
      <c r="AZ2714" t="s">
        <v>334</v>
      </c>
      <c r="BA2714" t="s">
        <v>335</v>
      </c>
      <c r="BB2714" t="s">
        <v>136</v>
      </c>
      <c r="BC2714" t="s">
        <v>136</v>
      </c>
      <c r="BD2714" t="s">
        <v>148</v>
      </c>
      <c r="BE2714" t="s">
        <v>136</v>
      </c>
      <c r="BF2714" t="s">
        <v>136</v>
      </c>
      <c r="BG2714" t="s">
        <v>134</v>
      </c>
      <c r="BH2714" t="s">
        <v>136</v>
      </c>
      <c r="BI2714" t="s">
        <v>796</v>
      </c>
      <c r="BJ2714" t="s">
        <v>797</v>
      </c>
      <c r="BL2714" t="s">
        <v>795</v>
      </c>
      <c r="BM2714" t="s">
        <v>794</v>
      </c>
      <c r="BN2714" t="s">
        <v>25307</v>
      </c>
      <c r="BO2714" t="s">
        <v>799</v>
      </c>
      <c r="BP2714">
        <v>1</v>
      </c>
      <c r="BQ2714">
        <v>1</v>
      </c>
      <c r="BR2714">
        <v>1</v>
      </c>
      <c r="BS2714" s="1">
        <v>44242</v>
      </c>
      <c r="BT2714" s="1">
        <v>44544</v>
      </c>
      <c r="BU2714" s="1">
        <v>44242</v>
      </c>
      <c r="BV2714" s="1">
        <v>44544</v>
      </c>
      <c r="BW2714" t="s">
        <v>136</v>
      </c>
      <c r="BX2714">
        <v>54</v>
      </c>
      <c r="BY2714">
        <v>0</v>
      </c>
      <c r="BZ2714">
        <v>9</v>
      </c>
      <c r="CA2714">
        <v>9</v>
      </c>
      <c r="CB2714">
        <v>9</v>
      </c>
      <c r="CC2714">
        <v>9</v>
      </c>
      <c r="CD2714">
        <v>9</v>
      </c>
      <c r="CE2714">
        <v>9</v>
      </c>
      <c r="CF2714" t="str">
        <f>"7:00 AM"</f>
        <v>7:00 AM</v>
      </c>
      <c r="CG2714" t="str">
        <f>"5:00 PM"</f>
        <v>5:00 PM</v>
      </c>
      <c r="CH2714" s="5">
        <v>13.62</v>
      </c>
      <c r="CI2714" t="s">
        <v>146</v>
      </c>
      <c r="CL2714" t="s">
        <v>136</v>
      </c>
      <c r="CM2714" t="s">
        <v>312</v>
      </c>
      <c r="CN2714" t="s">
        <v>148</v>
      </c>
      <c r="CO2714" t="s">
        <v>800</v>
      </c>
      <c r="CP2714" t="s">
        <v>149</v>
      </c>
      <c r="CQ2714">
        <v>3</v>
      </c>
      <c r="CR2714">
        <v>0</v>
      </c>
      <c r="CS2714" t="s">
        <v>134</v>
      </c>
      <c r="CT2714" t="s">
        <v>134</v>
      </c>
      <c r="CU2714" t="s">
        <v>136</v>
      </c>
      <c r="CV2714" t="s">
        <v>136</v>
      </c>
      <c r="CW2714" t="s">
        <v>134</v>
      </c>
      <c r="CX2714">
        <v>100</v>
      </c>
      <c r="CY2714" t="s">
        <v>134</v>
      </c>
      <c r="CZ2714" t="s">
        <v>134</v>
      </c>
      <c r="DA2714" t="s">
        <v>134</v>
      </c>
      <c r="DB2714" t="s">
        <v>134</v>
      </c>
      <c r="DC2714" t="s">
        <v>136</v>
      </c>
      <c r="DD2714" t="s">
        <v>136</v>
      </c>
      <c r="DF2714" t="s">
        <v>25308</v>
      </c>
      <c r="DG2714" t="s">
        <v>25309</v>
      </c>
      <c r="DH2714" t="s">
        <v>25305</v>
      </c>
      <c r="DI2714" t="s">
        <v>784</v>
      </c>
      <c r="DJ2714" s="4">
        <v>59088</v>
      </c>
      <c r="DK2714" t="s">
        <v>20604</v>
      </c>
      <c r="DL2714" t="s">
        <v>136</v>
      </c>
      <c r="DM2714">
        <v>1</v>
      </c>
      <c r="DN2714" t="s">
        <v>25310</v>
      </c>
      <c r="DO2714" t="s">
        <v>25305</v>
      </c>
      <c r="DP2714" t="s">
        <v>784</v>
      </c>
      <c r="DQ2714" t="str">
        <f>"59088"</f>
        <v>59088</v>
      </c>
      <c r="DR2714" t="s">
        <v>20604</v>
      </c>
      <c r="DS2714" t="s">
        <v>2917</v>
      </c>
      <c r="DT2714">
        <v>1</v>
      </c>
      <c r="DU2714">
        <v>1</v>
      </c>
      <c r="DV2714" t="s">
        <v>134</v>
      </c>
      <c r="DW2714" t="s">
        <v>134</v>
      </c>
      <c r="DX2714" t="s">
        <v>134</v>
      </c>
      <c r="DY2714" t="s">
        <v>136</v>
      </c>
      <c r="DZ2714">
        <v>1</v>
      </c>
      <c r="EA2714" t="s">
        <v>136</v>
      </c>
      <c r="EC2714" s="5">
        <v>12.68</v>
      </c>
      <c r="ED2714" s="5">
        <v>55</v>
      </c>
      <c r="EE2714">
        <v>14066709585</v>
      </c>
      <c r="EF2714" t="s">
        <v>2999</v>
      </c>
      <c r="EG2714" t="s">
        <v>148</v>
      </c>
      <c r="EH2714">
        <v>0</v>
      </c>
    </row>
    <row r="2715" spans="1:138" ht="15" customHeight="1" x14ac:dyDescent="0.35">
      <c r="A2715" t="s">
        <v>17201</v>
      </c>
      <c r="B2715" t="s">
        <v>157</v>
      </c>
      <c r="C2715" s="1">
        <v>44177.521576273146</v>
      </c>
      <c r="D2715" s="1">
        <v>44196</v>
      </c>
      <c r="E2715" t="s">
        <v>579</v>
      </c>
      <c r="F2715" t="s">
        <v>136</v>
      </c>
      <c r="G2715" t="s">
        <v>135</v>
      </c>
      <c r="H2715" t="s">
        <v>136</v>
      </c>
      <c r="I2715" t="s">
        <v>17202</v>
      </c>
      <c r="K2715" t="s">
        <v>17203</v>
      </c>
      <c r="M2715" t="s">
        <v>17204</v>
      </c>
      <c r="N2715" t="s">
        <v>584</v>
      </c>
      <c r="O2715" s="4">
        <v>84021</v>
      </c>
      <c r="P2715" t="s">
        <v>140</v>
      </c>
      <c r="R2715">
        <v>14357385355</v>
      </c>
      <c r="T2715">
        <v>1121</v>
      </c>
      <c r="U2715" t="s">
        <v>15244</v>
      </c>
      <c r="V2715" t="s">
        <v>17205</v>
      </c>
      <c r="X2715" t="s">
        <v>164</v>
      </c>
      <c r="Y2715" t="s">
        <v>17203</v>
      </c>
      <c r="AA2715" t="s">
        <v>17204</v>
      </c>
      <c r="AB2715" t="s">
        <v>584</v>
      </c>
      <c r="AC2715" s="4">
        <v>84021</v>
      </c>
      <c r="AD2715" t="s">
        <v>140</v>
      </c>
      <c r="AF2715">
        <v>14357385355</v>
      </c>
      <c r="AH2715" t="s">
        <v>17206</v>
      </c>
      <c r="AI2715" t="s">
        <v>168</v>
      </c>
      <c r="AJ2715" t="s">
        <v>588</v>
      </c>
      <c r="AK2715" t="s">
        <v>589</v>
      </c>
      <c r="AM2715" t="s">
        <v>1291</v>
      </c>
      <c r="AO2715" t="s">
        <v>591</v>
      </c>
      <c r="AP2715" t="s">
        <v>592</v>
      </c>
      <c r="AQ2715" s="4">
        <v>82601</v>
      </c>
      <c r="AR2715" t="s">
        <v>140</v>
      </c>
      <c r="AT2715">
        <v>13074722105</v>
      </c>
      <c r="AV2715" t="s">
        <v>593</v>
      </c>
      <c r="AW2715" t="s">
        <v>594</v>
      </c>
      <c r="AZ2715" t="s">
        <v>334</v>
      </c>
      <c r="BA2715" t="s">
        <v>335</v>
      </c>
      <c r="BB2715" t="s">
        <v>136</v>
      </c>
      <c r="BC2715" t="s">
        <v>136</v>
      </c>
      <c r="BD2715" t="s">
        <v>148</v>
      </c>
      <c r="BE2715" t="s">
        <v>136</v>
      </c>
      <c r="BF2715" t="s">
        <v>136</v>
      </c>
      <c r="BG2715" t="s">
        <v>134</v>
      </c>
      <c r="BH2715" t="s">
        <v>136</v>
      </c>
      <c r="BN2715" t="s">
        <v>17207</v>
      </c>
      <c r="BO2715" t="s">
        <v>652</v>
      </c>
      <c r="BP2715">
        <v>4</v>
      </c>
      <c r="BQ2715">
        <v>4</v>
      </c>
      <c r="BR2715">
        <v>4</v>
      </c>
      <c r="BS2715" s="1">
        <v>44228</v>
      </c>
      <c r="BT2715" s="1">
        <v>44530</v>
      </c>
      <c r="BU2715" s="1">
        <v>44228</v>
      </c>
      <c r="BV2715" s="1">
        <v>44530</v>
      </c>
      <c r="BW2715" t="s">
        <v>134</v>
      </c>
      <c r="CH2715" s="5">
        <v>1682.33</v>
      </c>
      <c r="CI2715" t="s">
        <v>597</v>
      </c>
      <c r="CJ2715">
        <v>0</v>
      </c>
      <c r="CK2715" t="s">
        <v>598</v>
      </c>
      <c r="CL2715" t="s">
        <v>136</v>
      </c>
      <c r="CM2715" t="s">
        <v>354</v>
      </c>
      <c r="CN2715" t="s">
        <v>599</v>
      </c>
      <c r="CO2715" t="s">
        <v>600</v>
      </c>
      <c r="CP2715" t="s">
        <v>149</v>
      </c>
      <c r="CQ2715">
        <v>6</v>
      </c>
      <c r="CR2715">
        <v>0</v>
      </c>
      <c r="CS2715" t="s">
        <v>136</v>
      </c>
      <c r="CT2715" t="s">
        <v>134</v>
      </c>
      <c r="CU2715" t="s">
        <v>136</v>
      </c>
      <c r="CV2715" t="s">
        <v>136</v>
      </c>
      <c r="CW2715" t="s">
        <v>134</v>
      </c>
      <c r="CX2715">
        <v>50</v>
      </c>
      <c r="CY2715" t="s">
        <v>134</v>
      </c>
      <c r="CZ2715" t="s">
        <v>136</v>
      </c>
      <c r="DA2715" t="s">
        <v>134</v>
      </c>
      <c r="DB2715" t="s">
        <v>136</v>
      </c>
      <c r="DC2715" t="s">
        <v>136</v>
      </c>
      <c r="DD2715" t="s">
        <v>136</v>
      </c>
      <c r="DF2715" s="2" t="s">
        <v>17208</v>
      </c>
      <c r="DG2715" t="s">
        <v>17209</v>
      </c>
      <c r="DH2715" t="s">
        <v>17204</v>
      </c>
      <c r="DI2715" t="s">
        <v>584</v>
      </c>
      <c r="DJ2715" s="4">
        <v>84021</v>
      </c>
      <c r="DK2715" t="s">
        <v>17210</v>
      </c>
      <c r="DL2715" t="s">
        <v>136</v>
      </c>
      <c r="DM2715">
        <v>1</v>
      </c>
      <c r="DN2715" t="s">
        <v>17209</v>
      </c>
      <c r="DO2715" t="s">
        <v>17204</v>
      </c>
      <c r="DP2715" t="s">
        <v>584</v>
      </c>
      <c r="DQ2715" t="str">
        <f>"84021"</f>
        <v>84021</v>
      </c>
      <c r="DR2715" t="s">
        <v>17210</v>
      </c>
      <c r="DS2715" t="s">
        <v>605</v>
      </c>
      <c r="DT2715">
        <v>2</v>
      </c>
      <c r="DU2715">
        <v>5</v>
      </c>
      <c r="DV2715" t="s">
        <v>136</v>
      </c>
      <c r="DW2715" t="s">
        <v>136</v>
      </c>
      <c r="DX2715" t="s">
        <v>134</v>
      </c>
      <c r="DY2715" t="s">
        <v>136</v>
      </c>
      <c r="DZ2715">
        <v>1</v>
      </c>
      <c r="EA2715" t="s">
        <v>136</v>
      </c>
      <c r="EC2715" s="5">
        <v>12.68</v>
      </c>
      <c r="ED2715" s="5">
        <v>55</v>
      </c>
      <c r="EE2715">
        <v>13074722105</v>
      </c>
      <c r="EF2715" t="s">
        <v>593</v>
      </c>
      <c r="EG2715" t="s">
        <v>148</v>
      </c>
      <c r="EH2715">
        <v>0</v>
      </c>
    </row>
    <row r="2716" spans="1:138" ht="15" customHeight="1" x14ac:dyDescent="0.35">
      <c r="A2716" t="s">
        <v>18309</v>
      </c>
      <c r="B2716" t="s">
        <v>157</v>
      </c>
      <c r="C2716" s="1">
        <v>44182.526174189814</v>
      </c>
      <c r="D2716" s="1">
        <v>44196</v>
      </c>
      <c r="E2716" t="s">
        <v>133</v>
      </c>
      <c r="F2716" t="s">
        <v>136</v>
      </c>
      <c r="G2716" t="s">
        <v>135</v>
      </c>
      <c r="H2716" t="s">
        <v>136</v>
      </c>
      <c r="I2716" t="s">
        <v>18310</v>
      </c>
      <c r="K2716" t="s">
        <v>18311</v>
      </c>
      <c r="M2716" t="s">
        <v>18312</v>
      </c>
      <c r="N2716" t="s">
        <v>893</v>
      </c>
      <c r="O2716" s="4">
        <v>11772</v>
      </c>
      <c r="P2716" t="s">
        <v>140</v>
      </c>
      <c r="R2716">
        <v>16314752698</v>
      </c>
      <c r="T2716">
        <v>332311</v>
      </c>
      <c r="U2716" t="s">
        <v>1131</v>
      </c>
      <c r="V2716" t="s">
        <v>1942</v>
      </c>
      <c r="X2716" t="s">
        <v>224</v>
      </c>
      <c r="Y2716" t="s">
        <v>18311</v>
      </c>
      <c r="AA2716" t="s">
        <v>18312</v>
      </c>
      <c r="AB2716" t="s">
        <v>893</v>
      </c>
      <c r="AC2716" s="4">
        <v>11772</v>
      </c>
      <c r="AD2716" t="s">
        <v>140</v>
      </c>
      <c r="AF2716">
        <v>16314752698</v>
      </c>
      <c r="AH2716" t="s">
        <v>18313</v>
      </c>
      <c r="AI2716" t="s">
        <v>168</v>
      </c>
      <c r="AJ2716" t="s">
        <v>15949</v>
      </c>
      <c r="AK2716" t="s">
        <v>5509</v>
      </c>
      <c r="AM2716" t="s">
        <v>4640</v>
      </c>
      <c r="AO2716" t="s">
        <v>4641</v>
      </c>
      <c r="AP2716" t="s">
        <v>893</v>
      </c>
      <c r="AQ2716" s="4">
        <v>11590</v>
      </c>
      <c r="AR2716" t="s">
        <v>140</v>
      </c>
      <c r="AS2716" t="s">
        <v>8689</v>
      </c>
      <c r="AT2716">
        <v>15163307168</v>
      </c>
      <c r="AV2716" t="s">
        <v>4642</v>
      </c>
      <c r="AW2716" t="s">
        <v>18314</v>
      </c>
      <c r="AZ2716" t="s">
        <v>821</v>
      </c>
      <c r="BA2716" t="s">
        <v>822</v>
      </c>
      <c r="BB2716" t="s">
        <v>136</v>
      </c>
      <c r="BC2716" t="s">
        <v>136</v>
      </c>
      <c r="BD2716" t="s">
        <v>148</v>
      </c>
      <c r="BE2716" t="s">
        <v>136</v>
      </c>
      <c r="BF2716" t="s">
        <v>136</v>
      </c>
      <c r="BG2716" t="s">
        <v>134</v>
      </c>
      <c r="BH2716" t="s">
        <v>136</v>
      </c>
      <c r="BN2716" t="s">
        <v>18315</v>
      </c>
      <c r="BO2716" t="s">
        <v>16805</v>
      </c>
      <c r="BP2716">
        <v>6</v>
      </c>
      <c r="BQ2716">
        <v>6</v>
      </c>
      <c r="BR2716">
        <v>6</v>
      </c>
      <c r="BS2716" s="1">
        <v>44256</v>
      </c>
      <c r="BT2716" s="1">
        <v>44371</v>
      </c>
      <c r="BU2716" s="1">
        <v>44256</v>
      </c>
      <c r="BV2716" s="1">
        <v>44371</v>
      </c>
      <c r="BW2716" t="s">
        <v>136</v>
      </c>
      <c r="BX2716">
        <v>50</v>
      </c>
      <c r="BY2716">
        <v>0</v>
      </c>
      <c r="BZ2716">
        <v>10</v>
      </c>
      <c r="CA2716">
        <v>10</v>
      </c>
      <c r="CB2716">
        <v>10</v>
      </c>
      <c r="CC2716">
        <v>10</v>
      </c>
      <c r="CD2716">
        <v>10</v>
      </c>
      <c r="CE2716">
        <v>0</v>
      </c>
      <c r="CF2716" t="str">
        <f>"7:00 AM"</f>
        <v>7:00 AM</v>
      </c>
      <c r="CG2716" t="str">
        <f>"5:00 PM"</f>
        <v>5:00 PM</v>
      </c>
      <c r="CH2716" s="5">
        <v>14.29</v>
      </c>
      <c r="CI2716" t="s">
        <v>146</v>
      </c>
      <c r="CL2716" t="s">
        <v>134</v>
      </c>
      <c r="CM2716" t="s">
        <v>147</v>
      </c>
      <c r="CN2716" t="s">
        <v>148</v>
      </c>
      <c r="CO2716" t="s">
        <v>15950</v>
      </c>
      <c r="CP2716" t="s">
        <v>149</v>
      </c>
      <c r="CQ2716">
        <v>3</v>
      </c>
      <c r="CR2716">
        <v>0</v>
      </c>
      <c r="CS2716" t="s">
        <v>136</v>
      </c>
      <c r="CT2716" t="s">
        <v>136</v>
      </c>
      <c r="CU2716" t="s">
        <v>134</v>
      </c>
      <c r="CV2716" t="s">
        <v>134</v>
      </c>
      <c r="CW2716" t="s">
        <v>134</v>
      </c>
      <c r="CX2716">
        <v>50</v>
      </c>
      <c r="CY2716" t="s">
        <v>134</v>
      </c>
      <c r="CZ2716" t="s">
        <v>136</v>
      </c>
      <c r="DA2716" t="s">
        <v>136</v>
      </c>
      <c r="DB2716" t="s">
        <v>136</v>
      </c>
      <c r="DC2716" t="s">
        <v>134</v>
      </c>
      <c r="DD2716" t="s">
        <v>136</v>
      </c>
      <c r="DF2716" t="s">
        <v>18316</v>
      </c>
      <c r="DG2716" t="s">
        <v>18311</v>
      </c>
      <c r="DH2716" t="s">
        <v>18312</v>
      </c>
      <c r="DI2716" t="s">
        <v>893</v>
      </c>
      <c r="DJ2716" s="4">
        <v>11772</v>
      </c>
      <c r="DK2716" t="s">
        <v>2583</v>
      </c>
      <c r="DL2716" t="s">
        <v>136</v>
      </c>
      <c r="DM2716">
        <v>1</v>
      </c>
      <c r="DN2716" t="s">
        <v>18317</v>
      </c>
      <c r="DO2716" t="s">
        <v>18318</v>
      </c>
      <c r="DP2716" t="s">
        <v>893</v>
      </c>
      <c r="DQ2716" t="str">
        <f>"11716"</f>
        <v>11716</v>
      </c>
      <c r="DR2716" t="s">
        <v>2583</v>
      </c>
      <c r="DS2716" t="s">
        <v>18319</v>
      </c>
      <c r="DT2716">
        <v>1</v>
      </c>
      <c r="DU2716">
        <v>6</v>
      </c>
      <c r="DV2716" t="s">
        <v>134</v>
      </c>
      <c r="DW2716" t="s">
        <v>134</v>
      </c>
      <c r="DX2716" t="s">
        <v>134</v>
      </c>
      <c r="DY2716" t="s">
        <v>136</v>
      </c>
      <c r="DZ2716">
        <v>1</v>
      </c>
      <c r="EA2716" t="s">
        <v>136</v>
      </c>
      <c r="EC2716" s="5">
        <v>12.68</v>
      </c>
      <c r="ED2716" s="5">
        <v>55</v>
      </c>
      <c r="EE2716">
        <v>16314752698</v>
      </c>
      <c r="EF2716" t="s">
        <v>18313</v>
      </c>
      <c r="EG2716" t="s">
        <v>148</v>
      </c>
      <c r="EH2716">
        <v>1</v>
      </c>
    </row>
    <row r="2717" spans="1:138" ht="15" customHeight="1" x14ac:dyDescent="0.35">
      <c r="A2717" t="s">
        <v>17925</v>
      </c>
      <c r="B2717" t="s">
        <v>157</v>
      </c>
      <c r="C2717" s="1">
        <v>44182.440388078707</v>
      </c>
      <c r="D2717" s="1">
        <v>44196</v>
      </c>
      <c r="E2717" t="s">
        <v>133</v>
      </c>
      <c r="F2717" t="s">
        <v>136</v>
      </c>
      <c r="G2717" t="s">
        <v>135</v>
      </c>
      <c r="H2717" t="s">
        <v>136</v>
      </c>
      <c r="I2717" t="s">
        <v>17926</v>
      </c>
      <c r="K2717" t="s">
        <v>17927</v>
      </c>
      <c r="M2717" t="s">
        <v>17928</v>
      </c>
      <c r="N2717" t="s">
        <v>744</v>
      </c>
      <c r="O2717" s="4">
        <v>42159</v>
      </c>
      <c r="P2717" t="s">
        <v>140</v>
      </c>
      <c r="R2717">
        <v>12709914373</v>
      </c>
      <c r="T2717">
        <v>111191</v>
      </c>
      <c r="U2717" t="s">
        <v>17929</v>
      </c>
      <c r="V2717" t="s">
        <v>1225</v>
      </c>
      <c r="W2717" t="s">
        <v>229</v>
      </c>
      <c r="X2717" t="s">
        <v>164</v>
      </c>
      <c r="Y2717" t="s">
        <v>17927</v>
      </c>
      <c r="AA2717" t="s">
        <v>17928</v>
      </c>
      <c r="AB2717" t="s">
        <v>744</v>
      </c>
      <c r="AC2717" s="4">
        <v>42159</v>
      </c>
      <c r="AD2717" t="s">
        <v>140</v>
      </c>
      <c r="AF2717">
        <v>12709914373</v>
      </c>
      <c r="AH2717" t="s">
        <v>148</v>
      </c>
      <c r="AI2717" t="s">
        <v>168</v>
      </c>
      <c r="AJ2717" t="s">
        <v>456</v>
      </c>
      <c r="AK2717" t="s">
        <v>457</v>
      </c>
      <c r="AM2717" t="s">
        <v>458</v>
      </c>
      <c r="AO2717" t="s">
        <v>459</v>
      </c>
      <c r="AP2717" t="s">
        <v>460</v>
      </c>
      <c r="AQ2717" s="4">
        <v>73737</v>
      </c>
      <c r="AR2717" t="s">
        <v>140</v>
      </c>
      <c r="AT2717">
        <v>15802274747</v>
      </c>
      <c r="AV2717" t="s">
        <v>461</v>
      </c>
      <c r="AW2717" t="s">
        <v>462</v>
      </c>
      <c r="AZ2717" t="s">
        <v>288</v>
      </c>
      <c r="BA2717" t="s">
        <v>289</v>
      </c>
      <c r="BB2717" t="s">
        <v>136</v>
      </c>
      <c r="BC2717" t="s">
        <v>136</v>
      </c>
      <c r="BD2717" t="s">
        <v>148</v>
      </c>
      <c r="BE2717" t="s">
        <v>136</v>
      </c>
      <c r="BF2717" t="s">
        <v>136</v>
      </c>
      <c r="BG2717" t="s">
        <v>134</v>
      </c>
      <c r="BH2717" t="s">
        <v>136</v>
      </c>
      <c r="BN2717" t="s">
        <v>17930</v>
      </c>
      <c r="BO2717" t="s">
        <v>1585</v>
      </c>
      <c r="BP2717">
        <v>3</v>
      </c>
      <c r="BQ2717">
        <v>3</v>
      </c>
      <c r="BR2717">
        <v>3</v>
      </c>
      <c r="BS2717" s="1">
        <v>44256</v>
      </c>
      <c r="BT2717" s="1">
        <v>44525</v>
      </c>
      <c r="BU2717" s="1">
        <v>44256</v>
      </c>
      <c r="BV2717" s="1">
        <v>44525</v>
      </c>
      <c r="BW2717" t="s">
        <v>136</v>
      </c>
      <c r="BX2717">
        <v>48</v>
      </c>
      <c r="BY2717">
        <v>0</v>
      </c>
      <c r="BZ2717">
        <v>8</v>
      </c>
      <c r="CA2717">
        <v>8</v>
      </c>
      <c r="CB2717">
        <v>8</v>
      </c>
      <c r="CC2717">
        <v>8</v>
      </c>
      <c r="CD2717">
        <v>8</v>
      </c>
      <c r="CE2717">
        <v>8</v>
      </c>
      <c r="CF2717" t="str">
        <f>"8:00 AM"</f>
        <v>8:00 AM</v>
      </c>
      <c r="CG2717" t="str">
        <f>"5:00 PM"</f>
        <v>5:00 PM</v>
      </c>
      <c r="CH2717" s="5">
        <v>12.4</v>
      </c>
      <c r="CI2717" t="s">
        <v>146</v>
      </c>
      <c r="CL2717" t="s">
        <v>136</v>
      </c>
      <c r="CM2717" t="s">
        <v>147</v>
      </c>
      <c r="CN2717" t="s">
        <v>148</v>
      </c>
      <c r="CO2717" t="s">
        <v>465</v>
      </c>
      <c r="CP2717" t="s">
        <v>149</v>
      </c>
      <c r="CQ2717">
        <v>3</v>
      </c>
      <c r="CR2717">
        <v>0</v>
      </c>
      <c r="CS2717" t="s">
        <v>136</v>
      </c>
      <c r="CT2717" t="s">
        <v>134</v>
      </c>
      <c r="CU2717" t="s">
        <v>136</v>
      </c>
      <c r="CV2717" t="s">
        <v>134</v>
      </c>
      <c r="CW2717" t="s">
        <v>134</v>
      </c>
      <c r="CX2717">
        <v>75</v>
      </c>
      <c r="CY2717" t="s">
        <v>134</v>
      </c>
      <c r="CZ2717" t="s">
        <v>134</v>
      </c>
      <c r="DA2717" t="s">
        <v>134</v>
      </c>
      <c r="DB2717" t="s">
        <v>136</v>
      </c>
      <c r="DC2717" t="s">
        <v>134</v>
      </c>
      <c r="DD2717" t="s">
        <v>136</v>
      </c>
      <c r="DF2717" t="s">
        <v>466</v>
      </c>
      <c r="DG2717" t="s">
        <v>17927</v>
      </c>
      <c r="DH2717" t="s">
        <v>17928</v>
      </c>
      <c r="DI2717" t="s">
        <v>744</v>
      </c>
      <c r="DJ2717" s="4">
        <v>42159</v>
      </c>
      <c r="DK2717" t="s">
        <v>239</v>
      </c>
      <c r="DL2717" t="s">
        <v>136</v>
      </c>
      <c r="DM2717">
        <v>1</v>
      </c>
      <c r="DN2717" t="s">
        <v>17931</v>
      </c>
      <c r="DO2717" t="s">
        <v>17932</v>
      </c>
      <c r="DP2717" t="s">
        <v>744</v>
      </c>
      <c r="DQ2717" t="str">
        <f>"42171"</f>
        <v>42171</v>
      </c>
      <c r="DR2717" t="s">
        <v>239</v>
      </c>
      <c r="DS2717" t="s">
        <v>296</v>
      </c>
      <c r="DT2717">
        <v>1</v>
      </c>
      <c r="DU2717">
        <v>3</v>
      </c>
      <c r="DV2717" t="s">
        <v>134</v>
      </c>
      <c r="DW2717" t="s">
        <v>134</v>
      </c>
      <c r="DX2717" t="s">
        <v>134</v>
      </c>
      <c r="DY2717" t="s">
        <v>136</v>
      </c>
      <c r="DZ2717">
        <v>1</v>
      </c>
      <c r="EA2717" t="s">
        <v>136</v>
      </c>
      <c r="EC2717" s="5">
        <v>12.68</v>
      </c>
      <c r="ED2717" s="5">
        <v>55</v>
      </c>
      <c r="EE2717">
        <v>12709914373</v>
      </c>
      <c r="EF2717" t="s">
        <v>17933</v>
      </c>
      <c r="EG2717" t="s">
        <v>148</v>
      </c>
      <c r="EH2717">
        <v>0</v>
      </c>
    </row>
    <row r="2718" spans="1:138" ht="15" customHeight="1" x14ac:dyDescent="0.35">
      <c r="A2718" t="s">
        <v>17934</v>
      </c>
      <c r="B2718" t="s">
        <v>157</v>
      </c>
      <c r="C2718" s="1">
        <v>44182.609698148146</v>
      </c>
      <c r="D2718" s="1">
        <v>44196</v>
      </c>
      <c r="E2718" t="s">
        <v>133</v>
      </c>
      <c r="F2718" t="s">
        <v>136</v>
      </c>
      <c r="G2718" t="s">
        <v>135</v>
      </c>
      <c r="H2718" t="s">
        <v>136</v>
      </c>
      <c r="I2718" t="s">
        <v>17935</v>
      </c>
      <c r="K2718" t="s">
        <v>17936</v>
      </c>
      <c r="M2718" t="s">
        <v>11319</v>
      </c>
      <c r="N2718" t="s">
        <v>744</v>
      </c>
      <c r="O2718" s="4">
        <v>42220</v>
      </c>
      <c r="P2718" t="s">
        <v>140</v>
      </c>
      <c r="R2718">
        <v>12708780028</v>
      </c>
      <c r="T2718">
        <v>1111</v>
      </c>
      <c r="U2718" t="s">
        <v>11384</v>
      </c>
      <c r="V2718" t="s">
        <v>2091</v>
      </c>
      <c r="W2718" t="s">
        <v>1536</v>
      </c>
      <c r="X2718" t="s">
        <v>164</v>
      </c>
      <c r="Y2718" t="s">
        <v>17936</v>
      </c>
      <c r="AA2718" t="s">
        <v>11319</v>
      </c>
      <c r="AB2718" t="s">
        <v>744</v>
      </c>
      <c r="AC2718" s="4">
        <v>42220</v>
      </c>
      <c r="AD2718" t="s">
        <v>140</v>
      </c>
      <c r="AF2718">
        <v>12708780028</v>
      </c>
      <c r="AH2718" t="s">
        <v>155</v>
      </c>
      <c r="AI2718" t="s">
        <v>168</v>
      </c>
      <c r="AJ2718" t="s">
        <v>281</v>
      </c>
      <c r="AK2718" t="s">
        <v>282</v>
      </c>
      <c r="AL2718" t="s">
        <v>250</v>
      </c>
      <c r="AM2718" t="s">
        <v>283</v>
      </c>
      <c r="AN2718" t="s">
        <v>284</v>
      </c>
      <c r="AO2718" t="s">
        <v>285</v>
      </c>
      <c r="AP2718" t="s">
        <v>221</v>
      </c>
      <c r="AQ2718" s="4">
        <v>37862</v>
      </c>
      <c r="AR2718" t="s">
        <v>140</v>
      </c>
      <c r="AT2718">
        <v>18653663731</v>
      </c>
      <c r="AV2718" t="s">
        <v>1107</v>
      </c>
      <c r="AW2718" t="s">
        <v>287</v>
      </c>
      <c r="AZ2718" t="s">
        <v>288</v>
      </c>
      <c r="BA2718" t="s">
        <v>289</v>
      </c>
      <c r="BB2718" t="s">
        <v>136</v>
      </c>
      <c r="BC2718" t="s">
        <v>136</v>
      </c>
      <c r="BD2718" t="s">
        <v>148</v>
      </c>
      <c r="BE2718" t="s">
        <v>136</v>
      </c>
      <c r="BF2718" t="s">
        <v>136</v>
      </c>
      <c r="BG2718" t="s">
        <v>134</v>
      </c>
      <c r="BH2718" t="s">
        <v>136</v>
      </c>
      <c r="BN2718" t="s">
        <v>17937</v>
      </c>
      <c r="BO2718" t="s">
        <v>1574</v>
      </c>
      <c r="BP2718">
        <v>2</v>
      </c>
      <c r="BQ2718">
        <v>2</v>
      </c>
      <c r="BR2718">
        <v>2</v>
      </c>
      <c r="BS2718" s="1">
        <v>44256</v>
      </c>
      <c r="BT2718" s="1">
        <v>44561</v>
      </c>
      <c r="BU2718" s="1">
        <v>44256</v>
      </c>
      <c r="BV2718" s="1">
        <v>44561</v>
      </c>
      <c r="BW2718" t="s">
        <v>136</v>
      </c>
      <c r="BX2718">
        <v>40</v>
      </c>
      <c r="BY2718">
        <v>0</v>
      </c>
      <c r="BZ2718">
        <v>8</v>
      </c>
      <c r="CA2718">
        <v>8</v>
      </c>
      <c r="CB2718">
        <v>8</v>
      </c>
      <c r="CC2718">
        <v>8</v>
      </c>
      <c r="CD2718">
        <v>8</v>
      </c>
      <c r="CE2718">
        <v>0</v>
      </c>
      <c r="CF2718" t="str">
        <f>"8:00 AM"</f>
        <v>8:00 AM</v>
      </c>
      <c r="CG2718" t="str">
        <f>"5:00 PM"</f>
        <v>5:00 PM</v>
      </c>
      <c r="CH2718" s="5">
        <v>12.4</v>
      </c>
      <c r="CI2718" t="s">
        <v>146</v>
      </c>
      <c r="CL2718" t="s">
        <v>134</v>
      </c>
      <c r="CM2718" t="s">
        <v>147</v>
      </c>
      <c r="CN2718" t="s">
        <v>148</v>
      </c>
      <c r="CO2718" s="2" t="s">
        <v>292</v>
      </c>
      <c r="CP2718" t="s">
        <v>149</v>
      </c>
      <c r="CQ2718">
        <v>3</v>
      </c>
      <c r="CR2718">
        <v>0</v>
      </c>
      <c r="CS2718" t="s">
        <v>136</v>
      </c>
      <c r="CT2718" t="s">
        <v>134</v>
      </c>
      <c r="CU2718" t="s">
        <v>136</v>
      </c>
      <c r="CV2718" t="s">
        <v>134</v>
      </c>
      <c r="CW2718" t="s">
        <v>134</v>
      </c>
      <c r="CX2718">
        <v>75</v>
      </c>
      <c r="CY2718" t="s">
        <v>136</v>
      </c>
      <c r="CZ2718" t="s">
        <v>136</v>
      </c>
      <c r="DA2718" t="s">
        <v>136</v>
      </c>
      <c r="DB2718" t="s">
        <v>136</v>
      </c>
      <c r="DC2718" t="s">
        <v>136</v>
      </c>
      <c r="DD2718" t="s">
        <v>136</v>
      </c>
      <c r="DF2718" t="s">
        <v>17938</v>
      </c>
      <c r="DG2718" t="s">
        <v>17936</v>
      </c>
      <c r="DH2718" t="s">
        <v>11319</v>
      </c>
      <c r="DI2718" t="s">
        <v>744</v>
      </c>
      <c r="DJ2718" s="4">
        <v>42220</v>
      </c>
      <c r="DK2718" t="s">
        <v>3011</v>
      </c>
      <c r="DL2718" t="s">
        <v>136</v>
      </c>
      <c r="DM2718">
        <v>1</v>
      </c>
      <c r="DN2718" t="s">
        <v>17939</v>
      </c>
      <c r="DO2718" t="s">
        <v>11319</v>
      </c>
      <c r="DP2718" t="s">
        <v>744</v>
      </c>
      <c r="DQ2718" t="str">
        <f>"42220"</f>
        <v>42220</v>
      </c>
      <c r="DR2718" t="s">
        <v>3011</v>
      </c>
      <c r="DS2718" t="s">
        <v>296</v>
      </c>
      <c r="DT2718">
        <v>1</v>
      </c>
      <c r="DU2718">
        <v>4</v>
      </c>
      <c r="DV2718" t="s">
        <v>134</v>
      </c>
      <c r="DW2718" t="s">
        <v>134</v>
      </c>
      <c r="DX2718" t="s">
        <v>134</v>
      </c>
      <c r="DY2718" t="s">
        <v>136</v>
      </c>
      <c r="DZ2718">
        <v>1</v>
      </c>
      <c r="EA2718" t="s">
        <v>136</v>
      </c>
      <c r="EC2718" s="5">
        <v>12.68</v>
      </c>
      <c r="ED2718" s="5">
        <v>55</v>
      </c>
      <c r="EE2718">
        <v>12708780028</v>
      </c>
      <c r="EF2718" t="s">
        <v>17940</v>
      </c>
      <c r="EG2718" t="s">
        <v>2374</v>
      </c>
      <c r="EH2718">
        <v>1</v>
      </c>
    </row>
    <row r="2719" spans="1:138" ht="15" customHeight="1" x14ac:dyDescent="0.35">
      <c r="A2719" t="s">
        <v>17182</v>
      </c>
      <c r="B2719" t="s">
        <v>157</v>
      </c>
      <c r="C2719" s="1">
        <v>44187.51495798611</v>
      </c>
      <c r="D2719" s="1">
        <v>44196</v>
      </c>
      <c r="E2719" t="s">
        <v>133</v>
      </c>
      <c r="F2719" t="s">
        <v>136</v>
      </c>
      <c r="G2719" t="s">
        <v>135</v>
      </c>
      <c r="H2719" t="s">
        <v>136</v>
      </c>
      <c r="I2719" t="s">
        <v>17183</v>
      </c>
      <c r="J2719" t="s">
        <v>17184</v>
      </c>
      <c r="K2719" t="s">
        <v>17185</v>
      </c>
      <c r="M2719" t="s">
        <v>2793</v>
      </c>
      <c r="N2719" t="s">
        <v>925</v>
      </c>
      <c r="O2719" s="4">
        <v>83211</v>
      </c>
      <c r="P2719" t="s">
        <v>140</v>
      </c>
      <c r="R2719">
        <v>12082432192</v>
      </c>
      <c r="T2719">
        <v>1119</v>
      </c>
      <c r="U2719" t="s">
        <v>17186</v>
      </c>
      <c r="V2719" t="s">
        <v>5949</v>
      </c>
      <c r="X2719" t="s">
        <v>164</v>
      </c>
      <c r="Y2719" t="s">
        <v>17185</v>
      </c>
      <c r="AA2719" t="s">
        <v>2793</v>
      </c>
      <c r="AB2719" t="s">
        <v>925</v>
      </c>
      <c r="AC2719" s="4">
        <v>83211</v>
      </c>
      <c r="AD2719" t="s">
        <v>140</v>
      </c>
      <c r="AF2719">
        <v>12082432192</v>
      </c>
      <c r="AH2719" t="s">
        <v>17187</v>
      </c>
      <c r="AI2719" t="s">
        <v>168</v>
      </c>
      <c r="AJ2719" t="s">
        <v>930</v>
      </c>
      <c r="AK2719" t="s">
        <v>931</v>
      </c>
      <c r="AL2719" t="s">
        <v>932</v>
      </c>
      <c r="AM2719" t="s">
        <v>933</v>
      </c>
      <c r="AO2719" t="s">
        <v>934</v>
      </c>
      <c r="AP2719" t="s">
        <v>925</v>
      </c>
      <c r="AQ2719" s="4">
        <v>83336</v>
      </c>
      <c r="AR2719" t="s">
        <v>140</v>
      </c>
      <c r="AT2719">
        <v>12084369737</v>
      </c>
      <c r="AV2719" t="s">
        <v>935</v>
      </c>
      <c r="AW2719" t="s">
        <v>936</v>
      </c>
      <c r="AZ2719" t="s">
        <v>821</v>
      </c>
      <c r="BA2719" t="s">
        <v>822</v>
      </c>
      <c r="BB2719" t="s">
        <v>136</v>
      </c>
      <c r="BC2719" t="s">
        <v>136</v>
      </c>
      <c r="BD2719" t="s">
        <v>148</v>
      </c>
      <c r="BE2719" t="s">
        <v>136</v>
      </c>
      <c r="BF2719" t="s">
        <v>136</v>
      </c>
      <c r="BG2719" t="s">
        <v>134</v>
      </c>
      <c r="BH2719" t="s">
        <v>136</v>
      </c>
      <c r="BI2719" t="s">
        <v>1032</v>
      </c>
      <c r="BJ2719" t="s">
        <v>1033</v>
      </c>
      <c r="BK2719" t="s">
        <v>683</v>
      </c>
      <c r="BL2719" t="s">
        <v>1034</v>
      </c>
      <c r="BM2719" t="s">
        <v>941</v>
      </c>
      <c r="BN2719" t="s">
        <v>17188</v>
      </c>
      <c r="BO2719" t="s">
        <v>1035</v>
      </c>
      <c r="BP2719">
        <v>4</v>
      </c>
      <c r="BQ2719">
        <v>4</v>
      </c>
      <c r="BR2719">
        <v>4</v>
      </c>
      <c r="BS2719" s="1">
        <v>44256</v>
      </c>
      <c r="BT2719" s="1">
        <v>44515</v>
      </c>
      <c r="BU2719" s="1">
        <v>44256</v>
      </c>
      <c r="BV2719" s="1">
        <v>44515</v>
      </c>
      <c r="BW2719" t="s">
        <v>136</v>
      </c>
      <c r="BX2719">
        <v>48</v>
      </c>
      <c r="BY2719">
        <v>0</v>
      </c>
      <c r="BZ2719">
        <v>8</v>
      </c>
      <c r="CA2719">
        <v>8</v>
      </c>
      <c r="CB2719">
        <v>8</v>
      </c>
      <c r="CC2719">
        <v>8</v>
      </c>
      <c r="CD2719">
        <v>8</v>
      </c>
      <c r="CE2719">
        <v>8</v>
      </c>
      <c r="CF2719" t="str">
        <f>"6:00 AM"</f>
        <v>6:00 AM</v>
      </c>
      <c r="CG2719" t="str">
        <f>"8:00 PM"</f>
        <v>8:00 PM</v>
      </c>
      <c r="CH2719" s="5">
        <v>13.62</v>
      </c>
      <c r="CI2719" t="s">
        <v>146</v>
      </c>
      <c r="CJ2719">
        <v>0</v>
      </c>
      <c r="CK2719" t="s">
        <v>944</v>
      </c>
      <c r="CL2719" t="s">
        <v>136</v>
      </c>
      <c r="CM2719" t="s">
        <v>354</v>
      </c>
      <c r="CN2719" t="s">
        <v>10750</v>
      </c>
      <c r="CO2719" t="s">
        <v>946</v>
      </c>
      <c r="CP2719" t="s">
        <v>149</v>
      </c>
      <c r="CQ2719">
        <v>0</v>
      </c>
      <c r="CR2719">
        <v>0</v>
      </c>
      <c r="CS2719" t="s">
        <v>134</v>
      </c>
      <c r="CT2719" t="s">
        <v>136</v>
      </c>
      <c r="CU2719" t="s">
        <v>136</v>
      </c>
      <c r="CV2719" t="s">
        <v>134</v>
      </c>
      <c r="CW2719" t="s">
        <v>134</v>
      </c>
      <c r="CX2719">
        <v>100</v>
      </c>
      <c r="CY2719" t="s">
        <v>134</v>
      </c>
      <c r="CZ2719" t="s">
        <v>136</v>
      </c>
      <c r="DA2719" t="s">
        <v>136</v>
      </c>
      <c r="DB2719" t="s">
        <v>136</v>
      </c>
      <c r="DC2719" t="s">
        <v>136</v>
      </c>
      <c r="DD2719" t="s">
        <v>136</v>
      </c>
      <c r="DF2719" t="s">
        <v>17189</v>
      </c>
      <c r="DG2719" t="s">
        <v>17190</v>
      </c>
      <c r="DH2719" t="s">
        <v>2793</v>
      </c>
      <c r="DI2719" t="s">
        <v>925</v>
      </c>
      <c r="DJ2719" s="4">
        <v>83211</v>
      </c>
      <c r="DK2719" t="s">
        <v>2794</v>
      </c>
      <c r="DL2719" t="s">
        <v>136</v>
      </c>
      <c r="DM2719">
        <v>1</v>
      </c>
      <c r="DN2719" t="s">
        <v>17191</v>
      </c>
      <c r="DO2719" t="s">
        <v>2793</v>
      </c>
      <c r="DP2719" t="s">
        <v>925</v>
      </c>
      <c r="DQ2719" t="str">
        <f>"83211"</f>
        <v>83211</v>
      </c>
      <c r="DR2719" t="s">
        <v>2794</v>
      </c>
      <c r="DS2719" t="s">
        <v>17192</v>
      </c>
      <c r="DT2719">
        <v>1</v>
      </c>
      <c r="DU2719">
        <v>2</v>
      </c>
      <c r="DV2719" t="s">
        <v>136</v>
      </c>
      <c r="DW2719" t="s">
        <v>136</v>
      </c>
      <c r="DX2719" t="s">
        <v>134</v>
      </c>
      <c r="DY2719" t="s">
        <v>134</v>
      </c>
      <c r="DZ2719">
        <v>2</v>
      </c>
      <c r="EA2719" t="s">
        <v>134</v>
      </c>
      <c r="EB2719" s="5">
        <v>12.68</v>
      </c>
      <c r="EC2719" s="5">
        <v>12.68</v>
      </c>
      <c r="ED2719" s="5">
        <v>55</v>
      </c>
      <c r="EE2719" t="s">
        <v>148</v>
      </c>
      <c r="EF2719" t="s">
        <v>953</v>
      </c>
      <c r="EG2719" t="s">
        <v>954</v>
      </c>
      <c r="EH2719">
        <v>0</v>
      </c>
    </row>
    <row r="2720" spans="1:138" ht="15" customHeight="1" x14ac:dyDescent="0.35">
      <c r="A2720" t="s">
        <v>10189</v>
      </c>
      <c r="B2720" t="s">
        <v>157</v>
      </c>
      <c r="C2720" s="1">
        <v>44187.513000925923</v>
      </c>
      <c r="D2720" s="1">
        <v>44196</v>
      </c>
      <c r="E2720" t="s">
        <v>133</v>
      </c>
      <c r="F2720" t="s">
        <v>136</v>
      </c>
      <c r="G2720" t="s">
        <v>135</v>
      </c>
      <c r="H2720" t="s">
        <v>136</v>
      </c>
      <c r="I2720" t="s">
        <v>10190</v>
      </c>
      <c r="K2720" t="s">
        <v>10191</v>
      </c>
      <c r="L2720" t="s">
        <v>10192</v>
      </c>
      <c r="M2720" t="s">
        <v>10193</v>
      </c>
      <c r="N2720" t="s">
        <v>925</v>
      </c>
      <c r="O2720" s="4">
        <v>83313</v>
      </c>
      <c r="P2720" t="s">
        <v>140</v>
      </c>
      <c r="R2720">
        <v>12083091800</v>
      </c>
      <c r="T2720">
        <v>111</v>
      </c>
      <c r="U2720" t="s">
        <v>1932</v>
      </c>
      <c r="V2720" t="s">
        <v>7429</v>
      </c>
      <c r="X2720" t="s">
        <v>634</v>
      </c>
      <c r="Y2720" t="s">
        <v>10194</v>
      </c>
      <c r="Z2720" t="s">
        <v>10192</v>
      </c>
      <c r="AA2720" t="s">
        <v>10193</v>
      </c>
      <c r="AB2720" t="s">
        <v>925</v>
      </c>
      <c r="AC2720" s="4">
        <v>83313</v>
      </c>
      <c r="AD2720" t="s">
        <v>140</v>
      </c>
      <c r="AF2720">
        <v>12083091800</v>
      </c>
      <c r="AH2720" t="s">
        <v>10195</v>
      </c>
      <c r="AI2720" t="s">
        <v>168</v>
      </c>
      <c r="AJ2720" t="s">
        <v>930</v>
      </c>
      <c r="AK2720" t="s">
        <v>931</v>
      </c>
      <c r="AL2720" t="s">
        <v>932</v>
      </c>
      <c r="AM2720" t="s">
        <v>933</v>
      </c>
      <c r="AO2720" t="s">
        <v>934</v>
      </c>
      <c r="AP2720" t="s">
        <v>925</v>
      </c>
      <c r="AQ2720" s="4">
        <v>83336</v>
      </c>
      <c r="AR2720" t="s">
        <v>140</v>
      </c>
      <c r="AT2720">
        <v>12084369737</v>
      </c>
      <c r="AV2720" t="s">
        <v>935</v>
      </c>
      <c r="AW2720" t="s">
        <v>936</v>
      </c>
      <c r="AZ2720" t="s">
        <v>821</v>
      </c>
      <c r="BA2720" t="s">
        <v>822</v>
      </c>
      <c r="BB2720" t="s">
        <v>136</v>
      </c>
      <c r="BC2720" t="s">
        <v>136</v>
      </c>
      <c r="BD2720" t="s">
        <v>148</v>
      </c>
      <c r="BE2720" t="s">
        <v>136</v>
      </c>
      <c r="BF2720" t="s">
        <v>136</v>
      </c>
      <c r="BG2720" t="s">
        <v>134</v>
      </c>
      <c r="BH2720" t="s">
        <v>136</v>
      </c>
      <c r="BI2720" t="s">
        <v>3190</v>
      </c>
      <c r="BJ2720" t="s">
        <v>3191</v>
      </c>
      <c r="BK2720" t="s">
        <v>978</v>
      </c>
      <c r="BL2720" t="s">
        <v>1034</v>
      </c>
      <c r="BM2720" t="s">
        <v>941</v>
      </c>
      <c r="BN2720" t="s">
        <v>10196</v>
      </c>
      <c r="BO2720" t="s">
        <v>1035</v>
      </c>
      <c r="BP2720">
        <v>7</v>
      </c>
      <c r="BQ2720">
        <v>7</v>
      </c>
      <c r="BR2720">
        <v>7</v>
      </c>
      <c r="BS2720" s="1">
        <v>44256</v>
      </c>
      <c r="BT2720" s="1">
        <v>44515</v>
      </c>
      <c r="BU2720" s="1">
        <v>44256</v>
      </c>
      <c r="BV2720" s="1">
        <v>44515</v>
      </c>
      <c r="BW2720" t="s">
        <v>136</v>
      </c>
      <c r="BX2720">
        <v>50</v>
      </c>
      <c r="BY2720">
        <v>0</v>
      </c>
      <c r="BZ2720">
        <v>9</v>
      </c>
      <c r="CA2720">
        <v>9</v>
      </c>
      <c r="CB2720">
        <v>9</v>
      </c>
      <c r="CC2720">
        <v>9</v>
      </c>
      <c r="CD2720">
        <v>9</v>
      </c>
      <c r="CE2720">
        <v>5</v>
      </c>
      <c r="CF2720" t="str">
        <f>"6:00 AM"</f>
        <v>6:00 AM</v>
      </c>
      <c r="CG2720" t="str">
        <f>"8:00 PM"</f>
        <v>8:00 PM</v>
      </c>
      <c r="CH2720" s="5">
        <v>13.62</v>
      </c>
      <c r="CI2720" t="s">
        <v>146</v>
      </c>
      <c r="CJ2720">
        <v>0</v>
      </c>
      <c r="CK2720" t="s">
        <v>944</v>
      </c>
      <c r="CL2720" t="s">
        <v>136</v>
      </c>
      <c r="CM2720" t="s">
        <v>312</v>
      </c>
      <c r="CN2720" t="s">
        <v>148</v>
      </c>
      <c r="CO2720" t="s">
        <v>946</v>
      </c>
      <c r="CP2720" t="s">
        <v>149</v>
      </c>
      <c r="CQ2720">
        <v>0</v>
      </c>
      <c r="CR2720">
        <v>0</v>
      </c>
      <c r="CS2720" t="s">
        <v>134</v>
      </c>
      <c r="CT2720" t="s">
        <v>136</v>
      </c>
      <c r="CU2720" t="s">
        <v>136</v>
      </c>
      <c r="CV2720" t="s">
        <v>136</v>
      </c>
      <c r="CW2720" t="s">
        <v>134</v>
      </c>
      <c r="CX2720">
        <v>100</v>
      </c>
      <c r="CY2720" t="s">
        <v>134</v>
      </c>
      <c r="CZ2720" t="s">
        <v>136</v>
      </c>
      <c r="DA2720" t="s">
        <v>136</v>
      </c>
      <c r="DB2720" t="s">
        <v>136</v>
      </c>
      <c r="DC2720" t="s">
        <v>136</v>
      </c>
      <c r="DD2720" t="s">
        <v>136</v>
      </c>
      <c r="DF2720" t="s">
        <v>10197</v>
      </c>
      <c r="DG2720" t="s">
        <v>10198</v>
      </c>
      <c r="DH2720" t="s">
        <v>10199</v>
      </c>
      <c r="DI2720" t="s">
        <v>925</v>
      </c>
      <c r="DJ2720" s="4">
        <v>83348</v>
      </c>
      <c r="DK2720" t="s">
        <v>2092</v>
      </c>
      <c r="DL2720" t="s">
        <v>134</v>
      </c>
      <c r="DM2720">
        <v>2</v>
      </c>
      <c r="DN2720" t="s">
        <v>10200</v>
      </c>
      <c r="DO2720" t="s">
        <v>10201</v>
      </c>
      <c r="DP2720" t="s">
        <v>925</v>
      </c>
      <c r="DQ2720" t="str">
        <f>"83313"</f>
        <v>83313</v>
      </c>
      <c r="DR2720" t="s">
        <v>2092</v>
      </c>
      <c r="DS2720" t="s">
        <v>497</v>
      </c>
      <c r="DT2720">
        <v>1</v>
      </c>
      <c r="DU2720">
        <v>5</v>
      </c>
      <c r="DV2720" t="s">
        <v>136</v>
      </c>
      <c r="DW2720" t="s">
        <v>136</v>
      </c>
      <c r="DX2720" t="s">
        <v>134</v>
      </c>
      <c r="DY2720" t="s">
        <v>134</v>
      </c>
      <c r="DZ2720">
        <v>2</v>
      </c>
      <c r="EA2720" t="s">
        <v>134</v>
      </c>
      <c r="EB2720" s="5">
        <v>12.68</v>
      </c>
      <c r="EC2720" s="5">
        <v>12.68</v>
      </c>
      <c r="ED2720" s="5">
        <v>55</v>
      </c>
      <c r="EE2720" t="s">
        <v>148</v>
      </c>
      <c r="EF2720" t="s">
        <v>953</v>
      </c>
      <c r="EG2720" t="s">
        <v>954</v>
      </c>
      <c r="EH2720">
        <v>0</v>
      </c>
    </row>
    <row r="2721" spans="1:138" ht="15" customHeight="1" x14ac:dyDescent="0.35">
      <c r="A2721" t="s">
        <v>4144</v>
      </c>
      <c r="B2721" t="s">
        <v>157</v>
      </c>
      <c r="C2721" s="1">
        <v>44187.465711574077</v>
      </c>
      <c r="D2721" s="1">
        <v>44196</v>
      </c>
      <c r="E2721" t="s">
        <v>133</v>
      </c>
      <c r="F2721" t="s">
        <v>136</v>
      </c>
      <c r="G2721" t="s">
        <v>135</v>
      </c>
      <c r="H2721" t="s">
        <v>136</v>
      </c>
      <c r="I2721" t="s">
        <v>4145</v>
      </c>
      <c r="K2721" t="s">
        <v>4146</v>
      </c>
      <c r="M2721" t="s">
        <v>4147</v>
      </c>
      <c r="N2721" t="s">
        <v>1663</v>
      </c>
      <c r="O2721" s="4">
        <v>17961</v>
      </c>
      <c r="P2721" t="s">
        <v>140</v>
      </c>
      <c r="R2721">
        <v>15709432137</v>
      </c>
      <c r="T2721">
        <v>111421</v>
      </c>
      <c r="U2721" t="s">
        <v>4148</v>
      </c>
      <c r="V2721" t="s">
        <v>682</v>
      </c>
      <c r="X2721" t="s">
        <v>723</v>
      </c>
      <c r="Y2721" t="s">
        <v>4146</v>
      </c>
      <c r="AA2721" t="s">
        <v>4147</v>
      </c>
      <c r="AB2721" t="s">
        <v>1663</v>
      </c>
      <c r="AC2721" s="4">
        <v>17961</v>
      </c>
      <c r="AD2721" t="s">
        <v>140</v>
      </c>
      <c r="AF2721">
        <v>15709432137</v>
      </c>
      <c r="AH2721" t="s">
        <v>558</v>
      </c>
      <c r="AI2721" t="s">
        <v>168</v>
      </c>
      <c r="AJ2721" t="s">
        <v>913</v>
      </c>
      <c r="AK2721" t="s">
        <v>914</v>
      </c>
      <c r="AL2721" t="s">
        <v>845</v>
      </c>
      <c r="AM2721" t="s">
        <v>561</v>
      </c>
      <c r="AN2721" t="s">
        <v>562</v>
      </c>
      <c r="AO2721" t="s">
        <v>563</v>
      </c>
      <c r="AP2721" t="s">
        <v>564</v>
      </c>
      <c r="AQ2721" s="4">
        <v>22949</v>
      </c>
      <c r="AR2721" t="s">
        <v>140</v>
      </c>
      <c r="AT2721">
        <v>14342634300</v>
      </c>
      <c r="AV2721" t="s">
        <v>565</v>
      </c>
      <c r="AW2721" t="s">
        <v>566</v>
      </c>
      <c r="AZ2721" t="s">
        <v>821</v>
      </c>
      <c r="BA2721" t="s">
        <v>822</v>
      </c>
      <c r="BB2721" t="s">
        <v>136</v>
      </c>
      <c r="BC2721" t="s">
        <v>136</v>
      </c>
      <c r="BD2721" t="s">
        <v>148</v>
      </c>
      <c r="BE2721" t="s">
        <v>136</v>
      </c>
      <c r="BF2721" t="s">
        <v>136</v>
      </c>
      <c r="BG2721" t="s">
        <v>134</v>
      </c>
      <c r="BH2721" t="s">
        <v>136</v>
      </c>
      <c r="BI2721" t="s">
        <v>567</v>
      </c>
      <c r="BJ2721" t="s">
        <v>568</v>
      </c>
      <c r="BL2721" t="s">
        <v>566</v>
      </c>
      <c r="BM2721" t="s">
        <v>558</v>
      </c>
      <c r="BN2721" t="s">
        <v>4149</v>
      </c>
      <c r="BO2721" t="s">
        <v>676</v>
      </c>
      <c r="BP2721">
        <v>8</v>
      </c>
      <c r="BQ2721">
        <v>8</v>
      </c>
      <c r="BR2721">
        <v>8</v>
      </c>
      <c r="BS2721" s="1">
        <v>44257</v>
      </c>
      <c r="BT2721" s="1">
        <v>44547</v>
      </c>
      <c r="BU2721" s="1">
        <v>44257</v>
      </c>
      <c r="BV2721" s="1">
        <v>44547</v>
      </c>
      <c r="BW2721" t="s">
        <v>136</v>
      </c>
      <c r="BX2721">
        <v>53</v>
      </c>
      <c r="BY2721">
        <v>0</v>
      </c>
      <c r="BZ2721">
        <v>9</v>
      </c>
      <c r="CA2721">
        <v>9</v>
      </c>
      <c r="CB2721">
        <v>9</v>
      </c>
      <c r="CC2721">
        <v>9</v>
      </c>
      <c r="CD2721">
        <v>9</v>
      </c>
      <c r="CE2721">
        <v>8</v>
      </c>
      <c r="CF2721" t="str">
        <f>"7:00 AM"</f>
        <v>7:00 AM</v>
      </c>
      <c r="CG2721" t="str">
        <f>"5:00 PM"</f>
        <v>5:00 PM</v>
      </c>
      <c r="CH2721" s="5">
        <v>13.34</v>
      </c>
      <c r="CI2721" t="s">
        <v>146</v>
      </c>
      <c r="CL2721" t="s">
        <v>136</v>
      </c>
      <c r="CM2721" t="s">
        <v>147</v>
      </c>
      <c r="CN2721" t="s">
        <v>148</v>
      </c>
      <c r="CO2721" t="s">
        <v>854</v>
      </c>
      <c r="CP2721" t="s">
        <v>149</v>
      </c>
      <c r="CQ2721">
        <v>3</v>
      </c>
      <c r="CR2721">
        <v>0</v>
      </c>
      <c r="CS2721" t="s">
        <v>136</v>
      </c>
      <c r="CT2721" t="s">
        <v>136</v>
      </c>
      <c r="CU2721" t="s">
        <v>136</v>
      </c>
      <c r="CV2721" t="s">
        <v>134</v>
      </c>
      <c r="CW2721" t="s">
        <v>134</v>
      </c>
      <c r="CX2721">
        <v>75</v>
      </c>
      <c r="CY2721" t="s">
        <v>134</v>
      </c>
      <c r="CZ2721" t="s">
        <v>134</v>
      </c>
      <c r="DA2721" t="s">
        <v>134</v>
      </c>
      <c r="DB2721" t="s">
        <v>134</v>
      </c>
      <c r="DC2721" t="s">
        <v>134</v>
      </c>
      <c r="DD2721" t="s">
        <v>136</v>
      </c>
      <c r="DF2721" t="s">
        <v>4150</v>
      </c>
      <c r="DG2721" t="s">
        <v>4146</v>
      </c>
      <c r="DH2721" t="s">
        <v>4147</v>
      </c>
      <c r="DI2721" t="s">
        <v>1663</v>
      </c>
      <c r="DJ2721" s="4">
        <v>17961</v>
      </c>
      <c r="DK2721" t="s">
        <v>4151</v>
      </c>
      <c r="DL2721" t="s">
        <v>134</v>
      </c>
      <c r="DM2721">
        <v>8</v>
      </c>
      <c r="DN2721" t="s">
        <v>4152</v>
      </c>
      <c r="DO2721" t="s">
        <v>4147</v>
      </c>
      <c r="DP2721" t="s">
        <v>1663</v>
      </c>
      <c r="DQ2721" t="str">
        <f>"17961"</f>
        <v>17961</v>
      </c>
      <c r="DR2721" t="s">
        <v>4151</v>
      </c>
      <c r="DS2721" t="s">
        <v>4153</v>
      </c>
      <c r="DT2721">
        <v>2</v>
      </c>
      <c r="DU2721">
        <v>10</v>
      </c>
      <c r="DV2721" t="s">
        <v>134</v>
      </c>
      <c r="DW2721" t="s">
        <v>134</v>
      </c>
      <c r="DX2721" t="s">
        <v>134</v>
      </c>
      <c r="DY2721" t="s">
        <v>136</v>
      </c>
      <c r="DZ2721">
        <v>1</v>
      </c>
      <c r="EA2721" t="s">
        <v>134</v>
      </c>
      <c r="EB2721" s="5">
        <v>12.68</v>
      </c>
      <c r="EC2721" s="5">
        <v>12.68</v>
      </c>
      <c r="ED2721" s="5">
        <v>55</v>
      </c>
      <c r="EE2721" t="s">
        <v>148</v>
      </c>
      <c r="EF2721" t="s">
        <v>577</v>
      </c>
      <c r="EG2721" t="s">
        <v>2780</v>
      </c>
      <c r="EH2721">
        <v>0</v>
      </c>
    </row>
  </sheetData>
  <autoFilter ref="A1:EH2721"/>
  <sortState ref="A2:EI5042">
    <sortCondition ref="D1"/>
  </sortState>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H2A_FY2021_Q1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Keays, Dorothy - ETA</dc:creator>
  <cp:lastModifiedBy>Goodwin, William J - ETA CTR</cp:lastModifiedBy>
  <dcterms:created xsi:type="dcterms:W3CDTF">2021-01-08T15:44:08Z</dcterms:created>
  <dcterms:modified xsi:type="dcterms:W3CDTF">2021-02-04T12:05:17Z</dcterms:modified>
</cp:coreProperties>
</file>